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C:\Users\AnaEscaso\Downloads\"/>
    </mc:Choice>
  </mc:AlternateContent>
  <xr:revisionPtr revIDLastSave="0" documentId="13_ncr:1_{4686AE30-F086-4918-8DD5-E7D51A0CBD2F}" xr6:coauthVersionLast="47" xr6:coauthVersionMax="47" xr10:uidLastSave="{00000000-0000-0000-0000-000000000000}"/>
  <bookViews>
    <workbookView xWindow="9984" yWindow="-96" windowWidth="23232" windowHeight="13872" tabRatio="916" firstSheet="1" activeTab="1" xr2:uid="{00000000-000D-0000-FFFF-FFFF00000000}"/>
  </bookViews>
  <sheets>
    <sheet name="Log" sheetId="1" r:id="rId1"/>
    <sheet name="About" sheetId="2" r:id="rId2"/>
    <sheet name="INFORM Severity - hidden" sheetId="3" r:id="rId3"/>
    <sheet name="INFORM Severity - all crises" sheetId="4" r:id="rId4"/>
    <sheet name="INFORM Severity - country" sheetId="5" r:id="rId5"/>
    <sheet name="Impact of the crisis" sheetId="6" r:id="rId6"/>
    <sheet name="Conditions of people affected" sheetId="7" r:id="rId7"/>
    <sheet name="Complexity of the crisis" sheetId="8" r:id="rId8"/>
    <sheet name="Core Indicators" sheetId="9" r:id="rId9"/>
    <sheet name="Crisis Indicator Data" sheetId="10" r:id="rId10"/>
    <sheet name="Reliability" sheetId="11" r:id="rId11"/>
    <sheet name="Country Indicator Data" sheetId="12" r:id="rId12"/>
    <sheet name="Regional Crises" sheetId="13" r:id="rId13"/>
    <sheet name="Data Reliability" sheetId="14" r:id="rId14"/>
    <sheet name="Reliability_updated" sheetId="15" r:id="rId15"/>
    <sheet name="Indicator Metadata" sheetId="16" r:id="rId16"/>
    <sheet name="Trends" sheetId="17" r:id="rId17"/>
    <sheet name="Crisis info" sheetId="18" r:id="rId18"/>
    <sheet name="Lists" sheetId="19"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5">'Indicator Metadata'!$D$18:$J$36</definedName>
    <definedName name="_2012.06.11___GFM_Indicator_List_1" localSheetId="15">'Indicator Metadata'!$D$18:$J$36</definedName>
    <definedName name="_2012.06.11___GFM_Indicator_List_2" localSheetId="15">'Indicator Metadata'!$D$16:$J$36</definedName>
    <definedName name="_xlnm._FilterDatabase" localSheetId="17" hidden="1">'Crisis info'!$A$1:$Q$140</definedName>
    <definedName name="_xlnm._FilterDatabase" localSheetId="3" hidden="1">'INFORM Severity - all crises'!$A$4:$T$143</definedName>
    <definedName name="_xlnm._FilterDatabase" localSheetId="4" hidden="1">'INFORM Severity - country'!$A$4:$T$143</definedName>
    <definedName name="_xlnm._FilterDatabase" localSheetId="2" hidden="1">'INFORM Severity - hidden'!$A$4:$T$155</definedName>
    <definedName name="_xlnm._FilterDatabase" localSheetId="18" hidden="1">Lists!$A$1:$L$141</definedName>
    <definedName name="_xlnm._FilterDatabase" localSheetId="0" hidden="1">Log!$A$1:$M$4265</definedName>
    <definedName name="_Key1" localSheetId="13" hidden="1">#REF!</definedName>
    <definedName name="_Key1" localSheetId="5" hidden="1">#REF!</definedName>
    <definedName name="_Key1" localSheetId="19" hidden="1">#REF!</definedName>
    <definedName name="_Key1" localSheetId="15" hidden="1">#REF!</definedName>
    <definedName name="_Key1" hidden="1">#REF!</definedName>
    <definedName name="_Order1" hidden="1">255</definedName>
    <definedName name="_Sort" localSheetId="13" hidden="1">#REF!</definedName>
    <definedName name="_Sort" localSheetId="5" hidden="1">#REF!</definedName>
    <definedName name="_Sort" localSheetId="19" hidden="1">#REF!</definedName>
    <definedName name="_Sort" localSheetId="15" hidden="1">#REF!</definedName>
    <definedName name="_Sort" hidden="1">#REF!</definedName>
    <definedName name="aa" localSheetId="13" hidden="1">#REF!</definedName>
    <definedName name="aa" localSheetId="19" hidden="1">#REF!</definedName>
    <definedName name="aa" localSheetId="15" hidden="1">#REF!</definedName>
    <definedName name="aa" hidden="1">#REF!</definedName>
    <definedName name="CrisisList">'Crisis Indicator Data'!$A$13:$A$28</definedName>
    <definedName name="CrisisType" localSheetId="13">VLOOKUP(#REF!,#REF!,2,FALSE)</definedName>
    <definedName name="CrisisType">VLOOKUP(#REF!,#REF!,2,FALSE)</definedName>
    <definedName name="iCrisisType" localSheetId="1">INDIRECT(CrisisType)</definedName>
    <definedName name="iCrisisType" localSheetId="13">INDIRECT('Data Reliability'!CrisisType)</definedName>
    <definedName name="iCrisisType" localSheetId="2">INDIRECT(CrisisType)</definedName>
    <definedName name="iCrisisType">INDIRECT(CrisisType)</definedName>
    <definedName name="iIcons_a5" localSheetId="13">INDIRECT(#REF!)</definedName>
    <definedName name="iIcons_a5">INDIRECT(#REF!)</definedName>
    <definedName name="iIcons_a8" localSheetId="13">INDIRECT(#REF!)</definedName>
    <definedName name="iIcons_a8">INDIRECT(#REF!)</definedName>
    <definedName name="_xlnm.Print_Area" localSheetId="1">About!$A$1:$A$18</definedName>
    <definedName name="_xlnm.Print_Area" localSheetId="5">'Impact of the crisis'!$A$1:$AB$144</definedName>
    <definedName name="_xlnm.Print_Area" localSheetId="4">'INFORM Severity - country'!$A$1:$U$67</definedName>
    <definedName name="_xlnm.Print_Area" localSheetId="2">'INFORM Severity - hidden'!$A$1:$T$143</definedName>
    <definedName name="_xlnm.Print_Titles" localSheetId="5">'Impact of the crisis'!$1:$5</definedName>
    <definedName name="_xlnm.Print_Titles" localSheetId="2">'INFORM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A184" i="22"/>
  <c r="BB184"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BA180" i="22"/>
  <c r="BB180"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A172" i="22"/>
  <c r="BB172"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BA168" i="22"/>
  <c r="BB168"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A156" i="22"/>
  <c r="BB156"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BA148" i="22"/>
  <c r="BB148"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A144" i="22"/>
  <c r="BB144"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BA140" i="22"/>
  <c r="BB140"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A136" i="22"/>
  <c r="BB136"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A120" i="22"/>
  <c r="BB120"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A104" i="22"/>
  <c r="BB104"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BB29"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B25"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A24" i="22"/>
  <c r="BB24"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A6" i="22"/>
  <c r="BB6"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C193" i="21" s="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C192" i="21" s="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C191" i="21" s="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C190" i="21" s="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C189" i="21" s="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C188" i="21" s="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C187" i="21" s="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C186" i="21" s="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C185" i="21" s="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C184" i="21" s="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C183" i="21" s="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C182" i="21" s="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C181" i="21" s="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C180" i="21" s="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C179" i="21" s="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C178" i="21" s="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C177" i="21" s="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C176" i="21" s="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C175" i="21" s="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C174" i="21" s="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C173" i="21" s="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C172" i="21" s="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C171" i="21" s="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C170" i="21" s="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C169" i="21" s="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C168" i="21" s="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C166" i="21" s="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C165" i="21" s="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C164" i="21" s="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C163" i="21" s="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C162" i="21" s="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C161" i="21" s="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C160" i="21" s="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C159" i="21" s="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C158" i="21" s="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C157" i="21" s="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C156" i="21" s="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C155" i="21" s="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BC154" i="21" s="1"/>
  <c r="C154" i="21"/>
  <c r="BA154" i="21" s="1"/>
  <c r="BB154" i="21" s="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BD153" i="21" s="1"/>
  <c r="C153" i="21"/>
  <c r="B153" i="21"/>
  <c r="BC153" i="21" s="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BD152" i="21" s="1"/>
  <c r="C152" i="21"/>
  <c r="B152" i="21"/>
  <c r="BC152" i="21" s="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BD151" i="21" s="1"/>
  <c r="C151" i="21"/>
  <c r="B151" i="21"/>
  <c r="BC151" i="21" s="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BD150" i="21" s="1"/>
  <c r="C150" i="21"/>
  <c r="B150" i="21"/>
  <c r="BC150" i="21" s="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BD149" i="21" s="1"/>
  <c r="C149" i="21"/>
  <c r="B149" i="21"/>
  <c r="BC149" i="21" s="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BD148" i="21" s="1"/>
  <c r="C148" i="21"/>
  <c r="B148" i="21"/>
  <c r="BC148" i="21" s="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BD147" i="21" s="1"/>
  <c r="C147" i="21"/>
  <c r="B147" i="21"/>
  <c r="BC147" i="21" s="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BD146" i="21" s="1"/>
  <c r="C146" i="21"/>
  <c r="B146" i="21"/>
  <c r="BC146" i="21" s="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BD145" i="21" s="1"/>
  <c r="C145" i="21"/>
  <c r="B145" i="21"/>
  <c r="BC145" i="21" s="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BD144" i="21" s="1"/>
  <c r="C144" i="21"/>
  <c r="B144" i="21"/>
  <c r="BC144" i="21" s="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BD143" i="21" s="1"/>
  <c r="C143" i="21"/>
  <c r="B143" i="21"/>
  <c r="BC143" i="21" s="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BD142" i="21" s="1"/>
  <c r="C142" i="21"/>
  <c r="B142" i="21"/>
  <c r="BC142" i="21" s="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BD141" i="21" s="1"/>
  <c r="C141" i="21"/>
  <c r="B141" i="21"/>
  <c r="BC141" i="21" s="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BD140" i="21" s="1"/>
  <c r="C140" i="21"/>
  <c r="B140" i="21"/>
  <c r="BC140" i="21" s="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BD139" i="21" s="1"/>
  <c r="C139" i="21"/>
  <c r="B139" i="21"/>
  <c r="BC139" i="21" s="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BD138" i="21" s="1"/>
  <c r="C138" i="21"/>
  <c r="B138" i="21"/>
  <c r="BC138" i="21" s="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BD137" i="21" s="1"/>
  <c r="C137" i="21"/>
  <c r="B137" i="21"/>
  <c r="BC137" i="21" s="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BD136" i="21" s="1"/>
  <c r="C136" i="21"/>
  <c r="B136" i="21"/>
  <c r="BC136" i="21" s="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BD135" i="21" s="1"/>
  <c r="C135" i="21"/>
  <c r="B135" i="21"/>
  <c r="BC135" i="21" s="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BD134" i="21" s="1"/>
  <c r="C134" i="21"/>
  <c r="B134" i="21"/>
  <c r="BC134" i="21" s="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BD133" i="21" s="1"/>
  <c r="C133" i="21"/>
  <c r="B133" i="21"/>
  <c r="BC133" i="21" s="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BD132" i="21" s="1"/>
  <c r="C132" i="21"/>
  <c r="B132" i="21"/>
  <c r="BC132" i="21" s="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BD131" i="21" s="1"/>
  <c r="C131" i="21"/>
  <c r="B131" i="21"/>
  <c r="BC131" i="21" s="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BD130" i="21" s="1"/>
  <c r="C130" i="21"/>
  <c r="B130" i="21"/>
  <c r="BC130" i="21" s="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BD129" i="21" s="1"/>
  <c r="C129" i="21"/>
  <c r="B129" i="21"/>
  <c r="BC129" i="21" s="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BD128" i="21" s="1"/>
  <c r="C128" i="21"/>
  <c r="B128" i="21"/>
  <c r="BC128" i="21" s="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BD127" i="21" s="1"/>
  <c r="C127" i="21"/>
  <c r="B127" i="21"/>
  <c r="BC127" i="21" s="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BD126" i="21" s="1"/>
  <c r="C126" i="21"/>
  <c r="B126" i="21"/>
  <c r="BC126" i="21" s="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BD125" i="21" s="1"/>
  <c r="C125" i="21"/>
  <c r="B125" i="21"/>
  <c r="BC125" i="21" s="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BD124" i="21" s="1"/>
  <c r="C124" i="21"/>
  <c r="B124" i="21"/>
  <c r="BC124" i="21" s="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BD123" i="21" s="1"/>
  <c r="C123" i="21"/>
  <c r="B123" i="21"/>
  <c r="BC123" i="21" s="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BD122" i="21" s="1"/>
  <c r="C122" i="21"/>
  <c r="B122" i="21"/>
  <c r="BC122" i="21" s="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BD121" i="21" s="1"/>
  <c r="C121" i="21"/>
  <c r="B121" i="21"/>
  <c r="BC121" i="21" s="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BD120" i="21" s="1"/>
  <c r="C120" i="21"/>
  <c r="B120" i="21"/>
  <c r="BC120" i="21" s="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BD119" i="21" s="1"/>
  <c r="C119" i="21"/>
  <c r="B119" i="21"/>
  <c r="BC119" i="21" s="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BD118" i="21" s="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BD117" i="21" s="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BD116" i="21" s="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BD115" i="21" s="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BD114" i="21" s="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BD113" i="21" s="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BE31"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BA31" i="21" s="1"/>
  <c r="BB31" i="21" s="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BE29"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BA29" i="21" s="1"/>
  <c r="BB29" i="21" s="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BE27"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BA27" i="21" s="1"/>
  <c r="BB27" i="21" s="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BA26" i="21" s="1"/>
  <c r="BB26" i="21" s="1"/>
  <c r="D26" i="21"/>
  <c r="C26" i="21"/>
  <c r="B26" i="21"/>
  <c r="BE25"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BA25" i="21" s="1"/>
  <c r="BB25" i="21" s="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BA24" i="21" s="1"/>
  <c r="BB24" i="21" s="1"/>
  <c r="D24" i="21"/>
  <c r="C24" i="21"/>
  <c r="B24" i="21"/>
  <c r="BE23"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BA23" i="21" s="1"/>
  <c r="BB23" i="21" s="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BE21"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BA21" i="21" s="1"/>
  <c r="BB21" i="21" s="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BE19"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BA19" i="21" s="1"/>
  <c r="BB19" i="21" s="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BA18" i="21" s="1"/>
  <c r="BB18" i="21" s="1"/>
  <c r="D18" i="21"/>
  <c r="C18" i="21"/>
  <c r="B18" i="21"/>
  <c r="BE17"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BA17" i="21" s="1"/>
  <c r="BB17" i="21" s="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BE15"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BA15" i="21" s="1"/>
  <c r="BB15" i="21" s="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BA12" i="21" s="1"/>
  <c r="BB12" i="21" s="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BE11" i="21" s="1"/>
  <c r="D11" i="21"/>
  <c r="C11" i="21"/>
  <c r="B11" i="21"/>
  <c r="BE10"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C10" i="21" s="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BE7"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BA7" i="21" s="1"/>
  <c r="BB7" i="21" s="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BA4" i="21" s="1"/>
  <c r="BB4" i="21" s="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BE3" i="21" s="1"/>
  <c r="D3" i="21"/>
  <c r="C3" i="21"/>
  <c r="B3" i="21"/>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41" i="9"/>
  <c r="E141" i="10" s="1"/>
  <c r="D141" i="9"/>
  <c r="D141" i="10" s="1"/>
  <c r="C141" i="9"/>
  <c r="C141" i="10" s="1"/>
  <c r="B141" i="9"/>
  <c r="B141" i="10" s="1"/>
  <c r="A141" i="9"/>
  <c r="A141" i="10" s="1"/>
  <c r="F140" i="9"/>
  <c r="M140" i="9" s="1" a="1"/>
  <c r="M140" i="9" s="1"/>
  <c r="E140" i="9"/>
  <c r="E140" i="10" s="1"/>
  <c r="D140" i="9"/>
  <c r="D140" i="10" s="1"/>
  <c r="C140" i="9"/>
  <c r="C140" i="10" s="1"/>
  <c r="B140" i="9"/>
  <c r="B140" i="10" s="1"/>
  <c r="A140" i="9"/>
  <c r="A140" i="10" s="1"/>
  <c r="E139" i="9"/>
  <c r="E139" i="10" s="1"/>
  <c r="D139" i="9"/>
  <c r="D139" i="10" s="1"/>
  <c r="C139" i="9"/>
  <c r="C139" i="10" s="1"/>
  <c r="B139" i="9"/>
  <c r="B139" i="10" s="1"/>
  <c r="A139" i="9"/>
  <c r="A139" i="10" s="1"/>
  <c r="GH138" i="9"/>
  <c r="GO138" i="9" s="1" a="1"/>
  <c r="GO138" i="9" s="1"/>
  <c r="N138" i="15" s="1"/>
  <c r="FB138" i="9"/>
  <c r="FI138" i="9" s="1" a="1"/>
  <c r="FI138" i="9" s="1"/>
  <c r="L138" i="15" s="1"/>
  <c r="DV138" i="9"/>
  <c r="EC138" i="9" s="1" a="1"/>
  <c r="EC138" i="9" s="1"/>
  <c r="CH138" i="9"/>
  <c r="CO138" i="9" s="1" a="1"/>
  <c r="CO138" i="9" s="1"/>
  <c r="BB138" i="9"/>
  <c r="BI138" i="9" s="1" a="1"/>
  <c r="BI138" i="9" s="1"/>
  <c r="AS138" i="9" a="1"/>
  <c r="AS138" i="9" s="1"/>
  <c r="E138" i="15" s="1"/>
  <c r="AQ138" i="9" a="1"/>
  <c r="AQ138" i="9" s="1"/>
  <c r="AO138" i="9" a="1"/>
  <c r="AO138" i="9" s="1"/>
  <c r="AM138" i="9" a="1"/>
  <c r="AM138" i="9" s="1"/>
  <c r="I138" i="10" s="1"/>
  <c r="AL138" i="9"/>
  <c r="AR138" i="9" s="1" a="1"/>
  <c r="AR138" i="9" s="1"/>
  <c r="V138" i="9"/>
  <c r="AC138" i="9" s="1" a="1"/>
  <c r="AC138" i="9" s="1"/>
  <c r="C138" i="15" s="1"/>
  <c r="M138" i="9" a="1"/>
  <c r="M138" i="9" s="1"/>
  <c r="K138" i="9" a="1"/>
  <c r="K138" i="9" s="1"/>
  <c r="I138" i="9" a="1"/>
  <c r="I138" i="9" s="1"/>
  <c r="G138" i="9" a="1"/>
  <c r="G138" i="9" s="1"/>
  <c r="F138" i="9"/>
  <c r="L138" i="9" s="1" a="1"/>
  <c r="L138" i="9" s="1"/>
  <c r="E138" i="9"/>
  <c r="E138" i="10" s="1"/>
  <c r="D138" i="9"/>
  <c r="D138" i="10" s="1"/>
  <c r="C138" i="9"/>
  <c r="C138" i="10" s="1"/>
  <c r="B138" i="9"/>
  <c r="B138" i="10" s="1"/>
  <c r="A138" i="9"/>
  <c r="A138" i="10" s="1"/>
  <c r="E137" i="9"/>
  <c r="E137" i="10" s="1"/>
  <c r="D137" i="9"/>
  <c r="D137" i="10" s="1"/>
  <c r="C137" i="9"/>
  <c r="C137" i="10" s="1"/>
  <c r="B137" i="9"/>
  <c r="B137" i="10" s="1"/>
  <c r="A137" i="9"/>
  <c r="A137" i="10" s="1"/>
  <c r="ID136" i="9"/>
  <c r="IK136" i="9" s="1" a="1"/>
  <c r="IK136" i="9" s="1"/>
  <c r="T136" i="15" s="1"/>
  <c r="GX136" i="9"/>
  <c r="HE136" i="9" s="1" a="1"/>
  <c r="HE136" i="9" s="1"/>
  <c r="P136" i="15" s="1"/>
  <c r="FR136" i="9"/>
  <c r="FY136" i="9" s="1" a="1"/>
  <c r="FY136" i="9" s="1"/>
  <c r="EL136" i="9"/>
  <c r="ES136" i="9" s="1" a="1"/>
  <c r="ES136" i="9" s="1"/>
  <c r="K136" i="15" s="1"/>
  <c r="DF136" i="9"/>
  <c r="DM136" i="9" s="1" a="1"/>
  <c r="DM136" i="9" s="1"/>
  <c r="G136" i="15" s="1"/>
  <c r="CX136" i="9"/>
  <c r="CO136" i="9" a="1"/>
  <c r="CO136" i="9" s="1"/>
  <c r="CM136" i="9" a="1"/>
  <c r="CM136" i="9" s="1"/>
  <c r="CK136" i="9" a="1"/>
  <c r="CK136" i="9" s="1"/>
  <c r="CI136" i="9" a="1"/>
  <c r="CI136" i="9" s="1"/>
  <c r="O136" i="10" s="1"/>
  <c r="CH136" i="9"/>
  <c r="CN136" i="9" s="1" a="1"/>
  <c r="CN136" i="9" s="1"/>
  <c r="BR136" i="9"/>
  <c r="BY136" i="9" s="1" a="1"/>
  <c r="BY136" i="9" s="1"/>
  <c r="BI136" i="9" a="1"/>
  <c r="BI136" i="9" s="1"/>
  <c r="BG136" i="9" a="1"/>
  <c r="BG136" i="9" s="1"/>
  <c r="BE136" i="9" a="1"/>
  <c r="BE136" i="9" s="1"/>
  <c r="BC136" i="9" a="1"/>
  <c r="BC136" i="9" s="1"/>
  <c r="K136" i="10" s="1"/>
  <c r="BB136" i="9"/>
  <c r="BH136" i="9" s="1" a="1"/>
  <c r="BH136" i="9" s="1"/>
  <c r="AT136" i="9"/>
  <c r="BA136" i="9" s="1" a="1"/>
  <c r="BA136" i="9" s="1"/>
  <c r="AP136" i="9" a="1"/>
  <c r="AP136" i="9" s="1"/>
  <c r="I136" i="14" s="1"/>
  <c r="AN136" i="9" a="1"/>
  <c r="AN136" i="9" s="1"/>
  <c r="AL136" i="9"/>
  <c r="AR136" i="9" s="1" a="1"/>
  <c r="AR136" i="9" s="1"/>
  <c r="AC136" i="9" a="1"/>
  <c r="AC136" i="9" s="1"/>
  <c r="C136" i="15" s="1"/>
  <c r="AA136" i="9" a="1"/>
  <c r="AA136" i="9" s="1"/>
  <c r="Y136" i="9" a="1"/>
  <c r="Y136" i="9" s="1"/>
  <c r="W136" i="9" a="1"/>
  <c r="W136" i="9" s="1"/>
  <c r="G136" i="10" s="1"/>
  <c r="V136" i="9"/>
  <c r="AB136" i="9" s="1" a="1"/>
  <c r="AB136" i="9" s="1"/>
  <c r="N136" i="9"/>
  <c r="U136" i="9" s="1" a="1"/>
  <c r="U136" i="9" s="1"/>
  <c r="B136" i="15" s="1"/>
  <c r="F136" i="9"/>
  <c r="L136" i="9" s="1" a="1"/>
  <c r="L136" i="9" s="1"/>
  <c r="E136" i="9"/>
  <c r="E136" i="10" s="1"/>
  <c r="D136" i="9"/>
  <c r="D136" i="10" s="1"/>
  <c r="C136" i="9"/>
  <c r="C136" i="10" s="1"/>
  <c r="B136" i="9"/>
  <c r="B136" i="10" s="1"/>
  <c r="A136" i="9"/>
  <c r="A136" i="10" s="1"/>
  <c r="IN135" i="9" a="1"/>
  <c r="IN135" i="9" s="1"/>
  <c r="IL135" i="9"/>
  <c r="HF135" i="9"/>
  <c r="HL135" i="9" s="1" a="1"/>
  <c r="HL135" i="9" s="1"/>
  <c r="GF135" i="9" a="1"/>
  <c r="GF135" i="9" s="1"/>
  <c r="GD135" i="9" a="1"/>
  <c r="GD135" i="9" s="1"/>
  <c r="AC135" i="14" s="1"/>
  <c r="GB135" i="9" a="1"/>
  <c r="GB135" i="9" s="1"/>
  <c r="FZ135" i="9"/>
  <c r="EX135" i="9" a="1"/>
  <c r="EX135" i="9" s="1"/>
  <c r="W135" i="14" s="1"/>
  <c r="X135" i="14" s="1"/>
  <c r="T135" i="14" s="1"/>
  <c r="ET135" i="9"/>
  <c r="EZ135" i="9" s="1" a="1"/>
  <c r="EZ135" i="9" s="1"/>
  <c r="DT135" i="9" a="1"/>
  <c r="DT135" i="9" s="1"/>
  <c r="DP135" i="9" a="1"/>
  <c r="DP135" i="9" s="1"/>
  <c r="DN135" i="9"/>
  <c r="CD135" i="9" a="1"/>
  <c r="CD135" i="9" s="1"/>
  <c r="BZ135" i="9"/>
  <c r="CF135" i="9" s="1" a="1"/>
  <c r="CF135" i="9" s="1"/>
  <c r="AZ135" i="9" a="1"/>
  <c r="AZ135" i="9" s="1"/>
  <c r="AV135" i="9" a="1"/>
  <c r="AV135" i="9" s="1"/>
  <c r="AT135" i="9"/>
  <c r="N135" i="9"/>
  <c r="T135" i="9" s="1" a="1"/>
  <c r="T135" i="9" s="1"/>
  <c r="E135" i="9"/>
  <c r="E135" i="10" s="1"/>
  <c r="D135" i="9"/>
  <c r="D135" i="10" s="1"/>
  <c r="C135" i="9"/>
  <c r="C135" i="10" s="1"/>
  <c r="B135" i="9"/>
  <c r="B135" i="10" s="1"/>
  <c r="A135" i="9"/>
  <c r="A135" i="10" s="1"/>
  <c r="HT134" i="9" a="1"/>
  <c r="HT134" i="9" s="1"/>
  <c r="HR134" i="9" a="1"/>
  <c r="HR134" i="9" s="1"/>
  <c r="AI134" i="14" s="1"/>
  <c r="HP134" i="9" a="1"/>
  <c r="HP134" i="9" s="1"/>
  <c r="HN134" i="9"/>
  <c r="GL134" i="9" a="1"/>
  <c r="GL134" i="9" s="1"/>
  <c r="AD134" i="14" s="1"/>
  <c r="GH134" i="9"/>
  <c r="GN134" i="9" s="1" a="1"/>
  <c r="GN134" i="9" s="1"/>
  <c r="FH134" i="9" a="1"/>
  <c r="FH134" i="9" s="1"/>
  <c r="FD134" i="9" a="1"/>
  <c r="FD134" i="9" s="1"/>
  <c r="FB134" i="9"/>
  <c r="DV134" i="9"/>
  <c r="EB134" i="9" s="1" a="1"/>
  <c r="EB134" i="9" s="1"/>
  <c r="DD134" i="9" s="1"/>
  <c r="CN134" i="9" a="1"/>
  <c r="CN134" i="9" s="1"/>
  <c r="CJ134" i="9" a="1"/>
  <c r="CJ134" i="9" s="1"/>
  <c r="CH134" i="9"/>
  <c r="BB134" i="9"/>
  <c r="BH134" i="9" s="1" a="1"/>
  <c r="BH134" i="9" s="1"/>
  <c r="AS134" i="9" a="1"/>
  <c r="AS134" i="9" s="1"/>
  <c r="E134" i="15" s="1"/>
  <c r="AQ134" i="9" a="1"/>
  <c r="AQ134" i="9" s="1"/>
  <c r="AO134" i="9" a="1"/>
  <c r="AO134" i="9" s="1"/>
  <c r="AM134" i="9" a="1"/>
  <c r="AM134" i="9" s="1"/>
  <c r="I134" i="10" s="1"/>
  <c r="AL134" i="9"/>
  <c r="AR134" i="9" s="1" a="1"/>
  <c r="AR134" i="9" s="1"/>
  <c r="V134" i="9"/>
  <c r="AB134" i="9" s="1" a="1"/>
  <c r="AB134" i="9" s="1"/>
  <c r="M134" i="9" a="1"/>
  <c r="M134" i="9" s="1"/>
  <c r="K134" i="9" a="1"/>
  <c r="K134" i="9" s="1"/>
  <c r="I134" i="9" a="1"/>
  <c r="I134" i="9" s="1"/>
  <c r="G134" i="9" a="1"/>
  <c r="G134" i="9" s="1"/>
  <c r="F134" i="9"/>
  <c r="L134" i="9" s="1" a="1"/>
  <c r="L134" i="9" s="1"/>
  <c r="E134" i="9"/>
  <c r="E134" i="10" s="1"/>
  <c r="D134" i="9"/>
  <c r="D134" i="10" s="1"/>
  <c r="C134" i="9"/>
  <c r="C134" i="10" s="1"/>
  <c r="B134" i="9"/>
  <c r="B134" i="10" s="1"/>
  <c r="A134" i="9"/>
  <c r="A134" i="10" s="1"/>
  <c r="IB133" i="9" a="1"/>
  <c r="IB133" i="9" s="1"/>
  <c r="HX133" i="9" a="1"/>
  <c r="HX133" i="9" s="1"/>
  <c r="HV133" i="9"/>
  <c r="GP133" i="9"/>
  <c r="GV133" i="9" s="1" a="1"/>
  <c r="GV133" i="9" s="1"/>
  <c r="EH133" i="9" a="1"/>
  <c r="EH133" i="9" s="1"/>
  <c r="Q133" i="14" s="1"/>
  <c r="ED133" i="9"/>
  <c r="EJ133" i="9" s="1" a="1"/>
  <c r="EJ133" i="9" s="1"/>
  <c r="BN133" i="9" a="1"/>
  <c r="BN133" i="9" s="1"/>
  <c r="J133" i="14" s="1"/>
  <c r="BJ133" i="9"/>
  <c r="BP133" i="9" s="1" a="1"/>
  <c r="BP133" i="9" s="1"/>
  <c r="AJ133" i="9" a="1"/>
  <c r="AJ133" i="9" s="1"/>
  <c r="AF133" i="9" a="1"/>
  <c r="AF133" i="9" s="1"/>
  <c r="AD133" i="9"/>
  <c r="E133" i="9"/>
  <c r="E133" i="10" s="1"/>
  <c r="D133" i="9"/>
  <c r="D133" i="10" s="1"/>
  <c r="C133" i="9"/>
  <c r="B133" i="9"/>
  <c r="B133" i="10" s="1"/>
  <c r="A133" i="9"/>
  <c r="A133" i="10" s="1"/>
  <c r="E132" i="9"/>
  <c r="E132" i="10" s="1"/>
  <c r="D132" i="9"/>
  <c r="D132" i="10" s="1"/>
  <c r="C132" i="9"/>
  <c r="GX132" i="9" s="1"/>
  <c r="B132" i="9"/>
  <c r="B132" i="10" s="1"/>
  <c r="A132" i="9"/>
  <c r="A132" i="10" s="1"/>
  <c r="ID131" i="9"/>
  <c r="IK131" i="9" s="1" a="1"/>
  <c r="IK131" i="9" s="1"/>
  <c r="T131" i="15" s="1"/>
  <c r="HU131" i="9" a="1"/>
  <c r="HU131" i="9" s="1"/>
  <c r="R131" i="15" s="1"/>
  <c r="HS131" i="9" a="1"/>
  <c r="HS131" i="9" s="1"/>
  <c r="HQ131" i="9" a="1"/>
  <c r="HQ131" i="9" s="1"/>
  <c r="HO131" i="9" a="1"/>
  <c r="HO131" i="9" s="1"/>
  <c r="AD131" i="10" s="1"/>
  <c r="HN131" i="9"/>
  <c r="HT131" i="9" s="1" a="1"/>
  <c r="HT131" i="9" s="1"/>
  <c r="GX131" i="9"/>
  <c r="HE131" i="9" s="1" a="1"/>
  <c r="HE131" i="9" s="1"/>
  <c r="P131" i="15" s="1"/>
  <c r="GO131" i="9" a="1"/>
  <c r="GO131" i="9" s="1"/>
  <c r="N131" i="15" s="1"/>
  <c r="GM131" i="9" a="1"/>
  <c r="GM131" i="9" s="1"/>
  <c r="GK131" i="9" a="1"/>
  <c r="GK131" i="9" s="1"/>
  <c r="GI131" i="9" a="1"/>
  <c r="GI131" i="9" s="1"/>
  <c r="Z131" i="10" s="1"/>
  <c r="GH131" i="9"/>
  <c r="GN131" i="9" s="1" a="1"/>
  <c r="GN131" i="9" s="1"/>
  <c r="FR131" i="9"/>
  <c r="FY131" i="9" s="1" a="1"/>
  <c r="FY131" i="9" s="1"/>
  <c r="FI131" i="9" a="1"/>
  <c r="FI131" i="9" s="1"/>
  <c r="L131" i="15" s="1"/>
  <c r="FG131" i="9" a="1"/>
  <c r="FG131" i="9" s="1"/>
  <c r="FE131" i="9" a="1"/>
  <c r="FE131" i="9" s="1"/>
  <c r="FC131" i="9" a="1"/>
  <c r="FC131" i="9" s="1"/>
  <c r="V131" i="10" s="1"/>
  <c r="FB131" i="9"/>
  <c r="FH131" i="9" s="1" a="1"/>
  <c r="FH131" i="9" s="1"/>
  <c r="EL131" i="9"/>
  <c r="ES131" i="9" s="1" a="1"/>
  <c r="ES131" i="9" s="1"/>
  <c r="K131" i="15" s="1"/>
  <c r="EC131" i="9" a="1"/>
  <c r="EC131" i="9" s="1"/>
  <c r="EA131" i="9" a="1"/>
  <c r="EA131" i="9" s="1"/>
  <c r="DC131" i="9" s="1"/>
  <c r="DY131" i="9" a="1"/>
  <c r="DY131" i="9" s="1"/>
  <c r="DA131" i="9" s="1"/>
  <c r="DW131" i="9" a="1"/>
  <c r="DW131" i="9" s="1"/>
  <c r="DV131" i="9"/>
  <c r="EB131" i="9" s="1" a="1"/>
  <c r="EB131" i="9" s="1"/>
  <c r="DD131" i="9" s="1"/>
  <c r="DN131" i="9"/>
  <c r="DU131" i="9" s="1" a="1"/>
  <c r="DU131" i="9" s="1"/>
  <c r="H131" i="15" s="1"/>
  <c r="DF131" i="9"/>
  <c r="DM131" i="9" s="1" a="1"/>
  <c r="DM131" i="9" s="1"/>
  <c r="G131" i="15" s="1"/>
  <c r="CX131" i="9"/>
  <c r="CO131" i="9" a="1"/>
  <c r="CO131" i="9" s="1"/>
  <c r="CM131" i="9" a="1"/>
  <c r="CM131" i="9" s="1"/>
  <c r="CK131" i="9" a="1"/>
  <c r="CK131" i="9" s="1"/>
  <c r="CI131" i="9" a="1"/>
  <c r="CI131" i="9" s="1"/>
  <c r="O131" i="10" s="1"/>
  <c r="CH131" i="9"/>
  <c r="CN131" i="9" s="1" a="1"/>
  <c r="CN131" i="9" s="1"/>
  <c r="BZ131" i="9"/>
  <c r="CG131" i="9" s="1" a="1"/>
  <c r="CG131" i="9" s="1"/>
  <c r="BR131" i="9"/>
  <c r="BY131" i="9" s="1" a="1"/>
  <c r="BY131" i="9" s="1"/>
  <c r="BI131" i="9" a="1"/>
  <c r="BI131" i="9" s="1"/>
  <c r="BG131" i="9" a="1"/>
  <c r="BG131" i="9" s="1"/>
  <c r="BE131" i="9" a="1"/>
  <c r="BE131" i="9" s="1"/>
  <c r="BC131" i="9" a="1"/>
  <c r="BC131" i="9" s="1"/>
  <c r="K131" i="10" s="1"/>
  <c r="BB131" i="9"/>
  <c r="BH131" i="9" s="1" a="1"/>
  <c r="BH131" i="9" s="1"/>
  <c r="AT131" i="9"/>
  <c r="BA131" i="9" s="1" a="1"/>
  <c r="BA131" i="9" s="1"/>
  <c r="AL131" i="9"/>
  <c r="AS131" i="9" s="1" a="1"/>
  <c r="AS131" i="9" s="1"/>
  <c r="E131" i="15" s="1"/>
  <c r="AC131" i="9" a="1"/>
  <c r="AC131" i="9" s="1"/>
  <c r="C131" i="15" s="1"/>
  <c r="AA131" i="9" a="1"/>
  <c r="AA131" i="9" s="1"/>
  <c r="Y131" i="9" a="1"/>
  <c r="Y131" i="9" s="1"/>
  <c r="W131" i="9" a="1"/>
  <c r="W131" i="9" s="1"/>
  <c r="G131" i="10" s="1"/>
  <c r="V131" i="9"/>
  <c r="AB131" i="9" s="1" a="1"/>
  <c r="AB131" i="9" s="1"/>
  <c r="N131" i="9"/>
  <c r="U131" i="9" s="1" a="1"/>
  <c r="U131" i="9" s="1"/>
  <c r="B131" i="15" s="1"/>
  <c r="F131" i="9"/>
  <c r="M131" i="9" s="1" a="1"/>
  <c r="M131" i="9" s="1"/>
  <c r="E131" i="9"/>
  <c r="E131" i="10" s="1"/>
  <c r="D131" i="9"/>
  <c r="D131" i="10" s="1"/>
  <c r="C131" i="9"/>
  <c r="C131" i="10" s="1"/>
  <c r="B131" i="9"/>
  <c r="B131" i="10" s="1"/>
  <c r="A131" i="9"/>
  <c r="A131" i="10" s="1"/>
  <c r="IL130" i="9"/>
  <c r="IS130" i="9" s="1" a="1"/>
  <c r="IS130" i="9" s="1"/>
  <c r="U130" i="15" s="1"/>
  <c r="HF130" i="9"/>
  <c r="HM130" i="9" s="1" a="1"/>
  <c r="HM130" i="9" s="1"/>
  <c r="Q130" i="15" s="1"/>
  <c r="FZ130" i="9"/>
  <c r="GG130" i="9" s="1" a="1"/>
  <c r="GG130" i="9" s="1"/>
  <c r="M130" i="15" s="1"/>
  <c r="ET130" i="9"/>
  <c r="FA130" i="9" s="1" a="1"/>
  <c r="FA130" i="9" s="1"/>
  <c r="DN130" i="9"/>
  <c r="DU130" i="9" s="1" a="1"/>
  <c r="DU130" i="9" s="1"/>
  <c r="H130" i="15" s="1"/>
  <c r="BZ130" i="9"/>
  <c r="CG130" i="9" s="1" a="1"/>
  <c r="CG130" i="9" s="1"/>
  <c r="AT130" i="9"/>
  <c r="BA130" i="9" s="1" a="1"/>
  <c r="BA130" i="9" s="1"/>
  <c r="N130" i="9"/>
  <c r="U130" i="9" s="1" a="1"/>
  <c r="U130" i="9" s="1"/>
  <c r="B130" i="15" s="1"/>
  <c r="E130" i="9"/>
  <c r="E130" i="10" s="1"/>
  <c r="D130" i="9"/>
  <c r="D130" i="10" s="1"/>
  <c r="C130" i="9"/>
  <c r="C130" i="10" s="1"/>
  <c r="B130" i="9"/>
  <c r="B130" i="10" s="1"/>
  <c r="A130" i="9"/>
  <c r="A130" i="10" s="1"/>
  <c r="HN129" i="9"/>
  <c r="HU129" i="9" s="1" a="1"/>
  <c r="HU129" i="9" s="1"/>
  <c r="R129" i="15" s="1"/>
  <c r="GH129" i="9"/>
  <c r="GO129" i="9" s="1" a="1"/>
  <c r="GO129" i="9" s="1"/>
  <c r="N129" i="15" s="1"/>
  <c r="FB129" i="9"/>
  <c r="FI129" i="9" s="1" a="1"/>
  <c r="FI129" i="9" s="1"/>
  <c r="L129" i="15" s="1"/>
  <c r="ES129" i="9" a="1"/>
  <c r="ES129" i="9" s="1"/>
  <c r="K129" i="15" s="1"/>
  <c r="EQ129" i="9" a="1"/>
  <c r="EQ129" i="9" s="1"/>
  <c r="EO129" i="9" a="1"/>
  <c r="EO129" i="9" s="1"/>
  <c r="EM129" i="9" a="1"/>
  <c r="EM129" i="9" s="1"/>
  <c r="U129" i="10" s="1"/>
  <c r="EL129" i="9"/>
  <c r="ER129" i="9" s="1" a="1"/>
  <c r="ER129" i="9" s="1"/>
  <c r="DV129" i="9"/>
  <c r="EC129" i="9" s="1" a="1"/>
  <c r="EC129" i="9" s="1"/>
  <c r="DM129" i="9" a="1"/>
  <c r="DM129" i="9" s="1"/>
  <c r="G129" i="15" s="1"/>
  <c r="DK129" i="9" a="1"/>
  <c r="DK129" i="9" s="1"/>
  <c r="DI129" i="9" a="1"/>
  <c r="DI129" i="9" s="1"/>
  <c r="DG129" i="9" a="1"/>
  <c r="DG129" i="9" s="1"/>
  <c r="Q129" i="10" s="1"/>
  <c r="DF129" i="9"/>
  <c r="DL129" i="9" s="1" a="1"/>
  <c r="DL129" i="9" s="1"/>
  <c r="CX129" i="9"/>
  <c r="CH129" i="9"/>
  <c r="CO129" i="9" s="1" a="1"/>
  <c r="CO129" i="9" s="1"/>
  <c r="BY129" i="9" a="1"/>
  <c r="BY129" i="9" s="1"/>
  <c r="BW129" i="9" a="1"/>
  <c r="BW129" i="9" s="1"/>
  <c r="BU129" i="9" a="1"/>
  <c r="BU129" i="9" s="1"/>
  <c r="BS129" i="9" a="1"/>
  <c r="BS129" i="9" s="1"/>
  <c r="M129" i="10" s="1"/>
  <c r="BR129" i="9"/>
  <c r="BX129" i="9" s="1" a="1"/>
  <c r="BX129" i="9" s="1"/>
  <c r="BB129" i="9"/>
  <c r="BI129" i="9" s="1" a="1"/>
  <c r="BI129" i="9" s="1"/>
  <c r="AS129" i="9" a="1"/>
  <c r="AS129" i="9" s="1"/>
  <c r="E129" i="15" s="1"/>
  <c r="AQ129" i="9" a="1"/>
  <c r="AQ129" i="9" s="1"/>
  <c r="AO129" i="9" a="1"/>
  <c r="AO129" i="9" s="1"/>
  <c r="AM129" i="9" a="1"/>
  <c r="AM129" i="9" s="1"/>
  <c r="I129" i="10" s="1"/>
  <c r="AL129" i="9"/>
  <c r="AR129" i="9" s="1" a="1"/>
  <c r="AR129" i="9" s="1"/>
  <c r="Z129" i="9" a="1"/>
  <c r="Z129" i="9" s="1"/>
  <c r="F129" i="14" s="1"/>
  <c r="V129" i="9"/>
  <c r="N129" i="9"/>
  <c r="T129" i="9" s="1" a="1"/>
  <c r="T129" i="9" s="1"/>
  <c r="M129" i="9" a="1"/>
  <c r="M129" i="9" s="1"/>
  <c r="K129" i="9" a="1"/>
  <c r="K129" i="9" s="1"/>
  <c r="I129" i="9" a="1"/>
  <c r="I129" i="9" s="1"/>
  <c r="G129" i="9" a="1"/>
  <c r="G129" i="9" s="1"/>
  <c r="F129" i="9"/>
  <c r="L129" i="9" s="1" a="1"/>
  <c r="L129" i="9" s="1"/>
  <c r="E129" i="9"/>
  <c r="E129" i="10" s="1"/>
  <c r="D129" i="9"/>
  <c r="D129" i="10" s="1"/>
  <c r="C129" i="9"/>
  <c r="C129" i="10" s="1"/>
  <c r="B129" i="9"/>
  <c r="B129" i="10" s="1"/>
  <c r="A129" i="9"/>
  <c r="A129" i="10" s="1"/>
  <c r="HV128" i="9"/>
  <c r="IB128" i="9" s="1" a="1"/>
  <c r="IB128" i="9" s="1"/>
  <c r="AD128" i="9"/>
  <c r="AJ128" i="9" s="1" a="1"/>
  <c r="AJ128" i="9" s="1"/>
  <c r="E128" i="9"/>
  <c r="E128" i="10" s="1"/>
  <c r="D128" i="9"/>
  <c r="D128" i="10" s="1"/>
  <c r="C128" i="9"/>
  <c r="B128" i="9"/>
  <c r="B128" i="10" s="1"/>
  <c r="A128" i="9"/>
  <c r="A128" i="10" s="1"/>
  <c r="ID127" i="9"/>
  <c r="IJ127" i="9" s="1" a="1"/>
  <c r="IJ127" i="9" s="1"/>
  <c r="HD127" i="9" a="1"/>
  <c r="HD127" i="9" s="1"/>
  <c r="GZ127" i="9" a="1"/>
  <c r="GZ127" i="9" s="1"/>
  <c r="GX127" i="9"/>
  <c r="HB127" i="9" s="1" a="1"/>
  <c r="HB127" i="9" s="1"/>
  <c r="AF127" i="14" s="1"/>
  <c r="FV127" i="9" a="1"/>
  <c r="FV127" i="9" s="1"/>
  <c r="FR127" i="9"/>
  <c r="ER127" i="9" a="1"/>
  <c r="ER127" i="9" s="1"/>
  <c r="EP127" i="9" a="1"/>
  <c r="EP127" i="9" s="1"/>
  <c r="R127" i="14" s="1"/>
  <c r="EN127" i="9" a="1"/>
  <c r="EN127" i="9" s="1"/>
  <c r="EL127" i="9"/>
  <c r="EC127" i="9" a="1"/>
  <c r="EC127" i="9" s="1"/>
  <c r="EA127" i="9" a="1"/>
  <c r="EA127" i="9" s="1"/>
  <c r="DC127" i="9" s="1"/>
  <c r="DY127" i="9" a="1"/>
  <c r="DY127" i="9" s="1"/>
  <c r="DA127" i="9" s="1"/>
  <c r="DW127" i="9" a="1"/>
  <c r="DW127" i="9" s="1"/>
  <c r="DV127" i="9"/>
  <c r="EB127" i="9" s="1" a="1"/>
  <c r="EB127" i="9" s="1"/>
  <c r="DD127" i="9" s="1"/>
  <c r="DL127" i="9" a="1"/>
  <c r="DL127" i="9" s="1"/>
  <c r="DJ127" i="9" a="1"/>
  <c r="DJ127" i="9" s="1"/>
  <c r="N127" i="14" s="1"/>
  <c r="DH127" i="9" a="1"/>
  <c r="DH127" i="9" s="1"/>
  <c r="DF127" i="9"/>
  <c r="CX127" i="9"/>
  <c r="CO127" i="9" a="1"/>
  <c r="CO127" i="9" s="1"/>
  <c r="CM127" i="9" a="1"/>
  <c r="CM127" i="9" s="1"/>
  <c r="CK127" i="9" a="1"/>
  <c r="CK127" i="9" s="1"/>
  <c r="CI127" i="9" a="1"/>
  <c r="CI127" i="9" s="1"/>
  <c r="O127" i="10" s="1"/>
  <c r="CH127" i="9"/>
  <c r="CN127" i="9" s="1" a="1"/>
  <c r="CN127" i="9" s="1"/>
  <c r="BX127" i="9" a="1"/>
  <c r="BX127" i="9" s="1"/>
  <c r="BT127" i="9" a="1"/>
  <c r="BT127" i="9" s="1"/>
  <c r="BR127" i="9"/>
  <c r="BV127" i="9" s="1" a="1"/>
  <c r="BV127" i="9" s="1"/>
  <c r="BI127" i="9" a="1"/>
  <c r="BI127" i="9" s="1"/>
  <c r="BG127" i="9" a="1"/>
  <c r="BG127" i="9" s="1"/>
  <c r="BE127" i="9" a="1"/>
  <c r="BE127" i="9" s="1"/>
  <c r="BC127" i="9" a="1"/>
  <c r="BC127" i="9" s="1"/>
  <c r="K127" i="10" s="1"/>
  <c r="BB127" i="9"/>
  <c r="BH127" i="9" s="1" a="1"/>
  <c r="BH127" i="9" s="1"/>
  <c r="AR127" i="9" a="1"/>
  <c r="AR127" i="9" s="1"/>
  <c r="AN127" i="9" a="1"/>
  <c r="AN127" i="9" s="1"/>
  <c r="AL127" i="9"/>
  <c r="AP127" i="9" s="1" a="1"/>
  <c r="AP127" i="9" s="1"/>
  <c r="I127" i="14" s="1"/>
  <c r="AC127" i="9" a="1"/>
  <c r="AC127" i="9" s="1"/>
  <c r="C127" i="15" s="1"/>
  <c r="AA127" i="9" a="1"/>
  <c r="AA127" i="9" s="1"/>
  <c r="Y127" i="9" a="1"/>
  <c r="Y127" i="9" s="1"/>
  <c r="W127" i="9" a="1"/>
  <c r="W127" i="9" s="1"/>
  <c r="G127" i="10" s="1"/>
  <c r="V127" i="9"/>
  <c r="AB127" i="9" s="1" a="1"/>
  <c r="AB127" i="9" s="1"/>
  <c r="N127" i="9"/>
  <c r="U127" i="9" s="1" a="1"/>
  <c r="U127" i="9" s="1"/>
  <c r="B127" i="15" s="1"/>
  <c r="J127" i="9" a="1"/>
  <c r="J127" i="9" s="1"/>
  <c r="F127" i="9"/>
  <c r="L127" i="9" s="1" a="1"/>
  <c r="L127" i="9" s="1"/>
  <c r="E127" i="9"/>
  <c r="E127" i="10" s="1"/>
  <c r="D127" i="9"/>
  <c r="D127" i="10" s="1"/>
  <c r="C127" i="9"/>
  <c r="C127" i="10" s="1"/>
  <c r="B127" i="9"/>
  <c r="B127" i="10" s="1"/>
  <c r="A127" i="9"/>
  <c r="A127" i="10" s="1"/>
  <c r="IR126" i="9" a="1"/>
  <c r="IR126" i="9" s="1"/>
  <c r="IP126" i="9" a="1"/>
  <c r="IP126" i="9" s="1"/>
  <c r="AM126" i="14" s="1"/>
  <c r="IN126" i="9" a="1"/>
  <c r="IN126" i="9" s="1"/>
  <c r="IL126" i="9"/>
  <c r="HF126" i="9"/>
  <c r="HL126" i="9" s="1" a="1"/>
  <c r="HL126" i="9" s="1"/>
  <c r="GF126" i="9" a="1"/>
  <c r="GF126" i="9" s="1"/>
  <c r="GB126" i="9" a="1"/>
  <c r="GB126" i="9" s="1"/>
  <c r="FZ126" i="9"/>
  <c r="GD126" i="9" s="1" a="1"/>
  <c r="GD126" i="9" s="1"/>
  <c r="AC126" i="14" s="1"/>
  <c r="EX126" i="9" a="1"/>
  <c r="EX126" i="9" s="1"/>
  <c r="W126" i="14" s="1"/>
  <c r="X126" i="14" s="1"/>
  <c r="T126" i="14" s="1"/>
  <c r="ET126" i="9"/>
  <c r="DT126" i="9" a="1"/>
  <c r="DT126" i="9" s="1"/>
  <c r="DR126" i="9" a="1"/>
  <c r="DR126" i="9" s="1"/>
  <c r="O126" i="14" s="1"/>
  <c r="DP126" i="9" a="1"/>
  <c r="DP126" i="9" s="1"/>
  <c r="DN126" i="9"/>
  <c r="CD126" i="9" a="1"/>
  <c r="CD126" i="9" s="1"/>
  <c r="BZ126" i="9"/>
  <c r="AZ126" i="9" a="1"/>
  <c r="AZ126" i="9" s="1"/>
  <c r="AX126" i="9" a="1"/>
  <c r="AX126" i="9" s="1"/>
  <c r="AV126" i="9" a="1"/>
  <c r="AV126" i="9" s="1"/>
  <c r="AT126" i="9"/>
  <c r="N126" i="9"/>
  <c r="T126" i="9" s="1" a="1"/>
  <c r="T126" i="9" s="1"/>
  <c r="E126" i="9"/>
  <c r="E126" i="10" s="1"/>
  <c r="D126" i="9"/>
  <c r="D126" i="10" s="1"/>
  <c r="C126" i="9"/>
  <c r="C126" i="10" s="1"/>
  <c r="B126" i="9"/>
  <c r="B126" i="10" s="1"/>
  <c r="A126" i="9"/>
  <c r="A126" i="10" s="1"/>
  <c r="IK125" i="9" a="1"/>
  <c r="IK125" i="9" s="1"/>
  <c r="T125" i="15" s="1"/>
  <c r="II125" i="9" a="1"/>
  <c r="II125" i="9" s="1"/>
  <c r="IG125" i="9" a="1"/>
  <c r="IG125" i="9" s="1"/>
  <c r="IE125" i="9" a="1"/>
  <c r="IE125" i="9" s="1"/>
  <c r="AF125" i="10" s="1"/>
  <c r="ID125" i="9"/>
  <c r="IJ125" i="9" s="1" a="1"/>
  <c r="IJ125" i="9" s="1"/>
  <c r="HN125" i="9"/>
  <c r="HT125" i="9" s="1" a="1"/>
  <c r="HT125" i="9" s="1"/>
  <c r="HE125" i="9" a="1"/>
  <c r="HE125" i="9" s="1"/>
  <c r="P125" i="15" s="1"/>
  <c r="HC125" i="9" a="1"/>
  <c r="HC125" i="9" s="1"/>
  <c r="HA125" i="9" a="1"/>
  <c r="HA125" i="9" s="1"/>
  <c r="GY125" i="9" a="1"/>
  <c r="GY125" i="9" s="1"/>
  <c r="AB125" i="10" s="1"/>
  <c r="GX125" i="9"/>
  <c r="HD125" i="9" s="1" a="1"/>
  <c r="HD125" i="9" s="1"/>
  <c r="GH125" i="9"/>
  <c r="GN125" i="9" s="1" a="1"/>
  <c r="GN125" i="9" s="1"/>
  <c r="FY125" i="9" a="1"/>
  <c r="FY125" i="9" s="1"/>
  <c r="FW125" i="9" a="1"/>
  <c r="FW125" i="9" s="1"/>
  <c r="FU125" i="9" a="1"/>
  <c r="FU125" i="9" s="1"/>
  <c r="FS125" i="9" a="1"/>
  <c r="FS125" i="9" s="1"/>
  <c r="X125" i="10" s="1"/>
  <c r="FR125" i="9"/>
  <c r="FX125" i="9" s="1" a="1"/>
  <c r="FX125" i="9" s="1"/>
  <c r="FB125" i="9"/>
  <c r="FH125" i="9" s="1" a="1"/>
  <c r="FH125" i="9" s="1"/>
  <c r="ES125" i="9" a="1"/>
  <c r="ES125" i="9" s="1"/>
  <c r="K125" i="15" s="1"/>
  <c r="EQ125" i="9" a="1"/>
  <c r="EQ125" i="9" s="1"/>
  <c r="EO125" i="9" a="1"/>
  <c r="EO125" i="9" s="1"/>
  <c r="EM125" i="9" a="1"/>
  <c r="EM125" i="9" s="1"/>
  <c r="U125" i="10" s="1"/>
  <c r="EL125" i="9"/>
  <c r="ER125" i="9" s="1" a="1"/>
  <c r="ER125" i="9" s="1"/>
  <c r="DV125" i="9"/>
  <c r="EB125" i="9" s="1" a="1"/>
  <c r="EB125" i="9" s="1"/>
  <c r="DD125" i="9" s="1"/>
  <c r="DM125" i="9" a="1"/>
  <c r="DM125" i="9" s="1"/>
  <c r="G125" i="15" s="1"/>
  <c r="DK125" i="9" a="1"/>
  <c r="DK125" i="9" s="1"/>
  <c r="DI125" i="9" a="1"/>
  <c r="DI125" i="9" s="1"/>
  <c r="DG125" i="9" a="1"/>
  <c r="DG125" i="9" s="1"/>
  <c r="Q125" i="10" s="1"/>
  <c r="DF125" i="9"/>
  <c r="DL125" i="9" s="1" a="1"/>
  <c r="DL125" i="9" s="1"/>
  <c r="CX125" i="9"/>
  <c r="CN125" i="9" a="1"/>
  <c r="CN125" i="9" s="1"/>
  <c r="CJ125" i="9" a="1"/>
  <c r="CJ125" i="9" s="1"/>
  <c r="CH125" i="9"/>
  <c r="CL125" i="9" s="1" a="1"/>
  <c r="CL125" i="9" s="1"/>
  <c r="BY125" i="9" a="1"/>
  <c r="BY125" i="9" s="1"/>
  <c r="BW125" i="9" a="1"/>
  <c r="BW125" i="9" s="1"/>
  <c r="BU125" i="9" a="1"/>
  <c r="BU125" i="9" s="1"/>
  <c r="BS125" i="9" a="1"/>
  <c r="BS125" i="9" s="1"/>
  <c r="M125" i="10" s="1"/>
  <c r="BR125" i="9"/>
  <c r="BX125" i="9" s="1" a="1"/>
  <c r="BX125" i="9" s="1"/>
  <c r="BH125" i="9" a="1"/>
  <c r="BH125" i="9" s="1"/>
  <c r="BD125" i="9" a="1"/>
  <c r="BD125" i="9" s="1"/>
  <c r="BB125" i="9"/>
  <c r="BF125" i="9" s="1" a="1"/>
  <c r="BF125" i="9" s="1"/>
  <c r="AS125" i="9" a="1"/>
  <c r="AS125" i="9" s="1"/>
  <c r="E125" i="15" s="1"/>
  <c r="AQ125" i="9" a="1"/>
  <c r="AQ125" i="9" s="1"/>
  <c r="AO125" i="9" a="1"/>
  <c r="AO125" i="9" s="1"/>
  <c r="AM125" i="9" a="1"/>
  <c r="AM125" i="9" s="1"/>
  <c r="I125" i="10" s="1"/>
  <c r="AL125" i="9"/>
  <c r="AR125" i="9" s="1" a="1"/>
  <c r="AR125" i="9" s="1"/>
  <c r="AB125" i="9" a="1"/>
  <c r="AB125" i="9" s="1"/>
  <c r="X125" i="9" a="1"/>
  <c r="X125" i="9" s="1"/>
  <c r="V125" i="9"/>
  <c r="Z125" i="9" s="1" a="1"/>
  <c r="Z125" i="9" s="1"/>
  <c r="F125" i="14" s="1"/>
  <c r="T125" i="9"/>
  <c r="N125" i="9"/>
  <c r="T125" i="9" s="1" a="1"/>
  <c r="M125" i="9" a="1"/>
  <c r="M125" i="9" s="1"/>
  <c r="K125" i="9" a="1"/>
  <c r="K125" i="9" s="1"/>
  <c r="I125" i="9" a="1"/>
  <c r="I125" i="9" s="1"/>
  <c r="G125" i="9" a="1"/>
  <c r="G125" i="9" s="1"/>
  <c r="F125" i="9"/>
  <c r="L125" i="9" s="1" a="1"/>
  <c r="L125" i="9" s="1"/>
  <c r="E125" i="9"/>
  <c r="E125" i="10" s="1"/>
  <c r="D125" i="9"/>
  <c r="D125" i="10" s="1"/>
  <c r="C125" i="9"/>
  <c r="C125" i="10" s="1"/>
  <c r="B125" i="9"/>
  <c r="B125" i="10" s="1"/>
  <c r="A125" i="9"/>
  <c r="A125" i="10" s="1"/>
  <c r="GP124" i="9"/>
  <c r="GV124" i="9" s="1" a="1"/>
  <c r="GV124" i="9" s="1"/>
  <c r="EH124" i="9" a="1"/>
  <c r="EH124" i="9" s="1"/>
  <c r="Q124" i="14" s="1"/>
  <c r="ED124" i="9"/>
  <c r="BN124" i="9" a="1"/>
  <c r="BN124" i="9" s="1"/>
  <c r="J124" i="14" s="1"/>
  <c r="BJ124" i="9"/>
  <c r="E124" i="9"/>
  <c r="E124" i="10" s="1"/>
  <c r="D124" i="9"/>
  <c r="D124" i="10" s="1"/>
  <c r="C124" i="9"/>
  <c r="HV124" i="9" s="1"/>
  <c r="B124" i="9"/>
  <c r="B124" i="10" s="1"/>
  <c r="A124" i="9"/>
  <c r="A124" i="10" s="1"/>
  <c r="IJ123" i="9" a="1"/>
  <c r="IJ123" i="9" s="1"/>
  <c r="IH123" i="9" a="1"/>
  <c r="IH123" i="9" s="1"/>
  <c r="AL123" i="14" s="1"/>
  <c r="IF123" i="9" a="1"/>
  <c r="IF123" i="9" s="1"/>
  <c r="ID123" i="9"/>
  <c r="GX123" i="9"/>
  <c r="HD123" i="9" s="1" a="1"/>
  <c r="HD123" i="9" s="1"/>
  <c r="GO123" i="9" a="1"/>
  <c r="GO123" i="9" s="1"/>
  <c r="N123" i="15" s="1"/>
  <c r="GM123" i="9" a="1"/>
  <c r="GM123" i="9" s="1"/>
  <c r="GK123" i="9" a="1"/>
  <c r="GK123" i="9" s="1"/>
  <c r="GI123" i="9" a="1"/>
  <c r="GI123" i="9" s="1"/>
  <c r="Z123" i="10" s="1"/>
  <c r="GH123" i="9"/>
  <c r="GN123" i="9" s="1" a="1"/>
  <c r="GN123" i="9" s="1"/>
  <c r="FR123" i="9"/>
  <c r="FX123" i="9" s="1" a="1"/>
  <c r="FX123" i="9" s="1"/>
  <c r="FI123" i="9" a="1"/>
  <c r="FI123" i="9" s="1"/>
  <c r="L123" i="15" s="1"/>
  <c r="FG123" i="9" a="1"/>
  <c r="FG123" i="9" s="1"/>
  <c r="FE123" i="9" a="1"/>
  <c r="FE123" i="9" s="1"/>
  <c r="FC123" i="9" a="1"/>
  <c r="FC123" i="9" s="1"/>
  <c r="V123" i="10" s="1"/>
  <c r="FB123" i="9"/>
  <c r="FH123" i="9" s="1" a="1"/>
  <c r="FH123" i="9" s="1"/>
  <c r="EL123" i="9"/>
  <c r="ER123" i="9" s="1" a="1"/>
  <c r="ER123" i="9" s="1"/>
  <c r="EC123" i="9" a="1"/>
  <c r="EC123" i="9" s="1"/>
  <c r="EA123" i="9" a="1"/>
  <c r="EA123" i="9" s="1"/>
  <c r="DC123" i="9" s="1"/>
  <c r="DY123" i="9" a="1"/>
  <c r="DY123" i="9" s="1"/>
  <c r="DA123" i="9" s="1"/>
  <c r="DW123" i="9" a="1"/>
  <c r="DW123" i="9" s="1"/>
  <c r="DV123" i="9"/>
  <c r="EB123" i="9" s="1" a="1"/>
  <c r="EB123" i="9" s="1"/>
  <c r="DD123" i="9" s="1"/>
  <c r="DF123" i="9"/>
  <c r="DL123" i="9" s="1" a="1"/>
  <c r="DL123" i="9" s="1"/>
  <c r="CX123" i="9"/>
  <c r="CO123" i="9" a="1"/>
  <c r="CO123" i="9" s="1"/>
  <c r="CM123" i="9" a="1"/>
  <c r="CM123" i="9" s="1"/>
  <c r="CK123" i="9" a="1"/>
  <c r="CK123" i="9" s="1"/>
  <c r="CI123" i="9" a="1"/>
  <c r="CI123" i="9" s="1"/>
  <c r="O123" i="10" s="1"/>
  <c r="CH123" i="9"/>
  <c r="CN123" i="9" s="1" a="1"/>
  <c r="CN123" i="9" s="1"/>
  <c r="BV123" i="9" a="1"/>
  <c r="BV123" i="9" s="1"/>
  <c r="BR123" i="9"/>
  <c r="BI123" i="9" a="1"/>
  <c r="BI123" i="9" s="1"/>
  <c r="BG123" i="9" a="1"/>
  <c r="BG123" i="9" s="1"/>
  <c r="BE123" i="9" a="1"/>
  <c r="BE123" i="9" s="1"/>
  <c r="BC123" i="9" a="1"/>
  <c r="BC123" i="9" s="1"/>
  <c r="K123" i="10" s="1"/>
  <c r="BB123" i="9"/>
  <c r="BH123" i="9" s="1" a="1"/>
  <c r="BH123" i="9" s="1"/>
  <c r="AP123" i="9" a="1"/>
  <c r="AP123" i="9" s="1"/>
  <c r="I123" i="14" s="1"/>
  <c r="AL123" i="9"/>
  <c r="AC123" i="9" a="1"/>
  <c r="AC123" i="9" s="1"/>
  <c r="C123" i="15" s="1"/>
  <c r="AA123" i="9" a="1"/>
  <c r="AA123" i="9" s="1"/>
  <c r="Y123" i="9" a="1"/>
  <c r="Y123" i="9" s="1"/>
  <c r="W123" i="9" a="1"/>
  <c r="W123" i="9" s="1"/>
  <c r="G123" i="10" s="1"/>
  <c r="V123" i="9"/>
  <c r="AB123" i="9" s="1" a="1"/>
  <c r="AB123" i="9" s="1"/>
  <c r="J123" i="9" a="1"/>
  <c r="J123" i="9" s="1"/>
  <c r="F123" i="9"/>
  <c r="E123" i="9"/>
  <c r="E123" i="10" s="1"/>
  <c r="D123" i="9"/>
  <c r="D123" i="10" s="1"/>
  <c r="C123" i="9"/>
  <c r="C123" i="10" s="1"/>
  <c r="B123" i="9"/>
  <c r="B123" i="10" s="1"/>
  <c r="A123" i="9"/>
  <c r="A123" i="10" s="1"/>
  <c r="HJ122" i="9" a="1"/>
  <c r="HJ122" i="9" s="1"/>
  <c r="AH122" i="14" s="1"/>
  <c r="HF122" i="9"/>
  <c r="FP122" i="9" a="1"/>
  <c r="FP122" i="9" s="1"/>
  <c r="FL122" i="9" a="1"/>
  <c r="FL122" i="9" s="1"/>
  <c r="FJ122" i="9"/>
  <c r="FQ122" i="9" s="1" a="1"/>
  <c r="FQ122" i="9" s="1"/>
  <c r="ED122" i="9"/>
  <c r="EI122" i="9" s="1" a="1"/>
  <c r="EI122" i="9" s="1"/>
  <c r="CV122" i="9" a="1"/>
  <c r="CV122" i="9" s="1"/>
  <c r="CR122" i="9" a="1"/>
  <c r="CR122" i="9" s="1"/>
  <c r="CP122" i="9"/>
  <c r="CW122" i="9" s="1" a="1"/>
  <c r="CW122" i="9" s="1"/>
  <c r="BJ122" i="9"/>
  <c r="BO122" i="9" s="1" a="1"/>
  <c r="BO122" i="9" s="1"/>
  <c r="AJ122" i="9" a="1"/>
  <c r="AJ122" i="9" s="1"/>
  <c r="AF122" i="9" a="1"/>
  <c r="AF122" i="9" s="1"/>
  <c r="AD122" i="9"/>
  <c r="AK122" i="9" s="1" a="1"/>
  <c r="AK122" i="9" s="1"/>
  <c r="D122" i="15" s="1"/>
  <c r="E122" i="9"/>
  <c r="E122" i="10" s="1"/>
  <c r="D122" i="9"/>
  <c r="D122" i="10" s="1"/>
  <c r="C122" i="9"/>
  <c r="ET122" i="9" s="1"/>
  <c r="B122" i="9"/>
  <c r="B122" i="10" s="1"/>
  <c r="A122" i="9"/>
  <c r="A122" i="10" s="1"/>
  <c r="E121" i="9"/>
  <c r="E121" i="10" s="1"/>
  <c r="D121" i="9"/>
  <c r="D121" i="10" s="1"/>
  <c r="C121" i="9"/>
  <c r="GH121" i="9" s="1"/>
  <c r="B121" i="9"/>
  <c r="B121" i="10" s="1"/>
  <c r="A121" i="9"/>
  <c r="A121" i="10" s="1"/>
  <c r="ID120" i="9"/>
  <c r="IJ120" i="9" s="1" a="1"/>
  <c r="IJ120" i="9" s="1"/>
  <c r="HU120" i="9" a="1"/>
  <c r="HU120" i="9" s="1"/>
  <c r="R120" i="15" s="1"/>
  <c r="HS120" i="9" a="1"/>
  <c r="HS120" i="9" s="1"/>
  <c r="HQ120" i="9" a="1"/>
  <c r="HQ120" i="9" s="1"/>
  <c r="HO120" i="9" a="1"/>
  <c r="HO120" i="9" s="1"/>
  <c r="AD120" i="10" s="1"/>
  <c r="HN120" i="9"/>
  <c r="HT120" i="9" s="1" a="1"/>
  <c r="HT120" i="9" s="1"/>
  <c r="GX120" i="9"/>
  <c r="HD120" i="9" s="1" a="1"/>
  <c r="HD120" i="9" s="1"/>
  <c r="GO120" i="9" a="1"/>
  <c r="GO120" i="9" s="1"/>
  <c r="N120" i="15" s="1"/>
  <c r="GM120" i="9" a="1"/>
  <c r="GM120" i="9" s="1"/>
  <c r="GK120" i="9" a="1"/>
  <c r="GK120" i="9" s="1"/>
  <c r="GI120" i="9" a="1"/>
  <c r="GI120" i="9" s="1"/>
  <c r="Z120" i="10" s="1"/>
  <c r="GH120" i="9"/>
  <c r="GN120" i="9" s="1" a="1"/>
  <c r="GN120" i="9" s="1"/>
  <c r="FR120" i="9"/>
  <c r="FX120" i="9" s="1" a="1"/>
  <c r="FX120" i="9" s="1"/>
  <c r="FI120" i="9" a="1"/>
  <c r="FI120" i="9" s="1"/>
  <c r="L120" i="15" s="1"/>
  <c r="FG120" i="9" a="1"/>
  <c r="FG120" i="9" s="1"/>
  <c r="FE120" i="9" a="1"/>
  <c r="FE120" i="9" s="1"/>
  <c r="FC120" i="9" a="1"/>
  <c r="FC120" i="9" s="1"/>
  <c r="V120" i="10" s="1"/>
  <c r="FB120" i="9"/>
  <c r="FH120" i="9" s="1" a="1"/>
  <c r="FH120" i="9" s="1"/>
  <c r="EL120" i="9"/>
  <c r="ER120" i="9" s="1" a="1"/>
  <c r="ER120" i="9" s="1"/>
  <c r="EC120" i="9" a="1"/>
  <c r="EC120" i="9" s="1"/>
  <c r="EA120" i="9" a="1"/>
  <c r="EA120" i="9" s="1"/>
  <c r="DC120" i="9" s="1"/>
  <c r="DY120" i="9" a="1"/>
  <c r="DY120" i="9" s="1"/>
  <c r="DA120" i="9" s="1"/>
  <c r="DW120" i="9" a="1"/>
  <c r="DW120" i="9" s="1"/>
  <c r="DV120" i="9"/>
  <c r="EB120" i="9" s="1" a="1"/>
  <c r="EB120" i="9" s="1"/>
  <c r="DD120" i="9" s="1"/>
  <c r="DF120" i="9"/>
  <c r="DL120" i="9" s="1" a="1"/>
  <c r="DL120" i="9" s="1"/>
  <c r="CX120" i="9"/>
  <c r="CO120" i="9" a="1"/>
  <c r="CO120" i="9" s="1"/>
  <c r="CM120" i="9" a="1"/>
  <c r="CM120" i="9" s="1"/>
  <c r="CK120" i="9" a="1"/>
  <c r="CK120" i="9" s="1"/>
  <c r="CI120" i="9" a="1"/>
  <c r="CI120" i="9" s="1"/>
  <c r="O120" i="10" s="1"/>
  <c r="CH120" i="9"/>
  <c r="CN120" i="9" s="1" a="1"/>
  <c r="CN120" i="9" s="1"/>
  <c r="BR120" i="9"/>
  <c r="BX120" i="9" s="1" a="1"/>
  <c r="BX120" i="9" s="1"/>
  <c r="BI120" i="9" a="1"/>
  <c r="BI120" i="9" s="1"/>
  <c r="BG120" i="9" a="1"/>
  <c r="BG120" i="9" s="1"/>
  <c r="BE120" i="9" a="1"/>
  <c r="BE120" i="9" s="1"/>
  <c r="BC120" i="9" a="1"/>
  <c r="BC120" i="9" s="1"/>
  <c r="K120" i="10" s="1"/>
  <c r="BB120" i="9"/>
  <c r="BH120" i="9" s="1" a="1"/>
  <c r="BH120" i="9" s="1"/>
  <c r="AL120" i="9"/>
  <c r="AR120" i="9" s="1" a="1"/>
  <c r="AR120" i="9" s="1"/>
  <c r="AC120" i="9" a="1"/>
  <c r="AC120" i="9" s="1"/>
  <c r="C120" i="15" s="1"/>
  <c r="AA120" i="9" a="1"/>
  <c r="AA120" i="9" s="1"/>
  <c r="Y120" i="9" a="1"/>
  <c r="Y120" i="9" s="1"/>
  <c r="W120" i="9" a="1"/>
  <c r="W120" i="9" s="1"/>
  <c r="G120" i="10" s="1"/>
  <c r="V120" i="9"/>
  <c r="AB120" i="9" s="1" a="1"/>
  <c r="AB120" i="9" s="1"/>
  <c r="J120" i="9" a="1"/>
  <c r="J120" i="9" s="1"/>
  <c r="H120" i="9" a="1"/>
  <c r="H120" i="9" s="1"/>
  <c r="F120" i="9"/>
  <c r="L120" i="9" s="1" a="1"/>
  <c r="L120" i="9" s="1"/>
  <c r="E120" i="9"/>
  <c r="E120" i="10" s="1"/>
  <c r="D120" i="9"/>
  <c r="D120" i="10" s="1"/>
  <c r="C120" i="9"/>
  <c r="C120" i="10" s="1"/>
  <c r="B120" i="9"/>
  <c r="B120" i="10" s="1"/>
  <c r="A120" i="9"/>
  <c r="A120" i="10" s="1"/>
  <c r="IR119" i="9" a="1"/>
  <c r="IR119" i="9" s="1"/>
  <c r="IP119" i="9" a="1"/>
  <c r="IP119" i="9" s="1"/>
  <c r="AM119" i="14" s="1"/>
  <c r="IN119" i="9" a="1"/>
  <c r="IN119" i="9" s="1"/>
  <c r="IL119" i="9"/>
  <c r="HJ119" i="9" a="1"/>
  <c r="HJ119" i="9" s="1"/>
  <c r="AH119" i="14" s="1"/>
  <c r="HH119" i="9" a="1"/>
  <c r="HH119" i="9" s="1"/>
  <c r="HF119" i="9"/>
  <c r="HL119" i="9" s="1" a="1"/>
  <c r="HL119" i="9" s="1"/>
  <c r="FZ119" i="9"/>
  <c r="GF119" i="9" s="1" a="1"/>
  <c r="GF119" i="9" s="1"/>
  <c r="EZ119" i="9" a="1"/>
  <c r="EZ119" i="9" s="1"/>
  <c r="ET119" i="9"/>
  <c r="DT119" i="9" a="1"/>
  <c r="DT119" i="9" s="1"/>
  <c r="DR119" i="9" a="1"/>
  <c r="DR119" i="9" s="1"/>
  <c r="O119" i="14" s="1"/>
  <c r="DP119" i="9" a="1"/>
  <c r="DP119" i="9" s="1"/>
  <c r="DN119" i="9"/>
  <c r="CF119" i="9" a="1"/>
  <c r="CF119" i="9" s="1"/>
  <c r="BZ119" i="9"/>
  <c r="AZ119" i="9" a="1"/>
  <c r="AZ119" i="9" s="1"/>
  <c r="AX119" i="9" a="1"/>
  <c r="AX119" i="9" s="1"/>
  <c r="AV119" i="9" a="1"/>
  <c r="AV119" i="9" s="1"/>
  <c r="AT119" i="9"/>
  <c r="R119" i="9" a="1"/>
  <c r="R119" i="9" s="1"/>
  <c r="E119" i="14" s="1"/>
  <c r="P119" i="9" a="1"/>
  <c r="P119" i="9" s="1"/>
  <c r="N119" i="9"/>
  <c r="T119" i="9" s="1" a="1"/>
  <c r="T119" i="9" s="1"/>
  <c r="E119" i="9"/>
  <c r="E119" i="10" s="1"/>
  <c r="D119" i="9"/>
  <c r="D119" i="10" s="1"/>
  <c r="C119" i="9"/>
  <c r="C119" i="10" s="1"/>
  <c r="B119" i="9"/>
  <c r="B119" i="10" s="1"/>
  <c r="A119" i="9"/>
  <c r="A119" i="10" s="1"/>
  <c r="IL118" i="9"/>
  <c r="IR118" i="9" s="1" a="1"/>
  <c r="IR118" i="9" s="1"/>
  <c r="IK118" i="9" a="1"/>
  <c r="IK118" i="9" s="1"/>
  <c r="T118" i="15" s="1"/>
  <c r="II118" i="9" a="1"/>
  <c r="II118" i="9" s="1"/>
  <c r="IG118" i="9" a="1"/>
  <c r="IG118" i="9" s="1"/>
  <c r="IE118" i="9" a="1"/>
  <c r="IE118" i="9" s="1"/>
  <c r="AF118" i="10" s="1"/>
  <c r="ID118" i="9"/>
  <c r="IJ118" i="9" s="1" a="1"/>
  <c r="IJ118" i="9" s="1"/>
  <c r="HT118" i="9" a="1"/>
  <c r="HT118" i="9" s="1"/>
  <c r="HR118" i="9" a="1"/>
  <c r="HR118" i="9" s="1"/>
  <c r="AI118" i="14" s="1"/>
  <c r="HP118" i="9" a="1"/>
  <c r="HP118" i="9" s="1"/>
  <c r="HN118" i="9"/>
  <c r="HL118" i="9"/>
  <c r="HF118" i="9"/>
  <c r="HL118" i="9" s="1" a="1"/>
  <c r="HE118" i="9" a="1"/>
  <c r="HE118" i="9" s="1"/>
  <c r="P118" i="15" s="1"/>
  <c r="HC118" i="9" a="1"/>
  <c r="HC118" i="9" s="1"/>
  <c r="HA118" i="9" a="1"/>
  <c r="HA118" i="9" s="1"/>
  <c r="GY118" i="9" a="1"/>
  <c r="GY118" i="9" s="1"/>
  <c r="AB118" i="10" s="1"/>
  <c r="GX118" i="9"/>
  <c r="HD118" i="9" s="1" a="1"/>
  <c r="HD118" i="9" s="1"/>
  <c r="GN118" i="9" a="1"/>
  <c r="GN118" i="9" s="1"/>
  <c r="GH118" i="9"/>
  <c r="GF118" i="9"/>
  <c r="FZ118" i="9"/>
  <c r="GF118" i="9" s="1" a="1"/>
  <c r="FY118" i="9" a="1"/>
  <c r="FY118" i="9" s="1"/>
  <c r="FW118" i="9" a="1"/>
  <c r="FW118" i="9" s="1"/>
  <c r="FU118" i="9" a="1"/>
  <c r="FU118" i="9" s="1"/>
  <c r="FS118" i="9" a="1"/>
  <c r="FS118" i="9" s="1"/>
  <c r="X118" i="10" s="1"/>
  <c r="FR118" i="9"/>
  <c r="FX118" i="9" s="1" a="1"/>
  <c r="FX118" i="9" s="1"/>
  <c r="FB118" i="9"/>
  <c r="FH118" i="9" s="1" a="1"/>
  <c r="FH118" i="9" s="1"/>
  <c r="ET118" i="9"/>
  <c r="EZ118" i="9" s="1" a="1"/>
  <c r="EZ118" i="9" s="1"/>
  <c r="ES118" i="9" a="1"/>
  <c r="ES118" i="9" s="1"/>
  <c r="K118" i="15" s="1"/>
  <c r="EQ118" i="9" a="1"/>
  <c r="EQ118" i="9" s="1"/>
  <c r="EO118" i="9" a="1"/>
  <c r="EO118" i="9" s="1"/>
  <c r="EM118" i="9" a="1"/>
  <c r="EM118" i="9" s="1"/>
  <c r="U118" i="10" s="1"/>
  <c r="EL118" i="9"/>
  <c r="ER118" i="9" s="1" a="1"/>
  <c r="ER118" i="9" s="1"/>
  <c r="DZ118" i="9" a="1"/>
  <c r="DZ118" i="9" s="1"/>
  <c r="DX118" i="9" a="1"/>
  <c r="DX118" i="9" s="1"/>
  <c r="DV118" i="9"/>
  <c r="EB118" i="9" s="1" a="1"/>
  <c r="EB118" i="9" s="1"/>
  <c r="DD118" i="9" s="1"/>
  <c r="DN118" i="9"/>
  <c r="DT118" i="9" s="1" a="1"/>
  <c r="DT118" i="9" s="1"/>
  <c r="DM118" i="9" a="1"/>
  <c r="DM118" i="9" s="1"/>
  <c r="G118" i="15" s="1"/>
  <c r="DK118" i="9" a="1"/>
  <c r="DK118" i="9" s="1"/>
  <c r="DI118" i="9" a="1"/>
  <c r="DI118" i="9" s="1"/>
  <c r="DG118" i="9" a="1"/>
  <c r="DG118" i="9" s="1"/>
  <c r="Q118" i="10" s="1"/>
  <c r="DF118" i="9"/>
  <c r="DL118" i="9" s="1" a="1"/>
  <c r="DL118" i="9" s="1"/>
  <c r="CZ118" i="9"/>
  <c r="CX118" i="9"/>
  <c r="CL118" i="9" a="1"/>
  <c r="CL118" i="9" s="1"/>
  <c r="CJ118" i="9" a="1"/>
  <c r="CJ118" i="9" s="1"/>
  <c r="CH118" i="9"/>
  <c r="CN118" i="9" s="1" a="1"/>
  <c r="CN118" i="9" s="1"/>
  <c r="BZ118" i="9"/>
  <c r="CF118" i="9" s="1" a="1"/>
  <c r="CF118" i="9" s="1"/>
  <c r="BY118" i="9" a="1"/>
  <c r="BY118" i="9" s="1"/>
  <c r="BW118" i="9" a="1"/>
  <c r="BW118" i="9" s="1"/>
  <c r="BU118" i="9" a="1"/>
  <c r="BU118" i="9" s="1"/>
  <c r="BS118" i="9" a="1"/>
  <c r="BS118" i="9" s="1"/>
  <c r="M118" i="10" s="1"/>
  <c r="BR118" i="9"/>
  <c r="BX118" i="9" s="1" a="1"/>
  <c r="BX118" i="9" s="1"/>
  <c r="BH118" i="9" a="1"/>
  <c r="BH118" i="9" s="1"/>
  <c r="BF118" i="9" a="1"/>
  <c r="BF118" i="9" s="1"/>
  <c r="BD118" i="9" a="1"/>
  <c r="BD118" i="9" s="1"/>
  <c r="BB118" i="9"/>
  <c r="AZ118" i="9"/>
  <c r="AT118" i="9"/>
  <c r="AZ118" i="9" s="1" a="1"/>
  <c r="AS118" i="9" a="1"/>
  <c r="AS118" i="9" s="1"/>
  <c r="E118" i="15" s="1"/>
  <c r="AQ118" i="9" a="1"/>
  <c r="AQ118" i="9" s="1"/>
  <c r="AO118" i="9" a="1"/>
  <c r="AO118" i="9" s="1"/>
  <c r="AM118" i="9" a="1"/>
  <c r="AM118" i="9" s="1"/>
  <c r="I118" i="10" s="1"/>
  <c r="AL118" i="9"/>
  <c r="AR118" i="9" s="1" a="1"/>
  <c r="AR118" i="9" s="1"/>
  <c r="AB118" i="9" a="1"/>
  <c r="AB118" i="9" s="1"/>
  <c r="V118" i="9"/>
  <c r="T118" i="9"/>
  <c r="N118" i="9"/>
  <c r="T118" i="9" s="1" a="1"/>
  <c r="M118" i="9" a="1"/>
  <c r="M118" i="9" s="1"/>
  <c r="K118" i="9" a="1"/>
  <c r="K118" i="9" s="1"/>
  <c r="I118" i="9" a="1"/>
  <c r="I118" i="9" s="1"/>
  <c r="G118" i="9" a="1"/>
  <c r="G118" i="9" s="1"/>
  <c r="F118" i="9"/>
  <c r="L118" i="9" s="1" a="1"/>
  <c r="L118" i="9" s="1"/>
  <c r="E118" i="9"/>
  <c r="E118" i="10" s="1"/>
  <c r="D118" i="9"/>
  <c r="D118" i="10" s="1"/>
  <c r="C118" i="9"/>
  <c r="C118" i="10" s="1"/>
  <c r="B118" i="9"/>
  <c r="B118" i="10" s="1"/>
  <c r="A118" i="9"/>
  <c r="A118" i="10" s="1"/>
  <c r="GP117" i="9"/>
  <c r="GV117" i="9" s="1" a="1"/>
  <c r="GV117" i="9" s="1"/>
  <c r="E117" i="9"/>
  <c r="E117" i="10" s="1"/>
  <c r="D117" i="9"/>
  <c r="D117" i="10" s="1"/>
  <c r="C117" i="9"/>
  <c r="B117" i="9"/>
  <c r="B117" i="10" s="1"/>
  <c r="A117" i="9"/>
  <c r="A117" i="10" s="1"/>
  <c r="IH116" i="9" a="1"/>
  <c r="IH116" i="9" s="1"/>
  <c r="AL116" i="14" s="1"/>
  <c r="IF116" i="9" a="1"/>
  <c r="IF116" i="9" s="1"/>
  <c r="ID116" i="9"/>
  <c r="IJ116" i="9" s="1" a="1"/>
  <c r="IJ116" i="9" s="1"/>
  <c r="HU116" i="9" a="1"/>
  <c r="HU116" i="9" s="1"/>
  <c r="R116" i="15" s="1"/>
  <c r="HS116" i="9" a="1"/>
  <c r="HS116" i="9" s="1"/>
  <c r="HQ116" i="9" a="1"/>
  <c r="HQ116" i="9" s="1"/>
  <c r="HO116" i="9" a="1"/>
  <c r="HO116" i="9" s="1"/>
  <c r="AD116" i="10" s="1"/>
  <c r="HN116" i="9"/>
  <c r="HT116" i="9" s="1" a="1"/>
  <c r="HT116" i="9" s="1"/>
  <c r="HB116" i="9" a="1"/>
  <c r="HB116" i="9" s="1"/>
  <c r="AF116" i="14" s="1"/>
  <c r="GZ116" i="9" a="1"/>
  <c r="GZ116" i="9" s="1"/>
  <c r="GX116" i="9"/>
  <c r="HD116" i="9" s="1" a="1"/>
  <c r="HD116" i="9" s="1"/>
  <c r="GO116" i="9" a="1"/>
  <c r="GO116" i="9" s="1"/>
  <c r="N116" i="15" s="1"/>
  <c r="GM116" i="9" a="1"/>
  <c r="GM116" i="9" s="1"/>
  <c r="GK116" i="9" a="1"/>
  <c r="GK116" i="9" s="1"/>
  <c r="GI116" i="9" a="1"/>
  <c r="GI116" i="9" s="1"/>
  <c r="Z116" i="10" s="1"/>
  <c r="GH116" i="9"/>
  <c r="GN116" i="9" s="1" a="1"/>
  <c r="GN116" i="9" s="1"/>
  <c r="FV116" i="9" a="1"/>
  <c r="FV116" i="9" s="1"/>
  <c r="FT116" i="9" a="1"/>
  <c r="FT116" i="9" s="1"/>
  <c r="FR116" i="9"/>
  <c r="FX116" i="9" s="1" a="1"/>
  <c r="FX116" i="9" s="1"/>
  <c r="FI116" i="9" a="1"/>
  <c r="FI116" i="9" s="1"/>
  <c r="L116" i="15" s="1"/>
  <c r="FG116" i="9" a="1"/>
  <c r="FG116" i="9" s="1"/>
  <c r="FE116" i="9" a="1"/>
  <c r="FE116" i="9" s="1"/>
  <c r="FC116" i="9" a="1"/>
  <c r="FC116" i="9" s="1"/>
  <c r="V116" i="10" s="1"/>
  <c r="FB116" i="9"/>
  <c r="FH116" i="9" s="1" a="1"/>
  <c r="FH116" i="9" s="1"/>
  <c r="EP116" i="9" a="1"/>
  <c r="EP116" i="9" s="1"/>
  <c r="R116" i="14" s="1"/>
  <c r="EN116" i="9" a="1"/>
  <c r="EN116" i="9" s="1"/>
  <c r="EL116" i="9"/>
  <c r="ER116" i="9" s="1" a="1"/>
  <c r="ER116" i="9" s="1"/>
  <c r="EC116" i="9" a="1"/>
  <c r="EC116" i="9" s="1"/>
  <c r="EA116" i="9" a="1"/>
  <c r="EA116" i="9" s="1"/>
  <c r="DC116" i="9" s="1"/>
  <c r="DY116" i="9" a="1"/>
  <c r="DY116" i="9" s="1"/>
  <c r="DA116" i="9" s="1"/>
  <c r="DW116" i="9" a="1"/>
  <c r="DW116" i="9" s="1"/>
  <c r="DV116" i="9"/>
  <c r="EB116" i="9" s="1" a="1"/>
  <c r="EB116" i="9" s="1"/>
  <c r="DD116" i="9" s="1"/>
  <c r="DJ116" i="9" a="1"/>
  <c r="DJ116" i="9" s="1"/>
  <c r="N116" i="14" s="1"/>
  <c r="DH116" i="9" a="1"/>
  <c r="DH116" i="9" s="1"/>
  <c r="DF116" i="9"/>
  <c r="DL116" i="9" s="1" a="1"/>
  <c r="DL116" i="9" s="1"/>
  <c r="CX116" i="9"/>
  <c r="CO116" i="9" a="1"/>
  <c r="CO116" i="9" s="1"/>
  <c r="CM116" i="9" a="1"/>
  <c r="CM116" i="9" s="1"/>
  <c r="CK116" i="9" a="1"/>
  <c r="CK116" i="9" s="1"/>
  <c r="CI116" i="9" a="1"/>
  <c r="CI116" i="9" s="1"/>
  <c r="O116" i="10" s="1"/>
  <c r="CH116" i="9"/>
  <c r="CN116" i="9" s="1" a="1"/>
  <c r="CN116" i="9" s="1"/>
  <c r="BX116" i="9" a="1"/>
  <c r="BX116" i="9" s="1"/>
  <c r="BR116" i="9"/>
  <c r="BI116" i="9" a="1"/>
  <c r="BI116" i="9" s="1"/>
  <c r="BG116" i="9" a="1"/>
  <c r="BG116" i="9" s="1"/>
  <c r="BE116" i="9" a="1"/>
  <c r="BE116" i="9" s="1"/>
  <c r="BC116" i="9" a="1"/>
  <c r="BC116" i="9" s="1"/>
  <c r="K116" i="10" s="1"/>
  <c r="BB116" i="9"/>
  <c r="BH116" i="9" s="1" a="1"/>
  <c r="BH116" i="9" s="1"/>
  <c r="AR116" i="9" a="1"/>
  <c r="AR116" i="9" s="1"/>
  <c r="AL116" i="9"/>
  <c r="AC116" i="9" a="1"/>
  <c r="AC116" i="9" s="1"/>
  <c r="C116" i="15" s="1"/>
  <c r="AA116" i="9" a="1"/>
  <c r="AA116" i="9" s="1"/>
  <c r="Y116" i="9" a="1"/>
  <c r="Y116" i="9" s="1"/>
  <c r="W116" i="9" a="1"/>
  <c r="W116" i="9" s="1"/>
  <c r="G116" i="10" s="1"/>
  <c r="V116" i="9"/>
  <c r="AB116" i="9" s="1" a="1"/>
  <c r="AB116" i="9" s="1"/>
  <c r="L116" i="9" a="1"/>
  <c r="L116" i="9" s="1"/>
  <c r="F116" i="9"/>
  <c r="E116" i="9"/>
  <c r="E116" i="10" s="1"/>
  <c r="D116" i="9"/>
  <c r="D116" i="10" s="1"/>
  <c r="C116" i="9"/>
  <c r="C116" i="10" s="1"/>
  <c r="B116" i="9"/>
  <c r="B116" i="10" s="1"/>
  <c r="A116" i="9"/>
  <c r="A116" i="10" s="1"/>
  <c r="IL115" i="9"/>
  <c r="IR115" i="9" s="1" a="1"/>
  <c r="IR115" i="9" s="1"/>
  <c r="HL115" i="9" a="1"/>
  <c r="HL115" i="9" s="1"/>
  <c r="HF115" i="9"/>
  <c r="GF115" i="9" a="1"/>
  <c r="GF115" i="9" s="1"/>
  <c r="GD115" i="9" a="1"/>
  <c r="GD115" i="9" s="1"/>
  <c r="AC115" i="14" s="1"/>
  <c r="GB115" i="9" a="1"/>
  <c r="GB115" i="9" s="1"/>
  <c r="FZ115" i="9"/>
  <c r="EX115" i="9" a="1"/>
  <c r="EX115" i="9" s="1"/>
  <c r="W115" i="14" s="1"/>
  <c r="X115" i="14" s="1"/>
  <c r="T115" i="14" s="1"/>
  <c r="EV115" i="9" a="1"/>
  <c r="EV115" i="9" s="1"/>
  <c r="ET115" i="9"/>
  <c r="EZ115" i="9" s="1" a="1"/>
  <c r="EZ115" i="9" s="1"/>
  <c r="DN115" i="9"/>
  <c r="DT115" i="9" s="1" a="1"/>
  <c r="DT115" i="9" s="1"/>
  <c r="CD115" i="9" a="1"/>
  <c r="CD115" i="9" s="1"/>
  <c r="CB115" i="9" a="1"/>
  <c r="CB115" i="9" s="1"/>
  <c r="BZ115" i="9"/>
  <c r="CF115" i="9" s="1" a="1"/>
  <c r="CF115" i="9" s="1"/>
  <c r="AT115" i="9"/>
  <c r="AZ115" i="9" s="1" a="1"/>
  <c r="AZ115" i="9" s="1"/>
  <c r="T115" i="9" a="1"/>
  <c r="T115" i="9" s="1"/>
  <c r="N115" i="9"/>
  <c r="E115" i="9"/>
  <c r="E115" i="10" s="1"/>
  <c r="D115" i="9"/>
  <c r="D115" i="10" s="1"/>
  <c r="C115" i="9"/>
  <c r="C115" i="10" s="1"/>
  <c r="B115" i="9"/>
  <c r="B115" i="10" s="1"/>
  <c r="A115" i="9"/>
  <c r="A115" i="10" s="1"/>
  <c r="IR114" i="9"/>
  <c r="IL114" i="9"/>
  <c r="IR114" i="9" s="1" a="1"/>
  <c r="IK114" i="9" a="1"/>
  <c r="IK114" i="9" s="1"/>
  <c r="T114" i="15" s="1"/>
  <c r="II114" i="9" a="1"/>
  <c r="II114" i="9" s="1"/>
  <c r="IG114" i="9" a="1"/>
  <c r="IG114" i="9" s="1"/>
  <c r="IE114" i="9" a="1"/>
  <c r="IE114" i="9" s="1"/>
  <c r="AF114" i="10" s="1"/>
  <c r="ID114" i="9"/>
  <c r="IJ114" i="9" s="1" a="1"/>
  <c r="IJ114" i="9" s="1"/>
  <c r="HN114" i="9"/>
  <c r="HT114" i="9" s="1" a="1"/>
  <c r="HT114" i="9" s="1"/>
  <c r="HF114" i="9"/>
  <c r="HL114" i="9" s="1" a="1"/>
  <c r="HL114" i="9" s="1"/>
  <c r="HE114" i="9" a="1"/>
  <c r="HE114" i="9" s="1"/>
  <c r="P114" i="15" s="1"/>
  <c r="HC114" i="9" a="1"/>
  <c r="HC114" i="9" s="1"/>
  <c r="HA114" i="9" a="1"/>
  <c r="HA114" i="9" s="1"/>
  <c r="GY114" i="9" a="1"/>
  <c r="GY114" i="9" s="1"/>
  <c r="AB114" i="10" s="1"/>
  <c r="GX114" i="9"/>
  <c r="HD114" i="9" s="1" a="1"/>
  <c r="HD114" i="9" s="1"/>
  <c r="GL114" i="9" a="1"/>
  <c r="GL114" i="9" s="1"/>
  <c r="AD114" i="14" s="1"/>
  <c r="GJ114" i="9" a="1"/>
  <c r="GJ114" i="9" s="1"/>
  <c r="GH114" i="9"/>
  <c r="GN114" i="9" s="1" a="1"/>
  <c r="GN114" i="9" s="1"/>
  <c r="FZ114" i="9"/>
  <c r="GF114" i="9" s="1" a="1"/>
  <c r="GF114" i="9" s="1"/>
  <c r="FY114" i="9" a="1"/>
  <c r="FY114" i="9" s="1"/>
  <c r="FW114" i="9" a="1"/>
  <c r="FW114" i="9" s="1"/>
  <c r="FU114" i="9" a="1"/>
  <c r="FU114" i="9" s="1"/>
  <c r="FS114" i="9" a="1"/>
  <c r="FS114" i="9" s="1"/>
  <c r="X114" i="10" s="1"/>
  <c r="FR114" i="9"/>
  <c r="FX114" i="9" s="1" a="1"/>
  <c r="FX114" i="9" s="1"/>
  <c r="FH114" i="9" a="1"/>
  <c r="FH114" i="9" s="1"/>
  <c r="FF114" i="9" a="1"/>
  <c r="FF114" i="9" s="1"/>
  <c r="AA114" i="14" s="1"/>
  <c r="FD114" i="9" a="1"/>
  <c r="FD114" i="9" s="1"/>
  <c r="FB114" i="9"/>
  <c r="EZ114" i="9"/>
  <c r="ET114" i="9"/>
  <c r="EZ114" i="9" s="1" a="1"/>
  <c r="ES114" i="9" a="1"/>
  <c r="ES114" i="9" s="1"/>
  <c r="K114" i="15" s="1"/>
  <c r="EQ114" i="9" a="1"/>
  <c r="EQ114" i="9" s="1"/>
  <c r="EO114" i="9" a="1"/>
  <c r="EO114" i="9" s="1"/>
  <c r="EM114" i="9" a="1"/>
  <c r="EM114" i="9" s="1"/>
  <c r="U114" i="10" s="1"/>
  <c r="EL114" i="9"/>
  <c r="ER114" i="9" s="1" a="1"/>
  <c r="ER114" i="9" s="1"/>
  <c r="EB114" i="9" a="1"/>
  <c r="EB114" i="9" s="1"/>
  <c r="DD114" i="9" s="1"/>
  <c r="DV114" i="9"/>
  <c r="DT114" i="9"/>
  <c r="DN114" i="9"/>
  <c r="DT114" i="9" s="1" a="1"/>
  <c r="DM114" i="9" a="1"/>
  <c r="DM114" i="9" s="1"/>
  <c r="G114" i="15" s="1"/>
  <c r="DK114" i="9" a="1"/>
  <c r="DK114" i="9" s="1"/>
  <c r="DI114" i="9" a="1"/>
  <c r="DI114" i="9" s="1"/>
  <c r="DG114" i="9" a="1"/>
  <c r="DG114" i="9" s="1"/>
  <c r="Q114" i="10" s="1"/>
  <c r="DF114" i="9"/>
  <c r="DL114" i="9" s="1" a="1"/>
  <c r="DL114" i="9" s="1"/>
  <c r="CX114" i="9"/>
  <c r="CN114" i="9" a="1"/>
  <c r="CN114" i="9" s="1"/>
  <c r="CH114" i="9"/>
  <c r="CF114" i="9"/>
  <c r="BZ114" i="9"/>
  <c r="CF114" i="9" s="1" a="1"/>
  <c r="BY114" i="9" a="1"/>
  <c r="BY114" i="9" s="1"/>
  <c r="BW114" i="9" a="1"/>
  <c r="BW114" i="9" s="1"/>
  <c r="BU114" i="9" a="1"/>
  <c r="BU114" i="9" s="1"/>
  <c r="BS114" i="9" a="1"/>
  <c r="BS114" i="9" s="1"/>
  <c r="M114" i="10" s="1"/>
  <c r="BR114" i="9"/>
  <c r="BX114" i="9" s="1" a="1"/>
  <c r="BX114" i="9" s="1"/>
  <c r="BB114" i="9"/>
  <c r="BH114" i="9" s="1" a="1"/>
  <c r="BH114" i="9" s="1"/>
  <c r="AT114" i="9"/>
  <c r="AZ114" i="9" s="1" a="1"/>
  <c r="AZ114" i="9" s="1"/>
  <c r="AS114" i="9" a="1"/>
  <c r="AS114" i="9" s="1"/>
  <c r="E114" i="15" s="1"/>
  <c r="AQ114" i="9" a="1"/>
  <c r="AQ114" i="9" s="1"/>
  <c r="AO114" i="9" a="1"/>
  <c r="AO114" i="9" s="1"/>
  <c r="AM114" i="9" a="1"/>
  <c r="AM114" i="9" s="1"/>
  <c r="I114" i="10" s="1"/>
  <c r="AL114" i="9"/>
  <c r="AR114" i="9" s="1" a="1"/>
  <c r="AR114" i="9" s="1"/>
  <c r="Z114" i="9" a="1"/>
  <c r="Z114" i="9" s="1"/>
  <c r="F114" i="14" s="1"/>
  <c r="X114" i="9" a="1"/>
  <c r="X114" i="9" s="1"/>
  <c r="V114" i="9"/>
  <c r="AB114" i="9" s="1" a="1"/>
  <c r="AB114" i="9" s="1"/>
  <c r="N114" i="9"/>
  <c r="T114" i="9" s="1" a="1"/>
  <c r="T114" i="9" s="1"/>
  <c r="M114" i="9" a="1"/>
  <c r="M114" i="9" s="1"/>
  <c r="K114" i="9" a="1"/>
  <c r="K114" i="9" s="1"/>
  <c r="I114" i="9" a="1"/>
  <c r="I114" i="9" s="1"/>
  <c r="G114" i="9" a="1"/>
  <c r="G114" i="9" s="1"/>
  <c r="F114" i="9"/>
  <c r="L114" i="9" s="1" a="1"/>
  <c r="L114" i="9" s="1"/>
  <c r="E114" i="9"/>
  <c r="E114" i="10" s="1"/>
  <c r="D114" i="9"/>
  <c r="D114" i="10" s="1"/>
  <c r="C114" i="9"/>
  <c r="C114" i="10" s="1"/>
  <c r="B114" i="9"/>
  <c r="B114" i="10" s="1"/>
  <c r="A114" i="9"/>
  <c r="A114" i="10" s="1"/>
  <c r="IB113" i="9" a="1"/>
  <c r="IB113" i="9" s="1"/>
  <c r="HX113" i="9" a="1"/>
  <c r="HX113" i="9" s="1"/>
  <c r="HW113" i="9" a="1"/>
  <c r="HW113" i="9" s="1"/>
  <c r="AE113" i="10" s="1"/>
  <c r="HV113" i="9"/>
  <c r="HY113" i="9" s="1" a="1"/>
  <c r="HY113" i="9" s="1"/>
  <c r="HF113" i="9"/>
  <c r="HJ113" i="9" s="1" a="1"/>
  <c r="HJ113" i="9" s="1"/>
  <c r="AH113" i="14" s="1"/>
  <c r="GW113" i="9" a="1"/>
  <c r="GW113" i="9" s="1"/>
  <c r="O113" i="15" s="1"/>
  <c r="GS113" i="9" a="1"/>
  <c r="GS113" i="9" s="1"/>
  <c r="GP113" i="9"/>
  <c r="GV113" i="9" s="1" a="1"/>
  <c r="GV113" i="9" s="1"/>
  <c r="FP113" i="9" a="1"/>
  <c r="FP113" i="9" s="1"/>
  <c r="FO113" i="9" a="1"/>
  <c r="FO113" i="9" s="1"/>
  <c r="FL113" i="9" a="1"/>
  <c r="FL113" i="9" s="1"/>
  <c r="FK113" i="9" a="1"/>
  <c r="FK113" i="9" s="1"/>
  <c r="W113" i="10" s="1"/>
  <c r="FJ113" i="9"/>
  <c r="FN113" i="9" s="1" a="1"/>
  <c r="FN113" i="9" s="1"/>
  <c r="ET113" i="9"/>
  <c r="EX113" i="9" s="1" a="1"/>
  <c r="EX113" i="9" s="1"/>
  <c r="W113" i="14" s="1"/>
  <c r="X113" i="14" s="1"/>
  <c r="T113" i="14" s="1"/>
  <c r="EK113" i="9" a="1"/>
  <c r="EK113" i="9" s="1"/>
  <c r="J113" i="15" s="1"/>
  <c r="EG113" i="9" a="1"/>
  <c r="EG113" i="9" s="1"/>
  <c r="ED113" i="9"/>
  <c r="EJ113" i="9" s="1" a="1"/>
  <c r="EJ113" i="9" s="1"/>
  <c r="CV113" i="9" a="1"/>
  <c r="CV113" i="9" s="1"/>
  <c r="CU113" i="9" a="1"/>
  <c r="CU113" i="9" s="1"/>
  <c r="CR113" i="9" a="1"/>
  <c r="CR113" i="9" s="1"/>
  <c r="CQ113" i="9" a="1"/>
  <c r="CQ113" i="9" s="1"/>
  <c r="P113" i="10" s="1"/>
  <c r="CP113" i="9"/>
  <c r="CT113" i="9" s="1" a="1"/>
  <c r="CT113" i="9" s="1"/>
  <c r="BZ113" i="9"/>
  <c r="CD113" i="9" s="1" a="1"/>
  <c r="CD113" i="9" s="1"/>
  <c r="BQ113" i="9" a="1"/>
  <c r="BQ113" i="9" s="1"/>
  <c r="F113" i="15" s="1"/>
  <c r="BM113" i="9" a="1"/>
  <c r="BM113" i="9" s="1"/>
  <c r="BJ113" i="9"/>
  <c r="BP113" i="9" s="1" a="1"/>
  <c r="BP113" i="9" s="1"/>
  <c r="AJ113" i="9" a="1"/>
  <c r="AJ113" i="9" s="1"/>
  <c r="AI113" i="9" a="1"/>
  <c r="AI113" i="9" s="1"/>
  <c r="AF113" i="9" a="1"/>
  <c r="AF113" i="9" s="1"/>
  <c r="AE113" i="9" a="1"/>
  <c r="AE113" i="9" s="1"/>
  <c r="H113" i="10" s="1"/>
  <c r="AD113" i="9"/>
  <c r="AH113" i="9" s="1" a="1"/>
  <c r="AH113" i="9" s="1"/>
  <c r="H113" i="14" s="1"/>
  <c r="N113" i="9"/>
  <c r="R113" i="9" s="1" a="1"/>
  <c r="R113" i="9" s="1"/>
  <c r="E113" i="14" s="1"/>
  <c r="E113" i="9"/>
  <c r="E113" i="10" s="1"/>
  <c r="D113" i="9"/>
  <c r="D113" i="10" s="1"/>
  <c r="C113" i="9"/>
  <c r="B113" i="9"/>
  <c r="B113" i="10" s="1"/>
  <c r="A113" i="9"/>
  <c r="A113" i="10" s="1"/>
  <c r="IK112" i="9" a="1"/>
  <c r="IK112" i="9" s="1"/>
  <c r="T112" i="15" s="1"/>
  <c r="IG112" i="9" a="1"/>
  <c r="IG112" i="9" s="1"/>
  <c r="ID112" i="9"/>
  <c r="IJ112" i="9" s="1" a="1"/>
  <c r="IJ112" i="9" s="1"/>
  <c r="HD112" i="9" a="1"/>
  <c r="HD112" i="9" s="1"/>
  <c r="HC112" i="9" a="1"/>
  <c r="HC112" i="9" s="1"/>
  <c r="GZ112" i="9" a="1"/>
  <c r="GZ112" i="9" s="1"/>
  <c r="GY112" i="9" a="1"/>
  <c r="GY112" i="9" s="1"/>
  <c r="AB112" i="10" s="1"/>
  <c r="GX112" i="9"/>
  <c r="HB112" i="9" s="1" a="1"/>
  <c r="HB112" i="9" s="1"/>
  <c r="AF112" i="14" s="1"/>
  <c r="GO112" i="9" a="1"/>
  <c r="GO112" i="9" s="1"/>
  <c r="N112" i="15" s="1"/>
  <c r="GN112" i="9" a="1"/>
  <c r="GN112" i="9" s="1"/>
  <c r="GL112" i="9" a="1"/>
  <c r="GL112" i="9"/>
  <c r="AD112" i="14" s="1"/>
  <c r="GI112" i="9" a="1"/>
  <c r="GI112" i="9" s="1"/>
  <c r="Z112" i="10" s="1"/>
  <c r="GH112" i="9"/>
  <c r="GK112" i="9" s="1" a="1"/>
  <c r="GK112" i="9" s="1"/>
  <c r="FR112" i="9"/>
  <c r="FW112" i="9" s="1" a="1"/>
  <c r="FW112" i="9" s="1"/>
  <c r="FL112" i="9" a="1"/>
  <c r="FL112" i="9" s="1"/>
  <c r="FJ112" i="9"/>
  <c r="ER112" i="9" a="1"/>
  <c r="ER112" i="9" s="1"/>
  <c r="EP112" i="9" a="1"/>
  <c r="EP112" i="9" s="1"/>
  <c r="R112" i="14" s="1"/>
  <c r="EO112" i="9" a="1"/>
  <c r="EO112" i="9" s="1"/>
  <c r="EM112" i="9" a="1"/>
  <c r="EM112" i="9"/>
  <c r="U112" i="10" s="1"/>
  <c r="EL112" i="9"/>
  <c r="EQ112" i="9" s="1" a="1"/>
  <c r="EQ112" i="9" s="1"/>
  <c r="ED112" i="9"/>
  <c r="EF112" i="9" s="1" a="1"/>
  <c r="EF112" i="9" s="1"/>
  <c r="EA112" i="9" a="1"/>
  <c r="EA112" i="9" s="1"/>
  <c r="DX112" i="9" a="1"/>
  <c r="DX112" i="9" s="1"/>
  <c r="CZ112" i="9" s="1"/>
  <c r="DV112" i="9"/>
  <c r="EC112" i="9" s="1" a="1"/>
  <c r="EC112" i="9" s="1"/>
  <c r="DC112" i="9"/>
  <c r="CX112" i="9"/>
  <c r="CR112" i="9" a="1"/>
  <c r="CR112" i="9" s="1"/>
  <c r="CP112" i="9"/>
  <c r="BX112" i="9" a="1"/>
  <c r="BX112" i="9" s="1"/>
  <c r="BV112" i="9" a="1"/>
  <c r="BV112" i="9" s="1"/>
  <c r="BU112" i="9" a="1"/>
  <c r="BU112" i="9" s="1"/>
  <c r="BS112" i="9" a="1"/>
  <c r="BS112" i="9"/>
  <c r="M112" i="10" s="1"/>
  <c r="BR112" i="9"/>
  <c r="BW112" i="9" s="1" a="1"/>
  <c r="BW112" i="9" s="1"/>
  <c r="BJ112" i="9"/>
  <c r="BL112" i="9" s="1" a="1"/>
  <c r="BL112" i="9" s="1"/>
  <c r="BG112" i="9" a="1"/>
  <c r="BG112" i="9" s="1"/>
  <c r="BD112" i="9" a="1"/>
  <c r="BD112" i="9" s="1"/>
  <c r="BB112" i="9"/>
  <c r="BI112" i="9" s="1" a="1"/>
  <c r="BI112" i="9" s="1"/>
  <c r="AJ112" i="9" a="1"/>
  <c r="AJ112" i="9" s="1"/>
  <c r="AH112" i="9" a="1"/>
  <c r="AH112" i="9"/>
  <c r="H112" i="14" s="1"/>
  <c r="AD112" i="9"/>
  <c r="AF112" i="9" s="1" a="1"/>
  <c r="AF112" i="9" s="1"/>
  <c r="V112" i="9"/>
  <c r="Y112" i="9" s="1" a="1"/>
  <c r="Y112" i="9" s="1"/>
  <c r="M112" i="9" a="1"/>
  <c r="M112" i="9" s="1"/>
  <c r="H112" i="9" a="1"/>
  <c r="H112" i="9" s="1"/>
  <c r="F112" i="9"/>
  <c r="J112" i="9" s="1" a="1"/>
  <c r="J112" i="9" s="1"/>
  <c r="E112" i="9"/>
  <c r="E112" i="10" s="1"/>
  <c r="D112" i="9"/>
  <c r="D112" i="10" s="1"/>
  <c r="C112" i="9"/>
  <c r="B112" i="9"/>
  <c r="B112" i="10" s="1"/>
  <c r="A112" i="9"/>
  <c r="A112" i="10" s="1"/>
  <c r="E111" i="9"/>
  <c r="E111" i="10" s="1"/>
  <c r="D111" i="9"/>
  <c r="D111" i="10" s="1"/>
  <c r="C111" i="9"/>
  <c r="HF111" i="9" s="1"/>
  <c r="B111" i="9"/>
  <c r="B111" i="10" s="1"/>
  <c r="A111" i="9"/>
  <c r="A111" i="10" s="1"/>
  <c r="ID110" i="9"/>
  <c r="IJ110" i="9" s="1" a="1"/>
  <c r="IJ110" i="9" s="1"/>
  <c r="GX110" i="9"/>
  <c r="HD110" i="9" s="1" a="1"/>
  <c r="HD110" i="9" s="1"/>
  <c r="FR110" i="9"/>
  <c r="FX110" i="9" s="1" a="1"/>
  <c r="FX110" i="9" s="1"/>
  <c r="EL110" i="9"/>
  <c r="ER110" i="9" s="1" a="1"/>
  <c r="ER110" i="9" s="1"/>
  <c r="DF110" i="9"/>
  <c r="DL110" i="9" s="1" a="1"/>
  <c r="DL110" i="9" s="1"/>
  <c r="CX110" i="9"/>
  <c r="BR110" i="9"/>
  <c r="BX110" i="9" s="1" a="1"/>
  <c r="BX110" i="9" s="1"/>
  <c r="AL110" i="9"/>
  <c r="AR110" i="9" s="1" a="1"/>
  <c r="AR110" i="9" s="1"/>
  <c r="F110" i="9"/>
  <c r="L110" i="9" s="1" a="1"/>
  <c r="L110" i="9" s="1"/>
  <c r="E110" i="9"/>
  <c r="E110" i="10" s="1"/>
  <c r="D110" i="9"/>
  <c r="D110" i="10" s="1"/>
  <c r="C110" i="9"/>
  <c r="C110" i="10" s="1"/>
  <c r="B110" i="9"/>
  <c r="B110" i="10" s="1"/>
  <c r="A110" i="9"/>
  <c r="A110" i="10" s="1"/>
  <c r="IL109" i="9"/>
  <c r="IR109" i="9" s="1" a="1"/>
  <c r="IR109" i="9" s="1"/>
  <c r="ID109" i="9"/>
  <c r="IK109" i="9" s="1" a="1"/>
  <c r="IK109" i="9" s="1"/>
  <c r="T109" i="15" s="1"/>
  <c r="HU109" i="9" a="1"/>
  <c r="HU109" i="9"/>
  <c r="R109" i="15" s="1"/>
  <c r="HS109" i="9" a="1"/>
  <c r="HS109" i="9"/>
  <c r="HQ109" i="9" a="1"/>
  <c r="HQ109" i="9"/>
  <c r="HO109" i="9" a="1"/>
  <c r="HO109" i="9"/>
  <c r="AD109" i="10" s="1"/>
  <c r="HN109" i="9"/>
  <c r="HT109" i="9" s="1" a="1"/>
  <c r="HT109" i="9" s="1"/>
  <c r="HF109" i="9"/>
  <c r="HL109" i="9" s="1" a="1"/>
  <c r="HL109" i="9" s="1"/>
  <c r="GX109" i="9"/>
  <c r="HE109" i="9" s="1" a="1"/>
  <c r="HE109" i="9" s="1"/>
  <c r="P109" i="15" s="1"/>
  <c r="GO109" i="9" a="1"/>
  <c r="GO109" i="9"/>
  <c r="N109" i="15" s="1"/>
  <c r="GM109" i="9" a="1"/>
  <c r="GM109" i="9"/>
  <c r="GK109" i="9" a="1"/>
  <c r="GK109" i="9"/>
  <c r="GI109" i="9" a="1"/>
  <c r="GI109" i="9"/>
  <c r="Z109" i="10" s="1"/>
  <c r="GH109" i="9"/>
  <c r="GN109" i="9" s="1" a="1"/>
  <c r="GN109" i="9" s="1"/>
  <c r="FZ109" i="9"/>
  <c r="GF109" i="9" s="1" a="1"/>
  <c r="GF109" i="9" s="1"/>
  <c r="FR109" i="9"/>
  <c r="FY109" i="9" s="1" a="1"/>
  <c r="FY109" i="9" s="1"/>
  <c r="FI109" i="9" a="1"/>
  <c r="FI109" i="9"/>
  <c r="L109" i="15" s="1"/>
  <c r="FG109" i="9" a="1"/>
  <c r="FG109" i="9"/>
  <c r="FE109" i="9" a="1"/>
  <c r="FE109" i="9"/>
  <c r="FC109" i="9" a="1"/>
  <c r="FC109" i="9"/>
  <c r="V109" i="10" s="1"/>
  <c r="FB109" i="9"/>
  <c r="FH109" i="9" s="1" a="1"/>
  <c r="FH109" i="9" s="1"/>
  <c r="ET109" i="9"/>
  <c r="EZ109" i="9" s="1" a="1"/>
  <c r="EZ109" i="9" s="1"/>
  <c r="EL109" i="9"/>
  <c r="ES109" i="9" s="1" a="1"/>
  <c r="ES109" i="9" s="1"/>
  <c r="K109" i="15" s="1"/>
  <c r="EC109" i="9" a="1"/>
  <c r="EC109" i="9"/>
  <c r="I109" i="15" s="1"/>
  <c r="EA109" i="9" a="1"/>
  <c r="EA109" i="9"/>
  <c r="DC109" i="9" s="1"/>
  <c r="DY109" i="9" a="1"/>
  <c r="DY109" i="9"/>
  <c r="DW109" i="9" a="1"/>
  <c r="DW109" i="9"/>
  <c r="S109" i="10" s="1"/>
  <c r="DV109" i="9"/>
  <c r="EB109" i="9" s="1" a="1"/>
  <c r="EB109" i="9" s="1"/>
  <c r="DD109" i="9" s="1"/>
  <c r="DN109" i="9"/>
  <c r="DT109" i="9" s="1" a="1"/>
  <c r="DT109" i="9" s="1"/>
  <c r="DF109" i="9"/>
  <c r="DM109" i="9" s="1" a="1"/>
  <c r="DM109" i="9" s="1"/>
  <c r="G109" i="15" s="1"/>
  <c r="DE109" i="9"/>
  <c r="DA109" i="9"/>
  <c r="CX109" i="9"/>
  <c r="CO109" i="9" a="1"/>
  <c r="CO109" i="9"/>
  <c r="CM109" i="9" a="1"/>
  <c r="CM109" i="9"/>
  <c r="CK109" i="9" a="1"/>
  <c r="CK109" i="9"/>
  <c r="CI109" i="9" a="1"/>
  <c r="CI109" i="9"/>
  <c r="O109" i="10" s="1"/>
  <c r="CH109" i="9"/>
  <c r="CN109" i="9" s="1" a="1"/>
  <c r="CN109" i="9" s="1"/>
  <c r="BZ109" i="9"/>
  <c r="CF109" i="9" s="1" a="1"/>
  <c r="CF109" i="9" s="1"/>
  <c r="BR109" i="9"/>
  <c r="BY109" i="9" s="1" a="1"/>
  <c r="BY109" i="9" s="1"/>
  <c r="BI109" i="9" a="1"/>
  <c r="BI109" i="9"/>
  <c r="BG109" i="9" a="1"/>
  <c r="BG109" i="9"/>
  <c r="BE109" i="9" a="1"/>
  <c r="BE109" i="9"/>
  <c r="BC109" i="9" a="1"/>
  <c r="BC109" i="9"/>
  <c r="K109" i="10" s="1"/>
  <c r="BB109" i="9"/>
  <c r="BH109" i="9" s="1" a="1"/>
  <c r="BH109" i="9" s="1"/>
  <c r="AT109" i="9"/>
  <c r="AZ109" i="9" s="1" a="1"/>
  <c r="AZ109" i="9" s="1"/>
  <c r="AL109" i="9"/>
  <c r="AS109" i="9" s="1" a="1"/>
  <c r="AS109" i="9" s="1"/>
  <c r="E109" i="15" s="1"/>
  <c r="AC109" i="9" a="1"/>
  <c r="AC109" i="9"/>
  <c r="C109" i="15" s="1"/>
  <c r="AA109" i="9" a="1"/>
  <c r="AA109" i="9" s="1"/>
  <c r="Y109" i="9" a="1"/>
  <c r="Y109" i="9" s="1"/>
  <c r="W109" i="9" a="1"/>
  <c r="W109" i="9" s="1"/>
  <c r="G109" i="10" s="1"/>
  <c r="V109" i="9"/>
  <c r="AB109" i="9" s="1" a="1"/>
  <c r="AB109" i="9" s="1"/>
  <c r="N109" i="9"/>
  <c r="T109" i="9" s="1" a="1"/>
  <c r="T109" i="9" s="1"/>
  <c r="F109" i="9"/>
  <c r="M109" i="9" s="1" a="1"/>
  <c r="M109" i="9" s="1"/>
  <c r="E109" i="9"/>
  <c r="E109" i="10" s="1"/>
  <c r="D109" i="9"/>
  <c r="D109" i="10" s="1"/>
  <c r="C109" i="9"/>
  <c r="C109" i="10" s="1"/>
  <c r="B109" i="9"/>
  <c r="B109" i="10" s="1"/>
  <c r="A109" i="9"/>
  <c r="A109" i="10" s="1"/>
  <c r="IL108" i="9"/>
  <c r="IS108" i="9" s="1" a="1"/>
  <c r="IS108" i="9" s="1"/>
  <c r="U108" i="15" s="1"/>
  <c r="HN108" i="9"/>
  <c r="HT108" i="9" s="1" a="1"/>
  <c r="HT108" i="9" s="1"/>
  <c r="HF108" i="9"/>
  <c r="HM108" i="9" s="1" a="1"/>
  <c r="HM108" i="9" s="1"/>
  <c r="Q108" i="15" s="1"/>
  <c r="GH108" i="9"/>
  <c r="GN108" i="9" s="1" a="1"/>
  <c r="GN108" i="9" s="1"/>
  <c r="FZ108" i="9"/>
  <c r="GG108" i="9" s="1" a="1"/>
  <c r="GG108" i="9" s="1"/>
  <c r="M108" i="15" s="1"/>
  <c r="FB108" i="9"/>
  <c r="FH108" i="9" s="1" a="1"/>
  <c r="FH108" i="9" s="1"/>
  <c r="ET108" i="9"/>
  <c r="FA108" i="9" s="1" a="1"/>
  <c r="FA108" i="9" s="1"/>
  <c r="DV108" i="9"/>
  <c r="EB108" i="9" s="1" a="1"/>
  <c r="EB108" i="9" s="1"/>
  <c r="DD108" i="9" s="1"/>
  <c r="DN108" i="9"/>
  <c r="DU108" i="9" s="1" a="1"/>
  <c r="DU108" i="9" s="1"/>
  <c r="H108" i="15" s="1"/>
  <c r="CH108" i="9"/>
  <c r="CN108" i="9" s="1" a="1"/>
  <c r="CN108" i="9" s="1"/>
  <c r="BZ108" i="9"/>
  <c r="CG108" i="9" s="1" a="1"/>
  <c r="CG108" i="9" s="1"/>
  <c r="BB108" i="9"/>
  <c r="BH108" i="9" s="1" a="1"/>
  <c r="BH108" i="9" s="1"/>
  <c r="AT108" i="9"/>
  <c r="BA108" i="9" s="1" a="1"/>
  <c r="BA108" i="9" s="1"/>
  <c r="V108" i="9"/>
  <c r="AB108" i="9" s="1" a="1"/>
  <c r="AB108" i="9" s="1"/>
  <c r="N108" i="9"/>
  <c r="U108" i="9" s="1" a="1"/>
  <c r="U108" i="9" s="1"/>
  <c r="B108" i="15" s="1"/>
  <c r="E108" i="9"/>
  <c r="E108" i="10" s="1"/>
  <c r="D108" i="9"/>
  <c r="D108" i="10" s="1"/>
  <c r="C108" i="9"/>
  <c r="C108" i="10" s="1"/>
  <c r="B108" i="9"/>
  <c r="B108" i="10" s="1"/>
  <c r="A108" i="9"/>
  <c r="A108" i="10" s="1"/>
  <c r="CH107" i="9"/>
  <c r="CO107" i="9" s="1" a="1"/>
  <c r="CO107" i="9" s="1"/>
  <c r="BB107" i="9"/>
  <c r="BI107" i="9" s="1" a="1"/>
  <c r="BI107" i="9" s="1"/>
  <c r="V107" i="9"/>
  <c r="AC107" i="9" s="1" a="1"/>
  <c r="AC107" i="9" s="1"/>
  <c r="C107" i="15" s="1"/>
  <c r="E107" i="9"/>
  <c r="E107" i="10" s="1"/>
  <c r="D107" i="9"/>
  <c r="D107" i="10" s="1"/>
  <c r="C107" i="9"/>
  <c r="C107" i="10" s="1"/>
  <c r="B107" i="9"/>
  <c r="B107" i="10" s="1"/>
  <c r="A107" i="9"/>
  <c r="A107" i="10" s="1"/>
  <c r="E106" i="9"/>
  <c r="E106" i="10" s="1"/>
  <c r="D106" i="9"/>
  <c r="D106" i="10" s="1"/>
  <c r="C106" i="9"/>
  <c r="C106" i="10" s="1"/>
  <c r="B106" i="9"/>
  <c r="B106" i="10" s="1"/>
  <c r="A106" i="9"/>
  <c r="A106" i="10" s="1"/>
  <c r="IL105" i="9"/>
  <c r="IR105" i="9" s="1" a="1"/>
  <c r="IR105" i="9" s="1"/>
  <c r="ID105" i="9"/>
  <c r="IK105" i="9" s="1" a="1"/>
  <c r="IK105" i="9" s="1"/>
  <c r="T105" i="15" s="1"/>
  <c r="HU105" i="9" a="1"/>
  <c r="HU105" i="9" s="1"/>
  <c r="R105" i="15" s="1"/>
  <c r="HS105" i="9" a="1"/>
  <c r="HS105" i="9" s="1"/>
  <c r="HQ105" i="9" a="1"/>
  <c r="HQ105" i="9" s="1"/>
  <c r="HO105" i="9" a="1"/>
  <c r="HO105" i="9" s="1"/>
  <c r="AD105" i="10" s="1"/>
  <c r="HN105" i="9"/>
  <c r="HT105" i="9" s="1" a="1"/>
  <c r="HT105" i="9" s="1"/>
  <c r="HF105" i="9"/>
  <c r="HL105" i="9" s="1" a="1"/>
  <c r="HL105" i="9" s="1"/>
  <c r="GX105" i="9"/>
  <c r="HE105" i="9" s="1" a="1"/>
  <c r="HE105" i="9" s="1"/>
  <c r="P105" i="15" s="1"/>
  <c r="GO105" i="9" a="1"/>
  <c r="GO105" i="9" s="1"/>
  <c r="N105" i="15" s="1"/>
  <c r="GM105" i="9" a="1"/>
  <c r="GM105" i="9" s="1"/>
  <c r="GK105" i="9" a="1"/>
  <c r="GK105" i="9" s="1"/>
  <c r="GI105" i="9" a="1"/>
  <c r="GI105" i="9" s="1"/>
  <c r="Z105" i="10" s="1"/>
  <c r="GH105" i="9"/>
  <c r="GN105" i="9" s="1" a="1"/>
  <c r="GN105" i="9" s="1"/>
  <c r="FZ105" i="9"/>
  <c r="GF105" i="9" s="1" a="1"/>
  <c r="GF105" i="9" s="1"/>
  <c r="FR105" i="9"/>
  <c r="FY105" i="9" s="1" a="1"/>
  <c r="FY105" i="9" s="1"/>
  <c r="FI105" i="9" a="1"/>
  <c r="FI105" i="9" s="1"/>
  <c r="L105" i="15" s="1"/>
  <c r="FG105" i="9" a="1"/>
  <c r="FG105" i="9" s="1"/>
  <c r="FE105" i="9" a="1"/>
  <c r="FE105" i="9" s="1"/>
  <c r="FC105" i="9" a="1"/>
  <c r="FC105" i="9" s="1"/>
  <c r="V105" i="10" s="1"/>
  <c r="FB105" i="9"/>
  <c r="FH105" i="9" s="1" a="1"/>
  <c r="FH105" i="9" s="1"/>
  <c r="ET105" i="9"/>
  <c r="EZ105" i="9" s="1" a="1"/>
  <c r="EZ105" i="9" s="1"/>
  <c r="EL105" i="9"/>
  <c r="ES105" i="9" s="1" a="1"/>
  <c r="ES105" i="9" s="1"/>
  <c r="K105" i="15" s="1"/>
  <c r="EC105" i="9" a="1"/>
  <c r="EC105" i="9" s="1"/>
  <c r="EA105" i="9" a="1"/>
  <c r="EA105" i="9" s="1"/>
  <c r="DC105" i="9" s="1"/>
  <c r="DY105" i="9" a="1"/>
  <c r="DY105" i="9" s="1"/>
  <c r="DA105" i="9" s="1"/>
  <c r="DW105" i="9" a="1"/>
  <c r="DW105" i="9" s="1"/>
  <c r="DV105" i="9"/>
  <c r="EB105" i="9" s="1" a="1"/>
  <c r="EB105" i="9" s="1"/>
  <c r="DD105" i="9" s="1"/>
  <c r="DN105" i="9"/>
  <c r="DT105" i="9" s="1" a="1"/>
  <c r="DT105" i="9" s="1"/>
  <c r="DF105" i="9"/>
  <c r="DM105" i="9" s="1" a="1"/>
  <c r="DM105" i="9" s="1"/>
  <c r="G105" i="15" s="1"/>
  <c r="CX105" i="9"/>
  <c r="CO105" i="9" a="1"/>
  <c r="CO105" i="9" s="1"/>
  <c r="CM105" i="9" a="1"/>
  <c r="CM105" i="9" s="1"/>
  <c r="CK105" i="9" a="1"/>
  <c r="CK105" i="9" s="1"/>
  <c r="CI105" i="9" a="1"/>
  <c r="CI105" i="9" s="1"/>
  <c r="O105" i="10" s="1"/>
  <c r="CH105" i="9"/>
  <c r="CN105" i="9" s="1" a="1"/>
  <c r="CN105" i="9" s="1"/>
  <c r="BZ105" i="9"/>
  <c r="CF105" i="9" s="1" a="1"/>
  <c r="CF105" i="9" s="1"/>
  <c r="BR105" i="9"/>
  <c r="BY105" i="9" s="1" a="1"/>
  <c r="BY105" i="9" s="1"/>
  <c r="BI105" i="9" a="1"/>
  <c r="BI105" i="9" s="1"/>
  <c r="BG105" i="9" a="1"/>
  <c r="BG105" i="9" s="1"/>
  <c r="BE105" i="9" a="1"/>
  <c r="BE105" i="9" s="1"/>
  <c r="BC105" i="9" a="1"/>
  <c r="BC105" i="9" s="1"/>
  <c r="K105" i="10" s="1"/>
  <c r="BB105" i="9"/>
  <c r="BH105" i="9" s="1" a="1"/>
  <c r="BH105" i="9" s="1"/>
  <c r="AT105" i="9"/>
  <c r="AZ105" i="9" s="1" a="1"/>
  <c r="AZ105" i="9" s="1"/>
  <c r="AL105" i="9"/>
  <c r="AS105" i="9" s="1" a="1"/>
  <c r="AS105" i="9" s="1"/>
  <c r="E105" i="15" s="1"/>
  <c r="AC105" i="9" a="1"/>
  <c r="AC105" i="9" s="1"/>
  <c r="C105" i="15" s="1"/>
  <c r="AA105" i="9" a="1"/>
  <c r="AA105" i="9" s="1"/>
  <c r="Y105" i="9" a="1"/>
  <c r="Y105" i="9" s="1"/>
  <c r="W105" i="9" a="1"/>
  <c r="W105" i="9" s="1"/>
  <c r="G105" i="10" s="1"/>
  <c r="V105" i="9"/>
  <c r="AB105" i="9" s="1" a="1"/>
  <c r="AB105" i="9" s="1"/>
  <c r="N105" i="9"/>
  <c r="T105" i="9" s="1" a="1"/>
  <c r="T105" i="9" s="1"/>
  <c r="F105" i="9"/>
  <c r="M105" i="9" s="1" a="1"/>
  <c r="M105" i="9" s="1"/>
  <c r="E105" i="9"/>
  <c r="E105" i="10" s="1"/>
  <c r="D105" i="9"/>
  <c r="D105" i="10" s="1"/>
  <c r="C105" i="9"/>
  <c r="C105" i="10" s="1"/>
  <c r="B105" i="9"/>
  <c r="B105" i="10" s="1"/>
  <c r="A105" i="9"/>
  <c r="A105" i="10" s="1"/>
  <c r="IL104" i="9"/>
  <c r="IS104" i="9" s="1" a="1"/>
  <c r="IS104" i="9" s="1"/>
  <c r="U104" i="15" s="1"/>
  <c r="HN104" i="9"/>
  <c r="HT104" i="9" s="1" a="1"/>
  <c r="HT104" i="9" s="1"/>
  <c r="HF104" i="9"/>
  <c r="HJ104" i="9" s="1" a="1"/>
  <c r="HJ104" i="9" s="1"/>
  <c r="AH104" i="14" s="1"/>
  <c r="GH104" i="9"/>
  <c r="GN104" i="9" s="1" a="1"/>
  <c r="GN104" i="9" s="1"/>
  <c r="FZ104" i="9"/>
  <c r="GF104" i="9" s="1" a="1"/>
  <c r="GF104" i="9" s="1"/>
  <c r="FB104" i="9"/>
  <c r="FH104" i="9" s="1" a="1"/>
  <c r="FH104" i="9" s="1"/>
  <c r="ET104" i="9"/>
  <c r="EZ104" i="9" s="1" a="1"/>
  <c r="EZ104" i="9" s="1"/>
  <c r="DV104" i="9"/>
  <c r="EB104" i="9" s="1" a="1"/>
  <c r="EB104" i="9" s="1"/>
  <c r="DD104" i="9" s="1"/>
  <c r="DN104" i="9"/>
  <c r="DT104" i="9" s="1" a="1"/>
  <c r="DT104" i="9" s="1"/>
  <c r="CH104" i="9"/>
  <c r="CN104" i="9" s="1" a="1"/>
  <c r="CN104" i="9" s="1"/>
  <c r="CF104" i="9" a="1"/>
  <c r="CF104" i="9" s="1"/>
  <c r="CD104" i="9" a="1"/>
  <c r="CD104" i="9" s="1"/>
  <c r="CB104" i="9" a="1"/>
  <c r="CB104" i="9" s="1"/>
  <c r="BZ104" i="9"/>
  <c r="BB104" i="9"/>
  <c r="BH104" i="9" s="1" a="1"/>
  <c r="BH104" i="9" s="1"/>
  <c r="AZ104" i="9" a="1"/>
  <c r="AZ104" i="9" s="1"/>
  <c r="AX104" i="9" a="1"/>
  <c r="AX104" i="9" s="1"/>
  <c r="AV104" i="9" a="1"/>
  <c r="AV104" i="9" s="1"/>
  <c r="AT104" i="9"/>
  <c r="V104" i="9"/>
  <c r="AB104" i="9" s="1" a="1"/>
  <c r="AB104" i="9" s="1"/>
  <c r="T104" i="9" a="1"/>
  <c r="T104" i="9" s="1"/>
  <c r="R104" i="9" a="1"/>
  <c r="R104" i="9" s="1"/>
  <c r="E104" i="14" s="1"/>
  <c r="P104" i="9" a="1"/>
  <c r="P104" i="9" s="1"/>
  <c r="N104" i="9"/>
  <c r="E104" i="9"/>
  <c r="E104" i="10" s="1"/>
  <c r="D104" i="9"/>
  <c r="D104" i="10" s="1"/>
  <c r="C104" i="9"/>
  <c r="C104" i="10" s="1"/>
  <c r="B104" i="9"/>
  <c r="B104" i="10" s="1"/>
  <c r="A104" i="9"/>
  <c r="A104" i="10" s="1"/>
  <c r="HP103" i="9" a="1"/>
  <c r="HP103" i="9" s="1"/>
  <c r="HN103" i="9"/>
  <c r="HT103" i="9" s="1" a="1"/>
  <c r="HT103" i="9" s="1"/>
  <c r="GH103" i="9"/>
  <c r="GN103" i="9" s="1" a="1"/>
  <c r="GN103" i="9" s="1"/>
  <c r="FH103" i="9" a="1"/>
  <c r="FH103" i="9" s="1"/>
  <c r="FF103" i="9" a="1"/>
  <c r="FF103" i="9" s="1"/>
  <c r="AA103" i="14" s="1"/>
  <c r="FB103" i="9"/>
  <c r="EB103" i="9" a="1"/>
  <c r="EB103" i="9" s="1"/>
  <c r="DD103" i="9" s="1"/>
  <c r="DZ103" i="9" a="1"/>
  <c r="DZ103" i="9" s="1"/>
  <c r="DX103" i="9" a="1"/>
  <c r="DX103" i="9" s="1"/>
  <c r="CZ103" i="9" s="1"/>
  <c r="DV103" i="9"/>
  <c r="CN103" i="9" a="1"/>
  <c r="CN103" i="9" s="1"/>
  <c r="CL103" i="9" a="1"/>
  <c r="CL103" i="9" s="1"/>
  <c r="CH103" i="9"/>
  <c r="BH103" i="9" a="1"/>
  <c r="BH103" i="9" s="1"/>
  <c r="BF103" i="9" a="1"/>
  <c r="BF103" i="9" s="1"/>
  <c r="BD103" i="9" a="1"/>
  <c r="BD103" i="9" s="1"/>
  <c r="BB103" i="9"/>
  <c r="X103" i="9" a="1"/>
  <c r="X103" i="9" s="1"/>
  <c r="V103" i="9"/>
  <c r="AB103" i="9" s="1" a="1"/>
  <c r="AB103" i="9" s="1"/>
  <c r="E103" i="9"/>
  <c r="E103" i="10" s="1"/>
  <c r="D103" i="9"/>
  <c r="D103" i="10" s="1"/>
  <c r="C103" i="9"/>
  <c r="C103" i="10" s="1"/>
  <c r="B103" i="9"/>
  <c r="B103" i="10" s="1"/>
  <c r="A103" i="9"/>
  <c r="A103" i="10" s="1"/>
  <c r="HX102" i="9" a="1"/>
  <c r="HX102" i="9" s="1"/>
  <c r="HV102" i="9"/>
  <c r="IB102" i="9" s="1" a="1"/>
  <c r="IB102" i="9" s="1"/>
  <c r="GP102" i="9"/>
  <c r="GV102" i="9" s="1" a="1"/>
  <c r="GV102" i="9" s="1"/>
  <c r="AF102" i="9" a="1"/>
  <c r="AF102" i="9" s="1"/>
  <c r="AD102" i="9"/>
  <c r="AJ102" i="9" s="1" a="1"/>
  <c r="AJ102" i="9" s="1"/>
  <c r="E102" i="9"/>
  <c r="E102" i="10" s="1"/>
  <c r="D102" i="9"/>
  <c r="D102" i="10" s="1"/>
  <c r="C102" i="9"/>
  <c r="B102" i="9"/>
  <c r="B102" i="10" s="1"/>
  <c r="A102" i="9"/>
  <c r="A102" i="10" s="1"/>
  <c r="IL101" i="9"/>
  <c r="IR101" i="9" s="1" a="1"/>
  <c r="IR101" i="9" s="1"/>
  <c r="IJ101" i="9" a="1"/>
  <c r="IJ101" i="9" s="1"/>
  <c r="IH101" i="9" a="1"/>
  <c r="IH101" i="9" s="1"/>
  <c r="AL101" i="14" s="1"/>
  <c r="IF101" i="9" a="1"/>
  <c r="IF101" i="9" s="1"/>
  <c r="ID101" i="9"/>
  <c r="HU101" i="9" a="1"/>
  <c r="HU101" i="9" s="1"/>
  <c r="R101" i="15" s="1"/>
  <c r="HS101" i="9" a="1"/>
  <c r="HS101" i="9" s="1"/>
  <c r="HQ101" i="9" a="1"/>
  <c r="HQ101" i="9" s="1"/>
  <c r="HO101" i="9" a="1"/>
  <c r="HO101" i="9" s="1"/>
  <c r="AD101" i="10" s="1"/>
  <c r="HN101" i="9"/>
  <c r="HT101" i="9" s="1" a="1"/>
  <c r="HT101" i="9" s="1"/>
  <c r="HF101" i="9"/>
  <c r="HL101" i="9" s="1" a="1"/>
  <c r="HL101" i="9" s="1"/>
  <c r="HD101" i="9" a="1"/>
  <c r="HD101" i="9" s="1"/>
  <c r="HB101" i="9" a="1"/>
  <c r="HB101" i="9" s="1"/>
  <c r="AF101" i="14" s="1"/>
  <c r="GX101" i="9"/>
  <c r="GO101" i="9" a="1"/>
  <c r="GO101" i="9" s="1"/>
  <c r="N101" i="15" s="1"/>
  <c r="GM101" i="9" a="1"/>
  <c r="GM101" i="9" s="1"/>
  <c r="GK101" i="9" a="1"/>
  <c r="GK101" i="9" s="1"/>
  <c r="GI101" i="9" a="1"/>
  <c r="GI101" i="9" s="1"/>
  <c r="Z101" i="10" s="1"/>
  <c r="GH101" i="9"/>
  <c r="GN101" i="9" s="1" a="1"/>
  <c r="GN101" i="9" s="1"/>
  <c r="FZ101" i="9"/>
  <c r="GF101" i="9" s="1" a="1"/>
  <c r="GF101" i="9" s="1"/>
  <c r="FR101" i="9"/>
  <c r="FX101" i="9" s="1" a="1"/>
  <c r="FX101" i="9" s="1"/>
  <c r="FI101" i="9" a="1"/>
  <c r="FI101" i="9" s="1"/>
  <c r="L101" i="15" s="1"/>
  <c r="FG101" i="9" a="1"/>
  <c r="FG101" i="9" s="1"/>
  <c r="FE101" i="9" a="1"/>
  <c r="FE101" i="9" s="1"/>
  <c r="FC101" i="9" a="1"/>
  <c r="FC101" i="9" s="1"/>
  <c r="V101" i="10" s="1"/>
  <c r="FB101" i="9"/>
  <c r="FH101" i="9" s="1" a="1"/>
  <c r="FH101" i="9" s="1"/>
  <c r="ET101" i="9"/>
  <c r="EZ101" i="9" s="1" a="1"/>
  <c r="EZ101" i="9" s="1"/>
  <c r="EN101" i="9" a="1"/>
  <c r="EN101" i="9" s="1"/>
  <c r="EL101" i="9"/>
  <c r="ER101" i="9" s="1" a="1"/>
  <c r="ER101" i="9" s="1"/>
  <c r="EC101" i="9" a="1"/>
  <c r="EC101" i="9" s="1"/>
  <c r="EA101" i="9" a="1"/>
  <c r="EA101" i="9" s="1"/>
  <c r="DC101" i="9" s="1"/>
  <c r="DY101" i="9" a="1"/>
  <c r="DY101" i="9" s="1"/>
  <c r="DA101" i="9" s="1"/>
  <c r="DW101" i="9" a="1"/>
  <c r="DW101" i="9" s="1"/>
  <c r="DV101" i="9"/>
  <c r="EB101" i="9" s="1" a="1"/>
  <c r="EB101" i="9" s="1"/>
  <c r="DD101" i="9" s="1"/>
  <c r="DN101" i="9"/>
  <c r="DT101" i="9" s="1" a="1"/>
  <c r="DT101" i="9" s="1"/>
  <c r="DL101" i="9" a="1"/>
  <c r="DL101" i="9" s="1"/>
  <c r="DJ101" i="9" a="1"/>
  <c r="DJ101" i="9" s="1"/>
  <c r="N101" i="14" s="1"/>
  <c r="DH101" i="9" a="1"/>
  <c r="DH101" i="9" s="1"/>
  <c r="DF101" i="9"/>
  <c r="CX101" i="9"/>
  <c r="CO101" i="9" a="1"/>
  <c r="CO101" i="9" s="1"/>
  <c r="CM101" i="9" a="1"/>
  <c r="CM101" i="9" s="1"/>
  <c r="CK101" i="9" a="1"/>
  <c r="CK101" i="9" s="1"/>
  <c r="CI101" i="9" a="1"/>
  <c r="CI101" i="9" s="1"/>
  <c r="O101" i="10" s="1"/>
  <c r="CH101" i="9"/>
  <c r="CN101" i="9" s="1" a="1"/>
  <c r="CN101" i="9" s="1"/>
  <c r="BZ101" i="9"/>
  <c r="CF101" i="9" s="1" a="1"/>
  <c r="CF101" i="9" s="1"/>
  <c r="BT101" i="9" a="1"/>
  <c r="BT101" i="9" s="1"/>
  <c r="BR101" i="9"/>
  <c r="BX101" i="9" s="1" a="1"/>
  <c r="BX101" i="9" s="1"/>
  <c r="BI101" i="9" a="1"/>
  <c r="BI101" i="9" s="1"/>
  <c r="BG101" i="9" a="1"/>
  <c r="BG101" i="9" s="1"/>
  <c r="BE101" i="9" a="1"/>
  <c r="BE101" i="9" s="1"/>
  <c r="BC101" i="9" a="1"/>
  <c r="BC101" i="9" s="1"/>
  <c r="K101" i="10" s="1"/>
  <c r="BB101" i="9"/>
  <c r="BH101" i="9" s="1" a="1"/>
  <c r="BH101" i="9" s="1"/>
  <c r="AT101" i="9"/>
  <c r="AZ101" i="9" s="1" a="1"/>
  <c r="AZ101" i="9" s="1"/>
  <c r="AR101" i="9" a="1"/>
  <c r="AR101" i="9" s="1"/>
  <c r="AP101" i="9" a="1"/>
  <c r="AP101" i="9" s="1"/>
  <c r="I101" i="14" s="1"/>
  <c r="AN101" i="9" a="1"/>
  <c r="AN101" i="9" s="1"/>
  <c r="AL101" i="9"/>
  <c r="AC101" i="9" a="1"/>
  <c r="AC101" i="9"/>
  <c r="C101" i="15" s="1"/>
  <c r="AA101" i="9" a="1"/>
  <c r="AA101" i="9" s="1"/>
  <c r="Y101" i="9" a="1"/>
  <c r="Y101" i="9"/>
  <c r="W101" i="9" a="1"/>
  <c r="W101" i="9" s="1"/>
  <c r="G101" i="10" s="1"/>
  <c r="V101" i="9"/>
  <c r="AB101" i="9" s="1" a="1"/>
  <c r="AB101" i="9" s="1"/>
  <c r="T101" i="9" a="1"/>
  <c r="T101" i="9" s="1"/>
  <c r="P101" i="9" a="1"/>
  <c r="P101" i="9" s="1"/>
  <c r="N101" i="9"/>
  <c r="F101" i="9"/>
  <c r="L101" i="9" s="1" a="1"/>
  <c r="L101" i="9" s="1"/>
  <c r="E101" i="9"/>
  <c r="E101" i="10" s="1"/>
  <c r="D101" i="9"/>
  <c r="D101" i="10" s="1"/>
  <c r="C101" i="9"/>
  <c r="C101" i="10" s="1"/>
  <c r="B101" i="9"/>
  <c r="B101" i="10" s="1"/>
  <c r="A101" i="9"/>
  <c r="A101" i="10" s="1"/>
  <c r="IL100" i="9"/>
  <c r="IR100" i="9" s="1" a="1"/>
  <c r="IR100" i="9" s="1"/>
  <c r="HN100" i="9"/>
  <c r="HT100" i="9" s="1" a="1"/>
  <c r="HT100" i="9" s="1"/>
  <c r="HL100" i="9" a="1"/>
  <c r="HL100" i="9" s="1"/>
  <c r="HH100" i="9" a="1"/>
  <c r="HH100" i="9" s="1"/>
  <c r="HF100" i="9"/>
  <c r="GN100" i="9" a="1"/>
  <c r="GN100" i="9" s="1"/>
  <c r="GJ100" i="9" a="1"/>
  <c r="GJ100" i="9" s="1"/>
  <c r="GH100" i="9"/>
  <c r="FZ100" i="9"/>
  <c r="GF100" i="9" s="1" a="1"/>
  <c r="GF100" i="9" s="1"/>
  <c r="FB100" i="9"/>
  <c r="FH100" i="9" s="1" a="1"/>
  <c r="FH100" i="9" s="1"/>
  <c r="EZ100" i="9" a="1"/>
  <c r="EZ100" i="9" s="1"/>
  <c r="EV100" i="9" a="1"/>
  <c r="EV100" i="9" s="1"/>
  <c r="ET100" i="9"/>
  <c r="EB100" i="9" a="1"/>
  <c r="EB100" i="9" s="1"/>
  <c r="DD100" i="9" s="1"/>
  <c r="DX100" i="9" a="1"/>
  <c r="DX100" i="9" s="1"/>
  <c r="DV100" i="9"/>
  <c r="DN100" i="9"/>
  <c r="DT100" i="9" s="1" a="1"/>
  <c r="DT100" i="9" s="1"/>
  <c r="CZ100" i="9"/>
  <c r="CH100" i="9"/>
  <c r="CN100" i="9" s="1" a="1"/>
  <c r="CN100" i="9" s="1"/>
  <c r="CF100" i="9" a="1"/>
  <c r="CF100" i="9" s="1"/>
  <c r="CB100" i="9" a="1"/>
  <c r="CB100" i="9" s="1"/>
  <c r="BZ100" i="9"/>
  <c r="BH100" i="9" a="1"/>
  <c r="BH100" i="9" s="1"/>
  <c r="BD100" i="9" a="1"/>
  <c r="BD100" i="9" s="1"/>
  <c r="BB100" i="9"/>
  <c r="AT100" i="9"/>
  <c r="AZ100" i="9" s="1" a="1"/>
  <c r="AZ100" i="9" s="1"/>
  <c r="V100" i="9"/>
  <c r="AB100" i="9" s="1" a="1"/>
  <c r="AB100" i="9" s="1"/>
  <c r="T100" i="9" a="1"/>
  <c r="T100" i="9" s="1"/>
  <c r="P100" i="9" a="1"/>
  <c r="P100" i="9" s="1"/>
  <c r="N100" i="9"/>
  <c r="E100" i="9"/>
  <c r="E100" i="10" s="1"/>
  <c r="D100" i="9"/>
  <c r="D100" i="10" s="1"/>
  <c r="C100" i="9"/>
  <c r="C100" i="10" s="1"/>
  <c r="B100" i="9"/>
  <c r="B100" i="10" s="1"/>
  <c r="A100" i="9"/>
  <c r="A100" i="10" s="1"/>
  <c r="HN99" i="9"/>
  <c r="HT99" i="9" s="1" a="1"/>
  <c r="HT99" i="9" s="1"/>
  <c r="GP99" i="9"/>
  <c r="GV99" i="9" s="1" a="1"/>
  <c r="GV99" i="9" s="1"/>
  <c r="FB99" i="9"/>
  <c r="FH99" i="9" s="1" a="1"/>
  <c r="FH99" i="9" s="1"/>
  <c r="ED99" i="9"/>
  <c r="EJ99" i="9" s="1" a="1"/>
  <c r="EJ99" i="9" s="1"/>
  <c r="CH99" i="9"/>
  <c r="CN99" i="9" s="1" a="1"/>
  <c r="CN99" i="9" s="1"/>
  <c r="BJ99" i="9"/>
  <c r="BP99" i="9" s="1" a="1"/>
  <c r="BP99" i="9" s="1"/>
  <c r="V99" i="9"/>
  <c r="AB99" i="9" s="1" a="1"/>
  <c r="AB99" i="9" s="1"/>
  <c r="E99" i="9"/>
  <c r="E99" i="10" s="1"/>
  <c r="D99" i="9"/>
  <c r="D99" i="10" s="1"/>
  <c r="C99" i="9"/>
  <c r="B99" i="9"/>
  <c r="B99" i="10" s="1"/>
  <c r="A99" i="9"/>
  <c r="A99" i="10" s="1"/>
  <c r="ID98" i="9"/>
  <c r="IJ98" i="9" s="1" a="1"/>
  <c r="IJ98" i="9" s="1"/>
  <c r="HV98" i="9"/>
  <c r="IB98" i="9" s="1" a="1"/>
  <c r="IB98" i="9" s="1"/>
  <c r="HD98" i="9" a="1"/>
  <c r="HD98" i="9" s="1"/>
  <c r="GZ98" i="9" a="1"/>
  <c r="GZ98" i="9" s="1"/>
  <c r="GX98" i="9"/>
  <c r="FR98" i="9"/>
  <c r="FX98" i="9" s="1" a="1"/>
  <c r="FX98" i="9" s="1"/>
  <c r="FJ98" i="9"/>
  <c r="FP98" i="9" s="1" a="1"/>
  <c r="FP98" i="9" s="1"/>
  <c r="ER98" i="9" a="1"/>
  <c r="ER98" i="9" s="1"/>
  <c r="EN98" i="9" a="1"/>
  <c r="EN98" i="9" s="1"/>
  <c r="EL98" i="9"/>
  <c r="DF98" i="9"/>
  <c r="DL98" i="9" s="1" a="1"/>
  <c r="DL98" i="9" s="1"/>
  <c r="CX98" i="9"/>
  <c r="CP98" i="9"/>
  <c r="CV98" i="9" s="1" a="1"/>
  <c r="CV98" i="9" s="1"/>
  <c r="BX98" i="9" a="1"/>
  <c r="BX98" i="9" s="1"/>
  <c r="BT98" i="9" a="1"/>
  <c r="BT98" i="9" s="1"/>
  <c r="BR98" i="9"/>
  <c r="AL98" i="9"/>
  <c r="AR98" i="9" s="1" a="1"/>
  <c r="AR98" i="9" s="1"/>
  <c r="AD98" i="9"/>
  <c r="AJ98" i="9" s="1" a="1"/>
  <c r="AJ98" i="9" s="1"/>
  <c r="L98" i="9" a="1"/>
  <c r="L98" i="9" s="1"/>
  <c r="H98" i="9" a="1"/>
  <c r="H98" i="9" s="1"/>
  <c r="F98" i="9"/>
  <c r="E98" i="9"/>
  <c r="E98" i="10" s="1"/>
  <c r="D98" i="9"/>
  <c r="D98" i="10" s="1"/>
  <c r="C98" i="9"/>
  <c r="B98" i="9"/>
  <c r="B98" i="10" s="1"/>
  <c r="A98" i="9"/>
  <c r="A98" i="10" s="1"/>
  <c r="IL97" i="9"/>
  <c r="IR97" i="9" s="1" a="1"/>
  <c r="IR97" i="9" s="1"/>
  <c r="IJ97" i="9" a="1"/>
  <c r="IJ97" i="9" s="1"/>
  <c r="IF97" i="9" a="1"/>
  <c r="IF97" i="9" s="1"/>
  <c r="ID97" i="9"/>
  <c r="HU97" i="9" a="1"/>
  <c r="HU97" i="9"/>
  <c r="R97" i="15" s="1"/>
  <c r="HS97" i="9" a="1"/>
  <c r="HS97" i="9" s="1"/>
  <c r="HQ97" i="9" a="1"/>
  <c r="HQ97" i="9"/>
  <c r="HO97" i="9" a="1"/>
  <c r="HO97" i="9" s="1"/>
  <c r="AD97" i="10" s="1"/>
  <c r="HN97" i="9"/>
  <c r="HT97" i="9" s="1" a="1"/>
  <c r="HT97" i="9" s="1"/>
  <c r="HL97" i="9" a="1"/>
  <c r="HL97" i="9" s="1"/>
  <c r="HH97" i="9" a="1"/>
  <c r="HH97" i="9" s="1"/>
  <c r="HF97" i="9"/>
  <c r="HD97" i="9" a="1"/>
  <c r="HD97" i="9" s="1"/>
  <c r="GZ97" i="9" a="1"/>
  <c r="GZ97" i="9" s="1"/>
  <c r="GX97" i="9"/>
  <c r="GO97" i="9" a="1"/>
  <c r="GO97" i="9"/>
  <c r="N97" i="15" s="1"/>
  <c r="GM97" i="9" a="1"/>
  <c r="GM97" i="9" s="1"/>
  <c r="GK97" i="9" a="1"/>
  <c r="GK97" i="9"/>
  <c r="GI97" i="9" a="1"/>
  <c r="GI97" i="9" s="1"/>
  <c r="Z97" i="10" s="1"/>
  <c r="GH97" i="9"/>
  <c r="GN97" i="9" s="1" a="1"/>
  <c r="GN97" i="9" s="1"/>
  <c r="GF97" i="9" a="1"/>
  <c r="GF97" i="9" s="1"/>
  <c r="GB97" i="9" a="1"/>
  <c r="GB97" i="9" s="1"/>
  <c r="FZ97" i="9"/>
  <c r="FR97" i="9"/>
  <c r="FX97" i="9" s="1" a="1"/>
  <c r="FX97" i="9" s="1"/>
  <c r="FI97" i="9" a="1"/>
  <c r="FI97" i="9" s="1"/>
  <c r="L97" i="15" s="1"/>
  <c r="FG97" i="9" a="1"/>
  <c r="FG97" i="9"/>
  <c r="FE97" i="9" a="1"/>
  <c r="FE97" i="9" s="1"/>
  <c r="FC97" i="9" a="1"/>
  <c r="FC97" i="9"/>
  <c r="V97" i="10" s="1"/>
  <c r="FB97" i="9"/>
  <c r="FH97" i="9" s="1" a="1"/>
  <c r="FH97" i="9" s="1"/>
  <c r="ET97" i="9"/>
  <c r="EZ97" i="9" s="1" a="1"/>
  <c r="EZ97" i="9" s="1"/>
  <c r="EL97" i="9"/>
  <c r="ER97" i="9" s="1" a="1"/>
  <c r="ER97" i="9" s="1"/>
  <c r="EC97" i="9" a="1"/>
  <c r="EC97" i="9" s="1"/>
  <c r="EA97" i="9" a="1"/>
  <c r="EA97" i="9"/>
  <c r="DC97" i="9" s="1"/>
  <c r="DY97" i="9" a="1"/>
  <c r="DY97" i="9" s="1"/>
  <c r="DA97" i="9" s="1"/>
  <c r="DW97" i="9" a="1"/>
  <c r="DW97" i="9"/>
  <c r="DV97" i="9"/>
  <c r="EB97" i="9" s="1" a="1"/>
  <c r="EB97" i="9" s="1"/>
  <c r="DD97" i="9" s="1"/>
  <c r="DN97" i="9"/>
  <c r="DT97" i="9" s="1" a="1"/>
  <c r="DT97" i="9" s="1"/>
  <c r="DL97" i="9" a="1"/>
  <c r="DL97" i="9" s="1"/>
  <c r="DH97" i="9" a="1"/>
  <c r="DH97" i="9" s="1"/>
  <c r="DF97" i="9"/>
  <c r="CX97" i="9"/>
  <c r="CO97" i="9" a="1"/>
  <c r="CO97" i="9"/>
  <c r="CM97" i="9" a="1"/>
  <c r="CM97" i="9" s="1"/>
  <c r="CK97" i="9" a="1"/>
  <c r="CK97" i="9"/>
  <c r="CI97" i="9" a="1"/>
  <c r="CI97" i="9" s="1"/>
  <c r="O97" i="10" s="1"/>
  <c r="CH97" i="9"/>
  <c r="CN97" i="9" s="1" a="1"/>
  <c r="CN97" i="9" s="1"/>
  <c r="CF97" i="9" a="1"/>
  <c r="CF97" i="9" s="1"/>
  <c r="CB97" i="9" a="1"/>
  <c r="CB97" i="9" s="1"/>
  <c r="BZ97" i="9"/>
  <c r="BX97" i="9" a="1"/>
  <c r="BX97" i="9" s="1"/>
  <c r="BT97" i="9" a="1"/>
  <c r="BT97" i="9" s="1"/>
  <c r="BR97" i="9"/>
  <c r="BI97" i="9" a="1"/>
  <c r="BI97" i="9"/>
  <c r="BG97" i="9" a="1"/>
  <c r="BG97" i="9" s="1"/>
  <c r="BE97" i="9" a="1"/>
  <c r="BE97" i="9"/>
  <c r="BC97" i="9" a="1"/>
  <c r="BC97" i="9" s="1"/>
  <c r="K97" i="10" s="1"/>
  <c r="BB97" i="9"/>
  <c r="BH97" i="9" s="1" a="1"/>
  <c r="BH97" i="9" s="1"/>
  <c r="AZ97" i="9" a="1"/>
  <c r="AZ97" i="9" s="1"/>
  <c r="AV97" i="9" a="1"/>
  <c r="AV97" i="9" s="1"/>
  <c r="AT97" i="9"/>
  <c r="AL97" i="9"/>
  <c r="AR97" i="9" s="1" a="1"/>
  <c r="AR97" i="9" s="1"/>
  <c r="AC97" i="9" a="1"/>
  <c r="AC97" i="9" s="1"/>
  <c r="C97" i="15" s="1"/>
  <c r="AA97" i="9" a="1"/>
  <c r="AA97" i="9"/>
  <c r="Y97" i="9" a="1"/>
  <c r="Y97" i="9" s="1"/>
  <c r="W97" i="9" a="1"/>
  <c r="W97" i="9"/>
  <c r="G97" i="10" s="1"/>
  <c r="V97" i="9"/>
  <c r="AB97" i="9" s="1" a="1"/>
  <c r="AB97" i="9" s="1"/>
  <c r="N97" i="9"/>
  <c r="T97" i="9" s="1" a="1"/>
  <c r="T97" i="9" s="1"/>
  <c r="F97" i="9"/>
  <c r="L97" i="9" s="1" a="1"/>
  <c r="L97" i="9" s="1"/>
  <c r="E97" i="9"/>
  <c r="E97" i="10" s="1"/>
  <c r="D97" i="9"/>
  <c r="D97" i="10" s="1"/>
  <c r="C97" i="9"/>
  <c r="C97" i="10" s="1"/>
  <c r="B97" i="9"/>
  <c r="B97" i="10" s="1"/>
  <c r="A97" i="9"/>
  <c r="A97" i="10" s="1"/>
  <c r="IL96" i="9"/>
  <c r="IR96" i="9" s="1" a="1"/>
  <c r="IR96" i="9" s="1"/>
  <c r="HT96" i="9" a="1"/>
  <c r="HT96" i="9" s="1"/>
  <c r="HP96" i="9" a="1"/>
  <c r="HP96" i="9" s="1"/>
  <c r="HN96" i="9"/>
  <c r="HL96" i="9" a="1"/>
  <c r="HL96" i="9" s="1"/>
  <c r="HH96" i="9" a="1"/>
  <c r="HH96" i="9" s="1"/>
  <c r="HF96" i="9"/>
  <c r="GH96" i="9"/>
  <c r="GN96" i="9" s="1" a="1"/>
  <c r="GN96" i="9" s="1"/>
  <c r="FZ96" i="9"/>
  <c r="GF96" i="9" s="1" a="1"/>
  <c r="GF96" i="9" s="1"/>
  <c r="FH96" i="9" a="1"/>
  <c r="FH96" i="9" s="1"/>
  <c r="FD96" i="9" a="1"/>
  <c r="FD96" i="9" s="1"/>
  <c r="FB96" i="9"/>
  <c r="EZ96" i="9" a="1"/>
  <c r="EZ96" i="9" s="1"/>
  <c r="EV96" i="9" a="1"/>
  <c r="EV96" i="9" s="1"/>
  <c r="ET96" i="9"/>
  <c r="DV96" i="9"/>
  <c r="EB96" i="9" s="1" a="1"/>
  <c r="EB96" i="9" s="1"/>
  <c r="DD96" i="9" s="1"/>
  <c r="DN96" i="9"/>
  <c r="DT96" i="9" s="1" a="1"/>
  <c r="DT96" i="9" s="1"/>
  <c r="CN96" i="9" a="1"/>
  <c r="CN96" i="9" s="1"/>
  <c r="CJ96" i="9" a="1"/>
  <c r="CJ96" i="9" s="1"/>
  <c r="CH96" i="9"/>
  <c r="CF96" i="9" a="1"/>
  <c r="CF96" i="9" s="1"/>
  <c r="CB96" i="9" a="1"/>
  <c r="CB96" i="9" s="1"/>
  <c r="BZ96" i="9"/>
  <c r="BB96" i="9"/>
  <c r="BH96" i="9" s="1" a="1"/>
  <c r="BH96" i="9" s="1"/>
  <c r="AT96" i="9"/>
  <c r="AZ96" i="9" s="1" a="1"/>
  <c r="AZ96" i="9" s="1"/>
  <c r="AB96" i="9" a="1"/>
  <c r="AB96" i="9" s="1"/>
  <c r="X96" i="9" a="1"/>
  <c r="X96" i="9" s="1"/>
  <c r="V96" i="9"/>
  <c r="T96" i="9" a="1"/>
  <c r="T96" i="9" s="1"/>
  <c r="P96" i="9" a="1"/>
  <c r="P96" i="9" s="1"/>
  <c r="N96" i="9"/>
  <c r="E96" i="9"/>
  <c r="E96" i="10" s="1"/>
  <c r="D96" i="9"/>
  <c r="D96" i="10" s="1"/>
  <c r="C96" i="9"/>
  <c r="C96" i="10" s="1"/>
  <c r="B96" i="9"/>
  <c r="B96" i="10" s="1"/>
  <c r="A96" i="9"/>
  <c r="A96" i="10" s="1"/>
  <c r="HV95" i="9"/>
  <c r="IB95" i="9" s="1" a="1"/>
  <c r="IB95" i="9" s="1"/>
  <c r="HN95" i="9"/>
  <c r="HT95" i="9" s="1" a="1"/>
  <c r="HT95" i="9" s="1"/>
  <c r="GV95" i="9" a="1"/>
  <c r="GV95" i="9" s="1"/>
  <c r="GR95" i="9" a="1"/>
  <c r="GR95" i="9" s="1"/>
  <c r="GP95" i="9"/>
  <c r="FJ95" i="9"/>
  <c r="FP95" i="9" s="1" a="1"/>
  <c r="FP95" i="9" s="1"/>
  <c r="FB95" i="9"/>
  <c r="FH95" i="9" s="1" a="1"/>
  <c r="FH95" i="9" s="1"/>
  <c r="EJ95" i="9" a="1"/>
  <c r="EJ95" i="9" s="1"/>
  <c r="EF95" i="9" a="1"/>
  <c r="EF95" i="9" s="1"/>
  <c r="ED95" i="9"/>
  <c r="CP95" i="9"/>
  <c r="CV95" i="9" s="1" a="1"/>
  <c r="CV95" i="9" s="1"/>
  <c r="CH95" i="9"/>
  <c r="CN95" i="9" s="1" a="1"/>
  <c r="CN95" i="9" s="1"/>
  <c r="BP95" i="9" a="1"/>
  <c r="BP95" i="9" s="1"/>
  <c r="BL95" i="9" a="1"/>
  <c r="BL95" i="9" s="1"/>
  <c r="BJ95" i="9"/>
  <c r="AD95" i="9"/>
  <c r="AJ95" i="9" s="1" a="1"/>
  <c r="AJ95" i="9" s="1"/>
  <c r="V95" i="9"/>
  <c r="AB95" i="9" s="1" a="1"/>
  <c r="AB95" i="9" s="1"/>
  <c r="E95" i="9"/>
  <c r="E95" i="10" s="1"/>
  <c r="D95" i="9"/>
  <c r="D95" i="10" s="1"/>
  <c r="C95" i="9"/>
  <c r="B95" i="9"/>
  <c r="B95" i="10" s="1"/>
  <c r="A95" i="9"/>
  <c r="A95" i="10" s="1"/>
  <c r="E94" i="9"/>
  <c r="E94" i="10" s="1"/>
  <c r="D94" i="9"/>
  <c r="D94" i="10" s="1"/>
  <c r="C94" i="9"/>
  <c r="GP94" i="9" s="1"/>
  <c r="B94" i="9"/>
  <c r="B94" i="10" s="1"/>
  <c r="A94" i="9"/>
  <c r="A94" i="10" s="1"/>
  <c r="IR93" i="9" a="1"/>
  <c r="IR93" i="9" s="1"/>
  <c r="IL93" i="9"/>
  <c r="IN93" i="9" s="1" a="1"/>
  <c r="IN93" i="9" s="1"/>
  <c r="ID93" i="9"/>
  <c r="IG93" i="9" s="1" a="1"/>
  <c r="IG93" i="9" s="1"/>
  <c r="HU93" i="9" a="1"/>
  <c r="HU93" i="9" s="1"/>
  <c r="R93" i="15" s="1"/>
  <c r="HR93" i="9" a="1"/>
  <c r="HR93" i="9" s="1"/>
  <c r="AI93" i="14" s="1"/>
  <c r="HP93" i="9" a="1"/>
  <c r="HP93" i="9" s="1"/>
  <c r="HO93" i="9" a="1"/>
  <c r="HO93" i="9" s="1"/>
  <c r="AD93" i="10" s="1"/>
  <c r="HN93" i="9"/>
  <c r="HT93" i="9" s="1" a="1"/>
  <c r="HT93" i="9" s="1"/>
  <c r="HL93" i="9" a="1"/>
  <c r="HL93" i="9" s="1"/>
  <c r="HJ93" i="9" a="1"/>
  <c r="HJ93" i="9" s="1"/>
  <c r="AH93" i="14" s="1"/>
  <c r="AJ93" i="14" s="1"/>
  <c r="HH93" i="9" a="1"/>
  <c r="HH93" i="9"/>
  <c r="HF93" i="9"/>
  <c r="HD93" i="9" a="1"/>
  <c r="HD93" i="9" s="1"/>
  <c r="GY93" i="9" a="1"/>
  <c r="GY93" i="9" s="1"/>
  <c r="AB93" i="10" s="1"/>
  <c r="GX93" i="9"/>
  <c r="HA93" i="9" s="1" a="1"/>
  <c r="HA93" i="9" s="1"/>
  <c r="GH93" i="9"/>
  <c r="GM93" i="9" s="1" a="1"/>
  <c r="GM93" i="9" s="1"/>
  <c r="GD93" i="9" a="1"/>
  <c r="GD93" i="9" s="1"/>
  <c r="AC93" i="14" s="1"/>
  <c r="GB93" i="9" a="1"/>
  <c r="GB93" i="9" s="1"/>
  <c r="FZ93" i="9"/>
  <c r="FY93" i="9" a="1"/>
  <c r="FY93" i="9" s="1"/>
  <c r="FX93" i="9" a="1"/>
  <c r="FX93" i="9" s="1"/>
  <c r="FW93" i="9" a="1"/>
  <c r="FW93" i="9" s="1"/>
  <c r="FV93" i="9" a="1"/>
  <c r="FV93" i="9" s="1"/>
  <c r="FT93" i="9" a="1"/>
  <c r="FT93" i="9"/>
  <c r="FS93" i="9" a="1"/>
  <c r="FS93" i="9" s="1"/>
  <c r="X93" i="10" s="1"/>
  <c r="FR93" i="9"/>
  <c r="FU93" i="9" s="1" a="1"/>
  <c r="FU93" i="9" s="1"/>
  <c r="FH93" i="9" a="1"/>
  <c r="FH93" i="9" s="1"/>
  <c r="FE93" i="9" a="1"/>
  <c r="FE93" i="9" s="1"/>
  <c r="FB93" i="9"/>
  <c r="FG93" i="9" s="1" a="1"/>
  <c r="FG93" i="9" s="1"/>
  <c r="ET93" i="9"/>
  <c r="EV93" i="9" s="1" a="1"/>
  <c r="EV93" i="9" s="1"/>
  <c r="ES93" i="9" a="1"/>
  <c r="ES93" i="9" s="1"/>
  <c r="K93" i="15" s="1"/>
  <c r="EQ93" i="9" a="1"/>
  <c r="EQ93" i="9" s="1"/>
  <c r="EP93" i="9" a="1"/>
  <c r="EP93" i="9" s="1"/>
  <c r="R93" i="14" s="1"/>
  <c r="EN93" i="9" a="1"/>
  <c r="EN93" i="9" s="1"/>
  <c r="EL93" i="9"/>
  <c r="ER93" i="9" s="1" a="1"/>
  <c r="ER93" i="9" s="1"/>
  <c r="EC93" i="9" a="1"/>
  <c r="EC93" i="9"/>
  <c r="I93" i="15" s="1"/>
  <c r="EB93" i="9" a="1"/>
  <c r="EB93" i="9" s="1"/>
  <c r="DD93" i="9" s="1"/>
  <c r="DZ93" i="9" a="1"/>
  <c r="DZ93" i="9" s="1"/>
  <c r="P93" i="14" s="1"/>
  <c r="DY93" i="9" a="1"/>
  <c r="DY93" i="9" s="1"/>
  <c r="DA93" i="9" s="1"/>
  <c r="DX93" i="9" a="1"/>
  <c r="DX93" i="9" s="1"/>
  <c r="DW93" i="9" a="1"/>
  <c r="DW93" i="9" s="1"/>
  <c r="DV93" i="9"/>
  <c r="EA93" i="9" s="1" a="1"/>
  <c r="EA93" i="9" s="1"/>
  <c r="DC93" i="9" s="1"/>
  <c r="DT93" i="9" a="1"/>
  <c r="DT93" i="9" s="1"/>
  <c r="DN93" i="9"/>
  <c r="DP93" i="9" s="1" a="1"/>
  <c r="DP93" i="9" s="1"/>
  <c r="DF93" i="9"/>
  <c r="DI93" i="9" s="1" a="1"/>
  <c r="DI93" i="9" s="1"/>
  <c r="CZ93" i="9"/>
  <c r="CX93" i="9"/>
  <c r="CN93" i="9" a="1"/>
  <c r="CN93" i="9" s="1"/>
  <c r="CK93" i="9" a="1"/>
  <c r="CK93" i="9" s="1"/>
  <c r="CH93" i="9"/>
  <c r="CM93" i="9" s="1" a="1"/>
  <c r="CM93" i="9" s="1"/>
  <c r="BZ93" i="9"/>
  <c r="CB93" i="9" s="1" a="1"/>
  <c r="CB93" i="9" s="1"/>
  <c r="BY93" i="9" a="1"/>
  <c r="BY93" i="9" s="1"/>
  <c r="BW93" i="9" a="1"/>
  <c r="BW93" i="9" s="1"/>
  <c r="BV93" i="9" a="1"/>
  <c r="BV93" i="9" s="1"/>
  <c r="BT93" i="9" a="1"/>
  <c r="BT93" i="9" s="1"/>
  <c r="BR93" i="9"/>
  <c r="BX93" i="9" s="1" a="1"/>
  <c r="BX93" i="9" s="1"/>
  <c r="BI93" i="9" a="1"/>
  <c r="BI93" i="9"/>
  <c r="BH93" i="9" a="1"/>
  <c r="BH93" i="9" s="1"/>
  <c r="BF93" i="9" a="1"/>
  <c r="BF93" i="9" s="1"/>
  <c r="BE93" i="9" a="1"/>
  <c r="BE93" i="9" s="1"/>
  <c r="BD93" i="9" a="1"/>
  <c r="BD93" i="9" s="1"/>
  <c r="BC93" i="9" a="1"/>
  <c r="BC93" i="9" s="1"/>
  <c r="K93" i="10" s="1"/>
  <c r="BB93" i="9"/>
  <c r="BG93" i="9" s="1" a="1"/>
  <c r="BG93" i="9" s="1"/>
  <c r="AZ93" i="9" a="1"/>
  <c r="AZ93" i="9" s="1"/>
  <c r="AT93" i="9"/>
  <c r="AV93" i="9" s="1" a="1"/>
  <c r="AV93" i="9" s="1"/>
  <c r="AL93" i="9"/>
  <c r="AO93" i="9" s="1" a="1"/>
  <c r="AO93" i="9" s="1"/>
  <c r="AC93" i="9" a="1"/>
  <c r="AC93" i="9" s="1"/>
  <c r="C93" i="15" s="1"/>
  <c r="Z93" i="9" a="1"/>
  <c r="Z93" i="9" s="1"/>
  <c r="F93" i="14" s="1"/>
  <c r="X93" i="9" a="1"/>
  <c r="X93" i="9" s="1"/>
  <c r="W93" i="9" a="1"/>
  <c r="W93" i="9" s="1"/>
  <c r="G93" i="10" s="1"/>
  <c r="V93" i="9"/>
  <c r="AB93" i="9" s="1" a="1"/>
  <c r="AB93" i="9" s="1"/>
  <c r="T93" i="9" a="1"/>
  <c r="T93" i="9" s="1"/>
  <c r="R93" i="9" a="1"/>
  <c r="R93" i="9" s="1"/>
  <c r="E93" i="14" s="1"/>
  <c r="P93" i="9" a="1"/>
  <c r="P93" i="9"/>
  <c r="N93" i="9"/>
  <c r="L93" i="9" a="1"/>
  <c r="L93" i="9" s="1"/>
  <c r="G93" i="9" a="1"/>
  <c r="G93" i="9" s="1"/>
  <c r="F93" i="9"/>
  <c r="I93" i="9" s="1" a="1"/>
  <c r="I93" i="9" s="1"/>
  <c r="E93" i="9"/>
  <c r="E93" i="10" s="1"/>
  <c r="D93" i="9"/>
  <c r="D93" i="10" s="1"/>
  <c r="C93" i="9"/>
  <c r="C93" i="10" s="1"/>
  <c r="B93" i="9"/>
  <c r="B93" i="10" s="1"/>
  <c r="A93" i="9"/>
  <c r="A93" i="10" s="1"/>
  <c r="E92" i="9"/>
  <c r="E92" i="10" s="1"/>
  <c r="D92" i="9"/>
  <c r="D92" i="10" s="1"/>
  <c r="C92" i="9"/>
  <c r="IL92" i="9" s="1"/>
  <c r="B92" i="9"/>
  <c r="B92" i="10" s="1"/>
  <c r="A92" i="9"/>
  <c r="A92" i="10" s="1"/>
  <c r="E91" i="9"/>
  <c r="E91" i="10" s="1"/>
  <c r="D91" i="9"/>
  <c r="D91" i="10" s="1"/>
  <c r="C91" i="9"/>
  <c r="ID91" i="9" s="1"/>
  <c r="B91" i="9"/>
  <c r="B91" i="10" s="1"/>
  <c r="A91" i="9"/>
  <c r="A91" i="10" s="1"/>
  <c r="IL90" i="9"/>
  <c r="IR90" i="9" s="1" a="1"/>
  <c r="IR90" i="9" s="1"/>
  <c r="ID90" i="9"/>
  <c r="IJ90" i="9" s="1" a="1"/>
  <c r="IJ90" i="9" s="1"/>
  <c r="HF90" i="9"/>
  <c r="HL90" i="9" s="1" a="1"/>
  <c r="HL90" i="9" s="1"/>
  <c r="GX90" i="9"/>
  <c r="HD90" i="9" s="1" a="1"/>
  <c r="HD90" i="9" s="1"/>
  <c r="FZ90" i="9"/>
  <c r="GF90" i="9" s="1" a="1"/>
  <c r="GF90" i="9" s="1"/>
  <c r="FR90" i="9"/>
  <c r="FX90" i="9" s="1" a="1"/>
  <c r="FX90" i="9" s="1"/>
  <c r="ET90" i="9"/>
  <c r="EZ90" i="9" s="1" a="1"/>
  <c r="EZ90" i="9" s="1"/>
  <c r="EL90" i="9"/>
  <c r="ER90" i="9" s="1" a="1"/>
  <c r="ER90" i="9" s="1"/>
  <c r="DN90" i="9"/>
  <c r="DT90" i="9" s="1" a="1"/>
  <c r="DT90" i="9" s="1"/>
  <c r="DF90" i="9"/>
  <c r="DL90" i="9" s="1" a="1"/>
  <c r="DL90" i="9" s="1"/>
  <c r="CX90" i="9"/>
  <c r="BZ90" i="9"/>
  <c r="CF90" i="9" s="1" a="1"/>
  <c r="CF90" i="9" s="1"/>
  <c r="BR90" i="9"/>
  <c r="BX90" i="9" s="1" a="1"/>
  <c r="BX90" i="9" s="1"/>
  <c r="AT90" i="9"/>
  <c r="AZ90" i="9" s="1" a="1"/>
  <c r="AZ90" i="9" s="1"/>
  <c r="AL90" i="9"/>
  <c r="AR90" i="9" s="1" a="1"/>
  <c r="AR90" i="9" s="1"/>
  <c r="N90" i="9"/>
  <c r="T90" i="9" s="1" a="1"/>
  <c r="T90" i="9" s="1"/>
  <c r="F90" i="9"/>
  <c r="L90" i="9" s="1" a="1"/>
  <c r="L90" i="9" s="1"/>
  <c r="E90" i="9"/>
  <c r="E90" i="10" s="1"/>
  <c r="D90" i="9"/>
  <c r="D90" i="10" s="1"/>
  <c r="C90" i="9"/>
  <c r="C90" i="10" s="1"/>
  <c r="B90" i="9"/>
  <c r="B90" i="10" s="1"/>
  <c r="A90" i="9"/>
  <c r="A90" i="10" s="1"/>
  <c r="IL89" i="9"/>
  <c r="IR89" i="9" s="1" a="1"/>
  <c r="IR89" i="9" s="1"/>
  <c r="IK89" i="9" a="1"/>
  <c r="IK89" i="9" s="1"/>
  <c r="T89" i="15" s="1"/>
  <c r="II89" i="9" a="1"/>
  <c r="II89" i="9" s="1"/>
  <c r="IG89" i="9" a="1"/>
  <c r="IG89" i="9" s="1"/>
  <c r="IE89" i="9" a="1"/>
  <c r="IE89" i="9" s="1"/>
  <c r="AF89" i="10" s="1"/>
  <c r="ID89" i="9"/>
  <c r="IJ89" i="9" s="1" a="1"/>
  <c r="IJ89" i="9" s="1"/>
  <c r="HN89" i="9"/>
  <c r="HT89" i="9" s="1" a="1"/>
  <c r="HT89" i="9" s="1"/>
  <c r="HF89" i="9"/>
  <c r="HL89" i="9" s="1" a="1"/>
  <c r="HL89" i="9" s="1"/>
  <c r="HE89" i="9" a="1"/>
  <c r="HE89" i="9" s="1"/>
  <c r="P89" i="15" s="1"/>
  <c r="HC89" i="9" a="1"/>
  <c r="HC89" i="9" s="1"/>
  <c r="HA89" i="9" a="1"/>
  <c r="HA89" i="9" s="1"/>
  <c r="GY89" i="9" a="1"/>
  <c r="GY89" i="9" s="1"/>
  <c r="AB89" i="10" s="1"/>
  <c r="GX89" i="9"/>
  <c r="HD89" i="9" s="1" a="1"/>
  <c r="HD89" i="9" s="1"/>
  <c r="GH89" i="9"/>
  <c r="GN89" i="9" s="1" a="1"/>
  <c r="GN89" i="9" s="1"/>
  <c r="FZ89" i="9"/>
  <c r="GF89" i="9" s="1" a="1"/>
  <c r="GF89" i="9" s="1"/>
  <c r="FY89" i="9" a="1"/>
  <c r="FY89" i="9" s="1"/>
  <c r="FW89" i="9" a="1"/>
  <c r="FW89" i="9" s="1"/>
  <c r="FU89" i="9" a="1"/>
  <c r="FU89" i="9" s="1"/>
  <c r="FS89" i="9" a="1"/>
  <c r="FS89" i="9" s="1"/>
  <c r="X89" i="10" s="1"/>
  <c r="FR89" i="9"/>
  <c r="FX89" i="9" s="1" a="1"/>
  <c r="FX89" i="9" s="1"/>
  <c r="FB89" i="9"/>
  <c r="FH89" i="9" s="1" a="1"/>
  <c r="FH89" i="9" s="1"/>
  <c r="ET89" i="9"/>
  <c r="EZ89" i="9" s="1" a="1"/>
  <c r="EZ89" i="9" s="1"/>
  <c r="ES89" i="9" a="1"/>
  <c r="ES89" i="9" s="1"/>
  <c r="K89" i="15" s="1"/>
  <c r="EQ89" i="9" a="1"/>
  <c r="EQ89" i="9" s="1"/>
  <c r="EO89" i="9" a="1"/>
  <c r="EO89" i="9" s="1"/>
  <c r="EM89" i="9" a="1"/>
  <c r="EM89" i="9" s="1"/>
  <c r="U89" i="10" s="1"/>
  <c r="EL89" i="9"/>
  <c r="ER89" i="9" s="1" a="1"/>
  <c r="ER89" i="9" s="1"/>
  <c r="DV89" i="9"/>
  <c r="EB89" i="9" s="1" a="1"/>
  <c r="EB89" i="9" s="1"/>
  <c r="DD89" i="9" s="1"/>
  <c r="DN89" i="9"/>
  <c r="DT89" i="9" s="1" a="1"/>
  <c r="DT89" i="9" s="1"/>
  <c r="DM89" i="9" a="1"/>
  <c r="DM89" i="9" s="1"/>
  <c r="G89" i="15" s="1"/>
  <c r="DK89" i="9" a="1"/>
  <c r="DK89" i="9" s="1"/>
  <c r="DI89" i="9" a="1"/>
  <c r="DI89" i="9" s="1"/>
  <c r="DG89" i="9" a="1"/>
  <c r="DG89" i="9" s="1"/>
  <c r="Q89" i="10" s="1"/>
  <c r="DF89" i="9"/>
  <c r="DL89" i="9" s="1" a="1"/>
  <c r="DL89" i="9" s="1"/>
  <c r="CX89" i="9"/>
  <c r="CH89" i="9"/>
  <c r="CN89" i="9" s="1" a="1"/>
  <c r="CN89" i="9" s="1"/>
  <c r="BZ89" i="9"/>
  <c r="CF89" i="9" s="1" a="1"/>
  <c r="CF89" i="9" s="1"/>
  <c r="BY89" i="9" a="1"/>
  <c r="BY89" i="9" s="1"/>
  <c r="BW89" i="9" a="1"/>
  <c r="BW89" i="9" s="1"/>
  <c r="BU89" i="9" a="1"/>
  <c r="BU89" i="9" s="1"/>
  <c r="BS89" i="9" a="1"/>
  <c r="BS89" i="9" s="1"/>
  <c r="M89" i="10" s="1"/>
  <c r="BR89" i="9"/>
  <c r="BX89" i="9" s="1" a="1"/>
  <c r="BX89" i="9" s="1"/>
  <c r="BB89" i="9"/>
  <c r="BH89" i="9" s="1" a="1"/>
  <c r="BH89" i="9" s="1"/>
  <c r="AT89" i="9"/>
  <c r="AZ89" i="9" s="1" a="1"/>
  <c r="AZ89" i="9" s="1"/>
  <c r="AS89" i="9" a="1"/>
  <c r="AS89" i="9" s="1"/>
  <c r="E89" i="15" s="1"/>
  <c r="AQ89" i="9" a="1"/>
  <c r="AQ89" i="9" s="1"/>
  <c r="AO89" i="9" a="1"/>
  <c r="AO89" i="9" s="1"/>
  <c r="AM89" i="9" a="1"/>
  <c r="AM89" i="9" s="1"/>
  <c r="I89" i="10" s="1"/>
  <c r="AL89" i="9"/>
  <c r="AR89" i="9" s="1" a="1"/>
  <c r="AR89" i="9" s="1"/>
  <c r="V89" i="9"/>
  <c r="AB89" i="9" s="1" a="1"/>
  <c r="AB89" i="9" s="1"/>
  <c r="N89" i="9"/>
  <c r="T89" i="9" s="1" a="1"/>
  <c r="T89" i="9" s="1"/>
  <c r="M89" i="9" a="1"/>
  <c r="M89" i="9" s="1"/>
  <c r="K89" i="9" a="1"/>
  <c r="K89" i="9" s="1"/>
  <c r="I89" i="9" a="1"/>
  <c r="I89" i="9" s="1"/>
  <c r="G89" i="9" a="1"/>
  <c r="G89" i="9" s="1"/>
  <c r="F89" i="9"/>
  <c r="L89" i="9" s="1" a="1"/>
  <c r="L89" i="9" s="1"/>
  <c r="E89" i="9"/>
  <c r="E89" i="10" s="1"/>
  <c r="D89" i="9"/>
  <c r="D89" i="10" s="1"/>
  <c r="C89" i="9"/>
  <c r="C89" i="10" s="1"/>
  <c r="B89" i="9"/>
  <c r="B89" i="10" s="1"/>
  <c r="A89" i="9"/>
  <c r="A89" i="10" s="1"/>
  <c r="E88" i="9"/>
  <c r="E88" i="10" s="1"/>
  <c r="D88" i="9"/>
  <c r="D88" i="10" s="1"/>
  <c r="C88" i="9"/>
  <c r="C88" i="10" s="1"/>
  <c r="B88" i="9"/>
  <c r="B88" i="10" s="1"/>
  <c r="A88" i="9"/>
  <c r="A88" i="10" s="1"/>
  <c r="ID87" i="9"/>
  <c r="IJ87" i="9" s="1" a="1"/>
  <c r="IJ87" i="9" s="1"/>
  <c r="GX87" i="9"/>
  <c r="HD87" i="9" s="1" a="1"/>
  <c r="HD87" i="9" s="1"/>
  <c r="FR87" i="9"/>
  <c r="FX87" i="9" s="1" a="1"/>
  <c r="FX87" i="9" s="1"/>
  <c r="EL87" i="9"/>
  <c r="ER87" i="9" s="1" a="1"/>
  <c r="ER87" i="9" s="1"/>
  <c r="DF87" i="9"/>
  <c r="DL87" i="9" s="1" a="1"/>
  <c r="DL87" i="9" s="1"/>
  <c r="CX87" i="9"/>
  <c r="BR87" i="9"/>
  <c r="BX87" i="9" s="1" a="1"/>
  <c r="BX87" i="9" s="1"/>
  <c r="AL87" i="9"/>
  <c r="AR87" i="9" s="1" a="1"/>
  <c r="AR87" i="9" s="1"/>
  <c r="F87" i="9"/>
  <c r="L87" i="9" s="1" a="1"/>
  <c r="L87" i="9" s="1"/>
  <c r="E87" i="9"/>
  <c r="E87" i="10" s="1"/>
  <c r="D87" i="9"/>
  <c r="D87" i="10" s="1"/>
  <c r="C87" i="9"/>
  <c r="C87" i="10" s="1"/>
  <c r="B87" i="9"/>
  <c r="B87" i="10" s="1"/>
  <c r="A87" i="9"/>
  <c r="A87" i="10" s="1"/>
  <c r="IL86" i="9"/>
  <c r="IR86" i="9" s="1" a="1"/>
  <c r="IR86" i="9" s="1"/>
  <c r="ID86" i="9"/>
  <c r="IJ86" i="9" s="1" a="1"/>
  <c r="IJ86" i="9" s="1"/>
  <c r="HF86" i="9"/>
  <c r="HL86" i="9" s="1" a="1"/>
  <c r="HL86" i="9" s="1"/>
  <c r="GX86" i="9"/>
  <c r="HD86" i="9" s="1" a="1"/>
  <c r="HD86" i="9" s="1"/>
  <c r="FZ86" i="9"/>
  <c r="GF86" i="9" s="1" a="1"/>
  <c r="GF86" i="9" s="1"/>
  <c r="FR86" i="9"/>
  <c r="FX86" i="9" s="1" a="1"/>
  <c r="FX86" i="9" s="1"/>
  <c r="ET86" i="9"/>
  <c r="EZ86" i="9" s="1" a="1"/>
  <c r="EZ86" i="9" s="1"/>
  <c r="EL86" i="9"/>
  <c r="ER86" i="9" s="1" a="1"/>
  <c r="ER86" i="9" s="1"/>
  <c r="DN86" i="9"/>
  <c r="DT86" i="9" s="1" a="1"/>
  <c r="DT86" i="9" s="1"/>
  <c r="DF86" i="9"/>
  <c r="DL86" i="9" s="1" a="1"/>
  <c r="DL86" i="9" s="1"/>
  <c r="CX86" i="9"/>
  <c r="CF86" i="9" a="1"/>
  <c r="CF86" i="9" s="1"/>
  <c r="CD86" i="9" a="1"/>
  <c r="CD86" i="9" s="1"/>
  <c r="BZ86" i="9"/>
  <c r="CB86" i="9" s="1" a="1"/>
  <c r="CB86" i="9" s="1"/>
  <c r="BX86" i="9"/>
  <c r="BR86" i="9"/>
  <c r="BX86" i="9" s="1" a="1"/>
  <c r="AZ86" i="9" a="1"/>
  <c r="AZ86" i="9" s="1"/>
  <c r="AX86" i="9" a="1"/>
  <c r="AX86" i="9" s="1"/>
  <c r="AT86" i="9"/>
  <c r="AV86" i="9" s="1" a="1"/>
  <c r="AV86" i="9" s="1"/>
  <c r="AR86" i="9"/>
  <c r="AL86" i="9"/>
  <c r="AR86" i="9" s="1" a="1"/>
  <c r="T86" i="9" a="1"/>
  <c r="T86" i="9" s="1"/>
  <c r="R86" i="9" a="1"/>
  <c r="R86" i="9" s="1"/>
  <c r="E86" i="14" s="1"/>
  <c r="N86" i="9"/>
  <c r="P86" i="9" s="1" a="1"/>
  <c r="P86" i="9" s="1"/>
  <c r="L86" i="9"/>
  <c r="F86" i="9"/>
  <c r="L86" i="9" s="1" a="1"/>
  <c r="E86" i="9"/>
  <c r="E86" i="10" s="1"/>
  <c r="D86" i="9"/>
  <c r="D86" i="10" s="1"/>
  <c r="C86" i="9"/>
  <c r="C86" i="10" s="1"/>
  <c r="B86" i="9"/>
  <c r="B86" i="10" s="1"/>
  <c r="A86" i="9"/>
  <c r="A86" i="10" s="1"/>
  <c r="IL85" i="9"/>
  <c r="IR85" i="9" s="1" a="1"/>
  <c r="IR85" i="9" s="1"/>
  <c r="IK85" i="9" a="1"/>
  <c r="IK85" i="9" s="1"/>
  <c r="T85" i="15" s="1"/>
  <c r="II85" i="9" a="1"/>
  <c r="II85" i="9" s="1"/>
  <c r="IG85" i="9" a="1"/>
  <c r="IG85" i="9" s="1"/>
  <c r="IE85" i="9" a="1"/>
  <c r="IE85" i="9" s="1"/>
  <c r="AF85" i="10" s="1"/>
  <c r="ID85" i="9"/>
  <c r="IJ85" i="9" s="1" a="1"/>
  <c r="IJ85" i="9" s="1"/>
  <c r="HP85" i="9" a="1"/>
  <c r="HP85" i="9" s="1"/>
  <c r="HN85" i="9"/>
  <c r="HT85" i="9" s="1" a="1"/>
  <c r="HT85" i="9" s="1"/>
  <c r="HF85" i="9"/>
  <c r="HL85" i="9" s="1" a="1"/>
  <c r="HL85" i="9" s="1"/>
  <c r="HE85" i="9" a="1"/>
  <c r="HE85" i="9" s="1"/>
  <c r="P85" i="15" s="1"/>
  <c r="HC85" i="9" a="1"/>
  <c r="HC85" i="9" s="1"/>
  <c r="HA85" i="9" a="1"/>
  <c r="HA85" i="9" s="1"/>
  <c r="GY85" i="9" a="1"/>
  <c r="GY85" i="9" s="1"/>
  <c r="AB85" i="10" s="1"/>
  <c r="GX85" i="9"/>
  <c r="HD85" i="9" s="1" a="1"/>
  <c r="HD85" i="9" s="1"/>
  <c r="GN85" i="9" a="1"/>
  <c r="GN85" i="9" s="1"/>
  <c r="GL85" i="9" a="1"/>
  <c r="GL85" i="9" s="1"/>
  <c r="AD85" i="14" s="1"/>
  <c r="GJ85" i="9" a="1"/>
  <c r="GJ85" i="9" s="1"/>
  <c r="GH85" i="9"/>
  <c r="GF85" i="9"/>
  <c r="FZ85" i="9"/>
  <c r="GF85" i="9" s="1" a="1"/>
  <c r="FY85" i="9" a="1"/>
  <c r="FY85" i="9" s="1"/>
  <c r="FW85" i="9" a="1"/>
  <c r="FW85" i="9" s="1"/>
  <c r="FU85" i="9" a="1"/>
  <c r="FU85" i="9" s="1"/>
  <c r="FS85" i="9" a="1"/>
  <c r="FS85" i="9" s="1"/>
  <c r="X85" i="10" s="1"/>
  <c r="FR85" i="9"/>
  <c r="FX85" i="9" s="1" a="1"/>
  <c r="FX85" i="9" s="1"/>
  <c r="FH85" i="9" a="1"/>
  <c r="FH85" i="9" s="1"/>
  <c r="FF85" i="9" a="1"/>
  <c r="FF85" i="9" s="1"/>
  <c r="AA85" i="14" s="1"/>
  <c r="FB85" i="9"/>
  <c r="FD85" i="9" s="1" a="1"/>
  <c r="FD85" i="9" s="1"/>
  <c r="EZ85" i="9"/>
  <c r="ET85" i="9"/>
  <c r="EZ85" i="9" s="1" a="1"/>
  <c r="ES85" i="9" a="1"/>
  <c r="ES85" i="9" s="1"/>
  <c r="K85" i="15" s="1"/>
  <c r="EQ85" i="9" a="1"/>
  <c r="EQ85" i="9" s="1"/>
  <c r="EO85" i="9" a="1"/>
  <c r="EO85" i="9" s="1"/>
  <c r="EM85" i="9" a="1"/>
  <c r="EM85" i="9" s="1"/>
  <c r="U85" i="10" s="1"/>
  <c r="EL85" i="9"/>
  <c r="ER85" i="9" s="1" a="1"/>
  <c r="ER85" i="9" s="1"/>
  <c r="EB85" i="9" a="1"/>
  <c r="EB85" i="9" s="1"/>
  <c r="DV85" i="9"/>
  <c r="DZ85" i="9" s="1" a="1"/>
  <c r="DZ85" i="9" s="1"/>
  <c r="DP85" i="9" a="1"/>
  <c r="DP85" i="9" s="1"/>
  <c r="DN85" i="9"/>
  <c r="DM85" i="9" a="1"/>
  <c r="DM85" i="9" s="1"/>
  <c r="G85" i="15" s="1"/>
  <c r="DL85" i="9"/>
  <c r="DK85" i="9" a="1"/>
  <c r="DK85" i="9" s="1"/>
  <c r="DI85" i="9" a="1"/>
  <c r="DI85" i="9" s="1"/>
  <c r="DG85" i="9" a="1"/>
  <c r="DG85" i="9" s="1"/>
  <c r="Q85" i="10" s="1"/>
  <c r="DF85" i="9"/>
  <c r="DL85" i="9" s="1" a="1"/>
  <c r="DD85" i="9"/>
  <c r="CX85" i="9"/>
  <c r="CN85" i="9" a="1"/>
  <c r="CN85" i="9" s="1"/>
  <c r="CJ85" i="9" a="1"/>
  <c r="CJ85" i="9" s="1"/>
  <c r="CH85" i="9"/>
  <c r="CF85" i="9" a="1"/>
  <c r="CF85" i="9"/>
  <c r="CB85" i="9" a="1"/>
  <c r="CB85" i="9"/>
  <c r="BZ85" i="9"/>
  <c r="BY85" i="9" a="1"/>
  <c r="BY85" i="9" s="1"/>
  <c r="BX85" i="9"/>
  <c r="BW85" i="9" a="1"/>
  <c r="BW85" i="9" s="1"/>
  <c r="BU85" i="9" a="1"/>
  <c r="BU85" i="9" s="1"/>
  <c r="BS85" i="9" a="1"/>
  <c r="BS85" i="9" s="1"/>
  <c r="M85" i="10" s="1"/>
  <c r="BR85" i="9"/>
  <c r="BX85" i="9" s="1" a="1"/>
  <c r="BH85" i="9" a="1"/>
  <c r="BH85" i="9" s="1"/>
  <c r="BD85" i="9" a="1"/>
  <c r="BD85" i="9" s="1"/>
  <c r="BB85" i="9"/>
  <c r="AT85" i="9"/>
  <c r="AS85" i="9" a="1"/>
  <c r="AS85" i="9" s="1"/>
  <c r="E85" i="15" s="1"/>
  <c r="AQ85" i="9" a="1"/>
  <c r="AQ85" i="9" s="1"/>
  <c r="AO85" i="9" a="1"/>
  <c r="AO85" i="9" s="1"/>
  <c r="AM85" i="9" a="1"/>
  <c r="AM85" i="9" s="1"/>
  <c r="I85" i="10" s="1"/>
  <c r="AL85" i="9"/>
  <c r="AR85" i="9" s="1" a="1"/>
  <c r="AR85" i="9" s="1"/>
  <c r="V85" i="9"/>
  <c r="N85" i="9"/>
  <c r="T85" i="9" s="1" a="1"/>
  <c r="T85" i="9" s="1"/>
  <c r="M85" i="9" a="1"/>
  <c r="M85" i="9" s="1"/>
  <c r="K85" i="9" a="1"/>
  <c r="K85" i="9" s="1"/>
  <c r="I85" i="9" a="1"/>
  <c r="I85" i="9" s="1"/>
  <c r="G85" i="9" a="1"/>
  <c r="G85" i="9" s="1"/>
  <c r="F85" i="9"/>
  <c r="L85" i="9" s="1" a="1"/>
  <c r="L85" i="9" s="1"/>
  <c r="E85" i="9"/>
  <c r="E85" i="10" s="1"/>
  <c r="D85" i="9"/>
  <c r="D85" i="10" s="1"/>
  <c r="C85" i="9"/>
  <c r="C85" i="10" s="1"/>
  <c r="B85" i="9"/>
  <c r="B85" i="10" s="1"/>
  <c r="A85" i="9"/>
  <c r="A85" i="10" s="1"/>
  <c r="HV84" i="9"/>
  <c r="IB84" i="9" s="1" a="1"/>
  <c r="IB84" i="9" s="1"/>
  <c r="FJ84" i="9"/>
  <c r="FP84" i="9" s="1" a="1"/>
  <c r="FP84" i="9" s="1"/>
  <c r="CP84" i="9"/>
  <c r="CV84" i="9" s="1" a="1"/>
  <c r="CV84" i="9" s="1"/>
  <c r="AD84" i="9"/>
  <c r="AJ84" i="9" s="1" a="1"/>
  <c r="AJ84" i="9" s="1"/>
  <c r="E84" i="9"/>
  <c r="E84" i="10" s="1"/>
  <c r="D84" i="9"/>
  <c r="D84" i="10" s="1"/>
  <c r="C84" i="9"/>
  <c r="GP84" i="9" s="1"/>
  <c r="B84" i="9"/>
  <c r="B84" i="10" s="1"/>
  <c r="A84" i="9"/>
  <c r="A84" i="10" s="1"/>
  <c r="E83" i="9"/>
  <c r="E83" i="10" s="1"/>
  <c r="D83" i="9"/>
  <c r="D83" i="10" s="1"/>
  <c r="C83" i="9"/>
  <c r="GX83" i="9" s="1"/>
  <c r="B83" i="9"/>
  <c r="B83" i="10" s="1"/>
  <c r="A83" i="9"/>
  <c r="A83" i="10" s="1"/>
  <c r="IR82" i="9" a="1"/>
  <c r="IR82" i="9" s="1"/>
  <c r="IN82" i="9" a="1"/>
  <c r="IN82" i="9" s="1"/>
  <c r="IL82" i="9"/>
  <c r="ID82" i="9"/>
  <c r="HF82" i="9"/>
  <c r="HL82" i="9" s="1" a="1"/>
  <c r="HL82" i="9" s="1"/>
  <c r="HD82" i="9" a="1"/>
  <c r="HD82" i="9" s="1"/>
  <c r="GZ82" i="9" a="1"/>
  <c r="GZ82" i="9" s="1"/>
  <c r="GX82" i="9"/>
  <c r="GF82" i="9" a="1"/>
  <c r="GF82" i="9" s="1"/>
  <c r="GB82" i="9" a="1"/>
  <c r="GB82" i="9" s="1"/>
  <c r="FZ82" i="9"/>
  <c r="FR82" i="9"/>
  <c r="ET82" i="9"/>
  <c r="EZ82" i="9" s="1" a="1"/>
  <c r="EZ82" i="9" s="1"/>
  <c r="ER82" i="9" a="1"/>
  <c r="ER82" i="9" s="1"/>
  <c r="EN82" i="9" a="1"/>
  <c r="EN82" i="9" s="1"/>
  <c r="EL82" i="9"/>
  <c r="DT82" i="9" a="1"/>
  <c r="DT82" i="9" s="1"/>
  <c r="DP82" i="9" a="1"/>
  <c r="DP82" i="9" s="1"/>
  <c r="DN82" i="9"/>
  <c r="DF82" i="9"/>
  <c r="CX82" i="9"/>
  <c r="BZ82" i="9"/>
  <c r="CF82" i="9" s="1" a="1"/>
  <c r="CF82" i="9" s="1"/>
  <c r="BX82" i="9" a="1"/>
  <c r="BX82" i="9" s="1"/>
  <c r="BT82" i="9" a="1"/>
  <c r="BT82" i="9" s="1"/>
  <c r="BR82" i="9"/>
  <c r="AZ82" i="9" a="1"/>
  <c r="AZ82" i="9" s="1"/>
  <c r="AV82" i="9" a="1"/>
  <c r="AV82" i="9" s="1"/>
  <c r="AT82" i="9"/>
  <c r="AL82" i="9"/>
  <c r="N82" i="9"/>
  <c r="T82" i="9" s="1" a="1"/>
  <c r="T82" i="9" s="1"/>
  <c r="L82" i="9" a="1"/>
  <c r="L82" i="9" s="1"/>
  <c r="H82" i="9" a="1"/>
  <c r="H82" i="9" s="1"/>
  <c r="F82" i="9"/>
  <c r="E82" i="9"/>
  <c r="E82" i="10" s="1"/>
  <c r="D82" i="9"/>
  <c r="D82" i="10" s="1"/>
  <c r="C82" i="9"/>
  <c r="C82" i="10" s="1"/>
  <c r="B82" i="9"/>
  <c r="B82" i="10" s="1"/>
  <c r="A82" i="9"/>
  <c r="A82" i="10" s="1"/>
  <c r="IR81" i="9" a="1"/>
  <c r="IR81" i="9" s="1"/>
  <c r="IN81" i="9" a="1"/>
  <c r="IN81" i="9" s="1"/>
  <c r="IL81" i="9"/>
  <c r="IK81" i="9" a="1"/>
  <c r="IK81" i="9" s="1"/>
  <c r="T81" i="15" s="1"/>
  <c r="IJ81" i="9"/>
  <c r="II81" i="9" a="1"/>
  <c r="II81" i="9" s="1"/>
  <c r="IG81" i="9" a="1"/>
  <c r="IG81" i="9" s="1"/>
  <c r="IE81" i="9" a="1"/>
  <c r="IE81" i="9" s="1"/>
  <c r="AF81" i="10" s="1"/>
  <c r="ID81" i="9"/>
  <c r="IJ81" i="9" s="1" a="1"/>
  <c r="HT81" i="9" a="1"/>
  <c r="HT81" i="9" s="1"/>
  <c r="HP81" i="9" a="1"/>
  <c r="HP81" i="9" s="1"/>
  <c r="HN81" i="9"/>
  <c r="HL81" i="9" a="1"/>
  <c r="HL81" i="9"/>
  <c r="HH81" i="9" a="1"/>
  <c r="HH81" i="9"/>
  <c r="HF81" i="9"/>
  <c r="HE81" i="9" a="1"/>
  <c r="HE81" i="9" s="1"/>
  <c r="P81" i="15" s="1"/>
  <c r="HD81" i="9"/>
  <c r="HC81" i="9" a="1"/>
  <c r="HC81" i="9" s="1"/>
  <c r="HA81" i="9" a="1"/>
  <c r="HA81" i="9" s="1"/>
  <c r="GY81" i="9" a="1"/>
  <c r="GY81" i="9" s="1"/>
  <c r="AB81" i="10" s="1"/>
  <c r="GX81" i="9"/>
  <c r="HD81" i="9" s="1" a="1"/>
  <c r="GN81" i="9" a="1"/>
  <c r="GN81" i="9" s="1"/>
  <c r="GJ81" i="9" a="1"/>
  <c r="GJ81" i="9" s="1"/>
  <c r="GH81" i="9"/>
  <c r="FZ81" i="9"/>
  <c r="FY81" i="9" a="1"/>
  <c r="FY81" i="9" s="1"/>
  <c r="FW81" i="9" a="1"/>
  <c r="FW81" i="9" s="1"/>
  <c r="FU81" i="9" a="1"/>
  <c r="FU81" i="9" s="1"/>
  <c r="FS81" i="9" a="1"/>
  <c r="FS81" i="9" s="1"/>
  <c r="X81" i="10" s="1"/>
  <c r="FR81" i="9"/>
  <c r="FX81" i="9" s="1" a="1"/>
  <c r="FX81" i="9" s="1"/>
  <c r="FB81" i="9"/>
  <c r="ET81" i="9"/>
  <c r="EZ81" i="9" s="1" a="1"/>
  <c r="EZ81" i="9" s="1"/>
  <c r="ES81" i="9" a="1"/>
  <c r="ES81" i="9" s="1"/>
  <c r="K81" i="15" s="1"/>
  <c r="EQ81" i="9" a="1"/>
  <c r="EQ81" i="9" s="1"/>
  <c r="EO81" i="9" a="1"/>
  <c r="EO81" i="9" s="1"/>
  <c r="EM81" i="9" a="1"/>
  <c r="EM81" i="9" s="1"/>
  <c r="U81" i="10" s="1"/>
  <c r="EL81" i="9"/>
  <c r="ER81" i="9" s="1" a="1"/>
  <c r="ER81" i="9" s="1"/>
  <c r="DV81" i="9"/>
  <c r="EB81" i="9" s="1" a="1"/>
  <c r="EB81" i="9" s="1"/>
  <c r="DD81" i="9" s="1"/>
  <c r="DT81" i="9" a="1"/>
  <c r="DT81" i="9" s="1"/>
  <c r="DP81" i="9" a="1"/>
  <c r="DP81" i="9" s="1"/>
  <c r="DN81" i="9"/>
  <c r="DM81" i="9" a="1"/>
  <c r="DM81" i="9" s="1"/>
  <c r="G81" i="15" s="1"/>
  <c r="DL81" i="9"/>
  <c r="DK81" i="9" a="1"/>
  <c r="DK81" i="9" s="1"/>
  <c r="DI81" i="9" a="1"/>
  <c r="DI81" i="9" s="1"/>
  <c r="DG81" i="9" a="1"/>
  <c r="DG81" i="9" s="1"/>
  <c r="Q81" i="10" s="1"/>
  <c r="DF81" i="9"/>
  <c r="DL81" i="9" s="1" a="1"/>
  <c r="CX81" i="9"/>
  <c r="CH81" i="9"/>
  <c r="CN81" i="9" s="1" a="1"/>
  <c r="CN81" i="9" s="1"/>
  <c r="CF81" i="9" a="1"/>
  <c r="CF81" i="9" s="1"/>
  <c r="CB81" i="9" a="1"/>
  <c r="CB81" i="9" s="1"/>
  <c r="BZ81" i="9"/>
  <c r="BY81" i="9" a="1"/>
  <c r="BY81" i="9" s="1"/>
  <c r="BX81" i="9"/>
  <c r="BW81" i="9" a="1"/>
  <c r="BW81" i="9" s="1"/>
  <c r="BU81" i="9" a="1"/>
  <c r="BU81" i="9" s="1"/>
  <c r="BS81" i="9" a="1"/>
  <c r="BS81" i="9" s="1"/>
  <c r="M81" i="10" s="1"/>
  <c r="BR81" i="9"/>
  <c r="BX81" i="9" s="1" a="1"/>
  <c r="BH81" i="9" a="1"/>
  <c r="BH81" i="9" s="1"/>
  <c r="BD81" i="9" a="1"/>
  <c r="BD81" i="9" s="1"/>
  <c r="BB81" i="9"/>
  <c r="AZ81" i="9" a="1"/>
  <c r="AZ81" i="9" s="1"/>
  <c r="AV81" i="9" a="1"/>
  <c r="AV81" i="9" s="1"/>
  <c r="AT81" i="9"/>
  <c r="AS81" i="9" a="1"/>
  <c r="AS81" i="9" s="1"/>
  <c r="E81" i="15" s="1"/>
  <c r="AR81" i="9"/>
  <c r="AQ81" i="9" a="1"/>
  <c r="AQ81" i="9" s="1"/>
  <c r="AO81" i="9" a="1"/>
  <c r="AO81" i="9" s="1"/>
  <c r="AM81" i="9" a="1"/>
  <c r="AM81" i="9" s="1"/>
  <c r="I81" i="10" s="1"/>
  <c r="AL81" i="9"/>
  <c r="AR81" i="9" s="1" a="1"/>
  <c r="AB81" i="9" a="1"/>
  <c r="AB81" i="9" s="1"/>
  <c r="X81" i="9" a="1"/>
  <c r="X81" i="9" s="1"/>
  <c r="V81" i="9"/>
  <c r="N81" i="9"/>
  <c r="M81" i="9" a="1"/>
  <c r="M81" i="9" s="1"/>
  <c r="K81" i="9" a="1"/>
  <c r="K81" i="9" s="1"/>
  <c r="I81" i="9" a="1"/>
  <c r="I81" i="9" s="1"/>
  <c r="G81" i="9" a="1"/>
  <c r="G81" i="9" s="1"/>
  <c r="F81" i="9"/>
  <c r="L81" i="9" s="1" a="1"/>
  <c r="L81" i="9" s="1"/>
  <c r="E81" i="9"/>
  <c r="E81" i="10" s="1"/>
  <c r="D81" i="9"/>
  <c r="D81" i="10" s="1"/>
  <c r="C81" i="9"/>
  <c r="C81" i="10" s="1"/>
  <c r="B81" i="9"/>
  <c r="B81" i="10" s="1"/>
  <c r="A81" i="9"/>
  <c r="A81" i="10" s="1"/>
  <c r="HV80" i="9"/>
  <c r="HN80" i="9"/>
  <c r="HT80" i="9" s="1" a="1"/>
  <c r="HT80" i="9" s="1"/>
  <c r="GV80" i="9" a="1"/>
  <c r="GV80" i="9" s="1"/>
  <c r="GR80" i="9" a="1"/>
  <c r="GR80" i="9" s="1"/>
  <c r="GP80" i="9"/>
  <c r="FJ80" i="9"/>
  <c r="FB80" i="9"/>
  <c r="FH80" i="9" s="1" a="1"/>
  <c r="FH80" i="9" s="1"/>
  <c r="EJ80" i="9" a="1"/>
  <c r="EJ80" i="9" s="1"/>
  <c r="EF80" i="9" a="1"/>
  <c r="EF80" i="9" s="1"/>
  <c r="ED80" i="9"/>
  <c r="CP80" i="9"/>
  <c r="CH80" i="9"/>
  <c r="CN80" i="9" s="1" a="1"/>
  <c r="CN80" i="9" s="1"/>
  <c r="BP80" i="9" a="1"/>
  <c r="BP80" i="9" s="1"/>
  <c r="BL80" i="9" a="1"/>
  <c r="BL80" i="9" s="1"/>
  <c r="BJ80" i="9"/>
  <c r="AD80" i="9"/>
  <c r="V80" i="9"/>
  <c r="AB80" i="9" s="1" a="1"/>
  <c r="AB80" i="9" s="1"/>
  <c r="E80" i="9"/>
  <c r="E80" i="10" s="1"/>
  <c r="D80" i="9"/>
  <c r="D80" i="10" s="1"/>
  <c r="C80" i="9"/>
  <c r="B80" i="9"/>
  <c r="B80" i="10" s="1"/>
  <c r="A80" i="9"/>
  <c r="A80" i="10" s="1"/>
  <c r="E79" i="9"/>
  <c r="E79" i="10" s="1"/>
  <c r="D79" i="9"/>
  <c r="D79" i="10" s="1"/>
  <c r="C79" i="9"/>
  <c r="GX79" i="9" s="1"/>
  <c r="B79" i="9"/>
  <c r="B79" i="10" s="1"/>
  <c r="A79" i="9"/>
  <c r="A79" i="10" s="1"/>
  <c r="IR78" i="9" a="1"/>
  <c r="IR78" i="9" s="1"/>
  <c r="IN78" i="9" a="1"/>
  <c r="IN78" i="9" s="1"/>
  <c r="IL78" i="9"/>
  <c r="IJ78" i="9" a="1"/>
  <c r="IJ78" i="9"/>
  <c r="IF78" i="9" a="1"/>
  <c r="IF78" i="9"/>
  <c r="ID78" i="9"/>
  <c r="HF78" i="9"/>
  <c r="GX78" i="9"/>
  <c r="HD78" i="9" s="1" a="1"/>
  <c r="HD78" i="9" s="1"/>
  <c r="GF78" i="9" a="1"/>
  <c r="GF78" i="9" s="1"/>
  <c r="GB78" i="9" a="1"/>
  <c r="GB78" i="9" s="1"/>
  <c r="FZ78" i="9"/>
  <c r="FX78" i="9" a="1"/>
  <c r="FX78" i="9"/>
  <c r="FT78" i="9" a="1"/>
  <c r="FT78" i="9"/>
  <c r="FR78" i="9"/>
  <c r="ET78" i="9"/>
  <c r="EL78" i="9"/>
  <c r="ER78" i="9" s="1" a="1"/>
  <c r="ER78" i="9" s="1"/>
  <c r="DT78" i="9" a="1"/>
  <c r="DT78" i="9" s="1"/>
  <c r="DP78" i="9" a="1"/>
  <c r="DP78" i="9" s="1"/>
  <c r="DN78" i="9"/>
  <c r="DL78" i="9" a="1"/>
  <c r="DL78" i="9"/>
  <c r="DH78" i="9" a="1"/>
  <c r="DH78" i="9"/>
  <c r="DF78" i="9"/>
  <c r="CX78" i="9"/>
  <c r="BZ78" i="9"/>
  <c r="BR78" i="9"/>
  <c r="BX78" i="9" s="1" a="1"/>
  <c r="BX78" i="9" s="1"/>
  <c r="AZ78" i="9" a="1"/>
  <c r="AZ78" i="9" s="1"/>
  <c r="AV78" i="9" a="1"/>
  <c r="AV78" i="9" s="1"/>
  <c r="AT78" i="9"/>
  <c r="AR78" i="9" a="1"/>
  <c r="AR78" i="9"/>
  <c r="AN78" i="9" a="1"/>
  <c r="AN78" i="9"/>
  <c r="AL78" i="9"/>
  <c r="N78" i="9"/>
  <c r="F78" i="9"/>
  <c r="L78" i="9" s="1" a="1"/>
  <c r="L78" i="9" s="1"/>
  <c r="E78" i="9"/>
  <c r="E78" i="10" s="1"/>
  <c r="D78" i="9"/>
  <c r="D78" i="10" s="1"/>
  <c r="C78" i="9"/>
  <c r="C78" i="10" s="1"/>
  <c r="B78" i="9"/>
  <c r="B78" i="10" s="1"/>
  <c r="A78" i="9"/>
  <c r="A78" i="10" s="1"/>
  <c r="IL77" i="9"/>
  <c r="IR77" i="9" s="1" a="1"/>
  <c r="IR77" i="9" s="1"/>
  <c r="IK77" i="9" a="1"/>
  <c r="IK77" i="9" s="1"/>
  <c r="T77" i="15" s="1"/>
  <c r="II77" i="9" a="1"/>
  <c r="II77" i="9" s="1"/>
  <c r="IG77" i="9" a="1"/>
  <c r="IG77" i="9" s="1"/>
  <c r="IE77" i="9" a="1"/>
  <c r="IE77" i="9" s="1"/>
  <c r="AF77" i="10" s="1"/>
  <c r="ID77" i="9"/>
  <c r="IJ77" i="9" s="1" a="1"/>
  <c r="IJ77" i="9" s="1"/>
  <c r="HN77" i="9"/>
  <c r="HT77" i="9" s="1" a="1"/>
  <c r="HT77" i="9" s="1"/>
  <c r="HL77" i="9" a="1"/>
  <c r="HL77" i="9" s="1"/>
  <c r="HH77" i="9" a="1"/>
  <c r="HH77" i="9" s="1"/>
  <c r="HF77" i="9"/>
  <c r="HE77" i="9" a="1"/>
  <c r="HE77" i="9" s="1"/>
  <c r="P77" i="15" s="1"/>
  <c r="HD77" i="9"/>
  <c r="HC77" i="9" a="1"/>
  <c r="HC77" i="9" s="1"/>
  <c r="HA77" i="9" a="1"/>
  <c r="HA77" i="9" s="1"/>
  <c r="GY77" i="9" a="1"/>
  <c r="GY77" i="9" s="1"/>
  <c r="AB77" i="10" s="1"/>
  <c r="GX77" i="9"/>
  <c r="HD77" i="9" s="1" a="1"/>
  <c r="GN77" i="9" a="1"/>
  <c r="GN77" i="9" s="1"/>
  <c r="GJ77" i="9" a="1"/>
  <c r="GJ77" i="9" s="1"/>
  <c r="GH77" i="9"/>
  <c r="GF77" i="9" a="1"/>
  <c r="GF77" i="9" s="1"/>
  <c r="GD77" i="9" a="1"/>
  <c r="GD77" i="9"/>
  <c r="AC77" i="14" s="1"/>
  <c r="GB77" i="9" a="1"/>
  <c r="GB77" i="9"/>
  <c r="FZ77" i="9"/>
  <c r="FR77" i="9"/>
  <c r="FY77" i="9" s="1" a="1"/>
  <c r="FY77" i="9" s="1"/>
  <c r="FI77" i="9" a="1"/>
  <c r="FI77" i="9" s="1"/>
  <c r="L77" i="15" s="1"/>
  <c r="FD77" i="9" a="1"/>
  <c r="FD77" i="9" s="1"/>
  <c r="FB77" i="9"/>
  <c r="FH77" i="9" s="1" a="1"/>
  <c r="FH77" i="9" s="1"/>
  <c r="EX77" i="9" a="1"/>
  <c r="EX77" i="9" s="1"/>
  <c r="W77" i="14" s="1"/>
  <c r="X77" i="14" s="1"/>
  <c r="T77" i="14" s="1"/>
  <c r="EV77" i="9" a="1"/>
  <c r="EV77" i="9"/>
  <c r="ET77" i="9"/>
  <c r="EZ77" i="9" s="1" a="1"/>
  <c r="EZ77" i="9" s="1"/>
  <c r="ES77" i="9" a="1"/>
  <c r="ES77" i="9" s="1"/>
  <c r="K77" i="15" s="1"/>
  <c r="ER77" i="9" a="1"/>
  <c r="ER77" i="9" s="1"/>
  <c r="EQ77" i="9" a="1"/>
  <c r="EQ77" i="9" s="1"/>
  <c r="EP77" i="9" a="1"/>
  <c r="EP77" i="9"/>
  <c r="R77" i="14" s="1"/>
  <c r="EN77" i="9" a="1"/>
  <c r="EN77" i="9"/>
  <c r="EM77" i="9" a="1"/>
  <c r="EM77" i="9" s="1"/>
  <c r="U77" i="10" s="1"/>
  <c r="EL77" i="9"/>
  <c r="EO77" i="9" s="1" a="1"/>
  <c r="EO77" i="9" s="1"/>
  <c r="DV77" i="9"/>
  <c r="DZ77" i="9" s="1" a="1"/>
  <c r="DZ77" i="9" s="1"/>
  <c r="DP77" i="9" a="1"/>
  <c r="DP77" i="9" s="1"/>
  <c r="DN77" i="9"/>
  <c r="DR77" i="9" s="1" a="1"/>
  <c r="DR77" i="9" s="1"/>
  <c r="O77" i="14" s="1"/>
  <c r="DM77" i="9" a="1"/>
  <c r="DM77" i="9" s="1"/>
  <c r="G77" i="15" s="1"/>
  <c r="DK77" i="9" a="1"/>
  <c r="DK77" i="9" s="1"/>
  <c r="DJ77" i="9" a="1"/>
  <c r="DJ77" i="9" s="1"/>
  <c r="N77" i="14" s="1"/>
  <c r="DH77" i="9" a="1"/>
  <c r="DH77" i="9"/>
  <c r="DF77" i="9"/>
  <c r="DI77" i="9" s="1" a="1"/>
  <c r="DI77" i="9" s="1"/>
  <c r="CX77" i="9"/>
  <c r="CO77" i="9" a="1"/>
  <c r="CO77" i="9" s="1"/>
  <c r="CJ77" i="9" a="1"/>
  <c r="CJ77" i="9" s="1"/>
  <c r="CH77" i="9"/>
  <c r="CN77" i="9" s="1" a="1"/>
  <c r="CN77" i="9" s="1"/>
  <c r="CD77" i="9" a="1"/>
  <c r="CD77" i="9" s="1"/>
  <c r="CB77" i="9" a="1"/>
  <c r="CB77" i="9"/>
  <c r="BZ77" i="9"/>
  <c r="CF77" i="9" s="1" a="1"/>
  <c r="CF77" i="9" s="1"/>
  <c r="BY77" i="9" a="1"/>
  <c r="BY77" i="9" s="1"/>
  <c r="BX77" i="9" a="1"/>
  <c r="BX77" i="9" s="1"/>
  <c r="BW77" i="9" a="1"/>
  <c r="BW77" i="9" s="1"/>
  <c r="BV77" i="9" a="1"/>
  <c r="BV77" i="9"/>
  <c r="BT77" i="9" a="1"/>
  <c r="BT77" i="9"/>
  <c r="BS77" i="9" a="1"/>
  <c r="BS77" i="9" s="1"/>
  <c r="M77" i="10" s="1"/>
  <c r="BR77" i="9"/>
  <c r="BU77" i="9" s="1" a="1"/>
  <c r="BU77" i="9" s="1"/>
  <c r="BB77" i="9"/>
  <c r="BF77" i="9" s="1" a="1"/>
  <c r="BF77" i="9" s="1"/>
  <c r="AV77" i="9" a="1"/>
  <c r="AV77" i="9" s="1"/>
  <c r="AT77" i="9"/>
  <c r="AX77" i="9" s="1" a="1"/>
  <c r="AX77" i="9" s="1"/>
  <c r="AS77" i="9" a="1"/>
  <c r="AS77" i="9" s="1"/>
  <c r="E77" i="15" s="1"/>
  <c r="AQ77" i="9" a="1"/>
  <c r="AQ77" i="9" s="1"/>
  <c r="AP77" i="9" a="1"/>
  <c r="AP77" i="9" s="1"/>
  <c r="I77" i="14" s="1"/>
  <c r="AN77" i="9" a="1"/>
  <c r="AN77" i="9"/>
  <c r="AL77" i="9"/>
  <c r="AO77" i="9" s="1" a="1"/>
  <c r="AO77" i="9" s="1"/>
  <c r="AC77" i="9" a="1"/>
  <c r="AC77" i="9"/>
  <c r="C77" i="15" s="1"/>
  <c r="AB77" i="9" a="1"/>
  <c r="AB77" i="9" s="1"/>
  <c r="Z77" i="9" a="1"/>
  <c r="Z77" i="9" s="1"/>
  <c r="F77" i="14" s="1"/>
  <c r="Y77" i="9" a="1"/>
  <c r="Y77" i="9" s="1"/>
  <c r="X77" i="9" a="1"/>
  <c r="X77" i="9" s="1"/>
  <c r="W77" i="9" a="1"/>
  <c r="W77" i="9"/>
  <c r="G77" i="10" s="1"/>
  <c r="V77" i="9"/>
  <c r="AA77" i="9" s="1" a="1"/>
  <c r="AA77" i="9" s="1"/>
  <c r="N77" i="9"/>
  <c r="P77" i="9" s="1" a="1"/>
  <c r="P77" i="9" s="1"/>
  <c r="K77" i="9" a="1"/>
  <c r="K77" i="9" s="1"/>
  <c r="H77" i="9" a="1"/>
  <c r="H77" i="9" s="1"/>
  <c r="F77" i="9"/>
  <c r="L77" i="9" s="1" a="1"/>
  <c r="L77" i="9" s="1"/>
  <c r="E77" i="9"/>
  <c r="E77" i="10" s="1"/>
  <c r="D77" i="9"/>
  <c r="D77" i="10" s="1"/>
  <c r="C77" i="9"/>
  <c r="C77" i="10" s="1"/>
  <c r="B77" i="9"/>
  <c r="B77" i="10" s="1"/>
  <c r="A77" i="9"/>
  <c r="A77" i="10" s="1"/>
  <c r="IQ76" i="9" a="1"/>
  <c r="IQ76" i="9" s="1"/>
  <c r="IN76" i="9" a="1"/>
  <c r="IN76" i="9" s="1"/>
  <c r="IL76" i="9"/>
  <c r="IR76" i="9" s="1" a="1"/>
  <c r="IR76" i="9" s="1"/>
  <c r="HF76" i="9"/>
  <c r="HM76" i="9" s="1" a="1"/>
  <c r="HM76" i="9" s="1"/>
  <c r="Q76" i="15" s="1"/>
  <c r="GW76" i="9" a="1"/>
  <c r="GW76" i="9" s="1"/>
  <c r="O76" i="15" s="1"/>
  <c r="GR76" i="9" a="1"/>
  <c r="GR76" i="9" s="1"/>
  <c r="GP76" i="9"/>
  <c r="GV76" i="9" s="1" a="1"/>
  <c r="GV76" i="9" s="1"/>
  <c r="FJ76" i="9"/>
  <c r="FN76" i="9" s="1" a="1"/>
  <c r="FN76" i="9" s="1"/>
  <c r="FD76" i="9" a="1"/>
  <c r="FD76" i="9" s="1"/>
  <c r="FB76" i="9"/>
  <c r="FF76" i="9" s="1" a="1"/>
  <c r="FF76" i="9" s="1"/>
  <c r="AA76" i="14" s="1"/>
  <c r="DV76" i="9"/>
  <c r="DX76" i="9" s="1" a="1"/>
  <c r="DX76" i="9" s="1"/>
  <c r="CZ76" i="9" s="1"/>
  <c r="DS76" i="9" a="1"/>
  <c r="DS76" i="9" s="1"/>
  <c r="DP76" i="9" a="1"/>
  <c r="DP76" i="9" s="1"/>
  <c r="DN76" i="9"/>
  <c r="DT76" i="9" s="1" a="1"/>
  <c r="DT76" i="9" s="1"/>
  <c r="CP76" i="9"/>
  <c r="CT76" i="9" s="1" a="1"/>
  <c r="CT76" i="9" s="1"/>
  <c r="CJ76" i="9" a="1"/>
  <c r="CJ76" i="9" s="1"/>
  <c r="CH76" i="9"/>
  <c r="CL76" i="9" s="1" a="1"/>
  <c r="CL76" i="9" s="1"/>
  <c r="BB76" i="9"/>
  <c r="BD76" i="9" s="1" a="1"/>
  <c r="BD76" i="9" s="1"/>
  <c r="AY76" i="9" a="1"/>
  <c r="AY76" i="9" s="1"/>
  <c r="AV76" i="9" a="1"/>
  <c r="AV76" i="9" s="1"/>
  <c r="AT76" i="9"/>
  <c r="AZ76" i="9" s="1" a="1"/>
  <c r="AZ76" i="9" s="1"/>
  <c r="N76" i="9"/>
  <c r="U76" i="9" s="1" a="1"/>
  <c r="U76" i="9" s="1"/>
  <c r="B76" i="15" s="1"/>
  <c r="E76" i="9"/>
  <c r="E76" i="10" s="1"/>
  <c r="D76" i="9"/>
  <c r="D76" i="10" s="1"/>
  <c r="C76" i="9"/>
  <c r="HN76" i="9" s="1"/>
  <c r="B76" i="9"/>
  <c r="B76" i="10" s="1"/>
  <c r="A76" i="9"/>
  <c r="A76" i="10" s="1"/>
  <c r="GX75" i="9"/>
  <c r="HB75" i="9" s="1" a="1"/>
  <c r="HB75" i="9" s="1"/>
  <c r="AF75" i="14" s="1"/>
  <c r="FJ75" i="9"/>
  <c r="FL75" i="9" s="1" a="1"/>
  <c r="FL75" i="9" s="1"/>
  <c r="DV75" i="9"/>
  <c r="EC75" i="9" s="1" a="1"/>
  <c r="EC75" i="9" s="1"/>
  <c r="CP75" i="9"/>
  <c r="CR75" i="9" s="1" a="1"/>
  <c r="CR75" i="9" s="1"/>
  <c r="BB75" i="9"/>
  <c r="BI75" i="9" s="1" a="1"/>
  <c r="BI75" i="9" s="1"/>
  <c r="F75" i="9"/>
  <c r="J75" i="9" s="1" a="1"/>
  <c r="J75" i="9" s="1"/>
  <c r="E75" i="9"/>
  <c r="E75" i="10" s="1"/>
  <c r="D75" i="9"/>
  <c r="D75" i="10" s="1"/>
  <c r="C75" i="9"/>
  <c r="HN75" i="9" s="1"/>
  <c r="B75" i="9"/>
  <c r="B75" i="10" s="1"/>
  <c r="A75" i="9"/>
  <c r="A75" i="10" s="1"/>
  <c r="E74" i="9"/>
  <c r="E74" i="10" s="1"/>
  <c r="D74" i="9"/>
  <c r="D74" i="10" s="1"/>
  <c r="C74" i="9"/>
  <c r="IL74" i="9" s="1"/>
  <c r="B74" i="9"/>
  <c r="B74" i="10" s="1"/>
  <c r="A74" i="9"/>
  <c r="A74" i="10" s="1"/>
  <c r="E73" i="9"/>
  <c r="E73" i="10" s="1"/>
  <c r="D73" i="9"/>
  <c r="D73" i="10" s="1"/>
  <c r="C73" i="9"/>
  <c r="IL73" i="9" s="1"/>
  <c r="B73" i="9"/>
  <c r="B73" i="10" s="1"/>
  <c r="A73" i="9"/>
  <c r="A73" i="10" s="1"/>
  <c r="ID72" i="9"/>
  <c r="IK72" i="9" s="1" a="1"/>
  <c r="IK72" i="9" s="1"/>
  <c r="T72" i="15" s="1"/>
  <c r="GX72" i="9"/>
  <c r="HE72" i="9" s="1" a="1"/>
  <c r="HE72" i="9" s="1"/>
  <c r="P72" i="15" s="1"/>
  <c r="FR72" i="9"/>
  <c r="FY72" i="9" s="1" a="1"/>
  <c r="FY72" i="9" s="1"/>
  <c r="EL72" i="9"/>
  <c r="ES72" i="9" s="1" a="1"/>
  <c r="ES72" i="9" s="1"/>
  <c r="K72" i="15" s="1"/>
  <c r="DF72" i="9"/>
  <c r="DM72" i="9" s="1" a="1"/>
  <c r="DM72" i="9" s="1"/>
  <c r="G72" i="15" s="1"/>
  <c r="CX72" i="9"/>
  <c r="BR72" i="9"/>
  <c r="BY72" i="9" s="1" a="1"/>
  <c r="BY72" i="9" s="1"/>
  <c r="AL72" i="9"/>
  <c r="AS72" i="9" s="1" a="1"/>
  <c r="AS72" i="9" s="1"/>
  <c r="E72" i="15" s="1"/>
  <c r="F72" i="9"/>
  <c r="M72" i="9" s="1" a="1"/>
  <c r="M72" i="9" s="1"/>
  <c r="E72" i="9"/>
  <c r="E72" i="10" s="1"/>
  <c r="D72" i="9"/>
  <c r="D72" i="10" s="1"/>
  <c r="C72" i="9"/>
  <c r="C72" i="10" s="1"/>
  <c r="B72" i="9"/>
  <c r="B72" i="10" s="1"/>
  <c r="A72" i="9"/>
  <c r="A72" i="10" s="1"/>
  <c r="IL71" i="9"/>
  <c r="IS71" i="9" s="1" a="1"/>
  <c r="IS71" i="9" s="1"/>
  <c r="U71" i="15" s="1"/>
  <c r="ID71" i="9"/>
  <c r="IJ71" i="9" s="1" a="1"/>
  <c r="IJ71" i="9" s="1"/>
  <c r="HF71" i="9"/>
  <c r="HM71" i="9" s="1" a="1"/>
  <c r="HM71" i="9" s="1"/>
  <c r="Q71" i="15" s="1"/>
  <c r="GX71" i="9"/>
  <c r="HD71" i="9" s="1" a="1"/>
  <c r="HD71" i="9" s="1"/>
  <c r="FZ71" i="9"/>
  <c r="GG71" i="9" s="1" a="1"/>
  <c r="GG71" i="9" s="1"/>
  <c r="M71" i="15" s="1"/>
  <c r="FR71" i="9"/>
  <c r="FX71" i="9" s="1" a="1"/>
  <c r="FX71" i="9" s="1"/>
  <c r="ET71" i="9"/>
  <c r="FA71" i="9" s="1" a="1"/>
  <c r="FA71" i="9" s="1"/>
  <c r="EL71" i="9"/>
  <c r="ER71" i="9" s="1" a="1"/>
  <c r="ER71" i="9" s="1"/>
  <c r="DN71" i="9"/>
  <c r="DU71" i="9" s="1" a="1"/>
  <c r="DU71" i="9" s="1"/>
  <c r="H71" i="15" s="1"/>
  <c r="DF71" i="9"/>
  <c r="DL71" i="9" s="1" a="1"/>
  <c r="DL71" i="9" s="1"/>
  <c r="CX71" i="9"/>
  <c r="BZ71" i="9"/>
  <c r="CG71" i="9" s="1" a="1"/>
  <c r="CG71" i="9" s="1"/>
  <c r="BR71" i="9"/>
  <c r="BX71" i="9" s="1" a="1"/>
  <c r="BX71" i="9" s="1"/>
  <c r="AT71" i="9"/>
  <c r="BA71" i="9" s="1" a="1"/>
  <c r="BA71" i="9" s="1"/>
  <c r="AL71" i="9"/>
  <c r="AR71" i="9" s="1" a="1"/>
  <c r="AR71" i="9" s="1"/>
  <c r="N71" i="9"/>
  <c r="U71" i="9" s="1" a="1"/>
  <c r="U71" i="9" s="1"/>
  <c r="B71" i="15" s="1"/>
  <c r="F71" i="9"/>
  <c r="L71" i="9" s="1" a="1"/>
  <c r="L71" i="9" s="1"/>
  <c r="E71" i="9"/>
  <c r="E71" i="10" s="1"/>
  <c r="D71" i="9"/>
  <c r="D71" i="10" s="1"/>
  <c r="C71" i="9"/>
  <c r="C71" i="10" s="1"/>
  <c r="B71" i="9"/>
  <c r="B71" i="10" s="1"/>
  <c r="A71" i="9"/>
  <c r="A71" i="10" s="1"/>
  <c r="IL70" i="9"/>
  <c r="IR70" i="9" s="1" a="1"/>
  <c r="IR70" i="9" s="1"/>
  <c r="IK70" i="9" a="1"/>
  <c r="IK70" i="9" s="1"/>
  <c r="T70" i="15" s="1"/>
  <c r="II70" i="9" a="1"/>
  <c r="II70" i="9" s="1"/>
  <c r="IG70" i="9" a="1"/>
  <c r="IG70" i="9" s="1"/>
  <c r="IE70" i="9" a="1"/>
  <c r="IE70" i="9" s="1"/>
  <c r="AF70" i="10" s="1"/>
  <c r="ID70" i="9"/>
  <c r="IJ70" i="9" s="1" a="1"/>
  <c r="IJ70" i="9" s="1"/>
  <c r="HN70" i="9"/>
  <c r="HU70" i="9" s="1" a="1"/>
  <c r="HU70" i="9" s="1"/>
  <c r="R70" i="15" s="1"/>
  <c r="HF70" i="9"/>
  <c r="HL70" i="9" s="1" a="1"/>
  <c r="HL70" i="9" s="1"/>
  <c r="HE70" i="9" a="1"/>
  <c r="HE70" i="9" s="1"/>
  <c r="P70" i="15" s="1"/>
  <c r="HC70" i="9" a="1"/>
  <c r="HC70" i="9" s="1"/>
  <c r="HA70" i="9" a="1"/>
  <c r="HA70" i="9" s="1"/>
  <c r="GY70" i="9" a="1"/>
  <c r="GY70" i="9" s="1"/>
  <c r="AB70" i="10" s="1"/>
  <c r="GX70" i="9"/>
  <c r="HD70" i="9" s="1" a="1"/>
  <c r="HD70" i="9" s="1"/>
  <c r="GH70" i="9"/>
  <c r="GO70" i="9" s="1" a="1"/>
  <c r="GO70" i="9" s="1"/>
  <c r="N70" i="15" s="1"/>
  <c r="FZ70" i="9"/>
  <c r="GF70" i="9" s="1" a="1"/>
  <c r="GF70" i="9" s="1"/>
  <c r="FY70" i="9" a="1"/>
  <c r="FY70" i="9" s="1"/>
  <c r="FW70" i="9" a="1"/>
  <c r="FW70" i="9" s="1"/>
  <c r="FU70" i="9" a="1"/>
  <c r="FU70" i="9" s="1"/>
  <c r="FS70" i="9" a="1"/>
  <c r="FS70" i="9" s="1"/>
  <c r="X70" i="10" s="1"/>
  <c r="FR70" i="9"/>
  <c r="FX70" i="9" s="1" a="1"/>
  <c r="FX70" i="9" s="1"/>
  <c r="FB70" i="9"/>
  <c r="FI70" i="9" s="1" a="1"/>
  <c r="FI70" i="9" s="1"/>
  <c r="L70" i="15" s="1"/>
  <c r="ET70" i="9"/>
  <c r="EZ70" i="9" s="1" a="1"/>
  <c r="EZ70" i="9" s="1"/>
  <c r="ES70" i="9" a="1"/>
  <c r="ES70" i="9" s="1"/>
  <c r="K70" i="15" s="1"/>
  <c r="EQ70" i="9" a="1"/>
  <c r="EQ70" i="9" s="1"/>
  <c r="EO70" i="9" a="1"/>
  <c r="EO70" i="9" s="1"/>
  <c r="EM70" i="9" a="1"/>
  <c r="EM70" i="9" s="1"/>
  <c r="U70" i="10" s="1"/>
  <c r="EL70" i="9"/>
  <c r="ER70" i="9" s="1" a="1"/>
  <c r="ER70" i="9" s="1"/>
  <c r="DV70" i="9"/>
  <c r="EC70" i="9" s="1" a="1"/>
  <c r="EC70" i="9" s="1"/>
  <c r="DN70" i="9"/>
  <c r="DT70" i="9" s="1" a="1"/>
  <c r="DT70" i="9" s="1"/>
  <c r="DM70" i="9" a="1"/>
  <c r="DM70" i="9" s="1"/>
  <c r="G70" i="15" s="1"/>
  <c r="DK70" i="9" a="1"/>
  <c r="DK70" i="9" s="1"/>
  <c r="DI70" i="9" a="1"/>
  <c r="DI70" i="9" s="1"/>
  <c r="DG70" i="9" a="1"/>
  <c r="DG70" i="9" s="1"/>
  <c r="Q70" i="10" s="1"/>
  <c r="DF70" i="9"/>
  <c r="DL70" i="9" s="1" a="1"/>
  <c r="DL70" i="9" s="1"/>
  <c r="CX70" i="9"/>
  <c r="CN70" i="9" a="1"/>
  <c r="CN70" i="9" s="1"/>
  <c r="CL70" i="9" a="1"/>
  <c r="CL70" i="9" s="1"/>
  <c r="CJ70" i="9" a="1"/>
  <c r="CJ70" i="9" s="1"/>
  <c r="CH70" i="9"/>
  <c r="CF70" i="9"/>
  <c r="BZ70" i="9"/>
  <c r="CF70" i="9" s="1" a="1"/>
  <c r="BY70" i="9" a="1"/>
  <c r="BY70" i="9" s="1"/>
  <c r="BW70" i="9" a="1"/>
  <c r="BW70" i="9" s="1"/>
  <c r="BU70" i="9" a="1"/>
  <c r="BU70" i="9" s="1"/>
  <c r="BS70" i="9" a="1"/>
  <c r="BS70" i="9" s="1"/>
  <c r="M70" i="10" s="1"/>
  <c r="BR70" i="9"/>
  <c r="BX70" i="9" s="1" a="1"/>
  <c r="BX70" i="9" s="1"/>
  <c r="BF70" i="9" a="1"/>
  <c r="BF70" i="9" s="1"/>
  <c r="BB70" i="9"/>
  <c r="BH70" i="9" s="1" a="1"/>
  <c r="BH70" i="9" s="1"/>
  <c r="AT70" i="9"/>
  <c r="AZ70" i="9" s="1" a="1"/>
  <c r="AZ70" i="9" s="1"/>
  <c r="AS70" i="9" a="1"/>
  <c r="AS70" i="9" s="1"/>
  <c r="E70" i="15" s="1"/>
  <c r="AQ70" i="9" a="1"/>
  <c r="AQ70" i="9" s="1"/>
  <c r="AO70" i="9" a="1"/>
  <c r="AO70" i="9" s="1"/>
  <c r="AM70" i="9" a="1"/>
  <c r="AM70" i="9" s="1"/>
  <c r="I70" i="10" s="1"/>
  <c r="AL70" i="9"/>
  <c r="AR70" i="9" s="1" a="1"/>
  <c r="AR70" i="9" s="1"/>
  <c r="AB70" i="9" a="1"/>
  <c r="AB70" i="9" s="1"/>
  <c r="V70" i="9"/>
  <c r="Z70" i="9" s="1" a="1"/>
  <c r="Z70" i="9" s="1"/>
  <c r="F70" i="14" s="1"/>
  <c r="T70" i="9"/>
  <c r="N70" i="9"/>
  <c r="T70" i="9" s="1" a="1"/>
  <c r="M70" i="9" a="1"/>
  <c r="M70" i="9" s="1"/>
  <c r="K70" i="9" a="1"/>
  <c r="K70" i="9" s="1"/>
  <c r="I70" i="9" a="1"/>
  <c r="I70" i="9" s="1"/>
  <c r="G70" i="9" a="1"/>
  <c r="G70" i="9" s="1"/>
  <c r="F70" i="9"/>
  <c r="L70" i="9" s="1" a="1"/>
  <c r="L70" i="9" s="1"/>
  <c r="E70" i="9"/>
  <c r="E70" i="10" s="1"/>
  <c r="D70" i="9"/>
  <c r="D70" i="10" s="1"/>
  <c r="C70" i="9"/>
  <c r="C70" i="10" s="1"/>
  <c r="B70" i="9"/>
  <c r="B70" i="10" s="1"/>
  <c r="A70" i="9"/>
  <c r="A70" i="10" s="1"/>
  <c r="E69" i="9"/>
  <c r="E69" i="10" s="1"/>
  <c r="D69" i="9"/>
  <c r="D69" i="10" s="1"/>
  <c r="C69" i="9"/>
  <c r="GP69" i="9" s="1"/>
  <c r="B69" i="9"/>
  <c r="B69" i="10" s="1"/>
  <c r="A69" i="9"/>
  <c r="A69" i="10" s="1"/>
  <c r="IJ68" i="9" a="1"/>
  <c r="IJ68" i="9" s="1"/>
  <c r="IH68" i="9" a="1"/>
  <c r="IH68" i="9" s="1"/>
  <c r="AL68" i="14" s="1"/>
  <c r="IF68" i="9" a="1"/>
  <c r="IF68" i="9" s="1"/>
  <c r="ID68" i="9"/>
  <c r="GX68" i="9"/>
  <c r="HD68" i="9" s="1" a="1"/>
  <c r="HD68" i="9" s="1"/>
  <c r="FX68" i="9" a="1"/>
  <c r="FX68" i="9" s="1"/>
  <c r="FR68" i="9"/>
  <c r="FV68" i="9" s="1" a="1"/>
  <c r="FV68" i="9" s="1"/>
  <c r="ER68" i="9" a="1"/>
  <c r="ER68" i="9" s="1"/>
  <c r="EP68" i="9" a="1"/>
  <c r="EP68" i="9" s="1"/>
  <c r="R68" i="14" s="1"/>
  <c r="EL68" i="9"/>
  <c r="EN68" i="9" s="1" a="1"/>
  <c r="EN68" i="9" s="1"/>
  <c r="DL68" i="9" a="1"/>
  <c r="DL68" i="9" s="1"/>
  <c r="DJ68" i="9" a="1"/>
  <c r="DJ68" i="9" s="1"/>
  <c r="N68" i="14" s="1"/>
  <c r="DH68" i="9" a="1"/>
  <c r="DH68" i="9" s="1"/>
  <c r="DF68" i="9"/>
  <c r="CX68" i="9"/>
  <c r="BX68" i="9" a="1"/>
  <c r="BX68" i="9" s="1"/>
  <c r="BV68" i="9" a="1"/>
  <c r="BV68" i="9" s="1"/>
  <c r="BR68" i="9"/>
  <c r="BT68" i="9" s="1" a="1"/>
  <c r="BT68" i="9" s="1"/>
  <c r="AR68" i="9" a="1"/>
  <c r="AR68" i="9" s="1"/>
  <c r="AP68" i="9" a="1"/>
  <c r="AP68" i="9" s="1"/>
  <c r="I68" i="14" s="1"/>
  <c r="AN68" i="9" a="1"/>
  <c r="AN68" i="9" s="1"/>
  <c r="AL68" i="9"/>
  <c r="F68" i="9"/>
  <c r="L68" i="9" s="1" a="1"/>
  <c r="L68" i="9" s="1"/>
  <c r="E68" i="9"/>
  <c r="E68" i="10" s="1"/>
  <c r="D68" i="9"/>
  <c r="D68" i="10" s="1"/>
  <c r="C68" i="9"/>
  <c r="C68" i="10" s="1"/>
  <c r="B68" i="9"/>
  <c r="B68" i="10" s="1"/>
  <c r="A68" i="9"/>
  <c r="A68" i="10" s="1"/>
  <c r="IR67" i="9" a="1"/>
  <c r="IR67" i="9" s="1"/>
  <c r="IP67" i="9" a="1"/>
  <c r="IP67" i="9" s="1"/>
  <c r="AM67" i="14" s="1"/>
  <c r="IN67" i="9" a="1"/>
  <c r="IN67" i="9" s="1"/>
  <c r="IL67" i="9"/>
  <c r="IJ67" i="9"/>
  <c r="ID67" i="9"/>
  <c r="IJ67" i="9" s="1" a="1"/>
  <c r="HL67" i="9" a="1"/>
  <c r="HL67" i="9" s="1"/>
  <c r="HJ67" i="9" a="1"/>
  <c r="HJ67" i="9" s="1"/>
  <c r="AH67" i="14" s="1"/>
  <c r="HH67" i="9" a="1"/>
  <c r="HH67" i="9" s="1"/>
  <c r="HF67" i="9"/>
  <c r="HD67" i="9"/>
  <c r="GX67" i="9"/>
  <c r="HD67" i="9" s="1" a="1"/>
  <c r="GF67" i="9" a="1"/>
  <c r="GF67" i="9" s="1"/>
  <c r="GD67" i="9" a="1"/>
  <c r="GD67" i="9" s="1"/>
  <c r="AC67" i="14" s="1"/>
  <c r="GB67" i="9" a="1"/>
  <c r="GB67" i="9" s="1"/>
  <c r="FZ67" i="9"/>
  <c r="FX67" i="9"/>
  <c r="FR67" i="9"/>
  <c r="FX67" i="9" s="1" a="1"/>
  <c r="EZ67" i="9" a="1"/>
  <c r="EZ67" i="9" s="1"/>
  <c r="EX67" i="9" a="1"/>
  <c r="EX67" i="9" s="1"/>
  <c r="W67" i="14" s="1"/>
  <c r="X67" i="14" s="1"/>
  <c r="T67" i="14" s="1"/>
  <c r="EV67" i="9" a="1"/>
  <c r="EV67" i="9" s="1"/>
  <c r="ET67" i="9"/>
  <c r="ER67" i="9"/>
  <c r="EL67" i="9"/>
  <c r="ER67" i="9" s="1" a="1"/>
  <c r="DT67" i="9" a="1"/>
  <c r="DT67" i="9" s="1"/>
  <c r="DR67" i="9" a="1"/>
  <c r="DR67" i="9" s="1"/>
  <c r="O67" i="14" s="1"/>
  <c r="DP67" i="9" a="1"/>
  <c r="DP67" i="9" s="1"/>
  <c r="DN67" i="9"/>
  <c r="DL67" i="9"/>
  <c r="DF67" i="9"/>
  <c r="DL67" i="9" s="1" a="1"/>
  <c r="CX67" i="9"/>
  <c r="BZ67" i="9"/>
  <c r="CF67" i="9" s="1" a="1"/>
  <c r="CF67" i="9" s="1"/>
  <c r="BR67" i="9"/>
  <c r="BX67" i="9" s="1" a="1"/>
  <c r="BX67" i="9" s="1"/>
  <c r="AT67" i="9"/>
  <c r="AZ67" i="9" s="1" a="1"/>
  <c r="AZ67" i="9" s="1"/>
  <c r="AL67" i="9"/>
  <c r="AR67" i="9" s="1" a="1"/>
  <c r="AR67" i="9" s="1"/>
  <c r="N67" i="9"/>
  <c r="T67" i="9" s="1" a="1"/>
  <c r="T67" i="9" s="1"/>
  <c r="F67" i="9"/>
  <c r="L67" i="9" s="1" a="1"/>
  <c r="L67" i="9" s="1"/>
  <c r="E67" i="9"/>
  <c r="E67" i="10" s="1"/>
  <c r="D67" i="9"/>
  <c r="D67" i="10" s="1"/>
  <c r="C67" i="9"/>
  <c r="C67" i="10" s="1"/>
  <c r="B67" i="9"/>
  <c r="B67" i="10" s="1"/>
  <c r="A67" i="9"/>
  <c r="A67" i="10" s="1"/>
  <c r="IR66" i="9"/>
  <c r="IL66" i="9"/>
  <c r="IR66" i="9" s="1" a="1"/>
  <c r="IK66" i="9" a="1"/>
  <c r="IK66" i="9" s="1"/>
  <c r="T66" i="15" s="1"/>
  <c r="II66" i="9" a="1"/>
  <c r="II66" i="9" s="1"/>
  <c r="IG66" i="9" a="1"/>
  <c r="IG66" i="9" s="1"/>
  <c r="IE66" i="9" a="1"/>
  <c r="IE66" i="9" s="1"/>
  <c r="AF66" i="10" s="1"/>
  <c r="ID66" i="9"/>
  <c r="IJ66" i="9" s="1" a="1"/>
  <c r="IJ66" i="9" s="1"/>
  <c r="HT66" i="9" a="1"/>
  <c r="HT66" i="9" s="1"/>
  <c r="HR66" i="9" a="1"/>
  <c r="HR66" i="9" s="1"/>
  <c r="AI66" i="14" s="1"/>
  <c r="HN66" i="9"/>
  <c r="HP66" i="9" s="1" a="1"/>
  <c r="HP66" i="9" s="1"/>
  <c r="HL66" i="9"/>
  <c r="HF66" i="9"/>
  <c r="HL66" i="9" s="1" a="1"/>
  <c r="HE66" i="9" a="1"/>
  <c r="HE66" i="9" s="1"/>
  <c r="P66" i="15" s="1"/>
  <c r="HC66" i="9" a="1"/>
  <c r="HC66" i="9" s="1"/>
  <c r="HA66" i="9" a="1"/>
  <c r="HA66" i="9" s="1"/>
  <c r="GY66" i="9" a="1"/>
  <c r="GY66" i="9" s="1"/>
  <c r="AB66" i="10" s="1"/>
  <c r="GX66" i="9"/>
  <c r="HD66" i="9" s="1" a="1"/>
  <c r="HD66" i="9" s="1"/>
  <c r="GN66" i="9" a="1"/>
  <c r="GN66" i="9" s="1"/>
  <c r="GH66" i="9"/>
  <c r="GL66" i="9" s="1" a="1"/>
  <c r="GL66" i="9" s="1"/>
  <c r="AD66" i="14" s="1"/>
  <c r="GF66" i="9"/>
  <c r="FZ66" i="9"/>
  <c r="GF66" i="9" s="1" a="1"/>
  <c r="FY66" i="9" a="1"/>
  <c r="FY66" i="9" s="1"/>
  <c r="FW66" i="9" a="1"/>
  <c r="FW66" i="9" s="1"/>
  <c r="FU66" i="9" a="1"/>
  <c r="FU66" i="9" s="1"/>
  <c r="FS66" i="9" a="1"/>
  <c r="FS66" i="9" s="1"/>
  <c r="X66" i="10" s="1"/>
  <c r="FR66" i="9"/>
  <c r="FX66" i="9" s="1" a="1"/>
  <c r="FX66" i="9" s="1"/>
  <c r="FB66" i="9"/>
  <c r="FH66" i="9" s="1" a="1"/>
  <c r="FH66" i="9" s="1"/>
  <c r="ET66" i="9"/>
  <c r="EZ66" i="9" s="1" a="1"/>
  <c r="EZ66" i="9" s="1"/>
  <c r="ES66" i="9" a="1"/>
  <c r="ES66" i="9" s="1"/>
  <c r="K66" i="15" s="1"/>
  <c r="EQ66" i="9" a="1"/>
  <c r="EQ66" i="9" s="1"/>
  <c r="EO66" i="9" a="1"/>
  <c r="EO66" i="9" s="1"/>
  <c r="EM66" i="9" a="1"/>
  <c r="EM66" i="9" s="1"/>
  <c r="U66" i="10" s="1"/>
  <c r="EL66" i="9"/>
  <c r="ER66" i="9" s="1" a="1"/>
  <c r="ER66" i="9" s="1"/>
  <c r="EB66" i="9" a="1"/>
  <c r="EB66" i="9" s="1"/>
  <c r="DZ66" i="9" a="1"/>
  <c r="DZ66" i="9" s="1"/>
  <c r="DX66" i="9" a="1"/>
  <c r="DX66" i="9" s="1"/>
  <c r="DV66" i="9"/>
  <c r="DT66" i="9"/>
  <c r="DN66" i="9"/>
  <c r="DT66" i="9" s="1" a="1"/>
  <c r="DM66" i="9" a="1"/>
  <c r="DM66" i="9" s="1"/>
  <c r="G66" i="15" s="1"/>
  <c r="DK66" i="9" a="1"/>
  <c r="DK66" i="9" s="1"/>
  <c r="DI66" i="9" a="1"/>
  <c r="DI66" i="9" s="1"/>
  <c r="DG66" i="9" a="1"/>
  <c r="DG66" i="9" s="1"/>
  <c r="Q66" i="10" s="1"/>
  <c r="DF66" i="9"/>
  <c r="DL66" i="9" s="1" a="1"/>
  <c r="DL66" i="9" s="1"/>
  <c r="DD66" i="9"/>
  <c r="CZ66" i="9"/>
  <c r="CX66" i="9"/>
  <c r="CN66" i="9" a="1"/>
  <c r="CN66" i="9" s="1"/>
  <c r="CL66" i="9" a="1"/>
  <c r="CL66" i="9" s="1"/>
  <c r="CJ66" i="9" a="1"/>
  <c r="CJ66" i="9" s="1"/>
  <c r="CH66" i="9"/>
  <c r="CF66" i="9"/>
  <c r="BZ66" i="9"/>
  <c r="CF66" i="9" s="1" a="1"/>
  <c r="BY66" i="9" a="1"/>
  <c r="BY66" i="9" s="1"/>
  <c r="BW66" i="9" a="1"/>
  <c r="BW66" i="9" s="1"/>
  <c r="BU66" i="9" a="1"/>
  <c r="BU66" i="9" s="1"/>
  <c r="BS66" i="9" a="1"/>
  <c r="BS66" i="9" s="1"/>
  <c r="M66" i="10" s="1"/>
  <c r="BR66" i="9"/>
  <c r="BX66" i="9" s="1" a="1"/>
  <c r="BX66" i="9" s="1"/>
  <c r="BH66" i="9" a="1"/>
  <c r="BH66" i="9" s="1"/>
  <c r="BF66" i="9" a="1"/>
  <c r="BF66" i="9" s="1"/>
  <c r="BB66" i="9"/>
  <c r="BD66" i="9" s="1" a="1"/>
  <c r="BD66" i="9" s="1"/>
  <c r="AZ66" i="9"/>
  <c r="AT66" i="9"/>
  <c r="AZ66" i="9" s="1" a="1"/>
  <c r="AS66" i="9" a="1"/>
  <c r="AS66" i="9" s="1"/>
  <c r="E66" i="15" s="1"/>
  <c r="AQ66" i="9" a="1"/>
  <c r="AQ66" i="9" s="1"/>
  <c r="AO66" i="9" a="1"/>
  <c r="AO66" i="9" s="1"/>
  <c r="AM66" i="9" a="1"/>
  <c r="AM66" i="9" s="1"/>
  <c r="I66" i="10" s="1"/>
  <c r="AL66" i="9"/>
  <c r="AR66" i="9" s="1" a="1"/>
  <c r="AR66" i="9" s="1"/>
  <c r="AB66" i="9" a="1"/>
  <c r="AB66" i="9" s="1"/>
  <c r="V66" i="9"/>
  <c r="Z66" i="9" s="1" a="1"/>
  <c r="Z66" i="9" s="1"/>
  <c r="F66" i="14" s="1"/>
  <c r="T66" i="9"/>
  <c r="N66" i="9"/>
  <c r="T66" i="9" s="1" a="1"/>
  <c r="M66" i="9" a="1"/>
  <c r="M66" i="9" s="1"/>
  <c r="K66" i="9" a="1"/>
  <c r="K66" i="9" s="1"/>
  <c r="I66" i="9" a="1"/>
  <c r="I66" i="9" s="1"/>
  <c r="G66" i="9" a="1"/>
  <c r="G66" i="9" s="1"/>
  <c r="F66" i="9"/>
  <c r="L66" i="9" s="1" a="1"/>
  <c r="L66" i="9" s="1"/>
  <c r="E66" i="9"/>
  <c r="E66" i="10" s="1"/>
  <c r="D66" i="9"/>
  <c r="D66" i="10" s="1"/>
  <c r="C66" i="9"/>
  <c r="C66" i="10" s="1"/>
  <c r="B66" i="9"/>
  <c r="B66" i="10" s="1"/>
  <c r="A66" i="9"/>
  <c r="A66" i="10" s="1"/>
  <c r="GP65" i="9"/>
  <c r="GV65" i="9" s="1" a="1"/>
  <c r="GV65" i="9" s="1"/>
  <c r="E65" i="9"/>
  <c r="E65" i="10" s="1"/>
  <c r="D65" i="9"/>
  <c r="D65" i="10" s="1"/>
  <c r="C65" i="9"/>
  <c r="HV65" i="9" s="1"/>
  <c r="B65" i="9"/>
  <c r="B65" i="10" s="1"/>
  <c r="A65" i="9"/>
  <c r="A65" i="10" s="1"/>
  <c r="IJ64" i="9" a="1"/>
  <c r="IJ64" i="9" s="1"/>
  <c r="IH64" i="9" a="1"/>
  <c r="IH64" i="9" s="1"/>
  <c r="AL64" i="14" s="1"/>
  <c r="IF64" i="9" a="1"/>
  <c r="IF64" i="9" s="1"/>
  <c r="ID64" i="9"/>
  <c r="GX64" i="9"/>
  <c r="HD64" i="9" s="1" a="1"/>
  <c r="HD64" i="9" s="1"/>
  <c r="FX64" i="9" a="1"/>
  <c r="FX64" i="9" s="1"/>
  <c r="FR64" i="9"/>
  <c r="FV64" i="9" s="1" a="1"/>
  <c r="FV64" i="9" s="1"/>
  <c r="ER64" i="9" a="1"/>
  <c r="ER64" i="9" s="1"/>
  <c r="EP64" i="9" a="1"/>
  <c r="EP64" i="9" s="1"/>
  <c r="R64" i="14" s="1"/>
  <c r="EL64" i="9"/>
  <c r="EN64" i="9" s="1" a="1"/>
  <c r="EN64" i="9" s="1"/>
  <c r="DL64" i="9" a="1"/>
  <c r="DL64" i="9" s="1"/>
  <c r="DJ64" i="9" a="1"/>
  <c r="DJ64" i="9" s="1"/>
  <c r="N64" i="14" s="1"/>
  <c r="DH64" i="9" a="1"/>
  <c r="DH64" i="9" s="1"/>
  <c r="DF64" i="9"/>
  <c r="CX64" i="9"/>
  <c r="BX64" i="9" a="1"/>
  <c r="BX64" i="9" s="1"/>
  <c r="BV64" i="9" a="1"/>
  <c r="BV64" i="9" s="1"/>
  <c r="BR64" i="9"/>
  <c r="BT64" i="9" s="1" a="1"/>
  <c r="BT64" i="9" s="1"/>
  <c r="AR64" i="9" a="1"/>
  <c r="AR64" i="9" s="1"/>
  <c r="AP64" i="9" a="1"/>
  <c r="AP64" i="9" s="1"/>
  <c r="I64" i="14" s="1"/>
  <c r="AN64" i="9" a="1"/>
  <c r="AN64" i="9" s="1"/>
  <c r="AL64" i="9"/>
  <c r="F64" i="9"/>
  <c r="L64" i="9" s="1" a="1"/>
  <c r="L64" i="9" s="1"/>
  <c r="E64" i="9"/>
  <c r="E64" i="10" s="1"/>
  <c r="D64" i="9"/>
  <c r="D64" i="10" s="1"/>
  <c r="C64" i="9"/>
  <c r="C64" i="10" s="1"/>
  <c r="B64" i="9"/>
  <c r="B64" i="10" s="1"/>
  <c r="A64" i="9"/>
  <c r="A64" i="10" s="1"/>
  <c r="IR63" i="9" a="1"/>
  <c r="IR63" i="9" s="1"/>
  <c r="IP63" i="9" a="1"/>
  <c r="IP63" i="9" s="1"/>
  <c r="AM63" i="14" s="1"/>
  <c r="IN63" i="9" a="1"/>
  <c r="IN63" i="9" s="1"/>
  <c r="IL63" i="9"/>
  <c r="IJ63" i="9"/>
  <c r="ID63" i="9"/>
  <c r="IJ63" i="9" s="1" a="1"/>
  <c r="HL63" i="9" a="1"/>
  <c r="HL63" i="9" s="1"/>
  <c r="HH63" i="9" a="1"/>
  <c r="HH63" i="9" s="1"/>
  <c r="HF63" i="9"/>
  <c r="GX63" i="9"/>
  <c r="FZ63" i="9"/>
  <c r="GF63" i="9" s="1" a="1"/>
  <c r="GF63" i="9" s="1"/>
  <c r="FX63" i="9" a="1"/>
  <c r="FX63" i="9" s="1"/>
  <c r="FT63" i="9" a="1"/>
  <c r="FT63" i="9" s="1"/>
  <c r="FR63" i="9"/>
  <c r="EZ63" i="9" a="1"/>
  <c r="EZ63" i="9" s="1"/>
  <c r="EV63" i="9" a="1"/>
  <c r="EV63" i="9" s="1"/>
  <c r="ET63" i="9"/>
  <c r="EL63" i="9"/>
  <c r="DN63" i="9"/>
  <c r="DT63" i="9" s="1" a="1"/>
  <c r="DT63" i="9" s="1"/>
  <c r="DL63" i="9" a="1"/>
  <c r="DL63" i="9" s="1"/>
  <c r="DH63" i="9" a="1"/>
  <c r="DH63" i="9" s="1"/>
  <c r="DF63" i="9"/>
  <c r="CX63" i="9"/>
  <c r="CF63" i="9" a="1"/>
  <c r="CF63" i="9" s="1"/>
  <c r="CB63" i="9" a="1"/>
  <c r="CB63" i="9" s="1"/>
  <c r="BZ63" i="9"/>
  <c r="BR63" i="9"/>
  <c r="AT63" i="9"/>
  <c r="AZ63" i="9" s="1" a="1"/>
  <c r="AZ63" i="9" s="1"/>
  <c r="AR63" i="9" a="1"/>
  <c r="AR63" i="9" s="1"/>
  <c r="AN63" i="9" a="1"/>
  <c r="AN63" i="9" s="1"/>
  <c r="AL63" i="9"/>
  <c r="T63" i="9" a="1"/>
  <c r="T63" i="9" s="1"/>
  <c r="P63" i="9" a="1"/>
  <c r="P63" i="9" s="1"/>
  <c r="N63" i="9"/>
  <c r="F63" i="9"/>
  <c r="E63" i="9"/>
  <c r="E63" i="10" s="1"/>
  <c r="D63" i="9"/>
  <c r="D63" i="10" s="1"/>
  <c r="C63" i="9"/>
  <c r="C63" i="10" s="1"/>
  <c r="B63" i="9"/>
  <c r="B63" i="10" s="1"/>
  <c r="A63" i="9"/>
  <c r="A63" i="10" s="1"/>
  <c r="IL62" i="9"/>
  <c r="IK62" i="9" a="1"/>
  <c r="IK62" i="9" s="1"/>
  <c r="T62" i="15" s="1"/>
  <c r="II62" i="9" a="1"/>
  <c r="II62" i="9" s="1"/>
  <c r="IG62" i="9" a="1"/>
  <c r="IG62" i="9" s="1"/>
  <c r="IE62" i="9" a="1"/>
  <c r="IE62" i="9" s="1"/>
  <c r="AF62" i="10" s="1"/>
  <c r="ID62" i="9"/>
  <c r="IJ62" i="9" s="1" a="1"/>
  <c r="IJ62" i="9" s="1"/>
  <c r="HN62" i="9"/>
  <c r="HF62" i="9"/>
  <c r="HL62" i="9" s="1" a="1"/>
  <c r="HL62" i="9" s="1"/>
  <c r="HE62" i="9" a="1"/>
  <c r="HE62" i="9" s="1"/>
  <c r="P62" i="15" s="1"/>
  <c r="HC62" i="9" a="1"/>
  <c r="HC62" i="9" s="1"/>
  <c r="HA62" i="9" a="1"/>
  <c r="HA62" i="9" s="1"/>
  <c r="GY62" i="9" a="1"/>
  <c r="GY62" i="9" s="1"/>
  <c r="AB62" i="10" s="1"/>
  <c r="GX62" i="9"/>
  <c r="HD62" i="9" s="1" a="1"/>
  <c r="HD62" i="9" s="1"/>
  <c r="GH62" i="9"/>
  <c r="GN62" i="9" s="1" a="1"/>
  <c r="GN62" i="9" s="1"/>
  <c r="GF62" i="9" a="1"/>
  <c r="GF62" i="9" s="1"/>
  <c r="GB62" i="9" a="1"/>
  <c r="GB62" i="9" s="1"/>
  <c r="FZ62" i="9"/>
  <c r="FY62" i="9" a="1"/>
  <c r="FY62" i="9" s="1"/>
  <c r="FX62" i="9"/>
  <c r="FW62" i="9" a="1"/>
  <c r="FW62" i="9" s="1"/>
  <c r="FU62" i="9" a="1"/>
  <c r="FU62" i="9" s="1"/>
  <c r="FS62" i="9" a="1"/>
  <c r="FS62" i="9" s="1"/>
  <c r="X62" i="10" s="1"/>
  <c r="FR62" i="9"/>
  <c r="FX62" i="9" s="1" a="1"/>
  <c r="FH62" i="9" a="1"/>
  <c r="FH62" i="9" s="1"/>
  <c r="FD62" i="9" a="1"/>
  <c r="FD62" i="9" s="1"/>
  <c r="FB62" i="9"/>
  <c r="EZ62" i="9" a="1"/>
  <c r="EZ62" i="9"/>
  <c r="EV62" i="9" a="1"/>
  <c r="EV62" i="9"/>
  <c r="ET62" i="9"/>
  <c r="ES62" i="9" a="1"/>
  <c r="ES62" i="9" s="1"/>
  <c r="K62" i="15" s="1"/>
  <c r="ER62" i="9"/>
  <c r="EQ62" i="9" a="1"/>
  <c r="EQ62" i="9" s="1"/>
  <c r="EO62" i="9" a="1"/>
  <c r="EO62" i="9" s="1"/>
  <c r="EM62" i="9" a="1"/>
  <c r="EM62" i="9" s="1"/>
  <c r="U62" i="10" s="1"/>
  <c r="EL62" i="9"/>
  <c r="ER62" i="9" s="1" a="1"/>
  <c r="EB62" i="9" a="1"/>
  <c r="EB62" i="9" s="1"/>
  <c r="DD62" i="9" s="1"/>
  <c r="DX62" i="9" a="1"/>
  <c r="DX62" i="9" s="1"/>
  <c r="DV62" i="9"/>
  <c r="DN62" i="9"/>
  <c r="DM62" i="9" a="1"/>
  <c r="DM62" i="9" s="1"/>
  <c r="G62" i="15" s="1"/>
  <c r="DK62" i="9" a="1"/>
  <c r="DK62" i="9" s="1"/>
  <c r="DI62" i="9" a="1"/>
  <c r="DI62" i="9" s="1"/>
  <c r="DG62" i="9" a="1"/>
  <c r="DG62" i="9" s="1"/>
  <c r="Q62" i="10" s="1"/>
  <c r="DF62" i="9"/>
  <c r="DL62" i="9" s="1" a="1"/>
  <c r="DL62" i="9" s="1"/>
  <c r="CZ62" i="9"/>
  <c r="CX62" i="9"/>
  <c r="CN62" i="9" a="1"/>
  <c r="CN62" i="9" s="1"/>
  <c r="CJ62" i="9" a="1"/>
  <c r="CJ62" i="9" s="1"/>
  <c r="CH62" i="9"/>
  <c r="BZ62" i="9"/>
  <c r="BY62" i="9" a="1"/>
  <c r="BY62" i="9" s="1"/>
  <c r="BW62" i="9" a="1"/>
  <c r="BW62" i="9" s="1"/>
  <c r="BU62" i="9" a="1"/>
  <c r="BU62" i="9" s="1"/>
  <c r="BS62" i="9" a="1"/>
  <c r="BS62" i="9" s="1"/>
  <c r="M62" i="10" s="1"/>
  <c r="BR62" i="9"/>
  <c r="BX62" i="9" s="1" a="1"/>
  <c r="BX62" i="9" s="1"/>
  <c r="BB62" i="9"/>
  <c r="AT62" i="9"/>
  <c r="AZ62" i="9" s="1" a="1"/>
  <c r="AZ62" i="9" s="1"/>
  <c r="AS62" i="9" a="1"/>
  <c r="AS62" i="9" s="1"/>
  <c r="E62" i="15" s="1"/>
  <c r="AQ62" i="9" a="1"/>
  <c r="AQ62" i="9" s="1"/>
  <c r="AO62" i="9" a="1"/>
  <c r="AO62" i="9" s="1"/>
  <c r="AM62" i="9" a="1"/>
  <c r="AM62" i="9" s="1"/>
  <c r="I62" i="10" s="1"/>
  <c r="AL62" i="9"/>
  <c r="AR62" i="9" s="1" a="1"/>
  <c r="AR62" i="9" s="1"/>
  <c r="V62" i="9"/>
  <c r="AB62" i="9" s="1" a="1"/>
  <c r="AB62" i="9" s="1"/>
  <c r="T62" i="9" a="1"/>
  <c r="T62" i="9" s="1"/>
  <c r="P62" i="9" a="1"/>
  <c r="P62" i="9" s="1"/>
  <c r="N62" i="9"/>
  <c r="M62" i="9" a="1"/>
  <c r="M62" i="9" s="1"/>
  <c r="L62" i="9"/>
  <c r="K62" i="9" a="1"/>
  <c r="K62" i="9" s="1"/>
  <c r="I62" i="9" a="1"/>
  <c r="I62" i="9" s="1"/>
  <c r="G62" i="9" a="1"/>
  <c r="G62" i="9" s="1"/>
  <c r="F62" i="9"/>
  <c r="L62" i="9" s="1" a="1"/>
  <c r="E62" i="9"/>
  <c r="E62" i="10" s="1"/>
  <c r="D62" i="9"/>
  <c r="D62" i="10" s="1"/>
  <c r="C62" i="9"/>
  <c r="C62" i="10" s="1"/>
  <c r="B62" i="9"/>
  <c r="B62" i="10" s="1"/>
  <c r="A62" i="9"/>
  <c r="A62" i="10" s="1"/>
  <c r="GP61" i="9"/>
  <c r="ED61" i="9"/>
  <c r="BJ61" i="9"/>
  <c r="E61" i="9"/>
  <c r="E61" i="10" s="1"/>
  <c r="D61" i="9"/>
  <c r="D61" i="10" s="1"/>
  <c r="C61" i="9"/>
  <c r="HN61" i="9" s="1"/>
  <c r="B61" i="9"/>
  <c r="B61" i="10" s="1"/>
  <c r="A61" i="9"/>
  <c r="A61" i="10" s="1"/>
  <c r="HV60" i="9"/>
  <c r="GX60" i="9"/>
  <c r="HD60" i="9" s="1" a="1"/>
  <c r="HD60" i="9" s="1"/>
  <c r="FJ60" i="9"/>
  <c r="EL60" i="9"/>
  <c r="ER60" i="9" s="1" a="1"/>
  <c r="ER60" i="9" s="1"/>
  <c r="CP60" i="9"/>
  <c r="BR60" i="9"/>
  <c r="BX60" i="9" s="1" a="1"/>
  <c r="BX60" i="9" s="1"/>
  <c r="AD60" i="9"/>
  <c r="F60" i="9"/>
  <c r="L60" i="9" s="1" a="1"/>
  <c r="L60" i="9" s="1"/>
  <c r="E60" i="9"/>
  <c r="E60" i="10" s="1"/>
  <c r="D60" i="9"/>
  <c r="D60" i="10" s="1"/>
  <c r="C60" i="9"/>
  <c r="ID60" i="9" s="1"/>
  <c r="B60" i="9"/>
  <c r="B60" i="10" s="1"/>
  <c r="A60" i="9"/>
  <c r="A60" i="10" s="1"/>
  <c r="IL59" i="9"/>
  <c r="ID59" i="9"/>
  <c r="IJ59" i="9" s="1" a="1"/>
  <c r="IJ59" i="9" s="1"/>
  <c r="HL59" i="9" a="1"/>
  <c r="HL59" i="9" s="1"/>
  <c r="HH59" i="9" a="1"/>
  <c r="HH59" i="9" s="1"/>
  <c r="HF59" i="9"/>
  <c r="HD59" i="9" a="1"/>
  <c r="HD59" i="9"/>
  <c r="GZ59" i="9" a="1"/>
  <c r="GZ59" i="9"/>
  <c r="GX59" i="9"/>
  <c r="FZ59" i="9"/>
  <c r="FR59" i="9"/>
  <c r="FX59" i="9" s="1" a="1"/>
  <c r="FX59" i="9" s="1"/>
  <c r="EZ59" i="9" a="1"/>
  <c r="EZ59" i="9" s="1"/>
  <c r="EV59" i="9" a="1"/>
  <c r="EV59" i="9" s="1"/>
  <c r="ET59" i="9"/>
  <c r="ER59" i="9" a="1"/>
  <c r="ER59" i="9"/>
  <c r="EN59" i="9" a="1"/>
  <c r="EN59" i="9"/>
  <c r="EL59" i="9"/>
  <c r="DN59" i="9"/>
  <c r="DF59" i="9"/>
  <c r="DL59" i="9" s="1" a="1"/>
  <c r="DL59" i="9" s="1"/>
  <c r="CX59" i="9"/>
  <c r="CF59" i="9" a="1"/>
  <c r="CF59" i="9" s="1"/>
  <c r="CB59" i="9" a="1"/>
  <c r="CB59" i="9" s="1"/>
  <c r="BZ59" i="9"/>
  <c r="BX59" i="9" a="1"/>
  <c r="BX59" i="9"/>
  <c r="BT59" i="9" a="1"/>
  <c r="BT59" i="9"/>
  <c r="BR59" i="9"/>
  <c r="AT59" i="9"/>
  <c r="AL59" i="9"/>
  <c r="AR59" i="9" s="1" a="1"/>
  <c r="AR59" i="9" s="1"/>
  <c r="T59" i="9" a="1"/>
  <c r="T59" i="9" s="1"/>
  <c r="P59" i="9" a="1"/>
  <c r="P59" i="9" s="1"/>
  <c r="N59" i="9"/>
  <c r="L59" i="9" a="1"/>
  <c r="L59" i="9"/>
  <c r="H59" i="9" a="1"/>
  <c r="H59" i="9"/>
  <c r="F59" i="9"/>
  <c r="E59" i="9"/>
  <c r="E59" i="10" s="1"/>
  <c r="D59" i="9"/>
  <c r="D59" i="10" s="1"/>
  <c r="C59" i="9"/>
  <c r="C59" i="10" s="1"/>
  <c r="B59" i="9"/>
  <c r="B59" i="10" s="1"/>
  <c r="A59" i="9"/>
  <c r="A59" i="10" s="1"/>
  <c r="IR58" i="9" a="1"/>
  <c r="IR58" i="9"/>
  <c r="IN58" i="9" a="1"/>
  <c r="IN58" i="9"/>
  <c r="IL58" i="9"/>
  <c r="IK58" i="9" a="1"/>
  <c r="IK58" i="9" s="1"/>
  <c r="T58" i="15" s="1"/>
  <c r="IJ58" i="9"/>
  <c r="II58" i="9" a="1"/>
  <c r="II58" i="9" s="1"/>
  <c r="IG58" i="9" a="1"/>
  <c r="IG58" i="9" s="1"/>
  <c r="IE58" i="9" a="1"/>
  <c r="IE58" i="9" s="1"/>
  <c r="AF58" i="10" s="1"/>
  <c r="ID58" i="9"/>
  <c r="IJ58" i="9" s="1" a="1"/>
  <c r="HT58" i="9" a="1"/>
  <c r="HT58" i="9" s="1"/>
  <c r="HP58" i="9" a="1"/>
  <c r="HP58" i="9" s="1"/>
  <c r="HN58" i="9"/>
  <c r="HF58" i="9"/>
  <c r="HE58" i="9" a="1"/>
  <c r="HE58" i="9" s="1"/>
  <c r="P58" i="15" s="1"/>
  <c r="HC58" i="9" a="1"/>
  <c r="HC58" i="9" s="1"/>
  <c r="HA58" i="9" a="1"/>
  <c r="HA58" i="9" s="1"/>
  <c r="GY58" i="9" a="1"/>
  <c r="GY58" i="9" s="1"/>
  <c r="AB58" i="10" s="1"/>
  <c r="GX58" i="9"/>
  <c r="HD58" i="9" s="1" a="1"/>
  <c r="HD58" i="9" s="1"/>
  <c r="GH58" i="9"/>
  <c r="FZ58" i="9"/>
  <c r="GF58" i="9" s="1" a="1"/>
  <c r="GF58" i="9" s="1"/>
  <c r="FY58" i="9" a="1"/>
  <c r="FY58" i="9" s="1"/>
  <c r="FW58" i="9" a="1"/>
  <c r="FW58" i="9" s="1"/>
  <c r="FU58" i="9" a="1"/>
  <c r="FU58" i="9" s="1"/>
  <c r="FS58" i="9" a="1"/>
  <c r="FS58" i="9" s="1"/>
  <c r="X58" i="10" s="1"/>
  <c r="FR58" i="9"/>
  <c r="FX58" i="9" s="1" a="1"/>
  <c r="FX58" i="9" s="1"/>
  <c r="FB58" i="9"/>
  <c r="FH58" i="9" s="1" a="1"/>
  <c r="FH58" i="9" s="1"/>
  <c r="EZ58" i="9" a="1"/>
  <c r="EZ58" i="9" s="1"/>
  <c r="EV58" i="9" a="1"/>
  <c r="EV58" i="9" s="1"/>
  <c r="ET58" i="9"/>
  <c r="ES58" i="9" a="1"/>
  <c r="ES58" i="9" s="1"/>
  <c r="K58" i="15" s="1"/>
  <c r="ER58" i="9"/>
  <c r="EQ58" i="9" a="1"/>
  <c r="EQ58" i="9" s="1"/>
  <c r="EO58" i="9" a="1"/>
  <c r="EO58" i="9" s="1"/>
  <c r="EM58" i="9" a="1"/>
  <c r="EM58" i="9" s="1"/>
  <c r="U58" i="10" s="1"/>
  <c r="EL58" i="9"/>
  <c r="ER58" i="9" s="1" a="1"/>
  <c r="EB58" i="9" a="1"/>
  <c r="EB58" i="9" s="1"/>
  <c r="DD58" i="9" s="1"/>
  <c r="DX58" i="9" a="1"/>
  <c r="DX58" i="9" s="1"/>
  <c r="CZ58" i="9" s="1"/>
  <c r="DV58" i="9"/>
  <c r="DT58" i="9" a="1"/>
  <c r="DT58" i="9"/>
  <c r="DP58" i="9" a="1"/>
  <c r="DP58" i="9"/>
  <c r="DN58" i="9"/>
  <c r="DM58" i="9" a="1"/>
  <c r="DM58" i="9" s="1"/>
  <c r="G58" i="15" s="1"/>
  <c r="DL58" i="9"/>
  <c r="DK58" i="9" a="1"/>
  <c r="DK58" i="9" s="1"/>
  <c r="DI58" i="9" a="1"/>
  <c r="DI58" i="9" s="1"/>
  <c r="DG58" i="9" a="1"/>
  <c r="DG58" i="9" s="1"/>
  <c r="Q58" i="10" s="1"/>
  <c r="DF58" i="9"/>
  <c r="DL58" i="9" s="1" a="1"/>
  <c r="CX58" i="9"/>
  <c r="CN58" i="9" a="1"/>
  <c r="CN58" i="9" s="1"/>
  <c r="CJ58" i="9" a="1"/>
  <c r="CJ58" i="9" s="1"/>
  <c r="CH58" i="9"/>
  <c r="CF58" i="9" a="1"/>
  <c r="CF58" i="9"/>
  <c r="CB58" i="9" a="1"/>
  <c r="CB58" i="9"/>
  <c r="BZ58" i="9"/>
  <c r="BY58" i="9" a="1"/>
  <c r="BY58" i="9" s="1"/>
  <c r="BX58" i="9"/>
  <c r="BW58" i="9" a="1"/>
  <c r="BW58" i="9" s="1"/>
  <c r="BU58" i="9" a="1"/>
  <c r="BU58" i="9" s="1"/>
  <c r="BS58" i="9" a="1"/>
  <c r="BS58" i="9" s="1"/>
  <c r="M58" i="10" s="1"/>
  <c r="BR58" i="9"/>
  <c r="BX58" i="9" s="1" a="1"/>
  <c r="BH58" i="9" a="1"/>
  <c r="BH58" i="9" s="1"/>
  <c r="BD58" i="9" a="1"/>
  <c r="BD58" i="9" s="1"/>
  <c r="BB58" i="9"/>
  <c r="AT58" i="9"/>
  <c r="AS58" i="9" a="1"/>
  <c r="AS58" i="9" s="1"/>
  <c r="E58" i="15" s="1"/>
  <c r="AQ58" i="9" a="1"/>
  <c r="AQ58" i="9" s="1"/>
  <c r="AO58" i="9" a="1"/>
  <c r="AO58" i="9" s="1"/>
  <c r="AM58" i="9" a="1"/>
  <c r="AM58" i="9" s="1"/>
  <c r="I58" i="10" s="1"/>
  <c r="AL58" i="9"/>
  <c r="AR58" i="9" s="1" a="1"/>
  <c r="AR58" i="9" s="1"/>
  <c r="V58" i="9"/>
  <c r="N58" i="9"/>
  <c r="T58" i="9" s="1" a="1"/>
  <c r="T58" i="9" s="1"/>
  <c r="M58" i="9" a="1"/>
  <c r="M58" i="9" s="1"/>
  <c r="K58" i="9" a="1"/>
  <c r="K58" i="9" s="1"/>
  <c r="I58" i="9" a="1"/>
  <c r="I58" i="9" s="1"/>
  <c r="G58" i="9" a="1"/>
  <c r="G58" i="9" s="1"/>
  <c r="F58" i="9"/>
  <c r="L58" i="9" s="1" a="1"/>
  <c r="L58" i="9" s="1"/>
  <c r="E58" i="9"/>
  <c r="E58" i="10" s="1"/>
  <c r="D58" i="9"/>
  <c r="D58" i="10" s="1"/>
  <c r="C58" i="9"/>
  <c r="C58" i="10" s="1"/>
  <c r="B58" i="9"/>
  <c r="B58" i="10" s="1"/>
  <c r="A58" i="9"/>
  <c r="A58" i="10" s="1"/>
  <c r="HV57" i="9"/>
  <c r="IB57" i="9" s="1" a="1"/>
  <c r="IB57" i="9" s="1"/>
  <c r="GR57" i="9" a="1"/>
  <c r="GR57" i="9" s="1"/>
  <c r="GP57" i="9"/>
  <c r="GT57" i="9" s="1" a="1"/>
  <c r="GT57" i="9" s="1"/>
  <c r="AE57" i="14" s="1"/>
  <c r="FJ57" i="9"/>
  <c r="FN57" i="9" s="1" a="1"/>
  <c r="FN57" i="9" s="1"/>
  <c r="FD57" i="9" a="1"/>
  <c r="FD57" i="9" s="1"/>
  <c r="FB57" i="9"/>
  <c r="FF57" i="9" s="1" a="1"/>
  <c r="FF57" i="9" s="1"/>
  <c r="AA57" i="14" s="1"/>
  <c r="DV57" i="9"/>
  <c r="DX57" i="9" s="1" a="1"/>
  <c r="DX57" i="9" s="1"/>
  <c r="CZ57" i="9" s="1"/>
  <c r="DS57" i="9" a="1"/>
  <c r="DS57" i="9" s="1"/>
  <c r="DP57" i="9" a="1"/>
  <c r="DP57" i="9" s="1"/>
  <c r="DN57" i="9"/>
  <c r="DT57" i="9" s="1" a="1"/>
  <c r="DT57" i="9" s="1"/>
  <c r="CP57" i="9"/>
  <c r="CT57" i="9" s="1" a="1"/>
  <c r="CT57" i="9" s="1"/>
  <c r="CJ57" i="9" a="1"/>
  <c r="CJ57" i="9" s="1"/>
  <c r="CH57" i="9"/>
  <c r="CL57" i="9" s="1" a="1"/>
  <c r="CL57" i="9" s="1"/>
  <c r="BB57" i="9"/>
  <c r="BD57" i="9" s="1" a="1"/>
  <c r="BD57" i="9" s="1"/>
  <c r="AY57" i="9" a="1"/>
  <c r="AY57" i="9" s="1"/>
  <c r="AV57" i="9" a="1"/>
  <c r="AV57" i="9" s="1"/>
  <c r="AT57" i="9"/>
  <c r="AZ57" i="9" s="1" a="1"/>
  <c r="AZ57" i="9" s="1"/>
  <c r="N57" i="9"/>
  <c r="U57" i="9" s="1" a="1"/>
  <c r="U57" i="9" s="1"/>
  <c r="B57" i="15" s="1"/>
  <c r="E57" i="9"/>
  <c r="E57" i="10" s="1"/>
  <c r="D57" i="9"/>
  <c r="D57" i="10" s="1"/>
  <c r="C57" i="9"/>
  <c r="FZ57" i="9" s="1"/>
  <c r="B57" i="9"/>
  <c r="B57" i="10" s="1"/>
  <c r="A57" i="9"/>
  <c r="A57" i="10" s="1"/>
  <c r="E56" i="9"/>
  <c r="E56" i="10" s="1"/>
  <c r="D56" i="9"/>
  <c r="D56" i="10" s="1"/>
  <c r="C56" i="9"/>
  <c r="HN56" i="9" s="1"/>
  <c r="B56" i="9"/>
  <c r="B56" i="10" s="1"/>
  <c r="A56" i="9"/>
  <c r="A56" i="10" s="1"/>
  <c r="ID55" i="9"/>
  <c r="IK55" i="9" s="1" a="1"/>
  <c r="IK55" i="9" s="1"/>
  <c r="T55" i="15" s="1"/>
  <c r="GX55" i="9"/>
  <c r="HE55" i="9" s="1" a="1"/>
  <c r="HE55" i="9" s="1"/>
  <c r="P55" i="15" s="1"/>
  <c r="FR55" i="9"/>
  <c r="FY55" i="9" s="1" a="1"/>
  <c r="FY55" i="9" s="1"/>
  <c r="EL55" i="9"/>
  <c r="ES55" i="9" s="1" a="1"/>
  <c r="ES55" i="9" s="1"/>
  <c r="K55" i="15" s="1"/>
  <c r="DF55" i="9"/>
  <c r="DM55" i="9" s="1" a="1"/>
  <c r="DM55" i="9" s="1"/>
  <c r="G55" i="15" s="1"/>
  <c r="CX55" i="9"/>
  <c r="BR55" i="9"/>
  <c r="BY55" i="9" s="1" a="1"/>
  <c r="BY55" i="9" s="1"/>
  <c r="AL55" i="9"/>
  <c r="AS55" i="9" s="1" a="1"/>
  <c r="AS55" i="9" s="1"/>
  <c r="E55" i="15" s="1"/>
  <c r="F55" i="9"/>
  <c r="M55" i="9" s="1" a="1"/>
  <c r="M55" i="9" s="1"/>
  <c r="E55" i="9"/>
  <c r="E55" i="10" s="1"/>
  <c r="D55" i="9"/>
  <c r="D55" i="10" s="1"/>
  <c r="C55" i="9"/>
  <c r="C55" i="10" s="1"/>
  <c r="B55" i="9"/>
  <c r="B55" i="10" s="1"/>
  <c r="A55" i="9"/>
  <c r="A55" i="10" s="1"/>
  <c r="IL54" i="9"/>
  <c r="IS54" i="9" s="1" a="1"/>
  <c r="IS54" i="9" s="1"/>
  <c r="U54" i="15" s="1"/>
  <c r="ID54" i="9"/>
  <c r="IJ54" i="9" s="1" a="1"/>
  <c r="IJ54" i="9" s="1"/>
  <c r="HF54" i="9"/>
  <c r="HM54" i="9" s="1" a="1"/>
  <c r="HM54" i="9" s="1"/>
  <c r="Q54" i="15" s="1"/>
  <c r="GX54" i="9"/>
  <c r="HD54" i="9" s="1" a="1"/>
  <c r="HD54" i="9" s="1"/>
  <c r="FZ54" i="9"/>
  <c r="GG54" i="9" s="1" a="1"/>
  <c r="GG54" i="9" s="1"/>
  <c r="M54" i="15" s="1"/>
  <c r="FR54" i="9"/>
  <c r="FX54" i="9" s="1" a="1"/>
  <c r="FX54" i="9" s="1"/>
  <c r="ET54" i="9"/>
  <c r="FA54" i="9" s="1" a="1"/>
  <c r="FA54" i="9" s="1"/>
  <c r="EL54" i="9"/>
  <c r="ER54" i="9" s="1" a="1"/>
  <c r="ER54" i="9" s="1"/>
  <c r="DN54" i="9"/>
  <c r="DU54" i="9" s="1" a="1"/>
  <c r="DU54" i="9" s="1"/>
  <c r="H54" i="15" s="1"/>
  <c r="DF54" i="9"/>
  <c r="DL54" i="9" s="1" a="1"/>
  <c r="DL54" i="9" s="1"/>
  <c r="CX54" i="9"/>
  <c r="BZ54" i="9"/>
  <c r="CG54" i="9" s="1" a="1"/>
  <c r="CG54" i="9" s="1"/>
  <c r="BR54" i="9"/>
  <c r="BX54" i="9" s="1" a="1"/>
  <c r="BX54" i="9" s="1"/>
  <c r="AT54" i="9"/>
  <c r="BA54" i="9" s="1" a="1"/>
  <c r="BA54" i="9" s="1"/>
  <c r="AL54" i="9"/>
  <c r="AR54" i="9" s="1" a="1"/>
  <c r="AR54" i="9" s="1"/>
  <c r="N54" i="9"/>
  <c r="U54" i="9" s="1" a="1"/>
  <c r="U54" i="9" s="1"/>
  <c r="B54" i="15" s="1"/>
  <c r="F54" i="9"/>
  <c r="L54" i="9" s="1" a="1"/>
  <c r="L54" i="9" s="1"/>
  <c r="E54" i="9"/>
  <c r="E54" i="10" s="1"/>
  <c r="D54" i="9"/>
  <c r="D54" i="10" s="1"/>
  <c r="C54" i="9"/>
  <c r="C54" i="10" s="1"/>
  <c r="B54" i="9"/>
  <c r="B54" i="10" s="1"/>
  <c r="A54" i="9"/>
  <c r="A54" i="10" s="1"/>
  <c r="IL53" i="9"/>
  <c r="IR53" i="9" s="1" a="1"/>
  <c r="IR53" i="9" s="1"/>
  <c r="IK53" i="9" a="1"/>
  <c r="IK53" i="9" s="1"/>
  <c r="T53" i="15" s="1"/>
  <c r="II53" i="9" a="1"/>
  <c r="II53" i="9" s="1"/>
  <c r="IG53" i="9" a="1"/>
  <c r="IG53" i="9" s="1"/>
  <c r="IE53" i="9" a="1"/>
  <c r="IE53" i="9" s="1"/>
  <c r="AF53" i="10" s="1"/>
  <c r="ID53" i="9"/>
  <c r="IJ53" i="9" s="1" a="1"/>
  <c r="IJ53" i="9" s="1"/>
  <c r="HN53" i="9"/>
  <c r="HU53" i="9" s="1" a="1"/>
  <c r="HU53" i="9" s="1"/>
  <c r="R53" i="15" s="1"/>
  <c r="HF53" i="9"/>
  <c r="HL53" i="9" s="1" a="1"/>
  <c r="HL53" i="9" s="1"/>
  <c r="HE53" i="9" a="1"/>
  <c r="HE53" i="9" s="1"/>
  <c r="P53" i="15" s="1"/>
  <c r="HC53" i="9" a="1"/>
  <c r="HC53" i="9" s="1"/>
  <c r="HA53" i="9" a="1"/>
  <c r="HA53" i="9" s="1"/>
  <c r="GY53" i="9" a="1"/>
  <c r="GY53" i="9" s="1"/>
  <c r="AB53" i="10" s="1"/>
  <c r="GX53" i="9"/>
  <c r="HD53" i="9" s="1" a="1"/>
  <c r="HD53" i="9" s="1"/>
  <c r="GH53" i="9"/>
  <c r="GO53" i="9" s="1" a="1"/>
  <c r="GO53" i="9" s="1"/>
  <c r="N53" i="15" s="1"/>
  <c r="FZ53" i="9"/>
  <c r="GF53" i="9" s="1" a="1"/>
  <c r="GF53" i="9" s="1"/>
  <c r="FY53" i="9" a="1"/>
  <c r="FY53" i="9" s="1"/>
  <c r="FW53" i="9" a="1"/>
  <c r="FW53" i="9" s="1"/>
  <c r="FU53" i="9" a="1"/>
  <c r="FU53" i="9" s="1"/>
  <c r="FS53" i="9" a="1"/>
  <c r="FS53" i="9" s="1"/>
  <c r="X53" i="10" s="1"/>
  <c r="FR53" i="9"/>
  <c r="FX53" i="9" s="1" a="1"/>
  <c r="FX53" i="9" s="1"/>
  <c r="FB53" i="9"/>
  <c r="FI53" i="9" s="1" a="1"/>
  <c r="FI53" i="9" s="1"/>
  <c r="L53" i="15" s="1"/>
  <c r="ET53" i="9"/>
  <c r="EZ53" i="9" s="1" a="1"/>
  <c r="EZ53" i="9" s="1"/>
  <c r="ES53" i="9" a="1"/>
  <c r="ES53" i="9" s="1"/>
  <c r="K53" i="15" s="1"/>
  <c r="EQ53" i="9" a="1"/>
  <c r="EQ53" i="9" s="1"/>
  <c r="EO53" i="9" a="1"/>
  <c r="EO53" i="9" s="1"/>
  <c r="EM53" i="9" a="1"/>
  <c r="EM53" i="9" s="1"/>
  <c r="U53" i="10" s="1"/>
  <c r="EL53" i="9"/>
  <c r="ER53" i="9" s="1" a="1"/>
  <c r="ER53" i="9" s="1"/>
  <c r="DV53" i="9"/>
  <c r="EC53" i="9" s="1" a="1"/>
  <c r="EC53" i="9" s="1"/>
  <c r="DN53" i="9"/>
  <c r="DT53" i="9" s="1" a="1"/>
  <c r="DT53" i="9" s="1"/>
  <c r="DM53" i="9" a="1"/>
  <c r="DM53" i="9" s="1"/>
  <c r="G53" i="15" s="1"/>
  <c r="DK53" i="9" a="1"/>
  <c r="DK53" i="9" s="1"/>
  <c r="DI53" i="9" a="1"/>
  <c r="DI53" i="9" s="1"/>
  <c r="DG53" i="9" a="1"/>
  <c r="DG53" i="9" s="1"/>
  <c r="Q53" i="10" s="1"/>
  <c r="DF53" i="9"/>
  <c r="DL53" i="9" s="1" a="1"/>
  <c r="DL53" i="9" s="1"/>
  <c r="CX53" i="9"/>
  <c r="CH53" i="9"/>
  <c r="CO53" i="9" s="1" a="1"/>
  <c r="CO53" i="9" s="1"/>
  <c r="BZ53" i="9"/>
  <c r="CF53" i="9" s="1" a="1"/>
  <c r="CF53" i="9" s="1"/>
  <c r="BY53" i="9" a="1"/>
  <c r="BY53" i="9" s="1"/>
  <c r="BW53" i="9" a="1"/>
  <c r="BW53" i="9" s="1"/>
  <c r="BU53" i="9" a="1"/>
  <c r="BU53" i="9" s="1"/>
  <c r="BS53" i="9" a="1"/>
  <c r="BS53" i="9" s="1"/>
  <c r="M53" i="10" s="1"/>
  <c r="BR53" i="9"/>
  <c r="BX53" i="9" s="1" a="1"/>
  <c r="BX53" i="9" s="1"/>
  <c r="BB53" i="9"/>
  <c r="BI53" i="9" s="1" a="1"/>
  <c r="BI53" i="9" s="1"/>
  <c r="AT53" i="9"/>
  <c r="AZ53" i="9" s="1" a="1"/>
  <c r="AZ53" i="9" s="1"/>
  <c r="AS53" i="9" a="1"/>
  <c r="AS53" i="9" s="1"/>
  <c r="E53" i="15" s="1"/>
  <c r="AQ53" i="9" a="1"/>
  <c r="AQ53" i="9" s="1"/>
  <c r="AO53" i="9" a="1"/>
  <c r="AO53" i="9" s="1"/>
  <c r="AM53" i="9" a="1"/>
  <c r="AM53" i="9" s="1"/>
  <c r="I53" i="10" s="1"/>
  <c r="AL53" i="9"/>
  <c r="AR53" i="9" s="1" a="1"/>
  <c r="AR53" i="9" s="1"/>
  <c r="V53" i="9"/>
  <c r="AC53" i="9" s="1" a="1"/>
  <c r="AC53" i="9" s="1"/>
  <c r="C53" i="15" s="1"/>
  <c r="N53" i="9"/>
  <c r="T53" i="9" s="1" a="1"/>
  <c r="T53" i="9" s="1"/>
  <c r="M53" i="9" a="1"/>
  <c r="M53" i="9" s="1"/>
  <c r="K53" i="9" a="1"/>
  <c r="K53" i="9" s="1"/>
  <c r="I53" i="9" a="1"/>
  <c r="I53" i="9" s="1"/>
  <c r="G53" i="9" a="1"/>
  <c r="G53" i="9" s="1"/>
  <c r="F53" i="9"/>
  <c r="L53" i="9" s="1" a="1"/>
  <c r="L53" i="9" s="1"/>
  <c r="E53" i="9"/>
  <c r="E53" i="10" s="1"/>
  <c r="D53" i="9"/>
  <c r="D53" i="10" s="1"/>
  <c r="C53" i="9"/>
  <c r="C53" i="10" s="1"/>
  <c r="B53" i="9"/>
  <c r="B53" i="10" s="1"/>
  <c r="A53" i="9"/>
  <c r="A53" i="10" s="1"/>
  <c r="E52" i="9"/>
  <c r="E52" i="10" s="1"/>
  <c r="D52" i="9"/>
  <c r="D52" i="10" s="1"/>
  <c r="C52" i="9"/>
  <c r="C52" i="10" s="1"/>
  <c r="B52" i="9"/>
  <c r="B52" i="10" s="1"/>
  <c r="A52" i="9"/>
  <c r="A52" i="10" s="1"/>
  <c r="ID51" i="9"/>
  <c r="IK51" i="9" s="1" a="1"/>
  <c r="IK51" i="9" s="1"/>
  <c r="T51" i="15" s="1"/>
  <c r="GX51" i="9"/>
  <c r="HE51" i="9" s="1" a="1"/>
  <c r="HE51" i="9" s="1"/>
  <c r="P51" i="15" s="1"/>
  <c r="FR51" i="9"/>
  <c r="FY51" i="9" s="1" a="1"/>
  <c r="FY51" i="9" s="1"/>
  <c r="EL51" i="9"/>
  <c r="ES51" i="9" s="1" a="1"/>
  <c r="ES51" i="9" s="1"/>
  <c r="K51" i="15" s="1"/>
  <c r="DF51" i="9"/>
  <c r="DM51" i="9" s="1" a="1"/>
  <c r="DM51" i="9" s="1"/>
  <c r="G51" i="15" s="1"/>
  <c r="CX51" i="9"/>
  <c r="BR51" i="9"/>
  <c r="BY51" i="9" s="1" a="1"/>
  <c r="BY51" i="9" s="1"/>
  <c r="AL51" i="9"/>
  <c r="AS51" i="9" s="1" a="1"/>
  <c r="AS51" i="9" s="1"/>
  <c r="E51" i="15" s="1"/>
  <c r="F51" i="9"/>
  <c r="M51" i="9" s="1" a="1"/>
  <c r="M51" i="9" s="1"/>
  <c r="E51" i="9"/>
  <c r="E51" i="10" s="1"/>
  <c r="D51" i="9"/>
  <c r="D51" i="10" s="1"/>
  <c r="C51" i="9"/>
  <c r="C51" i="10" s="1"/>
  <c r="B51" i="9"/>
  <c r="B51" i="10" s="1"/>
  <c r="A51" i="9"/>
  <c r="A51" i="10" s="1"/>
  <c r="IL50" i="9"/>
  <c r="IS50" i="9" s="1" a="1"/>
  <c r="IS50" i="9" s="1"/>
  <c r="U50" i="15" s="1"/>
  <c r="ID50" i="9"/>
  <c r="IJ50" i="9" s="1" a="1"/>
  <c r="IJ50" i="9" s="1"/>
  <c r="HF50" i="9"/>
  <c r="HM50" i="9" s="1" a="1"/>
  <c r="HM50" i="9" s="1"/>
  <c r="Q50" i="15" s="1"/>
  <c r="GX50" i="9"/>
  <c r="HD50" i="9" s="1" a="1"/>
  <c r="HD50" i="9" s="1"/>
  <c r="FZ50" i="9"/>
  <c r="GG50" i="9" s="1" a="1"/>
  <c r="GG50" i="9" s="1"/>
  <c r="M50" i="15" s="1"/>
  <c r="FR50" i="9"/>
  <c r="FX50" i="9" s="1" a="1"/>
  <c r="FX50" i="9" s="1"/>
  <c r="ET50" i="9"/>
  <c r="FA50" i="9" s="1" a="1"/>
  <c r="FA50" i="9" s="1"/>
  <c r="EL50" i="9"/>
  <c r="ER50" i="9" s="1" a="1"/>
  <c r="ER50" i="9" s="1"/>
  <c r="DN50" i="9"/>
  <c r="DU50" i="9" s="1" a="1"/>
  <c r="DU50" i="9" s="1"/>
  <c r="H50" i="15" s="1"/>
  <c r="DF50" i="9"/>
  <c r="DL50" i="9" s="1" a="1"/>
  <c r="DL50" i="9" s="1"/>
  <c r="CX50" i="9"/>
  <c r="BZ50" i="9"/>
  <c r="CG50" i="9" s="1" a="1"/>
  <c r="CG50" i="9" s="1"/>
  <c r="BR50" i="9"/>
  <c r="BX50" i="9" s="1" a="1"/>
  <c r="BX50" i="9" s="1"/>
  <c r="AT50" i="9"/>
  <c r="BA50" i="9" s="1" a="1"/>
  <c r="BA50" i="9" s="1"/>
  <c r="AL50" i="9"/>
  <c r="AR50" i="9" s="1" a="1"/>
  <c r="AR50" i="9" s="1"/>
  <c r="N50" i="9"/>
  <c r="U50" i="9" s="1" a="1"/>
  <c r="U50" i="9" s="1"/>
  <c r="B50" i="15" s="1"/>
  <c r="F50" i="9"/>
  <c r="L50" i="9" s="1" a="1"/>
  <c r="L50" i="9" s="1"/>
  <c r="E50" i="9"/>
  <c r="E50" i="10" s="1"/>
  <c r="D50" i="9"/>
  <c r="D50" i="10" s="1"/>
  <c r="C50" i="9"/>
  <c r="C50" i="10" s="1"/>
  <c r="B50" i="9"/>
  <c r="B50" i="10" s="1"/>
  <c r="A50" i="9"/>
  <c r="A50" i="10" s="1"/>
  <c r="IL49" i="9"/>
  <c r="IR49" i="9" s="1" a="1"/>
  <c r="IR49" i="9" s="1"/>
  <c r="IK49" i="9" a="1"/>
  <c r="IK49" i="9" s="1"/>
  <c r="T49" i="15" s="1"/>
  <c r="II49" i="9" a="1"/>
  <c r="II49" i="9" s="1"/>
  <c r="IG49" i="9" a="1"/>
  <c r="IG49" i="9" s="1"/>
  <c r="IE49" i="9" a="1"/>
  <c r="IE49" i="9" s="1"/>
  <c r="AF49" i="10" s="1"/>
  <c r="ID49" i="9"/>
  <c r="IJ49" i="9" s="1" a="1"/>
  <c r="IJ49" i="9" s="1"/>
  <c r="HN49" i="9"/>
  <c r="HU49" i="9" s="1" a="1"/>
  <c r="HU49" i="9" s="1"/>
  <c r="R49" i="15" s="1"/>
  <c r="HF49" i="9"/>
  <c r="HL49" i="9" s="1" a="1"/>
  <c r="HL49" i="9" s="1"/>
  <c r="HE49" i="9" a="1"/>
  <c r="HE49" i="9" s="1"/>
  <c r="P49" i="15" s="1"/>
  <c r="HC49" i="9" a="1"/>
  <c r="HC49" i="9" s="1"/>
  <c r="HA49" i="9" a="1"/>
  <c r="HA49" i="9" s="1"/>
  <c r="GY49" i="9" a="1"/>
  <c r="GY49" i="9" s="1"/>
  <c r="AB49" i="10" s="1"/>
  <c r="GX49" i="9"/>
  <c r="HD49" i="9" s="1" a="1"/>
  <c r="HD49" i="9" s="1"/>
  <c r="GH49" i="9"/>
  <c r="GO49" i="9" s="1" a="1"/>
  <c r="GO49" i="9" s="1"/>
  <c r="N49" i="15" s="1"/>
  <c r="FZ49" i="9"/>
  <c r="GF49" i="9" s="1" a="1"/>
  <c r="GF49" i="9" s="1"/>
  <c r="FY49" i="9" a="1"/>
  <c r="FY49" i="9" s="1"/>
  <c r="FW49" i="9" a="1"/>
  <c r="FW49" i="9" s="1"/>
  <c r="FU49" i="9" a="1"/>
  <c r="FU49" i="9" s="1"/>
  <c r="FS49" i="9" a="1"/>
  <c r="FS49" i="9" s="1"/>
  <c r="X49" i="10" s="1"/>
  <c r="FR49" i="9"/>
  <c r="FX49" i="9" s="1" a="1"/>
  <c r="FX49" i="9" s="1"/>
  <c r="FB49" i="9"/>
  <c r="FI49" i="9" s="1" a="1"/>
  <c r="FI49" i="9" s="1"/>
  <c r="L49" i="15" s="1"/>
  <c r="ET49" i="9"/>
  <c r="EZ49" i="9" s="1" a="1"/>
  <c r="EZ49" i="9" s="1"/>
  <c r="ES49" i="9" a="1"/>
  <c r="ES49" i="9" s="1"/>
  <c r="K49" i="15" s="1"/>
  <c r="EQ49" i="9" a="1"/>
  <c r="EQ49" i="9" s="1"/>
  <c r="EO49" i="9" a="1"/>
  <c r="EO49" i="9" s="1"/>
  <c r="EM49" i="9" a="1"/>
  <c r="EM49" i="9" s="1"/>
  <c r="U49" i="10" s="1"/>
  <c r="EL49" i="9"/>
  <c r="ER49" i="9" s="1" a="1"/>
  <c r="ER49" i="9" s="1"/>
  <c r="DV49" i="9"/>
  <c r="DN49" i="9"/>
  <c r="DT49" i="9" s="1" a="1"/>
  <c r="DT49" i="9" s="1"/>
  <c r="DM49" i="9" a="1"/>
  <c r="DM49" i="9" s="1"/>
  <c r="G49" i="15" s="1"/>
  <c r="DK49" i="9" a="1"/>
  <c r="DK49" i="9" s="1"/>
  <c r="DI49" i="9" a="1"/>
  <c r="DI49" i="9" s="1"/>
  <c r="DG49" i="9" a="1"/>
  <c r="DG49" i="9" s="1"/>
  <c r="Q49" i="10" s="1"/>
  <c r="DF49" i="9"/>
  <c r="DL49" i="9" s="1" a="1"/>
  <c r="DL49" i="9" s="1"/>
  <c r="CX49" i="9"/>
  <c r="CJ49" i="9" a="1"/>
  <c r="CJ49" i="9" s="1"/>
  <c r="CH49" i="9"/>
  <c r="CN49" i="9" s="1" a="1"/>
  <c r="CN49" i="9" s="1"/>
  <c r="BZ49" i="9"/>
  <c r="CF49" i="9" s="1" a="1"/>
  <c r="CF49" i="9" s="1"/>
  <c r="BY49" i="9" a="1"/>
  <c r="BY49" i="9" s="1"/>
  <c r="BW49" i="9" a="1"/>
  <c r="BW49" i="9" s="1"/>
  <c r="BU49" i="9" a="1"/>
  <c r="BU49" i="9" s="1"/>
  <c r="BS49" i="9" a="1"/>
  <c r="BS49" i="9" s="1"/>
  <c r="M49" i="10" s="1"/>
  <c r="BR49" i="9"/>
  <c r="BX49" i="9" s="1" a="1"/>
  <c r="BX49" i="9" s="1"/>
  <c r="BF49" i="9" a="1"/>
  <c r="BF49" i="9" s="1"/>
  <c r="BD49" i="9" a="1"/>
  <c r="BD49" i="9" s="1"/>
  <c r="BB49" i="9"/>
  <c r="BH49" i="9" s="1" a="1"/>
  <c r="BH49" i="9" s="1"/>
  <c r="AT49" i="9"/>
  <c r="AZ49" i="9" s="1" a="1"/>
  <c r="AZ49" i="9" s="1"/>
  <c r="AS49" i="9" a="1"/>
  <c r="AS49" i="9" s="1"/>
  <c r="E49" i="15" s="1"/>
  <c r="AQ49" i="9" a="1"/>
  <c r="AQ49" i="9" s="1"/>
  <c r="AO49" i="9" a="1"/>
  <c r="AO49" i="9" s="1"/>
  <c r="AM49" i="9" a="1"/>
  <c r="AM49" i="9" s="1"/>
  <c r="I49" i="10" s="1"/>
  <c r="AL49" i="9"/>
  <c r="AR49" i="9" s="1" a="1"/>
  <c r="AR49" i="9" s="1"/>
  <c r="AB49" i="9" a="1"/>
  <c r="AB49" i="9" s="1"/>
  <c r="Z49" i="9" a="1"/>
  <c r="Z49" i="9" s="1"/>
  <c r="F49" i="14" s="1"/>
  <c r="X49" i="9" a="1"/>
  <c r="X49" i="9" s="1"/>
  <c r="V49" i="9"/>
  <c r="T49" i="9"/>
  <c r="N49" i="9"/>
  <c r="T49" i="9" s="1" a="1"/>
  <c r="M49" i="9" a="1"/>
  <c r="M49" i="9" s="1"/>
  <c r="K49" i="9" a="1"/>
  <c r="K49" i="9" s="1"/>
  <c r="I49" i="9" a="1"/>
  <c r="I49" i="9" s="1"/>
  <c r="G49" i="9" a="1"/>
  <c r="G49" i="9" s="1"/>
  <c r="F49" i="9"/>
  <c r="L49" i="9" s="1" a="1"/>
  <c r="L49" i="9" s="1"/>
  <c r="E49" i="9"/>
  <c r="E49" i="10" s="1"/>
  <c r="D49" i="9"/>
  <c r="D49" i="10" s="1"/>
  <c r="C49" i="9"/>
  <c r="C49" i="10" s="1"/>
  <c r="B49" i="9"/>
  <c r="B49" i="10" s="1"/>
  <c r="A49" i="9"/>
  <c r="A49" i="10" s="1"/>
  <c r="IB48" i="9" a="1"/>
  <c r="IB48" i="9" s="1"/>
  <c r="HX48" i="9" a="1"/>
  <c r="HX48" i="9" s="1"/>
  <c r="HV48" i="9"/>
  <c r="HZ48" i="9" s="1" a="1"/>
  <c r="HZ48" i="9" s="1"/>
  <c r="AK48" i="14" s="1"/>
  <c r="GT48" i="9" a="1"/>
  <c r="GT48" i="9" s="1"/>
  <c r="AE48" i="14" s="1"/>
  <c r="GP48" i="9"/>
  <c r="ED48" i="9"/>
  <c r="EJ48" i="9" s="1" a="1"/>
  <c r="EJ48" i="9" s="1"/>
  <c r="BJ48" i="9"/>
  <c r="BP48" i="9" s="1" a="1"/>
  <c r="BP48" i="9" s="1"/>
  <c r="AJ48" i="9" a="1"/>
  <c r="AJ48" i="9" s="1"/>
  <c r="AF48" i="9" a="1"/>
  <c r="AF48" i="9" s="1"/>
  <c r="AD48" i="9"/>
  <c r="AH48" i="9" s="1" a="1"/>
  <c r="AH48" i="9" s="1"/>
  <c r="H48" i="14" s="1"/>
  <c r="E48" i="9"/>
  <c r="E48" i="10" s="1"/>
  <c r="D48" i="9"/>
  <c r="D48" i="10" s="1"/>
  <c r="C48" i="9"/>
  <c r="B48" i="9"/>
  <c r="B48" i="10" s="1"/>
  <c r="A48" i="9"/>
  <c r="A48" i="10" s="1"/>
  <c r="IJ47" i="9" a="1"/>
  <c r="IJ47" i="9" s="1"/>
  <c r="IF47" i="9" a="1"/>
  <c r="IF47" i="9" s="1"/>
  <c r="ID47" i="9"/>
  <c r="IH47" i="9" s="1" a="1"/>
  <c r="IH47" i="9" s="1"/>
  <c r="AL47" i="14" s="1"/>
  <c r="GX47" i="9"/>
  <c r="FX47" i="9" a="1"/>
  <c r="FX47" i="9" s="1"/>
  <c r="FV47" i="9" a="1"/>
  <c r="FV47" i="9" s="1"/>
  <c r="FT47" i="9" a="1"/>
  <c r="FT47" i="9" s="1"/>
  <c r="FR47" i="9"/>
  <c r="EP47" i="9" a="1"/>
  <c r="EP47" i="9" s="1"/>
  <c r="R47" i="14" s="1"/>
  <c r="EL47" i="9"/>
  <c r="ER47" i="9" s="1" a="1"/>
  <c r="ER47" i="9" s="1"/>
  <c r="DL47" i="9" a="1"/>
  <c r="DL47" i="9" s="1"/>
  <c r="DH47" i="9" a="1"/>
  <c r="DH47" i="9" s="1"/>
  <c r="DF47" i="9"/>
  <c r="DJ47" i="9" s="1" a="1"/>
  <c r="DJ47" i="9" s="1"/>
  <c r="N47" i="14" s="1"/>
  <c r="CX47" i="9"/>
  <c r="BV47" i="9" a="1"/>
  <c r="BV47" i="9" s="1"/>
  <c r="BR47" i="9"/>
  <c r="BX47" i="9" s="1" a="1"/>
  <c r="BX47" i="9" s="1"/>
  <c r="AR47" i="9" a="1"/>
  <c r="AR47" i="9" s="1"/>
  <c r="AN47" i="9" a="1"/>
  <c r="AN47" i="9" s="1"/>
  <c r="AL47" i="9"/>
  <c r="AP47" i="9" s="1" a="1"/>
  <c r="AP47" i="9" s="1"/>
  <c r="I47" i="14" s="1"/>
  <c r="F47" i="9"/>
  <c r="E47" i="9"/>
  <c r="E47" i="10" s="1"/>
  <c r="D47" i="9"/>
  <c r="D47" i="10" s="1"/>
  <c r="C47" i="9"/>
  <c r="C47" i="10" s="1"/>
  <c r="B47" i="9"/>
  <c r="B47" i="10" s="1"/>
  <c r="A47" i="9"/>
  <c r="A47" i="10" s="1"/>
  <c r="IR46" i="9" a="1"/>
  <c r="IR46" i="9" s="1"/>
  <c r="IN46" i="9" a="1"/>
  <c r="IN46" i="9" s="1"/>
  <c r="IL46" i="9"/>
  <c r="IP46" i="9" s="1" a="1"/>
  <c r="IP46" i="9" s="1"/>
  <c r="AM46" i="14" s="1"/>
  <c r="IJ46" i="9"/>
  <c r="ID46" i="9"/>
  <c r="IJ46" i="9" s="1" a="1"/>
  <c r="HL46" i="9" a="1"/>
  <c r="HL46" i="9" s="1"/>
  <c r="HH46" i="9" a="1"/>
  <c r="HH46" i="9" s="1"/>
  <c r="HF46" i="9"/>
  <c r="HJ46" i="9" s="1" a="1"/>
  <c r="HJ46" i="9" s="1"/>
  <c r="AH46" i="14" s="1"/>
  <c r="HD46" i="9"/>
  <c r="GX46" i="9"/>
  <c r="HD46" i="9" s="1" a="1"/>
  <c r="GF46" i="9" a="1"/>
  <c r="GF46" i="9" s="1"/>
  <c r="GB46" i="9" a="1"/>
  <c r="GB46" i="9" s="1"/>
  <c r="FZ46" i="9"/>
  <c r="GD46" i="9" s="1" a="1"/>
  <c r="GD46" i="9" s="1"/>
  <c r="AC46" i="14" s="1"/>
  <c r="FX46" i="9"/>
  <c r="FR46" i="9"/>
  <c r="FX46" i="9" s="1" a="1"/>
  <c r="EZ46" i="9" a="1"/>
  <c r="EZ46" i="9" s="1"/>
  <c r="EV46" i="9" a="1"/>
  <c r="EV46" i="9" s="1"/>
  <c r="ET46" i="9"/>
  <c r="EX46" i="9" s="1" a="1"/>
  <c r="EX46" i="9" s="1"/>
  <c r="W46" i="14" s="1"/>
  <c r="X46" i="14" s="1"/>
  <c r="T46" i="14" s="1"/>
  <c r="ER46" i="9"/>
  <c r="EL46" i="9"/>
  <c r="ER46" i="9" s="1" a="1"/>
  <c r="DT46" i="9" a="1"/>
  <c r="DT46" i="9" s="1"/>
  <c r="DP46" i="9" a="1"/>
  <c r="DP46" i="9" s="1"/>
  <c r="DN46" i="9"/>
  <c r="DR46" i="9" s="1" a="1"/>
  <c r="DR46" i="9" s="1"/>
  <c r="O46" i="14" s="1"/>
  <c r="DL46" i="9"/>
  <c r="DF46" i="9"/>
  <c r="DL46" i="9" s="1" a="1"/>
  <c r="CX46" i="9"/>
  <c r="BZ46" i="9"/>
  <c r="BR46" i="9"/>
  <c r="BX46" i="9" s="1" a="1"/>
  <c r="BX46" i="9" s="1"/>
  <c r="AT46" i="9"/>
  <c r="AL46" i="9"/>
  <c r="AR46" i="9" s="1" a="1"/>
  <c r="AR46" i="9" s="1"/>
  <c r="N46" i="9"/>
  <c r="F46" i="9"/>
  <c r="L46" i="9" s="1" a="1"/>
  <c r="L46" i="9" s="1"/>
  <c r="E46" i="9"/>
  <c r="E46" i="10" s="1"/>
  <c r="D46" i="9"/>
  <c r="D46" i="10" s="1"/>
  <c r="C46" i="9"/>
  <c r="C46" i="10" s="1"/>
  <c r="B46" i="9"/>
  <c r="B46" i="10" s="1"/>
  <c r="A46" i="9"/>
  <c r="A46" i="10" s="1"/>
  <c r="IR45" i="9"/>
  <c r="IL45" i="9"/>
  <c r="IR45" i="9" s="1" a="1"/>
  <c r="IK45" i="9" a="1"/>
  <c r="IK45" i="9" s="1"/>
  <c r="T45" i="15" s="1"/>
  <c r="II45" i="9" a="1"/>
  <c r="II45" i="9" s="1"/>
  <c r="IG45" i="9" a="1"/>
  <c r="IG45" i="9" s="1"/>
  <c r="IE45" i="9" a="1"/>
  <c r="IE45" i="9" s="1"/>
  <c r="AF45" i="10" s="1"/>
  <c r="ID45" i="9"/>
  <c r="IJ45" i="9" s="1" a="1"/>
  <c r="IJ45" i="9" s="1"/>
  <c r="HR45" i="9" a="1"/>
  <c r="HR45" i="9" s="1"/>
  <c r="AI45" i="14" s="1"/>
  <c r="HN45" i="9"/>
  <c r="HT45" i="9" s="1" a="1"/>
  <c r="HT45" i="9" s="1"/>
  <c r="HF45" i="9"/>
  <c r="HL45" i="9" s="1" a="1"/>
  <c r="HL45" i="9" s="1"/>
  <c r="HE45" i="9" a="1"/>
  <c r="HE45" i="9" s="1"/>
  <c r="P45" i="15" s="1"/>
  <c r="HC45" i="9" a="1"/>
  <c r="HC45" i="9" s="1"/>
  <c r="HA45" i="9" a="1"/>
  <c r="HA45" i="9" s="1"/>
  <c r="GY45" i="9" a="1"/>
  <c r="GY45" i="9" s="1"/>
  <c r="AB45" i="10" s="1"/>
  <c r="GX45" i="9"/>
  <c r="HD45" i="9" s="1" a="1"/>
  <c r="HD45" i="9" s="1"/>
  <c r="GN45" i="9" a="1"/>
  <c r="GN45" i="9" s="1"/>
  <c r="GL45" i="9" a="1"/>
  <c r="GL45" i="9" s="1"/>
  <c r="AD45" i="14" s="1"/>
  <c r="GJ45" i="9" a="1"/>
  <c r="GJ45" i="9" s="1"/>
  <c r="GH45" i="9"/>
  <c r="GF45" i="9"/>
  <c r="FZ45" i="9"/>
  <c r="GF45" i="9" s="1" a="1"/>
  <c r="FY45" i="9" a="1"/>
  <c r="FY45" i="9" s="1"/>
  <c r="FW45" i="9" a="1"/>
  <c r="FW45" i="9" s="1"/>
  <c r="FU45" i="9" a="1"/>
  <c r="FU45" i="9" s="1"/>
  <c r="FS45" i="9" a="1"/>
  <c r="FS45" i="9" s="1"/>
  <c r="X45" i="10" s="1"/>
  <c r="FR45" i="9"/>
  <c r="FX45" i="9" s="1" a="1"/>
  <c r="FX45" i="9" s="1"/>
  <c r="FB45" i="9"/>
  <c r="ET45" i="9"/>
  <c r="EZ45" i="9" s="1" a="1"/>
  <c r="EZ45" i="9" s="1"/>
  <c r="ES45" i="9" a="1"/>
  <c r="ES45" i="9" s="1"/>
  <c r="K45" i="15" s="1"/>
  <c r="EQ45" i="9" a="1"/>
  <c r="EQ45" i="9" s="1"/>
  <c r="EO45" i="9" a="1"/>
  <c r="EO45" i="9" s="1"/>
  <c r="EM45" i="9" a="1"/>
  <c r="EM45" i="9" s="1"/>
  <c r="U45" i="10" s="1"/>
  <c r="EL45" i="9"/>
  <c r="ER45" i="9" s="1" a="1"/>
  <c r="ER45" i="9" s="1"/>
  <c r="EB45" i="9" a="1"/>
  <c r="EB45" i="9" s="1"/>
  <c r="DD45" i="9" s="1"/>
  <c r="DX45" i="9" a="1"/>
  <c r="DX45" i="9" s="1"/>
  <c r="DV45" i="9"/>
  <c r="DZ45" i="9" s="1" a="1"/>
  <c r="DZ45" i="9" s="1"/>
  <c r="DT45" i="9"/>
  <c r="DN45" i="9"/>
  <c r="DT45" i="9" s="1" a="1"/>
  <c r="DM45" i="9" a="1"/>
  <c r="DM45" i="9" s="1"/>
  <c r="G45" i="15" s="1"/>
  <c r="DK45" i="9" a="1"/>
  <c r="DK45" i="9" s="1"/>
  <c r="DI45" i="9" a="1"/>
  <c r="DI45" i="9" s="1"/>
  <c r="DG45" i="9" a="1"/>
  <c r="DG45" i="9" s="1"/>
  <c r="Q45" i="10" s="1"/>
  <c r="DF45" i="9"/>
  <c r="DL45" i="9" s="1" a="1"/>
  <c r="DL45" i="9" s="1"/>
  <c r="CZ45" i="9"/>
  <c r="CX45" i="9"/>
  <c r="CN45" i="9" a="1"/>
  <c r="CN45" i="9" s="1"/>
  <c r="CJ45" i="9" a="1"/>
  <c r="CJ45" i="9" s="1"/>
  <c r="CH45" i="9"/>
  <c r="CL45" i="9" s="1" a="1"/>
  <c r="CL45" i="9" s="1"/>
  <c r="CF45" i="9"/>
  <c r="BZ45" i="9"/>
  <c r="CF45" i="9" s="1" a="1"/>
  <c r="BY45" i="9" a="1"/>
  <c r="BY45" i="9" s="1"/>
  <c r="BW45" i="9" a="1"/>
  <c r="BW45" i="9" s="1"/>
  <c r="BU45" i="9" a="1"/>
  <c r="BU45" i="9" s="1"/>
  <c r="BS45" i="9" a="1"/>
  <c r="BS45" i="9" s="1"/>
  <c r="M45" i="10" s="1"/>
  <c r="BR45" i="9"/>
  <c r="BX45" i="9" s="1" a="1"/>
  <c r="BX45" i="9" s="1"/>
  <c r="BF45" i="9" a="1"/>
  <c r="BF45" i="9" s="1"/>
  <c r="BB45" i="9"/>
  <c r="BH45" i="9" s="1" a="1"/>
  <c r="BH45" i="9" s="1"/>
  <c r="AT45" i="9"/>
  <c r="AZ45" i="9" s="1" a="1"/>
  <c r="AZ45" i="9" s="1"/>
  <c r="AS45" i="9" a="1"/>
  <c r="AS45" i="9" s="1"/>
  <c r="E45" i="15" s="1"/>
  <c r="AQ45" i="9" a="1"/>
  <c r="AQ45" i="9" s="1"/>
  <c r="AO45" i="9" a="1"/>
  <c r="AO45" i="9" s="1"/>
  <c r="AM45" i="9" a="1"/>
  <c r="AM45" i="9" s="1"/>
  <c r="I45" i="10" s="1"/>
  <c r="AL45" i="9"/>
  <c r="AR45" i="9" s="1" a="1"/>
  <c r="AR45" i="9" s="1"/>
  <c r="AB45" i="9" a="1"/>
  <c r="AB45" i="9" s="1"/>
  <c r="Z45" i="9" a="1"/>
  <c r="Z45" i="9" s="1"/>
  <c r="F45" i="14" s="1"/>
  <c r="X45" i="9" a="1"/>
  <c r="X45" i="9" s="1"/>
  <c r="V45" i="9"/>
  <c r="T45" i="9"/>
  <c r="N45" i="9"/>
  <c r="T45" i="9" s="1" a="1"/>
  <c r="M45" i="9" a="1"/>
  <c r="M45" i="9" s="1"/>
  <c r="K45" i="9" a="1"/>
  <c r="K45" i="9" s="1"/>
  <c r="I45" i="9" a="1"/>
  <c r="I45" i="9" s="1"/>
  <c r="G45" i="9" a="1"/>
  <c r="G45" i="9" s="1"/>
  <c r="F45" i="9"/>
  <c r="L45" i="9" s="1" a="1"/>
  <c r="L45" i="9" s="1"/>
  <c r="E45" i="9"/>
  <c r="E45" i="10" s="1"/>
  <c r="D45" i="9"/>
  <c r="D45" i="10" s="1"/>
  <c r="C45" i="9"/>
  <c r="C45" i="10" s="1"/>
  <c r="B45" i="9"/>
  <c r="B45" i="10" s="1"/>
  <c r="A45" i="9"/>
  <c r="A45" i="10" s="1"/>
  <c r="IB44" i="9" a="1"/>
  <c r="IB44" i="9" s="1"/>
  <c r="HX44" i="9" a="1"/>
  <c r="HX44" i="9" s="1"/>
  <c r="HV44" i="9"/>
  <c r="HZ44" i="9" s="1" a="1"/>
  <c r="HZ44" i="9" s="1"/>
  <c r="AK44" i="14" s="1"/>
  <c r="GP44" i="9"/>
  <c r="EH44" i="9" a="1"/>
  <c r="EH44" i="9" s="1"/>
  <c r="Q44" i="14" s="1"/>
  <c r="ED44" i="9"/>
  <c r="EJ44" i="9" s="1" a="1"/>
  <c r="EJ44" i="9" s="1"/>
  <c r="BN44" i="9" a="1"/>
  <c r="BN44" i="9" s="1"/>
  <c r="J44" i="14" s="1"/>
  <c r="BJ44" i="9"/>
  <c r="BP44" i="9" s="1" a="1"/>
  <c r="BP44" i="9" s="1"/>
  <c r="AJ44" i="9" a="1"/>
  <c r="AJ44" i="9" s="1"/>
  <c r="AF44" i="9" a="1"/>
  <c r="AF44" i="9" s="1"/>
  <c r="AD44" i="9"/>
  <c r="AH44" i="9" s="1" a="1"/>
  <c r="AH44" i="9" s="1"/>
  <c r="H44" i="14" s="1"/>
  <c r="E44" i="9"/>
  <c r="E44" i="10" s="1"/>
  <c r="D44" i="9"/>
  <c r="D44" i="10" s="1"/>
  <c r="C44" i="9"/>
  <c r="B44" i="9"/>
  <c r="B44" i="10" s="1"/>
  <c r="A44" i="9"/>
  <c r="A44" i="10" s="1"/>
  <c r="IJ43" i="9" a="1"/>
  <c r="IJ43" i="9" s="1"/>
  <c r="IF43" i="9" a="1"/>
  <c r="IF43" i="9" s="1"/>
  <c r="ID43" i="9"/>
  <c r="IH43" i="9" s="1" a="1"/>
  <c r="IH43" i="9" s="1"/>
  <c r="AL43" i="14" s="1"/>
  <c r="GX43" i="9"/>
  <c r="FX43" i="9" a="1"/>
  <c r="FX43" i="9" s="1"/>
  <c r="FV43" i="9" a="1"/>
  <c r="FV43" i="9" s="1"/>
  <c r="FT43" i="9" a="1"/>
  <c r="FT43" i="9" s="1"/>
  <c r="FR43" i="9"/>
  <c r="EP43" i="9" a="1"/>
  <c r="EP43" i="9" s="1"/>
  <c r="R43" i="14" s="1"/>
  <c r="EL43" i="9"/>
  <c r="ER43" i="9" s="1" a="1"/>
  <c r="ER43" i="9" s="1"/>
  <c r="DL43" i="9" a="1"/>
  <c r="DL43" i="9" s="1"/>
  <c r="DH43" i="9" a="1"/>
  <c r="DH43" i="9" s="1"/>
  <c r="DF43" i="9"/>
  <c r="DJ43" i="9" s="1" a="1"/>
  <c r="DJ43" i="9" s="1"/>
  <c r="N43" i="14" s="1"/>
  <c r="CX43" i="9"/>
  <c r="BV43" i="9" a="1"/>
  <c r="BV43" i="9" s="1"/>
  <c r="BR43" i="9"/>
  <c r="BX43" i="9" s="1" a="1"/>
  <c r="BX43" i="9" s="1"/>
  <c r="AR43" i="9" a="1"/>
  <c r="AR43" i="9" s="1"/>
  <c r="AN43" i="9" a="1"/>
  <c r="AN43" i="9" s="1"/>
  <c r="AL43" i="9"/>
  <c r="AP43" i="9" s="1" a="1"/>
  <c r="AP43" i="9" s="1"/>
  <c r="I43" i="14" s="1"/>
  <c r="F43" i="9"/>
  <c r="E43" i="9"/>
  <c r="E43" i="10" s="1"/>
  <c r="D43" i="9"/>
  <c r="D43" i="10" s="1"/>
  <c r="C43" i="9"/>
  <c r="C43" i="10" s="1"/>
  <c r="B43" i="9"/>
  <c r="B43" i="10" s="1"/>
  <c r="A43" i="9"/>
  <c r="A43" i="10" s="1"/>
  <c r="IR42" i="9" a="1"/>
  <c r="IR42" i="9" s="1"/>
  <c r="IN42" i="9" a="1"/>
  <c r="IN42" i="9" s="1"/>
  <c r="IL42" i="9"/>
  <c r="IP42" i="9" s="1" a="1"/>
  <c r="IP42" i="9" s="1"/>
  <c r="AM42" i="14" s="1"/>
  <c r="IJ42" i="9"/>
  <c r="ID42" i="9"/>
  <c r="IJ42" i="9" s="1" a="1"/>
  <c r="HL42" i="9" a="1"/>
  <c r="HL42" i="9" s="1"/>
  <c r="HH42" i="9" a="1"/>
  <c r="HH42" i="9" s="1"/>
  <c r="HF42" i="9"/>
  <c r="HJ42" i="9" s="1" a="1"/>
  <c r="HJ42" i="9" s="1"/>
  <c r="AH42" i="14" s="1"/>
  <c r="HD42" i="9"/>
  <c r="GX42" i="9"/>
  <c r="HD42" i="9" s="1" a="1"/>
  <c r="GF42" i="9" a="1"/>
  <c r="GF42" i="9" s="1"/>
  <c r="GB42" i="9" a="1"/>
  <c r="GB42" i="9" s="1"/>
  <c r="FZ42" i="9"/>
  <c r="GD42" i="9" s="1" a="1"/>
  <c r="GD42" i="9" s="1"/>
  <c r="AC42" i="14" s="1"/>
  <c r="FX42" i="9"/>
  <c r="FR42" i="9"/>
  <c r="FX42" i="9" s="1" a="1"/>
  <c r="EZ42" i="9" a="1"/>
  <c r="EZ42" i="9" s="1"/>
  <c r="EV42" i="9" a="1"/>
  <c r="EV42" i="9" s="1"/>
  <c r="ET42" i="9"/>
  <c r="EX42" i="9" s="1" a="1"/>
  <c r="EX42" i="9" s="1"/>
  <c r="W42" i="14" s="1"/>
  <c r="X42" i="14" s="1"/>
  <c r="T42" i="14" s="1"/>
  <c r="ER42" i="9"/>
  <c r="EL42" i="9"/>
  <c r="ER42" i="9" s="1" a="1"/>
  <c r="DT42" i="9" a="1"/>
  <c r="DT42" i="9" s="1"/>
  <c r="DP42" i="9" a="1"/>
  <c r="DP42" i="9" s="1"/>
  <c r="DN42" i="9"/>
  <c r="DR42" i="9" s="1" a="1"/>
  <c r="DR42" i="9" s="1"/>
  <c r="O42" i="14" s="1"/>
  <c r="DL42" i="9"/>
  <c r="DF42" i="9"/>
  <c r="DL42" i="9" s="1" a="1"/>
  <c r="CX42" i="9"/>
  <c r="BZ42" i="9"/>
  <c r="BR42" i="9"/>
  <c r="BX42" i="9" s="1" a="1"/>
  <c r="BX42" i="9" s="1"/>
  <c r="AT42" i="9"/>
  <c r="AL42" i="9"/>
  <c r="AR42" i="9" s="1" a="1"/>
  <c r="AR42" i="9" s="1"/>
  <c r="N42" i="9"/>
  <c r="F42" i="9"/>
  <c r="L42" i="9" s="1" a="1"/>
  <c r="L42" i="9" s="1"/>
  <c r="E42" i="9"/>
  <c r="E42" i="10" s="1"/>
  <c r="D42" i="9"/>
  <c r="D42" i="10" s="1"/>
  <c r="C42" i="9"/>
  <c r="C42" i="10" s="1"/>
  <c r="B42" i="9"/>
  <c r="B42" i="10" s="1"/>
  <c r="A42" i="9"/>
  <c r="A42" i="10" s="1"/>
  <c r="IR41" i="9"/>
  <c r="IL41" i="9"/>
  <c r="IR41" i="9" s="1" a="1"/>
  <c r="IK41" i="9" a="1"/>
  <c r="IK41" i="9" s="1"/>
  <c r="T41" i="15" s="1"/>
  <c r="II41" i="9" a="1"/>
  <c r="II41" i="9" s="1"/>
  <c r="IG41" i="9" a="1"/>
  <c r="IG41" i="9" s="1"/>
  <c r="IE41" i="9" a="1"/>
  <c r="IE41" i="9" s="1"/>
  <c r="AF41" i="10" s="1"/>
  <c r="ID41" i="9"/>
  <c r="IJ41" i="9" s="1" a="1"/>
  <c r="IJ41" i="9" s="1"/>
  <c r="HR41" i="9" a="1"/>
  <c r="HR41" i="9" s="1"/>
  <c r="AI41" i="14" s="1"/>
  <c r="HN41" i="9"/>
  <c r="HT41" i="9" s="1" a="1"/>
  <c r="HT41" i="9" s="1"/>
  <c r="HF41" i="9"/>
  <c r="HL41" i="9" s="1" a="1"/>
  <c r="HL41" i="9" s="1"/>
  <c r="HE41" i="9" a="1"/>
  <c r="HE41" i="9" s="1"/>
  <c r="P41" i="15" s="1"/>
  <c r="HC41" i="9" a="1"/>
  <c r="HC41" i="9" s="1"/>
  <c r="HA41" i="9" a="1"/>
  <c r="HA41" i="9" s="1"/>
  <c r="GY41" i="9" a="1"/>
  <c r="GY41" i="9" s="1"/>
  <c r="AB41" i="10" s="1"/>
  <c r="GX41" i="9"/>
  <c r="HD41" i="9" s="1" a="1"/>
  <c r="HD41" i="9" s="1"/>
  <c r="GN41" i="9" a="1"/>
  <c r="GN41" i="9" s="1"/>
  <c r="GL41" i="9" a="1"/>
  <c r="GL41" i="9" s="1"/>
  <c r="AD41" i="14" s="1"/>
  <c r="GJ41" i="9" a="1"/>
  <c r="GJ41" i="9" s="1"/>
  <c r="GH41" i="9"/>
  <c r="GF41" i="9"/>
  <c r="FZ41" i="9"/>
  <c r="GF41" i="9" s="1" a="1"/>
  <c r="FY41" i="9" a="1"/>
  <c r="FY41" i="9" s="1"/>
  <c r="FW41" i="9" a="1"/>
  <c r="FW41" i="9" s="1"/>
  <c r="FU41" i="9" a="1"/>
  <c r="FU41" i="9" s="1"/>
  <c r="FS41" i="9" a="1"/>
  <c r="FS41" i="9" s="1"/>
  <c r="X41" i="10" s="1"/>
  <c r="FR41" i="9"/>
  <c r="FX41" i="9" s="1" a="1"/>
  <c r="FX41" i="9" s="1"/>
  <c r="FB41" i="9"/>
  <c r="ET41" i="9"/>
  <c r="EZ41" i="9" s="1" a="1"/>
  <c r="EZ41" i="9" s="1"/>
  <c r="ES41" i="9" a="1"/>
  <c r="ES41" i="9" s="1"/>
  <c r="K41" i="15" s="1"/>
  <c r="EQ41" i="9" a="1"/>
  <c r="EQ41" i="9" s="1"/>
  <c r="EO41" i="9" a="1"/>
  <c r="EO41" i="9" s="1"/>
  <c r="EM41" i="9" a="1"/>
  <c r="EM41" i="9" s="1"/>
  <c r="U41" i="10" s="1"/>
  <c r="EL41" i="9"/>
  <c r="ER41" i="9" s="1" a="1"/>
  <c r="ER41" i="9" s="1"/>
  <c r="EB41" i="9" a="1"/>
  <c r="EB41" i="9" s="1"/>
  <c r="DX41" i="9" a="1"/>
  <c r="DX41" i="9" s="1"/>
  <c r="CZ41" i="9" s="1"/>
  <c r="DV41" i="9"/>
  <c r="DZ41" i="9" s="1" a="1"/>
  <c r="DZ41" i="9" s="1"/>
  <c r="DP41" i="9" a="1"/>
  <c r="DP41" i="9" s="1"/>
  <c r="DN41" i="9"/>
  <c r="DM41" i="9" a="1"/>
  <c r="DM41" i="9" s="1"/>
  <c r="G41" i="15" s="1"/>
  <c r="DL41" i="9"/>
  <c r="DK41" i="9" a="1"/>
  <c r="DK41" i="9" s="1"/>
  <c r="DI41" i="9" a="1"/>
  <c r="DI41" i="9" s="1"/>
  <c r="DG41" i="9" a="1"/>
  <c r="DG41" i="9" s="1"/>
  <c r="Q41" i="10" s="1"/>
  <c r="DF41" i="9"/>
  <c r="DL41" i="9" s="1" a="1"/>
  <c r="DD41" i="9"/>
  <c r="CX41" i="9"/>
  <c r="CN41" i="9" a="1"/>
  <c r="CN41" i="9" s="1"/>
  <c r="CJ41" i="9" a="1"/>
  <c r="CJ41" i="9" s="1"/>
  <c r="CH41" i="9"/>
  <c r="CF41" i="9" a="1"/>
  <c r="CF41" i="9" s="1"/>
  <c r="CB41" i="9" a="1"/>
  <c r="CB41" i="9" s="1"/>
  <c r="BZ41" i="9"/>
  <c r="BY41" i="9" a="1"/>
  <c r="BY41" i="9" s="1"/>
  <c r="BX41" i="9"/>
  <c r="BW41" i="9" a="1"/>
  <c r="BW41" i="9" s="1"/>
  <c r="BU41" i="9" a="1"/>
  <c r="BU41" i="9" s="1"/>
  <c r="BS41" i="9" a="1"/>
  <c r="BS41" i="9" s="1"/>
  <c r="M41" i="10" s="1"/>
  <c r="BR41" i="9"/>
  <c r="BX41" i="9" s="1" a="1"/>
  <c r="BH41" i="9" a="1"/>
  <c r="BH41" i="9" s="1"/>
  <c r="BD41" i="9" a="1"/>
  <c r="BD41" i="9" s="1"/>
  <c r="BB41" i="9"/>
  <c r="AT41" i="9"/>
  <c r="AZ41" i="9" s="1" a="1"/>
  <c r="AZ41" i="9" s="1"/>
  <c r="AS41" i="9" a="1"/>
  <c r="AS41" i="9" s="1"/>
  <c r="E41" i="15" s="1"/>
  <c r="AQ41" i="9" a="1"/>
  <c r="AQ41" i="9" s="1"/>
  <c r="AO41" i="9" a="1"/>
  <c r="AO41" i="9" s="1"/>
  <c r="AM41" i="9" a="1"/>
  <c r="AM41" i="9" s="1"/>
  <c r="I41" i="10" s="1"/>
  <c r="AL41" i="9"/>
  <c r="AR41" i="9" s="1" a="1"/>
  <c r="AR41" i="9" s="1"/>
  <c r="V41" i="9"/>
  <c r="AB41" i="9" s="1" a="1"/>
  <c r="AB41" i="9" s="1"/>
  <c r="N41" i="9"/>
  <c r="M41" i="9" a="1"/>
  <c r="M41" i="9" s="1"/>
  <c r="K41" i="9" a="1"/>
  <c r="K41" i="9" s="1"/>
  <c r="I41" i="9" a="1"/>
  <c r="I41" i="9" s="1"/>
  <c r="G41" i="9" a="1"/>
  <c r="G41" i="9" s="1"/>
  <c r="F41" i="9"/>
  <c r="L41" i="9" s="1" a="1"/>
  <c r="L41" i="9" s="1"/>
  <c r="E41" i="9"/>
  <c r="E41" i="10" s="1"/>
  <c r="D41" i="9"/>
  <c r="D41" i="10" s="1"/>
  <c r="C41" i="9"/>
  <c r="C41" i="10" s="1"/>
  <c r="B41" i="9"/>
  <c r="B41" i="10" s="1"/>
  <c r="A41" i="9"/>
  <c r="A41" i="10" s="1"/>
  <c r="HV40" i="9"/>
  <c r="GV40" i="9" a="1"/>
  <c r="GV40" i="9" s="1"/>
  <c r="GR40" i="9" a="1"/>
  <c r="GR40" i="9" s="1"/>
  <c r="GP40" i="9"/>
  <c r="FJ40" i="9"/>
  <c r="EJ40" i="9" a="1"/>
  <c r="EJ40" i="9" s="1"/>
  <c r="EF40" i="9" a="1"/>
  <c r="EF40" i="9" s="1"/>
  <c r="ED40" i="9"/>
  <c r="CP40" i="9"/>
  <c r="BP40" i="9" a="1"/>
  <c r="BP40" i="9" s="1"/>
  <c r="BL40" i="9" a="1"/>
  <c r="BL40" i="9" s="1"/>
  <c r="BJ40" i="9"/>
  <c r="AD40" i="9"/>
  <c r="E40" i="9"/>
  <c r="E40" i="10" s="1"/>
  <c r="D40" i="9"/>
  <c r="D40" i="10" s="1"/>
  <c r="C40" i="9"/>
  <c r="HN40" i="9" s="1"/>
  <c r="B40" i="9"/>
  <c r="B40" i="10" s="1"/>
  <c r="A40" i="9"/>
  <c r="A40" i="10" s="1"/>
  <c r="E39" i="9"/>
  <c r="E39" i="10" s="1"/>
  <c r="D39" i="9"/>
  <c r="D39" i="10" s="1"/>
  <c r="C39" i="9"/>
  <c r="B39" i="9"/>
  <c r="B39" i="10" s="1"/>
  <c r="A39" i="9"/>
  <c r="A39" i="10" s="1"/>
  <c r="IR38" i="9" a="1"/>
  <c r="IR38" i="9" s="1"/>
  <c r="IN38" i="9" a="1"/>
  <c r="IN38" i="9" s="1"/>
  <c r="IL38" i="9"/>
  <c r="ID38" i="9"/>
  <c r="IJ38" i="9" s="1" a="1"/>
  <c r="IJ38" i="9" s="1"/>
  <c r="HF38" i="9"/>
  <c r="HD38" i="9" a="1"/>
  <c r="HD38" i="9"/>
  <c r="GZ38" i="9" a="1"/>
  <c r="GZ38" i="9"/>
  <c r="GX38" i="9"/>
  <c r="GF38" i="9" a="1"/>
  <c r="GF38" i="9" s="1"/>
  <c r="GB38" i="9" a="1"/>
  <c r="GB38" i="9" s="1"/>
  <c r="FZ38" i="9"/>
  <c r="FR38" i="9"/>
  <c r="FX38" i="9" s="1" a="1"/>
  <c r="FX38" i="9" s="1"/>
  <c r="ET38" i="9"/>
  <c r="ER38" i="9" a="1"/>
  <c r="ER38" i="9"/>
  <c r="EN38" i="9" a="1"/>
  <c r="EN38" i="9"/>
  <c r="EL38" i="9"/>
  <c r="DT38" i="9" a="1"/>
  <c r="DT38" i="9" s="1"/>
  <c r="DP38" i="9" a="1"/>
  <c r="DP38" i="9" s="1"/>
  <c r="DN38" i="9"/>
  <c r="DF38" i="9"/>
  <c r="DL38" i="9" s="1" a="1"/>
  <c r="DL38" i="9" s="1"/>
  <c r="CX38" i="9"/>
  <c r="BZ38" i="9"/>
  <c r="BX38" i="9" a="1"/>
  <c r="BX38" i="9"/>
  <c r="BT38" i="9" a="1"/>
  <c r="BT38" i="9" s="1"/>
  <c r="BR38" i="9"/>
  <c r="AZ38" i="9" a="1"/>
  <c r="AZ38" i="9" s="1"/>
  <c r="AV38" i="9" a="1"/>
  <c r="AV38" i="9" s="1"/>
  <c r="AT38" i="9"/>
  <c r="AL38" i="9"/>
  <c r="AR38" i="9" s="1" a="1"/>
  <c r="AR38" i="9" s="1"/>
  <c r="N38" i="9"/>
  <c r="L38" i="9" a="1"/>
  <c r="L38" i="9" s="1"/>
  <c r="H38" i="9" a="1"/>
  <c r="H38" i="9" s="1"/>
  <c r="F38" i="9"/>
  <c r="E38" i="9"/>
  <c r="E38" i="10" s="1"/>
  <c r="D38" i="9"/>
  <c r="D38" i="10" s="1"/>
  <c r="C38" i="9"/>
  <c r="C38" i="10" s="1"/>
  <c r="B38" i="9"/>
  <c r="B38" i="10" s="1"/>
  <c r="A38" i="9"/>
  <c r="A38" i="10" s="1"/>
  <c r="IR37" i="9" a="1"/>
  <c r="IR37" i="9" s="1"/>
  <c r="IN37" i="9" a="1"/>
  <c r="IN37" i="9" s="1"/>
  <c r="IL37" i="9"/>
  <c r="IK37" i="9" a="1"/>
  <c r="IK37" i="9" s="1"/>
  <c r="T37" i="15" s="1"/>
  <c r="IJ37" i="9"/>
  <c r="II37" i="9" a="1"/>
  <c r="II37" i="9" s="1"/>
  <c r="IG37" i="9" a="1"/>
  <c r="IG37" i="9" s="1"/>
  <c r="IE37" i="9" a="1"/>
  <c r="IE37" i="9" s="1"/>
  <c r="AF37" i="10" s="1"/>
  <c r="ID37" i="9"/>
  <c r="IJ37" i="9" s="1" a="1"/>
  <c r="HT37" i="9" a="1"/>
  <c r="HT37" i="9" s="1"/>
  <c r="HP37" i="9" a="1"/>
  <c r="HP37" i="9" s="1"/>
  <c r="HN37" i="9"/>
  <c r="HL37" i="9" a="1"/>
  <c r="HL37" i="9" s="1"/>
  <c r="HH37" i="9" a="1"/>
  <c r="HH37" i="9" s="1"/>
  <c r="HF37" i="9"/>
  <c r="HE37" i="9" a="1"/>
  <c r="HE37" i="9" s="1"/>
  <c r="P37" i="15" s="1"/>
  <c r="HD37" i="9"/>
  <c r="HC37" i="9" a="1"/>
  <c r="HC37" i="9" s="1"/>
  <c r="HA37" i="9" a="1"/>
  <c r="HA37" i="9" s="1"/>
  <c r="GY37" i="9" a="1"/>
  <c r="GY37" i="9" s="1"/>
  <c r="AB37" i="10" s="1"/>
  <c r="GX37" i="9"/>
  <c r="HD37" i="9" s="1" a="1"/>
  <c r="GN37" i="9" a="1"/>
  <c r="GN37" i="9" s="1"/>
  <c r="GJ37" i="9" a="1"/>
  <c r="GJ37" i="9" s="1"/>
  <c r="GH37" i="9"/>
  <c r="FZ37" i="9"/>
  <c r="GF37" i="9" s="1" a="1"/>
  <c r="GF37" i="9" s="1"/>
  <c r="FY37" i="9" a="1"/>
  <c r="FY37" i="9" s="1"/>
  <c r="FW37" i="9" a="1"/>
  <c r="FW37" i="9" s="1"/>
  <c r="FU37" i="9" a="1"/>
  <c r="FU37" i="9" s="1"/>
  <c r="FS37" i="9" a="1"/>
  <c r="FS37" i="9" s="1"/>
  <c r="X37" i="10" s="1"/>
  <c r="FR37" i="9"/>
  <c r="FX37" i="9" s="1" a="1"/>
  <c r="FX37" i="9" s="1"/>
  <c r="FB37" i="9"/>
  <c r="FH37" i="9" s="1" a="1"/>
  <c r="FH37" i="9" s="1"/>
  <c r="ET37" i="9"/>
  <c r="ES37" i="9" a="1"/>
  <c r="ES37" i="9" s="1"/>
  <c r="K37" i="15" s="1"/>
  <c r="EQ37" i="9" a="1"/>
  <c r="EQ37" i="9" s="1"/>
  <c r="EO37" i="9" a="1"/>
  <c r="EO37" i="9" s="1"/>
  <c r="EM37" i="9" a="1"/>
  <c r="EM37" i="9" s="1"/>
  <c r="U37" i="10" s="1"/>
  <c r="EL37" i="9"/>
  <c r="ER37" i="9" s="1" a="1"/>
  <c r="ER37" i="9" s="1"/>
  <c r="DZ37" i="9" a="1"/>
  <c r="DZ37" i="9" s="1"/>
  <c r="P37" i="14" s="1"/>
  <c r="DY37" i="9" a="1"/>
  <c r="DY37" i="9" s="1"/>
  <c r="DA37" i="9" s="1"/>
  <c r="DW37" i="9" a="1"/>
  <c r="DW37" i="9" s="1"/>
  <c r="DV37" i="9"/>
  <c r="DX37" i="9" s="1" a="1"/>
  <c r="DX37" i="9" s="1"/>
  <c r="CZ37" i="9" s="1"/>
  <c r="DT37" i="9" a="1"/>
  <c r="DT37" i="9" s="1"/>
  <c r="DN37" i="9"/>
  <c r="DP37" i="9" s="1" a="1"/>
  <c r="DP37" i="9" s="1"/>
  <c r="DF37" i="9"/>
  <c r="DK37" i="9" s="1" a="1"/>
  <c r="DK37" i="9" s="1"/>
  <c r="CX37" i="9"/>
  <c r="CN37" i="9" a="1"/>
  <c r="CN37" i="9" s="1"/>
  <c r="CK37" i="9" a="1"/>
  <c r="CK37" i="9" s="1"/>
  <c r="CH37" i="9"/>
  <c r="CM37" i="9" s="1" a="1"/>
  <c r="CM37" i="9" s="1"/>
  <c r="BZ37" i="9"/>
  <c r="BY37" i="9" a="1"/>
  <c r="BY37" i="9" s="1"/>
  <c r="BX37" i="9" a="1"/>
  <c r="BX37" i="9" s="1"/>
  <c r="BW37" i="9" a="1"/>
  <c r="BW37" i="9" s="1"/>
  <c r="BV37" i="9" a="1"/>
  <c r="BV37" i="9" s="1"/>
  <c r="BT37" i="9" a="1"/>
  <c r="BT37" i="9" s="1"/>
  <c r="BS37" i="9" a="1"/>
  <c r="BS37" i="9" s="1"/>
  <c r="M37" i="10" s="1"/>
  <c r="BR37" i="9"/>
  <c r="BU37" i="9" s="1" a="1"/>
  <c r="BU37" i="9" s="1"/>
  <c r="BH37" i="9" a="1"/>
  <c r="BH37" i="9" s="1"/>
  <c r="BF37" i="9" a="1"/>
  <c r="BF37" i="9" s="1"/>
  <c r="BE37" i="9" a="1"/>
  <c r="BE37" i="9" s="1"/>
  <c r="BC37" i="9" a="1"/>
  <c r="BC37" i="9" s="1"/>
  <c r="K37" i="10" s="1"/>
  <c r="BB37" i="9"/>
  <c r="BG37" i="9" s="1" a="1"/>
  <c r="BG37" i="9" s="1"/>
  <c r="AZ37" i="9" a="1"/>
  <c r="AZ37" i="9" s="1"/>
  <c r="AT37" i="9"/>
  <c r="AV37" i="9" s="1" a="1"/>
  <c r="AV37" i="9" s="1"/>
  <c r="AL37" i="9"/>
  <c r="AQ37" i="9" s="1" a="1"/>
  <c r="AQ37" i="9" s="1"/>
  <c r="AC37" i="9" a="1"/>
  <c r="AC37" i="9" s="1"/>
  <c r="C37" i="15" s="1"/>
  <c r="AB37" i="9" a="1"/>
  <c r="AB37" i="9" s="1"/>
  <c r="Z37" i="9" a="1"/>
  <c r="Z37" i="9" s="1"/>
  <c r="F37" i="14" s="1"/>
  <c r="Y37" i="9" a="1"/>
  <c r="Y37" i="9" s="1"/>
  <c r="X37" i="9" a="1"/>
  <c r="X37" i="9" s="1"/>
  <c r="W37" i="9" a="1"/>
  <c r="W37" i="9" s="1"/>
  <c r="G37" i="10" s="1"/>
  <c r="V37" i="9"/>
  <c r="AA37" i="9" s="1" a="1"/>
  <c r="AA37" i="9" s="1"/>
  <c r="T37" i="9" a="1"/>
  <c r="T37" i="9" s="1"/>
  <c r="R37" i="9" a="1"/>
  <c r="R37" i="9" s="1"/>
  <c r="E37" i="14" s="1"/>
  <c r="N37" i="9"/>
  <c r="P37" i="9" s="1" a="1"/>
  <c r="P37" i="9" s="1"/>
  <c r="L37" i="9" a="1"/>
  <c r="L37" i="9" s="1"/>
  <c r="G37" i="9" a="1"/>
  <c r="G37" i="9" s="1"/>
  <c r="F37" i="9"/>
  <c r="I37" i="9" s="1" a="1"/>
  <c r="I37" i="9" s="1"/>
  <c r="E37" i="9"/>
  <c r="E37" i="10" s="1"/>
  <c r="D37" i="9"/>
  <c r="D37" i="10" s="1"/>
  <c r="C37" i="9"/>
  <c r="C37" i="10" s="1"/>
  <c r="B37" i="9"/>
  <c r="B37" i="10" s="1"/>
  <c r="A37" i="9"/>
  <c r="A37" i="10" s="1"/>
  <c r="E36" i="9"/>
  <c r="E36" i="10" s="1"/>
  <c r="D36" i="9"/>
  <c r="D36" i="10" s="1"/>
  <c r="C36" i="9"/>
  <c r="B36" i="9"/>
  <c r="B36" i="10" s="1"/>
  <c r="A36" i="9"/>
  <c r="A36" i="10" s="1"/>
  <c r="IJ35" i="9" a="1"/>
  <c r="IJ35" i="9" s="1"/>
  <c r="IG35" i="9" a="1"/>
  <c r="IG35" i="9" s="1"/>
  <c r="ID35" i="9"/>
  <c r="II35" i="9" s="1" a="1"/>
  <c r="II35" i="9" s="1"/>
  <c r="HV35" i="9"/>
  <c r="HD35" i="9" a="1"/>
  <c r="HD35" i="9" s="1"/>
  <c r="HB35" i="9" a="1"/>
  <c r="HB35" i="9" s="1"/>
  <c r="AF35" i="14" s="1"/>
  <c r="HA35" i="9" a="1"/>
  <c r="HA35" i="9" s="1"/>
  <c r="GY35" i="9" a="1"/>
  <c r="GY35" i="9" s="1"/>
  <c r="AB35" i="10" s="1"/>
  <c r="GX35" i="9"/>
  <c r="HC35" i="9" s="1" a="1"/>
  <c r="HC35" i="9" s="1"/>
  <c r="GV35" i="9" a="1"/>
  <c r="GV35" i="9" s="1"/>
  <c r="GP35" i="9"/>
  <c r="GR35" i="9" s="1" a="1"/>
  <c r="GR35" i="9" s="1"/>
  <c r="GH35" i="9"/>
  <c r="GM35" i="9" s="1" a="1"/>
  <c r="GM35" i="9" s="1"/>
  <c r="FP35" i="9" a="1"/>
  <c r="FP35" i="9" s="1"/>
  <c r="FN35" i="9" a="1"/>
  <c r="FN35" i="9" s="1"/>
  <c r="FJ35" i="9"/>
  <c r="FL35" i="9" s="1" a="1"/>
  <c r="FL35" i="9" s="1"/>
  <c r="FH35" i="9" a="1"/>
  <c r="FH35" i="9" s="1"/>
  <c r="FC35" i="9" a="1"/>
  <c r="FC35" i="9" s="1"/>
  <c r="V35" i="10" s="1"/>
  <c r="FB35" i="9"/>
  <c r="FE35" i="9" s="1" a="1"/>
  <c r="FE35" i="9" s="1"/>
  <c r="EL35" i="9"/>
  <c r="ES35" i="9" s="1" a="1"/>
  <c r="ES35" i="9" s="1"/>
  <c r="K35" i="15" s="1"/>
  <c r="EC35" i="9" a="1"/>
  <c r="EC35" i="9" s="1"/>
  <c r="EB35" i="9" a="1"/>
  <c r="EB35" i="9" s="1"/>
  <c r="DD35" i="9" s="1"/>
  <c r="DZ35" i="9" a="1"/>
  <c r="DZ35" i="9" s="1"/>
  <c r="DW35" i="9" a="1"/>
  <c r="DW35" i="9" s="1"/>
  <c r="S35" i="10" s="1"/>
  <c r="DV35" i="9"/>
  <c r="DY35" i="9" s="1" a="1"/>
  <c r="DY35" i="9" s="1"/>
  <c r="DA35" i="9" s="1"/>
  <c r="DL35" i="9" a="1"/>
  <c r="DL35" i="9" s="1"/>
  <c r="DI35" i="9" a="1"/>
  <c r="DI35" i="9" s="1"/>
  <c r="DF35" i="9"/>
  <c r="DK35" i="9" s="1" a="1"/>
  <c r="DK35" i="9" s="1"/>
  <c r="CV35" i="9" a="1"/>
  <c r="CV35" i="9" s="1"/>
  <c r="CT35" i="9" a="1"/>
  <c r="CT35" i="9" s="1"/>
  <c r="CP35" i="9"/>
  <c r="CR35" i="9" s="1" a="1"/>
  <c r="CR35" i="9" s="1"/>
  <c r="CN35" i="9" a="1"/>
  <c r="CN35" i="9" s="1"/>
  <c r="CI35" i="9" a="1"/>
  <c r="CI35" i="9" s="1"/>
  <c r="O35" i="10" s="1"/>
  <c r="CH35" i="9"/>
  <c r="CK35" i="9" s="1" a="1"/>
  <c r="CK35" i="9" s="1"/>
  <c r="CC35" i="9" a="1"/>
  <c r="CC35" i="9" s="1"/>
  <c r="BZ35" i="9"/>
  <c r="CG35" i="9" s="1" a="1"/>
  <c r="CG35" i="9" s="1"/>
  <c r="BR35" i="9"/>
  <c r="BY35" i="9" s="1" a="1"/>
  <c r="BY35" i="9" s="1"/>
  <c r="BI35" i="9" a="1"/>
  <c r="BI35" i="9" s="1"/>
  <c r="BG35" i="9" a="1"/>
  <c r="BG35" i="9" s="1"/>
  <c r="BE35" i="9" a="1"/>
  <c r="BE35" i="9" s="1"/>
  <c r="BC35" i="9" a="1"/>
  <c r="BC35" i="9" s="1"/>
  <c r="K35" i="10" s="1"/>
  <c r="BB35" i="9"/>
  <c r="BH35" i="9" s="1" a="1"/>
  <c r="BH35" i="9" s="1"/>
  <c r="AT35" i="9"/>
  <c r="AZ35" i="9" s="1" a="1"/>
  <c r="AZ35" i="9" s="1"/>
  <c r="AL35" i="9"/>
  <c r="AS35" i="9" s="1" a="1"/>
  <c r="AS35" i="9" s="1"/>
  <c r="E35" i="15" s="1"/>
  <c r="AC35" i="9" a="1"/>
  <c r="AC35" i="9" s="1"/>
  <c r="C35" i="15" s="1"/>
  <c r="AA35" i="9" a="1"/>
  <c r="AA35" i="9" s="1"/>
  <c r="Y35" i="9" a="1"/>
  <c r="Y35" i="9" s="1"/>
  <c r="W35" i="9" a="1"/>
  <c r="W35" i="9" s="1"/>
  <c r="G35" i="10" s="1"/>
  <c r="V35" i="9"/>
  <c r="AB35" i="9" s="1" a="1"/>
  <c r="AB35" i="9" s="1"/>
  <c r="N35" i="9"/>
  <c r="T35" i="9" s="1" a="1"/>
  <c r="T35" i="9" s="1"/>
  <c r="F35" i="9"/>
  <c r="M35" i="9" s="1" a="1"/>
  <c r="M35" i="9" s="1"/>
  <c r="E35" i="9"/>
  <c r="E35" i="10" s="1"/>
  <c r="D35" i="9"/>
  <c r="D35" i="10" s="1"/>
  <c r="C35" i="9"/>
  <c r="B35" i="9"/>
  <c r="B35" i="10" s="1"/>
  <c r="A35" i="9"/>
  <c r="A35" i="10" s="1"/>
  <c r="IL34" i="9"/>
  <c r="IS34" i="9" s="1" a="1"/>
  <c r="IS34" i="9" s="1"/>
  <c r="U34" i="15" s="1"/>
  <c r="HN34" i="9"/>
  <c r="HT34" i="9" s="1" a="1"/>
  <c r="HT34" i="9" s="1"/>
  <c r="HF34" i="9"/>
  <c r="HM34" i="9" s="1" a="1"/>
  <c r="HM34" i="9" s="1"/>
  <c r="Q34" i="15" s="1"/>
  <c r="GH34" i="9"/>
  <c r="GN34" i="9" s="1" a="1"/>
  <c r="GN34" i="9" s="1"/>
  <c r="FZ34" i="9"/>
  <c r="GG34" i="9" s="1" a="1"/>
  <c r="GG34" i="9" s="1"/>
  <c r="M34" i="15" s="1"/>
  <c r="FB34" i="9"/>
  <c r="FH34" i="9" s="1" a="1"/>
  <c r="FH34" i="9" s="1"/>
  <c r="ET34" i="9"/>
  <c r="FA34" i="9" s="1" a="1"/>
  <c r="FA34" i="9" s="1"/>
  <c r="DV34" i="9"/>
  <c r="EB34" i="9" s="1" a="1"/>
  <c r="EB34" i="9" s="1"/>
  <c r="DD34" i="9" s="1"/>
  <c r="DN34" i="9"/>
  <c r="DU34" i="9" s="1" a="1"/>
  <c r="DU34" i="9" s="1"/>
  <c r="H34" i="15" s="1"/>
  <c r="CH34" i="9"/>
  <c r="CN34" i="9" s="1" a="1"/>
  <c r="CN34" i="9" s="1"/>
  <c r="BZ34" i="9"/>
  <c r="CG34" i="9" s="1" a="1"/>
  <c r="CG34" i="9" s="1"/>
  <c r="BB34" i="9"/>
  <c r="BH34" i="9" s="1" a="1"/>
  <c r="BH34" i="9" s="1"/>
  <c r="AT34" i="9"/>
  <c r="BA34" i="9" s="1" a="1"/>
  <c r="BA34" i="9" s="1"/>
  <c r="V34" i="9"/>
  <c r="AB34" i="9" s="1" a="1"/>
  <c r="AB34" i="9" s="1"/>
  <c r="N34" i="9"/>
  <c r="U34" i="9" s="1" a="1"/>
  <c r="U34" i="9" s="1"/>
  <c r="B34" i="15" s="1"/>
  <c r="E34" i="9"/>
  <c r="E34" i="10" s="1"/>
  <c r="D34" i="9"/>
  <c r="D34" i="10" s="1"/>
  <c r="C34" i="9"/>
  <c r="C34" i="10" s="1"/>
  <c r="B34" i="9"/>
  <c r="B34" i="10" s="1"/>
  <c r="A34" i="9"/>
  <c r="A34" i="10" s="1"/>
  <c r="HN33" i="9"/>
  <c r="HU33" i="9" s="1" a="1"/>
  <c r="HU33" i="9" s="1"/>
  <c r="R33" i="15" s="1"/>
  <c r="GH33" i="9"/>
  <c r="GO33" i="9" s="1" a="1"/>
  <c r="GO33" i="9" s="1"/>
  <c r="N33" i="15" s="1"/>
  <c r="FB33" i="9"/>
  <c r="FI33" i="9" s="1" a="1"/>
  <c r="FI33" i="9" s="1"/>
  <c r="L33" i="15" s="1"/>
  <c r="DV33" i="9"/>
  <c r="EC33" i="9" s="1" a="1"/>
  <c r="EC33" i="9" s="1"/>
  <c r="CH33" i="9"/>
  <c r="CO33" i="9" s="1" a="1"/>
  <c r="CO33" i="9" s="1"/>
  <c r="BB33" i="9"/>
  <c r="BI33" i="9" s="1" a="1"/>
  <c r="BI33" i="9" s="1"/>
  <c r="V33" i="9"/>
  <c r="AC33" i="9" s="1" a="1"/>
  <c r="AC33" i="9" s="1"/>
  <c r="C33" i="15" s="1"/>
  <c r="E33" i="9"/>
  <c r="E33" i="10" s="1"/>
  <c r="D33" i="9"/>
  <c r="D33" i="10" s="1"/>
  <c r="C33" i="9"/>
  <c r="C33" i="10" s="1"/>
  <c r="B33" i="9"/>
  <c r="B33" i="10" s="1"/>
  <c r="A33" i="9"/>
  <c r="A33" i="10" s="1"/>
  <c r="E32" i="9"/>
  <c r="E32" i="10" s="1"/>
  <c r="D32" i="9"/>
  <c r="D32" i="10" s="1"/>
  <c r="C32" i="9"/>
  <c r="C32" i="10" s="1"/>
  <c r="B32" i="9"/>
  <c r="B32" i="10" s="1"/>
  <c r="A32" i="9"/>
  <c r="A32" i="10" s="1"/>
  <c r="IL31" i="9"/>
  <c r="IR31" i="9" s="1" a="1"/>
  <c r="IR31" i="9" s="1"/>
  <c r="ID31" i="9"/>
  <c r="IK31" i="9" s="1" a="1"/>
  <c r="IK31" i="9" s="1"/>
  <c r="T31" i="15" s="1"/>
  <c r="HU31" i="9" a="1"/>
  <c r="HU31" i="9" s="1"/>
  <c r="R31" i="15" s="1"/>
  <c r="HS31" i="9" a="1"/>
  <c r="HS31" i="9" s="1"/>
  <c r="HQ31" i="9" a="1"/>
  <c r="HQ31" i="9" s="1"/>
  <c r="HO31" i="9" a="1"/>
  <c r="HO31" i="9" s="1"/>
  <c r="AD31" i="10" s="1"/>
  <c r="HN31" i="9"/>
  <c r="HT31" i="9" s="1" a="1"/>
  <c r="HT31" i="9" s="1"/>
  <c r="HF31" i="9"/>
  <c r="HL31" i="9" s="1" a="1"/>
  <c r="HL31" i="9" s="1"/>
  <c r="GX31" i="9"/>
  <c r="HE31" i="9" s="1" a="1"/>
  <c r="HE31" i="9" s="1"/>
  <c r="P31" i="15" s="1"/>
  <c r="GO31" i="9" a="1"/>
  <c r="GO31" i="9" s="1"/>
  <c r="N31" i="15" s="1"/>
  <c r="GM31" i="9" a="1"/>
  <c r="GM31" i="9" s="1"/>
  <c r="GK31" i="9" a="1"/>
  <c r="GK31" i="9" s="1"/>
  <c r="GI31" i="9" a="1"/>
  <c r="GI31" i="9" s="1"/>
  <c r="Z31" i="10" s="1"/>
  <c r="GH31" i="9"/>
  <c r="GN31" i="9" s="1" a="1"/>
  <c r="GN31" i="9" s="1"/>
  <c r="FZ31" i="9"/>
  <c r="GF31" i="9" s="1" a="1"/>
  <c r="GF31" i="9" s="1"/>
  <c r="FR31" i="9"/>
  <c r="FY31" i="9" s="1" a="1"/>
  <c r="FY31" i="9" s="1"/>
  <c r="FI31" i="9" a="1"/>
  <c r="FI31" i="9" s="1"/>
  <c r="L31" i="15" s="1"/>
  <c r="FG31" i="9" a="1"/>
  <c r="FG31" i="9" s="1"/>
  <c r="FE31" i="9" a="1"/>
  <c r="FE31" i="9" s="1"/>
  <c r="FC31" i="9" a="1"/>
  <c r="FC31" i="9" s="1"/>
  <c r="V31" i="10" s="1"/>
  <c r="FB31" i="9"/>
  <c r="FH31" i="9" s="1" a="1"/>
  <c r="FH31" i="9" s="1"/>
  <c r="ET31" i="9"/>
  <c r="EZ31" i="9" s="1" a="1"/>
  <c r="EZ31" i="9" s="1"/>
  <c r="EL31" i="9"/>
  <c r="ES31" i="9" s="1" a="1"/>
  <c r="ES31" i="9" s="1"/>
  <c r="K31" i="15" s="1"/>
  <c r="EC31" i="9" a="1"/>
  <c r="EC31" i="9" s="1"/>
  <c r="EA31" i="9" a="1"/>
  <c r="EA31" i="9" s="1"/>
  <c r="DC31" i="9" s="1"/>
  <c r="DY31" i="9" a="1"/>
  <c r="DY31" i="9" s="1"/>
  <c r="DA31" i="9" s="1"/>
  <c r="DW31" i="9" a="1"/>
  <c r="DW31" i="9" s="1"/>
  <c r="DV31" i="9"/>
  <c r="EB31" i="9" s="1" a="1"/>
  <c r="EB31" i="9" s="1"/>
  <c r="DD31" i="9" s="1"/>
  <c r="DN31" i="9"/>
  <c r="DT31" i="9" s="1" a="1"/>
  <c r="DT31" i="9" s="1"/>
  <c r="DF31" i="9"/>
  <c r="DM31" i="9" s="1" a="1"/>
  <c r="DM31" i="9" s="1"/>
  <c r="G31" i="15" s="1"/>
  <c r="CX31" i="9"/>
  <c r="CO31" i="9" a="1"/>
  <c r="CO31" i="9" s="1"/>
  <c r="CM31" i="9" a="1"/>
  <c r="CM31" i="9" s="1"/>
  <c r="CK31" i="9" a="1"/>
  <c r="CK31" i="9" s="1"/>
  <c r="CI31" i="9" a="1"/>
  <c r="CI31" i="9" s="1"/>
  <c r="O31" i="10" s="1"/>
  <c r="CH31" i="9"/>
  <c r="CN31" i="9" s="1" a="1"/>
  <c r="CN31" i="9" s="1"/>
  <c r="BZ31" i="9"/>
  <c r="CF31" i="9" s="1" a="1"/>
  <c r="CF31" i="9" s="1"/>
  <c r="BR31" i="9"/>
  <c r="BY31" i="9" s="1" a="1"/>
  <c r="BY31" i="9" s="1"/>
  <c r="BI31" i="9" a="1"/>
  <c r="BI31" i="9" s="1"/>
  <c r="BG31" i="9" a="1"/>
  <c r="BG31" i="9" s="1"/>
  <c r="BE31" i="9" a="1"/>
  <c r="BE31" i="9" s="1"/>
  <c r="BC31" i="9" a="1"/>
  <c r="BC31" i="9" s="1"/>
  <c r="K31" i="10" s="1"/>
  <c r="BB31" i="9"/>
  <c r="BH31" i="9" s="1" a="1"/>
  <c r="BH31" i="9" s="1"/>
  <c r="AT31" i="9"/>
  <c r="AZ31" i="9" s="1" a="1"/>
  <c r="AZ31" i="9" s="1"/>
  <c r="AL31" i="9"/>
  <c r="AS31" i="9" s="1" a="1"/>
  <c r="AS31" i="9" s="1"/>
  <c r="E31" i="15" s="1"/>
  <c r="AC31" i="9" a="1"/>
  <c r="AC31" i="9" s="1"/>
  <c r="C31" i="15" s="1"/>
  <c r="AA31" i="9" a="1"/>
  <c r="AA31" i="9" s="1"/>
  <c r="Y31" i="9" a="1"/>
  <c r="Y31" i="9" s="1"/>
  <c r="W31" i="9" a="1"/>
  <c r="W31" i="9" s="1"/>
  <c r="G31" i="10" s="1"/>
  <c r="V31" i="9"/>
  <c r="AB31" i="9" s="1" a="1"/>
  <c r="AB31" i="9" s="1"/>
  <c r="N31" i="9"/>
  <c r="T31" i="9" s="1" a="1"/>
  <c r="T31" i="9" s="1"/>
  <c r="F31" i="9"/>
  <c r="M31" i="9" s="1" a="1"/>
  <c r="M31" i="9" s="1"/>
  <c r="E31" i="9"/>
  <c r="E31" i="10" s="1"/>
  <c r="D31" i="9"/>
  <c r="D31" i="10" s="1"/>
  <c r="C31" i="9"/>
  <c r="C31" i="10" s="1"/>
  <c r="B31" i="9"/>
  <c r="B31" i="10" s="1"/>
  <c r="A31" i="9"/>
  <c r="A31" i="10" s="1"/>
  <c r="IL30" i="9"/>
  <c r="IS30" i="9" s="1" a="1"/>
  <c r="IS30" i="9" s="1"/>
  <c r="U30" i="15" s="1"/>
  <c r="HN30" i="9"/>
  <c r="HT30" i="9" s="1" a="1"/>
  <c r="HT30" i="9" s="1"/>
  <c r="HF30" i="9"/>
  <c r="HM30" i="9" s="1" a="1"/>
  <c r="HM30" i="9" s="1"/>
  <c r="Q30" i="15" s="1"/>
  <c r="GH30" i="9"/>
  <c r="GN30" i="9" s="1" a="1"/>
  <c r="GN30" i="9" s="1"/>
  <c r="FZ30" i="9"/>
  <c r="GG30" i="9" s="1" a="1"/>
  <c r="GG30" i="9" s="1"/>
  <c r="M30" i="15" s="1"/>
  <c r="FB30" i="9"/>
  <c r="FH30" i="9" s="1" a="1"/>
  <c r="FH30" i="9" s="1"/>
  <c r="ET30" i="9"/>
  <c r="FA30" i="9" s="1" a="1"/>
  <c r="FA30" i="9" s="1"/>
  <c r="DV30" i="9"/>
  <c r="EB30" i="9" s="1" a="1"/>
  <c r="EB30" i="9" s="1"/>
  <c r="DD30" i="9" s="1"/>
  <c r="DN30" i="9"/>
  <c r="DU30" i="9" s="1" a="1"/>
  <c r="DU30" i="9" s="1"/>
  <c r="H30" i="15" s="1"/>
  <c r="CH30" i="9"/>
  <c r="CN30" i="9" s="1" a="1"/>
  <c r="CN30" i="9" s="1"/>
  <c r="BZ30" i="9"/>
  <c r="CG30" i="9" s="1" a="1"/>
  <c r="CG30" i="9" s="1"/>
  <c r="BB30" i="9"/>
  <c r="BH30" i="9" s="1" a="1"/>
  <c r="BH30" i="9" s="1"/>
  <c r="AT30" i="9"/>
  <c r="BA30" i="9" s="1" a="1"/>
  <c r="BA30" i="9" s="1"/>
  <c r="V30" i="9"/>
  <c r="AB30" i="9" s="1" a="1"/>
  <c r="AB30" i="9" s="1"/>
  <c r="N30" i="9"/>
  <c r="U30" i="9" s="1" a="1"/>
  <c r="U30" i="9" s="1"/>
  <c r="B30" i="15" s="1"/>
  <c r="E30" i="9"/>
  <c r="E30" i="10" s="1"/>
  <c r="D30" i="9"/>
  <c r="D30" i="10" s="1"/>
  <c r="C30" i="9"/>
  <c r="C30" i="10" s="1"/>
  <c r="B30" i="9"/>
  <c r="B30" i="10" s="1"/>
  <c r="A30" i="9"/>
  <c r="A30" i="10" s="1"/>
  <c r="HN29" i="9"/>
  <c r="HU29" i="9" s="1" a="1"/>
  <c r="HU29" i="9" s="1"/>
  <c r="R29" i="15" s="1"/>
  <c r="GH29" i="9"/>
  <c r="GO29" i="9" s="1" a="1"/>
  <c r="GO29" i="9" s="1"/>
  <c r="N29" i="15" s="1"/>
  <c r="FB29" i="9"/>
  <c r="FI29" i="9" s="1" a="1"/>
  <c r="FI29" i="9" s="1"/>
  <c r="L29" i="15" s="1"/>
  <c r="DV29" i="9"/>
  <c r="EC29" i="9" s="1" a="1"/>
  <c r="EC29" i="9" s="1"/>
  <c r="CH29" i="9"/>
  <c r="CO29" i="9" s="1" a="1"/>
  <c r="CO29" i="9" s="1"/>
  <c r="BB29" i="9"/>
  <c r="BI29" i="9" s="1" a="1"/>
  <c r="BI29" i="9" s="1"/>
  <c r="V29" i="9"/>
  <c r="AC29" i="9" s="1" a="1"/>
  <c r="AC29" i="9" s="1"/>
  <c r="C29" i="15" s="1"/>
  <c r="E29" i="9"/>
  <c r="E29" i="10" s="1"/>
  <c r="D29" i="9"/>
  <c r="D29" i="10" s="1"/>
  <c r="C29" i="9"/>
  <c r="C29" i="10" s="1"/>
  <c r="B29" i="9"/>
  <c r="B29" i="10" s="1"/>
  <c r="A29" i="9"/>
  <c r="A29" i="10" s="1"/>
  <c r="E28" i="9"/>
  <c r="E28" i="10" s="1"/>
  <c r="D28" i="9"/>
  <c r="D28" i="10" s="1"/>
  <c r="C28" i="9"/>
  <c r="C28" i="10" s="1"/>
  <c r="B28" i="9"/>
  <c r="B28" i="10" s="1"/>
  <c r="A28" i="9"/>
  <c r="A28" i="10" s="1"/>
  <c r="IL27" i="9"/>
  <c r="IR27" i="9" s="1" a="1"/>
  <c r="IR27" i="9" s="1"/>
  <c r="ID27" i="9"/>
  <c r="IK27" i="9" s="1" a="1"/>
  <c r="IK27" i="9" s="1"/>
  <c r="T27" i="15" s="1"/>
  <c r="HU27" i="9" a="1"/>
  <c r="HU27" i="9" s="1"/>
  <c r="R27" i="15" s="1"/>
  <c r="HS27" i="9" a="1"/>
  <c r="HS27" i="9" s="1"/>
  <c r="HQ27" i="9" a="1"/>
  <c r="HQ27" i="9" s="1"/>
  <c r="HO27" i="9" a="1"/>
  <c r="HO27" i="9" s="1"/>
  <c r="AD27" i="10" s="1"/>
  <c r="HN27" i="9"/>
  <c r="HT27" i="9" s="1" a="1"/>
  <c r="HT27" i="9" s="1"/>
  <c r="HF27" i="9"/>
  <c r="HL27" i="9" s="1" a="1"/>
  <c r="HL27" i="9" s="1"/>
  <c r="GX27" i="9"/>
  <c r="HE27" i="9" s="1" a="1"/>
  <c r="HE27" i="9" s="1"/>
  <c r="P27" i="15" s="1"/>
  <c r="GO27" i="9" a="1"/>
  <c r="GO27" i="9" s="1"/>
  <c r="N27" i="15" s="1"/>
  <c r="GM27" i="9" a="1"/>
  <c r="GM27" i="9" s="1"/>
  <c r="GK27" i="9" a="1"/>
  <c r="GK27" i="9" s="1"/>
  <c r="GI27" i="9" a="1"/>
  <c r="GI27" i="9" s="1"/>
  <c r="Z27" i="10" s="1"/>
  <c r="GH27" i="9"/>
  <c r="GN27" i="9" s="1" a="1"/>
  <c r="GN27" i="9" s="1"/>
  <c r="FZ27" i="9"/>
  <c r="GF27" i="9" s="1" a="1"/>
  <c r="GF27" i="9" s="1"/>
  <c r="FR27" i="9"/>
  <c r="FY27" i="9" s="1" a="1"/>
  <c r="FY27" i="9" s="1"/>
  <c r="FI27" i="9" a="1"/>
  <c r="FI27" i="9" s="1"/>
  <c r="L27" i="15" s="1"/>
  <c r="FG27" i="9" a="1"/>
  <c r="FG27" i="9" s="1"/>
  <c r="FE27" i="9" a="1"/>
  <c r="FE27" i="9" s="1"/>
  <c r="FC27" i="9" a="1"/>
  <c r="FC27" i="9" s="1"/>
  <c r="V27" i="10" s="1"/>
  <c r="FB27" i="9"/>
  <c r="FH27" i="9" s="1" a="1"/>
  <c r="FH27" i="9" s="1"/>
  <c r="ET27" i="9"/>
  <c r="EZ27" i="9" s="1" a="1"/>
  <c r="EZ27" i="9" s="1"/>
  <c r="EP27" i="9" a="1"/>
  <c r="EP27" i="9" s="1"/>
  <c r="R27" i="14" s="1"/>
  <c r="EL27" i="9"/>
  <c r="ER27" i="9" s="1" a="1"/>
  <c r="ER27" i="9" s="1"/>
  <c r="EC27" i="9" a="1"/>
  <c r="EC27" i="9" s="1"/>
  <c r="EA27" i="9" a="1"/>
  <c r="EA27" i="9" s="1"/>
  <c r="DC27" i="9" s="1"/>
  <c r="DY27" i="9" a="1"/>
  <c r="DY27" i="9" s="1"/>
  <c r="DA27" i="9" s="1"/>
  <c r="DW27" i="9" a="1"/>
  <c r="DW27" i="9" s="1"/>
  <c r="DV27" i="9"/>
  <c r="EB27" i="9" s="1" a="1"/>
  <c r="EB27" i="9" s="1"/>
  <c r="DD27" i="9" s="1"/>
  <c r="DN27" i="9"/>
  <c r="DT27" i="9" s="1" a="1"/>
  <c r="DT27" i="9" s="1"/>
  <c r="DL27" i="9" a="1"/>
  <c r="DL27" i="9" s="1"/>
  <c r="DH27" i="9" a="1"/>
  <c r="DH27" i="9" s="1"/>
  <c r="DF27" i="9"/>
  <c r="CX27" i="9"/>
  <c r="CO27" i="9" a="1"/>
  <c r="CO27" i="9" s="1"/>
  <c r="CM27" i="9" a="1"/>
  <c r="CM27" i="9" s="1"/>
  <c r="CK27" i="9" a="1"/>
  <c r="CK27" i="9" s="1"/>
  <c r="CI27" i="9" a="1"/>
  <c r="CI27" i="9" s="1"/>
  <c r="O27" i="10" s="1"/>
  <c r="CH27" i="9"/>
  <c r="CN27" i="9" s="1" a="1"/>
  <c r="CN27" i="9" s="1"/>
  <c r="BZ27" i="9"/>
  <c r="CF27" i="9" s="1" a="1"/>
  <c r="CF27" i="9" s="1"/>
  <c r="BV27" i="9" a="1"/>
  <c r="BV27" i="9" s="1"/>
  <c r="BR27" i="9"/>
  <c r="BX27" i="9" s="1" a="1"/>
  <c r="BX27" i="9" s="1"/>
  <c r="BI27" i="9" a="1"/>
  <c r="BI27" i="9" s="1"/>
  <c r="BG27" i="9" a="1"/>
  <c r="BG27" i="9" s="1"/>
  <c r="BE27" i="9" a="1"/>
  <c r="BE27" i="9" s="1"/>
  <c r="BC27" i="9" a="1"/>
  <c r="BC27" i="9" s="1"/>
  <c r="K27" i="10" s="1"/>
  <c r="BB27" i="9"/>
  <c r="BH27" i="9" s="1" a="1"/>
  <c r="BH27" i="9" s="1"/>
  <c r="AT27" i="9"/>
  <c r="AZ27" i="9" s="1" a="1"/>
  <c r="AZ27" i="9" s="1"/>
  <c r="AR27" i="9" a="1"/>
  <c r="AR27" i="9" s="1"/>
  <c r="AN27" i="9" a="1"/>
  <c r="AN27" i="9" s="1"/>
  <c r="AL27" i="9"/>
  <c r="AC27" i="9" a="1"/>
  <c r="AC27" i="9" s="1"/>
  <c r="C27" i="15" s="1"/>
  <c r="AA27" i="9" a="1"/>
  <c r="AA27" i="9" s="1"/>
  <c r="Y27" i="9" a="1"/>
  <c r="Y27" i="9" s="1"/>
  <c r="W27" i="9" a="1"/>
  <c r="W27" i="9" s="1"/>
  <c r="G27" i="10" s="1"/>
  <c r="V27" i="9"/>
  <c r="AB27" i="9" s="1" a="1"/>
  <c r="AB27" i="9" s="1"/>
  <c r="N27" i="9"/>
  <c r="T27" i="9" s="1" a="1"/>
  <c r="T27" i="9" s="1"/>
  <c r="F27" i="9"/>
  <c r="L27" i="9" s="1" a="1"/>
  <c r="L27" i="9" s="1"/>
  <c r="E27" i="9"/>
  <c r="E27" i="10" s="1"/>
  <c r="D27" i="9"/>
  <c r="D27" i="10" s="1"/>
  <c r="C27" i="9"/>
  <c r="C27" i="10" s="1"/>
  <c r="B27" i="9"/>
  <c r="B27" i="10" s="1"/>
  <c r="A27" i="9"/>
  <c r="A27" i="10" s="1"/>
  <c r="IR26" i="9" a="1"/>
  <c r="IR26" i="9" s="1"/>
  <c r="IP26" i="9" a="1"/>
  <c r="IP26" i="9" s="1"/>
  <c r="AM26" i="14" s="1"/>
  <c r="IN26" i="9" a="1"/>
  <c r="IN26" i="9" s="1"/>
  <c r="IL26" i="9"/>
  <c r="HN26" i="9"/>
  <c r="HT26" i="9" s="1" a="1"/>
  <c r="HT26" i="9" s="1"/>
  <c r="HL26" i="9" a="1"/>
  <c r="HL26" i="9" s="1"/>
  <c r="HJ26" i="9" a="1"/>
  <c r="HJ26" i="9" s="1"/>
  <c r="AH26" i="14" s="1"/>
  <c r="HH26" i="9" a="1"/>
  <c r="HH26" i="9" s="1"/>
  <c r="HF26" i="9"/>
  <c r="GH26" i="9"/>
  <c r="GN26" i="9" s="1" a="1"/>
  <c r="GN26" i="9" s="1"/>
  <c r="GF26" i="9" a="1"/>
  <c r="GF26" i="9" s="1"/>
  <c r="GD26" i="9" a="1"/>
  <c r="GD26" i="9" s="1"/>
  <c r="AC26" i="14" s="1"/>
  <c r="GB26" i="9" a="1"/>
  <c r="GB26" i="9" s="1"/>
  <c r="FZ26" i="9"/>
  <c r="FB26" i="9"/>
  <c r="FH26" i="9" s="1" a="1"/>
  <c r="FH26" i="9" s="1"/>
  <c r="EZ26" i="9" a="1"/>
  <c r="EZ26" i="9" s="1"/>
  <c r="EX26" i="9" a="1"/>
  <c r="EX26" i="9" s="1"/>
  <c r="W26" i="14" s="1"/>
  <c r="X26" i="14" s="1"/>
  <c r="T26" i="14" s="1"/>
  <c r="EV26" i="9" a="1"/>
  <c r="EV26" i="9" s="1"/>
  <c r="ET26" i="9"/>
  <c r="DV26" i="9"/>
  <c r="EB26" i="9" s="1" a="1"/>
  <c r="EB26" i="9" s="1"/>
  <c r="DD26" i="9" s="1"/>
  <c r="DT26" i="9" a="1"/>
  <c r="DT26" i="9" s="1"/>
  <c r="DR26" i="9" a="1"/>
  <c r="DR26" i="9" s="1"/>
  <c r="O26" i="14" s="1"/>
  <c r="DP26" i="9" a="1"/>
  <c r="DP26" i="9" s="1"/>
  <c r="DN26" i="9"/>
  <c r="CH26" i="9"/>
  <c r="CN26" i="9" s="1" a="1"/>
  <c r="CN26" i="9" s="1"/>
  <c r="CF26" i="9" a="1"/>
  <c r="CF26" i="9" s="1"/>
  <c r="CB26" i="9" a="1"/>
  <c r="CB26" i="9" s="1"/>
  <c r="BZ26" i="9"/>
  <c r="BB26" i="9"/>
  <c r="BH26" i="9" s="1" a="1"/>
  <c r="BH26" i="9" s="1"/>
  <c r="AZ26" i="9" a="1"/>
  <c r="AZ26" i="9" s="1"/>
  <c r="AV26" i="9" a="1"/>
  <c r="AV26" i="9" s="1"/>
  <c r="AT26" i="9"/>
  <c r="V26" i="9"/>
  <c r="AB26" i="9" s="1" a="1"/>
  <c r="AB26" i="9" s="1"/>
  <c r="T26" i="9" a="1"/>
  <c r="T26" i="9" s="1"/>
  <c r="P26" i="9" a="1"/>
  <c r="P26" i="9" s="1"/>
  <c r="N26" i="9"/>
  <c r="E26" i="9"/>
  <c r="E26" i="10" s="1"/>
  <c r="D26" i="9"/>
  <c r="D26" i="10" s="1"/>
  <c r="C26" i="9"/>
  <c r="C26" i="10" s="1"/>
  <c r="B26" i="9"/>
  <c r="B26" i="10" s="1"/>
  <c r="A26" i="9"/>
  <c r="A26" i="10" s="1"/>
  <c r="HR25" i="9" a="1"/>
  <c r="HR25" i="9" s="1"/>
  <c r="AI25" i="14" s="1"/>
  <c r="HN25" i="9"/>
  <c r="HT25" i="9" s="1" a="1"/>
  <c r="HT25" i="9" s="1"/>
  <c r="GN25" i="9" a="1"/>
  <c r="GN25" i="9" s="1"/>
  <c r="GL25" i="9" a="1"/>
  <c r="GL25" i="9" s="1"/>
  <c r="AD25" i="14" s="1"/>
  <c r="GJ25" i="9" a="1"/>
  <c r="GJ25" i="9" s="1"/>
  <c r="GH25" i="9"/>
  <c r="FB25" i="9"/>
  <c r="FH25" i="9" s="1" a="1"/>
  <c r="FH25" i="9" s="1"/>
  <c r="EB25" i="9" a="1"/>
  <c r="EB25" i="9" s="1"/>
  <c r="DD25" i="9" s="1"/>
  <c r="DX25" i="9" a="1"/>
  <c r="DX25" i="9" s="1"/>
  <c r="DV25" i="9"/>
  <c r="CZ25" i="9"/>
  <c r="CH25" i="9"/>
  <c r="CN25" i="9" s="1" a="1"/>
  <c r="CN25" i="9" s="1"/>
  <c r="BH25" i="9" a="1"/>
  <c r="BH25" i="9" s="1"/>
  <c r="BD25" i="9" a="1"/>
  <c r="BD25" i="9" s="1"/>
  <c r="BB25" i="9"/>
  <c r="Z25" i="9" a="1"/>
  <c r="Z25" i="9" s="1"/>
  <c r="F25" i="14" s="1"/>
  <c r="V25" i="9"/>
  <c r="AB25" i="9" s="1" a="1"/>
  <c r="AB25" i="9" s="1"/>
  <c r="E25" i="9"/>
  <c r="E25" i="10" s="1"/>
  <c r="D25" i="9"/>
  <c r="D25" i="10" s="1"/>
  <c r="C25" i="9"/>
  <c r="C25" i="10" s="1"/>
  <c r="B25" i="9"/>
  <c r="B25" i="10" s="1"/>
  <c r="A25" i="9"/>
  <c r="A25" i="10" s="1"/>
  <c r="E24" i="9"/>
  <c r="E24" i="10" s="1"/>
  <c r="D24" i="9"/>
  <c r="D24" i="10" s="1"/>
  <c r="C24" i="9"/>
  <c r="GP24" i="9" s="1"/>
  <c r="B24" i="9"/>
  <c r="B24" i="10" s="1"/>
  <c r="A24" i="9"/>
  <c r="A24" i="10" s="1"/>
  <c r="IL23" i="9"/>
  <c r="IR23" i="9" s="1" a="1"/>
  <c r="IR23" i="9" s="1"/>
  <c r="IJ23" i="9" a="1"/>
  <c r="IJ23" i="9" s="1"/>
  <c r="IF23" i="9" a="1"/>
  <c r="IF23" i="9" s="1"/>
  <c r="ID23" i="9"/>
  <c r="HU23" i="9" a="1"/>
  <c r="HU23" i="9" s="1"/>
  <c r="R23" i="15" s="1"/>
  <c r="HS23" i="9" a="1"/>
  <c r="HS23" i="9" s="1"/>
  <c r="HQ23" i="9" a="1"/>
  <c r="HQ23" i="9" s="1"/>
  <c r="HO23" i="9" a="1"/>
  <c r="HO23" i="9" s="1"/>
  <c r="AD23" i="10" s="1"/>
  <c r="HN23" i="9"/>
  <c r="HT23" i="9" s="1" a="1"/>
  <c r="HT23" i="9" s="1"/>
  <c r="HF23" i="9"/>
  <c r="HL23" i="9" s="1" a="1"/>
  <c r="HL23" i="9" s="1"/>
  <c r="GX23" i="9"/>
  <c r="HD23" i="9" s="1" a="1"/>
  <c r="HD23" i="9" s="1"/>
  <c r="GO23" i="9" a="1"/>
  <c r="GO23" i="9" s="1"/>
  <c r="N23" i="15" s="1"/>
  <c r="GM23" i="9" a="1"/>
  <c r="GM23" i="9" s="1"/>
  <c r="GK23" i="9" a="1"/>
  <c r="GK23" i="9" s="1"/>
  <c r="GI23" i="9" a="1"/>
  <c r="GI23" i="9" s="1"/>
  <c r="Z23" i="10" s="1"/>
  <c r="GH23" i="9"/>
  <c r="GN23" i="9" s="1" a="1"/>
  <c r="GN23" i="9" s="1"/>
  <c r="FZ23" i="9"/>
  <c r="GF23" i="9" s="1" a="1"/>
  <c r="GF23" i="9" s="1"/>
  <c r="FX23" i="9" a="1"/>
  <c r="FX23" i="9" s="1"/>
  <c r="FV23" i="9" a="1"/>
  <c r="FV23" i="9" s="1"/>
  <c r="FT23" i="9" a="1"/>
  <c r="FT23" i="9" s="1"/>
  <c r="FR23" i="9"/>
  <c r="FI23" i="9" a="1"/>
  <c r="FI23" i="9" s="1"/>
  <c r="L23" i="15" s="1"/>
  <c r="FG23" i="9" a="1"/>
  <c r="FG23" i="9" s="1"/>
  <c r="FE23" i="9" a="1"/>
  <c r="FE23" i="9" s="1"/>
  <c r="FC23" i="9" a="1"/>
  <c r="FC23" i="9" s="1"/>
  <c r="V23" i="10" s="1"/>
  <c r="FB23" i="9"/>
  <c r="FH23" i="9" s="1" a="1"/>
  <c r="FH23" i="9" s="1"/>
  <c r="ET23" i="9"/>
  <c r="EZ23" i="9" s="1" a="1"/>
  <c r="EZ23" i="9" s="1"/>
  <c r="EP23" i="9" a="1"/>
  <c r="EP23" i="9" s="1"/>
  <c r="R23" i="14" s="1"/>
  <c r="EL23" i="9"/>
  <c r="ER23" i="9" s="1" a="1"/>
  <c r="ER23" i="9" s="1"/>
  <c r="EC23" i="9" a="1"/>
  <c r="EC23" i="9" s="1"/>
  <c r="EA23" i="9" a="1"/>
  <c r="EA23" i="9" s="1"/>
  <c r="DC23" i="9" s="1"/>
  <c r="DY23" i="9" a="1"/>
  <c r="DY23" i="9" s="1"/>
  <c r="DA23" i="9" s="1"/>
  <c r="DW23" i="9" a="1"/>
  <c r="DW23" i="9" s="1"/>
  <c r="DV23" i="9"/>
  <c r="EB23" i="9" s="1" a="1"/>
  <c r="EB23" i="9" s="1"/>
  <c r="DD23" i="9" s="1"/>
  <c r="DN23" i="9"/>
  <c r="DT23" i="9" s="1" a="1"/>
  <c r="DT23" i="9" s="1"/>
  <c r="DL23" i="9" a="1"/>
  <c r="DL23" i="9" s="1"/>
  <c r="DH23" i="9" a="1"/>
  <c r="DH23" i="9" s="1"/>
  <c r="DF23" i="9"/>
  <c r="CX23" i="9"/>
  <c r="CO23" i="9" a="1"/>
  <c r="CO23" i="9" s="1"/>
  <c r="CM23" i="9" a="1"/>
  <c r="CM23" i="9" s="1"/>
  <c r="CK23" i="9" a="1"/>
  <c r="CK23" i="9" s="1"/>
  <c r="CI23" i="9" a="1"/>
  <c r="CI23" i="9" s="1"/>
  <c r="O23" i="10" s="1"/>
  <c r="CH23" i="9"/>
  <c r="CN23" i="9" s="1" a="1"/>
  <c r="CN23" i="9" s="1"/>
  <c r="BZ23" i="9"/>
  <c r="CF23" i="9" s="1" a="1"/>
  <c r="CF23" i="9" s="1"/>
  <c r="BV23" i="9" a="1"/>
  <c r="BV23" i="9" s="1"/>
  <c r="BR23" i="9"/>
  <c r="BX23" i="9" s="1" a="1"/>
  <c r="BX23" i="9" s="1"/>
  <c r="BI23" i="9" a="1"/>
  <c r="BI23" i="9" s="1"/>
  <c r="BG23" i="9" a="1"/>
  <c r="BG23" i="9" s="1"/>
  <c r="BE23" i="9" a="1"/>
  <c r="BE23" i="9" s="1"/>
  <c r="BC23" i="9" a="1"/>
  <c r="BC23" i="9" s="1"/>
  <c r="K23" i="10" s="1"/>
  <c r="BB23" i="9"/>
  <c r="BH23" i="9" s="1" a="1"/>
  <c r="BH23" i="9" s="1"/>
  <c r="AT23" i="9"/>
  <c r="AZ23" i="9" s="1" a="1"/>
  <c r="AZ23" i="9" s="1"/>
  <c r="AR23" i="9" a="1"/>
  <c r="AR23" i="9" s="1"/>
  <c r="AN23" i="9" a="1"/>
  <c r="AN23" i="9" s="1"/>
  <c r="AL23" i="9"/>
  <c r="AC23" i="9" a="1"/>
  <c r="AC23" i="9" s="1"/>
  <c r="C23" i="15" s="1"/>
  <c r="AA23" i="9" a="1"/>
  <c r="AA23" i="9" s="1"/>
  <c r="Y23" i="9" a="1"/>
  <c r="Y23" i="9" s="1"/>
  <c r="W23" i="9" a="1"/>
  <c r="W23" i="9" s="1"/>
  <c r="G23" i="10" s="1"/>
  <c r="V23" i="9"/>
  <c r="AB23" i="9" s="1" a="1"/>
  <c r="AB23" i="9" s="1"/>
  <c r="N23" i="9"/>
  <c r="T23" i="9" s="1" a="1"/>
  <c r="T23" i="9" s="1"/>
  <c r="F23" i="9"/>
  <c r="L23" i="9" s="1" a="1"/>
  <c r="L23" i="9" s="1"/>
  <c r="E23" i="9"/>
  <c r="E23" i="10" s="1"/>
  <c r="D23" i="9"/>
  <c r="D23" i="10" s="1"/>
  <c r="C23" i="9"/>
  <c r="C23" i="10" s="1"/>
  <c r="B23" i="9"/>
  <c r="B23" i="10" s="1"/>
  <c r="A23" i="9"/>
  <c r="A23" i="10" s="1"/>
  <c r="IR22" i="9" a="1"/>
  <c r="IR22" i="9" s="1"/>
  <c r="IP22" i="9" a="1"/>
  <c r="IP22" i="9" s="1"/>
  <c r="AM22" i="14" s="1"/>
  <c r="IN22" i="9" a="1"/>
  <c r="IN22" i="9" s="1"/>
  <c r="IL22" i="9"/>
  <c r="HN22" i="9"/>
  <c r="HT22" i="9" s="1" a="1"/>
  <c r="HT22" i="9" s="1"/>
  <c r="HL22" i="9" a="1"/>
  <c r="HL22" i="9" s="1"/>
  <c r="HJ22" i="9" a="1"/>
  <c r="HJ22" i="9" s="1"/>
  <c r="AH22" i="14" s="1"/>
  <c r="HH22" i="9" a="1"/>
  <c r="HH22" i="9" s="1"/>
  <c r="HF22" i="9"/>
  <c r="GH22" i="9"/>
  <c r="GN22" i="9" s="1" a="1"/>
  <c r="GN22" i="9" s="1"/>
  <c r="GF22" i="9" a="1"/>
  <c r="GF22" i="9" s="1"/>
  <c r="GD22" i="9" a="1"/>
  <c r="GD22" i="9" s="1"/>
  <c r="AC22" i="14" s="1"/>
  <c r="GB22" i="9" a="1"/>
  <c r="GB22" i="9" s="1"/>
  <c r="FZ22" i="9"/>
  <c r="FB22" i="9"/>
  <c r="FH22" i="9" s="1" a="1"/>
  <c r="FH22" i="9" s="1"/>
  <c r="EZ22" i="9" a="1"/>
  <c r="EZ22" i="9" s="1"/>
  <c r="EX22" i="9" a="1"/>
  <c r="EX22" i="9" s="1"/>
  <c r="W22" i="14" s="1"/>
  <c r="X22" i="14" s="1"/>
  <c r="T22" i="14" s="1"/>
  <c r="EV22" i="9" a="1"/>
  <c r="EV22" i="9" s="1"/>
  <c r="ET22" i="9"/>
  <c r="DV22" i="9"/>
  <c r="EB22" i="9" s="1" a="1"/>
  <c r="EB22" i="9" s="1"/>
  <c r="DD22" i="9" s="1"/>
  <c r="DT22" i="9" a="1"/>
  <c r="DT22" i="9" s="1"/>
  <c r="DR22" i="9" a="1"/>
  <c r="DR22" i="9" s="1"/>
  <c r="O22" i="14" s="1"/>
  <c r="DP22" i="9" a="1"/>
  <c r="DP22" i="9" s="1"/>
  <c r="DN22" i="9"/>
  <c r="CH22" i="9"/>
  <c r="CN22" i="9" s="1" a="1"/>
  <c r="CN22" i="9" s="1"/>
  <c r="CF22" i="9" a="1"/>
  <c r="CF22" i="9" s="1"/>
  <c r="CB22" i="9" a="1"/>
  <c r="CB22" i="9" s="1"/>
  <c r="BZ22" i="9"/>
  <c r="BB22" i="9"/>
  <c r="BH22" i="9" s="1" a="1"/>
  <c r="BH22" i="9" s="1"/>
  <c r="AZ22" i="9" a="1"/>
  <c r="AZ22" i="9" s="1"/>
  <c r="AV22" i="9" a="1"/>
  <c r="AV22" i="9" s="1"/>
  <c r="AT22" i="9"/>
  <c r="V22" i="9"/>
  <c r="AB22" i="9" s="1" a="1"/>
  <c r="AB22" i="9" s="1"/>
  <c r="T22" i="9" a="1"/>
  <c r="T22" i="9" s="1"/>
  <c r="P22" i="9" a="1"/>
  <c r="P22" i="9" s="1"/>
  <c r="N22" i="9"/>
  <c r="E22" i="9"/>
  <c r="E22" i="10" s="1"/>
  <c r="D22" i="9"/>
  <c r="D22" i="10" s="1"/>
  <c r="C22" i="9"/>
  <c r="C22" i="10" s="1"/>
  <c r="B22" i="9"/>
  <c r="B22" i="10" s="1"/>
  <c r="A22" i="9"/>
  <c r="A22" i="10" s="1"/>
  <c r="HR21" i="9" a="1"/>
  <c r="HR21" i="9" s="1"/>
  <c r="AI21" i="14" s="1"/>
  <c r="HN21" i="9"/>
  <c r="HT21" i="9" s="1" a="1"/>
  <c r="HT21" i="9" s="1"/>
  <c r="GN21" i="9" a="1"/>
  <c r="GN21" i="9" s="1"/>
  <c r="GL21" i="9" a="1"/>
  <c r="GL21" i="9" s="1"/>
  <c r="AD21" i="14" s="1"/>
  <c r="GJ21" i="9" a="1"/>
  <c r="GJ21" i="9" s="1"/>
  <c r="GH21" i="9"/>
  <c r="FB21" i="9"/>
  <c r="FH21" i="9" s="1" a="1"/>
  <c r="FH21" i="9" s="1"/>
  <c r="EB21" i="9" a="1"/>
  <c r="EB21" i="9" s="1"/>
  <c r="DD21" i="9" s="1"/>
  <c r="DX21" i="9" a="1"/>
  <c r="DX21" i="9" s="1"/>
  <c r="DV21" i="9"/>
  <c r="CZ21" i="9"/>
  <c r="CH21" i="9"/>
  <c r="CN21" i="9" s="1" a="1"/>
  <c r="CN21" i="9" s="1"/>
  <c r="BH21" i="9" a="1"/>
  <c r="BH21" i="9" s="1"/>
  <c r="BD21" i="9" a="1"/>
  <c r="BD21" i="9" s="1"/>
  <c r="BB21" i="9"/>
  <c r="Z21" i="9" a="1"/>
  <c r="Z21" i="9" s="1"/>
  <c r="F21" i="14" s="1"/>
  <c r="V21" i="9"/>
  <c r="AB21" i="9" s="1" a="1"/>
  <c r="AB21" i="9" s="1"/>
  <c r="E21" i="9"/>
  <c r="E21" i="10" s="1"/>
  <c r="D21" i="9"/>
  <c r="D21" i="10" s="1"/>
  <c r="C21" i="9"/>
  <c r="C21" i="10" s="1"/>
  <c r="B21" i="9"/>
  <c r="B21" i="10" s="1"/>
  <c r="A21" i="9"/>
  <c r="A21" i="10" s="1"/>
  <c r="E20" i="9"/>
  <c r="E20" i="10" s="1"/>
  <c r="D20" i="9"/>
  <c r="D20" i="10" s="1"/>
  <c r="C20" i="9"/>
  <c r="GP20" i="9" s="1"/>
  <c r="B20" i="9"/>
  <c r="B20" i="10" s="1"/>
  <c r="A20" i="9"/>
  <c r="A20" i="10" s="1"/>
  <c r="IL19" i="9"/>
  <c r="IR19" i="9" s="1" a="1"/>
  <c r="IR19" i="9" s="1"/>
  <c r="IJ19" i="9" a="1"/>
  <c r="IJ19" i="9" s="1"/>
  <c r="IF19" i="9" a="1"/>
  <c r="IF19" i="9" s="1"/>
  <c r="ID19" i="9"/>
  <c r="HU19" i="9" a="1"/>
  <c r="HU19" i="9" s="1"/>
  <c r="R19" i="15" s="1"/>
  <c r="HS19" i="9" a="1"/>
  <c r="HS19" i="9" s="1"/>
  <c r="HQ19" i="9" a="1"/>
  <c r="HQ19" i="9" s="1"/>
  <c r="HO19" i="9" a="1"/>
  <c r="HO19" i="9" s="1"/>
  <c r="AD19" i="10" s="1"/>
  <c r="HN19" i="9"/>
  <c r="HT19" i="9" s="1" a="1"/>
  <c r="HT19" i="9" s="1"/>
  <c r="HF19" i="9"/>
  <c r="HL19" i="9" s="1" a="1"/>
  <c r="HL19" i="9" s="1"/>
  <c r="GX19" i="9"/>
  <c r="HD19" i="9" s="1" a="1"/>
  <c r="HD19" i="9" s="1"/>
  <c r="GO19" i="9" a="1"/>
  <c r="GO19" i="9" s="1"/>
  <c r="N19" i="15" s="1"/>
  <c r="GM19" i="9" a="1"/>
  <c r="GM19" i="9" s="1"/>
  <c r="GK19" i="9" a="1"/>
  <c r="GK19" i="9" s="1"/>
  <c r="GI19" i="9" a="1"/>
  <c r="GI19" i="9" s="1"/>
  <c r="Z19" i="10" s="1"/>
  <c r="GH19" i="9"/>
  <c r="GN19" i="9" s="1" a="1"/>
  <c r="GN19" i="9" s="1"/>
  <c r="FZ19" i="9"/>
  <c r="GF19" i="9" s="1" a="1"/>
  <c r="GF19" i="9" s="1"/>
  <c r="FX19" i="9" a="1"/>
  <c r="FX19" i="9" s="1"/>
  <c r="FV19" i="9" a="1"/>
  <c r="FV19" i="9" s="1"/>
  <c r="FT19" i="9" a="1"/>
  <c r="FT19" i="9" s="1"/>
  <c r="FR19" i="9"/>
  <c r="FI19" i="9" a="1"/>
  <c r="FI19" i="9" s="1"/>
  <c r="L19" i="15" s="1"/>
  <c r="FG19" i="9" a="1"/>
  <c r="FG19" i="9" s="1"/>
  <c r="FE19" i="9" a="1"/>
  <c r="FE19" i="9" s="1"/>
  <c r="FC19" i="9" a="1"/>
  <c r="FC19" i="9" s="1"/>
  <c r="V19" i="10" s="1"/>
  <c r="FB19" i="9"/>
  <c r="FH19" i="9" s="1" a="1"/>
  <c r="FH19" i="9" s="1"/>
  <c r="ET19" i="9"/>
  <c r="EZ19" i="9" s="1" a="1"/>
  <c r="EZ19" i="9" s="1"/>
  <c r="EP19" i="9" a="1"/>
  <c r="EP19" i="9" s="1"/>
  <c r="R19" i="14" s="1"/>
  <c r="EL19" i="9"/>
  <c r="ER19" i="9" s="1" a="1"/>
  <c r="ER19" i="9" s="1"/>
  <c r="EC19" i="9" a="1"/>
  <c r="EC19" i="9" s="1"/>
  <c r="EA19" i="9" a="1"/>
  <c r="EA19" i="9" s="1"/>
  <c r="DC19" i="9" s="1"/>
  <c r="DY19" i="9" a="1"/>
  <c r="DY19" i="9" s="1"/>
  <c r="DA19" i="9" s="1"/>
  <c r="DW19" i="9" a="1"/>
  <c r="DW19" i="9" s="1"/>
  <c r="DV19" i="9"/>
  <c r="EB19" i="9" s="1" a="1"/>
  <c r="EB19" i="9" s="1"/>
  <c r="DD19" i="9" s="1"/>
  <c r="DN19" i="9"/>
  <c r="DT19" i="9" s="1" a="1"/>
  <c r="DT19" i="9" s="1"/>
  <c r="DL19" i="9" a="1"/>
  <c r="DL19" i="9" s="1"/>
  <c r="DH19" i="9" a="1"/>
  <c r="DH19" i="9" s="1"/>
  <c r="DF19" i="9"/>
  <c r="CX19" i="9"/>
  <c r="CO19" i="9" a="1"/>
  <c r="CO19" i="9" s="1"/>
  <c r="CM19" i="9" a="1"/>
  <c r="CM19" i="9" s="1"/>
  <c r="CK19" i="9" a="1"/>
  <c r="CK19" i="9" s="1"/>
  <c r="CI19" i="9" a="1"/>
  <c r="CI19" i="9" s="1"/>
  <c r="O19" i="10" s="1"/>
  <c r="CH19" i="9"/>
  <c r="CN19" i="9" s="1" a="1"/>
  <c r="CN19" i="9" s="1"/>
  <c r="BZ19" i="9"/>
  <c r="CF19" i="9" s="1" a="1"/>
  <c r="CF19" i="9" s="1"/>
  <c r="BV19" i="9" a="1"/>
  <c r="BV19" i="9" s="1"/>
  <c r="BR19" i="9"/>
  <c r="BX19" i="9" s="1" a="1"/>
  <c r="BX19" i="9" s="1"/>
  <c r="BI19" i="9" a="1"/>
  <c r="BI19" i="9" s="1"/>
  <c r="BG19" i="9" a="1"/>
  <c r="BG19" i="9" s="1"/>
  <c r="BE19" i="9" a="1"/>
  <c r="BE19" i="9" s="1"/>
  <c r="BC19" i="9" a="1"/>
  <c r="BC19" i="9" s="1"/>
  <c r="K19" i="10" s="1"/>
  <c r="BB19" i="9"/>
  <c r="BH19" i="9" s="1" a="1"/>
  <c r="BH19" i="9" s="1"/>
  <c r="AT19" i="9"/>
  <c r="AZ19" i="9" s="1" a="1"/>
  <c r="AZ19" i="9" s="1"/>
  <c r="AR19" i="9" a="1"/>
  <c r="AR19" i="9" s="1"/>
  <c r="AN19" i="9" a="1"/>
  <c r="AN19" i="9" s="1"/>
  <c r="AL19" i="9"/>
  <c r="AC19" i="9" a="1"/>
  <c r="AC19" i="9" s="1"/>
  <c r="C19" i="15" s="1"/>
  <c r="AA19" i="9" a="1"/>
  <c r="AA19" i="9" s="1"/>
  <c r="Y19" i="9" a="1"/>
  <c r="Y19" i="9" s="1"/>
  <c r="W19" i="9" a="1"/>
  <c r="W19" i="9" s="1"/>
  <c r="G19" i="10" s="1"/>
  <c r="V19" i="9"/>
  <c r="AB19" i="9" s="1" a="1"/>
  <c r="AB19" i="9" s="1"/>
  <c r="N19" i="9"/>
  <c r="T19" i="9" s="1" a="1"/>
  <c r="T19" i="9" s="1"/>
  <c r="F19" i="9"/>
  <c r="L19" i="9" s="1" a="1"/>
  <c r="L19" i="9" s="1"/>
  <c r="E19" i="9"/>
  <c r="E19" i="10" s="1"/>
  <c r="D19" i="9"/>
  <c r="D19" i="10" s="1"/>
  <c r="C19" i="9"/>
  <c r="C19" i="10" s="1"/>
  <c r="B19" i="9"/>
  <c r="B19" i="10" s="1"/>
  <c r="A19" i="9"/>
  <c r="A19" i="10" s="1"/>
  <c r="IR18" i="9" a="1"/>
  <c r="IR18" i="9" s="1"/>
  <c r="IP18" i="9" a="1"/>
  <c r="IP18" i="9" s="1"/>
  <c r="AM18" i="14" s="1"/>
  <c r="IN18" i="9" a="1"/>
  <c r="IN18" i="9" s="1"/>
  <c r="IL18" i="9"/>
  <c r="HN18" i="9"/>
  <c r="HT18" i="9" s="1" a="1"/>
  <c r="HT18" i="9" s="1"/>
  <c r="HL18" i="9" a="1"/>
  <c r="HL18" i="9" s="1"/>
  <c r="HJ18" i="9" a="1"/>
  <c r="HJ18" i="9" s="1"/>
  <c r="AH18" i="14" s="1"/>
  <c r="HH18" i="9" a="1"/>
  <c r="HH18" i="9" s="1"/>
  <c r="HF18" i="9"/>
  <c r="GH18" i="9"/>
  <c r="GN18" i="9" s="1" a="1"/>
  <c r="GN18" i="9" s="1"/>
  <c r="GF18" i="9" a="1"/>
  <c r="GF18" i="9" s="1"/>
  <c r="GD18" i="9" a="1"/>
  <c r="GD18" i="9" s="1"/>
  <c r="AC18" i="14" s="1"/>
  <c r="GB18" i="9" a="1"/>
  <c r="GB18" i="9" s="1"/>
  <c r="FZ18" i="9"/>
  <c r="FB18" i="9"/>
  <c r="FH18" i="9" s="1" a="1"/>
  <c r="FH18" i="9" s="1"/>
  <c r="EZ18" i="9" a="1"/>
  <c r="EZ18" i="9" s="1"/>
  <c r="EX18" i="9" a="1"/>
  <c r="EX18" i="9" s="1"/>
  <c r="W18" i="14" s="1"/>
  <c r="X18" i="14" s="1"/>
  <c r="T18" i="14" s="1"/>
  <c r="EV18" i="9" a="1"/>
  <c r="EV18" i="9" s="1"/>
  <c r="ET18" i="9"/>
  <c r="DV18" i="9"/>
  <c r="EB18" i="9" s="1" a="1"/>
  <c r="EB18" i="9" s="1"/>
  <c r="DD18" i="9" s="1"/>
  <c r="DT18" i="9" a="1"/>
  <c r="DT18" i="9" s="1"/>
  <c r="DR18" i="9" a="1"/>
  <c r="DR18" i="9" s="1"/>
  <c r="O18" i="14" s="1"/>
  <c r="DP18" i="9" a="1"/>
  <c r="DP18" i="9" s="1"/>
  <c r="DN18" i="9"/>
  <c r="CH18" i="9"/>
  <c r="CN18" i="9" s="1" a="1"/>
  <c r="CN18" i="9" s="1"/>
  <c r="CF18" i="9" a="1"/>
  <c r="CF18" i="9" s="1"/>
  <c r="CB18" i="9" a="1"/>
  <c r="CB18" i="9" s="1"/>
  <c r="BZ18" i="9"/>
  <c r="BB18" i="9"/>
  <c r="BH18" i="9" s="1" a="1"/>
  <c r="BH18" i="9" s="1"/>
  <c r="AZ18" i="9" a="1"/>
  <c r="AZ18" i="9" s="1"/>
  <c r="AV18" i="9" a="1"/>
  <c r="AV18" i="9" s="1"/>
  <c r="AT18" i="9"/>
  <c r="V18" i="9"/>
  <c r="AB18" i="9" s="1" a="1"/>
  <c r="AB18" i="9" s="1"/>
  <c r="T18" i="9" a="1"/>
  <c r="T18" i="9" s="1"/>
  <c r="P18" i="9" a="1"/>
  <c r="P18" i="9" s="1"/>
  <c r="N18" i="9"/>
  <c r="E18" i="9"/>
  <c r="E18" i="10" s="1"/>
  <c r="D18" i="9"/>
  <c r="D18" i="10" s="1"/>
  <c r="C18" i="9"/>
  <c r="C18" i="10" s="1"/>
  <c r="B18" i="9"/>
  <c r="B18" i="10" s="1"/>
  <c r="A18" i="9"/>
  <c r="A18" i="10" s="1"/>
  <c r="HR17" i="9" a="1"/>
  <c r="HR17" i="9" s="1"/>
  <c r="AI17" i="14" s="1"/>
  <c r="HN17" i="9"/>
  <c r="HT17" i="9" s="1" a="1"/>
  <c r="HT17" i="9" s="1"/>
  <c r="GN17" i="9" a="1"/>
  <c r="GN17" i="9" s="1"/>
  <c r="GL17" i="9" a="1"/>
  <c r="GL17" i="9" s="1"/>
  <c r="AD17" i="14" s="1"/>
  <c r="GJ17" i="9" a="1"/>
  <c r="GJ17" i="9" s="1"/>
  <c r="GH17" i="9"/>
  <c r="FB17" i="9"/>
  <c r="FH17" i="9" s="1" a="1"/>
  <c r="FH17" i="9" s="1"/>
  <c r="EB17" i="9" a="1"/>
  <c r="EB17" i="9" s="1"/>
  <c r="DD17" i="9" s="1"/>
  <c r="DX17" i="9" a="1"/>
  <c r="DX17" i="9" s="1"/>
  <c r="DV17" i="9"/>
  <c r="CZ17" i="9"/>
  <c r="CH17" i="9"/>
  <c r="CN17" i="9" s="1" a="1"/>
  <c r="CN17" i="9" s="1"/>
  <c r="BH17" i="9" a="1"/>
  <c r="BH17" i="9" s="1"/>
  <c r="BD17" i="9" a="1"/>
  <c r="BD17" i="9" s="1"/>
  <c r="BB17" i="9"/>
  <c r="Z17" i="9" a="1"/>
  <c r="Z17" i="9" s="1"/>
  <c r="F17" i="14" s="1"/>
  <c r="V17" i="9"/>
  <c r="AB17" i="9" s="1" a="1"/>
  <c r="AB17" i="9" s="1"/>
  <c r="E17" i="9"/>
  <c r="E17" i="10" s="1"/>
  <c r="D17" i="9"/>
  <c r="D17" i="10" s="1"/>
  <c r="C17" i="9"/>
  <c r="C17" i="10" s="1"/>
  <c r="B17" i="9"/>
  <c r="B17" i="10" s="1"/>
  <c r="A17" i="9"/>
  <c r="A17" i="10" s="1"/>
  <c r="HZ16" i="9" a="1"/>
  <c r="HZ16" i="9" s="1"/>
  <c r="AK16" i="14" s="1"/>
  <c r="HV16" i="9"/>
  <c r="IB16" i="9" s="1" a="1"/>
  <c r="IB16" i="9" s="1"/>
  <c r="GX16" i="9"/>
  <c r="GZ16" i="9" s="1" a="1"/>
  <c r="GZ16" i="9" s="1"/>
  <c r="FX16" i="9" a="1"/>
  <c r="FX16" i="9" s="1"/>
  <c r="FT16" i="9" a="1"/>
  <c r="FT16" i="9" s="1"/>
  <c r="FR16" i="9"/>
  <c r="EL16" i="9"/>
  <c r="ER16" i="9" s="1" a="1"/>
  <c r="ER16" i="9" s="1"/>
  <c r="DL16" i="9" a="1"/>
  <c r="DL16" i="9" s="1"/>
  <c r="DH16" i="9" a="1"/>
  <c r="DH16" i="9" s="1"/>
  <c r="DF16" i="9"/>
  <c r="CX16" i="9"/>
  <c r="BR16" i="9"/>
  <c r="BX16" i="9" s="1" a="1"/>
  <c r="BX16" i="9" s="1"/>
  <c r="AR16" i="9" a="1"/>
  <c r="AR16" i="9" s="1"/>
  <c r="AN16" i="9" a="1"/>
  <c r="AN16" i="9" s="1"/>
  <c r="AL16" i="9"/>
  <c r="F16" i="9"/>
  <c r="L16" i="9" s="1" a="1"/>
  <c r="L16" i="9" s="1"/>
  <c r="E16" i="9"/>
  <c r="E16" i="10" s="1"/>
  <c r="D16" i="9"/>
  <c r="D16" i="10" s="1"/>
  <c r="C16" i="9"/>
  <c r="B16" i="9"/>
  <c r="B16" i="10" s="1"/>
  <c r="A16" i="9"/>
  <c r="A16" i="10" s="1"/>
  <c r="IL15" i="9"/>
  <c r="IN15" i="9" s="1" a="1"/>
  <c r="IN15" i="9" s="1"/>
  <c r="IJ15" i="9" a="1"/>
  <c r="IJ15" i="9" s="1"/>
  <c r="II15" i="9" a="1"/>
  <c r="II15" i="9" s="1"/>
  <c r="IF15" i="9" a="1"/>
  <c r="IF15" i="9" s="1"/>
  <c r="IE15" i="9" a="1"/>
  <c r="IE15" i="9" s="1"/>
  <c r="AF15" i="10" s="1"/>
  <c r="ID15" i="9"/>
  <c r="IK15" i="9" s="1" a="1"/>
  <c r="IK15" i="9" s="1"/>
  <c r="T15" i="15" s="1"/>
  <c r="HR15" i="9" a="1"/>
  <c r="HR15" i="9" s="1"/>
  <c r="AI15" i="14" s="1"/>
  <c r="HO15" i="9" a="1"/>
  <c r="HO15" i="9" s="1"/>
  <c r="AD15" i="10" s="1"/>
  <c r="AG18" i="8" s="1"/>
  <c r="HN15" i="9"/>
  <c r="HT15" i="9" s="1" a="1"/>
  <c r="HT15" i="9" s="1"/>
  <c r="HL15" i="9" a="1"/>
  <c r="HL15" i="9" s="1"/>
  <c r="HJ15" i="9" a="1"/>
  <c r="HJ15" i="9"/>
  <c r="AH15" i="14" s="1"/>
  <c r="AJ15" i="14" s="1"/>
  <c r="HH15" i="9" a="1"/>
  <c r="HH15" i="9" s="1"/>
  <c r="HF15" i="9"/>
  <c r="GX15" i="9"/>
  <c r="HA15" i="9" s="1" a="1"/>
  <c r="HA15" i="9" s="1"/>
  <c r="GO15" i="9" a="1"/>
  <c r="GO15" i="9" s="1"/>
  <c r="N15" i="15" s="1"/>
  <c r="GN15" i="9" a="1"/>
  <c r="GN15" i="9" s="1"/>
  <c r="GK15" i="9" a="1"/>
  <c r="GK15" i="9" s="1"/>
  <c r="GJ15" i="9" a="1"/>
  <c r="GJ15" i="9" s="1"/>
  <c r="GH15" i="9"/>
  <c r="GL15" i="9" s="1" a="1"/>
  <c r="GL15" i="9" s="1"/>
  <c r="AD15" i="14" s="1"/>
  <c r="GD15" i="9" a="1"/>
  <c r="GD15" i="9" s="1"/>
  <c r="AC15" i="14" s="1"/>
  <c r="FZ15" i="9"/>
  <c r="GB15" i="9" s="1" a="1"/>
  <c r="GB15" i="9" s="1"/>
  <c r="FY15" i="9" a="1"/>
  <c r="FY15" i="9" s="1"/>
  <c r="FX15" i="9" a="1"/>
  <c r="FX15" i="9" s="1"/>
  <c r="FW15" i="9" a="1"/>
  <c r="FW15" i="9" s="1"/>
  <c r="FV15" i="9" a="1"/>
  <c r="FV15" i="9"/>
  <c r="FT15" i="9" a="1"/>
  <c r="FT15" i="9" s="1"/>
  <c r="FS15" i="9" a="1"/>
  <c r="FS15" i="9" s="1"/>
  <c r="X15" i="10" s="1"/>
  <c r="FR15" i="9"/>
  <c r="FU15" i="9" s="1" a="1"/>
  <c r="FU15" i="9" s="1"/>
  <c r="FB15" i="9"/>
  <c r="FG15" i="9" s="1" a="1"/>
  <c r="FG15" i="9" s="1"/>
  <c r="EZ15" i="9" a="1"/>
  <c r="EZ15" i="9" s="1"/>
  <c r="EV15" i="9" a="1"/>
  <c r="EV15" i="9" s="1"/>
  <c r="ET15" i="9"/>
  <c r="ES15" i="9" a="1"/>
  <c r="ES15" i="9" s="1"/>
  <c r="K15" i="15" s="1"/>
  <c r="EP15" i="9" a="1"/>
  <c r="EP15" i="9" s="1"/>
  <c r="R15" i="14" s="1"/>
  <c r="EL15" i="9"/>
  <c r="ER15" i="9" s="1" a="1"/>
  <c r="ER15" i="9" s="1"/>
  <c r="EC15" i="9" a="1"/>
  <c r="EC15" i="9" s="1"/>
  <c r="EB15" i="9" a="1"/>
  <c r="EB15" i="9" s="1"/>
  <c r="DD15" i="9" s="1"/>
  <c r="DZ15" i="9" a="1"/>
  <c r="DZ15" i="9" s="1"/>
  <c r="P15" i="14" s="1"/>
  <c r="DY15" i="9" a="1"/>
  <c r="DY15" i="9" s="1"/>
  <c r="DA15" i="9" s="1"/>
  <c r="DX15" i="9" a="1"/>
  <c r="DX15" i="9" s="1"/>
  <c r="DW15" i="9" a="1"/>
  <c r="DW15" i="9"/>
  <c r="DV15" i="9"/>
  <c r="EA15" i="9" s="1" a="1"/>
  <c r="EA15" i="9" s="1"/>
  <c r="DC15" i="9" s="1"/>
  <c r="DN15" i="9"/>
  <c r="DP15" i="9" s="1" a="1"/>
  <c r="DP15" i="9" s="1"/>
  <c r="DL15" i="9" a="1"/>
  <c r="DL15" i="9" s="1"/>
  <c r="DK15" i="9" a="1"/>
  <c r="DK15" i="9" s="1"/>
  <c r="DH15" i="9" a="1"/>
  <c r="DH15" i="9" s="1"/>
  <c r="DG15" i="9" a="1"/>
  <c r="DG15" i="9" s="1"/>
  <c r="Q15" i="10" s="1"/>
  <c r="DF15" i="9"/>
  <c r="DM15" i="9" s="1" a="1"/>
  <c r="DM15" i="9" s="1"/>
  <c r="G15" i="15" s="1"/>
  <c r="DB15" i="9"/>
  <c r="CZ15" i="9"/>
  <c r="CX15" i="9"/>
  <c r="CH15" i="9"/>
  <c r="CM15" i="9" s="1" a="1"/>
  <c r="CM15" i="9" s="1"/>
  <c r="CF15" i="9" a="1"/>
  <c r="CF15" i="9" s="1"/>
  <c r="CB15" i="9" a="1"/>
  <c r="CB15" i="9" s="1"/>
  <c r="BZ15" i="9"/>
  <c r="BY15" i="9" a="1"/>
  <c r="BY15" i="9" s="1"/>
  <c r="BV15" i="9" a="1"/>
  <c r="BV15" i="9" s="1"/>
  <c r="BR15" i="9"/>
  <c r="BX15" i="9" s="1" a="1"/>
  <c r="BX15" i="9" s="1"/>
  <c r="BI15" i="9" a="1"/>
  <c r="BI15" i="9" s="1"/>
  <c r="BH15" i="9" a="1"/>
  <c r="BH15" i="9" s="1"/>
  <c r="BF15" i="9" a="1"/>
  <c r="BF15" i="9" s="1"/>
  <c r="BE15" i="9" a="1"/>
  <c r="BE15" i="9" s="1"/>
  <c r="BD15" i="9" a="1"/>
  <c r="BD15" i="9" s="1"/>
  <c r="BC15" i="9" a="1"/>
  <c r="BC15" i="9"/>
  <c r="K15" i="10" s="1"/>
  <c r="BB15" i="9"/>
  <c r="BG15" i="9" s="1" a="1"/>
  <c r="BG15" i="9" s="1"/>
  <c r="AT15" i="9"/>
  <c r="AV15" i="9" s="1" a="1"/>
  <c r="AV15" i="9" s="1"/>
  <c r="AR15" i="9" a="1"/>
  <c r="AR15" i="9" s="1"/>
  <c r="AQ15" i="9" a="1"/>
  <c r="AQ15" i="9" s="1"/>
  <c r="AN15" i="9" a="1"/>
  <c r="AN15" i="9" s="1"/>
  <c r="AM15" i="9" a="1"/>
  <c r="AM15" i="9" s="1"/>
  <c r="I15" i="10" s="1"/>
  <c r="AL15" i="9"/>
  <c r="AS15" i="9" s="1" a="1"/>
  <c r="AS15" i="9" s="1"/>
  <c r="E15" i="15" s="1"/>
  <c r="Z15" i="9" a="1"/>
  <c r="Z15" i="9" s="1"/>
  <c r="F15" i="14" s="1"/>
  <c r="W15" i="9" a="1"/>
  <c r="W15" i="9" s="1"/>
  <c r="G15" i="10" s="1"/>
  <c r="V15" i="9"/>
  <c r="AB15" i="9" s="1" a="1"/>
  <c r="AB15" i="9" s="1"/>
  <c r="T15" i="9" a="1"/>
  <c r="T15" i="9" s="1"/>
  <c r="R15" i="9" a="1"/>
  <c r="R15" i="9"/>
  <c r="E15" i="14" s="1"/>
  <c r="P15" i="9" a="1"/>
  <c r="P15" i="9" s="1"/>
  <c r="N15" i="9"/>
  <c r="F15" i="9"/>
  <c r="I15" i="9" s="1" a="1"/>
  <c r="I15" i="9" s="1"/>
  <c r="E15" i="9"/>
  <c r="E15" i="10" s="1"/>
  <c r="D15" i="9"/>
  <c r="D15" i="10" s="1"/>
  <c r="C15" i="9"/>
  <c r="C15" i="10" s="1"/>
  <c r="B15" i="9"/>
  <c r="B15" i="10" s="1"/>
  <c r="A15" i="9"/>
  <c r="A15" i="10" s="1"/>
  <c r="IL14" i="9"/>
  <c r="IO14" i="9" s="1" a="1"/>
  <c r="IO14" i="9" s="1"/>
  <c r="HR14" i="9" a="1"/>
  <c r="HR14" i="9" s="1"/>
  <c r="AI14" i="14" s="1"/>
  <c r="HN14" i="9"/>
  <c r="HP14" i="9" s="1" a="1"/>
  <c r="HP14" i="9" s="1"/>
  <c r="GP14" i="9"/>
  <c r="GU14" i="9" s="1" a="1"/>
  <c r="GU14" i="9" s="1"/>
  <c r="GG14" i="9" a="1"/>
  <c r="GG14" i="9" s="1"/>
  <c r="M14" i="15" s="1"/>
  <c r="GD14" i="9" a="1"/>
  <c r="GD14" i="9" s="1"/>
  <c r="AC14" i="14" s="1"/>
  <c r="FZ14" i="9"/>
  <c r="GF14" i="9" s="1" a="1"/>
  <c r="GF14" i="9" s="1"/>
  <c r="FB14" i="9"/>
  <c r="FD14" i="9" s="1" a="1"/>
  <c r="FD14" i="9" s="1"/>
  <c r="EH14" i="9" a="1"/>
  <c r="EH14" i="9" s="1"/>
  <c r="Q14" i="14" s="1"/>
  <c r="EE14" i="9" a="1"/>
  <c r="EE14" i="9" s="1"/>
  <c r="T14" i="10" s="1"/>
  <c r="I17" i="7" s="1"/>
  <c r="O17" i="7" s="1"/>
  <c r="ED14" i="9"/>
  <c r="EJ14" i="9" s="1" a="1"/>
  <c r="EJ14" i="9" s="1"/>
  <c r="DN14" i="9"/>
  <c r="DQ14" i="9" s="1" a="1"/>
  <c r="DQ14" i="9" s="1"/>
  <c r="CH14" i="9"/>
  <c r="CJ14" i="9" s="1" a="1"/>
  <c r="CJ14" i="9" s="1"/>
  <c r="BN14" i="9" a="1"/>
  <c r="BN14" i="9" s="1"/>
  <c r="J14" i="14" s="1"/>
  <c r="BK14" i="9" a="1"/>
  <c r="BK14" i="9" s="1"/>
  <c r="L14" i="10" s="1"/>
  <c r="W17" i="6" s="1"/>
  <c r="BJ14" i="9"/>
  <c r="BP14" i="9" s="1" a="1"/>
  <c r="BP14" i="9" s="1"/>
  <c r="AT14" i="9"/>
  <c r="AW14" i="9" s="1" a="1"/>
  <c r="AW14" i="9" s="1"/>
  <c r="Z14" i="9" a="1"/>
  <c r="Z14" i="9" s="1"/>
  <c r="F14" i="14" s="1"/>
  <c r="V14" i="9"/>
  <c r="X14" i="9" s="1" a="1"/>
  <c r="X14" i="9" s="1"/>
  <c r="E14" i="9"/>
  <c r="E14" i="10" s="1"/>
  <c r="D14" i="9"/>
  <c r="D14" i="10" s="1"/>
  <c r="C14" i="9"/>
  <c r="B14" i="9"/>
  <c r="B14" i="10" s="1"/>
  <c r="A14" i="9"/>
  <c r="A14" i="10" s="1"/>
  <c r="E13" i="9"/>
  <c r="E13" i="10" s="1"/>
  <c r="D13" i="9"/>
  <c r="D13" i="10" s="1"/>
  <c r="C13" i="9"/>
  <c r="GX13" i="9" s="1"/>
  <c r="B13" i="9"/>
  <c r="B13" i="10" s="1"/>
  <c r="A13" i="9"/>
  <c r="A13" i="10" s="1"/>
  <c r="IP12" i="9" a="1"/>
  <c r="IP12" i="9" s="1"/>
  <c r="AM12" i="14" s="1"/>
  <c r="IM12" i="9" a="1"/>
  <c r="IM12" i="9" s="1"/>
  <c r="AG12" i="10" s="1"/>
  <c r="AK15" i="8" s="1"/>
  <c r="IL12" i="9"/>
  <c r="IR12" i="9" s="1" a="1"/>
  <c r="IR12" i="9" s="1"/>
  <c r="HV12" i="9"/>
  <c r="HY12" i="9" s="1" a="1"/>
  <c r="HY12" i="9" s="1"/>
  <c r="HM12" i="9" a="1"/>
  <c r="HM12" i="9" s="1"/>
  <c r="Q12" i="15" s="1"/>
  <c r="HL12" i="9" a="1"/>
  <c r="HL12" i="9" s="1"/>
  <c r="HI12" i="9" a="1"/>
  <c r="HI12" i="9" s="1"/>
  <c r="HH12" i="9" a="1"/>
  <c r="HH12" i="9" s="1"/>
  <c r="HF12" i="9"/>
  <c r="HJ12" i="9" s="1" a="1"/>
  <c r="HJ12" i="9" s="1"/>
  <c r="AH12" i="14" s="1"/>
  <c r="HB12" i="9" a="1"/>
  <c r="HB12" i="9" s="1"/>
  <c r="AF12" i="14" s="1"/>
  <c r="GX12" i="9"/>
  <c r="GZ12" i="9" s="1" a="1"/>
  <c r="GZ12" i="9" s="1"/>
  <c r="FZ12" i="9"/>
  <c r="GE12" i="9" s="1" a="1"/>
  <c r="GE12" i="9" s="1"/>
  <c r="FX12" i="9" a="1"/>
  <c r="FX12" i="9" s="1"/>
  <c r="FT12" i="9" a="1"/>
  <c r="FT12" i="9" s="1"/>
  <c r="FR12" i="9"/>
  <c r="FQ12" i="9" a="1"/>
  <c r="FQ12" i="9" s="1"/>
  <c r="FN12" i="9" a="1"/>
  <c r="FN12" i="9" s="1"/>
  <c r="FJ12" i="9"/>
  <c r="FP12" i="9" s="1" a="1"/>
  <c r="FP12" i="9" s="1"/>
  <c r="EL12" i="9"/>
  <c r="EN12" i="9" s="1" a="1"/>
  <c r="EN12" i="9" s="1"/>
  <c r="EJ12" i="9" a="1"/>
  <c r="EJ12" i="9" s="1"/>
  <c r="EI12" i="9" a="1"/>
  <c r="EI12" i="9" s="1"/>
  <c r="EF12" i="9" a="1"/>
  <c r="EF12" i="9" s="1"/>
  <c r="EE12" i="9" a="1"/>
  <c r="EE12" i="9" s="1"/>
  <c r="T12" i="10" s="1"/>
  <c r="ED12" i="9"/>
  <c r="EK12" i="9" s="1" a="1"/>
  <c r="EK12" i="9" s="1"/>
  <c r="J12" i="15" s="1"/>
  <c r="DR12" i="9" a="1"/>
  <c r="DR12" i="9" s="1"/>
  <c r="O12" i="14" s="1"/>
  <c r="DO12" i="9" a="1"/>
  <c r="DO12" i="9" s="1"/>
  <c r="R12" i="10" s="1"/>
  <c r="G15" i="7" s="1"/>
  <c r="DN12" i="9"/>
  <c r="DT12" i="9" s="1" a="1"/>
  <c r="DT12" i="9" s="1"/>
  <c r="CX12" i="9"/>
  <c r="CW12" i="9" a="1"/>
  <c r="CW12" i="9" s="1"/>
  <c r="CT12" i="9" a="1"/>
  <c r="CT12" i="9" s="1"/>
  <c r="CP12" i="9"/>
  <c r="CV12" i="9" s="1" a="1"/>
  <c r="CV12" i="9" s="1"/>
  <c r="BR12" i="9"/>
  <c r="BT12" i="9" s="1" a="1"/>
  <c r="BT12" i="9" s="1"/>
  <c r="BP12" i="9" a="1"/>
  <c r="BP12" i="9" s="1"/>
  <c r="BO12" i="9" a="1"/>
  <c r="BO12" i="9" s="1"/>
  <c r="BL12" i="9" a="1"/>
  <c r="BL12" i="9" s="1"/>
  <c r="BK12" i="9" a="1"/>
  <c r="BK12" i="9" s="1"/>
  <c r="L12" i="10" s="1"/>
  <c r="BJ12" i="9"/>
  <c r="BQ12" i="9" s="1" a="1"/>
  <c r="BQ12" i="9" s="1"/>
  <c r="F12" i="15" s="1"/>
  <c r="AX12" i="9" a="1"/>
  <c r="AX12" i="9" s="1"/>
  <c r="AU12" i="9" a="1"/>
  <c r="AU12" i="9" s="1"/>
  <c r="J12" i="10" s="1"/>
  <c r="AT12" i="9"/>
  <c r="AZ12" i="9" s="1" a="1"/>
  <c r="AZ12" i="9" s="1"/>
  <c r="AD12" i="9"/>
  <c r="AG12" i="9" s="1" a="1"/>
  <c r="AG12" i="9" s="1"/>
  <c r="U12" i="9" a="1"/>
  <c r="U12" i="9" s="1"/>
  <c r="B12" i="15" s="1"/>
  <c r="T12" i="9" a="1"/>
  <c r="T12" i="9" s="1"/>
  <c r="Q12" i="9" a="1"/>
  <c r="Q12" i="9" s="1"/>
  <c r="P12" i="9" a="1"/>
  <c r="P12" i="9" s="1"/>
  <c r="N12" i="9"/>
  <c r="R12" i="9" s="1" a="1"/>
  <c r="R12" i="9" s="1"/>
  <c r="E12" i="14" s="1"/>
  <c r="J12" i="9" a="1"/>
  <c r="J12" i="9" s="1"/>
  <c r="F12" i="9"/>
  <c r="H12" i="9" s="1" a="1"/>
  <c r="H12" i="9" s="1"/>
  <c r="E12" i="9"/>
  <c r="E12" i="10" s="1"/>
  <c r="D12" i="9"/>
  <c r="D12" i="10" s="1"/>
  <c r="C12" i="9"/>
  <c r="B12" i="9"/>
  <c r="B12" i="10" s="1"/>
  <c r="A12" i="9"/>
  <c r="A12" i="10" s="1"/>
  <c r="IP11" i="9" a="1"/>
  <c r="IP11" i="9" s="1"/>
  <c r="AM11" i="14" s="1"/>
  <c r="IL11" i="9"/>
  <c r="IN11" i="9" s="1" a="1"/>
  <c r="IN11" i="9" s="1"/>
  <c r="IK11" i="9" a="1"/>
  <c r="IK11" i="9" s="1"/>
  <c r="T11" i="15" s="1"/>
  <c r="IJ11" i="9" a="1"/>
  <c r="IJ11" i="9" s="1"/>
  <c r="II11" i="9" a="1"/>
  <c r="II11" i="9" s="1"/>
  <c r="IH11" i="9" a="1"/>
  <c r="IH11" i="9"/>
  <c r="AL11" i="14" s="1"/>
  <c r="IF11" i="9" a="1"/>
  <c r="IF11" i="9" s="1"/>
  <c r="IE11" i="9" a="1"/>
  <c r="IE11" i="9" s="1"/>
  <c r="AF11" i="10" s="1"/>
  <c r="ID11" i="9"/>
  <c r="IG11" i="9" s="1" a="1"/>
  <c r="IG11" i="9" s="1"/>
  <c r="HN11" i="9"/>
  <c r="HS11" i="9" s="1" a="1"/>
  <c r="HS11" i="9" s="1"/>
  <c r="HL11" i="9" a="1"/>
  <c r="HL11" i="9" s="1"/>
  <c r="HH11" i="9" a="1"/>
  <c r="HH11" i="9" s="1"/>
  <c r="HF11" i="9"/>
  <c r="HE11" i="9" a="1"/>
  <c r="HE11" i="9" s="1"/>
  <c r="P11" i="15" s="1"/>
  <c r="HB11" i="9" a="1"/>
  <c r="HB11" i="9" s="1"/>
  <c r="AF11" i="14" s="1"/>
  <c r="GX11" i="9"/>
  <c r="HD11" i="9" s="1" a="1"/>
  <c r="HD11" i="9" s="1"/>
  <c r="GO11" i="9" a="1"/>
  <c r="GO11" i="9" s="1"/>
  <c r="N11" i="15" s="1"/>
  <c r="GN11" i="9" a="1"/>
  <c r="GN11" i="9" s="1"/>
  <c r="GL11" i="9" a="1"/>
  <c r="GL11" i="9" s="1"/>
  <c r="AD11" i="14" s="1"/>
  <c r="GK11" i="9" a="1"/>
  <c r="GK11" i="9" s="1"/>
  <c r="GJ11" i="9" a="1"/>
  <c r="GJ11" i="9" s="1"/>
  <c r="GI11" i="9" a="1"/>
  <c r="GI11" i="9"/>
  <c r="Z11" i="10" s="1"/>
  <c r="GH11" i="9"/>
  <c r="GM11" i="9" s="1" a="1"/>
  <c r="GM11" i="9" s="1"/>
  <c r="FZ11" i="9"/>
  <c r="GB11" i="9" s="1" a="1"/>
  <c r="GB11" i="9" s="1"/>
  <c r="FX11" i="9" a="1"/>
  <c r="FX11" i="9" s="1"/>
  <c r="FW11" i="9" a="1"/>
  <c r="FW11" i="9" s="1"/>
  <c r="FT11" i="9" a="1"/>
  <c r="FT11" i="9" s="1"/>
  <c r="FS11" i="9" a="1"/>
  <c r="FS11" i="9" s="1"/>
  <c r="X11" i="10" s="1"/>
  <c r="FR11" i="9"/>
  <c r="FY11" i="9" s="1" a="1"/>
  <c r="FY11" i="9" s="1"/>
  <c r="FF11" i="9" a="1"/>
  <c r="FF11" i="9" s="1"/>
  <c r="AA11" i="14" s="1"/>
  <c r="FC11" i="9" a="1"/>
  <c r="FC11" i="9" s="1"/>
  <c r="FB11" i="9"/>
  <c r="FH11" i="9" s="1" a="1"/>
  <c r="FH11" i="9" s="1"/>
  <c r="EZ11" i="9" a="1"/>
  <c r="EZ11" i="9" s="1"/>
  <c r="EX11" i="9" a="1"/>
  <c r="EX11" i="9"/>
  <c r="W11" i="14" s="1"/>
  <c r="X11" i="14" s="1"/>
  <c r="T11" i="14" s="1"/>
  <c r="EV11" i="9" a="1"/>
  <c r="EV11" i="9" s="1"/>
  <c r="ET11" i="9"/>
  <c r="EL11" i="9"/>
  <c r="EO11" i="9" s="1" a="1"/>
  <c r="EO11" i="9" s="1"/>
  <c r="EC11" i="9" a="1"/>
  <c r="EC11" i="9" s="1"/>
  <c r="EB11" i="9" a="1"/>
  <c r="EB11" i="9" s="1"/>
  <c r="DD11" i="9" s="1"/>
  <c r="DY11" i="9" a="1"/>
  <c r="DY11" i="9" s="1"/>
  <c r="DA11" i="9" s="1"/>
  <c r="DX11" i="9" a="1"/>
  <c r="DX11" i="9" s="1"/>
  <c r="CZ11" i="9" s="1"/>
  <c r="DV11" i="9"/>
  <c r="DZ11" i="9" s="1" a="1"/>
  <c r="DZ11" i="9" s="1"/>
  <c r="P11" i="14" s="1"/>
  <c r="DR11" i="9" a="1"/>
  <c r="DR11" i="9" s="1"/>
  <c r="O11" i="14" s="1"/>
  <c r="DN11" i="9"/>
  <c r="DP11" i="9" s="1" a="1"/>
  <c r="DP11" i="9" s="1"/>
  <c r="DM11" i="9" a="1"/>
  <c r="DM11" i="9" s="1"/>
  <c r="G11" i="15" s="1"/>
  <c r="DL11" i="9" a="1"/>
  <c r="DL11" i="9" s="1"/>
  <c r="DK11" i="9" a="1"/>
  <c r="DK11" i="9" s="1"/>
  <c r="DJ11" i="9" a="1"/>
  <c r="DJ11" i="9"/>
  <c r="N11" i="14" s="1"/>
  <c r="DH11" i="9" a="1"/>
  <c r="DH11" i="9" s="1"/>
  <c r="DG11" i="9" a="1"/>
  <c r="DG11" i="9" s="1"/>
  <c r="Q11" i="10" s="1"/>
  <c r="DF11" i="9"/>
  <c r="DI11" i="9" s="1" a="1"/>
  <c r="DI11" i="9" s="1"/>
  <c r="DB11" i="9"/>
  <c r="CX11" i="9"/>
  <c r="CL11" i="9" a="1"/>
  <c r="CL11" i="9" s="1"/>
  <c r="CI11" i="9" a="1"/>
  <c r="CI11" i="9" s="1"/>
  <c r="O11" i="10" s="1"/>
  <c r="CH11" i="9"/>
  <c r="CN11" i="9" s="1" a="1"/>
  <c r="CN11" i="9" s="1"/>
  <c r="CF11" i="9" a="1"/>
  <c r="CF11" i="9" s="1"/>
  <c r="CD11" i="9" a="1"/>
  <c r="CD11" i="9"/>
  <c r="CB11" i="9" a="1"/>
  <c r="CB11" i="9" s="1"/>
  <c r="BZ11" i="9"/>
  <c r="BR11" i="9"/>
  <c r="BU11" i="9" s="1" a="1"/>
  <c r="BU11" i="9" s="1"/>
  <c r="BI11" i="9" a="1"/>
  <c r="BI11" i="9" s="1"/>
  <c r="BH11" i="9" a="1"/>
  <c r="BH11" i="9" s="1"/>
  <c r="BE11" i="9" a="1"/>
  <c r="BE11" i="9" s="1"/>
  <c r="BD11" i="9" a="1"/>
  <c r="BD11" i="9" s="1"/>
  <c r="BB11" i="9"/>
  <c r="BF11" i="9" s="1" a="1"/>
  <c r="BF11" i="9" s="1"/>
  <c r="AX11" i="9" a="1"/>
  <c r="AX11" i="9" s="1"/>
  <c r="AT11" i="9"/>
  <c r="AV11" i="9" s="1" a="1"/>
  <c r="AV11" i="9" s="1"/>
  <c r="AS11" i="9" a="1"/>
  <c r="AS11" i="9" s="1"/>
  <c r="E11" i="15" s="1"/>
  <c r="AR11" i="9" a="1"/>
  <c r="AR11" i="9" s="1"/>
  <c r="AQ11" i="9" a="1"/>
  <c r="AQ11" i="9" s="1"/>
  <c r="AP11" i="9" a="1"/>
  <c r="AP11" i="9"/>
  <c r="I11" i="14" s="1"/>
  <c r="AN11" i="9" a="1"/>
  <c r="AN11" i="9" s="1"/>
  <c r="AM11" i="9" a="1"/>
  <c r="AM11" i="9" s="1"/>
  <c r="I11" i="10" s="1"/>
  <c r="S14" i="6" s="1"/>
  <c r="AL11" i="9"/>
  <c r="AO11" i="9" s="1" a="1"/>
  <c r="AO11" i="9" s="1"/>
  <c r="AA11" i="9" a="1"/>
  <c r="AA11" i="9" s="1"/>
  <c r="V11" i="9"/>
  <c r="T11" i="9" a="1"/>
  <c r="T11" i="9" s="1"/>
  <c r="P11" i="9" a="1"/>
  <c r="P11" i="9" s="1"/>
  <c r="N11" i="9"/>
  <c r="M11" i="9" a="1"/>
  <c r="M11" i="9" s="1"/>
  <c r="J11" i="9" a="1"/>
  <c r="J11" i="9" s="1"/>
  <c r="F11" i="9"/>
  <c r="L11" i="9" s="1" a="1"/>
  <c r="L11" i="9" s="1"/>
  <c r="E11" i="9"/>
  <c r="E11" i="10" s="1"/>
  <c r="D11" i="9"/>
  <c r="D11" i="10" s="1"/>
  <c r="C11" i="9"/>
  <c r="C11" i="10" s="1"/>
  <c r="B11" i="9"/>
  <c r="B11" i="10" s="1"/>
  <c r="A11" i="9"/>
  <c r="A11" i="10" s="1"/>
  <c r="IS10" i="9" a="1"/>
  <c r="IS10" i="9" s="1"/>
  <c r="U10" i="15" s="1"/>
  <c r="IP10" i="9" a="1"/>
  <c r="IP10" i="9" s="1"/>
  <c r="AM10" i="14" s="1"/>
  <c r="IL10" i="9"/>
  <c r="IR10" i="9" s="1" a="1"/>
  <c r="IR10" i="9" s="1"/>
  <c r="HN10" i="9"/>
  <c r="GT10" i="9" a="1"/>
  <c r="GT10" i="9" s="1"/>
  <c r="AE10" i="14" s="1"/>
  <c r="GQ10" i="9" a="1"/>
  <c r="GQ10" i="9" s="1"/>
  <c r="AA10" i="10" s="1"/>
  <c r="AC13" i="8" s="1"/>
  <c r="GP10" i="9"/>
  <c r="GV10" i="9" s="1" a="1"/>
  <c r="GV10" i="9" s="1"/>
  <c r="GC10" i="9" a="1"/>
  <c r="GC10" i="9" s="1"/>
  <c r="FZ10" i="9"/>
  <c r="FW10" i="9" a="1"/>
  <c r="FW10" i="9" s="1"/>
  <c r="FR10" i="9"/>
  <c r="FI10" i="9" a="1"/>
  <c r="FI10" i="9" s="1"/>
  <c r="L10" i="15" s="1"/>
  <c r="FG10" i="9" a="1"/>
  <c r="FG10" i="9" s="1"/>
  <c r="FE10" i="9" a="1"/>
  <c r="FE10" i="9" s="1"/>
  <c r="FC10" i="9" a="1"/>
  <c r="FC10" i="9" s="1"/>
  <c r="FB10" i="9"/>
  <c r="FH10" i="9" s="1" a="1"/>
  <c r="FH10" i="9" s="1"/>
  <c r="EP10" i="9" a="1"/>
  <c r="EP10" i="9" s="1"/>
  <c r="R10" i="14" s="1"/>
  <c r="EL10" i="9"/>
  <c r="ER10" i="9" s="1" a="1"/>
  <c r="ER10" i="9" s="1"/>
  <c r="EC10" i="9" a="1"/>
  <c r="EC10" i="9" s="1"/>
  <c r="EA10" i="9" a="1"/>
  <c r="EA10" i="9" s="1"/>
  <c r="DC10" i="9" s="1"/>
  <c r="DY10" i="9" a="1"/>
  <c r="DY10" i="9" s="1"/>
  <c r="DA10" i="9" s="1"/>
  <c r="DW10" i="9" a="1"/>
  <c r="DW10" i="9" s="1"/>
  <c r="DV10" i="9"/>
  <c r="EB10" i="9" s="1" a="1"/>
  <c r="EB10" i="9" s="1"/>
  <c r="DD10" i="9" s="1"/>
  <c r="DJ10" i="9" a="1"/>
  <c r="DJ10" i="9" s="1"/>
  <c r="N10" i="14" s="1"/>
  <c r="DF10" i="9"/>
  <c r="DL10" i="9" s="1" a="1"/>
  <c r="DL10" i="9" s="1"/>
  <c r="CX10" i="9"/>
  <c r="CO10" i="9" a="1"/>
  <c r="CO10" i="9" s="1"/>
  <c r="CM10" i="9" a="1"/>
  <c r="CM10" i="9" s="1"/>
  <c r="CK10" i="9" a="1"/>
  <c r="CK10" i="9" s="1"/>
  <c r="CI10" i="9" a="1"/>
  <c r="CI10" i="9" s="1"/>
  <c r="O10" i="10" s="1"/>
  <c r="CH10" i="9"/>
  <c r="CN10" i="9" s="1" a="1"/>
  <c r="CN10" i="9" s="1"/>
  <c r="BR10" i="9"/>
  <c r="BX10" i="9" s="1" a="1"/>
  <c r="BX10" i="9" s="1"/>
  <c r="BI10" i="9" a="1"/>
  <c r="BI10" i="9" s="1"/>
  <c r="BG10" i="9" a="1"/>
  <c r="BG10" i="9" s="1"/>
  <c r="BE10" i="9" a="1"/>
  <c r="BE10" i="9" s="1"/>
  <c r="BC10" i="9" a="1"/>
  <c r="BC10" i="9" s="1"/>
  <c r="K10" i="10" s="1"/>
  <c r="BB10" i="9"/>
  <c r="BH10" i="9" s="1" a="1"/>
  <c r="BH10" i="9" s="1"/>
  <c r="AL10" i="9"/>
  <c r="AR10" i="9" s="1" a="1"/>
  <c r="AR10" i="9" s="1"/>
  <c r="AC10" i="9" a="1"/>
  <c r="AC10" i="9" s="1"/>
  <c r="C10" i="15" s="1"/>
  <c r="AA10" i="9" a="1"/>
  <c r="AA10" i="9" s="1"/>
  <c r="Y10" i="9" a="1"/>
  <c r="Y10" i="9" s="1"/>
  <c r="W10" i="9" a="1"/>
  <c r="W10" i="9" s="1"/>
  <c r="G10" i="10" s="1"/>
  <c r="V10" i="9"/>
  <c r="AB10" i="9" s="1" a="1"/>
  <c r="AB10" i="9" s="1"/>
  <c r="F10" i="9"/>
  <c r="L10" i="9" s="1" a="1"/>
  <c r="L10" i="9" s="1"/>
  <c r="E10" i="9"/>
  <c r="E10" i="10" s="1"/>
  <c r="D10" i="9"/>
  <c r="D10" i="10" s="1"/>
  <c r="C10" i="9"/>
  <c r="B10" i="9"/>
  <c r="B10" i="10" s="1"/>
  <c r="A10" i="9"/>
  <c r="A10" i="10" s="1"/>
  <c r="IR9" i="9" a="1"/>
  <c r="IR9" i="9" s="1"/>
  <c r="IN9" i="9" a="1"/>
  <c r="IN9" i="9" s="1"/>
  <c r="IL9" i="9"/>
  <c r="IP9" i="9" s="1" a="1"/>
  <c r="IP9" i="9" s="1"/>
  <c r="AM9" i="14" s="1"/>
  <c r="HF9" i="9"/>
  <c r="HL9" i="9" s="1" a="1"/>
  <c r="HL9" i="9" s="1"/>
  <c r="GF9" i="9" a="1"/>
  <c r="GF9" i="9" s="1"/>
  <c r="GD9" i="9" a="1"/>
  <c r="GD9" i="9" s="1"/>
  <c r="AC9" i="14" s="1"/>
  <c r="GB9" i="9" a="1"/>
  <c r="GB9" i="9" s="1"/>
  <c r="FZ9" i="9"/>
  <c r="EX9" i="9" a="1"/>
  <c r="EX9" i="9" s="1"/>
  <c r="W9" i="14" s="1"/>
  <c r="X9" i="14" s="1"/>
  <c r="T9" i="14" s="1"/>
  <c r="ET9" i="9"/>
  <c r="EZ9" i="9" s="1" a="1"/>
  <c r="EZ9" i="9" s="1"/>
  <c r="DT9" i="9" a="1"/>
  <c r="DT9" i="9" s="1"/>
  <c r="DP9" i="9" a="1"/>
  <c r="DP9" i="9" s="1"/>
  <c r="DN9" i="9"/>
  <c r="DR9" i="9" s="1" a="1"/>
  <c r="DR9" i="9" s="1"/>
  <c r="O9" i="14" s="1"/>
  <c r="CD9" i="9" a="1"/>
  <c r="CD9" i="9" s="1"/>
  <c r="BZ9" i="9"/>
  <c r="CF9" i="9" s="1" a="1"/>
  <c r="CF9" i="9" s="1"/>
  <c r="AZ9" i="9" a="1"/>
  <c r="AZ9" i="9" s="1"/>
  <c r="AV9" i="9" a="1"/>
  <c r="AV9" i="9" s="1"/>
  <c r="AT9" i="9"/>
  <c r="AX9" i="9" s="1" a="1"/>
  <c r="AX9" i="9" s="1"/>
  <c r="N9" i="9"/>
  <c r="T9" i="9" s="1" a="1"/>
  <c r="T9" i="9" s="1"/>
  <c r="E9" i="9"/>
  <c r="E9" i="10" s="1"/>
  <c r="D9" i="9"/>
  <c r="D9" i="10" s="1"/>
  <c r="C9" i="9"/>
  <c r="C9" i="10" s="1"/>
  <c r="C12" i="8" s="1"/>
  <c r="B9" i="9"/>
  <c r="B9" i="10" s="1"/>
  <c r="A9" i="9"/>
  <c r="A9" i="10" s="1"/>
  <c r="IL8" i="9"/>
  <c r="IS8" i="9" s="1" a="1"/>
  <c r="IS8" i="9" s="1"/>
  <c r="U8" i="15" s="1"/>
  <c r="IK8" i="9" a="1"/>
  <c r="IK8" i="9" s="1"/>
  <c r="T8" i="15" s="1"/>
  <c r="II8" i="9" a="1"/>
  <c r="II8" i="9" s="1"/>
  <c r="IG8" i="9" a="1"/>
  <c r="IG8" i="9" s="1"/>
  <c r="IE8" i="9" a="1"/>
  <c r="IE8" i="9" s="1"/>
  <c r="AF8" i="10" s="1"/>
  <c r="ID8" i="9"/>
  <c r="IJ8" i="9" s="1" a="1"/>
  <c r="IJ8" i="9" s="1"/>
  <c r="HT8" i="9" a="1"/>
  <c r="HT8" i="9" s="1"/>
  <c r="HP8" i="9" a="1"/>
  <c r="HP8" i="9" s="1"/>
  <c r="HN8" i="9"/>
  <c r="HR8" i="9" s="1" a="1"/>
  <c r="HR8" i="9" s="1"/>
  <c r="AI8" i="14" s="1"/>
  <c r="HF8" i="9"/>
  <c r="HM8" i="9" s="1" a="1"/>
  <c r="HM8" i="9" s="1"/>
  <c r="Q8" i="15" s="1"/>
  <c r="HE8" i="9" a="1"/>
  <c r="HE8" i="9" s="1"/>
  <c r="P8" i="15" s="1"/>
  <c r="HC8" i="9" a="1"/>
  <c r="HC8" i="9" s="1"/>
  <c r="HA8" i="9" a="1"/>
  <c r="HA8" i="9" s="1"/>
  <c r="GY8" i="9" a="1"/>
  <c r="GY8" i="9" s="1"/>
  <c r="AB8" i="10" s="1"/>
  <c r="GX8" i="9"/>
  <c r="HD8" i="9" s="1" a="1"/>
  <c r="HD8" i="9" s="1"/>
  <c r="GL8" i="9" a="1"/>
  <c r="GL8" i="9" s="1"/>
  <c r="AD8" i="14" s="1"/>
  <c r="GH8" i="9"/>
  <c r="GN8" i="9" s="1" a="1"/>
  <c r="GN8" i="9" s="1"/>
  <c r="FZ8" i="9"/>
  <c r="GG8" i="9" s="1" a="1"/>
  <c r="GG8" i="9" s="1"/>
  <c r="M8" i="15" s="1"/>
  <c r="FY8" i="9" a="1"/>
  <c r="FY8" i="9" s="1"/>
  <c r="FW8" i="9" a="1"/>
  <c r="FW8" i="9" s="1"/>
  <c r="FU8" i="9" a="1"/>
  <c r="FU8" i="9" s="1"/>
  <c r="FS8" i="9" a="1"/>
  <c r="FS8" i="9" s="1"/>
  <c r="X8" i="10" s="1"/>
  <c r="FR8" i="9"/>
  <c r="FX8" i="9" s="1" a="1"/>
  <c r="FX8" i="9" s="1"/>
  <c r="FH8" i="9" a="1"/>
  <c r="FH8" i="9" s="1"/>
  <c r="FF8" i="9" a="1"/>
  <c r="FF8" i="9" s="1"/>
  <c r="AA8" i="14" s="1"/>
  <c r="FD8" i="9" a="1"/>
  <c r="FD8" i="9" s="1"/>
  <c r="FB8" i="9"/>
  <c r="ET8" i="9"/>
  <c r="FA8" i="9" s="1" a="1"/>
  <c r="FA8" i="9" s="1"/>
  <c r="ES8" i="9" a="1"/>
  <c r="ES8" i="9" s="1"/>
  <c r="K8" i="15" s="1"/>
  <c r="EQ8" i="9" a="1"/>
  <c r="EQ8" i="9" s="1"/>
  <c r="EO8" i="9" a="1"/>
  <c r="EO8" i="9" s="1"/>
  <c r="EM8" i="9" a="1"/>
  <c r="EM8" i="9" s="1"/>
  <c r="U8" i="10" s="1"/>
  <c r="EL8" i="9"/>
  <c r="ER8" i="9" s="1" a="1"/>
  <c r="ER8" i="9" s="1"/>
  <c r="DV8" i="9"/>
  <c r="EB8" i="9" s="1" a="1"/>
  <c r="EB8" i="9" s="1"/>
  <c r="DD8" i="9" s="1"/>
  <c r="DN8" i="9"/>
  <c r="DU8" i="9" s="1" a="1"/>
  <c r="DU8" i="9" s="1"/>
  <c r="H8" i="15" s="1"/>
  <c r="DM8" i="9" a="1"/>
  <c r="DM8" i="9" s="1"/>
  <c r="G8" i="15" s="1"/>
  <c r="DK8" i="9" a="1"/>
  <c r="DK8" i="9" s="1"/>
  <c r="DI8" i="9" a="1"/>
  <c r="DI8" i="9" s="1"/>
  <c r="DG8" i="9" a="1"/>
  <c r="DG8" i="9" s="1"/>
  <c r="Q8" i="10" s="1"/>
  <c r="DF8" i="9"/>
  <c r="DL8" i="9" s="1" a="1"/>
  <c r="DL8" i="9" s="1"/>
  <c r="CX8" i="9"/>
  <c r="CH8" i="9"/>
  <c r="CN8" i="9" s="1" a="1"/>
  <c r="CN8" i="9" s="1"/>
  <c r="BZ8" i="9"/>
  <c r="CG8" i="9" s="1" a="1"/>
  <c r="CG8" i="9" s="1"/>
  <c r="BY8" i="9" a="1"/>
  <c r="BY8" i="9" s="1"/>
  <c r="BW8" i="9" a="1"/>
  <c r="BW8" i="9" s="1"/>
  <c r="BU8" i="9" a="1"/>
  <c r="BU8" i="9" s="1"/>
  <c r="BS8" i="9" a="1"/>
  <c r="BS8" i="9" s="1"/>
  <c r="M8" i="10" s="1"/>
  <c r="BR8" i="9"/>
  <c r="BX8" i="9" s="1" a="1"/>
  <c r="BX8" i="9" s="1"/>
  <c r="BH8" i="9" a="1"/>
  <c r="BH8" i="9" s="1"/>
  <c r="BD8" i="9" a="1"/>
  <c r="BD8" i="9" s="1"/>
  <c r="BB8" i="9"/>
  <c r="BF8" i="9" s="1" a="1"/>
  <c r="BF8" i="9" s="1"/>
  <c r="AT8" i="9"/>
  <c r="BA8" i="9" s="1" a="1"/>
  <c r="BA8" i="9" s="1"/>
  <c r="AS8" i="9" a="1"/>
  <c r="AS8" i="9" s="1"/>
  <c r="E8" i="15" s="1"/>
  <c r="AQ8" i="9" a="1"/>
  <c r="AQ8" i="9" s="1"/>
  <c r="AO8" i="9" a="1"/>
  <c r="AO8" i="9" s="1"/>
  <c r="AM8" i="9" a="1"/>
  <c r="AM8" i="9" s="1"/>
  <c r="I8" i="10" s="1"/>
  <c r="S11" i="6" s="1"/>
  <c r="AL8" i="9"/>
  <c r="AR8" i="9" s="1" a="1"/>
  <c r="AR8" i="9" s="1"/>
  <c r="Z8" i="9" a="1"/>
  <c r="Z8" i="9" s="1"/>
  <c r="F8" i="14" s="1"/>
  <c r="V8" i="9"/>
  <c r="AB8" i="9" s="1" a="1"/>
  <c r="AB8" i="9" s="1"/>
  <c r="N8" i="9"/>
  <c r="U8" i="9" s="1" a="1"/>
  <c r="U8" i="9" s="1"/>
  <c r="B8" i="15" s="1"/>
  <c r="M8" i="9" a="1"/>
  <c r="M8" i="9" s="1"/>
  <c r="K8" i="9" a="1"/>
  <c r="K8" i="9" s="1"/>
  <c r="I8" i="9" a="1"/>
  <c r="I8" i="9" s="1"/>
  <c r="G8" i="9" a="1"/>
  <c r="G8" i="9" s="1"/>
  <c r="F8" i="9"/>
  <c r="L8" i="9" s="1" a="1"/>
  <c r="L8" i="9" s="1"/>
  <c r="E8" i="9"/>
  <c r="E8" i="10" s="1"/>
  <c r="E11" i="6" s="1"/>
  <c r="D8" i="9"/>
  <c r="D8" i="10" s="1"/>
  <c r="C8" i="9"/>
  <c r="C8" i="10" s="1"/>
  <c r="B8" i="9"/>
  <c r="B8" i="10" s="1"/>
  <c r="A8" i="9"/>
  <c r="A8" i="10" s="1"/>
  <c r="A11" i="6" s="1"/>
  <c r="HV7" i="9"/>
  <c r="IB7" i="9" s="1" a="1"/>
  <c r="IB7" i="9" s="1"/>
  <c r="AD7" i="9"/>
  <c r="AJ7" i="9" s="1" a="1"/>
  <c r="AJ7" i="9" s="1"/>
  <c r="E7" i="9"/>
  <c r="E7" i="10" s="1"/>
  <c r="E10" i="7" s="1"/>
  <c r="D7" i="9"/>
  <c r="D7" i="10" s="1"/>
  <c r="C7" i="9"/>
  <c r="GP7" i="9" s="1"/>
  <c r="B7" i="9"/>
  <c r="B7" i="10" s="1"/>
  <c r="A7" i="9"/>
  <c r="A7" i="10" s="1"/>
  <c r="A10" i="7" s="1"/>
  <c r="ID6" i="9"/>
  <c r="IJ6" i="9" s="1" a="1"/>
  <c r="IJ6" i="9" s="1"/>
  <c r="HU6" i="9" a="1"/>
  <c r="HU6" i="9" s="1"/>
  <c r="R6" i="15" s="1"/>
  <c r="HS6" i="9" a="1"/>
  <c r="HS6" i="9" s="1"/>
  <c r="HQ6" i="9" a="1"/>
  <c r="HQ6" i="9" s="1"/>
  <c r="HO6" i="9" a="1"/>
  <c r="HO6" i="9" s="1"/>
  <c r="AD6" i="10" s="1"/>
  <c r="AG9" i="8" s="1"/>
  <c r="HN6" i="9"/>
  <c r="HT6" i="9" s="1" a="1"/>
  <c r="HT6" i="9" s="1"/>
  <c r="GX6" i="9"/>
  <c r="HD6" i="9" s="1" a="1"/>
  <c r="HD6" i="9" s="1"/>
  <c r="GH6" i="9"/>
  <c r="GM6" i="9" s="1" a="1"/>
  <c r="GM6" i="9" s="1"/>
  <c r="FY6" i="9" a="1"/>
  <c r="FY6" i="9" s="1"/>
  <c r="FX6" i="9" a="1"/>
  <c r="FX6" i="9" s="1"/>
  <c r="FW6" i="9" a="1"/>
  <c r="FW6" i="9" s="1"/>
  <c r="FU6" i="9" a="1"/>
  <c r="FU6" i="9" s="1"/>
  <c r="FT6" i="9" a="1"/>
  <c r="FT6" i="9" s="1"/>
  <c r="FS6" i="9" a="1"/>
  <c r="FS6" i="9" s="1"/>
  <c r="X6" i="10" s="1"/>
  <c r="FR6" i="9"/>
  <c r="FV6" i="9" s="1" a="1"/>
  <c r="FV6" i="9" s="1"/>
  <c r="FH6" i="9" a="1"/>
  <c r="FH6" i="9" s="1"/>
  <c r="FD6" i="9" a="1"/>
  <c r="FD6" i="9" s="1"/>
  <c r="FB6" i="9"/>
  <c r="FG6" i="9" s="1" a="1"/>
  <c r="FG6" i="9" s="1"/>
  <c r="ES6" i="9" a="1"/>
  <c r="ES6" i="9" s="1"/>
  <c r="K6" i="15" s="1"/>
  <c r="EQ6" i="9" a="1"/>
  <c r="EQ6" i="9" s="1"/>
  <c r="EO6" i="9" a="1"/>
  <c r="EO6" i="9" s="1"/>
  <c r="EM6" i="9" a="1"/>
  <c r="EM6" i="9" s="1"/>
  <c r="U6" i="10" s="1"/>
  <c r="EL6" i="9"/>
  <c r="EP6" i="9" s="1" a="1"/>
  <c r="EP6" i="9" s="1"/>
  <c r="R6" i="14" s="1"/>
  <c r="DV6" i="9"/>
  <c r="DZ6" i="9" s="1" a="1"/>
  <c r="DZ6" i="9" s="1"/>
  <c r="DM6" i="9" a="1"/>
  <c r="DM6" i="9" s="1"/>
  <c r="G6" i="15" s="1"/>
  <c r="DL6" i="9" a="1"/>
  <c r="DL6" i="9" s="1"/>
  <c r="DK6" i="9" a="1"/>
  <c r="DK6" i="9" s="1"/>
  <c r="DI6" i="9" a="1"/>
  <c r="DI6" i="9" s="1"/>
  <c r="DH6" i="9" a="1"/>
  <c r="DH6" i="9" s="1"/>
  <c r="DG6" i="9" a="1"/>
  <c r="DG6" i="9" s="1"/>
  <c r="Q6" i="10" s="1"/>
  <c r="DF6" i="9"/>
  <c r="DJ6" i="9" s="1" a="1"/>
  <c r="DJ6" i="9" s="1"/>
  <c r="N6" i="14" s="1"/>
  <c r="CX6" i="9"/>
  <c r="CN6" i="9" a="1"/>
  <c r="CN6" i="9" s="1"/>
  <c r="CJ6" i="9" a="1"/>
  <c r="CJ6" i="9" s="1"/>
  <c r="CH6" i="9"/>
  <c r="CM6" i="9" s="1" a="1"/>
  <c r="CM6" i="9" s="1"/>
  <c r="BY6" i="9" a="1"/>
  <c r="BY6" i="9" s="1"/>
  <c r="BW6" i="9" a="1"/>
  <c r="BW6" i="9" s="1"/>
  <c r="BU6" i="9" a="1"/>
  <c r="BU6" i="9" s="1"/>
  <c r="BS6" i="9" a="1"/>
  <c r="BS6" i="9" s="1"/>
  <c r="M6" i="10" s="1"/>
  <c r="BR6" i="9"/>
  <c r="BV6" i="9" s="1" a="1"/>
  <c r="BV6" i="9" s="1"/>
  <c r="BB6" i="9"/>
  <c r="BF6" i="9" s="1" a="1"/>
  <c r="BF6" i="9" s="1"/>
  <c r="AS6" i="9" a="1"/>
  <c r="AS6" i="9" s="1"/>
  <c r="E6" i="15" s="1"/>
  <c r="AR6" i="9" a="1"/>
  <c r="AR6" i="9" s="1"/>
  <c r="AQ6" i="9" a="1"/>
  <c r="AQ6" i="9" s="1"/>
  <c r="AO6" i="9" a="1"/>
  <c r="AO6" i="9" s="1"/>
  <c r="AN6" i="9" a="1"/>
  <c r="AN6" i="9" s="1"/>
  <c r="AM6" i="9" a="1"/>
  <c r="AM6" i="9" s="1"/>
  <c r="I6" i="10" s="1"/>
  <c r="S9" i="6" s="1"/>
  <c r="AL6" i="9"/>
  <c r="AP6" i="9" s="1" a="1"/>
  <c r="AP6" i="9" s="1"/>
  <c r="I6" i="14" s="1"/>
  <c r="AB6" i="9" a="1"/>
  <c r="AB6" i="9" s="1"/>
  <c r="X6" i="9" a="1"/>
  <c r="X6" i="9" s="1"/>
  <c r="V6" i="9"/>
  <c r="AA6" i="9" s="1" a="1"/>
  <c r="AA6" i="9" s="1"/>
  <c r="M6" i="9" a="1"/>
  <c r="M6" i="9" s="1"/>
  <c r="K6" i="9" a="1"/>
  <c r="K6" i="9" s="1"/>
  <c r="I6" i="9" a="1"/>
  <c r="I6" i="9" s="1"/>
  <c r="G6" i="9" a="1"/>
  <c r="G6" i="9" s="1"/>
  <c r="F6" i="9"/>
  <c r="J6" i="9" s="1" a="1"/>
  <c r="J6" i="9" s="1"/>
  <c r="E6" i="9"/>
  <c r="E6" i="10" s="1"/>
  <c r="D6" i="9"/>
  <c r="D6" i="10" s="1"/>
  <c r="C6" i="9"/>
  <c r="C6" i="10" s="1"/>
  <c r="C9" i="8" s="1"/>
  <c r="B6" i="9"/>
  <c r="B6" i="10" s="1"/>
  <c r="A6" i="9"/>
  <c r="A6" i="10" s="1"/>
  <c r="HF5" i="9"/>
  <c r="HJ5" i="9" s="1" a="1"/>
  <c r="HJ5" i="9" s="1"/>
  <c r="AH5" i="14" s="1"/>
  <c r="ET5" i="9"/>
  <c r="EX5" i="9" s="1" a="1"/>
  <c r="EX5" i="9" s="1"/>
  <c r="W5" i="14" s="1"/>
  <c r="X5" i="14" s="1"/>
  <c r="T5" i="14" s="1"/>
  <c r="BZ5" i="9"/>
  <c r="CD5" i="9" s="1" a="1"/>
  <c r="CD5" i="9" s="1"/>
  <c r="N5" i="9"/>
  <c r="R5" i="9" s="1" a="1"/>
  <c r="R5" i="9" s="1"/>
  <c r="E5" i="14" s="1"/>
  <c r="E5" i="9"/>
  <c r="E5" i="10" s="1"/>
  <c r="D5" i="9"/>
  <c r="D5" i="10" s="1"/>
  <c r="C5" i="9"/>
  <c r="GP5" i="9" s="1"/>
  <c r="B5" i="9"/>
  <c r="B5" i="10" s="1"/>
  <c r="A5" i="9"/>
  <c r="A5" i="10" s="1"/>
  <c r="IL4" i="9"/>
  <c r="IS4" i="9" s="1" a="1"/>
  <c r="IS4" i="9" s="1"/>
  <c r="U4" i="15" s="1"/>
  <c r="ID4" i="9"/>
  <c r="IH4" i="9" s="1" a="1"/>
  <c r="IH4" i="9" s="1"/>
  <c r="AL4" i="14" s="1"/>
  <c r="HU4" i="9" a="1"/>
  <c r="HU4" i="9" s="1"/>
  <c r="R4" i="15" s="1"/>
  <c r="HT4" i="9" a="1"/>
  <c r="HT4" i="9" s="1"/>
  <c r="HS4" i="9" a="1"/>
  <c r="HS4" i="9" s="1"/>
  <c r="HQ4" i="9" a="1"/>
  <c r="HQ4" i="9" s="1"/>
  <c r="HP4" i="9" a="1"/>
  <c r="HP4" i="9" s="1"/>
  <c r="HO4" i="9" a="1"/>
  <c r="HO4" i="9" s="1"/>
  <c r="AD4" i="10" s="1"/>
  <c r="AG7" i="8" s="1"/>
  <c r="HN4" i="9"/>
  <c r="HR4" i="9" s="1" a="1"/>
  <c r="HR4" i="9" s="1"/>
  <c r="AI4" i="14" s="1"/>
  <c r="HM4" i="9"/>
  <c r="Q4" i="15" s="1"/>
  <c r="HF4" i="9"/>
  <c r="HM4" i="9" s="1" a="1"/>
  <c r="HE4" i="9" a="1"/>
  <c r="HE4" i="9" s="1"/>
  <c r="P4" i="15" s="1"/>
  <c r="HD4" i="9" a="1"/>
  <c r="HD4" i="9" s="1"/>
  <c r="HC4" i="9" a="1"/>
  <c r="HC4" i="9" s="1"/>
  <c r="HA4" i="9" a="1"/>
  <c r="HA4" i="9" s="1"/>
  <c r="GZ4" i="9" a="1"/>
  <c r="GZ4" i="9" s="1"/>
  <c r="GY4" i="9" a="1"/>
  <c r="GY4" i="9" s="1"/>
  <c r="AB4" i="10" s="1"/>
  <c r="GX4" i="9"/>
  <c r="HB4" i="9" s="1" a="1"/>
  <c r="HB4" i="9" s="1"/>
  <c r="AF4" i="14" s="1"/>
  <c r="GN4" i="9" a="1"/>
  <c r="GN4" i="9" s="1"/>
  <c r="GJ4" i="9" a="1"/>
  <c r="GJ4" i="9" s="1"/>
  <c r="GH4" i="9"/>
  <c r="GM4" i="9" s="1" a="1"/>
  <c r="GM4" i="9" s="1"/>
  <c r="FZ4" i="9"/>
  <c r="GG4" i="9" s="1" a="1"/>
  <c r="GG4" i="9" s="1"/>
  <c r="M4" i="15" s="1"/>
  <c r="FX4" i="9" a="1"/>
  <c r="FX4" i="9" s="1"/>
  <c r="FT4" i="9" a="1"/>
  <c r="FT4" i="9" s="1"/>
  <c r="FR4" i="9"/>
  <c r="FW4" i="9" s="1" a="1"/>
  <c r="FW4" i="9" s="1"/>
  <c r="FI4" i="9" a="1"/>
  <c r="FI4" i="9" s="1"/>
  <c r="L4" i="15" s="1"/>
  <c r="FG4" i="9" a="1"/>
  <c r="FG4" i="9" s="1"/>
  <c r="FE4" i="9" a="1"/>
  <c r="FE4" i="9" s="1"/>
  <c r="FC4" i="9" a="1"/>
  <c r="FC4" i="9" s="1"/>
  <c r="FB4" i="9"/>
  <c r="FF4" i="9" s="1" a="1"/>
  <c r="FF4" i="9" s="1"/>
  <c r="AA4" i="14" s="1"/>
  <c r="FA4" i="9"/>
  <c r="ET4" i="9"/>
  <c r="FA4" i="9" s="1" a="1"/>
  <c r="ES4" i="9" a="1"/>
  <c r="ES4" i="9" s="1"/>
  <c r="K4" i="15" s="1"/>
  <c r="EQ4" i="9" a="1"/>
  <c r="EQ4" i="9" s="1"/>
  <c r="EO4" i="9" a="1"/>
  <c r="EO4" i="9" s="1"/>
  <c r="EM4" i="9" a="1"/>
  <c r="EM4" i="9" s="1"/>
  <c r="U4" i="10" s="1"/>
  <c r="EL4" i="9"/>
  <c r="EP4" i="9" s="1" a="1"/>
  <c r="EP4" i="9" s="1"/>
  <c r="R4" i="14" s="1"/>
  <c r="DV4" i="9"/>
  <c r="DZ4" i="9" s="1" a="1"/>
  <c r="DZ4" i="9" s="1"/>
  <c r="DN4" i="9"/>
  <c r="DU4" i="9" s="1" a="1"/>
  <c r="DU4" i="9" s="1"/>
  <c r="H4" i="15" s="1"/>
  <c r="DF4" i="9"/>
  <c r="DJ4" i="9" s="1" a="1"/>
  <c r="DJ4" i="9" s="1"/>
  <c r="N4" i="14" s="1"/>
  <c r="CX4" i="9"/>
  <c r="CO4" i="9" a="1"/>
  <c r="CO4" i="9" s="1"/>
  <c r="CN4" i="9" a="1"/>
  <c r="CN4" i="9" s="1"/>
  <c r="CM4" i="9" a="1"/>
  <c r="CM4" i="9" s="1"/>
  <c r="CK4" i="9" a="1"/>
  <c r="CK4" i="9" s="1"/>
  <c r="CJ4" i="9" a="1"/>
  <c r="CJ4" i="9" s="1"/>
  <c r="CI4" i="9" a="1"/>
  <c r="CI4" i="9" s="1"/>
  <c r="O4" i="10" s="1"/>
  <c r="CH4" i="9"/>
  <c r="CL4" i="9" s="1" a="1"/>
  <c r="CL4" i="9" s="1"/>
  <c r="CG4" i="9"/>
  <c r="BZ4" i="9"/>
  <c r="CG4" i="9" s="1" a="1"/>
  <c r="BY4" i="9" a="1"/>
  <c r="BY4" i="9" s="1"/>
  <c r="BX4" i="9" a="1"/>
  <c r="BX4" i="9" s="1"/>
  <c r="BW4" i="9" a="1"/>
  <c r="BW4" i="9" s="1"/>
  <c r="BU4" i="9" a="1"/>
  <c r="BU4" i="9" s="1"/>
  <c r="BT4" i="9" a="1"/>
  <c r="BT4" i="9" s="1"/>
  <c r="BS4" i="9" a="1"/>
  <c r="BS4" i="9" s="1"/>
  <c r="M4" i="10" s="1"/>
  <c r="BR4" i="9"/>
  <c r="BV4" i="9" s="1" a="1"/>
  <c r="BV4" i="9" s="1"/>
  <c r="BH4" i="9" a="1"/>
  <c r="BH4" i="9" s="1"/>
  <c r="BD4" i="9" a="1"/>
  <c r="BD4" i="9" s="1"/>
  <c r="BB4" i="9"/>
  <c r="BG4" i="9" s="1" a="1"/>
  <c r="BG4" i="9" s="1"/>
  <c r="AT4" i="9"/>
  <c r="BA4" i="9" s="1" a="1"/>
  <c r="BA4" i="9" s="1"/>
  <c r="AR4" i="9" a="1"/>
  <c r="AR4" i="9" s="1"/>
  <c r="AN4" i="9" a="1"/>
  <c r="AN4" i="9" s="1"/>
  <c r="AL4" i="9"/>
  <c r="AQ4" i="9" s="1" a="1"/>
  <c r="AQ4" i="9" s="1"/>
  <c r="AC4" i="9" a="1"/>
  <c r="AC4" i="9" s="1"/>
  <c r="C4" i="15" s="1"/>
  <c r="AA4" i="9" a="1"/>
  <c r="AA4" i="9" s="1"/>
  <c r="Y4" i="9" a="1"/>
  <c r="Y4" i="9" s="1"/>
  <c r="W4" i="9" a="1"/>
  <c r="W4" i="9" s="1"/>
  <c r="G4" i="10" s="1"/>
  <c r="J7" i="6" s="1"/>
  <c r="V4" i="9"/>
  <c r="Z4" i="9" s="1" a="1"/>
  <c r="Z4" i="9" s="1"/>
  <c r="F4" i="14" s="1"/>
  <c r="U4" i="9"/>
  <c r="B4" i="15" s="1"/>
  <c r="N4" i="9"/>
  <c r="U4" i="9" s="1" a="1"/>
  <c r="M4" i="9" a="1"/>
  <c r="M4" i="9" s="1"/>
  <c r="K4" i="9" a="1"/>
  <c r="K4" i="9" s="1"/>
  <c r="I4" i="9" a="1"/>
  <c r="I4" i="9" s="1"/>
  <c r="G4" i="9" a="1"/>
  <c r="G4" i="9" s="1"/>
  <c r="F4" i="9"/>
  <c r="J4" i="9" s="1" a="1"/>
  <c r="J4" i="9" s="1"/>
  <c r="E4" i="9"/>
  <c r="E4" i="10" s="1"/>
  <c r="E7" i="6" s="1"/>
  <c r="D4" i="9"/>
  <c r="D4" i="10" s="1"/>
  <c r="C4" i="9"/>
  <c r="C4" i="10" s="1"/>
  <c r="B4" i="9"/>
  <c r="B4" i="10" s="1"/>
  <c r="A4" i="9"/>
  <c r="A4" i="10" s="1"/>
  <c r="A7" i="6" s="1"/>
  <c r="HF3" i="9"/>
  <c r="HJ3" i="9" s="1" a="1"/>
  <c r="HJ3" i="9" s="1"/>
  <c r="AH3" i="14" s="1"/>
  <c r="ET3" i="9"/>
  <c r="EX3" i="9" s="1" a="1"/>
  <c r="EX3" i="9" s="1"/>
  <c r="W3" i="14" s="1"/>
  <c r="X3" i="14" s="1"/>
  <c r="T3" i="14" s="1"/>
  <c r="BZ3" i="9"/>
  <c r="CD3" i="9" s="1" a="1"/>
  <c r="CD3" i="9" s="1"/>
  <c r="N3" i="9"/>
  <c r="R3" i="9" s="1" a="1"/>
  <c r="R3" i="9" s="1"/>
  <c r="E3" i="14" s="1"/>
  <c r="E3" i="9"/>
  <c r="D3" i="9"/>
  <c r="D3" i="10" s="1"/>
  <c r="C3" i="9"/>
  <c r="GP3" i="9" s="1"/>
  <c r="B3" i="9"/>
  <c r="B3" i="10" s="1"/>
  <c r="A3" i="9"/>
  <c r="A3" i="10" s="1"/>
  <c r="E2" i="9"/>
  <c r="C2" i="9"/>
  <c r="A2" i="9"/>
  <c r="A2" i="10" s="1"/>
  <c r="E1" i="9"/>
  <c r="A1" i="9"/>
  <c r="A1" i="10" s="1"/>
  <c r="V144" i="8"/>
  <c r="T144" i="8"/>
  <c r="P144" i="8"/>
  <c r="L144" i="8"/>
  <c r="J144" i="8"/>
  <c r="F144" i="8"/>
  <c r="E144" i="8"/>
  <c r="S144" i="8" s="1"/>
  <c r="D144" i="8"/>
  <c r="C144" i="8"/>
  <c r="B144" i="8"/>
  <c r="A144" i="8"/>
  <c r="V143" i="8"/>
  <c r="T143" i="8"/>
  <c r="P143" i="8"/>
  <c r="L143" i="8"/>
  <c r="J143" i="8"/>
  <c r="F143" i="8"/>
  <c r="E143" i="8"/>
  <c r="S143" i="8" s="1"/>
  <c r="D143" i="8"/>
  <c r="C143" i="8"/>
  <c r="B143" i="8"/>
  <c r="A143" i="8"/>
  <c r="V142" i="8"/>
  <c r="T142" i="8"/>
  <c r="P142" i="8"/>
  <c r="L142" i="8"/>
  <c r="J142" i="8"/>
  <c r="F142" i="8"/>
  <c r="E142" i="8"/>
  <c r="S142" i="8" s="1"/>
  <c r="D142" i="8"/>
  <c r="C142" i="8"/>
  <c r="B142" i="8"/>
  <c r="A142" i="8"/>
  <c r="V141" i="8"/>
  <c r="T141" i="8"/>
  <c r="P141" i="8"/>
  <c r="L141" i="8"/>
  <c r="J141" i="8"/>
  <c r="F141" i="8"/>
  <c r="E141" i="8"/>
  <c r="S141" i="8" s="1"/>
  <c r="D141" i="8"/>
  <c r="C141" i="8"/>
  <c r="B141" i="8"/>
  <c r="A141" i="8"/>
  <c r="V140" i="8"/>
  <c r="T140" i="8"/>
  <c r="P140" i="8"/>
  <c r="L140" i="8"/>
  <c r="J140" i="8"/>
  <c r="F140" i="8"/>
  <c r="E140" i="8"/>
  <c r="S140" i="8" s="1"/>
  <c r="D140" i="8"/>
  <c r="C140" i="8"/>
  <c r="B140" i="8"/>
  <c r="A140" i="8"/>
  <c r="V139" i="8"/>
  <c r="T139" i="8"/>
  <c r="P139" i="8"/>
  <c r="L139" i="8"/>
  <c r="J139" i="8"/>
  <c r="F139" i="8"/>
  <c r="E139" i="8"/>
  <c r="S139" i="8" s="1"/>
  <c r="D139" i="8"/>
  <c r="C139" i="8"/>
  <c r="B139" i="8"/>
  <c r="A139" i="8"/>
  <c r="V138" i="8"/>
  <c r="T138" i="8"/>
  <c r="P138" i="8"/>
  <c r="L138" i="8"/>
  <c r="J138" i="8"/>
  <c r="F138" i="8"/>
  <c r="E138" i="8"/>
  <c r="S138" i="8" s="1"/>
  <c r="D138" i="8"/>
  <c r="C138" i="8"/>
  <c r="B138" i="8"/>
  <c r="A138" i="8"/>
  <c r="V137" i="8"/>
  <c r="T137" i="8"/>
  <c r="P137" i="8"/>
  <c r="L137" i="8"/>
  <c r="J137" i="8"/>
  <c r="F137" i="8"/>
  <c r="E137" i="8"/>
  <c r="S137" i="8" s="1"/>
  <c r="D137" i="8"/>
  <c r="C137" i="8"/>
  <c r="B137" i="8"/>
  <c r="A137" i="8"/>
  <c r="V136" i="8"/>
  <c r="T136" i="8"/>
  <c r="P136" i="8"/>
  <c r="L136" i="8"/>
  <c r="J136" i="8"/>
  <c r="F136" i="8"/>
  <c r="E136" i="8"/>
  <c r="S136" i="8" s="1"/>
  <c r="D136" i="8"/>
  <c r="B136" i="8"/>
  <c r="A136" i="8"/>
  <c r="V135" i="8"/>
  <c r="T135" i="8"/>
  <c r="P135" i="8"/>
  <c r="L135" i="8"/>
  <c r="J135" i="8"/>
  <c r="F135" i="8"/>
  <c r="E135" i="8"/>
  <c r="S135" i="8" s="1"/>
  <c r="D135" i="8"/>
  <c r="B135" i="8"/>
  <c r="A135" i="8"/>
  <c r="AG134" i="8"/>
  <c r="AB134" i="8"/>
  <c r="Z134" i="8"/>
  <c r="Y134" i="8"/>
  <c r="V134" i="8"/>
  <c r="T134" i="8"/>
  <c r="P134" i="8"/>
  <c r="L134" i="8"/>
  <c r="J134" i="8"/>
  <c r="F134" i="8"/>
  <c r="E134" i="8"/>
  <c r="S134" i="8" s="1"/>
  <c r="D134" i="8"/>
  <c r="C134" i="8"/>
  <c r="B134" i="8"/>
  <c r="A134" i="8"/>
  <c r="V133" i="8"/>
  <c r="T133" i="8"/>
  <c r="P133" i="8"/>
  <c r="L133" i="8"/>
  <c r="J133" i="8"/>
  <c r="F133" i="8"/>
  <c r="E133" i="8"/>
  <c r="S133" i="8" s="1"/>
  <c r="D133" i="8"/>
  <c r="C133" i="8"/>
  <c r="B133" i="8"/>
  <c r="A133" i="8"/>
  <c r="V132" i="8"/>
  <c r="T132" i="8"/>
  <c r="P132" i="8"/>
  <c r="L132" i="8"/>
  <c r="J132" i="8"/>
  <c r="F132" i="8"/>
  <c r="E132" i="8"/>
  <c r="S132" i="8" s="1"/>
  <c r="D132" i="8"/>
  <c r="C132" i="8"/>
  <c r="B132" i="8"/>
  <c r="A132" i="8"/>
  <c r="V131" i="8"/>
  <c r="T131" i="8"/>
  <c r="P131" i="8"/>
  <c r="L131" i="8"/>
  <c r="J131" i="8"/>
  <c r="F131" i="8"/>
  <c r="E131" i="8"/>
  <c r="S131" i="8" s="1"/>
  <c r="D131" i="8"/>
  <c r="B131" i="8"/>
  <c r="A131" i="8"/>
  <c r="V130" i="8"/>
  <c r="T130" i="8"/>
  <c r="P130" i="8"/>
  <c r="L130" i="8"/>
  <c r="J130" i="8"/>
  <c r="F130" i="8"/>
  <c r="E130" i="8"/>
  <c r="S130" i="8" s="1"/>
  <c r="D130" i="8"/>
  <c r="C130" i="8"/>
  <c r="B130" i="8"/>
  <c r="A130" i="8"/>
  <c r="V129" i="8"/>
  <c r="T129" i="8"/>
  <c r="P129" i="8"/>
  <c r="L129" i="8"/>
  <c r="J129" i="8"/>
  <c r="F129" i="8"/>
  <c r="E129" i="8"/>
  <c r="S129" i="8" s="1"/>
  <c r="D129" i="8"/>
  <c r="C129" i="8"/>
  <c r="B129" i="8"/>
  <c r="A129" i="8"/>
  <c r="AJ128" i="8"/>
  <c r="AD128" i="8"/>
  <c r="V128" i="8"/>
  <c r="T128" i="8"/>
  <c r="P128" i="8"/>
  <c r="L128" i="8"/>
  <c r="J128" i="8"/>
  <c r="F128" i="8"/>
  <c r="E128" i="8"/>
  <c r="S128" i="8" s="1"/>
  <c r="D128" i="8"/>
  <c r="C128" i="8"/>
  <c r="B128" i="8"/>
  <c r="A128" i="8"/>
  <c r="V127" i="8"/>
  <c r="T127" i="8"/>
  <c r="P127" i="8"/>
  <c r="L127" i="8"/>
  <c r="J127" i="8"/>
  <c r="F127" i="8"/>
  <c r="E127" i="8"/>
  <c r="S127" i="8" s="1"/>
  <c r="D127" i="8"/>
  <c r="B127" i="8"/>
  <c r="A127" i="8"/>
  <c r="AB126" i="8"/>
  <c r="Z126" i="8"/>
  <c r="Y126" i="8"/>
  <c r="V126" i="8"/>
  <c r="T126" i="8"/>
  <c r="P126" i="8"/>
  <c r="L126" i="8"/>
  <c r="J126" i="8"/>
  <c r="F126" i="8"/>
  <c r="E126" i="8"/>
  <c r="S126" i="8" s="1"/>
  <c r="D126" i="8"/>
  <c r="C126" i="8"/>
  <c r="B126" i="8"/>
  <c r="A126" i="8"/>
  <c r="V125" i="8"/>
  <c r="T125" i="8"/>
  <c r="P125" i="8"/>
  <c r="L125" i="8"/>
  <c r="J125" i="8"/>
  <c r="F125" i="8"/>
  <c r="E125" i="8"/>
  <c r="S125" i="8" s="1"/>
  <c r="D125" i="8"/>
  <c r="B125" i="8"/>
  <c r="A125" i="8"/>
  <c r="V124" i="8"/>
  <c r="T124" i="8"/>
  <c r="P124" i="8"/>
  <c r="L124" i="8"/>
  <c r="J124" i="8"/>
  <c r="F124" i="8"/>
  <c r="E124" i="8"/>
  <c r="S124" i="8" s="1"/>
  <c r="D124" i="8"/>
  <c r="B124" i="8"/>
  <c r="A124" i="8"/>
  <c r="AG123" i="8"/>
  <c r="AB123" i="8"/>
  <c r="Z123" i="8"/>
  <c r="Y123" i="8"/>
  <c r="V123" i="8"/>
  <c r="T123" i="8"/>
  <c r="P123" i="8"/>
  <c r="L123" i="8"/>
  <c r="J123" i="8"/>
  <c r="F123" i="8"/>
  <c r="E123" i="8"/>
  <c r="S123" i="8" s="1"/>
  <c r="D123" i="8"/>
  <c r="C123" i="8"/>
  <c r="B123" i="8"/>
  <c r="A123" i="8"/>
  <c r="V122" i="8"/>
  <c r="T122" i="8"/>
  <c r="P122" i="8"/>
  <c r="L122" i="8"/>
  <c r="J122" i="8"/>
  <c r="F122" i="8"/>
  <c r="E122" i="8"/>
  <c r="S122" i="8" s="1"/>
  <c r="D122" i="8"/>
  <c r="C122" i="8"/>
  <c r="B122" i="8"/>
  <c r="A122" i="8"/>
  <c r="AJ121" i="8"/>
  <c r="AD121" i="8"/>
  <c r="V121" i="8"/>
  <c r="T121" i="8"/>
  <c r="P121" i="8"/>
  <c r="L121" i="8"/>
  <c r="J121" i="8"/>
  <c r="F121" i="8"/>
  <c r="E121" i="8"/>
  <c r="S121" i="8" s="1"/>
  <c r="D121" i="8"/>
  <c r="C121" i="8"/>
  <c r="B121" i="8"/>
  <c r="A121" i="8"/>
  <c r="V120" i="8"/>
  <c r="T120" i="8"/>
  <c r="P120" i="8"/>
  <c r="L120" i="8"/>
  <c r="J120" i="8"/>
  <c r="F120" i="8"/>
  <c r="E120" i="8"/>
  <c r="S120" i="8" s="1"/>
  <c r="D120" i="8"/>
  <c r="B120" i="8"/>
  <c r="A120" i="8"/>
  <c r="AG119" i="8"/>
  <c r="AB119" i="8"/>
  <c r="Z119" i="8"/>
  <c r="Y119" i="8"/>
  <c r="V119" i="8"/>
  <c r="T119" i="8"/>
  <c r="P119" i="8"/>
  <c r="L119" i="8"/>
  <c r="J119" i="8"/>
  <c r="F119" i="8"/>
  <c r="E119" i="8"/>
  <c r="S119" i="8" s="1"/>
  <c r="D119" i="8"/>
  <c r="C119" i="8"/>
  <c r="B119" i="8"/>
  <c r="A119" i="8"/>
  <c r="V118" i="8"/>
  <c r="T118" i="8"/>
  <c r="P118" i="8"/>
  <c r="L118" i="8"/>
  <c r="J118" i="8"/>
  <c r="F118" i="8"/>
  <c r="E118" i="8"/>
  <c r="S118" i="8" s="1"/>
  <c r="D118" i="8"/>
  <c r="C118" i="8"/>
  <c r="B118" i="8"/>
  <c r="A118" i="8"/>
  <c r="AJ117" i="8"/>
  <c r="AD117" i="8"/>
  <c r="V117" i="8"/>
  <c r="T117" i="8"/>
  <c r="P117" i="8"/>
  <c r="L117" i="8"/>
  <c r="J117" i="8"/>
  <c r="F117" i="8"/>
  <c r="E117" i="8"/>
  <c r="S117" i="8" s="1"/>
  <c r="D117" i="8"/>
  <c r="C117" i="8"/>
  <c r="B117" i="8"/>
  <c r="A117" i="8"/>
  <c r="AI116" i="8"/>
  <c r="V116" i="8"/>
  <c r="T116" i="8"/>
  <c r="P116" i="8"/>
  <c r="L116" i="8"/>
  <c r="J116" i="8"/>
  <c r="F116" i="8"/>
  <c r="E116" i="8"/>
  <c r="S116" i="8" s="1"/>
  <c r="D116" i="8"/>
  <c r="B116" i="8"/>
  <c r="A116" i="8"/>
  <c r="AD115" i="8"/>
  <c r="AB115" i="8"/>
  <c r="V115" i="8"/>
  <c r="T115" i="8"/>
  <c r="P115" i="8"/>
  <c r="L115" i="8"/>
  <c r="J115" i="8"/>
  <c r="F115" i="8"/>
  <c r="E115" i="8"/>
  <c r="S115" i="8" s="1"/>
  <c r="D115" i="8"/>
  <c r="B115" i="8"/>
  <c r="A115" i="8"/>
  <c r="V114" i="8"/>
  <c r="T114" i="8"/>
  <c r="P114" i="8"/>
  <c r="L114" i="8"/>
  <c r="J114" i="8"/>
  <c r="F114" i="8"/>
  <c r="E114" i="8"/>
  <c r="S114" i="8" s="1"/>
  <c r="D114" i="8"/>
  <c r="B114" i="8"/>
  <c r="A114" i="8"/>
  <c r="V113" i="8"/>
  <c r="T113" i="8"/>
  <c r="P113" i="8"/>
  <c r="L113" i="8"/>
  <c r="J113" i="8"/>
  <c r="F113" i="8"/>
  <c r="E113" i="8"/>
  <c r="S113" i="8" s="1"/>
  <c r="D113" i="8"/>
  <c r="C113" i="8"/>
  <c r="B113" i="8"/>
  <c r="A113" i="8"/>
  <c r="AG112" i="8"/>
  <c r="AB112" i="8"/>
  <c r="Z112" i="8"/>
  <c r="Y112" i="8"/>
  <c r="V112" i="8"/>
  <c r="T112" i="8"/>
  <c r="P112" i="8"/>
  <c r="L112" i="8"/>
  <c r="J112" i="8"/>
  <c r="F112" i="8"/>
  <c r="E112" i="8"/>
  <c r="S112" i="8" s="1"/>
  <c r="D112" i="8"/>
  <c r="C112" i="8"/>
  <c r="B112" i="8"/>
  <c r="A112" i="8"/>
  <c r="V111" i="8"/>
  <c r="T111" i="8"/>
  <c r="P111" i="8"/>
  <c r="L111" i="8"/>
  <c r="J111" i="8"/>
  <c r="F111" i="8"/>
  <c r="E111" i="8"/>
  <c r="S111" i="8" s="1"/>
  <c r="D111" i="8"/>
  <c r="C111" i="8"/>
  <c r="B111" i="8"/>
  <c r="A111" i="8"/>
  <c r="V110" i="8"/>
  <c r="T110" i="8"/>
  <c r="P110" i="8"/>
  <c r="L110" i="8"/>
  <c r="J110" i="8"/>
  <c r="F110" i="8"/>
  <c r="E110" i="8"/>
  <c r="S110" i="8" s="1"/>
  <c r="D110" i="8"/>
  <c r="C110" i="8"/>
  <c r="B110" i="8"/>
  <c r="A110" i="8"/>
  <c r="V109" i="8"/>
  <c r="T109" i="8"/>
  <c r="P109" i="8"/>
  <c r="L109" i="8"/>
  <c r="J109" i="8"/>
  <c r="F109" i="8"/>
  <c r="E109" i="8"/>
  <c r="S109" i="8" s="1"/>
  <c r="D109" i="8"/>
  <c r="C109" i="8"/>
  <c r="B109" i="8"/>
  <c r="A109" i="8"/>
  <c r="AG108" i="8"/>
  <c r="AB108" i="8"/>
  <c r="Z108" i="8"/>
  <c r="Y108" i="8"/>
  <c r="V108" i="8"/>
  <c r="T108" i="8"/>
  <c r="P108" i="8"/>
  <c r="L108" i="8"/>
  <c r="J108" i="8"/>
  <c r="F108" i="8"/>
  <c r="E108" i="8"/>
  <c r="S108" i="8" s="1"/>
  <c r="D108" i="8"/>
  <c r="C108" i="8"/>
  <c r="B108" i="8"/>
  <c r="A108" i="8"/>
  <c r="V107" i="8"/>
  <c r="T107" i="8"/>
  <c r="P107" i="8"/>
  <c r="L107" i="8"/>
  <c r="J107" i="8"/>
  <c r="F107" i="8"/>
  <c r="E107" i="8"/>
  <c r="S107" i="8" s="1"/>
  <c r="D107" i="8"/>
  <c r="C107" i="8"/>
  <c r="B107" i="8"/>
  <c r="A107" i="8"/>
  <c r="V106" i="8"/>
  <c r="T106" i="8"/>
  <c r="P106" i="8"/>
  <c r="L106" i="8"/>
  <c r="J106" i="8"/>
  <c r="F106" i="8"/>
  <c r="E106" i="8"/>
  <c r="S106" i="8" s="1"/>
  <c r="D106" i="8"/>
  <c r="C106" i="8"/>
  <c r="B106" i="8"/>
  <c r="A106" i="8"/>
  <c r="V105" i="8"/>
  <c r="T105" i="8"/>
  <c r="P105" i="8"/>
  <c r="L105" i="8"/>
  <c r="J105" i="8"/>
  <c r="F105" i="8"/>
  <c r="E105" i="8"/>
  <c r="S105" i="8" s="1"/>
  <c r="D105" i="8"/>
  <c r="B105" i="8"/>
  <c r="A105" i="8"/>
  <c r="AG104" i="8"/>
  <c r="AB104" i="8"/>
  <c r="Z104" i="8"/>
  <c r="Y104" i="8"/>
  <c r="V104" i="8"/>
  <c r="T104" i="8"/>
  <c r="P104" i="8"/>
  <c r="L104" i="8"/>
  <c r="J104" i="8"/>
  <c r="F104" i="8"/>
  <c r="E104" i="8"/>
  <c r="S104" i="8" s="1"/>
  <c r="D104" i="8"/>
  <c r="C104" i="8"/>
  <c r="B104" i="8"/>
  <c r="A104" i="8"/>
  <c r="V103" i="8"/>
  <c r="T103" i="8"/>
  <c r="P103" i="8"/>
  <c r="L103" i="8"/>
  <c r="J103" i="8"/>
  <c r="F103" i="8"/>
  <c r="E103" i="8"/>
  <c r="S103" i="8" s="1"/>
  <c r="D103" i="8"/>
  <c r="C103" i="8"/>
  <c r="B103" i="8"/>
  <c r="A103" i="8"/>
  <c r="V102" i="8"/>
  <c r="T102" i="8"/>
  <c r="P102" i="8"/>
  <c r="L102" i="8"/>
  <c r="J102" i="8"/>
  <c r="F102" i="8"/>
  <c r="E102" i="8"/>
  <c r="S102" i="8" s="1"/>
  <c r="D102" i="8"/>
  <c r="B102" i="8"/>
  <c r="A102" i="8"/>
  <c r="V101" i="8"/>
  <c r="T101" i="8"/>
  <c r="P101" i="8"/>
  <c r="L101" i="8"/>
  <c r="J101" i="8"/>
  <c r="F101" i="8"/>
  <c r="E101" i="8"/>
  <c r="S101" i="8" s="1"/>
  <c r="D101" i="8"/>
  <c r="B101" i="8"/>
  <c r="A101" i="8"/>
  <c r="AG100" i="8"/>
  <c r="AB100" i="8"/>
  <c r="Z100" i="8"/>
  <c r="Y100" i="8"/>
  <c r="V100" i="8"/>
  <c r="T100" i="8"/>
  <c r="P100" i="8"/>
  <c r="L100" i="8"/>
  <c r="J100" i="8"/>
  <c r="F100" i="8"/>
  <c r="E100" i="8"/>
  <c r="S100" i="8" s="1"/>
  <c r="D100" i="8"/>
  <c r="C100" i="8"/>
  <c r="B100" i="8"/>
  <c r="A100" i="8"/>
  <c r="V99" i="8"/>
  <c r="T99" i="8"/>
  <c r="P99" i="8"/>
  <c r="L99" i="8"/>
  <c r="J99" i="8"/>
  <c r="F99" i="8"/>
  <c r="E99" i="8"/>
  <c r="S99" i="8" s="1"/>
  <c r="D99" i="8"/>
  <c r="C99" i="8"/>
  <c r="B99" i="8"/>
  <c r="A99" i="8"/>
  <c r="V98" i="8"/>
  <c r="T98" i="8"/>
  <c r="P98" i="8"/>
  <c r="L98" i="8"/>
  <c r="J98" i="8"/>
  <c r="F98" i="8"/>
  <c r="E98" i="8"/>
  <c r="S98" i="8" s="1"/>
  <c r="D98" i="8"/>
  <c r="B98" i="8"/>
  <c r="A98" i="8"/>
  <c r="V97" i="8"/>
  <c r="T97" i="8"/>
  <c r="P97" i="8"/>
  <c r="L97" i="8"/>
  <c r="J97" i="8"/>
  <c r="F97" i="8"/>
  <c r="E97" i="8"/>
  <c r="S97" i="8" s="1"/>
  <c r="D97" i="8"/>
  <c r="B97" i="8"/>
  <c r="A97" i="8"/>
  <c r="AG96" i="8"/>
  <c r="AD96" i="8"/>
  <c r="V96" i="8"/>
  <c r="T96" i="8"/>
  <c r="P96" i="8"/>
  <c r="L96" i="8"/>
  <c r="J96" i="8"/>
  <c r="F96" i="8"/>
  <c r="E96" i="8"/>
  <c r="S96" i="8" s="1"/>
  <c r="D96" i="8"/>
  <c r="C96" i="8"/>
  <c r="B96" i="8"/>
  <c r="A96" i="8"/>
  <c r="V95" i="8"/>
  <c r="T95" i="8"/>
  <c r="P95" i="8"/>
  <c r="L95" i="8"/>
  <c r="J95" i="8"/>
  <c r="F95" i="8"/>
  <c r="E95" i="8"/>
  <c r="S95" i="8" s="1"/>
  <c r="D95" i="8"/>
  <c r="B95" i="8"/>
  <c r="A95" i="8"/>
  <c r="V94" i="8"/>
  <c r="T94" i="8"/>
  <c r="P94" i="8"/>
  <c r="L94" i="8"/>
  <c r="J94" i="8"/>
  <c r="F94" i="8"/>
  <c r="E94" i="8"/>
  <c r="S94" i="8" s="1"/>
  <c r="D94" i="8"/>
  <c r="B94" i="8"/>
  <c r="A94" i="8"/>
  <c r="V93" i="8"/>
  <c r="T93" i="8"/>
  <c r="P93" i="8"/>
  <c r="L93" i="8"/>
  <c r="J93" i="8"/>
  <c r="F93" i="8"/>
  <c r="E93" i="8"/>
  <c r="S93" i="8" s="1"/>
  <c r="D93" i="8"/>
  <c r="C93" i="8"/>
  <c r="B93" i="8"/>
  <c r="A93" i="8"/>
  <c r="AJ92" i="8"/>
  <c r="AD92" i="8"/>
  <c r="V92" i="8"/>
  <c r="T92" i="8"/>
  <c r="P92" i="8"/>
  <c r="L92" i="8"/>
  <c r="J92" i="8"/>
  <c r="F92" i="8"/>
  <c r="E92" i="8"/>
  <c r="S92" i="8" s="1"/>
  <c r="D92" i="8"/>
  <c r="C92" i="8"/>
  <c r="B92" i="8"/>
  <c r="A92" i="8"/>
  <c r="V91" i="8"/>
  <c r="T91" i="8"/>
  <c r="P91" i="8"/>
  <c r="L91" i="8"/>
  <c r="J91" i="8"/>
  <c r="F91" i="8"/>
  <c r="E91" i="8"/>
  <c r="S91" i="8" s="1"/>
  <c r="D91" i="8"/>
  <c r="C91" i="8"/>
  <c r="B91" i="8"/>
  <c r="A91" i="8"/>
  <c r="V90" i="8"/>
  <c r="T90" i="8"/>
  <c r="P90" i="8"/>
  <c r="L90" i="8"/>
  <c r="J90" i="8"/>
  <c r="F90" i="8"/>
  <c r="E90" i="8"/>
  <c r="S90" i="8" s="1"/>
  <c r="D90" i="8"/>
  <c r="C90" i="8"/>
  <c r="B90" i="8"/>
  <c r="A90" i="8"/>
  <c r="V89" i="8"/>
  <c r="T89" i="8"/>
  <c r="P89" i="8"/>
  <c r="L89" i="8"/>
  <c r="J89" i="8"/>
  <c r="F89" i="8"/>
  <c r="E89" i="8"/>
  <c r="S89" i="8" s="1"/>
  <c r="D89" i="8"/>
  <c r="C89" i="8"/>
  <c r="B89" i="8"/>
  <c r="A89" i="8"/>
  <c r="AJ88" i="8"/>
  <c r="AD88" i="8"/>
  <c r="V88" i="8"/>
  <c r="T88" i="8"/>
  <c r="P88" i="8"/>
  <c r="L88" i="8"/>
  <c r="J88" i="8"/>
  <c r="F88" i="8"/>
  <c r="E88" i="8"/>
  <c r="S88" i="8" s="1"/>
  <c r="D88" i="8"/>
  <c r="C88" i="8"/>
  <c r="B88" i="8"/>
  <c r="A88" i="8"/>
  <c r="V87" i="8"/>
  <c r="T87" i="8"/>
  <c r="P87" i="8"/>
  <c r="L87" i="8"/>
  <c r="J87" i="8"/>
  <c r="F87" i="8"/>
  <c r="E87" i="8"/>
  <c r="S87" i="8" s="1"/>
  <c r="D87" i="8"/>
  <c r="B87" i="8"/>
  <c r="A87" i="8"/>
  <c r="V86" i="8"/>
  <c r="T86" i="8"/>
  <c r="P86" i="8"/>
  <c r="L86" i="8"/>
  <c r="J86" i="8"/>
  <c r="F86" i="8"/>
  <c r="E86" i="8"/>
  <c r="S86" i="8" s="1"/>
  <c r="D86" i="8"/>
  <c r="B86" i="8"/>
  <c r="A86" i="8"/>
  <c r="V85" i="8"/>
  <c r="T85" i="8"/>
  <c r="P85" i="8"/>
  <c r="L85" i="8"/>
  <c r="J85" i="8"/>
  <c r="F85" i="8"/>
  <c r="E85" i="8"/>
  <c r="S85" i="8" s="1"/>
  <c r="D85" i="8"/>
  <c r="C85" i="8"/>
  <c r="B85" i="8"/>
  <c r="A85" i="8"/>
  <c r="AJ84" i="8"/>
  <c r="AD84" i="8"/>
  <c r="V84" i="8"/>
  <c r="T84" i="8"/>
  <c r="P84" i="8"/>
  <c r="L84" i="8"/>
  <c r="J84" i="8"/>
  <c r="F84" i="8"/>
  <c r="E84" i="8"/>
  <c r="S84" i="8" s="1"/>
  <c r="D84" i="8"/>
  <c r="C84" i="8"/>
  <c r="B84" i="8"/>
  <c r="A84" i="8"/>
  <c r="V83" i="8"/>
  <c r="T83" i="8"/>
  <c r="P83" i="8"/>
  <c r="L83" i="8"/>
  <c r="J83" i="8"/>
  <c r="F83" i="8"/>
  <c r="E83" i="8"/>
  <c r="S83" i="8" s="1"/>
  <c r="D83" i="8"/>
  <c r="B83" i="8"/>
  <c r="A83" i="8"/>
  <c r="V82" i="8"/>
  <c r="T82" i="8"/>
  <c r="P82" i="8"/>
  <c r="L82" i="8"/>
  <c r="J82" i="8"/>
  <c r="F82" i="8"/>
  <c r="E82" i="8"/>
  <c r="S82" i="8" s="1"/>
  <c r="D82" i="8"/>
  <c r="B82" i="8"/>
  <c r="A82" i="8"/>
  <c r="V81" i="8"/>
  <c r="T81" i="8"/>
  <c r="P81" i="8"/>
  <c r="L81" i="8"/>
  <c r="J81" i="8"/>
  <c r="F81" i="8"/>
  <c r="E81" i="8"/>
  <c r="S81" i="8" s="1"/>
  <c r="D81" i="8"/>
  <c r="C81" i="8"/>
  <c r="B81" i="8"/>
  <c r="A81" i="8"/>
  <c r="AJ80" i="8"/>
  <c r="AD80" i="8"/>
  <c r="V80" i="8"/>
  <c r="T80" i="8"/>
  <c r="P80" i="8"/>
  <c r="L80" i="8"/>
  <c r="J80" i="8"/>
  <c r="F80" i="8"/>
  <c r="E80" i="8"/>
  <c r="S80" i="8" s="1"/>
  <c r="D80" i="8"/>
  <c r="C80" i="8"/>
  <c r="B80" i="8"/>
  <c r="A80" i="8"/>
  <c r="V79" i="8"/>
  <c r="T79" i="8"/>
  <c r="P79" i="8"/>
  <c r="L79" i="8"/>
  <c r="J79" i="8"/>
  <c r="F79" i="8"/>
  <c r="E79" i="8"/>
  <c r="S79" i="8" s="1"/>
  <c r="D79" i="8"/>
  <c r="B79" i="8"/>
  <c r="A79" i="8"/>
  <c r="V78" i="8"/>
  <c r="T78" i="8"/>
  <c r="P78" i="8"/>
  <c r="L78" i="8"/>
  <c r="J78" i="8"/>
  <c r="F78" i="8"/>
  <c r="E78" i="8"/>
  <c r="S78" i="8" s="1"/>
  <c r="D78" i="8"/>
  <c r="B78" i="8"/>
  <c r="A78" i="8"/>
  <c r="V77" i="8"/>
  <c r="T77" i="8"/>
  <c r="P77" i="8"/>
  <c r="L77" i="8"/>
  <c r="J77" i="8"/>
  <c r="F77" i="8"/>
  <c r="E77" i="8"/>
  <c r="S77" i="8" s="1"/>
  <c r="D77" i="8"/>
  <c r="B77" i="8"/>
  <c r="A77" i="8"/>
  <c r="V76" i="8"/>
  <c r="T76" i="8"/>
  <c r="P76" i="8"/>
  <c r="L76" i="8"/>
  <c r="J76" i="8"/>
  <c r="F76" i="8"/>
  <c r="E76" i="8"/>
  <c r="S76" i="8" s="1"/>
  <c r="D76" i="8"/>
  <c r="B76" i="8"/>
  <c r="A76" i="8"/>
  <c r="V75" i="8"/>
  <c r="T75" i="8"/>
  <c r="P75" i="8"/>
  <c r="L75" i="8"/>
  <c r="J75" i="8"/>
  <c r="F75" i="8"/>
  <c r="E75" i="8"/>
  <c r="S75" i="8" s="1"/>
  <c r="D75" i="8"/>
  <c r="C75" i="8"/>
  <c r="B75" i="8"/>
  <c r="A75" i="8"/>
  <c r="V74" i="8"/>
  <c r="T74" i="8"/>
  <c r="P74" i="8"/>
  <c r="L74" i="8"/>
  <c r="J74" i="8"/>
  <c r="F74" i="8"/>
  <c r="E74" i="8"/>
  <c r="S74" i="8" s="1"/>
  <c r="D74" i="8"/>
  <c r="C74" i="8"/>
  <c r="B74" i="8"/>
  <c r="A74" i="8"/>
  <c r="AJ73" i="8"/>
  <c r="AD73" i="8"/>
  <c r="V73" i="8"/>
  <c r="T73" i="8"/>
  <c r="P73" i="8"/>
  <c r="L73" i="8"/>
  <c r="J73" i="8"/>
  <c r="F73" i="8"/>
  <c r="E73" i="8"/>
  <c r="S73" i="8" s="1"/>
  <c r="D73" i="8"/>
  <c r="C73" i="8"/>
  <c r="B73" i="8"/>
  <c r="A73" i="8"/>
  <c r="V72" i="8"/>
  <c r="T72" i="8"/>
  <c r="P72" i="8"/>
  <c r="L72" i="8"/>
  <c r="J72" i="8"/>
  <c r="F72" i="8"/>
  <c r="E72" i="8"/>
  <c r="S72" i="8" s="1"/>
  <c r="D72" i="8"/>
  <c r="B72" i="8"/>
  <c r="A72" i="8"/>
  <c r="V71" i="8"/>
  <c r="T71" i="8"/>
  <c r="P71" i="8"/>
  <c r="L71" i="8"/>
  <c r="J71" i="8"/>
  <c r="F71" i="8"/>
  <c r="E71" i="8"/>
  <c r="S71" i="8" s="1"/>
  <c r="D71" i="8"/>
  <c r="C71" i="8"/>
  <c r="B71" i="8"/>
  <c r="A71" i="8"/>
  <c r="V70" i="8"/>
  <c r="T70" i="8"/>
  <c r="P70" i="8"/>
  <c r="L70" i="8"/>
  <c r="J70" i="8"/>
  <c r="F70" i="8"/>
  <c r="E70" i="8"/>
  <c r="S70" i="8" s="1"/>
  <c r="D70" i="8"/>
  <c r="C70" i="8"/>
  <c r="B70" i="8"/>
  <c r="A70" i="8"/>
  <c r="AJ69" i="8"/>
  <c r="AD69" i="8"/>
  <c r="V69" i="8"/>
  <c r="T69" i="8"/>
  <c r="P69" i="8"/>
  <c r="L69" i="8"/>
  <c r="J69" i="8"/>
  <c r="F69" i="8"/>
  <c r="E69" i="8"/>
  <c r="S69" i="8" s="1"/>
  <c r="D69" i="8"/>
  <c r="C69" i="8"/>
  <c r="B69" i="8"/>
  <c r="A69" i="8"/>
  <c r="V68" i="8"/>
  <c r="T68" i="8"/>
  <c r="P68" i="8"/>
  <c r="L68" i="8"/>
  <c r="J68" i="8"/>
  <c r="F68" i="8"/>
  <c r="E68" i="8"/>
  <c r="S68" i="8" s="1"/>
  <c r="D68" i="8"/>
  <c r="B68" i="8"/>
  <c r="A68" i="8"/>
  <c r="V67" i="8"/>
  <c r="T67" i="8"/>
  <c r="P67" i="8"/>
  <c r="L67" i="8"/>
  <c r="J67" i="8"/>
  <c r="F67" i="8"/>
  <c r="E67" i="8"/>
  <c r="S67" i="8" s="1"/>
  <c r="D67" i="8"/>
  <c r="C67" i="8"/>
  <c r="B67" i="8"/>
  <c r="A67" i="8"/>
  <c r="V66" i="8"/>
  <c r="T66" i="8"/>
  <c r="P66" i="8"/>
  <c r="L66" i="8"/>
  <c r="J66" i="8"/>
  <c r="F66" i="8"/>
  <c r="E66" i="8"/>
  <c r="S66" i="8" s="1"/>
  <c r="D66" i="8"/>
  <c r="C66" i="8"/>
  <c r="B66" i="8"/>
  <c r="A66" i="8"/>
  <c r="AJ65" i="8"/>
  <c r="AD65" i="8"/>
  <c r="V65" i="8"/>
  <c r="T65" i="8"/>
  <c r="P65" i="8"/>
  <c r="L65" i="8"/>
  <c r="J65" i="8"/>
  <c r="F65" i="8"/>
  <c r="E65" i="8"/>
  <c r="S65" i="8" s="1"/>
  <c r="D65" i="8"/>
  <c r="C65" i="8"/>
  <c r="B65" i="8"/>
  <c r="A65" i="8"/>
  <c r="V64" i="8"/>
  <c r="T64" i="8"/>
  <c r="P64" i="8"/>
  <c r="L64" i="8"/>
  <c r="J64" i="8"/>
  <c r="F64" i="8"/>
  <c r="E64" i="8"/>
  <c r="S64" i="8" s="1"/>
  <c r="D64" i="8"/>
  <c r="B64" i="8"/>
  <c r="A64" i="8"/>
  <c r="V63" i="8"/>
  <c r="T63" i="8"/>
  <c r="P63" i="8"/>
  <c r="L63" i="8"/>
  <c r="J63" i="8"/>
  <c r="F63" i="8"/>
  <c r="E63" i="8"/>
  <c r="S63" i="8" s="1"/>
  <c r="D63" i="8"/>
  <c r="B63" i="8"/>
  <c r="A63" i="8"/>
  <c r="V62" i="8"/>
  <c r="T62" i="8"/>
  <c r="P62" i="8"/>
  <c r="L62" i="8"/>
  <c r="J62" i="8"/>
  <c r="F62" i="8"/>
  <c r="E62" i="8"/>
  <c r="S62" i="8" s="1"/>
  <c r="D62" i="8"/>
  <c r="C62" i="8"/>
  <c r="B62" i="8"/>
  <c r="A62" i="8"/>
  <c r="AJ61" i="8"/>
  <c r="AD61" i="8"/>
  <c r="V61" i="8"/>
  <c r="T61" i="8"/>
  <c r="P61" i="8"/>
  <c r="L61" i="8"/>
  <c r="J61" i="8"/>
  <c r="F61" i="8"/>
  <c r="E61" i="8"/>
  <c r="S61" i="8" s="1"/>
  <c r="D61" i="8"/>
  <c r="C61" i="8"/>
  <c r="B61" i="8"/>
  <c r="A61" i="8"/>
  <c r="V60" i="8"/>
  <c r="T60" i="8"/>
  <c r="P60" i="8"/>
  <c r="L60" i="8"/>
  <c r="J60" i="8"/>
  <c r="F60" i="8"/>
  <c r="E60" i="8"/>
  <c r="S60" i="8" s="1"/>
  <c r="D60" i="8"/>
  <c r="B60" i="8"/>
  <c r="A60" i="8"/>
  <c r="V59" i="8"/>
  <c r="T59" i="8"/>
  <c r="P59" i="8"/>
  <c r="L59" i="8"/>
  <c r="J59" i="8"/>
  <c r="F59" i="8"/>
  <c r="E59" i="8"/>
  <c r="S59" i="8" s="1"/>
  <c r="D59" i="8"/>
  <c r="B59" i="8"/>
  <c r="A59" i="8"/>
  <c r="V58" i="8"/>
  <c r="T58" i="8"/>
  <c r="P58" i="8"/>
  <c r="L58" i="8"/>
  <c r="J58" i="8"/>
  <c r="F58" i="8"/>
  <c r="E58" i="8"/>
  <c r="S58" i="8" s="1"/>
  <c r="D58" i="8"/>
  <c r="C58" i="8"/>
  <c r="B58" i="8"/>
  <c r="A58" i="8"/>
  <c r="V57" i="8"/>
  <c r="T57" i="8"/>
  <c r="P57" i="8"/>
  <c r="L57" i="8"/>
  <c r="J57" i="8"/>
  <c r="F57" i="8"/>
  <c r="E57" i="8"/>
  <c r="S57" i="8" s="1"/>
  <c r="D57" i="8"/>
  <c r="C57" i="8"/>
  <c r="B57" i="8"/>
  <c r="A57" i="8"/>
  <c r="AJ56" i="8"/>
  <c r="AD56" i="8"/>
  <c r="V56" i="8"/>
  <c r="T56" i="8"/>
  <c r="P56" i="8"/>
  <c r="L56" i="8"/>
  <c r="J56" i="8"/>
  <c r="F56" i="8"/>
  <c r="E56" i="8"/>
  <c r="S56" i="8" s="1"/>
  <c r="D56" i="8"/>
  <c r="C56" i="8"/>
  <c r="B56" i="8"/>
  <c r="A56" i="8"/>
  <c r="V55" i="8"/>
  <c r="T55" i="8"/>
  <c r="P55" i="8"/>
  <c r="L55" i="8"/>
  <c r="J55" i="8"/>
  <c r="F55" i="8"/>
  <c r="E55" i="8"/>
  <c r="S55" i="8" s="1"/>
  <c r="D55" i="8"/>
  <c r="C55" i="8"/>
  <c r="B55" i="8"/>
  <c r="A55" i="8"/>
  <c r="V54" i="8"/>
  <c r="T54" i="8"/>
  <c r="P54" i="8"/>
  <c r="L54" i="8"/>
  <c r="J54" i="8"/>
  <c r="F54" i="8"/>
  <c r="E54" i="8"/>
  <c r="S54" i="8" s="1"/>
  <c r="D54" i="8"/>
  <c r="C54" i="8"/>
  <c r="B54" i="8"/>
  <c r="A54" i="8"/>
  <c r="V53" i="8"/>
  <c r="T53" i="8"/>
  <c r="P53" i="8"/>
  <c r="L53" i="8"/>
  <c r="J53" i="8"/>
  <c r="F53" i="8"/>
  <c r="E53" i="8"/>
  <c r="S53" i="8" s="1"/>
  <c r="D53" i="8"/>
  <c r="C53" i="8"/>
  <c r="B53" i="8"/>
  <c r="A53" i="8"/>
  <c r="AJ52" i="8"/>
  <c r="AD52" i="8"/>
  <c r="V52" i="8"/>
  <c r="T52" i="8"/>
  <c r="P52" i="8"/>
  <c r="L52" i="8"/>
  <c r="J52" i="8"/>
  <c r="F52" i="8"/>
  <c r="E52" i="8"/>
  <c r="S52" i="8" s="1"/>
  <c r="D52" i="8"/>
  <c r="C52" i="8"/>
  <c r="B52" i="8"/>
  <c r="A52" i="8"/>
  <c r="V51" i="8"/>
  <c r="T51" i="8"/>
  <c r="P51" i="8"/>
  <c r="L51" i="8"/>
  <c r="J51" i="8"/>
  <c r="F51" i="8"/>
  <c r="E51" i="8"/>
  <c r="S51" i="8" s="1"/>
  <c r="D51" i="8"/>
  <c r="B51" i="8"/>
  <c r="A51" i="8"/>
  <c r="V50" i="8"/>
  <c r="T50" i="8"/>
  <c r="P50" i="8"/>
  <c r="L50" i="8"/>
  <c r="J50" i="8"/>
  <c r="F50" i="8"/>
  <c r="E50" i="8"/>
  <c r="S50" i="8" s="1"/>
  <c r="D50" i="8"/>
  <c r="C50" i="8"/>
  <c r="B50" i="8"/>
  <c r="A50" i="8"/>
  <c r="V49" i="8"/>
  <c r="T49" i="8"/>
  <c r="P49" i="8"/>
  <c r="L49" i="8"/>
  <c r="J49" i="8"/>
  <c r="F49" i="8"/>
  <c r="E49" i="8"/>
  <c r="S49" i="8" s="1"/>
  <c r="D49" i="8"/>
  <c r="C49" i="8"/>
  <c r="B49" i="8"/>
  <c r="A49" i="8"/>
  <c r="AJ48" i="8"/>
  <c r="AD48" i="8"/>
  <c r="V48" i="8"/>
  <c r="T48" i="8"/>
  <c r="P48" i="8"/>
  <c r="L48" i="8"/>
  <c r="J48" i="8"/>
  <c r="F48" i="8"/>
  <c r="E48" i="8"/>
  <c r="S48" i="8" s="1"/>
  <c r="D48" i="8"/>
  <c r="C48" i="8"/>
  <c r="B48" i="8"/>
  <c r="A48" i="8"/>
  <c r="V47" i="8"/>
  <c r="T47" i="8"/>
  <c r="P47" i="8"/>
  <c r="L47" i="8"/>
  <c r="J47" i="8"/>
  <c r="F47" i="8"/>
  <c r="E47" i="8"/>
  <c r="S47" i="8" s="1"/>
  <c r="D47" i="8"/>
  <c r="B47" i="8"/>
  <c r="A47" i="8"/>
  <c r="V46" i="8"/>
  <c r="T46" i="8"/>
  <c r="P46" i="8"/>
  <c r="L46" i="8"/>
  <c r="J46" i="8"/>
  <c r="F46" i="8"/>
  <c r="E46" i="8"/>
  <c r="S46" i="8" s="1"/>
  <c r="D46" i="8"/>
  <c r="C46" i="8"/>
  <c r="B46" i="8"/>
  <c r="A46" i="8"/>
  <c r="V45" i="8"/>
  <c r="T45" i="8"/>
  <c r="P45" i="8"/>
  <c r="L45" i="8"/>
  <c r="J45" i="8"/>
  <c r="F45" i="8"/>
  <c r="E45" i="8"/>
  <c r="S45" i="8" s="1"/>
  <c r="D45" i="8"/>
  <c r="C45" i="8"/>
  <c r="B45" i="8"/>
  <c r="A45" i="8"/>
  <c r="AJ44" i="8"/>
  <c r="AD44" i="8"/>
  <c r="V44" i="8"/>
  <c r="T44" i="8"/>
  <c r="P44" i="8"/>
  <c r="L44" i="8"/>
  <c r="J44" i="8"/>
  <c r="F44" i="8"/>
  <c r="E44" i="8"/>
  <c r="S44" i="8" s="1"/>
  <c r="D44" i="8"/>
  <c r="C44" i="8"/>
  <c r="B44" i="8"/>
  <c r="A44" i="8"/>
  <c r="V43" i="8"/>
  <c r="T43" i="8"/>
  <c r="P43" i="8"/>
  <c r="L43" i="8"/>
  <c r="J43" i="8"/>
  <c r="F43" i="8"/>
  <c r="E43" i="8"/>
  <c r="S43" i="8" s="1"/>
  <c r="D43" i="8"/>
  <c r="B43" i="8"/>
  <c r="A43" i="8"/>
  <c r="V42" i="8"/>
  <c r="T42" i="8"/>
  <c r="P42" i="8"/>
  <c r="L42" i="8"/>
  <c r="J42" i="8"/>
  <c r="F42" i="8"/>
  <c r="E42" i="8"/>
  <c r="S42" i="8" s="1"/>
  <c r="D42" i="8"/>
  <c r="B42" i="8"/>
  <c r="A42" i="8"/>
  <c r="V41" i="8"/>
  <c r="T41" i="8"/>
  <c r="P41" i="8"/>
  <c r="L41" i="8"/>
  <c r="J41" i="8"/>
  <c r="F41" i="8"/>
  <c r="E41" i="8"/>
  <c r="S41" i="8" s="1"/>
  <c r="D41" i="8"/>
  <c r="C41" i="8"/>
  <c r="B41" i="8"/>
  <c r="A41" i="8"/>
  <c r="AJ40" i="8"/>
  <c r="AD40" i="8"/>
  <c r="V40" i="8"/>
  <c r="T40" i="8"/>
  <c r="P40" i="8"/>
  <c r="L40" i="8"/>
  <c r="J40" i="8"/>
  <c r="F40" i="8"/>
  <c r="E40" i="8"/>
  <c r="S40" i="8" s="1"/>
  <c r="D40" i="8"/>
  <c r="C40" i="8"/>
  <c r="B40" i="8"/>
  <c r="A40" i="8"/>
  <c r="V39" i="8"/>
  <c r="T39" i="8"/>
  <c r="P39" i="8"/>
  <c r="L39" i="8"/>
  <c r="J39" i="8"/>
  <c r="F39" i="8"/>
  <c r="E39" i="8"/>
  <c r="S39" i="8" s="1"/>
  <c r="D39" i="8"/>
  <c r="B39" i="8"/>
  <c r="A39" i="8"/>
  <c r="AD38" i="8"/>
  <c r="Z38" i="8"/>
  <c r="Y38" i="8"/>
  <c r="V38" i="8"/>
  <c r="T38" i="8"/>
  <c r="P38" i="8"/>
  <c r="L38" i="8"/>
  <c r="J38" i="8"/>
  <c r="F38" i="8"/>
  <c r="E38" i="8"/>
  <c r="S38" i="8" s="1"/>
  <c r="D38" i="8"/>
  <c r="B38" i="8"/>
  <c r="A38" i="8"/>
  <c r="V37" i="8"/>
  <c r="T37" i="8"/>
  <c r="P37" i="8"/>
  <c r="L37" i="8"/>
  <c r="J37" i="8"/>
  <c r="F37" i="8"/>
  <c r="E37" i="8"/>
  <c r="S37" i="8" s="1"/>
  <c r="D37" i="8"/>
  <c r="C37" i="8"/>
  <c r="B37" i="8"/>
  <c r="A37" i="8"/>
  <c r="V36" i="8"/>
  <c r="T36" i="8"/>
  <c r="P36" i="8"/>
  <c r="L36" i="8"/>
  <c r="J36" i="8"/>
  <c r="F36" i="8"/>
  <c r="E36" i="8"/>
  <c r="S36" i="8" s="1"/>
  <c r="D36" i="8"/>
  <c r="C36" i="8"/>
  <c r="B36" i="8"/>
  <c r="A36" i="8"/>
  <c r="V35" i="8"/>
  <c r="T35" i="8"/>
  <c r="P35" i="8"/>
  <c r="L35" i="8"/>
  <c r="J35" i="8"/>
  <c r="F35" i="8"/>
  <c r="E35" i="8"/>
  <c r="S35" i="8" s="1"/>
  <c r="D35" i="8"/>
  <c r="C35" i="8"/>
  <c r="B35" i="8"/>
  <c r="A35" i="8"/>
  <c r="AG34" i="8"/>
  <c r="AB34" i="8"/>
  <c r="Z34" i="8"/>
  <c r="Y34" i="8"/>
  <c r="V34" i="8"/>
  <c r="T34" i="8"/>
  <c r="P34" i="8"/>
  <c r="L34" i="8"/>
  <c r="J34" i="8"/>
  <c r="F34" i="8"/>
  <c r="E34" i="8"/>
  <c r="S34" i="8" s="1"/>
  <c r="D34" i="8"/>
  <c r="C34" i="8"/>
  <c r="B34" i="8"/>
  <c r="A34" i="8"/>
  <c r="V33" i="8"/>
  <c r="T33" i="8"/>
  <c r="P33" i="8"/>
  <c r="L33" i="8"/>
  <c r="J33" i="8"/>
  <c r="F33" i="8"/>
  <c r="E33" i="8"/>
  <c r="S33" i="8" s="1"/>
  <c r="D33" i="8"/>
  <c r="C33" i="8"/>
  <c r="B33" i="8"/>
  <c r="A33" i="8"/>
  <c r="V32" i="8"/>
  <c r="T32" i="8"/>
  <c r="P32" i="8"/>
  <c r="L32" i="8"/>
  <c r="J32" i="8"/>
  <c r="F32" i="8"/>
  <c r="E32" i="8"/>
  <c r="S32" i="8" s="1"/>
  <c r="D32" i="8"/>
  <c r="C32" i="8"/>
  <c r="B32" i="8"/>
  <c r="A32" i="8"/>
  <c r="V31" i="8"/>
  <c r="T31" i="8"/>
  <c r="P31" i="8"/>
  <c r="L31" i="8"/>
  <c r="J31" i="8"/>
  <c r="F31" i="8"/>
  <c r="E31" i="8"/>
  <c r="S31" i="8" s="1"/>
  <c r="D31" i="8"/>
  <c r="C31" i="8"/>
  <c r="B31" i="8"/>
  <c r="A31" i="8"/>
  <c r="AG30" i="8"/>
  <c r="AB30" i="8"/>
  <c r="Z30" i="8"/>
  <c r="Y30" i="8"/>
  <c r="V30" i="8"/>
  <c r="T30" i="8"/>
  <c r="P30" i="8"/>
  <c r="L30" i="8"/>
  <c r="J30" i="8"/>
  <c r="F30" i="8"/>
  <c r="E30" i="8"/>
  <c r="S30" i="8" s="1"/>
  <c r="D30" i="8"/>
  <c r="C30" i="8"/>
  <c r="B30" i="8"/>
  <c r="A30" i="8"/>
  <c r="V29" i="8"/>
  <c r="T29" i="8"/>
  <c r="P29" i="8"/>
  <c r="L29" i="8"/>
  <c r="J29" i="8"/>
  <c r="F29" i="8"/>
  <c r="E29" i="8"/>
  <c r="S29" i="8" s="1"/>
  <c r="D29" i="8"/>
  <c r="C29" i="8"/>
  <c r="B29" i="8"/>
  <c r="A29" i="8"/>
  <c r="V28" i="8"/>
  <c r="T28" i="8"/>
  <c r="P28" i="8"/>
  <c r="L28" i="8"/>
  <c r="J28" i="8"/>
  <c r="F28" i="8"/>
  <c r="E28" i="8"/>
  <c r="S28" i="8" s="1"/>
  <c r="D28" i="8"/>
  <c r="C28" i="8"/>
  <c r="B28" i="8"/>
  <c r="A28" i="8"/>
  <c r="V27" i="8"/>
  <c r="T27" i="8"/>
  <c r="P27" i="8"/>
  <c r="L27" i="8"/>
  <c r="J27" i="8"/>
  <c r="F27" i="8"/>
  <c r="E27" i="8"/>
  <c r="S27" i="8" s="1"/>
  <c r="D27" i="8"/>
  <c r="B27" i="8"/>
  <c r="A27" i="8"/>
  <c r="AG26" i="8"/>
  <c r="AB26" i="8"/>
  <c r="Z26" i="8"/>
  <c r="Y26" i="8"/>
  <c r="V26" i="8"/>
  <c r="T26" i="8"/>
  <c r="P26" i="8"/>
  <c r="L26" i="8"/>
  <c r="J26" i="8"/>
  <c r="F26" i="8"/>
  <c r="E26" i="8"/>
  <c r="S26" i="8" s="1"/>
  <c r="D26" i="8"/>
  <c r="C26" i="8"/>
  <c r="B26" i="8"/>
  <c r="A26" i="8"/>
  <c r="V25" i="8"/>
  <c r="T25" i="8"/>
  <c r="P25" i="8"/>
  <c r="L25" i="8"/>
  <c r="J25" i="8"/>
  <c r="F25" i="8"/>
  <c r="E25" i="8"/>
  <c r="S25" i="8" s="1"/>
  <c r="D25" i="8"/>
  <c r="C25" i="8"/>
  <c r="B25" i="8"/>
  <c r="A25" i="8"/>
  <c r="V24" i="8"/>
  <c r="T24" i="8"/>
  <c r="P24" i="8"/>
  <c r="L24" i="8"/>
  <c r="J24" i="8"/>
  <c r="F24" i="8"/>
  <c r="E24" i="8"/>
  <c r="S24" i="8" s="1"/>
  <c r="D24" i="8"/>
  <c r="C24" i="8"/>
  <c r="B24" i="8"/>
  <c r="A24" i="8"/>
  <c r="V23" i="8"/>
  <c r="T23" i="8"/>
  <c r="P23" i="8"/>
  <c r="L23" i="8"/>
  <c r="J23" i="8"/>
  <c r="F23" i="8"/>
  <c r="E23" i="8"/>
  <c r="S23" i="8" s="1"/>
  <c r="D23" i="8"/>
  <c r="B23" i="8"/>
  <c r="A23" i="8"/>
  <c r="AG22" i="8"/>
  <c r="AB22" i="8"/>
  <c r="Z22" i="8"/>
  <c r="Y22" i="8"/>
  <c r="V22" i="8"/>
  <c r="T22" i="8"/>
  <c r="P22" i="8"/>
  <c r="L22" i="8"/>
  <c r="J22" i="8"/>
  <c r="F22" i="8"/>
  <c r="E22" i="8"/>
  <c r="S22" i="8" s="1"/>
  <c r="D22" i="8"/>
  <c r="C22" i="8"/>
  <c r="B22" i="8"/>
  <c r="A22" i="8"/>
  <c r="V21" i="8"/>
  <c r="T21" i="8"/>
  <c r="P21" i="8"/>
  <c r="L21" i="8"/>
  <c r="J21" i="8"/>
  <c r="F21" i="8"/>
  <c r="E21" i="8"/>
  <c r="S21" i="8" s="1"/>
  <c r="D21" i="8"/>
  <c r="C21" i="8"/>
  <c r="B21" i="8"/>
  <c r="A21" i="8"/>
  <c r="V20" i="8"/>
  <c r="T20" i="8"/>
  <c r="P20" i="8"/>
  <c r="L20" i="8"/>
  <c r="J20" i="8"/>
  <c r="F20" i="8"/>
  <c r="E20" i="8"/>
  <c r="S20" i="8" s="1"/>
  <c r="D20" i="8"/>
  <c r="C20" i="8"/>
  <c r="B20" i="8"/>
  <c r="A20" i="8"/>
  <c r="V19" i="8"/>
  <c r="T19" i="8"/>
  <c r="P19" i="8"/>
  <c r="L19" i="8"/>
  <c r="J19" i="8"/>
  <c r="F19" i="8"/>
  <c r="E19" i="8"/>
  <c r="S19" i="8" s="1"/>
  <c r="D19" i="8"/>
  <c r="B19" i="8"/>
  <c r="A19" i="8"/>
  <c r="AJ18" i="8"/>
  <c r="V18" i="8"/>
  <c r="T18" i="8"/>
  <c r="P18" i="8"/>
  <c r="L18" i="8"/>
  <c r="J18" i="8"/>
  <c r="F18" i="8"/>
  <c r="E18" i="8"/>
  <c r="S18" i="8" s="1"/>
  <c r="D18" i="8"/>
  <c r="C18" i="8"/>
  <c r="B18" i="8"/>
  <c r="A18" i="8"/>
  <c r="V17" i="8"/>
  <c r="T17" i="8"/>
  <c r="P17" i="8"/>
  <c r="L17" i="8"/>
  <c r="J17" i="8"/>
  <c r="F17" i="8"/>
  <c r="E17" i="8"/>
  <c r="S17" i="8" s="1"/>
  <c r="D17" i="8"/>
  <c r="B17" i="8"/>
  <c r="A17" i="8"/>
  <c r="V16" i="8"/>
  <c r="T16" i="8"/>
  <c r="P16" i="8"/>
  <c r="L16" i="8"/>
  <c r="J16" i="8"/>
  <c r="F16" i="8"/>
  <c r="E16" i="8"/>
  <c r="S16" i="8" s="1"/>
  <c r="D16" i="8"/>
  <c r="B16" i="8"/>
  <c r="A16" i="8"/>
  <c r="V15" i="8"/>
  <c r="T15" i="8"/>
  <c r="P15" i="8"/>
  <c r="L15" i="8"/>
  <c r="J15" i="8"/>
  <c r="F15" i="8"/>
  <c r="E15" i="8"/>
  <c r="S15" i="8" s="1"/>
  <c r="D15" i="8"/>
  <c r="B15" i="8"/>
  <c r="A15" i="8"/>
  <c r="AJ14" i="8"/>
  <c r="AB14" i="8"/>
  <c r="V14" i="8"/>
  <c r="T14" i="8"/>
  <c r="P14" i="8"/>
  <c r="L14" i="8"/>
  <c r="J14" i="8"/>
  <c r="F14" i="8"/>
  <c r="E14" i="8"/>
  <c r="S14" i="8" s="1"/>
  <c r="D14" i="8"/>
  <c r="C14" i="8"/>
  <c r="B14" i="8"/>
  <c r="A14" i="8"/>
  <c r="V13" i="8"/>
  <c r="T13" i="8"/>
  <c r="P13" i="8"/>
  <c r="L13" i="8"/>
  <c r="J13" i="8"/>
  <c r="F13" i="8"/>
  <c r="E13" i="8"/>
  <c r="S13" i="8" s="1"/>
  <c r="D13" i="8"/>
  <c r="B13" i="8"/>
  <c r="A13" i="8"/>
  <c r="D12" i="8"/>
  <c r="B12" i="8"/>
  <c r="AJ11" i="8"/>
  <c r="AD11" i="8"/>
  <c r="V11" i="8"/>
  <c r="T11" i="8"/>
  <c r="P11" i="8"/>
  <c r="L11" i="8"/>
  <c r="J11" i="8"/>
  <c r="F11" i="8"/>
  <c r="E11" i="8"/>
  <c r="S11" i="8" s="1"/>
  <c r="D11" i="8"/>
  <c r="C11" i="8"/>
  <c r="B11" i="8"/>
  <c r="A11" i="8"/>
  <c r="D10" i="8"/>
  <c r="B10" i="8"/>
  <c r="V9" i="8"/>
  <c r="T9" i="8"/>
  <c r="P9" i="8"/>
  <c r="L9" i="8"/>
  <c r="J9" i="8"/>
  <c r="F9" i="8"/>
  <c r="E9" i="8"/>
  <c r="S9" i="8" s="1"/>
  <c r="D9" i="8"/>
  <c r="B9" i="8"/>
  <c r="A9" i="8"/>
  <c r="D8" i="8"/>
  <c r="B8" i="8"/>
  <c r="AD7" i="8"/>
  <c r="V7" i="8"/>
  <c r="T7" i="8"/>
  <c r="P7" i="8"/>
  <c r="L7" i="8"/>
  <c r="J7" i="8"/>
  <c r="F7" i="8"/>
  <c r="E7" i="8"/>
  <c r="S7" i="8" s="1"/>
  <c r="D7" i="8"/>
  <c r="C7" i="8"/>
  <c r="B7" i="8"/>
  <c r="A7" i="8"/>
  <c r="D6" i="8"/>
  <c r="B6" i="8"/>
  <c r="E144" i="7"/>
  <c r="D144" i="7"/>
  <c r="C144" i="7"/>
  <c r="B144" i="7"/>
  <c r="A144" i="7"/>
  <c r="E143" i="7"/>
  <c r="D143" i="7"/>
  <c r="C143" i="7"/>
  <c r="B143" i="7"/>
  <c r="A143" i="7"/>
  <c r="E142" i="7"/>
  <c r="D142" i="7"/>
  <c r="C142" i="7"/>
  <c r="B142" i="7"/>
  <c r="A142" i="7"/>
  <c r="E141" i="7"/>
  <c r="D141" i="7"/>
  <c r="C141" i="7"/>
  <c r="B141" i="7"/>
  <c r="A141" i="7"/>
  <c r="E140" i="7"/>
  <c r="D140" i="7"/>
  <c r="C140" i="7"/>
  <c r="B140" i="7"/>
  <c r="A140" i="7"/>
  <c r="E139" i="7"/>
  <c r="D139" i="7"/>
  <c r="C139" i="7"/>
  <c r="B139" i="7"/>
  <c r="A139" i="7"/>
  <c r="E138" i="7"/>
  <c r="D138" i="7"/>
  <c r="C138" i="7"/>
  <c r="B138" i="7"/>
  <c r="A138" i="7"/>
  <c r="E137" i="7"/>
  <c r="D137" i="7"/>
  <c r="C137" i="7"/>
  <c r="B137" i="7"/>
  <c r="A137" i="7"/>
  <c r="E136" i="7"/>
  <c r="D136" i="7"/>
  <c r="B136" i="7"/>
  <c r="A136" i="7"/>
  <c r="E135" i="7"/>
  <c r="D135" i="7"/>
  <c r="B135" i="7"/>
  <c r="A135" i="7"/>
  <c r="E134" i="7"/>
  <c r="D134" i="7"/>
  <c r="C134" i="7"/>
  <c r="B134" i="7"/>
  <c r="A134" i="7"/>
  <c r="E133" i="7"/>
  <c r="D133" i="7"/>
  <c r="C133" i="7"/>
  <c r="B133" i="7"/>
  <c r="A133" i="7"/>
  <c r="J132" i="7"/>
  <c r="F132" i="7"/>
  <c r="E132" i="7"/>
  <c r="D132" i="7"/>
  <c r="C132" i="7"/>
  <c r="B132" i="7"/>
  <c r="A132" i="7"/>
  <c r="E131" i="7"/>
  <c r="D131" i="7"/>
  <c r="B131" i="7"/>
  <c r="A131" i="7"/>
  <c r="E130" i="7"/>
  <c r="D130" i="7"/>
  <c r="C130" i="7"/>
  <c r="B130" i="7"/>
  <c r="A130" i="7"/>
  <c r="E129" i="7"/>
  <c r="D129" i="7"/>
  <c r="C129" i="7"/>
  <c r="B129" i="7"/>
  <c r="A129" i="7"/>
  <c r="J128" i="7"/>
  <c r="F128" i="7"/>
  <c r="E128" i="7"/>
  <c r="D128" i="7"/>
  <c r="C128" i="7"/>
  <c r="B128" i="7"/>
  <c r="A128" i="7"/>
  <c r="E127" i="7"/>
  <c r="D127" i="7"/>
  <c r="B127" i="7"/>
  <c r="A127" i="7"/>
  <c r="E126" i="7"/>
  <c r="D126" i="7"/>
  <c r="C126" i="7"/>
  <c r="B126" i="7"/>
  <c r="A126" i="7"/>
  <c r="E125" i="7"/>
  <c r="D125" i="7"/>
  <c r="B125" i="7"/>
  <c r="A125" i="7"/>
  <c r="E124" i="7"/>
  <c r="D124" i="7"/>
  <c r="B124" i="7"/>
  <c r="A124" i="7"/>
  <c r="E123" i="7"/>
  <c r="D123" i="7"/>
  <c r="C123" i="7"/>
  <c r="B123" i="7"/>
  <c r="A123" i="7"/>
  <c r="E122" i="7"/>
  <c r="D122" i="7"/>
  <c r="C122" i="7"/>
  <c r="B122" i="7"/>
  <c r="A122" i="7"/>
  <c r="J121" i="7"/>
  <c r="F121" i="7"/>
  <c r="E121" i="7"/>
  <c r="D121" i="7"/>
  <c r="C121" i="7"/>
  <c r="B121" i="7"/>
  <c r="A121" i="7"/>
  <c r="E120" i="7"/>
  <c r="D120" i="7"/>
  <c r="B120" i="7"/>
  <c r="A120" i="7"/>
  <c r="E119" i="7"/>
  <c r="D119" i="7"/>
  <c r="C119" i="7"/>
  <c r="B119" i="7"/>
  <c r="A119" i="7"/>
  <c r="E118" i="7"/>
  <c r="D118" i="7"/>
  <c r="C118" i="7"/>
  <c r="B118" i="7"/>
  <c r="A118" i="7"/>
  <c r="P117" i="7"/>
  <c r="J117" i="7"/>
  <c r="F117" i="7"/>
  <c r="E117" i="7"/>
  <c r="D117" i="7"/>
  <c r="C117" i="7"/>
  <c r="B117" i="7"/>
  <c r="A117" i="7"/>
  <c r="E116" i="7"/>
  <c r="D116" i="7"/>
  <c r="B116" i="7"/>
  <c r="A116" i="7"/>
  <c r="J115" i="7"/>
  <c r="E115" i="7"/>
  <c r="D115" i="7"/>
  <c r="B115" i="7"/>
  <c r="A115" i="7"/>
  <c r="E114" i="7"/>
  <c r="D114" i="7"/>
  <c r="B114" i="7"/>
  <c r="A114" i="7"/>
  <c r="E113" i="7"/>
  <c r="D113" i="7"/>
  <c r="C113" i="7"/>
  <c r="B113" i="7"/>
  <c r="A113" i="7"/>
  <c r="H112" i="7"/>
  <c r="E112" i="7"/>
  <c r="D112" i="7"/>
  <c r="C112" i="7"/>
  <c r="B112" i="7"/>
  <c r="A112" i="7"/>
  <c r="E111" i="7"/>
  <c r="D111" i="7"/>
  <c r="C111" i="7"/>
  <c r="B111" i="7"/>
  <c r="A111" i="7"/>
  <c r="E110" i="7"/>
  <c r="D110" i="7"/>
  <c r="C110" i="7"/>
  <c r="B110" i="7"/>
  <c r="A110" i="7"/>
  <c r="E109" i="7"/>
  <c r="D109" i="7"/>
  <c r="C109" i="7"/>
  <c r="B109" i="7"/>
  <c r="A109" i="7"/>
  <c r="E108" i="7"/>
  <c r="D108" i="7"/>
  <c r="C108" i="7"/>
  <c r="B108" i="7"/>
  <c r="A108" i="7"/>
  <c r="E107" i="7"/>
  <c r="D107" i="7"/>
  <c r="C107" i="7"/>
  <c r="B107" i="7"/>
  <c r="A107" i="7"/>
  <c r="E106" i="7"/>
  <c r="D106" i="7"/>
  <c r="C106" i="7"/>
  <c r="B106" i="7"/>
  <c r="A106" i="7"/>
  <c r="E105" i="7"/>
  <c r="D105" i="7"/>
  <c r="B105" i="7"/>
  <c r="A105" i="7"/>
  <c r="E104" i="7"/>
  <c r="D104" i="7"/>
  <c r="C104" i="7"/>
  <c r="B104" i="7"/>
  <c r="A104" i="7"/>
  <c r="E103" i="7"/>
  <c r="D103" i="7"/>
  <c r="C103" i="7"/>
  <c r="B103" i="7"/>
  <c r="A103" i="7"/>
  <c r="E102" i="7"/>
  <c r="D102" i="7"/>
  <c r="B102" i="7"/>
  <c r="A102" i="7"/>
  <c r="E101" i="7"/>
  <c r="D101" i="7"/>
  <c r="B101" i="7"/>
  <c r="A101" i="7"/>
  <c r="E100" i="7"/>
  <c r="D100" i="7"/>
  <c r="C100" i="7"/>
  <c r="B100" i="7"/>
  <c r="A100" i="7"/>
  <c r="E99" i="7"/>
  <c r="D99" i="7"/>
  <c r="C99" i="7"/>
  <c r="B99" i="7"/>
  <c r="A99" i="7"/>
  <c r="E98" i="7"/>
  <c r="D98" i="7"/>
  <c r="B98" i="7"/>
  <c r="A98" i="7"/>
  <c r="E97" i="7"/>
  <c r="D97" i="7"/>
  <c r="B97" i="7"/>
  <c r="A97" i="7"/>
  <c r="E96" i="7"/>
  <c r="D96" i="7"/>
  <c r="C96" i="7"/>
  <c r="B96" i="7"/>
  <c r="A96" i="7"/>
  <c r="E95" i="7"/>
  <c r="D95" i="7"/>
  <c r="B95" i="7"/>
  <c r="A95" i="7"/>
  <c r="E94" i="7"/>
  <c r="D94" i="7"/>
  <c r="B94" i="7"/>
  <c r="A94" i="7"/>
  <c r="E93" i="7"/>
  <c r="D93" i="7"/>
  <c r="C93" i="7"/>
  <c r="B93" i="7"/>
  <c r="A93" i="7"/>
  <c r="P92" i="7"/>
  <c r="J92" i="7"/>
  <c r="F92" i="7"/>
  <c r="E92" i="7"/>
  <c r="D92" i="7"/>
  <c r="C92" i="7"/>
  <c r="B92" i="7"/>
  <c r="A92" i="7"/>
  <c r="E91" i="7"/>
  <c r="D91" i="7"/>
  <c r="C91" i="7"/>
  <c r="B91" i="7"/>
  <c r="A91" i="7"/>
  <c r="E90" i="7"/>
  <c r="D90" i="7"/>
  <c r="C90" i="7"/>
  <c r="B90" i="7"/>
  <c r="A90" i="7"/>
  <c r="E89" i="7"/>
  <c r="D89" i="7"/>
  <c r="C89" i="7"/>
  <c r="B89" i="7"/>
  <c r="A89" i="7"/>
  <c r="J88" i="7"/>
  <c r="F88" i="7"/>
  <c r="E88" i="7"/>
  <c r="D88" i="7"/>
  <c r="C88" i="7"/>
  <c r="B88" i="7"/>
  <c r="A88" i="7"/>
  <c r="E87" i="7"/>
  <c r="D87" i="7"/>
  <c r="B87" i="7"/>
  <c r="A87" i="7"/>
  <c r="E86" i="7"/>
  <c r="D86" i="7"/>
  <c r="B86" i="7"/>
  <c r="A86" i="7"/>
  <c r="E85" i="7"/>
  <c r="D85" i="7"/>
  <c r="C85" i="7"/>
  <c r="B85" i="7"/>
  <c r="A85" i="7"/>
  <c r="P84" i="7"/>
  <c r="J84" i="7"/>
  <c r="F84" i="7"/>
  <c r="E84" i="7"/>
  <c r="D84" i="7"/>
  <c r="C84" i="7"/>
  <c r="B84" i="7"/>
  <c r="A84" i="7"/>
  <c r="E83" i="7"/>
  <c r="D83" i="7"/>
  <c r="B83" i="7"/>
  <c r="A83" i="7"/>
  <c r="E82" i="7"/>
  <c r="D82" i="7"/>
  <c r="B82" i="7"/>
  <c r="A82" i="7"/>
  <c r="E81" i="7"/>
  <c r="D81" i="7"/>
  <c r="C81" i="7"/>
  <c r="B81" i="7"/>
  <c r="A81" i="7"/>
  <c r="J80" i="7"/>
  <c r="E80" i="7"/>
  <c r="D80" i="7"/>
  <c r="C80" i="7"/>
  <c r="B80" i="7"/>
  <c r="A80" i="7"/>
  <c r="E79" i="7"/>
  <c r="D79" i="7"/>
  <c r="B79" i="7"/>
  <c r="A79" i="7"/>
  <c r="E78" i="7"/>
  <c r="D78" i="7"/>
  <c r="B78" i="7"/>
  <c r="A78" i="7"/>
  <c r="E77" i="7"/>
  <c r="D77" i="7"/>
  <c r="B77" i="7"/>
  <c r="A77" i="7"/>
  <c r="E76" i="7"/>
  <c r="D76" i="7"/>
  <c r="B76" i="7"/>
  <c r="A76" i="7"/>
  <c r="E75" i="7"/>
  <c r="D75" i="7"/>
  <c r="C75" i="7"/>
  <c r="B75" i="7"/>
  <c r="A75" i="7"/>
  <c r="E74" i="7"/>
  <c r="D74" i="7"/>
  <c r="C74" i="7"/>
  <c r="B74" i="7"/>
  <c r="A74" i="7"/>
  <c r="P73" i="7"/>
  <c r="J73" i="7"/>
  <c r="F73" i="7"/>
  <c r="E73" i="7"/>
  <c r="D73" i="7"/>
  <c r="C73" i="7"/>
  <c r="B73" i="7"/>
  <c r="A73" i="7"/>
  <c r="E72" i="7"/>
  <c r="D72" i="7"/>
  <c r="B72" i="7"/>
  <c r="A72" i="7"/>
  <c r="E71" i="7"/>
  <c r="D71" i="7"/>
  <c r="C71" i="7"/>
  <c r="B71" i="7"/>
  <c r="A71" i="7"/>
  <c r="E70" i="7"/>
  <c r="D70" i="7"/>
  <c r="C70" i="7"/>
  <c r="B70" i="7"/>
  <c r="A70" i="7"/>
  <c r="J69" i="7"/>
  <c r="F69" i="7"/>
  <c r="E69" i="7"/>
  <c r="D69" i="7"/>
  <c r="C69" i="7"/>
  <c r="B69" i="7"/>
  <c r="A69" i="7"/>
  <c r="E68" i="7"/>
  <c r="D68" i="7"/>
  <c r="B68" i="7"/>
  <c r="A68" i="7"/>
  <c r="E67" i="7"/>
  <c r="D67" i="7"/>
  <c r="C67" i="7"/>
  <c r="B67" i="7"/>
  <c r="A67" i="7"/>
  <c r="E66" i="7"/>
  <c r="D66" i="7"/>
  <c r="C66" i="7"/>
  <c r="B66" i="7"/>
  <c r="A66" i="7"/>
  <c r="P65" i="7"/>
  <c r="J65" i="7"/>
  <c r="F65" i="7"/>
  <c r="E65" i="7"/>
  <c r="D65" i="7"/>
  <c r="C65" i="7"/>
  <c r="B65" i="7"/>
  <c r="A65" i="7"/>
  <c r="E64" i="7"/>
  <c r="D64" i="7"/>
  <c r="B64" i="7"/>
  <c r="A64" i="7"/>
  <c r="E63" i="7"/>
  <c r="D63" i="7"/>
  <c r="B63" i="7"/>
  <c r="A63" i="7"/>
  <c r="E62" i="7"/>
  <c r="D62" i="7"/>
  <c r="C62" i="7"/>
  <c r="B62" i="7"/>
  <c r="A62" i="7"/>
  <c r="J61" i="7"/>
  <c r="F61" i="7"/>
  <c r="E61" i="7"/>
  <c r="D61" i="7"/>
  <c r="C61" i="7"/>
  <c r="B61" i="7"/>
  <c r="A61" i="7"/>
  <c r="E60" i="7"/>
  <c r="D60" i="7"/>
  <c r="B60" i="7"/>
  <c r="A60" i="7"/>
  <c r="E59" i="7"/>
  <c r="D59" i="7"/>
  <c r="B59" i="7"/>
  <c r="A59" i="7"/>
  <c r="E58" i="7"/>
  <c r="D58" i="7"/>
  <c r="C58" i="7"/>
  <c r="B58" i="7"/>
  <c r="A58" i="7"/>
  <c r="E57" i="7"/>
  <c r="D57" i="7"/>
  <c r="C57" i="7"/>
  <c r="B57" i="7"/>
  <c r="A57" i="7"/>
  <c r="J56" i="7"/>
  <c r="F56" i="7"/>
  <c r="E56" i="7"/>
  <c r="D56" i="7"/>
  <c r="C56" i="7"/>
  <c r="B56" i="7"/>
  <c r="A56" i="7"/>
  <c r="E55" i="7"/>
  <c r="D55" i="7"/>
  <c r="C55" i="7"/>
  <c r="B55" i="7"/>
  <c r="A55" i="7"/>
  <c r="E54" i="7"/>
  <c r="D54" i="7"/>
  <c r="C54" i="7"/>
  <c r="B54" i="7"/>
  <c r="A54" i="7"/>
  <c r="E53" i="7"/>
  <c r="D53" i="7"/>
  <c r="C53" i="7"/>
  <c r="B53" i="7"/>
  <c r="A53" i="7"/>
  <c r="P52" i="7"/>
  <c r="J52" i="7"/>
  <c r="F52" i="7"/>
  <c r="E52" i="7"/>
  <c r="D52" i="7"/>
  <c r="C52" i="7"/>
  <c r="B52" i="7"/>
  <c r="A52" i="7"/>
  <c r="E51" i="7"/>
  <c r="D51" i="7"/>
  <c r="B51" i="7"/>
  <c r="A51" i="7"/>
  <c r="E50" i="7"/>
  <c r="D50" i="7"/>
  <c r="C50" i="7"/>
  <c r="B50" i="7"/>
  <c r="A50" i="7"/>
  <c r="E49" i="7"/>
  <c r="D49" i="7"/>
  <c r="C49" i="7"/>
  <c r="B49" i="7"/>
  <c r="A49" i="7"/>
  <c r="J48" i="7"/>
  <c r="F48" i="7"/>
  <c r="E48" i="7"/>
  <c r="D48" i="7"/>
  <c r="C48" i="7"/>
  <c r="B48" i="7"/>
  <c r="A48" i="7"/>
  <c r="E47" i="7"/>
  <c r="D47" i="7"/>
  <c r="B47" i="7"/>
  <c r="A47" i="7"/>
  <c r="E46" i="7"/>
  <c r="D46" i="7"/>
  <c r="C46" i="7"/>
  <c r="B46" i="7"/>
  <c r="A46" i="7"/>
  <c r="E45" i="7"/>
  <c r="D45" i="7"/>
  <c r="C45" i="7"/>
  <c r="B45" i="7"/>
  <c r="A45" i="7"/>
  <c r="P44" i="7"/>
  <c r="J44" i="7"/>
  <c r="F44" i="7"/>
  <c r="E44" i="7"/>
  <c r="D44" i="7"/>
  <c r="C44" i="7"/>
  <c r="B44" i="7"/>
  <c r="A44" i="7"/>
  <c r="E43" i="7"/>
  <c r="D43" i="7"/>
  <c r="B43" i="7"/>
  <c r="A43" i="7"/>
  <c r="E42" i="7"/>
  <c r="D42" i="7"/>
  <c r="B42" i="7"/>
  <c r="A42" i="7"/>
  <c r="E41" i="7"/>
  <c r="D41" i="7"/>
  <c r="C41" i="7"/>
  <c r="B41" i="7"/>
  <c r="A41" i="7"/>
  <c r="P40" i="7"/>
  <c r="J40" i="7"/>
  <c r="E40" i="7"/>
  <c r="D40" i="7"/>
  <c r="C40" i="7"/>
  <c r="B40" i="7"/>
  <c r="A40" i="7"/>
  <c r="E39" i="7"/>
  <c r="D39" i="7"/>
  <c r="B39" i="7"/>
  <c r="A39" i="7"/>
  <c r="H38" i="7"/>
  <c r="E38" i="7"/>
  <c r="D38" i="7"/>
  <c r="B38" i="7"/>
  <c r="A38" i="7"/>
  <c r="E37" i="7"/>
  <c r="D37" i="7"/>
  <c r="C37" i="7"/>
  <c r="B37" i="7"/>
  <c r="A37" i="7"/>
  <c r="E36" i="7"/>
  <c r="D36" i="7"/>
  <c r="C36" i="7"/>
  <c r="B36" i="7"/>
  <c r="A36" i="7"/>
  <c r="E35" i="7"/>
  <c r="D35" i="7"/>
  <c r="C35" i="7"/>
  <c r="B35" i="7"/>
  <c r="A35" i="7"/>
  <c r="E34" i="7"/>
  <c r="D34" i="7"/>
  <c r="C34" i="7"/>
  <c r="B34" i="7"/>
  <c r="A34" i="7"/>
  <c r="E33" i="7"/>
  <c r="D33" i="7"/>
  <c r="C33" i="7"/>
  <c r="B33" i="7"/>
  <c r="A33" i="7"/>
  <c r="E32" i="7"/>
  <c r="D32" i="7"/>
  <c r="C32" i="7"/>
  <c r="B32" i="7"/>
  <c r="A32" i="7"/>
  <c r="E31" i="7"/>
  <c r="D31" i="7"/>
  <c r="C31" i="7"/>
  <c r="B31" i="7"/>
  <c r="A31" i="7"/>
  <c r="E30" i="7"/>
  <c r="D30" i="7"/>
  <c r="C30" i="7"/>
  <c r="B30" i="7"/>
  <c r="A30" i="7"/>
  <c r="E29" i="7"/>
  <c r="D29" i="7"/>
  <c r="C29" i="7"/>
  <c r="B29" i="7"/>
  <c r="A29" i="7"/>
  <c r="E28" i="7"/>
  <c r="D28" i="7"/>
  <c r="C28" i="7"/>
  <c r="B28" i="7"/>
  <c r="A28" i="7"/>
  <c r="E27" i="7"/>
  <c r="D27" i="7"/>
  <c r="B27" i="7"/>
  <c r="A27" i="7"/>
  <c r="E26" i="7"/>
  <c r="D26" i="7"/>
  <c r="C26" i="7"/>
  <c r="B26" i="7"/>
  <c r="A26" i="7"/>
  <c r="E25" i="7"/>
  <c r="D25" i="7"/>
  <c r="C25" i="7"/>
  <c r="B25" i="7"/>
  <c r="A25" i="7"/>
  <c r="E24" i="7"/>
  <c r="D24" i="7"/>
  <c r="C24" i="7"/>
  <c r="B24" i="7"/>
  <c r="A24" i="7"/>
  <c r="E23" i="7"/>
  <c r="D23" i="7"/>
  <c r="B23" i="7"/>
  <c r="A23" i="7"/>
  <c r="E22" i="7"/>
  <c r="D22" i="7"/>
  <c r="C22" i="7"/>
  <c r="B22" i="7"/>
  <c r="A22" i="7"/>
  <c r="E21" i="7"/>
  <c r="D21" i="7"/>
  <c r="C21" i="7"/>
  <c r="B21" i="7"/>
  <c r="A21" i="7"/>
  <c r="E20" i="7"/>
  <c r="D20" i="7"/>
  <c r="C20" i="7"/>
  <c r="B20" i="7"/>
  <c r="A20" i="7"/>
  <c r="E19" i="7"/>
  <c r="D19" i="7"/>
  <c r="B19" i="7"/>
  <c r="A19" i="7"/>
  <c r="F18" i="7"/>
  <c r="E18" i="7"/>
  <c r="D18" i="7"/>
  <c r="C18" i="7"/>
  <c r="B18" i="7"/>
  <c r="A18" i="7"/>
  <c r="E17" i="7"/>
  <c r="D17" i="7"/>
  <c r="B17" i="7"/>
  <c r="A17" i="7"/>
  <c r="E16" i="7"/>
  <c r="D16" i="7"/>
  <c r="B16" i="7"/>
  <c r="A16" i="7"/>
  <c r="I15" i="7"/>
  <c r="E15" i="7"/>
  <c r="D15" i="7"/>
  <c r="B15" i="7"/>
  <c r="A15" i="7"/>
  <c r="F14" i="7"/>
  <c r="E14" i="7"/>
  <c r="D14" i="7"/>
  <c r="C14" i="7"/>
  <c r="B14" i="7"/>
  <c r="A14" i="7"/>
  <c r="E13" i="7"/>
  <c r="D13" i="7"/>
  <c r="B13" i="7"/>
  <c r="A13" i="7"/>
  <c r="D12" i="7"/>
  <c r="C12" i="7"/>
  <c r="B12" i="7"/>
  <c r="P11" i="7"/>
  <c r="J11" i="7"/>
  <c r="F11" i="7"/>
  <c r="E11" i="7"/>
  <c r="D11" i="7"/>
  <c r="C11" i="7"/>
  <c r="B11" i="7"/>
  <c r="A11" i="7"/>
  <c r="D10" i="7"/>
  <c r="B10" i="7"/>
  <c r="J9" i="7"/>
  <c r="F9" i="7"/>
  <c r="E9" i="7"/>
  <c r="D9" i="7"/>
  <c r="B9" i="7"/>
  <c r="A9" i="7"/>
  <c r="D8" i="7"/>
  <c r="B8" i="7"/>
  <c r="J7" i="7"/>
  <c r="E7" i="7"/>
  <c r="D7" i="7"/>
  <c r="C7" i="7"/>
  <c r="B7" i="7"/>
  <c r="A7" i="7"/>
  <c r="D6" i="7"/>
  <c r="B6" i="7"/>
  <c r="E144" i="6"/>
  <c r="D144" i="6"/>
  <c r="C144" i="6"/>
  <c r="B144" i="6"/>
  <c r="A144" i="6"/>
  <c r="E143" i="6"/>
  <c r="D143" i="6"/>
  <c r="C143" i="6"/>
  <c r="B143" i="6"/>
  <c r="A143" i="6"/>
  <c r="E142" i="6"/>
  <c r="D142" i="6"/>
  <c r="C142" i="6"/>
  <c r="B142" i="6"/>
  <c r="A142" i="6"/>
  <c r="S141" i="6"/>
  <c r="E141" i="6"/>
  <c r="D141" i="6"/>
  <c r="C141" i="6"/>
  <c r="B141" i="6"/>
  <c r="A141" i="6"/>
  <c r="E140" i="6"/>
  <c r="D140" i="6"/>
  <c r="C140" i="6"/>
  <c r="B140" i="6"/>
  <c r="A140" i="6"/>
  <c r="J139" i="6"/>
  <c r="E139" i="6"/>
  <c r="D139" i="6"/>
  <c r="C139" i="6"/>
  <c r="B139" i="6"/>
  <c r="A139" i="6"/>
  <c r="E138" i="6"/>
  <c r="D138" i="6"/>
  <c r="C138" i="6"/>
  <c r="B138" i="6"/>
  <c r="A138" i="6"/>
  <c r="S137" i="6"/>
  <c r="E137" i="6"/>
  <c r="D137" i="6"/>
  <c r="C137" i="6"/>
  <c r="B137" i="6"/>
  <c r="A137" i="6"/>
  <c r="E136" i="6"/>
  <c r="D136" i="6"/>
  <c r="B136" i="6"/>
  <c r="A136" i="6"/>
  <c r="E135" i="6"/>
  <c r="D135" i="6"/>
  <c r="B135" i="6"/>
  <c r="A135" i="6"/>
  <c r="J134" i="6"/>
  <c r="E134" i="6"/>
  <c r="D134" i="6"/>
  <c r="C134" i="6"/>
  <c r="B134" i="6"/>
  <c r="A134" i="6"/>
  <c r="E133" i="6"/>
  <c r="D133" i="6"/>
  <c r="C133" i="6"/>
  <c r="B133" i="6"/>
  <c r="A133" i="6"/>
  <c r="S132" i="6"/>
  <c r="E132" i="6"/>
  <c r="D132" i="6"/>
  <c r="C132" i="6"/>
  <c r="B132" i="6"/>
  <c r="A132" i="6"/>
  <c r="E131" i="6"/>
  <c r="D131" i="6"/>
  <c r="B131" i="6"/>
  <c r="A131" i="6"/>
  <c r="J130" i="6"/>
  <c r="E130" i="6"/>
  <c r="D130" i="6"/>
  <c r="C130" i="6"/>
  <c r="B130" i="6"/>
  <c r="A130" i="6"/>
  <c r="E129" i="6"/>
  <c r="D129" i="6"/>
  <c r="C129" i="6"/>
  <c r="B129" i="6"/>
  <c r="A129" i="6"/>
  <c r="S128" i="6"/>
  <c r="E128" i="6"/>
  <c r="D128" i="6"/>
  <c r="C128" i="6"/>
  <c r="B128" i="6"/>
  <c r="A128" i="6"/>
  <c r="E127" i="6"/>
  <c r="D127" i="6"/>
  <c r="B127" i="6"/>
  <c r="A127" i="6"/>
  <c r="J126" i="6"/>
  <c r="E126" i="6"/>
  <c r="D126" i="6"/>
  <c r="C126" i="6"/>
  <c r="B126" i="6"/>
  <c r="A126" i="6"/>
  <c r="E125" i="6"/>
  <c r="D125" i="6"/>
  <c r="B125" i="6"/>
  <c r="A125" i="6"/>
  <c r="E124" i="6"/>
  <c r="D124" i="6"/>
  <c r="B124" i="6"/>
  <c r="A124" i="6"/>
  <c r="J123" i="6"/>
  <c r="E123" i="6"/>
  <c r="D123" i="6"/>
  <c r="C123" i="6"/>
  <c r="B123" i="6"/>
  <c r="A123" i="6"/>
  <c r="E122" i="6"/>
  <c r="D122" i="6"/>
  <c r="C122" i="6"/>
  <c r="B122" i="6"/>
  <c r="A122" i="6"/>
  <c r="S121" i="6"/>
  <c r="E121" i="6"/>
  <c r="D121" i="6"/>
  <c r="C121" i="6"/>
  <c r="B121" i="6"/>
  <c r="A121" i="6"/>
  <c r="E120" i="6"/>
  <c r="D120" i="6"/>
  <c r="B120" i="6"/>
  <c r="A120" i="6"/>
  <c r="J119" i="6"/>
  <c r="E119" i="6"/>
  <c r="D119" i="6"/>
  <c r="C119" i="6"/>
  <c r="B119" i="6"/>
  <c r="A119" i="6"/>
  <c r="E118" i="6"/>
  <c r="D118" i="6"/>
  <c r="C118" i="6"/>
  <c r="B118" i="6"/>
  <c r="A118" i="6"/>
  <c r="S117" i="6"/>
  <c r="E117" i="6"/>
  <c r="D117" i="6"/>
  <c r="C117" i="6"/>
  <c r="B117" i="6"/>
  <c r="A117" i="6"/>
  <c r="O116" i="6"/>
  <c r="E116" i="6"/>
  <c r="D116" i="6"/>
  <c r="B116" i="6"/>
  <c r="A116" i="6"/>
  <c r="E115" i="6"/>
  <c r="D115" i="6"/>
  <c r="B115" i="6"/>
  <c r="A115" i="6"/>
  <c r="E114" i="6"/>
  <c r="D114" i="6"/>
  <c r="B114" i="6"/>
  <c r="A114" i="6"/>
  <c r="E113" i="6"/>
  <c r="D113" i="6"/>
  <c r="C113" i="6"/>
  <c r="B113" i="6"/>
  <c r="A113" i="6"/>
  <c r="J112" i="6"/>
  <c r="E112" i="6"/>
  <c r="D112" i="6"/>
  <c r="C112" i="6"/>
  <c r="B112" i="6"/>
  <c r="A112" i="6"/>
  <c r="E111" i="6"/>
  <c r="D111" i="6"/>
  <c r="C111" i="6"/>
  <c r="B111" i="6"/>
  <c r="A111" i="6"/>
  <c r="E110" i="6"/>
  <c r="D110" i="6"/>
  <c r="C110" i="6"/>
  <c r="B110" i="6"/>
  <c r="A110" i="6"/>
  <c r="E109" i="6"/>
  <c r="D109" i="6"/>
  <c r="C109" i="6"/>
  <c r="B109" i="6"/>
  <c r="A109" i="6"/>
  <c r="J108" i="6"/>
  <c r="E108" i="6"/>
  <c r="D108" i="6"/>
  <c r="C108" i="6"/>
  <c r="B108" i="6"/>
  <c r="A108" i="6"/>
  <c r="E107" i="6"/>
  <c r="D107" i="6"/>
  <c r="C107" i="6"/>
  <c r="B107" i="6"/>
  <c r="A107" i="6"/>
  <c r="E106" i="6"/>
  <c r="D106" i="6"/>
  <c r="C106" i="6"/>
  <c r="B106" i="6"/>
  <c r="A106" i="6"/>
  <c r="E105" i="6"/>
  <c r="D105" i="6"/>
  <c r="B105" i="6"/>
  <c r="A105" i="6"/>
  <c r="J104" i="6"/>
  <c r="E104" i="6"/>
  <c r="D104" i="6"/>
  <c r="C104" i="6"/>
  <c r="B104" i="6"/>
  <c r="A104" i="6"/>
  <c r="E103" i="6"/>
  <c r="D103" i="6"/>
  <c r="C103" i="6"/>
  <c r="B103" i="6"/>
  <c r="A103" i="6"/>
  <c r="E102" i="6"/>
  <c r="D102" i="6"/>
  <c r="B102" i="6"/>
  <c r="A102" i="6"/>
  <c r="E101" i="6"/>
  <c r="D101" i="6"/>
  <c r="B101" i="6"/>
  <c r="A101" i="6"/>
  <c r="J100" i="6"/>
  <c r="E100" i="6"/>
  <c r="D100" i="6"/>
  <c r="C100" i="6"/>
  <c r="B100" i="6"/>
  <c r="A100" i="6"/>
  <c r="E99" i="6"/>
  <c r="D99" i="6"/>
  <c r="C99" i="6"/>
  <c r="B99" i="6"/>
  <c r="A99" i="6"/>
  <c r="E98" i="6"/>
  <c r="D98" i="6"/>
  <c r="B98" i="6"/>
  <c r="A98" i="6"/>
  <c r="E97" i="6"/>
  <c r="D97" i="6"/>
  <c r="B97" i="6"/>
  <c r="A97" i="6"/>
  <c r="J96" i="6"/>
  <c r="E96" i="6"/>
  <c r="D96" i="6"/>
  <c r="C96" i="6"/>
  <c r="B96" i="6"/>
  <c r="A96" i="6"/>
  <c r="E95" i="6"/>
  <c r="D95" i="6"/>
  <c r="B95" i="6"/>
  <c r="A95" i="6"/>
  <c r="E94" i="6"/>
  <c r="D94" i="6"/>
  <c r="B94" i="6"/>
  <c r="A94" i="6"/>
  <c r="E93" i="6"/>
  <c r="D93" i="6"/>
  <c r="C93" i="6"/>
  <c r="B93" i="6"/>
  <c r="A93" i="6"/>
  <c r="S92" i="6"/>
  <c r="E92" i="6"/>
  <c r="D92" i="6"/>
  <c r="C92" i="6"/>
  <c r="B92" i="6"/>
  <c r="A92" i="6"/>
  <c r="E91" i="6"/>
  <c r="D91" i="6"/>
  <c r="C91" i="6"/>
  <c r="B91" i="6"/>
  <c r="A91" i="6"/>
  <c r="E90" i="6"/>
  <c r="D90" i="6"/>
  <c r="C90" i="6"/>
  <c r="B90" i="6"/>
  <c r="A90" i="6"/>
  <c r="E89" i="6"/>
  <c r="D89" i="6"/>
  <c r="C89" i="6"/>
  <c r="B89" i="6"/>
  <c r="A89" i="6"/>
  <c r="S88" i="6"/>
  <c r="E88" i="6"/>
  <c r="D88" i="6"/>
  <c r="C88" i="6"/>
  <c r="B88" i="6"/>
  <c r="A88" i="6"/>
  <c r="E87" i="6"/>
  <c r="D87" i="6"/>
  <c r="B87" i="6"/>
  <c r="A87" i="6"/>
  <c r="E86" i="6"/>
  <c r="D86" i="6"/>
  <c r="B86" i="6"/>
  <c r="A86" i="6"/>
  <c r="E85" i="6"/>
  <c r="D85" i="6"/>
  <c r="C85" i="6"/>
  <c r="B85" i="6"/>
  <c r="A85" i="6"/>
  <c r="S84" i="6"/>
  <c r="E84" i="6"/>
  <c r="D84" i="6"/>
  <c r="C84" i="6"/>
  <c r="B84" i="6"/>
  <c r="A84" i="6"/>
  <c r="E83" i="6"/>
  <c r="D83" i="6"/>
  <c r="B83" i="6"/>
  <c r="A83" i="6"/>
  <c r="E82" i="6"/>
  <c r="D82" i="6"/>
  <c r="B82" i="6"/>
  <c r="A82" i="6"/>
  <c r="E81" i="6"/>
  <c r="D81" i="6"/>
  <c r="C81" i="6"/>
  <c r="B81" i="6"/>
  <c r="A81" i="6"/>
  <c r="J80" i="6"/>
  <c r="E80" i="6"/>
  <c r="D80" i="6"/>
  <c r="C80" i="6"/>
  <c r="B80" i="6"/>
  <c r="A80" i="6"/>
  <c r="E79" i="6"/>
  <c r="D79" i="6"/>
  <c r="B79" i="6"/>
  <c r="A79" i="6"/>
  <c r="E78" i="6"/>
  <c r="D78" i="6"/>
  <c r="B78" i="6"/>
  <c r="A78" i="6"/>
  <c r="E77" i="6"/>
  <c r="D77" i="6"/>
  <c r="B77" i="6"/>
  <c r="A77" i="6"/>
  <c r="E76" i="6"/>
  <c r="D76" i="6"/>
  <c r="B76" i="6"/>
  <c r="A76" i="6"/>
  <c r="E75" i="6"/>
  <c r="D75" i="6"/>
  <c r="C75" i="6"/>
  <c r="B75" i="6"/>
  <c r="A75" i="6"/>
  <c r="E74" i="6"/>
  <c r="D74" i="6"/>
  <c r="C74" i="6"/>
  <c r="B74" i="6"/>
  <c r="A74" i="6"/>
  <c r="S73" i="6"/>
  <c r="E73" i="6"/>
  <c r="D73" i="6"/>
  <c r="C73" i="6"/>
  <c r="B73" i="6"/>
  <c r="A73" i="6"/>
  <c r="E72" i="6"/>
  <c r="D72" i="6"/>
  <c r="B72" i="6"/>
  <c r="A72" i="6"/>
  <c r="E71" i="6"/>
  <c r="D71" i="6"/>
  <c r="C71" i="6"/>
  <c r="B71" i="6"/>
  <c r="A71" i="6"/>
  <c r="E70" i="6"/>
  <c r="D70" i="6"/>
  <c r="C70" i="6"/>
  <c r="B70" i="6"/>
  <c r="A70" i="6"/>
  <c r="S69" i="6"/>
  <c r="E69" i="6"/>
  <c r="D69" i="6"/>
  <c r="C69" i="6"/>
  <c r="B69" i="6"/>
  <c r="A69" i="6"/>
  <c r="E68" i="6"/>
  <c r="D68" i="6"/>
  <c r="B68" i="6"/>
  <c r="A68" i="6"/>
  <c r="E67" i="6"/>
  <c r="D67" i="6"/>
  <c r="C67" i="6"/>
  <c r="B67" i="6"/>
  <c r="A67" i="6"/>
  <c r="E66" i="6"/>
  <c r="D66" i="6"/>
  <c r="C66" i="6"/>
  <c r="B66" i="6"/>
  <c r="A66" i="6"/>
  <c r="S65" i="6"/>
  <c r="E65" i="6"/>
  <c r="D65" i="6"/>
  <c r="C65" i="6"/>
  <c r="B65" i="6"/>
  <c r="A65" i="6"/>
  <c r="E64" i="6"/>
  <c r="D64" i="6"/>
  <c r="B64" i="6"/>
  <c r="A64" i="6"/>
  <c r="E63" i="6"/>
  <c r="D63" i="6"/>
  <c r="B63" i="6"/>
  <c r="A63" i="6"/>
  <c r="E62" i="6"/>
  <c r="D62" i="6"/>
  <c r="C62" i="6"/>
  <c r="B62" i="6"/>
  <c r="A62" i="6"/>
  <c r="S61" i="6"/>
  <c r="E61" i="6"/>
  <c r="D61" i="6"/>
  <c r="C61" i="6"/>
  <c r="B61" i="6"/>
  <c r="A61" i="6"/>
  <c r="E60" i="6"/>
  <c r="D60" i="6"/>
  <c r="B60" i="6"/>
  <c r="A60" i="6"/>
  <c r="E59" i="6"/>
  <c r="D59" i="6"/>
  <c r="B59" i="6"/>
  <c r="A59" i="6"/>
  <c r="E58" i="6"/>
  <c r="D58" i="6"/>
  <c r="C58" i="6"/>
  <c r="B58" i="6"/>
  <c r="A58" i="6"/>
  <c r="E57" i="6"/>
  <c r="D57" i="6"/>
  <c r="C57" i="6"/>
  <c r="B57" i="6"/>
  <c r="A57" i="6"/>
  <c r="S56" i="6"/>
  <c r="E56" i="6"/>
  <c r="D56" i="6"/>
  <c r="C56" i="6"/>
  <c r="B56" i="6"/>
  <c r="A56" i="6"/>
  <c r="E55" i="6"/>
  <c r="D55" i="6"/>
  <c r="C55" i="6"/>
  <c r="B55" i="6"/>
  <c r="A55" i="6"/>
  <c r="E54" i="6"/>
  <c r="D54" i="6"/>
  <c r="C54" i="6"/>
  <c r="B54" i="6"/>
  <c r="A54" i="6"/>
  <c r="E53" i="6"/>
  <c r="D53" i="6"/>
  <c r="C53" i="6"/>
  <c r="B53" i="6"/>
  <c r="A53" i="6"/>
  <c r="S52" i="6"/>
  <c r="E52" i="6"/>
  <c r="D52" i="6"/>
  <c r="C52" i="6"/>
  <c r="B52" i="6"/>
  <c r="A52" i="6"/>
  <c r="E51" i="6"/>
  <c r="D51" i="6"/>
  <c r="B51" i="6"/>
  <c r="A51" i="6"/>
  <c r="E50" i="6"/>
  <c r="D50" i="6"/>
  <c r="C50" i="6"/>
  <c r="B50" i="6"/>
  <c r="A50" i="6"/>
  <c r="E49" i="6"/>
  <c r="D49" i="6"/>
  <c r="C49" i="6"/>
  <c r="B49" i="6"/>
  <c r="A49" i="6"/>
  <c r="S48" i="6"/>
  <c r="E48" i="6"/>
  <c r="D48" i="6"/>
  <c r="C48" i="6"/>
  <c r="B48" i="6"/>
  <c r="A48" i="6"/>
  <c r="E47" i="6"/>
  <c r="D47" i="6"/>
  <c r="B47" i="6"/>
  <c r="A47" i="6"/>
  <c r="E46" i="6"/>
  <c r="D46" i="6"/>
  <c r="C46" i="6"/>
  <c r="B46" i="6"/>
  <c r="A46" i="6"/>
  <c r="E45" i="6"/>
  <c r="D45" i="6"/>
  <c r="C45" i="6"/>
  <c r="B45" i="6"/>
  <c r="A45" i="6"/>
  <c r="S44" i="6"/>
  <c r="E44" i="6"/>
  <c r="D44" i="6"/>
  <c r="C44" i="6"/>
  <c r="B44" i="6"/>
  <c r="A44" i="6"/>
  <c r="E43" i="6"/>
  <c r="D43" i="6"/>
  <c r="B43" i="6"/>
  <c r="A43" i="6"/>
  <c r="E42" i="6"/>
  <c r="D42" i="6"/>
  <c r="B42" i="6"/>
  <c r="A42" i="6"/>
  <c r="E41" i="6"/>
  <c r="D41" i="6"/>
  <c r="C41" i="6"/>
  <c r="B41" i="6"/>
  <c r="A41" i="6"/>
  <c r="J40" i="6"/>
  <c r="E40" i="6"/>
  <c r="D40" i="6"/>
  <c r="C40" i="6"/>
  <c r="B40" i="6"/>
  <c r="A40" i="6"/>
  <c r="E39" i="6"/>
  <c r="D39" i="6"/>
  <c r="B39" i="6"/>
  <c r="A39" i="6"/>
  <c r="J38" i="6"/>
  <c r="E38" i="6"/>
  <c r="D38" i="6"/>
  <c r="B38" i="6"/>
  <c r="A38" i="6"/>
  <c r="E37" i="6"/>
  <c r="D37" i="6"/>
  <c r="C37" i="6"/>
  <c r="B37" i="6"/>
  <c r="A37" i="6"/>
  <c r="E36" i="6"/>
  <c r="D36" i="6"/>
  <c r="C36" i="6"/>
  <c r="B36" i="6"/>
  <c r="A36" i="6"/>
  <c r="E35" i="6"/>
  <c r="D35" i="6"/>
  <c r="C35" i="6"/>
  <c r="B35" i="6"/>
  <c r="A35" i="6"/>
  <c r="J34" i="6"/>
  <c r="E34" i="6"/>
  <c r="D34" i="6"/>
  <c r="C34" i="6"/>
  <c r="B34" i="6"/>
  <c r="A34" i="6"/>
  <c r="E33" i="6"/>
  <c r="D33" i="6"/>
  <c r="C33" i="6"/>
  <c r="B33" i="6"/>
  <c r="A33" i="6"/>
  <c r="E32" i="6"/>
  <c r="D32" i="6"/>
  <c r="C32" i="6"/>
  <c r="B32" i="6"/>
  <c r="A32" i="6"/>
  <c r="E31" i="6"/>
  <c r="D31" i="6"/>
  <c r="C31" i="6"/>
  <c r="B31" i="6"/>
  <c r="A31" i="6"/>
  <c r="J30" i="6"/>
  <c r="E30" i="6"/>
  <c r="D30" i="6"/>
  <c r="C30" i="6"/>
  <c r="B30" i="6"/>
  <c r="A30" i="6"/>
  <c r="E29" i="6"/>
  <c r="D29" i="6"/>
  <c r="C29" i="6"/>
  <c r="B29" i="6"/>
  <c r="A29" i="6"/>
  <c r="E28" i="6"/>
  <c r="D28" i="6"/>
  <c r="C28" i="6"/>
  <c r="B28" i="6"/>
  <c r="A28" i="6"/>
  <c r="E27" i="6"/>
  <c r="D27" i="6"/>
  <c r="B27" i="6"/>
  <c r="A27" i="6"/>
  <c r="J26" i="6"/>
  <c r="E26" i="6"/>
  <c r="D26" i="6"/>
  <c r="C26" i="6"/>
  <c r="B26" i="6"/>
  <c r="A26" i="6"/>
  <c r="E25" i="6"/>
  <c r="D25" i="6"/>
  <c r="C25" i="6"/>
  <c r="B25" i="6"/>
  <c r="A25" i="6"/>
  <c r="E24" i="6"/>
  <c r="D24" i="6"/>
  <c r="C24" i="6"/>
  <c r="B24" i="6"/>
  <c r="A24" i="6"/>
  <c r="E23" i="6"/>
  <c r="D23" i="6"/>
  <c r="B23" i="6"/>
  <c r="A23" i="6"/>
  <c r="J22" i="6"/>
  <c r="E22" i="6"/>
  <c r="D22" i="6"/>
  <c r="C22" i="6"/>
  <c r="B22" i="6"/>
  <c r="A22" i="6"/>
  <c r="E21" i="6"/>
  <c r="D21" i="6"/>
  <c r="C21" i="6"/>
  <c r="B21" i="6"/>
  <c r="A21" i="6"/>
  <c r="E20" i="6"/>
  <c r="D20" i="6"/>
  <c r="C20" i="6"/>
  <c r="B20" i="6"/>
  <c r="A20" i="6"/>
  <c r="E19" i="6"/>
  <c r="D19" i="6"/>
  <c r="B19" i="6"/>
  <c r="A19" i="6"/>
  <c r="S18" i="6"/>
  <c r="J18" i="6"/>
  <c r="E18" i="6"/>
  <c r="D18" i="6"/>
  <c r="C18" i="6"/>
  <c r="B18" i="6"/>
  <c r="A18" i="6"/>
  <c r="E17" i="6"/>
  <c r="D17" i="6"/>
  <c r="B17" i="6"/>
  <c r="A17" i="6"/>
  <c r="E16" i="6"/>
  <c r="D16" i="6"/>
  <c r="B16" i="6"/>
  <c r="A16" i="6"/>
  <c r="W15" i="6"/>
  <c r="E15" i="6"/>
  <c r="D15" i="6"/>
  <c r="B15" i="6"/>
  <c r="A15" i="6"/>
  <c r="E14" i="6"/>
  <c r="D14" i="6"/>
  <c r="C14" i="6"/>
  <c r="B14" i="6"/>
  <c r="A14" i="6"/>
  <c r="J13" i="6"/>
  <c r="E13" i="6"/>
  <c r="D13" i="6"/>
  <c r="B13" i="6"/>
  <c r="A13" i="6"/>
  <c r="D12" i="6"/>
  <c r="C12" i="6"/>
  <c r="B12" i="6"/>
  <c r="D11" i="6"/>
  <c r="C11" i="6"/>
  <c r="B11" i="6"/>
  <c r="D10" i="6"/>
  <c r="B10" i="6"/>
  <c r="E9" i="6"/>
  <c r="D9" i="6"/>
  <c r="C9" i="6"/>
  <c r="B9" i="6"/>
  <c r="A9" i="6"/>
  <c r="D8" i="6"/>
  <c r="B8" i="6"/>
  <c r="D7" i="6"/>
  <c r="C7" i="6"/>
  <c r="B7" i="6"/>
  <c r="D6" i="6"/>
  <c r="B6" i="6"/>
  <c r="E92" i="5"/>
  <c r="A92" i="5" a="1"/>
  <c r="A92" i="5" s="1"/>
  <c r="E91" i="5"/>
  <c r="A91" i="5" a="1"/>
  <c r="A91" i="5" s="1"/>
  <c r="A90" i="5" a="1"/>
  <c r="A90" i="5" s="1"/>
  <c r="E90" i="5" s="1"/>
  <c r="A89" i="5" a="1"/>
  <c r="A89" i="5" s="1"/>
  <c r="E89" i="5" s="1"/>
  <c r="E88" i="5"/>
  <c r="A88" i="5" a="1"/>
  <c r="A88" i="5" s="1"/>
  <c r="E87" i="5"/>
  <c r="A87" i="5" a="1"/>
  <c r="A87" i="5" s="1"/>
  <c r="A86" i="5" a="1"/>
  <c r="A86" i="5" s="1"/>
  <c r="E86" i="5" s="1"/>
  <c r="A85" i="5" a="1"/>
  <c r="A85" i="5" s="1"/>
  <c r="E85" i="5" s="1"/>
  <c r="E84" i="5"/>
  <c r="A84" i="5" a="1"/>
  <c r="A84" i="5" s="1"/>
  <c r="E83" i="5"/>
  <c r="A83" i="5" a="1"/>
  <c r="A83" i="5" s="1"/>
  <c r="A82" i="5" a="1"/>
  <c r="A82" i="5" s="1"/>
  <c r="E82" i="5" s="1"/>
  <c r="A81" i="5" a="1"/>
  <c r="A81" i="5" s="1"/>
  <c r="E81" i="5" s="1"/>
  <c r="E80" i="5"/>
  <c r="A80" i="5" a="1"/>
  <c r="A80" i="5" s="1"/>
  <c r="E79" i="5"/>
  <c r="A79" i="5" a="1"/>
  <c r="A79" i="5" s="1"/>
  <c r="A78" i="5" a="1"/>
  <c r="A78" i="5" s="1"/>
  <c r="E78" i="5" s="1"/>
  <c r="A77" i="5" a="1"/>
  <c r="A77" i="5" s="1"/>
  <c r="E77" i="5" s="1"/>
  <c r="E76" i="5"/>
  <c r="A76" i="5" a="1"/>
  <c r="A76" i="5" s="1"/>
  <c r="E75" i="5"/>
  <c r="A75" i="5" a="1"/>
  <c r="A75" i="5" s="1"/>
  <c r="A74" i="5" a="1"/>
  <c r="A74" i="5" s="1"/>
  <c r="E74" i="5" s="1"/>
  <c r="A73" i="5" a="1"/>
  <c r="A73" i="5" s="1"/>
  <c r="E73" i="5" s="1"/>
  <c r="E72" i="5"/>
  <c r="A72" i="5" a="1"/>
  <c r="A72" i="5" s="1"/>
  <c r="E71" i="5"/>
  <c r="A71" i="5" a="1"/>
  <c r="A71" i="5" s="1"/>
  <c r="A70" i="5" a="1"/>
  <c r="A70" i="5" s="1"/>
  <c r="E70" i="5" s="1"/>
  <c r="A69" i="5" a="1"/>
  <c r="A69" i="5" s="1"/>
  <c r="E69" i="5" s="1"/>
  <c r="E68" i="5"/>
  <c r="A68" i="5" a="1"/>
  <c r="A68" i="5" s="1"/>
  <c r="E67" i="5"/>
  <c r="A67" i="5" a="1"/>
  <c r="A67" i="5" s="1"/>
  <c r="A66" i="5" a="1"/>
  <c r="A66" i="5" s="1"/>
  <c r="E66" i="5" s="1"/>
  <c r="A65" i="5" a="1"/>
  <c r="A65" i="5" s="1"/>
  <c r="E65" i="5" s="1"/>
  <c r="E64" i="5"/>
  <c r="A64" i="5" a="1"/>
  <c r="A64" i="5" s="1"/>
  <c r="E63" i="5"/>
  <c r="A63" i="5" a="1"/>
  <c r="A63" i="5" s="1"/>
  <c r="A62" i="5" a="1"/>
  <c r="A62" i="5" s="1"/>
  <c r="E62" i="5" s="1"/>
  <c r="A61" i="5" a="1"/>
  <c r="A61" i="5" s="1"/>
  <c r="E61" i="5" s="1"/>
  <c r="E60" i="5"/>
  <c r="A60" i="5" a="1"/>
  <c r="A60" i="5" s="1"/>
  <c r="E59" i="5"/>
  <c r="A59" i="5" a="1"/>
  <c r="A59" i="5" s="1"/>
  <c r="A58" i="5" a="1"/>
  <c r="A58" i="5" s="1"/>
  <c r="E58" i="5" s="1"/>
  <c r="A57" i="5" a="1"/>
  <c r="A57" i="5" s="1"/>
  <c r="E57" i="5" s="1"/>
  <c r="E56" i="5"/>
  <c r="A56" i="5" a="1"/>
  <c r="A56" i="5" s="1"/>
  <c r="E55" i="5"/>
  <c r="A55" i="5" a="1"/>
  <c r="A55" i="5" s="1"/>
  <c r="A54" i="5" a="1"/>
  <c r="A54" i="5" s="1"/>
  <c r="E54" i="5" s="1"/>
  <c r="A53" i="5" a="1"/>
  <c r="A53" i="5" s="1"/>
  <c r="E53" i="5" s="1"/>
  <c r="E52" i="5"/>
  <c r="A52" i="5" a="1"/>
  <c r="A52" i="5" s="1"/>
  <c r="E51" i="5"/>
  <c r="A51" i="5" a="1"/>
  <c r="A51" i="5" s="1"/>
  <c r="A50" i="5" a="1"/>
  <c r="A50" i="5" s="1"/>
  <c r="E50" i="5" s="1"/>
  <c r="A49" i="5" a="1"/>
  <c r="A49" i="5" s="1"/>
  <c r="E49" i="5" s="1"/>
  <c r="E48" i="5"/>
  <c r="A48" i="5" a="1"/>
  <c r="A48" i="5" s="1"/>
  <c r="E47" i="5"/>
  <c r="A47" i="5" a="1"/>
  <c r="A47" i="5" s="1"/>
  <c r="A46" i="5" a="1"/>
  <c r="A46" i="5" s="1"/>
  <c r="E46" i="5" s="1"/>
  <c r="A45" i="5" a="1"/>
  <c r="A45" i="5" s="1"/>
  <c r="E45" i="5" s="1"/>
  <c r="E44" i="5"/>
  <c r="A44" i="5" a="1"/>
  <c r="A44" i="5" s="1"/>
  <c r="E43" i="5"/>
  <c r="A43" i="5" a="1"/>
  <c r="A43" i="5" s="1"/>
  <c r="A42" i="5" a="1"/>
  <c r="A42" i="5" s="1"/>
  <c r="E42" i="5" s="1"/>
  <c r="A41" i="5" a="1"/>
  <c r="A41" i="5" s="1"/>
  <c r="E41" i="5" s="1"/>
  <c r="E40" i="5"/>
  <c r="A40" i="5" a="1"/>
  <c r="A40" i="5" s="1"/>
  <c r="E39" i="5"/>
  <c r="A39" i="5" a="1"/>
  <c r="A39" i="5" s="1"/>
  <c r="A38" i="5" a="1"/>
  <c r="A38" i="5" s="1"/>
  <c r="E38" i="5" s="1"/>
  <c r="A37" i="5" a="1"/>
  <c r="A37" i="5" s="1"/>
  <c r="E37" i="5" s="1"/>
  <c r="E36" i="5"/>
  <c r="A36" i="5" a="1"/>
  <c r="A36" i="5" s="1"/>
  <c r="E35" i="5"/>
  <c r="A35" i="5" a="1"/>
  <c r="A35" i="5" s="1"/>
  <c r="A34" i="5" a="1"/>
  <c r="A34" i="5" s="1"/>
  <c r="E34" i="5" s="1"/>
  <c r="A33" i="5" a="1"/>
  <c r="A33" i="5" s="1"/>
  <c r="E33" i="5" s="1"/>
  <c r="E32" i="5"/>
  <c r="A32" i="5" a="1"/>
  <c r="A32" i="5" s="1"/>
  <c r="E31" i="5"/>
  <c r="A31" i="5" a="1"/>
  <c r="A31" i="5" s="1"/>
  <c r="A30" i="5" a="1"/>
  <c r="A30" i="5" s="1"/>
  <c r="E30" i="5" s="1"/>
  <c r="A29" i="5" a="1"/>
  <c r="A29" i="5" s="1"/>
  <c r="E29" i="5" s="1"/>
  <c r="E28" i="5"/>
  <c r="A28" i="5" a="1"/>
  <c r="A28" i="5" s="1"/>
  <c r="E27" i="5"/>
  <c r="A27" i="5" a="1"/>
  <c r="A27" i="5" s="1"/>
  <c r="A26" i="5" a="1"/>
  <c r="A26" i="5" s="1"/>
  <c r="E26" i="5" s="1"/>
  <c r="A25" i="5" a="1"/>
  <c r="A25" i="5" s="1"/>
  <c r="E25" i="5" s="1"/>
  <c r="E24" i="5"/>
  <c r="A24" i="5" a="1"/>
  <c r="A24" i="5" s="1"/>
  <c r="E23" i="5"/>
  <c r="A23" i="5" a="1"/>
  <c r="A23" i="5" s="1"/>
  <c r="A22" i="5" a="1"/>
  <c r="A22" i="5" s="1"/>
  <c r="E22" i="5" s="1"/>
  <c r="A21" i="5" a="1"/>
  <c r="A21" i="5" s="1"/>
  <c r="E21" i="5" s="1"/>
  <c r="E20" i="5"/>
  <c r="A20" i="5" a="1"/>
  <c r="A20" i="5" s="1"/>
  <c r="E19" i="5"/>
  <c r="A19" i="5" a="1"/>
  <c r="A19" i="5" s="1"/>
  <c r="A18" i="5" a="1"/>
  <c r="A18" i="5" s="1"/>
  <c r="E18" i="5" s="1"/>
  <c r="A17" i="5" a="1"/>
  <c r="A17" i="5" s="1"/>
  <c r="E17" i="5" s="1"/>
  <c r="E16" i="5"/>
  <c r="A16" i="5" a="1"/>
  <c r="A16" i="5" s="1"/>
  <c r="E15" i="5"/>
  <c r="A15" i="5" a="1"/>
  <c r="A15" i="5" s="1"/>
  <c r="A14" i="5" a="1"/>
  <c r="A14" i="5" s="1"/>
  <c r="E14" i="5" s="1"/>
  <c r="A13" i="5" a="1"/>
  <c r="A13" i="5" s="1"/>
  <c r="E13" i="5" s="1"/>
  <c r="E12" i="5"/>
  <c r="A12" i="5" a="1"/>
  <c r="A12" i="5" s="1"/>
  <c r="E11" i="5"/>
  <c r="A11" i="5" a="1"/>
  <c r="A11" i="5" s="1"/>
  <c r="A10" i="5" a="1"/>
  <c r="A10" i="5" s="1"/>
  <c r="E10" i="5" s="1"/>
  <c r="A9" i="5" a="1"/>
  <c r="A9" i="5" s="1"/>
  <c r="E9" i="5" s="1"/>
  <c r="E8" i="5"/>
  <c r="A8" i="5" a="1"/>
  <c r="A8" i="5" s="1"/>
  <c r="E7" i="5"/>
  <c r="A7" i="5" a="1"/>
  <c r="A7" i="5" s="1"/>
  <c r="A6" i="5" a="1"/>
  <c r="A6" i="5" s="1"/>
  <c r="E6" i="5" s="1"/>
  <c r="A5" i="5" a="1"/>
  <c r="A5" i="5" s="1"/>
  <c r="E5" i="5" s="1"/>
  <c r="A1" i="5"/>
  <c r="D129" i="4"/>
  <c r="A129" i="4" a="1"/>
  <c r="A129" i="4"/>
  <c r="E129" i="4" s="1"/>
  <c r="D128" i="4"/>
  <c r="A128" i="4" a="1"/>
  <c r="A128" i="4"/>
  <c r="E128" i="4" s="1"/>
  <c r="D127" i="4"/>
  <c r="A127" i="4" a="1"/>
  <c r="A127" i="4"/>
  <c r="E127" i="4" s="1"/>
  <c r="D126" i="4"/>
  <c r="A126" i="4" a="1"/>
  <c r="A126" i="4"/>
  <c r="E126" i="4" s="1"/>
  <c r="D125" i="4"/>
  <c r="A125" i="4" a="1"/>
  <c r="A125" i="4"/>
  <c r="E125" i="4" s="1"/>
  <c r="D124" i="4"/>
  <c r="A124" i="4" a="1"/>
  <c r="A124" i="4"/>
  <c r="E124" i="4" s="1"/>
  <c r="D123" i="4"/>
  <c r="A123" i="4" a="1"/>
  <c r="A123" i="4"/>
  <c r="E123" i="4" s="1"/>
  <c r="D122" i="4"/>
  <c r="A122" i="4" a="1"/>
  <c r="A122" i="4"/>
  <c r="E122" i="4" s="1"/>
  <c r="D121" i="4"/>
  <c r="A121" i="4" a="1"/>
  <c r="A121" i="4"/>
  <c r="E121" i="4" s="1"/>
  <c r="D120" i="4"/>
  <c r="A120" i="4" a="1"/>
  <c r="A120" i="4"/>
  <c r="E120" i="4" s="1"/>
  <c r="D119" i="4"/>
  <c r="A119" i="4" a="1"/>
  <c r="A119" i="4"/>
  <c r="E119" i="4" s="1"/>
  <c r="D118" i="4"/>
  <c r="A118" i="4" a="1"/>
  <c r="A118" i="4"/>
  <c r="E118" i="4" s="1"/>
  <c r="D117" i="4"/>
  <c r="A117" i="4" a="1"/>
  <c r="A117" i="4"/>
  <c r="E117" i="4" s="1"/>
  <c r="D116" i="4"/>
  <c r="A116" i="4" a="1"/>
  <c r="A116" i="4"/>
  <c r="E116" i="4" s="1"/>
  <c r="D115" i="4"/>
  <c r="A115" i="4" a="1"/>
  <c r="A115" i="4"/>
  <c r="E115" i="4" s="1"/>
  <c r="D114" i="4"/>
  <c r="A114" i="4" a="1"/>
  <c r="A114" i="4"/>
  <c r="E114" i="4" s="1"/>
  <c r="D113" i="4"/>
  <c r="A113" i="4" a="1"/>
  <c r="A113" i="4"/>
  <c r="E113" i="4" s="1"/>
  <c r="D112" i="4"/>
  <c r="A112" i="4" a="1"/>
  <c r="A112" i="4"/>
  <c r="E112" i="4" s="1"/>
  <c r="D111" i="4"/>
  <c r="A111" i="4" a="1"/>
  <c r="A111" i="4"/>
  <c r="E111" i="4" s="1"/>
  <c r="D110" i="4"/>
  <c r="A110" i="4" a="1"/>
  <c r="A110" i="4"/>
  <c r="E110" i="4" s="1"/>
  <c r="D109" i="4"/>
  <c r="A109" i="4" a="1"/>
  <c r="A109" i="4"/>
  <c r="E109" i="4" s="1"/>
  <c r="D108" i="4"/>
  <c r="A108" i="4" a="1"/>
  <c r="A108" i="4"/>
  <c r="E108" i="4" s="1"/>
  <c r="D107" i="4"/>
  <c r="A107" i="4" a="1"/>
  <c r="A107" i="4"/>
  <c r="E107" i="4" s="1"/>
  <c r="D106" i="4"/>
  <c r="A106" i="4" a="1"/>
  <c r="A106" i="4"/>
  <c r="E106" i="4" s="1"/>
  <c r="D105" i="4"/>
  <c r="A105" i="4" a="1"/>
  <c r="A105" i="4"/>
  <c r="E105" i="4" s="1"/>
  <c r="D104" i="4"/>
  <c r="A104" i="4" a="1"/>
  <c r="A104" i="4"/>
  <c r="E104" i="4" s="1"/>
  <c r="D103" i="4"/>
  <c r="A103" i="4" a="1"/>
  <c r="A103" i="4"/>
  <c r="E103" i="4" s="1"/>
  <c r="D102" i="4"/>
  <c r="A102" i="4" a="1"/>
  <c r="A102" i="4"/>
  <c r="E102" i="4" s="1"/>
  <c r="D101" i="4"/>
  <c r="A101" i="4" a="1"/>
  <c r="A101" i="4"/>
  <c r="E101" i="4" s="1"/>
  <c r="D100" i="4"/>
  <c r="A100" i="4" a="1"/>
  <c r="A100" i="4"/>
  <c r="E100" i="4" s="1"/>
  <c r="D99" i="4"/>
  <c r="A99" i="4" a="1"/>
  <c r="A99" i="4"/>
  <c r="E99" i="4" s="1"/>
  <c r="D98" i="4"/>
  <c r="A98" i="4" a="1"/>
  <c r="A98" i="4"/>
  <c r="E98" i="4" s="1"/>
  <c r="D97" i="4"/>
  <c r="A97" i="4" a="1"/>
  <c r="A97" i="4"/>
  <c r="E97" i="4" s="1"/>
  <c r="D96" i="4"/>
  <c r="A96" i="4" a="1"/>
  <c r="A96" i="4"/>
  <c r="E96" i="4" s="1"/>
  <c r="D95" i="4"/>
  <c r="A95" i="4" a="1"/>
  <c r="A95" i="4"/>
  <c r="E95" i="4" s="1"/>
  <c r="D94" i="4"/>
  <c r="A94" i="4" a="1"/>
  <c r="A94" i="4"/>
  <c r="E94" i="4" s="1"/>
  <c r="D93" i="4"/>
  <c r="A93" i="4" a="1"/>
  <c r="A93" i="4"/>
  <c r="E93" i="4" s="1"/>
  <c r="D92" i="4"/>
  <c r="A92" i="4" a="1"/>
  <c r="A92" i="4"/>
  <c r="E92" i="4" s="1"/>
  <c r="D91" i="4"/>
  <c r="A91" i="4" a="1"/>
  <c r="A91" i="4"/>
  <c r="E91" i="4" s="1"/>
  <c r="D90" i="4"/>
  <c r="A90" i="4" a="1"/>
  <c r="A90" i="4"/>
  <c r="E90" i="4" s="1"/>
  <c r="D89" i="4"/>
  <c r="A89" i="4" a="1"/>
  <c r="A89" i="4"/>
  <c r="E89" i="4" s="1"/>
  <c r="D88" i="4"/>
  <c r="A88" i="4" a="1"/>
  <c r="A88" i="4"/>
  <c r="E88" i="4" s="1"/>
  <c r="D87" i="4"/>
  <c r="A87" i="4" a="1"/>
  <c r="A87" i="4"/>
  <c r="E87" i="4" s="1"/>
  <c r="D86" i="4"/>
  <c r="A86" i="4" a="1"/>
  <c r="A86" i="4"/>
  <c r="E86" i="4" s="1"/>
  <c r="D85" i="4"/>
  <c r="A85" i="4" a="1"/>
  <c r="A85" i="4"/>
  <c r="E85" i="4" s="1"/>
  <c r="D84" i="4"/>
  <c r="A84" i="4" a="1"/>
  <c r="A84" i="4"/>
  <c r="E84" i="4" s="1"/>
  <c r="D83" i="4"/>
  <c r="A83" i="4" a="1"/>
  <c r="A83" i="4"/>
  <c r="E83" i="4" s="1"/>
  <c r="D82" i="4"/>
  <c r="A82" i="4" a="1"/>
  <c r="A82" i="4"/>
  <c r="E82" i="4" s="1"/>
  <c r="D81" i="4"/>
  <c r="A81" i="4" a="1"/>
  <c r="A81" i="4"/>
  <c r="E81" i="4" s="1"/>
  <c r="D80" i="4"/>
  <c r="A80" i="4" a="1"/>
  <c r="A80" i="4"/>
  <c r="E80" i="4" s="1"/>
  <c r="D79" i="4"/>
  <c r="A79" i="4" a="1"/>
  <c r="A79" i="4"/>
  <c r="E79" i="4" s="1"/>
  <c r="D78" i="4"/>
  <c r="A78" i="4" a="1"/>
  <c r="A78" i="4"/>
  <c r="E78" i="4" s="1"/>
  <c r="D77" i="4"/>
  <c r="A77" i="4" a="1"/>
  <c r="A77" i="4"/>
  <c r="E77" i="4" s="1"/>
  <c r="D76" i="4"/>
  <c r="A76" i="4" a="1"/>
  <c r="A76" i="4"/>
  <c r="E76" i="4" s="1"/>
  <c r="D75" i="4"/>
  <c r="A75" i="4" a="1"/>
  <c r="A75" i="4"/>
  <c r="E75" i="4" s="1"/>
  <c r="D74" i="4"/>
  <c r="A74" i="4" a="1"/>
  <c r="A74" i="4"/>
  <c r="E74" i="4" s="1"/>
  <c r="D73" i="4"/>
  <c r="A73" i="4" a="1"/>
  <c r="A73" i="4"/>
  <c r="E73" i="4" s="1"/>
  <c r="D72" i="4"/>
  <c r="A72" i="4" a="1"/>
  <c r="A72" i="4"/>
  <c r="E72" i="4" s="1"/>
  <c r="D71" i="4"/>
  <c r="A71" i="4" a="1"/>
  <c r="A71" i="4"/>
  <c r="E71" i="4" s="1"/>
  <c r="D70" i="4"/>
  <c r="A70" i="4" a="1"/>
  <c r="A70" i="4"/>
  <c r="E70" i="4" s="1"/>
  <c r="D69" i="4"/>
  <c r="A69" i="4" a="1"/>
  <c r="A69" i="4"/>
  <c r="E69" i="4" s="1"/>
  <c r="D68" i="4"/>
  <c r="A68" i="4" a="1"/>
  <c r="A68" i="4"/>
  <c r="E68" i="4" s="1"/>
  <c r="D67" i="4"/>
  <c r="A67" i="4" a="1"/>
  <c r="A67" i="4"/>
  <c r="E67" i="4" s="1"/>
  <c r="D66" i="4"/>
  <c r="A66" i="4" a="1"/>
  <c r="A66" i="4"/>
  <c r="E66" i="4" s="1"/>
  <c r="D65" i="4"/>
  <c r="A65" i="4" a="1"/>
  <c r="A65" i="4"/>
  <c r="E65" i="4" s="1"/>
  <c r="D64" i="4"/>
  <c r="A64" i="4" a="1"/>
  <c r="A64" i="4"/>
  <c r="E64" i="4" s="1"/>
  <c r="D63" i="4"/>
  <c r="A63" i="4" a="1"/>
  <c r="A63" i="4"/>
  <c r="E63" i="4" s="1"/>
  <c r="D62" i="4"/>
  <c r="A62" i="4" a="1"/>
  <c r="A62" i="4"/>
  <c r="E62" i="4" s="1"/>
  <c r="D61" i="4"/>
  <c r="A61" i="4" a="1"/>
  <c r="A61" i="4"/>
  <c r="E61" i="4" s="1"/>
  <c r="D60" i="4"/>
  <c r="A60" i="4" a="1"/>
  <c r="A60" i="4"/>
  <c r="E60" i="4" s="1"/>
  <c r="D59" i="4"/>
  <c r="A59" i="4" a="1"/>
  <c r="A59" i="4"/>
  <c r="E59" i="4" s="1"/>
  <c r="D58" i="4"/>
  <c r="A58" i="4" a="1"/>
  <c r="A58" i="4"/>
  <c r="E58" i="4" s="1"/>
  <c r="D57" i="4"/>
  <c r="A57" i="4" a="1"/>
  <c r="A57" i="4"/>
  <c r="E57" i="4" s="1"/>
  <c r="D56" i="4"/>
  <c r="A56" i="4" a="1"/>
  <c r="A56" i="4"/>
  <c r="E56" i="4" s="1"/>
  <c r="D55" i="4"/>
  <c r="A55" i="4" a="1"/>
  <c r="A55" i="4"/>
  <c r="E55" i="4" s="1"/>
  <c r="D54" i="4"/>
  <c r="A54" i="4" a="1"/>
  <c r="A54" i="4"/>
  <c r="E54" i="4" s="1"/>
  <c r="D53" i="4"/>
  <c r="A53" i="4" a="1"/>
  <c r="A53" i="4"/>
  <c r="E53" i="4" s="1"/>
  <c r="D52" i="4"/>
  <c r="A52" i="4" a="1"/>
  <c r="A52" i="4"/>
  <c r="E52" i="4" s="1"/>
  <c r="D51" i="4"/>
  <c r="A51" i="4" a="1"/>
  <c r="A51" i="4"/>
  <c r="E51" i="4" s="1"/>
  <c r="D50" i="4"/>
  <c r="A50" i="4" a="1"/>
  <c r="A50" i="4"/>
  <c r="E50" i="4" s="1"/>
  <c r="D49" i="4"/>
  <c r="A49" i="4" a="1"/>
  <c r="A49" i="4"/>
  <c r="E49" i="4" s="1"/>
  <c r="D48" i="4"/>
  <c r="A48" i="4" a="1"/>
  <c r="A48" i="4"/>
  <c r="E48" i="4" s="1"/>
  <c r="D47" i="4"/>
  <c r="A47" i="4" a="1"/>
  <c r="A47" i="4"/>
  <c r="E47" i="4" s="1"/>
  <c r="D46" i="4"/>
  <c r="A46" i="4" a="1"/>
  <c r="A46" i="4"/>
  <c r="E46" i="4" s="1"/>
  <c r="D45" i="4"/>
  <c r="A45" i="4" a="1"/>
  <c r="A45" i="4"/>
  <c r="E45" i="4" s="1"/>
  <c r="D44" i="4"/>
  <c r="A44" i="4" a="1"/>
  <c r="A44" i="4"/>
  <c r="E44" i="4" s="1"/>
  <c r="D43" i="4"/>
  <c r="A43" i="4" a="1"/>
  <c r="A43" i="4"/>
  <c r="E43" i="4" s="1"/>
  <c r="D42" i="4"/>
  <c r="A42" i="4" a="1"/>
  <c r="A42" i="4"/>
  <c r="E42" i="4" s="1"/>
  <c r="D41" i="4"/>
  <c r="A41" i="4" a="1"/>
  <c r="A41" i="4"/>
  <c r="E41" i="4" s="1"/>
  <c r="D40" i="4"/>
  <c r="A40" i="4" a="1"/>
  <c r="A40" i="4"/>
  <c r="E40" i="4" s="1"/>
  <c r="D39" i="4"/>
  <c r="A39" i="4" a="1"/>
  <c r="A39" i="4"/>
  <c r="E39" i="4" s="1"/>
  <c r="D38" i="4"/>
  <c r="A38" i="4" a="1"/>
  <c r="A38" i="4"/>
  <c r="E38" i="4" s="1"/>
  <c r="D37" i="4"/>
  <c r="A37" i="4" a="1"/>
  <c r="A37" i="4"/>
  <c r="E37" i="4" s="1"/>
  <c r="D36" i="4"/>
  <c r="A36" i="4" a="1"/>
  <c r="A36" i="4"/>
  <c r="E36" i="4" s="1"/>
  <c r="D35" i="4"/>
  <c r="A35" i="4" a="1"/>
  <c r="A35" i="4"/>
  <c r="E35" i="4" s="1"/>
  <c r="D34" i="4"/>
  <c r="A34" i="4" a="1"/>
  <c r="A34" i="4"/>
  <c r="E34" i="4" s="1"/>
  <c r="D33" i="4"/>
  <c r="A33" i="4" a="1"/>
  <c r="A33" i="4"/>
  <c r="E33" i="4" s="1"/>
  <c r="D32" i="4"/>
  <c r="A32" i="4" a="1"/>
  <c r="A32" i="4"/>
  <c r="E32" i="4" s="1"/>
  <c r="D31" i="4"/>
  <c r="A31" i="4" a="1"/>
  <c r="A31" i="4"/>
  <c r="E31" i="4" s="1"/>
  <c r="D30" i="4"/>
  <c r="A30" i="4" a="1"/>
  <c r="A30" i="4"/>
  <c r="E30" i="4" s="1"/>
  <c r="D29" i="4"/>
  <c r="A29" i="4" a="1"/>
  <c r="A29" i="4"/>
  <c r="E29" i="4" s="1"/>
  <c r="D28" i="4"/>
  <c r="A28" i="4" a="1"/>
  <c r="A28" i="4"/>
  <c r="E28" i="4" s="1"/>
  <c r="D27" i="4"/>
  <c r="A27" i="4" a="1"/>
  <c r="A27" i="4"/>
  <c r="E27" i="4" s="1"/>
  <c r="D26" i="4"/>
  <c r="A26" i="4" a="1"/>
  <c r="A26" i="4"/>
  <c r="E26" i="4" s="1"/>
  <c r="D25" i="4"/>
  <c r="A25" i="4" a="1"/>
  <c r="A25" i="4"/>
  <c r="E25" i="4" s="1"/>
  <c r="D24" i="4"/>
  <c r="A24" i="4" a="1"/>
  <c r="A24" i="4"/>
  <c r="E24" i="4" s="1"/>
  <c r="D23" i="4"/>
  <c r="A23" i="4" a="1"/>
  <c r="A23" i="4"/>
  <c r="E23" i="4" s="1"/>
  <c r="D22" i="4"/>
  <c r="A22" i="4" a="1"/>
  <c r="A22" i="4"/>
  <c r="E22" i="4" s="1"/>
  <c r="D21" i="4"/>
  <c r="A21" i="4" a="1"/>
  <c r="A21" i="4"/>
  <c r="E21" i="4" s="1"/>
  <c r="D20" i="4"/>
  <c r="A20" i="4" a="1"/>
  <c r="A20" i="4"/>
  <c r="E20" i="4" s="1"/>
  <c r="D19" i="4"/>
  <c r="A19" i="4" a="1"/>
  <c r="A19" i="4"/>
  <c r="E19" i="4" s="1"/>
  <c r="D18" i="4"/>
  <c r="A18" i="4" a="1"/>
  <c r="A18" i="4"/>
  <c r="E18" i="4" s="1"/>
  <c r="D17" i="4"/>
  <c r="A17" i="4" a="1"/>
  <c r="A17" i="4"/>
  <c r="E17" i="4" s="1"/>
  <c r="D16" i="4"/>
  <c r="A16" i="4" a="1"/>
  <c r="A16" i="4"/>
  <c r="E16" i="4" s="1"/>
  <c r="D15" i="4"/>
  <c r="A15" i="4" a="1"/>
  <c r="A15" i="4"/>
  <c r="E15" i="4" s="1"/>
  <c r="D14" i="4"/>
  <c r="A14" i="4" a="1"/>
  <c r="A14" i="4"/>
  <c r="E14" i="4" s="1"/>
  <c r="D13" i="4"/>
  <c r="A13" i="4" a="1"/>
  <c r="A13" i="4"/>
  <c r="E13" i="4" s="1"/>
  <c r="D12" i="4"/>
  <c r="A12" i="4" a="1"/>
  <c r="A12" i="4"/>
  <c r="E12" i="4" s="1"/>
  <c r="D11" i="4"/>
  <c r="A11" i="4" a="1"/>
  <c r="A11" i="4"/>
  <c r="E11" i="4" s="1"/>
  <c r="D10" i="4"/>
  <c r="A10" i="4" a="1"/>
  <c r="A10" i="4"/>
  <c r="E10" i="4" s="1"/>
  <c r="D9" i="4"/>
  <c r="A9" i="4" a="1"/>
  <c r="A9" i="4"/>
  <c r="E9" i="4" s="1"/>
  <c r="D8" i="4"/>
  <c r="A8" i="4" a="1"/>
  <c r="A8" i="4"/>
  <c r="E8" i="4" s="1"/>
  <c r="D7" i="4"/>
  <c r="A7" i="4" a="1"/>
  <c r="A7" i="4"/>
  <c r="E7" i="4" s="1"/>
  <c r="D6" i="4"/>
  <c r="A6" i="4" a="1"/>
  <c r="A6" i="4"/>
  <c r="E6" i="4" s="1"/>
  <c r="D5" i="4"/>
  <c r="A5" i="4" a="1"/>
  <c r="A5" i="4"/>
  <c r="E5" i="4" s="1"/>
  <c r="A1" i="4"/>
  <c r="U143" i="3"/>
  <c r="F143" i="3"/>
  <c r="E143" i="3"/>
  <c r="D143" i="3"/>
  <c r="C143" i="3"/>
  <c r="B143" i="3"/>
  <c r="A143" i="3"/>
  <c r="U142" i="3"/>
  <c r="F142" i="3"/>
  <c r="E142" i="3"/>
  <c r="D142" i="3"/>
  <c r="C142" i="3"/>
  <c r="V142" i="3" s="1" a="1"/>
  <c r="V142" i="3" s="1"/>
  <c r="B142" i="3"/>
  <c r="A142" i="3"/>
  <c r="U141" i="3"/>
  <c r="F141" i="3"/>
  <c r="E141" i="3"/>
  <c r="D141" i="3"/>
  <c r="C141" i="3"/>
  <c r="B141" i="3"/>
  <c r="A141" i="3"/>
  <c r="F140" i="3"/>
  <c r="E140" i="3"/>
  <c r="D140" i="3"/>
  <c r="C140" i="3"/>
  <c r="U140" i="3" s="1"/>
  <c r="B140" i="3"/>
  <c r="A140" i="3"/>
  <c r="F139" i="3"/>
  <c r="E139" i="3"/>
  <c r="D139" i="3"/>
  <c r="C139" i="3"/>
  <c r="U139" i="3" s="1"/>
  <c r="B139" i="3"/>
  <c r="A139" i="3"/>
  <c r="U138" i="3"/>
  <c r="F138" i="3"/>
  <c r="E138" i="3"/>
  <c r="D138" i="3"/>
  <c r="C138" i="3"/>
  <c r="V138" i="3" s="1" a="1"/>
  <c r="V138" i="3" s="1"/>
  <c r="B138" i="3"/>
  <c r="A138" i="3"/>
  <c r="F137" i="3"/>
  <c r="E137" i="3"/>
  <c r="D137" i="3"/>
  <c r="C137" i="3"/>
  <c r="U137" i="3" s="1"/>
  <c r="B137" i="3"/>
  <c r="A137" i="3"/>
  <c r="F136" i="3"/>
  <c r="E136" i="3"/>
  <c r="D136" i="3"/>
  <c r="C136" i="3"/>
  <c r="B136" i="3"/>
  <c r="A136" i="3"/>
  <c r="F135" i="3"/>
  <c r="E135" i="3"/>
  <c r="D135" i="3"/>
  <c r="B135" i="3"/>
  <c r="A135" i="3"/>
  <c r="F134" i="3"/>
  <c r="E134" i="3"/>
  <c r="D134" i="3"/>
  <c r="B134" i="3"/>
  <c r="A134" i="3"/>
  <c r="U133" i="3"/>
  <c r="F133" i="3"/>
  <c r="E133" i="3"/>
  <c r="D133" i="3"/>
  <c r="C133" i="3"/>
  <c r="B133" i="3"/>
  <c r="A133" i="3"/>
  <c r="F132" i="3"/>
  <c r="E132" i="3"/>
  <c r="D132" i="3"/>
  <c r="C132" i="3"/>
  <c r="U132" i="3" s="1"/>
  <c r="B132" i="3"/>
  <c r="A132" i="3"/>
  <c r="U131" i="3"/>
  <c r="F131" i="3"/>
  <c r="E131" i="3"/>
  <c r="D131" i="3"/>
  <c r="C131" i="3"/>
  <c r="V131" i="3" s="1" a="1"/>
  <c r="V131" i="3" s="1"/>
  <c r="B131" i="3"/>
  <c r="A131" i="3"/>
  <c r="F130" i="3"/>
  <c r="E130" i="3"/>
  <c r="D130" i="3"/>
  <c r="B130" i="3"/>
  <c r="A130" i="3"/>
  <c r="U129" i="3"/>
  <c r="F129" i="3"/>
  <c r="E129" i="3"/>
  <c r="D129" i="3"/>
  <c r="C129" i="3"/>
  <c r="B129" i="3"/>
  <c r="A129" i="3"/>
  <c r="F128" i="3"/>
  <c r="E128" i="3"/>
  <c r="D128" i="3"/>
  <c r="C128" i="3"/>
  <c r="U128" i="3" s="1"/>
  <c r="B128" i="3"/>
  <c r="A128" i="3"/>
  <c r="F127" i="3"/>
  <c r="E127" i="3"/>
  <c r="D127" i="3"/>
  <c r="C127" i="3"/>
  <c r="V127" i="3" s="1" a="1"/>
  <c r="V127" i="3" s="1"/>
  <c r="B127" i="3"/>
  <c r="A127" i="3"/>
  <c r="F126" i="3"/>
  <c r="E126" i="3"/>
  <c r="D126" i="3"/>
  <c r="B126" i="3"/>
  <c r="A126" i="3"/>
  <c r="U125" i="3"/>
  <c r="F125" i="3"/>
  <c r="E125" i="3"/>
  <c r="D125" i="3"/>
  <c r="C125" i="3"/>
  <c r="B125" i="3"/>
  <c r="A125" i="3"/>
  <c r="F124" i="3"/>
  <c r="E124" i="3"/>
  <c r="D124" i="3"/>
  <c r="B124" i="3"/>
  <c r="A124" i="3"/>
  <c r="F123" i="3"/>
  <c r="E123" i="3"/>
  <c r="D123" i="3"/>
  <c r="B123" i="3"/>
  <c r="A123" i="3"/>
  <c r="U122" i="3"/>
  <c r="F122" i="3"/>
  <c r="E122" i="3"/>
  <c r="D122" i="3"/>
  <c r="C122" i="3"/>
  <c r="V122" i="3" s="1" a="1"/>
  <c r="V122" i="3" s="1"/>
  <c r="B122" i="3"/>
  <c r="A122" i="3"/>
  <c r="U121" i="3"/>
  <c r="F121" i="3"/>
  <c r="E121" i="3"/>
  <c r="D121" i="3"/>
  <c r="C121" i="3"/>
  <c r="B121" i="3"/>
  <c r="A121" i="3"/>
  <c r="F120" i="3"/>
  <c r="E120" i="3"/>
  <c r="D120" i="3"/>
  <c r="C120" i="3"/>
  <c r="U120" i="3" s="1"/>
  <c r="B120" i="3"/>
  <c r="A120" i="3"/>
  <c r="F119" i="3"/>
  <c r="E119" i="3"/>
  <c r="D119" i="3"/>
  <c r="B119" i="3"/>
  <c r="A119" i="3"/>
  <c r="U118" i="3"/>
  <c r="F118" i="3"/>
  <c r="E118" i="3"/>
  <c r="D118" i="3"/>
  <c r="C118" i="3"/>
  <c r="V118" i="3" s="1" a="1"/>
  <c r="V118" i="3" s="1"/>
  <c r="B118" i="3"/>
  <c r="A118" i="3"/>
  <c r="U117" i="3"/>
  <c r="F117" i="3"/>
  <c r="E117" i="3"/>
  <c r="D117" i="3"/>
  <c r="C117" i="3"/>
  <c r="B117" i="3"/>
  <c r="A117" i="3"/>
  <c r="F116" i="3"/>
  <c r="E116" i="3"/>
  <c r="D116" i="3"/>
  <c r="C116" i="3"/>
  <c r="U116" i="3" s="1"/>
  <c r="B116" i="3"/>
  <c r="A116" i="3"/>
  <c r="F115" i="3"/>
  <c r="E115" i="3"/>
  <c r="D115" i="3"/>
  <c r="B115" i="3"/>
  <c r="A115" i="3"/>
  <c r="F114" i="3"/>
  <c r="E114" i="3"/>
  <c r="D114" i="3"/>
  <c r="B114" i="3"/>
  <c r="A114" i="3"/>
  <c r="F113" i="3"/>
  <c r="E113" i="3"/>
  <c r="D113" i="3"/>
  <c r="B113" i="3"/>
  <c r="A113" i="3"/>
  <c r="F112" i="3"/>
  <c r="E112" i="3"/>
  <c r="D112" i="3"/>
  <c r="C112" i="3"/>
  <c r="U112" i="3" s="1"/>
  <c r="B112" i="3"/>
  <c r="A112" i="3"/>
  <c r="U111" i="3"/>
  <c r="F111" i="3"/>
  <c r="E111" i="3"/>
  <c r="D111" i="3"/>
  <c r="C111" i="3"/>
  <c r="V111" i="3" s="1" a="1"/>
  <c r="V111" i="3" s="1"/>
  <c r="B111" i="3"/>
  <c r="A111" i="3"/>
  <c r="U110" i="3"/>
  <c r="F110" i="3"/>
  <c r="E110" i="3"/>
  <c r="D110" i="3"/>
  <c r="C110" i="3"/>
  <c r="V110" i="3" s="1" a="1"/>
  <c r="V110" i="3" s="1"/>
  <c r="B110" i="3"/>
  <c r="A110" i="3"/>
  <c r="U109" i="3"/>
  <c r="F109" i="3"/>
  <c r="E109" i="3"/>
  <c r="D109" i="3"/>
  <c r="C109" i="3"/>
  <c r="B109" i="3"/>
  <c r="A109" i="3"/>
  <c r="F108" i="3"/>
  <c r="E108" i="3"/>
  <c r="D108" i="3"/>
  <c r="C108" i="3"/>
  <c r="U108" i="3" s="1"/>
  <c r="B108" i="3"/>
  <c r="A108" i="3"/>
  <c r="U107" i="3"/>
  <c r="F107" i="3"/>
  <c r="E107" i="3"/>
  <c r="D107" i="3"/>
  <c r="C107" i="3"/>
  <c r="V107" i="3" s="1" a="1"/>
  <c r="V107" i="3" s="1"/>
  <c r="B107" i="3"/>
  <c r="A107" i="3"/>
  <c r="U106" i="3"/>
  <c r="F106" i="3"/>
  <c r="E106" i="3"/>
  <c r="D106" i="3"/>
  <c r="C106" i="3"/>
  <c r="V106" i="3" s="1" a="1"/>
  <c r="V106" i="3" s="1"/>
  <c r="B106" i="3"/>
  <c r="A106" i="3"/>
  <c r="U105" i="3"/>
  <c r="F105" i="3"/>
  <c r="E105" i="3"/>
  <c r="D105" i="3"/>
  <c r="C105" i="3"/>
  <c r="B105" i="3"/>
  <c r="A105" i="3"/>
  <c r="F104" i="3"/>
  <c r="E104" i="3"/>
  <c r="D104" i="3"/>
  <c r="B104" i="3"/>
  <c r="A104" i="3"/>
  <c r="F103" i="3"/>
  <c r="E103" i="3"/>
  <c r="D103" i="3"/>
  <c r="C103" i="3"/>
  <c r="V103" i="3" s="1" a="1"/>
  <c r="V103" i="3" s="1"/>
  <c r="B103" i="3"/>
  <c r="A103" i="3"/>
  <c r="V102" i="3"/>
  <c r="U102" i="3"/>
  <c r="F102" i="3"/>
  <c r="E102" i="3"/>
  <c r="D102" i="3"/>
  <c r="C102" i="3"/>
  <c r="V102" i="3" s="1" a="1"/>
  <c r="B102" i="3"/>
  <c r="A102" i="3"/>
  <c r="F101" i="3"/>
  <c r="E101" i="3"/>
  <c r="D101" i="3"/>
  <c r="B101" i="3"/>
  <c r="A101" i="3"/>
  <c r="F100" i="3"/>
  <c r="E100" i="3"/>
  <c r="D100" i="3"/>
  <c r="B100" i="3"/>
  <c r="A100" i="3"/>
  <c r="F99" i="3"/>
  <c r="E99" i="3"/>
  <c r="D99" i="3"/>
  <c r="C99" i="3"/>
  <c r="U99" i="3" s="1"/>
  <c r="B99" i="3"/>
  <c r="A99" i="3"/>
  <c r="U98" i="3"/>
  <c r="F98" i="3"/>
  <c r="E98" i="3"/>
  <c r="D98" i="3"/>
  <c r="C98" i="3"/>
  <c r="V98" i="3" s="1" a="1"/>
  <c r="V98" i="3" s="1"/>
  <c r="B98" i="3"/>
  <c r="A98" i="3"/>
  <c r="F97" i="3"/>
  <c r="E97" i="3"/>
  <c r="D97" i="3"/>
  <c r="B97" i="3"/>
  <c r="A97" i="3"/>
  <c r="F96" i="3"/>
  <c r="E96" i="3"/>
  <c r="D96" i="3"/>
  <c r="B96" i="3"/>
  <c r="A96" i="3"/>
  <c r="U95" i="3"/>
  <c r="F95" i="3"/>
  <c r="E95" i="3"/>
  <c r="D95" i="3"/>
  <c r="C95" i="3"/>
  <c r="V95" i="3" s="1" a="1"/>
  <c r="V95" i="3" s="1"/>
  <c r="B95" i="3"/>
  <c r="A95" i="3"/>
  <c r="F94" i="3"/>
  <c r="E94" i="3"/>
  <c r="D94" i="3"/>
  <c r="B94" i="3"/>
  <c r="A94" i="3"/>
  <c r="F93" i="3"/>
  <c r="E93" i="3"/>
  <c r="D93" i="3"/>
  <c r="B93" i="3"/>
  <c r="A93" i="3"/>
  <c r="F92" i="3"/>
  <c r="E92" i="3"/>
  <c r="D92" i="3"/>
  <c r="C92" i="3"/>
  <c r="U92" i="3" s="1"/>
  <c r="B92" i="3"/>
  <c r="A92" i="3"/>
  <c r="F91" i="3"/>
  <c r="E91" i="3"/>
  <c r="D91" i="3"/>
  <c r="C91" i="3"/>
  <c r="V91" i="3" s="1" a="1"/>
  <c r="V91" i="3" s="1"/>
  <c r="B91" i="3"/>
  <c r="A91" i="3"/>
  <c r="V90" i="3"/>
  <c r="U90" i="3"/>
  <c r="F90" i="3"/>
  <c r="E90" i="3"/>
  <c r="D90" i="3"/>
  <c r="C90" i="3"/>
  <c r="V90" i="3" s="1" a="1"/>
  <c r="B90" i="3"/>
  <c r="A90" i="3"/>
  <c r="F89" i="3"/>
  <c r="E89" i="3"/>
  <c r="D89" i="3"/>
  <c r="C89" i="3"/>
  <c r="U89" i="3" s="1"/>
  <c r="B89" i="3"/>
  <c r="A89" i="3"/>
  <c r="F88" i="3"/>
  <c r="E88" i="3"/>
  <c r="D88" i="3"/>
  <c r="C88" i="3"/>
  <c r="U88" i="3" s="1"/>
  <c r="B88" i="3"/>
  <c r="A88" i="3"/>
  <c r="U87" i="3"/>
  <c r="F87" i="3"/>
  <c r="E87" i="3"/>
  <c r="D87" i="3"/>
  <c r="C87" i="3"/>
  <c r="V87" i="3" s="1" a="1"/>
  <c r="V87" i="3" s="1"/>
  <c r="B87" i="3"/>
  <c r="A87" i="3"/>
  <c r="F86" i="3"/>
  <c r="E86" i="3"/>
  <c r="D86" i="3"/>
  <c r="B86" i="3"/>
  <c r="A86" i="3"/>
  <c r="F85" i="3"/>
  <c r="E85" i="3"/>
  <c r="D85" i="3"/>
  <c r="B85" i="3"/>
  <c r="A85" i="3"/>
  <c r="U84" i="3"/>
  <c r="F84" i="3"/>
  <c r="E84" i="3"/>
  <c r="D84" i="3"/>
  <c r="C84" i="3"/>
  <c r="V84" i="3" s="1" a="1"/>
  <c r="V84" i="3" s="1"/>
  <c r="B84" i="3"/>
  <c r="A84" i="3"/>
  <c r="U83" i="3"/>
  <c r="F83" i="3"/>
  <c r="E83" i="3"/>
  <c r="D83" i="3"/>
  <c r="C83" i="3"/>
  <c r="V83" i="3" s="1" a="1"/>
  <c r="V83" i="3" s="1"/>
  <c r="B83" i="3"/>
  <c r="A83" i="3"/>
  <c r="F82" i="3"/>
  <c r="E82" i="3"/>
  <c r="D82" i="3"/>
  <c r="B82" i="3"/>
  <c r="A82" i="3"/>
  <c r="F81" i="3"/>
  <c r="E81" i="3"/>
  <c r="D81" i="3"/>
  <c r="B81" i="3"/>
  <c r="A81" i="3"/>
  <c r="U80" i="3"/>
  <c r="F80" i="3"/>
  <c r="E80" i="3"/>
  <c r="D80" i="3"/>
  <c r="C80" i="3"/>
  <c r="V80" i="3" s="1" a="1"/>
  <c r="V80" i="3" s="1"/>
  <c r="B80" i="3"/>
  <c r="A80" i="3"/>
  <c r="U79" i="3"/>
  <c r="F79" i="3"/>
  <c r="E79" i="3"/>
  <c r="D79" i="3"/>
  <c r="C79" i="3"/>
  <c r="V79" i="3" s="1" a="1"/>
  <c r="V79" i="3" s="1"/>
  <c r="B79" i="3"/>
  <c r="A79" i="3"/>
  <c r="F78" i="3"/>
  <c r="E78" i="3"/>
  <c r="D78" i="3"/>
  <c r="B78" i="3"/>
  <c r="A78" i="3"/>
  <c r="F77" i="3"/>
  <c r="E77" i="3"/>
  <c r="D77" i="3"/>
  <c r="B77" i="3"/>
  <c r="A77" i="3"/>
  <c r="F76" i="3"/>
  <c r="E76" i="3"/>
  <c r="D76" i="3"/>
  <c r="B76" i="3"/>
  <c r="A76" i="3"/>
  <c r="F75" i="3"/>
  <c r="E75" i="3"/>
  <c r="D75" i="3"/>
  <c r="B75" i="3"/>
  <c r="A75" i="3"/>
  <c r="U74" i="3"/>
  <c r="F74" i="3"/>
  <c r="E74" i="3"/>
  <c r="D74" i="3"/>
  <c r="C74" i="3"/>
  <c r="V74" i="3" s="1" a="1"/>
  <c r="V74" i="3" s="1"/>
  <c r="B74" i="3"/>
  <c r="A74" i="3"/>
  <c r="F73" i="3"/>
  <c r="E73" i="3"/>
  <c r="D73" i="3"/>
  <c r="C73" i="3"/>
  <c r="V73" i="3" s="1" a="1"/>
  <c r="V73" i="3" s="1"/>
  <c r="B73" i="3"/>
  <c r="A73" i="3"/>
  <c r="F72" i="3"/>
  <c r="E72" i="3"/>
  <c r="D72" i="3"/>
  <c r="C72" i="3"/>
  <c r="U72" i="3" s="1"/>
  <c r="B72" i="3"/>
  <c r="A72" i="3"/>
  <c r="F71" i="3"/>
  <c r="E71" i="3"/>
  <c r="D71" i="3"/>
  <c r="B71" i="3"/>
  <c r="A71" i="3"/>
  <c r="F70" i="3"/>
  <c r="E70" i="3"/>
  <c r="D70" i="3"/>
  <c r="C70" i="3"/>
  <c r="V70" i="3" s="1" a="1"/>
  <c r="V70" i="3" s="1"/>
  <c r="B70" i="3"/>
  <c r="A70" i="3"/>
  <c r="F69" i="3"/>
  <c r="E69" i="3"/>
  <c r="D69" i="3"/>
  <c r="C69" i="3"/>
  <c r="V69" i="3" s="1" a="1"/>
  <c r="V69" i="3" s="1"/>
  <c r="B69" i="3"/>
  <c r="A69" i="3"/>
  <c r="F68" i="3"/>
  <c r="E68" i="3"/>
  <c r="D68" i="3"/>
  <c r="C68" i="3"/>
  <c r="U68" i="3" s="1"/>
  <c r="B68" i="3"/>
  <c r="A68" i="3"/>
  <c r="F67" i="3"/>
  <c r="E67" i="3"/>
  <c r="D67" i="3"/>
  <c r="B67" i="3"/>
  <c r="A67" i="3"/>
  <c r="U66" i="3"/>
  <c r="F66" i="3"/>
  <c r="E66" i="3"/>
  <c r="D66" i="3"/>
  <c r="C66" i="3"/>
  <c r="V66" i="3" s="1" a="1"/>
  <c r="V66" i="3" s="1"/>
  <c r="B66" i="3"/>
  <c r="A66" i="3"/>
  <c r="F65" i="3"/>
  <c r="E65" i="3"/>
  <c r="D65" i="3"/>
  <c r="C65" i="3"/>
  <c r="V65" i="3" s="1" a="1"/>
  <c r="V65" i="3" s="1"/>
  <c r="B65" i="3"/>
  <c r="A65" i="3"/>
  <c r="F64" i="3"/>
  <c r="E64" i="3"/>
  <c r="D64" i="3"/>
  <c r="C64" i="3"/>
  <c r="U64" i="3" s="1"/>
  <c r="B64" i="3"/>
  <c r="A64" i="3"/>
  <c r="F63" i="3"/>
  <c r="E63" i="3"/>
  <c r="D63" i="3"/>
  <c r="B63" i="3"/>
  <c r="A63" i="3"/>
  <c r="F62" i="3"/>
  <c r="E62" i="3"/>
  <c r="D62" i="3"/>
  <c r="B62" i="3"/>
  <c r="A62" i="3"/>
  <c r="F61" i="3"/>
  <c r="E61" i="3"/>
  <c r="D61" i="3"/>
  <c r="C61" i="3"/>
  <c r="V61" i="3" s="1" a="1"/>
  <c r="V61" i="3" s="1"/>
  <c r="B61" i="3"/>
  <c r="A61" i="3"/>
  <c r="F60" i="3"/>
  <c r="E60" i="3"/>
  <c r="D60" i="3"/>
  <c r="C60" i="3"/>
  <c r="U60" i="3" s="1"/>
  <c r="B60" i="3"/>
  <c r="A60" i="3"/>
  <c r="F59" i="3"/>
  <c r="E59" i="3"/>
  <c r="D59" i="3"/>
  <c r="B59" i="3"/>
  <c r="A59" i="3"/>
  <c r="F58" i="3"/>
  <c r="E58" i="3"/>
  <c r="D58" i="3"/>
  <c r="B58" i="3"/>
  <c r="A58" i="3"/>
  <c r="F57" i="3"/>
  <c r="E57" i="3"/>
  <c r="D57" i="3"/>
  <c r="C57" i="3"/>
  <c r="V57" i="3" s="1" a="1"/>
  <c r="V57" i="3" s="1"/>
  <c r="B57" i="3"/>
  <c r="A57" i="3"/>
  <c r="F56" i="3"/>
  <c r="E56" i="3"/>
  <c r="D56" i="3"/>
  <c r="C56" i="3"/>
  <c r="B56" i="3"/>
  <c r="A56" i="3"/>
  <c r="U55" i="3"/>
  <c r="F55" i="3"/>
  <c r="E55" i="3"/>
  <c r="D55" i="3"/>
  <c r="C55" i="3"/>
  <c r="V55" i="3" s="1" a="1"/>
  <c r="V55" i="3" s="1"/>
  <c r="B55" i="3"/>
  <c r="A55" i="3"/>
  <c r="U54" i="3"/>
  <c r="F54" i="3"/>
  <c r="E54" i="3"/>
  <c r="D54" i="3"/>
  <c r="C54" i="3"/>
  <c r="V54" i="3" s="1" a="1"/>
  <c r="V54" i="3" s="1"/>
  <c r="B54" i="3"/>
  <c r="A54" i="3"/>
  <c r="F53" i="3"/>
  <c r="E53" i="3"/>
  <c r="D53" i="3"/>
  <c r="C53" i="3"/>
  <c r="V53" i="3" s="1" a="1"/>
  <c r="V53" i="3" s="1"/>
  <c r="B53" i="3"/>
  <c r="A53" i="3"/>
  <c r="F52" i="3"/>
  <c r="E52" i="3"/>
  <c r="D52" i="3"/>
  <c r="C52" i="3"/>
  <c r="B52" i="3"/>
  <c r="A52" i="3"/>
  <c r="U51" i="3"/>
  <c r="F51" i="3"/>
  <c r="E51" i="3"/>
  <c r="D51" i="3"/>
  <c r="C51" i="3"/>
  <c r="V51" i="3" s="1" a="1"/>
  <c r="V51" i="3" s="1"/>
  <c r="B51" i="3"/>
  <c r="A51" i="3"/>
  <c r="F50" i="3"/>
  <c r="E50" i="3"/>
  <c r="D50" i="3"/>
  <c r="B50" i="3"/>
  <c r="A50" i="3"/>
  <c r="F49" i="3"/>
  <c r="E49" i="3"/>
  <c r="D49" i="3"/>
  <c r="C49" i="3"/>
  <c r="V49" i="3" s="1" a="1"/>
  <c r="V49" i="3" s="1"/>
  <c r="B49" i="3"/>
  <c r="A49" i="3"/>
  <c r="F48" i="3"/>
  <c r="E48" i="3"/>
  <c r="D48" i="3"/>
  <c r="C48" i="3"/>
  <c r="U48" i="3" s="1"/>
  <c r="B48" i="3"/>
  <c r="A48" i="3"/>
  <c r="U47" i="3"/>
  <c r="F47" i="3"/>
  <c r="E47" i="3"/>
  <c r="D47" i="3"/>
  <c r="C47" i="3"/>
  <c r="V47" i="3" s="1" a="1"/>
  <c r="V47" i="3" s="1"/>
  <c r="B47" i="3"/>
  <c r="A47" i="3"/>
  <c r="F46" i="3"/>
  <c r="E46" i="3"/>
  <c r="D46" i="3"/>
  <c r="B46" i="3"/>
  <c r="A46" i="3"/>
  <c r="F45" i="3"/>
  <c r="E45" i="3"/>
  <c r="D45" i="3"/>
  <c r="C45" i="3"/>
  <c r="V45" i="3" s="1" a="1"/>
  <c r="V45" i="3" s="1"/>
  <c r="B45" i="3"/>
  <c r="A45" i="3"/>
  <c r="V44" i="3" a="1"/>
  <c r="V44" i="3" s="1"/>
  <c r="F44" i="3"/>
  <c r="E44" i="3"/>
  <c r="D44" i="3"/>
  <c r="C44" i="3"/>
  <c r="U44" i="3" s="1"/>
  <c r="B44" i="3"/>
  <c r="A44" i="3"/>
  <c r="U43" i="3"/>
  <c r="F43" i="3"/>
  <c r="E43" i="3"/>
  <c r="D43" i="3"/>
  <c r="C43" i="3"/>
  <c r="V43" i="3" s="1" a="1"/>
  <c r="V43" i="3" s="1"/>
  <c r="B43" i="3"/>
  <c r="A43" i="3"/>
  <c r="F42" i="3"/>
  <c r="E42" i="3"/>
  <c r="D42" i="3"/>
  <c r="B42" i="3"/>
  <c r="A42" i="3"/>
  <c r="F41" i="3"/>
  <c r="E41" i="3"/>
  <c r="D41" i="3"/>
  <c r="B41" i="3"/>
  <c r="A41" i="3"/>
  <c r="F40" i="3"/>
  <c r="E40" i="3"/>
  <c r="D40" i="3"/>
  <c r="C40" i="3"/>
  <c r="V40" i="3" s="1" a="1"/>
  <c r="V40" i="3" s="1"/>
  <c r="B40" i="3"/>
  <c r="A40" i="3"/>
  <c r="U39" i="3"/>
  <c r="F39" i="3"/>
  <c r="E39" i="3"/>
  <c r="D39" i="3"/>
  <c r="C39" i="3"/>
  <c r="V39" i="3" s="1" a="1"/>
  <c r="V39" i="3" s="1"/>
  <c r="B39" i="3"/>
  <c r="A39" i="3"/>
  <c r="F38" i="3"/>
  <c r="E38" i="3"/>
  <c r="D38" i="3"/>
  <c r="B38" i="3"/>
  <c r="A38" i="3"/>
  <c r="F37" i="3"/>
  <c r="E37" i="3"/>
  <c r="D37" i="3"/>
  <c r="B37" i="3"/>
  <c r="A37" i="3"/>
  <c r="F36" i="3"/>
  <c r="E36" i="3"/>
  <c r="D36" i="3"/>
  <c r="C36" i="3"/>
  <c r="V36" i="3" s="1" a="1"/>
  <c r="V36" i="3" s="1"/>
  <c r="B36" i="3"/>
  <c r="A36" i="3"/>
  <c r="U35" i="3"/>
  <c r="F35" i="3"/>
  <c r="E35" i="3"/>
  <c r="D35" i="3"/>
  <c r="C35" i="3"/>
  <c r="V35" i="3" s="1" a="1"/>
  <c r="V35" i="3" s="1"/>
  <c r="B35" i="3"/>
  <c r="A35" i="3"/>
  <c r="F34" i="3"/>
  <c r="E34" i="3"/>
  <c r="D34" i="3"/>
  <c r="C34" i="3"/>
  <c r="U34" i="3" s="1"/>
  <c r="B34" i="3"/>
  <c r="A34" i="3"/>
  <c r="F33" i="3"/>
  <c r="E33" i="3"/>
  <c r="D33" i="3"/>
  <c r="C33" i="3"/>
  <c r="V33" i="3" s="1" a="1"/>
  <c r="V33" i="3" s="1"/>
  <c r="B33" i="3"/>
  <c r="A33" i="3"/>
  <c r="U32" i="3"/>
  <c r="F32" i="3"/>
  <c r="E32" i="3"/>
  <c r="D32" i="3"/>
  <c r="C32" i="3"/>
  <c r="V32" i="3" s="1" a="1"/>
  <c r="V32" i="3" s="1"/>
  <c r="B32" i="3"/>
  <c r="A32" i="3"/>
  <c r="U31" i="3"/>
  <c r="F31" i="3"/>
  <c r="E31" i="3"/>
  <c r="D31" i="3"/>
  <c r="C31" i="3"/>
  <c r="V31" i="3" s="1" a="1"/>
  <c r="V31" i="3" s="1"/>
  <c r="B31" i="3"/>
  <c r="A31" i="3"/>
  <c r="F30" i="3"/>
  <c r="E30" i="3"/>
  <c r="D30" i="3"/>
  <c r="C30" i="3"/>
  <c r="U30" i="3" s="1"/>
  <c r="B30" i="3"/>
  <c r="A30" i="3"/>
  <c r="F29" i="3"/>
  <c r="E29" i="3"/>
  <c r="D29" i="3"/>
  <c r="C29" i="3"/>
  <c r="V29" i="3" s="1" a="1"/>
  <c r="V29" i="3" s="1"/>
  <c r="B29" i="3"/>
  <c r="A29" i="3"/>
  <c r="F28" i="3"/>
  <c r="E28" i="3"/>
  <c r="D28" i="3"/>
  <c r="C28" i="3"/>
  <c r="V28" i="3" s="1" a="1"/>
  <c r="V28" i="3" s="1"/>
  <c r="B28" i="3"/>
  <c r="A28" i="3"/>
  <c r="U27" i="3"/>
  <c r="F27" i="3"/>
  <c r="E27" i="3"/>
  <c r="D27" i="3"/>
  <c r="C27" i="3"/>
  <c r="V27" i="3" s="1" a="1"/>
  <c r="V27" i="3" s="1"/>
  <c r="B27" i="3"/>
  <c r="A27" i="3"/>
  <c r="F26" i="3"/>
  <c r="E26" i="3"/>
  <c r="D26" i="3"/>
  <c r="B26" i="3"/>
  <c r="A26" i="3"/>
  <c r="F25" i="3"/>
  <c r="E25" i="3"/>
  <c r="D25" i="3"/>
  <c r="C25" i="3"/>
  <c r="V25" i="3" s="1" a="1"/>
  <c r="V25" i="3" s="1"/>
  <c r="B25" i="3"/>
  <c r="A25" i="3"/>
  <c r="F24" i="3"/>
  <c r="E24" i="3"/>
  <c r="D24" i="3"/>
  <c r="C24" i="3"/>
  <c r="V24" i="3" s="1" a="1"/>
  <c r="V24" i="3" s="1"/>
  <c r="B24" i="3"/>
  <c r="A24" i="3"/>
  <c r="U23" i="3"/>
  <c r="F23" i="3"/>
  <c r="E23" i="3"/>
  <c r="D23" i="3"/>
  <c r="C23" i="3"/>
  <c r="V23" i="3" s="1" a="1"/>
  <c r="V23" i="3" s="1"/>
  <c r="B23" i="3"/>
  <c r="A23" i="3"/>
  <c r="F22" i="3"/>
  <c r="E22" i="3"/>
  <c r="D22" i="3"/>
  <c r="B22" i="3"/>
  <c r="A22" i="3"/>
  <c r="V21" i="3" a="1"/>
  <c r="V21" i="3" s="1"/>
  <c r="F21" i="3"/>
  <c r="E21" i="3"/>
  <c r="D21" i="3"/>
  <c r="C21" i="3"/>
  <c r="B21" i="3"/>
  <c r="A21" i="3"/>
  <c r="F20" i="3"/>
  <c r="E20" i="3"/>
  <c r="D20" i="3"/>
  <c r="C20" i="3"/>
  <c r="V20" i="3" s="1" a="1"/>
  <c r="V20" i="3" s="1"/>
  <c r="B20" i="3"/>
  <c r="A20" i="3"/>
  <c r="U19" i="3"/>
  <c r="F19" i="3"/>
  <c r="E19" i="3"/>
  <c r="D19" i="3"/>
  <c r="C19" i="3"/>
  <c r="V19" i="3" s="1" a="1"/>
  <c r="V19" i="3" s="1"/>
  <c r="B19" i="3"/>
  <c r="A19" i="3"/>
  <c r="F18" i="3"/>
  <c r="E18" i="3"/>
  <c r="D18" i="3"/>
  <c r="B18" i="3"/>
  <c r="A18" i="3"/>
  <c r="V17" i="3" a="1"/>
  <c r="V17" i="3" s="1"/>
  <c r="F17" i="3"/>
  <c r="E17" i="3"/>
  <c r="D17" i="3"/>
  <c r="C17" i="3"/>
  <c r="B17" i="3"/>
  <c r="A17" i="3"/>
  <c r="F16" i="3"/>
  <c r="E16" i="3"/>
  <c r="D16" i="3"/>
  <c r="B16" i="3"/>
  <c r="A16" i="3"/>
  <c r="F15" i="3"/>
  <c r="E15" i="3"/>
  <c r="D15" i="3"/>
  <c r="B15" i="3"/>
  <c r="A15" i="3"/>
  <c r="F14" i="3"/>
  <c r="E14" i="3"/>
  <c r="D14" i="3"/>
  <c r="B14" i="3"/>
  <c r="A14" i="3"/>
  <c r="F13" i="3"/>
  <c r="E13" i="3"/>
  <c r="D13" i="3"/>
  <c r="C13" i="3"/>
  <c r="B13" i="3"/>
  <c r="A13" i="3"/>
  <c r="F12" i="3"/>
  <c r="E12" i="3"/>
  <c r="D12" i="3"/>
  <c r="B12" i="3"/>
  <c r="A12" i="3"/>
  <c r="U11" i="3"/>
  <c r="F11" i="3"/>
  <c r="E11" i="3"/>
  <c r="D11" i="3"/>
  <c r="C11" i="3"/>
  <c r="V11" i="3" s="1" a="1"/>
  <c r="V11" i="3" s="1"/>
  <c r="B11" i="3"/>
  <c r="A11" i="3"/>
  <c r="F10" i="3"/>
  <c r="E10" i="3"/>
  <c r="D10" i="3"/>
  <c r="C10" i="3"/>
  <c r="U10" i="3" s="1"/>
  <c r="B10" i="3"/>
  <c r="A10" i="3"/>
  <c r="F9" i="3"/>
  <c r="E9" i="3"/>
  <c r="D9" i="3"/>
  <c r="B9" i="3"/>
  <c r="A9" i="3"/>
  <c r="U8" i="3"/>
  <c r="F8" i="3"/>
  <c r="E8" i="3"/>
  <c r="D8" i="3"/>
  <c r="C8" i="3"/>
  <c r="V8" i="3" s="1" a="1"/>
  <c r="V8" i="3" s="1"/>
  <c r="B8" i="3"/>
  <c r="A8" i="3"/>
  <c r="F7" i="3"/>
  <c r="E7" i="3"/>
  <c r="D7" i="3"/>
  <c r="B7" i="3"/>
  <c r="A7" i="3"/>
  <c r="F6" i="3"/>
  <c r="E6" i="3"/>
  <c r="D6" i="3"/>
  <c r="C6" i="3"/>
  <c r="U6" i="3" s="1"/>
  <c r="B6" i="3"/>
  <c r="A6" i="3"/>
  <c r="F5" i="3"/>
  <c r="D5" i="3"/>
  <c r="B5" i="3"/>
  <c r="A5" i="3"/>
  <c r="P4" i="14" l="1"/>
  <c r="DB4" i="9"/>
  <c r="GW5" i="9" a="1"/>
  <c r="GW5" i="9" s="1"/>
  <c r="O5" i="15" s="1"/>
  <c r="GS5" i="9" a="1"/>
  <c r="GS5" i="9" s="1"/>
  <c r="GV5" i="9" a="1"/>
  <c r="GV5" i="9" s="1"/>
  <c r="GR5" i="9" a="1"/>
  <c r="GR5" i="9" s="1"/>
  <c r="GU5" i="9" a="1"/>
  <c r="GU5" i="9" s="1"/>
  <c r="GQ5" i="9" a="1"/>
  <c r="GQ5" i="9" s="1"/>
  <c r="AA5" i="10" s="1"/>
  <c r="AC8" i="8" s="1"/>
  <c r="GT5" i="9" a="1"/>
  <c r="GT5" i="9" s="1"/>
  <c r="AE5" i="14" s="1"/>
  <c r="P6" i="14"/>
  <c r="DB6" i="9"/>
  <c r="GW3" i="9" a="1"/>
  <c r="GW3" i="9" s="1"/>
  <c r="O3" i="15" s="1"/>
  <c r="GS3" i="9" a="1"/>
  <c r="GS3" i="9" s="1"/>
  <c r="GV3" i="9" a="1"/>
  <c r="GV3" i="9" s="1"/>
  <c r="GR3" i="9" a="1"/>
  <c r="GR3" i="9" s="1"/>
  <c r="GU3" i="9" a="1"/>
  <c r="GU3" i="9" s="1"/>
  <c r="GQ3" i="9" a="1"/>
  <c r="GQ3" i="9" s="1"/>
  <c r="AA3" i="10" s="1"/>
  <c r="AC6" i="8" s="1"/>
  <c r="GT3" i="9" a="1"/>
  <c r="GT3" i="9" s="1"/>
  <c r="AE3" i="14" s="1"/>
  <c r="GW7" i="9" a="1"/>
  <c r="GW7" i="9" s="1"/>
  <c r="O7" i="15" s="1"/>
  <c r="GU7" i="9" a="1"/>
  <c r="GU7" i="9" s="1"/>
  <c r="GS7" i="9" a="1"/>
  <c r="GS7" i="9" s="1"/>
  <c r="GQ7" i="9" a="1"/>
  <c r="GQ7" i="9" s="1"/>
  <c r="AA7" i="10" s="1"/>
  <c r="AC10" i="8" s="1"/>
  <c r="GV7" i="9" a="1"/>
  <c r="GV7" i="9" s="1"/>
  <c r="GT7" i="9" a="1"/>
  <c r="GT7" i="9" s="1"/>
  <c r="AE7" i="14" s="1"/>
  <c r="GR7" i="9" a="1"/>
  <c r="GR7" i="9" s="1"/>
  <c r="V48" i="3" a="1"/>
  <c r="V48" i="3" s="1"/>
  <c r="V52" i="3" a="1"/>
  <c r="V52" i="3" s="1"/>
  <c r="V56" i="3" a="1"/>
  <c r="V56" i="3" s="1"/>
  <c r="V60" i="3" a="1"/>
  <c r="V60" i="3" s="1"/>
  <c r="V64" i="3" a="1"/>
  <c r="V64" i="3" s="1"/>
  <c r="V68" i="3" a="1"/>
  <c r="V68" i="3" s="1"/>
  <c r="U70" i="3"/>
  <c r="V72" i="3" a="1"/>
  <c r="V72" i="3" s="1"/>
  <c r="V99" i="3" a="1"/>
  <c r="V99" i="3" s="1"/>
  <c r="U13" i="3"/>
  <c r="U17" i="3"/>
  <c r="U21" i="3"/>
  <c r="U25" i="3"/>
  <c r="U29" i="3"/>
  <c r="U33" i="3"/>
  <c r="U45" i="3"/>
  <c r="U49" i="3"/>
  <c r="U53" i="3"/>
  <c r="U57" i="3"/>
  <c r="U61" i="3"/>
  <c r="U65" i="3"/>
  <c r="U69" i="3"/>
  <c r="U73" i="3"/>
  <c r="U91" i="3"/>
  <c r="U103" i="3"/>
  <c r="V105" i="3" a="1"/>
  <c r="V105" i="3" s="1"/>
  <c r="V108" i="3" a="1"/>
  <c r="V108" i="3" s="1"/>
  <c r="V117" i="3" a="1"/>
  <c r="V117" i="3" s="1"/>
  <c r="V120" i="3" a="1"/>
  <c r="V120" i="3" s="1"/>
  <c r="U127" i="3"/>
  <c r="V129" i="3" a="1"/>
  <c r="V129" i="3" s="1"/>
  <c r="V143" i="3" a="1"/>
  <c r="V143" i="3" s="1"/>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8" i="5"/>
  <c r="D8" i="5"/>
  <c r="B12" i="5"/>
  <c r="D12" i="5"/>
  <c r="B16" i="5"/>
  <c r="D16" i="5"/>
  <c r="B20" i="5"/>
  <c r="D20" i="5"/>
  <c r="B24" i="5"/>
  <c r="D24" i="5"/>
  <c r="B28" i="5"/>
  <c r="D28" i="5"/>
  <c r="B32" i="5"/>
  <c r="D32" i="5"/>
  <c r="B36" i="5"/>
  <c r="D36" i="5"/>
  <c r="B40" i="5"/>
  <c r="D40" i="5"/>
  <c r="B44" i="5"/>
  <c r="D44" i="5"/>
  <c r="B48" i="5"/>
  <c r="D48" i="5"/>
  <c r="B52" i="5"/>
  <c r="D52" i="5"/>
  <c r="B56" i="5"/>
  <c r="D56" i="5"/>
  <c r="B60" i="5"/>
  <c r="D60" i="5"/>
  <c r="B64" i="5"/>
  <c r="D64" i="5"/>
  <c r="B68" i="5"/>
  <c r="D68" i="5"/>
  <c r="B72" i="5"/>
  <c r="D72" i="5"/>
  <c r="B76" i="5"/>
  <c r="D76" i="5"/>
  <c r="B80" i="5"/>
  <c r="D80" i="5"/>
  <c r="B84" i="5"/>
  <c r="D84" i="5"/>
  <c r="B88" i="5"/>
  <c r="D88" i="5"/>
  <c r="B92" i="5"/>
  <c r="D92" i="5"/>
  <c r="O3" i="9" a="1"/>
  <c r="O3" i="9" s="1"/>
  <c r="F3" i="10" s="1"/>
  <c r="S3" i="9" a="1"/>
  <c r="S3" i="9" s="1"/>
  <c r="BJ3" i="9"/>
  <c r="CA3" i="9" a="1"/>
  <c r="CA3" i="9" s="1"/>
  <c r="N3" i="10" s="1"/>
  <c r="CE3" i="9" a="1"/>
  <c r="CE3" i="9" s="1"/>
  <c r="ED3" i="9"/>
  <c r="EU3" i="9" a="1"/>
  <c r="EU3" i="9" s="1"/>
  <c r="EY3" i="9" a="1"/>
  <c r="EY3" i="9" s="1"/>
  <c r="HG3" i="9" a="1"/>
  <c r="HG3" i="9" s="1"/>
  <c r="AC3" i="10" s="1"/>
  <c r="AF6" i="8" s="1"/>
  <c r="HK3" i="9" a="1"/>
  <c r="HK3" i="9" s="1"/>
  <c r="H4" i="9" a="1"/>
  <c r="H4" i="9" s="1"/>
  <c r="L4" i="9" a="1"/>
  <c r="L4" i="9" s="1"/>
  <c r="X4" i="9" a="1"/>
  <c r="X4" i="9" s="1"/>
  <c r="AB4" i="9" a="1"/>
  <c r="AB4" i="9" s="1"/>
  <c r="AO4" i="9" a="1"/>
  <c r="AO4" i="9" s="1"/>
  <c r="AS4" i="9" a="1"/>
  <c r="AS4" i="9" s="1"/>
  <c r="E4" i="15" s="1"/>
  <c r="BE4" i="9" a="1"/>
  <c r="BE4" i="9" s="1"/>
  <c r="BI4" i="9" a="1"/>
  <c r="BI4" i="9" s="1"/>
  <c r="DG4" i="9" a="1"/>
  <c r="DG4" i="9" s="1"/>
  <c r="Q4" i="10" s="1"/>
  <c r="F7" i="7" s="1"/>
  <c r="DK4" i="9" a="1"/>
  <c r="DK4" i="9" s="1"/>
  <c r="DW4" i="9" a="1"/>
  <c r="DW4" i="9" s="1"/>
  <c r="EA4" i="9" a="1"/>
  <c r="EA4" i="9" s="1"/>
  <c r="DC4" i="9" s="1"/>
  <c r="EN4" i="9" a="1"/>
  <c r="EN4" i="9" s="1"/>
  <c r="ER4" i="9" a="1"/>
  <c r="ER4" i="9" s="1"/>
  <c r="FD4" i="9" a="1"/>
  <c r="FD4" i="9" s="1"/>
  <c r="FH4" i="9" a="1"/>
  <c r="FH4" i="9" s="1"/>
  <c r="FU4" i="9" a="1"/>
  <c r="FU4" i="9" s="1"/>
  <c r="FY4" i="9" a="1"/>
  <c r="FY4" i="9" s="1"/>
  <c r="GK4" i="9" a="1"/>
  <c r="GK4" i="9" s="1"/>
  <c r="GO4" i="9" a="1"/>
  <c r="GO4" i="9" s="1"/>
  <c r="N4" i="15" s="1"/>
  <c r="IE4" i="9" a="1"/>
  <c r="IE4" i="9" s="1"/>
  <c r="AF4" i="10" s="1"/>
  <c r="AJ7" i="8" s="1"/>
  <c r="II4" i="9" a="1"/>
  <c r="II4" i="9" s="1"/>
  <c r="O5" i="9" a="1"/>
  <c r="O5" i="9" s="1"/>
  <c r="F5" i="10" s="1"/>
  <c r="S5" i="9" a="1"/>
  <c r="S5" i="9" s="1"/>
  <c r="BJ5" i="9"/>
  <c r="CA5" i="9" a="1"/>
  <c r="CA5" i="9" s="1"/>
  <c r="N5" i="10" s="1"/>
  <c r="CE5" i="9" a="1"/>
  <c r="CE5" i="9" s="1"/>
  <c r="ED5" i="9"/>
  <c r="EU5" i="9" a="1"/>
  <c r="EU5" i="9" s="1"/>
  <c r="EY5" i="9" a="1"/>
  <c r="EY5" i="9" s="1"/>
  <c r="HG5" i="9" a="1"/>
  <c r="HG5" i="9" s="1"/>
  <c r="AC5" i="10" s="1"/>
  <c r="AF8" i="8" s="1"/>
  <c r="HK5" i="9" a="1"/>
  <c r="HK5" i="9" s="1"/>
  <c r="H6" i="9" a="1"/>
  <c r="H6" i="9" s="1"/>
  <c r="L6" i="9" a="1"/>
  <c r="L6" i="9" s="1"/>
  <c r="Y6" i="9" a="1"/>
  <c r="Y6" i="9" s="1"/>
  <c r="AC6" i="9" a="1"/>
  <c r="AC6" i="9" s="1"/>
  <c r="C6" i="15" s="1"/>
  <c r="BC6" i="9" a="1"/>
  <c r="BC6" i="9" s="1"/>
  <c r="K6" i="10" s="1"/>
  <c r="BG6" i="9" a="1"/>
  <c r="BG6" i="9" s="1"/>
  <c r="BT6" i="9" a="1"/>
  <c r="BT6" i="9" s="1"/>
  <c r="BX6" i="9" a="1"/>
  <c r="BX6" i="9" s="1"/>
  <c r="CK6" i="9" a="1"/>
  <c r="CK6" i="9" s="1"/>
  <c r="CO6" i="9" a="1"/>
  <c r="CO6" i="9" s="1"/>
  <c r="DW6" i="9" a="1"/>
  <c r="DW6" i="9" s="1"/>
  <c r="EA6" i="9" a="1"/>
  <c r="EA6" i="9" s="1"/>
  <c r="DC6" i="9" s="1"/>
  <c r="EN6" i="9" a="1"/>
  <c r="EN6" i="9" s="1"/>
  <c r="ER6" i="9" a="1"/>
  <c r="ER6" i="9" s="1"/>
  <c r="FE6" i="9" a="1"/>
  <c r="FE6" i="9" s="1"/>
  <c r="FI6" i="9" a="1"/>
  <c r="FI6" i="9" s="1"/>
  <c r="L6" i="15" s="1"/>
  <c r="GI6" i="9" a="1"/>
  <c r="GI6" i="9" s="1"/>
  <c r="Z6" i="10" s="1"/>
  <c r="AB9" i="8" s="1"/>
  <c r="GZ6" i="9" a="1"/>
  <c r="GZ6" i="9" s="1"/>
  <c r="IF6" i="9" a="1"/>
  <c r="IF6" i="9" s="1"/>
  <c r="AF7" i="9" a="1"/>
  <c r="AF7" i="9" s="1"/>
  <c r="HX7" i="9" a="1"/>
  <c r="HX7" i="9" s="1"/>
  <c r="CJ8" i="9" a="1"/>
  <c r="CJ8" i="9" s="1"/>
  <c r="DX8" i="9" a="1"/>
  <c r="DX8" i="9" s="1"/>
  <c r="CZ8" i="9" s="1"/>
  <c r="FI8" i="9" a="1"/>
  <c r="FI8" i="9" s="1"/>
  <c r="L8" i="15" s="1"/>
  <c r="FG8" i="9" a="1"/>
  <c r="FG8" i="9" s="1"/>
  <c r="FE8" i="9" a="1"/>
  <c r="FE8" i="9" s="1"/>
  <c r="FC8" i="9" a="1"/>
  <c r="FC8" i="9" s="1"/>
  <c r="P9" i="9" a="1"/>
  <c r="P9" i="9" s="1"/>
  <c r="GG9" i="9" a="1"/>
  <c r="GG9" i="9" s="1"/>
  <c r="M9" i="15" s="1"/>
  <c r="GE9" i="9" a="1"/>
  <c r="GE9" i="9" s="1"/>
  <c r="GC9" i="9" a="1"/>
  <c r="GC9" i="9" s="1"/>
  <c r="GA9" i="9" a="1"/>
  <c r="GA9" i="9" s="1"/>
  <c r="Y9" i="10" s="1"/>
  <c r="AA12" i="8" s="1"/>
  <c r="HH9" i="9" a="1"/>
  <c r="HH9" i="9" s="1"/>
  <c r="H10" i="9" a="1"/>
  <c r="H10" i="9" s="1"/>
  <c r="AN10" i="9" a="1"/>
  <c r="AN10" i="9" s="1"/>
  <c r="BT10" i="9" a="1"/>
  <c r="BT10" i="9" s="1"/>
  <c r="GE10" i="9" a="1"/>
  <c r="GE10" i="9" s="1"/>
  <c r="GB10" i="9" a="1"/>
  <c r="GB10" i="9" s="1"/>
  <c r="GG10" i="9" a="1"/>
  <c r="GG10" i="9" s="1"/>
  <c r="M10" i="15" s="1"/>
  <c r="GD10" i="9" a="1"/>
  <c r="GD10" i="9" s="1"/>
  <c r="AC10" i="14" s="1"/>
  <c r="GF10" i="9" a="1"/>
  <c r="GF10" i="9" s="1"/>
  <c r="GA10" i="9" a="1"/>
  <c r="GA10" i="9" s="1"/>
  <c r="Y10" i="10" s="1"/>
  <c r="AA13" i="8" s="1"/>
  <c r="I11" i="15"/>
  <c r="DE11" i="9"/>
  <c r="V11" i="10"/>
  <c r="Y14" i="8"/>
  <c r="Z14" i="8" s="1"/>
  <c r="HD13" i="9" a="1"/>
  <c r="HD13" i="9" s="1"/>
  <c r="HA13" i="9" a="1"/>
  <c r="HA13" i="9" s="1"/>
  <c r="HC13" i="9" a="1"/>
  <c r="HC13" i="9" s="1"/>
  <c r="HE13" i="9" a="1"/>
  <c r="HE13" i="9" s="1"/>
  <c r="P13" i="15" s="1"/>
  <c r="GZ13" i="9" a="1"/>
  <c r="GZ13" i="9" s="1"/>
  <c r="HB13" i="9" a="1"/>
  <c r="HB13" i="9" s="1"/>
  <c r="AF13" i="14" s="1"/>
  <c r="GY13" i="9" a="1"/>
  <c r="GY13" i="9" s="1"/>
  <c r="AB13" i="10" s="1"/>
  <c r="AD16" i="8" s="1"/>
  <c r="V13" i="3" a="1"/>
  <c r="V13" i="3" s="1"/>
  <c r="V6" i="3" a="1"/>
  <c r="V6" i="3" s="1"/>
  <c r="V10" i="3" a="1"/>
  <c r="V10" i="3" s="1"/>
  <c r="U20" i="3"/>
  <c r="U24" i="3"/>
  <c r="U28" i="3"/>
  <c r="V30" i="3" a="1"/>
  <c r="V30" i="3" s="1"/>
  <c r="V34" i="3" a="1"/>
  <c r="V34" i="3" s="1"/>
  <c r="U36" i="3"/>
  <c r="U40" i="3"/>
  <c r="U52" i="3"/>
  <c r="U56" i="3"/>
  <c r="V89" i="3" a="1"/>
  <c r="V89" i="3" s="1"/>
  <c r="V92" i="3" a="1"/>
  <c r="V92" i="3" s="1"/>
  <c r="V116" i="3" a="1"/>
  <c r="V116" i="3" s="1"/>
  <c r="V128" i="3" a="1"/>
  <c r="V128" i="3" s="1"/>
  <c r="U136" i="3"/>
  <c r="V136" i="3" a="1"/>
  <c r="V136" i="3" s="1"/>
  <c r="V139" i="3" a="1"/>
  <c r="V139" i="3" s="1"/>
  <c r="D7" i="5"/>
  <c r="B7" i="5"/>
  <c r="D11" i="5"/>
  <c r="B11" i="5"/>
  <c r="D15" i="5"/>
  <c r="B15" i="5"/>
  <c r="D19" i="5"/>
  <c r="B19" i="5"/>
  <c r="D23" i="5"/>
  <c r="B23" i="5"/>
  <c r="D27" i="5"/>
  <c r="B27" i="5"/>
  <c r="D31" i="5"/>
  <c r="B31" i="5"/>
  <c r="D35" i="5"/>
  <c r="B35" i="5"/>
  <c r="D39" i="5"/>
  <c r="B39" i="5"/>
  <c r="D43" i="5"/>
  <c r="B43" i="5"/>
  <c r="D47" i="5"/>
  <c r="B47" i="5"/>
  <c r="D51" i="5"/>
  <c r="B51" i="5"/>
  <c r="D55" i="5"/>
  <c r="B55" i="5"/>
  <c r="D59" i="5"/>
  <c r="B59" i="5"/>
  <c r="D63" i="5"/>
  <c r="B63" i="5"/>
  <c r="D67" i="5"/>
  <c r="B67" i="5"/>
  <c r="D71" i="5"/>
  <c r="B71" i="5"/>
  <c r="D75" i="5"/>
  <c r="B75" i="5"/>
  <c r="D79" i="5"/>
  <c r="B79" i="5"/>
  <c r="D83" i="5"/>
  <c r="B83" i="5"/>
  <c r="D87" i="5"/>
  <c r="B87" i="5"/>
  <c r="D91" i="5"/>
  <c r="B91" i="5"/>
  <c r="C3" i="10"/>
  <c r="ID3" i="9"/>
  <c r="GX3" i="9"/>
  <c r="FR3" i="9"/>
  <c r="EL3" i="9"/>
  <c r="DF3" i="9"/>
  <c r="CX3" i="9"/>
  <c r="BR3" i="9"/>
  <c r="AL3" i="9"/>
  <c r="F3" i="9"/>
  <c r="HN3" i="9"/>
  <c r="GH3" i="9"/>
  <c r="FB3" i="9"/>
  <c r="DV3" i="9"/>
  <c r="CH3" i="9"/>
  <c r="BB3" i="9"/>
  <c r="V3" i="9"/>
  <c r="P3" i="9" a="1"/>
  <c r="P3" i="9" s="1"/>
  <c r="T3" i="9" a="1"/>
  <c r="T3" i="9" s="1"/>
  <c r="AT3" i="9"/>
  <c r="CB3" i="9" a="1"/>
  <c r="CB3" i="9" s="1"/>
  <c r="CF3" i="9" a="1"/>
  <c r="CF3" i="9" s="1"/>
  <c r="DN3" i="9"/>
  <c r="EV3" i="9" a="1"/>
  <c r="EV3" i="9" s="1"/>
  <c r="EZ3" i="9" a="1"/>
  <c r="EZ3" i="9" s="1"/>
  <c r="FZ3" i="9"/>
  <c r="HH3" i="9" a="1"/>
  <c r="HH3" i="9" s="1"/>
  <c r="HL3" i="9" a="1"/>
  <c r="HL3" i="9" s="1"/>
  <c r="IL3" i="9"/>
  <c r="AP4" i="9" a="1"/>
  <c r="AP4" i="9" s="1"/>
  <c r="I4" i="14" s="1"/>
  <c r="BF4" i="9" a="1"/>
  <c r="BF4" i="9" s="1"/>
  <c r="DH4" i="9" a="1"/>
  <c r="DH4" i="9" s="1"/>
  <c r="DL4" i="9" a="1"/>
  <c r="DL4" i="9" s="1"/>
  <c r="DX4" i="9" a="1"/>
  <c r="DX4" i="9" s="1"/>
  <c r="CZ4" i="9" s="1"/>
  <c r="EB4" i="9" a="1"/>
  <c r="EB4" i="9" s="1"/>
  <c r="DD4" i="9" s="1"/>
  <c r="FV4" i="9" a="1"/>
  <c r="FV4" i="9" s="1"/>
  <c r="GL4" i="9" a="1"/>
  <c r="GL4" i="9" s="1"/>
  <c r="AD4" i="14" s="1"/>
  <c r="IF4" i="9" a="1"/>
  <c r="IF4" i="9" s="1"/>
  <c r="IJ4" i="9" a="1"/>
  <c r="IJ4" i="9" s="1"/>
  <c r="C5" i="10"/>
  <c r="HN5" i="9"/>
  <c r="GH5" i="9"/>
  <c r="FB5" i="9"/>
  <c r="DV5" i="9"/>
  <c r="CH5" i="9"/>
  <c r="BB5" i="9"/>
  <c r="V5" i="9"/>
  <c r="ID5" i="9"/>
  <c r="GX5" i="9"/>
  <c r="FR5" i="9"/>
  <c r="EL5" i="9"/>
  <c r="DF5" i="9"/>
  <c r="CX5" i="9"/>
  <c r="BR5" i="9"/>
  <c r="AL5" i="9"/>
  <c r="F5" i="9"/>
  <c r="P5" i="9" a="1"/>
  <c r="P5" i="9" s="1"/>
  <c r="T5" i="9" a="1"/>
  <c r="T5" i="9" s="1"/>
  <c r="AT5" i="9"/>
  <c r="CB5" i="9" a="1"/>
  <c r="CB5" i="9" s="1"/>
  <c r="CF5" i="9" a="1"/>
  <c r="CF5" i="9" s="1"/>
  <c r="DN5" i="9"/>
  <c r="EV5" i="9" a="1"/>
  <c r="EV5" i="9" s="1"/>
  <c r="EZ5" i="9" a="1"/>
  <c r="EZ5" i="9" s="1"/>
  <c r="FZ5" i="9"/>
  <c r="HH5" i="9" a="1"/>
  <c r="HH5" i="9" s="1"/>
  <c r="HL5" i="9" a="1"/>
  <c r="HL5" i="9" s="1"/>
  <c r="IL5" i="9"/>
  <c r="Z6" i="9" a="1"/>
  <c r="Z6" i="9" s="1"/>
  <c r="F6" i="14" s="1"/>
  <c r="BD6" i="9" a="1"/>
  <c r="BD6" i="9" s="1"/>
  <c r="BH6" i="9" a="1"/>
  <c r="BH6" i="9" s="1"/>
  <c r="CL6" i="9" a="1"/>
  <c r="CL6" i="9" s="1"/>
  <c r="DX6" i="9" a="1"/>
  <c r="DX6" i="9" s="1"/>
  <c r="CZ6" i="9" s="1"/>
  <c r="EB6" i="9" a="1"/>
  <c r="EB6" i="9" s="1"/>
  <c r="DD6" i="9" s="1"/>
  <c r="FF6" i="9" a="1"/>
  <c r="FF6" i="9" s="1"/>
  <c r="AA6" i="14" s="1"/>
  <c r="GK6" i="9" a="1"/>
  <c r="GK6" i="9" s="1"/>
  <c r="HB6" i="9" a="1"/>
  <c r="HB6" i="9" s="1"/>
  <c r="AF6" i="14" s="1"/>
  <c r="IH6" i="9" a="1"/>
  <c r="IH6" i="9" s="1"/>
  <c r="AL6" i="14" s="1"/>
  <c r="C7" i="10"/>
  <c r="ID7" i="9"/>
  <c r="GX7" i="9"/>
  <c r="FR7" i="9"/>
  <c r="EL7" i="9"/>
  <c r="DF7" i="9"/>
  <c r="CX7" i="9"/>
  <c r="BR7" i="9"/>
  <c r="AL7" i="9"/>
  <c r="F7" i="9"/>
  <c r="IL7" i="9"/>
  <c r="HF7" i="9"/>
  <c r="FZ7" i="9"/>
  <c r="ET7" i="9"/>
  <c r="DN7" i="9"/>
  <c r="BZ7" i="9"/>
  <c r="AT7" i="9"/>
  <c r="N7" i="9"/>
  <c r="HN7" i="9"/>
  <c r="GH7" i="9"/>
  <c r="FB7" i="9"/>
  <c r="DV7" i="9"/>
  <c r="CH7" i="9"/>
  <c r="BB7" i="9"/>
  <c r="V7" i="9"/>
  <c r="AH7" i="9" a="1"/>
  <c r="AH7" i="9" s="1"/>
  <c r="H7" i="14" s="1"/>
  <c r="CP7" i="9"/>
  <c r="FJ7" i="9"/>
  <c r="HZ7" i="9" a="1"/>
  <c r="HZ7" i="9" s="1"/>
  <c r="AK7" i="14" s="1"/>
  <c r="AC8" i="9" a="1"/>
  <c r="AC8" i="9" s="1"/>
  <c r="C8" i="15" s="1"/>
  <c r="AA8" i="9" a="1"/>
  <c r="AA8" i="9" s="1"/>
  <c r="Y8" i="9" a="1"/>
  <c r="Y8" i="9" s="1"/>
  <c r="W8" i="9" a="1"/>
  <c r="W8" i="9" s="1"/>
  <c r="G8" i="10" s="1"/>
  <c r="CL8" i="9" a="1"/>
  <c r="CL8" i="9" s="1"/>
  <c r="DZ8" i="9" a="1"/>
  <c r="DZ8" i="9" s="1"/>
  <c r="GO8" i="9" a="1"/>
  <c r="GO8" i="9" s="1"/>
  <c r="N8" i="15" s="1"/>
  <c r="GM8" i="9" a="1"/>
  <c r="GM8" i="9" s="1"/>
  <c r="GK8" i="9" a="1"/>
  <c r="GK8" i="9" s="1"/>
  <c r="GI8" i="9" a="1"/>
  <c r="GI8" i="9" s="1"/>
  <c r="Z8" i="10" s="1"/>
  <c r="AB11" i="8" s="1"/>
  <c r="R9" i="9" a="1"/>
  <c r="R9" i="9" s="1"/>
  <c r="E9" i="14" s="1"/>
  <c r="CG9" i="9" a="1"/>
  <c r="CG9" i="9" s="1"/>
  <c r="CE9" i="9" a="1"/>
  <c r="CE9" i="9" s="1"/>
  <c r="CC9" i="9" a="1"/>
  <c r="CC9" i="9" s="1"/>
  <c r="CA9" i="9" a="1"/>
  <c r="CA9" i="9" s="1"/>
  <c r="N9" i="10" s="1"/>
  <c r="FA9" i="9" a="1"/>
  <c r="FA9" i="9" s="1"/>
  <c r="EY9" i="9" a="1"/>
  <c r="EY9" i="9" s="1"/>
  <c r="EW9" i="9" a="1"/>
  <c r="EW9" i="9" s="1"/>
  <c r="EU9" i="9" a="1"/>
  <c r="EU9" i="9" s="1"/>
  <c r="HJ9" i="9" a="1"/>
  <c r="HJ9" i="9" s="1"/>
  <c r="AH9" i="14" s="1"/>
  <c r="J10" i="9" a="1"/>
  <c r="J10" i="9" s="1"/>
  <c r="AP10" i="9" a="1"/>
  <c r="AP10" i="9" s="1"/>
  <c r="I10" i="14" s="1"/>
  <c r="BV10" i="9" a="1"/>
  <c r="BV10" i="9" s="1"/>
  <c r="DM10" i="9" a="1"/>
  <c r="DM10" i="9" s="1"/>
  <c r="G10" i="15" s="1"/>
  <c r="DK10" i="9" a="1"/>
  <c r="DK10" i="9" s="1"/>
  <c r="DI10" i="9" a="1"/>
  <c r="DI10" i="9" s="1"/>
  <c r="DG10" i="9" a="1"/>
  <c r="DG10" i="9" s="1"/>
  <c r="Q10" i="10" s="1"/>
  <c r="F13" i="7" s="1"/>
  <c r="I10" i="15"/>
  <c r="DE10" i="9"/>
  <c r="ES10" i="9" a="1"/>
  <c r="ES10" i="9" s="1"/>
  <c r="K10" i="15" s="1"/>
  <c r="EQ10" i="9" a="1"/>
  <c r="EQ10" i="9" s="1"/>
  <c r="EO10" i="9" a="1"/>
  <c r="EO10" i="9" s="1"/>
  <c r="EM10" i="9" a="1"/>
  <c r="EM10" i="9" s="1"/>
  <c r="U10" i="10" s="1"/>
  <c r="J13" i="7" s="1"/>
  <c r="FX10" i="9" a="1"/>
  <c r="FX10" i="9" s="1"/>
  <c r="FV10" i="9" a="1"/>
  <c r="FV10" i="9" s="1"/>
  <c r="FT10" i="9" a="1"/>
  <c r="FT10" i="9" s="1"/>
  <c r="FY10" i="9" a="1"/>
  <c r="FY10" i="9" s="1"/>
  <c r="FS10" i="9" a="1"/>
  <c r="FS10" i="9" s="1"/>
  <c r="X10" i="10" s="1"/>
  <c r="FU10" i="9" a="1"/>
  <c r="FU10" i="9" s="1"/>
  <c r="AC11" i="9" a="1"/>
  <c r="AC11" i="9" s="1"/>
  <c r="C11" i="15" s="1"/>
  <c r="X11" i="9" a="1"/>
  <c r="X11" i="9" s="1"/>
  <c r="Z11" i="9" a="1"/>
  <c r="Z11" i="9" s="1"/>
  <c r="F11" i="14" s="1"/>
  <c r="W11" i="9" a="1"/>
  <c r="W11" i="9" s="1"/>
  <c r="G11" i="10" s="1"/>
  <c r="AB11" i="9" a="1"/>
  <c r="AB11" i="9" s="1"/>
  <c r="Y11" i="9" a="1"/>
  <c r="Y11" i="9" s="1"/>
  <c r="V88" i="3" a="1"/>
  <c r="V88" i="3" s="1"/>
  <c r="V125" i="3" a="1"/>
  <c r="V125" i="3" s="1"/>
  <c r="V133" i="3" a="1"/>
  <c r="V133" i="3" s="1"/>
  <c r="V141" i="3" a="1"/>
  <c r="V141" i="3" s="1"/>
  <c r="B6" i="5"/>
  <c r="D6" i="5"/>
  <c r="B10" i="5"/>
  <c r="D10" i="5"/>
  <c r="B14" i="5"/>
  <c r="D14" i="5"/>
  <c r="B18" i="5"/>
  <c r="D18" i="5"/>
  <c r="B22" i="5"/>
  <c r="D22" i="5"/>
  <c r="B26" i="5"/>
  <c r="D26" i="5"/>
  <c r="B30" i="5"/>
  <c r="D30" i="5"/>
  <c r="B34" i="5"/>
  <c r="D34" i="5"/>
  <c r="B38" i="5"/>
  <c r="D38" i="5"/>
  <c r="B42" i="5"/>
  <c r="D42" i="5"/>
  <c r="B46" i="5"/>
  <c r="D46" i="5"/>
  <c r="B50" i="5"/>
  <c r="D50" i="5"/>
  <c r="B54" i="5"/>
  <c r="D54" i="5"/>
  <c r="B58" i="5"/>
  <c r="D58" i="5"/>
  <c r="B62" i="5"/>
  <c r="D62" i="5"/>
  <c r="B66" i="5"/>
  <c r="D66" i="5"/>
  <c r="B70" i="5"/>
  <c r="D70" i="5"/>
  <c r="B74" i="5"/>
  <c r="D74" i="5"/>
  <c r="B78" i="5"/>
  <c r="D78" i="5"/>
  <c r="B82" i="5"/>
  <c r="D82" i="5"/>
  <c r="B86" i="5"/>
  <c r="D86" i="5"/>
  <c r="B90" i="5"/>
  <c r="D90" i="5"/>
  <c r="W16" i="8"/>
  <c r="W23" i="8"/>
  <c r="W34" i="8"/>
  <c r="W39" i="8"/>
  <c r="W45" i="8"/>
  <c r="W51" i="8"/>
  <c r="W61" i="8"/>
  <c r="W70" i="8"/>
  <c r="W76" i="8"/>
  <c r="W81" i="8"/>
  <c r="W86" i="8"/>
  <c r="W93" i="8"/>
  <c r="W98" i="8"/>
  <c r="W107" i="8"/>
  <c r="W114" i="8"/>
  <c r="W117" i="8"/>
  <c r="W126" i="8"/>
  <c r="W133" i="8"/>
  <c r="W141" i="8"/>
  <c r="Q3" i="9" a="1"/>
  <c r="Q3" i="9" s="1"/>
  <c r="U3" i="9" a="1"/>
  <c r="U3" i="9" s="1"/>
  <c r="B3" i="15" s="1"/>
  <c r="AD3" i="9"/>
  <c r="CC3" i="9" a="1"/>
  <c r="CC3" i="9" s="1"/>
  <c r="CG3" i="9" a="1"/>
  <c r="CG3" i="9" s="1"/>
  <c r="CP3" i="9"/>
  <c r="EW3" i="9" a="1"/>
  <c r="EW3" i="9" s="1"/>
  <c r="FA3" i="9" a="1"/>
  <c r="FA3" i="9" s="1"/>
  <c r="FJ3" i="9"/>
  <c r="HI3" i="9" a="1"/>
  <c r="HI3" i="9" s="1"/>
  <c r="HM3" i="9" a="1"/>
  <c r="HM3" i="9" s="1"/>
  <c r="Q3" i="15" s="1"/>
  <c r="HV3" i="9"/>
  <c r="AM4" i="9" a="1"/>
  <c r="AM4" i="9" s="1"/>
  <c r="I4" i="10" s="1"/>
  <c r="S7" i="6" s="1"/>
  <c r="BC4" i="9" a="1"/>
  <c r="BC4" i="9" s="1"/>
  <c r="K4" i="10" s="1"/>
  <c r="DI4" i="9" a="1"/>
  <c r="DI4" i="9" s="1"/>
  <c r="DM4" i="9" a="1"/>
  <c r="DM4" i="9" s="1"/>
  <c r="G4" i="15" s="1"/>
  <c r="DY4" i="9" a="1"/>
  <c r="DY4" i="9" s="1"/>
  <c r="DA4" i="9" s="1"/>
  <c r="EC4" i="9" a="1"/>
  <c r="EC4" i="9" s="1"/>
  <c r="FS4" i="9" a="1"/>
  <c r="FS4" i="9" s="1"/>
  <c r="X4" i="10" s="1"/>
  <c r="GI4" i="9" a="1"/>
  <c r="GI4" i="9" s="1"/>
  <c r="Z4" i="10" s="1"/>
  <c r="AB7" i="8" s="1"/>
  <c r="IG4" i="9" a="1"/>
  <c r="IG4" i="9" s="1"/>
  <c r="IK4" i="9" a="1"/>
  <c r="IK4" i="9" s="1"/>
  <c r="T4" i="15" s="1"/>
  <c r="Q5" i="9" a="1"/>
  <c r="Q5" i="9" s="1"/>
  <c r="U5" i="9" a="1"/>
  <c r="U5" i="9" s="1"/>
  <c r="B5" i="15" s="1"/>
  <c r="AD5" i="9"/>
  <c r="CC5" i="9" a="1"/>
  <c r="CC5" i="9" s="1"/>
  <c r="CG5" i="9" a="1"/>
  <c r="CG5" i="9" s="1"/>
  <c r="CP5" i="9"/>
  <c r="EW5" i="9" a="1"/>
  <c r="EW5" i="9" s="1"/>
  <c r="FA5" i="9" a="1"/>
  <c r="FA5" i="9" s="1"/>
  <c r="FJ5" i="9"/>
  <c r="HI5" i="9" a="1"/>
  <c r="HI5" i="9" s="1"/>
  <c r="HM5" i="9" a="1"/>
  <c r="HM5" i="9" s="1"/>
  <c r="Q5" i="15" s="1"/>
  <c r="HV5" i="9"/>
  <c r="W6" i="9" a="1"/>
  <c r="W6" i="9" s="1"/>
  <c r="G6" i="10" s="1"/>
  <c r="BE6" i="9" a="1"/>
  <c r="BE6" i="9" s="1"/>
  <c r="BI6" i="9" a="1"/>
  <c r="BI6" i="9" s="1"/>
  <c r="CI6" i="9" a="1"/>
  <c r="CI6" i="9" s="1"/>
  <c r="O6" i="10" s="1"/>
  <c r="DY6" i="9" a="1"/>
  <c r="DY6" i="9" s="1"/>
  <c r="DA6" i="9" s="1"/>
  <c r="EC6" i="9" a="1"/>
  <c r="EC6" i="9" s="1"/>
  <c r="FC6" i="9" a="1"/>
  <c r="FC6" i="9" s="1"/>
  <c r="BJ7" i="9"/>
  <c r="ED7" i="9"/>
  <c r="X8" i="9" a="1"/>
  <c r="X8" i="9" s="1"/>
  <c r="BI8" i="9" a="1"/>
  <c r="BI8" i="9" s="1"/>
  <c r="BG8" i="9" a="1"/>
  <c r="BG8" i="9" s="1"/>
  <c r="BE8" i="9" a="1"/>
  <c r="BE8" i="9" s="1"/>
  <c r="BC8" i="9" a="1"/>
  <c r="BC8" i="9" s="1"/>
  <c r="K8" i="10" s="1"/>
  <c r="GJ8" i="9" a="1"/>
  <c r="GJ8" i="9" s="1"/>
  <c r="HU8" i="9" a="1"/>
  <c r="HU8" i="9" s="1"/>
  <c r="R8" i="15" s="1"/>
  <c r="HS8" i="9" a="1"/>
  <c r="HS8" i="9" s="1"/>
  <c r="HQ8" i="9" a="1"/>
  <c r="HQ8" i="9" s="1"/>
  <c r="HO8" i="9" a="1"/>
  <c r="HO8" i="9" s="1"/>
  <c r="AD8" i="10" s="1"/>
  <c r="AG11" i="8" s="1"/>
  <c r="BA9" i="9" a="1"/>
  <c r="BA9" i="9" s="1"/>
  <c r="AY9" i="9" a="1"/>
  <c r="AY9" i="9" s="1"/>
  <c r="AW9" i="9" a="1"/>
  <c r="AW9" i="9" s="1"/>
  <c r="AU9" i="9" a="1"/>
  <c r="AU9" i="9" s="1"/>
  <c r="J9" i="10" s="1"/>
  <c r="CB9" i="9" a="1"/>
  <c r="CB9" i="9" s="1"/>
  <c r="DU9" i="9" a="1"/>
  <c r="DU9" i="9" s="1"/>
  <c r="H9" i="15" s="1"/>
  <c r="DS9" i="9" a="1"/>
  <c r="DS9" i="9" s="1"/>
  <c r="DQ9" i="9" a="1"/>
  <c r="DQ9" i="9" s="1"/>
  <c r="DO9" i="9" a="1"/>
  <c r="DO9" i="9" s="1"/>
  <c r="R9" i="10" s="1"/>
  <c r="G12" i="7" s="1"/>
  <c r="EV9" i="9" a="1"/>
  <c r="EV9" i="9" s="1"/>
  <c r="IS9" i="9" a="1"/>
  <c r="IS9" i="9" s="1"/>
  <c r="U9" i="15" s="1"/>
  <c r="IQ9" i="9" a="1"/>
  <c r="IQ9" i="9" s="1"/>
  <c r="IO9" i="9" a="1"/>
  <c r="IO9" i="9" s="1"/>
  <c r="IM9" i="9" a="1"/>
  <c r="IM9" i="9" s="1"/>
  <c r="AG9" i="10" s="1"/>
  <c r="AK12" i="8" s="1"/>
  <c r="DH10" i="9" a="1"/>
  <c r="DH10" i="9" s="1"/>
  <c r="S10" i="10"/>
  <c r="H13" i="7" s="1"/>
  <c r="EN10" i="9" a="1"/>
  <c r="EN10" i="9" s="1"/>
  <c r="V10" i="10"/>
  <c r="Y13" i="8"/>
  <c r="Z13" i="8" s="1"/>
  <c r="I15" i="15"/>
  <c r="DE15" i="9"/>
  <c r="GW20" i="9" a="1"/>
  <c r="GW20" i="9" s="1"/>
  <c r="O20" i="15" s="1"/>
  <c r="GU20" i="9" a="1"/>
  <c r="GU20" i="9" s="1"/>
  <c r="GS20" i="9" a="1"/>
  <c r="GS20" i="9" s="1"/>
  <c r="GQ20" i="9" a="1"/>
  <c r="GQ20" i="9" s="1"/>
  <c r="AA20" i="10" s="1"/>
  <c r="AC23" i="8" s="1"/>
  <c r="GR20" i="9" a="1"/>
  <c r="GR20" i="9" s="1"/>
  <c r="GV20" i="9" a="1"/>
  <c r="GV20" i="9" s="1"/>
  <c r="GT20" i="9" a="1"/>
  <c r="GT20" i="9" s="1"/>
  <c r="AE20" i="14" s="1"/>
  <c r="GW24" i="9" a="1"/>
  <c r="GW24" i="9" s="1"/>
  <c r="O24" i="15" s="1"/>
  <c r="GU24" i="9" a="1"/>
  <c r="GU24" i="9" s="1"/>
  <c r="GS24" i="9" a="1"/>
  <c r="GS24" i="9" s="1"/>
  <c r="GQ24" i="9" a="1"/>
  <c r="GQ24" i="9" s="1"/>
  <c r="AA24" i="10" s="1"/>
  <c r="AC27" i="8" s="1"/>
  <c r="GR24" i="9" a="1"/>
  <c r="GR24" i="9" s="1"/>
  <c r="GV24" i="9" a="1"/>
  <c r="GV24" i="9" s="1"/>
  <c r="GT24" i="9" a="1"/>
  <c r="GT24" i="9" s="1"/>
  <c r="AE24" i="14" s="1"/>
  <c r="V109" i="3" a="1"/>
  <c r="V109" i="3" s="1"/>
  <c r="V112" i="3" a="1"/>
  <c r="V112" i="3" s="1"/>
  <c r="V121" i="3" a="1"/>
  <c r="V121" i="3" s="1"/>
  <c r="V132" i="3" a="1"/>
  <c r="V132" i="3" s="1"/>
  <c r="V137" i="3" a="1"/>
  <c r="V137" i="3" s="1"/>
  <c r="D5" i="5"/>
  <c r="B5" i="5"/>
  <c r="D9" i="5"/>
  <c r="B9" i="5"/>
  <c r="D13" i="5"/>
  <c r="B13" i="5"/>
  <c r="D17" i="5"/>
  <c r="B17" i="5"/>
  <c r="D21" i="5"/>
  <c r="B21" i="5"/>
  <c r="D25" i="5"/>
  <c r="B25" i="5"/>
  <c r="D29" i="5"/>
  <c r="B29" i="5"/>
  <c r="D33" i="5"/>
  <c r="B33" i="5"/>
  <c r="D37" i="5"/>
  <c r="B37" i="5"/>
  <c r="D41" i="5"/>
  <c r="B41" i="5"/>
  <c r="D45" i="5"/>
  <c r="B45" i="5"/>
  <c r="D49" i="5"/>
  <c r="B49" i="5"/>
  <c r="D53" i="5"/>
  <c r="B53" i="5"/>
  <c r="D57" i="5"/>
  <c r="B57" i="5"/>
  <c r="D61" i="5"/>
  <c r="B61" i="5"/>
  <c r="D65" i="5"/>
  <c r="B65" i="5"/>
  <c r="D69" i="5"/>
  <c r="B69" i="5"/>
  <c r="D73" i="5"/>
  <c r="B73" i="5"/>
  <c r="D77" i="5"/>
  <c r="B77" i="5"/>
  <c r="D81" i="5"/>
  <c r="B81" i="5"/>
  <c r="D85" i="5"/>
  <c r="B85" i="5"/>
  <c r="D89" i="5"/>
  <c r="B89" i="5"/>
  <c r="W13" i="8"/>
  <c r="W21" i="8"/>
  <c r="W27" i="8"/>
  <c r="W35" i="8"/>
  <c r="W44" i="8"/>
  <c r="W54" i="8"/>
  <c r="W60" i="8"/>
  <c r="W66" i="8"/>
  <c r="W72" i="8"/>
  <c r="W88" i="8"/>
  <c r="W106" i="8"/>
  <c r="W121" i="8"/>
  <c r="W129" i="8"/>
  <c r="W136" i="8"/>
  <c r="W144" i="8"/>
  <c r="A6" i="7"/>
  <c r="A6" i="6"/>
  <c r="A6" i="8"/>
  <c r="O214" i="12"/>
  <c r="O212" i="12"/>
  <c r="O210" i="12"/>
  <c r="O208" i="12"/>
  <c r="O206" i="12"/>
  <c r="O200" i="12"/>
  <c r="O196" i="12"/>
  <c r="O194" i="12"/>
  <c r="O188" i="12"/>
  <c r="O186" i="12"/>
  <c r="O182" i="12"/>
  <c r="O180" i="12"/>
  <c r="O178" i="12"/>
  <c r="O176" i="12"/>
  <c r="O174" i="12"/>
  <c r="O166" i="12"/>
  <c r="O162" i="12"/>
  <c r="O160" i="12"/>
  <c r="O152" i="12"/>
  <c r="O150" i="12"/>
  <c r="O148" i="12"/>
  <c r="O146" i="12"/>
  <c r="O142" i="12"/>
  <c r="O138" i="12"/>
  <c r="O134" i="12"/>
  <c r="O132" i="12"/>
  <c r="O130" i="12"/>
  <c r="O128" i="12"/>
  <c r="O124" i="12"/>
  <c r="O122" i="12"/>
  <c r="O120" i="12"/>
  <c r="O116" i="12"/>
  <c r="O110" i="12"/>
  <c r="O108" i="12"/>
  <c r="O106" i="12"/>
  <c r="O102" i="12"/>
  <c r="O100" i="12"/>
  <c r="O96" i="12"/>
  <c r="O92" i="12"/>
  <c r="O88" i="12"/>
  <c r="O86" i="12"/>
  <c r="O84" i="12"/>
  <c r="O82" i="12"/>
  <c r="O80" i="12"/>
  <c r="O78" i="12"/>
  <c r="O76" i="12"/>
  <c r="O74" i="12"/>
  <c r="O72" i="12"/>
  <c r="O70" i="12"/>
  <c r="O68" i="12"/>
  <c r="O62" i="12"/>
  <c r="K40" i="6" s="1"/>
  <c r="L40" i="6" s="1"/>
  <c r="M40" i="6" s="1"/>
  <c r="O56" i="12"/>
  <c r="O54" i="12"/>
  <c r="O52" i="12"/>
  <c r="O50" i="12"/>
  <c r="O48" i="12"/>
  <c r="O44" i="12"/>
  <c r="O40" i="12"/>
  <c r="O38" i="12"/>
  <c r="O36" i="12"/>
  <c r="K18" i="6" s="1"/>
  <c r="L18" i="6" s="1"/>
  <c r="M18" i="6" s="1"/>
  <c r="O34" i="12"/>
  <c r="O32" i="12"/>
  <c r="O30" i="12"/>
  <c r="O28" i="12"/>
  <c r="O26" i="12"/>
  <c r="O24" i="12"/>
  <c r="O22" i="12"/>
  <c r="K13" i="6" s="1"/>
  <c r="L13" i="6" s="1"/>
  <c r="M13" i="6" s="1"/>
  <c r="O20" i="12"/>
  <c r="O16" i="12"/>
  <c r="O14" i="12"/>
  <c r="O12" i="12"/>
  <c r="O10" i="12"/>
  <c r="O8" i="12"/>
  <c r="O6" i="12"/>
  <c r="O4" i="12"/>
  <c r="J212" i="12"/>
  <c r="J210" i="12"/>
  <c r="J208" i="12"/>
  <c r="J206" i="12"/>
  <c r="J200" i="12"/>
  <c r="J196" i="12"/>
  <c r="J194" i="12"/>
  <c r="J188" i="12"/>
  <c r="J186" i="12"/>
  <c r="J182" i="12"/>
  <c r="J180" i="12"/>
  <c r="J178" i="12"/>
  <c r="J176" i="12"/>
  <c r="J174" i="12"/>
  <c r="J166" i="12"/>
  <c r="J162" i="12"/>
  <c r="J160" i="12"/>
  <c r="J152" i="12"/>
  <c r="J150" i="12"/>
  <c r="J148" i="12"/>
  <c r="J146" i="12"/>
  <c r="J138" i="12"/>
  <c r="J134" i="12"/>
  <c r="J132" i="12"/>
  <c r="J130" i="12"/>
  <c r="J124" i="12"/>
  <c r="J122" i="12"/>
  <c r="J120" i="12"/>
  <c r="J116" i="12"/>
  <c r="J110" i="12"/>
  <c r="J108" i="12"/>
  <c r="J106" i="12"/>
  <c r="J102" i="12"/>
  <c r="J100" i="12"/>
  <c r="J96" i="12"/>
  <c r="J92" i="12"/>
  <c r="J88" i="12"/>
  <c r="J86" i="12"/>
  <c r="J84" i="12"/>
  <c r="J80" i="12"/>
  <c r="J78" i="12"/>
  <c r="J76" i="12"/>
  <c r="J74" i="12"/>
  <c r="J72" i="12"/>
  <c r="J70" i="12"/>
  <c r="J68" i="12"/>
  <c r="J56" i="12"/>
  <c r="J54" i="12"/>
  <c r="J52" i="12"/>
  <c r="J50" i="12"/>
  <c r="J48" i="12"/>
  <c r="J44" i="12"/>
  <c r="J40" i="12"/>
  <c r="J38" i="12"/>
  <c r="J34" i="12"/>
  <c r="J32" i="12"/>
  <c r="J30" i="12"/>
  <c r="J28" i="12"/>
  <c r="J26" i="12"/>
  <c r="J24" i="12"/>
  <c r="J18" i="12"/>
  <c r="J16" i="12"/>
  <c r="J14" i="12"/>
  <c r="J12" i="12"/>
  <c r="J10" i="12"/>
  <c r="J8" i="12"/>
  <c r="J4" i="12"/>
  <c r="O215" i="12"/>
  <c r="O213" i="12"/>
  <c r="O211" i="12"/>
  <c r="O207" i="12"/>
  <c r="O205" i="12"/>
  <c r="O201" i="12"/>
  <c r="O195" i="12"/>
  <c r="O193" i="12"/>
  <c r="O189" i="12"/>
  <c r="O185" i="12"/>
  <c r="O183" i="12"/>
  <c r="O175" i="12"/>
  <c r="O171" i="12"/>
  <c r="O167" i="12"/>
  <c r="O165" i="12"/>
  <c r="O163" i="12"/>
  <c r="O157" i="12"/>
  <c r="O151" i="12"/>
  <c r="O149" i="12"/>
  <c r="O147" i="12"/>
  <c r="O139" i="12"/>
  <c r="O137" i="12"/>
  <c r="O135" i="12"/>
  <c r="O129" i="12"/>
  <c r="O127" i="12"/>
  <c r="O121" i="12"/>
  <c r="O117" i="12"/>
  <c r="O115" i="12"/>
  <c r="O113" i="12"/>
  <c r="O111" i="12"/>
  <c r="O109" i="12"/>
  <c r="O107" i="12"/>
  <c r="O105" i="12"/>
  <c r="O103" i="12"/>
  <c r="O99" i="12"/>
  <c r="O97" i="12"/>
  <c r="O93" i="12"/>
  <c r="O91" i="12"/>
  <c r="O85" i="12"/>
  <c r="O83" i="12"/>
  <c r="O81" i="12"/>
  <c r="O77" i="12"/>
  <c r="O75" i="12"/>
  <c r="O73" i="12"/>
  <c r="O71" i="12"/>
  <c r="O69" i="12"/>
  <c r="O67" i="12"/>
  <c r="O63" i="12"/>
  <c r="O57" i="12"/>
  <c r="O51" i="12"/>
  <c r="O47" i="12"/>
  <c r="O45" i="12"/>
  <c r="O41" i="12"/>
  <c r="O37" i="12"/>
  <c r="O35" i="12"/>
  <c r="O33" i="12"/>
  <c r="O29" i="12"/>
  <c r="O25" i="12"/>
  <c r="O19" i="12"/>
  <c r="O17" i="12"/>
  <c r="O15" i="12"/>
  <c r="O13" i="12"/>
  <c r="O11" i="12"/>
  <c r="O9" i="12"/>
  <c r="O7" i="12"/>
  <c r="J215" i="12"/>
  <c r="J213" i="12"/>
  <c r="J211" i="12"/>
  <c r="J207" i="12"/>
  <c r="J205" i="12"/>
  <c r="J201" i="12"/>
  <c r="J193" i="12"/>
  <c r="J185" i="12"/>
  <c r="J183" i="12"/>
  <c r="J175" i="12"/>
  <c r="J171" i="12"/>
  <c r="J167" i="12"/>
  <c r="J165" i="12"/>
  <c r="J163" i="12"/>
  <c r="J157" i="12"/>
  <c r="J151" i="12"/>
  <c r="J149" i="12"/>
  <c r="J147" i="12"/>
  <c r="J139" i="12"/>
  <c r="J135" i="12"/>
  <c r="J129" i="12"/>
  <c r="J127" i="12"/>
  <c r="J117" i="12"/>
  <c r="J115" i="12"/>
  <c r="J113" i="12"/>
  <c r="J111" i="12"/>
  <c r="J109" i="12"/>
  <c r="J107" i="12"/>
  <c r="J105" i="12"/>
  <c r="J103" i="12"/>
  <c r="J99" i="12"/>
  <c r="J97" i="12"/>
  <c r="J93" i="12"/>
  <c r="J85" i="12"/>
  <c r="J83" i="12"/>
  <c r="J81" i="12"/>
  <c r="J77" i="12"/>
  <c r="J75" i="12"/>
  <c r="J73" i="12"/>
  <c r="J71" i="12"/>
  <c r="J69" i="12"/>
  <c r="J67" i="12"/>
  <c r="J63" i="12"/>
  <c r="J57" i="12"/>
  <c r="J51" i="12"/>
  <c r="J47" i="12"/>
  <c r="J45" i="12"/>
  <c r="J41" i="12"/>
  <c r="J37" i="12"/>
  <c r="J35" i="12"/>
  <c r="J33" i="12"/>
  <c r="J29" i="12"/>
  <c r="J25" i="12"/>
  <c r="J19" i="12"/>
  <c r="J17" i="12"/>
  <c r="J15" i="12"/>
  <c r="J13" i="12"/>
  <c r="J11" i="12"/>
  <c r="J9" i="12"/>
  <c r="J7" i="12"/>
  <c r="J5" i="12"/>
  <c r="E3" i="10"/>
  <c r="K7" i="6"/>
  <c r="L7" i="6" s="1"/>
  <c r="M7" i="6" s="1"/>
  <c r="V4" i="10"/>
  <c r="Y7" i="8"/>
  <c r="Z7" i="8" s="1"/>
  <c r="A8" i="7"/>
  <c r="A8" i="6"/>
  <c r="A8" i="8"/>
  <c r="E8" i="7"/>
  <c r="E8" i="6"/>
  <c r="E8" i="8"/>
  <c r="GN6" i="9" a="1"/>
  <c r="GN6" i="9" s="1"/>
  <c r="GL6" i="9" a="1"/>
  <c r="GL6" i="9" s="1"/>
  <c r="AD6" i="14" s="1"/>
  <c r="GJ6" i="9" a="1"/>
  <c r="GJ6" i="9" s="1"/>
  <c r="GO6" i="9" a="1"/>
  <c r="GO6" i="9" s="1"/>
  <c r="N6" i="15" s="1"/>
  <c r="HE6" i="9" a="1"/>
  <c r="HE6" i="9" s="1"/>
  <c r="P6" i="15" s="1"/>
  <c r="HC6" i="9" a="1"/>
  <c r="HC6" i="9" s="1"/>
  <c r="HA6" i="9" a="1"/>
  <c r="HA6" i="9" s="1"/>
  <c r="GY6" i="9" a="1"/>
  <c r="GY6" i="9" s="1"/>
  <c r="AB6" i="10" s="1"/>
  <c r="AD9" i="8" s="1"/>
  <c r="IK6" i="9" a="1"/>
  <c r="IK6" i="9" s="1"/>
  <c r="T6" i="15" s="1"/>
  <c r="II6" i="9" a="1"/>
  <c r="II6" i="9" s="1"/>
  <c r="IG6" i="9" a="1"/>
  <c r="IG6" i="9" s="1"/>
  <c r="IE6" i="9" a="1"/>
  <c r="IE6" i="9" s="1"/>
  <c r="AF6" i="10" s="1"/>
  <c r="AJ9" i="8" s="1"/>
  <c r="AK7" i="9" a="1"/>
  <c r="AK7" i="9" s="1"/>
  <c r="D7" i="15" s="1"/>
  <c r="AI7" i="9" a="1"/>
  <c r="AI7" i="9" s="1"/>
  <c r="AG7" i="9" a="1"/>
  <c r="AG7" i="9" s="1"/>
  <c r="AE7" i="9" a="1"/>
  <c r="AE7" i="9" s="1"/>
  <c r="H7" i="10" s="1"/>
  <c r="IC7" i="9" a="1"/>
  <c r="IC7" i="9" s="1"/>
  <c r="S7" i="15" s="1"/>
  <c r="IA7" i="9" a="1"/>
  <c r="IA7" i="9" s="1"/>
  <c r="HY7" i="9" a="1"/>
  <c r="HY7" i="9" s="1"/>
  <c r="HW7" i="9" a="1"/>
  <c r="HW7" i="9" s="1"/>
  <c r="AE7" i="10" s="1"/>
  <c r="AI10" i="8" s="1"/>
  <c r="CO8" i="9" a="1"/>
  <c r="CO8" i="9" s="1"/>
  <c r="CM8" i="9" a="1"/>
  <c r="CM8" i="9" s="1"/>
  <c r="CK8" i="9" a="1"/>
  <c r="CK8" i="9" s="1"/>
  <c r="CI8" i="9" a="1"/>
  <c r="CI8" i="9" s="1"/>
  <c r="O8" i="10" s="1"/>
  <c r="EC8" i="9" a="1"/>
  <c r="EC8" i="9" s="1"/>
  <c r="EA8" i="9" a="1"/>
  <c r="EA8" i="9" s="1"/>
  <c r="DC8" i="9" s="1"/>
  <c r="DY8" i="9" a="1"/>
  <c r="DY8" i="9" s="1"/>
  <c r="DA8" i="9" s="1"/>
  <c r="DW8" i="9" a="1"/>
  <c r="DW8" i="9" s="1"/>
  <c r="A12" i="7"/>
  <c r="A12" i="6"/>
  <c r="A12" i="8"/>
  <c r="E12" i="7"/>
  <c r="E12" i="6"/>
  <c r="E12" i="8"/>
  <c r="U9" i="9" a="1"/>
  <c r="U9" i="9" s="1"/>
  <c r="B9" i="15" s="1"/>
  <c r="S9" i="9" a="1"/>
  <c r="S9" i="9" s="1"/>
  <c r="Q9" i="9" a="1"/>
  <c r="Q9" i="9" s="1"/>
  <c r="O9" i="9" a="1"/>
  <c r="O9" i="9" s="1"/>
  <c r="F9" i="10" s="1"/>
  <c r="HM9" i="9" a="1"/>
  <c r="HM9" i="9" s="1"/>
  <c r="Q9" i="15" s="1"/>
  <c r="HK9" i="9" a="1"/>
  <c r="HK9" i="9" s="1"/>
  <c r="HI9" i="9" a="1"/>
  <c r="HI9" i="9" s="1"/>
  <c r="HG9" i="9" a="1"/>
  <c r="HG9" i="9" s="1"/>
  <c r="AC9" i="10" s="1"/>
  <c r="AF12" i="8" s="1"/>
  <c r="M10" i="9" a="1"/>
  <c r="M10" i="9" s="1"/>
  <c r="K10" i="9" a="1"/>
  <c r="K10" i="9" s="1"/>
  <c r="I10" i="9" a="1"/>
  <c r="I10" i="9" s="1"/>
  <c r="G10" i="9" a="1"/>
  <c r="G10" i="9" s="1"/>
  <c r="AS10" i="9" a="1"/>
  <c r="AS10" i="9" s="1"/>
  <c r="E10" i="15" s="1"/>
  <c r="AQ10" i="9" a="1"/>
  <c r="AQ10" i="9" s="1"/>
  <c r="AO10" i="9" a="1"/>
  <c r="AO10" i="9" s="1"/>
  <c r="AM10" i="9" a="1"/>
  <c r="AM10" i="9" s="1"/>
  <c r="I10" i="10" s="1"/>
  <c r="S13" i="6" s="1"/>
  <c r="BY10" i="9" a="1"/>
  <c r="BY10" i="9" s="1"/>
  <c r="BW10" i="9" a="1"/>
  <c r="BW10" i="9" s="1"/>
  <c r="BU10" i="9" a="1"/>
  <c r="BU10" i="9" s="1"/>
  <c r="BS10" i="9" a="1"/>
  <c r="BS10" i="9" s="1"/>
  <c r="M10" i="10" s="1"/>
  <c r="HU10" i="9" a="1"/>
  <c r="HU10" i="9" s="1"/>
  <c r="R10" i="15" s="1"/>
  <c r="HS10" i="9" a="1"/>
  <c r="HS10" i="9" s="1"/>
  <c r="HQ10" i="9" a="1"/>
  <c r="HQ10" i="9" s="1"/>
  <c r="HO10" i="9" a="1"/>
  <c r="HO10" i="9" s="1"/>
  <c r="AD10" i="10" s="1"/>
  <c r="AG13" i="8" s="1"/>
  <c r="HP10" i="9" a="1"/>
  <c r="HP10" i="9" s="1"/>
  <c r="HR10" i="9" a="1"/>
  <c r="HR10" i="9" s="1"/>
  <c r="AI10" i="14" s="1"/>
  <c r="HT10" i="9" a="1"/>
  <c r="HT10" i="9" s="1"/>
  <c r="BW11" i="9" a="1"/>
  <c r="BW11" i="9" s="1"/>
  <c r="BT11" i="9" a="1"/>
  <c r="BT11" i="9" s="1"/>
  <c r="BY11" i="9" a="1"/>
  <c r="BY11" i="9" s="1"/>
  <c r="BV11" i="9" a="1"/>
  <c r="BV11" i="9" s="1"/>
  <c r="BX11" i="9" a="1"/>
  <c r="BX11" i="9" s="1"/>
  <c r="BS11" i="9" a="1"/>
  <c r="BS11" i="9" s="1"/>
  <c r="M11" i="10" s="1"/>
  <c r="V140" i="3" a="1"/>
  <c r="V140" i="3" s="1"/>
  <c r="I7" i="8"/>
  <c r="K7" i="8" s="1"/>
  <c r="M7" i="8"/>
  <c r="N7" i="8" s="1"/>
  <c r="U7" i="8"/>
  <c r="W7" i="8" s="1"/>
  <c r="I9" i="8"/>
  <c r="K9" i="8" s="1"/>
  <c r="M9" i="8"/>
  <c r="N9" i="8" s="1"/>
  <c r="U9" i="8"/>
  <c r="W9" i="8" s="1"/>
  <c r="A10" i="8"/>
  <c r="E10" i="8"/>
  <c r="I11" i="8"/>
  <c r="K11" i="8" s="1"/>
  <c r="M11" i="8"/>
  <c r="N11" i="8" s="1"/>
  <c r="U11" i="8"/>
  <c r="W11" i="8" s="1"/>
  <c r="I13" i="8"/>
  <c r="K13" i="8" s="1"/>
  <c r="M13" i="8"/>
  <c r="N13" i="8" s="1"/>
  <c r="U13" i="8"/>
  <c r="I14" i="8"/>
  <c r="K14" i="8" s="1"/>
  <c r="M14" i="8"/>
  <c r="N14" i="8" s="1"/>
  <c r="U14" i="8"/>
  <c r="W14" i="8" s="1"/>
  <c r="I15" i="8"/>
  <c r="K15" i="8" s="1"/>
  <c r="M15" i="8"/>
  <c r="N15" i="8" s="1"/>
  <c r="U15" i="8"/>
  <c r="W15" i="8" s="1"/>
  <c r="I16" i="8"/>
  <c r="K16" i="8" s="1"/>
  <c r="M16" i="8"/>
  <c r="N16" i="8" s="1"/>
  <c r="U16" i="8"/>
  <c r="I17" i="8"/>
  <c r="K17" i="8" s="1"/>
  <c r="M17" i="8"/>
  <c r="N17" i="8" s="1"/>
  <c r="U17" i="8"/>
  <c r="W17" i="8" s="1"/>
  <c r="I18" i="8"/>
  <c r="K18" i="8" s="1"/>
  <c r="M18" i="8"/>
  <c r="N18" i="8" s="1"/>
  <c r="U18" i="8"/>
  <c r="W18" i="8" s="1"/>
  <c r="I19" i="8"/>
  <c r="K19" i="8" s="1"/>
  <c r="M19" i="8"/>
  <c r="N19" i="8" s="1"/>
  <c r="U19" i="8"/>
  <c r="W19" i="8" s="1"/>
  <c r="I20" i="8"/>
  <c r="K20" i="8" s="1"/>
  <c r="M20" i="8"/>
  <c r="N20" i="8" s="1"/>
  <c r="U20" i="8"/>
  <c r="W20" i="8" s="1"/>
  <c r="I21" i="8"/>
  <c r="K21" i="8" s="1"/>
  <c r="M21" i="8"/>
  <c r="N21" i="8" s="1"/>
  <c r="U21" i="8"/>
  <c r="I22" i="8"/>
  <c r="K22" i="8" s="1"/>
  <c r="M22" i="8"/>
  <c r="N22" i="8" s="1"/>
  <c r="U22" i="8"/>
  <c r="W22" i="8" s="1"/>
  <c r="I23" i="8"/>
  <c r="K23" i="8" s="1"/>
  <c r="M23" i="8"/>
  <c r="N23" i="8" s="1"/>
  <c r="U23" i="8"/>
  <c r="I24" i="8"/>
  <c r="K24" i="8" s="1"/>
  <c r="M24" i="8"/>
  <c r="N24" i="8" s="1"/>
  <c r="U24" i="8"/>
  <c r="W24" i="8" s="1"/>
  <c r="I25" i="8"/>
  <c r="K25" i="8" s="1"/>
  <c r="M25" i="8"/>
  <c r="N25" i="8" s="1"/>
  <c r="U25" i="8"/>
  <c r="W25" i="8" s="1"/>
  <c r="I26" i="8"/>
  <c r="K26" i="8" s="1"/>
  <c r="M26" i="8"/>
  <c r="N26" i="8" s="1"/>
  <c r="U26" i="8"/>
  <c r="W26" i="8" s="1"/>
  <c r="I27" i="8"/>
  <c r="K27" i="8" s="1"/>
  <c r="M27" i="8"/>
  <c r="N27" i="8" s="1"/>
  <c r="U27" i="8"/>
  <c r="I28" i="8"/>
  <c r="K28" i="8" s="1"/>
  <c r="M28" i="8"/>
  <c r="N28" i="8" s="1"/>
  <c r="U28" i="8"/>
  <c r="W28" i="8" s="1"/>
  <c r="I29" i="8"/>
  <c r="K29" i="8" s="1"/>
  <c r="M29" i="8"/>
  <c r="N29" i="8" s="1"/>
  <c r="U29" i="8"/>
  <c r="W29" i="8" s="1"/>
  <c r="I30" i="8"/>
  <c r="K30" i="8" s="1"/>
  <c r="M30" i="8"/>
  <c r="N30" i="8" s="1"/>
  <c r="U30" i="8"/>
  <c r="W30" i="8" s="1"/>
  <c r="I31" i="8"/>
  <c r="K31" i="8" s="1"/>
  <c r="M31" i="8"/>
  <c r="N31" i="8" s="1"/>
  <c r="U31" i="8"/>
  <c r="W31" i="8" s="1"/>
  <c r="I32" i="8"/>
  <c r="K32" i="8" s="1"/>
  <c r="M32" i="8"/>
  <c r="N32" i="8" s="1"/>
  <c r="U32" i="8"/>
  <c r="W32" i="8" s="1"/>
  <c r="I33" i="8"/>
  <c r="K33" i="8" s="1"/>
  <c r="M33" i="8"/>
  <c r="N33" i="8" s="1"/>
  <c r="U33" i="8"/>
  <c r="W33" i="8" s="1"/>
  <c r="I34" i="8"/>
  <c r="K34" i="8" s="1"/>
  <c r="M34" i="8"/>
  <c r="N34" i="8" s="1"/>
  <c r="U34" i="8"/>
  <c r="I35" i="8"/>
  <c r="K35" i="8" s="1"/>
  <c r="M35" i="8"/>
  <c r="N35" i="8" s="1"/>
  <c r="U35" i="8"/>
  <c r="I36" i="8"/>
  <c r="K36" i="8" s="1"/>
  <c r="M36" i="8"/>
  <c r="N36" i="8" s="1"/>
  <c r="U36" i="8"/>
  <c r="W36" i="8" s="1"/>
  <c r="I37" i="8"/>
  <c r="K37" i="8" s="1"/>
  <c r="M37" i="8"/>
  <c r="N37" i="8" s="1"/>
  <c r="U37" i="8"/>
  <c r="W37" i="8" s="1"/>
  <c r="I38" i="8"/>
  <c r="K38" i="8" s="1"/>
  <c r="M38" i="8"/>
  <c r="N38" i="8" s="1"/>
  <c r="U38" i="8"/>
  <c r="W38" i="8" s="1"/>
  <c r="I39" i="8"/>
  <c r="K39" i="8" s="1"/>
  <c r="M39" i="8"/>
  <c r="N39" i="8" s="1"/>
  <c r="U39" i="8"/>
  <c r="I40" i="8"/>
  <c r="K40" i="8" s="1"/>
  <c r="M40" i="8"/>
  <c r="N40" i="8" s="1"/>
  <c r="U40" i="8"/>
  <c r="W40" i="8" s="1"/>
  <c r="I41" i="8"/>
  <c r="K41" i="8" s="1"/>
  <c r="M41" i="8"/>
  <c r="N41" i="8" s="1"/>
  <c r="U41" i="8"/>
  <c r="W41" i="8" s="1"/>
  <c r="I42" i="8"/>
  <c r="K42" i="8" s="1"/>
  <c r="M42" i="8"/>
  <c r="N42" i="8" s="1"/>
  <c r="U42" i="8"/>
  <c r="W42" i="8" s="1"/>
  <c r="I43" i="8"/>
  <c r="K43" i="8" s="1"/>
  <c r="M43" i="8"/>
  <c r="N43" i="8" s="1"/>
  <c r="U43" i="8"/>
  <c r="W43" i="8" s="1"/>
  <c r="I44" i="8"/>
  <c r="K44" i="8" s="1"/>
  <c r="M44" i="8"/>
  <c r="N44" i="8" s="1"/>
  <c r="U44" i="8"/>
  <c r="I45" i="8"/>
  <c r="K45" i="8" s="1"/>
  <c r="M45" i="8"/>
  <c r="N45" i="8" s="1"/>
  <c r="U45" i="8"/>
  <c r="I46" i="8"/>
  <c r="K46" i="8" s="1"/>
  <c r="M46" i="8"/>
  <c r="N46" i="8" s="1"/>
  <c r="U46" i="8"/>
  <c r="W46" i="8" s="1"/>
  <c r="I47" i="8"/>
  <c r="K47" i="8" s="1"/>
  <c r="M47" i="8"/>
  <c r="N47" i="8" s="1"/>
  <c r="U47" i="8"/>
  <c r="W47" i="8" s="1"/>
  <c r="I48" i="8"/>
  <c r="K48" i="8" s="1"/>
  <c r="M48" i="8"/>
  <c r="N48" i="8" s="1"/>
  <c r="U48" i="8"/>
  <c r="W48" i="8" s="1"/>
  <c r="I49" i="8"/>
  <c r="K49" i="8" s="1"/>
  <c r="M49" i="8"/>
  <c r="N49" i="8" s="1"/>
  <c r="U49" i="8"/>
  <c r="W49" i="8" s="1"/>
  <c r="I50" i="8"/>
  <c r="K50" i="8" s="1"/>
  <c r="M50" i="8"/>
  <c r="N50" i="8" s="1"/>
  <c r="U50" i="8"/>
  <c r="W50" i="8" s="1"/>
  <c r="I51" i="8"/>
  <c r="K51" i="8" s="1"/>
  <c r="M51" i="8"/>
  <c r="N51" i="8" s="1"/>
  <c r="U51" i="8"/>
  <c r="I52" i="8"/>
  <c r="K52" i="8" s="1"/>
  <c r="M52" i="8"/>
  <c r="N52" i="8" s="1"/>
  <c r="U52" i="8"/>
  <c r="W52" i="8" s="1"/>
  <c r="I53" i="8"/>
  <c r="K53" i="8" s="1"/>
  <c r="M53" i="8"/>
  <c r="N53" i="8" s="1"/>
  <c r="U53" i="8"/>
  <c r="W53" i="8" s="1"/>
  <c r="I54" i="8"/>
  <c r="K54" i="8" s="1"/>
  <c r="M54" i="8"/>
  <c r="N54" i="8" s="1"/>
  <c r="U54" i="8"/>
  <c r="I55" i="8"/>
  <c r="K55" i="8" s="1"/>
  <c r="M55" i="8"/>
  <c r="N55" i="8" s="1"/>
  <c r="U55" i="8"/>
  <c r="W55" i="8" s="1"/>
  <c r="I56" i="8"/>
  <c r="K56" i="8" s="1"/>
  <c r="M56" i="8"/>
  <c r="N56" i="8" s="1"/>
  <c r="U56" i="8"/>
  <c r="W56" i="8" s="1"/>
  <c r="I57" i="8"/>
  <c r="K57" i="8" s="1"/>
  <c r="M57" i="8"/>
  <c r="N57" i="8" s="1"/>
  <c r="U57" i="8"/>
  <c r="W57" i="8" s="1"/>
  <c r="I58" i="8"/>
  <c r="K58" i="8" s="1"/>
  <c r="M58" i="8"/>
  <c r="N58" i="8" s="1"/>
  <c r="U58" i="8"/>
  <c r="W58" i="8" s="1"/>
  <c r="I59" i="8"/>
  <c r="K59" i="8" s="1"/>
  <c r="M59" i="8"/>
  <c r="N59" i="8" s="1"/>
  <c r="U59" i="8"/>
  <c r="W59" i="8" s="1"/>
  <c r="I60" i="8"/>
  <c r="K60" i="8" s="1"/>
  <c r="M60" i="8"/>
  <c r="N60" i="8" s="1"/>
  <c r="U60" i="8"/>
  <c r="I61" i="8"/>
  <c r="K61" i="8" s="1"/>
  <c r="M61" i="8"/>
  <c r="N61" i="8" s="1"/>
  <c r="U61" i="8"/>
  <c r="I62" i="8"/>
  <c r="K62" i="8" s="1"/>
  <c r="M62" i="8"/>
  <c r="N62" i="8" s="1"/>
  <c r="U62" i="8"/>
  <c r="W62" i="8" s="1"/>
  <c r="I63" i="8"/>
  <c r="K63" i="8" s="1"/>
  <c r="M63" i="8"/>
  <c r="N63" i="8" s="1"/>
  <c r="U63" i="8"/>
  <c r="W63" i="8" s="1"/>
  <c r="I64" i="8"/>
  <c r="K64" i="8" s="1"/>
  <c r="M64" i="8"/>
  <c r="N64" i="8" s="1"/>
  <c r="U64" i="8"/>
  <c r="W64" i="8" s="1"/>
  <c r="I65" i="8"/>
  <c r="K65" i="8" s="1"/>
  <c r="M65" i="8"/>
  <c r="N65" i="8" s="1"/>
  <c r="U65" i="8"/>
  <c r="W65" i="8" s="1"/>
  <c r="I66" i="8"/>
  <c r="K66" i="8" s="1"/>
  <c r="M66" i="8"/>
  <c r="N66" i="8" s="1"/>
  <c r="U66" i="8"/>
  <c r="I67" i="8"/>
  <c r="K67" i="8" s="1"/>
  <c r="M67" i="8"/>
  <c r="N67" i="8" s="1"/>
  <c r="U67" i="8"/>
  <c r="W67" i="8" s="1"/>
  <c r="I68" i="8"/>
  <c r="K68" i="8" s="1"/>
  <c r="M68" i="8"/>
  <c r="N68" i="8" s="1"/>
  <c r="U68" i="8"/>
  <c r="W68" i="8" s="1"/>
  <c r="I69" i="8"/>
  <c r="K69" i="8" s="1"/>
  <c r="M69" i="8"/>
  <c r="N69" i="8" s="1"/>
  <c r="U69" i="8"/>
  <c r="W69" i="8" s="1"/>
  <c r="I70" i="8"/>
  <c r="K70" i="8" s="1"/>
  <c r="M70" i="8"/>
  <c r="N70" i="8" s="1"/>
  <c r="U70" i="8"/>
  <c r="I71" i="8"/>
  <c r="K71" i="8" s="1"/>
  <c r="M71" i="8"/>
  <c r="N71" i="8" s="1"/>
  <c r="U71" i="8"/>
  <c r="W71" i="8" s="1"/>
  <c r="I72" i="8"/>
  <c r="K72" i="8" s="1"/>
  <c r="M72" i="8"/>
  <c r="N72" i="8" s="1"/>
  <c r="U72" i="8"/>
  <c r="I73" i="8"/>
  <c r="K73" i="8" s="1"/>
  <c r="M73" i="8"/>
  <c r="N73" i="8" s="1"/>
  <c r="U73" i="8"/>
  <c r="W73" i="8" s="1"/>
  <c r="I74" i="8"/>
  <c r="K74" i="8" s="1"/>
  <c r="M74" i="8"/>
  <c r="N74" i="8" s="1"/>
  <c r="U74" i="8"/>
  <c r="W74" i="8" s="1"/>
  <c r="I75" i="8"/>
  <c r="K75" i="8" s="1"/>
  <c r="M75" i="8"/>
  <c r="N75" i="8" s="1"/>
  <c r="U75" i="8"/>
  <c r="W75" i="8" s="1"/>
  <c r="I76" i="8"/>
  <c r="K76" i="8" s="1"/>
  <c r="M76" i="8"/>
  <c r="N76" i="8" s="1"/>
  <c r="U76" i="8"/>
  <c r="I77" i="8"/>
  <c r="K77" i="8" s="1"/>
  <c r="M77" i="8"/>
  <c r="N77" i="8" s="1"/>
  <c r="U77" i="8"/>
  <c r="W77" i="8" s="1"/>
  <c r="I78" i="8"/>
  <c r="K78" i="8" s="1"/>
  <c r="M78" i="8"/>
  <c r="N78" i="8" s="1"/>
  <c r="U78" i="8"/>
  <c r="W78" i="8" s="1"/>
  <c r="I79" i="8"/>
  <c r="K79" i="8" s="1"/>
  <c r="M79" i="8"/>
  <c r="N79" i="8" s="1"/>
  <c r="U79" i="8"/>
  <c r="W79" i="8" s="1"/>
  <c r="I80" i="8"/>
  <c r="K80" i="8" s="1"/>
  <c r="M80" i="8"/>
  <c r="N80" i="8" s="1"/>
  <c r="U80" i="8"/>
  <c r="W80" i="8" s="1"/>
  <c r="I81" i="8"/>
  <c r="K81" i="8" s="1"/>
  <c r="M81" i="8"/>
  <c r="N81" i="8" s="1"/>
  <c r="U81" i="8"/>
  <c r="I82" i="8"/>
  <c r="K82" i="8" s="1"/>
  <c r="M82" i="8"/>
  <c r="N82" i="8" s="1"/>
  <c r="U82" i="8"/>
  <c r="W82" i="8" s="1"/>
  <c r="I83" i="8"/>
  <c r="K83" i="8" s="1"/>
  <c r="M83" i="8"/>
  <c r="N83" i="8" s="1"/>
  <c r="U83" i="8"/>
  <c r="W83" i="8" s="1"/>
  <c r="I84" i="8"/>
  <c r="K84" i="8" s="1"/>
  <c r="M84" i="8"/>
  <c r="N84" i="8" s="1"/>
  <c r="U84" i="8"/>
  <c r="W84" i="8" s="1"/>
  <c r="I85" i="8"/>
  <c r="K85" i="8" s="1"/>
  <c r="M85" i="8"/>
  <c r="N85" i="8" s="1"/>
  <c r="U85" i="8"/>
  <c r="W85" i="8" s="1"/>
  <c r="I86" i="8"/>
  <c r="K86" i="8" s="1"/>
  <c r="M86" i="8"/>
  <c r="N86" i="8" s="1"/>
  <c r="U86" i="8"/>
  <c r="I87" i="8"/>
  <c r="K87" i="8" s="1"/>
  <c r="M87" i="8"/>
  <c r="N87" i="8" s="1"/>
  <c r="U87" i="8"/>
  <c r="W87" i="8" s="1"/>
  <c r="I88" i="8"/>
  <c r="K88" i="8" s="1"/>
  <c r="M88" i="8"/>
  <c r="N88" i="8" s="1"/>
  <c r="U88" i="8"/>
  <c r="I89" i="8"/>
  <c r="K89" i="8" s="1"/>
  <c r="M89" i="8"/>
  <c r="N89" i="8" s="1"/>
  <c r="U89" i="8"/>
  <c r="W89" i="8" s="1"/>
  <c r="I90" i="8"/>
  <c r="K90" i="8" s="1"/>
  <c r="M90" i="8"/>
  <c r="N90" i="8" s="1"/>
  <c r="U90" i="8"/>
  <c r="W90" i="8" s="1"/>
  <c r="I91" i="8"/>
  <c r="K91" i="8" s="1"/>
  <c r="M91" i="8"/>
  <c r="N91" i="8" s="1"/>
  <c r="U91" i="8"/>
  <c r="W91" i="8" s="1"/>
  <c r="I92" i="8"/>
  <c r="K92" i="8" s="1"/>
  <c r="M92" i="8"/>
  <c r="N92" i="8" s="1"/>
  <c r="U92" i="8"/>
  <c r="W92" i="8" s="1"/>
  <c r="I93" i="8"/>
  <c r="K93" i="8" s="1"/>
  <c r="M93" i="8"/>
  <c r="N93" i="8" s="1"/>
  <c r="U93" i="8"/>
  <c r="I94" i="8"/>
  <c r="K94" i="8" s="1"/>
  <c r="M94" i="8"/>
  <c r="N94" i="8" s="1"/>
  <c r="U94" i="8"/>
  <c r="W94" i="8" s="1"/>
  <c r="I95" i="8"/>
  <c r="K95" i="8" s="1"/>
  <c r="M95" i="8"/>
  <c r="N95" i="8" s="1"/>
  <c r="U95" i="8"/>
  <c r="W95" i="8" s="1"/>
  <c r="I96" i="8"/>
  <c r="K96" i="8" s="1"/>
  <c r="M96" i="8"/>
  <c r="N96" i="8" s="1"/>
  <c r="U96" i="8"/>
  <c r="W96" i="8" s="1"/>
  <c r="I97" i="8"/>
  <c r="K97" i="8" s="1"/>
  <c r="M97" i="8"/>
  <c r="N97" i="8" s="1"/>
  <c r="U97" i="8"/>
  <c r="W97" i="8" s="1"/>
  <c r="I98" i="8"/>
  <c r="K98" i="8" s="1"/>
  <c r="M98" i="8"/>
  <c r="N98" i="8" s="1"/>
  <c r="U98" i="8"/>
  <c r="I99" i="8"/>
  <c r="K99" i="8" s="1"/>
  <c r="M99" i="8"/>
  <c r="N99" i="8" s="1"/>
  <c r="U99" i="8"/>
  <c r="W99" i="8" s="1"/>
  <c r="I100" i="8"/>
  <c r="K100" i="8" s="1"/>
  <c r="M100" i="8"/>
  <c r="N100" i="8" s="1"/>
  <c r="U100" i="8"/>
  <c r="W100" i="8" s="1"/>
  <c r="I101" i="8"/>
  <c r="K101" i="8" s="1"/>
  <c r="M101" i="8"/>
  <c r="N101" i="8" s="1"/>
  <c r="U101" i="8"/>
  <c r="W101" i="8" s="1"/>
  <c r="I102" i="8"/>
  <c r="K102" i="8" s="1"/>
  <c r="M102" i="8"/>
  <c r="N102" i="8" s="1"/>
  <c r="U102" i="8"/>
  <c r="W102" i="8" s="1"/>
  <c r="I103" i="8"/>
  <c r="K103" i="8" s="1"/>
  <c r="M103" i="8"/>
  <c r="N103" i="8" s="1"/>
  <c r="U103" i="8"/>
  <c r="W103" i="8" s="1"/>
  <c r="I104" i="8"/>
  <c r="K104" i="8" s="1"/>
  <c r="M104" i="8"/>
  <c r="N104" i="8" s="1"/>
  <c r="U104" i="8"/>
  <c r="W104" i="8" s="1"/>
  <c r="I105" i="8"/>
  <c r="K105" i="8" s="1"/>
  <c r="M105" i="8"/>
  <c r="N105" i="8" s="1"/>
  <c r="U105" i="8"/>
  <c r="W105" i="8" s="1"/>
  <c r="I106" i="8"/>
  <c r="K106" i="8" s="1"/>
  <c r="M106" i="8"/>
  <c r="N106" i="8" s="1"/>
  <c r="U106" i="8"/>
  <c r="I107" i="8"/>
  <c r="K107" i="8" s="1"/>
  <c r="M107" i="8"/>
  <c r="N107" i="8" s="1"/>
  <c r="U107" i="8"/>
  <c r="I108" i="8"/>
  <c r="K108" i="8" s="1"/>
  <c r="M108" i="8"/>
  <c r="N108" i="8" s="1"/>
  <c r="U108" i="8"/>
  <c r="W108" i="8" s="1"/>
  <c r="I109" i="8"/>
  <c r="K109" i="8" s="1"/>
  <c r="M109" i="8"/>
  <c r="N109" i="8" s="1"/>
  <c r="U109" i="8"/>
  <c r="W109" i="8" s="1"/>
  <c r="I110" i="8"/>
  <c r="K110" i="8" s="1"/>
  <c r="M110" i="8"/>
  <c r="N110" i="8" s="1"/>
  <c r="U110" i="8"/>
  <c r="W110" i="8" s="1"/>
  <c r="I111" i="8"/>
  <c r="K111" i="8" s="1"/>
  <c r="M111" i="8"/>
  <c r="N111" i="8" s="1"/>
  <c r="U111" i="8"/>
  <c r="W111" i="8" s="1"/>
  <c r="I112" i="8"/>
  <c r="K112" i="8" s="1"/>
  <c r="M112" i="8"/>
  <c r="N112" i="8" s="1"/>
  <c r="U112" i="8"/>
  <c r="W112" i="8" s="1"/>
  <c r="I113" i="8"/>
  <c r="K113" i="8" s="1"/>
  <c r="M113" i="8"/>
  <c r="N113" i="8" s="1"/>
  <c r="U113" i="8"/>
  <c r="W113" i="8" s="1"/>
  <c r="I114" i="8"/>
  <c r="K114" i="8" s="1"/>
  <c r="M114" i="8"/>
  <c r="N114" i="8" s="1"/>
  <c r="U114" i="8"/>
  <c r="I115" i="8"/>
  <c r="K115" i="8" s="1"/>
  <c r="M115" i="8"/>
  <c r="N115" i="8" s="1"/>
  <c r="U115" i="8"/>
  <c r="W115" i="8" s="1"/>
  <c r="I116" i="8"/>
  <c r="K116" i="8" s="1"/>
  <c r="M116" i="8"/>
  <c r="N116" i="8" s="1"/>
  <c r="U116" i="8"/>
  <c r="W116" i="8" s="1"/>
  <c r="I117" i="8"/>
  <c r="K117" i="8" s="1"/>
  <c r="M117" i="8"/>
  <c r="N117" i="8" s="1"/>
  <c r="U117" i="8"/>
  <c r="I118" i="8"/>
  <c r="K118" i="8" s="1"/>
  <c r="M118" i="8"/>
  <c r="N118" i="8" s="1"/>
  <c r="U118" i="8"/>
  <c r="W118" i="8" s="1"/>
  <c r="I119" i="8"/>
  <c r="K119" i="8" s="1"/>
  <c r="M119" i="8"/>
  <c r="N119" i="8" s="1"/>
  <c r="U119" i="8"/>
  <c r="W119" i="8" s="1"/>
  <c r="I120" i="8"/>
  <c r="K120" i="8" s="1"/>
  <c r="M120" i="8"/>
  <c r="N120" i="8" s="1"/>
  <c r="U120" i="8"/>
  <c r="W120" i="8" s="1"/>
  <c r="I121" i="8"/>
  <c r="K121" i="8" s="1"/>
  <c r="M121" i="8"/>
  <c r="N121" i="8" s="1"/>
  <c r="U121" i="8"/>
  <c r="I122" i="8"/>
  <c r="K122" i="8" s="1"/>
  <c r="M122" i="8"/>
  <c r="N122" i="8" s="1"/>
  <c r="U122" i="8"/>
  <c r="W122" i="8" s="1"/>
  <c r="I123" i="8"/>
  <c r="K123" i="8" s="1"/>
  <c r="M123" i="8"/>
  <c r="N123" i="8" s="1"/>
  <c r="U123" i="8"/>
  <c r="W123" i="8" s="1"/>
  <c r="I124" i="8"/>
  <c r="K124" i="8" s="1"/>
  <c r="M124" i="8"/>
  <c r="N124" i="8" s="1"/>
  <c r="U124" i="8"/>
  <c r="W124" i="8" s="1"/>
  <c r="I125" i="8"/>
  <c r="K125" i="8" s="1"/>
  <c r="M125" i="8"/>
  <c r="N125" i="8" s="1"/>
  <c r="U125" i="8"/>
  <c r="W125" i="8" s="1"/>
  <c r="I126" i="8"/>
  <c r="K126" i="8" s="1"/>
  <c r="M126" i="8"/>
  <c r="N126" i="8" s="1"/>
  <c r="U126" i="8"/>
  <c r="I127" i="8"/>
  <c r="K127" i="8" s="1"/>
  <c r="M127" i="8"/>
  <c r="N127" i="8" s="1"/>
  <c r="U127" i="8"/>
  <c r="W127" i="8" s="1"/>
  <c r="I128" i="8"/>
  <c r="K128" i="8" s="1"/>
  <c r="M128" i="8"/>
  <c r="N128" i="8" s="1"/>
  <c r="U128" i="8"/>
  <c r="W128" i="8" s="1"/>
  <c r="I129" i="8"/>
  <c r="K129" i="8" s="1"/>
  <c r="M129" i="8"/>
  <c r="N129" i="8" s="1"/>
  <c r="U129" i="8"/>
  <c r="I130" i="8"/>
  <c r="K130" i="8" s="1"/>
  <c r="M130" i="8"/>
  <c r="N130" i="8" s="1"/>
  <c r="U130" i="8"/>
  <c r="W130" i="8" s="1"/>
  <c r="I131" i="8"/>
  <c r="K131" i="8" s="1"/>
  <c r="M131" i="8"/>
  <c r="N131" i="8" s="1"/>
  <c r="U131" i="8"/>
  <c r="W131" i="8" s="1"/>
  <c r="I132" i="8"/>
  <c r="K132" i="8" s="1"/>
  <c r="M132" i="8"/>
  <c r="N132" i="8" s="1"/>
  <c r="U132" i="8"/>
  <c r="W132" i="8" s="1"/>
  <c r="I133" i="8"/>
  <c r="K133" i="8" s="1"/>
  <c r="M133" i="8"/>
  <c r="N133" i="8" s="1"/>
  <c r="U133" i="8"/>
  <c r="I134" i="8"/>
  <c r="K134" i="8" s="1"/>
  <c r="M134" i="8"/>
  <c r="N134" i="8" s="1"/>
  <c r="U134" i="8"/>
  <c r="W134" i="8" s="1"/>
  <c r="I135" i="8"/>
  <c r="K135" i="8" s="1"/>
  <c r="M135" i="8"/>
  <c r="N135" i="8" s="1"/>
  <c r="U135" i="8"/>
  <c r="W135" i="8" s="1"/>
  <c r="I136" i="8"/>
  <c r="K136" i="8" s="1"/>
  <c r="M136" i="8"/>
  <c r="N136" i="8" s="1"/>
  <c r="U136" i="8"/>
  <c r="I137" i="8"/>
  <c r="K137" i="8" s="1"/>
  <c r="M137" i="8"/>
  <c r="N137" i="8" s="1"/>
  <c r="U137" i="8"/>
  <c r="W137" i="8" s="1"/>
  <c r="I138" i="8"/>
  <c r="K138" i="8" s="1"/>
  <c r="M138" i="8"/>
  <c r="N138" i="8" s="1"/>
  <c r="U138" i="8"/>
  <c r="W138" i="8" s="1"/>
  <c r="I139" i="8"/>
  <c r="K139" i="8" s="1"/>
  <c r="M139" i="8"/>
  <c r="N139" i="8" s="1"/>
  <c r="U139" i="8"/>
  <c r="W139" i="8" s="1"/>
  <c r="I140" i="8"/>
  <c r="K140" i="8" s="1"/>
  <c r="M140" i="8"/>
  <c r="N140" i="8" s="1"/>
  <c r="U140" i="8"/>
  <c r="W140" i="8" s="1"/>
  <c r="I141" i="8"/>
  <c r="K141" i="8" s="1"/>
  <c r="M141" i="8"/>
  <c r="N141" i="8" s="1"/>
  <c r="U141" i="8"/>
  <c r="I142" i="8"/>
  <c r="K142" i="8" s="1"/>
  <c r="M142" i="8"/>
  <c r="N142" i="8" s="1"/>
  <c r="U142" i="8"/>
  <c r="W142" i="8" s="1"/>
  <c r="I143" i="8"/>
  <c r="K143" i="8" s="1"/>
  <c r="M143" i="8"/>
  <c r="N143" i="8" s="1"/>
  <c r="U143" i="8"/>
  <c r="W143" i="8" s="1"/>
  <c r="I144" i="8"/>
  <c r="K144" i="8" s="1"/>
  <c r="M144" i="8"/>
  <c r="N144" i="8" s="1"/>
  <c r="U144" i="8"/>
  <c r="P4" i="9" a="1"/>
  <c r="P4" i="9" s="1"/>
  <c r="R4" i="9" a="1"/>
  <c r="R4" i="9" s="1"/>
  <c r="E4" i="14" s="1"/>
  <c r="T4" i="9" a="1"/>
  <c r="T4" i="9" s="1"/>
  <c r="AV4" i="9" a="1"/>
  <c r="AV4" i="9" s="1"/>
  <c r="AX4" i="9" a="1"/>
  <c r="AX4" i="9" s="1"/>
  <c r="AZ4" i="9" a="1"/>
  <c r="AZ4" i="9" s="1"/>
  <c r="CB4" i="9" a="1"/>
  <c r="CB4" i="9" s="1"/>
  <c r="CD4" i="9" a="1"/>
  <c r="CD4" i="9" s="1"/>
  <c r="CF4" i="9" a="1"/>
  <c r="CF4" i="9" s="1"/>
  <c r="DP4" i="9" a="1"/>
  <c r="DP4" i="9" s="1"/>
  <c r="DR4" i="9" a="1"/>
  <c r="DR4" i="9" s="1"/>
  <c r="O4" i="14" s="1"/>
  <c r="DT4" i="9" a="1"/>
  <c r="DT4" i="9" s="1"/>
  <c r="EV4" i="9" a="1"/>
  <c r="EV4" i="9" s="1"/>
  <c r="EX4" i="9" a="1"/>
  <c r="EX4" i="9" s="1"/>
  <c r="W4" i="14" s="1"/>
  <c r="X4" i="14" s="1"/>
  <c r="T4" i="14" s="1"/>
  <c r="EZ4" i="9" a="1"/>
  <c r="EZ4" i="9" s="1"/>
  <c r="GB4" i="9" a="1"/>
  <c r="GB4" i="9" s="1"/>
  <c r="GD4" i="9" a="1"/>
  <c r="GD4" i="9" s="1"/>
  <c r="AC4" i="14" s="1"/>
  <c r="GF4" i="9" a="1"/>
  <c r="GF4" i="9" s="1"/>
  <c r="HH4" i="9" a="1"/>
  <c r="HH4" i="9" s="1"/>
  <c r="HJ4" i="9" a="1"/>
  <c r="HJ4" i="9" s="1"/>
  <c r="AH4" i="14" s="1"/>
  <c r="AJ4" i="14" s="1"/>
  <c r="HL4" i="9" a="1"/>
  <c r="HL4" i="9" s="1"/>
  <c r="IN4" i="9" a="1"/>
  <c r="IN4" i="9" s="1"/>
  <c r="IP4" i="9" a="1"/>
  <c r="IP4" i="9" s="1"/>
  <c r="AM4" i="14" s="1"/>
  <c r="IR4" i="9" a="1"/>
  <c r="IR4" i="9" s="1"/>
  <c r="AD6" i="9"/>
  <c r="BJ6" i="9"/>
  <c r="CP6" i="9"/>
  <c r="ED6" i="9"/>
  <c r="FJ6" i="9"/>
  <c r="GP6" i="9"/>
  <c r="HV6" i="9"/>
  <c r="P8" i="9" a="1"/>
  <c r="P8" i="9" s="1"/>
  <c r="R8" i="9" a="1"/>
  <c r="R8" i="9" s="1"/>
  <c r="E8" i="14" s="1"/>
  <c r="T8" i="9" a="1"/>
  <c r="T8" i="9" s="1"/>
  <c r="AV8" i="9" a="1"/>
  <c r="AV8" i="9" s="1"/>
  <c r="AX8" i="9" a="1"/>
  <c r="AX8" i="9" s="1"/>
  <c r="AZ8" i="9" a="1"/>
  <c r="AZ8" i="9" s="1"/>
  <c r="CB8" i="9" a="1"/>
  <c r="CB8" i="9" s="1"/>
  <c r="CD8" i="9" a="1"/>
  <c r="CD8" i="9" s="1"/>
  <c r="CF8" i="9" a="1"/>
  <c r="CF8" i="9" s="1"/>
  <c r="DP8" i="9" a="1"/>
  <c r="DP8" i="9" s="1"/>
  <c r="DR8" i="9" a="1"/>
  <c r="DR8" i="9" s="1"/>
  <c r="O8" i="14" s="1"/>
  <c r="DT8" i="9" a="1"/>
  <c r="DT8" i="9" s="1"/>
  <c r="EV8" i="9" a="1"/>
  <c r="EV8" i="9" s="1"/>
  <c r="EX8" i="9" a="1"/>
  <c r="EX8" i="9" s="1"/>
  <c r="W8" i="14" s="1"/>
  <c r="X8" i="14" s="1"/>
  <c r="T8" i="14" s="1"/>
  <c r="EZ8" i="9" a="1"/>
  <c r="EZ8" i="9" s="1"/>
  <c r="GB8" i="9" a="1"/>
  <c r="GB8" i="9" s="1"/>
  <c r="GD8" i="9" a="1"/>
  <c r="GD8" i="9" s="1"/>
  <c r="AC8" i="14" s="1"/>
  <c r="GF8" i="9" a="1"/>
  <c r="GF8" i="9" s="1"/>
  <c r="HH8" i="9" a="1"/>
  <c r="HH8" i="9" s="1"/>
  <c r="HJ8" i="9" a="1"/>
  <c r="HJ8" i="9" s="1"/>
  <c r="AH8" i="14" s="1"/>
  <c r="AJ8" i="14" s="1"/>
  <c r="HL8" i="9" a="1"/>
  <c r="HL8" i="9" s="1"/>
  <c r="IN8" i="9" a="1"/>
  <c r="IN8" i="9" s="1"/>
  <c r="IP8" i="9" a="1"/>
  <c r="IP8" i="9" s="1"/>
  <c r="AM8" i="14" s="1"/>
  <c r="IR8" i="9" a="1"/>
  <c r="IR8" i="9" s="1"/>
  <c r="F9" i="9"/>
  <c r="AL9" i="9"/>
  <c r="BR9" i="9"/>
  <c r="CX9" i="9"/>
  <c r="DF9" i="9"/>
  <c r="EL9" i="9"/>
  <c r="FR9" i="9"/>
  <c r="GX9" i="9"/>
  <c r="ID9" i="9"/>
  <c r="C10" i="10"/>
  <c r="ID10" i="9"/>
  <c r="GX10" i="9"/>
  <c r="AD10" i="9"/>
  <c r="BJ10" i="9"/>
  <c r="CP10" i="9"/>
  <c r="ED10" i="9"/>
  <c r="FJ10" i="9"/>
  <c r="GR10" i="9" a="1"/>
  <c r="GR10" i="9" s="1"/>
  <c r="GW10" i="9" a="1"/>
  <c r="GW10" i="9" s="1"/>
  <c r="O10" i="15" s="1"/>
  <c r="HF10" i="9"/>
  <c r="IN10" i="9" a="1"/>
  <c r="IN10" i="9" s="1"/>
  <c r="IQ10" i="9" a="1"/>
  <c r="IQ10" i="9" s="1"/>
  <c r="H11" i="9" a="1"/>
  <c r="H11" i="9" s="1"/>
  <c r="K11" i="9" a="1"/>
  <c r="K11" i="9" s="1"/>
  <c r="U11" i="9" a="1"/>
  <c r="U11" i="9" s="1"/>
  <c r="B11" i="15" s="1"/>
  <c r="S11" i="9" a="1"/>
  <c r="S11" i="9" s="1"/>
  <c r="Q11" i="9" a="1"/>
  <c r="Q11" i="9" s="1"/>
  <c r="O11" i="9" a="1"/>
  <c r="O11" i="9" s="1"/>
  <c r="F11" i="10" s="1"/>
  <c r="BG11" i="9" a="1"/>
  <c r="BG11" i="9" s="1"/>
  <c r="CJ11" i="9" a="1"/>
  <c r="CJ11" i="9" s="1"/>
  <c r="CO11" i="9" a="1"/>
  <c r="CO11" i="9" s="1"/>
  <c r="EA11" i="9" a="1"/>
  <c r="EA11" i="9" s="1"/>
  <c r="DC11" i="9" s="1"/>
  <c r="EM11" i="9" a="1"/>
  <c r="EM11" i="9" s="1"/>
  <c r="U11" i="10" s="1"/>
  <c r="J14" i="7" s="1"/>
  <c r="ER11" i="9" a="1"/>
  <c r="ER11" i="9" s="1"/>
  <c r="FD11" i="9" a="1"/>
  <c r="FD11" i="9" s="1"/>
  <c r="FI11" i="9" a="1"/>
  <c r="FI11" i="9" s="1"/>
  <c r="L11" i="15" s="1"/>
  <c r="FU11" i="9" a="1"/>
  <c r="FU11" i="9" s="1"/>
  <c r="GF11" i="9" a="1"/>
  <c r="GF11" i="9" s="1"/>
  <c r="GZ11" i="9" a="1"/>
  <c r="GZ11" i="9" s="1"/>
  <c r="HC11" i="9" a="1"/>
  <c r="HC11" i="9" s="1"/>
  <c r="HM11" i="9" a="1"/>
  <c r="HM11" i="9" s="1"/>
  <c r="Q11" i="15" s="1"/>
  <c r="HK11" i="9" a="1"/>
  <c r="HK11" i="9" s="1"/>
  <c r="HI11" i="9" a="1"/>
  <c r="HI11" i="9" s="1"/>
  <c r="HG11" i="9" a="1"/>
  <c r="HG11" i="9" s="1"/>
  <c r="AC11" i="10" s="1"/>
  <c r="AF14" i="8" s="1"/>
  <c r="HQ11" i="9" a="1"/>
  <c r="HQ11" i="9" s="1"/>
  <c r="HT11" i="9" a="1"/>
  <c r="HT11" i="9" s="1"/>
  <c r="S12" i="9" a="1"/>
  <c r="S12" i="9" s="1"/>
  <c r="AE12" i="9" a="1"/>
  <c r="AE12" i="9" s="1"/>
  <c r="H12" i="10" s="1"/>
  <c r="AJ12" i="9" a="1"/>
  <c r="AJ12" i="9" s="1"/>
  <c r="AV12" i="9" a="1"/>
  <c r="AV12" i="9" s="1"/>
  <c r="BA12" i="9" a="1"/>
  <c r="BA12" i="9" s="1"/>
  <c r="BM12" i="9" a="1"/>
  <c r="BM12" i="9" s="1"/>
  <c r="BX12" i="9" a="1"/>
  <c r="BX12" i="9" s="1"/>
  <c r="CR12" i="9" a="1"/>
  <c r="CR12" i="9" s="1"/>
  <c r="CU12" i="9" a="1"/>
  <c r="CU12" i="9" s="1"/>
  <c r="DP12" i="9" a="1"/>
  <c r="DP12" i="9" s="1"/>
  <c r="DU12" i="9" a="1"/>
  <c r="DU12" i="9" s="1"/>
  <c r="H12" i="15" s="1"/>
  <c r="EG12" i="9" a="1"/>
  <c r="EG12" i="9" s="1"/>
  <c r="ER12" i="9" a="1"/>
  <c r="ER12" i="9" s="1"/>
  <c r="FL12" i="9" a="1"/>
  <c r="FL12" i="9" s="1"/>
  <c r="FO12" i="9" a="1"/>
  <c r="FO12" i="9" s="1"/>
  <c r="FY12" i="9" a="1"/>
  <c r="FY12" i="9" s="1"/>
  <c r="FW12" i="9" a="1"/>
  <c r="FW12" i="9" s="1"/>
  <c r="FU12" i="9" a="1"/>
  <c r="FU12" i="9" s="1"/>
  <c r="FS12" i="9" a="1"/>
  <c r="FS12" i="9" s="1"/>
  <c r="X12" i="10" s="1"/>
  <c r="GC12" i="9" a="1"/>
  <c r="GC12" i="9" s="1"/>
  <c r="GF12" i="9" a="1"/>
  <c r="GF12" i="9" s="1"/>
  <c r="HK12" i="9" a="1"/>
  <c r="HK12" i="9" s="1"/>
  <c r="HW12" i="9" a="1"/>
  <c r="HW12" i="9" s="1"/>
  <c r="AE12" i="10" s="1"/>
  <c r="AI15" i="8" s="1"/>
  <c r="IB12" i="9" a="1"/>
  <c r="IB12" i="9" s="1"/>
  <c r="IN12" i="9" a="1"/>
  <c r="IN12" i="9" s="1"/>
  <c r="IS12" i="9" a="1"/>
  <c r="IS12" i="9" s="1"/>
  <c r="U12" i="15" s="1"/>
  <c r="AD13" i="9"/>
  <c r="BR13" i="9"/>
  <c r="EL13" i="9"/>
  <c r="GH13" i="9"/>
  <c r="HV13" i="9"/>
  <c r="C14" i="10"/>
  <c r="ID14" i="9"/>
  <c r="GX14" i="9"/>
  <c r="FR14" i="9"/>
  <c r="EL14" i="9"/>
  <c r="DF14" i="9"/>
  <c r="CX14" i="9"/>
  <c r="BR14" i="9"/>
  <c r="AL14" i="9"/>
  <c r="F14" i="9"/>
  <c r="AD14" i="9"/>
  <c r="AU14" i="9" a="1"/>
  <c r="AU14" i="9" s="1"/>
  <c r="J14" i="10" s="1"/>
  <c r="AZ14" i="9" a="1"/>
  <c r="AZ14" i="9" s="1"/>
  <c r="BL14" i="9" a="1"/>
  <c r="BL14" i="9" s="1"/>
  <c r="BQ14" i="9" a="1"/>
  <c r="BQ14" i="9" s="1"/>
  <c r="F14" i="15" s="1"/>
  <c r="BZ14" i="9"/>
  <c r="CN14" i="9" a="1"/>
  <c r="CN14" i="9" s="1"/>
  <c r="DO14" i="9" a="1"/>
  <c r="DO14" i="9" s="1"/>
  <c r="R14" i="10" s="1"/>
  <c r="G17" i="7" s="1"/>
  <c r="DT14" i="9" a="1"/>
  <c r="DT14" i="9" s="1"/>
  <c r="EF14" i="9" a="1"/>
  <c r="EF14" i="9" s="1"/>
  <c r="EK14" i="9" a="1"/>
  <c r="EK14" i="9" s="1"/>
  <c r="J14" i="15" s="1"/>
  <c r="ET14" i="9"/>
  <c r="FH14" i="9" a="1"/>
  <c r="FH14" i="9" s="1"/>
  <c r="GB14" i="9" a="1"/>
  <c r="GB14" i="9" s="1"/>
  <c r="GE14" i="9" a="1"/>
  <c r="GE14" i="9" s="1"/>
  <c r="GH14" i="9"/>
  <c r="GS14" i="9" a="1"/>
  <c r="GS14" i="9" s="1"/>
  <c r="GV14" i="9" a="1"/>
  <c r="GV14" i="9" s="1"/>
  <c r="HV14" i="9"/>
  <c r="IM14" i="9" a="1"/>
  <c r="IM14" i="9" s="1"/>
  <c r="AG14" i="10" s="1"/>
  <c r="AK17" i="8" s="1"/>
  <c r="IR14" i="9" a="1"/>
  <c r="IR14" i="9" s="1"/>
  <c r="G15" i="9" a="1"/>
  <c r="G15" i="9" s="1"/>
  <c r="L15" i="9" a="1"/>
  <c r="L15" i="9" s="1"/>
  <c r="X15" i="9" a="1"/>
  <c r="X15" i="9" s="1"/>
  <c r="AC15" i="9" a="1"/>
  <c r="AC15" i="9" s="1"/>
  <c r="C15" i="15" s="1"/>
  <c r="AO15" i="9" a="1"/>
  <c r="AO15" i="9" s="1"/>
  <c r="AZ15" i="9" a="1"/>
  <c r="AZ15" i="9" s="1"/>
  <c r="BT15" i="9" a="1"/>
  <c r="BT15" i="9" s="1"/>
  <c r="BW15" i="9" a="1"/>
  <c r="BW15" i="9" s="1"/>
  <c r="CG15" i="9" a="1"/>
  <c r="CG15" i="9" s="1"/>
  <c r="CE15" i="9" a="1"/>
  <c r="CE15" i="9" s="1"/>
  <c r="CC15" i="9" a="1"/>
  <c r="CC15" i="9" s="1"/>
  <c r="CA15" i="9" a="1"/>
  <c r="CA15" i="9" s="1"/>
  <c r="N15" i="10" s="1"/>
  <c r="CK15" i="9" a="1"/>
  <c r="CK15" i="9" s="1"/>
  <c r="CN15" i="9" a="1"/>
  <c r="CN15" i="9" s="1"/>
  <c r="DI15" i="9" a="1"/>
  <c r="DI15" i="9" s="1"/>
  <c r="DT15" i="9" a="1"/>
  <c r="DT15" i="9" s="1"/>
  <c r="EN15" i="9" a="1"/>
  <c r="EN15" i="9" s="1"/>
  <c r="EQ15" i="9" a="1"/>
  <c r="EQ15" i="9" s="1"/>
  <c r="FA15" i="9" a="1"/>
  <c r="FA15" i="9" s="1"/>
  <c r="EY15" i="9" a="1"/>
  <c r="EY15" i="9" s="1"/>
  <c r="EW15" i="9" a="1"/>
  <c r="EW15" i="9" s="1"/>
  <c r="EU15" i="9" a="1"/>
  <c r="EU15" i="9" s="1"/>
  <c r="J36" i="12" s="1"/>
  <c r="Q18" i="8" s="1"/>
  <c r="R18" i="8" s="1"/>
  <c r="FE15" i="9" a="1"/>
  <c r="FE15" i="9" s="1"/>
  <c r="FH15" i="9" a="1"/>
  <c r="FH15" i="9" s="1"/>
  <c r="GM15" i="9" a="1"/>
  <c r="GM15" i="9" s="1"/>
  <c r="GY15" i="9" a="1"/>
  <c r="GY15" i="9" s="1"/>
  <c r="AB15" i="10" s="1"/>
  <c r="AD18" i="8" s="1"/>
  <c r="HD15" i="9" a="1"/>
  <c r="HD15" i="9" s="1"/>
  <c r="HP15" i="9" a="1"/>
  <c r="HP15" i="9" s="1"/>
  <c r="HU15" i="9" a="1"/>
  <c r="HU15" i="9" s="1"/>
  <c r="R15" i="15" s="1"/>
  <c r="IG15" i="9" a="1"/>
  <c r="IG15" i="9" s="1"/>
  <c r="IR15" i="9" a="1"/>
  <c r="IR15" i="9" s="1"/>
  <c r="C16" i="10"/>
  <c r="ID16" i="9"/>
  <c r="IL16" i="9"/>
  <c r="HF16" i="9"/>
  <c r="FZ16" i="9"/>
  <c r="ET16" i="9"/>
  <c r="DN16" i="9"/>
  <c r="BZ16" i="9"/>
  <c r="AT16" i="9"/>
  <c r="N16" i="9"/>
  <c r="HN16" i="9"/>
  <c r="GH16" i="9"/>
  <c r="FB16" i="9"/>
  <c r="DV16" i="9"/>
  <c r="CH16" i="9"/>
  <c r="BB16" i="9"/>
  <c r="V16" i="9"/>
  <c r="BJ16" i="9"/>
  <c r="ED16" i="9"/>
  <c r="GP16" i="9"/>
  <c r="BI17" i="9" a="1"/>
  <c r="BI17" i="9" s="1"/>
  <c r="BG17" i="9" a="1"/>
  <c r="BG17" i="9" s="1"/>
  <c r="BE17" i="9" a="1"/>
  <c r="BE17" i="9" s="1"/>
  <c r="BC17" i="9" a="1"/>
  <c r="BC17" i="9" s="1"/>
  <c r="K17" i="10" s="1"/>
  <c r="CJ17" i="9" a="1"/>
  <c r="CJ17" i="9" s="1"/>
  <c r="EC17" i="9" a="1"/>
  <c r="EC17" i="9" s="1"/>
  <c r="EA17" i="9" a="1"/>
  <c r="EA17" i="9" s="1"/>
  <c r="DC17" i="9" s="1"/>
  <c r="DY17" i="9" a="1"/>
  <c r="DY17" i="9" s="1"/>
  <c r="DA17" i="9" s="1"/>
  <c r="DW17" i="9" a="1"/>
  <c r="DW17" i="9" s="1"/>
  <c r="FD17" i="9" a="1"/>
  <c r="FD17" i="9" s="1"/>
  <c r="U18" i="9" a="1"/>
  <c r="U18" i="9" s="1"/>
  <c r="B18" i="15" s="1"/>
  <c r="S18" i="9" a="1"/>
  <c r="S18" i="9" s="1"/>
  <c r="Q18" i="9" a="1"/>
  <c r="Q18" i="9" s="1"/>
  <c r="O18" i="9" a="1"/>
  <c r="O18" i="9" s="1"/>
  <c r="F18" i="10" s="1"/>
  <c r="BA18" i="9" a="1"/>
  <c r="BA18" i="9" s="1"/>
  <c r="AY18" i="9" a="1"/>
  <c r="AY18" i="9" s="1"/>
  <c r="AW18" i="9" a="1"/>
  <c r="AW18" i="9" s="1"/>
  <c r="AU18" i="9" a="1"/>
  <c r="AU18" i="9" s="1"/>
  <c r="J18" i="10" s="1"/>
  <c r="CG18" i="9" a="1"/>
  <c r="CG18" i="9" s="1"/>
  <c r="CE18" i="9" a="1"/>
  <c r="CE18" i="9" s="1"/>
  <c r="CC18" i="9" a="1"/>
  <c r="CC18" i="9" s="1"/>
  <c r="CA18" i="9" a="1"/>
  <c r="CA18" i="9" s="1"/>
  <c r="N18" i="10" s="1"/>
  <c r="H19" i="9" a="1"/>
  <c r="H19" i="9" s="1"/>
  <c r="AS19" i="9" a="1"/>
  <c r="AS19" i="9" s="1"/>
  <c r="E19" i="15" s="1"/>
  <c r="AQ19" i="9" a="1"/>
  <c r="AQ19" i="9" s="1"/>
  <c r="AO19" i="9" a="1"/>
  <c r="AO19" i="9" s="1"/>
  <c r="AM19" i="9" a="1"/>
  <c r="AM19" i="9" s="1"/>
  <c r="I19" i="10" s="1"/>
  <c r="S22" i="6" s="1"/>
  <c r="DM19" i="9" a="1"/>
  <c r="DM19" i="9" s="1"/>
  <c r="G19" i="15" s="1"/>
  <c r="DK19" i="9" a="1"/>
  <c r="DK19" i="9" s="1"/>
  <c r="DI19" i="9" a="1"/>
  <c r="DI19" i="9" s="1"/>
  <c r="DG19" i="9" a="1"/>
  <c r="DG19" i="9" s="1"/>
  <c r="Q19" i="10" s="1"/>
  <c r="F22" i="7" s="1"/>
  <c r="GZ19" i="9" a="1"/>
  <c r="GZ19" i="9" s="1"/>
  <c r="IK19" i="9" a="1"/>
  <c r="IK19" i="9" s="1"/>
  <c r="T19" i="15" s="1"/>
  <c r="II19" i="9" a="1"/>
  <c r="II19" i="9" s="1"/>
  <c r="IG19" i="9" a="1"/>
  <c r="IG19" i="9" s="1"/>
  <c r="IE19" i="9" a="1"/>
  <c r="IE19" i="9" s="1"/>
  <c r="AF19" i="10" s="1"/>
  <c r="AJ22" i="8" s="1"/>
  <c r="BJ20" i="9"/>
  <c r="ED20" i="9"/>
  <c r="BI21" i="9" a="1"/>
  <c r="BI21" i="9" s="1"/>
  <c r="BG21" i="9" a="1"/>
  <c r="BG21" i="9" s="1"/>
  <c r="BE21" i="9" a="1"/>
  <c r="BE21" i="9" s="1"/>
  <c r="BC21" i="9" a="1"/>
  <c r="BC21" i="9" s="1"/>
  <c r="K21" i="10" s="1"/>
  <c r="CJ21" i="9" a="1"/>
  <c r="CJ21" i="9" s="1"/>
  <c r="EC21" i="9" a="1"/>
  <c r="EC21" i="9" s="1"/>
  <c r="EA21" i="9" a="1"/>
  <c r="EA21" i="9" s="1"/>
  <c r="DC21" i="9" s="1"/>
  <c r="DY21" i="9" a="1"/>
  <c r="DY21" i="9" s="1"/>
  <c r="DA21" i="9" s="1"/>
  <c r="DW21" i="9" a="1"/>
  <c r="DW21" i="9" s="1"/>
  <c r="FD21" i="9" a="1"/>
  <c r="FD21" i="9" s="1"/>
  <c r="U22" i="9" a="1"/>
  <c r="U22" i="9" s="1"/>
  <c r="B22" i="15" s="1"/>
  <c r="S22" i="9" a="1"/>
  <c r="S22" i="9" s="1"/>
  <c r="Q22" i="9" a="1"/>
  <c r="Q22" i="9" s="1"/>
  <c r="O22" i="9" a="1"/>
  <c r="O22" i="9" s="1"/>
  <c r="F22" i="10" s="1"/>
  <c r="BA22" i="9" a="1"/>
  <c r="BA22" i="9" s="1"/>
  <c r="AY22" i="9" a="1"/>
  <c r="AY22" i="9" s="1"/>
  <c r="AW22" i="9" a="1"/>
  <c r="AW22" i="9" s="1"/>
  <c r="AU22" i="9" a="1"/>
  <c r="AU22" i="9" s="1"/>
  <c r="J22" i="10" s="1"/>
  <c r="CG22" i="9" a="1"/>
  <c r="CG22" i="9" s="1"/>
  <c r="CE22" i="9" a="1"/>
  <c r="CE22" i="9" s="1"/>
  <c r="CC22" i="9" a="1"/>
  <c r="CC22" i="9" s="1"/>
  <c r="CA22" i="9" a="1"/>
  <c r="CA22" i="9" s="1"/>
  <c r="N22" i="10" s="1"/>
  <c r="H23" i="9" a="1"/>
  <c r="H23" i="9" s="1"/>
  <c r="AS23" i="9" a="1"/>
  <c r="AS23" i="9" s="1"/>
  <c r="E23" i="15" s="1"/>
  <c r="AQ23" i="9" a="1"/>
  <c r="AQ23" i="9" s="1"/>
  <c r="AO23" i="9" a="1"/>
  <c r="AO23" i="9" s="1"/>
  <c r="AM23" i="9" a="1"/>
  <c r="AM23" i="9" s="1"/>
  <c r="I23" i="10" s="1"/>
  <c r="S26" i="6" s="1"/>
  <c r="DM23" i="9" a="1"/>
  <c r="DM23" i="9" s="1"/>
  <c r="G23" i="15" s="1"/>
  <c r="DK23" i="9" a="1"/>
  <c r="DK23" i="9" s="1"/>
  <c r="DI23" i="9" a="1"/>
  <c r="DI23" i="9" s="1"/>
  <c r="DG23" i="9" a="1"/>
  <c r="DG23" i="9" s="1"/>
  <c r="Q23" i="10" s="1"/>
  <c r="F26" i="7" s="1"/>
  <c r="GZ23" i="9" a="1"/>
  <c r="GZ23" i="9" s="1"/>
  <c r="IK23" i="9" a="1"/>
  <c r="IK23" i="9" s="1"/>
  <c r="T23" i="15" s="1"/>
  <c r="II23" i="9" a="1"/>
  <c r="II23" i="9" s="1"/>
  <c r="IG23" i="9" a="1"/>
  <c r="IG23" i="9" s="1"/>
  <c r="IE23" i="9" a="1"/>
  <c r="IE23" i="9" s="1"/>
  <c r="AF23" i="10" s="1"/>
  <c r="AJ26" i="8" s="1"/>
  <c r="BJ24" i="9"/>
  <c r="ED24" i="9"/>
  <c r="BI25" i="9" a="1"/>
  <c r="BI25" i="9" s="1"/>
  <c r="BG25" i="9" a="1"/>
  <c r="BG25" i="9" s="1"/>
  <c r="BE25" i="9" a="1"/>
  <c r="BE25" i="9" s="1"/>
  <c r="BC25" i="9" a="1"/>
  <c r="BC25" i="9" s="1"/>
  <c r="K25" i="10" s="1"/>
  <c r="CJ25" i="9" a="1"/>
  <c r="CJ25" i="9" s="1"/>
  <c r="EC25" i="9" a="1"/>
  <c r="EC25" i="9" s="1"/>
  <c r="EA25" i="9" a="1"/>
  <c r="EA25" i="9" s="1"/>
  <c r="DC25" i="9" s="1"/>
  <c r="DY25" i="9" a="1"/>
  <c r="DY25" i="9" s="1"/>
  <c r="DA25" i="9" s="1"/>
  <c r="DW25" i="9" a="1"/>
  <c r="DW25" i="9" s="1"/>
  <c r="FD25" i="9" a="1"/>
  <c r="FD25" i="9" s="1"/>
  <c r="U26" i="9" a="1"/>
  <c r="U26" i="9" s="1"/>
  <c r="B26" i="15" s="1"/>
  <c r="S26" i="9" a="1"/>
  <c r="S26" i="9" s="1"/>
  <c r="Q26" i="9" a="1"/>
  <c r="Q26" i="9" s="1"/>
  <c r="O26" i="9" a="1"/>
  <c r="O26" i="9" s="1"/>
  <c r="F26" i="10" s="1"/>
  <c r="BA26" i="9" a="1"/>
  <c r="BA26" i="9" s="1"/>
  <c r="AY26" i="9" a="1"/>
  <c r="AY26" i="9" s="1"/>
  <c r="AW26" i="9" a="1"/>
  <c r="AW26" i="9" s="1"/>
  <c r="AU26" i="9" a="1"/>
  <c r="AU26" i="9" s="1"/>
  <c r="J26" i="10" s="1"/>
  <c r="CG26" i="9" a="1"/>
  <c r="CG26" i="9" s="1"/>
  <c r="CE26" i="9" a="1"/>
  <c r="CE26" i="9" s="1"/>
  <c r="CC26" i="9" a="1"/>
  <c r="CC26" i="9" s="1"/>
  <c r="CA26" i="9" a="1"/>
  <c r="CA26" i="9" s="1"/>
  <c r="N26" i="10" s="1"/>
  <c r="H27" i="9" a="1"/>
  <c r="H27" i="9" s="1"/>
  <c r="AS27" i="9" a="1"/>
  <c r="AS27" i="9" s="1"/>
  <c r="E27" i="15" s="1"/>
  <c r="AQ27" i="9" a="1"/>
  <c r="AQ27" i="9" s="1"/>
  <c r="AO27" i="9" a="1"/>
  <c r="AO27" i="9" s="1"/>
  <c r="AM27" i="9" a="1"/>
  <c r="AM27" i="9" s="1"/>
  <c r="I27" i="10" s="1"/>
  <c r="S30" i="6" s="1"/>
  <c r="DM27" i="9" a="1"/>
  <c r="DM27" i="9" s="1"/>
  <c r="G27" i="15" s="1"/>
  <c r="DK27" i="9" a="1"/>
  <c r="DK27" i="9" s="1"/>
  <c r="DI27" i="9" a="1"/>
  <c r="DI27" i="9" s="1"/>
  <c r="DG27" i="9" a="1"/>
  <c r="DG27" i="9" s="1"/>
  <c r="Q27" i="10" s="1"/>
  <c r="F30" i="7" s="1"/>
  <c r="I29" i="15"/>
  <c r="DE29" i="9"/>
  <c r="S37" i="10"/>
  <c r="H40" i="7" s="1"/>
  <c r="HP6" i="9" a="1"/>
  <c r="HP6" i="9" s="1"/>
  <c r="HR6" i="9" a="1"/>
  <c r="HR6" i="9" s="1"/>
  <c r="AI6" i="14" s="1"/>
  <c r="H8" i="9" a="1"/>
  <c r="H8" i="9" s="1"/>
  <c r="J8" i="9" a="1"/>
  <c r="J8" i="9" s="1"/>
  <c r="AN8" i="9" a="1"/>
  <c r="AN8" i="9" s="1"/>
  <c r="AP8" i="9" a="1"/>
  <c r="AP8" i="9" s="1"/>
  <c r="I8" i="14" s="1"/>
  <c r="BT8" i="9" a="1"/>
  <c r="BT8" i="9" s="1"/>
  <c r="BV8" i="9" a="1"/>
  <c r="BV8" i="9" s="1"/>
  <c r="DH8" i="9" a="1"/>
  <c r="DH8" i="9" s="1"/>
  <c r="DJ8" i="9" a="1"/>
  <c r="DJ8" i="9" s="1"/>
  <c r="N8" i="14" s="1"/>
  <c r="EN8" i="9" a="1"/>
  <c r="EN8" i="9" s="1"/>
  <c r="EP8" i="9" a="1"/>
  <c r="EP8" i="9" s="1"/>
  <c r="R8" i="14" s="1"/>
  <c r="FT8" i="9" a="1"/>
  <c r="FT8" i="9" s="1"/>
  <c r="FV8" i="9" a="1"/>
  <c r="FV8" i="9" s="1"/>
  <c r="GZ8" i="9" a="1"/>
  <c r="GZ8" i="9" s="1"/>
  <c r="HB8" i="9" a="1"/>
  <c r="HB8" i="9" s="1"/>
  <c r="AF8" i="14" s="1"/>
  <c r="IF8" i="9" a="1"/>
  <c r="IF8" i="9" s="1"/>
  <c r="IH8" i="9" a="1"/>
  <c r="IH8" i="9" s="1"/>
  <c r="AL8" i="14" s="1"/>
  <c r="AD9" i="9"/>
  <c r="BJ9" i="9"/>
  <c r="CP9" i="9"/>
  <c r="ED9" i="9"/>
  <c r="FJ9" i="9"/>
  <c r="GP9" i="9"/>
  <c r="HV9" i="9"/>
  <c r="X10" i="9" a="1"/>
  <c r="X10" i="9" s="1"/>
  <c r="Z10" i="9" a="1"/>
  <c r="Z10" i="9" s="1"/>
  <c r="F10" i="14" s="1"/>
  <c r="BD10" i="9" a="1"/>
  <c r="BD10" i="9" s="1"/>
  <c r="BF10" i="9" a="1"/>
  <c r="BF10" i="9" s="1"/>
  <c r="CJ10" i="9" a="1"/>
  <c r="CJ10" i="9" s="1"/>
  <c r="CL10" i="9" a="1"/>
  <c r="CL10" i="9" s="1"/>
  <c r="DX10" i="9" a="1"/>
  <c r="DX10" i="9" s="1"/>
  <c r="CZ10" i="9" s="1"/>
  <c r="DZ10" i="9" a="1"/>
  <c r="DZ10" i="9" s="1"/>
  <c r="FD10" i="9" a="1"/>
  <c r="FD10" i="9" s="1"/>
  <c r="FF10" i="9" a="1"/>
  <c r="FF10" i="9" s="1"/>
  <c r="AA10" i="14" s="1"/>
  <c r="GU10" i="9" a="1"/>
  <c r="GU10" i="9" s="1"/>
  <c r="IO10" i="9" a="1"/>
  <c r="IO10" i="9" s="1"/>
  <c r="I11" i="9" a="1"/>
  <c r="I11" i="9" s="1"/>
  <c r="BA11" i="9" a="1"/>
  <c r="BA11" i="9" s="1"/>
  <c r="AY11" i="9" a="1"/>
  <c r="AY11" i="9" s="1"/>
  <c r="AW11" i="9" a="1"/>
  <c r="AW11" i="9" s="1"/>
  <c r="AU11" i="9" a="1"/>
  <c r="AU11" i="9" s="1"/>
  <c r="J11" i="10" s="1"/>
  <c r="CM11" i="9" a="1"/>
  <c r="CM11" i="9" s="1"/>
  <c r="DU11" i="9" a="1"/>
  <c r="DU11" i="9" s="1"/>
  <c r="H11" i="15" s="1"/>
  <c r="DS11" i="9" a="1"/>
  <c r="DS11" i="9" s="1"/>
  <c r="DQ11" i="9" a="1"/>
  <c r="DQ11" i="9" s="1"/>
  <c r="DO11" i="9" a="1"/>
  <c r="DO11" i="9" s="1"/>
  <c r="R11" i="10" s="1"/>
  <c r="G14" i="7" s="1"/>
  <c r="M14" i="7" s="1"/>
  <c r="EP11" i="9" a="1"/>
  <c r="EP11" i="9" s="1"/>
  <c r="R11" i="14" s="1"/>
  <c r="ES11" i="9" a="1"/>
  <c r="ES11" i="9" s="1"/>
  <c r="K11" i="15" s="1"/>
  <c r="FG11" i="9" a="1"/>
  <c r="FG11" i="9" s="1"/>
  <c r="GD11" i="9" a="1"/>
  <c r="GD11" i="9" s="1"/>
  <c r="AC11" i="14" s="1"/>
  <c r="HA11" i="9" a="1"/>
  <c r="HA11" i="9" s="1"/>
  <c r="HO11" i="9" a="1"/>
  <c r="HO11" i="9" s="1"/>
  <c r="AD11" i="10" s="1"/>
  <c r="AG14" i="8" s="1"/>
  <c r="HR11" i="9" a="1"/>
  <c r="HR11" i="9" s="1"/>
  <c r="AI11" i="14" s="1"/>
  <c r="IS11" i="9" a="1"/>
  <c r="IS11" i="9" s="1"/>
  <c r="U11" i="15" s="1"/>
  <c r="IQ11" i="9" a="1"/>
  <c r="IQ11" i="9" s="1"/>
  <c r="IO11" i="9" a="1"/>
  <c r="IO11" i="9" s="1"/>
  <c r="IM11" i="9" a="1"/>
  <c r="IM11" i="9" s="1"/>
  <c r="AG11" i="10" s="1"/>
  <c r="AK14" i="8" s="1"/>
  <c r="M12" i="9" a="1"/>
  <c r="M12" i="9" s="1"/>
  <c r="K12" i="9" a="1"/>
  <c r="K12" i="9" s="1"/>
  <c r="I12" i="9" a="1"/>
  <c r="I12" i="9" s="1"/>
  <c r="G12" i="9" a="1"/>
  <c r="G12" i="9" s="1"/>
  <c r="O27" i="12" s="1"/>
  <c r="AH12" i="9" a="1"/>
  <c r="AH12" i="9" s="1"/>
  <c r="H12" i="14" s="1"/>
  <c r="AK12" i="9" a="1"/>
  <c r="AK12" i="9" s="1"/>
  <c r="D12" i="15" s="1"/>
  <c r="AY12" i="9" a="1"/>
  <c r="AY12" i="9" s="1"/>
  <c r="BV12" i="9" a="1"/>
  <c r="BV12" i="9" s="1"/>
  <c r="CS12" i="9" a="1"/>
  <c r="CS12" i="9" s="1"/>
  <c r="DS12" i="9" a="1"/>
  <c r="DS12" i="9" s="1"/>
  <c r="EP12" i="9" a="1"/>
  <c r="EP12" i="9" s="1"/>
  <c r="R12" i="14" s="1"/>
  <c r="FM12" i="9" a="1"/>
  <c r="FM12" i="9" s="1"/>
  <c r="GA12" i="9" a="1"/>
  <c r="GA12" i="9" s="1"/>
  <c r="Y12" i="10" s="1"/>
  <c r="AA15" i="8" s="1"/>
  <c r="GD12" i="9" a="1"/>
  <c r="GD12" i="9" s="1"/>
  <c r="AC12" i="14" s="1"/>
  <c r="HE12" i="9" a="1"/>
  <c r="HE12" i="9" s="1"/>
  <c r="P12" i="15" s="1"/>
  <c r="HC12" i="9" a="1"/>
  <c r="HC12" i="9" s="1"/>
  <c r="HA12" i="9" a="1"/>
  <c r="HA12" i="9" s="1"/>
  <c r="GY12" i="9" a="1"/>
  <c r="GY12" i="9" s="1"/>
  <c r="AB12" i="10" s="1"/>
  <c r="AD15" i="8" s="1"/>
  <c r="HZ12" i="9" a="1"/>
  <c r="HZ12" i="9" s="1"/>
  <c r="AK12" i="14" s="1"/>
  <c r="IC12" i="9" a="1"/>
  <c r="IC12" i="9" s="1"/>
  <c r="S12" i="15" s="1"/>
  <c r="IQ12" i="9" a="1"/>
  <c r="IQ12" i="9" s="1"/>
  <c r="V13" i="9"/>
  <c r="BJ13" i="9"/>
  <c r="CX13" i="9"/>
  <c r="ED13" i="9"/>
  <c r="FR13" i="9"/>
  <c r="HN13" i="9"/>
  <c r="AC14" i="9" a="1"/>
  <c r="AC14" i="9" s="1"/>
  <c r="C14" i="15" s="1"/>
  <c r="AA14" i="9" a="1"/>
  <c r="AA14" i="9" s="1"/>
  <c r="Y14" i="9" a="1"/>
  <c r="Y14" i="9" s="1"/>
  <c r="W14" i="9" a="1"/>
  <c r="W14" i="9" s="1"/>
  <c r="G14" i="10" s="1"/>
  <c r="AX14" i="9" a="1"/>
  <c r="AX14" i="9" s="1"/>
  <c r="BA14" i="9" a="1"/>
  <c r="BA14" i="9" s="1"/>
  <c r="BO14" i="9" a="1"/>
  <c r="BO14" i="9" s="1"/>
  <c r="CL14" i="9" a="1"/>
  <c r="CL14" i="9" s="1"/>
  <c r="DR14" i="9" a="1"/>
  <c r="DR14" i="9" s="1"/>
  <c r="O14" i="14" s="1"/>
  <c r="DU14" i="9" a="1"/>
  <c r="DU14" i="9" s="1"/>
  <c r="H14" i="15" s="1"/>
  <c r="EI14" i="9" a="1"/>
  <c r="EI14" i="9" s="1"/>
  <c r="FF14" i="9" a="1"/>
  <c r="FF14" i="9" s="1"/>
  <c r="AA14" i="14" s="1"/>
  <c r="GC14" i="9" a="1"/>
  <c r="GC14" i="9" s="1"/>
  <c r="GQ14" i="9" a="1"/>
  <c r="GQ14" i="9" s="1"/>
  <c r="AA14" i="10" s="1"/>
  <c r="AC17" i="8" s="1"/>
  <c r="GT14" i="9" a="1"/>
  <c r="GT14" i="9" s="1"/>
  <c r="AE14" i="14" s="1"/>
  <c r="HU14" i="9" a="1"/>
  <c r="HU14" i="9" s="1"/>
  <c r="R14" i="15" s="1"/>
  <c r="HS14" i="9" a="1"/>
  <c r="HS14" i="9" s="1"/>
  <c r="HQ14" i="9" a="1"/>
  <c r="HQ14" i="9" s="1"/>
  <c r="HO14" i="9" a="1"/>
  <c r="HO14" i="9" s="1"/>
  <c r="AD14" i="10" s="1"/>
  <c r="AG17" i="8" s="1"/>
  <c r="IP14" i="9" a="1"/>
  <c r="IP14" i="9" s="1"/>
  <c r="AM14" i="14" s="1"/>
  <c r="IS14" i="9" a="1"/>
  <c r="IS14" i="9" s="1"/>
  <c r="U14" i="15" s="1"/>
  <c r="J15" i="9" a="1"/>
  <c r="J15" i="9" s="1"/>
  <c r="M15" i="9" a="1"/>
  <c r="M15" i="9" s="1"/>
  <c r="AA15" i="9" a="1"/>
  <c r="AA15" i="9" s="1"/>
  <c r="AX15" i="9" a="1"/>
  <c r="AX15" i="9" s="1"/>
  <c r="BU15" i="9" a="1"/>
  <c r="BU15" i="9" s="1"/>
  <c r="CI15" i="9" a="1"/>
  <c r="CI15" i="9" s="1"/>
  <c r="O15" i="10" s="1"/>
  <c r="CL15" i="9" a="1"/>
  <c r="CL15" i="9" s="1"/>
  <c r="DR15" i="9" a="1"/>
  <c r="DR15" i="9" s="1"/>
  <c r="O15" i="14" s="1"/>
  <c r="EO15" i="9" a="1"/>
  <c r="EO15" i="9" s="1"/>
  <c r="FC15" i="9" a="1"/>
  <c r="FC15" i="9" s="1"/>
  <c r="FF15" i="9" a="1"/>
  <c r="FF15" i="9" s="1"/>
  <c r="AA15" i="14" s="1"/>
  <c r="GG15" i="9" a="1"/>
  <c r="GG15" i="9" s="1"/>
  <c r="M15" i="15" s="1"/>
  <c r="GE15" i="9" a="1"/>
  <c r="GE15" i="9" s="1"/>
  <c r="GC15" i="9" a="1"/>
  <c r="GC15" i="9" s="1"/>
  <c r="GA15" i="9" a="1"/>
  <c r="GA15" i="9" s="1"/>
  <c r="Y15" i="10" s="1"/>
  <c r="AA18" i="8" s="1"/>
  <c r="HB15" i="9" a="1"/>
  <c r="HB15" i="9" s="1"/>
  <c r="AF15" i="14" s="1"/>
  <c r="HE15" i="9" a="1"/>
  <c r="HE15" i="9" s="1"/>
  <c r="P15" i="15" s="1"/>
  <c r="HS15" i="9" a="1"/>
  <c r="HS15" i="9" s="1"/>
  <c r="IP15" i="9" a="1"/>
  <c r="IP15" i="9" s="1"/>
  <c r="AM15" i="14" s="1"/>
  <c r="H16" i="9" a="1"/>
  <c r="H16" i="9" s="1"/>
  <c r="AS16" i="9" a="1"/>
  <c r="AS16" i="9" s="1"/>
  <c r="E16" i="15" s="1"/>
  <c r="AQ16" i="9" a="1"/>
  <c r="AQ16" i="9" s="1"/>
  <c r="AO16" i="9" a="1"/>
  <c r="AO16" i="9" s="1"/>
  <c r="AM16" i="9" a="1"/>
  <c r="AM16" i="9" s="1"/>
  <c r="I16" i="10" s="1"/>
  <c r="S19" i="6" s="1"/>
  <c r="AP16" i="9" a="1"/>
  <c r="AP16" i="9" s="1"/>
  <c r="I16" i="14" s="1"/>
  <c r="BT16" i="9" a="1"/>
  <c r="BT16" i="9" s="1"/>
  <c r="DM16" i="9" a="1"/>
  <c r="DM16" i="9" s="1"/>
  <c r="G16" i="15" s="1"/>
  <c r="DK16" i="9" a="1"/>
  <c r="DK16" i="9" s="1"/>
  <c r="DI16" i="9" a="1"/>
  <c r="DI16" i="9" s="1"/>
  <c r="DG16" i="9" a="1"/>
  <c r="DG16" i="9" s="1"/>
  <c r="Q16" i="10" s="1"/>
  <c r="F19" i="7" s="1"/>
  <c r="DJ16" i="9" a="1"/>
  <c r="DJ16" i="9" s="1"/>
  <c r="N16" i="14" s="1"/>
  <c r="EN16" i="9" a="1"/>
  <c r="EN16" i="9" s="1"/>
  <c r="FY16" i="9" a="1"/>
  <c r="FY16" i="9" s="1"/>
  <c r="FW16" i="9" a="1"/>
  <c r="FW16" i="9" s="1"/>
  <c r="FU16" i="9" a="1"/>
  <c r="FU16" i="9" s="1"/>
  <c r="FS16" i="9" a="1"/>
  <c r="FS16" i="9" s="1"/>
  <c r="X16" i="10" s="1"/>
  <c r="FV16" i="9" a="1"/>
  <c r="FV16" i="9" s="1"/>
  <c r="IC16" i="9" a="1"/>
  <c r="IC16" i="9" s="1"/>
  <c r="S16" i="15" s="1"/>
  <c r="IA16" i="9" a="1"/>
  <c r="IA16" i="9" s="1"/>
  <c r="HY16" i="9" a="1"/>
  <c r="HY16" i="9" s="1"/>
  <c r="HW16" i="9" a="1"/>
  <c r="HW16" i="9" s="1"/>
  <c r="AE16" i="10" s="1"/>
  <c r="AI19" i="8" s="1"/>
  <c r="AC17" i="9" a="1"/>
  <c r="AC17" i="9" s="1"/>
  <c r="C17" i="15" s="1"/>
  <c r="AA17" i="9" a="1"/>
  <c r="AA17" i="9" s="1"/>
  <c r="Y17" i="9" a="1"/>
  <c r="Y17" i="9" s="1"/>
  <c r="W17" i="9" a="1"/>
  <c r="W17" i="9" s="1"/>
  <c r="G17" i="10" s="1"/>
  <c r="CL17" i="9" a="1"/>
  <c r="CL17" i="9" s="1"/>
  <c r="FF17" i="9" a="1"/>
  <c r="FF17" i="9" s="1"/>
  <c r="AA17" i="14" s="1"/>
  <c r="HU17" i="9" a="1"/>
  <c r="HU17" i="9" s="1"/>
  <c r="R17" i="15" s="1"/>
  <c r="HS17" i="9" a="1"/>
  <c r="HS17" i="9" s="1"/>
  <c r="HQ17" i="9" a="1"/>
  <c r="HQ17" i="9" s="1"/>
  <c r="HO17" i="9" a="1"/>
  <c r="HO17" i="9" s="1"/>
  <c r="AD17" i="10" s="1"/>
  <c r="AG20" i="8" s="1"/>
  <c r="J19" i="9" a="1"/>
  <c r="J19" i="9" s="1"/>
  <c r="BY19" i="9" a="1"/>
  <c r="BY19" i="9" s="1"/>
  <c r="BW19" i="9" a="1"/>
  <c r="BW19" i="9" s="1"/>
  <c r="BU19" i="9" a="1"/>
  <c r="BU19" i="9" s="1"/>
  <c r="BS19" i="9" a="1"/>
  <c r="BS19" i="9" s="1"/>
  <c r="M19" i="10" s="1"/>
  <c r="I19" i="15"/>
  <c r="DE19" i="9"/>
  <c r="ES19" i="9" a="1"/>
  <c r="ES19" i="9" s="1"/>
  <c r="K19" i="15" s="1"/>
  <c r="EQ19" i="9" a="1"/>
  <c r="EQ19" i="9" s="1"/>
  <c r="EO19" i="9" a="1"/>
  <c r="EO19" i="9" s="1"/>
  <c r="EM19" i="9" a="1"/>
  <c r="EM19" i="9" s="1"/>
  <c r="U19" i="10" s="1"/>
  <c r="J22" i="7" s="1"/>
  <c r="HB19" i="9" a="1"/>
  <c r="HB19" i="9" s="1"/>
  <c r="AF19" i="14" s="1"/>
  <c r="AD20" i="9"/>
  <c r="HV20" i="9"/>
  <c r="AC21" i="9" a="1"/>
  <c r="AC21" i="9" s="1"/>
  <c r="C21" i="15" s="1"/>
  <c r="AA21" i="9" a="1"/>
  <c r="AA21" i="9" s="1"/>
  <c r="Y21" i="9" a="1"/>
  <c r="Y21" i="9" s="1"/>
  <c r="W21" i="9" a="1"/>
  <c r="W21" i="9" s="1"/>
  <c r="G21" i="10" s="1"/>
  <c r="CL21" i="9" a="1"/>
  <c r="CL21" i="9" s="1"/>
  <c r="FF21" i="9" a="1"/>
  <c r="FF21" i="9" s="1"/>
  <c r="AA21" i="14" s="1"/>
  <c r="HU21" i="9" a="1"/>
  <c r="HU21" i="9" s="1"/>
  <c r="R21" i="15" s="1"/>
  <c r="HS21" i="9" a="1"/>
  <c r="HS21" i="9" s="1"/>
  <c r="HQ21" i="9" a="1"/>
  <c r="HQ21" i="9" s="1"/>
  <c r="HO21" i="9" a="1"/>
  <c r="HO21" i="9" s="1"/>
  <c r="AD21" i="10" s="1"/>
  <c r="AG24" i="8" s="1"/>
  <c r="J23" i="9" a="1"/>
  <c r="J23" i="9" s="1"/>
  <c r="BY23" i="9" a="1"/>
  <c r="BY23" i="9" s="1"/>
  <c r="BW23" i="9" a="1"/>
  <c r="BW23" i="9" s="1"/>
  <c r="BU23" i="9" a="1"/>
  <c r="BU23" i="9" s="1"/>
  <c r="BS23" i="9" a="1"/>
  <c r="BS23" i="9" s="1"/>
  <c r="M23" i="10" s="1"/>
  <c r="I23" i="15"/>
  <c r="DE23" i="9"/>
  <c r="ES23" i="9" a="1"/>
  <c r="ES23" i="9" s="1"/>
  <c r="K23" i="15" s="1"/>
  <c r="EQ23" i="9" a="1"/>
  <c r="EQ23" i="9" s="1"/>
  <c r="EO23" i="9" a="1"/>
  <c r="EO23" i="9" s="1"/>
  <c r="EM23" i="9" a="1"/>
  <c r="EM23" i="9" s="1"/>
  <c r="U23" i="10" s="1"/>
  <c r="J26" i="7" s="1"/>
  <c r="P26" i="7" s="1"/>
  <c r="HB23" i="9" a="1"/>
  <c r="HB23" i="9" s="1"/>
  <c r="AF23" i="14" s="1"/>
  <c r="AD24" i="9"/>
  <c r="HV24" i="9"/>
  <c r="AC25" i="9" a="1"/>
  <c r="AC25" i="9" s="1"/>
  <c r="C25" i="15" s="1"/>
  <c r="AA25" i="9" a="1"/>
  <c r="AA25" i="9" s="1"/>
  <c r="Y25" i="9" a="1"/>
  <c r="Y25" i="9" s="1"/>
  <c r="W25" i="9" a="1"/>
  <c r="W25" i="9" s="1"/>
  <c r="G25" i="10" s="1"/>
  <c r="CL25" i="9" a="1"/>
  <c r="CL25" i="9" s="1"/>
  <c r="FF25" i="9" a="1"/>
  <c r="FF25" i="9" s="1"/>
  <c r="AA25" i="14" s="1"/>
  <c r="HU25" i="9" a="1"/>
  <c r="HU25" i="9" s="1"/>
  <c r="R25" i="15" s="1"/>
  <c r="HS25" i="9" a="1"/>
  <c r="HS25" i="9" s="1"/>
  <c r="HQ25" i="9" a="1"/>
  <c r="HQ25" i="9" s="1"/>
  <c r="HO25" i="9" a="1"/>
  <c r="HO25" i="9" s="1"/>
  <c r="AD25" i="10" s="1"/>
  <c r="AG28" i="8" s="1"/>
  <c r="J27" i="9" a="1"/>
  <c r="J27" i="9" s="1"/>
  <c r="BY27" i="9" a="1"/>
  <c r="BY27" i="9" s="1"/>
  <c r="BW27" i="9" a="1"/>
  <c r="BW27" i="9" s="1"/>
  <c r="BU27" i="9" a="1"/>
  <c r="BU27" i="9" s="1"/>
  <c r="BS27" i="9" a="1"/>
  <c r="BS27" i="9" s="1"/>
  <c r="M27" i="10" s="1"/>
  <c r="I27" i="15"/>
  <c r="DE27" i="9"/>
  <c r="ES27" i="9" a="1"/>
  <c r="ES27" i="9" s="1"/>
  <c r="K27" i="15" s="1"/>
  <c r="EQ27" i="9" a="1"/>
  <c r="EQ27" i="9" s="1"/>
  <c r="EO27" i="9" a="1"/>
  <c r="EO27" i="9" s="1"/>
  <c r="EM27" i="9" a="1"/>
  <c r="EM27" i="9" s="1"/>
  <c r="U27" i="10" s="1"/>
  <c r="J30" i="7" s="1"/>
  <c r="P30" i="7" s="1"/>
  <c r="I31" i="15"/>
  <c r="DE31" i="9"/>
  <c r="P41" i="14"/>
  <c r="DB41" i="9"/>
  <c r="A10" i="6"/>
  <c r="E10" i="6"/>
  <c r="C9" i="7"/>
  <c r="P9" i="7" s="1"/>
  <c r="G7" i="8"/>
  <c r="H7" i="8" s="1"/>
  <c r="O7" i="8" s="1"/>
  <c r="G9" i="8"/>
  <c r="H9" i="8" s="1"/>
  <c r="O9" i="8" s="1"/>
  <c r="G11" i="8"/>
  <c r="H11" i="8" s="1"/>
  <c r="G13" i="8"/>
  <c r="H13" i="8" s="1"/>
  <c r="G14" i="8"/>
  <c r="H14" i="8" s="1"/>
  <c r="O14" i="8" s="1"/>
  <c r="G15" i="8"/>
  <c r="H15" i="8" s="1"/>
  <c r="O15" i="8" s="1"/>
  <c r="G16" i="8"/>
  <c r="H16" i="8" s="1"/>
  <c r="O16" i="8" s="1"/>
  <c r="G17" i="8"/>
  <c r="H17" i="8" s="1"/>
  <c r="O17" i="8" s="1"/>
  <c r="G18" i="8"/>
  <c r="H18" i="8" s="1"/>
  <c r="G19" i="8"/>
  <c r="H19" i="8" s="1"/>
  <c r="G20" i="8"/>
  <c r="H20" i="8" s="1"/>
  <c r="O20" i="8" s="1"/>
  <c r="G21" i="8"/>
  <c r="H21" i="8" s="1"/>
  <c r="G22" i="8"/>
  <c r="H22" i="8" s="1"/>
  <c r="O22" i="8" s="1"/>
  <c r="G23" i="8"/>
  <c r="H23" i="8" s="1"/>
  <c r="O23" i="8" s="1"/>
  <c r="G24" i="8"/>
  <c r="H24" i="8" s="1"/>
  <c r="G25" i="8"/>
  <c r="H25" i="8" s="1"/>
  <c r="O25" i="8" s="1"/>
  <c r="G26" i="8"/>
  <c r="H26" i="8" s="1"/>
  <c r="G27" i="8"/>
  <c r="H27" i="8" s="1"/>
  <c r="G28" i="8"/>
  <c r="H28" i="8" s="1"/>
  <c r="O28" i="8" s="1"/>
  <c r="G29" i="8"/>
  <c r="H29" i="8" s="1"/>
  <c r="G30" i="8"/>
  <c r="H30" i="8" s="1"/>
  <c r="O30" i="8" s="1"/>
  <c r="G31" i="8"/>
  <c r="H31" i="8" s="1"/>
  <c r="G32" i="8"/>
  <c r="H32" i="8" s="1"/>
  <c r="O32" i="8" s="1"/>
  <c r="G33" i="8"/>
  <c r="H33" i="8" s="1"/>
  <c r="G34" i="8"/>
  <c r="H34" i="8" s="1"/>
  <c r="O34" i="8" s="1"/>
  <c r="G35" i="8"/>
  <c r="H35" i="8" s="1"/>
  <c r="G36" i="8"/>
  <c r="H36" i="8" s="1"/>
  <c r="O36" i="8" s="1"/>
  <c r="G37" i="8"/>
  <c r="H37" i="8" s="1"/>
  <c r="G38" i="8"/>
  <c r="H38" i="8" s="1"/>
  <c r="G39" i="8"/>
  <c r="H39" i="8" s="1"/>
  <c r="O39" i="8" s="1"/>
  <c r="G40" i="8"/>
  <c r="H40" i="8" s="1"/>
  <c r="G41" i="8"/>
  <c r="H41" i="8" s="1"/>
  <c r="O41" i="8" s="1"/>
  <c r="G42" i="8"/>
  <c r="H42" i="8" s="1"/>
  <c r="O42" i="8" s="1"/>
  <c r="G43" i="8"/>
  <c r="H43" i="8" s="1"/>
  <c r="O43" i="8" s="1"/>
  <c r="G44" i="8"/>
  <c r="H44" i="8" s="1"/>
  <c r="G45" i="8"/>
  <c r="H45" i="8" s="1"/>
  <c r="O45" i="8" s="1"/>
  <c r="G46" i="8"/>
  <c r="H46" i="8" s="1"/>
  <c r="G47" i="8"/>
  <c r="H47" i="8" s="1"/>
  <c r="G48" i="8"/>
  <c r="H48" i="8" s="1"/>
  <c r="O48" i="8" s="1"/>
  <c r="G49" i="8"/>
  <c r="H49" i="8" s="1"/>
  <c r="G50" i="8"/>
  <c r="H50" i="8" s="1"/>
  <c r="O50" i="8" s="1"/>
  <c r="G51" i="8"/>
  <c r="H51" i="8" s="1"/>
  <c r="O51" i="8" s="1"/>
  <c r="G52" i="8"/>
  <c r="H52" i="8" s="1"/>
  <c r="G53" i="8"/>
  <c r="H53" i="8" s="1"/>
  <c r="O53" i="8" s="1"/>
  <c r="G54" i="8"/>
  <c r="H54" i="8" s="1"/>
  <c r="G55" i="8"/>
  <c r="H55" i="8" s="1"/>
  <c r="O55" i="8" s="1"/>
  <c r="G56" i="8"/>
  <c r="H56" i="8" s="1"/>
  <c r="G57" i="8"/>
  <c r="H57" i="8" s="1"/>
  <c r="O57" i="8" s="1"/>
  <c r="G58" i="8"/>
  <c r="H58" i="8" s="1"/>
  <c r="G59" i="8"/>
  <c r="H59" i="8" s="1"/>
  <c r="G60" i="8"/>
  <c r="H60" i="8" s="1"/>
  <c r="G61" i="8"/>
  <c r="H61" i="8" s="1"/>
  <c r="O61" i="8" s="1"/>
  <c r="G62" i="8"/>
  <c r="H62" i="8" s="1"/>
  <c r="G63" i="8"/>
  <c r="H63" i="8" s="1"/>
  <c r="G64" i="8"/>
  <c r="H64" i="8" s="1"/>
  <c r="G65" i="8"/>
  <c r="H65" i="8" s="1"/>
  <c r="O65" i="8" s="1"/>
  <c r="G66" i="8"/>
  <c r="H66" i="8" s="1"/>
  <c r="G67" i="8"/>
  <c r="H67" i="8" s="1"/>
  <c r="O67" i="8" s="1"/>
  <c r="G68" i="8"/>
  <c r="H68" i="8" s="1"/>
  <c r="O68" i="8" s="1"/>
  <c r="G69" i="8"/>
  <c r="H69" i="8" s="1"/>
  <c r="G70" i="8"/>
  <c r="H70" i="8" s="1"/>
  <c r="O70" i="8" s="1"/>
  <c r="G71" i="8"/>
  <c r="H71" i="8" s="1"/>
  <c r="G72" i="8"/>
  <c r="H72" i="8" s="1"/>
  <c r="G73" i="8"/>
  <c r="H73" i="8" s="1"/>
  <c r="O73" i="8" s="1"/>
  <c r="G74" i="8"/>
  <c r="H74" i="8" s="1"/>
  <c r="G75" i="8"/>
  <c r="H75" i="8" s="1"/>
  <c r="O75" i="8" s="1"/>
  <c r="G76" i="8"/>
  <c r="H76" i="8" s="1"/>
  <c r="O76" i="8" s="1"/>
  <c r="G77" i="8"/>
  <c r="H77" i="8" s="1"/>
  <c r="O77" i="8" s="1"/>
  <c r="G78" i="8"/>
  <c r="H78" i="8" s="1"/>
  <c r="O78" i="8" s="1"/>
  <c r="G79" i="8"/>
  <c r="H79" i="8" s="1"/>
  <c r="O79" i="8" s="1"/>
  <c r="G80" i="8"/>
  <c r="H80" i="8" s="1"/>
  <c r="G81" i="8"/>
  <c r="H81" i="8" s="1"/>
  <c r="O81" i="8" s="1"/>
  <c r="G82" i="8"/>
  <c r="H82" i="8" s="1"/>
  <c r="O82" i="8" s="1"/>
  <c r="G83" i="8"/>
  <c r="H83" i="8" s="1"/>
  <c r="O83" i="8" s="1"/>
  <c r="G84" i="8"/>
  <c r="H84" i="8" s="1"/>
  <c r="G85" i="8"/>
  <c r="H85" i="8" s="1"/>
  <c r="O85" i="8" s="1"/>
  <c r="G86" i="8"/>
  <c r="H86" i="8" s="1"/>
  <c r="O86" i="8" s="1"/>
  <c r="G87" i="8"/>
  <c r="H87" i="8" s="1"/>
  <c r="O87" i="8" s="1"/>
  <c r="G88" i="8"/>
  <c r="H88" i="8" s="1"/>
  <c r="G89" i="8"/>
  <c r="H89" i="8" s="1"/>
  <c r="O89" i="8" s="1"/>
  <c r="G90" i="8"/>
  <c r="H90" i="8" s="1"/>
  <c r="G91" i="8"/>
  <c r="H91" i="8" s="1"/>
  <c r="O91" i="8" s="1"/>
  <c r="G92" i="8"/>
  <c r="H92" i="8" s="1"/>
  <c r="G93" i="8"/>
  <c r="H93" i="8" s="1"/>
  <c r="O93" i="8" s="1"/>
  <c r="G94" i="8"/>
  <c r="H94" i="8" s="1"/>
  <c r="O94" i="8" s="1"/>
  <c r="G95" i="8"/>
  <c r="H95" i="8" s="1"/>
  <c r="O95" i="8" s="1"/>
  <c r="G96" i="8"/>
  <c r="H96" i="8" s="1"/>
  <c r="G97" i="8"/>
  <c r="H97" i="8" s="1"/>
  <c r="O97" i="8" s="1"/>
  <c r="G98" i="8"/>
  <c r="H98" i="8" s="1"/>
  <c r="O98" i="8" s="1"/>
  <c r="G99" i="8"/>
  <c r="H99" i="8" s="1"/>
  <c r="G100" i="8"/>
  <c r="H100" i="8" s="1"/>
  <c r="O100" i="8" s="1"/>
  <c r="G101" i="8"/>
  <c r="H101" i="8" s="1"/>
  <c r="O101" i="8" s="1"/>
  <c r="G102" i="8"/>
  <c r="H102" i="8" s="1"/>
  <c r="O102" i="8" s="1"/>
  <c r="G103" i="8"/>
  <c r="H103" i="8" s="1"/>
  <c r="G104" i="8"/>
  <c r="H104" i="8" s="1"/>
  <c r="O104" i="8" s="1"/>
  <c r="G105" i="8"/>
  <c r="H105" i="8" s="1"/>
  <c r="O105" i="8" s="1"/>
  <c r="G106" i="8"/>
  <c r="H106" i="8" s="1"/>
  <c r="G107" i="8"/>
  <c r="H107" i="8" s="1"/>
  <c r="O107" i="8" s="1"/>
  <c r="G108" i="8"/>
  <c r="H108" i="8" s="1"/>
  <c r="G109" i="8"/>
  <c r="H109" i="8" s="1"/>
  <c r="O109" i="8" s="1"/>
  <c r="G110" i="8"/>
  <c r="H110" i="8" s="1"/>
  <c r="G111" i="8"/>
  <c r="H111" i="8" s="1"/>
  <c r="O111" i="8" s="1"/>
  <c r="G112" i="8"/>
  <c r="H112" i="8" s="1"/>
  <c r="G113" i="8"/>
  <c r="H113" i="8" s="1"/>
  <c r="O113" i="8" s="1"/>
  <c r="G114" i="8"/>
  <c r="H114" i="8" s="1"/>
  <c r="O114" i="8" s="1"/>
  <c r="G115" i="8"/>
  <c r="H115" i="8" s="1"/>
  <c r="O115" i="8" s="1"/>
  <c r="G116" i="8"/>
  <c r="H116" i="8" s="1"/>
  <c r="O116" i="8" s="1"/>
  <c r="G117" i="8"/>
  <c r="H117" i="8" s="1"/>
  <c r="O117" i="8" s="1"/>
  <c r="G118" i="8"/>
  <c r="H118" i="8" s="1"/>
  <c r="G119" i="8"/>
  <c r="H119" i="8" s="1"/>
  <c r="O119" i="8" s="1"/>
  <c r="G120" i="8"/>
  <c r="H120" i="8" s="1"/>
  <c r="O120" i="8" s="1"/>
  <c r="G121" i="8"/>
  <c r="H121" i="8" s="1"/>
  <c r="G122" i="8"/>
  <c r="H122" i="8" s="1"/>
  <c r="O122" i="8" s="1"/>
  <c r="G123" i="8"/>
  <c r="H123" i="8" s="1"/>
  <c r="G124" i="8"/>
  <c r="H124" i="8" s="1"/>
  <c r="G125" i="8"/>
  <c r="H125" i="8" s="1"/>
  <c r="G126" i="8"/>
  <c r="H126" i="8" s="1"/>
  <c r="O126" i="8" s="1"/>
  <c r="G127" i="8"/>
  <c r="H127" i="8" s="1"/>
  <c r="G128" i="8"/>
  <c r="H128" i="8" s="1"/>
  <c r="O128" i="8" s="1"/>
  <c r="G129" i="8"/>
  <c r="H129" i="8" s="1"/>
  <c r="G130" i="8"/>
  <c r="H130" i="8" s="1"/>
  <c r="O130" i="8" s="1"/>
  <c r="G131" i="8"/>
  <c r="H131" i="8" s="1"/>
  <c r="O131" i="8" s="1"/>
  <c r="G132" i="8"/>
  <c r="H132" i="8" s="1"/>
  <c r="G133" i="8"/>
  <c r="H133" i="8" s="1"/>
  <c r="O133" i="8" s="1"/>
  <c r="G134" i="8"/>
  <c r="H134" i="8" s="1"/>
  <c r="G135" i="8"/>
  <c r="H135" i="8" s="1"/>
  <c r="G136" i="8"/>
  <c r="H136" i="8" s="1"/>
  <c r="G137" i="8"/>
  <c r="H137" i="8" s="1"/>
  <c r="O137" i="8" s="1"/>
  <c r="G138" i="8"/>
  <c r="H138" i="8" s="1"/>
  <c r="G139" i="8"/>
  <c r="H139" i="8" s="1"/>
  <c r="O139" i="8" s="1"/>
  <c r="G140" i="8"/>
  <c r="H140" i="8" s="1"/>
  <c r="G141" i="8"/>
  <c r="H141" i="8" s="1"/>
  <c r="O141" i="8" s="1"/>
  <c r="G142" i="8"/>
  <c r="H142" i="8" s="1"/>
  <c r="G143" i="8"/>
  <c r="H143" i="8" s="1"/>
  <c r="O143" i="8" s="1"/>
  <c r="G144" i="8"/>
  <c r="H144" i="8" s="1"/>
  <c r="O4" i="9" a="1"/>
  <c r="O4" i="9" s="1"/>
  <c r="F4" i="10" s="1"/>
  <c r="Q4" i="9" a="1"/>
  <c r="Q4" i="9" s="1"/>
  <c r="S4" i="9" a="1"/>
  <c r="S4" i="9" s="1"/>
  <c r="AD4" i="9"/>
  <c r="AU4" i="9" a="1"/>
  <c r="AU4" i="9" s="1"/>
  <c r="J4" i="10" s="1"/>
  <c r="AW4" i="9" a="1"/>
  <c r="AW4" i="9" s="1"/>
  <c r="AY4" i="9" a="1"/>
  <c r="AY4" i="9" s="1"/>
  <c r="BJ4" i="9"/>
  <c r="CA4" i="9" a="1"/>
  <c r="CA4" i="9" s="1"/>
  <c r="N4" i="10" s="1"/>
  <c r="CC4" i="9" a="1"/>
  <c r="CC4" i="9" s="1"/>
  <c r="CE4" i="9" a="1"/>
  <c r="CE4" i="9" s="1"/>
  <c r="CP4" i="9"/>
  <c r="DO4" i="9" a="1"/>
  <c r="DO4" i="9" s="1"/>
  <c r="R4" i="10" s="1"/>
  <c r="G7" i="7" s="1"/>
  <c r="M7" i="7" s="1"/>
  <c r="DQ4" i="9" a="1"/>
  <c r="DQ4" i="9" s="1"/>
  <c r="DS4" i="9" a="1"/>
  <c r="DS4" i="9" s="1"/>
  <c r="ED4" i="9"/>
  <c r="EU4" i="9" a="1"/>
  <c r="EU4" i="9" s="1"/>
  <c r="J6" i="12" s="1"/>
  <c r="Q7" i="8" s="1"/>
  <c r="R7" i="8" s="1"/>
  <c r="EW4" i="9" a="1"/>
  <c r="EW4" i="9" s="1"/>
  <c r="EY4" i="9" a="1"/>
  <c r="EY4" i="9" s="1"/>
  <c r="FJ4" i="9"/>
  <c r="GA4" i="9" a="1"/>
  <c r="GA4" i="9" s="1"/>
  <c r="Y4" i="10" s="1"/>
  <c r="AA7" i="8" s="1"/>
  <c r="GC4" i="9" a="1"/>
  <c r="GC4" i="9" s="1"/>
  <c r="GE4" i="9" a="1"/>
  <c r="GE4" i="9" s="1"/>
  <c r="GP4" i="9"/>
  <c r="HG4" i="9" a="1"/>
  <c r="HG4" i="9" s="1"/>
  <c r="AC4" i="10" s="1"/>
  <c r="AF7" i="8" s="1"/>
  <c r="AH7" i="8" s="1"/>
  <c r="HI4" i="9" a="1"/>
  <c r="HI4" i="9" s="1"/>
  <c r="HK4" i="9" a="1"/>
  <c r="HK4" i="9" s="1"/>
  <c r="HV4" i="9"/>
  <c r="IM4" i="9" a="1"/>
  <c r="IM4" i="9" s="1"/>
  <c r="AG4" i="10" s="1"/>
  <c r="AK7" i="8" s="1"/>
  <c r="IO4" i="9" a="1"/>
  <c r="IO4" i="9" s="1"/>
  <c r="IQ4" i="9" a="1"/>
  <c r="IQ4" i="9" s="1"/>
  <c r="N6" i="9"/>
  <c r="AT6" i="9"/>
  <c r="BZ6" i="9"/>
  <c r="DN6" i="9"/>
  <c r="ET6" i="9"/>
  <c r="FZ6" i="9"/>
  <c r="HF6" i="9"/>
  <c r="IL6" i="9"/>
  <c r="O8" i="9" a="1"/>
  <c r="O8" i="9" s="1"/>
  <c r="F8" i="10" s="1"/>
  <c r="Q8" i="9" a="1"/>
  <c r="Q8" i="9" s="1"/>
  <c r="S8" i="9" a="1"/>
  <c r="S8" i="9" s="1"/>
  <c r="AD8" i="9"/>
  <c r="AU8" i="9" a="1"/>
  <c r="AU8" i="9" s="1"/>
  <c r="J8" i="10" s="1"/>
  <c r="AW8" i="9" a="1"/>
  <c r="AW8" i="9" s="1"/>
  <c r="AY8" i="9" a="1"/>
  <c r="AY8" i="9" s="1"/>
  <c r="BJ8" i="9"/>
  <c r="CA8" i="9" a="1"/>
  <c r="CA8" i="9" s="1"/>
  <c r="N8" i="10" s="1"/>
  <c r="CC8" i="9" a="1"/>
  <c r="CC8" i="9" s="1"/>
  <c r="CE8" i="9" a="1"/>
  <c r="CE8" i="9" s="1"/>
  <c r="CP8" i="9"/>
  <c r="DO8" i="9" a="1"/>
  <c r="DO8" i="9" s="1"/>
  <c r="R8" i="10" s="1"/>
  <c r="G11" i="7" s="1"/>
  <c r="M11" i="7" s="1"/>
  <c r="DQ8" i="9" a="1"/>
  <c r="DQ8" i="9" s="1"/>
  <c r="DS8" i="9" a="1"/>
  <c r="DS8" i="9" s="1"/>
  <c r="ED8" i="9"/>
  <c r="EU8" i="9" a="1"/>
  <c r="EU8" i="9" s="1"/>
  <c r="J22" i="12" s="1"/>
  <c r="EW8" i="9" a="1"/>
  <c r="EW8" i="9" s="1"/>
  <c r="EY8" i="9" a="1"/>
  <c r="EY8" i="9" s="1"/>
  <c r="FJ8" i="9"/>
  <c r="GA8" i="9" a="1"/>
  <c r="GA8" i="9" s="1"/>
  <c r="Y8" i="10" s="1"/>
  <c r="AA11" i="8" s="1"/>
  <c r="GC8" i="9" a="1"/>
  <c r="GC8" i="9" s="1"/>
  <c r="GE8" i="9" a="1"/>
  <c r="GE8" i="9" s="1"/>
  <c r="GP8" i="9"/>
  <c r="HG8" i="9" a="1"/>
  <c r="HG8" i="9" s="1"/>
  <c r="AC8" i="10" s="1"/>
  <c r="AF11" i="8" s="1"/>
  <c r="AH11" i="8" s="1"/>
  <c r="HI8" i="9" a="1"/>
  <c r="HI8" i="9" s="1"/>
  <c r="HK8" i="9" a="1"/>
  <c r="HK8" i="9" s="1"/>
  <c r="HV8" i="9"/>
  <c r="IM8" i="9" a="1"/>
  <c r="IM8" i="9" s="1"/>
  <c r="AG8" i="10" s="1"/>
  <c r="AK11" i="8" s="1"/>
  <c r="IO8" i="9" a="1"/>
  <c r="IO8" i="9" s="1"/>
  <c r="IQ8" i="9" a="1"/>
  <c r="IQ8" i="9" s="1"/>
  <c r="V9" i="9"/>
  <c r="BB9" i="9"/>
  <c r="CH9" i="9"/>
  <c r="DV9" i="9"/>
  <c r="FB9" i="9"/>
  <c r="GH9" i="9"/>
  <c r="HN9" i="9"/>
  <c r="N10" i="9"/>
  <c r="AT10" i="9"/>
  <c r="BZ10" i="9"/>
  <c r="DN10" i="9"/>
  <c r="ET10" i="9"/>
  <c r="GH10" i="9"/>
  <c r="GS10" i="9" a="1"/>
  <c r="GS10" i="9" s="1"/>
  <c r="HV10" i="9"/>
  <c r="IM10" i="9" a="1"/>
  <c r="IM10" i="9" s="1"/>
  <c r="AG10" i="10" s="1"/>
  <c r="AK13" i="8" s="1"/>
  <c r="G11" i="9" a="1"/>
  <c r="G11" i="9" s="1"/>
  <c r="O23" i="12" s="1"/>
  <c r="R11" i="9" a="1"/>
  <c r="R11" i="9" s="1"/>
  <c r="E11" i="14" s="1"/>
  <c r="AZ11" i="9" a="1"/>
  <c r="AZ11" i="9" s="1"/>
  <c r="BC11" i="9" a="1"/>
  <c r="BC11" i="9" s="1"/>
  <c r="K11" i="10" s="1"/>
  <c r="CG11" i="9" a="1"/>
  <c r="CG11" i="9" s="1"/>
  <c r="CE11" i="9" a="1"/>
  <c r="CE11" i="9" s="1"/>
  <c r="CC11" i="9" a="1"/>
  <c r="CC11" i="9" s="1"/>
  <c r="CA11" i="9" a="1"/>
  <c r="CA11" i="9" s="1"/>
  <c r="N11" i="10" s="1"/>
  <c r="CK11" i="9" a="1"/>
  <c r="CK11" i="9" s="1"/>
  <c r="DT11" i="9" a="1"/>
  <c r="DT11" i="9" s="1"/>
  <c r="DW11" i="9" a="1"/>
  <c r="DW11" i="9" s="1"/>
  <c r="EN11" i="9" a="1"/>
  <c r="EN11" i="9" s="1"/>
  <c r="EQ11" i="9" a="1"/>
  <c r="EQ11" i="9" s="1"/>
  <c r="FA11" i="9" a="1"/>
  <c r="FA11" i="9" s="1"/>
  <c r="EY11" i="9" a="1"/>
  <c r="EY11" i="9" s="1"/>
  <c r="EW11" i="9" a="1"/>
  <c r="EW11" i="9" s="1"/>
  <c r="EU11" i="9" a="1"/>
  <c r="EU11" i="9" s="1"/>
  <c r="J23" i="12" s="1"/>
  <c r="Q14" i="8" s="1"/>
  <c r="R14" i="8" s="1"/>
  <c r="FE11" i="9" a="1"/>
  <c r="FE11" i="9" s="1"/>
  <c r="FV11" i="9" a="1"/>
  <c r="FV11" i="9" s="1"/>
  <c r="GY11" i="9" a="1"/>
  <c r="GY11" i="9" s="1"/>
  <c r="AB11" i="10" s="1"/>
  <c r="AD14" i="8" s="1"/>
  <c r="HJ11" i="9" a="1"/>
  <c r="HJ11" i="9" s="1"/>
  <c r="AH11" i="14" s="1"/>
  <c r="AJ11" i="14" s="1"/>
  <c r="HP11" i="9" a="1"/>
  <c r="HP11" i="9" s="1"/>
  <c r="HU11" i="9" a="1"/>
  <c r="HU11" i="9" s="1"/>
  <c r="R11" i="15" s="1"/>
  <c r="IR11" i="9" a="1"/>
  <c r="IR11" i="9" s="1"/>
  <c r="C12" i="10"/>
  <c r="HN12" i="9"/>
  <c r="GH12" i="9"/>
  <c r="FB12" i="9"/>
  <c r="DV12" i="9"/>
  <c r="CH12" i="9"/>
  <c r="BB12" i="9"/>
  <c r="V12" i="9"/>
  <c r="L12" i="9" a="1"/>
  <c r="L12" i="9" s="1"/>
  <c r="O12" i="9" a="1"/>
  <c r="O12" i="9" s="1"/>
  <c r="F12" i="10" s="1"/>
  <c r="AF12" i="9" a="1"/>
  <c r="AF12" i="9" s="1"/>
  <c r="AI12" i="9" a="1"/>
  <c r="AI12" i="9" s="1"/>
  <c r="AL12" i="9"/>
  <c r="AW12" i="9" a="1"/>
  <c r="AW12" i="9" s="1"/>
  <c r="BN12" i="9" a="1"/>
  <c r="BN12" i="9" s="1"/>
  <c r="J12" i="14" s="1"/>
  <c r="BZ12" i="9"/>
  <c r="CQ12" i="9" a="1"/>
  <c r="CQ12" i="9" s="1"/>
  <c r="P12" i="10" s="1"/>
  <c r="DF12" i="9"/>
  <c r="DQ12" i="9" a="1"/>
  <c r="DQ12" i="9" s="1"/>
  <c r="EH12" i="9" a="1"/>
  <c r="EH12" i="9" s="1"/>
  <c r="Q12" i="14" s="1"/>
  <c r="ET12" i="9"/>
  <c r="FK12" i="9" a="1"/>
  <c r="FK12" i="9" s="1"/>
  <c r="W12" i="10" s="1"/>
  <c r="FV12" i="9" a="1"/>
  <c r="FV12" i="9" s="1"/>
  <c r="GB12" i="9" a="1"/>
  <c r="GB12" i="9" s="1"/>
  <c r="GG12" i="9" a="1"/>
  <c r="GG12" i="9" s="1"/>
  <c r="M12" i="15" s="1"/>
  <c r="GP12" i="9"/>
  <c r="HD12" i="9" a="1"/>
  <c r="HD12" i="9" s="1"/>
  <c r="HG12" i="9" a="1"/>
  <c r="HG12" i="9" s="1"/>
  <c r="AC12" i="10" s="1"/>
  <c r="AF15" i="8" s="1"/>
  <c r="HX12" i="9" a="1"/>
  <c r="HX12" i="9" s="1"/>
  <c r="IA12" i="9" a="1"/>
  <c r="IA12" i="9" s="1"/>
  <c r="ID12" i="9"/>
  <c r="IO12" i="9" a="1"/>
  <c r="IO12" i="9" s="1"/>
  <c r="F13" i="9"/>
  <c r="BB13" i="9"/>
  <c r="CP13" i="9"/>
  <c r="DV13" i="9"/>
  <c r="FJ13" i="9"/>
  <c r="N14" i="9"/>
  <c r="AB14" i="9" a="1"/>
  <c r="AB14" i="9" s="1"/>
  <c r="AV14" i="9" a="1"/>
  <c r="AV14" i="9" s="1"/>
  <c r="AY14" i="9" a="1"/>
  <c r="AY14" i="9" s="1"/>
  <c r="BB14" i="9"/>
  <c r="BM14" i="9" a="1"/>
  <c r="BM14" i="9" s="1"/>
  <c r="CP14" i="9"/>
  <c r="DP14" i="9" a="1"/>
  <c r="DP14" i="9" s="1"/>
  <c r="DS14" i="9" a="1"/>
  <c r="DS14" i="9" s="1"/>
  <c r="DV14" i="9"/>
  <c r="EG14" i="9" a="1"/>
  <c r="EG14" i="9" s="1"/>
  <c r="FJ14" i="9"/>
  <c r="GA14" i="9" a="1"/>
  <c r="GA14" i="9" s="1"/>
  <c r="Y14" i="10" s="1"/>
  <c r="AA17" i="8" s="1"/>
  <c r="GR14" i="9" a="1"/>
  <c r="GR14" i="9" s="1"/>
  <c r="GW14" i="9" a="1"/>
  <c r="GW14" i="9" s="1"/>
  <c r="O14" i="15" s="1"/>
  <c r="HF14" i="9"/>
  <c r="HT14" i="9" a="1"/>
  <c r="HT14" i="9" s="1"/>
  <c r="IN14" i="9" a="1"/>
  <c r="IN14" i="9" s="1"/>
  <c r="IQ14" i="9" a="1"/>
  <c r="IQ14" i="9" s="1"/>
  <c r="H15" i="9" a="1"/>
  <c r="H15" i="9" s="1"/>
  <c r="K15" i="9" a="1"/>
  <c r="K15" i="9" s="1"/>
  <c r="U15" i="9" a="1"/>
  <c r="U15" i="9" s="1"/>
  <c r="B15" i="15" s="1"/>
  <c r="S15" i="9" a="1"/>
  <c r="S15" i="9" s="1"/>
  <c r="Q15" i="9" a="1"/>
  <c r="Q15" i="9" s="1"/>
  <c r="O15" i="9" a="1"/>
  <c r="O15" i="9" s="1"/>
  <c r="F15" i="10" s="1"/>
  <c r="Y15" i="9" a="1"/>
  <c r="Y15" i="9" s="1"/>
  <c r="AP15" i="9" a="1"/>
  <c r="AP15" i="9" s="1"/>
  <c r="I15" i="14" s="1"/>
  <c r="BS15" i="9" a="1"/>
  <c r="BS15" i="9" s="1"/>
  <c r="M15" i="10" s="1"/>
  <c r="CD15" i="9" a="1"/>
  <c r="CD15" i="9" s="1"/>
  <c r="CJ15" i="9" a="1"/>
  <c r="CJ15" i="9" s="1"/>
  <c r="CO15" i="9" a="1"/>
  <c r="CO15" i="9" s="1"/>
  <c r="DJ15" i="9" a="1"/>
  <c r="DJ15" i="9" s="1"/>
  <c r="N15" i="14" s="1"/>
  <c r="EM15" i="9" a="1"/>
  <c r="EM15" i="9" s="1"/>
  <c r="U15" i="10" s="1"/>
  <c r="J18" i="7" s="1"/>
  <c r="EX15" i="9" a="1"/>
  <c r="EX15" i="9" s="1"/>
  <c r="W15" i="14" s="1"/>
  <c r="X15" i="14" s="1"/>
  <c r="T15" i="14" s="1"/>
  <c r="FD15" i="9" a="1"/>
  <c r="FD15" i="9" s="1"/>
  <c r="FI15" i="9" a="1"/>
  <c r="FI15" i="9" s="1"/>
  <c r="L15" i="15" s="1"/>
  <c r="GF15" i="9" a="1"/>
  <c r="GF15" i="9" s="1"/>
  <c r="GI15" i="9" a="1"/>
  <c r="GI15" i="9" s="1"/>
  <c r="Z15" i="10" s="1"/>
  <c r="AB18" i="8" s="1"/>
  <c r="GZ15" i="9" a="1"/>
  <c r="GZ15" i="9" s="1"/>
  <c r="HC15" i="9" a="1"/>
  <c r="HC15" i="9" s="1"/>
  <c r="HM15" i="9" a="1"/>
  <c r="HM15" i="9" s="1"/>
  <c r="Q15" i="15" s="1"/>
  <c r="HK15" i="9" a="1"/>
  <c r="HK15" i="9" s="1"/>
  <c r="HI15" i="9" a="1"/>
  <c r="HI15" i="9" s="1"/>
  <c r="HG15" i="9" a="1"/>
  <c r="HG15" i="9" s="1"/>
  <c r="AC15" i="10" s="1"/>
  <c r="AF18" i="8" s="1"/>
  <c r="AH18" i="8" s="1"/>
  <c r="HQ15" i="9" a="1"/>
  <c r="HQ15" i="9" s="1"/>
  <c r="IH15" i="9" a="1"/>
  <c r="IH15" i="9" s="1"/>
  <c r="AL15" i="14" s="1"/>
  <c r="AD16" i="9"/>
  <c r="CP16" i="9"/>
  <c r="FJ16" i="9"/>
  <c r="HX16" i="9" a="1"/>
  <c r="HX16" i="9" s="1"/>
  <c r="X17" i="9" a="1"/>
  <c r="X17" i="9" s="1"/>
  <c r="BF17" i="9" a="1"/>
  <c r="BF17" i="9" s="1"/>
  <c r="DZ17" i="9" a="1"/>
  <c r="DZ17" i="9" s="1"/>
  <c r="GO17" i="9" a="1"/>
  <c r="GO17" i="9" s="1"/>
  <c r="N17" i="15" s="1"/>
  <c r="GM17" i="9" a="1"/>
  <c r="GM17" i="9" s="1"/>
  <c r="GK17" i="9" a="1"/>
  <c r="GK17" i="9" s="1"/>
  <c r="GI17" i="9" a="1"/>
  <c r="GI17" i="9" s="1"/>
  <c r="Z17" i="10" s="1"/>
  <c r="AB20" i="8" s="1"/>
  <c r="HP17" i="9" a="1"/>
  <c r="HP17" i="9" s="1"/>
  <c r="R18" i="9" a="1"/>
  <c r="R18" i="9" s="1"/>
  <c r="E18" i="14" s="1"/>
  <c r="AX18" i="9" a="1"/>
  <c r="AX18" i="9" s="1"/>
  <c r="CD18" i="9" a="1"/>
  <c r="CD18" i="9" s="1"/>
  <c r="DU18" i="9" a="1"/>
  <c r="DU18" i="9" s="1"/>
  <c r="H18" i="15" s="1"/>
  <c r="DS18" i="9" a="1"/>
  <c r="DS18" i="9" s="1"/>
  <c r="DQ18" i="9" a="1"/>
  <c r="DQ18" i="9" s="1"/>
  <c r="DO18" i="9" a="1"/>
  <c r="DO18" i="9" s="1"/>
  <c r="R18" i="10" s="1"/>
  <c r="G21" i="7" s="1"/>
  <c r="FA18" i="9" a="1"/>
  <c r="FA18" i="9" s="1"/>
  <c r="EY18" i="9" a="1"/>
  <c r="EY18" i="9" s="1"/>
  <c r="EW18" i="9" a="1"/>
  <c r="EW18" i="9" s="1"/>
  <c r="EU18" i="9" a="1"/>
  <c r="EU18" i="9" s="1"/>
  <c r="GG18" i="9" a="1"/>
  <c r="GG18" i="9" s="1"/>
  <c r="M18" i="15" s="1"/>
  <c r="GE18" i="9" a="1"/>
  <c r="GE18" i="9" s="1"/>
  <c r="GC18" i="9" a="1"/>
  <c r="GC18" i="9" s="1"/>
  <c r="GA18" i="9" a="1"/>
  <c r="GA18" i="9" s="1"/>
  <c r="Y18" i="10" s="1"/>
  <c r="AA21" i="8" s="1"/>
  <c r="HM18" i="9" a="1"/>
  <c r="HM18" i="9" s="1"/>
  <c r="Q18" i="15" s="1"/>
  <c r="HK18" i="9" a="1"/>
  <c r="HK18" i="9" s="1"/>
  <c r="HI18" i="9" a="1"/>
  <c r="HI18" i="9" s="1"/>
  <c r="HG18" i="9" a="1"/>
  <c r="HG18" i="9" s="1"/>
  <c r="AC18" i="10" s="1"/>
  <c r="AF21" i="8" s="1"/>
  <c r="IS18" i="9" a="1"/>
  <c r="IS18" i="9" s="1"/>
  <c r="U18" i="15" s="1"/>
  <c r="IQ18" i="9" a="1"/>
  <c r="IQ18" i="9" s="1"/>
  <c r="IO18" i="9" a="1"/>
  <c r="IO18" i="9" s="1"/>
  <c r="IM18" i="9" a="1"/>
  <c r="IM18" i="9" s="1"/>
  <c r="AG18" i="10" s="1"/>
  <c r="AK21" i="8" s="1"/>
  <c r="AP19" i="9" a="1"/>
  <c r="AP19" i="9" s="1"/>
  <c r="I19" i="14" s="1"/>
  <c r="BT19" i="9" a="1"/>
  <c r="BT19" i="9" s="1"/>
  <c r="DJ19" i="9" a="1"/>
  <c r="DJ19" i="9" s="1"/>
  <c r="N19" i="14" s="1"/>
  <c r="S19" i="10"/>
  <c r="H22" i="7" s="1"/>
  <c r="EN19" i="9" a="1"/>
  <c r="EN19" i="9" s="1"/>
  <c r="FY19" i="9" a="1"/>
  <c r="FY19" i="9" s="1"/>
  <c r="FW19" i="9" a="1"/>
  <c r="FW19" i="9" s="1"/>
  <c r="FU19" i="9" a="1"/>
  <c r="FU19" i="9" s="1"/>
  <c r="FS19" i="9" a="1"/>
  <c r="FS19" i="9" s="1"/>
  <c r="X19" i="10" s="1"/>
  <c r="IH19" i="9" a="1"/>
  <c r="IH19" i="9" s="1"/>
  <c r="AL19" i="14" s="1"/>
  <c r="X21" i="9" a="1"/>
  <c r="X21" i="9" s="1"/>
  <c r="BF21" i="9" a="1"/>
  <c r="BF21" i="9" s="1"/>
  <c r="DZ21" i="9" a="1"/>
  <c r="DZ21" i="9" s="1"/>
  <c r="GO21" i="9" a="1"/>
  <c r="GO21" i="9" s="1"/>
  <c r="N21" i="15" s="1"/>
  <c r="GM21" i="9" a="1"/>
  <c r="GM21" i="9" s="1"/>
  <c r="GK21" i="9" a="1"/>
  <c r="GK21" i="9" s="1"/>
  <c r="GI21" i="9" a="1"/>
  <c r="GI21" i="9" s="1"/>
  <c r="Z21" i="10" s="1"/>
  <c r="AB24" i="8" s="1"/>
  <c r="HP21" i="9" a="1"/>
  <c r="HP21" i="9" s="1"/>
  <c r="R22" i="9" a="1"/>
  <c r="R22" i="9" s="1"/>
  <c r="E22" i="14" s="1"/>
  <c r="AX22" i="9" a="1"/>
  <c r="AX22" i="9" s="1"/>
  <c r="CD22" i="9" a="1"/>
  <c r="CD22" i="9" s="1"/>
  <c r="DU22" i="9" a="1"/>
  <c r="DU22" i="9" s="1"/>
  <c r="H22" i="15" s="1"/>
  <c r="DS22" i="9" a="1"/>
  <c r="DS22" i="9" s="1"/>
  <c r="DQ22" i="9" a="1"/>
  <c r="DQ22" i="9" s="1"/>
  <c r="DO22" i="9" a="1"/>
  <c r="DO22" i="9" s="1"/>
  <c r="R22" i="10" s="1"/>
  <c r="G25" i="7" s="1"/>
  <c r="FA22" i="9" a="1"/>
  <c r="FA22" i="9" s="1"/>
  <c r="EY22" i="9" a="1"/>
  <c r="EY22" i="9" s="1"/>
  <c r="EW22" i="9" a="1"/>
  <c r="EW22" i="9" s="1"/>
  <c r="EU22" i="9" a="1"/>
  <c r="EU22" i="9" s="1"/>
  <c r="J46" i="12" s="1"/>
  <c r="GG22" i="9" a="1"/>
  <c r="GG22" i="9" s="1"/>
  <c r="M22" i="15" s="1"/>
  <c r="GE22" i="9" a="1"/>
  <c r="GE22" i="9" s="1"/>
  <c r="GC22" i="9" a="1"/>
  <c r="GC22" i="9" s="1"/>
  <c r="GA22" i="9" a="1"/>
  <c r="GA22" i="9" s="1"/>
  <c r="Y22" i="10" s="1"/>
  <c r="AA25" i="8" s="1"/>
  <c r="HM22" i="9" a="1"/>
  <c r="HM22" i="9" s="1"/>
  <c r="Q22" i="15" s="1"/>
  <c r="HK22" i="9" a="1"/>
  <c r="HK22" i="9" s="1"/>
  <c r="HI22" i="9" a="1"/>
  <c r="HI22" i="9" s="1"/>
  <c r="HG22" i="9" a="1"/>
  <c r="HG22" i="9" s="1"/>
  <c r="AC22" i="10" s="1"/>
  <c r="AF25" i="8" s="1"/>
  <c r="IS22" i="9" a="1"/>
  <c r="IS22" i="9" s="1"/>
  <c r="U22" i="15" s="1"/>
  <c r="IQ22" i="9" a="1"/>
  <c r="IQ22" i="9" s="1"/>
  <c r="IO22" i="9" a="1"/>
  <c r="IO22" i="9" s="1"/>
  <c r="IM22" i="9" a="1"/>
  <c r="IM22" i="9" s="1"/>
  <c r="AG22" i="10" s="1"/>
  <c r="AK25" i="8" s="1"/>
  <c r="AP23" i="9" a="1"/>
  <c r="AP23" i="9" s="1"/>
  <c r="I23" i="14" s="1"/>
  <c r="BT23" i="9" a="1"/>
  <c r="BT23" i="9" s="1"/>
  <c r="DJ23" i="9" a="1"/>
  <c r="DJ23" i="9" s="1"/>
  <c r="N23" i="14" s="1"/>
  <c r="S23" i="10"/>
  <c r="H26" i="7" s="1"/>
  <c r="EN23" i="9" a="1"/>
  <c r="EN23" i="9" s="1"/>
  <c r="FY23" i="9" a="1"/>
  <c r="FY23" i="9" s="1"/>
  <c r="FW23" i="9" a="1"/>
  <c r="FW23" i="9" s="1"/>
  <c r="FU23" i="9" a="1"/>
  <c r="FU23" i="9" s="1"/>
  <c r="FS23" i="9" a="1"/>
  <c r="FS23" i="9" s="1"/>
  <c r="X23" i="10" s="1"/>
  <c r="IH23" i="9" a="1"/>
  <c r="IH23" i="9" s="1"/>
  <c r="AL23" i="14" s="1"/>
  <c r="X25" i="9" a="1"/>
  <c r="X25" i="9" s="1"/>
  <c r="BF25" i="9" a="1"/>
  <c r="BF25" i="9" s="1"/>
  <c r="DZ25" i="9" a="1"/>
  <c r="DZ25" i="9" s="1"/>
  <c r="GO25" i="9" a="1"/>
  <c r="GO25" i="9" s="1"/>
  <c r="N25" i="15" s="1"/>
  <c r="GM25" i="9" a="1"/>
  <c r="GM25" i="9" s="1"/>
  <c r="GK25" i="9" a="1"/>
  <c r="GK25" i="9" s="1"/>
  <c r="GI25" i="9" a="1"/>
  <c r="GI25" i="9" s="1"/>
  <c r="Z25" i="10" s="1"/>
  <c r="AB28" i="8" s="1"/>
  <c r="HP25" i="9" a="1"/>
  <c r="HP25" i="9" s="1"/>
  <c r="R26" i="9" a="1"/>
  <c r="R26" i="9" s="1"/>
  <c r="E26" i="14" s="1"/>
  <c r="AX26" i="9" a="1"/>
  <c r="AX26" i="9" s="1"/>
  <c r="CD26" i="9" a="1"/>
  <c r="CD26" i="9" s="1"/>
  <c r="DU26" i="9" a="1"/>
  <c r="DU26" i="9" s="1"/>
  <c r="H26" i="15" s="1"/>
  <c r="DS26" i="9" a="1"/>
  <c r="DS26" i="9" s="1"/>
  <c r="DQ26" i="9" a="1"/>
  <c r="DQ26" i="9" s="1"/>
  <c r="DO26" i="9" a="1"/>
  <c r="DO26" i="9" s="1"/>
  <c r="R26" i="10" s="1"/>
  <c r="G29" i="7" s="1"/>
  <c r="FA26" i="9" a="1"/>
  <c r="FA26" i="9" s="1"/>
  <c r="EY26" i="9" a="1"/>
  <c r="EY26" i="9" s="1"/>
  <c r="EW26" i="9" a="1"/>
  <c r="EW26" i="9" s="1"/>
  <c r="EU26" i="9" a="1"/>
  <c r="EU26" i="9" s="1"/>
  <c r="J55" i="12" s="1"/>
  <c r="GG26" i="9" a="1"/>
  <c r="GG26" i="9" s="1"/>
  <c r="M26" i="15" s="1"/>
  <c r="GE26" i="9" a="1"/>
  <c r="GE26" i="9" s="1"/>
  <c r="GC26" i="9" a="1"/>
  <c r="GC26" i="9" s="1"/>
  <c r="GA26" i="9" a="1"/>
  <c r="GA26" i="9" s="1"/>
  <c r="Y26" i="10" s="1"/>
  <c r="AA29" i="8" s="1"/>
  <c r="HM26" i="9" a="1"/>
  <c r="HM26" i="9" s="1"/>
  <c r="Q26" i="15" s="1"/>
  <c r="HK26" i="9" a="1"/>
  <c r="HK26" i="9" s="1"/>
  <c r="HI26" i="9" a="1"/>
  <c r="HI26" i="9" s="1"/>
  <c r="HG26" i="9" a="1"/>
  <c r="HG26" i="9" s="1"/>
  <c r="AC26" i="10" s="1"/>
  <c r="AF29" i="8" s="1"/>
  <c r="IS26" i="9" a="1"/>
  <c r="IS26" i="9" s="1"/>
  <c r="U26" i="15" s="1"/>
  <c r="IQ26" i="9" a="1"/>
  <c r="IQ26" i="9" s="1"/>
  <c r="IO26" i="9" a="1"/>
  <c r="IO26" i="9" s="1"/>
  <c r="IM26" i="9" a="1"/>
  <c r="IM26" i="9" s="1"/>
  <c r="AG26" i="10" s="1"/>
  <c r="AK29" i="8" s="1"/>
  <c r="AP27" i="9" a="1"/>
  <c r="AP27" i="9" s="1"/>
  <c r="I27" i="14" s="1"/>
  <c r="BT27" i="9" a="1"/>
  <c r="BT27" i="9" s="1"/>
  <c r="DJ27" i="9" a="1"/>
  <c r="DJ27" i="9" s="1"/>
  <c r="N27" i="14" s="1"/>
  <c r="S27" i="10"/>
  <c r="H30" i="7" s="1"/>
  <c r="EN27" i="9" a="1"/>
  <c r="EN27" i="9" s="1"/>
  <c r="S31" i="10"/>
  <c r="H34" i="7" s="1"/>
  <c r="I33" i="15"/>
  <c r="DE33" i="9"/>
  <c r="HU40" i="9" a="1"/>
  <c r="HU40" i="9" s="1"/>
  <c r="R40" i="15" s="1"/>
  <c r="HS40" i="9" a="1"/>
  <c r="HS40" i="9" s="1"/>
  <c r="HQ40" i="9" a="1"/>
  <c r="HQ40" i="9" s="1"/>
  <c r="HO40" i="9" a="1"/>
  <c r="HO40" i="9" s="1"/>
  <c r="AD40" i="10" s="1"/>
  <c r="AG43" i="8" s="1"/>
  <c r="HT40" i="9" a="1"/>
  <c r="HT40" i="9" s="1"/>
  <c r="HP40" i="9" a="1"/>
  <c r="HP40" i="9" s="1"/>
  <c r="HR40" i="9" a="1"/>
  <c r="HR40" i="9" s="1"/>
  <c r="AI40" i="14" s="1"/>
  <c r="P45" i="14"/>
  <c r="DB45" i="9"/>
  <c r="GG11" i="9" a="1"/>
  <c r="GG11" i="9" s="1"/>
  <c r="M11" i="15" s="1"/>
  <c r="GE11" i="9" a="1"/>
  <c r="GE11" i="9" s="1"/>
  <c r="GC11" i="9" a="1"/>
  <c r="GC11" i="9" s="1"/>
  <c r="GA11" i="9" a="1"/>
  <c r="GA11" i="9" s="1"/>
  <c r="Y11" i="10" s="1"/>
  <c r="AA14" i="8" s="1"/>
  <c r="BY12" i="9" a="1"/>
  <c r="BY12" i="9" s="1"/>
  <c r="BW12" i="9" a="1"/>
  <c r="BW12" i="9" s="1"/>
  <c r="BU12" i="9" a="1"/>
  <c r="BU12" i="9" s="1"/>
  <c r="BS12" i="9" a="1"/>
  <c r="BS12" i="9" s="1"/>
  <c r="M12" i="10" s="1"/>
  <c r="ES12" i="9" a="1"/>
  <c r="ES12" i="9" s="1"/>
  <c r="K12" i="15" s="1"/>
  <c r="EQ12" i="9" a="1"/>
  <c r="EQ12" i="9" s="1"/>
  <c r="EO12" i="9" a="1"/>
  <c r="EO12" i="9" s="1"/>
  <c r="EM12" i="9" a="1"/>
  <c r="EM12" i="9" s="1"/>
  <c r="U12" i="10" s="1"/>
  <c r="J15" i="7" s="1"/>
  <c r="C13" i="10"/>
  <c r="IL13" i="9"/>
  <c r="HF13" i="9"/>
  <c r="FZ13" i="9"/>
  <c r="ET13" i="9"/>
  <c r="DN13" i="9"/>
  <c r="BZ13" i="9"/>
  <c r="AT13" i="9"/>
  <c r="N13" i="9"/>
  <c r="AL13" i="9"/>
  <c r="CH13" i="9"/>
  <c r="DF13" i="9"/>
  <c r="FB13" i="9"/>
  <c r="GP13" i="9"/>
  <c r="ID13" i="9"/>
  <c r="CO14" i="9" a="1"/>
  <c r="CO14" i="9" s="1"/>
  <c r="CM14" i="9" a="1"/>
  <c r="CM14" i="9" s="1"/>
  <c r="CK14" i="9" a="1"/>
  <c r="CK14" i="9" s="1"/>
  <c r="CI14" i="9" a="1"/>
  <c r="CI14" i="9" s="1"/>
  <c r="O14" i="10" s="1"/>
  <c r="FI14" i="9" a="1"/>
  <c r="FI14" i="9" s="1"/>
  <c r="L14" i="15" s="1"/>
  <c r="FG14" i="9" a="1"/>
  <c r="FG14" i="9" s="1"/>
  <c r="FE14" i="9" a="1"/>
  <c r="FE14" i="9" s="1"/>
  <c r="FC14" i="9" a="1"/>
  <c r="FC14" i="9" s="1"/>
  <c r="G15" i="14"/>
  <c r="BA15" i="9" a="1"/>
  <c r="BA15" i="9" s="1"/>
  <c r="AY15" i="9" a="1"/>
  <c r="AY15" i="9" s="1"/>
  <c r="AW15" i="9" a="1"/>
  <c r="AW15" i="9" s="1"/>
  <c r="AU15" i="9" a="1"/>
  <c r="AU15" i="9" s="1"/>
  <c r="J15" i="10" s="1"/>
  <c r="DU15" i="9" a="1"/>
  <c r="DU15" i="9" s="1"/>
  <c r="H15" i="15" s="1"/>
  <c r="DS15" i="9" a="1"/>
  <c r="DS15" i="9" s="1"/>
  <c r="DQ15" i="9" a="1"/>
  <c r="DQ15" i="9" s="1"/>
  <c r="DO15" i="9" a="1"/>
  <c r="DO15" i="9" s="1"/>
  <c r="R15" i="10" s="1"/>
  <c r="G18" i="7" s="1"/>
  <c r="M18" i="7" s="1"/>
  <c r="S15" i="10"/>
  <c r="H18" i="7" s="1"/>
  <c r="IS15" i="9" a="1"/>
  <c r="IS15" i="9" s="1"/>
  <c r="U15" i="15" s="1"/>
  <c r="IQ15" i="9" a="1"/>
  <c r="IQ15" i="9" s="1"/>
  <c r="IO15" i="9" a="1"/>
  <c r="IO15" i="9" s="1"/>
  <c r="IM15" i="9" a="1"/>
  <c r="IM15" i="9" s="1"/>
  <c r="AG15" i="10" s="1"/>
  <c r="AK18" i="8" s="1"/>
  <c r="M16" i="9" a="1"/>
  <c r="M16" i="9" s="1"/>
  <c r="K16" i="9" a="1"/>
  <c r="K16" i="9" s="1"/>
  <c r="I16" i="9" a="1"/>
  <c r="I16" i="9" s="1"/>
  <c r="G16" i="9" a="1"/>
  <c r="G16" i="9" s="1"/>
  <c r="O39" i="12" s="1"/>
  <c r="J16" i="9" a="1"/>
  <c r="J16" i="9" s="1"/>
  <c r="BY16" i="9" a="1"/>
  <c r="BY16" i="9" s="1"/>
  <c r="BW16" i="9" a="1"/>
  <c r="BW16" i="9" s="1"/>
  <c r="BU16" i="9" a="1"/>
  <c r="BU16" i="9" s="1"/>
  <c r="BS16" i="9" a="1"/>
  <c r="BS16" i="9" s="1"/>
  <c r="M16" i="10" s="1"/>
  <c r="BV16" i="9" a="1"/>
  <c r="BV16" i="9" s="1"/>
  <c r="ES16" i="9" a="1"/>
  <c r="ES16" i="9" s="1"/>
  <c r="K16" i="15" s="1"/>
  <c r="EQ16" i="9" a="1"/>
  <c r="EQ16" i="9" s="1"/>
  <c r="EO16" i="9" a="1"/>
  <c r="EO16" i="9" s="1"/>
  <c r="EM16" i="9" a="1"/>
  <c r="EM16" i="9" s="1"/>
  <c r="U16" i="10" s="1"/>
  <c r="J19" i="7" s="1"/>
  <c r="P19" i="7" s="1"/>
  <c r="EP16" i="9" a="1"/>
  <c r="EP16" i="9" s="1"/>
  <c r="R16" i="14" s="1"/>
  <c r="HD16" i="9" a="1"/>
  <c r="HD16" i="9" s="1"/>
  <c r="HE16" i="9" a="1"/>
  <c r="HE16" i="9" s="1"/>
  <c r="P16" i="15" s="1"/>
  <c r="HC16" i="9" a="1"/>
  <c r="HC16" i="9" s="1"/>
  <c r="HA16" i="9" a="1"/>
  <c r="HA16" i="9" s="1"/>
  <c r="GY16" i="9" a="1"/>
  <c r="GY16" i="9" s="1"/>
  <c r="AB16" i="10" s="1"/>
  <c r="AD19" i="8" s="1"/>
  <c r="HB16" i="9" a="1"/>
  <c r="HB16" i="9" s="1"/>
  <c r="AF16" i="14" s="1"/>
  <c r="CO17" i="9" a="1"/>
  <c r="CO17" i="9" s="1"/>
  <c r="CM17" i="9" a="1"/>
  <c r="CM17" i="9" s="1"/>
  <c r="CK17" i="9" a="1"/>
  <c r="CK17" i="9" s="1"/>
  <c r="CI17" i="9" a="1"/>
  <c r="CI17" i="9" s="1"/>
  <c r="O17" i="10" s="1"/>
  <c r="FI17" i="9" a="1"/>
  <c r="FI17" i="9" s="1"/>
  <c r="L17" i="15" s="1"/>
  <c r="FG17" i="9" a="1"/>
  <c r="FG17" i="9" s="1"/>
  <c r="FE17" i="9" a="1"/>
  <c r="FE17" i="9" s="1"/>
  <c r="FC17" i="9" a="1"/>
  <c r="FC17" i="9" s="1"/>
  <c r="M19" i="9" a="1"/>
  <c r="M19" i="9" s="1"/>
  <c r="K19" i="9" a="1"/>
  <c r="K19" i="9" s="1"/>
  <c r="I19" i="9" a="1"/>
  <c r="I19" i="9" s="1"/>
  <c r="G19" i="9" a="1"/>
  <c r="G19" i="9" s="1"/>
  <c r="HE19" i="9" a="1"/>
  <c r="HE19" i="9" s="1"/>
  <c r="P19" i="15" s="1"/>
  <c r="HC19" i="9" a="1"/>
  <c r="HC19" i="9" s="1"/>
  <c r="HA19" i="9" a="1"/>
  <c r="HA19" i="9" s="1"/>
  <c r="GY19" i="9" a="1"/>
  <c r="GY19" i="9" s="1"/>
  <c r="AB19" i="10" s="1"/>
  <c r="AD22" i="8" s="1"/>
  <c r="C20" i="10"/>
  <c r="ID20" i="9"/>
  <c r="GX20" i="9"/>
  <c r="FR20" i="9"/>
  <c r="EL20" i="9"/>
  <c r="DF20" i="9"/>
  <c r="CX20" i="9"/>
  <c r="BR20" i="9"/>
  <c r="AL20" i="9"/>
  <c r="F20" i="9"/>
  <c r="IL20" i="9"/>
  <c r="HF20" i="9"/>
  <c r="FZ20" i="9"/>
  <c r="ET20" i="9"/>
  <c r="DN20" i="9"/>
  <c r="BZ20" i="9"/>
  <c r="AT20" i="9"/>
  <c r="N20" i="9"/>
  <c r="HN20" i="9"/>
  <c r="GH20" i="9"/>
  <c r="FB20" i="9"/>
  <c r="DV20" i="9"/>
  <c r="CH20" i="9"/>
  <c r="BB20" i="9"/>
  <c r="V20" i="9"/>
  <c r="CP20" i="9"/>
  <c r="FJ20" i="9"/>
  <c r="CO21" i="9" a="1"/>
  <c r="CO21" i="9" s="1"/>
  <c r="CM21" i="9" a="1"/>
  <c r="CM21" i="9" s="1"/>
  <c r="CK21" i="9" a="1"/>
  <c r="CK21" i="9" s="1"/>
  <c r="CI21" i="9" a="1"/>
  <c r="CI21" i="9" s="1"/>
  <c r="O21" i="10" s="1"/>
  <c r="FI21" i="9" a="1"/>
  <c r="FI21" i="9" s="1"/>
  <c r="L21" i="15" s="1"/>
  <c r="FG21" i="9" a="1"/>
  <c r="FG21" i="9" s="1"/>
  <c r="FE21" i="9" a="1"/>
  <c r="FE21" i="9" s="1"/>
  <c r="FC21" i="9" a="1"/>
  <c r="FC21" i="9" s="1"/>
  <c r="M23" i="9" a="1"/>
  <c r="M23" i="9" s="1"/>
  <c r="K23" i="9" a="1"/>
  <c r="K23" i="9" s="1"/>
  <c r="I23" i="9" a="1"/>
  <c r="I23" i="9" s="1"/>
  <c r="G23" i="9" a="1"/>
  <c r="G23" i="9" s="1"/>
  <c r="HE23" i="9" a="1"/>
  <c r="HE23" i="9" s="1"/>
  <c r="P23" i="15" s="1"/>
  <c r="HC23" i="9" a="1"/>
  <c r="HC23" i="9" s="1"/>
  <c r="HA23" i="9" a="1"/>
  <c r="HA23" i="9" s="1"/>
  <c r="GY23" i="9" a="1"/>
  <c r="GY23" i="9" s="1"/>
  <c r="AB23" i="10" s="1"/>
  <c r="AD26" i="8" s="1"/>
  <c r="C24" i="10"/>
  <c r="ID24" i="9"/>
  <c r="GX24" i="9"/>
  <c r="FR24" i="9"/>
  <c r="EL24" i="9"/>
  <c r="DF24" i="9"/>
  <c r="CX24" i="9"/>
  <c r="BR24" i="9"/>
  <c r="AL24" i="9"/>
  <c r="F24" i="9"/>
  <c r="IL24" i="9"/>
  <c r="HF24" i="9"/>
  <c r="FZ24" i="9"/>
  <c r="ET24" i="9"/>
  <c r="DN24" i="9"/>
  <c r="BZ24" i="9"/>
  <c r="AT24" i="9"/>
  <c r="N24" i="9"/>
  <c r="HN24" i="9"/>
  <c r="GH24" i="9"/>
  <c r="FB24" i="9"/>
  <c r="DV24" i="9"/>
  <c r="CH24" i="9"/>
  <c r="BB24" i="9"/>
  <c r="V24" i="9"/>
  <c r="CP24" i="9"/>
  <c r="FJ24" i="9"/>
  <c r="CO25" i="9" a="1"/>
  <c r="CO25" i="9" s="1"/>
  <c r="CM25" i="9" a="1"/>
  <c r="CM25" i="9" s="1"/>
  <c r="CK25" i="9" a="1"/>
  <c r="CK25" i="9" s="1"/>
  <c r="CI25" i="9" a="1"/>
  <c r="CI25" i="9" s="1"/>
  <c r="O25" i="10" s="1"/>
  <c r="FI25" i="9" a="1"/>
  <c r="FI25" i="9" s="1"/>
  <c r="L25" i="15" s="1"/>
  <c r="FG25" i="9" a="1"/>
  <c r="FG25" i="9" s="1"/>
  <c r="FE25" i="9" a="1"/>
  <c r="FE25" i="9" s="1"/>
  <c r="FC25" i="9" a="1"/>
  <c r="FC25" i="9" s="1"/>
  <c r="M27" i="9" a="1"/>
  <c r="M27" i="9" s="1"/>
  <c r="K27" i="9" a="1"/>
  <c r="K27" i="9" s="1"/>
  <c r="I27" i="9" a="1"/>
  <c r="I27" i="9" s="1"/>
  <c r="G27" i="9" a="1"/>
  <c r="G27" i="9" s="1"/>
  <c r="P35" i="14"/>
  <c r="DB35" i="9"/>
  <c r="FT27" i="9" a="1"/>
  <c r="FT27" i="9" s="1"/>
  <c r="FV27" i="9" a="1"/>
  <c r="FV27" i="9" s="1"/>
  <c r="FX27" i="9" a="1"/>
  <c r="FX27" i="9" s="1"/>
  <c r="GZ27" i="9" a="1"/>
  <c r="GZ27" i="9" s="1"/>
  <c r="HB27" i="9" a="1"/>
  <c r="HB27" i="9" s="1"/>
  <c r="AF27" i="14" s="1"/>
  <c r="HD27" i="9" a="1"/>
  <c r="HD27" i="9" s="1"/>
  <c r="IF27" i="9" a="1"/>
  <c r="IF27" i="9" s="1"/>
  <c r="IH27" i="9" a="1"/>
  <c r="IH27" i="9" s="1"/>
  <c r="AL27" i="14" s="1"/>
  <c r="IJ27" i="9" a="1"/>
  <c r="IJ27" i="9" s="1"/>
  <c r="AD28" i="9"/>
  <c r="BJ28" i="9"/>
  <c r="CP28" i="9"/>
  <c r="ED28" i="9"/>
  <c r="FJ28" i="9"/>
  <c r="GP28" i="9"/>
  <c r="HV28" i="9"/>
  <c r="X29" i="9" a="1"/>
  <c r="X29" i="9" s="1"/>
  <c r="Z29" i="9" a="1"/>
  <c r="Z29" i="9" s="1"/>
  <c r="F29" i="14" s="1"/>
  <c r="AB29" i="9" a="1"/>
  <c r="AB29" i="9" s="1"/>
  <c r="BD29" i="9" a="1"/>
  <c r="BD29" i="9" s="1"/>
  <c r="BF29" i="9" a="1"/>
  <c r="BF29" i="9" s="1"/>
  <c r="BH29" i="9" a="1"/>
  <c r="BH29" i="9" s="1"/>
  <c r="CJ29" i="9" a="1"/>
  <c r="CJ29" i="9" s="1"/>
  <c r="CL29" i="9" a="1"/>
  <c r="CL29" i="9" s="1"/>
  <c r="CN29" i="9" a="1"/>
  <c r="CN29" i="9" s="1"/>
  <c r="DX29" i="9" a="1"/>
  <c r="DX29" i="9" s="1"/>
  <c r="CZ29" i="9" s="1"/>
  <c r="DZ29" i="9" a="1"/>
  <c r="DZ29" i="9" s="1"/>
  <c r="EB29" i="9" a="1"/>
  <c r="EB29" i="9" s="1"/>
  <c r="DD29" i="9" s="1"/>
  <c r="FD29" i="9" a="1"/>
  <c r="FD29" i="9" s="1"/>
  <c r="FF29" i="9" a="1"/>
  <c r="FF29" i="9" s="1"/>
  <c r="AA29" i="14" s="1"/>
  <c r="FH29" i="9" a="1"/>
  <c r="FH29" i="9" s="1"/>
  <c r="GJ29" i="9" a="1"/>
  <c r="GJ29" i="9" s="1"/>
  <c r="GL29" i="9" a="1"/>
  <c r="GL29" i="9" s="1"/>
  <c r="AD29" i="14" s="1"/>
  <c r="GN29" i="9" a="1"/>
  <c r="GN29" i="9" s="1"/>
  <c r="HP29" i="9" a="1"/>
  <c r="HP29" i="9" s="1"/>
  <c r="HR29" i="9" a="1"/>
  <c r="HR29" i="9" s="1"/>
  <c r="AI29" i="14" s="1"/>
  <c r="HT29" i="9" a="1"/>
  <c r="HT29" i="9" s="1"/>
  <c r="P30" i="9" a="1"/>
  <c r="P30" i="9" s="1"/>
  <c r="R30" i="9" a="1"/>
  <c r="R30" i="9" s="1"/>
  <c r="E30" i="14" s="1"/>
  <c r="T30" i="9" a="1"/>
  <c r="T30" i="9" s="1"/>
  <c r="AV30" i="9" a="1"/>
  <c r="AV30" i="9" s="1"/>
  <c r="AX30" i="9" a="1"/>
  <c r="AX30" i="9" s="1"/>
  <c r="AZ30" i="9" a="1"/>
  <c r="AZ30" i="9" s="1"/>
  <c r="CB30" i="9" a="1"/>
  <c r="CB30" i="9" s="1"/>
  <c r="CD30" i="9" a="1"/>
  <c r="CD30" i="9" s="1"/>
  <c r="CF30" i="9" a="1"/>
  <c r="CF30" i="9" s="1"/>
  <c r="DP30" i="9" a="1"/>
  <c r="DP30" i="9" s="1"/>
  <c r="DR30" i="9" a="1"/>
  <c r="DR30" i="9" s="1"/>
  <c r="O30" i="14" s="1"/>
  <c r="DT30" i="9" a="1"/>
  <c r="DT30" i="9" s="1"/>
  <c r="EV30" i="9" a="1"/>
  <c r="EV30" i="9" s="1"/>
  <c r="EX30" i="9" a="1"/>
  <c r="EX30" i="9" s="1"/>
  <c r="W30" i="14" s="1"/>
  <c r="X30" i="14" s="1"/>
  <c r="T30" i="14" s="1"/>
  <c r="EZ30" i="9" a="1"/>
  <c r="EZ30" i="9" s="1"/>
  <c r="GB30" i="9" a="1"/>
  <c r="GB30" i="9" s="1"/>
  <c r="GD30" i="9" a="1"/>
  <c r="GD30" i="9" s="1"/>
  <c r="AC30" i="14" s="1"/>
  <c r="GF30" i="9" a="1"/>
  <c r="GF30" i="9" s="1"/>
  <c r="HH30" i="9" a="1"/>
  <c r="HH30" i="9" s="1"/>
  <c r="HJ30" i="9" a="1"/>
  <c r="HJ30" i="9" s="1"/>
  <c r="AH30" i="14" s="1"/>
  <c r="HL30" i="9" a="1"/>
  <c r="HL30" i="9" s="1"/>
  <c r="IN30" i="9" a="1"/>
  <c r="IN30" i="9" s="1"/>
  <c r="IP30" i="9" a="1"/>
  <c r="IP30" i="9" s="1"/>
  <c r="AM30" i="14" s="1"/>
  <c r="IR30" i="9" a="1"/>
  <c r="IR30" i="9" s="1"/>
  <c r="H31" i="9" a="1"/>
  <c r="H31" i="9" s="1"/>
  <c r="J31" i="9" a="1"/>
  <c r="J31" i="9" s="1"/>
  <c r="L31" i="9" a="1"/>
  <c r="L31" i="9" s="1"/>
  <c r="AN31" i="9" a="1"/>
  <c r="AN31" i="9" s="1"/>
  <c r="AP31" i="9" a="1"/>
  <c r="AP31" i="9" s="1"/>
  <c r="I31" i="14" s="1"/>
  <c r="AR31" i="9" a="1"/>
  <c r="AR31" i="9" s="1"/>
  <c r="BT31" i="9" a="1"/>
  <c r="BT31" i="9" s="1"/>
  <c r="BV31" i="9" a="1"/>
  <c r="BV31" i="9" s="1"/>
  <c r="BX31" i="9" a="1"/>
  <c r="BX31" i="9" s="1"/>
  <c r="DH31" i="9" a="1"/>
  <c r="DH31" i="9" s="1"/>
  <c r="DJ31" i="9" a="1"/>
  <c r="DJ31" i="9" s="1"/>
  <c r="N31" i="14" s="1"/>
  <c r="DL31" i="9" a="1"/>
  <c r="DL31" i="9" s="1"/>
  <c r="EN31" i="9" a="1"/>
  <c r="EN31" i="9" s="1"/>
  <c r="EP31" i="9" a="1"/>
  <c r="EP31" i="9" s="1"/>
  <c r="R31" i="14" s="1"/>
  <c r="ER31" i="9" a="1"/>
  <c r="ER31" i="9" s="1"/>
  <c r="FT31" i="9" a="1"/>
  <c r="FT31" i="9" s="1"/>
  <c r="FV31" i="9" a="1"/>
  <c r="FV31" i="9" s="1"/>
  <c r="FX31" i="9" a="1"/>
  <c r="FX31" i="9" s="1"/>
  <c r="GZ31" i="9" a="1"/>
  <c r="GZ31" i="9" s="1"/>
  <c r="HB31" i="9" a="1"/>
  <c r="HB31" i="9" s="1"/>
  <c r="AF31" i="14" s="1"/>
  <c r="HD31" i="9" a="1"/>
  <c r="HD31" i="9" s="1"/>
  <c r="IF31" i="9" a="1"/>
  <c r="IF31" i="9" s="1"/>
  <c r="IH31" i="9" a="1"/>
  <c r="IH31" i="9" s="1"/>
  <c r="AL31" i="14" s="1"/>
  <c r="IJ31" i="9" a="1"/>
  <c r="IJ31" i="9" s="1"/>
  <c r="AD32" i="9"/>
  <c r="BJ32" i="9"/>
  <c r="CP32" i="9"/>
  <c r="ED32" i="9"/>
  <c r="FJ32" i="9"/>
  <c r="GP32" i="9"/>
  <c r="HV32" i="9"/>
  <c r="X33" i="9" a="1"/>
  <c r="X33" i="9" s="1"/>
  <c r="Z33" i="9" a="1"/>
  <c r="Z33" i="9" s="1"/>
  <c r="F33" i="14" s="1"/>
  <c r="AB33" i="9" a="1"/>
  <c r="AB33" i="9" s="1"/>
  <c r="BD33" i="9" a="1"/>
  <c r="BD33" i="9" s="1"/>
  <c r="BF33" i="9" a="1"/>
  <c r="BF33" i="9" s="1"/>
  <c r="BH33" i="9" a="1"/>
  <c r="BH33" i="9" s="1"/>
  <c r="CJ33" i="9" a="1"/>
  <c r="CJ33" i="9" s="1"/>
  <c r="CL33" i="9" a="1"/>
  <c r="CL33" i="9" s="1"/>
  <c r="CN33" i="9" a="1"/>
  <c r="CN33" i="9" s="1"/>
  <c r="DX33" i="9" a="1"/>
  <c r="DX33" i="9" s="1"/>
  <c r="CZ33" i="9" s="1"/>
  <c r="DZ33" i="9" a="1"/>
  <c r="DZ33" i="9" s="1"/>
  <c r="EB33" i="9" a="1"/>
  <c r="EB33" i="9" s="1"/>
  <c r="DD33" i="9" s="1"/>
  <c r="FD33" i="9" a="1"/>
  <c r="FD33" i="9" s="1"/>
  <c r="FF33" i="9" a="1"/>
  <c r="FF33" i="9" s="1"/>
  <c r="AA33" i="14" s="1"/>
  <c r="FH33" i="9" a="1"/>
  <c r="FH33" i="9" s="1"/>
  <c r="GJ33" i="9" a="1"/>
  <c r="GJ33" i="9" s="1"/>
  <c r="GL33" i="9" a="1"/>
  <c r="GL33" i="9" s="1"/>
  <c r="AD33" i="14" s="1"/>
  <c r="GN33" i="9" a="1"/>
  <c r="GN33" i="9" s="1"/>
  <c r="HP33" i="9" a="1"/>
  <c r="HP33" i="9" s="1"/>
  <c r="HR33" i="9" a="1"/>
  <c r="HR33" i="9" s="1"/>
  <c r="AI33" i="14" s="1"/>
  <c r="HT33" i="9" a="1"/>
  <c r="HT33" i="9" s="1"/>
  <c r="P34" i="9" a="1"/>
  <c r="P34" i="9" s="1"/>
  <c r="R34" i="9" a="1"/>
  <c r="R34" i="9" s="1"/>
  <c r="E34" i="14" s="1"/>
  <c r="T34" i="9" a="1"/>
  <c r="T34" i="9" s="1"/>
  <c r="AV34" i="9" a="1"/>
  <c r="AV34" i="9" s="1"/>
  <c r="AX34" i="9" a="1"/>
  <c r="AX34" i="9" s="1"/>
  <c r="AZ34" i="9" a="1"/>
  <c r="AZ34" i="9" s="1"/>
  <c r="CB34" i="9" a="1"/>
  <c r="CB34" i="9" s="1"/>
  <c r="CD34" i="9" a="1"/>
  <c r="CD34" i="9" s="1"/>
  <c r="CF34" i="9" a="1"/>
  <c r="CF34" i="9" s="1"/>
  <c r="DP34" i="9" a="1"/>
  <c r="DP34" i="9" s="1"/>
  <c r="DR34" i="9" a="1"/>
  <c r="DR34" i="9" s="1"/>
  <c r="O34" i="14" s="1"/>
  <c r="DT34" i="9" a="1"/>
  <c r="DT34" i="9" s="1"/>
  <c r="EV34" i="9" a="1"/>
  <c r="EV34" i="9" s="1"/>
  <c r="EX34" i="9" a="1"/>
  <c r="EX34" i="9" s="1"/>
  <c r="W34" i="14" s="1"/>
  <c r="X34" i="14" s="1"/>
  <c r="T34" i="14" s="1"/>
  <c r="EZ34" i="9" a="1"/>
  <c r="EZ34" i="9" s="1"/>
  <c r="GB34" i="9" a="1"/>
  <c r="GB34" i="9" s="1"/>
  <c r="GD34" i="9" a="1"/>
  <c r="GD34" i="9" s="1"/>
  <c r="AC34" i="14" s="1"/>
  <c r="GF34" i="9" a="1"/>
  <c r="GF34" i="9" s="1"/>
  <c r="HH34" i="9" a="1"/>
  <c r="HH34" i="9" s="1"/>
  <c r="HJ34" i="9" a="1"/>
  <c r="HJ34" i="9" s="1"/>
  <c r="AH34" i="14" s="1"/>
  <c r="HL34" i="9" a="1"/>
  <c r="HL34" i="9" s="1"/>
  <c r="IN34" i="9" a="1"/>
  <c r="IN34" i="9" s="1"/>
  <c r="IP34" i="9" a="1"/>
  <c r="IP34" i="9" s="1"/>
  <c r="AM34" i="14" s="1"/>
  <c r="IR34" i="9" a="1"/>
  <c r="IR34" i="9" s="1"/>
  <c r="H35" i="9" a="1"/>
  <c r="H35" i="9" s="1"/>
  <c r="J35" i="9" a="1"/>
  <c r="J35" i="9" s="1"/>
  <c r="L35" i="9" a="1"/>
  <c r="L35" i="9" s="1"/>
  <c r="AN35" i="9" a="1"/>
  <c r="AN35" i="9" s="1"/>
  <c r="AP35" i="9" a="1"/>
  <c r="AP35" i="9" s="1"/>
  <c r="I35" i="14" s="1"/>
  <c r="AR35" i="9" a="1"/>
  <c r="AR35" i="9" s="1"/>
  <c r="BT35" i="9" a="1"/>
  <c r="BT35" i="9" s="1"/>
  <c r="BV35" i="9" a="1"/>
  <c r="BV35" i="9" s="1"/>
  <c r="BX35" i="9" a="1"/>
  <c r="BX35" i="9" s="1"/>
  <c r="I35" i="15"/>
  <c r="DE35" i="9"/>
  <c r="EQ35" i="9" a="1"/>
  <c r="EQ35" i="9" s="1"/>
  <c r="GK35" i="9" a="1"/>
  <c r="GK35" i="9" s="1"/>
  <c r="IC35" i="9" a="1"/>
  <c r="IC35" i="9" s="1"/>
  <c r="S35" i="15" s="1"/>
  <c r="IA35" i="9" a="1"/>
  <c r="IA35" i="9" s="1"/>
  <c r="HY35" i="9" a="1"/>
  <c r="HY35" i="9" s="1"/>
  <c r="HW35" i="9" a="1"/>
  <c r="HW35" i="9" s="1"/>
  <c r="AE35" i="10" s="1"/>
  <c r="AI38" i="8" s="1"/>
  <c r="C36" i="10"/>
  <c r="ID36" i="9"/>
  <c r="GX36" i="9"/>
  <c r="FR36" i="9"/>
  <c r="EL36" i="9"/>
  <c r="DF36" i="9"/>
  <c r="CX36" i="9"/>
  <c r="BR36" i="9"/>
  <c r="AL36" i="9"/>
  <c r="F36" i="9"/>
  <c r="AD36" i="9"/>
  <c r="BZ36" i="9"/>
  <c r="ET36" i="9"/>
  <c r="GH36" i="9"/>
  <c r="HV36" i="9"/>
  <c r="AO37" i="9" a="1"/>
  <c r="AO37" i="9" s="1"/>
  <c r="CG37" i="9" a="1"/>
  <c r="CG37" i="9" s="1"/>
  <c r="CE37" i="9" a="1"/>
  <c r="CE37" i="9" s="1"/>
  <c r="CC37" i="9" a="1"/>
  <c r="CC37" i="9" s="1"/>
  <c r="CA37" i="9" a="1"/>
  <c r="CA37" i="9" s="1"/>
  <c r="N37" i="10" s="1"/>
  <c r="DI37" i="9" a="1"/>
  <c r="DI37" i="9" s="1"/>
  <c r="FA37" i="9" a="1"/>
  <c r="FA37" i="9" s="1"/>
  <c r="EY37" i="9" a="1"/>
  <c r="EY37" i="9" s="1"/>
  <c r="EW37" i="9" a="1"/>
  <c r="EW37" i="9" s="1"/>
  <c r="EU37" i="9" a="1"/>
  <c r="EU37" i="9" s="1"/>
  <c r="J62" i="12" s="1"/>
  <c r="Q40" i="8" s="1"/>
  <c r="R40" i="8" s="1"/>
  <c r="EX37" i="9" a="1"/>
  <c r="EX37" i="9" s="1"/>
  <c r="W37" i="14" s="1"/>
  <c r="X37" i="14" s="1"/>
  <c r="T37" i="14" s="1"/>
  <c r="U38" i="9" a="1"/>
  <c r="U38" i="9" s="1"/>
  <c r="B38" i="15" s="1"/>
  <c r="S38" i="9" a="1"/>
  <c r="S38" i="9" s="1"/>
  <c r="Q38" i="9" a="1"/>
  <c r="Q38" i="9" s="1"/>
  <c r="O38" i="9" a="1"/>
  <c r="O38" i="9" s="1"/>
  <c r="F38" i="10" s="1"/>
  <c r="R38" i="9" a="1"/>
  <c r="R38" i="9" s="1"/>
  <c r="E38" i="14" s="1"/>
  <c r="CG38" i="9" a="1"/>
  <c r="CG38" i="9" s="1"/>
  <c r="CE38" i="9" a="1"/>
  <c r="CE38" i="9" s="1"/>
  <c r="CC38" i="9" a="1"/>
  <c r="CC38" i="9" s="1"/>
  <c r="CA38" i="9" a="1"/>
  <c r="CA38" i="9" s="1"/>
  <c r="N38" i="10" s="1"/>
  <c r="CD38" i="9" a="1"/>
  <c r="CD38" i="9" s="1"/>
  <c r="FA38" i="9" a="1"/>
  <c r="FA38" i="9" s="1"/>
  <c r="EY38" i="9" a="1"/>
  <c r="EY38" i="9" s="1"/>
  <c r="EW38" i="9" a="1"/>
  <c r="EW38" i="9" s="1"/>
  <c r="EU38" i="9" a="1"/>
  <c r="EU38" i="9" s="1"/>
  <c r="J64" i="12" s="1"/>
  <c r="Q41" i="8" s="1"/>
  <c r="R41" i="8" s="1"/>
  <c r="EX38" i="9" a="1"/>
  <c r="EX38" i="9" s="1"/>
  <c r="W38" i="14" s="1"/>
  <c r="X38" i="14" s="1"/>
  <c r="T38" i="14" s="1"/>
  <c r="HM38" i="9" a="1"/>
  <c r="HM38" i="9" s="1"/>
  <c r="Q38" i="15" s="1"/>
  <c r="HK38" i="9" a="1"/>
  <c r="HK38" i="9" s="1"/>
  <c r="HI38" i="9" a="1"/>
  <c r="HI38" i="9" s="1"/>
  <c r="HG38" i="9" a="1"/>
  <c r="HG38" i="9" s="1"/>
  <c r="AC38" i="10" s="1"/>
  <c r="AF41" i="8" s="1"/>
  <c r="HJ38" i="9" a="1"/>
  <c r="HJ38" i="9" s="1"/>
  <c r="AH38" i="14" s="1"/>
  <c r="C39" i="10"/>
  <c r="HN39" i="9"/>
  <c r="GH39" i="9"/>
  <c r="FB39" i="9"/>
  <c r="DV39" i="9"/>
  <c r="CH39" i="9"/>
  <c r="BB39" i="9"/>
  <c r="V39" i="9"/>
  <c r="IL39" i="9"/>
  <c r="HF39" i="9"/>
  <c r="FZ39" i="9"/>
  <c r="ET39" i="9"/>
  <c r="DN39" i="9"/>
  <c r="BZ39" i="9"/>
  <c r="AT39" i="9"/>
  <c r="N39" i="9"/>
  <c r="BJ39" i="9"/>
  <c r="ED39" i="9"/>
  <c r="GP39" i="9"/>
  <c r="AK40" i="9" a="1"/>
  <c r="AK40" i="9" s="1"/>
  <c r="D40" i="15" s="1"/>
  <c r="AI40" i="9" a="1"/>
  <c r="AI40" i="9" s="1"/>
  <c r="AG40" i="9" a="1"/>
  <c r="AG40" i="9" s="1"/>
  <c r="AE40" i="9" a="1"/>
  <c r="AE40" i="9" s="1"/>
  <c r="H40" i="10" s="1"/>
  <c r="AH40" i="9" a="1"/>
  <c r="AH40" i="9" s="1"/>
  <c r="H40" i="14" s="1"/>
  <c r="CW40" i="9" a="1"/>
  <c r="CW40" i="9" s="1"/>
  <c r="CU40" i="9" a="1"/>
  <c r="CU40" i="9" s="1"/>
  <c r="CS40" i="9" a="1"/>
  <c r="CS40" i="9" s="1"/>
  <c r="CQ40" i="9" a="1"/>
  <c r="CQ40" i="9" s="1"/>
  <c r="P40" i="10" s="1"/>
  <c r="CT40" i="9" a="1"/>
  <c r="CT40" i="9" s="1"/>
  <c r="FQ40" i="9" a="1"/>
  <c r="FQ40" i="9" s="1"/>
  <c r="FO40" i="9" a="1"/>
  <c r="FO40" i="9" s="1"/>
  <c r="FM40" i="9" a="1"/>
  <c r="FM40" i="9" s="1"/>
  <c r="FK40" i="9" a="1"/>
  <c r="FK40" i="9" s="1"/>
  <c r="W40" i="10" s="1"/>
  <c r="FN40" i="9" a="1"/>
  <c r="FN40" i="9" s="1"/>
  <c r="IC40" i="9" a="1"/>
  <c r="IC40" i="9" s="1"/>
  <c r="S40" i="15" s="1"/>
  <c r="IA40" i="9" a="1"/>
  <c r="IA40" i="9" s="1"/>
  <c r="HY40" i="9" a="1"/>
  <c r="HY40" i="9" s="1"/>
  <c r="HW40" i="9" a="1"/>
  <c r="HW40" i="9" s="1"/>
  <c r="AE40" i="10" s="1"/>
  <c r="AI43" i="8" s="1"/>
  <c r="HZ40" i="9" a="1"/>
  <c r="HZ40" i="9" s="1"/>
  <c r="AK40" i="14" s="1"/>
  <c r="U41" i="9" a="1"/>
  <c r="U41" i="9" s="1"/>
  <c r="B41" i="15" s="1"/>
  <c r="S41" i="9" a="1"/>
  <c r="S41" i="9" s="1"/>
  <c r="Q41" i="9" a="1"/>
  <c r="Q41" i="9" s="1"/>
  <c r="O41" i="9" a="1"/>
  <c r="O41" i="9" s="1"/>
  <c r="F41" i="10" s="1"/>
  <c r="R41" i="9" a="1"/>
  <c r="R41" i="9" s="1"/>
  <c r="E41" i="14" s="1"/>
  <c r="FI41" i="9" a="1"/>
  <c r="FI41" i="9" s="1"/>
  <c r="L41" i="15" s="1"/>
  <c r="FG41" i="9" a="1"/>
  <c r="FG41" i="9" s="1"/>
  <c r="FE41" i="9" a="1"/>
  <c r="FE41" i="9" s="1"/>
  <c r="FC41" i="9" a="1"/>
  <c r="FC41" i="9" s="1"/>
  <c r="U42" i="9" a="1"/>
  <c r="U42" i="9" s="1"/>
  <c r="B42" i="15" s="1"/>
  <c r="S42" i="9" a="1"/>
  <c r="S42" i="9" s="1"/>
  <c r="Q42" i="9" a="1"/>
  <c r="Q42" i="9" s="1"/>
  <c r="O42" i="9" a="1"/>
  <c r="O42" i="9" s="1"/>
  <c r="F42" i="10" s="1"/>
  <c r="BA42" i="9" a="1"/>
  <c r="BA42" i="9" s="1"/>
  <c r="AY42" i="9" a="1"/>
  <c r="AY42" i="9" s="1"/>
  <c r="AW42" i="9" a="1"/>
  <c r="AW42" i="9" s="1"/>
  <c r="AU42" i="9" a="1"/>
  <c r="AU42" i="9" s="1"/>
  <c r="J42" i="10" s="1"/>
  <c r="CG42" i="9" a="1"/>
  <c r="CG42" i="9" s="1"/>
  <c r="CE42" i="9" a="1"/>
  <c r="CE42" i="9" s="1"/>
  <c r="CC42" i="9" a="1"/>
  <c r="CC42" i="9" s="1"/>
  <c r="CA42" i="9" a="1"/>
  <c r="CA42" i="9" s="1"/>
  <c r="N42" i="10" s="1"/>
  <c r="M43" i="9" a="1"/>
  <c r="M43" i="9" s="1"/>
  <c r="K43" i="9" a="1"/>
  <c r="K43" i="9" s="1"/>
  <c r="I43" i="9" a="1"/>
  <c r="I43" i="9" s="1"/>
  <c r="G43" i="9" a="1"/>
  <c r="G43" i="9" s="1"/>
  <c r="HE43" i="9" a="1"/>
  <c r="HE43" i="9" s="1"/>
  <c r="P43" i="15" s="1"/>
  <c r="HC43" i="9" a="1"/>
  <c r="HC43" i="9" s="1"/>
  <c r="HA43" i="9" a="1"/>
  <c r="HA43" i="9" s="1"/>
  <c r="GY43" i="9" a="1"/>
  <c r="GY43" i="9" s="1"/>
  <c r="AB43" i="10" s="1"/>
  <c r="AD46" i="8" s="1"/>
  <c r="GW44" i="9" a="1"/>
  <c r="GW44" i="9" s="1"/>
  <c r="O44" i="15" s="1"/>
  <c r="GU44" i="9" a="1"/>
  <c r="GU44" i="9" s="1"/>
  <c r="GS44" i="9" a="1"/>
  <c r="GS44" i="9" s="1"/>
  <c r="GQ44" i="9" a="1"/>
  <c r="GQ44" i="9" s="1"/>
  <c r="AA44" i="10" s="1"/>
  <c r="AC47" i="8" s="1"/>
  <c r="FI45" i="9" a="1"/>
  <c r="FI45" i="9" s="1"/>
  <c r="L45" i="15" s="1"/>
  <c r="FG45" i="9" a="1"/>
  <c r="FG45" i="9" s="1"/>
  <c r="FE45" i="9" a="1"/>
  <c r="FE45" i="9" s="1"/>
  <c r="FC45" i="9" a="1"/>
  <c r="FC45" i="9" s="1"/>
  <c r="U46" i="9" a="1"/>
  <c r="U46" i="9" s="1"/>
  <c r="B46" i="15" s="1"/>
  <c r="S46" i="9" a="1"/>
  <c r="S46" i="9" s="1"/>
  <c r="Q46" i="9" a="1"/>
  <c r="Q46" i="9" s="1"/>
  <c r="O46" i="9" a="1"/>
  <c r="O46" i="9" s="1"/>
  <c r="F46" i="10" s="1"/>
  <c r="BA46" i="9" a="1"/>
  <c r="BA46" i="9" s="1"/>
  <c r="AY46" i="9" a="1"/>
  <c r="AY46" i="9" s="1"/>
  <c r="AW46" i="9" a="1"/>
  <c r="AW46" i="9" s="1"/>
  <c r="AU46" i="9" a="1"/>
  <c r="AU46" i="9" s="1"/>
  <c r="J46" i="10" s="1"/>
  <c r="CG46" i="9" a="1"/>
  <c r="CG46" i="9" s="1"/>
  <c r="CE46" i="9" a="1"/>
  <c r="CE46" i="9" s="1"/>
  <c r="CC46" i="9" a="1"/>
  <c r="CC46" i="9" s="1"/>
  <c r="CA46" i="9" a="1"/>
  <c r="CA46" i="9" s="1"/>
  <c r="N46" i="10" s="1"/>
  <c r="M47" i="9" a="1"/>
  <c r="M47" i="9" s="1"/>
  <c r="K47" i="9" a="1"/>
  <c r="K47" i="9" s="1"/>
  <c r="I47" i="9" a="1"/>
  <c r="I47" i="9" s="1"/>
  <c r="G47" i="9" a="1"/>
  <c r="G47" i="9" s="1"/>
  <c r="O89" i="12" s="1"/>
  <c r="HE47" i="9" a="1"/>
  <c r="HE47" i="9" s="1"/>
  <c r="P47" i="15" s="1"/>
  <c r="HC47" i="9" a="1"/>
  <c r="HC47" i="9" s="1"/>
  <c r="HA47" i="9" a="1"/>
  <c r="HA47" i="9" s="1"/>
  <c r="GY47" i="9" a="1"/>
  <c r="GY47" i="9" s="1"/>
  <c r="AB47" i="10" s="1"/>
  <c r="AD50" i="8" s="1"/>
  <c r="BN48" i="9" a="1"/>
  <c r="BN48" i="9" s="1"/>
  <c r="J48" i="14" s="1"/>
  <c r="EH48" i="9" a="1"/>
  <c r="EH48" i="9" s="1"/>
  <c r="Q48" i="14" s="1"/>
  <c r="GW48" i="9" a="1"/>
  <c r="GW48" i="9" s="1"/>
  <c r="O48" i="15" s="1"/>
  <c r="GU48" i="9" a="1"/>
  <c r="GU48" i="9" s="1"/>
  <c r="GS48" i="9" a="1"/>
  <c r="GS48" i="9" s="1"/>
  <c r="GQ48" i="9" a="1"/>
  <c r="GQ48" i="9" s="1"/>
  <c r="AA48" i="10" s="1"/>
  <c r="AC51" i="8" s="1"/>
  <c r="GE57" i="9" a="1"/>
  <c r="GE57" i="9" s="1"/>
  <c r="GB57" i="9" a="1"/>
  <c r="GB57" i="9" s="1"/>
  <c r="GG57" i="9" a="1"/>
  <c r="GG57" i="9" s="1"/>
  <c r="M57" i="15" s="1"/>
  <c r="GD57" i="9" a="1"/>
  <c r="GD57" i="9" s="1"/>
  <c r="AC57" i="14" s="1"/>
  <c r="GF57" i="9" a="1"/>
  <c r="GF57" i="9" s="1"/>
  <c r="GA57" i="9" a="1"/>
  <c r="GA57" i="9" s="1"/>
  <c r="Y57" i="10" s="1"/>
  <c r="AA60" i="8" s="1"/>
  <c r="GC57" i="9" a="1"/>
  <c r="GC57" i="9" s="1"/>
  <c r="IK60" i="9" a="1"/>
  <c r="IK60" i="9" s="1"/>
  <c r="T60" i="15" s="1"/>
  <c r="II60" i="9" a="1"/>
  <c r="II60" i="9" s="1"/>
  <c r="IG60" i="9" a="1"/>
  <c r="IG60" i="9" s="1"/>
  <c r="IE60" i="9" a="1"/>
  <c r="IE60" i="9" s="1"/>
  <c r="AF60" i="10" s="1"/>
  <c r="AJ63" i="8" s="1"/>
  <c r="IJ60" i="9" a="1"/>
  <c r="IJ60" i="9" s="1"/>
  <c r="IF60" i="9" a="1"/>
  <c r="IF60" i="9" s="1"/>
  <c r="IH60" i="9" a="1"/>
  <c r="IH60" i="9" s="1"/>
  <c r="AL60" i="14" s="1"/>
  <c r="IC65" i="9" a="1"/>
  <c r="IC65" i="9" s="1"/>
  <c r="S65" i="15" s="1"/>
  <c r="IA65" i="9" a="1"/>
  <c r="IA65" i="9" s="1"/>
  <c r="HY65" i="9" a="1"/>
  <c r="HY65" i="9" s="1"/>
  <c r="HW65" i="9" a="1"/>
  <c r="HW65" i="9" s="1"/>
  <c r="AE65" i="10" s="1"/>
  <c r="AI68" i="8" s="1"/>
  <c r="IB65" i="9" a="1"/>
  <c r="IB65" i="9" s="1"/>
  <c r="HZ65" i="9" a="1"/>
  <c r="HZ65" i="9" s="1"/>
  <c r="AK65" i="14" s="1"/>
  <c r="HX65" i="9" a="1"/>
  <c r="HX65" i="9" s="1"/>
  <c r="AD11" i="9"/>
  <c r="BJ11" i="9"/>
  <c r="CP11" i="9"/>
  <c r="ED11" i="9"/>
  <c r="FJ11" i="9"/>
  <c r="GP11" i="9"/>
  <c r="HV11" i="9"/>
  <c r="AD15" i="9"/>
  <c r="BJ15" i="9"/>
  <c r="CP15" i="9"/>
  <c r="ED15" i="9"/>
  <c r="FJ15" i="9"/>
  <c r="GP15" i="9"/>
  <c r="HV15" i="9"/>
  <c r="N17" i="9"/>
  <c r="AT17" i="9"/>
  <c r="BZ17" i="9"/>
  <c r="DN17" i="9"/>
  <c r="ET17" i="9"/>
  <c r="FZ17" i="9"/>
  <c r="HF17" i="9"/>
  <c r="IL17" i="9"/>
  <c r="F18" i="9"/>
  <c r="W18" i="9" a="1"/>
  <c r="W18" i="9" s="1"/>
  <c r="G18" i="10" s="1"/>
  <c r="Y18" i="9" a="1"/>
  <c r="Y18" i="9" s="1"/>
  <c r="AA18" i="9" a="1"/>
  <c r="AA18" i="9" s="1"/>
  <c r="AC18" i="9" a="1"/>
  <c r="AC18" i="9" s="1"/>
  <c r="C18" i="15" s="1"/>
  <c r="AL18" i="9"/>
  <c r="BC18" i="9" a="1"/>
  <c r="BC18" i="9" s="1"/>
  <c r="K18" i="10" s="1"/>
  <c r="BE18" i="9" a="1"/>
  <c r="BE18" i="9" s="1"/>
  <c r="BG18" i="9" a="1"/>
  <c r="BG18" i="9" s="1"/>
  <c r="BI18" i="9" a="1"/>
  <c r="BI18" i="9" s="1"/>
  <c r="BR18" i="9"/>
  <c r="CI18" i="9" a="1"/>
  <c r="CI18" i="9" s="1"/>
  <c r="O18" i="10" s="1"/>
  <c r="CK18" i="9" a="1"/>
  <c r="CK18" i="9" s="1"/>
  <c r="CM18" i="9" a="1"/>
  <c r="CM18" i="9" s="1"/>
  <c r="CO18" i="9" a="1"/>
  <c r="CO18" i="9" s="1"/>
  <c r="CX18" i="9"/>
  <c r="DF18" i="9"/>
  <c r="DW18" i="9" a="1"/>
  <c r="DW18" i="9" s="1"/>
  <c r="DY18" i="9" a="1"/>
  <c r="DY18" i="9" s="1"/>
  <c r="DA18" i="9" s="1"/>
  <c r="EA18" i="9" a="1"/>
  <c r="EA18" i="9" s="1"/>
  <c r="DC18" i="9" s="1"/>
  <c r="EC18" i="9" a="1"/>
  <c r="EC18" i="9" s="1"/>
  <c r="EL18" i="9"/>
  <c r="FC18" i="9" a="1"/>
  <c r="FC18" i="9" s="1"/>
  <c r="FE18" i="9" a="1"/>
  <c r="FE18" i="9" s="1"/>
  <c r="FG18" i="9" a="1"/>
  <c r="FG18" i="9" s="1"/>
  <c r="FI18" i="9" a="1"/>
  <c r="FI18" i="9" s="1"/>
  <c r="L18" i="15" s="1"/>
  <c r="FR18" i="9"/>
  <c r="GI18" i="9" a="1"/>
  <c r="GI18" i="9" s="1"/>
  <c r="Z18" i="10" s="1"/>
  <c r="AB21" i="8" s="1"/>
  <c r="GK18" i="9" a="1"/>
  <c r="GK18" i="9" s="1"/>
  <c r="GM18" i="9" a="1"/>
  <c r="GM18" i="9" s="1"/>
  <c r="GO18" i="9" a="1"/>
  <c r="GO18" i="9" s="1"/>
  <c r="N18" i="15" s="1"/>
  <c r="GX18" i="9"/>
  <c r="HO18" i="9" a="1"/>
  <c r="HO18" i="9" s="1"/>
  <c r="AD18" i="10" s="1"/>
  <c r="AG21" i="8" s="1"/>
  <c r="HQ18" i="9" a="1"/>
  <c r="HQ18" i="9" s="1"/>
  <c r="HS18" i="9" a="1"/>
  <c r="HS18" i="9" s="1"/>
  <c r="HU18" i="9" a="1"/>
  <c r="HU18" i="9" s="1"/>
  <c r="R18" i="15" s="1"/>
  <c r="ID18" i="9"/>
  <c r="O19" i="9" a="1"/>
  <c r="O19" i="9" s="1"/>
  <c r="F19" i="10" s="1"/>
  <c r="Q19" i="9" a="1"/>
  <c r="Q19" i="9" s="1"/>
  <c r="S19" i="9" a="1"/>
  <c r="S19" i="9" s="1"/>
  <c r="U19" i="9" a="1"/>
  <c r="U19" i="9" s="1"/>
  <c r="B19" i="15" s="1"/>
  <c r="AD19" i="9"/>
  <c r="AU19" i="9" a="1"/>
  <c r="AU19" i="9" s="1"/>
  <c r="J19" i="10" s="1"/>
  <c r="AW19" i="9" a="1"/>
  <c r="AW19" i="9" s="1"/>
  <c r="AY19" i="9" a="1"/>
  <c r="AY19" i="9" s="1"/>
  <c r="BA19" i="9" a="1"/>
  <c r="BA19" i="9" s="1"/>
  <c r="BJ19" i="9"/>
  <c r="CA19" i="9" a="1"/>
  <c r="CA19" i="9" s="1"/>
  <c r="N19" i="10" s="1"/>
  <c r="CC19" i="9" a="1"/>
  <c r="CC19" i="9" s="1"/>
  <c r="CE19" i="9" a="1"/>
  <c r="CE19" i="9" s="1"/>
  <c r="CG19" i="9" a="1"/>
  <c r="CG19" i="9" s="1"/>
  <c r="CP19" i="9"/>
  <c r="DO19" i="9" a="1"/>
  <c r="DO19" i="9" s="1"/>
  <c r="R19" i="10" s="1"/>
  <c r="G22" i="7" s="1"/>
  <c r="M22" i="7" s="1"/>
  <c r="DQ19" i="9" a="1"/>
  <c r="DQ19" i="9" s="1"/>
  <c r="DS19" i="9" a="1"/>
  <c r="DS19" i="9" s="1"/>
  <c r="DU19" i="9" a="1"/>
  <c r="DU19" i="9" s="1"/>
  <c r="H19" i="15" s="1"/>
  <c r="ED19" i="9"/>
  <c r="EU19" i="9" a="1"/>
  <c r="EU19" i="9" s="1"/>
  <c r="EW19" i="9" a="1"/>
  <c r="EW19" i="9" s="1"/>
  <c r="EY19" i="9" a="1"/>
  <c r="EY19" i="9" s="1"/>
  <c r="FA19" i="9" a="1"/>
  <c r="FA19" i="9" s="1"/>
  <c r="FJ19" i="9"/>
  <c r="GA19" i="9" a="1"/>
  <c r="GA19" i="9" s="1"/>
  <c r="Y19" i="10" s="1"/>
  <c r="AA22" i="8" s="1"/>
  <c r="GC19" i="9" a="1"/>
  <c r="GC19" i="9" s="1"/>
  <c r="GE19" i="9" a="1"/>
  <c r="GE19" i="9" s="1"/>
  <c r="GG19" i="9" a="1"/>
  <c r="GG19" i="9" s="1"/>
  <c r="M19" i="15" s="1"/>
  <c r="GP19" i="9"/>
  <c r="HG19" i="9" a="1"/>
  <c r="HG19" i="9" s="1"/>
  <c r="AC19" i="10" s="1"/>
  <c r="AF22" i="8" s="1"/>
  <c r="AH22" i="8" s="1"/>
  <c r="HI19" i="9" a="1"/>
  <c r="HI19" i="9" s="1"/>
  <c r="HK19" i="9" a="1"/>
  <c r="HK19" i="9" s="1"/>
  <c r="HM19" i="9" a="1"/>
  <c r="HM19" i="9" s="1"/>
  <c r="Q19" i="15" s="1"/>
  <c r="HV19" i="9"/>
  <c r="IM19" i="9" a="1"/>
  <c r="IM19" i="9" s="1"/>
  <c r="AG19" i="10" s="1"/>
  <c r="AK22" i="8" s="1"/>
  <c r="IO19" i="9" a="1"/>
  <c r="IO19" i="9" s="1"/>
  <c r="IQ19" i="9" a="1"/>
  <c r="IQ19" i="9" s="1"/>
  <c r="IS19" i="9" a="1"/>
  <c r="IS19" i="9" s="1"/>
  <c r="U19" i="15" s="1"/>
  <c r="N21" i="9"/>
  <c r="AT21" i="9"/>
  <c r="BZ21" i="9"/>
  <c r="DN21" i="9"/>
  <c r="ET21" i="9"/>
  <c r="FZ21" i="9"/>
  <c r="HF21" i="9"/>
  <c r="IL21" i="9"/>
  <c r="F22" i="9"/>
  <c r="W22" i="9" a="1"/>
  <c r="W22" i="9" s="1"/>
  <c r="G22" i="10" s="1"/>
  <c r="Y22" i="9" a="1"/>
  <c r="Y22" i="9" s="1"/>
  <c r="AA22" i="9" a="1"/>
  <c r="AA22" i="9" s="1"/>
  <c r="AC22" i="9" a="1"/>
  <c r="AC22" i="9" s="1"/>
  <c r="C22" i="15" s="1"/>
  <c r="AL22" i="9"/>
  <c r="BC22" i="9" a="1"/>
  <c r="BC22" i="9" s="1"/>
  <c r="K22" i="10" s="1"/>
  <c r="BE22" i="9" a="1"/>
  <c r="BE22" i="9" s="1"/>
  <c r="BG22" i="9" a="1"/>
  <c r="BG22" i="9" s="1"/>
  <c r="BI22" i="9" a="1"/>
  <c r="BI22" i="9" s="1"/>
  <c r="BR22" i="9"/>
  <c r="CI22" i="9" a="1"/>
  <c r="CI22" i="9" s="1"/>
  <c r="O22" i="10" s="1"/>
  <c r="CK22" i="9" a="1"/>
  <c r="CK22" i="9" s="1"/>
  <c r="CM22" i="9" a="1"/>
  <c r="CM22" i="9" s="1"/>
  <c r="CO22" i="9" a="1"/>
  <c r="CO22" i="9" s="1"/>
  <c r="CX22" i="9"/>
  <c r="DF22" i="9"/>
  <c r="DW22" i="9" a="1"/>
  <c r="DW22" i="9" s="1"/>
  <c r="DY22" i="9" a="1"/>
  <c r="DY22" i="9" s="1"/>
  <c r="DA22" i="9" s="1"/>
  <c r="EA22" i="9" a="1"/>
  <c r="EA22" i="9" s="1"/>
  <c r="DC22" i="9" s="1"/>
  <c r="EC22" i="9" a="1"/>
  <c r="EC22" i="9" s="1"/>
  <c r="EL22" i="9"/>
  <c r="FC22" i="9" a="1"/>
  <c r="FC22" i="9" s="1"/>
  <c r="FE22" i="9" a="1"/>
  <c r="FE22" i="9" s="1"/>
  <c r="FG22" i="9" a="1"/>
  <c r="FG22" i="9" s="1"/>
  <c r="FI22" i="9" a="1"/>
  <c r="FI22" i="9" s="1"/>
  <c r="L22" i="15" s="1"/>
  <c r="FR22" i="9"/>
  <c r="GI22" i="9" a="1"/>
  <c r="GI22" i="9" s="1"/>
  <c r="Z22" i="10" s="1"/>
  <c r="AB25" i="8" s="1"/>
  <c r="GK22" i="9" a="1"/>
  <c r="GK22" i="9" s="1"/>
  <c r="GM22" i="9" a="1"/>
  <c r="GM22" i="9" s="1"/>
  <c r="GO22" i="9" a="1"/>
  <c r="GO22" i="9" s="1"/>
  <c r="N22" i="15" s="1"/>
  <c r="GX22" i="9"/>
  <c r="HO22" i="9" a="1"/>
  <c r="HO22" i="9" s="1"/>
  <c r="AD22" i="10" s="1"/>
  <c r="AG25" i="8" s="1"/>
  <c r="HQ22" i="9" a="1"/>
  <c r="HQ22" i="9" s="1"/>
  <c r="HS22" i="9" a="1"/>
  <c r="HS22" i="9" s="1"/>
  <c r="HU22" i="9" a="1"/>
  <c r="HU22" i="9" s="1"/>
  <c r="R22" i="15" s="1"/>
  <c r="ID22" i="9"/>
  <c r="O23" i="9" a="1"/>
  <c r="O23" i="9" s="1"/>
  <c r="F23" i="10" s="1"/>
  <c r="Q23" i="9" a="1"/>
  <c r="Q23" i="9" s="1"/>
  <c r="S23" i="9" a="1"/>
  <c r="S23" i="9" s="1"/>
  <c r="U23" i="9" a="1"/>
  <c r="U23" i="9" s="1"/>
  <c r="B23" i="15" s="1"/>
  <c r="AD23" i="9"/>
  <c r="AU23" i="9" a="1"/>
  <c r="AU23" i="9" s="1"/>
  <c r="J23" i="10" s="1"/>
  <c r="AW23" i="9" a="1"/>
  <c r="AW23" i="9" s="1"/>
  <c r="AY23" i="9" a="1"/>
  <c r="AY23" i="9" s="1"/>
  <c r="BA23" i="9" a="1"/>
  <c r="BA23" i="9" s="1"/>
  <c r="BJ23" i="9"/>
  <c r="CA23" i="9" a="1"/>
  <c r="CA23" i="9" s="1"/>
  <c r="N23" i="10" s="1"/>
  <c r="CC23" i="9" a="1"/>
  <c r="CC23" i="9" s="1"/>
  <c r="CE23" i="9" a="1"/>
  <c r="CE23" i="9" s="1"/>
  <c r="CG23" i="9" a="1"/>
  <c r="CG23" i="9" s="1"/>
  <c r="CP23" i="9"/>
  <c r="DO23" i="9" a="1"/>
  <c r="DO23" i="9" s="1"/>
  <c r="R23" i="10" s="1"/>
  <c r="G26" i="7" s="1"/>
  <c r="M26" i="7" s="1"/>
  <c r="DQ23" i="9" a="1"/>
  <c r="DQ23" i="9" s="1"/>
  <c r="DS23" i="9" a="1"/>
  <c r="DS23" i="9" s="1"/>
  <c r="DU23" i="9" a="1"/>
  <c r="DU23" i="9" s="1"/>
  <c r="H23" i="15" s="1"/>
  <c r="ED23" i="9"/>
  <c r="EU23" i="9" a="1"/>
  <c r="EU23" i="9" s="1"/>
  <c r="EW23" i="9" a="1"/>
  <c r="EW23" i="9" s="1"/>
  <c r="EY23" i="9" a="1"/>
  <c r="EY23" i="9" s="1"/>
  <c r="FA23" i="9" a="1"/>
  <c r="FA23" i="9" s="1"/>
  <c r="FJ23" i="9"/>
  <c r="GA23" i="9" a="1"/>
  <c r="GA23" i="9" s="1"/>
  <c r="Y23" i="10" s="1"/>
  <c r="AA26" i="8" s="1"/>
  <c r="GC23" i="9" a="1"/>
  <c r="GC23" i="9" s="1"/>
  <c r="GE23" i="9" a="1"/>
  <c r="GE23" i="9" s="1"/>
  <c r="GG23" i="9" a="1"/>
  <c r="GG23" i="9" s="1"/>
  <c r="M23" i="15" s="1"/>
  <c r="GP23" i="9"/>
  <c r="HG23" i="9" a="1"/>
  <c r="HG23" i="9" s="1"/>
  <c r="AC23" i="10" s="1"/>
  <c r="AF26" i="8" s="1"/>
  <c r="AH26" i="8" s="1"/>
  <c r="HI23" i="9" a="1"/>
  <c r="HI23" i="9" s="1"/>
  <c r="HK23" i="9" a="1"/>
  <c r="HK23" i="9" s="1"/>
  <c r="HM23" i="9" a="1"/>
  <c r="HM23" i="9" s="1"/>
  <c r="Q23" i="15" s="1"/>
  <c r="HV23" i="9"/>
  <c r="IM23" i="9" a="1"/>
  <c r="IM23" i="9" s="1"/>
  <c r="AG23" i="10" s="1"/>
  <c r="AK26" i="8" s="1"/>
  <c r="IO23" i="9" a="1"/>
  <c r="IO23" i="9" s="1"/>
  <c r="IQ23" i="9" a="1"/>
  <c r="IQ23" i="9" s="1"/>
  <c r="IS23" i="9" a="1"/>
  <c r="IS23" i="9" s="1"/>
  <c r="U23" i="15" s="1"/>
  <c r="N25" i="9"/>
  <c r="AT25" i="9"/>
  <c r="BZ25" i="9"/>
  <c r="DN25" i="9"/>
  <c r="ET25" i="9"/>
  <c r="FZ25" i="9"/>
  <c r="HF25" i="9"/>
  <c r="IL25" i="9"/>
  <c r="F26" i="9"/>
  <c r="W26" i="9" a="1"/>
  <c r="W26" i="9" s="1"/>
  <c r="G26" i="10" s="1"/>
  <c r="Y26" i="9" a="1"/>
  <c r="Y26" i="9" s="1"/>
  <c r="AA26" i="9" a="1"/>
  <c r="AA26" i="9" s="1"/>
  <c r="AC26" i="9" a="1"/>
  <c r="AC26" i="9" s="1"/>
  <c r="C26" i="15" s="1"/>
  <c r="AL26" i="9"/>
  <c r="BC26" i="9" a="1"/>
  <c r="BC26" i="9" s="1"/>
  <c r="K26" i="10" s="1"/>
  <c r="BE26" i="9" a="1"/>
  <c r="BE26" i="9" s="1"/>
  <c r="BG26" i="9" a="1"/>
  <c r="BG26" i="9" s="1"/>
  <c r="BI26" i="9" a="1"/>
  <c r="BI26" i="9" s="1"/>
  <c r="BR26" i="9"/>
  <c r="CI26" i="9" a="1"/>
  <c r="CI26" i="9" s="1"/>
  <c r="O26" i="10" s="1"/>
  <c r="CK26" i="9" a="1"/>
  <c r="CK26" i="9" s="1"/>
  <c r="CM26" i="9" a="1"/>
  <c r="CM26" i="9" s="1"/>
  <c r="CO26" i="9" a="1"/>
  <c r="CO26" i="9" s="1"/>
  <c r="CX26" i="9"/>
  <c r="DF26" i="9"/>
  <c r="DW26" i="9" a="1"/>
  <c r="DW26" i="9" s="1"/>
  <c r="DY26" i="9" a="1"/>
  <c r="DY26" i="9" s="1"/>
  <c r="DA26" i="9" s="1"/>
  <c r="EA26" i="9" a="1"/>
  <c r="EA26" i="9" s="1"/>
  <c r="DC26" i="9" s="1"/>
  <c r="EC26" i="9" a="1"/>
  <c r="EC26" i="9" s="1"/>
  <c r="EL26" i="9"/>
  <c r="FC26" i="9" a="1"/>
  <c r="FC26" i="9" s="1"/>
  <c r="FE26" i="9" a="1"/>
  <c r="FE26" i="9" s="1"/>
  <c r="FG26" i="9" a="1"/>
  <c r="FG26" i="9" s="1"/>
  <c r="FI26" i="9" a="1"/>
  <c r="FI26" i="9" s="1"/>
  <c r="L26" i="15" s="1"/>
  <c r="FR26" i="9"/>
  <c r="GI26" i="9" a="1"/>
  <c r="GI26" i="9" s="1"/>
  <c r="Z26" i="10" s="1"/>
  <c r="AB29" i="8" s="1"/>
  <c r="GK26" i="9" a="1"/>
  <c r="GK26" i="9" s="1"/>
  <c r="GM26" i="9" a="1"/>
  <c r="GM26" i="9" s="1"/>
  <c r="GO26" i="9" a="1"/>
  <c r="GO26" i="9" s="1"/>
  <c r="N26" i="15" s="1"/>
  <c r="GX26" i="9"/>
  <c r="HO26" i="9" a="1"/>
  <c r="HO26" i="9" s="1"/>
  <c r="AD26" i="10" s="1"/>
  <c r="AG29" i="8" s="1"/>
  <c r="HQ26" i="9" a="1"/>
  <c r="HQ26" i="9" s="1"/>
  <c r="HS26" i="9" a="1"/>
  <c r="HS26" i="9" s="1"/>
  <c r="HU26" i="9" a="1"/>
  <c r="HU26" i="9" s="1"/>
  <c r="R26" i="15" s="1"/>
  <c r="ID26" i="9"/>
  <c r="O27" i="9" a="1"/>
  <c r="O27" i="9" s="1"/>
  <c r="F27" i="10" s="1"/>
  <c r="Q27" i="9" a="1"/>
  <c r="Q27" i="9" s="1"/>
  <c r="S27" i="9" a="1"/>
  <c r="S27" i="9" s="1"/>
  <c r="U27" i="9" a="1"/>
  <c r="U27" i="9" s="1"/>
  <c r="B27" i="15" s="1"/>
  <c r="AD27" i="9"/>
  <c r="AU27" i="9" a="1"/>
  <c r="AU27" i="9" s="1"/>
  <c r="J27" i="10" s="1"/>
  <c r="AW27" i="9" a="1"/>
  <c r="AW27" i="9" s="1"/>
  <c r="AY27" i="9" a="1"/>
  <c r="AY27" i="9" s="1"/>
  <c r="BA27" i="9" a="1"/>
  <c r="BA27" i="9" s="1"/>
  <c r="BJ27" i="9"/>
  <c r="CA27" i="9" a="1"/>
  <c r="CA27" i="9" s="1"/>
  <c r="N27" i="10" s="1"/>
  <c r="CC27" i="9" a="1"/>
  <c r="CC27" i="9" s="1"/>
  <c r="CE27" i="9" a="1"/>
  <c r="CE27" i="9" s="1"/>
  <c r="CG27" i="9" a="1"/>
  <c r="CG27" i="9" s="1"/>
  <c r="CP27" i="9"/>
  <c r="DO27" i="9" a="1"/>
  <c r="DO27" i="9" s="1"/>
  <c r="R27" i="10" s="1"/>
  <c r="G30" i="7" s="1"/>
  <c r="M30" i="7" s="1"/>
  <c r="DQ27" i="9" a="1"/>
  <c r="DQ27" i="9" s="1"/>
  <c r="DS27" i="9" a="1"/>
  <c r="DS27" i="9" s="1"/>
  <c r="DU27" i="9" a="1"/>
  <c r="DU27" i="9" s="1"/>
  <c r="H27" i="15" s="1"/>
  <c r="ED27" i="9"/>
  <c r="EU27" i="9" a="1"/>
  <c r="EU27" i="9" s="1"/>
  <c r="EW27" i="9" a="1"/>
  <c r="EW27" i="9" s="1"/>
  <c r="EY27" i="9" a="1"/>
  <c r="EY27" i="9" s="1"/>
  <c r="FA27" i="9" a="1"/>
  <c r="FA27" i="9" s="1"/>
  <c r="FJ27" i="9"/>
  <c r="GA27" i="9" a="1"/>
  <c r="GA27" i="9" s="1"/>
  <c r="Y27" i="10" s="1"/>
  <c r="AA30" i="8" s="1"/>
  <c r="GC27" i="9" a="1"/>
  <c r="GC27" i="9" s="1"/>
  <c r="GE27" i="9" a="1"/>
  <c r="GE27" i="9" s="1"/>
  <c r="GG27" i="9" a="1"/>
  <c r="GG27" i="9" s="1"/>
  <c r="M27" i="15" s="1"/>
  <c r="GP27" i="9"/>
  <c r="HG27" i="9" a="1"/>
  <c r="HG27" i="9" s="1"/>
  <c r="AC27" i="10" s="1"/>
  <c r="AF30" i="8" s="1"/>
  <c r="AH30" i="8" s="1"/>
  <c r="HI27" i="9" a="1"/>
  <c r="HI27" i="9" s="1"/>
  <c r="HK27" i="9" a="1"/>
  <c r="HK27" i="9" s="1"/>
  <c r="HM27" i="9" a="1"/>
  <c r="HM27" i="9" s="1"/>
  <c r="Q27" i="15" s="1"/>
  <c r="HV27" i="9"/>
  <c r="IM27" i="9" a="1"/>
  <c r="IM27" i="9" s="1"/>
  <c r="AG27" i="10" s="1"/>
  <c r="AK30" i="8" s="1"/>
  <c r="IO27" i="9" a="1"/>
  <c r="IO27" i="9" s="1"/>
  <c r="IQ27" i="9" a="1"/>
  <c r="IQ27" i="9" s="1"/>
  <c r="IS27" i="9" a="1"/>
  <c r="IS27" i="9" s="1"/>
  <c r="U27" i="15" s="1"/>
  <c r="V28" i="9"/>
  <c r="BB28" i="9"/>
  <c r="CH28" i="9"/>
  <c r="DV28" i="9"/>
  <c r="FB28" i="9"/>
  <c r="GH28" i="9"/>
  <c r="HN28" i="9"/>
  <c r="N29" i="9"/>
  <c r="AT29" i="9"/>
  <c r="BZ29" i="9"/>
  <c r="DN29" i="9"/>
  <c r="ET29" i="9"/>
  <c r="FZ29" i="9"/>
  <c r="HF29" i="9"/>
  <c r="IL29" i="9"/>
  <c r="F30" i="9"/>
  <c r="W30" i="9" a="1"/>
  <c r="W30" i="9" s="1"/>
  <c r="G30" i="10" s="1"/>
  <c r="Y30" i="9" a="1"/>
  <c r="Y30" i="9" s="1"/>
  <c r="AA30" i="9" a="1"/>
  <c r="AA30" i="9" s="1"/>
  <c r="AC30" i="9" a="1"/>
  <c r="AC30" i="9" s="1"/>
  <c r="C30" i="15" s="1"/>
  <c r="AL30" i="9"/>
  <c r="BC30" i="9" a="1"/>
  <c r="BC30" i="9" s="1"/>
  <c r="K30" i="10" s="1"/>
  <c r="BE30" i="9" a="1"/>
  <c r="BE30" i="9" s="1"/>
  <c r="BG30" i="9" a="1"/>
  <c r="BG30" i="9" s="1"/>
  <c r="BI30" i="9" a="1"/>
  <c r="BI30" i="9" s="1"/>
  <c r="BR30" i="9"/>
  <c r="CI30" i="9" a="1"/>
  <c r="CI30" i="9" s="1"/>
  <c r="O30" i="10" s="1"/>
  <c r="CK30" i="9" a="1"/>
  <c r="CK30" i="9" s="1"/>
  <c r="CM30" i="9" a="1"/>
  <c r="CM30" i="9" s="1"/>
  <c r="CO30" i="9" a="1"/>
  <c r="CO30" i="9" s="1"/>
  <c r="CX30" i="9"/>
  <c r="DF30" i="9"/>
  <c r="DW30" i="9" a="1"/>
  <c r="DW30" i="9" s="1"/>
  <c r="DY30" i="9" a="1"/>
  <c r="DY30" i="9" s="1"/>
  <c r="DA30" i="9" s="1"/>
  <c r="EA30" i="9" a="1"/>
  <c r="EA30" i="9" s="1"/>
  <c r="DC30" i="9" s="1"/>
  <c r="EC30" i="9" a="1"/>
  <c r="EC30" i="9" s="1"/>
  <c r="EL30" i="9"/>
  <c r="FC30" i="9" a="1"/>
  <c r="FC30" i="9" s="1"/>
  <c r="FE30" i="9" a="1"/>
  <c r="FE30" i="9" s="1"/>
  <c r="FG30" i="9" a="1"/>
  <c r="FG30" i="9" s="1"/>
  <c r="FI30" i="9" a="1"/>
  <c r="FI30" i="9" s="1"/>
  <c r="L30" i="15" s="1"/>
  <c r="FR30" i="9"/>
  <c r="GI30" i="9" a="1"/>
  <c r="GI30" i="9" s="1"/>
  <c r="Z30" i="10" s="1"/>
  <c r="AB33" i="8" s="1"/>
  <c r="GK30" i="9" a="1"/>
  <c r="GK30" i="9" s="1"/>
  <c r="GM30" i="9" a="1"/>
  <c r="GM30" i="9" s="1"/>
  <c r="GO30" i="9" a="1"/>
  <c r="GO30" i="9" s="1"/>
  <c r="N30" i="15" s="1"/>
  <c r="GX30" i="9"/>
  <c r="HO30" i="9" a="1"/>
  <c r="HO30" i="9" s="1"/>
  <c r="AD30" i="10" s="1"/>
  <c r="AG33" i="8" s="1"/>
  <c r="HQ30" i="9" a="1"/>
  <c r="HQ30" i="9" s="1"/>
  <c r="HS30" i="9" a="1"/>
  <c r="HS30" i="9" s="1"/>
  <c r="HU30" i="9" a="1"/>
  <c r="HU30" i="9" s="1"/>
  <c r="R30" i="15" s="1"/>
  <c r="ID30" i="9"/>
  <c r="O31" i="9" a="1"/>
  <c r="O31" i="9" s="1"/>
  <c r="F31" i="10" s="1"/>
  <c r="Q31" i="9" a="1"/>
  <c r="Q31" i="9" s="1"/>
  <c r="S31" i="9" a="1"/>
  <c r="S31" i="9" s="1"/>
  <c r="U31" i="9" a="1"/>
  <c r="U31" i="9" s="1"/>
  <c r="B31" i="15" s="1"/>
  <c r="AD31" i="9"/>
  <c r="AU31" i="9" a="1"/>
  <c r="AU31" i="9" s="1"/>
  <c r="J31" i="10" s="1"/>
  <c r="AW31" i="9" a="1"/>
  <c r="AW31" i="9" s="1"/>
  <c r="AY31" i="9" a="1"/>
  <c r="AY31" i="9" s="1"/>
  <c r="BA31" i="9" a="1"/>
  <c r="BA31" i="9" s="1"/>
  <c r="BJ31" i="9"/>
  <c r="CA31" i="9" a="1"/>
  <c r="CA31" i="9" s="1"/>
  <c r="N31" i="10" s="1"/>
  <c r="CC31" i="9" a="1"/>
  <c r="CC31" i="9" s="1"/>
  <c r="CE31" i="9" a="1"/>
  <c r="CE31" i="9" s="1"/>
  <c r="CG31" i="9" a="1"/>
  <c r="CG31" i="9" s="1"/>
  <c r="CP31" i="9"/>
  <c r="DO31" i="9" a="1"/>
  <c r="DO31" i="9" s="1"/>
  <c r="R31" i="10" s="1"/>
  <c r="G34" i="7" s="1"/>
  <c r="M34" i="7" s="1"/>
  <c r="DQ31" i="9" a="1"/>
  <c r="DQ31" i="9" s="1"/>
  <c r="DS31" i="9" a="1"/>
  <c r="DS31" i="9" s="1"/>
  <c r="DU31" i="9" a="1"/>
  <c r="DU31" i="9" s="1"/>
  <c r="H31" i="15" s="1"/>
  <c r="ED31" i="9"/>
  <c r="EU31" i="9" a="1"/>
  <c r="EU31" i="9" s="1"/>
  <c r="EW31" i="9" a="1"/>
  <c r="EW31" i="9" s="1"/>
  <c r="EY31" i="9" a="1"/>
  <c r="EY31" i="9" s="1"/>
  <c r="FA31" i="9" a="1"/>
  <c r="FA31" i="9" s="1"/>
  <c r="FJ31" i="9"/>
  <c r="GA31" i="9" a="1"/>
  <c r="GA31" i="9" s="1"/>
  <c r="Y31" i="10" s="1"/>
  <c r="AA34" i="8" s="1"/>
  <c r="GC31" i="9" a="1"/>
  <c r="GC31" i="9" s="1"/>
  <c r="GE31" i="9" a="1"/>
  <c r="GE31" i="9" s="1"/>
  <c r="GG31" i="9" a="1"/>
  <c r="GG31" i="9" s="1"/>
  <c r="M31" i="15" s="1"/>
  <c r="GP31" i="9"/>
  <c r="HG31" i="9" a="1"/>
  <c r="HG31" i="9" s="1"/>
  <c r="AC31" i="10" s="1"/>
  <c r="AF34" i="8" s="1"/>
  <c r="AH34" i="8" s="1"/>
  <c r="HI31" i="9" a="1"/>
  <c r="HI31" i="9" s="1"/>
  <c r="HK31" i="9" a="1"/>
  <c r="HK31" i="9" s="1"/>
  <c r="HM31" i="9" a="1"/>
  <c r="HM31" i="9" s="1"/>
  <c r="Q31" i="15" s="1"/>
  <c r="HV31" i="9"/>
  <c r="IM31" i="9" a="1"/>
  <c r="IM31" i="9" s="1"/>
  <c r="AG31" i="10" s="1"/>
  <c r="AK34" i="8" s="1"/>
  <c r="IO31" i="9" a="1"/>
  <c r="IO31" i="9" s="1"/>
  <c r="IQ31" i="9" a="1"/>
  <c r="IQ31" i="9" s="1"/>
  <c r="IS31" i="9" a="1"/>
  <c r="IS31" i="9" s="1"/>
  <c r="U31" i="15" s="1"/>
  <c r="V32" i="9"/>
  <c r="BB32" i="9"/>
  <c r="CH32" i="9"/>
  <c r="DV32" i="9"/>
  <c r="FB32" i="9"/>
  <c r="GH32" i="9"/>
  <c r="HN32" i="9"/>
  <c r="N33" i="9"/>
  <c r="AT33" i="9"/>
  <c r="BZ33" i="9"/>
  <c r="DN33" i="9"/>
  <c r="ET33" i="9"/>
  <c r="FZ33" i="9"/>
  <c r="HF33" i="9"/>
  <c r="IL33" i="9"/>
  <c r="F34" i="9"/>
  <c r="W34" i="9" a="1"/>
  <c r="W34" i="9" s="1"/>
  <c r="G34" i="10" s="1"/>
  <c r="Y34" i="9" a="1"/>
  <c r="Y34" i="9" s="1"/>
  <c r="AA34" i="9" a="1"/>
  <c r="AA34" i="9" s="1"/>
  <c r="AC34" i="9" a="1"/>
  <c r="AC34" i="9" s="1"/>
  <c r="C34" i="15" s="1"/>
  <c r="AL34" i="9"/>
  <c r="BC34" i="9" a="1"/>
  <c r="BC34" i="9" s="1"/>
  <c r="K34" i="10" s="1"/>
  <c r="BE34" i="9" a="1"/>
  <c r="BE34" i="9" s="1"/>
  <c r="BG34" i="9" a="1"/>
  <c r="BG34" i="9" s="1"/>
  <c r="BI34" i="9" a="1"/>
  <c r="BI34" i="9" s="1"/>
  <c r="BR34" i="9"/>
  <c r="CI34" i="9" a="1"/>
  <c r="CI34" i="9" s="1"/>
  <c r="O34" i="10" s="1"/>
  <c r="CK34" i="9" a="1"/>
  <c r="CK34" i="9" s="1"/>
  <c r="CM34" i="9" a="1"/>
  <c r="CM34" i="9" s="1"/>
  <c r="CO34" i="9" a="1"/>
  <c r="CO34" i="9" s="1"/>
  <c r="CX34" i="9"/>
  <c r="DF34" i="9"/>
  <c r="DW34" i="9" a="1"/>
  <c r="DW34" i="9" s="1"/>
  <c r="DY34" i="9" a="1"/>
  <c r="DY34" i="9" s="1"/>
  <c r="DA34" i="9" s="1"/>
  <c r="EA34" i="9" a="1"/>
  <c r="EA34" i="9" s="1"/>
  <c r="DC34" i="9" s="1"/>
  <c r="EC34" i="9" a="1"/>
  <c r="EC34" i="9" s="1"/>
  <c r="EL34" i="9"/>
  <c r="FC34" i="9" a="1"/>
  <c r="FC34" i="9" s="1"/>
  <c r="FE34" i="9" a="1"/>
  <c r="FE34" i="9" s="1"/>
  <c r="FG34" i="9" a="1"/>
  <c r="FG34" i="9" s="1"/>
  <c r="FI34" i="9" a="1"/>
  <c r="FI34" i="9" s="1"/>
  <c r="L34" i="15" s="1"/>
  <c r="FR34" i="9"/>
  <c r="GI34" i="9" a="1"/>
  <c r="GI34" i="9" s="1"/>
  <c r="Z34" i="10" s="1"/>
  <c r="AB37" i="8" s="1"/>
  <c r="GK34" i="9" a="1"/>
  <c r="GK34" i="9" s="1"/>
  <c r="GM34" i="9" a="1"/>
  <c r="GM34" i="9" s="1"/>
  <c r="GO34" i="9" a="1"/>
  <c r="GO34" i="9" s="1"/>
  <c r="N34" i="15" s="1"/>
  <c r="GX34" i="9"/>
  <c r="HO34" i="9" a="1"/>
  <c r="HO34" i="9" s="1"/>
  <c r="AD34" i="10" s="1"/>
  <c r="AG37" i="8" s="1"/>
  <c r="HQ34" i="9" a="1"/>
  <c r="HQ34" i="9" s="1"/>
  <c r="HS34" i="9" a="1"/>
  <c r="HS34" i="9" s="1"/>
  <c r="HU34" i="9" a="1"/>
  <c r="HU34" i="9" s="1"/>
  <c r="R34" i="15" s="1"/>
  <c r="ID34" i="9"/>
  <c r="C35" i="10"/>
  <c r="IL35" i="9"/>
  <c r="HF35" i="9"/>
  <c r="FZ35" i="9"/>
  <c r="ET35" i="9"/>
  <c r="DN35" i="9"/>
  <c r="O35" i="9" a="1"/>
  <c r="O35" i="9" s="1"/>
  <c r="F35" i="10" s="1"/>
  <c r="Q35" i="9" a="1"/>
  <c r="Q35" i="9" s="1"/>
  <c r="S35" i="9" a="1"/>
  <c r="S35" i="9" s="1"/>
  <c r="U35" i="9" a="1"/>
  <c r="U35" i="9" s="1"/>
  <c r="B35" i="15" s="1"/>
  <c r="AD35" i="9"/>
  <c r="AU35" i="9" a="1"/>
  <c r="AU35" i="9" s="1"/>
  <c r="J35" i="10" s="1"/>
  <c r="AW35" i="9" a="1"/>
  <c r="AW35" i="9" s="1"/>
  <c r="AY35" i="9" a="1"/>
  <c r="AY35" i="9" s="1"/>
  <c r="BA35" i="9" a="1"/>
  <c r="BA35" i="9" s="1"/>
  <c r="BJ35" i="9"/>
  <c r="CA35" i="9" a="1"/>
  <c r="CA35" i="9" s="1"/>
  <c r="N35" i="10" s="1"/>
  <c r="CL35" i="9" a="1"/>
  <c r="CL35" i="9" s="1"/>
  <c r="CO35" i="9" a="1"/>
  <c r="CO35" i="9" s="1"/>
  <c r="CX35" i="9"/>
  <c r="DG35" i="9" a="1"/>
  <c r="DG35" i="9" s="1"/>
  <c r="Q35" i="10" s="1"/>
  <c r="F38" i="7" s="1"/>
  <c r="DJ35" i="9" a="1"/>
  <c r="DJ35" i="9" s="1"/>
  <c r="N35" i="14" s="1"/>
  <c r="DX35" i="9" a="1"/>
  <c r="DX35" i="9" s="1"/>
  <c r="CZ35" i="9" s="1"/>
  <c r="EA35" i="9" a="1"/>
  <c r="EA35" i="9" s="1"/>
  <c r="DC35" i="9" s="1"/>
  <c r="ED35" i="9"/>
  <c r="EO35" i="9" a="1"/>
  <c r="EO35" i="9" s="1"/>
  <c r="ER35" i="9" a="1"/>
  <c r="ER35" i="9" s="1"/>
  <c r="FF35" i="9" a="1"/>
  <c r="FF35" i="9" s="1"/>
  <c r="AA35" i="14" s="1"/>
  <c r="FI35" i="9" a="1"/>
  <c r="FI35" i="9" s="1"/>
  <c r="L35" i="15" s="1"/>
  <c r="FR35" i="9"/>
  <c r="GI35" i="9" a="1"/>
  <c r="GI35" i="9" s="1"/>
  <c r="Z35" i="10" s="1"/>
  <c r="AB38" i="8" s="1"/>
  <c r="GN35" i="9" a="1"/>
  <c r="GN35" i="9" s="1"/>
  <c r="GT35" i="9" a="1"/>
  <c r="GT35" i="9" s="1"/>
  <c r="AE35" i="14" s="1"/>
  <c r="GZ35" i="9" a="1"/>
  <c r="GZ35" i="9" s="1"/>
  <c r="HE35" i="9" a="1"/>
  <c r="HE35" i="9" s="1"/>
  <c r="P35" i="15" s="1"/>
  <c r="HN35" i="9"/>
  <c r="IB35" i="9" a="1"/>
  <c r="IB35" i="9" s="1"/>
  <c r="IE35" i="9" a="1"/>
  <c r="IE35" i="9" s="1"/>
  <c r="AF35" i="10" s="1"/>
  <c r="AJ38" i="8" s="1"/>
  <c r="IH35" i="9" a="1"/>
  <c r="IH35" i="9" s="1"/>
  <c r="AL35" i="14" s="1"/>
  <c r="V36" i="9"/>
  <c r="BJ36" i="9"/>
  <c r="ED36" i="9"/>
  <c r="FZ36" i="9"/>
  <c r="HN36" i="9"/>
  <c r="J37" i="9" a="1"/>
  <c r="J37" i="9" s="1"/>
  <c r="M37" i="9" a="1"/>
  <c r="M37" i="9" s="1"/>
  <c r="AM37" i="9" a="1"/>
  <c r="AM37" i="9" s="1"/>
  <c r="I37" i="10" s="1"/>
  <c r="S40" i="6" s="1"/>
  <c r="AR37" i="9" a="1"/>
  <c r="AR37" i="9" s="1"/>
  <c r="AX37" i="9" a="1"/>
  <c r="AX37" i="9" s="1"/>
  <c r="BD37" i="9" a="1"/>
  <c r="BD37" i="9" s="1"/>
  <c r="BI37" i="9" a="1"/>
  <c r="BI37" i="9" s="1"/>
  <c r="CF37" i="9" a="1"/>
  <c r="CF37" i="9" s="1"/>
  <c r="CI37" i="9" a="1"/>
  <c r="CI37" i="9" s="1"/>
  <c r="O37" i="10" s="1"/>
  <c r="CL37" i="9" a="1"/>
  <c r="CL37" i="9" s="1"/>
  <c r="DB37" i="9"/>
  <c r="DG37" i="9" a="1"/>
  <c r="DG37" i="9" s="1"/>
  <c r="Q37" i="10" s="1"/>
  <c r="F40" i="7" s="1"/>
  <c r="DL37" i="9" a="1"/>
  <c r="DL37" i="9" s="1"/>
  <c r="DR37" i="9" a="1"/>
  <c r="DR37" i="9" s="1"/>
  <c r="O37" i="14" s="1"/>
  <c r="FD37" i="9" a="1"/>
  <c r="FD37" i="9" s="1"/>
  <c r="GB37" i="9" a="1"/>
  <c r="GB37" i="9" s="1"/>
  <c r="HU37" i="9" a="1"/>
  <c r="HU37" i="9" s="1"/>
  <c r="R37" i="15" s="1"/>
  <c r="HS37" i="9" a="1"/>
  <c r="HS37" i="9" s="1"/>
  <c r="HQ37" i="9" a="1"/>
  <c r="HQ37" i="9" s="1"/>
  <c r="HO37" i="9" a="1"/>
  <c r="HO37" i="9" s="1"/>
  <c r="AD37" i="10" s="1"/>
  <c r="AG40" i="8" s="1"/>
  <c r="HR37" i="9" a="1"/>
  <c r="HR37" i="9" s="1"/>
  <c r="AI37" i="14" s="1"/>
  <c r="IS37" i="9" a="1"/>
  <c r="IS37" i="9" s="1"/>
  <c r="U37" i="15" s="1"/>
  <c r="IQ37" i="9" a="1"/>
  <c r="IQ37" i="9" s="1"/>
  <c r="IO37" i="9" a="1"/>
  <c r="IO37" i="9" s="1"/>
  <c r="IM37" i="9" a="1"/>
  <c r="IM37" i="9" s="1"/>
  <c r="AG37" i="10" s="1"/>
  <c r="AK40" i="8" s="1"/>
  <c r="IP37" i="9" a="1"/>
  <c r="IP37" i="9" s="1"/>
  <c r="AM37" i="14" s="1"/>
  <c r="M38" i="9" a="1"/>
  <c r="M38" i="9" s="1"/>
  <c r="K38" i="9" a="1"/>
  <c r="K38" i="9" s="1"/>
  <c r="I38" i="9" a="1"/>
  <c r="I38" i="9" s="1"/>
  <c r="G38" i="9" a="1"/>
  <c r="G38" i="9" s="1"/>
  <c r="O64" i="12" s="1"/>
  <c r="J38" i="9" a="1"/>
  <c r="J38" i="9" s="1"/>
  <c r="AN38" i="9" a="1"/>
  <c r="AN38" i="9" s="1"/>
  <c r="BY38" i="9" a="1"/>
  <c r="BY38" i="9" s="1"/>
  <c r="BW38" i="9" a="1"/>
  <c r="BW38" i="9" s="1"/>
  <c r="BU38" i="9" a="1"/>
  <c r="BU38" i="9" s="1"/>
  <c r="BS38" i="9" a="1"/>
  <c r="BS38" i="9" s="1"/>
  <c r="M38" i="10" s="1"/>
  <c r="BV38" i="9" a="1"/>
  <c r="BV38" i="9" s="1"/>
  <c r="DH38" i="9" a="1"/>
  <c r="DH38" i="9" s="1"/>
  <c r="ES38" i="9" a="1"/>
  <c r="ES38" i="9" s="1"/>
  <c r="K38" i="15" s="1"/>
  <c r="EQ38" i="9" a="1"/>
  <c r="EQ38" i="9" s="1"/>
  <c r="EO38" i="9" a="1"/>
  <c r="EO38" i="9" s="1"/>
  <c r="EM38" i="9" a="1"/>
  <c r="EM38" i="9" s="1"/>
  <c r="U38" i="10" s="1"/>
  <c r="J41" i="7" s="1"/>
  <c r="P41" i="7" s="1"/>
  <c r="EP38" i="9" a="1"/>
  <c r="EP38" i="9" s="1"/>
  <c r="R38" i="14" s="1"/>
  <c r="FT38" i="9" a="1"/>
  <c r="FT38" i="9" s="1"/>
  <c r="HE38" i="9" a="1"/>
  <c r="HE38" i="9" s="1"/>
  <c r="P38" i="15" s="1"/>
  <c r="HC38" i="9" a="1"/>
  <c r="HC38" i="9" s="1"/>
  <c r="HA38" i="9" a="1"/>
  <c r="HA38" i="9" s="1"/>
  <c r="GY38" i="9" a="1"/>
  <c r="GY38" i="9" s="1"/>
  <c r="AB38" i="10" s="1"/>
  <c r="AD41" i="8" s="1"/>
  <c r="HB38" i="9" a="1"/>
  <c r="HB38" i="9" s="1"/>
  <c r="AF38" i="14" s="1"/>
  <c r="IF38" i="9" a="1"/>
  <c r="IF38" i="9" s="1"/>
  <c r="AL39" i="9"/>
  <c r="CX39" i="9"/>
  <c r="DF39" i="9"/>
  <c r="FR39" i="9"/>
  <c r="ID39" i="9"/>
  <c r="V40" i="9"/>
  <c r="CH40" i="9"/>
  <c r="FB40" i="9"/>
  <c r="X41" i="9" a="1"/>
  <c r="X41" i="9" s="1"/>
  <c r="AV41" i="9" a="1"/>
  <c r="AV41" i="9" s="1"/>
  <c r="CO41" i="9" a="1"/>
  <c r="CO41" i="9" s="1"/>
  <c r="CM41" i="9" a="1"/>
  <c r="CM41" i="9" s="1"/>
  <c r="CK41" i="9" a="1"/>
  <c r="CK41" i="9" s="1"/>
  <c r="CI41" i="9" a="1"/>
  <c r="CI41" i="9" s="1"/>
  <c r="O41" i="10" s="1"/>
  <c r="CL41" i="9" a="1"/>
  <c r="CL41" i="9" s="1"/>
  <c r="FD41" i="9" a="1"/>
  <c r="FD41" i="9" s="1"/>
  <c r="GO41" i="9" a="1"/>
  <c r="GO41" i="9" s="1"/>
  <c r="N41" i="15" s="1"/>
  <c r="GM41" i="9" a="1"/>
  <c r="GM41" i="9" s="1"/>
  <c r="GK41" i="9" a="1"/>
  <c r="GK41" i="9" s="1"/>
  <c r="GI41" i="9" a="1"/>
  <c r="GI41" i="9" s="1"/>
  <c r="Z41" i="10" s="1"/>
  <c r="AB44" i="8" s="1"/>
  <c r="P42" i="9" a="1"/>
  <c r="P42" i="9" s="1"/>
  <c r="AV42" i="9" a="1"/>
  <c r="AV42" i="9" s="1"/>
  <c r="CB42" i="9" a="1"/>
  <c r="CB42" i="9" s="1"/>
  <c r="H43" i="9" a="1"/>
  <c r="H43" i="9" s="1"/>
  <c r="FY43" i="9" a="1"/>
  <c r="FY43" i="9" s="1"/>
  <c r="FW43" i="9" a="1"/>
  <c r="FW43" i="9" s="1"/>
  <c r="FU43" i="9" a="1"/>
  <c r="FU43" i="9" s="1"/>
  <c r="FS43" i="9" a="1"/>
  <c r="FS43" i="9" s="1"/>
  <c r="X43" i="10" s="1"/>
  <c r="GZ43" i="9" a="1"/>
  <c r="GZ43" i="9" s="1"/>
  <c r="C44" i="10"/>
  <c r="IL44" i="9"/>
  <c r="HF44" i="9"/>
  <c r="FZ44" i="9"/>
  <c r="ET44" i="9"/>
  <c r="DN44" i="9"/>
  <c r="BZ44" i="9"/>
  <c r="AT44" i="9"/>
  <c r="N44" i="9"/>
  <c r="HN44" i="9"/>
  <c r="GH44" i="9"/>
  <c r="FB44" i="9"/>
  <c r="DV44" i="9"/>
  <c r="CH44" i="9"/>
  <c r="BB44" i="9"/>
  <c r="V44" i="9"/>
  <c r="ID44" i="9"/>
  <c r="GX44" i="9"/>
  <c r="FR44" i="9"/>
  <c r="EL44" i="9"/>
  <c r="DF44" i="9"/>
  <c r="CX44" i="9"/>
  <c r="BR44" i="9"/>
  <c r="AL44" i="9"/>
  <c r="F44" i="9"/>
  <c r="CP44" i="9"/>
  <c r="FJ44" i="9"/>
  <c r="GR44" i="9" a="1"/>
  <c r="GR44" i="9" s="1"/>
  <c r="AC45" i="9" a="1"/>
  <c r="AC45" i="9" s="1"/>
  <c r="C45" i="15" s="1"/>
  <c r="AA45" i="9" a="1"/>
  <c r="AA45" i="9" s="1"/>
  <c r="Y45" i="9" a="1"/>
  <c r="Y45" i="9" s="1"/>
  <c r="W45" i="9" a="1"/>
  <c r="W45" i="9" s="1"/>
  <c r="G45" i="10" s="1"/>
  <c r="FD45" i="9" a="1"/>
  <c r="FD45" i="9" s="1"/>
  <c r="GO45" i="9" a="1"/>
  <c r="GO45" i="9" s="1"/>
  <c r="N45" i="15" s="1"/>
  <c r="GM45" i="9" a="1"/>
  <c r="GM45" i="9" s="1"/>
  <c r="GK45" i="9" a="1"/>
  <c r="GK45" i="9" s="1"/>
  <c r="GI45" i="9" a="1"/>
  <c r="GI45" i="9" s="1"/>
  <c r="Z45" i="10" s="1"/>
  <c r="AB48" i="8" s="1"/>
  <c r="P46" i="9" a="1"/>
  <c r="P46" i="9" s="1"/>
  <c r="AV46" i="9" a="1"/>
  <c r="AV46" i="9" s="1"/>
  <c r="CB46" i="9" a="1"/>
  <c r="CB46" i="9" s="1"/>
  <c r="H47" i="9" a="1"/>
  <c r="H47" i="9" s="1"/>
  <c r="FY47" i="9" a="1"/>
  <c r="FY47" i="9" s="1"/>
  <c r="FW47" i="9" a="1"/>
  <c r="FW47" i="9" s="1"/>
  <c r="FU47" i="9" a="1"/>
  <c r="FU47" i="9" s="1"/>
  <c r="FS47" i="9" a="1"/>
  <c r="FS47" i="9" s="1"/>
  <c r="X47" i="10" s="1"/>
  <c r="GZ47" i="9" a="1"/>
  <c r="GZ47" i="9" s="1"/>
  <c r="C48" i="10"/>
  <c r="IL48" i="9"/>
  <c r="HF48" i="9"/>
  <c r="FZ48" i="9"/>
  <c r="ET48" i="9"/>
  <c r="DN48" i="9"/>
  <c r="BZ48" i="9"/>
  <c r="AT48" i="9"/>
  <c r="N48" i="9"/>
  <c r="HN48" i="9"/>
  <c r="GH48" i="9"/>
  <c r="FB48" i="9"/>
  <c r="DV48" i="9"/>
  <c r="CH48" i="9"/>
  <c r="BB48" i="9"/>
  <c r="V48" i="9"/>
  <c r="ID48" i="9"/>
  <c r="GX48" i="9"/>
  <c r="FR48" i="9"/>
  <c r="EL48" i="9"/>
  <c r="DF48" i="9"/>
  <c r="CX48" i="9"/>
  <c r="BR48" i="9"/>
  <c r="AL48" i="9"/>
  <c r="F48" i="9"/>
  <c r="CP48" i="9"/>
  <c r="FJ48" i="9"/>
  <c r="GR48" i="9" a="1"/>
  <c r="GR48" i="9" s="1"/>
  <c r="AC49" i="9" a="1"/>
  <c r="AC49" i="9" s="1"/>
  <c r="C49" i="15" s="1"/>
  <c r="AA49" i="9" a="1"/>
  <c r="AA49" i="9" s="1"/>
  <c r="Y49" i="9" a="1"/>
  <c r="Y49" i="9" s="1"/>
  <c r="W49" i="9" a="1"/>
  <c r="W49" i="9" s="1"/>
  <c r="G49" i="10" s="1"/>
  <c r="CL49" i="9" a="1"/>
  <c r="CL49" i="9" s="1"/>
  <c r="I53" i="15"/>
  <c r="DE53" i="9"/>
  <c r="HU61" i="9" a="1"/>
  <c r="HU61" i="9" s="1"/>
  <c r="R61" i="15" s="1"/>
  <c r="HS61" i="9" a="1"/>
  <c r="HS61" i="9" s="1"/>
  <c r="HQ61" i="9" a="1"/>
  <c r="HQ61" i="9" s="1"/>
  <c r="HO61" i="9" a="1"/>
  <c r="HO61" i="9" s="1"/>
  <c r="AD61" i="10" s="1"/>
  <c r="AG64" i="8" s="1"/>
  <c r="HT61" i="9" a="1"/>
  <c r="HT61" i="9" s="1"/>
  <c r="HP61" i="9" a="1"/>
  <c r="HP61" i="9" s="1"/>
  <c r="HR61" i="9" a="1"/>
  <c r="HR61" i="9" s="1"/>
  <c r="AI61" i="14" s="1"/>
  <c r="F17" i="9"/>
  <c r="AL17" i="9"/>
  <c r="BR17" i="9"/>
  <c r="CX17" i="9"/>
  <c r="DF17" i="9"/>
  <c r="EL17" i="9"/>
  <c r="FR17" i="9"/>
  <c r="GX17" i="9"/>
  <c r="ID17" i="9"/>
  <c r="AD18" i="9"/>
  <c r="BJ18" i="9"/>
  <c r="CP18" i="9"/>
  <c r="ED18" i="9"/>
  <c r="FJ18" i="9"/>
  <c r="GP18" i="9"/>
  <c r="HV18" i="9"/>
  <c r="X19" i="9" a="1"/>
  <c r="X19" i="9" s="1"/>
  <c r="Z19" i="9" a="1"/>
  <c r="Z19" i="9" s="1"/>
  <c r="F19" i="14" s="1"/>
  <c r="BD19" i="9" a="1"/>
  <c r="BD19" i="9" s="1"/>
  <c r="BF19" i="9" a="1"/>
  <c r="BF19" i="9" s="1"/>
  <c r="CJ19" i="9" a="1"/>
  <c r="CJ19" i="9" s="1"/>
  <c r="CL19" i="9" a="1"/>
  <c r="CL19" i="9" s="1"/>
  <c r="DX19" i="9" a="1"/>
  <c r="DX19" i="9" s="1"/>
  <c r="CZ19" i="9" s="1"/>
  <c r="DZ19" i="9" a="1"/>
  <c r="DZ19" i="9" s="1"/>
  <c r="FD19" i="9" a="1"/>
  <c r="FD19" i="9" s="1"/>
  <c r="FF19" i="9" a="1"/>
  <c r="FF19" i="9" s="1"/>
  <c r="AA19" i="14" s="1"/>
  <c r="GJ19" i="9" a="1"/>
  <c r="GJ19" i="9" s="1"/>
  <c r="GL19" i="9" a="1"/>
  <c r="GL19" i="9" s="1"/>
  <c r="AD19" i="14" s="1"/>
  <c r="HP19" i="9" a="1"/>
  <c r="HP19" i="9" s="1"/>
  <c r="HR19" i="9" a="1"/>
  <c r="HR19" i="9" s="1"/>
  <c r="AI19" i="14" s="1"/>
  <c r="F21" i="9"/>
  <c r="AL21" i="9"/>
  <c r="BR21" i="9"/>
  <c r="CX21" i="9"/>
  <c r="DF21" i="9"/>
  <c r="EL21" i="9"/>
  <c r="FR21" i="9"/>
  <c r="GX21" i="9"/>
  <c r="ID21" i="9"/>
  <c r="AD22" i="9"/>
  <c r="BJ22" i="9"/>
  <c r="CP22" i="9"/>
  <c r="ED22" i="9"/>
  <c r="FJ22" i="9"/>
  <c r="GP22" i="9"/>
  <c r="HV22" i="9"/>
  <c r="X23" i="9" a="1"/>
  <c r="X23" i="9" s="1"/>
  <c r="Z23" i="9" a="1"/>
  <c r="Z23" i="9" s="1"/>
  <c r="F23" i="14" s="1"/>
  <c r="BD23" i="9" a="1"/>
  <c r="BD23" i="9" s="1"/>
  <c r="BF23" i="9" a="1"/>
  <c r="BF23" i="9" s="1"/>
  <c r="CJ23" i="9" a="1"/>
  <c r="CJ23" i="9" s="1"/>
  <c r="CL23" i="9" a="1"/>
  <c r="CL23" i="9" s="1"/>
  <c r="DX23" i="9" a="1"/>
  <c r="DX23" i="9" s="1"/>
  <c r="CZ23" i="9" s="1"/>
  <c r="DZ23" i="9" a="1"/>
  <c r="DZ23" i="9" s="1"/>
  <c r="FD23" i="9" a="1"/>
  <c r="FD23" i="9" s="1"/>
  <c r="FF23" i="9" a="1"/>
  <c r="FF23" i="9" s="1"/>
  <c r="AA23" i="14" s="1"/>
  <c r="GJ23" i="9" a="1"/>
  <c r="GJ23" i="9" s="1"/>
  <c r="GL23" i="9" a="1"/>
  <c r="GL23" i="9" s="1"/>
  <c r="AD23" i="14" s="1"/>
  <c r="HP23" i="9" a="1"/>
  <c r="HP23" i="9" s="1"/>
  <c r="HR23" i="9" a="1"/>
  <c r="HR23" i="9" s="1"/>
  <c r="AI23" i="14" s="1"/>
  <c r="F25" i="9"/>
  <c r="AL25" i="9"/>
  <c r="BR25" i="9"/>
  <c r="CX25" i="9"/>
  <c r="DF25" i="9"/>
  <c r="EL25" i="9"/>
  <c r="FR25" i="9"/>
  <c r="GX25" i="9"/>
  <c r="ID25" i="9"/>
  <c r="AD26" i="9"/>
  <c r="BJ26" i="9"/>
  <c r="CP26" i="9"/>
  <c r="ED26" i="9"/>
  <c r="FJ26" i="9"/>
  <c r="GP26" i="9"/>
  <c r="HV26" i="9"/>
  <c r="X27" i="9" a="1"/>
  <c r="X27" i="9" s="1"/>
  <c r="Z27" i="9" a="1"/>
  <c r="Z27" i="9" s="1"/>
  <c r="F27" i="14" s="1"/>
  <c r="BD27" i="9" a="1"/>
  <c r="BD27" i="9" s="1"/>
  <c r="BF27" i="9" a="1"/>
  <c r="BF27" i="9" s="1"/>
  <c r="CJ27" i="9" a="1"/>
  <c r="CJ27" i="9" s="1"/>
  <c r="CL27" i="9" a="1"/>
  <c r="CL27" i="9" s="1"/>
  <c r="DX27" i="9" a="1"/>
  <c r="DX27" i="9" s="1"/>
  <c r="CZ27" i="9" s="1"/>
  <c r="DZ27" i="9" a="1"/>
  <c r="DZ27" i="9" s="1"/>
  <c r="FD27" i="9" a="1"/>
  <c r="FD27" i="9" s="1"/>
  <c r="FF27" i="9" a="1"/>
  <c r="FF27" i="9" s="1"/>
  <c r="AA27" i="14" s="1"/>
  <c r="FS27" i="9" a="1"/>
  <c r="FS27" i="9" s="1"/>
  <c r="X27" i="10" s="1"/>
  <c r="FU27" i="9" a="1"/>
  <c r="FU27" i="9" s="1"/>
  <c r="FW27" i="9" a="1"/>
  <c r="FW27" i="9" s="1"/>
  <c r="GJ27" i="9" a="1"/>
  <c r="GJ27" i="9" s="1"/>
  <c r="GL27" i="9" a="1"/>
  <c r="GL27" i="9" s="1"/>
  <c r="AD27" i="14" s="1"/>
  <c r="GY27" i="9" a="1"/>
  <c r="GY27" i="9" s="1"/>
  <c r="AB27" i="10" s="1"/>
  <c r="AD30" i="8" s="1"/>
  <c r="HA27" i="9" a="1"/>
  <c r="HA27" i="9" s="1"/>
  <c r="HC27" i="9" a="1"/>
  <c r="HC27" i="9" s="1"/>
  <c r="HP27" i="9" a="1"/>
  <c r="HP27" i="9" s="1"/>
  <c r="HR27" i="9" a="1"/>
  <c r="HR27" i="9" s="1"/>
  <c r="AI27" i="14" s="1"/>
  <c r="IE27" i="9" a="1"/>
  <c r="IE27" i="9" s="1"/>
  <c r="AF27" i="10" s="1"/>
  <c r="AJ30" i="8" s="1"/>
  <c r="IG27" i="9" a="1"/>
  <c r="IG27" i="9" s="1"/>
  <c r="II27" i="9" a="1"/>
  <c r="II27" i="9" s="1"/>
  <c r="N28" i="9"/>
  <c r="AT28" i="9"/>
  <c r="BZ28" i="9"/>
  <c r="DN28" i="9"/>
  <c r="ET28" i="9"/>
  <c r="FZ28" i="9"/>
  <c r="HF28" i="9"/>
  <c r="IL28" i="9"/>
  <c r="F29" i="9"/>
  <c r="W29" i="9" a="1"/>
  <c r="W29" i="9" s="1"/>
  <c r="G29" i="10" s="1"/>
  <c r="Y29" i="9" a="1"/>
  <c r="Y29" i="9" s="1"/>
  <c r="AA29" i="9" a="1"/>
  <c r="AA29" i="9" s="1"/>
  <c r="AL29" i="9"/>
  <c r="BC29" i="9" a="1"/>
  <c r="BC29" i="9" s="1"/>
  <c r="K29" i="10" s="1"/>
  <c r="BE29" i="9" a="1"/>
  <c r="BE29" i="9" s="1"/>
  <c r="BG29" i="9" a="1"/>
  <c r="BG29" i="9" s="1"/>
  <c r="BR29" i="9"/>
  <c r="CI29" i="9" a="1"/>
  <c r="CI29" i="9" s="1"/>
  <c r="O29" i="10" s="1"/>
  <c r="CK29" i="9" a="1"/>
  <c r="CK29" i="9" s="1"/>
  <c r="CM29" i="9" a="1"/>
  <c r="CM29" i="9" s="1"/>
  <c r="CX29" i="9"/>
  <c r="DF29" i="9"/>
  <c r="DW29" i="9" a="1"/>
  <c r="DW29" i="9" s="1"/>
  <c r="DY29" i="9" a="1"/>
  <c r="DY29" i="9" s="1"/>
  <c r="DA29" i="9" s="1"/>
  <c r="EA29" i="9" a="1"/>
  <c r="EA29" i="9" s="1"/>
  <c r="DC29" i="9" s="1"/>
  <c r="EL29" i="9"/>
  <c r="FC29" i="9" a="1"/>
  <c r="FC29" i="9" s="1"/>
  <c r="FE29" i="9" a="1"/>
  <c r="FE29" i="9" s="1"/>
  <c r="FG29" i="9" a="1"/>
  <c r="FG29" i="9" s="1"/>
  <c r="FR29" i="9"/>
  <c r="GI29" i="9" a="1"/>
  <c r="GI29" i="9" s="1"/>
  <c r="Z29" i="10" s="1"/>
  <c r="AB32" i="8" s="1"/>
  <c r="GK29" i="9" a="1"/>
  <c r="GK29" i="9" s="1"/>
  <c r="GM29" i="9" a="1"/>
  <c r="GM29" i="9" s="1"/>
  <c r="GX29" i="9"/>
  <c r="HO29" i="9" a="1"/>
  <c r="HO29" i="9" s="1"/>
  <c r="AD29" i="10" s="1"/>
  <c r="AG32" i="8" s="1"/>
  <c r="HQ29" i="9" a="1"/>
  <c r="HQ29" i="9" s="1"/>
  <c r="HS29" i="9" a="1"/>
  <c r="HS29" i="9" s="1"/>
  <c r="ID29" i="9"/>
  <c r="O30" i="9" a="1"/>
  <c r="O30" i="9" s="1"/>
  <c r="F30" i="10" s="1"/>
  <c r="Q30" i="9" a="1"/>
  <c r="Q30" i="9" s="1"/>
  <c r="S30" i="9" a="1"/>
  <c r="S30" i="9" s="1"/>
  <c r="AD30" i="9"/>
  <c r="AU30" i="9" a="1"/>
  <c r="AU30" i="9" s="1"/>
  <c r="J30" i="10" s="1"/>
  <c r="AW30" i="9" a="1"/>
  <c r="AW30" i="9" s="1"/>
  <c r="AY30" i="9" a="1"/>
  <c r="AY30" i="9" s="1"/>
  <c r="BJ30" i="9"/>
  <c r="CA30" i="9" a="1"/>
  <c r="CA30" i="9" s="1"/>
  <c r="N30" i="10" s="1"/>
  <c r="CC30" i="9" a="1"/>
  <c r="CC30" i="9" s="1"/>
  <c r="CE30" i="9" a="1"/>
  <c r="CE30" i="9" s="1"/>
  <c r="CP30" i="9"/>
  <c r="DO30" i="9" a="1"/>
  <c r="DO30" i="9" s="1"/>
  <c r="R30" i="10" s="1"/>
  <c r="G33" i="7" s="1"/>
  <c r="M33" i="7" s="1"/>
  <c r="DQ30" i="9" a="1"/>
  <c r="DQ30" i="9" s="1"/>
  <c r="DS30" i="9" a="1"/>
  <c r="DS30" i="9" s="1"/>
  <c r="ED30" i="9"/>
  <c r="EU30" i="9" a="1"/>
  <c r="EU30" i="9" s="1"/>
  <c r="J59" i="12" s="1"/>
  <c r="EW30" i="9" a="1"/>
  <c r="EW30" i="9" s="1"/>
  <c r="EY30" i="9" a="1"/>
  <c r="EY30" i="9" s="1"/>
  <c r="FJ30" i="9"/>
  <c r="GA30" i="9" a="1"/>
  <c r="GA30" i="9" s="1"/>
  <c r="Y30" i="10" s="1"/>
  <c r="AA33" i="8" s="1"/>
  <c r="GC30" i="9" a="1"/>
  <c r="GC30" i="9" s="1"/>
  <c r="GE30" i="9" a="1"/>
  <c r="GE30" i="9" s="1"/>
  <c r="GP30" i="9"/>
  <c r="HG30" i="9" a="1"/>
  <c r="HG30" i="9" s="1"/>
  <c r="AC30" i="10" s="1"/>
  <c r="AF33" i="8" s="1"/>
  <c r="HI30" i="9" a="1"/>
  <c r="HI30" i="9" s="1"/>
  <c r="HK30" i="9" a="1"/>
  <c r="HK30" i="9" s="1"/>
  <c r="HV30" i="9"/>
  <c r="IM30" i="9" a="1"/>
  <c r="IM30" i="9" s="1"/>
  <c r="AG30" i="10" s="1"/>
  <c r="AK33" i="8" s="1"/>
  <c r="IO30" i="9" a="1"/>
  <c r="IO30" i="9" s="1"/>
  <c r="IQ30" i="9" a="1"/>
  <c r="IQ30" i="9" s="1"/>
  <c r="G31" i="9" a="1"/>
  <c r="G31" i="9" s="1"/>
  <c r="I31" i="9" a="1"/>
  <c r="I31" i="9" s="1"/>
  <c r="K31" i="9" a="1"/>
  <c r="K31" i="9" s="1"/>
  <c r="X31" i="9" a="1"/>
  <c r="X31" i="9" s="1"/>
  <c r="Z31" i="9" a="1"/>
  <c r="Z31" i="9" s="1"/>
  <c r="F31" i="14" s="1"/>
  <c r="G31" i="14" s="1"/>
  <c r="AM31" i="9" a="1"/>
  <c r="AM31" i="9" s="1"/>
  <c r="I31" i="10" s="1"/>
  <c r="S34" i="6" s="1"/>
  <c r="AO31" i="9" a="1"/>
  <c r="AO31" i="9" s="1"/>
  <c r="AQ31" i="9" a="1"/>
  <c r="AQ31" i="9" s="1"/>
  <c r="BD31" i="9" a="1"/>
  <c r="BD31" i="9" s="1"/>
  <c r="BF31" i="9" a="1"/>
  <c r="BF31" i="9" s="1"/>
  <c r="BS31" i="9" a="1"/>
  <c r="BS31" i="9" s="1"/>
  <c r="M31" i="10" s="1"/>
  <c r="BU31" i="9" a="1"/>
  <c r="BU31" i="9" s="1"/>
  <c r="BW31" i="9" a="1"/>
  <c r="BW31" i="9" s="1"/>
  <c r="CJ31" i="9" a="1"/>
  <c r="CJ31" i="9" s="1"/>
  <c r="CL31" i="9" a="1"/>
  <c r="CL31" i="9" s="1"/>
  <c r="DG31" i="9" a="1"/>
  <c r="DG31" i="9" s="1"/>
  <c r="Q31" i="10" s="1"/>
  <c r="F34" i="7" s="1"/>
  <c r="L34" i="7" s="1"/>
  <c r="DI31" i="9" a="1"/>
  <c r="DI31" i="9" s="1"/>
  <c r="DK31" i="9" a="1"/>
  <c r="DK31" i="9" s="1"/>
  <c r="DX31" i="9" a="1"/>
  <c r="DX31" i="9" s="1"/>
  <c r="CZ31" i="9" s="1"/>
  <c r="DZ31" i="9" a="1"/>
  <c r="DZ31" i="9" s="1"/>
  <c r="EM31" i="9" a="1"/>
  <c r="EM31" i="9" s="1"/>
  <c r="U31" i="10" s="1"/>
  <c r="J34" i="7" s="1"/>
  <c r="P34" i="7" s="1"/>
  <c r="EO31" i="9" a="1"/>
  <c r="EO31" i="9" s="1"/>
  <c r="EQ31" i="9" a="1"/>
  <c r="EQ31" i="9" s="1"/>
  <c r="FD31" i="9" a="1"/>
  <c r="FD31" i="9" s="1"/>
  <c r="FF31" i="9" a="1"/>
  <c r="FF31" i="9" s="1"/>
  <c r="AA31" i="14" s="1"/>
  <c r="FS31" i="9" a="1"/>
  <c r="FS31" i="9" s="1"/>
  <c r="X31" i="10" s="1"/>
  <c r="FU31" i="9" a="1"/>
  <c r="FU31" i="9" s="1"/>
  <c r="FW31" i="9" a="1"/>
  <c r="FW31" i="9" s="1"/>
  <c r="GJ31" i="9" a="1"/>
  <c r="GJ31" i="9" s="1"/>
  <c r="GL31" i="9" a="1"/>
  <c r="GL31" i="9" s="1"/>
  <c r="AD31" i="14" s="1"/>
  <c r="GY31" i="9" a="1"/>
  <c r="GY31" i="9" s="1"/>
  <c r="AB31" i="10" s="1"/>
  <c r="AD34" i="8" s="1"/>
  <c r="HA31" i="9" a="1"/>
  <c r="HA31" i="9" s="1"/>
  <c r="HC31" i="9" a="1"/>
  <c r="HC31" i="9" s="1"/>
  <c r="HP31" i="9" a="1"/>
  <c r="HP31" i="9" s="1"/>
  <c r="HR31" i="9" a="1"/>
  <c r="HR31" i="9" s="1"/>
  <c r="AI31" i="14" s="1"/>
  <c r="IE31" i="9" a="1"/>
  <c r="IE31" i="9" s="1"/>
  <c r="AF31" i="10" s="1"/>
  <c r="AJ34" i="8" s="1"/>
  <c r="IG31" i="9" a="1"/>
  <c r="IG31" i="9" s="1"/>
  <c r="II31" i="9" a="1"/>
  <c r="II31" i="9" s="1"/>
  <c r="N32" i="9"/>
  <c r="AT32" i="9"/>
  <c r="BZ32" i="9"/>
  <c r="DN32" i="9"/>
  <c r="ET32" i="9"/>
  <c r="FZ32" i="9"/>
  <c r="HF32" i="9"/>
  <c r="IL32" i="9"/>
  <c r="F33" i="9"/>
  <c r="W33" i="9" a="1"/>
  <c r="W33" i="9" s="1"/>
  <c r="G33" i="10" s="1"/>
  <c r="Y33" i="9" a="1"/>
  <c r="Y33" i="9" s="1"/>
  <c r="AA33" i="9" a="1"/>
  <c r="AA33" i="9" s="1"/>
  <c r="AL33" i="9"/>
  <c r="BC33" i="9" a="1"/>
  <c r="BC33" i="9" s="1"/>
  <c r="K33" i="10" s="1"/>
  <c r="BE33" i="9" a="1"/>
  <c r="BE33" i="9" s="1"/>
  <c r="BG33" i="9" a="1"/>
  <c r="BG33" i="9" s="1"/>
  <c r="BR33" i="9"/>
  <c r="CI33" i="9" a="1"/>
  <c r="CI33" i="9" s="1"/>
  <c r="O33" i="10" s="1"/>
  <c r="CK33" i="9" a="1"/>
  <c r="CK33" i="9" s="1"/>
  <c r="CM33" i="9" a="1"/>
  <c r="CM33" i="9" s="1"/>
  <c r="CX33" i="9"/>
  <c r="DF33" i="9"/>
  <c r="DW33" i="9" a="1"/>
  <c r="DW33" i="9" s="1"/>
  <c r="DY33" i="9" a="1"/>
  <c r="DY33" i="9" s="1"/>
  <c r="DA33" i="9" s="1"/>
  <c r="EA33" i="9" a="1"/>
  <c r="EA33" i="9" s="1"/>
  <c r="DC33" i="9" s="1"/>
  <c r="EL33" i="9"/>
  <c r="FC33" i="9" a="1"/>
  <c r="FC33" i="9" s="1"/>
  <c r="FE33" i="9" a="1"/>
  <c r="FE33" i="9" s="1"/>
  <c r="FG33" i="9" a="1"/>
  <c r="FG33" i="9" s="1"/>
  <c r="FR33" i="9"/>
  <c r="GI33" i="9" a="1"/>
  <c r="GI33" i="9" s="1"/>
  <c r="Z33" i="10" s="1"/>
  <c r="AB36" i="8" s="1"/>
  <c r="GK33" i="9" a="1"/>
  <c r="GK33" i="9" s="1"/>
  <c r="GM33" i="9" a="1"/>
  <c r="GM33" i="9" s="1"/>
  <c r="GX33" i="9"/>
  <c r="HO33" i="9" a="1"/>
  <c r="HO33" i="9" s="1"/>
  <c r="AD33" i="10" s="1"/>
  <c r="AG36" i="8" s="1"/>
  <c r="HQ33" i="9" a="1"/>
  <c r="HQ33" i="9" s="1"/>
  <c r="HS33" i="9" a="1"/>
  <c r="HS33" i="9" s="1"/>
  <c r="ID33" i="9"/>
  <c r="O34" i="9" a="1"/>
  <c r="O34" i="9" s="1"/>
  <c r="F34" i="10" s="1"/>
  <c r="Q34" i="9" a="1"/>
  <c r="Q34" i="9" s="1"/>
  <c r="S34" i="9" a="1"/>
  <c r="S34" i="9" s="1"/>
  <c r="AD34" i="9"/>
  <c r="AU34" i="9" a="1"/>
  <c r="AU34" i="9" s="1"/>
  <c r="J34" i="10" s="1"/>
  <c r="AW34" i="9" a="1"/>
  <c r="AW34" i="9" s="1"/>
  <c r="AY34" i="9" a="1"/>
  <c r="AY34" i="9" s="1"/>
  <c r="BJ34" i="9"/>
  <c r="CA34" i="9" a="1"/>
  <c r="CA34" i="9" s="1"/>
  <c r="N34" i="10" s="1"/>
  <c r="CC34" i="9" a="1"/>
  <c r="CC34" i="9" s="1"/>
  <c r="CE34" i="9" a="1"/>
  <c r="CE34" i="9" s="1"/>
  <c r="CP34" i="9"/>
  <c r="DO34" i="9" a="1"/>
  <c r="DO34" i="9" s="1"/>
  <c r="R34" i="10" s="1"/>
  <c r="G37" i="7" s="1"/>
  <c r="M37" i="7" s="1"/>
  <c r="DQ34" i="9" a="1"/>
  <c r="DQ34" i="9" s="1"/>
  <c r="DS34" i="9" a="1"/>
  <c r="DS34" i="9" s="1"/>
  <c r="ED34" i="9"/>
  <c r="EU34" i="9" a="1"/>
  <c r="EU34" i="9" s="1"/>
  <c r="EW34" i="9" a="1"/>
  <c r="EW34" i="9" s="1"/>
  <c r="EY34" i="9" a="1"/>
  <c r="EY34" i="9" s="1"/>
  <c r="FJ34" i="9"/>
  <c r="GA34" i="9" a="1"/>
  <c r="GA34" i="9" s="1"/>
  <c r="Y34" i="10" s="1"/>
  <c r="AA37" i="8" s="1"/>
  <c r="GC34" i="9" a="1"/>
  <c r="GC34" i="9" s="1"/>
  <c r="GE34" i="9" a="1"/>
  <c r="GE34" i="9" s="1"/>
  <c r="GP34" i="9"/>
  <c r="HG34" i="9" a="1"/>
  <c r="HG34" i="9" s="1"/>
  <c r="AC34" i="10" s="1"/>
  <c r="AF37" i="8" s="1"/>
  <c r="AH37" i="8" s="1"/>
  <c r="HI34" i="9" a="1"/>
  <c r="HI34" i="9" s="1"/>
  <c r="HK34" i="9" a="1"/>
  <c r="HK34" i="9" s="1"/>
  <c r="HV34" i="9"/>
  <c r="IM34" i="9" a="1"/>
  <c r="IM34" i="9" s="1"/>
  <c r="AG34" i="10" s="1"/>
  <c r="AK37" i="8" s="1"/>
  <c r="IO34" i="9" a="1"/>
  <c r="IO34" i="9" s="1"/>
  <c r="IQ34" i="9" a="1"/>
  <c r="IQ34" i="9" s="1"/>
  <c r="G35" i="9" a="1"/>
  <c r="G35" i="9" s="1"/>
  <c r="I35" i="9" a="1"/>
  <c r="I35" i="9" s="1"/>
  <c r="K35" i="9" a="1"/>
  <c r="K35" i="9" s="1"/>
  <c r="X35" i="9" a="1"/>
  <c r="X35" i="9" s="1"/>
  <c r="Z35" i="9" a="1"/>
  <c r="Z35" i="9" s="1"/>
  <c r="F35" i="14" s="1"/>
  <c r="AM35" i="9" a="1"/>
  <c r="AM35" i="9" s="1"/>
  <c r="I35" i="10" s="1"/>
  <c r="S38" i="6" s="1"/>
  <c r="AO35" i="9" a="1"/>
  <c r="AO35" i="9" s="1"/>
  <c r="AQ35" i="9" a="1"/>
  <c r="AQ35" i="9" s="1"/>
  <c r="BD35" i="9" a="1"/>
  <c r="BD35" i="9" s="1"/>
  <c r="BF35" i="9" a="1"/>
  <c r="BF35" i="9" s="1"/>
  <c r="BS35" i="9" a="1"/>
  <c r="BS35" i="9" s="1"/>
  <c r="M35" i="10" s="1"/>
  <c r="BU35" i="9" a="1"/>
  <c r="BU35" i="9" s="1"/>
  <c r="BW35" i="9" a="1"/>
  <c r="BW35" i="9" s="1"/>
  <c r="CJ35" i="9" a="1"/>
  <c r="CJ35" i="9" s="1"/>
  <c r="CM35" i="9" a="1"/>
  <c r="CM35" i="9" s="1"/>
  <c r="CW35" i="9" a="1"/>
  <c r="CW35" i="9" s="1"/>
  <c r="CU35" i="9" a="1"/>
  <c r="CU35" i="9" s="1"/>
  <c r="CS35" i="9" a="1"/>
  <c r="CS35" i="9" s="1"/>
  <c r="CQ35" i="9" a="1"/>
  <c r="CQ35" i="9" s="1"/>
  <c r="P35" i="10" s="1"/>
  <c r="DH35" i="9" a="1"/>
  <c r="DH35" i="9" s="1"/>
  <c r="DM35" i="9" a="1"/>
  <c r="DM35" i="9" s="1"/>
  <c r="G35" i="15" s="1"/>
  <c r="EM35" i="9" a="1"/>
  <c r="EM35" i="9" s="1"/>
  <c r="U35" i="10" s="1"/>
  <c r="J38" i="7" s="1"/>
  <c r="EP35" i="9" a="1"/>
  <c r="EP35" i="9" s="1"/>
  <c r="R35" i="14" s="1"/>
  <c r="FD35" i="9" a="1"/>
  <c r="FD35" i="9" s="1"/>
  <c r="FG35" i="9" a="1"/>
  <c r="FG35" i="9" s="1"/>
  <c r="FQ35" i="9" a="1"/>
  <c r="FQ35" i="9" s="1"/>
  <c r="FO35" i="9" a="1"/>
  <c r="FO35" i="9" s="1"/>
  <c r="FM35" i="9" a="1"/>
  <c r="FM35" i="9" s="1"/>
  <c r="FK35" i="9" a="1"/>
  <c r="FK35" i="9" s="1"/>
  <c r="W35" i="10" s="1"/>
  <c r="GL35" i="9" a="1"/>
  <c r="GL35" i="9" s="1"/>
  <c r="AD35" i="14" s="1"/>
  <c r="GO35" i="9" a="1"/>
  <c r="GO35" i="9" s="1"/>
  <c r="N35" i="15" s="1"/>
  <c r="HZ35" i="9" a="1"/>
  <c r="HZ35" i="9" s="1"/>
  <c r="AK35" i="14" s="1"/>
  <c r="IF35" i="9" a="1"/>
  <c r="IF35" i="9" s="1"/>
  <c r="IK35" i="9" a="1"/>
  <c r="IK35" i="9" s="1"/>
  <c r="T35" i="15" s="1"/>
  <c r="N36" i="9"/>
  <c r="BB36" i="9"/>
  <c r="CP36" i="9"/>
  <c r="DV36" i="9"/>
  <c r="FJ36" i="9"/>
  <c r="HF36" i="9"/>
  <c r="H37" i="9" a="1"/>
  <c r="H37" i="9" s="1"/>
  <c r="K37" i="9" a="1"/>
  <c r="K37" i="9" s="1"/>
  <c r="U37" i="9" a="1"/>
  <c r="U37" i="9" s="1"/>
  <c r="B37" i="15" s="1"/>
  <c r="S37" i="9" a="1"/>
  <c r="S37" i="9" s="1"/>
  <c r="Q37" i="9" a="1"/>
  <c r="Q37" i="9" s="1"/>
  <c r="O37" i="9" a="1"/>
  <c r="O37" i="9" s="1"/>
  <c r="F37" i="10" s="1"/>
  <c r="AP37" i="9" a="1"/>
  <c r="AP37" i="9" s="1"/>
  <c r="I37" i="14" s="1"/>
  <c r="AS37" i="9" a="1"/>
  <c r="AS37" i="9" s="1"/>
  <c r="E37" i="15" s="1"/>
  <c r="CD37" i="9" a="1"/>
  <c r="CD37" i="9" s="1"/>
  <c r="CJ37" i="9" a="1"/>
  <c r="CJ37" i="9" s="1"/>
  <c r="CO37" i="9" a="1"/>
  <c r="CO37" i="9" s="1"/>
  <c r="DJ37" i="9" a="1"/>
  <c r="DJ37" i="9" s="1"/>
  <c r="N37" i="14" s="1"/>
  <c r="DM37" i="9" a="1"/>
  <c r="DM37" i="9" s="1"/>
  <c r="G37" i="15" s="1"/>
  <c r="EC37" i="9" a="1"/>
  <c r="EC37" i="9" s="1"/>
  <c r="EA37" i="9" a="1"/>
  <c r="EA37" i="9" s="1"/>
  <c r="DC37" i="9" s="1"/>
  <c r="EB37" i="9" a="1"/>
  <c r="EB37" i="9" s="1"/>
  <c r="DD37" i="9" s="1"/>
  <c r="EV37" i="9" a="1"/>
  <c r="EV37" i="9" s="1"/>
  <c r="EZ37" i="9" a="1"/>
  <c r="EZ37" i="9" s="1"/>
  <c r="GO37" i="9" a="1"/>
  <c r="GO37" i="9" s="1"/>
  <c r="N37" i="15" s="1"/>
  <c r="GM37" i="9" a="1"/>
  <c r="GM37" i="9" s="1"/>
  <c r="GK37" i="9" a="1"/>
  <c r="GK37" i="9" s="1"/>
  <c r="GI37" i="9" a="1"/>
  <c r="GI37" i="9" s="1"/>
  <c r="Z37" i="10" s="1"/>
  <c r="AB40" i="8" s="1"/>
  <c r="GL37" i="9" a="1"/>
  <c r="GL37" i="9" s="1"/>
  <c r="AD37" i="14" s="1"/>
  <c r="HM37" i="9" a="1"/>
  <c r="HM37" i="9" s="1"/>
  <c r="Q37" i="15" s="1"/>
  <c r="HK37" i="9" a="1"/>
  <c r="HK37" i="9" s="1"/>
  <c r="HI37" i="9" a="1"/>
  <c r="HI37" i="9" s="1"/>
  <c r="HG37" i="9" a="1"/>
  <c r="HG37" i="9" s="1"/>
  <c r="AC37" i="10" s="1"/>
  <c r="AF40" i="8" s="1"/>
  <c r="AH40" i="8" s="1"/>
  <c r="HJ37" i="9" a="1"/>
  <c r="HJ37" i="9" s="1"/>
  <c r="AH37" i="14" s="1"/>
  <c r="P38" i="9" a="1"/>
  <c r="P38" i="9" s="1"/>
  <c r="T38" i="9" a="1"/>
  <c r="T38" i="9" s="1"/>
  <c r="BA38" i="9" a="1"/>
  <c r="BA38" i="9" s="1"/>
  <c r="AY38" i="9" a="1"/>
  <c r="AY38" i="9" s="1"/>
  <c r="AW38" i="9" a="1"/>
  <c r="AW38" i="9" s="1"/>
  <c r="AU38" i="9" a="1"/>
  <c r="AU38" i="9" s="1"/>
  <c r="J38" i="10" s="1"/>
  <c r="AX38" i="9" a="1"/>
  <c r="AX38" i="9" s="1"/>
  <c r="CB38" i="9" a="1"/>
  <c r="CB38" i="9" s="1"/>
  <c r="CF38" i="9" a="1"/>
  <c r="CF38" i="9" s="1"/>
  <c r="DU38" i="9" a="1"/>
  <c r="DU38" i="9" s="1"/>
  <c r="H38" i="15" s="1"/>
  <c r="DS38" i="9" a="1"/>
  <c r="DS38" i="9" s="1"/>
  <c r="DQ38" i="9" a="1"/>
  <c r="DQ38" i="9" s="1"/>
  <c r="DO38" i="9" a="1"/>
  <c r="DO38" i="9" s="1"/>
  <c r="R38" i="10" s="1"/>
  <c r="G41" i="7" s="1"/>
  <c r="DR38" i="9" a="1"/>
  <c r="DR38" i="9" s="1"/>
  <c r="O38" i="14" s="1"/>
  <c r="EV38" i="9" a="1"/>
  <c r="EV38" i="9" s="1"/>
  <c r="EZ38" i="9" a="1"/>
  <c r="EZ38" i="9" s="1"/>
  <c r="GG38" i="9" a="1"/>
  <c r="GG38" i="9" s="1"/>
  <c r="M38" i="15" s="1"/>
  <c r="GE38" i="9" a="1"/>
  <c r="GE38" i="9" s="1"/>
  <c r="GC38" i="9" a="1"/>
  <c r="GC38" i="9" s="1"/>
  <c r="GA38" i="9" a="1"/>
  <c r="GA38" i="9" s="1"/>
  <c r="Y38" i="10" s="1"/>
  <c r="AA41" i="8" s="1"/>
  <c r="GD38" i="9" a="1"/>
  <c r="GD38" i="9" s="1"/>
  <c r="AC38" i="14" s="1"/>
  <c r="HH38" i="9" a="1"/>
  <c r="HH38" i="9" s="1"/>
  <c r="HL38" i="9" a="1"/>
  <c r="HL38" i="9" s="1"/>
  <c r="IS38" i="9" a="1"/>
  <c r="IS38" i="9" s="1"/>
  <c r="U38" i="15" s="1"/>
  <c r="IQ38" i="9" a="1"/>
  <c r="IQ38" i="9" s="1"/>
  <c r="IO38" i="9" a="1"/>
  <c r="IO38" i="9" s="1"/>
  <c r="IM38" i="9" a="1"/>
  <c r="IM38" i="9" s="1"/>
  <c r="AG38" i="10" s="1"/>
  <c r="AK41" i="8" s="1"/>
  <c r="IP38" i="9" a="1"/>
  <c r="IP38" i="9" s="1"/>
  <c r="AM38" i="14" s="1"/>
  <c r="AD39" i="9"/>
  <c r="CP39" i="9"/>
  <c r="FJ39" i="9"/>
  <c r="HV39" i="9"/>
  <c r="AF40" i="9" a="1"/>
  <c r="AF40" i="9" s="1"/>
  <c r="AJ40" i="9" a="1"/>
  <c r="AJ40" i="9" s="1"/>
  <c r="BQ40" i="9" a="1"/>
  <c r="BQ40" i="9" s="1"/>
  <c r="F40" i="15" s="1"/>
  <c r="BO40" i="9" a="1"/>
  <c r="BO40" i="9" s="1"/>
  <c r="BM40" i="9" a="1"/>
  <c r="BM40" i="9" s="1"/>
  <c r="BK40" i="9" a="1"/>
  <c r="BK40" i="9" s="1"/>
  <c r="L40" i="10" s="1"/>
  <c r="BN40" i="9" a="1"/>
  <c r="BN40" i="9" s="1"/>
  <c r="J40" i="14" s="1"/>
  <c r="CR40" i="9" a="1"/>
  <c r="CR40" i="9" s="1"/>
  <c r="CV40" i="9" a="1"/>
  <c r="CV40" i="9" s="1"/>
  <c r="EK40" i="9" a="1"/>
  <c r="EK40" i="9" s="1"/>
  <c r="J40" i="15" s="1"/>
  <c r="EI40" i="9" a="1"/>
  <c r="EI40" i="9" s="1"/>
  <c r="EG40" i="9" a="1"/>
  <c r="EG40" i="9" s="1"/>
  <c r="EE40" i="9" a="1"/>
  <c r="EE40" i="9" s="1"/>
  <c r="T40" i="10" s="1"/>
  <c r="I43" i="7" s="1"/>
  <c r="EH40" i="9" a="1"/>
  <c r="EH40" i="9" s="1"/>
  <c r="Q40" i="14" s="1"/>
  <c r="FL40" i="9" a="1"/>
  <c r="FL40" i="9" s="1"/>
  <c r="FP40" i="9" a="1"/>
  <c r="FP40" i="9" s="1"/>
  <c r="GW40" i="9" a="1"/>
  <c r="GW40" i="9" s="1"/>
  <c r="O40" i="15" s="1"/>
  <c r="GU40" i="9" a="1"/>
  <c r="GU40" i="9" s="1"/>
  <c r="GS40" i="9" a="1"/>
  <c r="GS40" i="9" s="1"/>
  <c r="GQ40" i="9" a="1"/>
  <c r="GQ40" i="9" s="1"/>
  <c r="AA40" i="10" s="1"/>
  <c r="AC43" i="8" s="1"/>
  <c r="GT40" i="9" a="1"/>
  <c r="GT40" i="9" s="1"/>
  <c r="AE40" i="14" s="1"/>
  <c r="HX40" i="9" a="1"/>
  <c r="HX40" i="9" s="1"/>
  <c r="IB40" i="9" a="1"/>
  <c r="IB40" i="9" s="1"/>
  <c r="P41" i="9" a="1"/>
  <c r="P41" i="9" s="1"/>
  <c r="T41" i="9" a="1"/>
  <c r="T41" i="9" s="1"/>
  <c r="BI41" i="9" a="1"/>
  <c r="BI41" i="9" s="1"/>
  <c r="BG41" i="9" a="1"/>
  <c r="BG41" i="9" s="1"/>
  <c r="BE41" i="9" a="1"/>
  <c r="BE41" i="9" s="1"/>
  <c r="BC41" i="9" a="1"/>
  <c r="BC41" i="9" s="1"/>
  <c r="K41" i="10" s="1"/>
  <c r="BF41" i="9" a="1"/>
  <c r="BF41" i="9" s="1"/>
  <c r="CG41" i="9" a="1"/>
  <c r="CG41" i="9" s="1"/>
  <c r="CE41" i="9" a="1"/>
  <c r="CE41" i="9" s="1"/>
  <c r="CC41" i="9" a="1"/>
  <c r="CC41" i="9" s="1"/>
  <c r="CA41" i="9" a="1"/>
  <c r="CA41" i="9" s="1"/>
  <c r="N41" i="10" s="1"/>
  <c r="CD41" i="9" a="1"/>
  <c r="CD41" i="9" s="1"/>
  <c r="DT41" i="9" a="1"/>
  <c r="DT41" i="9" s="1"/>
  <c r="DR41" i="9" a="1"/>
  <c r="DR41" i="9" s="1"/>
  <c r="O41" i="14" s="1"/>
  <c r="DU41" i="9" a="1"/>
  <c r="DU41" i="9" s="1"/>
  <c r="H41" i="15" s="1"/>
  <c r="DS41" i="9" a="1"/>
  <c r="DS41" i="9" s="1"/>
  <c r="DQ41" i="9" a="1"/>
  <c r="DQ41" i="9" s="1"/>
  <c r="DO41" i="9" a="1"/>
  <c r="DO41" i="9" s="1"/>
  <c r="R41" i="10" s="1"/>
  <c r="G44" i="7" s="1"/>
  <c r="M44" i="7" s="1"/>
  <c r="FF41" i="9" a="1"/>
  <c r="FF41" i="9" s="1"/>
  <c r="AA41" i="14" s="1"/>
  <c r="HU41" i="9" a="1"/>
  <c r="HU41" i="9" s="1"/>
  <c r="R41" i="15" s="1"/>
  <c r="HS41" i="9" a="1"/>
  <c r="HS41" i="9" s="1"/>
  <c r="HQ41" i="9" a="1"/>
  <c r="HQ41" i="9" s="1"/>
  <c r="HO41" i="9" a="1"/>
  <c r="HO41" i="9" s="1"/>
  <c r="AD41" i="10" s="1"/>
  <c r="AG44" i="8" s="1"/>
  <c r="R42" i="9" a="1"/>
  <c r="R42" i="9" s="1"/>
  <c r="E42" i="14" s="1"/>
  <c r="AX42" i="9" a="1"/>
  <c r="AX42" i="9" s="1"/>
  <c r="CD42" i="9" a="1"/>
  <c r="CD42" i="9" s="1"/>
  <c r="J43" i="9" a="1"/>
  <c r="J43" i="9" s="1"/>
  <c r="BY43" i="9" a="1"/>
  <c r="BY43" i="9" s="1"/>
  <c r="BW43" i="9" a="1"/>
  <c r="BW43" i="9" s="1"/>
  <c r="BU43" i="9" a="1"/>
  <c r="BU43" i="9" s="1"/>
  <c r="BS43" i="9" a="1"/>
  <c r="BS43" i="9" s="1"/>
  <c r="M43" i="10" s="1"/>
  <c r="ES43" i="9" a="1"/>
  <c r="ES43" i="9" s="1"/>
  <c r="K43" i="15" s="1"/>
  <c r="EQ43" i="9" a="1"/>
  <c r="EQ43" i="9" s="1"/>
  <c r="EO43" i="9" a="1"/>
  <c r="EO43" i="9" s="1"/>
  <c r="EM43" i="9" a="1"/>
  <c r="EM43" i="9" s="1"/>
  <c r="U43" i="10" s="1"/>
  <c r="J46" i="7" s="1"/>
  <c r="P46" i="7" s="1"/>
  <c r="HB43" i="9" a="1"/>
  <c r="HB43" i="9" s="1"/>
  <c r="AF43" i="14" s="1"/>
  <c r="BQ44" i="9" a="1"/>
  <c r="BQ44" i="9" s="1"/>
  <c r="F44" i="15" s="1"/>
  <c r="BO44" i="9" a="1"/>
  <c r="BO44" i="9" s="1"/>
  <c r="BM44" i="9" a="1"/>
  <c r="BM44" i="9" s="1"/>
  <c r="BK44" i="9" a="1"/>
  <c r="BK44" i="9" s="1"/>
  <c r="L44" i="10" s="1"/>
  <c r="EK44" i="9" a="1"/>
  <c r="EK44" i="9" s="1"/>
  <c r="J44" i="15" s="1"/>
  <c r="EI44" i="9" a="1"/>
  <c r="EI44" i="9" s="1"/>
  <c r="EG44" i="9" a="1"/>
  <c r="EG44" i="9" s="1"/>
  <c r="EE44" i="9" a="1"/>
  <c r="EE44" i="9" s="1"/>
  <c r="T44" i="10" s="1"/>
  <c r="I47" i="7" s="1"/>
  <c r="O47" i="7" s="1"/>
  <c r="GT44" i="9" a="1"/>
  <c r="GT44" i="9" s="1"/>
  <c r="AE44" i="14" s="1"/>
  <c r="BI45" i="9" a="1"/>
  <c r="BI45" i="9" s="1"/>
  <c r="BG45" i="9" a="1"/>
  <c r="BG45" i="9" s="1"/>
  <c r="BE45" i="9" a="1"/>
  <c r="BE45" i="9" s="1"/>
  <c r="BC45" i="9" a="1"/>
  <c r="BC45" i="9" s="1"/>
  <c r="K45" i="10" s="1"/>
  <c r="FF45" i="9" a="1"/>
  <c r="FF45" i="9" s="1"/>
  <c r="AA45" i="14" s="1"/>
  <c r="HU45" i="9" a="1"/>
  <c r="HU45" i="9" s="1"/>
  <c r="R45" i="15" s="1"/>
  <c r="HS45" i="9" a="1"/>
  <c r="HS45" i="9" s="1"/>
  <c r="HQ45" i="9" a="1"/>
  <c r="HQ45" i="9" s="1"/>
  <c r="HO45" i="9" a="1"/>
  <c r="HO45" i="9" s="1"/>
  <c r="AD45" i="10" s="1"/>
  <c r="AG48" i="8" s="1"/>
  <c r="R46" i="9" a="1"/>
  <c r="R46" i="9" s="1"/>
  <c r="E46" i="14" s="1"/>
  <c r="AX46" i="9" a="1"/>
  <c r="AX46" i="9" s="1"/>
  <c r="CD46" i="9" a="1"/>
  <c r="CD46" i="9" s="1"/>
  <c r="J47" i="9" a="1"/>
  <c r="J47" i="9" s="1"/>
  <c r="BY47" i="9" a="1"/>
  <c r="BY47" i="9" s="1"/>
  <c r="BW47" i="9" a="1"/>
  <c r="BW47" i="9" s="1"/>
  <c r="BU47" i="9" a="1"/>
  <c r="BU47" i="9" s="1"/>
  <c r="BS47" i="9" a="1"/>
  <c r="BS47" i="9" s="1"/>
  <c r="M47" i="10" s="1"/>
  <c r="ES47" i="9" a="1"/>
  <c r="ES47" i="9" s="1"/>
  <c r="K47" i="15" s="1"/>
  <c r="EQ47" i="9" a="1"/>
  <c r="EQ47" i="9" s="1"/>
  <c r="EO47" i="9" a="1"/>
  <c r="EO47" i="9" s="1"/>
  <c r="EM47" i="9" a="1"/>
  <c r="EM47" i="9" s="1"/>
  <c r="U47" i="10" s="1"/>
  <c r="J50" i="7" s="1"/>
  <c r="HB47" i="9" a="1"/>
  <c r="HB47" i="9" s="1"/>
  <c r="AF47" i="14" s="1"/>
  <c r="BQ48" i="9" a="1"/>
  <c r="BQ48" i="9" s="1"/>
  <c r="F48" i="15" s="1"/>
  <c r="BO48" i="9" a="1"/>
  <c r="BO48" i="9" s="1"/>
  <c r="BM48" i="9" a="1"/>
  <c r="BM48" i="9" s="1"/>
  <c r="BK48" i="9" a="1"/>
  <c r="BK48" i="9" s="1"/>
  <c r="L48" i="10" s="1"/>
  <c r="EK48" i="9" a="1"/>
  <c r="EK48" i="9" s="1"/>
  <c r="J48" i="15" s="1"/>
  <c r="EI48" i="9" a="1"/>
  <c r="EI48" i="9" s="1"/>
  <c r="EG48" i="9" a="1"/>
  <c r="EG48" i="9" s="1"/>
  <c r="EE48" i="9" a="1"/>
  <c r="EE48" i="9" s="1"/>
  <c r="T48" i="10" s="1"/>
  <c r="I51" i="7" s="1"/>
  <c r="BI49" i="9" a="1"/>
  <c r="BI49" i="9" s="1"/>
  <c r="BG49" i="9" a="1"/>
  <c r="BG49" i="9" s="1"/>
  <c r="BE49" i="9" a="1"/>
  <c r="BE49" i="9" s="1"/>
  <c r="BC49" i="9" a="1"/>
  <c r="BC49" i="9" s="1"/>
  <c r="K49" i="10" s="1"/>
  <c r="GW69" i="9" a="1"/>
  <c r="GW69" i="9" s="1"/>
  <c r="O69" i="15" s="1"/>
  <c r="GU69" i="9" a="1"/>
  <c r="GU69" i="9" s="1"/>
  <c r="GS69" i="9" a="1"/>
  <c r="GS69" i="9" s="1"/>
  <c r="GQ69" i="9" a="1"/>
  <c r="GQ69" i="9" s="1"/>
  <c r="AA69" i="10" s="1"/>
  <c r="AC72" i="8" s="1"/>
  <c r="GT69" i="9" a="1"/>
  <c r="GT69" i="9" s="1"/>
  <c r="AE69" i="14" s="1"/>
  <c r="GR69" i="9" a="1"/>
  <c r="GR69" i="9" s="1"/>
  <c r="GV69" i="9" a="1"/>
  <c r="GV69" i="9" s="1"/>
  <c r="AD17" i="9"/>
  <c r="BJ17" i="9"/>
  <c r="CP17" i="9"/>
  <c r="ED17" i="9"/>
  <c r="FJ17" i="9"/>
  <c r="GP17" i="9"/>
  <c r="HV17" i="9"/>
  <c r="X18" i="9" a="1"/>
  <c r="X18" i="9" s="1"/>
  <c r="Z18" i="9" a="1"/>
  <c r="Z18" i="9" s="1"/>
  <c r="F18" i="14" s="1"/>
  <c r="G18" i="14" s="1"/>
  <c r="BD18" i="9" a="1"/>
  <c r="BD18" i="9" s="1"/>
  <c r="BF18" i="9" a="1"/>
  <c r="BF18" i="9" s="1"/>
  <c r="CJ18" i="9" a="1"/>
  <c r="CJ18" i="9" s="1"/>
  <c r="CL18" i="9" a="1"/>
  <c r="CL18" i="9" s="1"/>
  <c r="DX18" i="9" a="1"/>
  <c r="DX18" i="9" s="1"/>
  <c r="CZ18" i="9" s="1"/>
  <c r="DZ18" i="9" a="1"/>
  <c r="DZ18" i="9" s="1"/>
  <c r="FD18" i="9" a="1"/>
  <c r="FD18" i="9" s="1"/>
  <c r="FF18" i="9" a="1"/>
  <c r="FF18" i="9" s="1"/>
  <c r="AA18" i="14" s="1"/>
  <c r="GJ18" i="9" a="1"/>
  <c r="GJ18" i="9" s="1"/>
  <c r="GL18" i="9" a="1"/>
  <c r="GL18" i="9" s="1"/>
  <c r="AD18" i="14" s="1"/>
  <c r="HP18" i="9" a="1"/>
  <c r="HP18" i="9" s="1"/>
  <c r="HR18" i="9" a="1"/>
  <c r="HR18" i="9" s="1"/>
  <c r="AI18" i="14" s="1"/>
  <c r="AJ18" i="14" s="1"/>
  <c r="P19" i="9" a="1"/>
  <c r="P19" i="9" s="1"/>
  <c r="R19" i="9" a="1"/>
  <c r="R19" i="9" s="1"/>
  <c r="E19" i="14" s="1"/>
  <c r="AV19" i="9" a="1"/>
  <c r="AV19" i="9" s="1"/>
  <c r="AX19" i="9" a="1"/>
  <c r="AX19" i="9" s="1"/>
  <c r="CB19" i="9" a="1"/>
  <c r="CB19" i="9" s="1"/>
  <c r="CD19" i="9" a="1"/>
  <c r="CD19" i="9" s="1"/>
  <c r="DP19" i="9" a="1"/>
  <c r="DP19" i="9" s="1"/>
  <c r="DR19" i="9" a="1"/>
  <c r="DR19" i="9" s="1"/>
  <c r="O19" i="14" s="1"/>
  <c r="EV19" i="9" a="1"/>
  <c r="EV19" i="9" s="1"/>
  <c r="EX19" i="9" a="1"/>
  <c r="EX19" i="9" s="1"/>
  <c r="W19" i="14" s="1"/>
  <c r="X19" i="14" s="1"/>
  <c r="T19" i="14" s="1"/>
  <c r="GB19" i="9" a="1"/>
  <c r="GB19" i="9" s="1"/>
  <c r="GD19" i="9" a="1"/>
  <c r="GD19" i="9" s="1"/>
  <c r="AC19" i="14" s="1"/>
  <c r="HH19" i="9" a="1"/>
  <c r="HH19" i="9" s="1"/>
  <c r="HJ19" i="9" a="1"/>
  <c r="HJ19" i="9" s="1"/>
  <c r="AH19" i="14" s="1"/>
  <c r="AJ19" i="14" s="1"/>
  <c r="IN19" i="9" a="1"/>
  <c r="IN19" i="9" s="1"/>
  <c r="IP19" i="9" a="1"/>
  <c r="IP19" i="9" s="1"/>
  <c r="AM19" i="14" s="1"/>
  <c r="AD21" i="9"/>
  <c r="BJ21" i="9"/>
  <c r="CP21" i="9"/>
  <c r="ED21" i="9"/>
  <c r="FJ21" i="9"/>
  <c r="GP21" i="9"/>
  <c r="HV21" i="9"/>
  <c r="X22" i="9" a="1"/>
  <c r="X22" i="9" s="1"/>
  <c r="Z22" i="9" a="1"/>
  <c r="Z22" i="9" s="1"/>
  <c r="F22" i="14" s="1"/>
  <c r="G22" i="14" s="1"/>
  <c r="BD22" i="9" a="1"/>
  <c r="BD22" i="9" s="1"/>
  <c r="BF22" i="9" a="1"/>
  <c r="BF22" i="9" s="1"/>
  <c r="CJ22" i="9" a="1"/>
  <c r="CJ22" i="9" s="1"/>
  <c r="CL22" i="9" a="1"/>
  <c r="CL22" i="9" s="1"/>
  <c r="DX22" i="9" a="1"/>
  <c r="DX22" i="9" s="1"/>
  <c r="CZ22" i="9" s="1"/>
  <c r="DZ22" i="9" a="1"/>
  <c r="DZ22" i="9" s="1"/>
  <c r="FD22" i="9" a="1"/>
  <c r="FD22" i="9" s="1"/>
  <c r="FF22" i="9" a="1"/>
  <c r="FF22" i="9" s="1"/>
  <c r="AA22" i="14" s="1"/>
  <c r="GJ22" i="9" a="1"/>
  <c r="GJ22" i="9" s="1"/>
  <c r="GL22" i="9" a="1"/>
  <c r="GL22" i="9" s="1"/>
  <c r="AD22" i="14" s="1"/>
  <c r="HP22" i="9" a="1"/>
  <c r="HP22" i="9" s="1"/>
  <c r="HR22" i="9" a="1"/>
  <c r="HR22" i="9" s="1"/>
  <c r="AI22" i="14" s="1"/>
  <c r="AJ22" i="14" s="1"/>
  <c r="P23" i="9" a="1"/>
  <c r="P23" i="9" s="1"/>
  <c r="R23" i="9" a="1"/>
  <c r="R23" i="9" s="1"/>
  <c r="E23" i="14" s="1"/>
  <c r="AV23" i="9" a="1"/>
  <c r="AV23" i="9" s="1"/>
  <c r="AX23" i="9" a="1"/>
  <c r="AX23" i="9" s="1"/>
  <c r="CB23" i="9" a="1"/>
  <c r="CB23" i="9" s="1"/>
  <c r="CD23" i="9" a="1"/>
  <c r="CD23" i="9" s="1"/>
  <c r="DP23" i="9" a="1"/>
  <c r="DP23" i="9" s="1"/>
  <c r="DR23" i="9" a="1"/>
  <c r="DR23" i="9" s="1"/>
  <c r="O23" i="14" s="1"/>
  <c r="EV23" i="9" a="1"/>
  <c r="EV23" i="9" s="1"/>
  <c r="EX23" i="9" a="1"/>
  <c r="EX23" i="9" s="1"/>
  <c r="W23" i="14" s="1"/>
  <c r="X23" i="14" s="1"/>
  <c r="T23" i="14" s="1"/>
  <c r="GB23" i="9" a="1"/>
  <c r="GB23" i="9" s="1"/>
  <c r="GD23" i="9" a="1"/>
  <c r="GD23" i="9" s="1"/>
  <c r="AC23" i="14" s="1"/>
  <c r="HH23" i="9" a="1"/>
  <c r="HH23" i="9" s="1"/>
  <c r="HJ23" i="9" a="1"/>
  <c r="HJ23" i="9" s="1"/>
  <c r="AH23" i="14" s="1"/>
  <c r="AJ23" i="14" s="1"/>
  <c r="IN23" i="9" a="1"/>
  <c r="IN23" i="9" s="1"/>
  <c r="IP23" i="9" a="1"/>
  <c r="IP23" i="9" s="1"/>
  <c r="AM23" i="14" s="1"/>
  <c r="AD25" i="9"/>
  <c r="BJ25" i="9"/>
  <c r="CP25" i="9"/>
  <c r="ED25" i="9"/>
  <c r="FJ25" i="9"/>
  <c r="GP25" i="9"/>
  <c r="HV25" i="9"/>
  <c r="X26" i="9" a="1"/>
  <c r="X26" i="9" s="1"/>
  <c r="Z26" i="9" a="1"/>
  <c r="Z26" i="9" s="1"/>
  <c r="F26" i="14" s="1"/>
  <c r="G26" i="14" s="1"/>
  <c r="BD26" i="9" a="1"/>
  <c r="BD26" i="9" s="1"/>
  <c r="BF26" i="9" a="1"/>
  <c r="BF26" i="9" s="1"/>
  <c r="CJ26" i="9" a="1"/>
  <c r="CJ26" i="9" s="1"/>
  <c r="CL26" i="9" a="1"/>
  <c r="CL26" i="9" s="1"/>
  <c r="DX26" i="9" a="1"/>
  <c r="DX26" i="9" s="1"/>
  <c r="CZ26" i="9" s="1"/>
  <c r="DZ26" i="9" a="1"/>
  <c r="DZ26" i="9" s="1"/>
  <c r="FD26" i="9" a="1"/>
  <c r="FD26" i="9" s="1"/>
  <c r="FF26" i="9" a="1"/>
  <c r="FF26" i="9" s="1"/>
  <c r="AA26" i="14" s="1"/>
  <c r="GJ26" i="9" a="1"/>
  <c r="GJ26" i="9" s="1"/>
  <c r="GL26" i="9" a="1"/>
  <c r="GL26" i="9" s="1"/>
  <c r="AD26" i="14" s="1"/>
  <c r="HP26" i="9" a="1"/>
  <c r="HP26" i="9" s="1"/>
  <c r="HR26" i="9" a="1"/>
  <c r="HR26" i="9" s="1"/>
  <c r="AI26" i="14" s="1"/>
  <c r="AJ26" i="14" s="1"/>
  <c r="P27" i="9" a="1"/>
  <c r="P27" i="9" s="1"/>
  <c r="R27" i="9" a="1"/>
  <c r="R27" i="9" s="1"/>
  <c r="E27" i="14" s="1"/>
  <c r="AV27" i="9" a="1"/>
  <c r="AV27" i="9" s="1"/>
  <c r="AX27" i="9" a="1"/>
  <c r="AX27" i="9" s="1"/>
  <c r="CB27" i="9" a="1"/>
  <c r="CB27" i="9" s="1"/>
  <c r="CD27" i="9" a="1"/>
  <c r="CD27" i="9" s="1"/>
  <c r="DP27" i="9" a="1"/>
  <c r="DP27" i="9" s="1"/>
  <c r="DR27" i="9" a="1"/>
  <c r="DR27" i="9" s="1"/>
  <c r="O27" i="14" s="1"/>
  <c r="EV27" i="9" a="1"/>
  <c r="EV27" i="9" s="1"/>
  <c r="EX27" i="9" a="1"/>
  <c r="EX27" i="9" s="1"/>
  <c r="W27" i="14" s="1"/>
  <c r="X27" i="14" s="1"/>
  <c r="T27" i="14" s="1"/>
  <c r="GB27" i="9" a="1"/>
  <c r="GB27" i="9" s="1"/>
  <c r="GD27" i="9" a="1"/>
  <c r="GD27" i="9" s="1"/>
  <c r="AC27" i="14" s="1"/>
  <c r="HH27" i="9" a="1"/>
  <c r="HH27" i="9" s="1"/>
  <c r="HJ27" i="9" a="1"/>
  <c r="HJ27" i="9" s="1"/>
  <c r="AH27" i="14" s="1"/>
  <c r="AJ27" i="14" s="1"/>
  <c r="IN27" i="9" a="1"/>
  <c r="IN27" i="9" s="1"/>
  <c r="IP27" i="9" a="1"/>
  <c r="IP27" i="9" s="1"/>
  <c r="AM27" i="14" s="1"/>
  <c r="F28" i="9"/>
  <c r="AL28" i="9"/>
  <c r="BR28" i="9"/>
  <c r="CX28" i="9"/>
  <c r="DF28" i="9"/>
  <c r="EL28" i="9"/>
  <c r="FR28" i="9"/>
  <c r="GX28" i="9"/>
  <c r="ID28" i="9"/>
  <c r="AD29" i="9"/>
  <c r="BJ29" i="9"/>
  <c r="CP29" i="9"/>
  <c r="ED29" i="9"/>
  <c r="FJ29" i="9"/>
  <c r="GP29" i="9"/>
  <c r="HV29" i="9"/>
  <c r="X30" i="9" a="1"/>
  <c r="X30" i="9" s="1"/>
  <c r="Z30" i="9" a="1"/>
  <c r="Z30" i="9" s="1"/>
  <c r="F30" i="14" s="1"/>
  <c r="G30" i="14" s="1"/>
  <c r="BD30" i="9" a="1"/>
  <c r="BD30" i="9" s="1"/>
  <c r="BF30" i="9" a="1"/>
  <c r="BF30" i="9" s="1"/>
  <c r="CJ30" i="9" a="1"/>
  <c r="CJ30" i="9" s="1"/>
  <c r="CL30" i="9" a="1"/>
  <c r="CL30" i="9" s="1"/>
  <c r="DX30" i="9" a="1"/>
  <c r="DX30" i="9" s="1"/>
  <c r="CZ30" i="9" s="1"/>
  <c r="DZ30" i="9" a="1"/>
  <c r="DZ30" i="9" s="1"/>
  <c r="FD30" i="9" a="1"/>
  <c r="FD30" i="9" s="1"/>
  <c r="FF30" i="9" a="1"/>
  <c r="FF30" i="9" s="1"/>
  <c r="AA30" i="14" s="1"/>
  <c r="GJ30" i="9" a="1"/>
  <c r="GJ30" i="9" s="1"/>
  <c r="GL30" i="9" a="1"/>
  <c r="GL30" i="9" s="1"/>
  <c r="AD30" i="14" s="1"/>
  <c r="HP30" i="9" a="1"/>
  <c r="HP30" i="9" s="1"/>
  <c r="HR30" i="9" a="1"/>
  <c r="HR30" i="9" s="1"/>
  <c r="AI30" i="14" s="1"/>
  <c r="P31" i="9" a="1"/>
  <c r="P31" i="9" s="1"/>
  <c r="R31" i="9" a="1"/>
  <c r="R31" i="9" s="1"/>
  <c r="E31" i="14" s="1"/>
  <c r="AV31" i="9" a="1"/>
  <c r="AV31" i="9" s="1"/>
  <c r="AX31" i="9" a="1"/>
  <c r="AX31" i="9" s="1"/>
  <c r="CB31" i="9" a="1"/>
  <c r="CB31" i="9" s="1"/>
  <c r="CD31" i="9" a="1"/>
  <c r="CD31" i="9" s="1"/>
  <c r="DP31" i="9" a="1"/>
  <c r="DP31" i="9" s="1"/>
  <c r="DR31" i="9" a="1"/>
  <c r="DR31" i="9" s="1"/>
  <c r="O31" i="14" s="1"/>
  <c r="EV31" i="9" a="1"/>
  <c r="EV31" i="9" s="1"/>
  <c r="EX31" i="9" a="1"/>
  <c r="EX31" i="9" s="1"/>
  <c r="W31" i="14" s="1"/>
  <c r="X31" i="14" s="1"/>
  <c r="T31" i="14" s="1"/>
  <c r="GB31" i="9" a="1"/>
  <c r="GB31" i="9" s="1"/>
  <c r="GD31" i="9" a="1"/>
  <c r="GD31" i="9" s="1"/>
  <c r="AC31" i="14" s="1"/>
  <c r="HH31" i="9" a="1"/>
  <c r="HH31" i="9" s="1"/>
  <c r="HJ31" i="9" a="1"/>
  <c r="HJ31" i="9" s="1"/>
  <c r="AH31" i="14" s="1"/>
  <c r="IN31" i="9" a="1"/>
  <c r="IN31" i="9" s="1"/>
  <c r="IP31" i="9" a="1"/>
  <c r="IP31" i="9" s="1"/>
  <c r="AM31" i="14" s="1"/>
  <c r="F32" i="9"/>
  <c r="AL32" i="9"/>
  <c r="BR32" i="9"/>
  <c r="CX32" i="9"/>
  <c r="DF32" i="9"/>
  <c r="EL32" i="9"/>
  <c r="FR32" i="9"/>
  <c r="GX32" i="9"/>
  <c r="ID32" i="9"/>
  <c r="AD33" i="9"/>
  <c r="BJ33" i="9"/>
  <c r="CP33" i="9"/>
  <c r="ED33" i="9"/>
  <c r="FJ33" i="9"/>
  <c r="GP33" i="9"/>
  <c r="HV33" i="9"/>
  <c r="X34" i="9" a="1"/>
  <c r="X34" i="9" s="1"/>
  <c r="Z34" i="9" a="1"/>
  <c r="Z34" i="9" s="1"/>
  <c r="F34" i="14" s="1"/>
  <c r="G34" i="14" s="1"/>
  <c r="BD34" i="9" a="1"/>
  <c r="BD34" i="9" s="1"/>
  <c r="BF34" i="9" a="1"/>
  <c r="BF34" i="9" s="1"/>
  <c r="CJ34" i="9" a="1"/>
  <c r="CJ34" i="9" s="1"/>
  <c r="CL34" i="9" a="1"/>
  <c r="CL34" i="9" s="1"/>
  <c r="DX34" i="9" a="1"/>
  <c r="DX34" i="9" s="1"/>
  <c r="CZ34" i="9" s="1"/>
  <c r="DZ34" i="9" a="1"/>
  <c r="DZ34" i="9" s="1"/>
  <c r="FD34" i="9" a="1"/>
  <c r="FD34" i="9" s="1"/>
  <c r="FF34" i="9" a="1"/>
  <c r="FF34" i="9" s="1"/>
  <c r="AA34" i="14" s="1"/>
  <c r="GJ34" i="9" a="1"/>
  <c r="GJ34" i="9" s="1"/>
  <c r="GL34" i="9" a="1"/>
  <c r="GL34" i="9" s="1"/>
  <c r="AD34" i="14" s="1"/>
  <c r="HP34" i="9" a="1"/>
  <c r="HP34" i="9" s="1"/>
  <c r="HR34" i="9" a="1"/>
  <c r="HR34" i="9" s="1"/>
  <c r="AI34" i="14" s="1"/>
  <c r="P35" i="9" a="1"/>
  <c r="P35" i="9" s="1"/>
  <c r="R35" i="9" a="1"/>
  <c r="R35" i="9" s="1"/>
  <c r="E35" i="14" s="1"/>
  <c r="AV35" i="9" a="1"/>
  <c r="AV35" i="9" s="1"/>
  <c r="AX35" i="9" a="1"/>
  <c r="AX35" i="9" s="1"/>
  <c r="CF35" i="9" a="1"/>
  <c r="CF35" i="9" s="1"/>
  <c r="CD35" i="9" a="1"/>
  <c r="CD35" i="9" s="1"/>
  <c r="CB35" i="9" a="1"/>
  <c r="CB35" i="9" s="1"/>
  <c r="CE35" i="9" a="1"/>
  <c r="CE35" i="9" s="1"/>
  <c r="EN35" i="9" a="1"/>
  <c r="EN35" i="9" s="1"/>
  <c r="GJ35" i="9" a="1"/>
  <c r="GJ35" i="9" s="1"/>
  <c r="GW35" i="9" a="1"/>
  <c r="GW35" i="9" s="1"/>
  <c r="O35" i="15" s="1"/>
  <c r="GU35" i="9" a="1"/>
  <c r="GU35" i="9" s="1"/>
  <c r="GS35" i="9" a="1"/>
  <c r="GS35" i="9" s="1"/>
  <c r="GQ35" i="9" a="1"/>
  <c r="GQ35" i="9" s="1"/>
  <c r="AA35" i="10" s="1"/>
  <c r="AC38" i="8" s="1"/>
  <c r="HX35" i="9" a="1"/>
  <c r="HX35" i="9" s="1"/>
  <c r="AT36" i="9"/>
  <c r="CH36" i="9"/>
  <c r="DN36" i="9"/>
  <c r="FB36" i="9"/>
  <c r="GP36" i="9"/>
  <c r="IL36" i="9"/>
  <c r="G37" i="14"/>
  <c r="AN37" i="9" a="1"/>
  <c r="AN37" i="9" s="1"/>
  <c r="BA37" i="9" a="1"/>
  <c r="BA37" i="9" s="1"/>
  <c r="AY37" i="9" a="1"/>
  <c r="AY37" i="9" s="1"/>
  <c r="AW37" i="9" a="1"/>
  <c r="AW37" i="9" s="1"/>
  <c r="AU37" i="9" a="1"/>
  <c r="AU37" i="9" s="1"/>
  <c r="J37" i="10" s="1"/>
  <c r="CB37" i="9" a="1"/>
  <c r="CB37" i="9" s="1"/>
  <c r="DH37" i="9" a="1"/>
  <c r="DH37" i="9" s="1"/>
  <c r="DU37" i="9" a="1"/>
  <c r="DU37" i="9" s="1"/>
  <c r="H37" i="15" s="1"/>
  <c r="DS37" i="9" a="1"/>
  <c r="DS37" i="9" s="1"/>
  <c r="DQ37" i="9" a="1"/>
  <c r="DQ37" i="9" s="1"/>
  <c r="DO37" i="9" a="1"/>
  <c r="DO37" i="9" s="1"/>
  <c r="R37" i="10" s="1"/>
  <c r="G40" i="7" s="1"/>
  <c r="M40" i="7" s="1"/>
  <c r="FI37" i="9" a="1"/>
  <c r="FI37" i="9" s="1"/>
  <c r="L37" i="15" s="1"/>
  <c r="FG37" i="9" a="1"/>
  <c r="FG37" i="9" s="1"/>
  <c r="FE37" i="9" a="1"/>
  <c r="FE37" i="9" s="1"/>
  <c r="FC37" i="9" a="1"/>
  <c r="FC37" i="9" s="1"/>
  <c r="FF37" i="9" a="1"/>
  <c r="FF37" i="9" s="1"/>
  <c r="AA37" i="14" s="1"/>
  <c r="GG37" i="9" a="1"/>
  <c r="GG37" i="9" s="1"/>
  <c r="M37" i="15" s="1"/>
  <c r="GE37" i="9" a="1"/>
  <c r="GE37" i="9" s="1"/>
  <c r="GC37" i="9" a="1"/>
  <c r="GC37" i="9" s="1"/>
  <c r="GA37" i="9" a="1"/>
  <c r="GA37" i="9" s="1"/>
  <c r="Y37" i="10" s="1"/>
  <c r="AA40" i="8" s="1"/>
  <c r="GD37" i="9" a="1"/>
  <c r="GD37" i="9" s="1"/>
  <c r="AC37" i="14" s="1"/>
  <c r="AS38" i="9" a="1"/>
  <c r="AS38" i="9" s="1"/>
  <c r="E38" i="15" s="1"/>
  <c r="AQ38" i="9" a="1"/>
  <c r="AQ38" i="9" s="1"/>
  <c r="AO38" i="9" a="1"/>
  <c r="AO38" i="9" s="1"/>
  <c r="AM38" i="9" a="1"/>
  <c r="AM38" i="9" s="1"/>
  <c r="I38" i="10" s="1"/>
  <c r="S41" i="6" s="1"/>
  <c r="AP38" i="9" a="1"/>
  <c r="AP38" i="9" s="1"/>
  <c r="I38" i="14" s="1"/>
  <c r="DM38" i="9" a="1"/>
  <c r="DM38" i="9" s="1"/>
  <c r="G38" i="15" s="1"/>
  <c r="DK38" i="9" a="1"/>
  <c r="DK38" i="9" s="1"/>
  <c r="DI38" i="9" a="1"/>
  <c r="DI38" i="9" s="1"/>
  <c r="DG38" i="9" a="1"/>
  <c r="DG38" i="9" s="1"/>
  <c r="Q38" i="10" s="1"/>
  <c r="F41" i="7" s="1"/>
  <c r="DJ38" i="9" a="1"/>
  <c r="DJ38" i="9" s="1"/>
  <c r="N38" i="14" s="1"/>
  <c r="FY38" i="9" a="1"/>
  <c r="FY38" i="9" s="1"/>
  <c r="FW38" i="9" a="1"/>
  <c r="FW38" i="9" s="1"/>
  <c r="FU38" i="9" a="1"/>
  <c r="FU38" i="9" s="1"/>
  <c r="FS38" i="9" a="1"/>
  <c r="FS38" i="9" s="1"/>
  <c r="X38" i="10" s="1"/>
  <c r="FV38" i="9" a="1"/>
  <c r="FV38" i="9" s="1"/>
  <c r="IK38" i="9" a="1"/>
  <c r="IK38" i="9" s="1"/>
  <c r="T38" i="15" s="1"/>
  <c r="II38" i="9" a="1"/>
  <c r="II38" i="9" s="1"/>
  <c r="IG38" i="9" a="1"/>
  <c r="IG38" i="9" s="1"/>
  <c r="IE38" i="9" a="1"/>
  <c r="IE38" i="9" s="1"/>
  <c r="AF38" i="10" s="1"/>
  <c r="AJ41" i="8" s="1"/>
  <c r="IH38" i="9" a="1"/>
  <c r="IH38" i="9" s="1"/>
  <c r="AL38" i="14" s="1"/>
  <c r="F39" i="9"/>
  <c r="BR39" i="9"/>
  <c r="EL39" i="9"/>
  <c r="GX39" i="9"/>
  <c r="C40" i="10"/>
  <c r="IL40" i="9"/>
  <c r="HF40" i="9"/>
  <c r="FZ40" i="9"/>
  <c r="ET40" i="9"/>
  <c r="DN40" i="9"/>
  <c r="BZ40" i="9"/>
  <c r="AT40" i="9"/>
  <c r="N40" i="9"/>
  <c r="ID40" i="9"/>
  <c r="GX40" i="9"/>
  <c r="FR40" i="9"/>
  <c r="EL40" i="9"/>
  <c r="DF40" i="9"/>
  <c r="CX40" i="9"/>
  <c r="BR40" i="9"/>
  <c r="AL40" i="9"/>
  <c r="F40" i="9"/>
  <c r="BB40" i="9"/>
  <c r="DV40" i="9"/>
  <c r="GH40" i="9"/>
  <c r="AC41" i="9" a="1"/>
  <c r="AC41" i="9" s="1"/>
  <c r="C41" i="15" s="1"/>
  <c r="AA41" i="9" a="1"/>
  <c r="AA41" i="9" s="1"/>
  <c r="Y41" i="9" a="1"/>
  <c r="Y41" i="9" s="1"/>
  <c r="W41" i="9" a="1"/>
  <c r="W41" i="9" s="1"/>
  <c r="G41" i="10" s="1"/>
  <c r="Z41" i="9" a="1"/>
  <c r="Z41" i="9" s="1"/>
  <c r="F41" i="14" s="1"/>
  <c r="G41" i="14" s="1"/>
  <c r="BA41" i="9" a="1"/>
  <c r="BA41" i="9" s="1"/>
  <c r="AY41" i="9" a="1"/>
  <c r="AY41" i="9" s="1"/>
  <c r="AW41" i="9" a="1"/>
  <c r="AW41" i="9" s="1"/>
  <c r="AU41" i="9" a="1"/>
  <c r="AU41" i="9" s="1"/>
  <c r="J41" i="10" s="1"/>
  <c r="AX41" i="9" a="1"/>
  <c r="AX41" i="9" s="1"/>
  <c r="EC41" i="9" a="1"/>
  <c r="EC41" i="9" s="1"/>
  <c r="EA41" i="9" a="1"/>
  <c r="EA41" i="9" s="1"/>
  <c r="DC41" i="9" s="1"/>
  <c r="DY41" i="9" a="1"/>
  <c r="DY41" i="9" s="1"/>
  <c r="DA41" i="9" s="1"/>
  <c r="DW41" i="9" a="1"/>
  <c r="DW41" i="9" s="1"/>
  <c r="FH41" i="9" a="1"/>
  <c r="FH41" i="9" s="1"/>
  <c r="HP41" i="9" a="1"/>
  <c r="HP41" i="9" s="1"/>
  <c r="T42" i="9" a="1"/>
  <c r="T42" i="9" s="1"/>
  <c r="AZ42" i="9" a="1"/>
  <c r="AZ42" i="9" s="1"/>
  <c r="CF42" i="9" a="1"/>
  <c r="CF42" i="9" s="1"/>
  <c r="DU42" i="9" a="1"/>
  <c r="DU42" i="9" s="1"/>
  <c r="H42" i="15" s="1"/>
  <c r="DS42" i="9" a="1"/>
  <c r="DS42" i="9" s="1"/>
  <c r="DQ42" i="9" a="1"/>
  <c r="DQ42" i="9" s="1"/>
  <c r="DO42" i="9" a="1"/>
  <c r="DO42" i="9" s="1"/>
  <c r="R42" i="10" s="1"/>
  <c r="G45" i="7" s="1"/>
  <c r="FA42" i="9" a="1"/>
  <c r="FA42" i="9" s="1"/>
  <c r="EY42" i="9" a="1"/>
  <c r="EY42" i="9" s="1"/>
  <c r="EW42" i="9" a="1"/>
  <c r="EW42" i="9" s="1"/>
  <c r="EU42" i="9" a="1"/>
  <c r="EU42" i="9" s="1"/>
  <c r="GG42" i="9" a="1"/>
  <c r="GG42" i="9" s="1"/>
  <c r="M42" i="15" s="1"/>
  <c r="GE42" i="9" a="1"/>
  <c r="GE42" i="9" s="1"/>
  <c r="GC42" i="9" a="1"/>
  <c r="GC42" i="9" s="1"/>
  <c r="GA42" i="9" a="1"/>
  <c r="GA42" i="9" s="1"/>
  <c r="Y42" i="10" s="1"/>
  <c r="AA45" i="8" s="1"/>
  <c r="HM42" i="9" a="1"/>
  <c r="HM42" i="9" s="1"/>
  <c r="Q42" i="15" s="1"/>
  <c r="HK42" i="9" a="1"/>
  <c r="HK42" i="9" s="1"/>
  <c r="HI42" i="9" a="1"/>
  <c r="HI42" i="9" s="1"/>
  <c r="HG42" i="9" a="1"/>
  <c r="HG42" i="9" s="1"/>
  <c r="AC42" i="10" s="1"/>
  <c r="AF45" i="8" s="1"/>
  <c r="IS42" i="9" a="1"/>
  <c r="IS42" i="9" s="1"/>
  <c r="U42" i="15" s="1"/>
  <c r="IQ42" i="9" a="1"/>
  <c r="IQ42" i="9" s="1"/>
  <c r="IO42" i="9" a="1"/>
  <c r="IO42" i="9" s="1"/>
  <c r="IM42" i="9" a="1"/>
  <c r="IM42" i="9" s="1"/>
  <c r="AG42" i="10" s="1"/>
  <c r="AK45" i="8" s="1"/>
  <c r="L43" i="9" a="1"/>
  <c r="L43" i="9" s="1"/>
  <c r="AS43" i="9" a="1"/>
  <c r="AS43" i="9" s="1"/>
  <c r="E43" i="15" s="1"/>
  <c r="AQ43" i="9" a="1"/>
  <c r="AQ43" i="9" s="1"/>
  <c r="AO43" i="9" a="1"/>
  <c r="AO43" i="9" s="1"/>
  <c r="AM43" i="9" a="1"/>
  <c r="AM43" i="9" s="1"/>
  <c r="I43" i="10" s="1"/>
  <c r="S46" i="6" s="1"/>
  <c r="BT43" i="9" a="1"/>
  <c r="BT43" i="9" s="1"/>
  <c r="DM43" i="9" a="1"/>
  <c r="DM43" i="9" s="1"/>
  <c r="G43" i="15" s="1"/>
  <c r="DK43" i="9" a="1"/>
  <c r="DK43" i="9" s="1"/>
  <c r="DI43" i="9" a="1"/>
  <c r="DI43" i="9" s="1"/>
  <c r="DG43" i="9" a="1"/>
  <c r="DG43" i="9" s="1"/>
  <c r="Q43" i="10" s="1"/>
  <c r="F46" i="7" s="1"/>
  <c r="EN43" i="9" a="1"/>
  <c r="EN43" i="9" s="1"/>
  <c r="HD43" i="9" a="1"/>
  <c r="HD43" i="9" s="1"/>
  <c r="IK43" i="9" a="1"/>
  <c r="IK43" i="9" s="1"/>
  <c r="T43" i="15" s="1"/>
  <c r="II43" i="9" a="1"/>
  <c r="II43" i="9" s="1"/>
  <c r="IG43" i="9" a="1"/>
  <c r="IG43" i="9" s="1"/>
  <c r="IE43" i="9" a="1"/>
  <c r="IE43" i="9" s="1"/>
  <c r="AF43" i="10" s="1"/>
  <c r="AJ46" i="8" s="1"/>
  <c r="AK44" i="9" a="1"/>
  <c r="AK44" i="9" s="1"/>
  <c r="D44" i="15" s="1"/>
  <c r="AI44" i="9" a="1"/>
  <c r="AI44" i="9" s="1"/>
  <c r="AG44" i="9" a="1"/>
  <c r="AG44" i="9" s="1"/>
  <c r="AE44" i="9" a="1"/>
  <c r="AE44" i="9" s="1"/>
  <c r="H44" i="10" s="1"/>
  <c r="BL44" i="9" a="1"/>
  <c r="BL44" i="9" s="1"/>
  <c r="EF44" i="9" a="1"/>
  <c r="EF44" i="9" s="1"/>
  <c r="GV44" i="9" a="1"/>
  <c r="GV44" i="9" s="1"/>
  <c r="IC44" i="9" a="1"/>
  <c r="IC44" i="9" s="1"/>
  <c r="S44" i="15" s="1"/>
  <c r="IA44" i="9" a="1"/>
  <c r="IA44" i="9" s="1"/>
  <c r="HY44" i="9" a="1"/>
  <c r="HY44" i="9" s="1"/>
  <c r="HW44" i="9" a="1"/>
  <c r="HW44" i="9" s="1"/>
  <c r="AE44" i="10" s="1"/>
  <c r="AI47" i="8" s="1"/>
  <c r="BD45" i="9" a="1"/>
  <c r="BD45" i="9" s="1"/>
  <c r="CO45" i="9" a="1"/>
  <c r="CO45" i="9" s="1"/>
  <c r="CM45" i="9" a="1"/>
  <c r="CM45" i="9" s="1"/>
  <c r="CK45" i="9" a="1"/>
  <c r="CK45" i="9" s="1"/>
  <c r="CI45" i="9" a="1"/>
  <c r="CI45" i="9" s="1"/>
  <c r="O45" i="10" s="1"/>
  <c r="EC45" i="9" a="1"/>
  <c r="EC45" i="9" s="1"/>
  <c r="EA45" i="9" a="1"/>
  <c r="EA45" i="9" s="1"/>
  <c r="DC45" i="9" s="1"/>
  <c r="DY45" i="9" a="1"/>
  <c r="DY45" i="9" s="1"/>
  <c r="DA45" i="9" s="1"/>
  <c r="DW45" i="9" a="1"/>
  <c r="DW45" i="9" s="1"/>
  <c r="FH45" i="9" a="1"/>
  <c r="FH45" i="9" s="1"/>
  <c r="HP45" i="9" a="1"/>
  <c r="HP45" i="9" s="1"/>
  <c r="T46" i="9" a="1"/>
  <c r="T46" i="9" s="1"/>
  <c r="AZ46" i="9" a="1"/>
  <c r="AZ46" i="9" s="1"/>
  <c r="CF46" i="9" a="1"/>
  <c r="CF46" i="9" s="1"/>
  <c r="DU46" i="9" a="1"/>
  <c r="DU46" i="9" s="1"/>
  <c r="H46" i="15" s="1"/>
  <c r="DS46" i="9" a="1"/>
  <c r="DS46" i="9" s="1"/>
  <c r="DQ46" i="9" a="1"/>
  <c r="DQ46" i="9" s="1"/>
  <c r="DO46" i="9" a="1"/>
  <c r="DO46" i="9" s="1"/>
  <c r="R46" i="10" s="1"/>
  <c r="G49" i="7" s="1"/>
  <c r="FA46" i="9" a="1"/>
  <c r="FA46" i="9" s="1"/>
  <c r="EY46" i="9" a="1"/>
  <c r="EY46" i="9" s="1"/>
  <c r="EW46" i="9" a="1"/>
  <c r="EW46" i="9" s="1"/>
  <c r="EU46" i="9" a="1"/>
  <c r="EU46" i="9" s="1"/>
  <c r="J87" i="12" s="1"/>
  <c r="Q49" i="8" s="1"/>
  <c r="R49" i="8" s="1"/>
  <c r="GG46" i="9" a="1"/>
  <c r="GG46" i="9" s="1"/>
  <c r="M46" i="15" s="1"/>
  <c r="GE46" i="9" a="1"/>
  <c r="GE46" i="9" s="1"/>
  <c r="GC46" i="9" a="1"/>
  <c r="GC46" i="9" s="1"/>
  <c r="GA46" i="9" a="1"/>
  <c r="GA46" i="9" s="1"/>
  <c r="Y46" i="10" s="1"/>
  <c r="AA49" i="8" s="1"/>
  <c r="HM46" i="9" a="1"/>
  <c r="HM46" i="9" s="1"/>
  <c r="Q46" i="15" s="1"/>
  <c r="HK46" i="9" a="1"/>
  <c r="HK46" i="9" s="1"/>
  <c r="HI46" i="9" a="1"/>
  <c r="HI46" i="9" s="1"/>
  <c r="HG46" i="9" a="1"/>
  <c r="HG46" i="9" s="1"/>
  <c r="AC46" i="10" s="1"/>
  <c r="AF49" i="8" s="1"/>
  <c r="IS46" i="9" a="1"/>
  <c r="IS46" i="9" s="1"/>
  <c r="U46" i="15" s="1"/>
  <c r="IQ46" i="9" a="1"/>
  <c r="IQ46" i="9" s="1"/>
  <c r="IO46" i="9" a="1"/>
  <c r="IO46" i="9" s="1"/>
  <c r="IM46" i="9" a="1"/>
  <c r="IM46" i="9" s="1"/>
  <c r="AG46" i="10" s="1"/>
  <c r="AK49" i="8" s="1"/>
  <c r="L47" i="9" a="1"/>
  <c r="L47" i="9" s="1"/>
  <c r="AS47" i="9" a="1"/>
  <c r="AS47" i="9" s="1"/>
  <c r="E47" i="15" s="1"/>
  <c r="AQ47" i="9" a="1"/>
  <c r="AQ47" i="9" s="1"/>
  <c r="AO47" i="9" a="1"/>
  <c r="AO47" i="9" s="1"/>
  <c r="AM47" i="9" a="1"/>
  <c r="AM47" i="9" s="1"/>
  <c r="I47" i="10" s="1"/>
  <c r="S50" i="6" s="1"/>
  <c r="BT47" i="9" a="1"/>
  <c r="BT47" i="9" s="1"/>
  <c r="DM47" i="9" a="1"/>
  <c r="DM47" i="9" s="1"/>
  <c r="G47" i="15" s="1"/>
  <c r="DK47" i="9" a="1"/>
  <c r="DK47" i="9" s="1"/>
  <c r="DI47" i="9" a="1"/>
  <c r="DI47" i="9" s="1"/>
  <c r="DG47" i="9" a="1"/>
  <c r="DG47" i="9" s="1"/>
  <c r="Q47" i="10" s="1"/>
  <c r="F50" i="7" s="1"/>
  <c r="EN47" i="9" a="1"/>
  <c r="EN47" i="9" s="1"/>
  <c r="HD47" i="9" a="1"/>
  <c r="HD47" i="9" s="1"/>
  <c r="IK47" i="9" a="1"/>
  <c r="IK47" i="9" s="1"/>
  <c r="T47" i="15" s="1"/>
  <c r="II47" i="9" a="1"/>
  <c r="II47" i="9" s="1"/>
  <c r="IG47" i="9" a="1"/>
  <c r="IG47" i="9" s="1"/>
  <c r="IE47" i="9" a="1"/>
  <c r="IE47" i="9" s="1"/>
  <c r="AF47" i="10" s="1"/>
  <c r="AJ50" i="8" s="1"/>
  <c r="AK48" i="9" a="1"/>
  <c r="AK48" i="9" s="1"/>
  <c r="D48" i="15" s="1"/>
  <c r="AI48" i="9" a="1"/>
  <c r="AI48" i="9" s="1"/>
  <c r="AG48" i="9" a="1"/>
  <c r="AG48" i="9" s="1"/>
  <c r="AE48" i="9" a="1"/>
  <c r="AE48" i="9" s="1"/>
  <c r="H48" i="10" s="1"/>
  <c r="BL48" i="9" a="1"/>
  <c r="BL48" i="9" s="1"/>
  <c r="EF48" i="9" a="1"/>
  <c r="EF48" i="9" s="1"/>
  <c r="GV48" i="9" a="1"/>
  <c r="GV48" i="9" s="1"/>
  <c r="IC48" i="9" a="1"/>
  <c r="IC48" i="9" s="1"/>
  <c r="S48" i="15" s="1"/>
  <c r="IA48" i="9" a="1"/>
  <c r="IA48" i="9" s="1"/>
  <c r="HY48" i="9" a="1"/>
  <c r="HY48" i="9" s="1"/>
  <c r="HW48" i="9" a="1"/>
  <c r="HW48" i="9" s="1"/>
  <c r="AE48" i="10" s="1"/>
  <c r="AI51" i="8" s="1"/>
  <c r="CO49" i="9" a="1"/>
  <c r="CO49" i="9" s="1"/>
  <c r="CM49" i="9" a="1"/>
  <c r="CM49" i="9" s="1"/>
  <c r="CK49" i="9" a="1"/>
  <c r="CK49" i="9" s="1"/>
  <c r="CI49" i="9" a="1"/>
  <c r="CI49" i="9" s="1"/>
  <c r="O49" i="10" s="1"/>
  <c r="EC49" i="9" a="1"/>
  <c r="EC49" i="9" s="1"/>
  <c r="EA49" i="9" a="1"/>
  <c r="EA49" i="9" s="1"/>
  <c r="DC49" i="9" s="1"/>
  <c r="DY49" i="9" a="1"/>
  <c r="DY49" i="9" s="1"/>
  <c r="DA49" i="9" s="1"/>
  <c r="DW49" i="9" a="1"/>
  <c r="DW49" i="9" s="1"/>
  <c r="EB49" i="9" a="1"/>
  <c r="EB49" i="9" s="1"/>
  <c r="DD49" i="9" s="1"/>
  <c r="DZ49" i="9" a="1"/>
  <c r="DZ49" i="9" s="1"/>
  <c r="DX49" i="9" a="1"/>
  <c r="DX49" i="9" s="1"/>
  <c r="CZ49" i="9" s="1"/>
  <c r="HS56" i="9" a="1"/>
  <c r="HS56" i="9" s="1"/>
  <c r="HP56" i="9" a="1"/>
  <c r="HP56" i="9" s="1"/>
  <c r="HU56" i="9" a="1"/>
  <c r="HU56" i="9" s="1"/>
  <c r="R56" i="15" s="1"/>
  <c r="HR56" i="9" a="1"/>
  <c r="HR56" i="9" s="1"/>
  <c r="AI56" i="14" s="1"/>
  <c r="HT56" i="9" a="1"/>
  <c r="HT56" i="9" s="1"/>
  <c r="HO56" i="9" a="1"/>
  <c r="HO56" i="9" s="1"/>
  <c r="AD56" i="10" s="1"/>
  <c r="AG59" i="8" s="1"/>
  <c r="HQ56" i="9" a="1"/>
  <c r="HQ56" i="9" s="1"/>
  <c r="AD37" i="9"/>
  <c r="BJ37" i="9"/>
  <c r="CP37" i="9"/>
  <c r="ED37" i="9"/>
  <c r="FJ37" i="9"/>
  <c r="GP37" i="9"/>
  <c r="HV37" i="9"/>
  <c r="V38" i="9"/>
  <c r="BB38" i="9"/>
  <c r="CH38" i="9"/>
  <c r="DV38" i="9"/>
  <c r="FB38" i="9"/>
  <c r="GH38" i="9"/>
  <c r="HN38" i="9"/>
  <c r="AD41" i="9"/>
  <c r="BJ41" i="9"/>
  <c r="CP41" i="9"/>
  <c r="ED41" i="9"/>
  <c r="EU41" i="9" a="1"/>
  <c r="EU41" i="9" s="1"/>
  <c r="EW41" i="9" a="1"/>
  <c r="EW41" i="9" s="1"/>
  <c r="EY41" i="9" a="1"/>
  <c r="EY41" i="9" s="1"/>
  <c r="FA41" i="9" a="1"/>
  <c r="FA41" i="9" s="1"/>
  <c r="FJ41" i="9"/>
  <c r="GA41" i="9" a="1"/>
  <c r="GA41" i="9" s="1"/>
  <c r="Y41" i="10" s="1"/>
  <c r="AA44" i="8" s="1"/>
  <c r="GC41" i="9" a="1"/>
  <c r="GC41" i="9" s="1"/>
  <c r="GE41" i="9" a="1"/>
  <c r="GE41" i="9" s="1"/>
  <c r="GG41" i="9" a="1"/>
  <c r="GG41" i="9" s="1"/>
  <c r="M41" i="15" s="1"/>
  <c r="GP41" i="9"/>
  <c r="HG41" i="9" a="1"/>
  <c r="HG41" i="9" s="1"/>
  <c r="AC41" i="10" s="1"/>
  <c r="AF44" i="8" s="1"/>
  <c r="AH44" i="8" s="1"/>
  <c r="HI41" i="9" a="1"/>
  <c r="HI41" i="9" s="1"/>
  <c r="HK41" i="9" a="1"/>
  <c r="HK41" i="9" s="1"/>
  <c r="HM41" i="9" a="1"/>
  <c r="HM41" i="9" s="1"/>
  <c r="Q41" i="15" s="1"/>
  <c r="HV41" i="9"/>
  <c r="IM41" i="9" a="1"/>
  <c r="IM41" i="9" s="1"/>
  <c r="AG41" i="10" s="1"/>
  <c r="AK44" i="8" s="1"/>
  <c r="IO41" i="9" a="1"/>
  <c r="IO41" i="9" s="1"/>
  <c r="IQ41" i="9" a="1"/>
  <c r="IQ41" i="9" s="1"/>
  <c r="IS41" i="9" a="1"/>
  <c r="IS41" i="9" s="1"/>
  <c r="U41" i="15" s="1"/>
  <c r="G42" i="9" a="1"/>
  <c r="G42" i="9" s="1"/>
  <c r="I42" i="9" a="1"/>
  <c r="I42" i="9" s="1"/>
  <c r="K42" i="9" a="1"/>
  <c r="K42" i="9" s="1"/>
  <c r="M42" i="9" a="1"/>
  <c r="M42" i="9" s="1"/>
  <c r="V42" i="9"/>
  <c r="AM42" i="9" a="1"/>
  <c r="AM42" i="9" s="1"/>
  <c r="I42" i="10" s="1"/>
  <c r="S45" i="6" s="1"/>
  <c r="AO42" i="9" a="1"/>
  <c r="AO42" i="9" s="1"/>
  <c r="AQ42" i="9" a="1"/>
  <c r="AQ42" i="9" s="1"/>
  <c r="AS42" i="9" a="1"/>
  <c r="AS42" i="9" s="1"/>
  <c r="E42" i="15" s="1"/>
  <c r="BB42" i="9"/>
  <c r="BS42" i="9" a="1"/>
  <c r="BS42" i="9" s="1"/>
  <c r="M42" i="10" s="1"/>
  <c r="BU42" i="9" a="1"/>
  <c r="BU42" i="9" s="1"/>
  <c r="BW42" i="9" a="1"/>
  <c r="BW42" i="9" s="1"/>
  <c r="BY42" i="9" a="1"/>
  <c r="BY42" i="9" s="1"/>
  <c r="CH42" i="9"/>
  <c r="DG42" i="9" a="1"/>
  <c r="DG42" i="9" s="1"/>
  <c r="Q42" i="10" s="1"/>
  <c r="F45" i="7" s="1"/>
  <c r="DI42" i="9" a="1"/>
  <c r="DI42" i="9" s="1"/>
  <c r="DK42" i="9" a="1"/>
  <c r="DK42" i="9" s="1"/>
  <c r="DM42" i="9" a="1"/>
  <c r="DM42" i="9" s="1"/>
  <c r="G42" i="15" s="1"/>
  <c r="DV42" i="9"/>
  <c r="EM42" i="9" a="1"/>
  <c r="EM42" i="9" s="1"/>
  <c r="U42" i="10" s="1"/>
  <c r="J45" i="7" s="1"/>
  <c r="P45" i="7" s="1"/>
  <c r="EO42" i="9" a="1"/>
  <c r="EO42" i="9" s="1"/>
  <c r="EQ42" i="9" a="1"/>
  <c r="EQ42" i="9" s="1"/>
  <c r="ES42" i="9" a="1"/>
  <c r="ES42" i="9" s="1"/>
  <c r="K42" i="15" s="1"/>
  <c r="FB42" i="9"/>
  <c r="FS42" i="9" a="1"/>
  <c r="FS42" i="9" s="1"/>
  <c r="X42" i="10" s="1"/>
  <c r="FU42" i="9" a="1"/>
  <c r="FU42" i="9" s="1"/>
  <c r="FW42" i="9" a="1"/>
  <c r="FW42" i="9" s="1"/>
  <c r="FY42" i="9" a="1"/>
  <c r="FY42" i="9" s="1"/>
  <c r="GH42" i="9"/>
  <c r="GY42" i="9" a="1"/>
  <c r="GY42" i="9" s="1"/>
  <c r="AB42" i="10" s="1"/>
  <c r="AD45" i="8" s="1"/>
  <c r="HA42" i="9" a="1"/>
  <c r="HA42" i="9" s="1"/>
  <c r="HC42" i="9" a="1"/>
  <c r="HC42" i="9" s="1"/>
  <c r="HE42" i="9" a="1"/>
  <c r="HE42" i="9" s="1"/>
  <c r="P42" i="15" s="1"/>
  <c r="HN42" i="9"/>
  <c r="IE42" i="9" a="1"/>
  <c r="IE42" i="9" s="1"/>
  <c r="AF42" i="10" s="1"/>
  <c r="AJ45" i="8" s="1"/>
  <c r="IG42" i="9" a="1"/>
  <c r="IG42" i="9" s="1"/>
  <c r="II42" i="9" a="1"/>
  <c r="II42" i="9" s="1"/>
  <c r="IK42" i="9" a="1"/>
  <c r="IK42" i="9" s="1"/>
  <c r="T42" i="15" s="1"/>
  <c r="N43" i="9"/>
  <c r="AT43" i="9"/>
  <c r="BZ43" i="9"/>
  <c r="DN43" i="9"/>
  <c r="ET43" i="9"/>
  <c r="FZ43" i="9"/>
  <c r="HF43" i="9"/>
  <c r="IL43" i="9"/>
  <c r="O45" i="9" a="1"/>
  <c r="O45" i="9" s="1"/>
  <c r="F45" i="10" s="1"/>
  <c r="Q45" i="9" a="1"/>
  <c r="Q45" i="9" s="1"/>
  <c r="S45" i="9" a="1"/>
  <c r="S45" i="9" s="1"/>
  <c r="U45" i="9" a="1"/>
  <c r="U45" i="9" s="1"/>
  <c r="B45" i="15" s="1"/>
  <c r="AD45" i="9"/>
  <c r="AU45" i="9" a="1"/>
  <c r="AU45" i="9" s="1"/>
  <c r="J45" i="10" s="1"/>
  <c r="AW45" i="9" a="1"/>
  <c r="AW45" i="9" s="1"/>
  <c r="AY45" i="9" a="1"/>
  <c r="AY45" i="9" s="1"/>
  <c r="BA45" i="9" a="1"/>
  <c r="BA45" i="9" s="1"/>
  <c r="BJ45" i="9"/>
  <c r="CA45" i="9" a="1"/>
  <c r="CA45" i="9" s="1"/>
  <c r="N45" i="10" s="1"/>
  <c r="CC45" i="9" a="1"/>
  <c r="CC45" i="9" s="1"/>
  <c r="CE45" i="9" a="1"/>
  <c r="CE45" i="9" s="1"/>
  <c r="CG45" i="9" a="1"/>
  <c r="CG45" i="9" s="1"/>
  <c r="CP45" i="9"/>
  <c r="DO45" i="9" a="1"/>
  <c r="DO45" i="9" s="1"/>
  <c r="R45" i="10" s="1"/>
  <c r="G48" i="7" s="1"/>
  <c r="M48" i="7" s="1"/>
  <c r="DQ45" i="9" a="1"/>
  <c r="DQ45" i="9" s="1"/>
  <c r="DS45" i="9" a="1"/>
  <c r="DS45" i="9" s="1"/>
  <c r="DU45" i="9" a="1"/>
  <c r="DU45" i="9" s="1"/>
  <c r="H45" i="15" s="1"/>
  <c r="ED45" i="9"/>
  <c r="EU45" i="9" a="1"/>
  <c r="EU45" i="9" s="1"/>
  <c r="J82" i="12" s="1"/>
  <c r="Q48" i="8" s="1"/>
  <c r="R48" i="8" s="1"/>
  <c r="EW45" i="9" a="1"/>
  <c r="EW45" i="9" s="1"/>
  <c r="EY45" i="9" a="1"/>
  <c r="EY45" i="9" s="1"/>
  <c r="FA45" i="9" a="1"/>
  <c r="FA45" i="9" s="1"/>
  <c r="FJ45" i="9"/>
  <c r="GA45" i="9" a="1"/>
  <c r="GA45" i="9" s="1"/>
  <c r="Y45" i="10" s="1"/>
  <c r="AA48" i="8" s="1"/>
  <c r="GC45" i="9" a="1"/>
  <c r="GC45" i="9" s="1"/>
  <c r="GE45" i="9" a="1"/>
  <c r="GE45" i="9" s="1"/>
  <c r="GG45" i="9" a="1"/>
  <c r="GG45" i="9" s="1"/>
  <c r="M45" i="15" s="1"/>
  <c r="GP45" i="9"/>
  <c r="HG45" i="9" a="1"/>
  <c r="HG45" i="9" s="1"/>
  <c r="AC45" i="10" s="1"/>
  <c r="AF48" i="8" s="1"/>
  <c r="AH48" i="8" s="1"/>
  <c r="HI45" i="9" a="1"/>
  <c r="HI45" i="9" s="1"/>
  <c r="HK45" i="9" a="1"/>
  <c r="HK45" i="9" s="1"/>
  <c r="HM45" i="9" a="1"/>
  <c r="HM45" i="9" s="1"/>
  <c r="Q45" i="15" s="1"/>
  <c r="HV45" i="9"/>
  <c r="IM45" i="9" a="1"/>
  <c r="IM45" i="9" s="1"/>
  <c r="AG45" i="10" s="1"/>
  <c r="AK48" i="8" s="1"/>
  <c r="IO45" i="9" a="1"/>
  <c r="IO45" i="9" s="1"/>
  <c r="IQ45" i="9" a="1"/>
  <c r="IQ45" i="9" s="1"/>
  <c r="IS45" i="9" a="1"/>
  <c r="IS45" i="9" s="1"/>
  <c r="U45" i="15" s="1"/>
  <c r="G46" i="9" a="1"/>
  <c r="G46" i="9" s="1"/>
  <c r="O87" i="12" s="1"/>
  <c r="I46" i="9" a="1"/>
  <c r="I46" i="9" s="1"/>
  <c r="K46" i="9" a="1"/>
  <c r="K46" i="9" s="1"/>
  <c r="M46" i="9" a="1"/>
  <c r="M46" i="9" s="1"/>
  <c r="V46" i="9"/>
  <c r="AM46" i="9" a="1"/>
  <c r="AM46" i="9" s="1"/>
  <c r="I46" i="10" s="1"/>
  <c r="S49" i="6" s="1"/>
  <c r="AO46" i="9" a="1"/>
  <c r="AO46" i="9" s="1"/>
  <c r="AQ46" i="9" a="1"/>
  <c r="AQ46" i="9" s="1"/>
  <c r="AS46" i="9" a="1"/>
  <c r="AS46" i="9" s="1"/>
  <c r="E46" i="15" s="1"/>
  <c r="BB46" i="9"/>
  <c r="BS46" i="9" a="1"/>
  <c r="BS46" i="9" s="1"/>
  <c r="M46" i="10" s="1"/>
  <c r="BU46" i="9" a="1"/>
  <c r="BU46" i="9" s="1"/>
  <c r="BW46" i="9" a="1"/>
  <c r="BW46" i="9" s="1"/>
  <c r="BY46" i="9" a="1"/>
  <c r="BY46" i="9" s="1"/>
  <c r="CH46" i="9"/>
  <c r="DG46" i="9" a="1"/>
  <c r="DG46" i="9" s="1"/>
  <c r="Q46" i="10" s="1"/>
  <c r="F49" i="7" s="1"/>
  <c r="DI46" i="9" a="1"/>
  <c r="DI46" i="9" s="1"/>
  <c r="DK46" i="9" a="1"/>
  <c r="DK46" i="9" s="1"/>
  <c r="DM46" i="9" a="1"/>
  <c r="DM46" i="9" s="1"/>
  <c r="G46" i="15" s="1"/>
  <c r="DV46" i="9"/>
  <c r="EM46" i="9" a="1"/>
  <c r="EM46" i="9" s="1"/>
  <c r="U46" i="10" s="1"/>
  <c r="J49" i="7" s="1"/>
  <c r="EO46" i="9" a="1"/>
  <c r="EO46" i="9" s="1"/>
  <c r="EQ46" i="9" a="1"/>
  <c r="EQ46" i="9" s="1"/>
  <c r="ES46" i="9" a="1"/>
  <c r="ES46" i="9" s="1"/>
  <c r="K46" i="15" s="1"/>
  <c r="FB46" i="9"/>
  <c r="FS46" i="9" a="1"/>
  <c r="FS46" i="9" s="1"/>
  <c r="X46" i="10" s="1"/>
  <c r="FU46" i="9" a="1"/>
  <c r="FU46" i="9" s="1"/>
  <c r="FW46" i="9" a="1"/>
  <c r="FW46" i="9" s="1"/>
  <c r="FY46" i="9" a="1"/>
  <c r="FY46" i="9" s="1"/>
  <c r="GH46" i="9"/>
  <c r="GY46" i="9" a="1"/>
  <c r="GY46" i="9" s="1"/>
  <c r="AB46" i="10" s="1"/>
  <c r="AD49" i="8" s="1"/>
  <c r="HA46" i="9" a="1"/>
  <c r="HA46" i="9" s="1"/>
  <c r="HC46" i="9" a="1"/>
  <c r="HC46" i="9" s="1"/>
  <c r="HE46" i="9" a="1"/>
  <c r="HE46" i="9" s="1"/>
  <c r="P46" i="15" s="1"/>
  <c r="HN46" i="9"/>
  <c r="IE46" i="9" a="1"/>
  <c r="IE46" i="9" s="1"/>
  <c r="AF46" i="10" s="1"/>
  <c r="AJ49" i="8" s="1"/>
  <c r="IG46" i="9" a="1"/>
  <c r="IG46" i="9" s="1"/>
  <c r="II46" i="9" a="1"/>
  <c r="II46" i="9" s="1"/>
  <c r="IK46" i="9" a="1"/>
  <c r="IK46" i="9" s="1"/>
  <c r="T46" i="15" s="1"/>
  <c r="N47" i="9"/>
  <c r="AT47" i="9"/>
  <c r="BZ47" i="9"/>
  <c r="DN47" i="9"/>
  <c r="ET47" i="9"/>
  <c r="FZ47" i="9"/>
  <c r="HF47" i="9"/>
  <c r="IL47" i="9"/>
  <c r="O49" i="9" a="1"/>
  <c r="O49" i="9" s="1"/>
  <c r="F49" i="10" s="1"/>
  <c r="Q49" i="9" a="1"/>
  <c r="Q49" i="9" s="1"/>
  <c r="S49" i="9" a="1"/>
  <c r="S49" i="9" s="1"/>
  <c r="U49" i="9" a="1"/>
  <c r="U49" i="9" s="1"/>
  <c r="B49" i="15" s="1"/>
  <c r="AD49" i="9"/>
  <c r="AU49" i="9" a="1"/>
  <c r="AU49" i="9" s="1"/>
  <c r="J49" i="10" s="1"/>
  <c r="AW49" i="9" a="1"/>
  <c r="AW49" i="9" s="1"/>
  <c r="AY49" i="9" a="1"/>
  <c r="AY49" i="9" s="1"/>
  <c r="BA49" i="9" a="1"/>
  <c r="BA49" i="9" s="1"/>
  <c r="BJ49" i="9"/>
  <c r="CA49" i="9" a="1"/>
  <c r="CA49" i="9" s="1"/>
  <c r="N49" i="10" s="1"/>
  <c r="CC49" i="9" a="1"/>
  <c r="CC49" i="9" s="1"/>
  <c r="CE49" i="9" a="1"/>
  <c r="CE49" i="9" s="1"/>
  <c r="CG49" i="9" a="1"/>
  <c r="CG49" i="9" s="1"/>
  <c r="CP49" i="9"/>
  <c r="DO49" i="9" a="1"/>
  <c r="DO49" i="9" s="1"/>
  <c r="R49" i="10" s="1"/>
  <c r="G52" i="7" s="1"/>
  <c r="M52" i="7" s="1"/>
  <c r="DQ49" i="9" a="1"/>
  <c r="DQ49" i="9" s="1"/>
  <c r="DS49" i="9" a="1"/>
  <c r="DS49" i="9" s="1"/>
  <c r="DU49" i="9" a="1"/>
  <c r="DU49" i="9" s="1"/>
  <c r="H49" i="15" s="1"/>
  <c r="ED49" i="9"/>
  <c r="EU49" i="9" a="1"/>
  <c r="EU49" i="9" s="1"/>
  <c r="J91" i="12" s="1"/>
  <c r="Q52" i="8" s="1"/>
  <c r="R52" i="8" s="1"/>
  <c r="EW49" i="9" a="1"/>
  <c r="EW49" i="9" s="1"/>
  <c r="EY49" i="9" a="1"/>
  <c r="EY49" i="9" s="1"/>
  <c r="FA49" i="9" a="1"/>
  <c r="FA49" i="9" s="1"/>
  <c r="FJ49" i="9"/>
  <c r="GA49" i="9" a="1"/>
  <c r="GA49" i="9" s="1"/>
  <c r="Y49" i="10" s="1"/>
  <c r="AA52" i="8" s="1"/>
  <c r="GC49" i="9" a="1"/>
  <c r="GC49" i="9" s="1"/>
  <c r="GE49" i="9" a="1"/>
  <c r="GE49" i="9" s="1"/>
  <c r="GG49" i="9" a="1"/>
  <c r="GG49" i="9" s="1"/>
  <c r="M49" i="15" s="1"/>
  <c r="GP49" i="9"/>
  <c r="HG49" i="9" a="1"/>
  <c r="HG49" i="9" s="1"/>
  <c r="AC49" i="10" s="1"/>
  <c r="AF52" i="8" s="1"/>
  <c r="HI49" i="9" a="1"/>
  <c r="HI49" i="9" s="1"/>
  <c r="HK49" i="9" a="1"/>
  <c r="HK49" i="9" s="1"/>
  <c r="HM49" i="9" a="1"/>
  <c r="HM49" i="9" s="1"/>
  <c r="Q49" i="15" s="1"/>
  <c r="HV49" i="9"/>
  <c r="IM49" i="9" a="1"/>
  <c r="IM49" i="9" s="1"/>
  <c r="AG49" i="10" s="1"/>
  <c r="AK52" i="8" s="1"/>
  <c r="IO49" i="9" a="1"/>
  <c r="IO49" i="9" s="1"/>
  <c r="IQ49" i="9" a="1"/>
  <c r="IQ49" i="9" s="1"/>
  <c r="IS49" i="9" a="1"/>
  <c r="IS49" i="9" s="1"/>
  <c r="U49" i="15" s="1"/>
  <c r="G50" i="9" a="1"/>
  <c r="G50" i="9" s="1"/>
  <c r="O94" i="12" s="1"/>
  <c r="I50" i="9" a="1"/>
  <c r="I50" i="9" s="1"/>
  <c r="K50" i="9" a="1"/>
  <c r="K50" i="9" s="1"/>
  <c r="M50" i="9" a="1"/>
  <c r="M50" i="9" s="1"/>
  <c r="V50" i="9"/>
  <c r="AM50" i="9" a="1"/>
  <c r="AM50" i="9" s="1"/>
  <c r="I50" i="10" s="1"/>
  <c r="S53" i="6" s="1"/>
  <c r="AO50" i="9" a="1"/>
  <c r="AO50" i="9" s="1"/>
  <c r="AQ50" i="9" a="1"/>
  <c r="AQ50" i="9" s="1"/>
  <c r="AS50" i="9" a="1"/>
  <c r="AS50" i="9" s="1"/>
  <c r="E50" i="15" s="1"/>
  <c r="BB50" i="9"/>
  <c r="BS50" i="9" a="1"/>
  <c r="BS50" i="9" s="1"/>
  <c r="M50" i="10" s="1"/>
  <c r="BU50" i="9" a="1"/>
  <c r="BU50" i="9" s="1"/>
  <c r="BW50" i="9" a="1"/>
  <c r="BW50" i="9" s="1"/>
  <c r="BY50" i="9" a="1"/>
  <c r="BY50" i="9" s="1"/>
  <c r="CH50" i="9"/>
  <c r="DG50" i="9" a="1"/>
  <c r="DG50" i="9" s="1"/>
  <c r="Q50" i="10" s="1"/>
  <c r="F53" i="7" s="1"/>
  <c r="DI50" i="9" a="1"/>
  <c r="DI50" i="9" s="1"/>
  <c r="DK50" i="9" a="1"/>
  <c r="DK50" i="9" s="1"/>
  <c r="DM50" i="9" a="1"/>
  <c r="DM50" i="9" s="1"/>
  <c r="G50" i="15" s="1"/>
  <c r="DV50" i="9"/>
  <c r="EM50" i="9" a="1"/>
  <c r="EM50" i="9" s="1"/>
  <c r="U50" i="10" s="1"/>
  <c r="J53" i="7" s="1"/>
  <c r="EO50" i="9" a="1"/>
  <c r="EO50" i="9" s="1"/>
  <c r="EQ50" i="9" a="1"/>
  <c r="EQ50" i="9" s="1"/>
  <c r="ES50" i="9" a="1"/>
  <c r="ES50" i="9" s="1"/>
  <c r="K50" i="15" s="1"/>
  <c r="FB50" i="9"/>
  <c r="FS50" i="9" a="1"/>
  <c r="FS50" i="9" s="1"/>
  <c r="X50" i="10" s="1"/>
  <c r="FU50" i="9" a="1"/>
  <c r="FU50" i="9" s="1"/>
  <c r="FW50" i="9" a="1"/>
  <c r="FW50" i="9" s="1"/>
  <c r="FY50" i="9" a="1"/>
  <c r="FY50" i="9" s="1"/>
  <c r="GH50" i="9"/>
  <c r="GY50" i="9" a="1"/>
  <c r="GY50" i="9" s="1"/>
  <c r="AB50" i="10" s="1"/>
  <c r="AD53" i="8" s="1"/>
  <c r="HA50" i="9" a="1"/>
  <c r="HA50" i="9" s="1"/>
  <c r="HC50" i="9" a="1"/>
  <c r="HC50" i="9" s="1"/>
  <c r="HE50" i="9" a="1"/>
  <c r="HE50" i="9" s="1"/>
  <c r="P50" i="15" s="1"/>
  <c r="HN50" i="9"/>
  <c r="IE50" i="9" a="1"/>
  <c r="IE50" i="9" s="1"/>
  <c r="AF50" i="10" s="1"/>
  <c r="AJ53" i="8" s="1"/>
  <c r="IG50" i="9" a="1"/>
  <c r="IG50" i="9" s="1"/>
  <c r="II50" i="9" a="1"/>
  <c r="II50" i="9" s="1"/>
  <c r="IK50" i="9" a="1"/>
  <c r="IK50" i="9" s="1"/>
  <c r="T50" i="15" s="1"/>
  <c r="N51" i="9"/>
  <c r="AT51" i="9"/>
  <c r="BZ51" i="9"/>
  <c r="DN51" i="9"/>
  <c r="ET51" i="9"/>
  <c r="FZ51" i="9"/>
  <c r="HF51" i="9"/>
  <c r="IL51" i="9"/>
  <c r="F52" i="9"/>
  <c r="AL52" i="9"/>
  <c r="BR52" i="9"/>
  <c r="CX52" i="9"/>
  <c r="DF52" i="9"/>
  <c r="EL52" i="9"/>
  <c r="FR52" i="9"/>
  <c r="GX52" i="9"/>
  <c r="ID52" i="9"/>
  <c r="O53" i="9" a="1"/>
  <c r="O53" i="9" s="1"/>
  <c r="F53" i="10" s="1"/>
  <c r="Q53" i="9" a="1"/>
  <c r="Q53" i="9" s="1"/>
  <c r="S53" i="9" a="1"/>
  <c r="S53" i="9" s="1"/>
  <c r="U53" i="9" a="1"/>
  <c r="U53" i="9" s="1"/>
  <c r="B53" i="15" s="1"/>
  <c r="AD53" i="9"/>
  <c r="AU53" i="9" a="1"/>
  <c r="AU53" i="9" s="1"/>
  <c r="J53" i="10" s="1"/>
  <c r="AW53" i="9" a="1"/>
  <c r="AW53" i="9" s="1"/>
  <c r="AY53" i="9" a="1"/>
  <c r="AY53" i="9" s="1"/>
  <c r="BA53" i="9" a="1"/>
  <c r="BA53" i="9" s="1"/>
  <c r="BJ53" i="9"/>
  <c r="CA53" i="9" a="1"/>
  <c r="CA53" i="9" s="1"/>
  <c r="N53" i="10" s="1"/>
  <c r="CC53" i="9" a="1"/>
  <c r="CC53" i="9" s="1"/>
  <c r="CE53" i="9" a="1"/>
  <c r="CE53" i="9" s="1"/>
  <c r="CG53" i="9" a="1"/>
  <c r="CG53" i="9" s="1"/>
  <c r="CP53" i="9"/>
  <c r="DO53" i="9" a="1"/>
  <c r="DO53" i="9" s="1"/>
  <c r="R53" i="10" s="1"/>
  <c r="G56" i="7" s="1"/>
  <c r="DQ53" i="9" a="1"/>
  <c r="DQ53" i="9" s="1"/>
  <c r="DS53" i="9" a="1"/>
  <c r="DS53" i="9" s="1"/>
  <c r="DU53" i="9" a="1"/>
  <c r="DU53" i="9" s="1"/>
  <c r="H53" i="15" s="1"/>
  <c r="ED53" i="9"/>
  <c r="EU53" i="9" a="1"/>
  <c r="EU53" i="9" s="1"/>
  <c r="EW53" i="9" a="1"/>
  <c r="EW53" i="9" s="1"/>
  <c r="EY53" i="9" a="1"/>
  <c r="EY53" i="9" s="1"/>
  <c r="FA53" i="9" a="1"/>
  <c r="FA53" i="9" s="1"/>
  <c r="FJ53" i="9"/>
  <c r="GA53" i="9" a="1"/>
  <c r="GA53" i="9" s="1"/>
  <c r="Y53" i="10" s="1"/>
  <c r="AA56" i="8" s="1"/>
  <c r="GC53" i="9" a="1"/>
  <c r="GC53" i="9" s="1"/>
  <c r="GE53" i="9" a="1"/>
  <c r="GE53" i="9" s="1"/>
  <c r="GG53" i="9" a="1"/>
  <c r="GG53" i="9" s="1"/>
  <c r="M53" i="15" s="1"/>
  <c r="GP53" i="9"/>
  <c r="HG53" i="9" a="1"/>
  <c r="HG53" i="9" s="1"/>
  <c r="AC53" i="10" s="1"/>
  <c r="AF56" i="8" s="1"/>
  <c r="HI53" i="9" a="1"/>
  <c r="HI53" i="9" s="1"/>
  <c r="HK53" i="9" a="1"/>
  <c r="HK53" i="9" s="1"/>
  <c r="HM53" i="9" a="1"/>
  <c r="HM53" i="9" s="1"/>
  <c r="Q53" i="15" s="1"/>
  <c r="HV53" i="9"/>
  <c r="IM53" i="9" a="1"/>
  <c r="IM53" i="9" s="1"/>
  <c r="AG53" i="10" s="1"/>
  <c r="AK56" i="8" s="1"/>
  <c r="IO53" i="9" a="1"/>
  <c r="IO53" i="9" s="1"/>
  <c r="IQ53" i="9" a="1"/>
  <c r="IQ53" i="9" s="1"/>
  <c r="IS53" i="9" a="1"/>
  <c r="IS53" i="9" s="1"/>
  <c r="U53" i="15" s="1"/>
  <c r="G54" i="9" a="1"/>
  <c r="G54" i="9" s="1"/>
  <c r="O98" i="12" s="1"/>
  <c r="I54" i="9" a="1"/>
  <c r="I54" i="9" s="1"/>
  <c r="K54" i="9" a="1"/>
  <c r="K54" i="9" s="1"/>
  <c r="M54" i="9" a="1"/>
  <c r="M54" i="9" s="1"/>
  <c r="V54" i="9"/>
  <c r="AM54" i="9" a="1"/>
  <c r="AM54" i="9" s="1"/>
  <c r="I54" i="10" s="1"/>
  <c r="S57" i="6" s="1"/>
  <c r="AO54" i="9" a="1"/>
  <c r="AO54" i="9" s="1"/>
  <c r="AQ54" i="9" a="1"/>
  <c r="AQ54" i="9" s="1"/>
  <c r="AS54" i="9" a="1"/>
  <c r="AS54" i="9" s="1"/>
  <c r="E54" i="15" s="1"/>
  <c r="BB54" i="9"/>
  <c r="BS54" i="9" a="1"/>
  <c r="BS54" i="9" s="1"/>
  <c r="M54" i="10" s="1"/>
  <c r="BU54" i="9" a="1"/>
  <c r="BU54" i="9" s="1"/>
  <c r="BW54" i="9" a="1"/>
  <c r="BW54" i="9" s="1"/>
  <c r="BY54" i="9" a="1"/>
  <c r="BY54" i="9" s="1"/>
  <c r="CH54" i="9"/>
  <c r="DG54" i="9" a="1"/>
  <c r="DG54" i="9" s="1"/>
  <c r="Q54" i="10" s="1"/>
  <c r="F57" i="7" s="1"/>
  <c r="DI54" i="9" a="1"/>
  <c r="DI54" i="9" s="1"/>
  <c r="DK54" i="9" a="1"/>
  <c r="DK54" i="9" s="1"/>
  <c r="DM54" i="9" a="1"/>
  <c r="DM54" i="9" s="1"/>
  <c r="G54" i="15" s="1"/>
  <c r="DV54" i="9"/>
  <c r="EM54" i="9" a="1"/>
  <c r="EM54" i="9" s="1"/>
  <c r="U54" i="10" s="1"/>
  <c r="J57" i="7" s="1"/>
  <c r="P57" i="7" s="1"/>
  <c r="EO54" i="9" a="1"/>
  <c r="EO54" i="9" s="1"/>
  <c r="EQ54" i="9" a="1"/>
  <c r="EQ54" i="9" s="1"/>
  <c r="ES54" i="9" a="1"/>
  <c r="ES54" i="9" s="1"/>
  <c r="K54" i="15" s="1"/>
  <c r="FB54" i="9"/>
  <c r="FS54" i="9" a="1"/>
  <c r="FS54" i="9" s="1"/>
  <c r="X54" i="10" s="1"/>
  <c r="FU54" i="9" a="1"/>
  <c r="FU54" i="9" s="1"/>
  <c r="FW54" i="9" a="1"/>
  <c r="FW54" i="9" s="1"/>
  <c r="FY54" i="9" a="1"/>
  <c r="FY54" i="9" s="1"/>
  <c r="GH54" i="9"/>
  <c r="GY54" i="9" a="1"/>
  <c r="GY54" i="9" s="1"/>
  <c r="AB54" i="10" s="1"/>
  <c r="AD57" i="8" s="1"/>
  <c r="HA54" i="9" a="1"/>
  <c r="HA54" i="9" s="1"/>
  <c r="HC54" i="9" a="1"/>
  <c r="HC54" i="9" s="1"/>
  <c r="HE54" i="9" a="1"/>
  <c r="HE54" i="9" s="1"/>
  <c r="P54" i="15" s="1"/>
  <c r="HN54" i="9"/>
  <c r="IE54" i="9" a="1"/>
  <c r="IE54" i="9" s="1"/>
  <c r="AF54" i="10" s="1"/>
  <c r="AJ57" i="8" s="1"/>
  <c r="IG54" i="9" a="1"/>
  <c r="IG54" i="9" s="1"/>
  <c r="II54" i="9" a="1"/>
  <c r="II54" i="9" s="1"/>
  <c r="IK54" i="9" a="1"/>
  <c r="IK54" i="9" s="1"/>
  <c r="T54" i="15" s="1"/>
  <c r="N55" i="9"/>
  <c r="AT55" i="9"/>
  <c r="BZ55" i="9"/>
  <c r="DN55" i="9"/>
  <c r="ET55" i="9"/>
  <c r="FZ55" i="9"/>
  <c r="HF55" i="9"/>
  <c r="IL55" i="9"/>
  <c r="F56" i="9"/>
  <c r="AL56" i="9"/>
  <c r="BR56" i="9"/>
  <c r="CX56" i="9"/>
  <c r="DF56" i="9"/>
  <c r="EL56" i="9"/>
  <c r="FR56" i="9"/>
  <c r="P57" i="9" a="1"/>
  <c r="P57" i="9" s="1"/>
  <c r="S57" i="9" a="1"/>
  <c r="S57" i="9" s="1"/>
  <c r="V57" i="9"/>
  <c r="AX57" i="9" a="1"/>
  <c r="AX57" i="9" s="1"/>
  <c r="BA57" i="9" a="1"/>
  <c r="BA57" i="9" s="1"/>
  <c r="BJ57" i="9"/>
  <c r="CR57" i="9" a="1"/>
  <c r="CR57" i="9" s="1"/>
  <c r="CW57" i="9" a="1"/>
  <c r="CW57" i="9" s="1"/>
  <c r="DR57" i="9" a="1"/>
  <c r="DR57" i="9" s="1"/>
  <c r="O57" i="14" s="1"/>
  <c r="DU57" i="9" a="1"/>
  <c r="DU57" i="9" s="1"/>
  <c r="H57" i="15" s="1"/>
  <c r="ED57" i="9"/>
  <c r="FL57" i="9" a="1"/>
  <c r="FL57" i="9" s="1"/>
  <c r="FQ57" i="9" a="1"/>
  <c r="FQ57" i="9" s="1"/>
  <c r="GQ57" i="9" a="1"/>
  <c r="GQ57" i="9" s="1"/>
  <c r="AA57" i="10" s="1"/>
  <c r="AC60" i="8" s="1"/>
  <c r="HX57" i="9" a="1"/>
  <c r="HX57" i="9" s="1"/>
  <c r="P58" i="9" a="1"/>
  <c r="P58" i="9" s="1"/>
  <c r="BI58" i="9" a="1"/>
  <c r="BI58" i="9" s="1"/>
  <c r="BG58" i="9" a="1"/>
  <c r="BG58" i="9" s="1"/>
  <c r="BE58" i="9" a="1"/>
  <c r="BE58" i="9" s="1"/>
  <c r="BC58" i="9" a="1"/>
  <c r="BC58" i="9" s="1"/>
  <c r="K58" i="10" s="1"/>
  <c r="BF58" i="9" a="1"/>
  <c r="BF58" i="9" s="1"/>
  <c r="CG58" i="9" a="1"/>
  <c r="CG58" i="9" s="1"/>
  <c r="CE58" i="9" a="1"/>
  <c r="CE58" i="9" s="1"/>
  <c r="CC58" i="9" a="1"/>
  <c r="CC58" i="9" s="1"/>
  <c r="CA58" i="9" a="1"/>
  <c r="CA58" i="9" s="1"/>
  <c r="N58" i="10" s="1"/>
  <c r="CD58" i="9" a="1"/>
  <c r="CD58" i="9" s="1"/>
  <c r="DU58" i="9" a="1"/>
  <c r="DU58" i="9" s="1"/>
  <c r="H58" i="15" s="1"/>
  <c r="DS58" i="9" a="1"/>
  <c r="DS58" i="9" s="1"/>
  <c r="DQ58" i="9" a="1"/>
  <c r="DQ58" i="9" s="1"/>
  <c r="DO58" i="9" a="1"/>
  <c r="DO58" i="9" s="1"/>
  <c r="R58" i="10" s="1"/>
  <c r="G61" i="7" s="1"/>
  <c r="DR58" i="9" a="1"/>
  <c r="DR58" i="9" s="1"/>
  <c r="O58" i="14" s="1"/>
  <c r="FD58" i="9" a="1"/>
  <c r="FD58" i="9" s="1"/>
  <c r="GB58" i="9" a="1"/>
  <c r="GB58" i="9" s="1"/>
  <c r="HU58" i="9" a="1"/>
  <c r="HU58" i="9" s="1"/>
  <c r="R58" i="15" s="1"/>
  <c r="HS58" i="9" a="1"/>
  <c r="HS58" i="9" s="1"/>
  <c r="HQ58" i="9" a="1"/>
  <c r="HQ58" i="9" s="1"/>
  <c r="HO58" i="9" a="1"/>
  <c r="HO58" i="9" s="1"/>
  <c r="AD58" i="10" s="1"/>
  <c r="AG61" i="8" s="1"/>
  <c r="HR58" i="9" a="1"/>
  <c r="HR58" i="9" s="1"/>
  <c r="AI58" i="14" s="1"/>
  <c r="IS58" i="9" a="1"/>
  <c r="IS58" i="9" s="1"/>
  <c r="U58" i="15" s="1"/>
  <c r="IQ58" i="9" a="1"/>
  <c r="IQ58" i="9" s="1"/>
  <c r="IO58" i="9" a="1"/>
  <c r="IO58" i="9" s="1"/>
  <c r="IM58" i="9" a="1"/>
  <c r="IM58" i="9" s="1"/>
  <c r="AG58" i="10" s="1"/>
  <c r="AK61" i="8" s="1"/>
  <c r="IP58" i="9" a="1"/>
  <c r="IP58" i="9" s="1"/>
  <c r="AM58" i="14" s="1"/>
  <c r="M59" i="9" a="1"/>
  <c r="M59" i="9" s="1"/>
  <c r="K59" i="9" a="1"/>
  <c r="K59" i="9" s="1"/>
  <c r="I59" i="9" a="1"/>
  <c r="I59" i="9" s="1"/>
  <c r="G59" i="9" a="1"/>
  <c r="G59" i="9" s="1"/>
  <c r="O112" i="12" s="1"/>
  <c r="J59" i="9" a="1"/>
  <c r="J59" i="9" s="1"/>
  <c r="AN59" i="9" a="1"/>
  <c r="AN59" i="9" s="1"/>
  <c r="BY59" i="9" a="1"/>
  <c r="BY59" i="9" s="1"/>
  <c r="BW59" i="9" a="1"/>
  <c r="BW59" i="9" s="1"/>
  <c r="BU59" i="9" a="1"/>
  <c r="BU59" i="9" s="1"/>
  <c r="BS59" i="9" a="1"/>
  <c r="BS59" i="9" s="1"/>
  <c r="M59" i="10" s="1"/>
  <c r="BV59" i="9" a="1"/>
  <c r="BV59" i="9" s="1"/>
  <c r="DH59" i="9" a="1"/>
  <c r="DH59" i="9" s="1"/>
  <c r="ES59" i="9" a="1"/>
  <c r="ES59" i="9" s="1"/>
  <c r="K59" i="15" s="1"/>
  <c r="EQ59" i="9" a="1"/>
  <c r="EQ59" i="9" s="1"/>
  <c r="EO59" i="9" a="1"/>
  <c r="EO59" i="9" s="1"/>
  <c r="EM59" i="9" a="1"/>
  <c r="EM59" i="9" s="1"/>
  <c r="U59" i="10" s="1"/>
  <c r="J62" i="7" s="1"/>
  <c r="EP59" i="9" a="1"/>
  <c r="EP59" i="9" s="1"/>
  <c r="R59" i="14" s="1"/>
  <c r="FT59" i="9" a="1"/>
  <c r="FT59" i="9" s="1"/>
  <c r="HE59" i="9" a="1"/>
  <c r="HE59" i="9" s="1"/>
  <c r="P59" i="15" s="1"/>
  <c r="HC59" i="9" a="1"/>
  <c r="HC59" i="9" s="1"/>
  <c r="HA59" i="9" a="1"/>
  <c r="HA59" i="9" s="1"/>
  <c r="GY59" i="9" a="1"/>
  <c r="GY59" i="9" s="1"/>
  <c r="AB59" i="10" s="1"/>
  <c r="AD62" i="8" s="1"/>
  <c r="HB59" i="9" a="1"/>
  <c r="HB59" i="9" s="1"/>
  <c r="AF59" i="14" s="1"/>
  <c r="IF59" i="9" a="1"/>
  <c r="IF59" i="9" s="1"/>
  <c r="H60" i="9" a="1"/>
  <c r="H60" i="9" s="1"/>
  <c r="AL60" i="9"/>
  <c r="BT60" i="9" a="1"/>
  <c r="BT60" i="9" s="1"/>
  <c r="CX60" i="9"/>
  <c r="DF60" i="9"/>
  <c r="EN60" i="9" a="1"/>
  <c r="EN60" i="9" s="1"/>
  <c r="FR60" i="9"/>
  <c r="GZ60" i="9" a="1"/>
  <c r="GZ60" i="9" s="1"/>
  <c r="V61" i="9"/>
  <c r="CH61" i="9"/>
  <c r="FB61" i="9"/>
  <c r="X62" i="9" a="1"/>
  <c r="X62" i="9" s="1"/>
  <c r="AV62" i="9" a="1"/>
  <c r="AV62" i="9" s="1"/>
  <c r="CO62" i="9" a="1"/>
  <c r="CO62" i="9" s="1"/>
  <c r="CM62" i="9" a="1"/>
  <c r="CM62" i="9" s="1"/>
  <c r="CK62" i="9" a="1"/>
  <c r="CK62" i="9" s="1"/>
  <c r="CI62" i="9" a="1"/>
  <c r="CI62" i="9" s="1"/>
  <c r="O62" i="10" s="1"/>
  <c r="CL62" i="9" a="1"/>
  <c r="CL62" i="9" s="1"/>
  <c r="EC62" i="9" a="1"/>
  <c r="EC62" i="9" s="1"/>
  <c r="EA62" i="9" a="1"/>
  <c r="EA62" i="9" s="1"/>
  <c r="DC62" i="9" s="1"/>
  <c r="DY62" i="9" a="1"/>
  <c r="DY62" i="9" s="1"/>
  <c r="DA62" i="9" s="1"/>
  <c r="DW62" i="9" a="1"/>
  <c r="DW62" i="9" s="1"/>
  <c r="DZ62" i="9" a="1"/>
  <c r="DZ62" i="9" s="1"/>
  <c r="FA62" i="9" a="1"/>
  <c r="FA62" i="9" s="1"/>
  <c r="EY62" i="9" a="1"/>
  <c r="EY62" i="9" s="1"/>
  <c r="EW62" i="9" a="1"/>
  <c r="EW62" i="9" s="1"/>
  <c r="EU62" i="9" a="1"/>
  <c r="EU62" i="9" s="1"/>
  <c r="EX62" i="9" a="1"/>
  <c r="EX62" i="9" s="1"/>
  <c r="W62" i="14" s="1"/>
  <c r="X62" i="14" s="1"/>
  <c r="T62" i="14" s="1"/>
  <c r="GJ62" i="9" a="1"/>
  <c r="GJ62" i="9" s="1"/>
  <c r="HH62" i="9" a="1"/>
  <c r="HH62" i="9" s="1"/>
  <c r="U63" i="9" a="1"/>
  <c r="U63" i="9" s="1"/>
  <c r="B63" i="15" s="1"/>
  <c r="S63" i="9" a="1"/>
  <c r="S63" i="9" s="1"/>
  <c r="Q63" i="9" a="1"/>
  <c r="Q63" i="9" s="1"/>
  <c r="O63" i="9" a="1"/>
  <c r="O63" i="9" s="1"/>
  <c r="F63" i="10" s="1"/>
  <c r="R63" i="9" a="1"/>
  <c r="R63" i="9" s="1"/>
  <c r="E63" i="14" s="1"/>
  <c r="AV63" i="9" a="1"/>
  <c r="AV63" i="9" s="1"/>
  <c r="CG63" i="9" a="1"/>
  <c r="CG63" i="9" s="1"/>
  <c r="CE63" i="9" a="1"/>
  <c r="CE63" i="9" s="1"/>
  <c r="CC63" i="9" a="1"/>
  <c r="CC63" i="9" s="1"/>
  <c r="CA63" i="9" a="1"/>
  <c r="CA63" i="9" s="1"/>
  <c r="N63" i="10" s="1"/>
  <c r="CD63" i="9" a="1"/>
  <c r="CD63" i="9" s="1"/>
  <c r="DP63" i="9" a="1"/>
  <c r="DP63" i="9" s="1"/>
  <c r="FA63" i="9" a="1"/>
  <c r="FA63" i="9" s="1"/>
  <c r="EY63" i="9" a="1"/>
  <c r="EY63" i="9" s="1"/>
  <c r="EW63" i="9" a="1"/>
  <c r="EW63" i="9" s="1"/>
  <c r="EU63" i="9" a="1"/>
  <c r="EU63" i="9" s="1"/>
  <c r="EX63" i="9" a="1"/>
  <c r="EX63" i="9" s="1"/>
  <c r="W63" i="14" s="1"/>
  <c r="X63" i="14" s="1"/>
  <c r="T63" i="14" s="1"/>
  <c r="GB63" i="9" a="1"/>
  <c r="GB63" i="9" s="1"/>
  <c r="HM63" i="9" a="1"/>
  <c r="HM63" i="9" s="1"/>
  <c r="Q63" i="15" s="1"/>
  <c r="HK63" i="9" a="1"/>
  <c r="HK63" i="9" s="1"/>
  <c r="HI63" i="9" a="1"/>
  <c r="HI63" i="9" s="1"/>
  <c r="HG63" i="9" a="1"/>
  <c r="HG63" i="9" s="1"/>
  <c r="AC63" i="10" s="1"/>
  <c r="AF66" i="8" s="1"/>
  <c r="HJ63" i="9" a="1"/>
  <c r="HJ63" i="9" s="1"/>
  <c r="AH63" i="14" s="1"/>
  <c r="IS63" i="9" a="1"/>
  <c r="IS63" i="9" s="1"/>
  <c r="U63" i="15" s="1"/>
  <c r="IQ63" i="9" a="1"/>
  <c r="IQ63" i="9" s="1"/>
  <c r="IO63" i="9" a="1"/>
  <c r="IO63" i="9" s="1"/>
  <c r="IM63" i="9" a="1"/>
  <c r="IM63" i="9" s="1"/>
  <c r="AG63" i="10" s="1"/>
  <c r="AK66" i="8" s="1"/>
  <c r="AS64" i="9" a="1"/>
  <c r="AS64" i="9" s="1"/>
  <c r="E64" i="15" s="1"/>
  <c r="AQ64" i="9" a="1"/>
  <c r="AQ64" i="9" s="1"/>
  <c r="AO64" i="9" a="1"/>
  <c r="AO64" i="9" s="1"/>
  <c r="AM64" i="9" a="1"/>
  <c r="AM64" i="9" s="1"/>
  <c r="I64" i="10" s="1"/>
  <c r="S67" i="6" s="1"/>
  <c r="DM64" i="9" a="1"/>
  <c r="DM64" i="9" s="1"/>
  <c r="G64" i="15" s="1"/>
  <c r="DK64" i="9" a="1"/>
  <c r="DK64" i="9" s="1"/>
  <c r="DI64" i="9" a="1"/>
  <c r="DI64" i="9" s="1"/>
  <c r="DG64" i="9" a="1"/>
  <c r="DG64" i="9" s="1"/>
  <c r="Q64" i="10" s="1"/>
  <c r="F67" i="7" s="1"/>
  <c r="IK64" i="9" a="1"/>
  <c r="IK64" i="9" s="1"/>
  <c r="T64" i="15" s="1"/>
  <c r="II64" i="9" a="1"/>
  <c r="II64" i="9" s="1"/>
  <c r="IG64" i="9" a="1"/>
  <c r="IG64" i="9" s="1"/>
  <c r="IE64" i="9" a="1"/>
  <c r="IE64" i="9" s="1"/>
  <c r="AF64" i="10" s="1"/>
  <c r="AJ67" i="8" s="1"/>
  <c r="AD65" i="9"/>
  <c r="CO66" i="9" a="1"/>
  <c r="CO66" i="9" s="1"/>
  <c r="CM66" i="9" a="1"/>
  <c r="CM66" i="9" s="1"/>
  <c r="CK66" i="9" a="1"/>
  <c r="CK66" i="9" s="1"/>
  <c r="CI66" i="9" a="1"/>
  <c r="CI66" i="9" s="1"/>
  <c r="O66" i="10" s="1"/>
  <c r="EC66" i="9" a="1"/>
  <c r="EC66" i="9" s="1"/>
  <c r="EA66" i="9" a="1"/>
  <c r="EA66" i="9" s="1"/>
  <c r="DC66" i="9" s="1"/>
  <c r="DY66" i="9" a="1"/>
  <c r="DY66" i="9" s="1"/>
  <c r="DA66" i="9" s="1"/>
  <c r="DW66" i="9" a="1"/>
  <c r="DW66" i="9" s="1"/>
  <c r="DU67" i="9" a="1"/>
  <c r="DU67" i="9" s="1"/>
  <c r="H67" i="15" s="1"/>
  <c r="DS67" i="9" a="1"/>
  <c r="DS67" i="9" s="1"/>
  <c r="DQ67" i="9" a="1"/>
  <c r="DQ67" i="9" s="1"/>
  <c r="DO67" i="9" a="1"/>
  <c r="DO67" i="9" s="1"/>
  <c r="R67" i="10" s="1"/>
  <c r="G70" i="7" s="1"/>
  <c r="FA67" i="9" a="1"/>
  <c r="FA67" i="9" s="1"/>
  <c r="EY67" i="9" a="1"/>
  <c r="EY67" i="9" s="1"/>
  <c r="EW67" i="9" a="1"/>
  <c r="EW67" i="9" s="1"/>
  <c r="EU67" i="9" a="1"/>
  <c r="EU67" i="9" s="1"/>
  <c r="J123" i="12" s="1"/>
  <c r="Q70" i="8" s="1"/>
  <c r="R70" i="8" s="1"/>
  <c r="GG67" i="9" a="1"/>
  <c r="GG67" i="9" s="1"/>
  <c r="M67" i="15" s="1"/>
  <c r="GE67" i="9" a="1"/>
  <c r="GE67" i="9" s="1"/>
  <c r="GC67" i="9" a="1"/>
  <c r="GC67" i="9" s="1"/>
  <c r="GA67" i="9" a="1"/>
  <c r="GA67" i="9" s="1"/>
  <c r="Y67" i="10" s="1"/>
  <c r="AA70" i="8" s="1"/>
  <c r="HM67" i="9" a="1"/>
  <c r="HM67" i="9" s="1"/>
  <c r="Q67" i="15" s="1"/>
  <c r="HK67" i="9" a="1"/>
  <c r="HK67" i="9" s="1"/>
  <c r="HI67" i="9" a="1"/>
  <c r="HI67" i="9" s="1"/>
  <c r="HG67" i="9" a="1"/>
  <c r="HG67" i="9" s="1"/>
  <c r="AC67" i="10" s="1"/>
  <c r="AF70" i="8" s="1"/>
  <c r="IS67" i="9" a="1"/>
  <c r="IS67" i="9" s="1"/>
  <c r="U67" i="15" s="1"/>
  <c r="IQ67" i="9" a="1"/>
  <c r="IQ67" i="9" s="1"/>
  <c r="IO67" i="9" a="1"/>
  <c r="IO67" i="9" s="1"/>
  <c r="IM67" i="9" a="1"/>
  <c r="IM67" i="9" s="1"/>
  <c r="AG67" i="10" s="1"/>
  <c r="AK70" i="8" s="1"/>
  <c r="AS68" i="9" a="1"/>
  <c r="AS68" i="9" s="1"/>
  <c r="E68" i="15" s="1"/>
  <c r="AQ68" i="9" a="1"/>
  <c r="AQ68" i="9" s="1"/>
  <c r="AO68" i="9" a="1"/>
  <c r="AO68" i="9" s="1"/>
  <c r="AM68" i="9" a="1"/>
  <c r="AM68" i="9" s="1"/>
  <c r="I68" i="10" s="1"/>
  <c r="S71" i="6" s="1"/>
  <c r="DM68" i="9" a="1"/>
  <c r="DM68" i="9" s="1"/>
  <c r="G68" i="15" s="1"/>
  <c r="DK68" i="9" a="1"/>
  <c r="DK68" i="9" s="1"/>
  <c r="DI68" i="9" a="1"/>
  <c r="DI68" i="9" s="1"/>
  <c r="DG68" i="9" a="1"/>
  <c r="DG68" i="9" s="1"/>
  <c r="Q68" i="10" s="1"/>
  <c r="F71" i="7" s="1"/>
  <c r="IK68" i="9" a="1"/>
  <c r="IK68" i="9" s="1"/>
  <c r="T68" i="15" s="1"/>
  <c r="II68" i="9" a="1"/>
  <c r="II68" i="9" s="1"/>
  <c r="IG68" i="9" a="1"/>
  <c r="IG68" i="9" s="1"/>
  <c r="IE68" i="9" a="1"/>
  <c r="IE68" i="9" s="1"/>
  <c r="AF68" i="10" s="1"/>
  <c r="AJ71" i="8" s="1"/>
  <c r="AD69" i="9"/>
  <c r="HV69" i="9"/>
  <c r="BD70" i="9" a="1"/>
  <c r="BD70" i="9" s="1"/>
  <c r="CO70" i="9" a="1"/>
  <c r="CO70" i="9" s="1"/>
  <c r="CM70" i="9" a="1"/>
  <c r="CM70" i="9" s="1"/>
  <c r="CK70" i="9" a="1"/>
  <c r="CK70" i="9" s="1"/>
  <c r="CI70" i="9" a="1"/>
  <c r="CI70" i="9" s="1"/>
  <c r="O70" i="10" s="1"/>
  <c r="IS74" i="9" a="1"/>
  <c r="IS74" i="9" s="1"/>
  <c r="U74" i="15" s="1"/>
  <c r="IN74" i="9" a="1"/>
  <c r="IN74" i="9" s="1"/>
  <c r="IP74" i="9" a="1"/>
  <c r="IP74" i="9" s="1"/>
  <c r="AM74" i="14" s="1"/>
  <c r="IM74" i="9" a="1"/>
  <c r="IM74" i="9" s="1"/>
  <c r="AG74" i="10" s="1"/>
  <c r="AK77" i="8" s="1"/>
  <c r="IR74" i="9" a="1"/>
  <c r="IR74" i="9" s="1"/>
  <c r="IO74" i="9" a="1"/>
  <c r="IO74" i="9" s="1"/>
  <c r="IQ74" i="9" a="1"/>
  <c r="IQ74" i="9" s="1"/>
  <c r="HU76" i="9" a="1"/>
  <c r="HU76" i="9" s="1"/>
  <c r="R76" i="15" s="1"/>
  <c r="HS76" i="9" a="1"/>
  <c r="HS76" i="9" s="1"/>
  <c r="HQ76" i="9" a="1"/>
  <c r="HQ76" i="9" s="1"/>
  <c r="HO76" i="9" a="1"/>
  <c r="HO76" i="9" s="1"/>
  <c r="AD76" i="10" s="1"/>
  <c r="AG79" i="8" s="1"/>
  <c r="HP76" i="9" a="1"/>
  <c r="HP76" i="9" s="1"/>
  <c r="HR76" i="9" a="1"/>
  <c r="HR76" i="9" s="1"/>
  <c r="AI76" i="14" s="1"/>
  <c r="HT76" i="9" a="1"/>
  <c r="HT76" i="9" s="1"/>
  <c r="HE79" i="9" a="1"/>
  <c r="HE79" i="9" s="1"/>
  <c r="P79" i="15" s="1"/>
  <c r="HC79" i="9" a="1"/>
  <c r="HC79" i="9" s="1"/>
  <c r="HA79" i="9" a="1"/>
  <c r="HA79" i="9" s="1"/>
  <c r="GY79" i="9" a="1"/>
  <c r="GY79" i="9" s="1"/>
  <c r="AB79" i="10" s="1"/>
  <c r="AD82" i="8" s="1"/>
  <c r="HD79" i="9" a="1"/>
  <c r="HD79" i="9" s="1"/>
  <c r="GZ79" i="9" a="1"/>
  <c r="GZ79" i="9" s="1"/>
  <c r="HB79" i="9" a="1"/>
  <c r="HB79" i="9" s="1"/>
  <c r="AF79" i="14" s="1"/>
  <c r="GW84" i="9" a="1"/>
  <c r="GW84" i="9" s="1"/>
  <c r="O84" i="15" s="1"/>
  <c r="GU84" i="9" a="1"/>
  <c r="GU84" i="9" s="1"/>
  <c r="GS84" i="9" a="1"/>
  <c r="GS84" i="9" s="1"/>
  <c r="GQ84" i="9" a="1"/>
  <c r="GQ84" i="9" s="1"/>
  <c r="AA84" i="10" s="1"/>
  <c r="AC87" i="8" s="1"/>
  <c r="GV84" i="9" a="1"/>
  <c r="GV84" i="9" s="1"/>
  <c r="GR84" i="9" a="1"/>
  <c r="GR84" i="9" s="1"/>
  <c r="GT84" i="9" a="1"/>
  <c r="GT84" i="9" s="1"/>
  <c r="AE84" i="14" s="1"/>
  <c r="P85" i="14"/>
  <c r="DB85" i="9"/>
  <c r="FD49" i="9" a="1"/>
  <c r="FD49" i="9" s="1"/>
  <c r="FF49" i="9" a="1"/>
  <c r="FF49" i="9" s="1"/>
  <c r="AA49" i="14" s="1"/>
  <c r="FH49" i="9" a="1"/>
  <c r="FH49" i="9" s="1"/>
  <c r="GJ49" i="9" a="1"/>
  <c r="GJ49" i="9" s="1"/>
  <c r="GL49" i="9" a="1"/>
  <c r="GL49" i="9" s="1"/>
  <c r="AD49" i="14" s="1"/>
  <c r="GN49" i="9" a="1"/>
  <c r="GN49" i="9" s="1"/>
  <c r="HP49" i="9" a="1"/>
  <c r="HP49" i="9" s="1"/>
  <c r="HR49" i="9" a="1"/>
  <c r="HR49" i="9" s="1"/>
  <c r="AI49" i="14" s="1"/>
  <c r="HT49" i="9" a="1"/>
  <c r="HT49" i="9" s="1"/>
  <c r="P50" i="9" a="1"/>
  <c r="P50" i="9" s="1"/>
  <c r="R50" i="9" a="1"/>
  <c r="R50" i="9" s="1"/>
  <c r="E50" i="14" s="1"/>
  <c r="T50" i="9" a="1"/>
  <c r="T50" i="9" s="1"/>
  <c r="AV50" i="9" a="1"/>
  <c r="AV50" i="9" s="1"/>
  <c r="AX50" i="9" a="1"/>
  <c r="AX50" i="9" s="1"/>
  <c r="AZ50" i="9" a="1"/>
  <c r="AZ50" i="9" s="1"/>
  <c r="CB50" i="9" a="1"/>
  <c r="CB50" i="9" s="1"/>
  <c r="CD50" i="9" a="1"/>
  <c r="CD50" i="9" s="1"/>
  <c r="CF50" i="9" a="1"/>
  <c r="CF50" i="9" s="1"/>
  <c r="DP50" i="9" a="1"/>
  <c r="DP50" i="9" s="1"/>
  <c r="DR50" i="9" a="1"/>
  <c r="DR50" i="9" s="1"/>
  <c r="O50" i="14" s="1"/>
  <c r="DT50" i="9" a="1"/>
  <c r="DT50" i="9" s="1"/>
  <c r="EV50" i="9" a="1"/>
  <c r="EV50" i="9" s="1"/>
  <c r="EX50" i="9" a="1"/>
  <c r="EX50" i="9" s="1"/>
  <c r="W50" i="14" s="1"/>
  <c r="X50" i="14" s="1"/>
  <c r="T50" i="14" s="1"/>
  <c r="EZ50" i="9" a="1"/>
  <c r="EZ50" i="9" s="1"/>
  <c r="GB50" i="9" a="1"/>
  <c r="GB50" i="9" s="1"/>
  <c r="GD50" i="9" a="1"/>
  <c r="GD50" i="9" s="1"/>
  <c r="AC50" i="14" s="1"/>
  <c r="GF50" i="9" a="1"/>
  <c r="GF50" i="9" s="1"/>
  <c r="HH50" i="9" a="1"/>
  <c r="HH50" i="9" s="1"/>
  <c r="HJ50" i="9" a="1"/>
  <c r="HJ50" i="9" s="1"/>
  <c r="AH50" i="14" s="1"/>
  <c r="HL50" i="9" a="1"/>
  <c r="HL50" i="9" s="1"/>
  <c r="IN50" i="9" a="1"/>
  <c r="IN50" i="9" s="1"/>
  <c r="IP50" i="9" a="1"/>
  <c r="IP50" i="9" s="1"/>
  <c r="AM50" i="14" s="1"/>
  <c r="IR50" i="9" a="1"/>
  <c r="IR50" i="9" s="1"/>
  <c r="H51" i="9" a="1"/>
  <c r="H51" i="9" s="1"/>
  <c r="J51" i="9" a="1"/>
  <c r="J51" i="9" s="1"/>
  <c r="L51" i="9" a="1"/>
  <c r="L51" i="9" s="1"/>
  <c r="AN51" i="9" a="1"/>
  <c r="AN51" i="9" s="1"/>
  <c r="AP51" i="9" a="1"/>
  <c r="AP51" i="9" s="1"/>
  <c r="I51" i="14" s="1"/>
  <c r="AR51" i="9" a="1"/>
  <c r="AR51" i="9" s="1"/>
  <c r="BT51" i="9" a="1"/>
  <c r="BT51" i="9" s="1"/>
  <c r="BV51" i="9" a="1"/>
  <c r="BV51" i="9" s="1"/>
  <c r="BX51" i="9" a="1"/>
  <c r="BX51" i="9" s="1"/>
  <c r="DH51" i="9" a="1"/>
  <c r="DH51" i="9" s="1"/>
  <c r="DJ51" i="9" a="1"/>
  <c r="DJ51" i="9" s="1"/>
  <c r="N51" i="14" s="1"/>
  <c r="DL51" i="9" a="1"/>
  <c r="DL51" i="9" s="1"/>
  <c r="EN51" i="9" a="1"/>
  <c r="EN51" i="9" s="1"/>
  <c r="EP51" i="9" a="1"/>
  <c r="EP51" i="9" s="1"/>
  <c r="R51" i="14" s="1"/>
  <c r="ER51" i="9" a="1"/>
  <c r="ER51" i="9" s="1"/>
  <c r="FT51" i="9" a="1"/>
  <c r="FT51" i="9" s="1"/>
  <c r="FV51" i="9" a="1"/>
  <c r="FV51" i="9" s="1"/>
  <c r="FX51" i="9" a="1"/>
  <c r="FX51" i="9" s="1"/>
  <c r="GZ51" i="9" a="1"/>
  <c r="GZ51" i="9" s="1"/>
  <c r="HB51" i="9" a="1"/>
  <c r="HB51" i="9" s="1"/>
  <c r="AF51" i="14" s="1"/>
  <c r="HD51" i="9" a="1"/>
  <c r="HD51" i="9" s="1"/>
  <c r="IF51" i="9" a="1"/>
  <c r="IF51" i="9" s="1"/>
  <c r="IH51" i="9" a="1"/>
  <c r="IH51" i="9" s="1"/>
  <c r="AL51" i="14" s="1"/>
  <c r="IJ51" i="9" a="1"/>
  <c r="IJ51" i="9" s="1"/>
  <c r="AD52" i="9"/>
  <c r="BJ52" i="9"/>
  <c r="CP52" i="9"/>
  <c r="ED52" i="9"/>
  <c r="FJ52" i="9"/>
  <c r="GP52" i="9"/>
  <c r="HV52" i="9"/>
  <c r="X53" i="9" a="1"/>
  <c r="X53" i="9" s="1"/>
  <c r="Z53" i="9" a="1"/>
  <c r="Z53" i="9" s="1"/>
  <c r="F53" i="14" s="1"/>
  <c r="G53" i="14" s="1"/>
  <c r="AB53" i="9" a="1"/>
  <c r="AB53" i="9" s="1"/>
  <c r="BD53" i="9" a="1"/>
  <c r="BD53" i="9" s="1"/>
  <c r="BF53" i="9" a="1"/>
  <c r="BF53" i="9" s="1"/>
  <c r="BH53" i="9" a="1"/>
  <c r="BH53" i="9" s="1"/>
  <c r="CJ53" i="9" a="1"/>
  <c r="CJ53" i="9" s="1"/>
  <c r="CL53" i="9" a="1"/>
  <c r="CL53" i="9" s="1"/>
  <c r="CN53" i="9" a="1"/>
  <c r="CN53" i="9" s="1"/>
  <c r="DX53" i="9" a="1"/>
  <c r="DX53" i="9" s="1"/>
  <c r="CZ53" i="9" s="1"/>
  <c r="DZ53" i="9" a="1"/>
  <c r="DZ53" i="9" s="1"/>
  <c r="EB53" i="9" a="1"/>
  <c r="EB53" i="9" s="1"/>
  <c r="DD53" i="9" s="1"/>
  <c r="FD53" i="9" a="1"/>
  <c r="FD53" i="9" s="1"/>
  <c r="FF53" i="9" a="1"/>
  <c r="FF53" i="9" s="1"/>
  <c r="AA53" i="14" s="1"/>
  <c r="FH53" i="9" a="1"/>
  <c r="FH53" i="9" s="1"/>
  <c r="GJ53" i="9" a="1"/>
  <c r="GJ53" i="9" s="1"/>
  <c r="GL53" i="9" a="1"/>
  <c r="GL53" i="9" s="1"/>
  <c r="AD53" i="14" s="1"/>
  <c r="GN53" i="9" a="1"/>
  <c r="GN53" i="9" s="1"/>
  <c r="HP53" i="9" a="1"/>
  <c r="HP53" i="9" s="1"/>
  <c r="HR53" i="9" a="1"/>
  <c r="HR53" i="9" s="1"/>
  <c r="AI53" i="14" s="1"/>
  <c r="HT53" i="9" a="1"/>
  <c r="HT53" i="9" s="1"/>
  <c r="P54" i="9" a="1"/>
  <c r="P54" i="9" s="1"/>
  <c r="R54" i="9" a="1"/>
  <c r="R54" i="9" s="1"/>
  <c r="E54" i="14" s="1"/>
  <c r="T54" i="9" a="1"/>
  <c r="T54" i="9" s="1"/>
  <c r="AV54" i="9" a="1"/>
  <c r="AV54" i="9" s="1"/>
  <c r="AX54" i="9" a="1"/>
  <c r="AX54" i="9" s="1"/>
  <c r="AZ54" i="9" a="1"/>
  <c r="AZ54" i="9" s="1"/>
  <c r="CB54" i="9" a="1"/>
  <c r="CB54" i="9" s="1"/>
  <c r="CD54" i="9" a="1"/>
  <c r="CD54" i="9" s="1"/>
  <c r="CF54" i="9" a="1"/>
  <c r="CF54" i="9" s="1"/>
  <c r="DP54" i="9" a="1"/>
  <c r="DP54" i="9" s="1"/>
  <c r="DR54" i="9" a="1"/>
  <c r="DR54" i="9" s="1"/>
  <c r="O54" i="14" s="1"/>
  <c r="DT54" i="9" a="1"/>
  <c r="DT54" i="9" s="1"/>
  <c r="EV54" i="9" a="1"/>
  <c r="EV54" i="9" s="1"/>
  <c r="EX54" i="9" a="1"/>
  <c r="EX54" i="9" s="1"/>
  <c r="W54" i="14" s="1"/>
  <c r="X54" i="14" s="1"/>
  <c r="T54" i="14" s="1"/>
  <c r="EZ54" i="9" a="1"/>
  <c r="EZ54" i="9" s="1"/>
  <c r="GB54" i="9" a="1"/>
  <c r="GB54" i="9" s="1"/>
  <c r="GD54" i="9" a="1"/>
  <c r="GD54" i="9" s="1"/>
  <c r="AC54" i="14" s="1"/>
  <c r="GF54" i="9" a="1"/>
  <c r="GF54" i="9" s="1"/>
  <c r="HH54" i="9" a="1"/>
  <c r="HH54" i="9" s="1"/>
  <c r="HJ54" i="9" a="1"/>
  <c r="HJ54" i="9" s="1"/>
  <c r="AH54" i="14" s="1"/>
  <c r="HL54" i="9" a="1"/>
  <c r="HL54" i="9" s="1"/>
  <c r="IN54" i="9" a="1"/>
  <c r="IN54" i="9" s="1"/>
  <c r="IP54" i="9" a="1"/>
  <c r="IP54" i="9" s="1"/>
  <c r="AM54" i="14" s="1"/>
  <c r="IR54" i="9" a="1"/>
  <c r="IR54" i="9" s="1"/>
  <c r="H55" i="9" a="1"/>
  <c r="H55" i="9" s="1"/>
  <c r="J55" i="9" a="1"/>
  <c r="J55" i="9" s="1"/>
  <c r="L55" i="9" a="1"/>
  <c r="L55" i="9" s="1"/>
  <c r="AN55" i="9" a="1"/>
  <c r="AN55" i="9" s="1"/>
  <c r="AP55" i="9" a="1"/>
  <c r="AP55" i="9" s="1"/>
  <c r="I55" i="14" s="1"/>
  <c r="AR55" i="9" a="1"/>
  <c r="AR55" i="9" s="1"/>
  <c r="BT55" i="9" a="1"/>
  <c r="BT55" i="9" s="1"/>
  <c r="BV55" i="9" a="1"/>
  <c r="BV55" i="9" s="1"/>
  <c r="BX55" i="9" a="1"/>
  <c r="BX55" i="9" s="1"/>
  <c r="DH55" i="9" a="1"/>
  <c r="DH55" i="9" s="1"/>
  <c r="DJ55" i="9" a="1"/>
  <c r="DJ55" i="9" s="1"/>
  <c r="N55" i="14" s="1"/>
  <c r="DL55" i="9" a="1"/>
  <c r="DL55" i="9" s="1"/>
  <c r="EN55" i="9" a="1"/>
  <c r="EN55" i="9" s="1"/>
  <c r="EP55" i="9" a="1"/>
  <c r="EP55" i="9" s="1"/>
  <c r="R55" i="14" s="1"/>
  <c r="ER55" i="9" a="1"/>
  <c r="ER55" i="9" s="1"/>
  <c r="FT55" i="9" a="1"/>
  <c r="FT55" i="9" s="1"/>
  <c r="FV55" i="9" a="1"/>
  <c r="FV55" i="9" s="1"/>
  <c r="FX55" i="9" a="1"/>
  <c r="FX55" i="9" s="1"/>
  <c r="GZ55" i="9" a="1"/>
  <c r="GZ55" i="9" s="1"/>
  <c r="HB55" i="9" a="1"/>
  <c r="HB55" i="9" s="1"/>
  <c r="AF55" i="14" s="1"/>
  <c r="HD55" i="9" a="1"/>
  <c r="HD55" i="9" s="1"/>
  <c r="IF55" i="9" a="1"/>
  <c r="IF55" i="9" s="1"/>
  <c r="IH55" i="9" a="1"/>
  <c r="IH55" i="9" s="1"/>
  <c r="AL55" i="14" s="1"/>
  <c r="IJ55" i="9" a="1"/>
  <c r="IJ55" i="9" s="1"/>
  <c r="C56" i="10"/>
  <c r="IL56" i="9"/>
  <c r="HF56" i="9"/>
  <c r="AD56" i="9"/>
  <c r="BJ56" i="9"/>
  <c r="CP56" i="9"/>
  <c r="ED56" i="9"/>
  <c r="FJ56" i="9"/>
  <c r="GP56" i="9"/>
  <c r="GX56" i="9"/>
  <c r="Q57" i="9" a="1"/>
  <c r="Q57" i="9" s="1"/>
  <c r="BI57" i="9" a="1"/>
  <c r="BI57" i="9" s="1"/>
  <c r="BG57" i="9" a="1"/>
  <c r="BG57" i="9" s="1"/>
  <c r="BE57" i="9" a="1"/>
  <c r="BE57" i="9" s="1"/>
  <c r="BC57" i="9" a="1"/>
  <c r="BC57" i="9" s="1"/>
  <c r="K57" i="10" s="1"/>
  <c r="CU57" i="9" a="1"/>
  <c r="CU57" i="9" s="1"/>
  <c r="EC57" i="9" a="1"/>
  <c r="EC57" i="9" s="1"/>
  <c r="EA57" i="9" a="1"/>
  <c r="EA57" i="9" s="1"/>
  <c r="DC57" i="9" s="1"/>
  <c r="DY57" i="9" a="1"/>
  <c r="DY57" i="9" s="1"/>
  <c r="DA57" i="9" s="1"/>
  <c r="DW57" i="9" a="1"/>
  <c r="DW57" i="9" s="1"/>
  <c r="FO57" i="9" a="1"/>
  <c r="FO57" i="9" s="1"/>
  <c r="AC58" i="9" a="1"/>
  <c r="AC58" i="9" s="1"/>
  <c r="C58" i="15" s="1"/>
  <c r="AA58" i="9" a="1"/>
  <c r="AA58" i="9" s="1"/>
  <c r="Y58" i="9" a="1"/>
  <c r="Y58" i="9" s="1"/>
  <c r="W58" i="9" a="1"/>
  <c r="W58" i="9" s="1"/>
  <c r="G58" i="10" s="1"/>
  <c r="Z58" i="9" a="1"/>
  <c r="Z58" i="9" s="1"/>
  <c r="F58" i="14" s="1"/>
  <c r="BA58" i="9" a="1"/>
  <c r="BA58" i="9" s="1"/>
  <c r="AY58" i="9" a="1"/>
  <c r="AY58" i="9" s="1"/>
  <c r="AW58" i="9" a="1"/>
  <c r="AW58" i="9" s="1"/>
  <c r="AU58" i="9" a="1"/>
  <c r="AU58" i="9" s="1"/>
  <c r="J58" i="10" s="1"/>
  <c r="AX58" i="9" a="1"/>
  <c r="AX58" i="9" s="1"/>
  <c r="GO58" i="9" a="1"/>
  <c r="GO58" i="9" s="1"/>
  <c r="N58" i="15" s="1"/>
  <c r="GM58" i="9" a="1"/>
  <c r="GM58" i="9" s="1"/>
  <c r="GK58" i="9" a="1"/>
  <c r="GK58" i="9" s="1"/>
  <c r="GI58" i="9" a="1"/>
  <c r="GI58" i="9" s="1"/>
  <c r="Z58" i="10" s="1"/>
  <c r="AB61" i="8" s="1"/>
  <c r="GL58" i="9" a="1"/>
  <c r="GL58" i="9" s="1"/>
  <c r="AD58" i="14" s="1"/>
  <c r="HM58" i="9" a="1"/>
  <c r="HM58" i="9" s="1"/>
  <c r="Q58" i="15" s="1"/>
  <c r="HK58" i="9" a="1"/>
  <c r="HK58" i="9" s="1"/>
  <c r="HI58" i="9" a="1"/>
  <c r="HI58" i="9" s="1"/>
  <c r="HG58" i="9" a="1"/>
  <c r="HG58" i="9" s="1"/>
  <c r="AC58" i="10" s="1"/>
  <c r="AF61" i="8" s="1"/>
  <c r="HJ58" i="9" a="1"/>
  <c r="HJ58" i="9" s="1"/>
  <c r="AH58" i="14" s="1"/>
  <c r="AJ58" i="14" s="1"/>
  <c r="BA59" i="9" a="1"/>
  <c r="BA59" i="9" s="1"/>
  <c r="AY59" i="9" a="1"/>
  <c r="AY59" i="9" s="1"/>
  <c r="AW59" i="9" a="1"/>
  <c r="AW59" i="9" s="1"/>
  <c r="AU59" i="9" a="1"/>
  <c r="AU59" i="9" s="1"/>
  <c r="J59" i="10" s="1"/>
  <c r="AX59" i="9" a="1"/>
  <c r="AX59" i="9" s="1"/>
  <c r="DU59" i="9" a="1"/>
  <c r="DU59" i="9" s="1"/>
  <c r="H59" i="15" s="1"/>
  <c r="DS59" i="9" a="1"/>
  <c r="DS59" i="9" s="1"/>
  <c r="DQ59" i="9" a="1"/>
  <c r="DQ59" i="9" s="1"/>
  <c r="DO59" i="9" a="1"/>
  <c r="DO59" i="9" s="1"/>
  <c r="R59" i="10" s="1"/>
  <c r="G62" i="7" s="1"/>
  <c r="DR59" i="9" a="1"/>
  <c r="DR59" i="9" s="1"/>
  <c r="O59" i="14" s="1"/>
  <c r="GG59" i="9" a="1"/>
  <c r="GG59" i="9" s="1"/>
  <c r="M59" i="15" s="1"/>
  <c r="GE59" i="9" a="1"/>
  <c r="GE59" i="9" s="1"/>
  <c r="GC59" i="9" a="1"/>
  <c r="GC59" i="9" s="1"/>
  <c r="GA59" i="9" a="1"/>
  <c r="GA59" i="9" s="1"/>
  <c r="Y59" i="10" s="1"/>
  <c r="AA62" i="8" s="1"/>
  <c r="GD59" i="9" a="1"/>
  <c r="GD59" i="9" s="1"/>
  <c r="AC59" i="14" s="1"/>
  <c r="IS59" i="9" a="1"/>
  <c r="IS59" i="9" s="1"/>
  <c r="U59" i="15" s="1"/>
  <c r="IQ59" i="9" a="1"/>
  <c r="IQ59" i="9" s="1"/>
  <c r="IO59" i="9" a="1"/>
  <c r="IO59" i="9" s="1"/>
  <c r="IM59" i="9" a="1"/>
  <c r="IM59" i="9" s="1"/>
  <c r="AG59" i="10" s="1"/>
  <c r="AK62" i="8" s="1"/>
  <c r="IP59" i="9" a="1"/>
  <c r="IP59" i="9" s="1"/>
  <c r="AM59" i="14" s="1"/>
  <c r="AK60" i="9" a="1"/>
  <c r="AK60" i="9" s="1"/>
  <c r="D60" i="15" s="1"/>
  <c r="AI60" i="9" a="1"/>
  <c r="AI60" i="9" s="1"/>
  <c r="AG60" i="9" a="1"/>
  <c r="AG60" i="9" s="1"/>
  <c r="AE60" i="9" a="1"/>
  <c r="AE60" i="9" s="1"/>
  <c r="H60" i="10" s="1"/>
  <c r="AH60" i="9" a="1"/>
  <c r="AH60" i="9" s="1"/>
  <c r="H60" i="14" s="1"/>
  <c r="CW60" i="9" a="1"/>
  <c r="CW60" i="9" s="1"/>
  <c r="CU60" i="9" a="1"/>
  <c r="CU60" i="9" s="1"/>
  <c r="CS60" i="9" a="1"/>
  <c r="CS60" i="9" s="1"/>
  <c r="CQ60" i="9" a="1"/>
  <c r="CQ60" i="9" s="1"/>
  <c r="P60" i="10" s="1"/>
  <c r="CT60" i="9" a="1"/>
  <c r="CT60" i="9" s="1"/>
  <c r="FQ60" i="9" a="1"/>
  <c r="FQ60" i="9" s="1"/>
  <c r="FO60" i="9" a="1"/>
  <c r="FO60" i="9" s="1"/>
  <c r="FM60" i="9" a="1"/>
  <c r="FM60" i="9" s="1"/>
  <c r="FK60" i="9" a="1"/>
  <c r="FK60" i="9" s="1"/>
  <c r="W60" i="10" s="1"/>
  <c r="FN60" i="9" a="1"/>
  <c r="FN60" i="9" s="1"/>
  <c r="IC60" i="9" a="1"/>
  <c r="IC60" i="9" s="1"/>
  <c r="S60" i="15" s="1"/>
  <c r="IA60" i="9" a="1"/>
  <c r="IA60" i="9" s="1"/>
  <c r="HY60" i="9" a="1"/>
  <c r="HY60" i="9" s="1"/>
  <c r="HW60" i="9" a="1"/>
  <c r="HW60" i="9" s="1"/>
  <c r="AE60" i="10" s="1"/>
  <c r="AI63" i="8" s="1"/>
  <c r="HZ60" i="9" a="1"/>
  <c r="HZ60" i="9" s="1"/>
  <c r="AK60" i="14" s="1"/>
  <c r="BQ61" i="9" a="1"/>
  <c r="BQ61" i="9" s="1"/>
  <c r="F61" i="15" s="1"/>
  <c r="BO61" i="9" a="1"/>
  <c r="BO61" i="9" s="1"/>
  <c r="BM61" i="9" a="1"/>
  <c r="BM61" i="9" s="1"/>
  <c r="BK61" i="9" a="1"/>
  <c r="BK61" i="9" s="1"/>
  <c r="L61" i="10" s="1"/>
  <c r="BN61" i="9" a="1"/>
  <c r="BN61" i="9" s="1"/>
  <c r="J61" i="14" s="1"/>
  <c r="EK61" i="9" a="1"/>
  <c r="EK61" i="9" s="1"/>
  <c r="J61" i="15" s="1"/>
  <c r="EI61" i="9" a="1"/>
  <c r="EI61" i="9" s="1"/>
  <c r="EG61" i="9" a="1"/>
  <c r="EG61" i="9" s="1"/>
  <c r="EE61" i="9" a="1"/>
  <c r="EE61" i="9" s="1"/>
  <c r="T61" i="10" s="1"/>
  <c r="I64" i="7" s="1"/>
  <c r="O64" i="7" s="1"/>
  <c r="EH61" i="9" a="1"/>
  <c r="EH61" i="9" s="1"/>
  <c r="Q61" i="14" s="1"/>
  <c r="GW61" i="9" a="1"/>
  <c r="GW61" i="9" s="1"/>
  <c r="O61" i="15" s="1"/>
  <c r="GU61" i="9" a="1"/>
  <c r="GU61" i="9" s="1"/>
  <c r="GS61" i="9" a="1"/>
  <c r="GS61" i="9" s="1"/>
  <c r="GQ61" i="9" a="1"/>
  <c r="GQ61" i="9" s="1"/>
  <c r="AA61" i="10" s="1"/>
  <c r="AC64" i="8" s="1"/>
  <c r="GT61" i="9" a="1"/>
  <c r="GT61" i="9" s="1"/>
  <c r="AE61" i="14" s="1"/>
  <c r="BI62" i="9" a="1"/>
  <c r="BI62" i="9" s="1"/>
  <c r="BG62" i="9" a="1"/>
  <c r="BG62" i="9" s="1"/>
  <c r="BE62" i="9" a="1"/>
  <c r="BE62" i="9" s="1"/>
  <c r="BC62" i="9" a="1"/>
  <c r="BC62" i="9" s="1"/>
  <c r="K62" i="10" s="1"/>
  <c r="BF62" i="9" a="1"/>
  <c r="BF62" i="9" s="1"/>
  <c r="CG62" i="9" a="1"/>
  <c r="CG62" i="9" s="1"/>
  <c r="CE62" i="9" a="1"/>
  <c r="CE62" i="9" s="1"/>
  <c r="CC62" i="9" a="1"/>
  <c r="CC62" i="9" s="1"/>
  <c r="CA62" i="9" a="1"/>
  <c r="CA62" i="9" s="1"/>
  <c r="N62" i="10" s="1"/>
  <c r="CD62" i="9" a="1"/>
  <c r="CD62" i="9" s="1"/>
  <c r="DU62" i="9" a="1"/>
  <c r="DU62" i="9" s="1"/>
  <c r="H62" i="15" s="1"/>
  <c r="DS62" i="9" a="1"/>
  <c r="DS62" i="9" s="1"/>
  <c r="DQ62" i="9" a="1"/>
  <c r="DQ62" i="9" s="1"/>
  <c r="DO62" i="9" a="1"/>
  <c r="DO62" i="9" s="1"/>
  <c r="R62" i="10" s="1"/>
  <c r="G65" i="7" s="1"/>
  <c r="DR62" i="9" a="1"/>
  <c r="DR62" i="9" s="1"/>
  <c r="O62" i="14" s="1"/>
  <c r="HU62" i="9" a="1"/>
  <c r="HU62" i="9" s="1"/>
  <c r="R62" i="15" s="1"/>
  <c r="HS62" i="9" a="1"/>
  <c r="HS62" i="9" s="1"/>
  <c r="HQ62" i="9" a="1"/>
  <c r="HQ62" i="9" s="1"/>
  <c r="HO62" i="9" a="1"/>
  <c r="HO62" i="9" s="1"/>
  <c r="AD62" i="10" s="1"/>
  <c r="AG65" i="8" s="1"/>
  <c r="HR62" i="9" a="1"/>
  <c r="HR62" i="9" s="1"/>
  <c r="AI62" i="14" s="1"/>
  <c r="IS62" i="9" a="1"/>
  <c r="IS62" i="9" s="1"/>
  <c r="U62" i="15" s="1"/>
  <c r="IQ62" i="9" a="1"/>
  <c r="IQ62" i="9" s="1"/>
  <c r="IO62" i="9" a="1"/>
  <c r="IO62" i="9" s="1"/>
  <c r="IM62" i="9" a="1"/>
  <c r="IM62" i="9" s="1"/>
  <c r="AG62" i="10" s="1"/>
  <c r="AK65" i="8" s="1"/>
  <c r="IP62" i="9" a="1"/>
  <c r="IP62" i="9" s="1"/>
  <c r="AM62" i="14" s="1"/>
  <c r="M63" i="9" a="1"/>
  <c r="M63" i="9" s="1"/>
  <c r="K63" i="9" a="1"/>
  <c r="K63" i="9" s="1"/>
  <c r="I63" i="9" a="1"/>
  <c r="I63" i="9" s="1"/>
  <c r="G63" i="9" a="1"/>
  <c r="G63" i="9" s="1"/>
  <c r="J63" i="9" a="1"/>
  <c r="J63" i="9" s="1"/>
  <c r="BY63" i="9" a="1"/>
  <c r="BY63" i="9" s="1"/>
  <c r="BW63" i="9" a="1"/>
  <c r="BW63" i="9" s="1"/>
  <c r="BU63" i="9" a="1"/>
  <c r="BU63" i="9" s="1"/>
  <c r="BS63" i="9" a="1"/>
  <c r="BS63" i="9" s="1"/>
  <c r="M63" i="10" s="1"/>
  <c r="BV63" i="9" a="1"/>
  <c r="BV63" i="9" s="1"/>
  <c r="ES63" i="9" a="1"/>
  <c r="ES63" i="9" s="1"/>
  <c r="K63" i="15" s="1"/>
  <c r="EQ63" i="9" a="1"/>
  <c r="EQ63" i="9" s="1"/>
  <c r="EO63" i="9" a="1"/>
  <c r="EO63" i="9" s="1"/>
  <c r="EM63" i="9" a="1"/>
  <c r="EM63" i="9" s="1"/>
  <c r="U63" i="10" s="1"/>
  <c r="J66" i="7" s="1"/>
  <c r="P66" i="7" s="1"/>
  <c r="EP63" i="9" a="1"/>
  <c r="EP63" i="9" s="1"/>
  <c r="R63" i="14" s="1"/>
  <c r="HE63" i="9" a="1"/>
  <c r="HE63" i="9" s="1"/>
  <c r="P63" i="15" s="1"/>
  <c r="HC63" i="9" a="1"/>
  <c r="HC63" i="9" s="1"/>
  <c r="HA63" i="9" a="1"/>
  <c r="HA63" i="9" s="1"/>
  <c r="GY63" i="9" a="1"/>
  <c r="GY63" i="9" s="1"/>
  <c r="AB63" i="10" s="1"/>
  <c r="AD66" i="8" s="1"/>
  <c r="HB63" i="9" a="1"/>
  <c r="HB63" i="9" s="1"/>
  <c r="AF63" i="14" s="1"/>
  <c r="M64" i="9" a="1"/>
  <c r="M64" i="9" s="1"/>
  <c r="K64" i="9" a="1"/>
  <c r="K64" i="9" s="1"/>
  <c r="I64" i="9" a="1"/>
  <c r="I64" i="9" s="1"/>
  <c r="G64" i="9" a="1"/>
  <c r="G64" i="9" s="1"/>
  <c r="O118" i="12" s="1"/>
  <c r="HE64" i="9" a="1"/>
  <c r="HE64" i="9" s="1"/>
  <c r="P64" i="15" s="1"/>
  <c r="HC64" i="9" a="1"/>
  <c r="HC64" i="9" s="1"/>
  <c r="HA64" i="9" a="1"/>
  <c r="HA64" i="9" s="1"/>
  <c r="GY64" i="9" a="1"/>
  <c r="GY64" i="9" s="1"/>
  <c r="AB64" i="10" s="1"/>
  <c r="AD67" i="8" s="1"/>
  <c r="GW65" i="9" a="1"/>
  <c r="GW65" i="9" s="1"/>
  <c r="O65" i="15" s="1"/>
  <c r="GU65" i="9" a="1"/>
  <c r="GU65" i="9" s="1"/>
  <c r="GS65" i="9" a="1"/>
  <c r="GS65" i="9" s="1"/>
  <c r="GQ65" i="9" a="1"/>
  <c r="GQ65" i="9" s="1"/>
  <c r="AA65" i="10" s="1"/>
  <c r="AC68" i="8" s="1"/>
  <c r="FI66" i="9" a="1"/>
  <c r="FI66" i="9" s="1"/>
  <c r="L66" i="15" s="1"/>
  <c r="FG66" i="9" a="1"/>
  <c r="FG66" i="9" s="1"/>
  <c r="FE66" i="9" a="1"/>
  <c r="FE66" i="9" s="1"/>
  <c r="FC66" i="9" a="1"/>
  <c r="FC66" i="9" s="1"/>
  <c r="U67" i="9" a="1"/>
  <c r="U67" i="9" s="1"/>
  <c r="B67" i="15" s="1"/>
  <c r="S67" i="9" a="1"/>
  <c r="S67" i="9" s="1"/>
  <c r="Q67" i="9" a="1"/>
  <c r="Q67" i="9" s="1"/>
  <c r="O67" i="9" a="1"/>
  <c r="O67" i="9" s="1"/>
  <c r="F67" i="10" s="1"/>
  <c r="BA67" i="9" a="1"/>
  <c r="BA67" i="9" s="1"/>
  <c r="AY67" i="9" a="1"/>
  <c r="AY67" i="9" s="1"/>
  <c r="AW67" i="9" a="1"/>
  <c r="AW67" i="9" s="1"/>
  <c r="AU67" i="9" a="1"/>
  <c r="AU67" i="9" s="1"/>
  <c r="J67" i="10" s="1"/>
  <c r="CG67" i="9" a="1"/>
  <c r="CG67" i="9" s="1"/>
  <c r="CE67" i="9" a="1"/>
  <c r="CE67" i="9" s="1"/>
  <c r="CC67" i="9" a="1"/>
  <c r="CC67" i="9" s="1"/>
  <c r="CA67" i="9" a="1"/>
  <c r="CA67" i="9" s="1"/>
  <c r="N67" i="10" s="1"/>
  <c r="M68" i="9" a="1"/>
  <c r="M68" i="9" s="1"/>
  <c r="K68" i="9" a="1"/>
  <c r="K68" i="9" s="1"/>
  <c r="I68" i="9" a="1"/>
  <c r="I68" i="9" s="1"/>
  <c r="G68" i="9" a="1"/>
  <c r="G68" i="9" s="1"/>
  <c r="O125" i="12" s="1"/>
  <c r="HE68" i="9" a="1"/>
  <c r="HE68" i="9" s="1"/>
  <c r="P68" i="15" s="1"/>
  <c r="HC68" i="9" a="1"/>
  <c r="HC68" i="9" s="1"/>
  <c r="HA68" i="9" a="1"/>
  <c r="HA68" i="9" s="1"/>
  <c r="GY68" i="9" a="1"/>
  <c r="GY68" i="9" s="1"/>
  <c r="AB68" i="10" s="1"/>
  <c r="AD71" i="8" s="1"/>
  <c r="I70" i="15"/>
  <c r="DE70" i="9"/>
  <c r="HS75" i="9" a="1"/>
  <c r="HS75" i="9" s="1"/>
  <c r="HP75" i="9" a="1"/>
  <c r="HP75" i="9" s="1"/>
  <c r="HU75" i="9" a="1"/>
  <c r="HU75" i="9" s="1"/>
  <c r="R75" i="15" s="1"/>
  <c r="HR75" i="9" a="1"/>
  <c r="HR75" i="9" s="1"/>
  <c r="AI75" i="14" s="1"/>
  <c r="HT75" i="9" a="1"/>
  <c r="HT75" i="9" s="1"/>
  <c r="HO75" i="9" a="1"/>
  <c r="HO75" i="9" s="1"/>
  <c r="AD75" i="10" s="1"/>
  <c r="AG78" i="8" s="1"/>
  <c r="HQ75" i="9" a="1"/>
  <c r="HQ75" i="9" s="1"/>
  <c r="P77" i="14"/>
  <c r="DB77" i="9"/>
  <c r="EV41" i="9" a="1"/>
  <c r="EV41" i="9" s="1"/>
  <c r="EX41" i="9" a="1"/>
  <c r="EX41" i="9" s="1"/>
  <c r="W41" i="14" s="1"/>
  <c r="X41" i="14" s="1"/>
  <c r="T41" i="14" s="1"/>
  <c r="GB41" i="9" a="1"/>
  <c r="GB41" i="9" s="1"/>
  <c r="GD41" i="9" a="1"/>
  <c r="GD41" i="9" s="1"/>
  <c r="AC41" i="14" s="1"/>
  <c r="HH41" i="9" a="1"/>
  <c r="HH41" i="9" s="1"/>
  <c r="HJ41" i="9" a="1"/>
  <c r="HJ41" i="9" s="1"/>
  <c r="AH41" i="14" s="1"/>
  <c r="AJ41" i="14" s="1"/>
  <c r="IN41" i="9" a="1"/>
  <c r="IN41" i="9" s="1"/>
  <c r="IP41" i="9" a="1"/>
  <c r="IP41" i="9" s="1"/>
  <c r="AM41" i="14" s="1"/>
  <c r="H42" i="9" a="1"/>
  <c r="H42" i="9" s="1"/>
  <c r="J42" i="9" a="1"/>
  <c r="J42" i="9" s="1"/>
  <c r="AN42" i="9" a="1"/>
  <c r="AN42" i="9" s="1"/>
  <c r="AP42" i="9" a="1"/>
  <c r="AP42" i="9" s="1"/>
  <c r="I42" i="14" s="1"/>
  <c r="BT42" i="9" a="1"/>
  <c r="BT42" i="9" s="1"/>
  <c r="BV42" i="9" a="1"/>
  <c r="BV42" i="9" s="1"/>
  <c r="DH42" i="9" a="1"/>
  <c r="DH42" i="9" s="1"/>
  <c r="DJ42" i="9" a="1"/>
  <c r="DJ42" i="9" s="1"/>
  <c r="N42" i="14" s="1"/>
  <c r="EN42" i="9" a="1"/>
  <c r="EN42" i="9" s="1"/>
  <c r="EP42" i="9" a="1"/>
  <c r="EP42" i="9" s="1"/>
  <c r="R42" i="14" s="1"/>
  <c r="FT42" i="9" a="1"/>
  <c r="FT42" i="9" s="1"/>
  <c r="FV42" i="9" a="1"/>
  <c r="FV42" i="9" s="1"/>
  <c r="GZ42" i="9" a="1"/>
  <c r="GZ42" i="9" s="1"/>
  <c r="HB42" i="9" a="1"/>
  <c r="HB42" i="9" s="1"/>
  <c r="AF42" i="14" s="1"/>
  <c r="IF42" i="9" a="1"/>
  <c r="IF42" i="9" s="1"/>
  <c r="IH42" i="9" a="1"/>
  <c r="IH42" i="9" s="1"/>
  <c r="AL42" i="14" s="1"/>
  <c r="AD43" i="9"/>
  <c r="BJ43" i="9"/>
  <c r="CP43" i="9"/>
  <c r="ED43" i="9"/>
  <c r="FJ43" i="9"/>
  <c r="GP43" i="9"/>
  <c r="HV43" i="9"/>
  <c r="P45" i="9" a="1"/>
  <c r="P45" i="9" s="1"/>
  <c r="R45" i="9" a="1"/>
  <c r="R45" i="9" s="1"/>
  <c r="E45" i="14" s="1"/>
  <c r="AV45" i="9" a="1"/>
  <c r="AV45" i="9" s="1"/>
  <c r="AX45" i="9" a="1"/>
  <c r="AX45" i="9" s="1"/>
  <c r="CB45" i="9" a="1"/>
  <c r="CB45" i="9" s="1"/>
  <c r="CD45" i="9" a="1"/>
  <c r="CD45" i="9" s="1"/>
  <c r="DP45" i="9" a="1"/>
  <c r="DP45" i="9" s="1"/>
  <c r="DR45" i="9" a="1"/>
  <c r="DR45" i="9" s="1"/>
  <c r="O45" i="14" s="1"/>
  <c r="EV45" i="9" a="1"/>
  <c r="EV45" i="9" s="1"/>
  <c r="EX45" i="9" a="1"/>
  <c r="EX45" i="9" s="1"/>
  <c r="W45" i="14" s="1"/>
  <c r="X45" i="14" s="1"/>
  <c r="T45" i="14" s="1"/>
  <c r="GB45" i="9" a="1"/>
  <c r="GB45" i="9" s="1"/>
  <c r="GD45" i="9" a="1"/>
  <c r="GD45" i="9" s="1"/>
  <c r="AC45" i="14" s="1"/>
  <c r="HH45" i="9" a="1"/>
  <c r="HH45" i="9" s="1"/>
  <c r="HJ45" i="9" a="1"/>
  <c r="HJ45" i="9" s="1"/>
  <c r="AH45" i="14" s="1"/>
  <c r="AJ45" i="14" s="1"/>
  <c r="IN45" i="9" a="1"/>
  <c r="IN45" i="9" s="1"/>
  <c r="IP45" i="9" a="1"/>
  <c r="IP45" i="9" s="1"/>
  <c r="AM45" i="14" s="1"/>
  <c r="H46" i="9" a="1"/>
  <c r="H46" i="9" s="1"/>
  <c r="J46" i="9" a="1"/>
  <c r="J46" i="9" s="1"/>
  <c r="AN46" i="9" a="1"/>
  <c r="AN46" i="9" s="1"/>
  <c r="AP46" i="9" a="1"/>
  <c r="AP46" i="9" s="1"/>
  <c r="I46" i="14" s="1"/>
  <c r="BT46" i="9" a="1"/>
  <c r="BT46" i="9" s="1"/>
  <c r="BV46" i="9" a="1"/>
  <c r="BV46" i="9" s="1"/>
  <c r="DH46" i="9" a="1"/>
  <c r="DH46" i="9" s="1"/>
  <c r="DJ46" i="9" a="1"/>
  <c r="DJ46" i="9" s="1"/>
  <c r="N46" i="14" s="1"/>
  <c r="EN46" i="9" a="1"/>
  <c r="EN46" i="9" s="1"/>
  <c r="EP46" i="9" a="1"/>
  <c r="EP46" i="9" s="1"/>
  <c r="R46" i="14" s="1"/>
  <c r="FT46" i="9" a="1"/>
  <c r="FT46" i="9" s="1"/>
  <c r="FV46" i="9" a="1"/>
  <c r="FV46" i="9" s="1"/>
  <c r="GZ46" i="9" a="1"/>
  <c r="GZ46" i="9" s="1"/>
  <c r="HB46" i="9" a="1"/>
  <c r="HB46" i="9" s="1"/>
  <c r="AF46" i="14" s="1"/>
  <c r="IF46" i="9" a="1"/>
  <c r="IF46" i="9" s="1"/>
  <c r="IH46" i="9" a="1"/>
  <c r="IH46" i="9" s="1"/>
  <c r="AL46" i="14" s="1"/>
  <c r="AD47" i="9"/>
  <c r="BJ47" i="9"/>
  <c r="CP47" i="9"/>
  <c r="ED47" i="9"/>
  <c r="FJ47" i="9"/>
  <c r="GP47" i="9"/>
  <c r="HV47" i="9"/>
  <c r="P49" i="9" a="1"/>
  <c r="P49" i="9" s="1"/>
  <c r="R49" i="9" a="1"/>
  <c r="R49" i="9" s="1"/>
  <c r="E49" i="14" s="1"/>
  <c r="AV49" i="9" a="1"/>
  <c r="AV49" i="9" s="1"/>
  <c r="AX49" i="9" a="1"/>
  <c r="AX49" i="9" s="1"/>
  <c r="CB49" i="9" a="1"/>
  <c r="CB49" i="9" s="1"/>
  <c r="CD49" i="9" a="1"/>
  <c r="CD49" i="9" s="1"/>
  <c r="DP49" i="9" a="1"/>
  <c r="DP49" i="9" s="1"/>
  <c r="DR49" i="9" a="1"/>
  <c r="DR49" i="9" s="1"/>
  <c r="O49" i="14" s="1"/>
  <c r="EV49" i="9" a="1"/>
  <c r="EV49" i="9" s="1"/>
  <c r="EX49" i="9" a="1"/>
  <c r="EX49" i="9" s="1"/>
  <c r="W49" i="14" s="1"/>
  <c r="X49" i="14" s="1"/>
  <c r="T49" i="14" s="1"/>
  <c r="GB49" i="9" a="1"/>
  <c r="GB49" i="9" s="1"/>
  <c r="GD49" i="9" a="1"/>
  <c r="GD49" i="9" s="1"/>
  <c r="AC49" i="14" s="1"/>
  <c r="HH49" i="9" a="1"/>
  <c r="HH49" i="9" s="1"/>
  <c r="HJ49" i="9" a="1"/>
  <c r="HJ49" i="9" s="1"/>
  <c r="AH49" i="14" s="1"/>
  <c r="IN49" i="9" a="1"/>
  <c r="IN49" i="9" s="1"/>
  <c r="IP49" i="9" a="1"/>
  <c r="IP49" i="9" s="1"/>
  <c r="AM49" i="14" s="1"/>
  <c r="H50" i="9" a="1"/>
  <c r="H50" i="9" s="1"/>
  <c r="J50" i="9" a="1"/>
  <c r="J50" i="9" s="1"/>
  <c r="AN50" i="9" a="1"/>
  <c r="AN50" i="9" s="1"/>
  <c r="AP50" i="9" a="1"/>
  <c r="AP50" i="9" s="1"/>
  <c r="I50" i="14" s="1"/>
  <c r="BT50" i="9" a="1"/>
  <c r="BT50" i="9" s="1"/>
  <c r="BV50" i="9" a="1"/>
  <c r="BV50" i="9" s="1"/>
  <c r="DH50" i="9" a="1"/>
  <c r="DH50" i="9" s="1"/>
  <c r="DJ50" i="9" a="1"/>
  <c r="DJ50" i="9" s="1"/>
  <c r="N50" i="14" s="1"/>
  <c r="EN50" i="9" a="1"/>
  <c r="EN50" i="9" s="1"/>
  <c r="EP50" i="9" a="1"/>
  <c r="EP50" i="9" s="1"/>
  <c r="R50" i="14" s="1"/>
  <c r="FT50" i="9" a="1"/>
  <c r="FT50" i="9" s="1"/>
  <c r="FV50" i="9" a="1"/>
  <c r="FV50" i="9" s="1"/>
  <c r="GZ50" i="9" a="1"/>
  <c r="GZ50" i="9" s="1"/>
  <c r="HB50" i="9" a="1"/>
  <c r="HB50" i="9" s="1"/>
  <c r="AF50" i="14" s="1"/>
  <c r="IF50" i="9" a="1"/>
  <c r="IF50" i="9" s="1"/>
  <c r="IH50" i="9" a="1"/>
  <c r="IH50" i="9" s="1"/>
  <c r="AL50" i="14" s="1"/>
  <c r="AD51" i="9"/>
  <c r="BJ51" i="9"/>
  <c r="CP51" i="9"/>
  <c r="ED51" i="9"/>
  <c r="FJ51" i="9"/>
  <c r="GP51" i="9"/>
  <c r="HV51" i="9"/>
  <c r="V52" i="9"/>
  <c r="BB52" i="9"/>
  <c r="CH52" i="9"/>
  <c r="DV52" i="9"/>
  <c r="FB52" i="9"/>
  <c r="GH52" i="9"/>
  <c r="HN52" i="9"/>
  <c r="P53" i="9" a="1"/>
  <c r="P53" i="9" s="1"/>
  <c r="R53" i="9" a="1"/>
  <c r="R53" i="9" s="1"/>
  <c r="E53" i="14" s="1"/>
  <c r="AV53" i="9" a="1"/>
  <c r="AV53" i="9" s="1"/>
  <c r="AX53" i="9" a="1"/>
  <c r="AX53" i="9" s="1"/>
  <c r="CB53" i="9" a="1"/>
  <c r="CB53" i="9" s="1"/>
  <c r="CD53" i="9" a="1"/>
  <c r="CD53" i="9" s="1"/>
  <c r="DP53" i="9" a="1"/>
  <c r="DP53" i="9" s="1"/>
  <c r="DR53" i="9" a="1"/>
  <c r="DR53" i="9" s="1"/>
  <c r="O53" i="14" s="1"/>
  <c r="EV53" i="9" a="1"/>
  <c r="EV53" i="9" s="1"/>
  <c r="EX53" i="9" a="1"/>
  <c r="EX53" i="9" s="1"/>
  <c r="W53" i="14" s="1"/>
  <c r="X53" i="14" s="1"/>
  <c r="T53" i="14" s="1"/>
  <c r="GB53" i="9" a="1"/>
  <c r="GB53" i="9" s="1"/>
  <c r="GD53" i="9" a="1"/>
  <c r="GD53" i="9" s="1"/>
  <c r="AC53" i="14" s="1"/>
  <c r="HH53" i="9" a="1"/>
  <c r="HH53" i="9" s="1"/>
  <c r="HJ53" i="9" a="1"/>
  <c r="HJ53" i="9" s="1"/>
  <c r="AH53" i="14" s="1"/>
  <c r="IN53" i="9" a="1"/>
  <c r="IN53" i="9" s="1"/>
  <c r="IP53" i="9" a="1"/>
  <c r="IP53" i="9" s="1"/>
  <c r="AM53" i="14" s="1"/>
  <c r="H54" i="9" a="1"/>
  <c r="H54" i="9" s="1"/>
  <c r="J54" i="9" a="1"/>
  <c r="J54" i="9" s="1"/>
  <c r="AN54" i="9" a="1"/>
  <c r="AN54" i="9" s="1"/>
  <c r="AP54" i="9" a="1"/>
  <c r="AP54" i="9" s="1"/>
  <c r="I54" i="14" s="1"/>
  <c r="BT54" i="9" a="1"/>
  <c r="BT54" i="9" s="1"/>
  <c r="BV54" i="9" a="1"/>
  <c r="BV54" i="9" s="1"/>
  <c r="DH54" i="9" a="1"/>
  <c r="DH54" i="9" s="1"/>
  <c r="DJ54" i="9" a="1"/>
  <c r="DJ54" i="9" s="1"/>
  <c r="N54" i="14" s="1"/>
  <c r="EN54" i="9" a="1"/>
  <c r="EN54" i="9" s="1"/>
  <c r="EP54" i="9" a="1"/>
  <c r="EP54" i="9" s="1"/>
  <c r="R54" i="14" s="1"/>
  <c r="FT54" i="9" a="1"/>
  <c r="FT54" i="9" s="1"/>
  <c r="FV54" i="9" a="1"/>
  <c r="FV54" i="9" s="1"/>
  <c r="GZ54" i="9" a="1"/>
  <c r="GZ54" i="9" s="1"/>
  <c r="HB54" i="9" a="1"/>
  <c r="HB54" i="9" s="1"/>
  <c r="AF54" i="14" s="1"/>
  <c r="IF54" i="9" a="1"/>
  <c r="IF54" i="9" s="1"/>
  <c r="IH54" i="9" a="1"/>
  <c r="IH54" i="9" s="1"/>
  <c r="AL54" i="14" s="1"/>
  <c r="AD55" i="9"/>
  <c r="BJ55" i="9"/>
  <c r="CP55" i="9"/>
  <c r="ED55" i="9"/>
  <c r="FJ55" i="9"/>
  <c r="GP55" i="9"/>
  <c r="HV55" i="9"/>
  <c r="V56" i="9"/>
  <c r="BB56" i="9"/>
  <c r="CH56" i="9"/>
  <c r="DV56" i="9"/>
  <c r="FB56" i="9"/>
  <c r="GH56" i="9"/>
  <c r="ID56" i="9"/>
  <c r="O57" i="9" a="1"/>
  <c r="O57" i="9" s="1"/>
  <c r="F57" i="10" s="1"/>
  <c r="T57" i="9" a="1"/>
  <c r="T57" i="9" s="1"/>
  <c r="AW57" i="9" a="1"/>
  <c r="AW57" i="9" s="1"/>
  <c r="BH57" i="9" a="1"/>
  <c r="BH57" i="9" s="1"/>
  <c r="CO57" i="9" a="1"/>
  <c r="CO57" i="9" s="1"/>
  <c r="CM57" i="9" a="1"/>
  <c r="CM57" i="9" s="1"/>
  <c r="CK57" i="9" a="1"/>
  <c r="CK57" i="9" s="1"/>
  <c r="CI57" i="9" a="1"/>
  <c r="CI57" i="9" s="1"/>
  <c r="O57" i="10" s="1"/>
  <c r="CS57" i="9" a="1"/>
  <c r="CS57" i="9" s="1"/>
  <c r="CV57" i="9" a="1"/>
  <c r="CV57" i="9" s="1"/>
  <c r="DQ57" i="9" a="1"/>
  <c r="DQ57" i="9" s="1"/>
  <c r="EB57" i="9" a="1"/>
  <c r="EB57" i="9" s="1"/>
  <c r="DD57" i="9" s="1"/>
  <c r="FI57" i="9" a="1"/>
  <c r="FI57" i="9" s="1"/>
  <c r="L57" i="15" s="1"/>
  <c r="FG57" i="9" a="1"/>
  <c r="FG57" i="9" s="1"/>
  <c r="FE57" i="9" a="1"/>
  <c r="FE57" i="9" s="1"/>
  <c r="FC57" i="9" a="1"/>
  <c r="FC57" i="9" s="1"/>
  <c r="FM57" i="9" a="1"/>
  <c r="FM57" i="9" s="1"/>
  <c r="FP57" i="9" a="1"/>
  <c r="FP57" i="9" s="1"/>
  <c r="GW57" i="9" a="1"/>
  <c r="GW57" i="9" s="1"/>
  <c r="O57" i="15" s="1"/>
  <c r="GU57" i="9" a="1"/>
  <c r="GU57" i="9" s="1"/>
  <c r="GV57" i="9" a="1"/>
  <c r="GV57" i="9" s="1"/>
  <c r="IC57" i="9" a="1"/>
  <c r="IC57" i="9" s="1"/>
  <c r="S57" i="15" s="1"/>
  <c r="IA57" i="9" a="1"/>
  <c r="IA57" i="9" s="1"/>
  <c r="HY57" i="9" a="1"/>
  <c r="HY57" i="9" s="1"/>
  <c r="HW57" i="9" a="1"/>
  <c r="HW57" i="9" s="1"/>
  <c r="AE57" i="10" s="1"/>
  <c r="AI60" i="8" s="1"/>
  <c r="HZ57" i="9" a="1"/>
  <c r="HZ57" i="9" s="1"/>
  <c r="AK57" i="14" s="1"/>
  <c r="U58" i="9" a="1"/>
  <c r="U58" i="9" s="1"/>
  <c r="B58" i="15" s="1"/>
  <c r="S58" i="9" a="1"/>
  <c r="S58" i="9" s="1"/>
  <c r="Q58" i="9" a="1"/>
  <c r="Q58" i="9" s="1"/>
  <c r="O58" i="9" a="1"/>
  <c r="O58" i="9" s="1"/>
  <c r="F58" i="10" s="1"/>
  <c r="R58" i="9" a="1"/>
  <c r="R58" i="9" s="1"/>
  <c r="E58" i="14" s="1"/>
  <c r="FI58" i="9" a="1"/>
  <c r="FI58" i="9" s="1"/>
  <c r="L58" i="15" s="1"/>
  <c r="FG58" i="9" a="1"/>
  <c r="FG58" i="9" s="1"/>
  <c r="FE58" i="9" a="1"/>
  <c r="FE58" i="9" s="1"/>
  <c r="FC58" i="9" a="1"/>
  <c r="FC58" i="9" s="1"/>
  <c r="FF58" i="9" a="1"/>
  <c r="FF58" i="9" s="1"/>
  <c r="AA58" i="14" s="1"/>
  <c r="GG58" i="9" a="1"/>
  <c r="GG58" i="9" s="1"/>
  <c r="M58" i="15" s="1"/>
  <c r="GE58" i="9" a="1"/>
  <c r="GE58" i="9" s="1"/>
  <c r="GC58" i="9" a="1"/>
  <c r="GC58" i="9" s="1"/>
  <c r="GA58" i="9" a="1"/>
  <c r="GA58" i="9" s="1"/>
  <c r="Y58" i="10" s="1"/>
  <c r="AA61" i="8" s="1"/>
  <c r="GD58" i="9" a="1"/>
  <c r="GD58" i="9" s="1"/>
  <c r="AC58" i="14" s="1"/>
  <c r="AS59" i="9" a="1"/>
  <c r="AS59" i="9" s="1"/>
  <c r="E59" i="15" s="1"/>
  <c r="AQ59" i="9" a="1"/>
  <c r="AQ59" i="9" s="1"/>
  <c r="AO59" i="9" a="1"/>
  <c r="AO59" i="9" s="1"/>
  <c r="AM59" i="9" a="1"/>
  <c r="AM59" i="9" s="1"/>
  <c r="I59" i="10" s="1"/>
  <c r="S62" i="6" s="1"/>
  <c r="AP59" i="9" a="1"/>
  <c r="AP59" i="9" s="1"/>
  <c r="I59" i="14" s="1"/>
  <c r="DM59" i="9" a="1"/>
  <c r="DM59" i="9" s="1"/>
  <c r="G59" i="15" s="1"/>
  <c r="DK59" i="9" a="1"/>
  <c r="DK59" i="9" s="1"/>
  <c r="DI59" i="9" a="1"/>
  <c r="DI59" i="9" s="1"/>
  <c r="DG59" i="9" a="1"/>
  <c r="DG59" i="9" s="1"/>
  <c r="Q59" i="10" s="1"/>
  <c r="F62" i="7" s="1"/>
  <c r="DJ59" i="9" a="1"/>
  <c r="DJ59" i="9" s="1"/>
  <c r="N59" i="14" s="1"/>
  <c r="FY59" i="9" a="1"/>
  <c r="FY59" i="9" s="1"/>
  <c r="FW59" i="9" a="1"/>
  <c r="FW59" i="9" s="1"/>
  <c r="FU59" i="9" a="1"/>
  <c r="FU59" i="9" s="1"/>
  <c r="FS59" i="9" a="1"/>
  <c r="FS59" i="9" s="1"/>
  <c r="X59" i="10" s="1"/>
  <c r="FV59" i="9" a="1"/>
  <c r="FV59" i="9" s="1"/>
  <c r="IK59" i="9" a="1"/>
  <c r="IK59" i="9" s="1"/>
  <c r="T59" i="15" s="1"/>
  <c r="II59" i="9" a="1"/>
  <c r="II59" i="9" s="1"/>
  <c r="IG59" i="9" a="1"/>
  <c r="IG59" i="9" s="1"/>
  <c r="IE59" i="9" a="1"/>
  <c r="IE59" i="9" s="1"/>
  <c r="AF59" i="10" s="1"/>
  <c r="AJ62" i="8" s="1"/>
  <c r="IH59" i="9" a="1"/>
  <c r="IH59" i="9" s="1"/>
  <c r="AL59" i="14" s="1"/>
  <c r="M60" i="9" a="1"/>
  <c r="M60" i="9" s="1"/>
  <c r="K60" i="9" a="1"/>
  <c r="K60" i="9" s="1"/>
  <c r="I60" i="9" a="1"/>
  <c r="I60" i="9" s="1"/>
  <c r="G60" i="9" a="1"/>
  <c r="G60" i="9" s="1"/>
  <c r="J60" i="9" a="1"/>
  <c r="J60" i="9" s="1"/>
  <c r="BY60" i="9" a="1"/>
  <c r="BY60" i="9" s="1"/>
  <c r="BW60" i="9" a="1"/>
  <c r="BW60" i="9" s="1"/>
  <c r="BU60" i="9" a="1"/>
  <c r="BU60" i="9" s="1"/>
  <c r="BS60" i="9" a="1"/>
  <c r="BS60" i="9" s="1"/>
  <c r="M60" i="10" s="1"/>
  <c r="BV60" i="9" a="1"/>
  <c r="BV60" i="9" s="1"/>
  <c r="ES60" i="9" a="1"/>
  <c r="ES60" i="9" s="1"/>
  <c r="K60" i="15" s="1"/>
  <c r="EQ60" i="9" a="1"/>
  <c r="EQ60" i="9" s="1"/>
  <c r="EO60" i="9" a="1"/>
  <c r="EO60" i="9" s="1"/>
  <c r="EM60" i="9" a="1"/>
  <c r="EM60" i="9" s="1"/>
  <c r="U60" i="10" s="1"/>
  <c r="J63" i="7" s="1"/>
  <c r="EP60" i="9" a="1"/>
  <c r="EP60" i="9" s="1"/>
  <c r="R60" i="14" s="1"/>
  <c r="HE60" i="9" a="1"/>
  <c r="HE60" i="9" s="1"/>
  <c r="P60" i="15" s="1"/>
  <c r="HC60" i="9" a="1"/>
  <c r="HC60" i="9" s="1"/>
  <c r="HA60" i="9" a="1"/>
  <c r="HA60" i="9" s="1"/>
  <c r="GY60" i="9" a="1"/>
  <c r="GY60" i="9" s="1"/>
  <c r="AB60" i="10" s="1"/>
  <c r="AD63" i="8" s="1"/>
  <c r="HB60" i="9" a="1"/>
  <c r="HB60" i="9" s="1"/>
  <c r="AF60" i="14" s="1"/>
  <c r="C61" i="10"/>
  <c r="IL61" i="9"/>
  <c r="HF61" i="9"/>
  <c r="FZ61" i="9"/>
  <c r="ET61" i="9"/>
  <c r="DN61" i="9"/>
  <c r="BZ61" i="9"/>
  <c r="AT61" i="9"/>
  <c r="N61" i="9"/>
  <c r="ID61" i="9"/>
  <c r="GX61" i="9"/>
  <c r="FR61" i="9"/>
  <c r="EL61" i="9"/>
  <c r="DF61" i="9"/>
  <c r="CX61" i="9"/>
  <c r="BR61" i="9"/>
  <c r="AL61" i="9"/>
  <c r="F61" i="9"/>
  <c r="BB61" i="9"/>
  <c r="DV61" i="9"/>
  <c r="GH61" i="9"/>
  <c r="AC62" i="9" a="1"/>
  <c r="AC62" i="9" s="1"/>
  <c r="C62" i="15" s="1"/>
  <c r="AA62" i="9" a="1"/>
  <c r="AA62" i="9" s="1"/>
  <c r="Y62" i="9" a="1"/>
  <c r="Y62" i="9" s="1"/>
  <c r="W62" i="9" a="1"/>
  <c r="W62" i="9" s="1"/>
  <c r="G62" i="10" s="1"/>
  <c r="Z62" i="9" a="1"/>
  <c r="Z62" i="9" s="1"/>
  <c r="F62" i="14" s="1"/>
  <c r="G62" i="14" s="1"/>
  <c r="BA62" i="9" a="1"/>
  <c r="BA62" i="9" s="1"/>
  <c r="AY62" i="9" a="1"/>
  <c r="AY62" i="9" s="1"/>
  <c r="AW62" i="9" a="1"/>
  <c r="AW62" i="9" s="1"/>
  <c r="AU62" i="9" a="1"/>
  <c r="AU62" i="9" s="1"/>
  <c r="J62" i="10" s="1"/>
  <c r="AX62" i="9" a="1"/>
  <c r="AX62" i="9" s="1"/>
  <c r="GO62" i="9" a="1"/>
  <c r="GO62" i="9" s="1"/>
  <c r="N62" i="15" s="1"/>
  <c r="GM62" i="9" a="1"/>
  <c r="GM62" i="9" s="1"/>
  <c r="GK62" i="9" a="1"/>
  <c r="GK62" i="9" s="1"/>
  <c r="GI62" i="9" a="1"/>
  <c r="GI62" i="9" s="1"/>
  <c r="Z62" i="10" s="1"/>
  <c r="AB65" i="8" s="1"/>
  <c r="GL62" i="9" a="1"/>
  <c r="GL62" i="9" s="1"/>
  <c r="AD62" i="14" s="1"/>
  <c r="HM62" i="9" a="1"/>
  <c r="HM62" i="9" s="1"/>
  <c r="Q62" i="15" s="1"/>
  <c r="HK62" i="9" a="1"/>
  <c r="HK62" i="9" s="1"/>
  <c r="HI62" i="9" a="1"/>
  <c r="HI62" i="9" s="1"/>
  <c r="HG62" i="9" a="1"/>
  <c r="HG62" i="9" s="1"/>
  <c r="AC62" i="10" s="1"/>
  <c r="AF65" i="8" s="1"/>
  <c r="AH65" i="8" s="1"/>
  <c r="HJ62" i="9" a="1"/>
  <c r="HJ62" i="9" s="1"/>
  <c r="AH62" i="14" s="1"/>
  <c r="AJ62" i="14" s="1"/>
  <c r="BA63" i="9" a="1"/>
  <c r="BA63" i="9" s="1"/>
  <c r="AY63" i="9" a="1"/>
  <c r="AY63" i="9" s="1"/>
  <c r="AW63" i="9" a="1"/>
  <c r="AW63" i="9" s="1"/>
  <c r="AU63" i="9" a="1"/>
  <c r="AU63" i="9" s="1"/>
  <c r="J63" i="10" s="1"/>
  <c r="AX63" i="9" a="1"/>
  <c r="AX63" i="9" s="1"/>
  <c r="DU63" i="9" a="1"/>
  <c r="DU63" i="9" s="1"/>
  <c r="H63" i="15" s="1"/>
  <c r="DS63" i="9" a="1"/>
  <c r="DS63" i="9" s="1"/>
  <c r="DQ63" i="9" a="1"/>
  <c r="DQ63" i="9" s="1"/>
  <c r="DO63" i="9" a="1"/>
  <c r="DO63" i="9" s="1"/>
  <c r="R63" i="10" s="1"/>
  <c r="G66" i="7" s="1"/>
  <c r="DR63" i="9" a="1"/>
  <c r="DR63" i="9" s="1"/>
  <c r="O63" i="14" s="1"/>
  <c r="GG63" i="9" a="1"/>
  <c r="GG63" i="9" s="1"/>
  <c r="M63" i="15" s="1"/>
  <c r="GE63" i="9" a="1"/>
  <c r="GE63" i="9" s="1"/>
  <c r="GC63" i="9" a="1"/>
  <c r="GC63" i="9" s="1"/>
  <c r="GA63" i="9" a="1"/>
  <c r="GA63" i="9" s="1"/>
  <c r="Y63" i="10" s="1"/>
  <c r="AA66" i="8" s="1"/>
  <c r="GD63" i="9" a="1"/>
  <c r="GD63" i="9" s="1"/>
  <c r="AC63" i="14" s="1"/>
  <c r="H64" i="9" a="1"/>
  <c r="H64" i="9" s="1"/>
  <c r="FY64" i="9" a="1"/>
  <c r="FY64" i="9" s="1"/>
  <c r="FW64" i="9" a="1"/>
  <c r="FW64" i="9" s="1"/>
  <c r="FU64" i="9" a="1"/>
  <c r="FU64" i="9" s="1"/>
  <c r="FS64" i="9" a="1"/>
  <c r="FS64" i="9" s="1"/>
  <c r="X64" i="10" s="1"/>
  <c r="GZ64" i="9" a="1"/>
  <c r="GZ64" i="9" s="1"/>
  <c r="C65" i="10"/>
  <c r="IL65" i="9"/>
  <c r="HF65" i="9"/>
  <c r="FZ65" i="9"/>
  <c r="ET65" i="9"/>
  <c r="DN65" i="9"/>
  <c r="BZ65" i="9"/>
  <c r="AT65" i="9"/>
  <c r="N65" i="9"/>
  <c r="HN65" i="9"/>
  <c r="GH65" i="9"/>
  <c r="FB65" i="9"/>
  <c r="DV65" i="9"/>
  <c r="CH65" i="9"/>
  <c r="BB65" i="9"/>
  <c r="V65" i="9"/>
  <c r="ID65" i="9"/>
  <c r="GX65" i="9"/>
  <c r="FR65" i="9"/>
  <c r="EL65" i="9"/>
  <c r="DF65" i="9"/>
  <c r="CX65" i="9"/>
  <c r="BR65" i="9"/>
  <c r="AL65" i="9"/>
  <c r="F65" i="9"/>
  <c r="CP65" i="9"/>
  <c r="FJ65" i="9"/>
  <c r="GR65" i="9" a="1"/>
  <c r="GR65" i="9" s="1"/>
  <c r="AC66" i="9" a="1"/>
  <c r="AC66" i="9" s="1"/>
  <c r="C66" i="15" s="1"/>
  <c r="AA66" i="9" a="1"/>
  <c r="AA66" i="9" s="1"/>
  <c r="Y66" i="9" a="1"/>
  <c r="Y66" i="9" s="1"/>
  <c r="W66" i="9" a="1"/>
  <c r="W66" i="9" s="1"/>
  <c r="G66" i="10" s="1"/>
  <c r="P66" i="14"/>
  <c r="DB66" i="9"/>
  <c r="FD66" i="9" a="1"/>
  <c r="FD66" i="9" s="1"/>
  <c r="GO66" i="9" a="1"/>
  <c r="GO66" i="9" s="1"/>
  <c r="N66" i="15" s="1"/>
  <c r="GM66" i="9" a="1"/>
  <c r="GM66" i="9" s="1"/>
  <c r="GK66" i="9" a="1"/>
  <c r="GK66" i="9" s="1"/>
  <c r="GI66" i="9" a="1"/>
  <c r="GI66" i="9" s="1"/>
  <c r="Z66" i="10" s="1"/>
  <c r="AB69" i="8" s="1"/>
  <c r="P67" i="9" a="1"/>
  <c r="P67" i="9" s="1"/>
  <c r="AV67" i="9" a="1"/>
  <c r="AV67" i="9" s="1"/>
  <c r="CB67" i="9" a="1"/>
  <c r="CB67" i="9" s="1"/>
  <c r="H68" i="9" a="1"/>
  <c r="H68" i="9" s="1"/>
  <c r="FY68" i="9" a="1"/>
  <c r="FY68" i="9" s="1"/>
  <c r="FW68" i="9" a="1"/>
  <c r="FW68" i="9" s="1"/>
  <c r="FU68" i="9" a="1"/>
  <c r="FU68" i="9" s="1"/>
  <c r="FS68" i="9" a="1"/>
  <c r="FS68" i="9" s="1"/>
  <c r="X68" i="10" s="1"/>
  <c r="GZ68" i="9" a="1"/>
  <c r="GZ68" i="9" s="1"/>
  <c r="C69" i="10"/>
  <c r="IL69" i="9"/>
  <c r="HF69" i="9"/>
  <c r="FZ69" i="9"/>
  <c r="ET69" i="9"/>
  <c r="DN69" i="9"/>
  <c r="BZ69" i="9"/>
  <c r="AT69" i="9"/>
  <c r="N69" i="9"/>
  <c r="HN69" i="9"/>
  <c r="GH69" i="9"/>
  <c r="FB69" i="9"/>
  <c r="DV69" i="9"/>
  <c r="CH69" i="9"/>
  <c r="BB69" i="9"/>
  <c r="V69" i="9"/>
  <c r="ID69" i="9"/>
  <c r="GX69" i="9"/>
  <c r="FR69" i="9"/>
  <c r="EL69" i="9"/>
  <c r="DF69" i="9"/>
  <c r="CX69" i="9"/>
  <c r="BR69" i="9"/>
  <c r="AL69" i="9"/>
  <c r="F69" i="9"/>
  <c r="CP69" i="9"/>
  <c r="FJ69" i="9"/>
  <c r="AC70" i="9" a="1"/>
  <c r="AC70" i="9" s="1"/>
  <c r="C70" i="15" s="1"/>
  <c r="AA70" i="9" a="1"/>
  <c r="AA70" i="9" s="1"/>
  <c r="Y70" i="9" a="1"/>
  <c r="Y70" i="9" s="1"/>
  <c r="W70" i="9" a="1"/>
  <c r="W70" i="9" s="1"/>
  <c r="G70" i="10" s="1"/>
  <c r="EN37" i="9" a="1"/>
  <c r="EN37" i="9" s="1"/>
  <c r="EP37" i="9" a="1"/>
  <c r="EP37" i="9" s="1"/>
  <c r="R37" i="14" s="1"/>
  <c r="FT37" i="9" a="1"/>
  <c r="FT37" i="9" s="1"/>
  <c r="FV37" i="9" a="1"/>
  <c r="FV37" i="9" s="1"/>
  <c r="GZ37" i="9" a="1"/>
  <c r="GZ37" i="9" s="1"/>
  <c r="HB37" i="9" a="1"/>
  <c r="HB37" i="9" s="1"/>
  <c r="AF37" i="14" s="1"/>
  <c r="IF37" i="9" a="1"/>
  <c r="IF37" i="9" s="1"/>
  <c r="IH37" i="9" a="1"/>
  <c r="IH37" i="9" s="1"/>
  <c r="AL37" i="14" s="1"/>
  <c r="AD38" i="9"/>
  <c r="BJ38" i="9"/>
  <c r="CP38" i="9"/>
  <c r="ED38" i="9"/>
  <c r="FJ38" i="9"/>
  <c r="GP38" i="9"/>
  <c r="HV38" i="9"/>
  <c r="H41" i="9" a="1"/>
  <c r="H41" i="9" s="1"/>
  <c r="J41" i="9" a="1"/>
  <c r="J41" i="9" s="1"/>
  <c r="AN41" i="9" a="1"/>
  <c r="AN41" i="9" s="1"/>
  <c r="AP41" i="9" a="1"/>
  <c r="AP41" i="9" s="1"/>
  <c r="I41" i="14" s="1"/>
  <c r="BT41" i="9" a="1"/>
  <c r="BT41" i="9" s="1"/>
  <c r="BV41" i="9" a="1"/>
  <c r="BV41" i="9" s="1"/>
  <c r="DH41" i="9" a="1"/>
  <c r="DH41" i="9" s="1"/>
  <c r="DJ41" i="9" a="1"/>
  <c r="DJ41" i="9" s="1"/>
  <c r="N41" i="14" s="1"/>
  <c r="EN41" i="9" a="1"/>
  <c r="EN41" i="9" s="1"/>
  <c r="EP41" i="9" a="1"/>
  <c r="EP41" i="9" s="1"/>
  <c r="R41" i="14" s="1"/>
  <c r="FT41" i="9" a="1"/>
  <c r="FT41" i="9" s="1"/>
  <c r="FV41" i="9" a="1"/>
  <c r="FV41" i="9" s="1"/>
  <c r="GZ41" i="9" a="1"/>
  <c r="GZ41" i="9" s="1"/>
  <c r="HB41" i="9" a="1"/>
  <c r="HB41" i="9" s="1"/>
  <c r="AF41" i="14" s="1"/>
  <c r="IF41" i="9" a="1"/>
  <c r="IF41" i="9" s="1"/>
  <c r="IH41" i="9" a="1"/>
  <c r="IH41" i="9" s="1"/>
  <c r="AL41" i="14" s="1"/>
  <c r="AD42" i="9"/>
  <c r="BJ42" i="9"/>
  <c r="CP42" i="9"/>
  <c r="ED42" i="9"/>
  <c r="FJ42" i="9"/>
  <c r="GP42" i="9"/>
  <c r="HV42" i="9"/>
  <c r="V43" i="9"/>
  <c r="BB43" i="9"/>
  <c r="CH43" i="9"/>
  <c r="DV43" i="9"/>
  <c r="FB43" i="9"/>
  <c r="GH43" i="9"/>
  <c r="HN43" i="9"/>
  <c r="H45" i="9" a="1"/>
  <c r="H45" i="9" s="1"/>
  <c r="J45" i="9" a="1"/>
  <c r="J45" i="9" s="1"/>
  <c r="AN45" i="9" a="1"/>
  <c r="AN45" i="9" s="1"/>
  <c r="AP45" i="9" a="1"/>
  <c r="AP45" i="9" s="1"/>
  <c r="I45" i="14" s="1"/>
  <c r="BT45" i="9" a="1"/>
  <c r="BT45" i="9" s="1"/>
  <c r="BV45" i="9" a="1"/>
  <c r="BV45" i="9" s="1"/>
  <c r="DH45" i="9" a="1"/>
  <c r="DH45" i="9" s="1"/>
  <c r="DJ45" i="9" a="1"/>
  <c r="DJ45" i="9" s="1"/>
  <c r="N45" i="14" s="1"/>
  <c r="EN45" i="9" a="1"/>
  <c r="EN45" i="9" s="1"/>
  <c r="EP45" i="9" a="1"/>
  <c r="EP45" i="9" s="1"/>
  <c r="R45" i="14" s="1"/>
  <c r="FT45" i="9" a="1"/>
  <c r="FT45" i="9" s="1"/>
  <c r="FV45" i="9" a="1"/>
  <c r="FV45" i="9" s="1"/>
  <c r="GZ45" i="9" a="1"/>
  <c r="GZ45" i="9" s="1"/>
  <c r="HB45" i="9" a="1"/>
  <c r="HB45" i="9" s="1"/>
  <c r="AF45" i="14" s="1"/>
  <c r="IF45" i="9" a="1"/>
  <c r="IF45" i="9" s="1"/>
  <c r="IH45" i="9" a="1"/>
  <c r="IH45" i="9" s="1"/>
  <c r="AL45" i="14" s="1"/>
  <c r="AD46" i="9"/>
  <c r="BJ46" i="9"/>
  <c r="CP46" i="9"/>
  <c r="ED46" i="9"/>
  <c r="FJ46" i="9"/>
  <c r="GP46" i="9"/>
  <c r="HV46" i="9"/>
  <c r="V47" i="9"/>
  <c r="BB47" i="9"/>
  <c r="CH47" i="9"/>
  <c r="DV47" i="9"/>
  <c r="FB47" i="9"/>
  <c r="GH47" i="9"/>
  <c r="HN47" i="9"/>
  <c r="H49" i="9" a="1"/>
  <c r="H49" i="9" s="1"/>
  <c r="J49" i="9" a="1"/>
  <c r="J49" i="9" s="1"/>
  <c r="AN49" i="9" a="1"/>
  <c r="AN49" i="9" s="1"/>
  <c r="AP49" i="9" a="1"/>
  <c r="AP49" i="9" s="1"/>
  <c r="I49" i="14" s="1"/>
  <c r="BT49" i="9" a="1"/>
  <c r="BT49" i="9" s="1"/>
  <c r="BV49" i="9" a="1"/>
  <c r="BV49" i="9" s="1"/>
  <c r="DH49" i="9" a="1"/>
  <c r="DH49" i="9" s="1"/>
  <c r="DJ49" i="9" a="1"/>
  <c r="DJ49" i="9" s="1"/>
  <c r="N49" i="14" s="1"/>
  <c r="EN49" i="9" a="1"/>
  <c r="EN49" i="9" s="1"/>
  <c r="EP49" i="9" a="1"/>
  <c r="EP49" i="9" s="1"/>
  <c r="R49" i="14" s="1"/>
  <c r="FC49" i="9" a="1"/>
  <c r="FC49" i="9" s="1"/>
  <c r="FE49" i="9" a="1"/>
  <c r="FE49" i="9" s="1"/>
  <c r="FG49" i="9" a="1"/>
  <c r="FG49" i="9" s="1"/>
  <c r="FT49" i="9" a="1"/>
  <c r="FT49" i="9" s="1"/>
  <c r="FV49" i="9" a="1"/>
  <c r="FV49" i="9" s="1"/>
  <c r="GI49" i="9" a="1"/>
  <c r="GI49" i="9" s="1"/>
  <c r="Z49" i="10" s="1"/>
  <c r="AB52" i="8" s="1"/>
  <c r="GK49" i="9" a="1"/>
  <c r="GK49" i="9" s="1"/>
  <c r="GM49" i="9" a="1"/>
  <c r="GM49" i="9" s="1"/>
  <c r="GZ49" i="9" a="1"/>
  <c r="GZ49" i="9" s="1"/>
  <c r="HB49" i="9" a="1"/>
  <c r="HB49" i="9" s="1"/>
  <c r="AF49" i="14" s="1"/>
  <c r="HO49" i="9" a="1"/>
  <c r="HO49" i="9" s="1"/>
  <c r="AD49" i="10" s="1"/>
  <c r="AG52" i="8" s="1"/>
  <c r="HQ49" i="9" a="1"/>
  <c r="HQ49" i="9" s="1"/>
  <c r="HS49" i="9" a="1"/>
  <c r="HS49" i="9" s="1"/>
  <c r="IF49" i="9" a="1"/>
  <c r="IF49" i="9" s="1"/>
  <c r="IH49" i="9" a="1"/>
  <c r="IH49" i="9" s="1"/>
  <c r="AL49" i="14" s="1"/>
  <c r="O50" i="9" a="1"/>
  <c r="O50" i="9" s="1"/>
  <c r="F50" i="10" s="1"/>
  <c r="Q50" i="9" a="1"/>
  <c r="Q50" i="9" s="1"/>
  <c r="S50" i="9" a="1"/>
  <c r="S50" i="9" s="1"/>
  <c r="AD50" i="9"/>
  <c r="AU50" i="9" a="1"/>
  <c r="AU50" i="9" s="1"/>
  <c r="J50" i="10" s="1"/>
  <c r="AW50" i="9" a="1"/>
  <c r="AW50" i="9" s="1"/>
  <c r="AY50" i="9" a="1"/>
  <c r="AY50" i="9" s="1"/>
  <c r="BJ50" i="9"/>
  <c r="CA50" i="9" a="1"/>
  <c r="CA50" i="9" s="1"/>
  <c r="N50" i="10" s="1"/>
  <c r="CC50" i="9" a="1"/>
  <c r="CC50" i="9" s="1"/>
  <c r="CE50" i="9" a="1"/>
  <c r="CE50" i="9" s="1"/>
  <c r="CP50" i="9"/>
  <c r="DO50" i="9" a="1"/>
  <c r="DO50" i="9" s="1"/>
  <c r="R50" i="10" s="1"/>
  <c r="G53" i="7" s="1"/>
  <c r="DQ50" i="9" a="1"/>
  <c r="DQ50" i="9" s="1"/>
  <c r="DS50" i="9" a="1"/>
  <c r="DS50" i="9" s="1"/>
  <c r="ED50" i="9"/>
  <c r="EU50" i="9" a="1"/>
  <c r="EU50" i="9" s="1"/>
  <c r="J94" i="12" s="1"/>
  <c r="Q53" i="8" s="1"/>
  <c r="R53" i="8" s="1"/>
  <c r="EW50" i="9" a="1"/>
  <c r="EW50" i="9" s="1"/>
  <c r="EY50" i="9" a="1"/>
  <c r="EY50" i="9" s="1"/>
  <c r="FJ50" i="9"/>
  <c r="GA50" i="9" a="1"/>
  <c r="GA50" i="9" s="1"/>
  <c r="Y50" i="10" s="1"/>
  <c r="AA53" i="8" s="1"/>
  <c r="GC50" i="9" a="1"/>
  <c r="GC50" i="9" s="1"/>
  <c r="GE50" i="9" a="1"/>
  <c r="GE50" i="9" s="1"/>
  <c r="GP50" i="9"/>
  <c r="HG50" i="9" a="1"/>
  <c r="HG50" i="9" s="1"/>
  <c r="AC50" i="10" s="1"/>
  <c r="AF53" i="8" s="1"/>
  <c r="HI50" i="9" a="1"/>
  <c r="HI50" i="9" s="1"/>
  <c r="HK50" i="9" a="1"/>
  <c r="HK50" i="9" s="1"/>
  <c r="HV50" i="9"/>
  <c r="IM50" i="9" a="1"/>
  <c r="IM50" i="9" s="1"/>
  <c r="AG50" i="10" s="1"/>
  <c r="AK53" i="8" s="1"/>
  <c r="IO50" i="9" a="1"/>
  <c r="IO50" i="9" s="1"/>
  <c r="IQ50" i="9" a="1"/>
  <c r="IQ50" i="9" s="1"/>
  <c r="G51" i="9" a="1"/>
  <c r="G51" i="9" s="1"/>
  <c r="O95" i="12" s="1"/>
  <c r="I51" i="9" a="1"/>
  <c r="I51" i="9" s="1"/>
  <c r="K51" i="9" a="1"/>
  <c r="K51" i="9" s="1"/>
  <c r="V51" i="9"/>
  <c r="AM51" i="9" a="1"/>
  <c r="AM51" i="9" s="1"/>
  <c r="I51" i="10" s="1"/>
  <c r="S54" i="6" s="1"/>
  <c r="AO51" i="9" a="1"/>
  <c r="AO51" i="9" s="1"/>
  <c r="AQ51" i="9" a="1"/>
  <c r="AQ51" i="9" s="1"/>
  <c r="BB51" i="9"/>
  <c r="BS51" i="9" a="1"/>
  <c r="BS51" i="9" s="1"/>
  <c r="M51" i="10" s="1"/>
  <c r="BU51" i="9" a="1"/>
  <c r="BU51" i="9" s="1"/>
  <c r="BW51" i="9" a="1"/>
  <c r="BW51" i="9" s="1"/>
  <c r="CH51" i="9"/>
  <c r="DG51" i="9" a="1"/>
  <c r="DG51" i="9" s="1"/>
  <c r="Q51" i="10" s="1"/>
  <c r="F54" i="7" s="1"/>
  <c r="DI51" i="9" a="1"/>
  <c r="DI51" i="9" s="1"/>
  <c r="DK51" i="9" a="1"/>
  <c r="DK51" i="9" s="1"/>
  <c r="DV51" i="9"/>
  <c r="EM51" i="9" a="1"/>
  <c r="EM51" i="9" s="1"/>
  <c r="U51" i="10" s="1"/>
  <c r="J54" i="7" s="1"/>
  <c r="EO51" i="9" a="1"/>
  <c r="EO51" i="9" s="1"/>
  <c r="EQ51" i="9" a="1"/>
  <c r="EQ51" i="9" s="1"/>
  <c r="FB51" i="9"/>
  <c r="FS51" i="9" a="1"/>
  <c r="FS51" i="9" s="1"/>
  <c r="X51" i="10" s="1"/>
  <c r="FU51" i="9" a="1"/>
  <c r="FU51" i="9" s="1"/>
  <c r="FW51" i="9" a="1"/>
  <c r="FW51" i="9" s="1"/>
  <c r="GH51" i="9"/>
  <c r="GY51" i="9" a="1"/>
  <c r="GY51" i="9" s="1"/>
  <c r="AB51" i="10" s="1"/>
  <c r="AD54" i="8" s="1"/>
  <c r="HA51" i="9" a="1"/>
  <c r="HA51" i="9" s="1"/>
  <c r="HC51" i="9" a="1"/>
  <c r="HC51" i="9" s="1"/>
  <c r="HN51" i="9"/>
  <c r="IE51" i="9" a="1"/>
  <c r="IE51" i="9" s="1"/>
  <c r="AF51" i="10" s="1"/>
  <c r="AJ54" i="8" s="1"/>
  <c r="IG51" i="9" a="1"/>
  <c r="IG51" i="9" s="1"/>
  <c r="II51" i="9" a="1"/>
  <c r="II51" i="9" s="1"/>
  <c r="N52" i="9"/>
  <c r="AT52" i="9"/>
  <c r="BZ52" i="9"/>
  <c r="DN52" i="9"/>
  <c r="ET52" i="9"/>
  <c r="FZ52" i="9"/>
  <c r="HF52" i="9"/>
  <c r="IL52" i="9"/>
  <c r="H53" i="9" a="1"/>
  <c r="H53" i="9" s="1"/>
  <c r="J53" i="9" a="1"/>
  <c r="J53" i="9" s="1"/>
  <c r="W53" i="9" a="1"/>
  <c r="W53" i="9" s="1"/>
  <c r="G53" i="10" s="1"/>
  <c r="Y53" i="9" a="1"/>
  <c r="Y53" i="9" s="1"/>
  <c r="AA53" i="9" a="1"/>
  <c r="AA53" i="9" s="1"/>
  <c r="AN53" i="9" a="1"/>
  <c r="AN53" i="9" s="1"/>
  <c r="AP53" i="9" a="1"/>
  <c r="AP53" i="9" s="1"/>
  <c r="I53" i="14" s="1"/>
  <c r="BC53" i="9" a="1"/>
  <c r="BC53" i="9" s="1"/>
  <c r="K53" i="10" s="1"/>
  <c r="BE53" i="9" a="1"/>
  <c r="BE53" i="9" s="1"/>
  <c r="BG53" i="9" a="1"/>
  <c r="BG53" i="9" s="1"/>
  <c r="BT53" i="9" a="1"/>
  <c r="BT53" i="9" s="1"/>
  <c r="BV53" i="9" a="1"/>
  <c r="BV53" i="9" s="1"/>
  <c r="CI53" i="9" a="1"/>
  <c r="CI53" i="9" s="1"/>
  <c r="O53" i="10" s="1"/>
  <c r="CK53" i="9" a="1"/>
  <c r="CK53" i="9" s="1"/>
  <c r="CM53" i="9" a="1"/>
  <c r="CM53" i="9" s="1"/>
  <c r="DH53" i="9" a="1"/>
  <c r="DH53" i="9" s="1"/>
  <c r="DJ53" i="9" a="1"/>
  <c r="DJ53" i="9" s="1"/>
  <c r="N53" i="14" s="1"/>
  <c r="DW53" i="9" a="1"/>
  <c r="DW53" i="9" s="1"/>
  <c r="DY53" i="9" a="1"/>
  <c r="DY53" i="9" s="1"/>
  <c r="DA53" i="9" s="1"/>
  <c r="EA53" i="9" a="1"/>
  <c r="EA53" i="9" s="1"/>
  <c r="DC53" i="9" s="1"/>
  <c r="EN53" i="9" a="1"/>
  <c r="EN53" i="9" s="1"/>
  <c r="EP53" i="9" a="1"/>
  <c r="EP53" i="9" s="1"/>
  <c r="R53" i="14" s="1"/>
  <c r="FC53" i="9" a="1"/>
  <c r="FC53" i="9" s="1"/>
  <c r="FE53" i="9" a="1"/>
  <c r="FE53" i="9" s="1"/>
  <c r="FG53" i="9" a="1"/>
  <c r="FG53" i="9" s="1"/>
  <c r="FT53" i="9" a="1"/>
  <c r="FT53" i="9" s="1"/>
  <c r="FV53" i="9" a="1"/>
  <c r="FV53" i="9" s="1"/>
  <c r="GI53" i="9" a="1"/>
  <c r="GI53" i="9" s="1"/>
  <c r="Z53" i="10" s="1"/>
  <c r="AB56" i="8" s="1"/>
  <c r="GK53" i="9" a="1"/>
  <c r="GK53" i="9" s="1"/>
  <c r="GM53" i="9" a="1"/>
  <c r="GM53" i="9" s="1"/>
  <c r="GZ53" i="9" a="1"/>
  <c r="GZ53" i="9" s="1"/>
  <c r="HB53" i="9" a="1"/>
  <c r="HB53" i="9" s="1"/>
  <c r="AF53" i="14" s="1"/>
  <c r="HO53" i="9" a="1"/>
  <c r="HO53" i="9" s="1"/>
  <c r="AD53" i="10" s="1"/>
  <c r="AG56" i="8" s="1"/>
  <c r="HQ53" i="9" a="1"/>
  <c r="HQ53" i="9" s="1"/>
  <c r="HS53" i="9" a="1"/>
  <c r="HS53" i="9" s="1"/>
  <c r="IF53" i="9" a="1"/>
  <c r="IF53" i="9" s="1"/>
  <c r="IH53" i="9" a="1"/>
  <c r="IH53" i="9" s="1"/>
  <c r="AL53" i="14" s="1"/>
  <c r="O54" i="9" a="1"/>
  <c r="O54" i="9" s="1"/>
  <c r="F54" i="10" s="1"/>
  <c r="Q54" i="9" a="1"/>
  <c r="Q54" i="9" s="1"/>
  <c r="S54" i="9" a="1"/>
  <c r="S54" i="9" s="1"/>
  <c r="AD54" i="9"/>
  <c r="AU54" i="9" a="1"/>
  <c r="AU54" i="9" s="1"/>
  <c r="J54" i="10" s="1"/>
  <c r="AW54" i="9" a="1"/>
  <c r="AW54" i="9" s="1"/>
  <c r="AY54" i="9" a="1"/>
  <c r="AY54" i="9" s="1"/>
  <c r="BJ54" i="9"/>
  <c r="CA54" i="9" a="1"/>
  <c r="CA54" i="9" s="1"/>
  <c r="N54" i="10" s="1"/>
  <c r="CC54" i="9" a="1"/>
  <c r="CC54" i="9" s="1"/>
  <c r="CE54" i="9" a="1"/>
  <c r="CE54" i="9" s="1"/>
  <c r="CP54" i="9"/>
  <c r="DO54" i="9" a="1"/>
  <c r="DO54" i="9" s="1"/>
  <c r="R54" i="10" s="1"/>
  <c r="G57" i="7" s="1"/>
  <c r="DQ54" i="9" a="1"/>
  <c r="DQ54" i="9" s="1"/>
  <c r="DS54" i="9" a="1"/>
  <c r="DS54" i="9" s="1"/>
  <c r="ED54" i="9"/>
  <c r="EU54" i="9" a="1"/>
  <c r="EU54" i="9" s="1"/>
  <c r="J98" i="12" s="1"/>
  <c r="Q57" i="8" s="1"/>
  <c r="R57" i="8" s="1"/>
  <c r="EW54" i="9" a="1"/>
  <c r="EW54" i="9" s="1"/>
  <c r="EY54" i="9" a="1"/>
  <c r="EY54" i="9" s="1"/>
  <c r="FJ54" i="9"/>
  <c r="GA54" i="9" a="1"/>
  <c r="GA54" i="9" s="1"/>
  <c r="Y54" i="10" s="1"/>
  <c r="AA57" i="8" s="1"/>
  <c r="GC54" i="9" a="1"/>
  <c r="GC54" i="9" s="1"/>
  <c r="GE54" i="9" a="1"/>
  <c r="GE54" i="9" s="1"/>
  <c r="GP54" i="9"/>
  <c r="HG54" i="9" a="1"/>
  <c r="HG54" i="9" s="1"/>
  <c r="AC54" i="10" s="1"/>
  <c r="AF57" i="8" s="1"/>
  <c r="HI54" i="9" a="1"/>
  <c r="HI54" i="9" s="1"/>
  <c r="HK54" i="9" a="1"/>
  <c r="HK54" i="9" s="1"/>
  <c r="HV54" i="9"/>
  <c r="IM54" i="9" a="1"/>
  <c r="IM54" i="9" s="1"/>
  <c r="AG54" i="10" s="1"/>
  <c r="AK57" i="8" s="1"/>
  <c r="IO54" i="9" a="1"/>
  <c r="IO54" i="9" s="1"/>
  <c r="IQ54" i="9" a="1"/>
  <c r="IQ54" i="9" s="1"/>
  <c r="G55" i="9" a="1"/>
  <c r="G55" i="9" s="1"/>
  <c r="O101" i="12" s="1"/>
  <c r="I55" i="9" a="1"/>
  <c r="I55" i="9" s="1"/>
  <c r="K55" i="9" a="1"/>
  <c r="K55" i="9" s="1"/>
  <c r="V55" i="9"/>
  <c r="AM55" i="9" a="1"/>
  <c r="AM55" i="9" s="1"/>
  <c r="I55" i="10" s="1"/>
  <c r="S58" i="6" s="1"/>
  <c r="AO55" i="9" a="1"/>
  <c r="AO55" i="9" s="1"/>
  <c r="AQ55" i="9" a="1"/>
  <c r="AQ55" i="9" s="1"/>
  <c r="BB55" i="9"/>
  <c r="BS55" i="9" a="1"/>
  <c r="BS55" i="9" s="1"/>
  <c r="M55" i="10" s="1"/>
  <c r="BU55" i="9" a="1"/>
  <c r="BU55" i="9" s="1"/>
  <c r="BW55" i="9" a="1"/>
  <c r="BW55" i="9" s="1"/>
  <c r="CH55" i="9"/>
  <c r="DG55" i="9" a="1"/>
  <c r="DG55" i="9" s="1"/>
  <c r="Q55" i="10" s="1"/>
  <c r="F58" i="7" s="1"/>
  <c r="DI55" i="9" a="1"/>
  <c r="DI55" i="9" s="1"/>
  <c r="DK55" i="9" a="1"/>
  <c r="DK55" i="9" s="1"/>
  <c r="DV55" i="9"/>
  <c r="EM55" i="9" a="1"/>
  <c r="EM55" i="9" s="1"/>
  <c r="U55" i="10" s="1"/>
  <c r="J58" i="7" s="1"/>
  <c r="EO55" i="9" a="1"/>
  <c r="EO55" i="9" s="1"/>
  <c r="EQ55" i="9" a="1"/>
  <c r="EQ55" i="9" s="1"/>
  <c r="FB55" i="9"/>
  <c r="FS55" i="9" a="1"/>
  <c r="FS55" i="9" s="1"/>
  <c r="X55" i="10" s="1"/>
  <c r="FU55" i="9" a="1"/>
  <c r="FU55" i="9" s="1"/>
  <c r="FW55" i="9" a="1"/>
  <c r="FW55" i="9" s="1"/>
  <c r="GH55" i="9"/>
  <c r="GY55" i="9" a="1"/>
  <c r="GY55" i="9" s="1"/>
  <c r="AB55" i="10" s="1"/>
  <c r="AD58" i="8" s="1"/>
  <c r="HA55" i="9" a="1"/>
  <c r="HA55" i="9" s="1"/>
  <c r="HC55" i="9" a="1"/>
  <c r="HC55" i="9" s="1"/>
  <c r="HN55" i="9"/>
  <c r="IE55" i="9" a="1"/>
  <c r="IE55" i="9" s="1"/>
  <c r="AF55" i="10" s="1"/>
  <c r="AJ58" i="8" s="1"/>
  <c r="IG55" i="9" a="1"/>
  <c r="IG55" i="9" s="1"/>
  <c r="II55" i="9" a="1"/>
  <c r="II55" i="9" s="1"/>
  <c r="N56" i="9"/>
  <c r="AT56" i="9"/>
  <c r="BZ56" i="9"/>
  <c r="DN56" i="9"/>
  <c r="ET56" i="9"/>
  <c r="FZ56" i="9"/>
  <c r="HV56" i="9"/>
  <c r="C57" i="10"/>
  <c r="IL57" i="9"/>
  <c r="HF57" i="9"/>
  <c r="ID57" i="9"/>
  <c r="GX57" i="9"/>
  <c r="FR57" i="9"/>
  <c r="EL57" i="9"/>
  <c r="DF57" i="9"/>
  <c r="CX57" i="9"/>
  <c r="BR57" i="9"/>
  <c r="AL57" i="9"/>
  <c r="F57" i="9"/>
  <c r="R57" i="9" a="1"/>
  <c r="R57" i="9" s="1"/>
  <c r="E57" i="14" s="1"/>
  <c r="AD57" i="9"/>
  <c r="AU57" i="9" a="1"/>
  <c r="AU57" i="9" s="1"/>
  <c r="J57" i="10" s="1"/>
  <c r="BF57" i="9" a="1"/>
  <c r="BF57" i="9" s="1"/>
  <c r="BZ57" i="9"/>
  <c r="CN57" i="9" a="1"/>
  <c r="CN57" i="9" s="1"/>
  <c r="CQ57" i="9" a="1"/>
  <c r="CQ57" i="9" s="1"/>
  <c r="P57" i="10" s="1"/>
  <c r="DO57" i="9" a="1"/>
  <c r="DO57" i="9" s="1"/>
  <c r="R57" i="10" s="1"/>
  <c r="G60" i="7" s="1"/>
  <c r="DZ57" i="9" a="1"/>
  <c r="DZ57" i="9" s="1"/>
  <c r="ET57" i="9"/>
  <c r="FH57" i="9" a="1"/>
  <c r="FH57" i="9" s="1"/>
  <c r="FK57" i="9" a="1"/>
  <c r="FK57" i="9" s="1"/>
  <c r="W57" i="10" s="1"/>
  <c r="GH57" i="9"/>
  <c r="GS57" i="9" a="1"/>
  <c r="GS57" i="9" s="1"/>
  <c r="HN57" i="9"/>
  <c r="X58" i="9" a="1"/>
  <c r="X58" i="9" s="1"/>
  <c r="AB58" i="9" a="1"/>
  <c r="AB58" i="9" s="1"/>
  <c r="AV58" i="9" a="1"/>
  <c r="AV58" i="9" s="1"/>
  <c r="AZ58" i="9" a="1"/>
  <c r="AZ58" i="9" s="1"/>
  <c r="CO58" i="9" a="1"/>
  <c r="CO58" i="9" s="1"/>
  <c r="CM58" i="9" a="1"/>
  <c r="CM58" i="9" s="1"/>
  <c r="CK58" i="9" a="1"/>
  <c r="CK58" i="9" s="1"/>
  <c r="CI58" i="9" a="1"/>
  <c r="CI58" i="9" s="1"/>
  <c r="O58" i="10" s="1"/>
  <c r="CL58" i="9" a="1"/>
  <c r="CL58" i="9" s="1"/>
  <c r="EC58" i="9" a="1"/>
  <c r="EC58" i="9" s="1"/>
  <c r="EA58" i="9" a="1"/>
  <c r="EA58" i="9" s="1"/>
  <c r="DC58" i="9" s="1"/>
  <c r="DY58" i="9" a="1"/>
  <c r="DY58" i="9" s="1"/>
  <c r="DA58" i="9" s="1"/>
  <c r="DW58" i="9" a="1"/>
  <c r="DW58" i="9" s="1"/>
  <c r="DZ58" i="9" a="1"/>
  <c r="DZ58" i="9" s="1"/>
  <c r="FA58" i="9" a="1"/>
  <c r="FA58" i="9" s="1"/>
  <c r="EY58" i="9" a="1"/>
  <c r="EY58" i="9" s="1"/>
  <c r="EW58" i="9" a="1"/>
  <c r="EW58" i="9" s="1"/>
  <c r="EU58" i="9" a="1"/>
  <c r="EU58" i="9" s="1"/>
  <c r="EX58" i="9" a="1"/>
  <c r="EX58" i="9" s="1"/>
  <c r="W58" i="14" s="1"/>
  <c r="X58" i="14" s="1"/>
  <c r="T58" i="14" s="1"/>
  <c r="GJ58" i="9" a="1"/>
  <c r="GJ58" i="9" s="1"/>
  <c r="GN58" i="9" a="1"/>
  <c r="GN58" i="9" s="1"/>
  <c r="HH58" i="9" a="1"/>
  <c r="HH58" i="9" s="1"/>
  <c r="HL58" i="9" a="1"/>
  <c r="HL58" i="9" s="1"/>
  <c r="U59" i="9" a="1"/>
  <c r="U59" i="9" s="1"/>
  <c r="B59" i="15" s="1"/>
  <c r="S59" i="9" a="1"/>
  <c r="S59" i="9" s="1"/>
  <c r="Q59" i="9" a="1"/>
  <c r="Q59" i="9" s="1"/>
  <c r="O59" i="9" a="1"/>
  <c r="O59" i="9" s="1"/>
  <c r="F59" i="10" s="1"/>
  <c r="R59" i="9" a="1"/>
  <c r="R59" i="9" s="1"/>
  <c r="E59" i="14" s="1"/>
  <c r="AV59" i="9" a="1"/>
  <c r="AV59" i="9" s="1"/>
  <c r="AZ59" i="9" a="1"/>
  <c r="AZ59" i="9" s="1"/>
  <c r="CG59" i="9" a="1"/>
  <c r="CG59" i="9" s="1"/>
  <c r="CE59" i="9" a="1"/>
  <c r="CE59" i="9" s="1"/>
  <c r="CC59" i="9" a="1"/>
  <c r="CC59" i="9" s="1"/>
  <c r="CA59" i="9" a="1"/>
  <c r="CA59" i="9" s="1"/>
  <c r="N59" i="10" s="1"/>
  <c r="CD59" i="9" a="1"/>
  <c r="CD59" i="9" s="1"/>
  <c r="DP59" i="9" a="1"/>
  <c r="DP59" i="9" s="1"/>
  <c r="DT59" i="9" a="1"/>
  <c r="DT59" i="9" s="1"/>
  <c r="FA59" i="9" a="1"/>
  <c r="FA59" i="9" s="1"/>
  <c r="EY59" i="9" a="1"/>
  <c r="EY59" i="9" s="1"/>
  <c r="EW59" i="9" a="1"/>
  <c r="EW59" i="9" s="1"/>
  <c r="EU59" i="9" a="1"/>
  <c r="EU59" i="9" s="1"/>
  <c r="J112" i="12" s="1"/>
  <c r="EX59" i="9" a="1"/>
  <c r="EX59" i="9" s="1"/>
  <c r="W59" i="14" s="1"/>
  <c r="X59" i="14" s="1"/>
  <c r="T59" i="14" s="1"/>
  <c r="GB59" i="9" a="1"/>
  <c r="GB59" i="9" s="1"/>
  <c r="GF59" i="9" a="1"/>
  <c r="GF59" i="9" s="1"/>
  <c r="HM59" i="9" a="1"/>
  <c r="HM59" i="9" s="1"/>
  <c r="Q59" i="15" s="1"/>
  <c r="HK59" i="9" a="1"/>
  <c r="HK59" i="9" s="1"/>
  <c r="HI59" i="9" a="1"/>
  <c r="HI59" i="9" s="1"/>
  <c r="HG59" i="9" a="1"/>
  <c r="HG59" i="9" s="1"/>
  <c r="AC59" i="10" s="1"/>
  <c r="AF62" i="8" s="1"/>
  <c r="HJ59" i="9" a="1"/>
  <c r="HJ59" i="9" s="1"/>
  <c r="AH59" i="14" s="1"/>
  <c r="IN59" i="9" a="1"/>
  <c r="IN59" i="9" s="1"/>
  <c r="IR59" i="9" a="1"/>
  <c r="IR59" i="9" s="1"/>
  <c r="C60" i="10"/>
  <c r="HN60" i="9"/>
  <c r="GH60" i="9"/>
  <c r="FB60" i="9"/>
  <c r="DV60" i="9"/>
  <c r="CH60" i="9"/>
  <c r="BB60" i="9"/>
  <c r="V60" i="9"/>
  <c r="IL60" i="9"/>
  <c r="HF60" i="9"/>
  <c r="FZ60" i="9"/>
  <c r="ET60" i="9"/>
  <c r="DN60" i="9"/>
  <c r="BZ60" i="9"/>
  <c r="AT60" i="9"/>
  <c r="N60" i="9"/>
  <c r="AF60" i="9" a="1"/>
  <c r="AF60" i="9" s="1"/>
  <c r="AJ60" i="9" a="1"/>
  <c r="AJ60" i="9" s="1"/>
  <c r="BJ60" i="9"/>
  <c r="CR60" i="9" a="1"/>
  <c r="CR60" i="9" s="1"/>
  <c r="CV60" i="9" a="1"/>
  <c r="CV60" i="9" s="1"/>
  <c r="ED60" i="9"/>
  <c r="FL60" i="9" a="1"/>
  <c r="FL60" i="9" s="1"/>
  <c r="FP60" i="9" a="1"/>
  <c r="FP60" i="9" s="1"/>
  <c r="GP60" i="9"/>
  <c r="HX60" i="9" a="1"/>
  <c r="HX60" i="9" s="1"/>
  <c r="IB60" i="9" a="1"/>
  <c r="IB60" i="9" s="1"/>
  <c r="AD61" i="9"/>
  <c r="BL61" i="9" a="1"/>
  <c r="BL61" i="9" s="1"/>
  <c r="BP61" i="9" a="1"/>
  <c r="BP61" i="9" s="1"/>
  <c r="CP61" i="9"/>
  <c r="EF61" i="9" a="1"/>
  <c r="EF61" i="9" s="1"/>
  <c r="EJ61" i="9" a="1"/>
  <c r="EJ61" i="9" s="1"/>
  <c r="FJ61" i="9"/>
  <c r="GR61" i="9" a="1"/>
  <c r="GR61" i="9" s="1"/>
  <c r="GV61" i="9" a="1"/>
  <c r="GV61" i="9" s="1"/>
  <c r="HV61" i="9"/>
  <c r="U62" i="9" a="1"/>
  <c r="U62" i="9" s="1"/>
  <c r="B62" i="15" s="1"/>
  <c r="S62" i="9" a="1"/>
  <c r="S62" i="9" s="1"/>
  <c r="Q62" i="9" a="1"/>
  <c r="Q62" i="9" s="1"/>
  <c r="O62" i="9" a="1"/>
  <c r="O62" i="9" s="1"/>
  <c r="F62" i="10" s="1"/>
  <c r="R62" i="9" a="1"/>
  <c r="R62" i="9" s="1"/>
  <c r="E62" i="14" s="1"/>
  <c r="BD62" i="9" a="1"/>
  <c r="BD62" i="9" s="1"/>
  <c r="BH62" i="9" a="1"/>
  <c r="BH62" i="9" s="1"/>
  <c r="CB62" i="9" a="1"/>
  <c r="CB62" i="9" s="1"/>
  <c r="CF62" i="9" a="1"/>
  <c r="CF62" i="9" s="1"/>
  <c r="DP62" i="9" a="1"/>
  <c r="DP62" i="9" s="1"/>
  <c r="DT62" i="9" a="1"/>
  <c r="DT62" i="9" s="1"/>
  <c r="FI62" i="9" a="1"/>
  <c r="FI62" i="9" s="1"/>
  <c r="L62" i="15" s="1"/>
  <c r="FG62" i="9" a="1"/>
  <c r="FG62" i="9" s="1"/>
  <c r="FE62" i="9" a="1"/>
  <c r="FE62" i="9" s="1"/>
  <c r="FC62" i="9" a="1"/>
  <c r="FC62" i="9" s="1"/>
  <c r="FF62" i="9" a="1"/>
  <c r="FF62" i="9" s="1"/>
  <c r="AA62" i="14" s="1"/>
  <c r="GG62" i="9" a="1"/>
  <c r="GG62" i="9" s="1"/>
  <c r="M62" i="15" s="1"/>
  <c r="GE62" i="9" a="1"/>
  <c r="GE62" i="9" s="1"/>
  <c r="GC62" i="9" a="1"/>
  <c r="GC62" i="9" s="1"/>
  <c r="GA62" i="9" a="1"/>
  <c r="GA62" i="9" s="1"/>
  <c r="Y62" i="10" s="1"/>
  <c r="AA65" i="8" s="1"/>
  <c r="GD62" i="9" a="1"/>
  <c r="GD62" i="9" s="1"/>
  <c r="AC62" i="14" s="1"/>
  <c r="HP62" i="9" a="1"/>
  <c r="HP62" i="9" s="1"/>
  <c r="HT62" i="9" a="1"/>
  <c r="HT62" i="9" s="1"/>
  <c r="IN62" i="9" a="1"/>
  <c r="IN62" i="9" s="1"/>
  <c r="IR62" i="9" a="1"/>
  <c r="IR62" i="9" s="1"/>
  <c r="H63" i="9" a="1"/>
  <c r="H63" i="9" s="1"/>
  <c r="L63" i="9" a="1"/>
  <c r="L63" i="9" s="1"/>
  <c r="AS63" i="9" a="1"/>
  <c r="AS63" i="9" s="1"/>
  <c r="E63" i="15" s="1"/>
  <c r="AQ63" i="9" a="1"/>
  <c r="AQ63" i="9" s="1"/>
  <c r="AO63" i="9" a="1"/>
  <c r="AO63" i="9" s="1"/>
  <c r="AM63" i="9" a="1"/>
  <c r="AM63" i="9" s="1"/>
  <c r="I63" i="10" s="1"/>
  <c r="S66" i="6" s="1"/>
  <c r="AP63" i="9" a="1"/>
  <c r="AP63" i="9" s="1"/>
  <c r="I63" i="14" s="1"/>
  <c r="BT63" i="9" a="1"/>
  <c r="BT63" i="9" s="1"/>
  <c r="BX63" i="9" a="1"/>
  <c r="BX63" i="9" s="1"/>
  <c r="DM63" i="9" a="1"/>
  <c r="DM63" i="9" s="1"/>
  <c r="G63" i="15" s="1"/>
  <c r="DK63" i="9" a="1"/>
  <c r="DK63" i="9" s="1"/>
  <c r="DI63" i="9" a="1"/>
  <c r="DI63" i="9" s="1"/>
  <c r="DG63" i="9" a="1"/>
  <c r="DG63" i="9" s="1"/>
  <c r="Q63" i="10" s="1"/>
  <c r="F66" i="7" s="1"/>
  <c r="DJ63" i="9" a="1"/>
  <c r="DJ63" i="9" s="1"/>
  <c r="N63" i="14" s="1"/>
  <c r="EN63" i="9" a="1"/>
  <c r="EN63" i="9" s="1"/>
  <c r="ER63" i="9" a="1"/>
  <c r="ER63" i="9" s="1"/>
  <c r="FY63" i="9" a="1"/>
  <c r="FY63" i="9" s="1"/>
  <c r="FW63" i="9" a="1"/>
  <c r="FW63" i="9" s="1"/>
  <c r="FU63" i="9" a="1"/>
  <c r="FU63" i="9" s="1"/>
  <c r="FS63" i="9" a="1"/>
  <c r="FS63" i="9" s="1"/>
  <c r="X63" i="10" s="1"/>
  <c r="FV63" i="9" a="1"/>
  <c r="FV63" i="9" s="1"/>
  <c r="GZ63" i="9" a="1"/>
  <c r="GZ63" i="9" s="1"/>
  <c r="HD63" i="9" a="1"/>
  <c r="HD63" i="9" s="1"/>
  <c r="J64" i="9" a="1"/>
  <c r="J64" i="9" s="1"/>
  <c r="BY64" i="9" a="1"/>
  <c r="BY64" i="9" s="1"/>
  <c r="BW64" i="9" a="1"/>
  <c r="BW64" i="9" s="1"/>
  <c r="BU64" i="9" a="1"/>
  <c r="BU64" i="9" s="1"/>
  <c r="BS64" i="9" a="1"/>
  <c r="BS64" i="9" s="1"/>
  <c r="M64" i="10" s="1"/>
  <c r="ES64" i="9" a="1"/>
  <c r="ES64" i="9" s="1"/>
  <c r="K64" i="15" s="1"/>
  <c r="EQ64" i="9" a="1"/>
  <c r="EQ64" i="9" s="1"/>
  <c r="EO64" i="9" a="1"/>
  <c r="EO64" i="9" s="1"/>
  <c r="EM64" i="9" a="1"/>
  <c r="EM64" i="9" s="1"/>
  <c r="U64" i="10" s="1"/>
  <c r="J67" i="7" s="1"/>
  <c r="FT64" i="9" a="1"/>
  <c r="FT64" i="9" s="1"/>
  <c r="HB64" i="9" a="1"/>
  <c r="HB64" i="9" s="1"/>
  <c r="AF64" i="14" s="1"/>
  <c r="BJ65" i="9"/>
  <c r="ED65" i="9"/>
  <c r="GT65" i="9" a="1"/>
  <c r="GT65" i="9" s="1"/>
  <c r="AE65" i="14" s="1"/>
  <c r="X66" i="9" a="1"/>
  <c r="X66" i="9" s="1"/>
  <c r="BI66" i="9" a="1"/>
  <c r="BI66" i="9" s="1"/>
  <c r="BG66" i="9" a="1"/>
  <c r="BG66" i="9" s="1"/>
  <c r="BE66" i="9" a="1"/>
  <c r="BE66" i="9" s="1"/>
  <c r="BC66" i="9" a="1"/>
  <c r="BC66" i="9" s="1"/>
  <c r="K66" i="10" s="1"/>
  <c r="FF66" i="9" a="1"/>
  <c r="FF66" i="9" s="1"/>
  <c r="AA66" i="14" s="1"/>
  <c r="GJ66" i="9" a="1"/>
  <c r="GJ66" i="9" s="1"/>
  <c r="HU66" i="9" a="1"/>
  <c r="HU66" i="9" s="1"/>
  <c r="R66" i="15" s="1"/>
  <c r="HS66" i="9" a="1"/>
  <c r="HS66" i="9" s="1"/>
  <c r="HQ66" i="9" a="1"/>
  <c r="HQ66" i="9" s="1"/>
  <c r="HO66" i="9" a="1"/>
  <c r="HO66" i="9" s="1"/>
  <c r="AD66" i="10" s="1"/>
  <c r="AG69" i="8" s="1"/>
  <c r="R67" i="9" a="1"/>
  <c r="R67" i="9" s="1"/>
  <c r="E67" i="14" s="1"/>
  <c r="AX67" i="9" a="1"/>
  <c r="AX67" i="9" s="1"/>
  <c r="CD67" i="9" a="1"/>
  <c r="CD67" i="9" s="1"/>
  <c r="J68" i="9" a="1"/>
  <c r="J68" i="9" s="1"/>
  <c r="BY68" i="9" a="1"/>
  <c r="BY68" i="9" s="1"/>
  <c r="BW68" i="9" a="1"/>
  <c r="BW68" i="9" s="1"/>
  <c r="BU68" i="9" a="1"/>
  <c r="BU68" i="9" s="1"/>
  <c r="BS68" i="9" a="1"/>
  <c r="BS68" i="9" s="1"/>
  <c r="M68" i="10" s="1"/>
  <c r="ES68" i="9" a="1"/>
  <c r="ES68" i="9" s="1"/>
  <c r="K68" i="15" s="1"/>
  <c r="EQ68" i="9" a="1"/>
  <c r="EQ68" i="9" s="1"/>
  <c r="EO68" i="9" a="1"/>
  <c r="EO68" i="9" s="1"/>
  <c r="EM68" i="9" a="1"/>
  <c r="EM68" i="9" s="1"/>
  <c r="U68" i="10" s="1"/>
  <c r="J71" i="7" s="1"/>
  <c r="FT68" i="9" a="1"/>
  <c r="FT68" i="9" s="1"/>
  <c r="HB68" i="9" a="1"/>
  <c r="HB68" i="9" s="1"/>
  <c r="AF68" i="14" s="1"/>
  <c r="BJ69" i="9"/>
  <c r="ED69" i="9"/>
  <c r="X70" i="9" a="1"/>
  <c r="X70" i="9" s="1"/>
  <c r="BI70" i="9" a="1"/>
  <c r="BI70" i="9" s="1"/>
  <c r="BG70" i="9" a="1"/>
  <c r="BG70" i="9" s="1"/>
  <c r="BE70" i="9" a="1"/>
  <c r="BE70" i="9" s="1"/>
  <c r="BC70" i="9" a="1"/>
  <c r="BC70" i="9" s="1"/>
  <c r="K70" i="10" s="1"/>
  <c r="IS73" i="9" a="1"/>
  <c r="IS73" i="9" s="1"/>
  <c r="U73" i="15" s="1"/>
  <c r="IQ73" i="9" a="1"/>
  <c r="IQ73" i="9" s="1"/>
  <c r="IO73" i="9" a="1"/>
  <c r="IO73" i="9" s="1"/>
  <c r="IM73" i="9" a="1"/>
  <c r="IM73" i="9" s="1"/>
  <c r="AG73" i="10" s="1"/>
  <c r="AK76" i="8" s="1"/>
  <c r="IN73" i="9" a="1"/>
  <c r="IN73" i="9" s="1"/>
  <c r="IP73" i="9" a="1"/>
  <c r="IP73" i="9" s="1"/>
  <c r="AM73" i="14" s="1"/>
  <c r="IR73" i="9" a="1"/>
  <c r="IR73" i="9" s="1"/>
  <c r="I75" i="15"/>
  <c r="DE75" i="9"/>
  <c r="HE83" i="9" a="1"/>
  <c r="HE83" i="9" s="1"/>
  <c r="P83" i="15" s="1"/>
  <c r="HC83" i="9" a="1"/>
  <c r="HC83" i="9" s="1"/>
  <c r="HA83" i="9" a="1"/>
  <c r="HA83" i="9" s="1"/>
  <c r="GY83" i="9" a="1"/>
  <c r="GY83" i="9" s="1"/>
  <c r="AB83" i="10" s="1"/>
  <c r="AD86" i="8" s="1"/>
  <c r="HD83" i="9" a="1"/>
  <c r="HD83" i="9" s="1"/>
  <c r="GZ83" i="9" a="1"/>
  <c r="GZ83" i="9" s="1"/>
  <c r="HB83" i="9" a="1"/>
  <c r="HB83" i="9" s="1"/>
  <c r="AF83" i="14" s="1"/>
  <c r="AD58" i="9"/>
  <c r="BJ58" i="9"/>
  <c r="CP58" i="9"/>
  <c r="ED58" i="9"/>
  <c r="FJ58" i="9"/>
  <c r="GP58" i="9"/>
  <c r="HV58" i="9"/>
  <c r="V59" i="9"/>
  <c r="BB59" i="9"/>
  <c r="CH59" i="9"/>
  <c r="DV59" i="9"/>
  <c r="FB59" i="9"/>
  <c r="GH59" i="9"/>
  <c r="HN59" i="9"/>
  <c r="AD62" i="9"/>
  <c r="BJ62" i="9"/>
  <c r="CP62" i="9"/>
  <c r="ED62" i="9"/>
  <c r="FJ62" i="9"/>
  <c r="GP62" i="9"/>
  <c r="HV62" i="9"/>
  <c r="V63" i="9"/>
  <c r="BB63" i="9"/>
  <c r="CH63" i="9"/>
  <c r="DV63" i="9"/>
  <c r="FB63" i="9"/>
  <c r="GH63" i="9"/>
  <c r="HN63" i="9"/>
  <c r="IE63" i="9" a="1"/>
  <c r="IE63" i="9" s="1"/>
  <c r="AF63" i="10" s="1"/>
  <c r="AJ66" i="8" s="1"/>
  <c r="IG63" i="9" a="1"/>
  <c r="IG63" i="9" s="1"/>
  <c r="II63" i="9" a="1"/>
  <c r="II63" i="9" s="1"/>
  <c r="IK63" i="9" a="1"/>
  <c r="IK63" i="9" s="1"/>
  <c r="T63" i="15" s="1"/>
  <c r="N64" i="9"/>
  <c r="AT64" i="9"/>
  <c r="BZ64" i="9"/>
  <c r="DN64" i="9"/>
  <c r="ET64" i="9"/>
  <c r="FZ64" i="9"/>
  <c r="HF64" i="9"/>
  <c r="IL64" i="9"/>
  <c r="O66" i="9" a="1"/>
  <c r="O66" i="9" s="1"/>
  <c r="F66" i="10" s="1"/>
  <c r="Q66" i="9" a="1"/>
  <c r="Q66" i="9" s="1"/>
  <c r="S66" i="9" a="1"/>
  <c r="S66" i="9" s="1"/>
  <c r="U66" i="9" a="1"/>
  <c r="U66" i="9" s="1"/>
  <c r="B66" i="15" s="1"/>
  <c r="AD66" i="9"/>
  <c r="AU66" i="9" a="1"/>
  <c r="AU66" i="9" s="1"/>
  <c r="J66" i="10" s="1"/>
  <c r="AW66" i="9" a="1"/>
  <c r="AW66" i="9" s="1"/>
  <c r="AY66" i="9" a="1"/>
  <c r="AY66" i="9" s="1"/>
  <c r="BA66" i="9" a="1"/>
  <c r="BA66" i="9" s="1"/>
  <c r="BJ66" i="9"/>
  <c r="CA66" i="9" a="1"/>
  <c r="CA66" i="9" s="1"/>
  <c r="N66" i="10" s="1"/>
  <c r="CC66" i="9" a="1"/>
  <c r="CC66" i="9" s="1"/>
  <c r="CE66" i="9" a="1"/>
  <c r="CE66" i="9" s="1"/>
  <c r="CG66" i="9" a="1"/>
  <c r="CG66" i="9" s="1"/>
  <c r="CP66" i="9"/>
  <c r="DO66" i="9" a="1"/>
  <c r="DO66" i="9" s="1"/>
  <c r="R66" i="10" s="1"/>
  <c r="G69" i="7" s="1"/>
  <c r="DQ66" i="9" a="1"/>
  <c r="DQ66" i="9" s="1"/>
  <c r="DS66" i="9" a="1"/>
  <c r="DS66" i="9" s="1"/>
  <c r="DU66" i="9" a="1"/>
  <c r="DU66" i="9" s="1"/>
  <c r="H66" i="15" s="1"/>
  <c r="ED66" i="9"/>
  <c r="EU66" i="9" a="1"/>
  <c r="EU66" i="9" s="1"/>
  <c r="J121" i="12" s="1"/>
  <c r="Q69" i="8" s="1"/>
  <c r="R69" i="8" s="1"/>
  <c r="EW66" i="9" a="1"/>
  <c r="EW66" i="9" s="1"/>
  <c r="EY66" i="9" a="1"/>
  <c r="EY66" i="9" s="1"/>
  <c r="FA66" i="9" a="1"/>
  <c r="FA66" i="9" s="1"/>
  <c r="FJ66" i="9"/>
  <c r="GA66" i="9" a="1"/>
  <c r="GA66" i="9" s="1"/>
  <c r="Y66" i="10" s="1"/>
  <c r="AA69" i="8" s="1"/>
  <c r="GC66" i="9" a="1"/>
  <c r="GC66" i="9" s="1"/>
  <c r="GE66" i="9" a="1"/>
  <c r="GE66" i="9" s="1"/>
  <c r="GG66" i="9" a="1"/>
  <c r="GG66" i="9" s="1"/>
  <c r="M66" i="15" s="1"/>
  <c r="GP66" i="9"/>
  <c r="HG66" i="9" a="1"/>
  <c r="HG66" i="9" s="1"/>
  <c r="AC66" i="10" s="1"/>
  <c r="AF69" i="8" s="1"/>
  <c r="AH69" i="8" s="1"/>
  <c r="HI66" i="9" a="1"/>
  <c r="HI66" i="9" s="1"/>
  <c r="HK66" i="9" a="1"/>
  <c r="HK66" i="9" s="1"/>
  <c r="HM66" i="9" a="1"/>
  <c r="HM66" i="9" s="1"/>
  <c r="Q66" i="15" s="1"/>
  <c r="HV66" i="9"/>
  <c r="IM66" i="9" a="1"/>
  <c r="IM66" i="9" s="1"/>
  <c r="AG66" i="10" s="1"/>
  <c r="AK69" i="8" s="1"/>
  <c r="IO66" i="9" a="1"/>
  <c r="IO66" i="9" s="1"/>
  <c r="IQ66" i="9" a="1"/>
  <c r="IQ66" i="9" s="1"/>
  <c r="IS66" i="9" a="1"/>
  <c r="IS66" i="9" s="1"/>
  <c r="U66" i="15" s="1"/>
  <c r="G67" i="9" a="1"/>
  <c r="G67" i="9" s="1"/>
  <c r="O123" i="12" s="1"/>
  <c r="I67" i="9" a="1"/>
  <c r="I67" i="9" s="1"/>
  <c r="K67" i="9" a="1"/>
  <c r="K67" i="9" s="1"/>
  <c r="M67" i="9" a="1"/>
  <c r="M67" i="9" s="1"/>
  <c r="V67" i="9"/>
  <c r="AM67" i="9" a="1"/>
  <c r="AM67" i="9" s="1"/>
  <c r="I67" i="10" s="1"/>
  <c r="S70" i="6" s="1"/>
  <c r="AO67" i="9" a="1"/>
  <c r="AO67" i="9" s="1"/>
  <c r="AQ67" i="9" a="1"/>
  <c r="AQ67" i="9" s="1"/>
  <c r="AS67" i="9" a="1"/>
  <c r="AS67" i="9" s="1"/>
  <c r="E67" i="15" s="1"/>
  <c r="BB67" i="9"/>
  <c r="BS67" i="9" a="1"/>
  <c r="BS67" i="9" s="1"/>
  <c r="M67" i="10" s="1"/>
  <c r="BU67" i="9" a="1"/>
  <c r="BU67" i="9" s="1"/>
  <c r="BW67" i="9" a="1"/>
  <c r="BW67" i="9" s="1"/>
  <c r="BY67" i="9" a="1"/>
  <c r="BY67" i="9" s="1"/>
  <c r="CH67" i="9"/>
  <c r="DG67" i="9" a="1"/>
  <c r="DG67" i="9" s="1"/>
  <c r="Q67" i="10" s="1"/>
  <c r="F70" i="7" s="1"/>
  <c r="DI67" i="9" a="1"/>
  <c r="DI67" i="9" s="1"/>
  <c r="DK67" i="9" a="1"/>
  <c r="DK67" i="9" s="1"/>
  <c r="DM67" i="9" a="1"/>
  <c r="DM67" i="9" s="1"/>
  <c r="G67" i="15" s="1"/>
  <c r="DV67" i="9"/>
  <c r="EM67" i="9" a="1"/>
  <c r="EM67" i="9" s="1"/>
  <c r="U67" i="10" s="1"/>
  <c r="J70" i="7" s="1"/>
  <c r="P70" i="7" s="1"/>
  <c r="EO67" i="9" a="1"/>
  <c r="EO67" i="9" s="1"/>
  <c r="EQ67" i="9" a="1"/>
  <c r="EQ67" i="9" s="1"/>
  <c r="ES67" i="9" a="1"/>
  <c r="ES67" i="9" s="1"/>
  <c r="K67" i="15" s="1"/>
  <c r="FB67" i="9"/>
  <c r="FS67" i="9" a="1"/>
  <c r="FS67" i="9" s="1"/>
  <c r="X67" i="10" s="1"/>
  <c r="FU67" i="9" a="1"/>
  <c r="FU67" i="9" s="1"/>
  <c r="FW67" i="9" a="1"/>
  <c r="FW67" i="9" s="1"/>
  <c r="FY67" i="9" a="1"/>
  <c r="FY67" i="9" s="1"/>
  <c r="GH67" i="9"/>
  <c r="GY67" i="9" a="1"/>
  <c r="GY67" i="9" s="1"/>
  <c r="AB67" i="10" s="1"/>
  <c r="AD70" i="8" s="1"/>
  <c r="HA67" i="9" a="1"/>
  <c r="HA67" i="9" s="1"/>
  <c r="HC67" i="9" a="1"/>
  <c r="HC67" i="9" s="1"/>
  <c r="HE67" i="9" a="1"/>
  <c r="HE67" i="9" s="1"/>
  <c r="P67" i="15" s="1"/>
  <c r="HN67" i="9"/>
  <c r="IE67" i="9" a="1"/>
  <c r="IE67" i="9" s="1"/>
  <c r="AF67" i="10" s="1"/>
  <c r="AJ70" i="8" s="1"/>
  <c r="IG67" i="9" a="1"/>
  <c r="IG67" i="9" s="1"/>
  <c r="II67" i="9" a="1"/>
  <c r="II67" i="9" s="1"/>
  <c r="IK67" i="9" a="1"/>
  <c r="IK67" i="9" s="1"/>
  <c r="T67" i="15" s="1"/>
  <c r="N68" i="9"/>
  <c r="AT68" i="9"/>
  <c r="BZ68" i="9"/>
  <c r="DN68" i="9"/>
  <c r="ET68" i="9"/>
  <c r="FZ68" i="9"/>
  <c r="HF68" i="9"/>
  <c r="IL68" i="9"/>
  <c r="O70" i="9" a="1"/>
  <c r="O70" i="9" s="1"/>
  <c r="F70" i="10" s="1"/>
  <c r="Q70" i="9" a="1"/>
  <c r="Q70" i="9" s="1"/>
  <c r="S70" i="9" a="1"/>
  <c r="S70" i="9" s="1"/>
  <c r="U70" i="9" a="1"/>
  <c r="U70" i="9" s="1"/>
  <c r="B70" i="15" s="1"/>
  <c r="AD70" i="9"/>
  <c r="AU70" i="9" a="1"/>
  <c r="AU70" i="9" s="1"/>
  <c r="J70" i="10" s="1"/>
  <c r="AW70" i="9" a="1"/>
  <c r="AW70" i="9" s="1"/>
  <c r="AY70" i="9" a="1"/>
  <c r="AY70" i="9" s="1"/>
  <c r="BA70" i="9" a="1"/>
  <c r="BA70" i="9" s="1"/>
  <c r="BJ70" i="9"/>
  <c r="CA70" i="9" a="1"/>
  <c r="CA70" i="9" s="1"/>
  <c r="N70" i="10" s="1"/>
  <c r="CC70" i="9" a="1"/>
  <c r="CC70" i="9" s="1"/>
  <c r="CE70" i="9" a="1"/>
  <c r="CE70" i="9" s="1"/>
  <c r="CG70" i="9" a="1"/>
  <c r="CG70" i="9" s="1"/>
  <c r="CP70" i="9"/>
  <c r="DO70" i="9" a="1"/>
  <c r="DO70" i="9" s="1"/>
  <c r="R70" i="10" s="1"/>
  <c r="G73" i="7" s="1"/>
  <c r="DQ70" i="9" a="1"/>
  <c r="DQ70" i="9" s="1"/>
  <c r="DS70" i="9" a="1"/>
  <c r="DS70" i="9" s="1"/>
  <c r="DU70" i="9" a="1"/>
  <c r="DU70" i="9" s="1"/>
  <c r="H70" i="15" s="1"/>
  <c r="ED70" i="9"/>
  <c r="EU70" i="9" a="1"/>
  <c r="EU70" i="9" s="1"/>
  <c r="J128" i="12" s="1"/>
  <c r="Q73" i="8" s="1"/>
  <c r="R73" i="8" s="1"/>
  <c r="EW70" i="9" a="1"/>
  <c r="EW70" i="9" s="1"/>
  <c r="EY70" i="9" a="1"/>
  <c r="EY70" i="9" s="1"/>
  <c r="FA70" i="9" a="1"/>
  <c r="FA70" i="9" s="1"/>
  <c r="FJ70" i="9"/>
  <c r="GA70" i="9" a="1"/>
  <c r="GA70" i="9" s="1"/>
  <c r="Y70" i="10" s="1"/>
  <c r="AA73" i="8" s="1"/>
  <c r="GC70" i="9" a="1"/>
  <c r="GC70" i="9" s="1"/>
  <c r="GE70" i="9" a="1"/>
  <c r="GE70" i="9" s="1"/>
  <c r="GG70" i="9" a="1"/>
  <c r="GG70" i="9" s="1"/>
  <c r="M70" i="15" s="1"/>
  <c r="GP70" i="9"/>
  <c r="HG70" i="9" a="1"/>
  <c r="HG70" i="9" s="1"/>
  <c r="AC70" i="10" s="1"/>
  <c r="AF73" i="8" s="1"/>
  <c r="HI70" i="9" a="1"/>
  <c r="HI70" i="9" s="1"/>
  <c r="HK70" i="9" a="1"/>
  <c r="HK70" i="9" s="1"/>
  <c r="HM70" i="9" a="1"/>
  <c r="HM70" i="9" s="1"/>
  <c r="Q70" i="15" s="1"/>
  <c r="HV70" i="9"/>
  <c r="IM70" i="9" a="1"/>
  <c r="IM70" i="9" s="1"/>
  <c r="AG70" i="10" s="1"/>
  <c r="AK73" i="8" s="1"/>
  <c r="IO70" i="9" a="1"/>
  <c r="IO70" i="9" s="1"/>
  <c r="IQ70" i="9" a="1"/>
  <c r="IQ70" i="9" s="1"/>
  <c r="IS70" i="9" a="1"/>
  <c r="IS70" i="9" s="1"/>
  <c r="U70" i="15" s="1"/>
  <c r="G71" i="9" a="1"/>
  <c r="G71" i="9" s="1"/>
  <c r="O131" i="12" s="1"/>
  <c r="I71" i="9" a="1"/>
  <c r="I71" i="9" s="1"/>
  <c r="K71" i="9" a="1"/>
  <c r="K71" i="9" s="1"/>
  <c r="M71" i="9" a="1"/>
  <c r="M71" i="9" s="1"/>
  <c r="V71" i="9"/>
  <c r="AM71" i="9" a="1"/>
  <c r="AM71" i="9" s="1"/>
  <c r="I71" i="10" s="1"/>
  <c r="S74" i="6" s="1"/>
  <c r="AO71" i="9" a="1"/>
  <c r="AO71" i="9" s="1"/>
  <c r="AQ71" i="9" a="1"/>
  <c r="AQ71" i="9" s="1"/>
  <c r="AS71" i="9" a="1"/>
  <c r="AS71" i="9" s="1"/>
  <c r="E71" i="15" s="1"/>
  <c r="BB71" i="9"/>
  <c r="BS71" i="9" a="1"/>
  <c r="BS71" i="9" s="1"/>
  <c r="M71" i="10" s="1"/>
  <c r="BU71" i="9" a="1"/>
  <c r="BU71" i="9" s="1"/>
  <c r="BW71" i="9" a="1"/>
  <c r="BW71" i="9" s="1"/>
  <c r="BY71" i="9" a="1"/>
  <c r="BY71" i="9" s="1"/>
  <c r="CH71" i="9"/>
  <c r="DG71" i="9" a="1"/>
  <c r="DG71" i="9" s="1"/>
  <c r="Q71" i="10" s="1"/>
  <c r="F74" i="7" s="1"/>
  <c r="DI71" i="9" a="1"/>
  <c r="DI71" i="9" s="1"/>
  <c r="DK71" i="9" a="1"/>
  <c r="DK71" i="9" s="1"/>
  <c r="DM71" i="9" a="1"/>
  <c r="DM71" i="9" s="1"/>
  <c r="G71" i="15" s="1"/>
  <c r="DV71" i="9"/>
  <c r="EM71" i="9" a="1"/>
  <c r="EM71" i="9" s="1"/>
  <c r="U71" i="10" s="1"/>
  <c r="J74" i="7" s="1"/>
  <c r="EO71" i="9" a="1"/>
  <c r="EO71" i="9" s="1"/>
  <c r="EQ71" i="9" a="1"/>
  <c r="EQ71" i="9" s="1"/>
  <c r="ES71" i="9" a="1"/>
  <c r="ES71" i="9" s="1"/>
  <c r="K71" i="15" s="1"/>
  <c r="FB71" i="9"/>
  <c r="FS71" i="9" a="1"/>
  <c r="FS71" i="9" s="1"/>
  <c r="X71" i="10" s="1"/>
  <c r="FU71" i="9" a="1"/>
  <c r="FU71" i="9" s="1"/>
  <c r="FW71" i="9" a="1"/>
  <c r="FW71" i="9" s="1"/>
  <c r="FY71" i="9" a="1"/>
  <c r="FY71" i="9" s="1"/>
  <c r="GH71" i="9"/>
  <c r="GY71" i="9" a="1"/>
  <c r="GY71" i="9" s="1"/>
  <c r="AB71" i="10" s="1"/>
  <c r="AD74" i="8" s="1"/>
  <c r="HA71" i="9" a="1"/>
  <c r="HA71" i="9" s="1"/>
  <c r="HC71" i="9" a="1"/>
  <c r="HC71" i="9" s="1"/>
  <c r="HE71" i="9" a="1"/>
  <c r="HE71" i="9" s="1"/>
  <c r="P71" i="15" s="1"/>
  <c r="HN71" i="9"/>
  <c r="IE71" i="9" a="1"/>
  <c r="IE71" i="9" s="1"/>
  <c r="AF71" i="10" s="1"/>
  <c r="AJ74" i="8" s="1"/>
  <c r="IG71" i="9" a="1"/>
  <c r="IG71" i="9" s="1"/>
  <c r="II71" i="9" a="1"/>
  <c r="II71" i="9" s="1"/>
  <c r="IK71" i="9" a="1"/>
  <c r="IK71" i="9" s="1"/>
  <c r="T71" i="15" s="1"/>
  <c r="N72" i="9"/>
  <c r="AT72" i="9"/>
  <c r="BZ72" i="9"/>
  <c r="DN72" i="9"/>
  <c r="ET72" i="9"/>
  <c r="FZ72" i="9"/>
  <c r="HF72" i="9"/>
  <c r="IL72" i="9"/>
  <c r="F73" i="9"/>
  <c r="AL73" i="9"/>
  <c r="BR73" i="9"/>
  <c r="CX73" i="9"/>
  <c r="DF73" i="9"/>
  <c r="EL73" i="9"/>
  <c r="FR73" i="9"/>
  <c r="GX73" i="9"/>
  <c r="F74" i="9"/>
  <c r="AT74" i="9"/>
  <c r="CP74" i="9"/>
  <c r="DN74" i="9"/>
  <c r="FJ74" i="9"/>
  <c r="GX74" i="9"/>
  <c r="H75" i="9" a="1"/>
  <c r="H75" i="9" s="1"/>
  <c r="M75" i="9" a="1"/>
  <c r="M75" i="9" s="1"/>
  <c r="V75" i="9"/>
  <c r="BD75" i="9" a="1"/>
  <c r="BD75" i="9" s="1"/>
  <c r="BG75" i="9" a="1"/>
  <c r="BG75" i="9" s="1"/>
  <c r="BJ75" i="9"/>
  <c r="CX75" i="9"/>
  <c r="DX75" i="9" a="1"/>
  <c r="DX75" i="9" s="1"/>
  <c r="CZ75" i="9" s="1"/>
  <c r="EA75" i="9" a="1"/>
  <c r="EA75" i="9" s="1"/>
  <c r="DC75" i="9" s="1"/>
  <c r="ED75" i="9"/>
  <c r="FR75" i="9"/>
  <c r="GZ75" i="9" a="1"/>
  <c r="GZ75" i="9" s="1"/>
  <c r="HE75" i="9" a="1"/>
  <c r="HE75" i="9" s="1"/>
  <c r="P75" i="15" s="1"/>
  <c r="P76" i="9" a="1"/>
  <c r="P76" i="9" s="1"/>
  <c r="S76" i="9" a="1"/>
  <c r="S76" i="9" s="1"/>
  <c r="V76" i="9"/>
  <c r="AX76" i="9" a="1"/>
  <c r="AX76" i="9" s="1"/>
  <c r="BA76" i="9" a="1"/>
  <c r="BA76" i="9" s="1"/>
  <c r="BJ76" i="9"/>
  <c r="CR76" i="9" a="1"/>
  <c r="CR76" i="9" s="1"/>
  <c r="CW76" i="9" a="1"/>
  <c r="CW76" i="9" s="1"/>
  <c r="DR76" i="9" a="1"/>
  <c r="DR76" i="9" s="1"/>
  <c r="O76" i="14" s="1"/>
  <c r="DU76" i="9" a="1"/>
  <c r="DU76" i="9" s="1"/>
  <c r="H76" i="15" s="1"/>
  <c r="ED76" i="9"/>
  <c r="FL76" i="9" a="1"/>
  <c r="FL76" i="9" s="1"/>
  <c r="FQ76" i="9" a="1"/>
  <c r="FQ76" i="9" s="1"/>
  <c r="FZ76" i="9"/>
  <c r="GQ76" i="9" a="1"/>
  <c r="GQ76" i="9" s="1"/>
  <c r="AA76" i="10" s="1"/>
  <c r="AC79" i="8" s="1"/>
  <c r="GT76" i="9" a="1"/>
  <c r="GT76" i="9" s="1"/>
  <c r="AE76" i="14" s="1"/>
  <c r="HH76" i="9" a="1"/>
  <c r="HH76" i="9" s="1"/>
  <c r="HK76" i="9" a="1"/>
  <c r="HK76" i="9" s="1"/>
  <c r="IP76" i="9" a="1"/>
  <c r="IP76" i="9" s="1"/>
  <c r="AM76" i="14" s="1"/>
  <c r="IS76" i="9" a="1"/>
  <c r="IS76" i="9" s="1"/>
  <c r="U76" i="15" s="1"/>
  <c r="J77" i="9" a="1"/>
  <c r="J77" i="9" s="1"/>
  <c r="M77" i="9" a="1"/>
  <c r="M77" i="9" s="1"/>
  <c r="AM77" i="9" a="1"/>
  <c r="AM77" i="9" s="1"/>
  <c r="I77" i="10" s="1"/>
  <c r="S80" i="6" s="1"/>
  <c r="AR77" i="9" a="1"/>
  <c r="AR77" i="9" s="1"/>
  <c r="BD77" i="9" a="1"/>
  <c r="BD77" i="9" s="1"/>
  <c r="BI77" i="9" a="1"/>
  <c r="BI77" i="9" s="1"/>
  <c r="CI77" i="9" a="1"/>
  <c r="CI77" i="9" s="1"/>
  <c r="O77" i="10" s="1"/>
  <c r="CL77" i="9" a="1"/>
  <c r="CL77" i="9" s="1"/>
  <c r="DG77" i="9" a="1"/>
  <c r="DG77" i="9" s="1"/>
  <c r="Q77" i="10" s="1"/>
  <c r="F80" i="7" s="1"/>
  <c r="DL77" i="9" a="1"/>
  <c r="DL77" i="9" s="1"/>
  <c r="DX77" i="9" a="1"/>
  <c r="DX77" i="9" s="1"/>
  <c r="CZ77" i="9" s="1"/>
  <c r="EC77" i="9" a="1"/>
  <c r="EC77" i="9" s="1"/>
  <c r="FC77" i="9" a="1"/>
  <c r="FC77" i="9" s="1"/>
  <c r="FF77" i="9" a="1"/>
  <c r="FF77" i="9" s="1"/>
  <c r="AA77" i="14" s="1"/>
  <c r="FT77" i="9" a="1"/>
  <c r="FT77" i="9" s="1"/>
  <c r="FW77" i="9" a="1"/>
  <c r="FW77" i="9" s="1"/>
  <c r="GG77" i="9" a="1"/>
  <c r="GG77" i="9" s="1"/>
  <c r="M77" i="15" s="1"/>
  <c r="GE77" i="9" a="1"/>
  <c r="GE77" i="9" s="1"/>
  <c r="GC77" i="9" a="1"/>
  <c r="GC77" i="9" s="1"/>
  <c r="GA77" i="9" a="1"/>
  <c r="GA77" i="9" s="1"/>
  <c r="Y77" i="10" s="1"/>
  <c r="AA80" i="8" s="1"/>
  <c r="HP77" i="9" a="1"/>
  <c r="HP77" i="9" s="1"/>
  <c r="IN77" i="9" a="1"/>
  <c r="IN77" i="9" s="1"/>
  <c r="H78" i="9" a="1"/>
  <c r="H78" i="9" s="1"/>
  <c r="AS78" i="9" a="1"/>
  <c r="AS78" i="9" s="1"/>
  <c r="E78" i="15" s="1"/>
  <c r="AQ78" i="9" a="1"/>
  <c r="AQ78" i="9" s="1"/>
  <c r="AO78" i="9" a="1"/>
  <c r="AO78" i="9" s="1"/>
  <c r="AM78" i="9" a="1"/>
  <c r="AM78" i="9" s="1"/>
  <c r="I78" i="10" s="1"/>
  <c r="S81" i="6" s="1"/>
  <c r="AP78" i="9" a="1"/>
  <c r="AP78" i="9" s="1"/>
  <c r="I78" i="14" s="1"/>
  <c r="BT78" i="9" a="1"/>
  <c r="BT78" i="9" s="1"/>
  <c r="DM78" i="9" a="1"/>
  <c r="DM78" i="9" s="1"/>
  <c r="G78" i="15" s="1"/>
  <c r="DK78" i="9" a="1"/>
  <c r="DK78" i="9" s="1"/>
  <c r="DI78" i="9" a="1"/>
  <c r="DI78" i="9" s="1"/>
  <c r="DG78" i="9" a="1"/>
  <c r="DG78" i="9" s="1"/>
  <c r="Q78" i="10" s="1"/>
  <c r="F81" i="7" s="1"/>
  <c r="DJ78" i="9" a="1"/>
  <c r="DJ78" i="9" s="1"/>
  <c r="N78" i="14" s="1"/>
  <c r="EN78" i="9" a="1"/>
  <c r="EN78" i="9" s="1"/>
  <c r="FY78" i="9" a="1"/>
  <c r="FY78" i="9" s="1"/>
  <c r="FW78" i="9" a="1"/>
  <c r="FW78" i="9" s="1"/>
  <c r="FU78" i="9" a="1"/>
  <c r="FU78" i="9" s="1"/>
  <c r="FS78" i="9" a="1"/>
  <c r="FS78" i="9" s="1"/>
  <c r="X78" i="10" s="1"/>
  <c r="FV78" i="9" a="1"/>
  <c r="FV78" i="9" s="1"/>
  <c r="GZ78" i="9" a="1"/>
  <c r="GZ78" i="9" s="1"/>
  <c r="IK78" i="9" a="1"/>
  <c r="IK78" i="9" s="1"/>
  <c r="T78" i="15" s="1"/>
  <c r="II78" i="9" a="1"/>
  <c r="II78" i="9" s="1"/>
  <c r="IG78" i="9" a="1"/>
  <c r="IG78" i="9" s="1"/>
  <c r="IE78" i="9" a="1"/>
  <c r="IE78" i="9" s="1"/>
  <c r="AF78" i="10" s="1"/>
  <c r="AJ81" i="8" s="1"/>
  <c r="IH78" i="9" a="1"/>
  <c r="IH78" i="9" s="1"/>
  <c r="AL78" i="14" s="1"/>
  <c r="F79" i="9"/>
  <c r="BR79" i="9"/>
  <c r="EL79" i="9"/>
  <c r="C80" i="10"/>
  <c r="ID80" i="9"/>
  <c r="GX80" i="9"/>
  <c r="FR80" i="9"/>
  <c r="EL80" i="9"/>
  <c r="DF80" i="9"/>
  <c r="CX80" i="9"/>
  <c r="BR80" i="9"/>
  <c r="AL80" i="9"/>
  <c r="F80" i="9"/>
  <c r="IL80" i="9"/>
  <c r="HF80" i="9"/>
  <c r="FZ80" i="9"/>
  <c r="ET80" i="9"/>
  <c r="DN80" i="9"/>
  <c r="BZ80" i="9"/>
  <c r="AT80" i="9"/>
  <c r="N80" i="9"/>
  <c r="X80" i="9" a="1"/>
  <c r="X80" i="9" s="1"/>
  <c r="BB80" i="9"/>
  <c r="CJ80" i="9" a="1"/>
  <c r="CJ80" i="9" s="1"/>
  <c r="DV80" i="9"/>
  <c r="FD80" i="9" a="1"/>
  <c r="FD80" i="9" s="1"/>
  <c r="GH80" i="9"/>
  <c r="HP80" i="9" a="1"/>
  <c r="HP80" i="9" s="1"/>
  <c r="AC81" i="9" a="1"/>
  <c r="AC81" i="9" s="1"/>
  <c r="C81" i="15" s="1"/>
  <c r="AA81" i="9" a="1"/>
  <c r="AA81" i="9" s="1"/>
  <c r="Y81" i="9" a="1"/>
  <c r="Y81" i="9" s="1"/>
  <c r="W81" i="9" a="1"/>
  <c r="W81" i="9" s="1"/>
  <c r="G81" i="10" s="1"/>
  <c r="Z81" i="9" a="1"/>
  <c r="Z81" i="9" s="1"/>
  <c r="F81" i="14" s="1"/>
  <c r="BA81" i="9" a="1"/>
  <c r="BA81" i="9" s="1"/>
  <c r="AY81" i="9" a="1"/>
  <c r="AY81" i="9" s="1"/>
  <c r="AW81" i="9" a="1"/>
  <c r="AW81" i="9" s="1"/>
  <c r="AU81" i="9" a="1"/>
  <c r="AU81" i="9" s="1"/>
  <c r="J81" i="10" s="1"/>
  <c r="AX81" i="9" a="1"/>
  <c r="AX81" i="9" s="1"/>
  <c r="CJ81" i="9" a="1"/>
  <c r="CJ81" i="9" s="1"/>
  <c r="DX81" i="9" a="1"/>
  <c r="DX81" i="9" s="1"/>
  <c r="CZ81" i="9" s="1"/>
  <c r="EV81" i="9" a="1"/>
  <c r="EV81" i="9" s="1"/>
  <c r="GO81" i="9" a="1"/>
  <c r="GO81" i="9" s="1"/>
  <c r="N81" i="15" s="1"/>
  <c r="GM81" i="9" a="1"/>
  <c r="GM81" i="9" s="1"/>
  <c r="GK81" i="9" a="1"/>
  <c r="GK81" i="9" s="1"/>
  <c r="GI81" i="9" a="1"/>
  <c r="GI81" i="9" s="1"/>
  <c r="Z81" i="10" s="1"/>
  <c r="AB84" i="8" s="1"/>
  <c r="GL81" i="9" a="1"/>
  <c r="GL81" i="9" s="1"/>
  <c r="AD81" i="14" s="1"/>
  <c r="HM81" i="9" a="1"/>
  <c r="HM81" i="9" s="1"/>
  <c r="Q81" i="15" s="1"/>
  <c r="HK81" i="9" a="1"/>
  <c r="HK81" i="9" s="1"/>
  <c r="HI81" i="9" a="1"/>
  <c r="HI81" i="9" s="1"/>
  <c r="HG81" i="9" a="1"/>
  <c r="HG81" i="9" s="1"/>
  <c r="AC81" i="10" s="1"/>
  <c r="AF84" i="8" s="1"/>
  <c r="HJ81" i="9" a="1"/>
  <c r="HJ81" i="9" s="1"/>
  <c r="AH81" i="14" s="1"/>
  <c r="P82" i="9" a="1"/>
  <c r="P82" i="9" s="1"/>
  <c r="BA82" i="9" a="1"/>
  <c r="BA82" i="9" s="1"/>
  <c r="AY82" i="9" a="1"/>
  <c r="AY82" i="9" s="1"/>
  <c r="AW82" i="9" a="1"/>
  <c r="AW82" i="9" s="1"/>
  <c r="AU82" i="9" a="1"/>
  <c r="AU82" i="9" s="1"/>
  <c r="J82" i="10" s="1"/>
  <c r="AX82" i="9" a="1"/>
  <c r="AX82" i="9" s="1"/>
  <c r="CB82" i="9" a="1"/>
  <c r="CB82" i="9" s="1"/>
  <c r="DU82" i="9" a="1"/>
  <c r="DU82" i="9" s="1"/>
  <c r="H82" i="15" s="1"/>
  <c r="DS82" i="9" a="1"/>
  <c r="DS82" i="9" s="1"/>
  <c r="DQ82" i="9" a="1"/>
  <c r="DQ82" i="9" s="1"/>
  <c r="DO82" i="9" a="1"/>
  <c r="DO82" i="9" s="1"/>
  <c r="R82" i="10" s="1"/>
  <c r="G85" i="7" s="1"/>
  <c r="DR82" i="9" a="1"/>
  <c r="DR82" i="9" s="1"/>
  <c r="O82" i="14" s="1"/>
  <c r="EV82" i="9" a="1"/>
  <c r="EV82" i="9" s="1"/>
  <c r="GG82" i="9" a="1"/>
  <c r="GG82" i="9" s="1"/>
  <c r="M82" i="15" s="1"/>
  <c r="GE82" i="9" a="1"/>
  <c r="GE82" i="9" s="1"/>
  <c r="GC82" i="9" a="1"/>
  <c r="GC82" i="9" s="1"/>
  <c r="GA82" i="9" a="1"/>
  <c r="GA82" i="9" s="1"/>
  <c r="Y82" i="10" s="1"/>
  <c r="AA85" i="8" s="1"/>
  <c r="GD82" i="9" a="1"/>
  <c r="GD82" i="9" s="1"/>
  <c r="AC82" i="14" s="1"/>
  <c r="HH82" i="9" a="1"/>
  <c r="HH82" i="9" s="1"/>
  <c r="IS82" i="9" a="1"/>
  <c r="IS82" i="9" s="1"/>
  <c r="U82" i="15" s="1"/>
  <c r="IQ82" i="9" a="1"/>
  <c r="IQ82" i="9" s="1"/>
  <c r="IO82" i="9" a="1"/>
  <c r="IO82" i="9" s="1"/>
  <c r="IM82" i="9" a="1"/>
  <c r="IM82" i="9" s="1"/>
  <c r="AG82" i="10" s="1"/>
  <c r="AK85" i="8" s="1"/>
  <c r="IP82" i="9" a="1"/>
  <c r="IP82" i="9" s="1"/>
  <c r="AM82" i="14" s="1"/>
  <c r="AD83" i="9"/>
  <c r="CP83" i="9"/>
  <c r="FJ83" i="9"/>
  <c r="HV83" i="9"/>
  <c r="AF84" i="9" a="1"/>
  <c r="AF84" i="9" s="1"/>
  <c r="BJ84" i="9"/>
  <c r="CR84" i="9" a="1"/>
  <c r="CR84" i="9" s="1"/>
  <c r="ED84" i="9"/>
  <c r="FL84" i="9" a="1"/>
  <c r="FL84" i="9" s="1"/>
  <c r="HX84" i="9" a="1"/>
  <c r="HX84" i="9" s="1"/>
  <c r="P85" i="9" a="1"/>
  <c r="P85" i="9" s="1"/>
  <c r="BI85" i="9" a="1"/>
  <c r="BI85" i="9" s="1"/>
  <c r="BG85" i="9" a="1"/>
  <c r="BG85" i="9" s="1"/>
  <c r="BE85" i="9" a="1"/>
  <c r="BE85" i="9" s="1"/>
  <c r="BC85" i="9" a="1"/>
  <c r="BC85" i="9" s="1"/>
  <c r="K85" i="10" s="1"/>
  <c r="BF85" i="9" a="1"/>
  <c r="BF85" i="9" s="1"/>
  <c r="CG85" i="9" a="1"/>
  <c r="CG85" i="9" s="1"/>
  <c r="CE85" i="9" a="1"/>
  <c r="CE85" i="9" s="1"/>
  <c r="CC85" i="9" a="1"/>
  <c r="CC85" i="9" s="1"/>
  <c r="CA85" i="9" a="1"/>
  <c r="CA85" i="9" s="1"/>
  <c r="N85" i="10" s="1"/>
  <c r="CD85" i="9" a="1"/>
  <c r="CD85" i="9" s="1"/>
  <c r="DT85" i="9" a="1"/>
  <c r="DT85" i="9" s="1"/>
  <c r="DU85" i="9" a="1"/>
  <c r="DU85" i="9" s="1"/>
  <c r="H85" i="15" s="1"/>
  <c r="DS85" i="9" a="1"/>
  <c r="DS85" i="9" s="1"/>
  <c r="DQ85" i="9" a="1"/>
  <c r="DQ85" i="9" s="1"/>
  <c r="DO85" i="9" a="1"/>
  <c r="DO85" i="9" s="1"/>
  <c r="R85" i="10" s="1"/>
  <c r="G88" i="7" s="1"/>
  <c r="DR85" i="9" a="1"/>
  <c r="DR85" i="9" s="1"/>
  <c r="O85" i="14" s="1"/>
  <c r="GO85" i="9" a="1"/>
  <c r="GO85" i="9" s="1"/>
  <c r="N85" i="15" s="1"/>
  <c r="GM85" i="9" a="1"/>
  <c r="GM85" i="9" s="1"/>
  <c r="GK85" i="9" a="1"/>
  <c r="GK85" i="9" s="1"/>
  <c r="GI85" i="9" a="1"/>
  <c r="GI85" i="9" s="1"/>
  <c r="Z85" i="10" s="1"/>
  <c r="AB88" i="8" s="1"/>
  <c r="DR86" i="9" a="1"/>
  <c r="DR86" i="9" s="1"/>
  <c r="O86" i="14" s="1"/>
  <c r="IJ91" i="9" a="1"/>
  <c r="IJ91" i="9" s="1"/>
  <c r="IG91" i="9" a="1"/>
  <c r="IG91" i="9" s="1"/>
  <c r="II91" i="9" a="1"/>
  <c r="II91" i="9" s="1"/>
  <c r="IK91" i="9" a="1"/>
  <c r="IK91" i="9" s="1"/>
  <c r="T91" i="15" s="1"/>
  <c r="IF91" i="9" a="1"/>
  <c r="IF91" i="9" s="1"/>
  <c r="IH91" i="9" a="1"/>
  <c r="IH91" i="9" s="1"/>
  <c r="AL91" i="14" s="1"/>
  <c r="IE91" i="9" a="1"/>
  <c r="IE91" i="9" s="1"/>
  <c r="AF91" i="10" s="1"/>
  <c r="AJ94" i="8" s="1"/>
  <c r="S93" i="10"/>
  <c r="H96" i="7" s="1"/>
  <c r="I97" i="15"/>
  <c r="DE97" i="9"/>
  <c r="DX70" i="9" a="1"/>
  <c r="DX70" i="9" s="1"/>
  <c r="CZ70" i="9" s="1"/>
  <c r="DZ70" i="9" a="1"/>
  <c r="DZ70" i="9" s="1"/>
  <c r="EB70" i="9" a="1"/>
  <c r="EB70" i="9" s="1"/>
  <c r="DD70" i="9" s="1"/>
  <c r="FD70" i="9" a="1"/>
  <c r="FD70" i="9" s="1"/>
  <c r="FF70" i="9" a="1"/>
  <c r="FF70" i="9" s="1"/>
  <c r="AA70" i="14" s="1"/>
  <c r="FH70" i="9" a="1"/>
  <c r="FH70" i="9" s="1"/>
  <c r="GJ70" i="9" a="1"/>
  <c r="GJ70" i="9" s="1"/>
  <c r="GL70" i="9" a="1"/>
  <c r="GL70" i="9" s="1"/>
  <c r="AD70" i="14" s="1"/>
  <c r="GN70" i="9" a="1"/>
  <c r="GN70" i="9" s="1"/>
  <c r="HP70" i="9" a="1"/>
  <c r="HP70" i="9" s="1"/>
  <c r="HR70" i="9" a="1"/>
  <c r="HR70" i="9" s="1"/>
  <c r="AI70" i="14" s="1"/>
  <c r="HT70" i="9" a="1"/>
  <c r="HT70" i="9" s="1"/>
  <c r="P71" i="9" a="1"/>
  <c r="P71" i="9" s="1"/>
  <c r="R71" i="9" a="1"/>
  <c r="R71" i="9" s="1"/>
  <c r="E71" i="14" s="1"/>
  <c r="T71" i="9" a="1"/>
  <c r="T71" i="9" s="1"/>
  <c r="AV71" i="9" a="1"/>
  <c r="AV71" i="9" s="1"/>
  <c r="AX71" i="9" a="1"/>
  <c r="AX71" i="9" s="1"/>
  <c r="AZ71" i="9" a="1"/>
  <c r="AZ71" i="9" s="1"/>
  <c r="CB71" i="9" a="1"/>
  <c r="CB71" i="9" s="1"/>
  <c r="CD71" i="9" a="1"/>
  <c r="CD71" i="9" s="1"/>
  <c r="CF71" i="9" a="1"/>
  <c r="CF71" i="9" s="1"/>
  <c r="DP71" i="9" a="1"/>
  <c r="DP71" i="9" s="1"/>
  <c r="DR71" i="9" a="1"/>
  <c r="DR71" i="9" s="1"/>
  <c r="O71" i="14" s="1"/>
  <c r="DT71" i="9" a="1"/>
  <c r="DT71" i="9" s="1"/>
  <c r="EV71" i="9" a="1"/>
  <c r="EV71" i="9" s="1"/>
  <c r="EX71" i="9" a="1"/>
  <c r="EX71" i="9" s="1"/>
  <c r="W71" i="14" s="1"/>
  <c r="X71" i="14" s="1"/>
  <c r="T71" i="14" s="1"/>
  <c r="EZ71" i="9" a="1"/>
  <c r="EZ71" i="9" s="1"/>
  <c r="GB71" i="9" a="1"/>
  <c r="GB71" i="9" s="1"/>
  <c r="GD71" i="9" a="1"/>
  <c r="GD71" i="9" s="1"/>
  <c r="AC71" i="14" s="1"/>
  <c r="GF71" i="9" a="1"/>
  <c r="GF71" i="9" s="1"/>
  <c r="HH71" i="9" a="1"/>
  <c r="HH71" i="9" s="1"/>
  <c r="HJ71" i="9" a="1"/>
  <c r="HJ71" i="9" s="1"/>
  <c r="AH71" i="14" s="1"/>
  <c r="HL71" i="9" a="1"/>
  <c r="HL71" i="9" s="1"/>
  <c r="IN71" i="9" a="1"/>
  <c r="IN71" i="9" s="1"/>
  <c r="IP71" i="9" a="1"/>
  <c r="IP71" i="9" s="1"/>
  <c r="AM71" i="14" s="1"/>
  <c r="IR71" i="9" a="1"/>
  <c r="IR71" i="9" s="1"/>
  <c r="H72" i="9" a="1"/>
  <c r="H72" i="9" s="1"/>
  <c r="J72" i="9" a="1"/>
  <c r="J72" i="9" s="1"/>
  <c r="L72" i="9" a="1"/>
  <c r="L72" i="9" s="1"/>
  <c r="AN72" i="9" a="1"/>
  <c r="AN72" i="9" s="1"/>
  <c r="AP72" i="9" a="1"/>
  <c r="AP72" i="9" s="1"/>
  <c r="I72" i="14" s="1"/>
  <c r="AR72" i="9" a="1"/>
  <c r="AR72" i="9" s="1"/>
  <c r="BT72" i="9" a="1"/>
  <c r="BT72" i="9" s="1"/>
  <c r="BV72" i="9" a="1"/>
  <c r="BV72" i="9" s="1"/>
  <c r="BX72" i="9" a="1"/>
  <c r="BX72" i="9" s="1"/>
  <c r="DH72" i="9" a="1"/>
  <c r="DH72" i="9" s="1"/>
  <c r="DJ72" i="9" a="1"/>
  <c r="DJ72" i="9" s="1"/>
  <c r="N72" i="14" s="1"/>
  <c r="DL72" i="9" a="1"/>
  <c r="DL72" i="9" s="1"/>
  <c r="EN72" i="9" a="1"/>
  <c r="EN72" i="9" s="1"/>
  <c r="EP72" i="9" a="1"/>
  <c r="EP72" i="9" s="1"/>
  <c r="R72" i="14" s="1"/>
  <c r="ER72" i="9" a="1"/>
  <c r="ER72" i="9" s="1"/>
  <c r="FT72" i="9" a="1"/>
  <c r="FT72" i="9" s="1"/>
  <c r="FV72" i="9" a="1"/>
  <c r="FV72" i="9" s="1"/>
  <c r="FX72" i="9" a="1"/>
  <c r="FX72" i="9" s="1"/>
  <c r="GZ72" i="9" a="1"/>
  <c r="GZ72" i="9" s="1"/>
  <c r="HB72" i="9" a="1"/>
  <c r="HB72" i="9" s="1"/>
  <c r="AF72" i="14" s="1"/>
  <c r="HD72" i="9" a="1"/>
  <c r="HD72" i="9" s="1"/>
  <c r="IF72" i="9" a="1"/>
  <c r="IF72" i="9" s="1"/>
  <c r="IH72" i="9" a="1"/>
  <c r="IH72" i="9" s="1"/>
  <c r="AL72" i="14" s="1"/>
  <c r="IJ72" i="9" a="1"/>
  <c r="IJ72" i="9" s="1"/>
  <c r="C73" i="10"/>
  <c r="HV73" i="9"/>
  <c r="AD73" i="9"/>
  <c r="BJ73" i="9"/>
  <c r="CP73" i="9"/>
  <c r="ED73" i="9"/>
  <c r="FJ73" i="9"/>
  <c r="GP73" i="9"/>
  <c r="ID73" i="9"/>
  <c r="C74" i="10"/>
  <c r="HN74" i="9"/>
  <c r="GH74" i="9"/>
  <c r="FB74" i="9"/>
  <c r="DV74" i="9"/>
  <c r="CH74" i="9"/>
  <c r="BB74" i="9"/>
  <c r="V74" i="9"/>
  <c r="AL74" i="9"/>
  <c r="BZ74" i="9"/>
  <c r="DF74" i="9"/>
  <c r="ET74" i="9"/>
  <c r="GP74" i="9"/>
  <c r="ID74" i="9"/>
  <c r="K75" i="9" a="1"/>
  <c r="K75" i="9" s="1"/>
  <c r="BE75" i="9" a="1"/>
  <c r="BE75" i="9" s="1"/>
  <c r="CW75" i="9" a="1"/>
  <c r="CW75" i="9" s="1"/>
  <c r="CU75" i="9" a="1"/>
  <c r="CU75" i="9" s="1"/>
  <c r="CS75" i="9" a="1"/>
  <c r="CS75" i="9" s="1"/>
  <c r="CQ75" i="9" a="1"/>
  <c r="CQ75" i="9" s="1"/>
  <c r="P75" i="10" s="1"/>
  <c r="DY75" i="9" a="1"/>
  <c r="DY75" i="9" s="1"/>
  <c r="DA75" i="9" s="1"/>
  <c r="FQ75" i="9" a="1"/>
  <c r="FQ75" i="9" s="1"/>
  <c r="FO75" i="9" a="1"/>
  <c r="FO75" i="9" s="1"/>
  <c r="FM75" i="9" a="1"/>
  <c r="FM75" i="9" s="1"/>
  <c r="FK75" i="9" a="1"/>
  <c r="FK75" i="9" s="1"/>
  <c r="W75" i="10" s="1"/>
  <c r="HC75" i="9" a="1"/>
  <c r="HC75" i="9" s="1"/>
  <c r="Q76" i="9" a="1"/>
  <c r="Q76" i="9" s="1"/>
  <c r="BI76" i="9" a="1"/>
  <c r="BI76" i="9" s="1"/>
  <c r="BG76" i="9" a="1"/>
  <c r="BG76" i="9" s="1"/>
  <c r="BE76" i="9" a="1"/>
  <c r="BE76" i="9" s="1"/>
  <c r="BC76" i="9" a="1"/>
  <c r="BC76" i="9" s="1"/>
  <c r="K76" i="10" s="1"/>
  <c r="CU76" i="9" a="1"/>
  <c r="CU76" i="9" s="1"/>
  <c r="EC76" i="9" a="1"/>
  <c r="EC76" i="9" s="1"/>
  <c r="EA76" i="9" a="1"/>
  <c r="EA76" i="9" s="1"/>
  <c r="DC76" i="9" s="1"/>
  <c r="DY76" i="9" a="1"/>
  <c r="DY76" i="9" s="1"/>
  <c r="DA76" i="9" s="1"/>
  <c r="DW76" i="9" a="1"/>
  <c r="DW76" i="9" s="1"/>
  <c r="FO76" i="9" a="1"/>
  <c r="FO76" i="9" s="1"/>
  <c r="HI76" i="9" a="1"/>
  <c r="HI76" i="9" s="1"/>
  <c r="U77" i="9" a="1"/>
  <c r="U77" i="9" s="1"/>
  <c r="B77" i="15" s="1"/>
  <c r="S77" i="9" a="1"/>
  <c r="S77" i="9" s="1"/>
  <c r="Q77" i="9" a="1"/>
  <c r="Q77" i="9" s="1"/>
  <c r="O77" i="9" a="1"/>
  <c r="O77" i="9" s="1"/>
  <c r="F77" i="10" s="1"/>
  <c r="BG77" i="9" a="1"/>
  <c r="BG77" i="9" s="1"/>
  <c r="EA77" i="9" a="1"/>
  <c r="EA77" i="9" s="1"/>
  <c r="DC77" i="9" s="1"/>
  <c r="FU77" i="9" a="1"/>
  <c r="FU77" i="9" s="1"/>
  <c r="U78" i="9" a="1"/>
  <c r="U78" i="9" s="1"/>
  <c r="B78" i="15" s="1"/>
  <c r="S78" i="9" a="1"/>
  <c r="S78" i="9" s="1"/>
  <c r="Q78" i="9" a="1"/>
  <c r="Q78" i="9" s="1"/>
  <c r="O78" i="9" a="1"/>
  <c r="O78" i="9" s="1"/>
  <c r="F78" i="10" s="1"/>
  <c r="R78" i="9" a="1"/>
  <c r="R78" i="9" s="1"/>
  <c r="E78" i="14" s="1"/>
  <c r="CG78" i="9" a="1"/>
  <c r="CG78" i="9" s="1"/>
  <c r="CE78" i="9" a="1"/>
  <c r="CE78" i="9" s="1"/>
  <c r="CC78" i="9" a="1"/>
  <c r="CC78" i="9" s="1"/>
  <c r="CA78" i="9" a="1"/>
  <c r="CA78" i="9" s="1"/>
  <c r="N78" i="10" s="1"/>
  <c r="CD78" i="9" a="1"/>
  <c r="CD78" i="9" s="1"/>
  <c r="FA78" i="9" a="1"/>
  <c r="FA78" i="9" s="1"/>
  <c r="EY78" i="9" a="1"/>
  <c r="EY78" i="9" s="1"/>
  <c r="EW78" i="9" a="1"/>
  <c r="EW78" i="9" s="1"/>
  <c r="EU78" i="9" a="1"/>
  <c r="EU78" i="9" s="1"/>
  <c r="EX78" i="9" a="1"/>
  <c r="EX78" i="9" s="1"/>
  <c r="W78" i="14" s="1"/>
  <c r="X78" i="14" s="1"/>
  <c r="T78" i="14" s="1"/>
  <c r="HM78" i="9" a="1"/>
  <c r="HM78" i="9" s="1"/>
  <c r="Q78" i="15" s="1"/>
  <c r="HK78" i="9" a="1"/>
  <c r="HK78" i="9" s="1"/>
  <c r="HI78" i="9" a="1"/>
  <c r="HI78" i="9" s="1"/>
  <c r="HG78" i="9" a="1"/>
  <c r="HG78" i="9" s="1"/>
  <c r="AC78" i="10" s="1"/>
  <c r="AF81" i="8" s="1"/>
  <c r="HJ78" i="9" a="1"/>
  <c r="HJ78" i="9" s="1"/>
  <c r="AH78" i="14" s="1"/>
  <c r="C79" i="10"/>
  <c r="IL79" i="9"/>
  <c r="HF79" i="9"/>
  <c r="FZ79" i="9"/>
  <c r="ET79" i="9"/>
  <c r="DN79" i="9"/>
  <c r="BZ79" i="9"/>
  <c r="AT79" i="9"/>
  <c r="N79" i="9"/>
  <c r="HN79" i="9"/>
  <c r="GH79" i="9"/>
  <c r="FB79" i="9"/>
  <c r="DV79" i="9"/>
  <c r="CH79" i="9"/>
  <c r="BB79" i="9"/>
  <c r="V79" i="9"/>
  <c r="BJ79" i="9"/>
  <c r="ED79" i="9"/>
  <c r="GP79" i="9"/>
  <c r="AK80" i="9" a="1"/>
  <c r="AK80" i="9" s="1"/>
  <c r="D80" i="15" s="1"/>
  <c r="AI80" i="9" a="1"/>
  <c r="AI80" i="9" s="1"/>
  <c r="AG80" i="9" a="1"/>
  <c r="AG80" i="9" s="1"/>
  <c r="AE80" i="9" a="1"/>
  <c r="AE80" i="9" s="1"/>
  <c r="H80" i="10" s="1"/>
  <c r="AH80" i="9" a="1"/>
  <c r="AH80" i="9" s="1"/>
  <c r="H80" i="14" s="1"/>
  <c r="CW80" i="9" a="1"/>
  <c r="CW80" i="9" s="1"/>
  <c r="CU80" i="9" a="1"/>
  <c r="CU80" i="9" s="1"/>
  <c r="CS80" i="9" a="1"/>
  <c r="CS80" i="9" s="1"/>
  <c r="CQ80" i="9" a="1"/>
  <c r="CQ80" i="9" s="1"/>
  <c r="P80" i="10" s="1"/>
  <c r="CT80" i="9" a="1"/>
  <c r="CT80" i="9" s="1"/>
  <c r="FQ80" i="9" a="1"/>
  <c r="FQ80" i="9" s="1"/>
  <c r="FO80" i="9" a="1"/>
  <c r="FO80" i="9" s="1"/>
  <c r="FM80" i="9" a="1"/>
  <c r="FM80" i="9" s="1"/>
  <c r="FK80" i="9" a="1"/>
  <c r="FK80" i="9" s="1"/>
  <c r="W80" i="10" s="1"/>
  <c r="FN80" i="9" a="1"/>
  <c r="FN80" i="9" s="1"/>
  <c r="IC80" i="9" a="1"/>
  <c r="IC80" i="9" s="1"/>
  <c r="S80" i="15" s="1"/>
  <c r="IA80" i="9" a="1"/>
  <c r="IA80" i="9" s="1"/>
  <c r="HY80" i="9" a="1"/>
  <c r="HY80" i="9" s="1"/>
  <c r="HW80" i="9" a="1"/>
  <c r="HW80" i="9" s="1"/>
  <c r="AE80" i="10" s="1"/>
  <c r="AI83" i="8" s="1"/>
  <c r="HZ80" i="9" a="1"/>
  <c r="HZ80" i="9" s="1"/>
  <c r="AK80" i="14" s="1"/>
  <c r="U81" i="9" a="1"/>
  <c r="U81" i="9" s="1"/>
  <c r="B81" i="15" s="1"/>
  <c r="S81" i="9" a="1"/>
  <c r="S81" i="9" s="1"/>
  <c r="Q81" i="9" a="1"/>
  <c r="Q81" i="9" s="1"/>
  <c r="O81" i="9" a="1"/>
  <c r="O81" i="9" s="1"/>
  <c r="F81" i="10" s="1"/>
  <c r="R81" i="9" a="1"/>
  <c r="R81" i="9" s="1"/>
  <c r="E81" i="14" s="1"/>
  <c r="FI81" i="9" a="1"/>
  <c r="FI81" i="9" s="1"/>
  <c r="L81" i="15" s="1"/>
  <c r="FG81" i="9" a="1"/>
  <c r="FG81" i="9" s="1"/>
  <c r="FE81" i="9" a="1"/>
  <c r="FE81" i="9" s="1"/>
  <c r="FC81" i="9" a="1"/>
  <c r="FC81" i="9" s="1"/>
  <c r="FF81" i="9" a="1"/>
  <c r="FF81" i="9" s="1"/>
  <c r="AA81" i="14" s="1"/>
  <c r="GG81" i="9" a="1"/>
  <c r="GG81" i="9" s="1"/>
  <c r="M81" i="15" s="1"/>
  <c r="GE81" i="9" a="1"/>
  <c r="GE81" i="9" s="1"/>
  <c r="GC81" i="9" a="1"/>
  <c r="GC81" i="9" s="1"/>
  <c r="GA81" i="9" a="1"/>
  <c r="GA81" i="9" s="1"/>
  <c r="Y81" i="10" s="1"/>
  <c r="AA84" i="8" s="1"/>
  <c r="GD81" i="9" a="1"/>
  <c r="GD81" i="9" s="1"/>
  <c r="AC81" i="14" s="1"/>
  <c r="AS82" i="9" a="1"/>
  <c r="AS82" i="9" s="1"/>
  <c r="E82" i="15" s="1"/>
  <c r="AQ82" i="9" a="1"/>
  <c r="AQ82" i="9" s="1"/>
  <c r="AO82" i="9" a="1"/>
  <c r="AO82" i="9" s="1"/>
  <c r="AM82" i="9" a="1"/>
  <c r="AM82" i="9" s="1"/>
  <c r="I82" i="10" s="1"/>
  <c r="S85" i="6" s="1"/>
  <c r="AP82" i="9" a="1"/>
  <c r="AP82" i="9" s="1"/>
  <c r="I82" i="14" s="1"/>
  <c r="DM82" i="9" a="1"/>
  <c r="DM82" i="9" s="1"/>
  <c r="G82" i="15" s="1"/>
  <c r="DK82" i="9" a="1"/>
  <c r="DK82" i="9" s="1"/>
  <c r="DI82" i="9" a="1"/>
  <c r="DI82" i="9" s="1"/>
  <c r="DG82" i="9" a="1"/>
  <c r="DG82" i="9" s="1"/>
  <c r="Q82" i="10" s="1"/>
  <c r="F85" i="7" s="1"/>
  <c r="DJ82" i="9" a="1"/>
  <c r="DJ82" i="9" s="1"/>
  <c r="N82" i="14" s="1"/>
  <c r="FY82" i="9" a="1"/>
  <c r="FY82" i="9" s="1"/>
  <c r="FW82" i="9" a="1"/>
  <c r="FW82" i="9" s="1"/>
  <c r="FU82" i="9" a="1"/>
  <c r="FU82" i="9" s="1"/>
  <c r="FS82" i="9" a="1"/>
  <c r="FS82" i="9" s="1"/>
  <c r="X82" i="10" s="1"/>
  <c r="FV82" i="9" a="1"/>
  <c r="FV82" i="9" s="1"/>
  <c r="IK82" i="9" a="1"/>
  <c r="IK82" i="9" s="1"/>
  <c r="T82" i="15" s="1"/>
  <c r="II82" i="9" a="1"/>
  <c r="II82" i="9" s="1"/>
  <c r="IG82" i="9" a="1"/>
  <c r="IG82" i="9" s="1"/>
  <c r="IE82" i="9" a="1"/>
  <c r="IE82" i="9" s="1"/>
  <c r="AF82" i="10" s="1"/>
  <c r="AJ85" i="8" s="1"/>
  <c r="IH82" i="9" a="1"/>
  <c r="IH82" i="9" s="1"/>
  <c r="AL82" i="14" s="1"/>
  <c r="F83" i="9"/>
  <c r="BR83" i="9"/>
  <c r="EL83" i="9"/>
  <c r="C84" i="10"/>
  <c r="ID84" i="9"/>
  <c r="GX84" i="9"/>
  <c r="FR84" i="9"/>
  <c r="EL84" i="9"/>
  <c r="DF84" i="9"/>
  <c r="CX84" i="9"/>
  <c r="BR84" i="9"/>
  <c r="AL84" i="9"/>
  <c r="F84" i="9"/>
  <c r="IL84" i="9"/>
  <c r="HF84" i="9"/>
  <c r="FZ84" i="9"/>
  <c r="ET84" i="9"/>
  <c r="DN84" i="9"/>
  <c r="BZ84" i="9"/>
  <c r="AT84" i="9"/>
  <c r="N84" i="9"/>
  <c r="BB84" i="9"/>
  <c r="DV84" i="9"/>
  <c r="GH84" i="9"/>
  <c r="AC85" i="9" a="1"/>
  <c r="AC85" i="9" s="1"/>
  <c r="C85" i="15" s="1"/>
  <c r="AA85" i="9" a="1"/>
  <c r="AA85" i="9" s="1"/>
  <c r="Y85" i="9" a="1"/>
  <c r="Y85" i="9" s="1"/>
  <c r="W85" i="9" a="1"/>
  <c r="W85" i="9" s="1"/>
  <c r="G85" i="10" s="1"/>
  <c r="Z85" i="9" a="1"/>
  <c r="Z85" i="9" s="1"/>
  <c r="F85" i="14" s="1"/>
  <c r="BA85" i="9" a="1"/>
  <c r="BA85" i="9" s="1"/>
  <c r="AY85" i="9" a="1"/>
  <c r="AY85" i="9" s="1"/>
  <c r="AW85" i="9" a="1"/>
  <c r="AW85" i="9" s="1"/>
  <c r="AU85" i="9" a="1"/>
  <c r="AU85" i="9" s="1"/>
  <c r="J85" i="10" s="1"/>
  <c r="AX85" i="9" a="1"/>
  <c r="AX85" i="9" s="1"/>
  <c r="HU85" i="9" a="1"/>
  <c r="HU85" i="9" s="1"/>
  <c r="R85" i="15" s="1"/>
  <c r="HS85" i="9" a="1"/>
  <c r="HS85" i="9" s="1"/>
  <c r="HQ85" i="9" a="1"/>
  <c r="HQ85" i="9" s="1"/>
  <c r="HO85" i="9" a="1"/>
  <c r="HO85" i="9" s="1"/>
  <c r="AD85" i="10" s="1"/>
  <c r="AG88" i="8" s="1"/>
  <c r="IR92" i="9" a="1"/>
  <c r="IR92" i="9" s="1"/>
  <c r="IM92" i="9" a="1"/>
  <c r="IM92" i="9" s="1"/>
  <c r="AG92" i="10" s="1"/>
  <c r="AK95" i="8" s="1"/>
  <c r="IO92" i="9" a="1"/>
  <c r="IO92" i="9" s="1"/>
  <c r="IQ92" i="9" a="1"/>
  <c r="IQ92" i="9" s="1"/>
  <c r="IN92" i="9" a="1"/>
  <c r="IN92" i="9" s="1"/>
  <c r="IS92" i="9" a="1"/>
  <c r="IS92" i="9" s="1"/>
  <c r="U92" i="15" s="1"/>
  <c r="IP92" i="9" a="1"/>
  <c r="IP92" i="9" s="1"/>
  <c r="AM92" i="14" s="1"/>
  <c r="IF63" i="9" a="1"/>
  <c r="IF63" i="9" s="1"/>
  <c r="IH63" i="9" a="1"/>
  <c r="IH63" i="9" s="1"/>
  <c r="AL63" i="14" s="1"/>
  <c r="AD64" i="9"/>
  <c r="BJ64" i="9"/>
  <c r="CP64" i="9"/>
  <c r="ED64" i="9"/>
  <c r="FJ64" i="9"/>
  <c r="GP64" i="9"/>
  <c r="HV64" i="9"/>
  <c r="P66" i="9" a="1"/>
  <c r="P66" i="9" s="1"/>
  <c r="R66" i="9" a="1"/>
  <c r="R66" i="9" s="1"/>
  <c r="E66" i="14" s="1"/>
  <c r="AV66" i="9" a="1"/>
  <c r="AV66" i="9" s="1"/>
  <c r="AX66" i="9" a="1"/>
  <c r="AX66" i="9" s="1"/>
  <c r="CB66" i="9" a="1"/>
  <c r="CB66" i="9" s="1"/>
  <c r="CD66" i="9" a="1"/>
  <c r="CD66" i="9" s="1"/>
  <c r="DP66" i="9" a="1"/>
  <c r="DP66" i="9" s="1"/>
  <c r="DR66" i="9" a="1"/>
  <c r="DR66" i="9" s="1"/>
  <c r="O66" i="14" s="1"/>
  <c r="EV66" i="9" a="1"/>
  <c r="EV66" i="9" s="1"/>
  <c r="EX66" i="9" a="1"/>
  <c r="EX66" i="9" s="1"/>
  <c r="W66" i="14" s="1"/>
  <c r="X66" i="14" s="1"/>
  <c r="T66" i="14" s="1"/>
  <c r="GB66" i="9" a="1"/>
  <c r="GB66" i="9" s="1"/>
  <c r="GD66" i="9" a="1"/>
  <c r="GD66" i="9" s="1"/>
  <c r="AC66" i="14" s="1"/>
  <c r="HH66" i="9" a="1"/>
  <c r="HH66" i="9" s="1"/>
  <c r="HJ66" i="9" a="1"/>
  <c r="HJ66" i="9" s="1"/>
  <c r="AH66" i="14" s="1"/>
  <c r="AJ66" i="14" s="1"/>
  <c r="IN66" i="9" a="1"/>
  <c r="IN66" i="9" s="1"/>
  <c r="IP66" i="9" a="1"/>
  <c r="IP66" i="9" s="1"/>
  <c r="AM66" i="14" s="1"/>
  <c r="H67" i="9" a="1"/>
  <c r="H67" i="9" s="1"/>
  <c r="J67" i="9" a="1"/>
  <c r="J67" i="9" s="1"/>
  <c r="AN67" i="9" a="1"/>
  <c r="AN67" i="9" s="1"/>
  <c r="AP67" i="9" a="1"/>
  <c r="AP67" i="9" s="1"/>
  <c r="I67" i="14" s="1"/>
  <c r="BT67" i="9" a="1"/>
  <c r="BT67" i="9" s="1"/>
  <c r="BV67" i="9" a="1"/>
  <c r="BV67" i="9" s="1"/>
  <c r="DH67" i="9" a="1"/>
  <c r="DH67" i="9" s="1"/>
  <c r="DJ67" i="9" a="1"/>
  <c r="DJ67" i="9" s="1"/>
  <c r="N67" i="14" s="1"/>
  <c r="EN67" i="9" a="1"/>
  <c r="EN67" i="9" s="1"/>
  <c r="EP67" i="9" a="1"/>
  <c r="EP67" i="9" s="1"/>
  <c r="R67" i="14" s="1"/>
  <c r="FT67" i="9" a="1"/>
  <c r="FT67" i="9" s="1"/>
  <c r="FV67" i="9" a="1"/>
  <c r="FV67" i="9" s="1"/>
  <c r="GZ67" i="9" a="1"/>
  <c r="GZ67" i="9" s="1"/>
  <c r="HB67" i="9" a="1"/>
  <c r="HB67" i="9" s="1"/>
  <c r="AF67" i="14" s="1"/>
  <c r="IF67" i="9" a="1"/>
  <c r="IF67" i="9" s="1"/>
  <c r="IH67" i="9" a="1"/>
  <c r="IH67" i="9" s="1"/>
  <c r="AL67" i="14" s="1"/>
  <c r="AD68" i="9"/>
  <c r="BJ68" i="9"/>
  <c r="CP68" i="9"/>
  <c r="ED68" i="9"/>
  <c r="FJ68" i="9"/>
  <c r="GP68" i="9"/>
  <c r="HV68" i="9"/>
  <c r="P70" i="9" a="1"/>
  <c r="P70" i="9" s="1"/>
  <c r="R70" i="9" a="1"/>
  <c r="R70" i="9" s="1"/>
  <c r="E70" i="14" s="1"/>
  <c r="AV70" i="9" a="1"/>
  <c r="AV70" i="9" s="1"/>
  <c r="AX70" i="9" a="1"/>
  <c r="AX70" i="9" s="1"/>
  <c r="CB70" i="9" a="1"/>
  <c r="CB70" i="9" s="1"/>
  <c r="CD70" i="9" a="1"/>
  <c r="CD70" i="9" s="1"/>
  <c r="DP70" i="9" a="1"/>
  <c r="DP70" i="9" s="1"/>
  <c r="DR70" i="9" a="1"/>
  <c r="DR70" i="9" s="1"/>
  <c r="O70" i="14" s="1"/>
  <c r="EV70" i="9" a="1"/>
  <c r="EV70" i="9" s="1"/>
  <c r="EX70" i="9" a="1"/>
  <c r="EX70" i="9" s="1"/>
  <c r="W70" i="14" s="1"/>
  <c r="X70" i="14" s="1"/>
  <c r="T70" i="14" s="1"/>
  <c r="GB70" i="9" a="1"/>
  <c r="GB70" i="9" s="1"/>
  <c r="GD70" i="9" a="1"/>
  <c r="GD70" i="9" s="1"/>
  <c r="AC70" i="14" s="1"/>
  <c r="HH70" i="9" a="1"/>
  <c r="HH70" i="9" s="1"/>
  <c r="HJ70" i="9" a="1"/>
  <c r="HJ70" i="9" s="1"/>
  <c r="AH70" i="14" s="1"/>
  <c r="AJ70" i="14" s="1"/>
  <c r="IN70" i="9" a="1"/>
  <c r="IN70" i="9" s="1"/>
  <c r="IP70" i="9" a="1"/>
  <c r="IP70" i="9" s="1"/>
  <c r="AM70" i="14" s="1"/>
  <c r="H71" i="9" a="1"/>
  <c r="H71" i="9" s="1"/>
  <c r="J71" i="9" a="1"/>
  <c r="J71" i="9" s="1"/>
  <c r="AN71" i="9" a="1"/>
  <c r="AN71" i="9" s="1"/>
  <c r="AP71" i="9" a="1"/>
  <c r="AP71" i="9" s="1"/>
  <c r="I71" i="14" s="1"/>
  <c r="BT71" i="9" a="1"/>
  <c r="BT71" i="9" s="1"/>
  <c r="BV71" i="9" a="1"/>
  <c r="BV71" i="9" s="1"/>
  <c r="DH71" i="9" a="1"/>
  <c r="DH71" i="9" s="1"/>
  <c r="DJ71" i="9" a="1"/>
  <c r="DJ71" i="9" s="1"/>
  <c r="N71" i="14" s="1"/>
  <c r="EN71" i="9" a="1"/>
  <c r="EN71" i="9" s="1"/>
  <c r="EP71" i="9" a="1"/>
  <c r="EP71" i="9" s="1"/>
  <c r="R71" i="14" s="1"/>
  <c r="FT71" i="9" a="1"/>
  <c r="FT71" i="9" s="1"/>
  <c r="FV71" i="9" a="1"/>
  <c r="FV71" i="9" s="1"/>
  <c r="GZ71" i="9" a="1"/>
  <c r="GZ71" i="9" s="1"/>
  <c r="HB71" i="9" a="1"/>
  <c r="HB71" i="9" s="1"/>
  <c r="AF71" i="14" s="1"/>
  <c r="IF71" i="9" a="1"/>
  <c r="IF71" i="9" s="1"/>
  <c r="IH71" i="9" a="1"/>
  <c r="IH71" i="9" s="1"/>
  <c r="AL71" i="14" s="1"/>
  <c r="AD72" i="9"/>
  <c r="BJ72" i="9"/>
  <c r="CP72" i="9"/>
  <c r="ED72" i="9"/>
  <c r="FJ72" i="9"/>
  <c r="GP72" i="9"/>
  <c r="HV72" i="9"/>
  <c r="V73" i="9"/>
  <c r="BB73" i="9"/>
  <c r="CH73" i="9"/>
  <c r="DV73" i="9"/>
  <c r="FB73" i="9"/>
  <c r="GH73" i="9"/>
  <c r="HN73" i="9"/>
  <c r="AD74" i="9"/>
  <c r="BR74" i="9"/>
  <c r="EL74" i="9"/>
  <c r="FZ74" i="9"/>
  <c r="HV74" i="9"/>
  <c r="C75" i="10"/>
  <c r="IL75" i="9"/>
  <c r="HF75" i="9"/>
  <c r="FZ75" i="9"/>
  <c r="ET75" i="9"/>
  <c r="DN75" i="9"/>
  <c r="BZ75" i="9"/>
  <c r="AT75" i="9"/>
  <c r="N75" i="9"/>
  <c r="I75" i="9" a="1"/>
  <c r="I75" i="9" s="1"/>
  <c r="L75" i="9" a="1"/>
  <c r="L75" i="9" s="1"/>
  <c r="AL75" i="9"/>
  <c r="BC75" i="9" a="1"/>
  <c r="BC75" i="9" s="1"/>
  <c r="K75" i="10" s="1"/>
  <c r="BH75" i="9" a="1"/>
  <c r="BH75" i="9" s="1"/>
  <c r="CH75" i="9"/>
  <c r="CV75" i="9" a="1"/>
  <c r="CV75" i="9" s="1"/>
  <c r="DF75" i="9"/>
  <c r="DW75" i="9" a="1"/>
  <c r="DW75" i="9" s="1"/>
  <c r="EB75" i="9" a="1"/>
  <c r="EB75" i="9" s="1"/>
  <c r="DD75" i="9" s="1"/>
  <c r="FB75" i="9"/>
  <c r="FP75" i="9" a="1"/>
  <c r="FP75" i="9" s="1"/>
  <c r="GP75" i="9"/>
  <c r="HA75" i="9" a="1"/>
  <c r="HA75" i="9" s="1"/>
  <c r="HD75" i="9" a="1"/>
  <c r="HD75" i="9" s="1"/>
  <c r="ID75" i="9"/>
  <c r="O76" i="9" a="1"/>
  <c r="O76" i="9" s="1"/>
  <c r="F76" i="10" s="1"/>
  <c r="T76" i="9" a="1"/>
  <c r="T76" i="9" s="1"/>
  <c r="AW76" i="9" a="1"/>
  <c r="AW76" i="9" s="1"/>
  <c r="BH76" i="9" a="1"/>
  <c r="BH76" i="9" s="1"/>
  <c r="CO76" i="9" a="1"/>
  <c r="CO76" i="9" s="1"/>
  <c r="CM76" i="9" a="1"/>
  <c r="CM76" i="9" s="1"/>
  <c r="CK76" i="9" a="1"/>
  <c r="CK76" i="9" s="1"/>
  <c r="CI76" i="9" a="1"/>
  <c r="CI76" i="9" s="1"/>
  <c r="O76" i="10" s="1"/>
  <c r="CS76" i="9" a="1"/>
  <c r="CS76" i="9" s="1"/>
  <c r="CV76" i="9" a="1"/>
  <c r="CV76" i="9" s="1"/>
  <c r="DQ76" i="9" a="1"/>
  <c r="DQ76" i="9" s="1"/>
  <c r="EB76" i="9" a="1"/>
  <c r="EB76" i="9" s="1"/>
  <c r="DD76" i="9" s="1"/>
  <c r="FI76" i="9" a="1"/>
  <c r="FI76" i="9" s="1"/>
  <c r="L76" i="15" s="1"/>
  <c r="FG76" i="9" a="1"/>
  <c r="FG76" i="9" s="1"/>
  <c r="FE76" i="9" a="1"/>
  <c r="FE76" i="9" s="1"/>
  <c r="FC76" i="9" a="1"/>
  <c r="FC76" i="9" s="1"/>
  <c r="FM76" i="9" a="1"/>
  <c r="FM76" i="9" s="1"/>
  <c r="FP76" i="9" a="1"/>
  <c r="FP76" i="9" s="1"/>
  <c r="GU76" i="9" a="1"/>
  <c r="GU76" i="9" s="1"/>
  <c r="HG76" i="9" a="1"/>
  <c r="HG76" i="9" s="1"/>
  <c r="AC76" i="10" s="1"/>
  <c r="AF79" i="8" s="1"/>
  <c r="AH79" i="8" s="1"/>
  <c r="HL76" i="9" a="1"/>
  <c r="HL76" i="9" s="1"/>
  <c r="IO76" i="9" a="1"/>
  <c r="IO76" i="9" s="1"/>
  <c r="I77" i="9" a="1"/>
  <c r="I77" i="9" s="1"/>
  <c r="T77" i="9" a="1"/>
  <c r="T77" i="9" s="1"/>
  <c r="G77" i="14"/>
  <c r="BA77" i="9" a="1"/>
  <c r="BA77" i="9" s="1"/>
  <c r="AY77" i="9" a="1"/>
  <c r="AY77" i="9" s="1"/>
  <c r="AW77" i="9" a="1"/>
  <c r="AW77" i="9" s="1"/>
  <c r="AU77" i="9" a="1"/>
  <c r="AU77" i="9" s="1"/>
  <c r="J77" i="10" s="1"/>
  <c r="BE77" i="9" a="1"/>
  <c r="BE77" i="9" s="1"/>
  <c r="BH77" i="9" a="1"/>
  <c r="BH77" i="9" s="1"/>
  <c r="CM77" i="9" a="1"/>
  <c r="CM77" i="9" s="1"/>
  <c r="DU77" i="9" a="1"/>
  <c r="DU77" i="9" s="1"/>
  <c r="H77" i="15" s="1"/>
  <c r="DS77" i="9" a="1"/>
  <c r="DS77" i="9" s="1"/>
  <c r="DQ77" i="9" a="1"/>
  <c r="DQ77" i="9" s="1"/>
  <c r="DO77" i="9" a="1"/>
  <c r="DO77" i="9" s="1"/>
  <c r="R77" i="10" s="1"/>
  <c r="G80" i="7" s="1"/>
  <c r="DY77" i="9" a="1"/>
  <c r="DY77" i="9" s="1"/>
  <c r="DA77" i="9" s="1"/>
  <c r="EB77" i="9" a="1"/>
  <c r="EB77" i="9" s="1"/>
  <c r="DD77" i="9" s="1"/>
  <c r="FG77" i="9" a="1"/>
  <c r="FG77" i="9" s="1"/>
  <c r="FS77" i="9" a="1"/>
  <c r="FS77" i="9" s="1"/>
  <c r="X77" i="10" s="1"/>
  <c r="FX77" i="9" a="1"/>
  <c r="FX77" i="9" s="1"/>
  <c r="HU77" i="9" a="1"/>
  <c r="HU77" i="9" s="1"/>
  <c r="R77" i="15" s="1"/>
  <c r="HS77" i="9" a="1"/>
  <c r="HS77" i="9" s="1"/>
  <c r="HQ77" i="9" a="1"/>
  <c r="HQ77" i="9" s="1"/>
  <c r="HO77" i="9" a="1"/>
  <c r="HO77" i="9" s="1"/>
  <c r="AD77" i="10" s="1"/>
  <c r="AG80" i="8" s="1"/>
  <c r="HR77" i="9" a="1"/>
  <c r="HR77" i="9" s="1"/>
  <c r="AI77" i="14" s="1"/>
  <c r="IS77" i="9" a="1"/>
  <c r="IS77" i="9" s="1"/>
  <c r="U77" i="15" s="1"/>
  <c r="IQ77" i="9" a="1"/>
  <c r="IQ77" i="9" s="1"/>
  <c r="IO77" i="9" a="1"/>
  <c r="IO77" i="9" s="1"/>
  <c r="IM77" i="9" a="1"/>
  <c r="IM77" i="9" s="1"/>
  <c r="AG77" i="10" s="1"/>
  <c r="AK80" i="8" s="1"/>
  <c r="IP77" i="9" a="1"/>
  <c r="IP77" i="9" s="1"/>
  <c r="AM77" i="14" s="1"/>
  <c r="M78" i="9" a="1"/>
  <c r="M78" i="9" s="1"/>
  <c r="K78" i="9" a="1"/>
  <c r="K78" i="9" s="1"/>
  <c r="I78" i="9" a="1"/>
  <c r="I78" i="9" s="1"/>
  <c r="G78" i="9" a="1"/>
  <c r="G78" i="9" s="1"/>
  <c r="J78" i="9" a="1"/>
  <c r="J78" i="9" s="1"/>
  <c r="BY78" i="9" a="1"/>
  <c r="BY78" i="9" s="1"/>
  <c r="BW78" i="9" a="1"/>
  <c r="BW78" i="9" s="1"/>
  <c r="BU78" i="9" a="1"/>
  <c r="BU78" i="9" s="1"/>
  <c r="BS78" i="9" a="1"/>
  <c r="BS78" i="9" s="1"/>
  <c r="M78" i="10" s="1"/>
  <c r="BV78" i="9" a="1"/>
  <c r="BV78" i="9" s="1"/>
  <c r="ES78" i="9" a="1"/>
  <c r="ES78" i="9" s="1"/>
  <c r="K78" i="15" s="1"/>
  <c r="EQ78" i="9" a="1"/>
  <c r="EQ78" i="9" s="1"/>
  <c r="EO78" i="9" a="1"/>
  <c r="EO78" i="9" s="1"/>
  <c r="EM78" i="9" a="1"/>
  <c r="EM78" i="9" s="1"/>
  <c r="U78" i="10" s="1"/>
  <c r="J81" i="7" s="1"/>
  <c r="EP78" i="9" a="1"/>
  <c r="EP78" i="9" s="1"/>
  <c r="R78" i="14" s="1"/>
  <c r="HE78" i="9" a="1"/>
  <c r="HE78" i="9" s="1"/>
  <c r="P78" i="15" s="1"/>
  <c r="HC78" i="9" a="1"/>
  <c r="HC78" i="9" s="1"/>
  <c r="HA78" i="9" a="1"/>
  <c r="HA78" i="9" s="1"/>
  <c r="GY78" i="9" a="1"/>
  <c r="GY78" i="9" s="1"/>
  <c r="AB78" i="10" s="1"/>
  <c r="AD81" i="8" s="1"/>
  <c r="HB78" i="9" a="1"/>
  <c r="HB78" i="9" s="1"/>
  <c r="AF78" i="14" s="1"/>
  <c r="AL79" i="9"/>
  <c r="CX79" i="9"/>
  <c r="DF79" i="9"/>
  <c r="FR79" i="9"/>
  <c r="ID79" i="9"/>
  <c r="AC80" i="9" a="1"/>
  <c r="AC80" i="9" s="1"/>
  <c r="C80" i="15" s="1"/>
  <c r="AA80" i="9" a="1"/>
  <c r="AA80" i="9" s="1"/>
  <c r="Y80" i="9" a="1"/>
  <c r="Y80" i="9" s="1"/>
  <c r="W80" i="9" a="1"/>
  <c r="W80" i="9" s="1"/>
  <c r="G80" i="10" s="1"/>
  <c r="Z80" i="9" a="1"/>
  <c r="Z80" i="9" s="1"/>
  <c r="F80" i="14" s="1"/>
  <c r="CO80" i="9" a="1"/>
  <c r="CO80" i="9" s="1"/>
  <c r="CM80" i="9" a="1"/>
  <c r="CM80" i="9" s="1"/>
  <c r="CK80" i="9" a="1"/>
  <c r="CK80" i="9" s="1"/>
  <c r="CI80" i="9" a="1"/>
  <c r="CI80" i="9" s="1"/>
  <c r="O80" i="10" s="1"/>
  <c r="CL80" i="9" a="1"/>
  <c r="CL80" i="9" s="1"/>
  <c r="FI80" i="9" a="1"/>
  <c r="FI80" i="9" s="1"/>
  <c r="L80" i="15" s="1"/>
  <c r="FG80" i="9" a="1"/>
  <c r="FG80" i="9" s="1"/>
  <c r="FE80" i="9" a="1"/>
  <c r="FE80" i="9" s="1"/>
  <c r="FC80" i="9" a="1"/>
  <c r="FC80" i="9" s="1"/>
  <c r="FF80" i="9" a="1"/>
  <c r="FF80" i="9" s="1"/>
  <c r="AA80" i="14" s="1"/>
  <c r="HU80" i="9" a="1"/>
  <c r="HU80" i="9" s="1"/>
  <c r="R80" i="15" s="1"/>
  <c r="HS80" i="9" a="1"/>
  <c r="HS80" i="9" s="1"/>
  <c r="HQ80" i="9" a="1"/>
  <c r="HQ80" i="9" s="1"/>
  <c r="HO80" i="9" a="1"/>
  <c r="HO80" i="9" s="1"/>
  <c r="AD80" i="10" s="1"/>
  <c r="AG83" i="8" s="1"/>
  <c r="HR80" i="9" a="1"/>
  <c r="HR80" i="9" s="1"/>
  <c r="AI80" i="14" s="1"/>
  <c r="CO81" i="9" a="1"/>
  <c r="CO81" i="9" s="1"/>
  <c r="CM81" i="9" a="1"/>
  <c r="CM81" i="9" s="1"/>
  <c r="CK81" i="9" a="1"/>
  <c r="CK81" i="9" s="1"/>
  <c r="CI81" i="9" a="1"/>
  <c r="CI81" i="9" s="1"/>
  <c r="O81" i="10" s="1"/>
  <c r="CL81" i="9" a="1"/>
  <c r="CL81" i="9" s="1"/>
  <c r="EC81" i="9" a="1"/>
  <c r="EC81" i="9" s="1"/>
  <c r="EA81" i="9" a="1"/>
  <c r="EA81" i="9" s="1"/>
  <c r="DC81" i="9" s="1"/>
  <c r="DY81" i="9" a="1"/>
  <c r="DY81" i="9" s="1"/>
  <c r="DA81" i="9" s="1"/>
  <c r="DW81" i="9" a="1"/>
  <c r="DW81" i="9" s="1"/>
  <c r="DZ81" i="9" a="1"/>
  <c r="DZ81" i="9" s="1"/>
  <c r="FA81" i="9" a="1"/>
  <c r="FA81" i="9" s="1"/>
  <c r="EY81" i="9" a="1"/>
  <c r="EY81" i="9" s="1"/>
  <c r="EW81" i="9" a="1"/>
  <c r="EW81" i="9" s="1"/>
  <c r="EU81" i="9" a="1"/>
  <c r="EU81" i="9" s="1"/>
  <c r="J137" i="12" s="1"/>
  <c r="EX81" i="9" a="1"/>
  <c r="EX81" i="9" s="1"/>
  <c r="W81" i="14" s="1"/>
  <c r="X81" i="14" s="1"/>
  <c r="T81" i="14" s="1"/>
  <c r="U82" i="9" a="1"/>
  <c r="U82" i="9" s="1"/>
  <c r="B82" i="15" s="1"/>
  <c r="S82" i="9" a="1"/>
  <c r="S82" i="9" s="1"/>
  <c r="Q82" i="9" a="1"/>
  <c r="Q82" i="9" s="1"/>
  <c r="O82" i="9" a="1"/>
  <c r="O82" i="9" s="1"/>
  <c r="F82" i="10" s="1"/>
  <c r="R82" i="9" a="1"/>
  <c r="R82" i="9" s="1"/>
  <c r="E82" i="14" s="1"/>
  <c r="CG82" i="9" a="1"/>
  <c r="CG82" i="9" s="1"/>
  <c r="CE82" i="9" a="1"/>
  <c r="CE82" i="9" s="1"/>
  <c r="CC82" i="9" a="1"/>
  <c r="CC82" i="9" s="1"/>
  <c r="CA82" i="9" a="1"/>
  <c r="CA82" i="9" s="1"/>
  <c r="N82" i="10" s="1"/>
  <c r="CD82" i="9" a="1"/>
  <c r="CD82" i="9" s="1"/>
  <c r="FA82" i="9" a="1"/>
  <c r="FA82" i="9" s="1"/>
  <c r="EY82" i="9" a="1"/>
  <c r="EY82" i="9" s="1"/>
  <c r="EW82" i="9" a="1"/>
  <c r="EW82" i="9" s="1"/>
  <c r="EU82" i="9" a="1"/>
  <c r="EU82" i="9" s="1"/>
  <c r="EX82" i="9" a="1"/>
  <c r="EX82" i="9" s="1"/>
  <c r="W82" i="14" s="1"/>
  <c r="X82" i="14" s="1"/>
  <c r="T82" i="14" s="1"/>
  <c r="HM82" i="9" a="1"/>
  <c r="HM82" i="9" s="1"/>
  <c r="Q82" i="15" s="1"/>
  <c r="HK82" i="9" a="1"/>
  <c r="HK82" i="9" s="1"/>
  <c r="HI82" i="9" a="1"/>
  <c r="HI82" i="9" s="1"/>
  <c r="HG82" i="9" a="1"/>
  <c r="HG82" i="9" s="1"/>
  <c r="AC82" i="10" s="1"/>
  <c r="AF85" i="8" s="1"/>
  <c r="HJ82" i="9" a="1"/>
  <c r="HJ82" i="9" s="1"/>
  <c r="AH82" i="14" s="1"/>
  <c r="C83" i="10"/>
  <c r="IL83" i="9"/>
  <c r="HF83" i="9"/>
  <c r="FZ83" i="9"/>
  <c r="ET83" i="9"/>
  <c r="DN83" i="9"/>
  <c r="BZ83" i="9"/>
  <c r="AT83" i="9"/>
  <c r="N83" i="9"/>
  <c r="HN83" i="9"/>
  <c r="GH83" i="9"/>
  <c r="FB83" i="9"/>
  <c r="DV83" i="9"/>
  <c r="CH83" i="9"/>
  <c r="BB83" i="9"/>
  <c r="V83" i="9"/>
  <c r="BJ83" i="9"/>
  <c r="ED83" i="9"/>
  <c r="GP83" i="9"/>
  <c r="AK84" i="9" a="1"/>
  <c r="AK84" i="9" s="1"/>
  <c r="D84" i="15" s="1"/>
  <c r="AI84" i="9" a="1"/>
  <c r="AI84" i="9" s="1"/>
  <c r="AG84" i="9" a="1"/>
  <c r="AG84" i="9" s="1"/>
  <c r="AE84" i="9" a="1"/>
  <c r="AE84" i="9" s="1"/>
  <c r="H84" i="10" s="1"/>
  <c r="AH84" i="9" a="1"/>
  <c r="AH84" i="9" s="1"/>
  <c r="H84" i="14" s="1"/>
  <c r="CW84" i="9" a="1"/>
  <c r="CW84" i="9" s="1"/>
  <c r="CU84" i="9" a="1"/>
  <c r="CU84" i="9" s="1"/>
  <c r="CS84" i="9" a="1"/>
  <c r="CS84" i="9" s="1"/>
  <c r="CQ84" i="9" a="1"/>
  <c r="CQ84" i="9" s="1"/>
  <c r="P84" i="10" s="1"/>
  <c r="CT84" i="9" a="1"/>
  <c r="CT84" i="9" s="1"/>
  <c r="FQ84" i="9" a="1"/>
  <c r="FQ84" i="9" s="1"/>
  <c r="FO84" i="9" a="1"/>
  <c r="FO84" i="9" s="1"/>
  <c r="FM84" i="9" a="1"/>
  <c r="FM84" i="9" s="1"/>
  <c r="FK84" i="9" a="1"/>
  <c r="FK84" i="9" s="1"/>
  <c r="W84" i="10" s="1"/>
  <c r="FN84" i="9" a="1"/>
  <c r="FN84" i="9" s="1"/>
  <c r="IC84" i="9" a="1"/>
  <c r="IC84" i="9" s="1"/>
  <c r="S84" i="15" s="1"/>
  <c r="IA84" i="9" a="1"/>
  <c r="IA84" i="9" s="1"/>
  <c r="HY84" i="9" a="1"/>
  <c r="HY84" i="9" s="1"/>
  <c r="HW84" i="9" a="1"/>
  <c r="HW84" i="9" s="1"/>
  <c r="AE84" i="10" s="1"/>
  <c r="AI87" i="8" s="1"/>
  <c r="HZ84" i="9" a="1"/>
  <c r="HZ84" i="9" s="1"/>
  <c r="AK84" i="14" s="1"/>
  <c r="U85" i="9" a="1"/>
  <c r="U85" i="9" s="1"/>
  <c r="B85" i="15" s="1"/>
  <c r="S85" i="9" a="1"/>
  <c r="S85" i="9" s="1"/>
  <c r="Q85" i="9" a="1"/>
  <c r="Q85" i="9" s="1"/>
  <c r="O85" i="9" a="1"/>
  <c r="O85" i="9" s="1"/>
  <c r="F85" i="10" s="1"/>
  <c r="R85" i="9" a="1"/>
  <c r="R85" i="9" s="1"/>
  <c r="E85" i="14" s="1"/>
  <c r="EC85" i="9" a="1"/>
  <c r="EC85" i="9" s="1"/>
  <c r="EA85" i="9" a="1"/>
  <c r="EA85" i="9" s="1"/>
  <c r="DC85" i="9" s="1"/>
  <c r="DY85" i="9" a="1"/>
  <c r="DY85" i="9" s="1"/>
  <c r="DA85" i="9" s="1"/>
  <c r="DW85" i="9" a="1"/>
  <c r="DW85" i="9" s="1"/>
  <c r="DU86" i="9" a="1"/>
  <c r="DU86" i="9" s="1"/>
  <c r="H86" i="15" s="1"/>
  <c r="DS86" i="9" a="1"/>
  <c r="DS86" i="9" s="1"/>
  <c r="DQ86" i="9" a="1"/>
  <c r="DQ86" i="9" s="1"/>
  <c r="DO86" i="9" a="1"/>
  <c r="DO86" i="9" s="1"/>
  <c r="R86" i="10" s="1"/>
  <c r="G89" i="7" s="1"/>
  <c r="GW94" i="9" a="1"/>
  <c r="GW94" i="9" s="1"/>
  <c r="O94" i="15" s="1"/>
  <c r="GU94" i="9" a="1"/>
  <c r="GU94" i="9" s="1"/>
  <c r="GS94" i="9" a="1"/>
  <c r="GS94" i="9" s="1"/>
  <c r="GQ94" i="9" a="1"/>
  <c r="GQ94" i="9" s="1"/>
  <c r="AA94" i="10" s="1"/>
  <c r="AC97" i="8" s="1"/>
  <c r="GT94" i="9" a="1"/>
  <c r="GT94" i="9" s="1"/>
  <c r="AE94" i="14" s="1"/>
  <c r="GV94" i="9" a="1"/>
  <c r="GV94" i="9" s="1"/>
  <c r="GR94" i="9" a="1"/>
  <c r="GR94" i="9" s="1"/>
  <c r="H58" i="9" a="1"/>
  <c r="H58" i="9" s="1"/>
  <c r="J58" i="9" a="1"/>
  <c r="J58" i="9" s="1"/>
  <c r="AN58" i="9" a="1"/>
  <c r="AN58" i="9" s="1"/>
  <c r="AP58" i="9" a="1"/>
  <c r="AP58" i="9" s="1"/>
  <c r="I58" i="14" s="1"/>
  <c r="BT58" i="9" a="1"/>
  <c r="BT58" i="9" s="1"/>
  <c r="BV58" i="9" a="1"/>
  <c r="BV58" i="9" s="1"/>
  <c r="DH58" i="9" a="1"/>
  <c r="DH58" i="9" s="1"/>
  <c r="DJ58" i="9" a="1"/>
  <c r="DJ58" i="9" s="1"/>
  <c r="N58" i="14" s="1"/>
  <c r="EN58" i="9" a="1"/>
  <c r="EN58" i="9" s="1"/>
  <c r="EP58" i="9" a="1"/>
  <c r="EP58" i="9" s="1"/>
  <c r="R58" i="14" s="1"/>
  <c r="FT58" i="9" a="1"/>
  <c r="FT58" i="9" s="1"/>
  <c r="FV58" i="9" a="1"/>
  <c r="FV58" i="9" s="1"/>
  <c r="GZ58" i="9" a="1"/>
  <c r="GZ58" i="9" s="1"/>
  <c r="HB58" i="9" a="1"/>
  <c r="HB58" i="9" s="1"/>
  <c r="AF58" i="14" s="1"/>
  <c r="IF58" i="9" a="1"/>
  <c r="IF58" i="9" s="1"/>
  <c r="IH58" i="9" a="1"/>
  <c r="IH58" i="9" s="1"/>
  <c r="AL58" i="14" s="1"/>
  <c r="AD59" i="9"/>
  <c r="BJ59" i="9"/>
  <c r="CP59" i="9"/>
  <c r="ED59" i="9"/>
  <c r="FJ59" i="9"/>
  <c r="GP59" i="9"/>
  <c r="HV59" i="9"/>
  <c r="H62" i="9" a="1"/>
  <c r="H62" i="9" s="1"/>
  <c r="J62" i="9" a="1"/>
  <c r="J62" i="9" s="1"/>
  <c r="AN62" i="9" a="1"/>
  <c r="AN62" i="9" s="1"/>
  <c r="AP62" i="9" a="1"/>
  <c r="AP62" i="9" s="1"/>
  <c r="I62" i="14" s="1"/>
  <c r="BT62" i="9" a="1"/>
  <c r="BT62" i="9" s="1"/>
  <c r="BV62" i="9" a="1"/>
  <c r="BV62" i="9" s="1"/>
  <c r="DH62" i="9" a="1"/>
  <c r="DH62" i="9" s="1"/>
  <c r="DJ62" i="9" a="1"/>
  <c r="DJ62" i="9" s="1"/>
  <c r="N62" i="14" s="1"/>
  <c r="EN62" i="9" a="1"/>
  <c r="EN62" i="9" s="1"/>
  <c r="EP62" i="9" a="1"/>
  <c r="EP62" i="9" s="1"/>
  <c r="R62" i="14" s="1"/>
  <c r="FT62" i="9" a="1"/>
  <c r="FT62" i="9" s="1"/>
  <c r="FV62" i="9" a="1"/>
  <c r="FV62" i="9" s="1"/>
  <c r="GZ62" i="9" a="1"/>
  <c r="GZ62" i="9" s="1"/>
  <c r="HB62" i="9" a="1"/>
  <c r="HB62" i="9" s="1"/>
  <c r="AF62" i="14" s="1"/>
  <c r="IF62" i="9" a="1"/>
  <c r="IF62" i="9" s="1"/>
  <c r="IH62" i="9" a="1"/>
  <c r="IH62" i="9" s="1"/>
  <c r="AL62" i="14" s="1"/>
  <c r="AD63" i="9"/>
  <c r="BJ63" i="9"/>
  <c r="CP63" i="9"/>
  <c r="ED63" i="9"/>
  <c r="FJ63" i="9"/>
  <c r="GP63" i="9"/>
  <c r="HV63" i="9"/>
  <c r="V64" i="9"/>
  <c r="BB64" i="9"/>
  <c r="CH64" i="9"/>
  <c r="DV64" i="9"/>
  <c r="FB64" i="9"/>
  <c r="GH64" i="9"/>
  <c r="HN64" i="9"/>
  <c r="H66" i="9" a="1"/>
  <c r="H66" i="9" s="1"/>
  <c r="J66" i="9" a="1"/>
  <c r="J66" i="9" s="1"/>
  <c r="AN66" i="9" a="1"/>
  <c r="AN66" i="9" s="1"/>
  <c r="AP66" i="9" a="1"/>
  <c r="AP66" i="9" s="1"/>
  <c r="I66" i="14" s="1"/>
  <c r="BT66" i="9" a="1"/>
  <c r="BT66" i="9" s="1"/>
  <c r="BV66" i="9" a="1"/>
  <c r="BV66" i="9" s="1"/>
  <c r="DH66" i="9" a="1"/>
  <c r="DH66" i="9" s="1"/>
  <c r="DJ66" i="9" a="1"/>
  <c r="DJ66" i="9" s="1"/>
  <c r="N66" i="14" s="1"/>
  <c r="EN66" i="9" a="1"/>
  <c r="EN66" i="9" s="1"/>
  <c r="EP66" i="9" a="1"/>
  <c r="EP66" i="9" s="1"/>
  <c r="R66" i="14" s="1"/>
  <c r="FT66" i="9" a="1"/>
  <c r="FT66" i="9" s="1"/>
  <c r="FV66" i="9" a="1"/>
  <c r="FV66" i="9" s="1"/>
  <c r="GZ66" i="9" a="1"/>
  <c r="GZ66" i="9" s="1"/>
  <c r="HB66" i="9" a="1"/>
  <c r="HB66" i="9" s="1"/>
  <c r="AF66" i="14" s="1"/>
  <c r="IF66" i="9" a="1"/>
  <c r="IF66" i="9" s="1"/>
  <c r="IH66" i="9" a="1"/>
  <c r="IH66" i="9" s="1"/>
  <c r="AL66" i="14" s="1"/>
  <c r="AD67" i="9"/>
  <c r="BJ67" i="9"/>
  <c r="CP67" i="9"/>
  <c r="ED67" i="9"/>
  <c r="FJ67" i="9"/>
  <c r="GP67" i="9"/>
  <c r="HV67" i="9"/>
  <c r="V68" i="9"/>
  <c r="BB68" i="9"/>
  <c r="CH68" i="9"/>
  <c r="DV68" i="9"/>
  <c r="FB68" i="9"/>
  <c r="GH68" i="9"/>
  <c r="HN68" i="9"/>
  <c r="H70" i="9" a="1"/>
  <c r="H70" i="9" s="1"/>
  <c r="J70" i="9" a="1"/>
  <c r="J70" i="9" s="1"/>
  <c r="AN70" i="9" a="1"/>
  <c r="AN70" i="9" s="1"/>
  <c r="AP70" i="9" a="1"/>
  <c r="AP70" i="9" s="1"/>
  <c r="I70" i="14" s="1"/>
  <c r="BT70" i="9" a="1"/>
  <c r="BT70" i="9" s="1"/>
  <c r="BV70" i="9" a="1"/>
  <c r="BV70" i="9" s="1"/>
  <c r="DH70" i="9" a="1"/>
  <c r="DH70" i="9" s="1"/>
  <c r="DJ70" i="9" a="1"/>
  <c r="DJ70" i="9" s="1"/>
  <c r="N70" i="14" s="1"/>
  <c r="DW70" i="9" a="1"/>
  <c r="DW70" i="9" s="1"/>
  <c r="DY70" i="9" a="1"/>
  <c r="DY70" i="9" s="1"/>
  <c r="DA70" i="9" s="1"/>
  <c r="EA70" i="9" a="1"/>
  <c r="EA70" i="9" s="1"/>
  <c r="DC70" i="9" s="1"/>
  <c r="EN70" i="9" a="1"/>
  <c r="EN70" i="9" s="1"/>
  <c r="EP70" i="9" a="1"/>
  <c r="EP70" i="9" s="1"/>
  <c r="R70" i="14" s="1"/>
  <c r="FC70" i="9" a="1"/>
  <c r="FC70" i="9" s="1"/>
  <c r="FE70" i="9" a="1"/>
  <c r="FE70" i="9" s="1"/>
  <c r="FG70" i="9" a="1"/>
  <c r="FG70" i="9" s="1"/>
  <c r="FT70" i="9" a="1"/>
  <c r="FT70" i="9" s="1"/>
  <c r="FV70" i="9" a="1"/>
  <c r="FV70" i="9" s="1"/>
  <c r="GI70" i="9" a="1"/>
  <c r="GI70" i="9" s="1"/>
  <c r="Z70" i="10" s="1"/>
  <c r="AB73" i="8" s="1"/>
  <c r="GK70" i="9" a="1"/>
  <c r="GK70" i="9" s="1"/>
  <c r="GM70" i="9" a="1"/>
  <c r="GM70" i="9" s="1"/>
  <c r="GZ70" i="9" a="1"/>
  <c r="GZ70" i="9" s="1"/>
  <c r="HB70" i="9" a="1"/>
  <c r="HB70" i="9" s="1"/>
  <c r="AF70" i="14" s="1"/>
  <c r="HO70" i="9" a="1"/>
  <c r="HO70" i="9" s="1"/>
  <c r="AD70" i="10" s="1"/>
  <c r="AG73" i="8" s="1"/>
  <c r="HQ70" i="9" a="1"/>
  <c r="HQ70" i="9" s="1"/>
  <c r="HS70" i="9" a="1"/>
  <c r="HS70" i="9" s="1"/>
  <c r="IF70" i="9" a="1"/>
  <c r="IF70" i="9" s="1"/>
  <c r="IH70" i="9" a="1"/>
  <c r="IH70" i="9" s="1"/>
  <c r="AL70" i="14" s="1"/>
  <c r="O71" i="9" a="1"/>
  <c r="O71" i="9" s="1"/>
  <c r="F71" i="10" s="1"/>
  <c r="Q71" i="9" a="1"/>
  <c r="Q71" i="9" s="1"/>
  <c r="S71" i="9" a="1"/>
  <c r="S71" i="9" s="1"/>
  <c r="AD71" i="9"/>
  <c r="AU71" i="9" a="1"/>
  <c r="AU71" i="9" s="1"/>
  <c r="J71" i="10" s="1"/>
  <c r="AW71" i="9" a="1"/>
  <c r="AW71" i="9" s="1"/>
  <c r="AY71" i="9" a="1"/>
  <c r="AY71" i="9" s="1"/>
  <c r="BJ71" i="9"/>
  <c r="CA71" i="9" a="1"/>
  <c r="CA71" i="9" s="1"/>
  <c r="N71" i="10" s="1"/>
  <c r="CC71" i="9" a="1"/>
  <c r="CC71" i="9" s="1"/>
  <c r="CE71" i="9" a="1"/>
  <c r="CE71" i="9" s="1"/>
  <c r="CP71" i="9"/>
  <c r="DO71" i="9" a="1"/>
  <c r="DO71" i="9" s="1"/>
  <c r="R71" i="10" s="1"/>
  <c r="G74" i="7" s="1"/>
  <c r="DQ71" i="9" a="1"/>
  <c r="DQ71" i="9" s="1"/>
  <c r="DS71" i="9" a="1"/>
  <c r="DS71" i="9" s="1"/>
  <c r="ED71" i="9"/>
  <c r="EU71" i="9" a="1"/>
  <c r="EU71" i="9" s="1"/>
  <c r="J131" i="12" s="1"/>
  <c r="Q74" i="8" s="1"/>
  <c r="R74" i="8" s="1"/>
  <c r="EW71" i="9" a="1"/>
  <c r="EW71" i="9" s="1"/>
  <c r="EY71" i="9" a="1"/>
  <c r="EY71" i="9" s="1"/>
  <c r="FJ71" i="9"/>
  <c r="GA71" i="9" a="1"/>
  <c r="GA71" i="9" s="1"/>
  <c r="Y71" i="10" s="1"/>
  <c r="AA74" i="8" s="1"/>
  <c r="GC71" i="9" a="1"/>
  <c r="GC71" i="9" s="1"/>
  <c r="GE71" i="9" a="1"/>
  <c r="GE71" i="9" s="1"/>
  <c r="GP71" i="9"/>
  <c r="HG71" i="9" a="1"/>
  <c r="HG71" i="9" s="1"/>
  <c r="AC71" i="10" s="1"/>
  <c r="AF74" i="8" s="1"/>
  <c r="HI71" i="9" a="1"/>
  <c r="HI71" i="9" s="1"/>
  <c r="HK71" i="9" a="1"/>
  <c r="HK71" i="9" s="1"/>
  <c r="HV71" i="9"/>
  <c r="IM71" i="9" a="1"/>
  <c r="IM71" i="9" s="1"/>
  <c r="AG71" i="10" s="1"/>
  <c r="AK74" i="8" s="1"/>
  <c r="IO71" i="9" a="1"/>
  <c r="IO71" i="9" s="1"/>
  <c r="IQ71" i="9" a="1"/>
  <c r="IQ71" i="9" s="1"/>
  <c r="G72" i="9" a="1"/>
  <c r="G72" i="9" s="1"/>
  <c r="O133" i="12" s="1"/>
  <c r="I72" i="9" a="1"/>
  <c r="I72" i="9" s="1"/>
  <c r="K72" i="9" a="1"/>
  <c r="K72" i="9" s="1"/>
  <c r="V72" i="9"/>
  <c r="AM72" i="9" a="1"/>
  <c r="AM72" i="9" s="1"/>
  <c r="I72" i="10" s="1"/>
  <c r="S75" i="6" s="1"/>
  <c r="AO72" i="9" a="1"/>
  <c r="AO72" i="9" s="1"/>
  <c r="AQ72" i="9" a="1"/>
  <c r="AQ72" i="9" s="1"/>
  <c r="BB72" i="9"/>
  <c r="BS72" i="9" a="1"/>
  <c r="BS72" i="9" s="1"/>
  <c r="M72" i="10" s="1"/>
  <c r="BU72" i="9" a="1"/>
  <c r="BU72" i="9" s="1"/>
  <c r="BW72" i="9" a="1"/>
  <c r="BW72" i="9" s="1"/>
  <c r="CH72" i="9"/>
  <c r="DG72" i="9" a="1"/>
  <c r="DG72" i="9" s="1"/>
  <c r="Q72" i="10" s="1"/>
  <c r="F75" i="7" s="1"/>
  <c r="DI72" i="9" a="1"/>
  <c r="DI72" i="9" s="1"/>
  <c r="DK72" i="9" a="1"/>
  <c r="DK72" i="9" s="1"/>
  <c r="DV72" i="9"/>
  <c r="EM72" i="9" a="1"/>
  <c r="EM72" i="9" s="1"/>
  <c r="U72" i="10" s="1"/>
  <c r="J75" i="7" s="1"/>
  <c r="EO72" i="9" a="1"/>
  <c r="EO72" i="9" s="1"/>
  <c r="EQ72" i="9" a="1"/>
  <c r="EQ72" i="9" s="1"/>
  <c r="FB72" i="9"/>
  <c r="FS72" i="9" a="1"/>
  <c r="FS72" i="9" s="1"/>
  <c r="X72" i="10" s="1"/>
  <c r="FU72" i="9" a="1"/>
  <c r="FU72" i="9" s="1"/>
  <c r="FW72" i="9" a="1"/>
  <c r="FW72" i="9" s="1"/>
  <c r="GH72" i="9"/>
  <c r="GY72" i="9" a="1"/>
  <c r="GY72" i="9" s="1"/>
  <c r="AB72" i="10" s="1"/>
  <c r="AD75" i="8" s="1"/>
  <c r="HA72" i="9" a="1"/>
  <c r="HA72" i="9" s="1"/>
  <c r="HC72" i="9" a="1"/>
  <c r="HC72" i="9" s="1"/>
  <c r="HN72" i="9"/>
  <c r="IE72" i="9" a="1"/>
  <c r="IE72" i="9" s="1"/>
  <c r="AF72" i="10" s="1"/>
  <c r="AJ75" i="8" s="1"/>
  <c r="IG72" i="9" a="1"/>
  <c r="IG72" i="9" s="1"/>
  <c r="II72" i="9" a="1"/>
  <c r="II72" i="9" s="1"/>
  <c r="N73" i="9"/>
  <c r="AT73" i="9"/>
  <c r="BZ73" i="9"/>
  <c r="DN73" i="9"/>
  <c r="ET73" i="9"/>
  <c r="FZ73" i="9"/>
  <c r="HF73" i="9"/>
  <c r="N74" i="9"/>
  <c r="BJ74" i="9"/>
  <c r="CX74" i="9"/>
  <c r="ED74" i="9"/>
  <c r="FR74" i="9"/>
  <c r="HF74" i="9"/>
  <c r="G75" i="9" a="1"/>
  <c r="G75" i="9" s="1"/>
  <c r="AD75" i="9"/>
  <c r="BF75" i="9" a="1"/>
  <c r="BF75" i="9" s="1"/>
  <c r="BR75" i="9"/>
  <c r="CT75" i="9" a="1"/>
  <c r="CT75" i="9" s="1"/>
  <c r="DZ75" i="9" a="1"/>
  <c r="DZ75" i="9" s="1"/>
  <c r="EL75" i="9"/>
  <c r="FN75" i="9" a="1"/>
  <c r="FN75" i="9" s="1"/>
  <c r="GH75" i="9"/>
  <c r="GY75" i="9" a="1"/>
  <c r="GY75" i="9" s="1"/>
  <c r="AB75" i="10" s="1"/>
  <c r="AD78" i="8" s="1"/>
  <c r="HV75" i="9"/>
  <c r="C76" i="10"/>
  <c r="ID76" i="9"/>
  <c r="GX76" i="9"/>
  <c r="FR76" i="9"/>
  <c r="EL76" i="9"/>
  <c r="DF76" i="9"/>
  <c r="CX76" i="9"/>
  <c r="BR76" i="9"/>
  <c r="AL76" i="9"/>
  <c r="F76" i="9"/>
  <c r="R76" i="9" a="1"/>
  <c r="R76" i="9" s="1"/>
  <c r="E76" i="14" s="1"/>
  <c r="AD76" i="9"/>
  <c r="AU76" i="9" a="1"/>
  <c r="AU76" i="9" s="1"/>
  <c r="J76" i="10" s="1"/>
  <c r="BF76" i="9" a="1"/>
  <c r="BF76" i="9" s="1"/>
  <c r="BZ76" i="9"/>
  <c r="CN76" i="9" a="1"/>
  <c r="CN76" i="9" s="1"/>
  <c r="CQ76" i="9" a="1"/>
  <c r="CQ76" i="9" s="1"/>
  <c r="P76" i="10" s="1"/>
  <c r="DO76" i="9" a="1"/>
  <c r="DO76" i="9" s="1"/>
  <c r="R76" i="10" s="1"/>
  <c r="G79" i="7" s="1"/>
  <c r="DZ76" i="9" a="1"/>
  <c r="DZ76" i="9" s="1"/>
  <c r="ET76" i="9"/>
  <c r="FH76" i="9" a="1"/>
  <c r="FH76" i="9" s="1"/>
  <c r="FK76" i="9" a="1"/>
  <c r="FK76" i="9" s="1"/>
  <c r="W76" i="10" s="1"/>
  <c r="GH76" i="9"/>
  <c r="GS76" i="9" a="1"/>
  <c r="GS76" i="9" s="1"/>
  <c r="HJ76" i="9" a="1"/>
  <c r="HJ76" i="9" s="1"/>
  <c r="AH76" i="14" s="1"/>
  <c r="AJ76" i="14" s="1"/>
  <c r="HV76" i="9"/>
  <c r="IM76" i="9" a="1"/>
  <c r="IM76" i="9" s="1"/>
  <c r="AG76" i="10" s="1"/>
  <c r="AK79" i="8" s="1"/>
  <c r="G77" i="9" a="1"/>
  <c r="G77" i="9" s="1"/>
  <c r="O136" i="12" s="1"/>
  <c r="K80" i="6" s="1"/>
  <c r="L80" i="6" s="1"/>
  <c r="M80" i="6" s="1"/>
  <c r="R77" i="9" a="1"/>
  <c r="R77" i="9" s="1"/>
  <c r="E77" i="14" s="1"/>
  <c r="AZ77" i="9" a="1"/>
  <c r="AZ77" i="9" s="1"/>
  <c r="BC77" i="9" a="1"/>
  <c r="BC77" i="9" s="1"/>
  <c r="K77" i="10" s="1"/>
  <c r="CG77" i="9" a="1"/>
  <c r="CG77" i="9" s="1"/>
  <c r="CE77" i="9" a="1"/>
  <c r="CE77" i="9" s="1"/>
  <c r="CC77" i="9" a="1"/>
  <c r="CC77" i="9" s="1"/>
  <c r="CA77" i="9" a="1"/>
  <c r="CA77" i="9" s="1"/>
  <c r="N77" i="10" s="1"/>
  <c r="CK77" i="9" a="1"/>
  <c r="CK77" i="9" s="1"/>
  <c r="DT77" i="9" a="1"/>
  <c r="DT77" i="9" s="1"/>
  <c r="DW77" i="9" a="1"/>
  <c r="DW77" i="9" s="1"/>
  <c r="FA77" i="9" a="1"/>
  <c r="FA77" i="9" s="1"/>
  <c r="EY77" i="9" a="1"/>
  <c r="EY77" i="9" s="1"/>
  <c r="EW77" i="9" a="1"/>
  <c r="EW77" i="9" s="1"/>
  <c r="EU77" i="9" a="1"/>
  <c r="EU77" i="9" s="1"/>
  <c r="J136" i="12" s="1"/>
  <c r="FE77" i="9" a="1"/>
  <c r="FE77" i="9" s="1"/>
  <c r="FV77" i="9" a="1"/>
  <c r="FV77" i="9" s="1"/>
  <c r="GO77" i="9" a="1"/>
  <c r="GO77" i="9" s="1"/>
  <c r="N77" i="15" s="1"/>
  <c r="GM77" i="9" a="1"/>
  <c r="GM77" i="9" s="1"/>
  <c r="GK77" i="9" a="1"/>
  <c r="GK77" i="9" s="1"/>
  <c r="GI77" i="9" a="1"/>
  <c r="GI77" i="9" s="1"/>
  <c r="Z77" i="10" s="1"/>
  <c r="AB80" i="8" s="1"/>
  <c r="GL77" i="9" a="1"/>
  <c r="GL77" i="9" s="1"/>
  <c r="AD77" i="14" s="1"/>
  <c r="HM77" i="9" a="1"/>
  <c r="HM77" i="9" s="1"/>
  <c r="Q77" i="15" s="1"/>
  <c r="HK77" i="9" a="1"/>
  <c r="HK77" i="9" s="1"/>
  <c r="HI77" i="9" a="1"/>
  <c r="HI77" i="9" s="1"/>
  <c r="HG77" i="9" a="1"/>
  <c r="HG77" i="9" s="1"/>
  <c r="AC77" i="10" s="1"/>
  <c r="AF80" i="8" s="1"/>
  <c r="HJ77" i="9" a="1"/>
  <c r="HJ77" i="9" s="1"/>
  <c r="AH77" i="14" s="1"/>
  <c r="AJ77" i="14" s="1"/>
  <c r="P78" i="9" a="1"/>
  <c r="P78" i="9" s="1"/>
  <c r="T78" i="9" a="1"/>
  <c r="T78" i="9" s="1"/>
  <c r="BA78" i="9" a="1"/>
  <c r="BA78" i="9" s="1"/>
  <c r="AY78" i="9" a="1"/>
  <c r="AY78" i="9" s="1"/>
  <c r="AW78" i="9" a="1"/>
  <c r="AW78" i="9" s="1"/>
  <c r="AU78" i="9" a="1"/>
  <c r="AU78" i="9" s="1"/>
  <c r="J78" i="10" s="1"/>
  <c r="AX78" i="9" a="1"/>
  <c r="AX78" i="9" s="1"/>
  <c r="CB78" i="9" a="1"/>
  <c r="CB78" i="9" s="1"/>
  <c r="CF78" i="9" a="1"/>
  <c r="CF78" i="9" s="1"/>
  <c r="DU78" i="9" a="1"/>
  <c r="DU78" i="9" s="1"/>
  <c r="H78" i="15" s="1"/>
  <c r="DS78" i="9" a="1"/>
  <c r="DS78" i="9" s="1"/>
  <c r="DQ78" i="9" a="1"/>
  <c r="DQ78" i="9" s="1"/>
  <c r="DO78" i="9" a="1"/>
  <c r="DO78" i="9" s="1"/>
  <c r="R78" i="10" s="1"/>
  <c r="G81" i="7" s="1"/>
  <c r="DR78" i="9" a="1"/>
  <c r="DR78" i="9" s="1"/>
  <c r="O78" i="14" s="1"/>
  <c r="EV78" i="9" a="1"/>
  <c r="EV78" i="9" s="1"/>
  <c r="EZ78" i="9" a="1"/>
  <c r="EZ78" i="9" s="1"/>
  <c r="GG78" i="9" a="1"/>
  <c r="GG78" i="9" s="1"/>
  <c r="M78" i="15" s="1"/>
  <c r="GE78" i="9" a="1"/>
  <c r="GE78" i="9" s="1"/>
  <c r="GC78" i="9" a="1"/>
  <c r="GC78" i="9" s="1"/>
  <c r="GA78" i="9" a="1"/>
  <c r="GA78" i="9" s="1"/>
  <c r="Y78" i="10" s="1"/>
  <c r="AA81" i="8" s="1"/>
  <c r="GD78" i="9" a="1"/>
  <c r="GD78" i="9" s="1"/>
  <c r="AC78" i="14" s="1"/>
  <c r="HH78" i="9" a="1"/>
  <c r="HH78" i="9" s="1"/>
  <c r="HL78" i="9" a="1"/>
  <c r="HL78" i="9" s="1"/>
  <c r="IS78" i="9" a="1"/>
  <c r="IS78" i="9" s="1"/>
  <c r="U78" i="15" s="1"/>
  <c r="IQ78" i="9" a="1"/>
  <c r="IQ78" i="9" s="1"/>
  <c r="IO78" i="9" a="1"/>
  <c r="IO78" i="9" s="1"/>
  <c r="IM78" i="9" a="1"/>
  <c r="IM78" i="9" s="1"/>
  <c r="AG78" i="10" s="1"/>
  <c r="AK81" i="8" s="1"/>
  <c r="IP78" i="9" a="1"/>
  <c r="IP78" i="9" s="1"/>
  <c r="AM78" i="14" s="1"/>
  <c r="AD79" i="9"/>
  <c r="CP79" i="9"/>
  <c r="FJ79" i="9"/>
  <c r="HV79" i="9"/>
  <c r="AF80" i="9" a="1"/>
  <c r="AF80" i="9" s="1"/>
  <c r="AJ80" i="9" a="1"/>
  <c r="AJ80" i="9" s="1"/>
  <c r="BQ80" i="9" a="1"/>
  <c r="BQ80" i="9" s="1"/>
  <c r="F80" i="15" s="1"/>
  <c r="BO80" i="9" a="1"/>
  <c r="BO80" i="9" s="1"/>
  <c r="BM80" i="9" a="1"/>
  <c r="BM80" i="9" s="1"/>
  <c r="BK80" i="9" a="1"/>
  <c r="BK80" i="9" s="1"/>
  <c r="L80" i="10" s="1"/>
  <c r="BN80" i="9" a="1"/>
  <c r="BN80" i="9" s="1"/>
  <c r="J80" i="14" s="1"/>
  <c r="CR80" i="9" a="1"/>
  <c r="CR80" i="9" s="1"/>
  <c r="CV80" i="9" a="1"/>
  <c r="CV80" i="9" s="1"/>
  <c r="EK80" i="9" a="1"/>
  <c r="EK80" i="9" s="1"/>
  <c r="J80" i="15" s="1"/>
  <c r="EI80" i="9" a="1"/>
  <c r="EI80" i="9" s="1"/>
  <c r="EG80" i="9" a="1"/>
  <c r="EG80" i="9" s="1"/>
  <c r="EE80" i="9" a="1"/>
  <c r="EE80" i="9" s="1"/>
  <c r="T80" i="10" s="1"/>
  <c r="I83" i="7" s="1"/>
  <c r="O83" i="7" s="1"/>
  <c r="EH80" i="9" a="1"/>
  <c r="EH80" i="9" s="1"/>
  <c r="Q80" i="14" s="1"/>
  <c r="FL80" i="9" a="1"/>
  <c r="FL80" i="9" s="1"/>
  <c r="FP80" i="9" a="1"/>
  <c r="FP80" i="9" s="1"/>
  <c r="GW80" i="9" a="1"/>
  <c r="GW80" i="9" s="1"/>
  <c r="O80" i="15" s="1"/>
  <c r="GU80" i="9" a="1"/>
  <c r="GU80" i="9" s="1"/>
  <c r="GS80" i="9" a="1"/>
  <c r="GS80" i="9" s="1"/>
  <c r="GQ80" i="9" a="1"/>
  <c r="GQ80" i="9" s="1"/>
  <c r="AA80" i="10" s="1"/>
  <c r="AC83" i="8" s="1"/>
  <c r="GT80" i="9" a="1"/>
  <c r="GT80" i="9" s="1"/>
  <c r="AE80" i="14" s="1"/>
  <c r="HX80" i="9" a="1"/>
  <c r="HX80" i="9" s="1"/>
  <c r="IB80" i="9" a="1"/>
  <c r="IB80" i="9" s="1"/>
  <c r="P81" i="9" a="1"/>
  <c r="P81" i="9" s="1"/>
  <c r="T81" i="9" a="1"/>
  <c r="T81" i="9" s="1"/>
  <c r="BI81" i="9" a="1"/>
  <c r="BI81" i="9" s="1"/>
  <c r="BG81" i="9" a="1"/>
  <c r="BG81" i="9" s="1"/>
  <c r="BE81" i="9" a="1"/>
  <c r="BE81" i="9" s="1"/>
  <c r="BC81" i="9" a="1"/>
  <c r="BC81" i="9" s="1"/>
  <c r="K81" i="10" s="1"/>
  <c r="BF81" i="9" a="1"/>
  <c r="BF81" i="9" s="1"/>
  <c r="CG81" i="9" a="1"/>
  <c r="CG81" i="9" s="1"/>
  <c r="CE81" i="9" a="1"/>
  <c r="CE81" i="9" s="1"/>
  <c r="CC81" i="9" a="1"/>
  <c r="CC81" i="9" s="1"/>
  <c r="CA81" i="9" a="1"/>
  <c r="CA81" i="9" s="1"/>
  <c r="N81" i="10" s="1"/>
  <c r="CD81" i="9" a="1"/>
  <c r="CD81" i="9" s="1"/>
  <c r="DU81" i="9" a="1"/>
  <c r="DU81" i="9" s="1"/>
  <c r="H81" i="15" s="1"/>
  <c r="DS81" i="9" a="1"/>
  <c r="DS81" i="9" s="1"/>
  <c r="DQ81" i="9" a="1"/>
  <c r="DQ81" i="9" s="1"/>
  <c r="DO81" i="9" a="1"/>
  <c r="DO81" i="9" s="1"/>
  <c r="R81" i="10" s="1"/>
  <c r="G84" i="7" s="1"/>
  <c r="M84" i="7" s="1"/>
  <c r="DR81" i="9" a="1"/>
  <c r="DR81" i="9" s="1"/>
  <c r="O81" i="14" s="1"/>
  <c r="FD81" i="9" a="1"/>
  <c r="FD81" i="9" s="1"/>
  <c r="FH81" i="9" a="1"/>
  <c r="FH81" i="9" s="1"/>
  <c r="GB81" i="9" a="1"/>
  <c r="GB81" i="9" s="1"/>
  <c r="GF81" i="9" a="1"/>
  <c r="GF81" i="9" s="1"/>
  <c r="HU81" i="9" a="1"/>
  <c r="HU81" i="9" s="1"/>
  <c r="R81" i="15" s="1"/>
  <c r="HS81" i="9" a="1"/>
  <c r="HS81" i="9" s="1"/>
  <c r="HQ81" i="9" a="1"/>
  <c r="HQ81" i="9" s="1"/>
  <c r="HO81" i="9" a="1"/>
  <c r="HO81" i="9" s="1"/>
  <c r="AD81" i="10" s="1"/>
  <c r="AG84" i="8" s="1"/>
  <c r="HR81" i="9" a="1"/>
  <c r="HR81" i="9" s="1"/>
  <c r="AI81" i="14" s="1"/>
  <c r="IS81" i="9" a="1"/>
  <c r="IS81" i="9" s="1"/>
  <c r="U81" i="15" s="1"/>
  <c r="IQ81" i="9" a="1"/>
  <c r="IQ81" i="9" s="1"/>
  <c r="IO81" i="9" a="1"/>
  <c r="IO81" i="9" s="1"/>
  <c r="IM81" i="9" a="1"/>
  <c r="IM81" i="9" s="1"/>
  <c r="AG81" i="10" s="1"/>
  <c r="AK84" i="8" s="1"/>
  <c r="IP81" i="9" a="1"/>
  <c r="IP81" i="9" s="1"/>
  <c r="AM81" i="14" s="1"/>
  <c r="M82" i="9" a="1"/>
  <c r="M82" i="9" s="1"/>
  <c r="K82" i="9" a="1"/>
  <c r="K82" i="9" s="1"/>
  <c r="I82" i="9" a="1"/>
  <c r="I82" i="9" s="1"/>
  <c r="G82" i="9" a="1"/>
  <c r="G82" i="9" s="1"/>
  <c r="J82" i="9" a="1"/>
  <c r="J82" i="9" s="1"/>
  <c r="AN82" i="9" a="1"/>
  <c r="AN82" i="9" s="1"/>
  <c r="AR82" i="9" a="1"/>
  <c r="AR82" i="9" s="1"/>
  <c r="BY82" i="9" a="1"/>
  <c r="BY82" i="9" s="1"/>
  <c r="BW82" i="9" a="1"/>
  <c r="BW82" i="9" s="1"/>
  <c r="BU82" i="9" a="1"/>
  <c r="BU82" i="9" s="1"/>
  <c r="BS82" i="9" a="1"/>
  <c r="BS82" i="9" s="1"/>
  <c r="M82" i="10" s="1"/>
  <c r="BV82" i="9" a="1"/>
  <c r="BV82" i="9" s="1"/>
  <c r="DH82" i="9" a="1"/>
  <c r="DH82" i="9" s="1"/>
  <c r="DL82" i="9" a="1"/>
  <c r="DL82" i="9" s="1"/>
  <c r="ES82" i="9" a="1"/>
  <c r="ES82" i="9" s="1"/>
  <c r="K82" i="15" s="1"/>
  <c r="EQ82" i="9" a="1"/>
  <c r="EQ82" i="9" s="1"/>
  <c r="EO82" i="9" a="1"/>
  <c r="EO82" i="9" s="1"/>
  <c r="EM82" i="9" a="1"/>
  <c r="EM82" i="9" s="1"/>
  <c r="U82" i="10" s="1"/>
  <c r="J85" i="7" s="1"/>
  <c r="EP82" i="9" a="1"/>
  <c r="EP82" i="9" s="1"/>
  <c r="R82" i="14" s="1"/>
  <c r="FT82" i="9" a="1"/>
  <c r="FT82" i="9" s="1"/>
  <c r="FX82" i="9" a="1"/>
  <c r="FX82" i="9" s="1"/>
  <c r="HE82" i="9" a="1"/>
  <c r="HE82" i="9" s="1"/>
  <c r="P82" i="15" s="1"/>
  <c r="HC82" i="9" a="1"/>
  <c r="HC82" i="9" s="1"/>
  <c r="HA82" i="9" a="1"/>
  <c r="HA82" i="9" s="1"/>
  <c r="GY82" i="9" a="1"/>
  <c r="GY82" i="9" s="1"/>
  <c r="AB82" i="10" s="1"/>
  <c r="AD85" i="8" s="1"/>
  <c r="HB82" i="9" a="1"/>
  <c r="HB82" i="9" s="1"/>
  <c r="AF82" i="14" s="1"/>
  <c r="IF82" i="9" a="1"/>
  <c r="IF82" i="9" s="1"/>
  <c r="IJ82" i="9" a="1"/>
  <c r="IJ82" i="9" s="1"/>
  <c r="AL83" i="9"/>
  <c r="CX83" i="9"/>
  <c r="DF83" i="9"/>
  <c r="FR83" i="9"/>
  <c r="ID83" i="9"/>
  <c r="V84" i="9"/>
  <c r="CH84" i="9"/>
  <c r="FB84" i="9"/>
  <c r="HN84" i="9"/>
  <c r="X85" i="9" a="1"/>
  <c r="X85" i="9" s="1"/>
  <c r="AB85" i="9" a="1"/>
  <c r="AB85" i="9" s="1"/>
  <c r="AV85" i="9" a="1"/>
  <c r="AV85" i="9" s="1"/>
  <c r="AZ85" i="9" a="1"/>
  <c r="AZ85" i="9" s="1"/>
  <c r="CO85" i="9" a="1"/>
  <c r="CO85" i="9" s="1"/>
  <c r="CM85" i="9" a="1"/>
  <c r="CM85" i="9" s="1"/>
  <c r="CK85" i="9" a="1"/>
  <c r="CK85" i="9" s="1"/>
  <c r="CI85" i="9" a="1"/>
  <c r="CI85" i="9" s="1"/>
  <c r="O85" i="10" s="1"/>
  <c r="CL85" i="9" a="1"/>
  <c r="CL85" i="9" s="1"/>
  <c r="DX85" i="9" a="1"/>
  <c r="DX85" i="9" s="1"/>
  <c r="CZ85" i="9" s="1"/>
  <c r="FI85" i="9" a="1"/>
  <c r="FI85" i="9" s="1"/>
  <c r="L85" i="15" s="1"/>
  <c r="FG85" i="9" a="1"/>
  <c r="FG85" i="9" s="1"/>
  <c r="FE85" i="9" a="1"/>
  <c r="FE85" i="9" s="1"/>
  <c r="FC85" i="9" a="1"/>
  <c r="FC85" i="9" s="1"/>
  <c r="HR85" i="9" a="1"/>
  <c r="HR85" i="9" s="1"/>
  <c r="AI85" i="14" s="1"/>
  <c r="U86" i="9" a="1"/>
  <c r="U86" i="9" s="1"/>
  <c r="B86" i="15" s="1"/>
  <c r="S86" i="9" a="1"/>
  <c r="S86" i="9" s="1"/>
  <c r="Q86" i="9" a="1"/>
  <c r="Q86" i="9" s="1"/>
  <c r="O86" i="9" a="1"/>
  <c r="O86" i="9" s="1"/>
  <c r="F86" i="10" s="1"/>
  <c r="BA86" i="9" a="1"/>
  <c r="BA86" i="9" s="1"/>
  <c r="AY86" i="9" a="1"/>
  <c r="AY86" i="9" s="1"/>
  <c r="AW86" i="9" a="1"/>
  <c r="AW86" i="9" s="1"/>
  <c r="AU86" i="9" a="1"/>
  <c r="AU86" i="9" s="1"/>
  <c r="J86" i="10" s="1"/>
  <c r="CG86" i="9" a="1"/>
  <c r="CG86" i="9" s="1"/>
  <c r="CE86" i="9" a="1"/>
  <c r="CE86" i="9" s="1"/>
  <c r="CC86" i="9" a="1"/>
  <c r="CC86" i="9" s="1"/>
  <c r="CA86" i="9" a="1"/>
  <c r="CA86" i="9" s="1"/>
  <c r="N86" i="10" s="1"/>
  <c r="DP86" i="9" a="1"/>
  <c r="DP86" i="9" s="1"/>
  <c r="GZ77" i="9" a="1"/>
  <c r="GZ77" i="9" s="1"/>
  <c r="HB77" i="9" a="1"/>
  <c r="HB77" i="9" s="1"/>
  <c r="AF77" i="14" s="1"/>
  <c r="IF77" i="9" a="1"/>
  <c r="IF77" i="9" s="1"/>
  <c r="IH77" i="9" a="1"/>
  <c r="IH77" i="9" s="1"/>
  <c r="AL77" i="14" s="1"/>
  <c r="AD78" i="9"/>
  <c r="BJ78" i="9"/>
  <c r="CP78" i="9"/>
  <c r="ED78" i="9"/>
  <c r="FJ78" i="9"/>
  <c r="GP78" i="9"/>
  <c r="HV78" i="9"/>
  <c r="H81" i="9" a="1"/>
  <c r="H81" i="9" s="1"/>
  <c r="J81" i="9" a="1"/>
  <c r="J81" i="9" s="1"/>
  <c r="AN81" i="9" a="1"/>
  <c r="AN81" i="9" s="1"/>
  <c r="AP81" i="9" a="1"/>
  <c r="AP81" i="9" s="1"/>
  <c r="I81" i="14" s="1"/>
  <c r="BT81" i="9" a="1"/>
  <c r="BT81" i="9" s="1"/>
  <c r="BV81" i="9" a="1"/>
  <c r="BV81" i="9" s="1"/>
  <c r="DH81" i="9" a="1"/>
  <c r="DH81" i="9" s="1"/>
  <c r="DJ81" i="9" a="1"/>
  <c r="DJ81" i="9" s="1"/>
  <c r="N81" i="14" s="1"/>
  <c r="EN81" i="9" a="1"/>
  <c r="EN81" i="9" s="1"/>
  <c r="EP81" i="9" a="1"/>
  <c r="EP81" i="9" s="1"/>
  <c r="R81" i="14" s="1"/>
  <c r="FT81" i="9" a="1"/>
  <c r="FT81" i="9" s="1"/>
  <c r="FV81" i="9" a="1"/>
  <c r="FV81" i="9" s="1"/>
  <c r="GZ81" i="9" a="1"/>
  <c r="GZ81" i="9" s="1"/>
  <c r="HB81" i="9" a="1"/>
  <c r="HB81" i="9" s="1"/>
  <c r="AF81" i="14" s="1"/>
  <c r="IF81" i="9" a="1"/>
  <c r="IF81" i="9" s="1"/>
  <c r="IH81" i="9" a="1"/>
  <c r="IH81" i="9" s="1"/>
  <c r="AL81" i="14" s="1"/>
  <c r="AD82" i="9"/>
  <c r="BJ82" i="9"/>
  <c r="CP82" i="9"/>
  <c r="ED82" i="9"/>
  <c r="FJ82" i="9"/>
  <c r="GP82" i="9"/>
  <c r="HV82" i="9"/>
  <c r="H85" i="9" a="1"/>
  <c r="H85" i="9" s="1"/>
  <c r="J85" i="9" a="1"/>
  <c r="J85" i="9" s="1"/>
  <c r="AN85" i="9" a="1"/>
  <c r="AN85" i="9" s="1"/>
  <c r="AP85" i="9" a="1"/>
  <c r="AP85" i="9" s="1"/>
  <c r="I85" i="14" s="1"/>
  <c r="BT85" i="9" a="1"/>
  <c r="BT85" i="9" s="1"/>
  <c r="BV85" i="9" a="1"/>
  <c r="BV85" i="9" s="1"/>
  <c r="DH85" i="9" a="1"/>
  <c r="DH85" i="9" s="1"/>
  <c r="DJ85" i="9" a="1"/>
  <c r="DJ85" i="9" s="1"/>
  <c r="N85" i="14" s="1"/>
  <c r="EN85" i="9" a="1"/>
  <c r="EN85" i="9" s="1"/>
  <c r="EP85" i="9" a="1"/>
  <c r="EP85" i="9" s="1"/>
  <c r="R85" i="14" s="1"/>
  <c r="FT85" i="9" a="1"/>
  <c r="FT85" i="9" s="1"/>
  <c r="FV85" i="9" a="1"/>
  <c r="FV85" i="9" s="1"/>
  <c r="GZ85" i="9" a="1"/>
  <c r="GZ85" i="9" s="1"/>
  <c r="HB85" i="9" a="1"/>
  <c r="HB85" i="9" s="1"/>
  <c r="AF85" i="14" s="1"/>
  <c r="IF85" i="9" a="1"/>
  <c r="IF85" i="9" s="1"/>
  <c r="IH85" i="9" a="1"/>
  <c r="IH85" i="9" s="1"/>
  <c r="AL85" i="14" s="1"/>
  <c r="AD86" i="9"/>
  <c r="BJ86" i="9"/>
  <c r="CP86" i="9"/>
  <c r="ED86" i="9"/>
  <c r="EU86" i="9" a="1"/>
  <c r="EU86" i="9" s="1"/>
  <c r="J143" i="12" s="1"/>
  <c r="EW86" i="9" a="1"/>
  <c r="EW86" i="9" s="1"/>
  <c r="EY86" i="9" a="1"/>
  <c r="EY86" i="9" s="1"/>
  <c r="FA86" i="9" a="1"/>
  <c r="FA86" i="9" s="1"/>
  <c r="FJ86" i="9"/>
  <c r="GA86" i="9" a="1"/>
  <c r="GA86" i="9" s="1"/>
  <c r="Y86" i="10" s="1"/>
  <c r="AA89" i="8" s="1"/>
  <c r="GC86" i="9" a="1"/>
  <c r="GC86" i="9" s="1"/>
  <c r="GE86" i="9" a="1"/>
  <c r="GE86" i="9" s="1"/>
  <c r="GG86" i="9" a="1"/>
  <c r="GG86" i="9" s="1"/>
  <c r="M86" i="15" s="1"/>
  <c r="GP86" i="9"/>
  <c r="HG86" i="9" a="1"/>
  <c r="HG86" i="9" s="1"/>
  <c r="AC86" i="10" s="1"/>
  <c r="AF89" i="8" s="1"/>
  <c r="HI86" i="9" a="1"/>
  <c r="HI86" i="9" s="1"/>
  <c r="HK86" i="9" a="1"/>
  <c r="HK86" i="9" s="1"/>
  <c r="HM86" i="9" a="1"/>
  <c r="HM86" i="9" s="1"/>
  <c r="Q86" i="15" s="1"/>
  <c r="HV86" i="9"/>
  <c r="IM86" i="9" a="1"/>
  <c r="IM86" i="9" s="1"/>
  <c r="AG86" i="10" s="1"/>
  <c r="AK89" i="8" s="1"/>
  <c r="IO86" i="9" a="1"/>
  <c r="IO86" i="9" s="1"/>
  <c r="IQ86" i="9" a="1"/>
  <c r="IQ86" i="9" s="1"/>
  <c r="IS86" i="9" a="1"/>
  <c r="IS86" i="9" s="1"/>
  <c r="U86" i="15" s="1"/>
  <c r="G87" i="9" a="1"/>
  <c r="G87" i="9" s="1"/>
  <c r="I87" i="9" a="1"/>
  <c r="I87" i="9" s="1"/>
  <c r="K87" i="9" a="1"/>
  <c r="K87" i="9" s="1"/>
  <c r="M87" i="9" a="1"/>
  <c r="M87" i="9" s="1"/>
  <c r="V87" i="9"/>
  <c r="AM87" i="9" a="1"/>
  <c r="AM87" i="9" s="1"/>
  <c r="I87" i="10" s="1"/>
  <c r="S90" i="6" s="1"/>
  <c r="AO87" i="9" a="1"/>
  <c r="AO87" i="9" s="1"/>
  <c r="AQ87" i="9" a="1"/>
  <c r="AQ87" i="9" s="1"/>
  <c r="AS87" i="9" a="1"/>
  <c r="AS87" i="9" s="1"/>
  <c r="E87" i="15" s="1"/>
  <c r="BB87" i="9"/>
  <c r="BS87" i="9" a="1"/>
  <c r="BS87" i="9" s="1"/>
  <c r="M87" i="10" s="1"/>
  <c r="BU87" i="9" a="1"/>
  <c r="BU87" i="9" s="1"/>
  <c r="BW87" i="9" a="1"/>
  <c r="BW87" i="9" s="1"/>
  <c r="BY87" i="9" a="1"/>
  <c r="BY87" i="9" s="1"/>
  <c r="CH87" i="9"/>
  <c r="DG87" i="9" a="1"/>
  <c r="DG87" i="9" s="1"/>
  <c r="Q87" i="10" s="1"/>
  <c r="F90" i="7" s="1"/>
  <c r="DI87" i="9" a="1"/>
  <c r="DI87" i="9" s="1"/>
  <c r="DK87" i="9" a="1"/>
  <c r="DK87" i="9" s="1"/>
  <c r="DM87" i="9" a="1"/>
  <c r="DM87" i="9" s="1"/>
  <c r="G87" i="15" s="1"/>
  <c r="DV87" i="9"/>
  <c r="EM87" i="9" a="1"/>
  <c r="EM87" i="9" s="1"/>
  <c r="U87" i="10" s="1"/>
  <c r="J90" i="7" s="1"/>
  <c r="P90" i="7" s="1"/>
  <c r="EO87" i="9" a="1"/>
  <c r="EO87" i="9" s="1"/>
  <c r="EQ87" i="9" a="1"/>
  <c r="EQ87" i="9" s="1"/>
  <c r="ES87" i="9" a="1"/>
  <c r="ES87" i="9" s="1"/>
  <c r="K87" i="15" s="1"/>
  <c r="FB87" i="9"/>
  <c r="FS87" i="9" a="1"/>
  <c r="FS87" i="9" s="1"/>
  <c r="X87" i="10" s="1"/>
  <c r="FU87" i="9" a="1"/>
  <c r="FU87" i="9" s="1"/>
  <c r="FW87" i="9" a="1"/>
  <c r="FW87" i="9" s="1"/>
  <c r="FY87" i="9" a="1"/>
  <c r="FY87" i="9" s="1"/>
  <c r="GH87" i="9"/>
  <c r="GY87" i="9" a="1"/>
  <c r="GY87" i="9" s="1"/>
  <c r="AB87" i="10" s="1"/>
  <c r="AD90" i="8" s="1"/>
  <c r="HA87" i="9" a="1"/>
  <c r="HA87" i="9" s="1"/>
  <c r="HC87" i="9" a="1"/>
  <c r="HC87" i="9" s="1"/>
  <c r="HE87" i="9" a="1"/>
  <c r="HE87" i="9" s="1"/>
  <c r="P87" i="15" s="1"/>
  <c r="HN87" i="9"/>
  <c r="IE87" i="9" a="1"/>
  <c r="IE87" i="9" s="1"/>
  <c r="AF87" i="10" s="1"/>
  <c r="AJ90" i="8" s="1"/>
  <c r="IG87" i="9" a="1"/>
  <c r="IG87" i="9" s="1"/>
  <c r="II87" i="9" a="1"/>
  <c r="II87" i="9" s="1"/>
  <c r="IK87" i="9" a="1"/>
  <c r="IK87" i="9" s="1"/>
  <c r="T87" i="15" s="1"/>
  <c r="N88" i="9"/>
  <c r="AT88" i="9"/>
  <c r="BZ88" i="9"/>
  <c r="DN88" i="9"/>
  <c r="ET88" i="9"/>
  <c r="FZ88" i="9"/>
  <c r="HF88" i="9"/>
  <c r="IL88" i="9"/>
  <c r="H89" i="9" a="1"/>
  <c r="H89" i="9" s="1"/>
  <c r="J89" i="9" a="1"/>
  <c r="J89" i="9" s="1"/>
  <c r="W89" i="9" a="1"/>
  <c r="W89" i="9" s="1"/>
  <c r="G89" i="10" s="1"/>
  <c r="Y89" i="9" a="1"/>
  <c r="Y89" i="9" s="1"/>
  <c r="AA89" i="9" a="1"/>
  <c r="AA89" i="9" s="1"/>
  <c r="AC89" i="9" a="1"/>
  <c r="AC89" i="9" s="1"/>
  <c r="C89" i="15" s="1"/>
  <c r="AN89" i="9" a="1"/>
  <c r="AN89" i="9" s="1"/>
  <c r="AP89" i="9" a="1"/>
  <c r="AP89" i="9" s="1"/>
  <c r="I89" i="14" s="1"/>
  <c r="BC89" i="9" a="1"/>
  <c r="BC89" i="9" s="1"/>
  <c r="K89" i="10" s="1"/>
  <c r="BE89" i="9" a="1"/>
  <c r="BE89" i="9" s="1"/>
  <c r="BG89" i="9" a="1"/>
  <c r="BG89" i="9" s="1"/>
  <c r="BI89" i="9" a="1"/>
  <c r="BI89" i="9" s="1"/>
  <c r="BT89" i="9" a="1"/>
  <c r="BT89" i="9" s="1"/>
  <c r="BV89" i="9" a="1"/>
  <c r="BV89" i="9" s="1"/>
  <c r="CI89" i="9" a="1"/>
  <c r="CI89" i="9" s="1"/>
  <c r="O89" i="10" s="1"/>
  <c r="CK89" i="9" a="1"/>
  <c r="CK89" i="9" s="1"/>
  <c r="CM89" i="9" a="1"/>
  <c r="CM89" i="9" s="1"/>
  <c r="CO89" i="9" a="1"/>
  <c r="CO89" i="9" s="1"/>
  <c r="DH89" i="9" a="1"/>
  <c r="DH89" i="9" s="1"/>
  <c r="DJ89" i="9" a="1"/>
  <c r="DJ89" i="9" s="1"/>
  <c r="N89" i="14" s="1"/>
  <c r="DW89" i="9" a="1"/>
  <c r="DW89" i="9" s="1"/>
  <c r="DY89" i="9" a="1"/>
  <c r="DY89" i="9" s="1"/>
  <c r="DA89" i="9" s="1"/>
  <c r="EA89" i="9" a="1"/>
  <c r="EA89" i="9" s="1"/>
  <c r="DC89" i="9" s="1"/>
  <c r="EC89" i="9" a="1"/>
  <c r="EC89" i="9" s="1"/>
  <c r="EN89" i="9" a="1"/>
  <c r="EN89" i="9" s="1"/>
  <c r="EP89" i="9" a="1"/>
  <c r="EP89" i="9" s="1"/>
  <c r="R89" i="14" s="1"/>
  <c r="FC89" i="9" a="1"/>
  <c r="FC89" i="9" s="1"/>
  <c r="FE89" i="9" a="1"/>
  <c r="FE89" i="9" s="1"/>
  <c r="FG89" i="9" a="1"/>
  <c r="FG89" i="9" s="1"/>
  <c r="FI89" i="9" a="1"/>
  <c r="FI89" i="9" s="1"/>
  <c r="L89" i="15" s="1"/>
  <c r="FT89" i="9" a="1"/>
  <c r="FT89" i="9" s="1"/>
  <c r="FV89" i="9" a="1"/>
  <c r="FV89" i="9" s="1"/>
  <c r="GI89" i="9" a="1"/>
  <c r="GI89" i="9" s="1"/>
  <c r="Z89" i="10" s="1"/>
  <c r="AB92" i="8" s="1"/>
  <c r="GK89" i="9" a="1"/>
  <c r="GK89" i="9" s="1"/>
  <c r="GM89" i="9" a="1"/>
  <c r="GM89" i="9" s="1"/>
  <c r="GO89" i="9" a="1"/>
  <c r="GO89" i="9" s="1"/>
  <c r="N89" i="15" s="1"/>
  <c r="GZ89" i="9" a="1"/>
  <c r="GZ89" i="9" s="1"/>
  <c r="HB89" i="9" a="1"/>
  <c r="HB89" i="9" s="1"/>
  <c r="AF89" i="14" s="1"/>
  <c r="HO89" i="9" a="1"/>
  <c r="HO89" i="9" s="1"/>
  <c r="AD89" i="10" s="1"/>
  <c r="AG92" i="8" s="1"/>
  <c r="HQ89" i="9" a="1"/>
  <c r="HQ89" i="9" s="1"/>
  <c r="HS89" i="9" a="1"/>
  <c r="HS89" i="9" s="1"/>
  <c r="HU89" i="9" a="1"/>
  <c r="HU89" i="9" s="1"/>
  <c r="R89" i="15" s="1"/>
  <c r="IF89" i="9" a="1"/>
  <c r="IF89" i="9" s="1"/>
  <c r="IH89" i="9" a="1"/>
  <c r="IH89" i="9" s="1"/>
  <c r="AL89" i="14" s="1"/>
  <c r="O90" i="9" a="1"/>
  <c r="O90" i="9" s="1"/>
  <c r="F90" i="10" s="1"/>
  <c r="Q90" i="9" a="1"/>
  <c r="Q90" i="9" s="1"/>
  <c r="S90" i="9" a="1"/>
  <c r="S90" i="9" s="1"/>
  <c r="U90" i="9" a="1"/>
  <c r="U90" i="9" s="1"/>
  <c r="B90" i="15" s="1"/>
  <c r="AD90" i="9"/>
  <c r="AU90" i="9" a="1"/>
  <c r="AU90" i="9" s="1"/>
  <c r="J90" i="10" s="1"/>
  <c r="AW90" i="9" a="1"/>
  <c r="AW90" i="9" s="1"/>
  <c r="AY90" i="9" a="1"/>
  <c r="AY90" i="9" s="1"/>
  <c r="BA90" i="9" a="1"/>
  <c r="BA90" i="9" s="1"/>
  <c r="BJ90" i="9"/>
  <c r="CA90" i="9" a="1"/>
  <c r="CA90" i="9" s="1"/>
  <c r="N90" i="10" s="1"/>
  <c r="CC90" i="9" a="1"/>
  <c r="CC90" i="9" s="1"/>
  <c r="CE90" i="9" a="1"/>
  <c r="CE90" i="9" s="1"/>
  <c r="CG90" i="9" a="1"/>
  <c r="CG90" i="9" s="1"/>
  <c r="CP90" i="9"/>
  <c r="DO90" i="9" a="1"/>
  <c r="DO90" i="9" s="1"/>
  <c r="R90" i="10" s="1"/>
  <c r="G93" i="7" s="1"/>
  <c r="DQ90" i="9" a="1"/>
  <c r="DQ90" i="9" s="1"/>
  <c r="DS90" i="9" a="1"/>
  <c r="DS90" i="9" s="1"/>
  <c r="DU90" i="9" a="1"/>
  <c r="DU90" i="9" s="1"/>
  <c r="H90" i="15" s="1"/>
  <c r="ED90" i="9"/>
  <c r="EU90" i="9" a="1"/>
  <c r="EU90" i="9" s="1"/>
  <c r="J144" i="12" s="1"/>
  <c r="EW90" i="9" a="1"/>
  <c r="EW90" i="9" s="1"/>
  <c r="EY90" i="9" a="1"/>
  <c r="EY90" i="9" s="1"/>
  <c r="FA90" i="9" a="1"/>
  <c r="FA90" i="9" s="1"/>
  <c r="FJ90" i="9"/>
  <c r="GA90" i="9" a="1"/>
  <c r="GA90" i="9" s="1"/>
  <c r="Y90" i="10" s="1"/>
  <c r="AA93" i="8" s="1"/>
  <c r="GC90" i="9" a="1"/>
  <c r="GC90" i="9" s="1"/>
  <c r="GE90" i="9" a="1"/>
  <c r="GE90" i="9" s="1"/>
  <c r="GG90" i="9" a="1"/>
  <c r="GG90" i="9" s="1"/>
  <c r="M90" i="15" s="1"/>
  <c r="GP90" i="9"/>
  <c r="HG90" i="9" a="1"/>
  <c r="HG90" i="9" s="1"/>
  <c r="AC90" i="10" s="1"/>
  <c r="AF93" i="8" s="1"/>
  <c r="HI90" i="9" a="1"/>
  <c r="HI90" i="9" s="1"/>
  <c r="HK90" i="9" a="1"/>
  <c r="HK90" i="9" s="1"/>
  <c r="HM90" i="9" a="1"/>
  <c r="HM90" i="9" s="1"/>
  <c r="Q90" i="15" s="1"/>
  <c r="HV90" i="9"/>
  <c r="IM90" i="9" a="1"/>
  <c r="IM90" i="9" s="1"/>
  <c r="AG90" i="10" s="1"/>
  <c r="AK93" i="8" s="1"/>
  <c r="IO90" i="9" a="1"/>
  <c r="IO90" i="9" s="1"/>
  <c r="IQ90" i="9" a="1"/>
  <c r="IQ90" i="9" s="1"/>
  <c r="IS90" i="9" a="1"/>
  <c r="IS90" i="9" s="1"/>
  <c r="U90" i="15" s="1"/>
  <c r="V91" i="9"/>
  <c r="BB91" i="9"/>
  <c r="CH91" i="9"/>
  <c r="DV91" i="9"/>
  <c r="FB91" i="9"/>
  <c r="GH91" i="9"/>
  <c r="HN91" i="9"/>
  <c r="V92" i="9"/>
  <c r="BJ92" i="9"/>
  <c r="ED92" i="9"/>
  <c r="FZ92" i="9"/>
  <c r="HN92" i="9"/>
  <c r="J93" i="9" a="1"/>
  <c r="J93" i="9" s="1"/>
  <c r="M93" i="9" a="1"/>
  <c r="M93" i="9" s="1"/>
  <c r="AA93" i="9" a="1"/>
  <c r="AA93" i="9" s="1"/>
  <c r="AM93" i="9" a="1"/>
  <c r="AM93" i="9" s="1"/>
  <c r="I93" i="10" s="1"/>
  <c r="S96" i="6" s="1"/>
  <c r="AR93" i="9" a="1"/>
  <c r="AR93" i="9" s="1"/>
  <c r="AX93" i="9" a="1"/>
  <c r="AX93" i="9" s="1"/>
  <c r="BU93" i="9" a="1"/>
  <c r="BU93" i="9" s="1"/>
  <c r="CF93" i="9" a="1"/>
  <c r="CF93" i="9" s="1"/>
  <c r="CI93" i="9" a="1"/>
  <c r="CI93" i="9" s="1"/>
  <c r="O93" i="10" s="1"/>
  <c r="CL93" i="9" a="1"/>
  <c r="CL93" i="9" s="1"/>
  <c r="DB93" i="9"/>
  <c r="DG93" i="9" a="1"/>
  <c r="DG93" i="9" s="1"/>
  <c r="Q93" i="10" s="1"/>
  <c r="F96" i="7" s="1"/>
  <c r="DL93" i="9" a="1"/>
  <c r="DL93" i="9" s="1"/>
  <c r="DR93" i="9" a="1"/>
  <c r="DR93" i="9" s="1"/>
  <c r="O93" i="14" s="1"/>
  <c r="EO93" i="9" a="1"/>
  <c r="EO93" i="9" s="1"/>
  <c r="EZ93" i="9" a="1"/>
  <c r="EZ93" i="9" s="1"/>
  <c r="FC93" i="9" a="1"/>
  <c r="FC93" i="9" s="1"/>
  <c r="FF93" i="9" a="1"/>
  <c r="FF93" i="9" s="1"/>
  <c r="AA93" i="14" s="1"/>
  <c r="GG93" i="9" a="1"/>
  <c r="GG93" i="9" s="1"/>
  <c r="M93" i="15" s="1"/>
  <c r="GE93" i="9" a="1"/>
  <c r="GE93" i="9" s="1"/>
  <c r="GC93" i="9" a="1"/>
  <c r="GC93" i="9" s="1"/>
  <c r="GA93" i="9" a="1"/>
  <c r="GA93" i="9" s="1"/>
  <c r="Y93" i="10" s="1"/>
  <c r="AA96" i="8" s="1"/>
  <c r="GK93" i="9" a="1"/>
  <c r="GK93" i="9" s="1"/>
  <c r="GN93" i="9" a="1"/>
  <c r="GN93" i="9" s="1"/>
  <c r="HB93" i="9" a="1"/>
  <c r="HB93" i="9" s="1"/>
  <c r="AF93" i="14" s="1"/>
  <c r="HE93" i="9" a="1"/>
  <c r="HE93" i="9" s="1"/>
  <c r="P93" i="15" s="1"/>
  <c r="HS93" i="9" a="1"/>
  <c r="HS93" i="9" s="1"/>
  <c r="IE93" i="9" a="1"/>
  <c r="IE93" i="9" s="1"/>
  <c r="AF93" i="10" s="1"/>
  <c r="AJ96" i="8" s="1"/>
  <c r="IJ93" i="9" a="1"/>
  <c r="IJ93" i="9" s="1"/>
  <c r="IP93" i="9" a="1"/>
  <c r="IP93" i="9" s="1"/>
  <c r="AM93" i="14" s="1"/>
  <c r="AD94" i="9"/>
  <c r="CP94" i="9"/>
  <c r="FJ94" i="9"/>
  <c r="HV94" i="9"/>
  <c r="AF95" i="9" a="1"/>
  <c r="AF95" i="9" s="1"/>
  <c r="BQ95" i="9" a="1"/>
  <c r="BQ95" i="9" s="1"/>
  <c r="F95" i="15" s="1"/>
  <c r="BO95" i="9" a="1"/>
  <c r="BO95" i="9" s="1"/>
  <c r="BM95" i="9" a="1"/>
  <c r="BM95" i="9" s="1"/>
  <c r="BK95" i="9" a="1"/>
  <c r="BK95" i="9" s="1"/>
  <c r="L95" i="10" s="1"/>
  <c r="BN95" i="9" a="1"/>
  <c r="BN95" i="9" s="1"/>
  <c r="J95" i="14" s="1"/>
  <c r="CR95" i="9" a="1"/>
  <c r="CR95" i="9" s="1"/>
  <c r="EK95" i="9" a="1"/>
  <c r="EK95" i="9" s="1"/>
  <c r="J95" i="15" s="1"/>
  <c r="EI95" i="9" a="1"/>
  <c r="EI95" i="9" s="1"/>
  <c r="EG95" i="9" a="1"/>
  <c r="EG95" i="9" s="1"/>
  <c r="EE95" i="9" a="1"/>
  <c r="EE95" i="9" s="1"/>
  <c r="T95" i="10" s="1"/>
  <c r="I98" i="7" s="1"/>
  <c r="EH95" i="9" a="1"/>
  <c r="EH95" i="9" s="1"/>
  <c r="Q95" i="14" s="1"/>
  <c r="FL95" i="9" a="1"/>
  <c r="FL95" i="9" s="1"/>
  <c r="GW95" i="9" a="1"/>
  <c r="GW95" i="9" s="1"/>
  <c r="O95" i="15" s="1"/>
  <c r="GU95" i="9" a="1"/>
  <c r="GU95" i="9" s="1"/>
  <c r="GS95" i="9" a="1"/>
  <c r="GS95" i="9" s="1"/>
  <c r="GQ95" i="9" a="1"/>
  <c r="GQ95" i="9" s="1"/>
  <c r="AA95" i="10" s="1"/>
  <c r="AC98" i="8" s="1"/>
  <c r="GT95" i="9" a="1"/>
  <c r="GT95" i="9" s="1"/>
  <c r="AE95" i="14" s="1"/>
  <c r="HX95" i="9" a="1"/>
  <c r="HX95" i="9" s="1"/>
  <c r="AC96" i="9" a="1"/>
  <c r="AC96" i="9" s="1"/>
  <c r="C96" i="15" s="1"/>
  <c r="AA96" i="9" a="1"/>
  <c r="AA96" i="9" s="1"/>
  <c r="Y96" i="9" a="1"/>
  <c r="Y96" i="9" s="1"/>
  <c r="W96" i="9" a="1"/>
  <c r="W96" i="9" s="1"/>
  <c r="G96" i="10" s="1"/>
  <c r="Z96" i="9" a="1"/>
  <c r="Z96" i="9" s="1"/>
  <c r="F96" i="14" s="1"/>
  <c r="BD96" i="9" a="1"/>
  <c r="BD96" i="9" s="1"/>
  <c r="CO96" i="9" a="1"/>
  <c r="CO96" i="9" s="1"/>
  <c r="CM96" i="9" a="1"/>
  <c r="CM96" i="9" s="1"/>
  <c r="CK96" i="9" a="1"/>
  <c r="CK96" i="9" s="1"/>
  <c r="CI96" i="9" a="1"/>
  <c r="CI96" i="9" s="1"/>
  <c r="O96" i="10" s="1"/>
  <c r="CL96" i="9" a="1"/>
  <c r="CL96" i="9" s="1"/>
  <c r="DX96" i="9" a="1"/>
  <c r="DX96" i="9" s="1"/>
  <c r="CZ96" i="9" s="1"/>
  <c r="FI96" i="9" a="1"/>
  <c r="FI96" i="9" s="1"/>
  <c r="L96" i="15" s="1"/>
  <c r="FG96" i="9" a="1"/>
  <c r="FG96" i="9" s="1"/>
  <c r="FE96" i="9" a="1"/>
  <c r="FE96" i="9" s="1"/>
  <c r="FC96" i="9" a="1"/>
  <c r="FC96" i="9" s="1"/>
  <c r="FF96" i="9" a="1"/>
  <c r="FF96" i="9" s="1"/>
  <c r="AA96" i="14" s="1"/>
  <c r="GJ96" i="9" a="1"/>
  <c r="GJ96" i="9" s="1"/>
  <c r="HU96" i="9" a="1"/>
  <c r="HU96" i="9" s="1"/>
  <c r="R96" i="15" s="1"/>
  <c r="HS96" i="9" a="1"/>
  <c r="HS96" i="9" s="1"/>
  <c r="HQ96" i="9" a="1"/>
  <c r="HQ96" i="9" s="1"/>
  <c r="HO96" i="9" a="1"/>
  <c r="HO96" i="9" s="1"/>
  <c r="AD96" i="10" s="1"/>
  <c r="AG99" i="8" s="1"/>
  <c r="HR96" i="9" a="1"/>
  <c r="HR96" i="9" s="1"/>
  <c r="AI96" i="14" s="1"/>
  <c r="P97" i="9" a="1"/>
  <c r="P97" i="9" s="1"/>
  <c r="AN97" i="9" a="1"/>
  <c r="AN97" i="9" s="1"/>
  <c r="CG97" i="9" a="1"/>
  <c r="CG97" i="9" s="1"/>
  <c r="CE97" i="9" a="1"/>
  <c r="CE97" i="9" s="1"/>
  <c r="CC97" i="9" a="1"/>
  <c r="CC97" i="9" s="1"/>
  <c r="CA97" i="9" a="1"/>
  <c r="CA97" i="9" s="1"/>
  <c r="N97" i="10" s="1"/>
  <c r="CD97" i="9" a="1"/>
  <c r="CD97" i="9" s="1"/>
  <c r="DM97" i="9" a="1"/>
  <c r="DM97" i="9" s="1"/>
  <c r="G97" i="15" s="1"/>
  <c r="DK97" i="9" a="1"/>
  <c r="DK97" i="9" s="1"/>
  <c r="DI97" i="9" a="1"/>
  <c r="DI97" i="9" s="1"/>
  <c r="DG97" i="9" a="1"/>
  <c r="DG97" i="9" s="1"/>
  <c r="Q97" i="10" s="1"/>
  <c r="F100" i="7" s="1"/>
  <c r="DJ97" i="9" a="1"/>
  <c r="DJ97" i="9" s="1"/>
  <c r="N97" i="14" s="1"/>
  <c r="S97" i="10"/>
  <c r="H100" i="7" s="1"/>
  <c r="EV97" i="9" a="1"/>
  <c r="EV97" i="9" s="1"/>
  <c r="FT97" i="9" a="1"/>
  <c r="FT97" i="9" s="1"/>
  <c r="HM97" i="9" a="1"/>
  <c r="HM97" i="9" s="1"/>
  <c r="Q97" i="15" s="1"/>
  <c r="HK97" i="9" a="1"/>
  <c r="HK97" i="9" s="1"/>
  <c r="HI97" i="9" a="1"/>
  <c r="HI97" i="9" s="1"/>
  <c r="HG97" i="9" a="1"/>
  <c r="HG97" i="9" s="1"/>
  <c r="AC97" i="10" s="1"/>
  <c r="AF100" i="8" s="1"/>
  <c r="AH100" i="8" s="1"/>
  <c r="HJ97" i="9" a="1"/>
  <c r="HJ97" i="9" s="1"/>
  <c r="AH97" i="14" s="1"/>
  <c r="IK97" i="9" a="1"/>
  <c r="IK97" i="9" s="1"/>
  <c r="T97" i="15" s="1"/>
  <c r="II97" i="9" a="1"/>
  <c r="II97" i="9" s="1"/>
  <c r="IG97" i="9" a="1"/>
  <c r="IG97" i="9" s="1"/>
  <c r="IE97" i="9" a="1"/>
  <c r="IE97" i="9" s="1"/>
  <c r="AF97" i="10" s="1"/>
  <c r="AJ100" i="8" s="1"/>
  <c r="IH97" i="9" a="1"/>
  <c r="IH97" i="9" s="1"/>
  <c r="AL97" i="14" s="1"/>
  <c r="M98" i="9" a="1"/>
  <c r="M98" i="9" s="1"/>
  <c r="K98" i="9" a="1"/>
  <c r="K98" i="9" s="1"/>
  <c r="I98" i="9" a="1"/>
  <c r="I98" i="9" s="1"/>
  <c r="G98" i="9" a="1"/>
  <c r="G98" i="9" s="1"/>
  <c r="O155" i="12" s="1"/>
  <c r="J98" i="9" a="1"/>
  <c r="J98" i="9" s="1"/>
  <c r="AN98" i="9" a="1"/>
  <c r="AN98" i="9" s="1"/>
  <c r="BY98" i="9" a="1"/>
  <c r="BY98" i="9" s="1"/>
  <c r="BW98" i="9" a="1"/>
  <c r="BW98" i="9" s="1"/>
  <c r="BU98" i="9" a="1"/>
  <c r="BU98" i="9" s="1"/>
  <c r="BS98" i="9" a="1"/>
  <c r="BS98" i="9" s="1"/>
  <c r="M98" i="10" s="1"/>
  <c r="BV98" i="9" a="1"/>
  <c r="BV98" i="9" s="1"/>
  <c r="DH98" i="9" a="1"/>
  <c r="DH98" i="9" s="1"/>
  <c r="ES98" i="9" a="1"/>
  <c r="ES98" i="9" s="1"/>
  <c r="K98" i="15" s="1"/>
  <c r="EQ98" i="9" a="1"/>
  <c r="EQ98" i="9" s="1"/>
  <c r="EO98" i="9" a="1"/>
  <c r="EO98" i="9" s="1"/>
  <c r="EM98" i="9" a="1"/>
  <c r="EM98" i="9" s="1"/>
  <c r="U98" i="10" s="1"/>
  <c r="J101" i="7" s="1"/>
  <c r="P101" i="7" s="1"/>
  <c r="EP98" i="9" a="1"/>
  <c r="EP98" i="9" s="1"/>
  <c r="R98" i="14" s="1"/>
  <c r="FT98" i="9" a="1"/>
  <c r="FT98" i="9" s="1"/>
  <c r="HE98" i="9" a="1"/>
  <c r="HE98" i="9" s="1"/>
  <c r="P98" i="15" s="1"/>
  <c r="HC98" i="9" a="1"/>
  <c r="HC98" i="9" s="1"/>
  <c r="HA98" i="9" a="1"/>
  <c r="HA98" i="9" s="1"/>
  <c r="GY98" i="9" a="1"/>
  <c r="GY98" i="9" s="1"/>
  <c r="AB98" i="10" s="1"/>
  <c r="AD101" i="8" s="1"/>
  <c r="HB98" i="9" a="1"/>
  <c r="HB98" i="9" s="1"/>
  <c r="AF98" i="14" s="1"/>
  <c r="IF98" i="9" a="1"/>
  <c r="IF98" i="9" s="1"/>
  <c r="C99" i="10"/>
  <c r="ID99" i="9"/>
  <c r="GX99" i="9"/>
  <c r="FR99" i="9"/>
  <c r="EL99" i="9"/>
  <c r="DF99" i="9"/>
  <c r="CX99" i="9"/>
  <c r="BR99" i="9"/>
  <c r="AL99" i="9"/>
  <c r="F99" i="9"/>
  <c r="IL99" i="9"/>
  <c r="HF99" i="9"/>
  <c r="FZ99" i="9"/>
  <c r="ET99" i="9"/>
  <c r="DN99" i="9"/>
  <c r="BZ99" i="9"/>
  <c r="AT99" i="9"/>
  <c r="N99" i="9"/>
  <c r="X99" i="9" a="1"/>
  <c r="X99" i="9" s="1"/>
  <c r="BB99" i="9"/>
  <c r="CJ99" i="9" a="1"/>
  <c r="CJ99" i="9" s="1"/>
  <c r="DV99" i="9"/>
  <c r="FD99" i="9" a="1"/>
  <c r="FD99" i="9" s="1"/>
  <c r="GH99" i="9"/>
  <c r="HP99" i="9" a="1"/>
  <c r="HP99" i="9" s="1"/>
  <c r="U100" i="9" a="1"/>
  <c r="U100" i="9" s="1"/>
  <c r="B100" i="15" s="1"/>
  <c r="S100" i="9" a="1"/>
  <c r="S100" i="9" s="1"/>
  <c r="Q100" i="9" a="1"/>
  <c r="Q100" i="9" s="1"/>
  <c r="O100" i="9" a="1"/>
  <c r="O100" i="9" s="1"/>
  <c r="F100" i="10" s="1"/>
  <c r="R100" i="9" a="1"/>
  <c r="R100" i="9" s="1"/>
  <c r="E100" i="14" s="1"/>
  <c r="AV100" i="9" a="1"/>
  <c r="AV100" i="9" s="1"/>
  <c r="CG100" i="9" a="1"/>
  <c r="CG100" i="9" s="1"/>
  <c r="CE100" i="9" a="1"/>
  <c r="CE100" i="9" s="1"/>
  <c r="CC100" i="9" a="1"/>
  <c r="CC100" i="9" s="1"/>
  <c r="CA100" i="9" a="1"/>
  <c r="CA100" i="9" s="1"/>
  <c r="N100" i="10" s="1"/>
  <c r="CD100" i="9" a="1"/>
  <c r="CD100" i="9" s="1"/>
  <c r="DP100" i="9" a="1"/>
  <c r="DP100" i="9" s="1"/>
  <c r="FA100" i="9" a="1"/>
  <c r="FA100" i="9" s="1"/>
  <c r="EY100" i="9" a="1"/>
  <c r="EY100" i="9" s="1"/>
  <c r="EW100" i="9" a="1"/>
  <c r="EW100" i="9" s="1"/>
  <c r="EU100" i="9" a="1"/>
  <c r="EU100" i="9" s="1"/>
  <c r="J158" i="12" s="1"/>
  <c r="Q103" i="8" s="1"/>
  <c r="R103" i="8" s="1"/>
  <c r="EX100" i="9" a="1"/>
  <c r="EX100" i="9" s="1"/>
  <c r="W100" i="14" s="1"/>
  <c r="X100" i="14" s="1"/>
  <c r="T100" i="14" s="1"/>
  <c r="GB100" i="9" a="1"/>
  <c r="GB100" i="9" s="1"/>
  <c r="HM100" i="9" a="1"/>
  <c r="HM100" i="9" s="1"/>
  <c r="Q100" i="15" s="1"/>
  <c r="HK100" i="9" a="1"/>
  <c r="HK100" i="9" s="1"/>
  <c r="HI100" i="9" a="1"/>
  <c r="HI100" i="9" s="1"/>
  <c r="HG100" i="9" a="1"/>
  <c r="HG100" i="9" s="1"/>
  <c r="AC100" i="10" s="1"/>
  <c r="AF103" i="8" s="1"/>
  <c r="HJ100" i="9" a="1"/>
  <c r="HJ100" i="9" s="1"/>
  <c r="AH100" i="14" s="1"/>
  <c r="IN100" i="9" a="1"/>
  <c r="IN100" i="9" s="1"/>
  <c r="H101" i="9" a="1"/>
  <c r="H101" i="9" s="1"/>
  <c r="BV101" i="9" a="1"/>
  <c r="BV101" i="9" s="1"/>
  <c r="EP101" i="9" a="1"/>
  <c r="EP101" i="9" s="1"/>
  <c r="R101" i="14" s="1"/>
  <c r="FT101" i="9" a="1"/>
  <c r="FT101" i="9" s="1"/>
  <c r="HE101" i="9" a="1"/>
  <c r="HE101" i="9" s="1"/>
  <c r="P101" i="15" s="1"/>
  <c r="HC101" i="9" a="1"/>
  <c r="HC101" i="9" s="1"/>
  <c r="HA101" i="9" a="1"/>
  <c r="HA101" i="9" s="1"/>
  <c r="GY101" i="9" a="1"/>
  <c r="GY101" i="9" s="1"/>
  <c r="AB101" i="10" s="1"/>
  <c r="AD104" i="8" s="1"/>
  <c r="C102" i="10"/>
  <c r="ID102" i="9"/>
  <c r="GX102" i="9"/>
  <c r="FR102" i="9"/>
  <c r="EL102" i="9"/>
  <c r="DF102" i="9"/>
  <c r="CX102" i="9"/>
  <c r="BR102" i="9"/>
  <c r="AL102" i="9"/>
  <c r="F102" i="9"/>
  <c r="IL102" i="9"/>
  <c r="HF102" i="9"/>
  <c r="FZ102" i="9"/>
  <c r="ET102" i="9"/>
  <c r="DN102" i="9"/>
  <c r="BZ102" i="9"/>
  <c r="AT102" i="9"/>
  <c r="N102" i="9"/>
  <c r="HN102" i="9"/>
  <c r="GH102" i="9"/>
  <c r="FB102" i="9"/>
  <c r="DV102" i="9"/>
  <c r="CH102" i="9"/>
  <c r="BB102" i="9"/>
  <c r="V102" i="9"/>
  <c r="AH102" i="9" a="1"/>
  <c r="AH102" i="9" s="1"/>
  <c r="H102" i="14" s="1"/>
  <c r="CP102" i="9"/>
  <c r="FJ102" i="9"/>
  <c r="GR102" i="9" a="1"/>
  <c r="GR102" i="9" s="1"/>
  <c r="HZ102" i="9" a="1"/>
  <c r="HZ102" i="9" s="1"/>
  <c r="AK102" i="14" s="1"/>
  <c r="Z103" i="9" a="1"/>
  <c r="Z103" i="9" s="1"/>
  <c r="F103" i="14" s="1"/>
  <c r="CO103" i="9" a="1"/>
  <c r="CO103" i="9" s="1"/>
  <c r="CM103" i="9" a="1"/>
  <c r="CM103" i="9" s="1"/>
  <c r="CK103" i="9" a="1"/>
  <c r="CK103" i="9" s="1"/>
  <c r="CI103" i="9" a="1"/>
  <c r="CI103" i="9" s="1"/>
  <c r="O103" i="10" s="1"/>
  <c r="FI103" i="9" a="1"/>
  <c r="FI103" i="9" s="1"/>
  <c r="L103" i="15" s="1"/>
  <c r="FG103" i="9" a="1"/>
  <c r="FG103" i="9" s="1"/>
  <c r="FE103" i="9" a="1"/>
  <c r="FE103" i="9" s="1"/>
  <c r="FC103" i="9" a="1"/>
  <c r="FC103" i="9" s="1"/>
  <c r="GJ103" i="9" a="1"/>
  <c r="GJ103" i="9" s="1"/>
  <c r="HR103" i="9" a="1"/>
  <c r="HR103" i="9" s="1"/>
  <c r="AI103" i="14" s="1"/>
  <c r="DP104" i="9" a="1"/>
  <c r="DP104" i="9" s="1"/>
  <c r="EV104" i="9" a="1"/>
  <c r="EV104" i="9" s="1"/>
  <c r="GB104" i="9" a="1"/>
  <c r="GB104" i="9" s="1"/>
  <c r="HH104" i="9" a="1"/>
  <c r="HH104" i="9" s="1"/>
  <c r="I112" i="15"/>
  <c r="DE112" i="9"/>
  <c r="AD77" i="9"/>
  <c r="BJ77" i="9"/>
  <c r="CP77" i="9"/>
  <c r="ED77" i="9"/>
  <c r="FJ77" i="9"/>
  <c r="GP77" i="9"/>
  <c r="HV77" i="9"/>
  <c r="V78" i="9"/>
  <c r="BB78" i="9"/>
  <c r="CH78" i="9"/>
  <c r="DV78" i="9"/>
  <c r="FB78" i="9"/>
  <c r="GH78" i="9"/>
  <c r="HN78" i="9"/>
  <c r="AD81" i="9"/>
  <c r="BJ81" i="9"/>
  <c r="CP81" i="9"/>
  <c r="ED81" i="9"/>
  <c r="FJ81" i="9"/>
  <c r="GP81" i="9"/>
  <c r="HV81" i="9"/>
  <c r="V82" i="9"/>
  <c r="BB82" i="9"/>
  <c r="CH82" i="9"/>
  <c r="DV82" i="9"/>
  <c r="FB82" i="9"/>
  <c r="GH82" i="9"/>
  <c r="HN82" i="9"/>
  <c r="AD85" i="9"/>
  <c r="BJ85" i="9"/>
  <c r="CP85" i="9"/>
  <c r="ED85" i="9"/>
  <c r="EU85" i="9" a="1"/>
  <c r="EU85" i="9" s="1"/>
  <c r="J142" i="12" s="1"/>
  <c r="Q88" i="8" s="1"/>
  <c r="R88" i="8" s="1"/>
  <c r="EW85" i="9" a="1"/>
  <c r="EW85" i="9" s="1"/>
  <c r="EY85" i="9" a="1"/>
  <c r="EY85" i="9" s="1"/>
  <c r="FA85" i="9" a="1"/>
  <c r="FA85" i="9" s="1"/>
  <c r="FJ85" i="9"/>
  <c r="GA85" i="9" a="1"/>
  <c r="GA85" i="9" s="1"/>
  <c r="Y85" i="10" s="1"/>
  <c r="AA88" i="8" s="1"/>
  <c r="GC85" i="9" a="1"/>
  <c r="GC85" i="9" s="1"/>
  <c r="GE85" i="9" a="1"/>
  <c r="GE85" i="9" s="1"/>
  <c r="GG85" i="9" a="1"/>
  <c r="GG85" i="9" s="1"/>
  <c r="M85" i="15" s="1"/>
  <c r="GP85" i="9"/>
  <c r="HG85" i="9" a="1"/>
  <c r="HG85" i="9" s="1"/>
  <c r="AC85" i="10" s="1"/>
  <c r="AF88" i="8" s="1"/>
  <c r="AH88" i="8" s="1"/>
  <c r="HI85" i="9" a="1"/>
  <c r="HI85" i="9" s="1"/>
  <c r="HK85" i="9" a="1"/>
  <c r="HK85" i="9" s="1"/>
  <c r="HM85" i="9" a="1"/>
  <c r="HM85" i="9" s="1"/>
  <c r="Q85" i="15" s="1"/>
  <c r="HV85" i="9"/>
  <c r="IM85" i="9" a="1"/>
  <c r="IM85" i="9" s="1"/>
  <c r="AG85" i="10" s="1"/>
  <c r="AK88" i="8" s="1"/>
  <c r="IO85" i="9" a="1"/>
  <c r="IO85" i="9" s="1"/>
  <c r="IQ85" i="9" a="1"/>
  <c r="IQ85" i="9" s="1"/>
  <c r="IS85" i="9" a="1"/>
  <c r="IS85" i="9" s="1"/>
  <c r="U85" i="15" s="1"/>
  <c r="G86" i="9" a="1"/>
  <c r="G86" i="9" s="1"/>
  <c r="O143" i="12" s="1"/>
  <c r="I86" i="9" a="1"/>
  <c r="I86" i="9" s="1"/>
  <c r="K86" i="9" a="1"/>
  <c r="K86" i="9" s="1"/>
  <c r="M86" i="9" a="1"/>
  <c r="M86" i="9" s="1"/>
  <c r="V86" i="9"/>
  <c r="AM86" i="9" a="1"/>
  <c r="AM86" i="9" s="1"/>
  <c r="I86" i="10" s="1"/>
  <c r="S89" i="6" s="1"/>
  <c r="AO86" i="9" a="1"/>
  <c r="AO86" i="9" s="1"/>
  <c r="AQ86" i="9" a="1"/>
  <c r="AQ86" i="9" s="1"/>
  <c r="AS86" i="9" a="1"/>
  <c r="AS86" i="9" s="1"/>
  <c r="E86" i="15" s="1"/>
  <c r="BB86" i="9"/>
  <c r="BS86" i="9" a="1"/>
  <c r="BS86" i="9" s="1"/>
  <c r="M86" i="10" s="1"/>
  <c r="BU86" i="9" a="1"/>
  <c r="BU86" i="9" s="1"/>
  <c r="BW86" i="9" a="1"/>
  <c r="BW86" i="9" s="1"/>
  <c r="BY86" i="9" a="1"/>
  <c r="BY86" i="9" s="1"/>
  <c r="CH86" i="9"/>
  <c r="DG86" i="9" a="1"/>
  <c r="DG86" i="9" s="1"/>
  <c r="Q86" i="10" s="1"/>
  <c r="F89" i="7" s="1"/>
  <c r="DI86" i="9" a="1"/>
  <c r="DI86" i="9" s="1"/>
  <c r="DK86" i="9" a="1"/>
  <c r="DK86" i="9" s="1"/>
  <c r="DM86" i="9" a="1"/>
  <c r="DM86" i="9" s="1"/>
  <c r="G86" i="15" s="1"/>
  <c r="DV86" i="9"/>
  <c r="EM86" i="9" a="1"/>
  <c r="EM86" i="9" s="1"/>
  <c r="U86" i="10" s="1"/>
  <c r="J89" i="7" s="1"/>
  <c r="P89" i="7" s="1"/>
  <c r="EO86" i="9" a="1"/>
  <c r="EO86" i="9" s="1"/>
  <c r="EQ86" i="9" a="1"/>
  <c r="EQ86" i="9" s="1"/>
  <c r="ES86" i="9" a="1"/>
  <c r="ES86" i="9" s="1"/>
  <c r="K86" i="15" s="1"/>
  <c r="FB86" i="9"/>
  <c r="FS86" i="9" a="1"/>
  <c r="FS86" i="9" s="1"/>
  <c r="X86" i="10" s="1"/>
  <c r="FU86" i="9" a="1"/>
  <c r="FU86" i="9" s="1"/>
  <c r="FW86" i="9" a="1"/>
  <c r="FW86" i="9" s="1"/>
  <c r="FY86" i="9" a="1"/>
  <c r="FY86" i="9" s="1"/>
  <c r="GH86" i="9"/>
  <c r="GY86" i="9" a="1"/>
  <c r="GY86" i="9" s="1"/>
  <c r="AB86" i="10" s="1"/>
  <c r="AD89" i="8" s="1"/>
  <c r="HA86" i="9" a="1"/>
  <c r="HA86" i="9" s="1"/>
  <c r="HC86" i="9" a="1"/>
  <c r="HC86" i="9" s="1"/>
  <c r="HE86" i="9" a="1"/>
  <c r="HE86" i="9" s="1"/>
  <c r="P86" i="15" s="1"/>
  <c r="HN86" i="9"/>
  <c r="IE86" i="9" a="1"/>
  <c r="IE86" i="9" s="1"/>
  <c r="AF86" i="10" s="1"/>
  <c r="AJ89" i="8" s="1"/>
  <c r="IG86" i="9" a="1"/>
  <c r="IG86" i="9" s="1"/>
  <c r="II86" i="9" a="1"/>
  <c r="II86" i="9" s="1"/>
  <c r="IK86" i="9" a="1"/>
  <c r="IK86" i="9" s="1"/>
  <c r="T86" i="15" s="1"/>
  <c r="N87" i="9"/>
  <c r="AT87" i="9"/>
  <c r="BZ87" i="9"/>
  <c r="DN87" i="9"/>
  <c r="ET87" i="9"/>
  <c r="FZ87" i="9"/>
  <c r="HF87" i="9"/>
  <c r="IL87" i="9"/>
  <c r="F88" i="9"/>
  <c r="AL88" i="9"/>
  <c r="BR88" i="9"/>
  <c r="CX88" i="9"/>
  <c r="DF88" i="9"/>
  <c r="EL88" i="9"/>
  <c r="FR88" i="9"/>
  <c r="GX88" i="9"/>
  <c r="ID88" i="9"/>
  <c r="O89" i="9" a="1"/>
  <c r="O89" i="9" s="1"/>
  <c r="F89" i="10" s="1"/>
  <c r="Q89" i="9" a="1"/>
  <c r="Q89" i="9" s="1"/>
  <c r="S89" i="9" a="1"/>
  <c r="S89" i="9" s="1"/>
  <c r="U89" i="9" a="1"/>
  <c r="U89" i="9" s="1"/>
  <c r="B89" i="15" s="1"/>
  <c r="AD89" i="9"/>
  <c r="AU89" i="9" a="1"/>
  <c r="AU89" i="9" s="1"/>
  <c r="J89" i="10" s="1"/>
  <c r="AW89" i="9" a="1"/>
  <c r="AW89" i="9" s="1"/>
  <c r="AY89" i="9" a="1"/>
  <c r="AY89" i="9" s="1"/>
  <c r="BA89" i="9" a="1"/>
  <c r="BA89" i="9" s="1"/>
  <c r="BJ89" i="9"/>
  <c r="CA89" i="9" a="1"/>
  <c r="CA89" i="9" s="1"/>
  <c r="N89" i="10" s="1"/>
  <c r="CC89" i="9" a="1"/>
  <c r="CC89" i="9" s="1"/>
  <c r="CE89" i="9" a="1"/>
  <c r="CE89" i="9" s="1"/>
  <c r="CG89" i="9" a="1"/>
  <c r="CG89" i="9" s="1"/>
  <c r="CP89" i="9"/>
  <c r="DO89" i="9" a="1"/>
  <c r="DO89" i="9" s="1"/>
  <c r="R89" i="10" s="1"/>
  <c r="G92" i="7" s="1"/>
  <c r="M92" i="7" s="1"/>
  <c r="DQ89" i="9" a="1"/>
  <c r="DQ89" i="9" s="1"/>
  <c r="DS89" i="9" a="1"/>
  <c r="DS89" i="9" s="1"/>
  <c r="DU89" i="9" a="1"/>
  <c r="DU89" i="9" s="1"/>
  <c r="H89" i="15" s="1"/>
  <c r="ED89" i="9"/>
  <c r="EU89" i="9" a="1"/>
  <c r="EU89" i="9" s="1"/>
  <c r="EW89" i="9" a="1"/>
  <c r="EW89" i="9" s="1"/>
  <c r="EY89" i="9" a="1"/>
  <c r="EY89" i="9" s="1"/>
  <c r="FA89" i="9" a="1"/>
  <c r="FA89" i="9" s="1"/>
  <c r="FJ89" i="9"/>
  <c r="GA89" i="9" a="1"/>
  <c r="GA89" i="9" s="1"/>
  <c r="Y89" i="10" s="1"/>
  <c r="AA92" i="8" s="1"/>
  <c r="GC89" i="9" a="1"/>
  <c r="GC89" i="9" s="1"/>
  <c r="GE89" i="9" a="1"/>
  <c r="GE89" i="9" s="1"/>
  <c r="GG89" i="9" a="1"/>
  <c r="GG89" i="9" s="1"/>
  <c r="M89" i="15" s="1"/>
  <c r="GP89" i="9"/>
  <c r="HG89" i="9" a="1"/>
  <c r="HG89" i="9" s="1"/>
  <c r="AC89" i="10" s="1"/>
  <c r="AF92" i="8" s="1"/>
  <c r="AH92" i="8" s="1"/>
  <c r="HI89" i="9" a="1"/>
  <c r="HI89" i="9" s="1"/>
  <c r="HK89" i="9" a="1"/>
  <c r="HK89" i="9" s="1"/>
  <c r="HM89" i="9" a="1"/>
  <c r="HM89" i="9" s="1"/>
  <c r="Q89" i="15" s="1"/>
  <c r="HV89" i="9"/>
  <c r="IM89" i="9" a="1"/>
  <c r="IM89" i="9" s="1"/>
  <c r="AG89" i="10" s="1"/>
  <c r="AK92" i="8" s="1"/>
  <c r="IO89" i="9" a="1"/>
  <c r="IO89" i="9" s="1"/>
  <c r="IQ89" i="9" a="1"/>
  <c r="IQ89" i="9" s="1"/>
  <c r="IS89" i="9" a="1"/>
  <c r="IS89" i="9" s="1"/>
  <c r="U89" i="15" s="1"/>
  <c r="G90" i="9" a="1"/>
  <c r="G90" i="9" s="1"/>
  <c r="O144" i="12" s="1"/>
  <c r="K96" i="6" s="1"/>
  <c r="L96" i="6" s="1"/>
  <c r="M96" i="6" s="1"/>
  <c r="I90" i="9" a="1"/>
  <c r="I90" i="9" s="1"/>
  <c r="K90" i="9" a="1"/>
  <c r="K90" i="9" s="1"/>
  <c r="M90" i="9" a="1"/>
  <c r="M90" i="9" s="1"/>
  <c r="V90" i="9"/>
  <c r="AM90" i="9" a="1"/>
  <c r="AM90" i="9" s="1"/>
  <c r="I90" i="10" s="1"/>
  <c r="S93" i="6" s="1"/>
  <c r="AO90" i="9" a="1"/>
  <c r="AO90" i="9" s="1"/>
  <c r="AQ90" i="9" a="1"/>
  <c r="AQ90" i="9" s="1"/>
  <c r="AS90" i="9" a="1"/>
  <c r="AS90" i="9" s="1"/>
  <c r="E90" i="15" s="1"/>
  <c r="BB90" i="9"/>
  <c r="BS90" i="9" a="1"/>
  <c r="BS90" i="9" s="1"/>
  <c r="M90" i="10" s="1"/>
  <c r="BU90" i="9" a="1"/>
  <c r="BU90" i="9" s="1"/>
  <c r="BW90" i="9" a="1"/>
  <c r="BW90" i="9" s="1"/>
  <c r="BY90" i="9" a="1"/>
  <c r="BY90" i="9" s="1"/>
  <c r="CH90" i="9"/>
  <c r="DG90" i="9" a="1"/>
  <c r="DG90" i="9" s="1"/>
  <c r="Q90" i="10" s="1"/>
  <c r="F93" i="7" s="1"/>
  <c r="DI90" i="9" a="1"/>
  <c r="DI90" i="9" s="1"/>
  <c r="DK90" i="9" a="1"/>
  <c r="DK90" i="9" s="1"/>
  <c r="DM90" i="9" a="1"/>
  <c r="DM90" i="9" s="1"/>
  <c r="G90" i="15" s="1"/>
  <c r="DV90" i="9"/>
  <c r="EM90" i="9" a="1"/>
  <c r="EM90" i="9" s="1"/>
  <c r="U90" i="10" s="1"/>
  <c r="J93" i="7" s="1"/>
  <c r="EO90" i="9" a="1"/>
  <c r="EO90" i="9" s="1"/>
  <c r="EQ90" i="9" a="1"/>
  <c r="EQ90" i="9" s="1"/>
  <c r="ES90" i="9" a="1"/>
  <c r="ES90" i="9" s="1"/>
  <c r="K90" i="15" s="1"/>
  <c r="FB90" i="9"/>
  <c r="FS90" i="9" a="1"/>
  <c r="FS90" i="9" s="1"/>
  <c r="X90" i="10" s="1"/>
  <c r="FU90" i="9" a="1"/>
  <c r="FU90" i="9" s="1"/>
  <c r="FW90" i="9" a="1"/>
  <c r="FW90" i="9" s="1"/>
  <c r="FY90" i="9" a="1"/>
  <c r="FY90" i="9" s="1"/>
  <c r="GH90" i="9"/>
  <c r="GY90" i="9" a="1"/>
  <c r="GY90" i="9" s="1"/>
  <c r="AB90" i="10" s="1"/>
  <c r="AD93" i="8" s="1"/>
  <c r="HA90" i="9" a="1"/>
  <c r="HA90" i="9" s="1"/>
  <c r="HC90" i="9" a="1"/>
  <c r="HC90" i="9" s="1"/>
  <c r="HE90" i="9" a="1"/>
  <c r="HE90" i="9" s="1"/>
  <c r="P90" i="15" s="1"/>
  <c r="HN90" i="9"/>
  <c r="IE90" i="9" a="1"/>
  <c r="IE90" i="9" s="1"/>
  <c r="AF90" i="10" s="1"/>
  <c r="AJ93" i="8" s="1"/>
  <c r="IG90" i="9" a="1"/>
  <c r="IG90" i="9" s="1"/>
  <c r="II90" i="9" a="1"/>
  <c r="II90" i="9" s="1"/>
  <c r="IK90" i="9" a="1"/>
  <c r="IK90" i="9" s="1"/>
  <c r="T90" i="15" s="1"/>
  <c r="N91" i="9"/>
  <c r="AT91" i="9"/>
  <c r="BZ91" i="9"/>
  <c r="DN91" i="9"/>
  <c r="ET91" i="9"/>
  <c r="FZ91" i="9"/>
  <c r="GX91" i="9"/>
  <c r="N92" i="9"/>
  <c r="BB92" i="9"/>
  <c r="CP92" i="9"/>
  <c r="DV92" i="9"/>
  <c r="FJ92" i="9"/>
  <c r="HF92" i="9"/>
  <c r="H93" i="9" a="1"/>
  <c r="H93" i="9" s="1"/>
  <c r="K93" i="9" a="1"/>
  <c r="K93" i="9" s="1"/>
  <c r="U93" i="9" a="1"/>
  <c r="U93" i="9" s="1"/>
  <c r="B93" i="15" s="1"/>
  <c r="S93" i="9" a="1"/>
  <c r="S93" i="9" s="1"/>
  <c r="Q93" i="9" a="1"/>
  <c r="Q93" i="9" s="1"/>
  <c r="O93" i="9" a="1"/>
  <c r="O93" i="9" s="1"/>
  <c r="F93" i="10" s="1"/>
  <c r="Y93" i="9" a="1"/>
  <c r="Y93" i="9" s="1"/>
  <c r="AP93" i="9" a="1"/>
  <c r="AP93" i="9" s="1"/>
  <c r="I93" i="14" s="1"/>
  <c r="AS93" i="9" a="1"/>
  <c r="AS93" i="9" s="1"/>
  <c r="E93" i="15" s="1"/>
  <c r="BS93" i="9" a="1"/>
  <c r="BS93" i="9" s="1"/>
  <c r="M93" i="10" s="1"/>
  <c r="CD93" i="9" a="1"/>
  <c r="CD93" i="9" s="1"/>
  <c r="CJ93" i="9" a="1"/>
  <c r="CJ93" i="9" s="1"/>
  <c r="CO93" i="9" a="1"/>
  <c r="CO93" i="9" s="1"/>
  <c r="DJ93" i="9" a="1"/>
  <c r="DJ93" i="9" s="1"/>
  <c r="N93" i="14" s="1"/>
  <c r="DM93" i="9" a="1"/>
  <c r="DM93" i="9" s="1"/>
  <c r="G93" i="15" s="1"/>
  <c r="EM93" i="9" a="1"/>
  <c r="EM93" i="9" s="1"/>
  <c r="U93" i="10" s="1"/>
  <c r="J96" i="7" s="1"/>
  <c r="P96" i="7" s="1"/>
  <c r="EX93" i="9" a="1"/>
  <c r="EX93" i="9" s="1"/>
  <c r="W93" i="14" s="1"/>
  <c r="X93" i="14" s="1"/>
  <c r="T93" i="14" s="1"/>
  <c r="FD93" i="9" a="1"/>
  <c r="FD93" i="9" s="1"/>
  <c r="FI93" i="9" a="1"/>
  <c r="FI93" i="9" s="1"/>
  <c r="L93" i="15" s="1"/>
  <c r="GF93" i="9" a="1"/>
  <c r="GF93" i="9" s="1"/>
  <c r="GI93" i="9" a="1"/>
  <c r="GI93" i="9" s="1"/>
  <c r="Z93" i="10" s="1"/>
  <c r="AB96" i="8" s="1"/>
  <c r="GL93" i="9" a="1"/>
  <c r="GL93" i="9" s="1"/>
  <c r="AD93" i="14" s="1"/>
  <c r="GZ93" i="9" a="1"/>
  <c r="GZ93" i="9" s="1"/>
  <c r="HC93" i="9" a="1"/>
  <c r="HC93" i="9" s="1"/>
  <c r="HM93" i="9" a="1"/>
  <c r="HM93" i="9" s="1"/>
  <c r="Q93" i="15" s="1"/>
  <c r="HK93" i="9" a="1"/>
  <c r="HK93" i="9" s="1"/>
  <c r="HI93" i="9" a="1"/>
  <c r="HI93" i="9" s="1"/>
  <c r="HG93" i="9" a="1"/>
  <c r="HG93" i="9" s="1"/>
  <c r="AC93" i="10" s="1"/>
  <c r="AF96" i="8" s="1"/>
  <c r="AH96" i="8" s="1"/>
  <c r="HQ93" i="9" a="1"/>
  <c r="HQ93" i="9" s="1"/>
  <c r="IH93" i="9" a="1"/>
  <c r="IH93" i="9" s="1"/>
  <c r="AL93" i="14" s="1"/>
  <c r="IK93" i="9" a="1"/>
  <c r="IK93" i="9" s="1"/>
  <c r="T93" i="15" s="1"/>
  <c r="N94" i="9"/>
  <c r="BJ94" i="9"/>
  <c r="BR94" i="9"/>
  <c r="EL94" i="9"/>
  <c r="GX94" i="9"/>
  <c r="C95" i="10"/>
  <c r="ID95" i="9"/>
  <c r="GX95" i="9"/>
  <c r="FR95" i="9"/>
  <c r="EL95" i="9"/>
  <c r="DF95" i="9"/>
  <c r="CX95" i="9"/>
  <c r="BR95" i="9"/>
  <c r="AL95" i="9"/>
  <c r="F95" i="9"/>
  <c r="IL95" i="9"/>
  <c r="HF95" i="9"/>
  <c r="FZ95" i="9"/>
  <c r="ET95" i="9"/>
  <c r="DN95" i="9"/>
  <c r="BZ95" i="9"/>
  <c r="AT95" i="9"/>
  <c r="N95" i="9"/>
  <c r="X95" i="9" a="1"/>
  <c r="X95" i="9" s="1"/>
  <c r="BB95" i="9"/>
  <c r="CJ95" i="9" a="1"/>
  <c r="CJ95" i="9" s="1"/>
  <c r="DV95" i="9"/>
  <c r="FD95" i="9" a="1"/>
  <c r="FD95" i="9" s="1"/>
  <c r="GH95" i="9"/>
  <c r="HP95" i="9" a="1"/>
  <c r="HP95" i="9" s="1"/>
  <c r="U96" i="9" a="1"/>
  <c r="U96" i="9" s="1"/>
  <c r="B96" i="15" s="1"/>
  <c r="S96" i="9" a="1"/>
  <c r="S96" i="9" s="1"/>
  <c r="Q96" i="9" a="1"/>
  <c r="Q96" i="9" s="1"/>
  <c r="O96" i="9" a="1"/>
  <c r="O96" i="9" s="1"/>
  <c r="F96" i="10" s="1"/>
  <c r="R96" i="9" a="1"/>
  <c r="R96" i="9" s="1"/>
  <c r="E96" i="14" s="1"/>
  <c r="AV96" i="9" a="1"/>
  <c r="AV96" i="9" s="1"/>
  <c r="CG96" i="9" a="1"/>
  <c r="CG96" i="9" s="1"/>
  <c r="CE96" i="9" a="1"/>
  <c r="CE96" i="9" s="1"/>
  <c r="CC96" i="9" a="1"/>
  <c r="CC96" i="9" s="1"/>
  <c r="CA96" i="9" a="1"/>
  <c r="CA96" i="9" s="1"/>
  <c r="N96" i="10" s="1"/>
  <c r="CD96" i="9" a="1"/>
  <c r="CD96" i="9" s="1"/>
  <c r="DP96" i="9" a="1"/>
  <c r="DP96" i="9" s="1"/>
  <c r="FA96" i="9" a="1"/>
  <c r="FA96" i="9" s="1"/>
  <c r="EY96" i="9" a="1"/>
  <c r="EY96" i="9" s="1"/>
  <c r="EW96" i="9" a="1"/>
  <c r="EW96" i="9" s="1"/>
  <c r="EU96" i="9" a="1"/>
  <c r="EU96" i="9" s="1"/>
  <c r="EX96" i="9" a="1"/>
  <c r="EX96" i="9" s="1"/>
  <c r="W96" i="14" s="1"/>
  <c r="X96" i="14" s="1"/>
  <c r="T96" i="14" s="1"/>
  <c r="GB96" i="9" a="1"/>
  <c r="GB96" i="9" s="1"/>
  <c r="HM96" i="9" a="1"/>
  <c r="HM96" i="9" s="1"/>
  <c r="Q96" i="15" s="1"/>
  <c r="HK96" i="9" a="1"/>
  <c r="HK96" i="9" s="1"/>
  <c r="HI96" i="9" a="1"/>
  <c r="HI96" i="9" s="1"/>
  <c r="HG96" i="9" a="1"/>
  <c r="HG96" i="9" s="1"/>
  <c r="AC96" i="10" s="1"/>
  <c r="AF99" i="8" s="1"/>
  <c r="HJ96" i="9" a="1"/>
  <c r="HJ96" i="9" s="1"/>
  <c r="AH96" i="14" s="1"/>
  <c r="AJ96" i="14" s="1"/>
  <c r="IN96" i="9" a="1"/>
  <c r="IN96" i="9" s="1"/>
  <c r="H97" i="9" a="1"/>
  <c r="H97" i="9" s="1"/>
  <c r="BA97" i="9" a="1"/>
  <c r="BA97" i="9" s="1"/>
  <c r="AY97" i="9" a="1"/>
  <c r="AY97" i="9" s="1"/>
  <c r="AW97" i="9" a="1"/>
  <c r="AW97" i="9" s="1"/>
  <c r="AU97" i="9" a="1"/>
  <c r="AU97" i="9" s="1"/>
  <c r="J97" i="10" s="1"/>
  <c r="AX97" i="9" a="1"/>
  <c r="AX97" i="9" s="1"/>
  <c r="BY97" i="9" a="1"/>
  <c r="BY97" i="9" s="1"/>
  <c r="BW97" i="9" a="1"/>
  <c r="BW97" i="9" s="1"/>
  <c r="BU97" i="9" a="1"/>
  <c r="BU97" i="9" s="1"/>
  <c r="BS97" i="9" a="1"/>
  <c r="BS97" i="9" s="1"/>
  <c r="M97" i="10" s="1"/>
  <c r="BV97" i="9" a="1"/>
  <c r="BV97" i="9" s="1"/>
  <c r="DP97" i="9" a="1"/>
  <c r="DP97" i="9" s="1"/>
  <c r="EN97" i="9" a="1"/>
  <c r="EN97" i="9" s="1"/>
  <c r="GG97" i="9" a="1"/>
  <c r="GG97" i="9" s="1"/>
  <c r="M97" i="15" s="1"/>
  <c r="GE97" i="9" a="1"/>
  <c r="GE97" i="9" s="1"/>
  <c r="GC97" i="9" a="1"/>
  <c r="GC97" i="9" s="1"/>
  <c r="GA97" i="9" a="1"/>
  <c r="GA97" i="9" s="1"/>
  <c r="Y97" i="10" s="1"/>
  <c r="AA100" i="8" s="1"/>
  <c r="GD97" i="9" a="1"/>
  <c r="GD97" i="9" s="1"/>
  <c r="AC97" i="14" s="1"/>
  <c r="HE97" i="9" a="1"/>
  <c r="HE97" i="9" s="1"/>
  <c r="P97" i="15" s="1"/>
  <c r="HC97" i="9" a="1"/>
  <c r="HC97" i="9" s="1"/>
  <c r="HA97" i="9" a="1"/>
  <c r="HA97" i="9" s="1"/>
  <c r="GY97" i="9" a="1"/>
  <c r="GY97" i="9" s="1"/>
  <c r="AB97" i="10" s="1"/>
  <c r="AD100" i="8" s="1"/>
  <c r="HB97" i="9" a="1"/>
  <c r="HB97" i="9" s="1"/>
  <c r="AF97" i="14" s="1"/>
  <c r="IN97" i="9" a="1"/>
  <c r="IN97" i="9" s="1"/>
  <c r="C98" i="10"/>
  <c r="IL98" i="9"/>
  <c r="HF98" i="9"/>
  <c r="FZ98" i="9"/>
  <c r="ET98" i="9"/>
  <c r="DN98" i="9"/>
  <c r="BZ98" i="9"/>
  <c r="AT98" i="9"/>
  <c r="N98" i="9"/>
  <c r="HN98" i="9"/>
  <c r="GH98" i="9"/>
  <c r="FB98" i="9"/>
  <c r="DV98" i="9"/>
  <c r="CH98" i="9"/>
  <c r="BB98" i="9"/>
  <c r="V98" i="9"/>
  <c r="AF98" i="9" a="1"/>
  <c r="AF98" i="9" s="1"/>
  <c r="BJ98" i="9"/>
  <c r="CR98" i="9" a="1"/>
  <c r="CR98" i="9" s="1"/>
  <c r="ED98" i="9"/>
  <c r="FL98" i="9" a="1"/>
  <c r="FL98" i="9" s="1"/>
  <c r="GP98" i="9"/>
  <c r="HX98" i="9" a="1"/>
  <c r="HX98" i="9" s="1"/>
  <c r="AD99" i="9"/>
  <c r="BL99" i="9" a="1"/>
  <c r="BL99" i="9" s="1"/>
  <c r="CP99" i="9"/>
  <c r="EF99" i="9" a="1"/>
  <c r="EF99" i="9" s="1"/>
  <c r="FJ99" i="9"/>
  <c r="GR99" i="9" a="1"/>
  <c r="GR99" i="9" s="1"/>
  <c r="HV99" i="9"/>
  <c r="X100" i="9" a="1"/>
  <c r="X100" i="9" s="1"/>
  <c r="BI100" i="9" a="1"/>
  <c r="BI100" i="9" s="1"/>
  <c r="BG100" i="9" a="1"/>
  <c r="BG100" i="9" s="1"/>
  <c r="BE100" i="9" a="1"/>
  <c r="BE100" i="9" s="1"/>
  <c r="BC100" i="9" a="1"/>
  <c r="BC100" i="9" s="1"/>
  <c r="K100" i="10" s="1"/>
  <c r="BF100" i="9" a="1"/>
  <c r="BF100" i="9" s="1"/>
  <c r="CJ100" i="9" a="1"/>
  <c r="CJ100" i="9" s="1"/>
  <c r="EC100" i="9" a="1"/>
  <c r="EC100" i="9" s="1"/>
  <c r="EA100" i="9" a="1"/>
  <c r="EA100" i="9" s="1"/>
  <c r="DC100" i="9" s="1"/>
  <c r="DY100" i="9" a="1"/>
  <c r="DY100" i="9" s="1"/>
  <c r="DA100" i="9" s="1"/>
  <c r="DW100" i="9" a="1"/>
  <c r="DW100" i="9" s="1"/>
  <c r="DZ100" i="9" a="1"/>
  <c r="DZ100" i="9" s="1"/>
  <c r="FD100" i="9" a="1"/>
  <c r="FD100" i="9" s="1"/>
  <c r="GO100" i="9" a="1"/>
  <c r="GO100" i="9" s="1"/>
  <c r="N100" i="15" s="1"/>
  <c r="GM100" i="9" a="1"/>
  <c r="GM100" i="9" s="1"/>
  <c r="GK100" i="9" a="1"/>
  <c r="GK100" i="9" s="1"/>
  <c r="GI100" i="9" a="1"/>
  <c r="GI100" i="9" s="1"/>
  <c r="Z100" i="10" s="1"/>
  <c r="AB103" i="8" s="1"/>
  <c r="GL100" i="9" a="1"/>
  <c r="GL100" i="9" s="1"/>
  <c r="AD100" i="14" s="1"/>
  <c r="HP100" i="9" a="1"/>
  <c r="HP100" i="9" s="1"/>
  <c r="U101" i="9" a="1"/>
  <c r="U101" i="9" s="1"/>
  <c r="B101" i="15" s="1"/>
  <c r="S101" i="9" a="1"/>
  <c r="S101" i="9" s="1"/>
  <c r="Q101" i="9" a="1"/>
  <c r="Q101" i="9" s="1"/>
  <c r="O101" i="9" a="1"/>
  <c r="O101" i="9" s="1"/>
  <c r="F101" i="10" s="1"/>
  <c r="R101" i="9" a="1"/>
  <c r="R101" i="9" s="1"/>
  <c r="E101" i="14" s="1"/>
  <c r="AS101" i="9" a="1"/>
  <c r="AS101" i="9" s="1"/>
  <c r="E101" i="15" s="1"/>
  <c r="AQ101" i="9" a="1"/>
  <c r="AQ101" i="9" s="1"/>
  <c r="AO101" i="9" a="1"/>
  <c r="AO101" i="9" s="1"/>
  <c r="AM101" i="9" a="1"/>
  <c r="AM101" i="9" s="1"/>
  <c r="I101" i="10" s="1"/>
  <c r="S104" i="6" s="1"/>
  <c r="DM101" i="9" a="1"/>
  <c r="DM101" i="9" s="1"/>
  <c r="G101" i="15" s="1"/>
  <c r="DK101" i="9" a="1"/>
  <c r="DK101" i="9" s="1"/>
  <c r="DI101" i="9" a="1"/>
  <c r="DI101" i="9" s="1"/>
  <c r="DG101" i="9" a="1"/>
  <c r="DG101" i="9" s="1"/>
  <c r="Q101" i="10" s="1"/>
  <c r="F104" i="7" s="1"/>
  <c r="FV101" i="9" a="1"/>
  <c r="FV101" i="9" s="1"/>
  <c r="GZ101" i="9" a="1"/>
  <c r="GZ101" i="9" s="1"/>
  <c r="IK101" i="9" a="1"/>
  <c r="IK101" i="9" s="1"/>
  <c r="T101" i="15" s="1"/>
  <c r="II101" i="9" a="1"/>
  <c r="II101" i="9" s="1"/>
  <c r="IG101" i="9" a="1"/>
  <c r="IG101" i="9" s="1"/>
  <c r="IE101" i="9" a="1"/>
  <c r="IE101" i="9" s="1"/>
  <c r="AF101" i="10" s="1"/>
  <c r="AJ104" i="8" s="1"/>
  <c r="BJ102" i="9"/>
  <c r="ED102" i="9"/>
  <c r="GT102" i="9" a="1"/>
  <c r="GT102" i="9" s="1"/>
  <c r="AE102" i="14" s="1"/>
  <c r="BI103" i="9" a="1"/>
  <c r="BI103" i="9" s="1"/>
  <c r="BG103" i="9" a="1"/>
  <c r="BG103" i="9" s="1"/>
  <c r="BE103" i="9" a="1"/>
  <c r="BE103" i="9" s="1"/>
  <c r="BC103" i="9" a="1"/>
  <c r="BC103" i="9" s="1"/>
  <c r="K103" i="10" s="1"/>
  <c r="CJ103" i="9" a="1"/>
  <c r="CJ103" i="9" s="1"/>
  <c r="EC103" i="9" a="1"/>
  <c r="EC103" i="9" s="1"/>
  <c r="EA103" i="9" a="1"/>
  <c r="EA103" i="9" s="1"/>
  <c r="DC103" i="9" s="1"/>
  <c r="DY103" i="9" a="1"/>
  <c r="DY103" i="9" s="1"/>
  <c r="DA103" i="9" s="1"/>
  <c r="DW103" i="9" a="1"/>
  <c r="DW103" i="9" s="1"/>
  <c r="FD103" i="9" a="1"/>
  <c r="FD103" i="9" s="1"/>
  <c r="GL103" i="9" a="1"/>
  <c r="GL103" i="9" s="1"/>
  <c r="AD103" i="14" s="1"/>
  <c r="U104" i="9" a="1"/>
  <c r="U104" i="9" s="1"/>
  <c r="B104" i="15" s="1"/>
  <c r="S104" i="9" a="1"/>
  <c r="S104" i="9" s="1"/>
  <c r="Q104" i="9" a="1"/>
  <c r="Q104" i="9" s="1"/>
  <c r="O104" i="9" a="1"/>
  <c r="O104" i="9" s="1"/>
  <c r="F104" i="10" s="1"/>
  <c r="BA104" i="9" a="1"/>
  <c r="BA104" i="9" s="1"/>
  <c r="AY104" i="9" a="1"/>
  <c r="AY104" i="9" s="1"/>
  <c r="AW104" i="9" a="1"/>
  <c r="AW104" i="9" s="1"/>
  <c r="AU104" i="9" a="1"/>
  <c r="AU104" i="9" s="1"/>
  <c r="J104" i="10" s="1"/>
  <c r="CG104" i="9" a="1"/>
  <c r="CG104" i="9" s="1"/>
  <c r="CE104" i="9" a="1"/>
  <c r="CE104" i="9" s="1"/>
  <c r="CC104" i="9" a="1"/>
  <c r="CC104" i="9" s="1"/>
  <c r="CA104" i="9" a="1"/>
  <c r="CA104" i="9" s="1"/>
  <c r="N104" i="10" s="1"/>
  <c r="DR104" i="9" a="1"/>
  <c r="DR104" i="9" s="1"/>
  <c r="O104" i="14" s="1"/>
  <c r="EX104" i="9" a="1"/>
  <c r="EX104" i="9" s="1"/>
  <c r="W104" i="14" s="1"/>
  <c r="X104" i="14" s="1"/>
  <c r="T104" i="14" s="1"/>
  <c r="GD104" i="9" a="1"/>
  <c r="GD104" i="9" s="1"/>
  <c r="AC104" i="14" s="1"/>
  <c r="I105" i="15"/>
  <c r="DE105" i="9"/>
  <c r="EV86" i="9" a="1"/>
  <c r="EV86" i="9" s="1"/>
  <c r="EX86" i="9" a="1"/>
  <c r="EX86" i="9" s="1"/>
  <c r="W86" i="14" s="1"/>
  <c r="X86" i="14" s="1"/>
  <c r="T86" i="14" s="1"/>
  <c r="GB86" i="9" a="1"/>
  <c r="GB86" i="9" s="1"/>
  <c r="GD86" i="9" a="1"/>
  <c r="GD86" i="9" s="1"/>
  <c r="AC86" i="14" s="1"/>
  <c r="HH86" i="9" a="1"/>
  <c r="HH86" i="9" s="1"/>
  <c r="HJ86" i="9" a="1"/>
  <c r="HJ86" i="9" s="1"/>
  <c r="AH86" i="14" s="1"/>
  <c r="IN86" i="9" a="1"/>
  <c r="IN86" i="9" s="1"/>
  <c r="IP86" i="9" a="1"/>
  <c r="IP86" i="9" s="1"/>
  <c r="AM86" i="14" s="1"/>
  <c r="H87" i="9" a="1"/>
  <c r="H87" i="9" s="1"/>
  <c r="J87" i="9" a="1"/>
  <c r="J87" i="9" s="1"/>
  <c r="AN87" i="9" a="1"/>
  <c r="AN87" i="9" s="1"/>
  <c r="AP87" i="9" a="1"/>
  <c r="AP87" i="9" s="1"/>
  <c r="I87" i="14" s="1"/>
  <c r="BT87" i="9" a="1"/>
  <c r="BT87" i="9" s="1"/>
  <c r="BV87" i="9" a="1"/>
  <c r="BV87" i="9" s="1"/>
  <c r="DH87" i="9" a="1"/>
  <c r="DH87" i="9" s="1"/>
  <c r="DJ87" i="9" a="1"/>
  <c r="DJ87" i="9" s="1"/>
  <c r="N87" i="14" s="1"/>
  <c r="EN87" i="9" a="1"/>
  <c r="EN87" i="9" s="1"/>
  <c r="EP87" i="9" a="1"/>
  <c r="EP87" i="9" s="1"/>
  <c r="R87" i="14" s="1"/>
  <c r="FT87" i="9" a="1"/>
  <c r="FT87" i="9" s="1"/>
  <c r="FV87" i="9" a="1"/>
  <c r="FV87" i="9" s="1"/>
  <c r="GZ87" i="9" a="1"/>
  <c r="GZ87" i="9" s="1"/>
  <c r="HB87" i="9" a="1"/>
  <c r="HB87" i="9" s="1"/>
  <c r="AF87" i="14" s="1"/>
  <c r="IF87" i="9" a="1"/>
  <c r="IF87" i="9" s="1"/>
  <c r="IH87" i="9" a="1"/>
  <c r="IH87" i="9" s="1"/>
  <c r="AL87" i="14" s="1"/>
  <c r="AD88" i="9"/>
  <c r="BJ88" i="9"/>
  <c r="CP88" i="9"/>
  <c r="ED88" i="9"/>
  <c r="FJ88" i="9"/>
  <c r="GP88" i="9"/>
  <c r="HV88" i="9"/>
  <c r="X89" i="9" a="1"/>
  <c r="X89" i="9" s="1"/>
  <c r="Z89" i="9" a="1"/>
  <c r="Z89" i="9" s="1"/>
  <c r="F89" i="14" s="1"/>
  <c r="G89" i="14" s="1"/>
  <c r="BD89" i="9" a="1"/>
  <c r="BD89" i="9" s="1"/>
  <c r="BF89" i="9" a="1"/>
  <c r="BF89" i="9" s="1"/>
  <c r="CJ89" i="9" a="1"/>
  <c r="CJ89" i="9" s="1"/>
  <c r="CL89" i="9" a="1"/>
  <c r="CL89" i="9" s="1"/>
  <c r="DX89" i="9" a="1"/>
  <c r="DX89" i="9" s="1"/>
  <c r="CZ89" i="9" s="1"/>
  <c r="DZ89" i="9" a="1"/>
  <c r="DZ89" i="9" s="1"/>
  <c r="FD89" i="9" a="1"/>
  <c r="FD89" i="9" s="1"/>
  <c r="FF89" i="9" a="1"/>
  <c r="FF89" i="9" s="1"/>
  <c r="AA89" i="14" s="1"/>
  <c r="GJ89" i="9" a="1"/>
  <c r="GJ89" i="9" s="1"/>
  <c r="GL89" i="9" a="1"/>
  <c r="GL89" i="9" s="1"/>
  <c r="AD89" i="14" s="1"/>
  <c r="HP89" i="9" a="1"/>
  <c r="HP89" i="9" s="1"/>
  <c r="HR89" i="9" a="1"/>
  <c r="HR89" i="9" s="1"/>
  <c r="AI89" i="14" s="1"/>
  <c r="P90" i="9" a="1"/>
  <c r="P90" i="9" s="1"/>
  <c r="R90" i="9" a="1"/>
  <c r="R90" i="9" s="1"/>
  <c r="E90" i="14" s="1"/>
  <c r="AV90" i="9" a="1"/>
  <c r="AV90" i="9" s="1"/>
  <c r="AX90" i="9" a="1"/>
  <c r="AX90" i="9" s="1"/>
  <c r="CB90" i="9" a="1"/>
  <c r="CB90" i="9" s="1"/>
  <c r="CD90" i="9" a="1"/>
  <c r="CD90" i="9" s="1"/>
  <c r="DP90" i="9" a="1"/>
  <c r="DP90" i="9" s="1"/>
  <c r="DR90" i="9" a="1"/>
  <c r="DR90" i="9" s="1"/>
  <c r="O90" i="14" s="1"/>
  <c r="EV90" i="9" a="1"/>
  <c r="EV90" i="9" s="1"/>
  <c r="EX90" i="9" a="1"/>
  <c r="EX90" i="9" s="1"/>
  <c r="W90" i="14" s="1"/>
  <c r="X90" i="14" s="1"/>
  <c r="T90" i="14" s="1"/>
  <c r="GB90" i="9" a="1"/>
  <c r="GB90" i="9" s="1"/>
  <c r="GD90" i="9" a="1"/>
  <c r="GD90" i="9" s="1"/>
  <c r="AC90" i="14" s="1"/>
  <c r="HH90" i="9" a="1"/>
  <c r="HH90" i="9" s="1"/>
  <c r="HJ90" i="9" a="1"/>
  <c r="HJ90" i="9" s="1"/>
  <c r="AH90" i="14" s="1"/>
  <c r="IN90" i="9" a="1"/>
  <c r="IN90" i="9" s="1"/>
  <c r="IP90" i="9" a="1"/>
  <c r="IP90" i="9" s="1"/>
  <c r="AM90" i="14" s="1"/>
  <c r="F91" i="9"/>
  <c r="AL91" i="9"/>
  <c r="BR91" i="9"/>
  <c r="CX91" i="9"/>
  <c r="DF91" i="9"/>
  <c r="EL91" i="9"/>
  <c r="FR91" i="9"/>
  <c r="AT92" i="9"/>
  <c r="CH92" i="9"/>
  <c r="DN92" i="9"/>
  <c r="FB92" i="9"/>
  <c r="GP92" i="9"/>
  <c r="G93" i="14"/>
  <c r="AN93" i="9" a="1"/>
  <c r="AN93" i="9" s="1"/>
  <c r="AQ93" i="9" a="1"/>
  <c r="AQ93" i="9" s="1"/>
  <c r="BA93" i="9" a="1"/>
  <c r="BA93" i="9" s="1"/>
  <c r="AY93" i="9" a="1"/>
  <c r="AY93" i="9" s="1"/>
  <c r="AW93" i="9" a="1"/>
  <c r="AW93" i="9" s="1"/>
  <c r="AU93" i="9" a="1"/>
  <c r="AU93" i="9" s="1"/>
  <c r="J93" i="10" s="1"/>
  <c r="DE93" i="9"/>
  <c r="DH93" i="9" a="1"/>
  <c r="DH93" i="9" s="1"/>
  <c r="DK93" i="9" a="1"/>
  <c r="DK93" i="9" s="1"/>
  <c r="DU93" i="9" a="1"/>
  <c r="DU93" i="9" s="1"/>
  <c r="H93" i="15" s="1"/>
  <c r="DS93" i="9" a="1"/>
  <c r="DS93" i="9" s="1"/>
  <c r="DQ93" i="9" a="1"/>
  <c r="DQ93" i="9" s="1"/>
  <c r="DO93" i="9" a="1"/>
  <c r="DO93" i="9" s="1"/>
  <c r="R93" i="10" s="1"/>
  <c r="G96" i="7" s="1"/>
  <c r="GJ93" i="9" a="1"/>
  <c r="GJ93" i="9" s="1"/>
  <c r="GO93" i="9" a="1"/>
  <c r="GO93" i="9" s="1"/>
  <c r="N93" i="15" s="1"/>
  <c r="IF93" i="9" a="1"/>
  <c r="IF93" i="9" s="1"/>
  <c r="II93" i="9" a="1"/>
  <c r="II93" i="9" s="1"/>
  <c r="IS93" i="9" a="1"/>
  <c r="IS93" i="9" s="1"/>
  <c r="U93" i="15" s="1"/>
  <c r="IQ93" i="9" a="1"/>
  <c r="IQ93" i="9" s="1"/>
  <c r="IO93" i="9" a="1"/>
  <c r="IO93" i="9" s="1"/>
  <c r="IM93" i="9" a="1"/>
  <c r="IM93" i="9" s="1"/>
  <c r="AG93" i="10" s="1"/>
  <c r="AK96" i="8" s="1"/>
  <c r="F94" i="9"/>
  <c r="AT94" i="9"/>
  <c r="ED94" i="9"/>
  <c r="AK95" i="9" a="1"/>
  <c r="AK95" i="9" s="1"/>
  <c r="D95" i="15" s="1"/>
  <c r="AI95" i="9" a="1"/>
  <c r="AI95" i="9" s="1"/>
  <c r="AG95" i="9" a="1"/>
  <c r="AG95" i="9" s="1"/>
  <c r="AE95" i="9" a="1"/>
  <c r="AE95" i="9" s="1"/>
  <c r="H95" i="10" s="1"/>
  <c r="AH95" i="9" a="1"/>
  <c r="AH95" i="9" s="1"/>
  <c r="H95" i="14" s="1"/>
  <c r="CW95" i="9" a="1"/>
  <c r="CW95" i="9" s="1"/>
  <c r="CU95" i="9" a="1"/>
  <c r="CU95" i="9" s="1"/>
  <c r="CS95" i="9" a="1"/>
  <c r="CS95" i="9" s="1"/>
  <c r="CQ95" i="9" a="1"/>
  <c r="CQ95" i="9" s="1"/>
  <c r="P95" i="10" s="1"/>
  <c r="CT95" i="9" a="1"/>
  <c r="CT95" i="9" s="1"/>
  <c r="FQ95" i="9" a="1"/>
  <c r="FQ95" i="9" s="1"/>
  <c r="FO95" i="9" a="1"/>
  <c r="FO95" i="9" s="1"/>
  <c r="FM95" i="9" a="1"/>
  <c r="FM95" i="9" s="1"/>
  <c r="FK95" i="9" a="1"/>
  <c r="FK95" i="9" s="1"/>
  <c r="W95" i="10" s="1"/>
  <c r="FN95" i="9" a="1"/>
  <c r="FN95" i="9" s="1"/>
  <c r="IC95" i="9" a="1"/>
  <c r="IC95" i="9" s="1"/>
  <c r="S95" i="15" s="1"/>
  <c r="IA95" i="9" a="1"/>
  <c r="IA95" i="9" s="1"/>
  <c r="HY95" i="9" a="1"/>
  <c r="HY95" i="9" s="1"/>
  <c r="HW95" i="9" a="1"/>
  <c r="HW95" i="9" s="1"/>
  <c r="AE95" i="10" s="1"/>
  <c r="AI98" i="8" s="1"/>
  <c r="HZ95" i="9" a="1"/>
  <c r="HZ95" i="9" s="1"/>
  <c r="AK95" i="14" s="1"/>
  <c r="BI96" i="9" a="1"/>
  <c r="BI96" i="9" s="1"/>
  <c r="BG96" i="9" a="1"/>
  <c r="BG96" i="9" s="1"/>
  <c r="BE96" i="9" a="1"/>
  <c r="BE96" i="9" s="1"/>
  <c r="BC96" i="9" a="1"/>
  <c r="BC96" i="9" s="1"/>
  <c r="K96" i="10" s="1"/>
  <c r="BF96" i="9" a="1"/>
  <c r="BF96" i="9" s="1"/>
  <c r="EC96" i="9" a="1"/>
  <c r="EC96" i="9" s="1"/>
  <c r="EA96" i="9" a="1"/>
  <c r="EA96" i="9" s="1"/>
  <c r="DC96" i="9" s="1"/>
  <c r="DY96" i="9" a="1"/>
  <c r="DY96" i="9" s="1"/>
  <c r="DA96" i="9" s="1"/>
  <c r="DW96" i="9" a="1"/>
  <c r="DW96" i="9" s="1"/>
  <c r="DZ96" i="9" a="1"/>
  <c r="DZ96" i="9" s="1"/>
  <c r="GO96" i="9" a="1"/>
  <c r="GO96" i="9" s="1"/>
  <c r="N96" i="15" s="1"/>
  <c r="GM96" i="9" a="1"/>
  <c r="GM96" i="9" s="1"/>
  <c r="GK96" i="9" a="1"/>
  <c r="GK96" i="9" s="1"/>
  <c r="GI96" i="9" a="1"/>
  <c r="GI96" i="9" s="1"/>
  <c r="Z96" i="10" s="1"/>
  <c r="AB99" i="8" s="1"/>
  <c r="GL96" i="9" a="1"/>
  <c r="GL96" i="9" s="1"/>
  <c r="AD96" i="14" s="1"/>
  <c r="U97" i="9" a="1"/>
  <c r="U97" i="9" s="1"/>
  <c r="B97" i="15" s="1"/>
  <c r="S97" i="9" a="1"/>
  <c r="S97" i="9" s="1"/>
  <c r="Q97" i="9" a="1"/>
  <c r="Q97" i="9" s="1"/>
  <c r="O97" i="9" a="1"/>
  <c r="O97" i="9" s="1"/>
  <c r="F97" i="10" s="1"/>
  <c r="R97" i="9" a="1"/>
  <c r="R97" i="9" s="1"/>
  <c r="E97" i="14" s="1"/>
  <c r="AS97" i="9" a="1"/>
  <c r="AS97" i="9" s="1"/>
  <c r="E97" i="15" s="1"/>
  <c r="AQ97" i="9" a="1"/>
  <c r="AQ97" i="9" s="1"/>
  <c r="AO97" i="9" a="1"/>
  <c r="AO97" i="9" s="1"/>
  <c r="AM97" i="9" a="1"/>
  <c r="AM97" i="9" s="1"/>
  <c r="I97" i="10" s="1"/>
  <c r="S100" i="6" s="1"/>
  <c r="AP97" i="9" a="1"/>
  <c r="AP97" i="9" s="1"/>
  <c r="I97" i="14" s="1"/>
  <c r="FA97" i="9" a="1"/>
  <c r="FA97" i="9" s="1"/>
  <c r="EY97" i="9" a="1"/>
  <c r="EY97" i="9" s="1"/>
  <c r="EW97" i="9" a="1"/>
  <c r="EW97" i="9" s="1"/>
  <c r="EU97" i="9" a="1"/>
  <c r="EU97" i="9" s="1"/>
  <c r="J154" i="12" s="1"/>
  <c r="Q100" i="8" s="1"/>
  <c r="R100" i="8" s="1"/>
  <c r="EX97" i="9" a="1"/>
  <c r="EX97" i="9" s="1"/>
  <c r="W97" i="14" s="1"/>
  <c r="X97" i="14" s="1"/>
  <c r="T97" i="14" s="1"/>
  <c r="FY97" i="9" a="1"/>
  <c r="FY97" i="9" s="1"/>
  <c r="FW97" i="9" a="1"/>
  <c r="FW97" i="9" s="1"/>
  <c r="FU97" i="9" a="1"/>
  <c r="FU97" i="9" s="1"/>
  <c r="FS97" i="9" a="1"/>
  <c r="FS97" i="9" s="1"/>
  <c r="X97" i="10" s="1"/>
  <c r="FV97" i="9" a="1"/>
  <c r="FV97" i="9" s="1"/>
  <c r="AS98" i="9" a="1"/>
  <c r="AS98" i="9" s="1"/>
  <c r="E98" i="15" s="1"/>
  <c r="AQ98" i="9" a="1"/>
  <c r="AQ98" i="9" s="1"/>
  <c r="AO98" i="9" a="1"/>
  <c r="AO98" i="9" s="1"/>
  <c r="AM98" i="9" a="1"/>
  <c r="AM98" i="9" s="1"/>
  <c r="I98" i="10" s="1"/>
  <c r="S101" i="6" s="1"/>
  <c r="AP98" i="9" a="1"/>
  <c r="AP98" i="9" s="1"/>
  <c r="I98" i="14" s="1"/>
  <c r="DM98" i="9" a="1"/>
  <c r="DM98" i="9" s="1"/>
  <c r="G98" i="15" s="1"/>
  <c r="DK98" i="9" a="1"/>
  <c r="DK98" i="9" s="1"/>
  <c r="DI98" i="9" a="1"/>
  <c r="DI98" i="9" s="1"/>
  <c r="DG98" i="9" a="1"/>
  <c r="DG98" i="9" s="1"/>
  <c r="Q98" i="10" s="1"/>
  <c r="F101" i="7" s="1"/>
  <c r="DJ98" i="9" a="1"/>
  <c r="DJ98" i="9" s="1"/>
  <c r="N98" i="14" s="1"/>
  <c r="FY98" i="9" a="1"/>
  <c r="FY98" i="9" s="1"/>
  <c r="FW98" i="9" a="1"/>
  <c r="FW98" i="9" s="1"/>
  <c r="FU98" i="9" a="1"/>
  <c r="FU98" i="9" s="1"/>
  <c r="FS98" i="9" a="1"/>
  <c r="FS98" i="9" s="1"/>
  <c r="X98" i="10" s="1"/>
  <c r="FV98" i="9" a="1"/>
  <c r="FV98" i="9" s="1"/>
  <c r="IK98" i="9" a="1"/>
  <c r="IK98" i="9" s="1"/>
  <c r="T98" i="15" s="1"/>
  <c r="II98" i="9" a="1"/>
  <c r="II98" i="9" s="1"/>
  <c r="IG98" i="9" a="1"/>
  <c r="IG98" i="9" s="1"/>
  <c r="IE98" i="9" a="1"/>
  <c r="IE98" i="9" s="1"/>
  <c r="AF98" i="10" s="1"/>
  <c r="AJ101" i="8" s="1"/>
  <c r="IH98" i="9" a="1"/>
  <c r="IH98" i="9" s="1"/>
  <c r="AL98" i="14" s="1"/>
  <c r="AC99" i="9" a="1"/>
  <c r="AC99" i="9" s="1"/>
  <c r="C99" i="15" s="1"/>
  <c r="AA99" i="9" a="1"/>
  <c r="AA99" i="9" s="1"/>
  <c r="Y99" i="9" a="1"/>
  <c r="Y99" i="9" s="1"/>
  <c r="W99" i="9" a="1"/>
  <c r="W99" i="9" s="1"/>
  <c r="G99" i="10" s="1"/>
  <c r="Z99" i="9" a="1"/>
  <c r="Z99" i="9" s="1"/>
  <c r="F99" i="14" s="1"/>
  <c r="CO99" i="9" a="1"/>
  <c r="CO99" i="9" s="1"/>
  <c r="CM99" i="9" a="1"/>
  <c r="CM99" i="9" s="1"/>
  <c r="CK99" i="9" a="1"/>
  <c r="CK99" i="9" s="1"/>
  <c r="CI99" i="9" a="1"/>
  <c r="CI99" i="9" s="1"/>
  <c r="O99" i="10" s="1"/>
  <c r="CL99" i="9" a="1"/>
  <c r="CL99" i="9" s="1"/>
  <c r="FI99" i="9" a="1"/>
  <c r="FI99" i="9" s="1"/>
  <c r="L99" i="15" s="1"/>
  <c r="FG99" i="9" a="1"/>
  <c r="FG99" i="9" s="1"/>
  <c r="FE99" i="9" a="1"/>
  <c r="FE99" i="9" s="1"/>
  <c r="FC99" i="9" a="1"/>
  <c r="FC99" i="9" s="1"/>
  <c r="FF99" i="9" a="1"/>
  <c r="FF99" i="9" s="1"/>
  <c r="AA99" i="14" s="1"/>
  <c r="HU99" i="9" a="1"/>
  <c r="HU99" i="9" s="1"/>
  <c r="R99" i="15" s="1"/>
  <c r="HS99" i="9" a="1"/>
  <c r="HS99" i="9" s="1"/>
  <c r="HQ99" i="9" a="1"/>
  <c r="HQ99" i="9" s="1"/>
  <c r="HO99" i="9" a="1"/>
  <c r="HO99" i="9" s="1"/>
  <c r="AD99" i="10" s="1"/>
  <c r="AG102" i="8" s="1"/>
  <c r="HR99" i="9" a="1"/>
  <c r="HR99" i="9" s="1"/>
  <c r="AI99" i="14" s="1"/>
  <c r="BA100" i="9" a="1"/>
  <c r="BA100" i="9" s="1"/>
  <c r="AY100" i="9" a="1"/>
  <c r="AY100" i="9" s="1"/>
  <c r="AW100" i="9" a="1"/>
  <c r="AW100" i="9" s="1"/>
  <c r="AU100" i="9" a="1"/>
  <c r="AU100" i="9" s="1"/>
  <c r="J100" i="10" s="1"/>
  <c r="AX100" i="9" a="1"/>
  <c r="AX100" i="9" s="1"/>
  <c r="DU100" i="9" a="1"/>
  <c r="DU100" i="9" s="1"/>
  <c r="H100" i="15" s="1"/>
  <c r="DS100" i="9" a="1"/>
  <c r="DS100" i="9" s="1"/>
  <c r="DQ100" i="9" a="1"/>
  <c r="DQ100" i="9" s="1"/>
  <c r="DO100" i="9" a="1"/>
  <c r="DO100" i="9" s="1"/>
  <c r="R100" i="10" s="1"/>
  <c r="G103" i="7" s="1"/>
  <c r="DR100" i="9" a="1"/>
  <c r="DR100" i="9" s="1"/>
  <c r="O100" i="14" s="1"/>
  <c r="GG100" i="9" a="1"/>
  <c r="GG100" i="9" s="1"/>
  <c r="M100" i="15" s="1"/>
  <c r="GE100" i="9" a="1"/>
  <c r="GE100" i="9" s="1"/>
  <c r="GC100" i="9" a="1"/>
  <c r="GC100" i="9" s="1"/>
  <c r="GA100" i="9" a="1"/>
  <c r="GA100" i="9" s="1"/>
  <c r="Y100" i="10" s="1"/>
  <c r="AA103" i="8" s="1"/>
  <c r="GD100" i="9" a="1"/>
  <c r="GD100" i="9" s="1"/>
  <c r="AC100" i="14" s="1"/>
  <c r="IS100" i="9" a="1"/>
  <c r="IS100" i="9" s="1"/>
  <c r="U100" i="15" s="1"/>
  <c r="IQ100" i="9" a="1"/>
  <c r="IQ100" i="9" s="1"/>
  <c r="IO100" i="9" a="1"/>
  <c r="IO100" i="9" s="1"/>
  <c r="IM100" i="9" a="1"/>
  <c r="IM100" i="9" s="1"/>
  <c r="AG100" i="10" s="1"/>
  <c r="AK103" i="8" s="1"/>
  <c r="IP100" i="9" a="1"/>
  <c r="IP100" i="9" s="1"/>
  <c r="AM100" i="14" s="1"/>
  <c r="M101" i="9" a="1"/>
  <c r="M101" i="9" s="1"/>
  <c r="K101" i="9" a="1"/>
  <c r="K101" i="9" s="1"/>
  <c r="I101" i="9" a="1"/>
  <c r="I101" i="9" s="1"/>
  <c r="G101" i="9" a="1"/>
  <c r="G101" i="9" s="1"/>
  <c r="O159" i="12" s="1"/>
  <c r="K104" i="6" s="1"/>
  <c r="L104" i="6" s="1"/>
  <c r="M104" i="6" s="1"/>
  <c r="J101" i="9" a="1"/>
  <c r="J101" i="9" s="1"/>
  <c r="BY101" i="9" a="1"/>
  <c r="BY101" i="9" s="1"/>
  <c r="BW101" i="9" a="1"/>
  <c r="BW101" i="9" s="1"/>
  <c r="BU101" i="9" a="1"/>
  <c r="BU101" i="9" s="1"/>
  <c r="BS101" i="9" a="1"/>
  <c r="BS101" i="9" s="1"/>
  <c r="M101" i="10" s="1"/>
  <c r="I101" i="15"/>
  <c r="DE101" i="9"/>
  <c r="ES101" i="9" a="1"/>
  <c r="ES101" i="9" s="1"/>
  <c r="K101" i="15" s="1"/>
  <c r="EQ101" i="9" a="1"/>
  <c r="EQ101" i="9" s="1"/>
  <c r="EO101" i="9" a="1"/>
  <c r="EO101" i="9" s="1"/>
  <c r="EM101" i="9" a="1"/>
  <c r="EM101" i="9" s="1"/>
  <c r="U101" i="10" s="1"/>
  <c r="J104" i="7" s="1"/>
  <c r="AK102" i="9" a="1"/>
  <c r="AK102" i="9" s="1"/>
  <c r="D102" i="15" s="1"/>
  <c r="AI102" i="9" a="1"/>
  <c r="AI102" i="9" s="1"/>
  <c r="AG102" i="9" a="1"/>
  <c r="AG102" i="9" s="1"/>
  <c r="AE102" i="9" a="1"/>
  <c r="AE102" i="9" s="1"/>
  <c r="H102" i="10" s="1"/>
  <c r="IC102" i="9" a="1"/>
  <c r="IC102" i="9" s="1"/>
  <c r="S102" i="15" s="1"/>
  <c r="IA102" i="9" a="1"/>
  <c r="IA102" i="9" s="1"/>
  <c r="HY102" i="9" a="1"/>
  <c r="HY102" i="9" s="1"/>
  <c r="HW102" i="9" a="1"/>
  <c r="HW102" i="9" s="1"/>
  <c r="AE102" i="10" s="1"/>
  <c r="AI105" i="8" s="1"/>
  <c r="AC103" i="9" a="1"/>
  <c r="AC103" i="9" s="1"/>
  <c r="C103" i="15" s="1"/>
  <c r="AA103" i="9" a="1"/>
  <c r="AA103" i="9" s="1"/>
  <c r="Y103" i="9" a="1"/>
  <c r="Y103" i="9" s="1"/>
  <c r="W103" i="9" a="1"/>
  <c r="W103" i="9" s="1"/>
  <c r="G103" i="10" s="1"/>
  <c r="HU103" i="9" a="1"/>
  <c r="HU103" i="9" s="1"/>
  <c r="R103" i="15" s="1"/>
  <c r="HS103" i="9" a="1"/>
  <c r="HS103" i="9" s="1"/>
  <c r="HQ103" i="9" a="1"/>
  <c r="HQ103" i="9" s="1"/>
  <c r="HO103" i="9" a="1"/>
  <c r="HO103" i="9" s="1"/>
  <c r="AD103" i="10" s="1"/>
  <c r="AG106" i="8" s="1"/>
  <c r="S105" i="10"/>
  <c r="H108" i="7" s="1"/>
  <c r="HL111" i="9" a="1"/>
  <c r="HL111" i="9" s="1"/>
  <c r="HI111" i="9" a="1"/>
  <c r="HI111" i="9" s="1"/>
  <c r="HK111" i="9" a="1"/>
  <c r="HK111" i="9" s="1"/>
  <c r="HM111" i="9" a="1"/>
  <c r="HM111" i="9" s="1"/>
  <c r="Q111" i="15" s="1"/>
  <c r="HH111" i="9" a="1"/>
  <c r="HH111" i="9" s="1"/>
  <c r="HJ111" i="9" a="1"/>
  <c r="HJ111" i="9" s="1"/>
  <c r="AH111" i="14" s="1"/>
  <c r="HG111" i="9" a="1"/>
  <c r="HG111" i="9" s="1"/>
  <c r="AC111" i="10" s="1"/>
  <c r="AF114" i="8" s="1"/>
  <c r="EV85" i="9" a="1"/>
  <c r="EV85" i="9" s="1"/>
  <c r="EX85" i="9" a="1"/>
  <c r="EX85" i="9" s="1"/>
  <c r="W85" i="14" s="1"/>
  <c r="X85" i="14" s="1"/>
  <c r="T85" i="14" s="1"/>
  <c r="GB85" i="9" a="1"/>
  <c r="GB85" i="9" s="1"/>
  <c r="GD85" i="9" a="1"/>
  <c r="GD85" i="9" s="1"/>
  <c r="AC85" i="14" s="1"/>
  <c r="HH85" i="9" a="1"/>
  <c r="HH85" i="9" s="1"/>
  <c r="HJ85" i="9" a="1"/>
  <c r="HJ85" i="9" s="1"/>
  <c r="AH85" i="14" s="1"/>
  <c r="AJ85" i="14" s="1"/>
  <c r="IN85" i="9" a="1"/>
  <c r="IN85" i="9" s="1"/>
  <c r="IP85" i="9" a="1"/>
  <c r="IP85" i="9" s="1"/>
  <c r="AM85" i="14" s="1"/>
  <c r="H86" i="9" a="1"/>
  <c r="H86" i="9" s="1"/>
  <c r="J86" i="9" a="1"/>
  <c r="J86" i="9" s="1"/>
  <c r="AN86" i="9" a="1"/>
  <c r="AN86" i="9" s="1"/>
  <c r="AP86" i="9" a="1"/>
  <c r="AP86" i="9" s="1"/>
  <c r="I86" i="14" s="1"/>
  <c r="BT86" i="9" a="1"/>
  <c r="BT86" i="9" s="1"/>
  <c r="BV86" i="9" a="1"/>
  <c r="BV86" i="9" s="1"/>
  <c r="DH86" i="9" a="1"/>
  <c r="DH86" i="9" s="1"/>
  <c r="DJ86" i="9" a="1"/>
  <c r="DJ86" i="9" s="1"/>
  <c r="N86" i="14" s="1"/>
  <c r="EN86" i="9" a="1"/>
  <c r="EN86" i="9" s="1"/>
  <c r="EP86" i="9" a="1"/>
  <c r="EP86" i="9" s="1"/>
  <c r="R86" i="14" s="1"/>
  <c r="FT86" i="9" a="1"/>
  <c r="FT86" i="9" s="1"/>
  <c r="FV86" i="9" a="1"/>
  <c r="FV86" i="9" s="1"/>
  <c r="GZ86" i="9" a="1"/>
  <c r="GZ86" i="9" s="1"/>
  <c r="HB86" i="9" a="1"/>
  <c r="HB86" i="9" s="1"/>
  <c r="AF86" i="14" s="1"/>
  <c r="IF86" i="9" a="1"/>
  <c r="IF86" i="9" s="1"/>
  <c r="IH86" i="9" a="1"/>
  <c r="IH86" i="9" s="1"/>
  <c r="AL86" i="14" s="1"/>
  <c r="AD87" i="9"/>
  <c r="BJ87" i="9"/>
  <c r="CP87" i="9"/>
  <c r="ED87" i="9"/>
  <c r="FJ87" i="9"/>
  <c r="GP87" i="9"/>
  <c r="HV87" i="9"/>
  <c r="V88" i="9"/>
  <c r="BB88" i="9"/>
  <c r="CH88" i="9"/>
  <c r="DV88" i="9"/>
  <c r="FB88" i="9"/>
  <c r="GH88" i="9"/>
  <c r="HN88" i="9"/>
  <c r="P89" i="9" a="1"/>
  <c r="P89" i="9" s="1"/>
  <c r="R89" i="9" a="1"/>
  <c r="R89" i="9" s="1"/>
  <c r="E89" i="14" s="1"/>
  <c r="AV89" i="9" a="1"/>
  <c r="AV89" i="9" s="1"/>
  <c r="AX89" i="9" a="1"/>
  <c r="AX89" i="9" s="1"/>
  <c r="CB89" i="9" a="1"/>
  <c r="CB89" i="9" s="1"/>
  <c r="CD89" i="9" a="1"/>
  <c r="CD89" i="9" s="1"/>
  <c r="DP89" i="9" a="1"/>
  <c r="DP89" i="9" s="1"/>
  <c r="DR89" i="9" a="1"/>
  <c r="DR89" i="9" s="1"/>
  <c r="O89" i="14" s="1"/>
  <c r="EV89" i="9" a="1"/>
  <c r="EV89" i="9" s="1"/>
  <c r="EX89" i="9" a="1"/>
  <c r="EX89" i="9" s="1"/>
  <c r="W89" i="14" s="1"/>
  <c r="X89" i="14" s="1"/>
  <c r="T89" i="14" s="1"/>
  <c r="GB89" i="9" a="1"/>
  <c r="GB89" i="9" s="1"/>
  <c r="GD89" i="9" a="1"/>
  <c r="GD89" i="9" s="1"/>
  <c r="AC89" i="14" s="1"/>
  <c r="HH89" i="9" a="1"/>
  <c r="HH89" i="9" s="1"/>
  <c r="HJ89" i="9" a="1"/>
  <c r="HJ89" i="9" s="1"/>
  <c r="AH89" i="14" s="1"/>
  <c r="IN89" i="9" a="1"/>
  <c r="IN89" i="9" s="1"/>
  <c r="IP89" i="9" a="1"/>
  <c r="IP89" i="9" s="1"/>
  <c r="AM89" i="14" s="1"/>
  <c r="H90" i="9" a="1"/>
  <c r="H90" i="9" s="1"/>
  <c r="J90" i="9" a="1"/>
  <c r="J90" i="9" s="1"/>
  <c r="AN90" i="9" a="1"/>
  <c r="AN90" i="9" s="1"/>
  <c r="AP90" i="9" a="1"/>
  <c r="AP90" i="9" s="1"/>
  <c r="I90" i="14" s="1"/>
  <c r="BT90" i="9" a="1"/>
  <c r="BT90" i="9" s="1"/>
  <c r="BV90" i="9" a="1"/>
  <c r="BV90" i="9" s="1"/>
  <c r="DH90" i="9" a="1"/>
  <c r="DH90" i="9" s="1"/>
  <c r="DJ90" i="9" a="1"/>
  <c r="DJ90" i="9" s="1"/>
  <c r="N90" i="14" s="1"/>
  <c r="EN90" i="9" a="1"/>
  <c r="EN90" i="9" s="1"/>
  <c r="EP90" i="9" a="1"/>
  <c r="EP90" i="9" s="1"/>
  <c r="R90" i="14" s="1"/>
  <c r="FT90" i="9" a="1"/>
  <c r="FT90" i="9" s="1"/>
  <c r="FV90" i="9" a="1"/>
  <c r="FV90" i="9" s="1"/>
  <c r="GZ90" i="9" a="1"/>
  <c r="GZ90" i="9" s="1"/>
  <c r="HB90" i="9" a="1"/>
  <c r="HB90" i="9" s="1"/>
  <c r="AF90" i="14" s="1"/>
  <c r="IF90" i="9" a="1"/>
  <c r="IF90" i="9" s="1"/>
  <c r="IH90" i="9" a="1"/>
  <c r="IH90" i="9" s="1"/>
  <c r="AL90" i="14" s="1"/>
  <c r="C91" i="10"/>
  <c r="IL91" i="9"/>
  <c r="HF91" i="9"/>
  <c r="AD91" i="9"/>
  <c r="BJ91" i="9"/>
  <c r="CP91" i="9"/>
  <c r="ED91" i="9"/>
  <c r="FJ91" i="9"/>
  <c r="GP91" i="9"/>
  <c r="HV91" i="9"/>
  <c r="C92" i="10"/>
  <c r="ID92" i="9"/>
  <c r="GX92" i="9"/>
  <c r="FR92" i="9"/>
  <c r="EL92" i="9"/>
  <c r="DF92" i="9"/>
  <c r="CX92" i="9"/>
  <c r="BR92" i="9"/>
  <c r="AL92" i="9"/>
  <c r="F92" i="9"/>
  <c r="AD92" i="9"/>
  <c r="BZ92" i="9"/>
  <c r="ET92" i="9"/>
  <c r="GH92" i="9"/>
  <c r="HV92" i="9"/>
  <c r="CG93" i="9" a="1"/>
  <c r="CG93" i="9" s="1"/>
  <c r="CE93" i="9" a="1"/>
  <c r="CE93" i="9" s="1"/>
  <c r="CC93" i="9" a="1"/>
  <c r="CC93" i="9" s="1"/>
  <c r="CA93" i="9" a="1"/>
  <c r="CA93" i="9" s="1"/>
  <c r="N93" i="10" s="1"/>
  <c r="FA93" i="9" a="1"/>
  <c r="FA93" i="9" s="1"/>
  <c r="EY93" i="9" a="1"/>
  <c r="EY93" i="9" s="1"/>
  <c r="EW93" i="9" a="1"/>
  <c r="EW93" i="9" s="1"/>
  <c r="EU93" i="9" a="1"/>
  <c r="EU93" i="9" s="1"/>
  <c r="C94" i="10"/>
  <c r="IL94" i="9"/>
  <c r="HF94" i="9"/>
  <c r="FZ94" i="9"/>
  <c r="ET94" i="9"/>
  <c r="DN94" i="9"/>
  <c r="BZ94" i="9"/>
  <c r="HN94" i="9"/>
  <c r="GH94" i="9"/>
  <c r="FB94" i="9"/>
  <c r="DV94" i="9"/>
  <c r="CH94" i="9"/>
  <c r="BB94" i="9"/>
  <c r="V94" i="9"/>
  <c r="AL94" i="9"/>
  <c r="CX94" i="9"/>
  <c r="DF94" i="9"/>
  <c r="FR94" i="9"/>
  <c r="ID94" i="9"/>
  <c r="AC95" i="9" a="1"/>
  <c r="AC95" i="9" s="1"/>
  <c r="C95" i="15" s="1"/>
  <c r="AA95" i="9" a="1"/>
  <c r="AA95" i="9" s="1"/>
  <c r="Y95" i="9" a="1"/>
  <c r="Y95" i="9" s="1"/>
  <c r="W95" i="9" a="1"/>
  <c r="W95" i="9" s="1"/>
  <c r="G95" i="10" s="1"/>
  <c r="Z95" i="9" a="1"/>
  <c r="Z95" i="9" s="1"/>
  <c r="F95" i="14" s="1"/>
  <c r="CO95" i="9" a="1"/>
  <c r="CO95" i="9" s="1"/>
  <c r="CM95" i="9" a="1"/>
  <c r="CM95" i="9" s="1"/>
  <c r="CK95" i="9" a="1"/>
  <c r="CK95" i="9" s="1"/>
  <c r="CI95" i="9" a="1"/>
  <c r="CI95" i="9" s="1"/>
  <c r="O95" i="10" s="1"/>
  <c r="CL95" i="9" a="1"/>
  <c r="CL95" i="9" s="1"/>
  <c r="FI95" i="9" a="1"/>
  <c r="FI95" i="9" s="1"/>
  <c r="L95" i="15" s="1"/>
  <c r="FG95" i="9" a="1"/>
  <c r="FG95" i="9" s="1"/>
  <c r="FE95" i="9" a="1"/>
  <c r="FE95" i="9" s="1"/>
  <c r="FC95" i="9" a="1"/>
  <c r="FC95" i="9" s="1"/>
  <c r="FF95" i="9" a="1"/>
  <c r="FF95" i="9" s="1"/>
  <c r="AA95" i="14" s="1"/>
  <c r="HU95" i="9" a="1"/>
  <c r="HU95" i="9" s="1"/>
  <c r="R95" i="15" s="1"/>
  <c r="HS95" i="9" a="1"/>
  <c r="HS95" i="9" s="1"/>
  <c r="HQ95" i="9" a="1"/>
  <c r="HQ95" i="9" s="1"/>
  <c r="HO95" i="9" a="1"/>
  <c r="HO95" i="9" s="1"/>
  <c r="AD95" i="10" s="1"/>
  <c r="AG98" i="8" s="1"/>
  <c r="HR95" i="9" a="1"/>
  <c r="HR95" i="9" s="1"/>
  <c r="AI95" i="14" s="1"/>
  <c r="BA96" i="9" a="1"/>
  <c r="BA96" i="9" s="1"/>
  <c r="AY96" i="9" a="1"/>
  <c r="AY96" i="9" s="1"/>
  <c r="AW96" i="9" a="1"/>
  <c r="AW96" i="9" s="1"/>
  <c r="AU96" i="9" a="1"/>
  <c r="AU96" i="9" s="1"/>
  <c r="J96" i="10" s="1"/>
  <c r="AX96" i="9" a="1"/>
  <c r="AX96" i="9" s="1"/>
  <c r="DU96" i="9" a="1"/>
  <c r="DU96" i="9" s="1"/>
  <c r="H96" i="15" s="1"/>
  <c r="DS96" i="9" a="1"/>
  <c r="DS96" i="9" s="1"/>
  <c r="DQ96" i="9" a="1"/>
  <c r="DQ96" i="9" s="1"/>
  <c r="DO96" i="9" a="1"/>
  <c r="DO96" i="9" s="1"/>
  <c r="R96" i="10" s="1"/>
  <c r="G99" i="7" s="1"/>
  <c r="M99" i="7" s="1"/>
  <c r="DR96" i="9" a="1"/>
  <c r="DR96" i="9" s="1"/>
  <c r="O96" i="14" s="1"/>
  <c r="GG96" i="9" a="1"/>
  <c r="GG96" i="9" s="1"/>
  <c r="M96" i="15" s="1"/>
  <c r="GE96" i="9" a="1"/>
  <c r="GE96" i="9" s="1"/>
  <c r="GC96" i="9" a="1"/>
  <c r="GC96" i="9" s="1"/>
  <c r="GA96" i="9" a="1"/>
  <c r="GA96" i="9" s="1"/>
  <c r="Y96" i="10" s="1"/>
  <c r="AA99" i="8" s="1"/>
  <c r="GD96" i="9" a="1"/>
  <c r="GD96" i="9" s="1"/>
  <c r="AC96" i="14" s="1"/>
  <c r="IS96" i="9" a="1"/>
  <c r="IS96" i="9" s="1"/>
  <c r="U96" i="15" s="1"/>
  <c r="IQ96" i="9" a="1"/>
  <c r="IQ96" i="9" s="1"/>
  <c r="IO96" i="9" a="1"/>
  <c r="IO96" i="9" s="1"/>
  <c r="IM96" i="9" a="1"/>
  <c r="IM96" i="9" s="1"/>
  <c r="AG96" i="10" s="1"/>
  <c r="AK99" i="8" s="1"/>
  <c r="IP96" i="9" a="1"/>
  <c r="IP96" i="9" s="1"/>
  <c r="AM96" i="14" s="1"/>
  <c r="M97" i="9" a="1"/>
  <c r="M97" i="9" s="1"/>
  <c r="K97" i="9" a="1"/>
  <c r="K97" i="9" s="1"/>
  <c r="I97" i="9" a="1"/>
  <c r="I97" i="9" s="1"/>
  <c r="G97" i="9" a="1"/>
  <c r="G97" i="9" s="1"/>
  <c r="O154" i="12" s="1"/>
  <c r="K100" i="6" s="1"/>
  <c r="L100" i="6" s="1"/>
  <c r="M100" i="6" s="1"/>
  <c r="J97" i="9" a="1"/>
  <c r="J97" i="9" s="1"/>
  <c r="DU97" i="9" a="1"/>
  <c r="DU97" i="9" s="1"/>
  <c r="H97" i="15" s="1"/>
  <c r="DS97" i="9" a="1"/>
  <c r="DS97" i="9" s="1"/>
  <c r="DQ97" i="9" a="1"/>
  <c r="DQ97" i="9" s="1"/>
  <c r="DO97" i="9" a="1"/>
  <c r="DO97" i="9" s="1"/>
  <c r="R97" i="10" s="1"/>
  <c r="G100" i="7" s="1"/>
  <c r="DR97" i="9" a="1"/>
  <c r="DR97" i="9" s="1"/>
  <c r="O97" i="14" s="1"/>
  <c r="ES97" i="9" a="1"/>
  <c r="ES97" i="9" s="1"/>
  <c r="K97" i="15" s="1"/>
  <c r="EQ97" i="9" a="1"/>
  <c r="EQ97" i="9" s="1"/>
  <c r="EO97" i="9" a="1"/>
  <c r="EO97" i="9" s="1"/>
  <c r="EM97" i="9" a="1"/>
  <c r="EM97" i="9" s="1"/>
  <c r="U97" i="10" s="1"/>
  <c r="J100" i="7" s="1"/>
  <c r="EP97" i="9" a="1"/>
  <c r="EP97" i="9" s="1"/>
  <c r="R97" i="14" s="1"/>
  <c r="IS97" i="9" a="1"/>
  <c r="IS97" i="9" s="1"/>
  <c r="U97" i="15" s="1"/>
  <c r="IQ97" i="9" a="1"/>
  <c r="IQ97" i="9" s="1"/>
  <c r="IO97" i="9" a="1"/>
  <c r="IO97" i="9" s="1"/>
  <c r="IM97" i="9" a="1"/>
  <c r="IM97" i="9" s="1"/>
  <c r="AG97" i="10" s="1"/>
  <c r="AK100" i="8" s="1"/>
  <c r="IP97" i="9" a="1"/>
  <c r="IP97" i="9" s="1"/>
  <c r="AM97" i="14" s="1"/>
  <c r="AK98" i="9" a="1"/>
  <c r="AK98" i="9" s="1"/>
  <c r="D98" i="15" s="1"/>
  <c r="AI98" i="9" a="1"/>
  <c r="AI98" i="9" s="1"/>
  <c r="AG98" i="9" a="1"/>
  <c r="AG98" i="9" s="1"/>
  <c r="AE98" i="9" a="1"/>
  <c r="AE98" i="9" s="1"/>
  <c r="H98" i="10" s="1"/>
  <c r="AH98" i="9" a="1"/>
  <c r="AH98" i="9" s="1"/>
  <c r="H98" i="14" s="1"/>
  <c r="CW98" i="9" a="1"/>
  <c r="CW98" i="9" s="1"/>
  <c r="CU98" i="9" a="1"/>
  <c r="CU98" i="9" s="1"/>
  <c r="CS98" i="9" a="1"/>
  <c r="CS98" i="9" s="1"/>
  <c r="CQ98" i="9" a="1"/>
  <c r="CQ98" i="9" s="1"/>
  <c r="P98" i="10" s="1"/>
  <c r="CT98" i="9" a="1"/>
  <c r="CT98" i="9" s="1"/>
  <c r="FQ98" i="9" a="1"/>
  <c r="FQ98" i="9" s="1"/>
  <c r="FO98" i="9" a="1"/>
  <c r="FO98" i="9" s="1"/>
  <c r="FM98" i="9" a="1"/>
  <c r="FM98" i="9" s="1"/>
  <c r="FK98" i="9" a="1"/>
  <c r="FK98" i="9" s="1"/>
  <c r="W98" i="10" s="1"/>
  <c r="FN98" i="9" a="1"/>
  <c r="FN98" i="9" s="1"/>
  <c r="IC98" i="9" a="1"/>
  <c r="IC98" i="9" s="1"/>
  <c r="S98" i="15" s="1"/>
  <c r="IA98" i="9" a="1"/>
  <c r="IA98" i="9" s="1"/>
  <c r="HY98" i="9" a="1"/>
  <c r="HY98" i="9" s="1"/>
  <c r="HW98" i="9" a="1"/>
  <c r="HW98" i="9" s="1"/>
  <c r="AE98" i="10" s="1"/>
  <c r="AI101" i="8" s="1"/>
  <c r="HZ98" i="9" a="1"/>
  <c r="HZ98" i="9" s="1"/>
  <c r="AK98" i="14" s="1"/>
  <c r="BQ99" i="9" a="1"/>
  <c r="BQ99" i="9" s="1"/>
  <c r="F99" i="15" s="1"/>
  <c r="BO99" i="9" a="1"/>
  <c r="BO99" i="9" s="1"/>
  <c r="BM99" i="9" a="1"/>
  <c r="BM99" i="9" s="1"/>
  <c r="BK99" i="9" a="1"/>
  <c r="BK99" i="9" s="1"/>
  <c r="L99" i="10" s="1"/>
  <c r="BN99" i="9" a="1"/>
  <c r="BN99" i="9" s="1"/>
  <c r="J99" i="14" s="1"/>
  <c r="EK99" i="9" a="1"/>
  <c r="EK99" i="9" s="1"/>
  <c r="J99" i="15" s="1"/>
  <c r="EI99" i="9" a="1"/>
  <c r="EI99" i="9" s="1"/>
  <c r="EG99" i="9" a="1"/>
  <c r="EG99" i="9" s="1"/>
  <c r="EE99" i="9" a="1"/>
  <c r="EE99" i="9" s="1"/>
  <c r="T99" i="10" s="1"/>
  <c r="I102" i="7" s="1"/>
  <c r="O102" i="7" s="1"/>
  <c r="EH99" i="9" a="1"/>
  <c r="EH99" i="9" s="1"/>
  <c r="Q99" i="14" s="1"/>
  <c r="GW99" i="9" a="1"/>
  <c r="GW99" i="9" s="1"/>
  <c r="O99" i="15" s="1"/>
  <c r="GU99" i="9" a="1"/>
  <c r="GU99" i="9" s="1"/>
  <c r="GS99" i="9" a="1"/>
  <c r="GS99" i="9" s="1"/>
  <c r="GQ99" i="9" a="1"/>
  <c r="GQ99" i="9" s="1"/>
  <c r="AA99" i="10" s="1"/>
  <c r="AC102" i="8" s="1"/>
  <c r="GT99" i="9" a="1"/>
  <c r="GT99" i="9" s="1"/>
  <c r="AE99" i="14" s="1"/>
  <c r="AC100" i="9" a="1"/>
  <c r="AC100" i="9" s="1"/>
  <c r="C100" i="15" s="1"/>
  <c r="AA100" i="9" a="1"/>
  <c r="AA100" i="9" s="1"/>
  <c r="Y100" i="9" a="1"/>
  <c r="Y100" i="9" s="1"/>
  <c r="W100" i="9" a="1"/>
  <c r="W100" i="9" s="1"/>
  <c r="G100" i="10" s="1"/>
  <c r="Z100" i="9" a="1"/>
  <c r="Z100" i="9" s="1"/>
  <c r="F100" i="14" s="1"/>
  <c r="G100" i="14" s="1"/>
  <c r="CO100" i="9" a="1"/>
  <c r="CO100" i="9" s="1"/>
  <c r="CM100" i="9" a="1"/>
  <c r="CM100" i="9" s="1"/>
  <c r="CK100" i="9" a="1"/>
  <c r="CK100" i="9" s="1"/>
  <c r="CI100" i="9" a="1"/>
  <c r="CI100" i="9" s="1"/>
  <c r="O100" i="10" s="1"/>
  <c r="CL100" i="9" a="1"/>
  <c r="CL100" i="9" s="1"/>
  <c r="FI100" i="9" a="1"/>
  <c r="FI100" i="9" s="1"/>
  <c r="L100" i="15" s="1"/>
  <c r="FG100" i="9" a="1"/>
  <c r="FG100" i="9" s="1"/>
  <c r="FE100" i="9" a="1"/>
  <c r="FE100" i="9" s="1"/>
  <c r="FC100" i="9" a="1"/>
  <c r="FC100" i="9" s="1"/>
  <c r="FF100" i="9" a="1"/>
  <c r="FF100" i="9" s="1"/>
  <c r="AA100" i="14" s="1"/>
  <c r="HU100" i="9" a="1"/>
  <c r="HU100" i="9" s="1"/>
  <c r="R100" i="15" s="1"/>
  <c r="HS100" i="9" a="1"/>
  <c r="HS100" i="9" s="1"/>
  <c r="HQ100" i="9" a="1"/>
  <c r="HQ100" i="9" s="1"/>
  <c r="HO100" i="9" a="1"/>
  <c r="HO100" i="9" s="1"/>
  <c r="AD100" i="10" s="1"/>
  <c r="AG103" i="8" s="1"/>
  <c r="HR100" i="9" a="1"/>
  <c r="HR100" i="9" s="1"/>
  <c r="AI100" i="14" s="1"/>
  <c r="S101" i="10"/>
  <c r="H104" i="7" s="1"/>
  <c r="FY101" i="9" a="1"/>
  <c r="FY101" i="9" s="1"/>
  <c r="FW101" i="9" a="1"/>
  <c r="FW101" i="9" s="1"/>
  <c r="FU101" i="9" a="1"/>
  <c r="FU101" i="9" s="1"/>
  <c r="FS101" i="9" a="1"/>
  <c r="FS101" i="9" s="1"/>
  <c r="X101" i="10" s="1"/>
  <c r="GW102" i="9" a="1"/>
  <c r="GW102" i="9" s="1"/>
  <c r="O102" i="15" s="1"/>
  <c r="GU102" i="9" a="1"/>
  <c r="GU102" i="9" s="1"/>
  <c r="GS102" i="9" a="1"/>
  <c r="GS102" i="9" s="1"/>
  <c r="GQ102" i="9" a="1"/>
  <c r="GQ102" i="9" s="1"/>
  <c r="AA102" i="10" s="1"/>
  <c r="AC105" i="8" s="1"/>
  <c r="P103" i="14"/>
  <c r="DB103" i="9"/>
  <c r="GO103" i="9" a="1"/>
  <c r="GO103" i="9" s="1"/>
  <c r="N103" i="15" s="1"/>
  <c r="GM103" i="9" a="1"/>
  <c r="GM103" i="9" s="1"/>
  <c r="GK103" i="9" a="1"/>
  <c r="GK103" i="9" s="1"/>
  <c r="GI103" i="9" a="1"/>
  <c r="GI103" i="9" s="1"/>
  <c r="Z103" i="10" s="1"/>
  <c r="AB106" i="8" s="1"/>
  <c r="DU104" i="9" a="1"/>
  <c r="DU104" i="9" s="1"/>
  <c r="H104" i="15" s="1"/>
  <c r="DS104" i="9" a="1"/>
  <c r="DS104" i="9" s="1"/>
  <c r="DQ104" i="9" a="1"/>
  <c r="DQ104" i="9" s="1"/>
  <c r="DO104" i="9" a="1"/>
  <c r="DO104" i="9" s="1"/>
  <c r="R104" i="10" s="1"/>
  <c r="G107" i="7" s="1"/>
  <c r="M107" i="7" s="1"/>
  <c r="FA104" i="9" a="1"/>
  <c r="FA104" i="9" s="1"/>
  <c r="EY104" i="9" a="1"/>
  <c r="EY104" i="9" s="1"/>
  <c r="EW104" i="9" a="1"/>
  <c r="EW104" i="9" s="1"/>
  <c r="EU104" i="9" a="1"/>
  <c r="EU104" i="9" s="1"/>
  <c r="GG104" i="9" a="1"/>
  <c r="GG104" i="9" s="1"/>
  <c r="M104" i="15" s="1"/>
  <c r="GE104" i="9" a="1"/>
  <c r="GE104" i="9" s="1"/>
  <c r="GC104" i="9" a="1"/>
  <c r="GC104" i="9" s="1"/>
  <c r="GA104" i="9" a="1"/>
  <c r="GA104" i="9" s="1"/>
  <c r="Y104" i="10" s="1"/>
  <c r="AA107" i="8" s="1"/>
  <c r="HM104" i="9" a="1"/>
  <c r="HM104" i="9" s="1"/>
  <c r="Q104" i="15" s="1"/>
  <c r="HK104" i="9" a="1"/>
  <c r="HK104" i="9" s="1"/>
  <c r="HI104" i="9" a="1"/>
  <c r="HI104" i="9" s="1"/>
  <c r="HG104" i="9" a="1"/>
  <c r="HG104" i="9" s="1"/>
  <c r="AC104" i="10" s="1"/>
  <c r="AF107" i="8" s="1"/>
  <c r="HL104" i="9" a="1"/>
  <c r="HL104" i="9" s="1"/>
  <c r="IN104" i="9" a="1"/>
  <c r="IN104" i="9" s="1"/>
  <c r="IP104" i="9" a="1"/>
  <c r="IP104" i="9" s="1"/>
  <c r="AM104" i="14" s="1"/>
  <c r="IR104" i="9" a="1"/>
  <c r="IR104" i="9" s="1"/>
  <c r="H105" i="9" a="1"/>
  <c r="H105" i="9" s="1"/>
  <c r="J105" i="9" a="1"/>
  <c r="J105" i="9" s="1"/>
  <c r="L105" i="9" a="1"/>
  <c r="L105" i="9" s="1"/>
  <c r="AN105" i="9" a="1"/>
  <c r="AN105" i="9" s="1"/>
  <c r="AP105" i="9" a="1"/>
  <c r="AP105" i="9" s="1"/>
  <c r="I105" i="14" s="1"/>
  <c r="AR105" i="9" a="1"/>
  <c r="AR105" i="9" s="1"/>
  <c r="BT105" i="9" a="1"/>
  <c r="BT105" i="9" s="1"/>
  <c r="BV105" i="9" a="1"/>
  <c r="BV105" i="9" s="1"/>
  <c r="BX105" i="9" a="1"/>
  <c r="BX105" i="9" s="1"/>
  <c r="DH105" i="9" a="1"/>
  <c r="DH105" i="9" s="1"/>
  <c r="DJ105" i="9" a="1"/>
  <c r="DJ105" i="9" s="1"/>
  <c r="N105" i="14" s="1"/>
  <c r="DL105" i="9" a="1"/>
  <c r="DL105" i="9" s="1"/>
  <c r="EN105" i="9" a="1"/>
  <c r="EN105" i="9" s="1"/>
  <c r="EP105" i="9" a="1"/>
  <c r="EP105" i="9" s="1"/>
  <c r="R105" i="14" s="1"/>
  <c r="ER105" i="9" a="1"/>
  <c r="ER105" i="9" s="1"/>
  <c r="FT105" i="9" a="1"/>
  <c r="FT105" i="9" s="1"/>
  <c r="FV105" i="9" a="1"/>
  <c r="FV105" i="9" s="1"/>
  <c r="FX105" i="9" a="1"/>
  <c r="FX105" i="9" s="1"/>
  <c r="GZ105" i="9" a="1"/>
  <c r="GZ105" i="9" s="1"/>
  <c r="HB105" i="9" a="1"/>
  <c r="HB105" i="9" s="1"/>
  <c r="AF105" i="14" s="1"/>
  <c r="HD105" i="9" a="1"/>
  <c r="HD105" i="9" s="1"/>
  <c r="IF105" i="9" a="1"/>
  <c r="IF105" i="9" s="1"/>
  <c r="IH105" i="9" a="1"/>
  <c r="IH105" i="9" s="1"/>
  <c r="AL105" i="14" s="1"/>
  <c r="IJ105" i="9" a="1"/>
  <c r="IJ105" i="9" s="1"/>
  <c r="AD106" i="9"/>
  <c r="BJ106" i="9"/>
  <c r="CP106" i="9"/>
  <c r="ED106" i="9"/>
  <c r="FJ106" i="9"/>
  <c r="GP106" i="9"/>
  <c r="HV106" i="9"/>
  <c r="X107" i="9" a="1"/>
  <c r="X107" i="9" s="1"/>
  <c r="Z107" i="9" a="1"/>
  <c r="Z107" i="9" s="1"/>
  <c r="F107" i="14" s="1"/>
  <c r="AB107" i="9" a="1"/>
  <c r="AB107" i="9" s="1"/>
  <c r="BD107" i="9" a="1"/>
  <c r="BD107" i="9" s="1"/>
  <c r="BF107" i="9" a="1"/>
  <c r="BF107" i="9" s="1"/>
  <c r="BH107" i="9" a="1"/>
  <c r="BH107" i="9" s="1"/>
  <c r="CJ107" i="9" a="1"/>
  <c r="CJ107" i="9" s="1"/>
  <c r="CL107" i="9" a="1"/>
  <c r="CL107" i="9" s="1"/>
  <c r="CN107" i="9" a="1"/>
  <c r="CN107" i="9" s="1"/>
  <c r="DV107" i="9"/>
  <c r="FB107" i="9"/>
  <c r="GH107" i="9"/>
  <c r="HN107" i="9"/>
  <c r="P108" i="9" a="1"/>
  <c r="P108" i="9" s="1"/>
  <c r="R108" i="9" a="1"/>
  <c r="R108" i="9" s="1"/>
  <c r="E108" i="14" s="1"/>
  <c r="T108" i="9" a="1"/>
  <c r="T108" i="9" s="1"/>
  <c r="AV108" i="9" a="1"/>
  <c r="AV108" i="9" s="1"/>
  <c r="AX108" i="9" a="1"/>
  <c r="AX108" i="9" s="1"/>
  <c r="AZ108" i="9" a="1"/>
  <c r="AZ108" i="9" s="1"/>
  <c r="CB108" i="9" a="1"/>
  <c r="CB108" i="9" s="1"/>
  <c r="CD108" i="9" a="1"/>
  <c r="CD108" i="9" s="1"/>
  <c r="CF108" i="9" a="1"/>
  <c r="CF108" i="9" s="1"/>
  <c r="DP108" i="9" a="1"/>
  <c r="DP108" i="9" s="1"/>
  <c r="DR108" i="9" a="1"/>
  <c r="DR108" i="9" s="1"/>
  <c r="O108" i="14" s="1"/>
  <c r="DT108" i="9" a="1"/>
  <c r="DT108" i="9" s="1"/>
  <c r="EV108" i="9" a="1"/>
  <c r="EV108" i="9" s="1"/>
  <c r="EX108" i="9" a="1"/>
  <c r="EX108" i="9" s="1"/>
  <c r="W108" i="14" s="1"/>
  <c r="X108" i="14" s="1"/>
  <c r="T108" i="14" s="1"/>
  <c r="EZ108" i="9" a="1"/>
  <c r="EZ108" i="9" s="1"/>
  <c r="GB108" i="9" a="1"/>
  <c r="GB108" i="9" s="1"/>
  <c r="GD108" i="9" a="1"/>
  <c r="GD108" i="9" s="1"/>
  <c r="AC108" i="14" s="1"/>
  <c r="GF108" i="9" a="1"/>
  <c r="GF108" i="9" s="1"/>
  <c r="HH108" i="9" a="1"/>
  <c r="HH108" i="9" s="1"/>
  <c r="HJ108" i="9" a="1"/>
  <c r="HJ108" i="9" s="1"/>
  <c r="AH108" i="14" s="1"/>
  <c r="HL108" i="9" a="1"/>
  <c r="HL108" i="9" s="1"/>
  <c r="IN108" i="9" a="1"/>
  <c r="IN108" i="9" s="1"/>
  <c r="IP108" i="9" a="1"/>
  <c r="IP108" i="9" s="1"/>
  <c r="AM108" i="14" s="1"/>
  <c r="IR108" i="9" a="1"/>
  <c r="IR108" i="9" s="1"/>
  <c r="H109" i="9" a="1"/>
  <c r="H109" i="9" s="1"/>
  <c r="J109" i="9" a="1"/>
  <c r="J109" i="9" s="1"/>
  <c r="L109" i="9" a="1"/>
  <c r="L109" i="9" s="1"/>
  <c r="AN109" i="9" a="1"/>
  <c r="AN109" i="9" s="1"/>
  <c r="AP109" i="9" a="1"/>
  <c r="AP109" i="9" s="1"/>
  <c r="I109" i="14" s="1"/>
  <c r="AR109" i="9" a="1"/>
  <c r="AR109" i="9" s="1"/>
  <c r="BT109" i="9" a="1"/>
  <c r="BT109" i="9" s="1"/>
  <c r="BV109" i="9" a="1"/>
  <c r="BV109" i="9" s="1"/>
  <c r="BX109" i="9" a="1"/>
  <c r="BX109" i="9" s="1"/>
  <c r="DH109" i="9" a="1"/>
  <c r="DH109" i="9" s="1"/>
  <c r="DJ109" i="9" a="1"/>
  <c r="DJ109" i="9" s="1"/>
  <c r="N109" i="14" s="1"/>
  <c r="DL109" i="9" a="1"/>
  <c r="DL109" i="9" s="1"/>
  <c r="EN109" i="9" a="1"/>
  <c r="EN109" i="9" s="1"/>
  <c r="EP109" i="9" a="1"/>
  <c r="EP109" i="9" s="1"/>
  <c r="R109" i="14" s="1"/>
  <c r="ER109" i="9" a="1"/>
  <c r="ER109" i="9" s="1"/>
  <c r="FT109" i="9" a="1"/>
  <c r="FT109" i="9" s="1"/>
  <c r="FV109" i="9" a="1"/>
  <c r="FV109" i="9" s="1"/>
  <c r="FX109" i="9" a="1"/>
  <c r="FX109" i="9" s="1"/>
  <c r="GZ109" i="9" a="1"/>
  <c r="GZ109" i="9" s="1"/>
  <c r="HB109" i="9" a="1"/>
  <c r="HB109" i="9" s="1"/>
  <c r="AF109" i="14" s="1"/>
  <c r="HD109" i="9" a="1"/>
  <c r="HD109" i="9" s="1"/>
  <c r="IF109" i="9" a="1"/>
  <c r="IF109" i="9" s="1"/>
  <c r="IH109" i="9" a="1"/>
  <c r="IH109" i="9" s="1"/>
  <c r="AL109" i="14" s="1"/>
  <c r="IJ109" i="9" a="1"/>
  <c r="IJ109" i="9" s="1"/>
  <c r="AD110" i="9"/>
  <c r="BJ110" i="9"/>
  <c r="CP110" i="9"/>
  <c r="ED110" i="9"/>
  <c r="FJ110" i="9"/>
  <c r="GP110" i="9"/>
  <c r="HV110" i="9"/>
  <c r="V111" i="9"/>
  <c r="BB111" i="9"/>
  <c r="CH111" i="9"/>
  <c r="DV111" i="9"/>
  <c r="FB111" i="9"/>
  <c r="GP111" i="9"/>
  <c r="ID111" i="9"/>
  <c r="K112" i="9" a="1"/>
  <c r="K112" i="9" s="1"/>
  <c r="W112" i="9" a="1"/>
  <c r="W112" i="9" s="1"/>
  <c r="G112" i="10" s="1"/>
  <c r="AB112" i="9" a="1"/>
  <c r="AB112" i="9" s="1"/>
  <c r="BE112" i="9" a="1"/>
  <c r="BE112" i="9" s="1"/>
  <c r="BP112" i="9" a="1"/>
  <c r="BP112" i="9" s="1"/>
  <c r="CW112" i="9" a="1"/>
  <c r="CW112" i="9" s="1"/>
  <c r="CU112" i="9" a="1"/>
  <c r="CU112" i="9" s="1"/>
  <c r="CS112" i="9" a="1"/>
  <c r="CS112" i="9" s="1"/>
  <c r="CQ112" i="9" a="1"/>
  <c r="CQ112" i="9" s="1"/>
  <c r="P112" i="10" s="1"/>
  <c r="DY112" i="9" a="1"/>
  <c r="DY112" i="9" s="1"/>
  <c r="DA112" i="9" s="1"/>
  <c r="EJ112" i="9" a="1"/>
  <c r="EJ112" i="9" s="1"/>
  <c r="FQ112" i="9" a="1"/>
  <c r="FQ112" i="9" s="1"/>
  <c r="FO112" i="9" a="1"/>
  <c r="FO112" i="9" s="1"/>
  <c r="FM112" i="9" a="1"/>
  <c r="FM112" i="9" s="1"/>
  <c r="FK112" i="9" a="1"/>
  <c r="FK112" i="9" s="1"/>
  <c r="W112" i="10" s="1"/>
  <c r="FU112" i="9" a="1"/>
  <c r="FU112" i="9" s="1"/>
  <c r="FX112" i="9" a="1"/>
  <c r="FX112" i="9" s="1"/>
  <c r="IH112" i="9" a="1"/>
  <c r="IH112" i="9" s="1"/>
  <c r="AL112" i="14" s="1"/>
  <c r="O113" i="9" a="1"/>
  <c r="O113" i="9" s="1"/>
  <c r="F113" i="10" s="1"/>
  <c r="S113" i="9" a="1"/>
  <c r="S113" i="9" s="1"/>
  <c r="BN113" i="9" a="1"/>
  <c r="BN113" i="9" s="1"/>
  <c r="J113" i="14" s="1"/>
  <c r="CA113" i="9" a="1"/>
  <c r="CA113" i="9" s="1"/>
  <c r="N113" i="10" s="1"/>
  <c r="CE113" i="9" a="1"/>
  <c r="CE113" i="9" s="1"/>
  <c r="EH113" i="9" a="1"/>
  <c r="EH113" i="9" s="1"/>
  <c r="Q113" i="14" s="1"/>
  <c r="EU113" i="9" a="1"/>
  <c r="EU113" i="9" s="1"/>
  <c r="J179" i="12" s="1"/>
  <c r="EY113" i="9" a="1"/>
  <c r="EY113" i="9" s="1"/>
  <c r="GT113" i="9" a="1"/>
  <c r="GT113" i="9" s="1"/>
  <c r="AE113" i="14" s="1"/>
  <c r="HG113" i="9" a="1"/>
  <c r="HG113" i="9" s="1"/>
  <c r="AC113" i="10" s="1"/>
  <c r="AF116" i="8" s="1"/>
  <c r="HK113" i="9" a="1"/>
  <c r="HK113" i="9" s="1"/>
  <c r="BD114" i="9" a="1"/>
  <c r="BD114" i="9" s="1"/>
  <c r="CO114" i="9" a="1"/>
  <c r="CO114" i="9" s="1"/>
  <c r="CM114" i="9" a="1"/>
  <c r="CM114" i="9" s="1"/>
  <c r="CK114" i="9" a="1"/>
  <c r="CK114" i="9" s="1"/>
  <c r="CI114" i="9" a="1"/>
  <c r="CI114" i="9" s="1"/>
  <c r="O114" i="10" s="1"/>
  <c r="EC114" i="9" a="1"/>
  <c r="EC114" i="9" s="1"/>
  <c r="EA114" i="9" a="1"/>
  <c r="EA114" i="9" s="1"/>
  <c r="DC114" i="9" s="1"/>
  <c r="DY114" i="9" a="1"/>
  <c r="DY114" i="9" s="1"/>
  <c r="DA114" i="9" s="1"/>
  <c r="DW114" i="9" a="1"/>
  <c r="DW114" i="9" s="1"/>
  <c r="HP114" i="9" a="1"/>
  <c r="HP114" i="9" s="1"/>
  <c r="U115" i="9" a="1"/>
  <c r="U115" i="9" s="1"/>
  <c r="B115" i="15" s="1"/>
  <c r="S115" i="9" a="1"/>
  <c r="S115" i="9" s="1"/>
  <c r="Q115" i="9" a="1"/>
  <c r="Q115" i="9" s="1"/>
  <c r="O115" i="9" a="1"/>
  <c r="O115" i="9" s="1"/>
  <c r="F115" i="10" s="1"/>
  <c r="AV115" i="9" a="1"/>
  <c r="AV115" i="9" s="1"/>
  <c r="DP115" i="9" a="1"/>
  <c r="DP115" i="9" s="1"/>
  <c r="HM115" i="9" a="1"/>
  <c r="HM115" i="9" s="1"/>
  <c r="Q115" i="15" s="1"/>
  <c r="HK115" i="9" a="1"/>
  <c r="HK115" i="9" s="1"/>
  <c r="HI115" i="9" a="1"/>
  <c r="HI115" i="9" s="1"/>
  <c r="HG115" i="9" a="1"/>
  <c r="HG115" i="9" s="1"/>
  <c r="AC115" i="10" s="1"/>
  <c r="AF118" i="8" s="1"/>
  <c r="IN115" i="9" a="1"/>
  <c r="IN115" i="9" s="1"/>
  <c r="M116" i="9" a="1"/>
  <c r="M116" i="9" s="1"/>
  <c r="K116" i="9" a="1"/>
  <c r="K116" i="9" s="1"/>
  <c r="I116" i="9" a="1"/>
  <c r="I116" i="9" s="1"/>
  <c r="G116" i="9" a="1"/>
  <c r="G116" i="9" s="1"/>
  <c r="O184" i="12" s="1"/>
  <c r="K119" i="6" s="1"/>
  <c r="L119" i="6" s="1"/>
  <c r="M119" i="6" s="1"/>
  <c r="AS116" i="9" a="1"/>
  <c r="AS116" i="9" s="1"/>
  <c r="E116" i="15" s="1"/>
  <c r="AQ116" i="9" a="1"/>
  <c r="AQ116" i="9" s="1"/>
  <c r="AO116" i="9" a="1"/>
  <c r="AO116" i="9" s="1"/>
  <c r="AM116" i="9" a="1"/>
  <c r="AM116" i="9" s="1"/>
  <c r="I116" i="10" s="1"/>
  <c r="S119" i="6" s="1"/>
  <c r="BY116" i="9" a="1"/>
  <c r="BY116" i="9" s="1"/>
  <c r="BW116" i="9" a="1"/>
  <c r="BW116" i="9" s="1"/>
  <c r="BU116" i="9" a="1"/>
  <c r="BU116" i="9" s="1"/>
  <c r="BS116" i="9" a="1"/>
  <c r="BS116" i="9" s="1"/>
  <c r="M116" i="10" s="1"/>
  <c r="C117" i="10"/>
  <c r="HN117" i="9"/>
  <c r="GH117" i="9"/>
  <c r="FB117" i="9"/>
  <c r="DV117" i="9"/>
  <c r="CH117" i="9"/>
  <c r="BB117" i="9"/>
  <c r="V117" i="9"/>
  <c r="ID117" i="9"/>
  <c r="GX117" i="9"/>
  <c r="FR117" i="9"/>
  <c r="EL117" i="9"/>
  <c r="DF117" i="9"/>
  <c r="CX117" i="9"/>
  <c r="BR117" i="9"/>
  <c r="AL117" i="9"/>
  <c r="F117" i="9"/>
  <c r="IL117" i="9"/>
  <c r="HF117" i="9"/>
  <c r="FZ117" i="9"/>
  <c r="ET117" i="9"/>
  <c r="DN117" i="9"/>
  <c r="BZ117" i="9"/>
  <c r="AT117" i="9"/>
  <c r="N117" i="9"/>
  <c r="CP117" i="9"/>
  <c r="FJ117" i="9"/>
  <c r="GR117" i="9" a="1"/>
  <c r="GR117" i="9" s="1"/>
  <c r="AC118" i="9" a="1"/>
  <c r="AC118" i="9" s="1"/>
  <c r="C118" i="15" s="1"/>
  <c r="AA118" i="9" a="1"/>
  <c r="AA118" i="9" s="1"/>
  <c r="Y118" i="9" a="1"/>
  <c r="Y118" i="9" s="1"/>
  <c r="W118" i="9" a="1"/>
  <c r="W118" i="9" s="1"/>
  <c r="G118" i="10" s="1"/>
  <c r="P118" i="14"/>
  <c r="DB118" i="9"/>
  <c r="FD118" i="9" a="1"/>
  <c r="FD118" i="9" s="1"/>
  <c r="GO118" i="9" a="1"/>
  <c r="GO118" i="9" s="1"/>
  <c r="N118" i="15" s="1"/>
  <c r="GM118" i="9" a="1"/>
  <c r="GM118" i="9" s="1"/>
  <c r="GK118" i="9" a="1"/>
  <c r="GK118" i="9" s="1"/>
  <c r="GI118" i="9" a="1"/>
  <c r="GI118" i="9" s="1"/>
  <c r="Z118" i="10" s="1"/>
  <c r="AB121" i="8" s="1"/>
  <c r="CG119" i="9" a="1"/>
  <c r="CG119" i="9" s="1"/>
  <c r="CE119" i="9" a="1"/>
  <c r="CE119" i="9" s="1"/>
  <c r="CC119" i="9" a="1"/>
  <c r="CC119" i="9" s="1"/>
  <c r="CA119" i="9" a="1"/>
  <c r="CA119" i="9" s="1"/>
  <c r="N119" i="10" s="1"/>
  <c r="FA119" i="9" a="1"/>
  <c r="FA119" i="9" s="1"/>
  <c r="EY119" i="9" a="1"/>
  <c r="EY119" i="9" s="1"/>
  <c r="EW119" i="9" a="1"/>
  <c r="EW119" i="9" s="1"/>
  <c r="EU119" i="9" a="1"/>
  <c r="EU119" i="9" s="1"/>
  <c r="J190" i="12" s="1"/>
  <c r="GB119" i="9" a="1"/>
  <c r="GB119" i="9" s="1"/>
  <c r="EZ122" i="9" a="1"/>
  <c r="EZ122" i="9" s="1"/>
  <c r="EV122" i="9" a="1"/>
  <c r="EV122" i="9" s="1"/>
  <c r="EY122" i="9" a="1"/>
  <c r="EY122" i="9" s="1"/>
  <c r="EU122" i="9" a="1"/>
  <c r="EU122" i="9" s="1"/>
  <c r="EX122" i="9" a="1"/>
  <c r="EX122" i="9" s="1"/>
  <c r="W122" i="14" s="1"/>
  <c r="X122" i="14" s="1"/>
  <c r="T122" i="14" s="1"/>
  <c r="FA122" i="9" a="1"/>
  <c r="FA122" i="9" s="1"/>
  <c r="EW122" i="9" a="1"/>
  <c r="EW122" i="9" s="1"/>
  <c r="IC124" i="9" a="1"/>
  <c r="IC124" i="9" s="1"/>
  <c r="S124" i="15" s="1"/>
  <c r="IA124" i="9" a="1"/>
  <c r="IA124" i="9" s="1"/>
  <c r="HY124" i="9" a="1"/>
  <c r="HY124" i="9" s="1"/>
  <c r="HW124" i="9" a="1"/>
  <c r="HW124" i="9" s="1"/>
  <c r="AE124" i="10" s="1"/>
  <c r="AI127" i="8" s="1"/>
  <c r="HZ124" i="9" a="1"/>
  <c r="HZ124" i="9" s="1"/>
  <c r="AK124" i="14" s="1"/>
  <c r="HX124" i="9" a="1"/>
  <c r="HX124" i="9" s="1"/>
  <c r="IB124" i="9" a="1"/>
  <c r="IB124" i="9" s="1"/>
  <c r="AD93" i="9"/>
  <c r="BJ93" i="9"/>
  <c r="CP93" i="9"/>
  <c r="ED93" i="9"/>
  <c r="FJ93" i="9"/>
  <c r="GP93" i="9"/>
  <c r="HV93" i="9"/>
  <c r="F96" i="9"/>
  <c r="AL96" i="9"/>
  <c r="BR96" i="9"/>
  <c r="CX96" i="9"/>
  <c r="DF96" i="9"/>
  <c r="EL96" i="9"/>
  <c r="FR96" i="9"/>
  <c r="GX96" i="9"/>
  <c r="ID96" i="9"/>
  <c r="AD97" i="9"/>
  <c r="BJ97" i="9"/>
  <c r="CP97" i="9"/>
  <c r="ED97" i="9"/>
  <c r="FJ97" i="9"/>
  <c r="GP97" i="9"/>
  <c r="HV97" i="9"/>
  <c r="F100" i="9"/>
  <c r="AL100" i="9"/>
  <c r="BR100" i="9"/>
  <c r="CX100" i="9"/>
  <c r="DF100" i="9"/>
  <c r="EL100" i="9"/>
  <c r="FR100" i="9"/>
  <c r="GX100" i="9"/>
  <c r="ID100" i="9"/>
  <c r="AD101" i="9"/>
  <c r="AU101" i="9" a="1"/>
  <c r="AU101" i="9" s="1"/>
  <c r="J101" i="10" s="1"/>
  <c r="AW101" i="9" a="1"/>
  <c r="AW101" i="9" s="1"/>
  <c r="AY101" i="9" a="1"/>
  <c r="AY101" i="9" s="1"/>
  <c r="BA101" i="9" a="1"/>
  <c r="BA101" i="9" s="1"/>
  <c r="BJ101" i="9"/>
  <c r="CA101" i="9" a="1"/>
  <c r="CA101" i="9" s="1"/>
  <c r="N101" i="10" s="1"/>
  <c r="CC101" i="9" a="1"/>
  <c r="CC101" i="9" s="1"/>
  <c r="CE101" i="9" a="1"/>
  <c r="CE101" i="9" s="1"/>
  <c r="CG101" i="9" a="1"/>
  <c r="CG101" i="9" s="1"/>
  <c r="CP101" i="9"/>
  <c r="DO101" i="9" a="1"/>
  <c r="DO101" i="9" s="1"/>
  <c r="R101" i="10" s="1"/>
  <c r="G104" i="7" s="1"/>
  <c r="M104" i="7" s="1"/>
  <c r="DQ101" i="9" a="1"/>
  <c r="DQ101" i="9" s="1"/>
  <c r="DS101" i="9" a="1"/>
  <c r="DS101" i="9" s="1"/>
  <c r="DU101" i="9" a="1"/>
  <c r="DU101" i="9" s="1"/>
  <c r="H101" i="15" s="1"/>
  <c r="ED101" i="9"/>
  <c r="EU101" i="9" a="1"/>
  <c r="EU101" i="9" s="1"/>
  <c r="J159" i="12" s="1"/>
  <c r="Q104" i="8" s="1"/>
  <c r="R104" i="8" s="1"/>
  <c r="EW101" i="9" a="1"/>
  <c r="EW101" i="9" s="1"/>
  <c r="EY101" i="9" a="1"/>
  <c r="EY101" i="9" s="1"/>
  <c r="FA101" i="9" a="1"/>
  <c r="FA101" i="9" s="1"/>
  <c r="FJ101" i="9"/>
  <c r="GA101" i="9" a="1"/>
  <c r="GA101" i="9" s="1"/>
  <c r="Y101" i="10" s="1"/>
  <c r="AA104" i="8" s="1"/>
  <c r="GC101" i="9" a="1"/>
  <c r="GC101" i="9" s="1"/>
  <c r="GE101" i="9" a="1"/>
  <c r="GE101" i="9" s="1"/>
  <c r="GG101" i="9" a="1"/>
  <c r="GG101" i="9" s="1"/>
  <c r="M101" i="15" s="1"/>
  <c r="GP101" i="9"/>
  <c r="HG101" i="9" a="1"/>
  <c r="HG101" i="9" s="1"/>
  <c r="AC101" i="10" s="1"/>
  <c r="AF104" i="8" s="1"/>
  <c r="AH104" i="8" s="1"/>
  <c r="HI101" i="9" a="1"/>
  <c r="HI101" i="9" s="1"/>
  <c r="HK101" i="9" a="1"/>
  <c r="HK101" i="9" s="1"/>
  <c r="HM101" i="9" a="1"/>
  <c r="HM101" i="9" s="1"/>
  <c r="Q101" i="15" s="1"/>
  <c r="HV101" i="9"/>
  <c r="IM101" i="9" a="1"/>
  <c r="IM101" i="9" s="1"/>
  <c r="AG101" i="10" s="1"/>
  <c r="AK104" i="8" s="1"/>
  <c r="IO101" i="9" a="1"/>
  <c r="IO101" i="9" s="1"/>
  <c r="IQ101" i="9" a="1"/>
  <c r="IQ101" i="9" s="1"/>
  <c r="IS101" i="9" a="1"/>
  <c r="IS101" i="9" s="1"/>
  <c r="U101" i="15" s="1"/>
  <c r="N103" i="9"/>
  <c r="AT103" i="9"/>
  <c r="BZ103" i="9"/>
  <c r="DN103" i="9"/>
  <c r="ET103" i="9"/>
  <c r="FZ103" i="9"/>
  <c r="HF103" i="9"/>
  <c r="IL103" i="9"/>
  <c r="F104" i="9"/>
  <c r="W104" i="9" a="1"/>
  <c r="W104" i="9" s="1"/>
  <c r="G104" i="10" s="1"/>
  <c r="Y104" i="9" a="1"/>
  <c r="Y104" i="9" s="1"/>
  <c r="AA104" i="9" a="1"/>
  <c r="AA104" i="9" s="1"/>
  <c r="AC104" i="9" a="1"/>
  <c r="AC104" i="9" s="1"/>
  <c r="C104" i="15" s="1"/>
  <c r="AL104" i="9"/>
  <c r="BC104" i="9" a="1"/>
  <c r="BC104" i="9" s="1"/>
  <c r="K104" i="10" s="1"/>
  <c r="BE104" i="9" a="1"/>
  <c r="BE104" i="9" s="1"/>
  <c r="BG104" i="9" a="1"/>
  <c r="BG104" i="9" s="1"/>
  <c r="BI104" i="9" a="1"/>
  <c r="BI104" i="9" s="1"/>
  <c r="BR104" i="9"/>
  <c r="CI104" i="9" a="1"/>
  <c r="CI104" i="9" s="1"/>
  <c r="O104" i="10" s="1"/>
  <c r="CK104" i="9" a="1"/>
  <c r="CK104" i="9" s="1"/>
  <c r="CM104" i="9" a="1"/>
  <c r="CM104" i="9" s="1"/>
  <c r="CO104" i="9" a="1"/>
  <c r="CO104" i="9" s="1"/>
  <c r="CX104" i="9"/>
  <c r="DF104" i="9"/>
  <c r="DW104" i="9" a="1"/>
  <c r="DW104" i="9" s="1"/>
  <c r="DY104" i="9" a="1"/>
  <c r="DY104" i="9" s="1"/>
  <c r="DA104" i="9" s="1"/>
  <c r="EA104" i="9" a="1"/>
  <c r="EA104" i="9" s="1"/>
  <c r="DC104" i="9" s="1"/>
  <c r="EC104" i="9" a="1"/>
  <c r="EC104" i="9" s="1"/>
  <c r="EL104" i="9"/>
  <c r="FC104" i="9" a="1"/>
  <c r="FC104" i="9" s="1"/>
  <c r="FE104" i="9" a="1"/>
  <c r="FE104" i="9" s="1"/>
  <c r="FG104" i="9" a="1"/>
  <c r="FG104" i="9" s="1"/>
  <c r="FI104" i="9" a="1"/>
  <c r="FI104" i="9" s="1"/>
  <c r="L104" i="15" s="1"/>
  <c r="FR104" i="9"/>
  <c r="GI104" i="9" a="1"/>
  <c r="GI104" i="9" s="1"/>
  <c r="Z104" i="10" s="1"/>
  <c r="AB107" i="8" s="1"/>
  <c r="GK104" i="9" a="1"/>
  <c r="GK104" i="9" s="1"/>
  <c r="GM104" i="9" a="1"/>
  <c r="GM104" i="9" s="1"/>
  <c r="GO104" i="9" a="1"/>
  <c r="GO104" i="9" s="1"/>
  <c r="N104" i="15" s="1"/>
  <c r="GX104" i="9"/>
  <c r="HO104" i="9" a="1"/>
  <c r="HO104" i="9" s="1"/>
  <c r="AD104" i="10" s="1"/>
  <c r="AG107" i="8" s="1"/>
  <c r="HQ104" i="9" a="1"/>
  <c r="HQ104" i="9" s="1"/>
  <c r="HS104" i="9" a="1"/>
  <c r="HS104" i="9" s="1"/>
  <c r="HU104" i="9" a="1"/>
  <c r="HU104" i="9" s="1"/>
  <c r="R104" i="15" s="1"/>
  <c r="ID104" i="9"/>
  <c r="O105" i="9" a="1"/>
  <c r="O105" i="9" s="1"/>
  <c r="F105" i="10" s="1"/>
  <c r="Q105" i="9" a="1"/>
  <c r="Q105" i="9" s="1"/>
  <c r="S105" i="9" a="1"/>
  <c r="S105" i="9" s="1"/>
  <c r="U105" i="9" a="1"/>
  <c r="U105" i="9" s="1"/>
  <c r="B105" i="15" s="1"/>
  <c r="AD105" i="9"/>
  <c r="AU105" i="9" a="1"/>
  <c r="AU105" i="9" s="1"/>
  <c r="J105" i="10" s="1"/>
  <c r="AW105" i="9" a="1"/>
  <c r="AW105" i="9" s="1"/>
  <c r="AY105" i="9" a="1"/>
  <c r="AY105" i="9" s="1"/>
  <c r="BA105" i="9" a="1"/>
  <c r="BA105" i="9" s="1"/>
  <c r="BJ105" i="9"/>
  <c r="CA105" i="9" a="1"/>
  <c r="CA105" i="9" s="1"/>
  <c r="N105" i="10" s="1"/>
  <c r="CC105" i="9" a="1"/>
  <c r="CC105" i="9" s="1"/>
  <c r="CE105" i="9" a="1"/>
  <c r="CE105" i="9" s="1"/>
  <c r="CG105" i="9" a="1"/>
  <c r="CG105" i="9" s="1"/>
  <c r="CP105" i="9"/>
  <c r="DO105" i="9" a="1"/>
  <c r="DO105" i="9" s="1"/>
  <c r="R105" i="10" s="1"/>
  <c r="G108" i="7" s="1"/>
  <c r="M108" i="7" s="1"/>
  <c r="DQ105" i="9" a="1"/>
  <c r="DQ105" i="9" s="1"/>
  <c r="DS105" i="9" a="1"/>
  <c r="DS105" i="9" s="1"/>
  <c r="DU105" i="9" a="1"/>
  <c r="DU105" i="9" s="1"/>
  <c r="H105" i="15" s="1"/>
  <c r="ED105" i="9"/>
  <c r="EU105" i="9" a="1"/>
  <c r="EU105" i="9" s="1"/>
  <c r="EW105" i="9" a="1"/>
  <c r="EW105" i="9" s="1"/>
  <c r="EY105" i="9" a="1"/>
  <c r="EY105" i="9" s="1"/>
  <c r="FA105" i="9" a="1"/>
  <c r="FA105" i="9" s="1"/>
  <c r="FJ105" i="9"/>
  <c r="GA105" i="9" a="1"/>
  <c r="GA105" i="9" s="1"/>
  <c r="Y105" i="10" s="1"/>
  <c r="AA108" i="8" s="1"/>
  <c r="GC105" i="9" a="1"/>
  <c r="GC105" i="9" s="1"/>
  <c r="GE105" i="9" a="1"/>
  <c r="GE105" i="9" s="1"/>
  <c r="GG105" i="9" a="1"/>
  <c r="GG105" i="9" s="1"/>
  <c r="M105" i="15" s="1"/>
  <c r="GP105" i="9"/>
  <c r="HG105" i="9" a="1"/>
  <c r="HG105" i="9" s="1"/>
  <c r="AC105" i="10" s="1"/>
  <c r="AF108" i="8" s="1"/>
  <c r="AH108" i="8" s="1"/>
  <c r="HI105" i="9" a="1"/>
  <c r="HI105" i="9" s="1"/>
  <c r="HK105" i="9" a="1"/>
  <c r="HK105" i="9" s="1"/>
  <c r="HM105" i="9" a="1"/>
  <c r="HM105" i="9" s="1"/>
  <c r="Q105" i="15" s="1"/>
  <c r="HV105" i="9"/>
  <c r="IM105" i="9" a="1"/>
  <c r="IM105" i="9" s="1"/>
  <c r="AG105" i="10" s="1"/>
  <c r="AK108" i="8" s="1"/>
  <c r="IO105" i="9" a="1"/>
  <c r="IO105" i="9" s="1"/>
  <c r="IQ105" i="9" a="1"/>
  <c r="IQ105" i="9" s="1"/>
  <c r="IS105" i="9" a="1"/>
  <c r="IS105" i="9" s="1"/>
  <c r="U105" i="15" s="1"/>
  <c r="V106" i="9"/>
  <c r="BB106" i="9"/>
  <c r="CH106" i="9"/>
  <c r="DV106" i="9"/>
  <c r="FB106" i="9"/>
  <c r="GH106" i="9"/>
  <c r="HN106" i="9"/>
  <c r="N107" i="9"/>
  <c r="AT107" i="9"/>
  <c r="BZ107" i="9"/>
  <c r="DN107" i="9"/>
  <c r="ET107" i="9"/>
  <c r="FZ107" i="9"/>
  <c r="HF107" i="9"/>
  <c r="IL107" i="9"/>
  <c r="F108" i="9"/>
  <c r="W108" i="9" a="1"/>
  <c r="W108" i="9" s="1"/>
  <c r="G108" i="10" s="1"/>
  <c r="Y108" i="9" a="1"/>
  <c r="Y108" i="9" s="1"/>
  <c r="AA108" i="9" a="1"/>
  <c r="AA108" i="9" s="1"/>
  <c r="AC108" i="9" a="1"/>
  <c r="AC108" i="9" s="1"/>
  <c r="C108" i="15" s="1"/>
  <c r="AL108" i="9"/>
  <c r="BC108" i="9" a="1"/>
  <c r="BC108" i="9" s="1"/>
  <c r="K108" i="10" s="1"/>
  <c r="BE108" i="9" a="1"/>
  <c r="BE108" i="9" s="1"/>
  <c r="BG108" i="9" a="1"/>
  <c r="BG108" i="9" s="1"/>
  <c r="BI108" i="9" a="1"/>
  <c r="BI108" i="9" s="1"/>
  <c r="BR108" i="9"/>
  <c r="CI108" i="9" a="1"/>
  <c r="CI108" i="9" s="1"/>
  <c r="O108" i="10" s="1"/>
  <c r="CK108" i="9" a="1"/>
  <c r="CK108" i="9" s="1"/>
  <c r="CM108" i="9" a="1"/>
  <c r="CM108" i="9" s="1"/>
  <c r="CO108" i="9" a="1"/>
  <c r="CO108" i="9" s="1"/>
  <c r="CX108" i="9"/>
  <c r="DF108" i="9"/>
  <c r="DW108" i="9" a="1"/>
  <c r="DW108" i="9" s="1"/>
  <c r="DY108" i="9" a="1"/>
  <c r="DY108" i="9" s="1"/>
  <c r="DA108" i="9" s="1"/>
  <c r="EA108" i="9" a="1"/>
  <c r="EA108" i="9" s="1"/>
  <c r="DC108" i="9" s="1"/>
  <c r="EC108" i="9" a="1"/>
  <c r="EC108" i="9" s="1"/>
  <c r="EL108" i="9"/>
  <c r="FC108" i="9" a="1"/>
  <c r="FC108" i="9" s="1"/>
  <c r="FE108" i="9" a="1"/>
  <c r="FE108" i="9" s="1"/>
  <c r="FG108" i="9" a="1"/>
  <c r="FG108" i="9" s="1"/>
  <c r="FI108" i="9" a="1"/>
  <c r="FI108" i="9" s="1"/>
  <c r="L108" i="15" s="1"/>
  <c r="FR108" i="9"/>
  <c r="GI108" i="9" a="1"/>
  <c r="GI108" i="9" s="1"/>
  <c r="Z108" i="10" s="1"/>
  <c r="AB111" i="8" s="1"/>
  <c r="GK108" i="9" a="1"/>
  <c r="GK108" i="9" s="1"/>
  <c r="GM108" i="9" a="1"/>
  <c r="GM108" i="9" s="1"/>
  <c r="GO108" i="9" a="1"/>
  <c r="GO108" i="9" s="1"/>
  <c r="N108" i="15" s="1"/>
  <c r="GX108" i="9"/>
  <c r="HO108" i="9" a="1"/>
  <c r="HO108" i="9" s="1"/>
  <c r="AD108" i="10" s="1"/>
  <c r="AG111" i="8" s="1"/>
  <c r="HQ108" i="9" a="1"/>
  <c r="HQ108" i="9" s="1"/>
  <c r="HS108" i="9" a="1"/>
  <c r="HS108" i="9" s="1"/>
  <c r="HU108" i="9" a="1"/>
  <c r="HU108" i="9" s="1"/>
  <c r="R108" i="15" s="1"/>
  <c r="ID108" i="9"/>
  <c r="O109" i="9" a="1"/>
  <c r="O109" i="9" s="1"/>
  <c r="F109" i="10" s="1"/>
  <c r="Q109" i="9" a="1"/>
  <c r="Q109" i="9" s="1"/>
  <c r="S109" i="9" a="1"/>
  <c r="S109" i="9" s="1"/>
  <c r="U109" i="9" a="1"/>
  <c r="U109" i="9" s="1"/>
  <c r="B109" i="15" s="1"/>
  <c r="AD109" i="9"/>
  <c r="AU109" i="9" a="1"/>
  <c r="AU109" i="9" s="1"/>
  <c r="J109" i="10" s="1"/>
  <c r="AW109" i="9" a="1"/>
  <c r="AW109" i="9" s="1"/>
  <c r="AY109" i="9" a="1"/>
  <c r="AY109" i="9" s="1"/>
  <c r="BA109" i="9" a="1"/>
  <c r="BA109" i="9" s="1"/>
  <c r="BJ109" i="9"/>
  <c r="CA109" i="9" a="1"/>
  <c r="CA109" i="9" s="1"/>
  <c r="N109" i="10" s="1"/>
  <c r="CC109" i="9" a="1"/>
  <c r="CC109" i="9" s="1"/>
  <c r="CE109" i="9" a="1"/>
  <c r="CE109" i="9" s="1"/>
  <c r="CG109" i="9" a="1"/>
  <c r="CG109" i="9" s="1"/>
  <c r="CP109" i="9"/>
  <c r="DO109" i="9" a="1"/>
  <c r="DO109" i="9" s="1"/>
  <c r="R109" i="10" s="1"/>
  <c r="G112" i="7" s="1"/>
  <c r="M112" i="7" s="1"/>
  <c r="DQ109" i="9" a="1"/>
  <c r="DQ109" i="9" s="1"/>
  <c r="DS109" i="9" a="1"/>
  <c r="DS109" i="9" s="1"/>
  <c r="DU109" i="9" a="1"/>
  <c r="DU109" i="9" s="1"/>
  <c r="H109" i="15" s="1"/>
  <c r="ED109" i="9"/>
  <c r="EU109" i="9" a="1"/>
  <c r="EU109" i="9" s="1"/>
  <c r="J172" i="12" s="1"/>
  <c r="EW109" i="9" a="1"/>
  <c r="EW109" i="9" s="1"/>
  <c r="EY109" i="9" a="1"/>
  <c r="EY109" i="9" s="1"/>
  <c r="FA109" i="9" a="1"/>
  <c r="FA109" i="9" s="1"/>
  <c r="FJ109" i="9"/>
  <c r="GA109" i="9" a="1"/>
  <c r="GA109" i="9" s="1"/>
  <c r="Y109" i="10" s="1"/>
  <c r="AA112" i="8" s="1"/>
  <c r="GC109" i="9" a="1"/>
  <c r="GC109" i="9" s="1"/>
  <c r="GE109" i="9" a="1"/>
  <c r="GE109" i="9" s="1"/>
  <c r="GG109" i="9" a="1"/>
  <c r="GG109" i="9" s="1"/>
  <c r="M109" i="15" s="1"/>
  <c r="GP109" i="9"/>
  <c r="HG109" i="9" a="1"/>
  <c r="HG109" i="9" s="1"/>
  <c r="AC109" i="10" s="1"/>
  <c r="AF112" i="8" s="1"/>
  <c r="AH112" i="8" s="1"/>
  <c r="HI109" i="9" a="1"/>
  <c r="HI109" i="9" s="1"/>
  <c r="HK109" i="9" a="1"/>
  <c r="HK109" i="9" s="1"/>
  <c r="HM109" i="9" a="1"/>
  <c r="HM109" i="9" s="1"/>
  <c r="Q109" i="15" s="1"/>
  <c r="HV109" i="9"/>
  <c r="IM109" i="9" a="1"/>
  <c r="IM109" i="9" s="1"/>
  <c r="AG109" i="10" s="1"/>
  <c r="AK112" i="8" s="1"/>
  <c r="IO109" i="9" a="1"/>
  <c r="IO109" i="9" s="1"/>
  <c r="IQ109" i="9" a="1"/>
  <c r="IQ109" i="9" s="1"/>
  <c r="IS109" i="9" a="1"/>
  <c r="IS109" i="9" s="1"/>
  <c r="U109" i="15" s="1"/>
  <c r="G110" i="9" a="1"/>
  <c r="G110" i="9" s="1"/>
  <c r="I110" i="9" a="1"/>
  <c r="I110" i="9" s="1"/>
  <c r="K110" i="9" a="1"/>
  <c r="K110" i="9" s="1"/>
  <c r="M110" i="9" a="1"/>
  <c r="M110" i="9" s="1"/>
  <c r="V110" i="9"/>
  <c r="AM110" i="9" a="1"/>
  <c r="AM110" i="9" s="1"/>
  <c r="I110" i="10" s="1"/>
  <c r="S113" i="6" s="1"/>
  <c r="AO110" i="9" a="1"/>
  <c r="AO110" i="9" s="1"/>
  <c r="AQ110" i="9" a="1"/>
  <c r="AQ110" i="9" s="1"/>
  <c r="AS110" i="9" a="1"/>
  <c r="AS110" i="9" s="1"/>
  <c r="E110" i="15" s="1"/>
  <c r="BB110" i="9"/>
  <c r="BS110" i="9" a="1"/>
  <c r="BS110" i="9" s="1"/>
  <c r="M110" i="10" s="1"/>
  <c r="BU110" i="9" a="1"/>
  <c r="BU110" i="9" s="1"/>
  <c r="BW110" i="9" a="1"/>
  <c r="BW110" i="9" s="1"/>
  <c r="BY110" i="9" a="1"/>
  <c r="BY110" i="9" s="1"/>
  <c r="CH110" i="9"/>
  <c r="DG110" i="9" a="1"/>
  <c r="DG110" i="9" s="1"/>
  <c r="Q110" i="10" s="1"/>
  <c r="F113" i="7" s="1"/>
  <c r="DI110" i="9" a="1"/>
  <c r="DI110" i="9" s="1"/>
  <c r="DK110" i="9" a="1"/>
  <c r="DK110" i="9" s="1"/>
  <c r="DM110" i="9" a="1"/>
  <c r="DM110" i="9" s="1"/>
  <c r="G110" i="15" s="1"/>
  <c r="DV110" i="9"/>
  <c r="EM110" i="9" a="1"/>
  <c r="EM110" i="9" s="1"/>
  <c r="U110" i="10" s="1"/>
  <c r="J113" i="7" s="1"/>
  <c r="P113" i="7" s="1"/>
  <c r="EO110" i="9" a="1"/>
  <c r="EO110" i="9" s="1"/>
  <c r="EQ110" i="9" a="1"/>
  <c r="EQ110" i="9" s="1"/>
  <c r="ES110" i="9" a="1"/>
  <c r="ES110" i="9" s="1"/>
  <c r="K110" i="15" s="1"/>
  <c r="FB110" i="9"/>
  <c r="FS110" i="9" a="1"/>
  <c r="FS110" i="9" s="1"/>
  <c r="X110" i="10" s="1"/>
  <c r="FU110" i="9" a="1"/>
  <c r="FU110" i="9" s="1"/>
  <c r="FW110" i="9" a="1"/>
  <c r="FW110" i="9" s="1"/>
  <c r="FY110" i="9" a="1"/>
  <c r="FY110" i="9" s="1"/>
  <c r="GH110" i="9"/>
  <c r="GY110" i="9" a="1"/>
  <c r="GY110" i="9" s="1"/>
  <c r="AB110" i="10" s="1"/>
  <c r="AD113" i="8" s="1"/>
  <c r="HA110" i="9" a="1"/>
  <c r="HA110" i="9" s="1"/>
  <c r="HC110" i="9" a="1"/>
  <c r="HC110" i="9" s="1"/>
  <c r="HE110" i="9" a="1"/>
  <c r="HE110" i="9" s="1"/>
  <c r="P110" i="15" s="1"/>
  <c r="HN110" i="9"/>
  <c r="IE110" i="9" a="1"/>
  <c r="IE110" i="9" s="1"/>
  <c r="AF110" i="10" s="1"/>
  <c r="AJ113" i="8" s="1"/>
  <c r="IG110" i="9" a="1"/>
  <c r="IG110" i="9" s="1"/>
  <c r="II110" i="9" a="1"/>
  <c r="II110" i="9" s="1"/>
  <c r="IK110" i="9" a="1"/>
  <c r="IK110" i="9" s="1"/>
  <c r="T110" i="15" s="1"/>
  <c r="N111" i="9"/>
  <c r="AT111" i="9"/>
  <c r="BZ111" i="9"/>
  <c r="DN111" i="9"/>
  <c r="ET111" i="9"/>
  <c r="FZ111" i="9"/>
  <c r="HV111" i="9"/>
  <c r="C112" i="10"/>
  <c r="HV112" i="9"/>
  <c r="IL112" i="9"/>
  <c r="HF112" i="9"/>
  <c r="FZ112" i="9"/>
  <c r="ET112" i="9"/>
  <c r="DN112" i="9"/>
  <c r="BZ112" i="9"/>
  <c r="AT112" i="9"/>
  <c r="N112" i="9"/>
  <c r="I112" i="9" a="1"/>
  <c r="I112" i="9" s="1"/>
  <c r="L112" i="9" a="1"/>
  <c r="L112" i="9" s="1"/>
  <c r="Z112" i="9" a="1"/>
  <c r="Z112" i="9" s="1"/>
  <c r="F112" i="14" s="1"/>
  <c r="AC112" i="9" a="1"/>
  <c r="AC112" i="9" s="1"/>
  <c r="C112" i="15" s="1"/>
  <c r="AL112" i="9"/>
  <c r="BC112" i="9" a="1"/>
  <c r="BC112" i="9" s="1"/>
  <c r="K112" i="10" s="1"/>
  <c r="BH112" i="9" a="1"/>
  <c r="BH112" i="9" s="1"/>
  <c r="BN112" i="9" a="1"/>
  <c r="BN112" i="9" s="1"/>
  <c r="J112" i="14" s="1"/>
  <c r="BT112" i="9" a="1"/>
  <c r="BT112" i="9" s="1"/>
  <c r="BY112" i="9" a="1"/>
  <c r="BY112" i="9" s="1"/>
  <c r="CH112" i="9"/>
  <c r="CV112" i="9" a="1"/>
  <c r="CV112" i="9" s="1"/>
  <c r="DF112" i="9"/>
  <c r="DW112" i="9" a="1"/>
  <c r="DW112" i="9" s="1"/>
  <c r="EB112" i="9" a="1"/>
  <c r="EB112" i="9" s="1"/>
  <c r="DD112" i="9" s="1"/>
  <c r="EH112" i="9" a="1"/>
  <c r="EH112" i="9" s="1"/>
  <c r="Q112" i="14" s="1"/>
  <c r="EN112" i="9" a="1"/>
  <c r="EN112" i="9" s="1"/>
  <c r="ES112" i="9" a="1"/>
  <c r="ES112" i="9" s="1"/>
  <c r="K112" i="15" s="1"/>
  <c r="FB112" i="9"/>
  <c r="FP112" i="9" a="1"/>
  <c r="FP112" i="9" s="1"/>
  <c r="FS112" i="9" a="1"/>
  <c r="FS112" i="9" s="1"/>
  <c r="X112" i="10" s="1"/>
  <c r="FV112" i="9" a="1"/>
  <c r="FV112" i="9" s="1"/>
  <c r="GJ112" i="9" a="1"/>
  <c r="GJ112" i="9" s="1"/>
  <c r="GM112" i="9" a="1"/>
  <c r="GM112" i="9" s="1"/>
  <c r="GP112" i="9"/>
  <c r="HA112" i="9" a="1"/>
  <c r="HA112" i="9" s="1"/>
  <c r="HE112" i="9" a="1"/>
  <c r="HE112" i="9" s="1"/>
  <c r="P112" i="15" s="1"/>
  <c r="HN112" i="9"/>
  <c r="IE112" i="9" a="1"/>
  <c r="IE112" i="9" s="1"/>
  <c r="AF112" i="10" s="1"/>
  <c r="AJ115" i="8" s="1"/>
  <c r="II112" i="9" a="1"/>
  <c r="II112" i="9" s="1"/>
  <c r="C113" i="10"/>
  <c r="HN113" i="9"/>
  <c r="GH113" i="9"/>
  <c r="FB113" i="9"/>
  <c r="DV113" i="9"/>
  <c r="CH113" i="9"/>
  <c r="BB113" i="9"/>
  <c r="V113" i="9"/>
  <c r="ID113" i="9"/>
  <c r="GX113" i="9"/>
  <c r="FR113" i="9"/>
  <c r="EL113" i="9"/>
  <c r="DF113" i="9"/>
  <c r="CX113" i="9"/>
  <c r="BR113" i="9"/>
  <c r="AL113" i="9"/>
  <c r="F113" i="9"/>
  <c r="IL113" i="9"/>
  <c r="P113" i="9" a="1"/>
  <c r="P113" i="9" s="1"/>
  <c r="T113" i="9" a="1"/>
  <c r="T113" i="9" s="1"/>
  <c r="AG113" i="9" a="1"/>
  <c r="AG113" i="9" s="1"/>
  <c r="AK113" i="9" a="1"/>
  <c r="AK113" i="9" s="1"/>
  <c r="D113" i="15" s="1"/>
  <c r="AT113" i="9"/>
  <c r="BK113" i="9" a="1"/>
  <c r="BK113" i="9" s="1"/>
  <c r="L113" i="10" s="1"/>
  <c r="BO113" i="9" a="1"/>
  <c r="BO113" i="9" s="1"/>
  <c r="CB113" i="9" a="1"/>
  <c r="CB113" i="9" s="1"/>
  <c r="CF113" i="9" a="1"/>
  <c r="CF113" i="9" s="1"/>
  <c r="CS113" i="9" a="1"/>
  <c r="CS113" i="9" s="1"/>
  <c r="CW113" i="9" a="1"/>
  <c r="CW113" i="9" s="1"/>
  <c r="DN113" i="9"/>
  <c r="EE113" i="9" a="1"/>
  <c r="EE113" i="9" s="1"/>
  <c r="T113" i="10" s="1"/>
  <c r="I116" i="7" s="1"/>
  <c r="EI113" i="9" a="1"/>
  <c r="EI113" i="9" s="1"/>
  <c r="EV113" i="9" a="1"/>
  <c r="EV113" i="9" s="1"/>
  <c r="EZ113" i="9" a="1"/>
  <c r="EZ113" i="9" s="1"/>
  <c r="FM113" i="9" a="1"/>
  <c r="FM113" i="9" s="1"/>
  <c r="FQ113" i="9" a="1"/>
  <c r="FQ113" i="9" s="1"/>
  <c r="FZ113" i="9"/>
  <c r="GQ113" i="9" a="1"/>
  <c r="GQ113" i="9" s="1"/>
  <c r="AA113" i="10" s="1"/>
  <c r="AC116" i="8" s="1"/>
  <c r="GU113" i="9" a="1"/>
  <c r="GU113" i="9" s="1"/>
  <c r="HH113" i="9" a="1"/>
  <c r="HH113" i="9" s="1"/>
  <c r="HL113" i="9" a="1"/>
  <c r="HL113" i="9" s="1"/>
  <c r="BF114" i="9" a="1"/>
  <c r="BF114" i="9" s="1"/>
  <c r="CJ114" i="9" a="1"/>
  <c r="CJ114" i="9" s="1"/>
  <c r="DX114" i="9" a="1"/>
  <c r="DX114" i="9" s="1"/>
  <c r="CZ114" i="9" s="1"/>
  <c r="FI114" i="9" a="1"/>
  <c r="FI114" i="9" s="1"/>
  <c r="L114" i="15" s="1"/>
  <c r="FG114" i="9" a="1"/>
  <c r="FG114" i="9" s="1"/>
  <c r="FE114" i="9" a="1"/>
  <c r="FE114" i="9" s="1"/>
  <c r="FC114" i="9" a="1"/>
  <c r="FC114" i="9" s="1"/>
  <c r="HR114" i="9" a="1"/>
  <c r="HR114" i="9" s="1"/>
  <c r="AI114" i="14" s="1"/>
  <c r="P115" i="9" a="1"/>
  <c r="P115" i="9" s="1"/>
  <c r="AX115" i="9" a="1"/>
  <c r="AX115" i="9" s="1"/>
  <c r="DR115" i="9" a="1"/>
  <c r="DR115" i="9" s="1"/>
  <c r="O115" i="14" s="1"/>
  <c r="GG115" i="9" a="1"/>
  <c r="GG115" i="9" s="1"/>
  <c r="M115" i="15" s="1"/>
  <c r="GE115" i="9" a="1"/>
  <c r="GE115" i="9" s="1"/>
  <c r="GC115" i="9" a="1"/>
  <c r="GC115" i="9" s="1"/>
  <c r="GA115" i="9" a="1"/>
  <c r="GA115" i="9" s="1"/>
  <c r="Y115" i="10" s="1"/>
  <c r="AA118" i="8" s="1"/>
  <c r="HH115" i="9" a="1"/>
  <c r="HH115" i="9" s="1"/>
  <c r="IP115" i="9" a="1"/>
  <c r="IP115" i="9" s="1"/>
  <c r="AM115" i="14" s="1"/>
  <c r="H116" i="9" a="1"/>
  <c r="H116" i="9" s="1"/>
  <c r="AN116" i="9" a="1"/>
  <c r="AN116" i="9" s="1"/>
  <c r="BT116" i="9" a="1"/>
  <c r="BT116" i="9" s="1"/>
  <c r="BJ117" i="9"/>
  <c r="ED117" i="9"/>
  <c r="GT117" i="9" a="1"/>
  <c r="GT117" i="9" s="1"/>
  <c r="AE117" i="14" s="1"/>
  <c r="X118" i="9" a="1"/>
  <c r="X118" i="9" s="1"/>
  <c r="BI118" i="9" a="1"/>
  <c r="BI118" i="9" s="1"/>
  <c r="BG118" i="9" a="1"/>
  <c r="BG118" i="9" s="1"/>
  <c r="BE118" i="9" a="1"/>
  <c r="BE118" i="9" s="1"/>
  <c r="BC118" i="9" a="1"/>
  <c r="BC118" i="9" s="1"/>
  <c r="K118" i="10" s="1"/>
  <c r="FF118" i="9" a="1"/>
  <c r="FF118" i="9" s="1"/>
  <c r="AA118" i="14" s="1"/>
  <c r="GJ118" i="9" a="1"/>
  <c r="GJ118" i="9" s="1"/>
  <c r="HU118" i="9" a="1"/>
  <c r="HU118" i="9" s="1"/>
  <c r="R118" i="15" s="1"/>
  <c r="HS118" i="9" a="1"/>
  <c r="HS118" i="9" s="1"/>
  <c r="HQ118" i="9" a="1"/>
  <c r="HQ118" i="9" s="1"/>
  <c r="HO118" i="9" a="1"/>
  <c r="HO118" i="9" s="1"/>
  <c r="AD118" i="10" s="1"/>
  <c r="AG121" i="8" s="1"/>
  <c r="BA119" i="9" a="1"/>
  <c r="BA119" i="9" s="1"/>
  <c r="AY119" i="9" a="1"/>
  <c r="AY119" i="9" s="1"/>
  <c r="AW119" i="9" a="1"/>
  <c r="AW119" i="9" s="1"/>
  <c r="AU119" i="9" a="1"/>
  <c r="AU119" i="9" s="1"/>
  <c r="J119" i="10" s="1"/>
  <c r="CB119" i="9" a="1"/>
  <c r="CB119" i="9" s="1"/>
  <c r="DU119" i="9" a="1"/>
  <c r="DU119" i="9" s="1"/>
  <c r="H119" i="15" s="1"/>
  <c r="DS119" i="9" a="1"/>
  <c r="DS119" i="9" s="1"/>
  <c r="DQ119" i="9" a="1"/>
  <c r="DQ119" i="9" s="1"/>
  <c r="DO119" i="9" a="1"/>
  <c r="DO119" i="9" s="1"/>
  <c r="R119" i="10" s="1"/>
  <c r="G122" i="7" s="1"/>
  <c r="EV119" i="9" a="1"/>
  <c r="EV119" i="9" s="1"/>
  <c r="GD119" i="9" a="1"/>
  <c r="GD119" i="9" s="1"/>
  <c r="AC119" i="14" s="1"/>
  <c r="IS119" i="9" a="1"/>
  <c r="IS119" i="9" s="1"/>
  <c r="U119" i="15" s="1"/>
  <c r="IQ119" i="9" a="1"/>
  <c r="IQ119" i="9" s="1"/>
  <c r="IO119" i="9" a="1"/>
  <c r="IO119" i="9" s="1"/>
  <c r="IM119" i="9" a="1"/>
  <c r="IM119" i="9" s="1"/>
  <c r="AG119" i="10" s="1"/>
  <c r="AK122" i="8" s="1"/>
  <c r="I120" i="15"/>
  <c r="DE120" i="9"/>
  <c r="AD96" i="9"/>
  <c r="BJ96" i="9"/>
  <c r="CP96" i="9"/>
  <c r="ED96" i="9"/>
  <c r="FJ96" i="9"/>
  <c r="GP96" i="9"/>
  <c r="HV96" i="9"/>
  <c r="X97" i="9" a="1"/>
  <c r="X97" i="9" s="1"/>
  <c r="Z97" i="9" a="1"/>
  <c r="Z97" i="9" s="1"/>
  <c r="F97" i="14" s="1"/>
  <c r="G97" i="14" s="1"/>
  <c r="BD97" i="9" a="1"/>
  <c r="BD97" i="9" s="1"/>
  <c r="BF97" i="9" a="1"/>
  <c r="BF97" i="9" s="1"/>
  <c r="CJ97" i="9" a="1"/>
  <c r="CJ97" i="9" s="1"/>
  <c r="CL97" i="9" a="1"/>
  <c r="CL97" i="9" s="1"/>
  <c r="DX97" i="9" a="1"/>
  <c r="DX97" i="9" s="1"/>
  <c r="CZ97" i="9" s="1"/>
  <c r="DZ97" i="9" a="1"/>
  <c r="DZ97" i="9" s="1"/>
  <c r="FD97" i="9" a="1"/>
  <c r="FD97" i="9" s="1"/>
  <c r="FF97" i="9" a="1"/>
  <c r="FF97" i="9" s="1"/>
  <c r="AA97" i="14" s="1"/>
  <c r="GJ97" i="9" a="1"/>
  <c r="GJ97" i="9" s="1"/>
  <c r="GL97" i="9" a="1"/>
  <c r="GL97" i="9" s="1"/>
  <c r="AD97" i="14" s="1"/>
  <c r="HP97" i="9" a="1"/>
  <c r="HP97" i="9" s="1"/>
  <c r="HR97" i="9" a="1"/>
  <c r="HR97" i="9" s="1"/>
  <c r="AI97" i="14" s="1"/>
  <c r="AD100" i="9"/>
  <c r="BJ100" i="9"/>
  <c r="CP100" i="9"/>
  <c r="ED100" i="9"/>
  <c r="FJ100" i="9"/>
  <c r="GP100" i="9"/>
  <c r="HV100" i="9"/>
  <c r="X101" i="9" a="1"/>
  <c r="X101" i="9" s="1"/>
  <c r="Z101" i="9" a="1"/>
  <c r="Z101" i="9" s="1"/>
  <c r="F101" i="14" s="1"/>
  <c r="G101" i="14" s="1"/>
  <c r="BD101" i="9" a="1"/>
  <c r="BD101" i="9" s="1"/>
  <c r="BF101" i="9" a="1"/>
  <c r="BF101" i="9" s="1"/>
  <c r="CJ101" i="9" a="1"/>
  <c r="CJ101" i="9" s="1"/>
  <c r="CL101" i="9" a="1"/>
  <c r="CL101" i="9" s="1"/>
  <c r="DX101" i="9" a="1"/>
  <c r="DX101" i="9" s="1"/>
  <c r="CZ101" i="9" s="1"/>
  <c r="DZ101" i="9" a="1"/>
  <c r="DZ101" i="9" s="1"/>
  <c r="FD101" i="9" a="1"/>
  <c r="FD101" i="9" s="1"/>
  <c r="FF101" i="9" a="1"/>
  <c r="FF101" i="9" s="1"/>
  <c r="AA101" i="14" s="1"/>
  <c r="GJ101" i="9" a="1"/>
  <c r="GJ101" i="9" s="1"/>
  <c r="GL101" i="9" a="1"/>
  <c r="GL101" i="9" s="1"/>
  <c r="AD101" i="14" s="1"/>
  <c r="HP101" i="9" a="1"/>
  <c r="HP101" i="9" s="1"/>
  <c r="HR101" i="9" a="1"/>
  <c r="HR101" i="9" s="1"/>
  <c r="AI101" i="14" s="1"/>
  <c r="F103" i="9"/>
  <c r="AL103" i="9"/>
  <c r="BR103" i="9"/>
  <c r="CX103" i="9"/>
  <c r="DF103" i="9"/>
  <c r="EL103" i="9"/>
  <c r="FR103" i="9"/>
  <c r="GX103" i="9"/>
  <c r="ID103" i="9"/>
  <c r="AD104" i="9"/>
  <c r="BJ104" i="9"/>
  <c r="CP104" i="9"/>
  <c r="ED104" i="9"/>
  <c r="FJ104" i="9"/>
  <c r="GP104" i="9"/>
  <c r="HV104" i="9"/>
  <c r="IM104" i="9" a="1"/>
  <c r="IM104" i="9" s="1"/>
  <c r="AG104" i="10" s="1"/>
  <c r="AK107" i="8" s="1"/>
  <c r="IO104" i="9" a="1"/>
  <c r="IO104" i="9" s="1"/>
  <c r="IQ104" i="9" a="1"/>
  <c r="IQ104" i="9" s="1"/>
  <c r="G105" i="9" a="1"/>
  <c r="G105" i="9" s="1"/>
  <c r="I105" i="9" a="1"/>
  <c r="I105" i="9" s="1"/>
  <c r="K105" i="9" a="1"/>
  <c r="K105" i="9" s="1"/>
  <c r="X105" i="9" a="1"/>
  <c r="X105" i="9" s="1"/>
  <c r="Z105" i="9" a="1"/>
  <c r="Z105" i="9" s="1"/>
  <c r="F105" i="14" s="1"/>
  <c r="AM105" i="9" a="1"/>
  <c r="AM105" i="9" s="1"/>
  <c r="I105" i="10" s="1"/>
  <c r="S108" i="6" s="1"/>
  <c r="AO105" i="9" a="1"/>
  <c r="AO105" i="9" s="1"/>
  <c r="AQ105" i="9" a="1"/>
  <c r="AQ105" i="9" s="1"/>
  <c r="BD105" i="9" a="1"/>
  <c r="BD105" i="9" s="1"/>
  <c r="BF105" i="9" a="1"/>
  <c r="BF105" i="9" s="1"/>
  <c r="BS105" i="9" a="1"/>
  <c r="BS105" i="9" s="1"/>
  <c r="M105" i="10" s="1"/>
  <c r="BU105" i="9" a="1"/>
  <c r="BU105" i="9" s="1"/>
  <c r="BW105" i="9" a="1"/>
  <c r="BW105" i="9" s="1"/>
  <c r="CJ105" i="9" a="1"/>
  <c r="CJ105" i="9" s="1"/>
  <c r="CL105" i="9" a="1"/>
  <c r="CL105" i="9" s="1"/>
  <c r="DG105" i="9" a="1"/>
  <c r="DG105" i="9" s="1"/>
  <c r="Q105" i="10" s="1"/>
  <c r="F108" i="7" s="1"/>
  <c r="L108" i="7" s="1"/>
  <c r="DI105" i="9" a="1"/>
  <c r="DI105" i="9" s="1"/>
  <c r="DK105" i="9" a="1"/>
  <c r="DK105" i="9" s="1"/>
  <c r="DX105" i="9" a="1"/>
  <c r="DX105" i="9" s="1"/>
  <c r="CZ105" i="9" s="1"/>
  <c r="DZ105" i="9" a="1"/>
  <c r="DZ105" i="9" s="1"/>
  <c r="EM105" i="9" a="1"/>
  <c r="EM105" i="9" s="1"/>
  <c r="U105" i="10" s="1"/>
  <c r="J108" i="7" s="1"/>
  <c r="P108" i="7" s="1"/>
  <c r="EO105" i="9" a="1"/>
  <c r="EO105" i="9" s="1"/>
  <c r="EQ105" i="9" a="1"/>
  <c r="EQ105" i="9" s="1"/>
  <c r="FD105" i="9" a="1"/>
  <c r="FD105" i="9" s="1"/>
  <c r="FF105" i="9" a="1"/>
  <c r="FF105" i="9" s="1"/>
  <c r="AA105" i="14" s="1"/>
  <c r="FS105" i="9" a="1"/>
  <c r="FS105" i="9" s="1"/>
  <c r="X105" i="10" s="1"/>
  <c r="FU105" i="9" a="1"/>
  <c r="FU105" i="9" s="1"/>
  <c r="FW105" i="9" a="1"/>
  <c r="FW105" i="9" s="1"/>
  <c r="GJ105" i="9" a="1"/>
  <c r="GJ105" i="9" s="1"/>
  <c r="GL105" i="9" a="1"/>
  <c r="GL105" i="9" s="1"/>
  <c r="AD105" i="14" s="1"/>
  <c r="GY105" i="9" a="1"/>
  <c r="GY105" i="9" s="1"/>
  <c r="AB105" i="10" s="1"/>
  <c r="AD108" i="8" s="1"/>
  <c r="HA105" i="9" a="1"/>
  <c r="HA105" i="9" s="1"/>
  <c r="HC105" i="9" a="1"/>
  <c r="HC105" i="9" s="1"/>
  <c r="HP105" i="9" a="1"/>
  <c r="HP105" i="9" s="1"/>
  <c r="HR105" i="9" a="1"/>
  <c r="HR105" i="9" s="1"/>
  <c r="AI105" i="14" s="1"/>
  <c r="IE105" i="9" a="1"/>
  <c r="IE105" i="9" s="1"/>
  <c r="AF105" i="10" s="1"/>
  <c r="AJ108" i="8" s="1"/>
  <c r="IG105" i="9" a="1"/>
  <c r="IG105" i="9" s="1"/>
  <c r="II105" i="9" a="1"/>
  <c r="II105" i="9" s="1"/>
  <c r="N106" i="9"/>
  <c r="AT106" i="9"/>
  <c r="BZ106" i="9"/>
  <c r="DN106" i="9"/>
  <c r="ET106" i="9"/>
  <c r="FZ106" i="9"/>
  <c r="HF106" i="9"/>
  <c r="IL106" i="9"/>
  <c r="F107" i="9"/>
  <c r="W107" i="9" a="1"/>
  <c r="W107" i="9" s="1"/>
  <c r="G107" i="10" s="1"/>
  <c r="Y107" i="9" a="1"/>
  <c r="Y107" i="9" s="1"/>
  <c r="AA107" i="9" a="1"/>
  <c r="AA107" i="9" s="1"/>
  <c r="AL107" i="9"/>
  <c r="BC107" i="9" a="1"/>
  <c r="BC107" i="9" s="1"/>
  <c r="K107" i="10" s="1"/>
  <c r="BE107" i="9" a="1"/>
  <c r="BE107" i="9" s="1"/>
  <c r="BG107" i="9" a="1"/>
  <c r="BG107" i="9" s="1"/>
  <c r="BR107" i="9"/>
  <c r="CI107" i="9" a="1"/>
  <c r="CI107" i="9" s="1"/>
  <c r="O107" i="10" s="1"/>
  <c r="CK107" i="9" a="1"/>
  <c r="CK107" i="9" s="1"/>
  <c r="CM107" i="9" a="1"/>
  <c r="CM107" i="9" s="1"/>
  <c r="CX107" i="9"/>
  <c r="DF107" i="9"/>
  <c r="EL107" i="9"/>
  <c r="FR107" i="9"/>
  <c r="GX107" i="9"/>
  <c r="ID107" i="9"/>
  <c r="O108" i="9" a="1"/>
  <c r="O108" i="9" s="1"/>
  <c r="F108" i="10" s="1"/>
  <c r="Q108" i="9" a="1"/>
  <c r="Q108" i="9" s="1"/>
  <c r="S108" i="9" a="1"/>
  <c r="S108" i="9" s="1"/>
  <c r="AD108" i="9"/>
  <c r="AU108" i="9" a="1"/>
  <c r="AU108" i="9" s="1"/>
  <c r="J108" i="10" s="1"/>
  <c r="AW108" i="9" a="1"/>
  <c r="AW108" i="9" s="1"/>
  <c r="AY108" i="9" a="1"/>
  <c r="AY108" i="9" s="1"/>
  <c r="BJ108" i="9"/>
  <c r="CA108" i="9" a="1"/>
  <c r="CA108" i="9" s="1"/>
  <c r="N108" i="10" s="1"/>
  <c r="CC108" i="9" a="1"/>
  <c r="CC108" i="9" s="1"/>
  <c r="CE108" i="9" a="1"/>
  <c r="CE108" i="9" s="1"/>
  <c r="CP108" i="9"/>
  <c r="DO108" i="9" a="1"/>
  <c r="DO108" i="9" s="1"/>
  <c r="R108" i="10" s="1"/>
  <c r="G111" i="7" s="1"/>
  <c r="DQ108" i="9" a="1"/>
  <c r="DQ108" i="9" s="1"/>
  <c r="DS108" i="9" a="1"/>
  <c r="DS108" i="9" s="1"/>
  <c r="ED108" i="9"/>
  <c r="EU108" i="9" a="1"/>
  <c r="EU108" i="9" s="1"/>
  <c r="J170" i="12" s="1"/>
  <c r="Q111" i="8" s="1"/>
  <c r="R111" i="8" s="1"/>
  <c r="EW108" i="9" a="1"/>
  <c r="EW108" i="9" s="1"/>
  <c r="EY108" i="9" a="1"/>
  <c r="EY108" i="9" s="1"/>
  <c r="FJ108" i="9"/>
  <c r="GA108" i="9" a="1"/>
  <c r="GA108" i="9" s="1"/>
  <c r="Y108" i="10" s="1"/>
  <c r="AA111" i="8" s="1"/>
  <c r="GC108" i="9" a="1"/>
  <c r="GC108" i="9" s="1"/>
  <c r="GE108" i="9" a="1"/>
  <c r="GE108" i="9" s="1"/>
  <c r="GP108" i="9"/>
  <c r="HG108" i="9" a="1"/>
  <c r="HG108" i="9" s="1"/>
  <c r="AC108" i="10" s="1"/>
  <c r="AF111" i="8" s="1"/>
  <c r="AH111" i="8" s="1"/>
  <c r="HI108" i="9" a="1"/>
  <c r="HI108" i="9" s="1"/>
  <c r="HK108" i="9" a="1"/>
  <c r="HK108" i="9" s="1"/>
  <c r="HV108" i="9"/>
  <c r="IM108" i="9" a="1"/>
  <c r="IM108" i="9" s="1"/>
  <c r="AG108" i="10" s="1"/>
  <c r="AK111" i="8" s="1"/>
  <c r="IO108" i="9" a="1"/>
  <c r="IO108" i="9" s="1"/>
  <c r="IQ108" i="9" a="1"/>
  <c r="IQ108" i="9" s="1"/>
  <c r="G109" i="9" a="1"/>
  <c r="G109" i="9" s="1"/>
  <c r="O172" i="12" s="1"/>
  <c r="K112" i="6" s="1"/>
  <c r="L112" i="6" s="1"/>
  <c r="M112" i="6" s="1"/>
  <c r="I109" i="9" a="1"/>
  <c r="I109" i="9" s="1"/>
  <c r="K109" i="9" a="1"/>
  <c r="K109" i="9" s="1"/>
  <c r="X109" i="9" a="1"/>
  <c r="X109" i="9" s="1"/>
  <c r="Z109" i="9" a="1"/>
  <c r="Z109" i="9" s="1"/>
  <c r="F109" i="14" s="1"/>
  <c r="AM109" i="9" a="1"/>
  <c r="AM109" i="9" s="1"/>
  <c r="I109" i="10" s="1"/>
  <c r="S112" i="6" s="1"/>
  <c r="AO109" i="9" a="1"/>
  <c r="AO109" i="9" s="1"/>
  <c r="AQ109" i="9" a="1"/>
  <c r="AQ109" i="9" s="1"/>
  <c r="BD109" i="9" a="1"/>
  <c r="BD109" i="9" s="1"/>
  <c r="BF109" i="9" a="1"/>
  <c r="BF109" i="9" s="1"/>
  <c r="BS109" i="9" a="1"/>
  <c r="BS109" i="9" s="1"/>
  <c r="M109" i="10" s="1"/>
  <c r="BU109" i="9" a="1"/>
  <c r="BU109" i="9" s="1"/>
  <c r="BW109" i="9" a="1"/>
  <c r="BW109" i="9" s="1"/>
  <c r="CJ109" i="9" a="1"/>
  <c r="CJ109" i="9" s="1"/>
  <c r="CL109" i="9" a="1"/>
  <c r="CL109" i="9" s="1"/>
  <c r="DG109" i="9" a="1"/>
  <c r="DG109" i="9" s="1"/>
  <c r="Q109" i="10" s="1"/>
  <c r="F112" i="7" s="1"/>
  <c r="L112" i="7" s="1"/>
  <c r="DI109" i="9" a="1"/>
  <c r="DI109" i="9" s="1"/>
  <c r="DK109" i="9" a="1"/>
  <c r="DK109" i="9" s="1"/>
  <c r="DX109" i="9" a="1"/>
  <c r="DX109" i="9" s="1"/>
  <c r="CZ109" i="9" s="1"/>
  <c r="DZ109" i="9" a="1"/>
  <c r="DZ109" i="9" s="1"/>
  <c r="EM109" i="9" a="1"/>
  <c r="EM109" i="9" s="1"/>
  <c r="U109" i="10" s="1"/>
  <c r="J112" i="7" s="1"/>
  <c r="P112" i="7" s="1"/>
  <c r="EO109" i="9" a="1"/>
  <c r="EO109" i="9" s="1"/>
  <c r="EQ109" i="9" a="1"/>
  <c r="EQ109" i="9" s="1"/>
  <c r="FD109" i="9" a="1"/>
  <c r="FD109" i="9" s="1"/>
  <c r="FF109" i="9" a="1"/>
  <c r="FF109" i="9" s="1"/>
  <c r="AA109" i="14" s="1"/>
  <c r="FS109" i="9" a="1"/>
  <c r="FS109" i="9" s="1"/>
  <c r="X109" i="10" s="1"/>
  <c r="FU109" i="9" a="1"/>
  <c r="FU109" i="9" s="1"/>
  <c r="FW109" i="9" a="1"/>
  <c r="FW109" i="9" s="1"/>
  <c r="GJ109" i="9" a="1"/>
  <c r="GJ109" i="9" s="1"/>
  <c r="GL109" i="9" a="1"/>
  <c r="GL109" i="9" s="1"/>
  <c r="AD109" i="14" s="1"/>
  <c r="GY109" i="9" a="1"/>
  <c r="GY109" i="9" s="1"/>
  <c r="AB109" i="10" s="1"/>
  <c r="AD112" i="8" s="1"/>
  <c r="HA109" i="9" a="1"/>
  <c r="HA109" i="9" s="1"/>
  <c r="HC109" i="9" a="1"/>
  <c r="HC109" i="9" s="1"/>
  <c r="HP109" i="9" a="1"/>
  <c r="HP109" i="9" s="1"/>
  <c r="HR109" i="9" a="1"/>
  <c r="HR109" i="9" s="1"/>
  <c r="AI109" i="14" s="1"/>
  <c r="IE109" i="9" a="1"/>
  <c r="IE109" i="9" s="1"/>
  <c r="AF109" i="10" s="1"/>
  <c r="AJ112" i="8" s="1"/>
  <c r="IG109" i="9" a="1"/>
  <c r="IG109" i="9" s="1"/>
  <c r="II109" i="9" a="1"/>
  <c r="II109" i="9" s="1"/>
  <c r="N110" i="9"/>
  <c r="AT110" i="9"/>
  <c r="BZ110" i="9"/>
  <c r="DN110" i="9"/>
  <c r="ET110" i="9"/>
  <c r="FZ110" i="9"/>
  <c r="HF110" i="9"/>
  <c r="IL110" i="9"/>
  <c r="F111" i="9"/>
  <c r="AL111" i="9"/>
  <c r="BR111" i="9"/>
  <c r="CX111" i="9"/>
  <c r="DF111" i="9"/>
  <c r="EL111" i="9"/>
  <c r="FR111" i="9"/>
  <c r="G112" i="9" a="1"/>
  <c r="G112" i="9" s="1"/>
  <c r="O177" i="12" s="1"/>
  <c r="X112" i="9" a="1"/>
  <c r="X112" i="9" s="1"/>
  <c r="AA112" i="9" a="1"/>
  <c r="AA112" i="9" s="1"/>
  <c r="AK112" i="9" a="1"/>
  <c r="AK112" i="9" s="1"/>
  <c r="D112" i="15" s="1"/>
  <c r="AI112" i="9" a="1"/>
  <c r="AI112" i="9" s="1"/>
  <c r="AG112" i="9" a="1"/>
  <c r="AG112" i="9" s="1"/>
  <c r="AE112" i="9" a="1"/>
  <c r="AE112" i="9" s="1"/>
  <c r="H112" i="10" s="1"/>
  <c r="BF112" i="9" a="1"/>
  <c r="BF112" i="9" s="1"/>
  <c r="CT112" i="9" a="1"/>
  <c r="CT112" i="9" s="1"/>
  <c r="DZ112" i="9" a="1"/>
  <c r="DZ112" i="9" s="1"/>
  <c r="FN112" i="9" a="1"/>
  <c r="FN112" i="9" s="1"/>
  <c r="FT112" i="9" a="1"/>
  <c r="FT112" i="9" s="1"/>
  <c r="FY112" i="9" a="1"/>
  <c r="FY112" i="9" s="1"/>
  <c r="IF112" i="9" a="1"/>
  <c r="IF112" i="9" s="1"/>
  <c r="Q113" i="9" a="1"/>
  <c r="Q113" i="9" s="1"/>
  <c r="U113" i="9" a="1"/>
  <c r="U113" i="9" s="1"/>
  <c r="B113" i="15" s="1"/>
  <c r="BL113" i="9" a="1"/>
  <c r="BL113" i="9" s="1"/>
  <c r="CC113" i="9" a="1"/>
  <c r="CC113" i="9" s="1"/>
  <c r="CG113" i="9" a="1"/>
  <c r="CG113" i="9" s="1"/>
  <c r="EF113" i="9" a="1"/>
  <c r="EF113" i="9" s="1"/>
  <c r="EW113" i="9" a="1"/>
  <c r="EW113" i="9" s="1"/>
  <c r="FA113" i="9" a="1"/>
  <c r="FA113" i="9" s="1"/>
  <c r="GR113" i="9" a="1"/>
  <c r="GR113" i="9" s="1"/>
  <c r="HI113" i="9" a="1"/>
  <c r="HI113" i="9" s="1"/>
  <c r="HM113" i="9" a="1"/>
  <c r="HM113" i="9" s="1"/>
  <c r="Q113" i="15" s="1"/>
  <c r="IC113" i="9" a="1"/>
  <c r="IC113" i="9" s="1"/>
  <c r="S113" i="15" s="1"/>
  <c r="IA113" i="9" a="1"/>
  <c r="IA113" i="9" s="1"/>
  <c r="HZ113" i="9" a="1"/>
  <c r="HZ113" i="9" s="1"/>
  <c r="AK113" i="14" s="1"/>
  <c r="AC114" i="9" a="1"/>
  <c r="AC114" i="9" s="1"/>
  <c r="C114" i="15" s="1"/>
  <c r="AA114" i="9" a="1"/>
  <c r="AA114" i="9" s="1"/>
  <c r="Y114" i="9" a="1"/>
  <c r="Y114" i="9" s="1"/>
  <c r="W114" i="9" a="1"/>
  <c r="W114" i="9" s="1"/>
  <c r="G114" i="10" s="1"/>
  <c r="CL114" i="9" a="1"/>
  <c r="CL114" i="9" s="1"/>
  <c r="DZ114" i="9" a="1"/>
  <c r="DZ114" i="9" s="1"/>
  <c r="GO114" i="9" a="1"/>
  <c r="GO114" i="9" s="1"/>
  <c r="N114" i="15" s="1"/>
  <c r="GM114" i="9" a="1"/>
  <c r="GM114" i="9" s="1"/>
  <c r="GK114" i="9" a="1"/>
  <c r="GK114" i="9" s="1"/>
  <c r="GI114" i="9" a="1"/>
  <c r="GI114" i="9" s="1"/>
  <c r="Z114" i="10" s="1"/>
  <c r="AB117" i="8" s="1"/>
  <c r="R115" i="9" a="1"/>
  <c r="R115" i="9" s="1"/>
  <c r="E115" i="14" s="1"/>
  <c r="CG115" i="9" a="1"/>
  <c r="CG115" i="9" s="1"/>
  <c r="CE115" i="9" a="1"/>
  <c r="CE115" i="9" s="1"/>
  <c r="CC115" i="9" a="1"/>
  <c r="CC115" i="9" s="1"/>
  <c r="CA115" i="9" a="1"/>
  <c r="CA115" i="9" s="1"/>
  <c r="N115" i="10" s="1"/>
  <c r="FA115" i="9" a="1"/>
  <c r="FA115" i="9" s="1"/>
  <c r="EY115" i="9" a="1"/>
  <c r="EY115" i="9" s="1"/>
  <c r="EW115" i="9" a="1"/>
  <c r="EW115" i="9" s="1"/>
  <c r="EU115" i="9" a="1"/>
  <c r="EU115" i="9" s="1"/>
  <c r="J181" i="12" s="1"/>
  <c r="Q118" i="8" s="1"/>
  <c r="R118" i="8" s="1"/>
  <c r="HJ115" i="9" a="1"/>
  <c r="HJ115" i="9" s="1"/>
  <c r="AH115" i="14" s="1"/>
  <c r="J116" i="9" a="1"/>
  <c r="J116" i="9" s="1"/>
  <c r="AP116" i="9" a="1"/>
  <c r="AP116" i="9" s="1"/>
  <c r="I116" i="14" s="1"/>
  <c r="BV116" i="9" a="1"/>
  <c r="BV116" i="9" s="1"/>
  <c r="DM116" i="9" a="1"/>
  <c r="DM116" i="9" s="1"/>
  <c r="G116" i="15" s="1"/>
  <c r="DK116" i="9" a="1"/>
  <c r="DK116" i="9" s="1"/>
  <c r="DI116" i="9" a="1"/>
  <c r="DI116" i="9" s="1"/>
  <c r="DG116" i="9" a="1"/>
  <c r="DG116" i="9" s="1"/>
  <c r="Q116" i="10" s="1"/>
  <c r="F119" i="7" s="1"/>
  <c r="I116" i="15"/>
  <c r="DE116" i="9"/>
  <c r="ES116" i="9" a="1"/>
  <c r="ES116" i="9" s="1"/>
  <c r="K116" i="15" s="1"/>
  <c r="EQ116" i="9" a="1"/>
  <c r="EQ116" i="9" s="1"/>
  <c r="EO116" i="9" a="1"/>
  <c r="EO116" i="9" s="1"/>
  <c r="EM116" i="9" a="1"/>
  <c r="EM116" i="9" s="1"/>
  <c r="U116" i="10" s="1"/>
  <c r="J119" i="7" s="1"/>
  <c r="FY116" i="9" a="1"/>
  <c r="FY116" i="9" s="1"/>
  <c r="FW116" i="9" a="1"/>
  <c r="FW116" i="9" s="1"/>
  <c r="FU116" i="9" a="1"/>
  <c r="FU116" i="9" s="1"/>
  <c r="FS116" i="9" a="1"/>
  <c r="FS116" i="9" s="1"/>
  <c r="X116" i="10" s="1"/>
  <c r="HE116" i="9" a="1"/>
  <c r="HE116" i="9" s="1"/>
  <c r="P116" i="15" s="1"/>
  <c r="HC116" i="9" a="1"/>
  <c r="HC116" i="9" s="1"/>
  <c r="HA116" i="9" a="1"/>
  <c r="HA116" i="9" s="1"/>
  <c r="GY116" i="9" a="1"/>
  <c r="GY116" i="9" s="1"/>
  <c r="AB116" i="10" s="1"/>
  <c r="AD119" i="8" s="1"/>
  <c r="IK116" i="9" a="1"/>
  <c r="IK116" i="9" s="1"/>
  <c r="T116" i="15" s="1"/>
  <c r="II116" i="9" a="1"/>
  <c r="II116" i="9" s="1"/>
  <c r="IG116" i="9" a="1"/>
  <c r="IG116" i="9" s="1"/>
  <c r="IE116" i="9" a="1"/>
  <c r="IE116" i="9" s="1"/>
  <c r="AF116" i="10" s="1"/>
  <c r="AJ119" i="8" s="1"/>
  <c r="AD117" i="9"/>
  <c r="HV117" i="9"/>
  <c r="Z118" i="9" a="1"/>
  <c r="Z118" i="9" s="1"/>
  <c r="F118" i="14" s="1"/>
  <c r="CO118" i="9" a="1"/>
  <c r="CO118" i="9" s="1"/>
  <c r="CM118" i="9" a="1"/>
  <c r="CM118" i="9" s="1"/>
  <c r="CK118" i="9" a="1"/>
  <c r="CK118" i="9" s="1"/>
  <c r="CI118" i="9" a="1"/>
  <c r="CI118" i="9" s="1"/>
  <c r="O118" i="10" s="1"/>
  <c r="EC118" i="9" a="1"/>
  <c r="EC118" i="9" s="1"/>
  <c r="EA118" i="9" a="1"/>
  <c r="EA118" i="9" s="1"/>
  <c r="DC118" i="9" s="1"/>
  <c r="DY118" i="9" a="1"/>
  <c r="DY118" i="9" s="1"/>
  <c r="DA118" i="9" s="1"/>
  <c r="DW118" i="9" a="1"/>
  <c r="DW118" i="9" s="1"/>
  <c r="GL118" i="9" a="1"/>
  <c r="GL118" i="9" s="1"/>
  <c r="AD118" i="14" s="1"/>
  <c r="U119" i="9" a="1"/>
  <c r="U119" i="9" s="1"/>
  <c r="B119" i="15" s="1"/>
  <c r="S119" i="9" a="1"/>
  <c r="S119" i="9" s="1"/>
  <c r="Q119" i="9" a="1"/>
  <c r="Q119" i="9" s="1"/>
  <c r="O119" i="9" a="1"/>
  <c r="O119" i="9" s="1"/>
  <c r="F119" i="10" s="1"/>
  <c r="CD119" i="9" a="1"/>
  <c r="CD119" i="9" s="1"/>
  <c r="EX119" i="9" a="1"/>
  <c r="EX119" i="9" s="1"/>
  <c r="W119" i="14" s="1"/>
  <c r="X119" i="14" s="1"/>
  <c r="T119" i="14" s="1"/>
  <c r="HM119" i="9" a="1"/>
  <c r="HM119" i="9" s="1"/>
  <c r="Q119" i="15" s="1"/>
  <c r="HK119" i="9" a="1"/>
  <c r="HK119" i="9" s="1"/>
  <c r="HI119" i="9" a="1"/>
  <c r="HI119" i="9" s="1"/>
  <c r="HG119" i="9" a="1"/>
  <c r="HG119" i="9" s="1"/>
  <c r="AC119" i="10" s="1"/>
  <c r="AF122" i="8" s="1"/>
  <c r="M120" i="9" a="1"/>
  <c r="M120" i="9" s="1"/>
  <c r="K120" i="9" a="1"/>
  <c r="K120" i="9" s="1"/>
  <c r="I120" i="9" a="1"/>
  <c r="I120" i="9" s="1"/>
  <c r="G120" i="9" a="1"/>
  <c r="G120" i="9" s="1"/>
  <c r="S120" i="10"/>
  <c r="H123" i="7" s="1"/>
  <c r="AV101" i="9" a="1"/>
  <c r="AV101" i="9" s="1"/>
  <c r="AX101" i="9" a="1"/>
  <c r="AX101" i="9" s="1"/>
  <c r="CB101" i="9" a="1"/>
  <c r="CB101" i="9" s="1"/>
  <c r="CD101" i="9" a="1"/>
  <c r="CD101" i="9" s="1"/>
  <c r="DP101" i="9" a="1"/>
  <c r="DP101" i="9" s="1"/>
  <c r="DR101" i="9" a="1"/>
  <c r="DR101" i="9" s="1"/>
  <c r="O101" i="14" s="1"/>
  <c r="EV101" i="9" a="1"/>
  <c r="EV101" i="9" s="1"/>
  <c r="EX101" i="9" a="1"/>
  <c r="EX101" i="9" s="1"/>
  <c r="W101" i="14" s="1"/>
  <c r="X101" i="14" s="1"/>
  <c r="T101" i="14" s="1"/>
  <c r="GB101" i="9" a="1"/>
  <c r="GB101" i="9" s="1"/>
  <c r="GD101" i="9" a="1"/>
  <c r="GD101" i="9" s="1"/>
  <c r="AC101" i="14" s="1"/>
  <c r="HH101" i="9" a="1"/>
  <c r="HH101" i="9" s="1"/>
  <c r="HJ101" i="9" a="1"/>
  <c r="HJ101" i="9" s="1"/>
  <c r="AH101" i="14" s="1"/>
  <c r="AJ101" i="14" s="1"/>
  <c r="IN101" i="9" a="1"/>
  <c r="IN101" i="9" s="1"/>
  <c r="IP101" i="9" a="1"/>
  <c r="IP101" i="9" s="1"/>
  <c r="AM101" i="14" s="1"/>
  <c r="AD103" i="9"/>
  <c r="BJ103" i="9"/>
  <c r="CP103" i="9"/>
  <c r="ED103" i="9"/>
  <c r="FJ103" i="9"/>
  <c r="GP103" i="9"/>
  <c r="HV103" i="9"/>
  <c r="X104" i="9" a="1"/>
  <c r="X104" i="9" s="1"/>
  <c r="Z104" i="9" a="1"/>
  <c r="Z104" i="9" s="1"/>
  <c r="F104" i="14" s="1"/>
  <c r="G104" i="14" s="1"/>
  <c r="BD104" i="9" a="1"/>
  <c r="BD104" i="9" s="1"/>
  <c r="BF104" i="9" a="1"/>
  <c r="BF104" i="9" s="1"/>
  <c r="CJ104" i="9" a="1"/>
  <c r="CJ104" i="9" s="1"/>
  <c r="CL104" i="9" a="1"/>
  <c r="CL104" i="9" s="1"/>
  <c r="DX104" i="9" a="1"/>
  <c r="DX104" i="9" s="1"/>
  <c r="CZ104" i="9" s="1"/>
  <c r="DZ104" i="9" a="1"/>
  <c r="DZ104" i="9" s="1"/>
  <c r="FD104" i="9" a="1"/>
  <c r="FD104" i="9" s="1"/>
  <c r="FF104" i="9" a="1"/>
  <c r="FF104" i="9" s="1"/>
  <c r="AA104" i="14" s="1"/>
  <c r="GJ104" i="9" a="1"/>
  <c r="GJ104" i="9" s="1"/>
  <c r="GL104" i="9" a="1"/>
  <c r="GL104" i="9" s="1"/>
  <c r="AD104" i="14" s="1"/>
  <c r="HP104" i="9" a="1"/>
  <c r="HP104" i="9" s="1"/>
  <c r="HR104" i="9" a="1"/>
  <c r="HR104" i="9" s="1"/>
  <c r="AI104" i="14" s="1"/>
  <c r="AJ104" i="14" s="1"/>
  <c r="P105" i="9" a="1"/>
  <c r="P105" i="9" s="1"/>
  <c r="R105" i="9" a="1"/>
  <c r="R105" i="9" s="1"/>
  <c r="E105" i="14" s="1"/>
  <c r="AV105" i="9" a="1"/>
  <c r="AV105" i="9" s="1"/>
  <c r="AX105" i="9" a="1"/>
  <c r="AX105" i="9" s="1"/>
  <c r="CB105" i="9" a="1"/>
  <c r="CB105" i="9" s="1"/>
  <c r="CD105" i="9" a="1"/>
  <c r="CD105" i="9" s="1"/>
  <c r="DP105" i="9" a="1"/>
  <c r="DP105" i="9" s="1"/>
  <c r="DR105" i="9" a="1"/>
  <c r="DR105" i="9" s="1"/>
  <c r="O105" i="14" s="1"/>
  <c r="EV105" i="9" a="1"/>
  <c r="EV105" i="9" s="1"/>
  <c r="EX105" i="9" a="1"/>
  <c r="EX105" i="9" s="1"/>
  <c r="W105" i="14" s="1"/>
  <c r="X105" i="14" s="1"/>
  <c r="T105" i="14" s="1"/>
  <c r="GB105" i="9" a="1"/>
  <c r="GB105" i="9" s="1"/>
  <c r="GD105" i="9" a="1"/>
  <c r="GD105" i="9" s="1"/>
  <c r="AC105" i="14" s="1"/>
  <c r="HH105" i="9" a="1"/>
  <c r="HH105" i="9" s="1"/>
  <c r="HJ105" i="9" a="1"/>
  <c r="HJ105" i="9" s="1"/>
  <c r="AH105" i="14" s="1"/>
  <c r="AJ105" i="14" s="1"/>
  <c r="IN105" i="9" a="1"/>
  <c r="IN105" i="9" s="1"/>
  <c r="IP105" i="9" a="1"/>
  <c r="IP105" i="9" s="1"/>
  <c r="AM105" i="14" s="1"/>
  <c r="F106" i="9"/>
  <c r="AL106" i="9"/>
  <c r="BR106" i="9"/>
  <c r="CX106" i="9"/>
  <c r="DF106" i="9"/>
  <c r="EL106" i="9"/>
  <c r="FR106" i="9"/>
  <c r="GX106" i="9"/>
  <c r="ID106" i="9"/>
  <c r="AD107" i="9"/>
  <c r="BJ107" i="9"/>
  <c r="CP107" i="9"/>
  <c r="ED107" i="9"/>
  <c r="FJ107" i="9"/>
  <c r="GP107" i="9"/>
  <c r="HV107" i="9"/>
  <c r="X108" i="9" a="1"/>
  <c r="X108" i="9" s="1"/>
  <c r="Z108" i="9" a="1"/>
  <c r="Z108" i="9" s="1"/>
  <c r="F108" i="14" s="1"/>
  <c r="G108" i="14" s="1"/>
  <c r="BD108" i="9" a="1"/>
  <c r="BD108" i="9" s="1"/>
  <c r="BF108" i="9" a="1"/>
  <c r="BF108" i="9" s="1"/>
  <c r="CJ108" i="9" a="1"/>
  <c r="CJ108" i="9" s="1"/>
  <c r="CL108" i="9" a="1"/>
  <c r="CL108" i="9" s="1"/>
  <c r="DX108" i="9" a="1"/>
  <c r="DX108" i="9" s="1"/>
  <c r="CZ108" i="9" s="1"/>
  <c r="DZ108" i="9" a="1"/>
  <c r="DZ108" i="9" s="1"/>
  <c r="FD108" i="9" a="1"/>
  <c r="FD108" i="9" s="1"/>
  <c r="FF108" i="9" a="1"/>
  <c r="FF108" i="9" s="1"/>
  <c r="AA108" i="14" s="1"/>
  <c r="GJ108" i="9" a="1"/>
  <c r="GJ108" i="9" s="1"/>
  <c r="GL108" i="9" a="1"/>
  <c r="GL108" i="9" s="1"/>
  <c r="AD108" i="14" s="1"/>
  <c r="HP108" i="9" a="1"/>
  <c r="HP108" i="9" s="1"/>
  <c r="HR108" i="9" a="1"/>
  <c r="HR108" i="9" s="1"/>
  <c r="AI108" i="14" s="1"/>
  <c r="P109" i="9" a="1"/>
  <c r="P109" i="9" s="1"/>
  <c r="R109" i="9" a="1"/>
  <c r="R109" i="9" s="1"/>
  <c r="E109" i="14" s="1"/>
  <c r="AV109" i="9" a="1"/>
  <c r="AV109" i="9" s="1"/>
  <c r="AX109" i="9" a="1"/>
  <c r="AX109" i="9" s="1"/>
  <c r="CB109" i="9" a="1"/>
  <c r="CB109" i="9" s="1"/>
  <c r="CD109" i="9" a="1"/>
  <c r="CD109" i="9" s="1"/>
  <c r="DP109" i="9" a="1"/>
  <c r="DP109" i="9" s="1"/>
  <c r="DR109" i="9" a="1"/>
  <c r="DR109" i="9" s="1"/>
  <c r="O109" i="14" s="1"/>
  <c r="EV109" i="9" a="1"/>
  <c r="EV109" i="9" s="1"/>
  <c r="EX109" i="9" a="1"/>
  <c r="EX109" i="9" s="1"/>
  <c r="W109" i="14" s="1"/>
  <c r="X109" i="14" s="1"/>
  <c r="T109" i="14" s="1"/>
  <c r="GB109" i="9" a="1"/>
  <c r="GB109" i="9" s="1"/>
  <c r="GD109" i="9" a="1"/>
  <c r="GD109" i="9" s="1"/>
  <c r="AC109" i="14" s="1"/>
  <c r="HH109" i="9" a="1"/>
  <c r="HH109" i="9" s="1"/>
  <c r="HJ109" i="9" a="1"/>
  <c r="HJ109" i="9" s="1"/>
  <c r="AH109" i="14" s="1"/>
  <c r="AJ109" i="14" s="1"/>
  <c r="IN109" i="9" a="1"/>
  <c r="IN109" i="9" s="1"/>
  <c r="IP109" i="9" a="1"/>
  <c r="IP109" i="9" s="1"/>
  <c r="AM109" i="14" s="1"/>
  <c r="H110" i="9" a="1"/>
  <c r="H110" i="9" s="1"/>
  <c r="J110" i="9" a="1"/>
  <c r="J110" i="9" s="1"/>
  <c r="AN110" i="9" a="1"/>
  <c r="AN110" i="9" s="1"/>
  <c r="AP110" i="9" a="1"/>
  <c r="AP110" i="9" s="1"/>
  <c r="I110" i="14" s="1"/>
  <c r="BT110" i="9" a="1"/>
  <c r="BT110" i="9" s="1"/>
  <c r="BV110" i="9" a="1"/>
  <c r="BV110" i="9" s="1"/>
  <c r="DH110" i="9" a="1"/>
  <c r="DH110" i="9" s="1"/>
  <c r="DJ110" i="9" a="1"/>
  <c r="DJ110" i="9" s="1"/>
  <c r="N110" i="14" s="1"/>
  <c r="EN110" i="9" a="1"/>
  <c r="EN110" i="9" s="1"/>
  <c r="EP110" i="9" a="1"/>
  <c r="EP110" i="9" s="1"/>
  <c r="R110" i="14" s="1"/>
  <c r="FT110" i="9" a="1"/>
  <c r="FT110" i="9" s="1"/>
  <c r="FV110" i="9" a="1"/>
  <c r="FV110" i="9" s="1"/>
  <c r="GZ110" i="9" a="1"/>
  <c r="GZ110" i="9" s="1"/>
  <c r="HB110" i="9" a="1"/>
  <c r="HB110" i="9" s="1"/>
  <c r="AF110" i="14" s="1"/>
  <c r="IF110" i="9" a="1"/>
  <c r="IF110" i="9" s="1"/>
  <c r="IH110" i="9" a="1"/>
  <c r="IH110" i="9" s="1"/>
  <c r="AL110" i="14" s="1"/>
  <c r="C111" i="10"/>
  <c r="HN111" i="9"/>
  <c r="GH111" i="9"/>
  <c r="AD111" i="9"/>
  <c r="BJ111" i="9"/>
  <c r="CP111" i="9"/>
  <c r="ED111" i="9"/>
  <c r="FJ111" i="9"/>
  <c r="GX111" i="9"/>
  <c r="IL111" i="9"/>
  <c r="BQ112" i="9" a="1"/>
  <c r="BQ112" i="9" s="1"/>
  <c r="F112" i="15" s="1"/>
  <c r="BO112" i="9" a="1"/>
  <c r="BO112" i="9" s="1"/>
  <c r="BM112" i="9" a="1"/>
  <c r="BM112" i="9" s="1"/>
  <c r="BK112" i="9" a="1"/>
  <c r="BK112" i="9" s="1"/>
  <c r="L112" i="10" s="1"/>
  <c r="EK112" i="9" a="1"/>
  <c r="EK112" i="9" s="1"/>
  <c r="J112" i="15" s="1"/>
  <c r="EI112" i="9" a="1"/>
  <c r="EI112" i="9" s="1"/>
  <c r="EG112" i="9" a="1"/>
  <c r="EG112" i="9" s="1"/>
  <c r="EE112" i="9" a="1"/>
  <c r="EE112" i="9" s="1"/>
  <c r="T112" i="10" s="1"/>
  <c r="I115" i="7" s="1"/>
  <c r="BI114" i="9" a="1"/>
  <c r="BI114" i="9" s="1"/>
  <c r="BG114" i="9" a="1"/>
  <c r="BG114" i="9" s="1"/>
  <c r="BE114" i="9" a="1"/>
  <c r="BE114" i="9" s="1"/>
  <c r="BC114" i="9" a="1"/>
  <c r="BC114" i="9" s="1"/>
  <c r="K114" i="10" s="1"/>
  <c r="HU114" i="9" a="1"/>
  <c r="HU114" i="9" s="1"/>
  <c r="R114" i="15" s="1"/>
  <c r="HS114" i="9" a="1"/>
  <c r="HS114" i="9" s="1"/>
  <c r="HQ114" i="9" a="1"/>
  <c r="HQ114" i="9" s="1"/>
  <c r="HO114" i="9" a="1"/>
  <c r="HO114" i="9" s="1"/>
  <c r="AD114" i="10" s="1"/>
  <c r="AG117" i="8" s="1"/>
  <c r="BA115" i="9" a="1"/>
  <c r="BA115" i="9" s="1"/>
  <c r="AY115" i="9" a="1"/>
  <c r="AY115" i="9" s="1"/>
  <c r="AW115" i="9" a="1"/>
  <c r="AW115" i="9" s="1"/>
  <c r="AU115" i="9" a="1"/>
  <c r="AU115" i="9" s="1"/>
  <c r="J115" i="10" s="1"/>
  <c r="DU115" i="9" a="1"/>
  <c r="DU115" i="9" s="1"/>
  <c r="H115" i="15" s="1"/>
  <c r="DS115" i="9" a="1"/>
  <c r="DS115" i="9" s="1"/>
  <c r="DQ115" i="9" a="1"/>
  <c r="DQ115" i="9" s="1"/>
  <c r="DO115" i="9" a="1"/>
  <c r="DO115" i="9" s="1"/>
  <c r="R115" i="10" s="1"/>
  <c r="G118" i="7" s="1"/>
  <c r="IS115" i="9" a="1"/>
  <c r="IS115" i="9" s="1"/>
  <c r="U115" i="15" s="1"/>
  <c r="IQ115" i="9" a="1"/>
  <c r="IQ115" i="9" s="1"/>
  <c r="IO115" i="9" a="1"/>
  <c r="IO115" i="9" s="1"/>
  <c r="IM115" i="9" a="1"/>
  <c r="IM115" i="9" s="1"/>
  <c r="AG115" i="10" s="1"/>
  <c r="AK118" i="8" s="1"/>
  <c r="S116" i="10"/>
  <c r="H119" i="7" s="1"/>
  <c r="GW117" i="9" a="1"/>
  <c r="GW117" i="9" s="1"/>
  <c r="O117" i="15" s="1"/>
  <c r="GU117" i="9" a="1"/>
  <c r="GU117" i="9" s="1"/>
  <c r="GS117" i="9" a="1"/>
  <c r="GS117" i="9" s="1"/>
  <c r="GQ117" i="9" a="1"/>
  <c r="GQ117" i="9" s="1"/>
  <c r="AA117" i="10" s="1"/>
  <c r="AC120" i="8" s="1"/>
  <c r="FI118" i="9" a="1"/>
  <c r="FI118" i="9" s="1"/>
  <c r="L118" i="15" s="1"/>
  <c r="FG118" i="9" a="1"/>
  <c r="FG118" i="9" s="1"/>
  <c r="FE118" i="9" a="1"/>
  <c r="FE118" i="9" s="1"/>
  <c r="FC118" i="9" a="1"/>
  <c r="FC118" i="9" s="1"/>
  <c r="GG119" i="9" a="1"/>
  <c r="GG119" i="9" s="1"/>
  <c r="M119" i="15" s="1"/>
  <c r="GE119" i="9" a="1"/>
  <c r="GE119" i="9" s="1"/>
  <c r="GC119" i="9" a="1"/>
  <c r="GC119" i="9" s="1"/>
  <c r="GA119" i="9" a="1"/>
  <c r="GA119" i="9" s="1"/>
  <c r="Y119" i="10" s="1"/>
  <c r="AA122" i="8" s="1"/>
  <c r="GN121" i="9" a="1"/>
  <c r="GN121" i="9" s="1"/>
  <c r="GJ121" i="9" a="1"/>
  <c r="GJ121" i="9" s="1"/>
  <c r="GM121" i="9" a="1"/>
  <c r="GM121" i="9" s="1"/>
  <c r="GI121" i="9" a="1"/>
  <c r="GI121" i="9" s="1"/>
  <c r="Z121" i="10" s="1"/>
  <c r="AB124" i="8" s="1"/>
  <c r="GL121" i="9" a="1"/>
  <c r="GL121" i="9" s="1"/>
  <c r="AD121" i="14" s="1"/>
  <c r="GO121" i="9" a="1"/>
  <c r="GO121" i="9" s="1"/>
  <c r="N121" i="15" s="1"/>
  <c r="GK121" i="9" a="1"/>
  <c r="GK121" i="9" s="1"/>
  <c r="H114" i="9" a="1"/>
  <c r="H114" i="9" s="1"/>
  <c r="J114" i="9" a="1"/>
  <c r="J114" i="9" s="1"/>
  <c r="AN114" i="9" a="1"/>
  <c r="AN114" i="9" s="1"/>
  <c r="AP114" i="9" a="1"/>
  <c r="AP114" i="9" s="1"/>
  <c r="I114" i="14" s="1"/>
  <c r="BT114" i="9" a="1"/>
  <c r="BT114" i="9" s="1"/>
  <c r="BV114" i="9" a="1"/>
  <c r="BV114" i="9" s="1"/>
  <c r="DH114" i="9" a="1"/>
  <c r="DH114" i="9" s="1"/>
  <c r="DJ114" i="9" a="1"/>
  <c r="DJ114" i="9" s="1"/>
  <c r="N114" i="14" s="1"/>
  <c r="EN114" i="9" a="1"/>
  <c r="EN114" i="9" s="1"/>
  <c r="EP114" i="9" a="1"/>
  <c r="EP114" i="9" s="1"/>
  <c r="R114" i="14" s="1"/>
  <c r="FT114" i="9" a="1"/>
  <c r="FT114" i="9" s="1"/>
  <c r="FV114" i="9" a="1"/>
  <c r="FV114" i="9" s="1"/>
  <c r="GZ114" i="9" a="1"/>
  <c r="GZ114" i="9" s="1"/>
  <c r="HB114" i="9" a="1"/>
  <c r="HB114" i="9" s="1"/>
  <c r="AF114" i="14" s="1"/>
  <c r="IF114" i="9" a="1"/>
  <c r="IF114" i="9" s="1"/>
  <c r="IH114" i="9" a="1"/>
  <c r="IH114" i="9" s="1"/>
  <c r="AL114" i="14" s="1"/>
  <c r="AD115" i="9"/>
  <c r="BJ115" i="9"/>
  <c r="CP115" i="9"/>
  <c r="ED115" i="9"/>
  <c r="FJ115" i="9"/>
  <c r="GP115" i="9"/>
  <c r="HV115" i="9"/>
  <c r="X116" i="9" a="1"/>
  <c r="X116" i="9" s="1"/>
  <c r="Z116" i="9" a="1"/>
  <c r="Z116" i="9" s="1"/>
  <c r="F116" i="14" s="1"/>
  <c r="BD116" i="9" a="1"/>
  <c r="BD116" i="9" s="1"/>
  <c r="BF116" i="9" a="1"/>
  <c r="BF116" i="9" s="1"/>
  <c r="CJ116" i="9" a="1"/>
  <c r="CJ116" i="9" s="1"/>
  <c r="CL116" i="9" a="1"/>
  <c r="CL116" i="9" s="1"/>
  <c r="DX116" i="9" a="1"/>
  <c r="DX116" i="9" s="1"/>
  <c r="CZ116" i="9" s="1"/>
  <c r="DZ116" i="9" a="1"/>
  <c r="DZ116" i="9" s="1"/>
  <c r="FD116" i="9" a="1"/>
  <c r="FD116" i="9" s="1"/>
  <c r="FF116" i="9" a="1"/>
  <c r="FF116" i="9" s="1"/>
  <c r="AA116" i="14" s="1"/>
  <c r="GJ116" i="9" a="1"/>
  <c r="GJ116" i="9" s="1"/>
  <c r="GL116" i="9" a="1"/>
  <c r="GL116" i="9" s="1"/>
  <c r="AD116" i="14" s="1"/>
  <c r="HP116" i="9" a="1"/>
  <c r="HP116" i="9" s="1"/>
  <c r="HR116" i="9" a="1"/>
  <c r="HR116" i="9" s="1"/>
  <c r="AI116" i="14" s="1"/>
  <c r="H118" i="9" a="1"/>
  <c r="H118" i="9" s="1"/>
  <c r="J118" i="9" a="1"/>
  <c r="J118" i="9" s="1"/>
  <c r="AN118" i="9" a="1"/>
  <c r="AN118" i="9" s="1"/>
  <c r="AP118" i="9" a="1"/>
  <c r="AP118" i="9" s="1"/>
  <c r="I118" i="14" s="1"/>
  <c r="BT118" i="9" a="1"/>
  <c r="BT118" i="9" s="1"/>
  <c r="BV118" i="9" a="1"/>
  <c r="BV118" i="9" s="1"/>
  <c r="DH118" i="9" a="1"/>
  <c r="DH118" i="9" s="1"/>
  <c r="DJ118" i="9" a="1"/>
  <c r="DJ118" i="9" s="1"/>
  <c r="N118" i="14" s="1"/>
  <c r="EN118" i="9" a="1"/>
  <c r="EN118" i="9" s="1"/>
  <c r="EP118" i="9" a="1"/>
  <c r="EP118" i="9" s="1"/>
  <c r="R118" i="14" s="1"/>
  <c r="FT118" i="9" a="1"/>
  <c r="FT118" i="9" s="1"/>
  <c r="FV118" i="9" a="1"/>
  <c r="FV118" i="9" s="1"/>
  <c r="GZ118" i="9" a="1"/>
  <c r="GZ118" i="9" s="1"/>
  <c r="HB118" i="9" a="1"/>
  <c r="HB118" i="9" s="1"/>
  <c r="AF118" i="14" s="1"/>
  <c r="IF118" i="9" a="1"/>
  <c r="IF118" i="9" s="1"/>
  <c r="IH118" i="9" a="1"/>
  <c r="IH118" i="9" s="1"/>
  <c r="AL118" i="14" s="1"/>
  <c r="AD119" i="9"/>
  <c r="BJ119" i="9"/>
  <c r="CP119" i="9"/>
  <c r="ED119" i="9"/>
  <c r="FJ119" i="9"/>
  <c r="GP119" i="9"/>
  <c r="HV119" i="9"/>
  <c r="X120" i="9" a="1"/>
  <c r="X120" i="9" s="1"/>
  <c r="Z120" i="9" a="1"/>
  <c r="Z120" i="9" s="1"/>
  <c r="F120" i="14" s="1"/>
  <c r="AM120" i="9" a="1"/>
  <c r="AM120" i="9" s="1"/>
  <c r="I120" i="10" s="1"/>
  <c r="S123" i="6" s="1"/>
  <c r="AO120" i="9" a="1"/>
  <c r="AO120" i="9" s="1"/>
  <c r="AQ120" i="9" a="1"/>
  <c r="AQ120" i="9" s="1"/>
  <c r="AS120" i="9" a="1"/>
  <c r="AS120" i="9" s="1"/>
  <c r="E120" i="15" s="1"/>
  <c r="BD120" i="9" a="1"/>
  <c r="BD120" i="9" s="1"/>
  <c r="BF120" i="9" a="1"/>
  <c r="BF120" i="9" s="1"/>
  <c r="BS120" i="9" a="1"/>
  <c r="BS120" i="9" s="1"/>
  <c r="M120" i="10" s="1"/>
  <c r="BU120" i="9" a="1"/>
  <c r="BU120" i="9" s="1"/>
  <c r="BW120" i="9" a="1"/>
  <c r="BW120" i="9" s="1"/>
  <c r="BY120" i="9" a="1"/>
  <c r="BY120" i="9" s="1"/>
  <c r="CJ120" i="9" a="1"/>
  <c r="CJ120" i="9" s="1"/>
  <c r="CL120" i="9" a="1"/>
  <c r="CL120" i="9" s="1"/>
  <c r="DG120" i="9" a="1"/>
  <c r="DG120" i="9" s="1"/>
  <c r="Q120" i="10" s="1"/>
  <c r="F123" i="7" s="1"/>
  <c r="DI120" i="9" a="1"/>
  <c r="DI120" i="9" s="1"/>
  <c r="DK120" i="9" a="1"/>
  <c r="DK120" i="9" s="1"/>
  <c r="DM120" i="9" a="1"/>
  <c r="DM120" i="9" s="1"/>
  <c r="G120" i="15" s="1"/>
  <c r="DX120" i="9" a="1"/>
  <c r="DX120" i="9" s="1"/>
  <c r="CZ120" i="9" s="1"/>
  <c r="DZ120" i="9" a="1"/>
  <c r="DZ120" i="9" s="1"/>
  <c r="EM120" i="9" a="1"/>
  <c r="EM120" i="9" s="1"/>
  <c r="U120" i="10" s="1"/>
  <c r="J123" i="7" s="1"/>
  <c r="P123" i="7" s="1"/>
  <c r="EO120" i="9" a="1"/>
  <c r="EO120" i="9" s="1"/>
  <c r="EQ120" i="9" a="1"/>
  <c r="EQ120" i="9" s="1"/>
  <c r="ES120" i="9" a="1"/>
  <c r="ES120" i="9" s="1"/>
  <c r="K120" i="15" s="1"/>
  <c r="FD120" i="9" a="1"/>
  <c r="FD120" i="9" s="1"/>
  <c r="FF120" i="9" a="1"/>
  <c r="FF120" i="9" s="1"/>
  <c r="AA120" i="14" s="1"/>
  <c r="FS120" i="9" a="1"/>
  <c r="FS120" i="9" s="1"/>
  <c r="X120" i="10" s="1"/>
  <c r="FU120" i="9" a="1"/>
  <c r="FU120" i="9" s="1"/>
  <c r="FW120" i="9" a="1"/>
  <c r="FW120" i="9" s="1"/>
  <c r="FY120" i="9" a="1"/>
  <c r="FY120" i="9" s="1"/>
  <c r="GJ120" i="9" a="1"/>
  <c r="GJ120" i="9" s="1"/>
  <c r="GL120" i="9" a="1"/>
  <c r="GL120" i="9" s="1"/>
  <c r="AD120" i="14" s="1"/>
  <c r="GY120" i="9" a="1"/>
  <c r="GY120" i="9" s="1"/>
  <c r="AB120" i="10" s="1"/>
  <c r="AD123" i="8" s="1"/>
  <c r="HA120" i="9" a="1"/>
  <c r="HA120" i="9" s="1"/>
  <c r="HC120" i="9" a="1"/>
  <c r="HC120" i="9" s="1"/>
  <c r="HE120" i="9" a="1"/>
  <c r="HE120" i="9" s="1"/>
  <c r="P120" i="15" s="1"/>
  <c r="HP120" i="9" a="1"/>
  <c r="HP120" i="9" s="1"/>
  <c r="HR120" i="9" a="1"/>
  <c r="HR120" i="9" s="1"/>
  <c r="AI120" i="14" s="1"/>
  <c r="IE120" i="9" a="1"/>
  <c r="IE120" i="9" s="1"/>
  <c r="AF120" i="10" s="1"/>
  <c r="AJ123" i="8" s="1"/>
  <c r="IG120" i="9" a="1"/>
  <c r="IG120" i="9" s="1"/>
  <c r="II120" i="9" a="1"/>
  <c r="II120" i="9" s="1"/>
  <c r="IK120" i="9" a="1"/>
  <c r="IK120" i="9" s="1"/>
  <c r="T120" i="15" s="1"/>
  <c r="N121" i="9"/>
  <c r="AT121" i="9"/>
  <c r="BZ121" i="9"/>
  <c r="DN121" i="9"/>
  <c r="EL121" i="9"/>
  <c r="GX121" i="9"/>
  <c r="AH122" i="9" a="1"/>
  <c r="AH122" i="9" s="1"/>
  <c r="H122" i="14" s="1"/>
  <c r="BL122" i="9" a="1"/>
  <c r="BL122" i="9" s="1"/>
  <c r="BP122" i="9" a="1"/>
  <c r="BP122" i="9" s="1"/>
  <c r="CT122" i="9" a="1"/>
  <c r="CT122" i="9" s="1"/>
  <c r="EF122" i="9" a="1"/>
  <c r="EF122" i="9" s="1"/>
  <c r="EJ122" i="9" a="1"/>
  <c r="EJ122" i="9" s="1"/>
  <c r="FN122" i="9" a="1"/>
  <c r="FN122" i="9" s="1"/>
  <c r="HM122" i="9" a="1"/>
  <c r="HM122" i="9" s="1"/>
  <c r="Q122" i="15" s="1"/>
  <c r="HK122" i="9" a="1"/>
  <c r="HK122" i="9" s="1"/>
  <c r="HI122" i="9" a="1"/>
  <c r="HI122" i="9" s="1"/>
  <c r="HG122" i="9" a="1"/>
  <c r="HG122" i="9" s="1"/>
  <c r="AC122" i="10" s="1"/>
  <c r="AF125" i="8" s="1"/>
  <c r="M123" i="9" a="1"/>
  <c r="M123" i="9" s="1"/>
  <c r="K123" i="9" a="1"/>
  <c r="K123" i="9" s="1"/>
  <c r="I123" i="9" a="1"/>
  <c r="I123" i="9" s="1"/>
  <c r="G123" i="9" a="1"/>
  <c r="G123" i="9" s="1"/>
  <c r="O191" i="12" s="1"/>
  <c r="K126" i="6" s="1"/>
  <c r="L126" i="6" s="1"/>
  <c r="M126" i="6" s="1"/>
  <c r="AS123" i="9" a="1"/>
  <c r="AS123" i="9" s="1"/>
  <c r="E123" i="15" s="1"/>
  <c r="AQ123" i="9" a="1"/>
  <c r="AQ123" i="9" s="1"/>
  <c r="AO123" i="9" a="1"/>
  <c r="AO123" i="9" s="1"/>
  <c r="AM123" i="9" a="1"/>
  <c r="AM123" i="9" s="1"/>
  <c r="I123" i="10" s="1"/>
  <c r="S126" i="6" s="1"/>
  <c r="BY123" i="9" a="1"/>
  <c r="BY123" i="9" s="1"/>
  <c r="BW123" i="9" a="1"/>
  <c r="BW123" i="9" s="1"/>
  <c r="BU123" i="9" a="1"/>
  <c r="BU123" i="9" s="1"/>
  <c r="BS123" i="9" a="1"/>
  <c r="BS123" i="9" s="1"/>
  <c r="M123" i="10" s="1"/>
  <c r="DJ123" i="9" a="1"/>
  <c r="DJ123" i="9" s="1"/>
  <c r="N123" i="14" s="1"/>
  <c r="EP123" i="9" a="1"/>
  <c r="EP123" i="9" s="1"/>
  <c r="R123" i="14" s="1"/>
  <c r="FV123" i="9" a="1"/>
  <c r="FV123" i="9" s="1"/>
  <c r="HB123" i="9" a="1"/>
  <c r="HB123" i="9" s="1"/>
  <c r="AF123" i="14" s="1"/>
  <c r="BQ124" i="9" a="1"/>
  <c r="BQ124" i="9" s="1"/>
  <c r="F124" i="15" s="1"/>
  <c r="BO124" i="9" a="1"/>
  <c r="BO124" i="9" s="1"/>
  <c r="BM124" i="9" a="1"/>
  <c r="BM124" i="9" s="1"/>
  <c r="BK124" i="9" a="1"/>
  <c r="BK124" i="9" s="1"/>
  <c r="L124" i="10" s="1"/>
  <c r="EK124" i="9" a="1"/>
  <c r="EK124" i="9" s="1"/>
  <c r="J124" i="15" s="1"/>
  <c r="EI124" i="9" a="1"/>
  <c r="EI124" i="9" s="1"/>
  <c r="EG124" i="9" a="1"/>
  <c r="EG124" i="9" s="1"/>
  <c r="EE124" i="9" a="1"/>
  <c r="EE124" i="9" s="1"/>
  <c r="T124" i="10" s="1"/>
  <c r="I127" i="7" s="1"/>
  <c r="O127" i="7" s="1"/>
  <c r="GT124" i="9" a="1"/>
  <c r="GT124" i="9" s="1"/>
  <c r="AE124" i="14" s="1"/>
  <c r="DZ125" i="9" a="1"/>
  <c r="DZ125" i="9" s="1"/>
  <c r="FF125" i="9" a="1"/>
  <c r="FF125" i="9" s="1"/>
  <c r="AA125" i="14" s="1"/>
  <c r="GL125" i="9" a="1"/>
  <c r="GL125" i="9" s="1"/>
  <c r="AD125" i="14" s="1"/>
  <c r="HR125" i="9" a="1"/>
  <c r="HR125" i="9" s="1"/>
  <c r="AI125" i="14" s="1"/>
  <c r="R126" i="9" a="1"/>
  <c r="R126" i="9" s="1"/>
  <c r="E126" i="14" s="1"/>
  <c r="CG126" i="9" a="1"/>
  <c r="CG126" i="9" s="1"/>
  <c r="CE126" i="9" a="1"/>
  <c r="CE126" i="9" s="1"/>
  <c r="CC126" i="9" a="1"/>
  <c r="CC126" i="9" s="1"/>
  <c r="CA126" i="9" a="1"/>
  <c r="CA126" i="9" s="1"/>
  <c r="N126" i="10" s="1"/>
  <c r="FA126" i="9" a="1"/>
  <c r="FA126" i="9" s="1"/>
  <c r="EY126" i="9" a="1"/>
  <c r="EY126" i="9" s="1"/>
  <c r="EW126" i="9" a="1"/>
  <c r="EW126" i="9" s="1"/>
  <c r="EU126" i="9" a="1"/>
  <c r="EU126" i="9" s="1"/>
  <c r="J197" i="12" s="1"/>
  <c r="Q129" i="8" s="1"/>
  <c r="R129" i="8" s="1"/>
  <c r="HJ126" i="9" a="1"/>
  <c r="HJ126" i="9" s="1"/>
  <c r="AH126" i="14" s="1"/>
  <c r="FY127" i="9" a="1"/>
  <c r="FY127" i="9" s="1"/>
  <c r="FW127" i="9" a="1"/>
  <c r="FW127" i="9" s="1"/>
  <c r="FU127" i="9" a="1"/>
  <c r="FU127" i="9" s="1"/>
  <c r="FS127" i="9" a="1"/>
  <c r="FS127" i="9" s="1"/>
  <c r="X127" i="10" s="1"/>
  <c r="IH127" i="9" a="1"/>
  <c r="IH127" i="9" s="1"/>
  <c r="AL127" i="14" s="1"/>
  <c r="C128" i="10"/>
  <c r="IL128" i="9"/>
  <c r="HF128" i="9"/>
  <c r="FZ128" i="9"/>
  <c r="ET128" i="9"/>
  <c r="DN128" i="9"/>
  <c r="BZ128" i="9"/>
  <c r="AT128" i="9"/>
  <c r="N128" i="9"/>
  <c r="HN128" i="9"/>
  <c r="GH128" i="9"/>
  <c r="FB128" i="9"/>
  <c r="DV128" i="9"/>
  <c r="CH128" i="9"/>
  <c r="BB128" i="9"/>
  <c r="V128" i="9"/>
  <c r="ID128" i="9"/>
  <c r="GX128" i="9"/>
  <c r="FR128" i="9"/>
  <c r="EL128" i="9"/>
  <c r="DF128" i="9"/>
  <c r="CX128" i="9"/>
  <c r="BR128" i="9"/>
  <c r="AL128" i="9"/>
  <c r="F128" i="9"/>
  <c r="AH128" i="9" a="1"/>
  <c r="AH128" i="9" s="1"/>
  <c r="H128" i="14" s="1"/>
  <c r="CP128" i="9"/>
  <c r="FJ128" i="9"/>
  <c r="HZ128" i="9" a="1"/>
  <c r="HZ128" i="9" s="1"/>
  <c r="AK128" i="14" s="1"/>
  <c r="AC129" i="9" a="1"/>
  <c r="AC129" i="9" s="1"/>
  <c r="C129" i="15" s="1"/>
  <c r="AA129" i="9" a="1"/>
  <c r="AA129" i="9" s="1"/>
  <c r="Y129" i="9" a="1"/>
  <c r="Y129" i="9" s="1"/>
  <c r="W129" i="9" a="1"/>
  <c r="W129" i="9" s="1"/>
  <c r="G129" i="10" s="1"/>
  <c r="O114" i="9" a="1"/>
  <c r="O114" i="9" s="1"/>
  <c r="F114" i="10" s="1"/>
  <c r="Q114" i="9" a="1"/>
  <c r="Q114" i="9" s="1"/>
  <c r="S114" i="9" a="1"/>
  <c r="S114" i="9" s="1"/>
  <c r="U114" i="9" a="1"/>
  <c r="U114" i="9" s="1"/>
  <c r="B114" i="15" s="1"/>
  <c r="AD114" i="9"/>
  <c r="AU114" i="9" a="1"/>
  <c r="AU114" i="9" s="1"/>
  <c r="J114" i="10" s="1"/>
  <c r="AW114" i="9" a="1"/>
  <c r="AW114" i="9" s="1"/>
  <c r="AY114" i="9" a="1"/>
  <c r="AY114" i="9" s="1"/>
  <c r="BA114" i="9" a="1"/>
  <c r="BA114" i="9" s="1"/>
  <c r="BJ114" i="9"/>
  <c r="CA114" i="9" a="1"/>
  <c r="CA114" i="9" s="1"/>
  <c r="N114" i="10" s="1"/>
  <c r="CC114" i="9" a="1"/>
  <c r="CC114" i="9" s="1"/>
  <c r="CE114" i="9" a="1"/>
  <c r="CE114" i="9" s="1"/>
  <c r="CG114" i="9" a="1"/>
  <c r="CG114" i="9" s="1"/>
  <c r="CP114" i="9"/>
  <c r="DO114" i="9" a="1"/>
  <c r="DO114" i="9" s="1"/>
  <c r="R114" i="10" s="1"/>
  <c r="G117" i="7" s="1"/>
  <c r="M117" i="7" s="1"/>
  <c r="DQ114" i="9" a="1"/>
  <c r="DQ114" i="9" s="1"/>
  <c r="DS114" i="9" a="1"/>
  <c r="DS114" i="9" s="1"/>
  <c r="DU114" i="9" a="1"/>
  <c r="DU114" i="9" s="1"/>
  <c r="H114" i="15" s="1"/>
  <c r="ED114" i="9"/>
  <c r="EU114" i="9" a="1"/>
  <c r="EU114" i="9" s="1"/>
  <c r="EW114" i="9" a="1"/>
  <c r="EW114" i="9" s="1"/>
  <c r="EY114" i="9" a="1"/>
  <c r="EY114" i="9" s="1"/>
  <c r="FA114" i="9" a="1"/>
  <c r="FA114" i="9" s="1"/>
  <c r="FJ114" i="9"/>
  <c r="GA114" i="9" a="1"/>
  <c r="GA114" i="9" s="1"/>
  <c r="Y114" i="10" s="1"/>
  <c r="AA117" i="8" s="1"/>
  <c r="GC114" i="9" a="1"/>
  <c r="GC114" i="9" s="1"/>
  <c r="GE114" i="9" a="1"/>
  <c r="GE114" i="9" s="1"/>
  <c r="GG114" i="9" a="1"/>
  <c r="GG114" i="9" s="1"/>
  <c r="M114" i="15" s="1"/>
  <c r="GP114" i="9"/>
  <c r="HG114" i="9" a="1"/>
  <c r="HG114" i="9" s="1"/>
  <c r="AC114" i="10" s="1"/>
  <c r="AF117" i="8" s="1"/>
  <c r="HI114" i="9" a="1"/>
  <c r="HI114" i="9" s="1"/>
  <c r="HK114" i="9" a="1"/>
  <c r="HK114" i="9" s="1"/>
  <c r="HM114" i="9" a="1"/>
  <c r="HM114" i="9" s="1"/>
  <c r="Q114" i="15" s="1"/>
  <c r="HV114" i="9"/>
  <c r="IM114" i="9" a="1"/>
  <c r="IM114" i="9" s="1"/>
  <c r="AG114" i="10" s="1"/>
  <c r="AK117" i="8" s="1"/>
  <c r="IO114" i="9" a="1"/>
  <c r="IO114" i="9" s="1"/>
  <c r="IQ114" i="9" a="1"/>
  <c r="IQ114" i="9" s="1"/>
  <c r="IS114" i="9" a="1"/>
  <c r="IS114" i="9" s="1"/>
  <c r="U114" i="15" s="1"/>
  <c r="V115" i="9"/>
  <c r="BB115" i="9"/>
  <c r="CH115" i="9"/>
  <c r="DV115" i="9"/>
  <c r="FB115" i="9"/>
  <c r="GH115" i="9"/>
  <c r="HN115" i="9"/>
  <c r="N116" i="9"/>
  <c r="AT116" i="9"/>
  <c r="BZ116" i="9"/>
  <c r="DN116" i="9"/>
  <c r="ET116" i="9"/>
  <c r="FZ116" i="9"/>
  <c r="HF116" i="9"/>
  <c r="IL116" i="9"/>
  <c r="O118" i="9" a="1"/>
  <c r="O118" i="9" s="1"/>
  <c r="F118" i="10" s="1"/>
  <c r="Q118" i="9" a="1"/>
  <c r="Q118" i="9" s="1"/>
  <c r="S118" i="9" a="1"/>
  <c r="S118" i="9" s="1"/>
  <c r="U118" i="9" a="1"/>
  <c r="U118" i="9" s="1"/>
  <c r="B118" i="15" s="1"/>
  <c r="AD118" i="9"/>
  <c r="AU118" i="9" a="1"/>
  <c r="AU118" i="9" s="1"/>
  <c r="J118" i="10" s="1"/>
  <c r="AW118" i="9" a="1"/>
  <c r="AW118" i="9" s="1"/>
  <c r="AY118" i="9" a="1"/>
  <c r="AY118" i="9" s="1"/>
  <c r="BA118" i="9" a="1"/>
  <c r="BA118" i="9" s="1"/>
  <c r="BJ118" i="9"/>
  <c r="CA118" i="9" a="1"/>
  <c r="CA118" i="9" s="1"/>
  <c r="N118" i="10" s="1"/>
  <c r="CC118" i="9" a="1"/>
  <c r="CC118" i="9" s="1"/>
  <c r="CE118" i="9" a="1"/>
  <c r="CE118" i="9" s="1"/>
  <c r="CG118" i="9" a="1"/>
  <c r="CG118" i="9" s="1"/>
  <c r="CP118" i="9"/>
  <c r="DO118" i="9" a="1"/>
  <c r="DO118" i="9" s="1"/>
  <c r="R118" i="10" s="1"/>
  <c r="G121" i="7" s="1"/>
  <c r="M121" i="7" s="1"/>
  <c r="DQ118" i="9" a="1"/>
  <c r="DQ118" i="9" s="1"/>
  <c r="DS118" i="9" a="1"/>
  <c r="DS118" i="9" s="1"/>
  <c r="DU118" i="9" a="1"/>
  <c r="DU118" i="9" s="1"/>
  <c r="H118" i="15" s="1"/>
  <c r="ED118" i="9"/>
  <c r="EU118" i="9" a="1"/>
  <c r="EU118" i="9" s="1"/>
  <c r="J189" i="12" s="1"/>
  <c r="Q121" i="8" s="1"/>
  <c r="R121" i="8" s="1"/>
  <c r="EW118" i="9" a="1"/>
  <c r="EW118" i="9" s="1"/>
  <c r="EY118" i="9" a="1"/>
  <c r="EY118" i="9" s="1"/>
  <c r="FA118" i="9" a="1"/>
  <c r="FA118" i="9" s="1"/>
  <c r="FJ118" i="9"/>
  <c r="GA118" i="9" a="1"/>
  <c r="GA118" i="9" s="1"/>
  <c r="Y118" i="10" s="1"/>
  <c r="AA121" i="8" s="1"/>
  <c r="GC118" i="9" a="1"/>
  <c r="GC118" i="9" s="1"/>
  <c r="GE118" i="9" a="1"/>
  <c r="GE118" i="9" s="1"/>
  <c r="GG118" i="9" a="1"/>
  <c r="GG118" i="9" s="1"/>
  <c r="M118" i="15" s="1"/>
  <c r="GP118" i="9"/>
  <c r="HG118" i="9" a="1"/>
  <c r="HG118" i="9" s="1"/>
  <c r="AC118" i="10" s="1"/>
  <c r="AF121" i="8" s="1"/>
  <c r="AH121" i="8" s="1"/>
  <c r="HI118" i="9" a="1"/>
  <c r="HI118" i="9" s="1"/>
  <c r="HK118" i="9" a="1"/>
  <c r="HK118" i="9" s="1"/>
  <c r="HM118" i="9" a="1"/>
  <c r="HM118" i="9" s="1"/>
  <c r="Q118" i="15" s="1"/>
  <c r="HV118" i="9"/>
  <c r="IM118" i="9" a="1"/>
  <c r="IM118" i="9" s="1"/>
  <c r="AG118" i="10" s="1"/>
  <c r="AK121" i="8" s="1"/>
  <c r="IO118" i="9" a="1"/>
  <c r="IO118" i="9" s="1"/>
  <c r="IQ118" i="9" a="1"/>
  <c r="IQ118" i="9" s="1"/>
  <c r="IS118" i="9" a="1"/>
  <c r="IS118" i="9" s="1"/>
  <c r="U118" i="15" s="1"/>
  <c r="V119" i="9"/>
  <c r="BB119" i="9"/>
  <c r="CH119" i="9"/>
  <c r="DV119" i="9"/>
  <c r="FB119" i="9"/>
  <c r="GH119" i="9"/>
  <c r="HN119" i="9"/>
  <c r="N120" i="9"/>
  <c r="AT120" i="9"/>
  <c r="BZ120" i="9"/>
  <c r="DN120" i="9"/>
  <c r="ET120" i="9"/>
  <c r="FZ120" i="9"/>
  <c r="HF120" i="9"/>
  <c r="IL120" i="9"/>
  <c r="F121" i="9"/>
  <c r="AL121" i="9"/>
  <c r="BR121" i="9"/>
  <c r="CX121" i="9"/>
  <c r="DF121" i="9"/>
  <c r="FR121" i="9"/>
  <c r="N122" i="9"/>
  <c r="AE122" i="9" a="1"/>
  <c r="AE122" i="9" s="1"/>
  <c r="H122" i="10" s="1"/>
  <c r="AI122" i="9" a="1"/>
  <c r="AI122" i="9" s="1"/>
  <c r="BM122" i="9" a="1"/>
  <c r="BM122" i="9" s="1"/>
  <c r="BQ122" i="9" a="1"/>
  <c r="BQ122" i="9" s="1"/>
  <c r="F122" i="15" s="1"/>
  <c r="BZ122" i="9"/>
  <c r="CQ122" i="9" a="1"/>
  <c r="CQ122" i="9" s="1"/>
  <c r="P122" i="10" s="1"/>
  <c r="CU122" i="9" a="1"/>
  <c r="CU122" i="9" s="1"/>
  <c r="EG122" i="9" a="1"/>
  <c r="EG122" i="9" s="1"/>
  <c r="EK122" i="9" a="1"/>
  <c r="EK122" i="9" s="1"/>
  <c r="J122" i="15" s="1"/>
  <c r="FK122" i="9" a="1"/>
  <c r="FK122" i="9" s="1"/>
  <c r="W122" i="10" s="1"/>
  <c r="FO122" i="9" a="1"/>
  <c r="FO122" i="9" s="1"/>
  <c r="HH122" i="9" a="1"/>
  <c r="HH122" i="9" s="1"/>
  <c r="H123" i="9" a="1"/>
  <c r="H123" i="9" s="1"/>
  <c r="AN123" i="9" a="1"/>
  <c r="AN123" i="9" s="1"/>
  <c r="BT123" i="9" a="1"/>
  <c r="BT123" i="9" s="1"/>
  <c r="IK123" i="9" a="1"/>
  <c r="IK123" i="9" s="1"/>
  <c r="T123" i="15" s="1"/>
  <c r="II123" i="9" a="1"/>
  <c r="II123" i="9" s="1"/>
  <c r="IG123" i="9" a="1"/>
  <c r="IG123" i="9" s="1"/>
  <c r="IE123" i="9" a="1"/>
  <c r="IE123" i="9" s="1"/>
  <c r="AF123" i="10" s="1"/>
  <c r="AJ126" i="8" s="1"/>
  <c r="AD124" i="9"/>
  <c r="BL124" i="9" a="1"/>
  <c r="BL124" i="9" s="1"/>
  <c r="EF124" i="9" a="1"/>
  <c r="EF124" i="9" s="1"/>
  <c r="BA126" i="9" a="1"/>
  <c r="BA126" i="9" s="1"/>
  <c r="AY126" i="9" a="1"/>
  <c r="AY126" i="9" s="1"/>
  <c r="AW126" i="9" a="1"/>
  <c r="AW126" i="9" s="1"/>
  <c r="AU126" i="9" a="1"/>
  <c r="AU126" i="9" s="1"/>
  <c r="J126" i="10" s="1"/>
  <c r="CB126" i="9" a="1"/>
  <c r="CB126" i="9" s="1"/>
  <c r="DU126" i="9" a="1"/>
  <c r="DU126" i="9" s="1"/>
  <c r="H126" i="15" s="1"/>
  <c r="DS126" i="9" a="1"/>
  <c r="DS126" i="9" s="1"/>
  <c r="DQ126" i="9" a="1"/>
  <c r="DQ126" i="9" s="1"/>
  <c r="DO126" i="9" a="1"/>
  <c r="DO126" i="9" s="1"/>
  <c r="R126" i="10" s="1"/>
  <c r="G129" i="7" s="1"/>
  <c r="EV126" i="9" a="1"/>
  <c r="EV126" i="9" s="1"/>
  <c r="IS126" i="9" a="1"/>
  <c r="IS126" i="9" s="1"/>
  <c r="U126" i="15" s="1"/>
  <c r="IQ126" i="9" a="1"/>
  <c r="IQ126" i="9" s="1"/>
  <c r="IO126" i="9" a="1"/>
  <c r="IO126" i="9" s="1"/>
  <c r="IM126" i="9" a="1"/>
  <c r="IM126" i="9" s="1"/>
  <c r="AG126" i="10" s="1"/>
  <c r="AK129" i="8" s="1"/>
  <c r="DM127" i="9" a="1"/>
  <c r="DM127" i="9" s="1"/>
  <c r="G127" i="15" s="1"/>
  <c r="DK127" i="9" a="1"/>
  <c r="DK127" i="9" s="1"/>
  <c r="DI127" i="9" a="1"/>
  <c r="DI127" i="9" s="1"/>
  <c r="DG127" i="9" a="1"/>
  <c r="DG127" i="9" s="1"/>
  <c r="Q127" i="10" s="1"/>
  <c r="F130" i="7" s="1"/>
  <c r="I127" i="15"/>
  <c r="DE127" i="9"/>
  <c r="ES127" i="9" a="1"/>
  <c r="ES127" i="9" s="1"/>
  <c r="K127" i="15" s="1"/>
  <c r="EQ127" i="9" a="1"/>
  <c r="EQ127" i="9" s="1"/>
  <c r="EO127" i="9" a="1"/>
  <c r="EO127" i="9" s="1"/>
  <c r="EM127" i="9" a="1"/>
  <c r="EM127" i="9" s="1"/>
  <c r="U127" i="10" s="1"/>
  <c r="J130" i="7" s="1"/>
  <c r="P130" i="7" s="1"/>
  <c r="FT127" i="9" a="1"/>
  <c r="FT127" i="9" s="1"/>
  <c r="BJ128" i="9"/>
  <c r="ED128" i="9"/>
  <c r="X129" i="9" a="1"/>
  <c r="X129" i="9" s="1"/>
  <c r="I131" i="15"/>
  <c r="DE131" i="9"/>
  <c r="AN120" i="9" a="1"/>
  <c r="AN120" i="9" s="1"/>
  <c r="AP120" i="9" a="1"/>
  <c r="AP120" i="9" s="1"/>
  <c r="I120" i="14" s="1"/>
  <c r="BT120" i="9" a="1"/>
  <c r="BT120" i="9" s="1"/>
  <c r="BV120" i="9" a="1"/>
  <c r="BV120" i="9" s="1"/>
  <c r="DH120" i="9" a="1"/>
  <c r="DH120" i="9" s="1"/>
  <c r="DJ120" i="9" a="1"/>
  <c r="DJ120" i="9" s="1"/>
  <c r="N120" i="14" s="1"/>
  <c r="EN120" i="9" a="1"/>
  <c r="EN120" i="9" s="1"/>
  <c r="EP120" i="9" a="1"/>
  <c r="EP120" i="9" s="1"/>
  <c r="R120" i="14" s="1"/>
  <c r="FT120" i="9" a="1"/>
  <c r="FT120" i="9" s="1"/>
  <c r="FV120" i="9" a="1"/>
  <c r="FV120" i="9" s="1"/>
  <c r="GZ120" i="9" a="1"/>
  <c r="GZ120" i="9" s="1"/>
  <c r="HB120" i="9" a="1"/>
  <c r="HB120" i="9" s="1"/>
  <c r="AF120" i="14" s="1"/>
  <c r="IF120" i="9" a="1"/>
  <c r="IF120" i="9" s="1"/>
  <c r="IH120" i="9" a="1"/>
  <c r="IH120" i="9" s="1"/>
  <c r="AL120" i="14" s="1"/>
  <c r="C121" i="10"/>
  <c r="IL121" i="9"/>
  <c r="HF121" i="9"/>
  <c r="FZ121" i="9"/>
  <c r="HV121" i="9"/>
  <c r="GP121" i="9"/>
  <c r="FJ121" i="9"/>
  <c r="AD121" i="9"/>
  <c r="BJ121" i="9"/>
  <c r="CP121" i="9"/>
  <c r="ED121" i="9"/>
  <c r="FB121" i="9"/>
  <c r="ID121" i="9"/>
  <c r="BN122" i="9" a="1"/>
  <c r="BN122" i="9" s="1"/>
  <c r="J122" i="14" s="1"/>
  <c r="EH122" i="9" a="1"/>
  <c r="EH122" i="9" s="1"/>
  <c r="Q122" i="14" s="1"/>
  <c r="DM123" i="9" a="1"/>
  <c r="DM123" i="9" s="1"/>
  <c r="G123" i="15" s="1"/>
  <c r="DK123" i="9" a="1"/>
  <c r="DK123" i="9" s="1"/>
  <c r="DI123" i="9" a="1"/>
  <c r="DI123" i="9" s="1"/>
  <c r="DG123" i="9" a="1"/>
  <c r="DG123" i="9" s="1"/>
  <c r="Q123" i="10" s="1"/>
  <c r="F126" i="7" s="1"/>
  <c r="I123" i="15"/>
  <c r="DE123" i="9"/>
  <c r="ES123" i="9" a="1"/>
  <c r="ES123" i="9" s="1"/>
  <c r="K123" i="15" s="1"/>
  <c r="EQ123" i="9" a="1"/>
  <c r="EQ123" i="9" s="1"/>
  <c r="EO123" i="9" a="1"/>
  <c r="EO123" i="9" s="1"/>
  <c r="EM123" i="9" a="1"/>
  <c r="EM123" i="9" s="1"/>
  <c r="U123" i="10" s="1"/>
  <c r="J126" i="7" s="1"/>
  <c r="FY123" i="9" a="1"/>
  <c r="FY123" i="9" s="1"/>
  <c r="FW123" i="9" a="1"/>
  <c r="FW123" i="9" s="1"/>
  <c r="FU123" i="9" a="1"/>
  <c r="FU123" i="9" s="1"/>
  <c r="FS123" i="9" a="1"/>
  <c r="FS123" i="9" s="1"/>
  <c r="X123" i="10" s="1"/>
  <c r="HE123" i="9" a="1"/>
  <c r="HE123" i="9" s="1"/>
  <c r="P123" i="15" s="1"/>
  <c r="HC123" i="9" a="1"/>
  <c r="HC123" i="9" s="1"/>
  <c r="HA123" i="9" a="1"/>
  <c r="HA123" i="9" s="1"/>
  <c r="GY123" i="9" a="1"/>
  <c r="GY123" i="9" s="1"/>
  <c r="AB123" i="10" s="1"/>
  <c r="AD126" i="8" s="1"/>
  <c r="GW124" i="9" a="1"/>
  <c r="GW124" i="9" s="1"/>
  <c r="O124" i="15" s="1"/>
  <c r="GU124" i="9" a="1"/>
  <c r="GU124" i="9" s="1"/>
  <c r="GS124" i="9" a="1"/>
  <c r="GS124" i="9" s="1"/>
  <c r="GQ124" i="9" a="1"/>
  <c r="GQ124" i="9" s="1"/>
  <c r="AA124" i="10" s="1"/>
  <c r="AC127" i="8" s="1"/>
  <c r="EC125" i="9" a="1"/>
  <c r="EC125" i="9" s="1"/>
  <c r="EA125" i="9" a="1"/>
  <c r="EA125" i="9" s="1"/>
  <c r="DC125" i="9" s="1"/>
  <c r="DY125" i="9" a="1"/>
  <c r="DY125" i="9" s="1"/>
  <c r="DA125" i="9" s="1"/>
  <c r="DW125" i="9" a="1"/>
  <c r="DW125" i="9" s="1"/>
  <c r="FI125" i="9" a="1"/>
  <c r="FI125" i="9" s="1"/>
  <c r="L125" i="15" s="1"/>
  <c r="FG125" i="9" a="1"/>
  <c r="FG125" i="9" s="1"/>
  <c r="FE125" i="9" a="1"/>
  <c r="FE125" i="9" s="1"/>
  <c r="FC125" i="9" a="1"/>
  <c r="FC125" i="9" s="1"/>
  <c r="GO125" i="9" a="1"/>
  <c r="GO125" i="9" s="1"/>
  <c r="N125" i="15" s="1"/>
  <c r="GM125" i="9" a="1"/>
  <c r="GM125" i="9" s="1"/>
  <c r="GK125" i="9" a="1"/>
  <c r="GK125" i="9" s="1"/>
  <c r="GI125" i="9" a="1"/>
  <c r="GI125" i="9" s="1"/>
  <c r="Z125" i="10" s="1"/>
  <c r="AB128" i="8" s="1"/>
  <c r="HU125" i="9" a="1"/>
  <c r="HU125" i="9" s="1"/>
  <c r="R125" i="15" s="1"/>
  <c r="HS125" i="9" a="1"/>
  <c r="HS125" i="9" s="1"/>
  <c r="HQ125" i="9" a="1"/>
  <c r="HQ125" i="9" s="1"/>
  <c r="HO125" i="9" a="1"/>
  <c r="HO125" i="9" s="1"/>
  <c r="AD125" i="10" s="1"/>
  <c r="AG128" i="8" s="1"/>
  <c r="U126" i="9" a="1"/>
  <c r="U126" i="9" s="1"/>
  <c r="B126" i="15" s="1"/>
  <c r="S126" i="9" a="1"/>
  <c r="S126" i="9" s="1"/>
  <c r="Q126" i="9" a="1"/>
  <c r="Q126" i="9" s="1"/>
  <c r="O126" i="9" a="1"/>
  <c r="O126" i="9" s="1"/>
  <c r="F126" i="10" s="1"/>
  <c r="HM126" i="9" a="1"/>
  <c r="HM126" i="9" s="1"/>
  <c r="Q126" i="15" s="1"/>
  <c r="HK126" i="9" a="1"/>
  <c r="HK126" i="9" s="1"/>
  <c r="HI126" i="9" a="1"/>
  <c r="HI126" i="9" s="1"/>
  <c r="HG126" i="9" a="1"/>
  <c r="HG126" i="9" s="1"/>
  <c r="AC126" i="10" s="1"/>
  <c r="AF129" i="8" s="1"/>
  <c r="M127" i="9" a="1"/>
  <c r="M127" i="9" s="1"/>
  <c r="K127" i="9" a="1"/>
  <c r="K127" i="9" s="1"/>
  <c r="I127" i="9" a="1"/>
  <c r="I127" i="9" s="1"/>
  <c r="G127" i="9" a="1"/>
  <c r="G127" i="9" s="1"/>
  <c r="O198" i="12" s="1"/>
  <c r="K130" i="6" s="1"/>
  <c r="L130" i="6" s="1"/>
  <c r="M130" i="6" s="1"/>
  <c r="S127" i="10"/>
  <c r="H130" i="7" s="1"/>
  <c r="IK127" i="9" a="1"/>
  <c r="IK127" i="9" s="1"/>
  <c r="T127" i="15" s="1"/>
  <c r="II127" i="9" a="1"/>
  <c r="II127" i="9" s="1"/>
  <c r="IG127" i="9" a="1"/>
  <c r="IG127" i="9" s="1"/>
  <c r="IE127" i="9" a="1"/>
  <c r="IE127" i="9" s="1"/>
  <c r="AF127" i="10" s="1"/>
  <c r="AJ130" i="8" s="1"/>
  <c r="AK128" i="9" a="1"/>
  <c r="AK128" i="9" s="1"/>
  <c r="D128" i="15" s="1"/>
  <c r="AI128" i="9" a="1"/>
  <c r="AI128" i="9" s="1"/>
  <c r="AG128" i="9" a="1"/>
  <c r="AG128" i="9" s="1"/>
  <c r="AE128" i="9" a="1"/>
  <c r="AE128" i="9" s="1"/>
  <c r="H128" i="10" s="1"/>
  <c r="IC128" i="9" a="1"/>
  <c r="IC128" i="9" s="1"/>
  <c r="S128" i="15" s="1"/>
  <c r="IA128" i="9" a="1"/>
  <c r="IA128" i="9" s="1"/>
  <c r="HY128" i="9" a="1"/>
  <c r="HY128" i="9" s="1"/>
  <c r="HW128" i="9" a="1"/>
  <c r="HW128" i="9" s="1"/>
  <c r="AE128" i="10" s="1"/>
  <c r="AI131" i="8" s="1"/>
  <c r="I129" i="15"/>
  <c r="DE129" i="9"/>
  <c r="S131" i="10"/>
  <c r="H134" i="7" s="1"/>
  <c r="P114" i="9" a="1"/>
  <c r="P114" i="9" s="1"/>
  <c r="R114" i="9" a="1"/>
  <c r="R114" i="9" s="1"/>
  <c r="E114" i="14" s="1"/>
  <c r="AV114" i="9" a="1"/>
  <c r="AV114" i="9" s="1"/>
  <c r="AX114" i="9" a="1"/>
  <c r="AX114" i="9" s="1"/>
  <c r="CB114" i="9" a="1"/>
  <c r="CB114" i="9" s="1"/>
  <c r="CD114" i="9" a="1"/>
  <c r="CD114" i="9" s="1"/>
  <c r="DP114" i="9" a="1"/>
  <c r="DP114" i="9" s="1"/>
  <c r="DR114" i="9" a="1"/>
  <c r="DR114" i="9" s="1"/>
  <c r="O114" i="14" s="1"/>
  <c r="EV114" i="9" a="1"/>
  <c r="EV114" i="9" s="1"/>
  <c r="EX114" i="9" a="1"/>
  <c r="EX114" i="9" s="1"/>
  <c r="W114" i="14" s="1"/>
  <c r="X114" i="14" s="1"/>
  <c r="T114" i="14" s="1"/>
  <c r="GB114" i="9" a="1"/>
  <c r="GB114" i="9" s="1"/>
  <c r="GD114" i="9" a="1"/>
  <c r="GD114" i="9" s="1"/>
  <c r="AC114" i="14" s="1"/>
  <c r="HH114" i="9" a="1"/>
  <c r="HH114" i="9" s="1"/>
  <c r="HJ114" i="9" a="1"/>
  <c r="HJ114" i="9" s="1"/>
  <c r="AH114" i="14" s="1"/>
  <c r="AJ114" i="14" s="1"/>
  <c r="IN114" i="9" a="1"/>
  <c r="IN114" i="9" s="1"/>
  <c r="IP114" i="9" a="1"/>
  <c r="IP114" i="9" s="1"/>
  <c r="AM114" i="14" s="1"/>
  <c r="F115" i="9"/>
  <c r="AL115" i="9"/>
  <c r="BR115" i="9"/>
  <c r="CX115" i="9"/>
  <c r="DF115" i="9"/>
  <c r="EL115" i="9"/>
  <c r="FR115" i="9"/>
  <c r="GX115" i="9"/>
  <c r="ID115" i="9"/>
  <c r="AD116" i="9"/>
  <c r="BJ116" i="9"/>
  <c r="CP116" i="9"/>
  <c r="ED116" i="9"/>
  <c r="FJ116" i="9"/>
  <c r="GP116" i="9"/>
  <c r="HV116" i="9"/>
  <c r="P118" i="9" a="1"/>
  <c r="P118" i="9" s="1"/>
  <c r="R118" i="9" a="1"/>
  <c r="R118" i="9" s="1"/>
  <c r="E118" i="14" s="1"/>
  <c r="AV118" i="9" a="1"/>
  <c r="AV118" i="9" s="1"/>
  <c r="AX118" i="9" a="1"/>
  <c r="AX118" i="9" s="1"/>
  <c r="CB118" i="9" a="1"/>
  <c r="CB118" i="9" s="1"/>
  <c r="CD118" i="9" a="1"/>
  <c r="CD118" i="9" s="1"/>
  <c r="DP118" i="9" a="1"/>
  <c r="DP118" i="9" s="1"/>
  <c r="DR118" i="9" a="1"/>
  <c r="DR118" i="9" s="1"/>
  <c r="O118" i="14" s="1"/>
  <c r="EV118" i="9" a="1"/>
  <c r="EV118" i="9" s="1"/>
  <c r="EX118" i="9" a="1"/>
  <c r="EX118" i="9" s="1"/>
  <c r="W118" i="14" s="1"/>
  <c r="X118" i="14" s="1"/>
  <c r="T118" i="14" s="1"/>
  <c r="GB118" i="9" a="1"/>
  <c r="GB118" i="9" s="1"/>
  <c r="GD118" i="9" a="1"/>
  <c r="GD118" i="9" s="1"/>
  <c r="AC118" i="14" s="1"/>
  <c r="HH118" i="9" a="1"/>
  <c r="HH118" i="9" s="1"/>
  <c r="HJ118" i="9" a="1"/>
  <c r="HJ118" i="9" s="1"/>
  <c r="AH118" i="14" s="1"/>
  <c r="AJ118" i="14" s="1"/>
  <c r="IN118" i="9" a="1"/>
  <c r="IN118" i="9" s="1"/>
  <c r="IP118" i="9" a="1"/>
  <c r="IP118" i="9" s="1"/>
  <c r="AM118" i="14" s="1"/>
  <c r="F119" i="9"/>
  <c r="AL119" i="9"/>
  <c r="BR119" i="9"/>
  <c r="CX119" i="9"/>
  <c r="DF119" i="9"/>
  <c r="EL119" i="9"/>
  <c r="FR119" i="9"/>
  <c r="GX119" i="9"/>
  <c r="ID119" i="9"/>
  <c r="AD120" i="9"/>
  <c r="BJ120" i="9"/>
  <c r="CP120" i="9"/>
  <c r="ED120" i="9"/>
  <c r="FJ120" i="9"/>
  <c r="GP120" i="9"/>
  <c r="HV120" i="9"/>
  <c r="V121" i="9"/>
  <c r="BB121" i="9"/>
  <c r="CH121" i="9"/>
  <c r="DV121" i="9"/>
  <c r="ET121" i="9"/>
  <c r="HN121" i="9"/>
  <c r="C122" i="10"/>
  <c r="HV122" i="9"/>
  <c r="GP122" i="9"/>
  <c r="ID122" i="9"/>
  <c r="GX122" i="9"/>
  <c r="FR122" i="9"/>
  <c r="EL122" i="9"/>
  <c r="DF122" i="9"/>
  <c r="CX122" i="9"/>
  <c r="BR122" i="9"/>
  <c r="AL122" i="9"/>
  <c r="F122" i="9"/>
  <c r="HN122" i="9"/>
  <c r="GH122" i="9"/>
  <c r="FB122" i="9"/>
  <c r="DV122" i="9"/>
  <c r="CH122" i="9"/>
  <c r="BB122" i="9"/>
  <c r="V122" i="9"/>
  <c r="AG122" i="9" a="1"/>
  <c r="AG122" i="9" s="1"/>
  <c r="AT122" i="9"/>
  <c r="BK122" i="9" a="1"/>
  <c r="BK122" i="9" s="1"/>
  <c r="L122" i="10" s="1"/>
  <c r="CS122" i="9" a="1"/>
  <c r="CS122" i="9" s="1"/>
  <c r="DN122" i="9"/>
  <c r="EE122" i="9" a="1"/>
  <c r="EE122" i="9" s="1"/>
  <c r="T122" i="10" s="1"/>
  <c r="I125" i="7" s="1"/>
  <c r="O125" i="7" s="1"/>
  <c r="FM122" i="9" a="1"/>
  <c r="FM122" i="9" s="1"/>
  <c r="FZ122" i="9"/>
  <c r="HL122" i="9" a="1"/>
  <c r="HL122" i="9" s="1"/>
  <c r="IL122" i="9"/>
  <c r="L123" i="9" a="1"/>
  <c r="L123" i="9" s="1"/>
  <c r="AR123" i="9" a="1"/>
  <c r="AR123" i="9" s="1"/>
  <c r="BX123" i="9" a="1"/>
  <c r="BX123" i="9" s="1"/>
  <c r="DH123" i="9" a="1"/>
  <c r="DH123" i="9" s="1"/>
  <c r="S123" i="10"/>
  <c r="H126" i="7" s="1"/>
  <c r="EN123" i="9" a="1"/>
  <c r="EN123" i="9" s="1"/>
  <c r="FT123" i="9" a="1"/>
  <c r="FT123" i="9" s="1"/>
  <c r="GZ123" i="9" a="1"/>
  <c r="GZ123" i="9" s="1"/>
  <c r="C124" i="10"/>
  <c r="IL124" i="9"/>
  <c r="HF124" i="9"/>
  <c r="FZ124" i="9"/>
  <c r="ET124" i="9"/>
  <c r="DN124" i="9"/>
  <c r="BZ124" i="9"/>
  <c r="AT124" i="9"/>
  <c r="N124" i="9"/>
  <c r="HN124" i="9"/>
  <c r="GH124" i="9"/>
  <c r="FB124" i="9"/>
  <c r="DV124" i="9"/>
  <c r="CH124" i="9"/>
  <c r="BB124" i="9"/>
  <c r="V124" i="9"/>
  <c r="ID124" i="9"/>
  <c r="GX124" i="9"/>
  <c r="FR124" i="9"/>
  <c r="EL124" i="9"/>
  <c r="DF124" i="9"/>
  <c r="CX124" i="9"/>
  <c r="BR124" i="9"/>
  <c r="AL124" i="9"/>
  <c r="F124" i="9"/>
  <c r="BP124" i="9" a="1"/>
  <c r="BP124" i="9" s="1"/>
  <c r="CP124" i="9"/>
  <c r="EJ124" i="9" a="1"/>
  <c r="EJ124" i="9" s="1"/>
  <c r="FJ124" i="9"/>
  <c r="GR124" i="9" a="1"/>
  <c r="GR124" i="9" s="1"/>
  <c r="AC125" i="9" a="1"/>
  <c r="AC125" i="9" s="1"/>
  <c r="C125" i="15" s="1"/>
  <c r="AA125" i="9" a="1"/>
  <c r="AA125" i="9" s="1"/>
  <c r="Y125" i="9" a="1"/>
  <c r="Y125" i="9" s="1"/>
  <c r="W125" i="9" a="1"/>
  <c r="W125" i="9" s="1"/>
  <c r="G125" i="10" s="1"/>
  <c r="BI125" i="9" a="1"/>
  <c r="BI125" i="9" s="1"/>
  <c r="BG125" i="9" a="1"/>
  <c r="BG125" i="9" s="1"/>
  <c r="BE125" i="9" a="1"/>
  <c r="BE125" i="9" s="1"/>
  <c r="BC125" i="9" a="1"/>
  <c r="BC125" i="9" s="1"/>
  <c r="K125" i="10" s="1"/>
  <c r="CO125" i="9" a="1"/>
  <c r="CO125" i="9" s="1"/>
  <c r="CM125" i="9" a="1"/>
  <c r="CM125" i="9" s="1"/>
  <c r="CK125" i="9" a="1"/>
  <c r="CK125" i="9" s="1"/>
  <c r="CI125" i="9" a="1"/>
  <c r="CI125" i="9" s="1"/>
  <c r="O125" i="10" s="1"/>
  <c r="DX125" i="9" a="1"/>
  <c r="DX125" i="9" s="1"/>
  <c r="CZ125" i="9" s="1"/>
  <c r="FD125" i="9" a="1"/>
  <c r="FD125" i="9" s="1"/>
  <c r="GJ125" i="9" a="1"/>
  <c r="GJ125" i="9" s="1"/>
  <c r="HP125" i="9" a="1"/>
  <c r="HP125" i="9" s="1"/>
  <c r="P126" i="9" a="1"/>
  <c r="P126" i="9" s="1"/>
  <c r="CF126" i="9" a="1"/>
  <c r="CF126" i="9" s="1"/>
  <c r="EZ126" i="9" a="1"/>
  <c r="EZ126" i="9" s="1"/>
  <c r="GG126" i="9" a="1"/>
  <c r="GG126" i="9" s="1"/>
  <c r="M126" i="15" s="1"/>
  <c r="GE126" i="9" a="1"/>
  <c r="GE126" i="9" s="1"/>
  <c r="GC126" i="9" a="1"/>
  <c r="GC126" i="9" s="1"/>
  <c r="GA126" i="9" a="1"/>
  <c r="GA126" i="9" s="1"/>
  <c r="Y126" i="10" s="1"/>
  <c r="AA129" i="8" s="1"/>
  <c r="HH126" i="9" a="1"/>
  <c r="HH126" i="9" s="1"/>
  <c r="H127" i="9" a="1"/>
  <c r="H127" i="9" s="1"/>
  <c r="AS127" i="9" a="1"/>
  <c r="AS127" i="9" s="1"/>
  <c r="E127" i="15" s="1"/>
  <c r="AQ127" i="9" a="1"/>
  <c r="AQ127" i="9" s="1"/>
  <c r="AO127" i="9" a="1"/>
  <c r="AO127" i="9" s="1"/>
  <c r="AM127" i="9" a="1"/>
  <c r="AM127" i="9" s="1"/>
  <c r="I127" i="10" s="1"/>
  <c r="S130" i="6" s="1"/>
  <c r="BY127" i="9" a="1"/>
  <c r="BY127" i="9" s="1"/>
  <c r="BW127" i="9" a="1"/>
  <c r="BW127" i="9" s="1"/>
  <c r="BU127" i="9" a="1"/>
  <c r="BU127" i="9" s="1"/>
  <c r="BS127" i="9" a="1"/>
  <c r="BS127" i="9" s="1"/>
  <c r="M127" i="10" s="1"/>
  <c r="FX127" i="9" a="1"/>
  <c r="FX127" i="9" s="1"/>
  <c r="HE127" i="9" a="1"/>
  <c r="HE127" i="9" s="1"/>
  <c r="P127" i="15" s="1"/>
  <c r="HC127" i="9" a="1"/>
  <c r="HC127" i="9" s="1"/>
  <c r="HA127" i="9" a="1"/>
  <c r="HA127" i="9" s="1"/>
  <c r="GY127" i="9" a="1"/>
  <c r="GY127" i="9" s="1"/>
  <c r="AB127" i="10" s="1"/>
  <c r="AD130" i="8" s="1"/>
  <c r="IF127" i="9" a="1"/>
  <c r="IF127" i="9" s="1"/>
  <c r="AF128" i="9" a="1"/>
  <c r="AF128" i="9" s="1"/>
  <c r="GP128" i="9"/>
  <c r="HX128" i="9" a="1"/>
  <c r="HX128" i="9" s="1"/>
  <c r="AB129" i="9" a="1"/>
  <c r="AB129" i="9" s="1"/>
  <c r="HE132" i="9" a="1"/>
  <c r="HE132" i="9" s="1"/>
  <c r="P132" i="15" s="1"/>
  <c r="GZ132" i="9" a="1"/>
  <c r="GZ132" i="9" s="1"/>
  <c r="HB132" i="9" a="1"/>
  <c r="HB132" i="9" s="1"/>
  <c r="AF132" i="14" s="1"/>
  <c r="GY132" i="9" a="1"/>
  <c r="GY132" i="9" s="1"/>
  <c r="AB132" i="10" s="1"/>
  <c r="AD135" i="8" s="1"/>
  <c r="HD132" i="9" a="1"/>
  <c r="HD132" i="9" s="1"/>
  <c r="HA132" i="9" a="1"/>
  <c r="HA132" i="9" s="1"/>
  <c r="HC132" i="9" a="1"/>
  <c r="HC132" i="9" s="1"/>
  <c r="N123" i="9"/>
  <c r="AT123" i="9"/>
  <c r="BZ123" i="9"/>
  <c r="DN123" i="9"/>
  <c r="ET123" i="9"/>
  <c r="FZ123" i="9"/>
  <c r="HF123" i="9"/>
  <c r="IL123" i="9"/>
  <c r="O125" i="9" a="1"/>
  <c r="O125" i="9" s="1"/>
  <c r="F125" i="10" s="1"/>
  <c r="Q125" i="9" a="1"/>
  <c r="Q125" i="9" s="1"/>
  <c r="S125" i="9" a="1"/>
  <c r="S125" i="9" s="1"/>
  <c r="U125" i="9" a="1"/>
  <c r="U125" i="9" s="1"/>
  <c r="B125" i="15" s="1"/>
  <c r="AD125" i="9"/>
  <c r="BJ125" i="9"/>
  <c r="CP125" i="9"/>
  <c r="ED125" i="9"/>
  <c r="FJ125" i="9"/>
  <c r="GP125" i="9"/>
  <c r="HV125" i="9"/>
  <c r="V126" i="9"/>
  <c r="BB126" i="9"/>
  <c r="CH126" i="9"/>
  <c r="DV126" i="9"/>
  <c r="FB126" i="9"/>
  <c r="GH126" i="9"/>
  <c r="HN126" i="9"/>
  <c r="P127" i="9" a="1"/>
  <c r="P127" i="9" s="1"/>
  <c r="R127" i="9" a="1"/>
  <c r="R127" i="9" s="1"/>
  <c r="E127" i="14" s="1"/>
  <c r="T127" i="9" a="1"/>
  <c r="T127" i="9" s="1"/>
  <c r="AT127" i="9"/>
  <c r="BZ127" i="9"/>
  <c r="DN127" i="9"/>
  <c r="ET127" i="9"/>
  <c r="FZ127" i="9"/>
  <c r="HF127" i="9"/>
  <c r="IL127" i="9"/>
  <c r="O129" i="9" a="1"/>
  <c r="O129" i="9" s="1"/>
  <c r="F129" i="10" s="1"/>
  <c r="Q129" i="9" a="1"/>
  <c r="Q129" i="9" s="1"/>
  <c r="S129" i="9" a="1"/>
  <c r="S129" i="9" s="1"/>
  <c r="U129" i="9" a="1"/>
  <c r="U129" i="9" s="1"/>
  <c r="B129" i="15" s="1"/>
  <c r="AD129" i="9"/>
  <c r="BJ129" i="9"/>
  <c r="CP129" i="9"/>
  <c r="ED129" i="9"/>
  <c r="FJ129" i="9"/>
  <c r="GP129" i="9"/>
  <c r="HV129" i="9"/>
  <c r="V130" i="9"/>
  <c r="BB130" i="9"/>
  <c r="CH130" i="9"/>
  <c r="DV130" i="9"/>
  <c r="FB130" i="9"/>
  <c r="GH130" i="9"/>
  <c r="HN130" i="9"/>
  <c r="P131" i="9" a="1"/>
  <c r="P131" i="9" s="1"/>
  <c r="R131" i="9" a="1"/>
  <c r="R131" i="9" s="1"/>
  <c r="E131" i="14" s="1"/>
  <c r="T131" i="9" a="1"/>
  <c r="T131" i="9" s="1"/>
  <c r="AV131" i="9" a="1"/>
  <c r="AV131" i="9" s="1"/>
  <c r="AX131" i="9" a="1"/>
  <c r="AX131" i="9" s="1"/>
  <c r="AZ131" i="9" a="1"/>
  <c r="AZ131" i="9" s="1"/>
  <c r="CB131" i="9" a="1"/>
  <c r="CB131" i="9" s="1"/>
  <c r="CD131" i="9" a="1"/>
  <c r="CD131" i="9" s="1"/>
  <c r="CF131" i="9" a="1"/>
  <c r="CF131" i="9" s="1"/>
  <c r="DP131" i="9" a="1"/>
  <c r="DP131" i="9" s="1"/>
  <c r="DR131" i="9" a="1"/>
  <c r="DR131" i="9" s="1"/>
  <c r="O131" i="14" s="1"/>
  <c r="DT131" i="9" a="1"/>
  <c r="DT131" i="9" s="1"/>
  <c r="ET131" i="9"/>
  <c r="FZ131" i="9"/>
  <c r="HF131" i="9"/>
  <c r="IL131" i="9"/>
  <c r="F132" i="9"/>
  <c r="AL132" i="9"/>
  <c r="BR132" i="9"/>
  <c r="DV132" i="9"/>
  <c r="FJ132" i="9"/>
  <c r="AK133" i="9" a="1"/>
  <c r="AK133" i="9" s="1"/>
  <c r="D133" i="15" s="1"/>
  <c r="AI133" i="9" a="1"/>
  <c r="AI133" i="9" s="1"/>
  <c r="AG133" i="9" a="1"/>
  <c r="AG133" i="9" s="1"/>
  <c r="AE133" i="9" a="1"/>
  <c r="AE133" i="9" s="1"/>
  <c r="H133" i="10" s="1"/>
  <c r="BL133" i="9" a="1"/>
  <c r="BL133" i="9" s="1"/>
  <c r="EF133" i="9" a="1"/>
  <c r="EF133" i="9" s="1"/>
  <c r="IC133" i="9" a="1"/>
  <c r="IC133" i="9" s="1"/>
  <c r="S133" i="15" s="1"/>
  <c r="IA133" i="9" a="1"/>
  <c r="IA133" i="9" s="1"/>
  <c r="HY133" i="9" a="1"/>
  <c r="HY133" i="9" s="1"/>
  <c r="HW133" i="9" a="1"/>
  <c r="HW133" i="9" s="1"/>
  <c r="AE133" i="10" s="1"/>
  <c r="AI136" i="8" s="1"/>
  <c r="CO134" i="9" a="1"/>
  <c r="CO134" i="9" s="1"/>
  <c r="CM134" i="9" a="1"/>
  <c r="CM134" i="9" s="1"/>
  <c r="CK134" i="9" a="1"/>
  <c r="CK134" i="9" s="1"/>
  <c r="CI134" i="9" a="1"/>
  <c r="CI134" i="9" s="1"/>
  <c r="O134" i="10" s="1"/>
  <c r="FI134" i="9" a="1"/>
  <c r="FI134" i="9" s="1"/>
  <c r="L134" i="15" s="1"/>
  <c r="FG134" i="9" a="1"/>
  <c r="FG134" i="9" s="1"/>
  <c r="FE134" i="9" a="1"/>
  <c r="FE134" i="9" s="1"/>
  <c r="FC134" i="9" a="1"/>
  <c r="FC134" i="9" s="1"/>
  <c r="GJ134" i="9" a="1"/>
  <c r="GJ134" i="9" s="1"/>
  <c r="BA135" i="9" a="1"/>
  <c r="BA135" i="9" s="1"/>
  <c r="AY135" i="9" a="1"/>
  <c r="AY135" i="9" s="1"/>
  <c r="AW135" i="9" a="1"/>
  <c r="AW135" i="9" s="1"/>
  <c r="AU135" i="9" a="1"/>
  <c r="AU135" i="9" s="1"/>
  <c r="J135" i="10" s="1"/>
  <c r="CB135" i="9" a="1"/>
  <c r="CB135" i="9" s="1"/>
  <c r="DU135" i="9" a="1"/>
  <c r="DU135" i="9" s="1"/>
  <c r="H135" i="15" s="1"/>
  <c r="DS135" i="9" a="1"/>
  <c r="DS135" i="9" s="1"/>
  <c r="DQ135" i="9" a="1"/>
  <c r="DQ135" i="9" s="1"/>
  <c r="DO135" i="9" a="1"/>
  <c r="DO135" i="9" s="1"/>
  <c r="R135" i="10" s="1"/>
  <c r="G138" i="7" s="1"/>
  <c r="EV135" i="9" a="1"/>
  <c r="EV135" i="9" s="1"/>
  <c r="IS135" i="9" a="1"/>
  <c r="IS135" i="9" s="1"/>
  <c r="U135" i="15" s="1"/>
  <c r="IQ135" i="9" a="1"/>
  <c r="IQ135" i="9" s="1"/>
  <c r="IO135" i="9" a="1"/>
  <c r="IO135" i="9" s="1"/>
  <c r="IM135" i="9" a="1"/>
  <c r="IM135" i="9" s="1"/>
  <c r="AG135" i="10" s="1"/>
  <c r="AK138" i="8" s="1"/>
  <c r="BD129" i="9" a="1"/>
  <c r="BD129" i="9" s="1"/>
  <c r="BF129" i="9" a="1"/>
  <c r="BF129" i="9" s="1"/>
  <c r="BH129" i="9" a="1"/>
  <c r="BH129" i="9" s="1"/>
  <c r="CJ129" i="9" a="1"/>
  <c r="CJ129" i="9" s="1"/>
  <c r="CL129" i="9" a="1"/>
  <c r="CL129" i="9" s="1"/>
  <c r="CN129" i="9" a="1"/>
  <c r="CN129" i="9" s="1"/>
  <c r="DX129" i="9" a="1"/>
  <c r="DX129" i="9" s="1"/>
  <c r="CZ129" i="9" s="1"/>
  <c r="DZ129" i="9" a="1"/>
  <c r="DZ129" i="9" s="1"/>
  <c r="EB129" i="9" a="1"/>
  <c r="EB129" i="9" s="1"/>
  <c r="DD129" i="9" s="1"/>
  <c r="FD129" i="9" a="1"/>
  <c r="FD129" i="9" s="1"/>
  <c r="FF129" i="9" a="1"/>
  <c r="FF129" i="9" s="1"/>
  <c r="AA129" i="14" s="1"/>
  <c r="FH129" i="9" a="1"/>
  <c r="FH129" i="9" s="1"/>
  <c r="GJ129" i="9" a="1"/>
  <c r="GJ129" i="9" s="1"/>
  <c r="GL129" i="9" a="1"/>
  <c r="GL129" i="9" s="1"/>
  <c r="AD129" i="14" s="1"/>
  <c r="GN129" i="9" a="1"/>
  <c r="GN129" i="9" s="1"/>
  <c r="HP129" i="9" a="1"/>
  <c r="HP129" i="9" s="1"/>
  <c r="HR129" i="9" a="1"/>
  <c r="HR129" i="9" s="1"/>
  <c r="AI129" i="14" s="1"/>
  <c r="HT129" i="9" a="1"/>
  <c r="HT129" i="9" s="1"/>
  <c r="P130" i="9" a="1"/>
  <c r="P130" i="9" s="1"/>
  <c r="R130" i="9" a="1"/>
  <c r="R130" i="9" s="1"/>
  <c r="E130" i="14" s="1"/>
  <c r="T130" i="9" a="1"/>
  <c r="T130" i="9" s="1"/>
  <c r="AV130" i="9" a="1"/>
  <c r="AV130" i="9" s="1"/>
  <c r="AX130" i="9" a="1"/>
  <c r="AX130" i="9" s="1"/>
  <c r="AZ130" i="9" a="1"/>
  <c r="AZ130" i="9" s="1"/>
  <c r="CB130" i="9" a="1"/>
  <c r="CB130" i="9" s="1"/>
  <c r="CD130" i="9" a="1"/>
  <c r="CD130" i="9" s="1"/>
  <c r="CF130" i="9" a="1"/>
  <c r="CF130" i="9" s="1"/>
  <c r="DP130" i="9" a="1"/>
  <c r="DP130" i="9" s="1"/>
  <c r="DR130" i="9" a="1"/>
  <c r="DR130" i="9" s="1"/>
  <c r="O130" i="14" s="1"/>
  <c r="DT130" i="9" a="1"/>
  <c r="DT130" i="9" s="1"/>
  <c r="EV130" i="9" a="1"/>
  <c r="EV130" i="9" s="1"/>
  <c r="EX130" i="9" a="1"/>
  <c r="EX130" i="9" s="1"/>
  <c r="W130" i="14" s="1"/>
  <c r="X130" i="14" s="1"/>
  <c r="T130" i="14" s="1"/>
  <c r="EZ130" i="9" a="1"/>
  <c r="EZ130" i="9" s="1"/>
  <c r="GB130" i="9" a="1"/>
  <c r="GB130" i="9" s="1"/>
  <c r="GD130" i="9" a="1"/>
  <c r="GD130" i="9" s="1"/>
  <c r="AC130" i="14" s="1"/>
  <c r="GF130" i="9" a="1"/>
  <c r="GF130" i="9" s="1"/>
  <c r="HH130" i="9" a="1"/>
  <c r="HH130" i="9" s="1"/>
  <c r="HJ130" i="9" a="1"/>
  <c r="HJ130" i="9" s="1"/>
  <c r="AH130" i="14" s="1"/>
  <c r="HL130" i="9" a="1"/>
  <c r="HL130" i="9" s="1"/>
  <c r="IN130" i="9" a="1"/>
  <c r="IN130" i="9" s="1"/>
  <c r="IP130" i="9" a="1"/>
  <c r="IP130" i="9" s="1"/>
  <c r="AM130" i="14" s="1"/>
  <c r="IR130" i="9" a="1"/>
  <c r="IR130" i="9" s="1"/>
  <c r="H131" i="9" a="1"/>
  <c r="H131" i="9" s="1"/>
  <c r="J131" i="9" a="1"/>
  <c r="J131" i="9" s="1"/>
  <c r="L131" i="9" a="1"/>
  <c r="L131" i="9" s="1"/>
  <c r="AN131" i="9" a="1"/>
  <c r="AN131" i="9" s="1"/>
  <c r="AP131" i="9" a="1"/>
  <c r="AP131" i="9" s="1"/>
  <c r="I131" i="14" s="1"/>
  <c r="AR131" i="9" a="1"/>
  <c r="AR131" i="9" s="1"/>
  <c r="BT131" i="9" a="1"/>
  <c r="BT131" i="9" s="1"/>
  <c r="BV131" i="9" a="1"/>
  <c r="BV131" i="9" s="1"/>
  <c r="BX131" i="9" a="1"/>
  <c r="BX131" i="9" s="1"/>
  <c r="DH131" i="9" a="1"/>
  <c r="DH131" i="9" s="1"/>
  <c r="DJ131" i="9" a="1"/>
  <c r="DJ131" i="9" s="1"/>
  <c r="N131" i="14" s="1"/>
  <c r="DL131" i="9" a="1"/>
  <c r="DL131" i="9" s="1"/>
  <c r="EN131" i="9" a="1"/>
  <c r="EN131" i="9" s="1"/>
  <c r="EP131" i="9" a="1"/>
  <c r="EP131" i="9" s="1"/>
  <c r="R131" i="14" s="1"/>
  <c r="ER131" i="9" a="1"/>
  <c r="ER131" i="9" s="1"/>
  <c r="FT131" i="9" a="1"/>
  <c r="FT131" i="9" s="1"/>
  <c r="FV131" i="9" a="1"/>
  <c r="FV131" i="9" s="1"/>
  <c r="FX131" i="9" a="1"/>
  <c r="FX131" i="9" s="1"/>
  <c r="GZ131" i="9" a="1"/>
  <c r="GZ131" i="9" s="1"/>
  <c r="HB131" i="9" a="1"/>
  <c r="HB131" i="9" s="1"/>
  <c r="AF131" i="14" s="1"/>
  <c r="HD131" i="9" a="1"/>
  <c r="HD131" i="9" s="1"/>
  <c r="IF131" i="9" a="1"/>
  <c r="IF131" i="9" s="1"/>
  <c r="IH131" i="9" a="1"/>
  <c r="IH131" i="9" s="1"/>
  <c r="AL131" i="14" s="1"/>
  <c r="IJ131" i="9" a="1"/>
  <c r="IJ131" i="9" s="1"/>
  <c r="C132" i="10"/>
  <c r="IL132" i="9"/>
  <c r="HF132" i="9"/>
  <c r="FZ132" i="9"/>
  <c r="ET132" i="9"/>
  <c r="DN132" i="9"/>
  <c r="AD132" i="9"/>
  <c r="BJ132" i="9"/>
  <c r="CP132" i="9"/>
  <c r="DF132" i="9"/>
  <c r="FB132" i="9"/>
  <c r="GP132" i="9"/>
  <c r="ID132" i="9"/>
  <c r="GW133" i="9" a="1"/>
  <c r="GW133" i="9" s="1"/>
  <c r="O133" i="15" s="1"/>
  <c r="GU133" i="9" a="1"/>
  <c r="GU133" i="9" s="1"/>
  <c r="GS133" i="9" a="1"/>
  <c r="GS133" i="9" s="1"/>
  <c r="GQ133" i="9" a="1"/>
  <c r="GQ133" i="9" s="1"/>
  <c r="AA133" i="10" s="1"/>
  <c r="AC136" i="8" s="1"/>
  <c r="AC134" i="9" a="1"/>
  <c r="AC134" i="9" s="1"/>
  <c r="C134" i="15" s="1"/>
  <c r="AA134" i="9" a="1"/>
  <c r="AA134" i="9" s="1"/>
  <c r="Y134" i="9" a="1"/>
  <c r="Y134" i="9" s="1"/>
  <c r="W134" i="9" a="1"/>
  <c r="W134" i="9" s="1"/>
  <c r="G134" i="10" s="1"/>
  <c r="BI134" i="9" a="1"/>
  <c r="BI134" i="9" s="1"/>
  <c r="BG134" i="9" a="1"/>
  <c r="BG134" i="9" s="1"/>
  <c r="BE134" i="9" a="1"/>
  <c r="BE134" i="9" s="1"/>
  <c r="BC134" i="9" a="1"/>
  <c r="BC134" i="9" s="1"/>
  <c r="K134" i="10" s="1"/>
  <c r="EC134" i="9" a="1"/>
  <c r="EC134" i="9" s="1"/>
  <c r="EA134" i="9" a="1"/>
  <c r="EA134" i="9" s="1"/>
  <c r="DC134" i="9" s="1"/>
  <c r="DY134" i="9" a="1"/>
  <c r="DY134" i="9" s="1"/>
  <c r="DA134" i="9" s="1"/>
  <c r="DW134" i="9" a="1"/>
  <c r="DW134" i="9" s="1"/>
  <c r="U135" i="9" a="1"/>
  <c r="U135" i="9" s="1"/>
  <c r="B135" i="15" s="1"/>
  <c r="S135" i="9" a="1"/>
  <c r="S135" i="9" s="1"/>
  <c r="Q135" i="9" a="1"/>
  <c r="Q135" i="9" s="1"/>
  <c r="O135" i="9" a="1"/>
  <c r="O135" i="9" s="1"/>
  <c r="F135" i="10" s="1"/>
  <c r="HM135" i="9" a="1"/>
  <c r="HM135" i="9" s="1"/>
  <c r="Q135" i="15" s="1"/>
  <c r="HK135" i="9" a="1"/>
  <c r="HK135" i="9" s="1"/>
  <c r="HI135" i="9" a="1"/>
  <c r="HI135" i="9" s="1"/>
  <c r="HG135" i="9" a="1"/>
  <c r="HG135" i="9" s="1"/>
  <c r="AC135" i="10" s="1"/>
  <c r="AF138" i="8" s="1"/>
  <c r="M136" i="9" a="1"/>
  <c r="M136" i="9" s="1"/>
  <c r="K136" i="9" a="1"/>
  <c r="K136" i="9" s="1"/>
  <c r="I136" i="9" a="1"/>
  <c r="I136" i="9" s="1"/>
  <c r="G136" i="9" a="1"/>
  <c r="G136" i="9" s="1"/>
  <c r="O204" i="12" s="1"/>
  <c r="K139" i="6" s="1"/>
  <c r="L139" i="6" s="1"/>
  <c r="M139" i="6" s="1"/>
  <c r="AD123" i="9"/>
  <c r="BJ123" i="9"/>
  <c r="CP123" i="9"/>
  <c r="ED123" i="9"/>
  <c r="FJ123" i="9"/>
  <c r="GP123" i="9"/>
  <c r="HV123" i="9"/>
  <c r="P125" i="9" a="1"/>
  <c r="P125" i="9" s="1"/>
  <c r="R125" i="9" a="1"/>
  <c r="R125" i="9" s="1"/>
  <c r="E125" i="14" s="1"/>
  <c r="AT125" i="9"/>
  <c r="BZ125" i="9"/>
  <c r="DN125" i="9"/>
  <c r="ET125" i="9"/>
  <c r="FZ125" i="9"/>
  <c r="HF125" i="9"/>
  <c r="IL125" i="9"/>
  <c r="F126" i="9"/>
  <c r="AL126" i="9"/>
  <c r="BR126" i="9"/>
  <c r="CX126" i="9"/>
  <c r="DF126" i="9"/>
  <c r="EL126" i="9"/>
  <c r="FR126" i="9"/>
  <c r="GX126" i="9"/>
  <c r="ID126" i="9"/>
  <c r="O127" i="9" a="1"/>
  <c r="O127" i="9" s="1"/>
  <c r="F127" i="10" s="1"/>
  <c r="Q127" i="9" a="1"/>
  <c r="Q127" i="9" s="1"/>
  <c r="S127" i="9" a="1"/>
  <c r="S127" i="9" s="1"/>
  <c r="AD127" i="9"/>
  <c r="BJ127" i="9"/>
  <c r="CP127" i="9"/>
  <c r="ED127" i="9"/>
  <c r="FJ127" i="9"/>
  <c r="GP127" i="9"/>
  <c r="HV127" i="9"/>
  <c r="P129" i="9" a="1"/>
  <c r="P129" i="9" s="1"/>
  <c r="R129" i="9" a="1"/>
  <c r="R129" i="9" s="1"/>
  <c r="E129" i="14" s="1"/>
  <c r="AT129" i="9"/>
  <c r="BZ129" i="9"/>
  <c r="DN129" i="9"/>
  <c r="ET129" i="9"/>
  <c r="FZ129" i="9"/>
  <c r="HF129" i="9"/>
  <c r="IL129" i="9"/>
  <c r="F130" i="9"/>
  <c r="AL130" i="9"/>
  <c r="BR130" i="9"/>
  <c r="CX130" i="9"/>
  <c r="DF130" i="9"/>
  <c r="EL130" i="9"/>
  <c r="FR130" i="9"/>
  <c r="GX130" i="9"/>
  <c r="ID130" i="9"/>
  <c r="O131" i="9" a="1"/>
  <c r="O131" i="9" s="1"/>
  <c r="F131" i="10" s="1"/>
  <c r="Q131" i="9" a="1"/>
  <c r="Q131" i="9" s="1"/>
  <c r="S131" i="9" a="1"/>
  <c r="S131" i="9" s="1"/>
  <c r="AD131" i="9"/>
  <c r="AU131" i="9" a="1"/>
  <c r="AU131" i="9" s="1"/>
  <c r="J131" i="10" s="1"/>
  <c r="AW131" i="9" a="1"/>
  <c r="AW131" i="9" s="1"/>
  <c r="AY131" i="9" a="1"/>
  <c r="AY131" i="9" s="1"/>
  <c r="BJ131" i="9"/>
  <c r="CA131" i="9" a="1"/>
  <c r="CA131" i="9" s="1"/>
  <c r="N131" i="10" s="1"/>
  <c r="CC131" i="9" a="1"/>
  <c r="CC131" i="9" s="1"/>
  <c r="CE131" i="9" a="1"/>
  <c r="CE131" i="9" s="1"/>
  <c r="CP131" i="9"/>
  <c r="DO131" i="9" a="1"/>
  <c r="DO131" i="9" s="1"/>
  <c r="R131" i="10" s="1"/>
  <c r="G134" i="7" s="1"/>
  <c r="DQ131" i="9" a="1"/>
  <c r="DQ131" i="9" s="1"/>
  <c r="DS131" i="9" a="1"/>
  <c r="DS131" i="9" s="1"/>
  <c r="ED131" i="9"/>
  <c r="FJ131" i="9"/>
  <c r="GP131" i="9"/>
  <c r="HV131" i="9"/>
  <c r="V132" i="9"/>
  <c r="BB132" i="9"/>
  <c r="CH132" i="9"/>
  <c r="EL132" i="9"/>
  <c r="GH132" i="9"/>
  <c r="HV132" i="9"/>
  <c r="C133" i="10"/>
  <c r="IL133" i="9"/>
  <c r="HF133" i="9"/>
  <c r="FZ133" i="9"/>
  <c r="ET133" i="9"/>
  <c r="DN133" i="9"/>
  <c r="BZ133" i="9"/>
  <c r="AT133" i="9"/>
  <c r="N133" i="9"/>
  <c r="HN133" i="9"/>
  <c r="GH133" i="9"/>
  <c r="FB133" i="9"/>
  <c r="DV133" i="9"/>
  <c r="CH133" i="9"/>
  <c r="BB133" i="9"/>
  <c r="V133" i="9"/>
  <c r="ID133" i="9"/>
  <c r="GX133" i="9"/>
  <c r="FR133" i="9"/>
  <c r="EL133" i="9"/>
  <c r="DF133" i="9"/>
  <c r="CX133" i="9"/>
  <c r="BR133" i="9"/>
  <c r="AL133" i="9"/>
  <c r="F133" i="9"/>
  <c r="AH133" i="9" a="1"/>
  <c r="AH133" i="9" s="1"/>
  <c r="H133" i="14" s="1"/>
  <c r="CP133" i="9"/>
  <c r="FJ133" i="9"/>
  <c r="GR133" i="9" a="1"/>
  <c r="GR133" i="9" s="1"/>
  <c r="HZ133" i="9" a="1"/>
  <c r="HZ133" i="9" s="1"/>
  <c r="AK133" i="14" s="1"/>
  <c r="X134" i="9" a="1"/>
  <c r="X134" i="9" s="1"/>
  <c r="BD134" i="9" a="1"/>
  <c r="BD134" i="9" s="1"/>
  <c r="CL134" i="9" a="1"/>
  <c r="CL134" i="9" s="1"/>
  <c r="DX134" i="9" a="1"/>
  <c r="DX134" i="9" s="1"/>
  <c r="CZ134" i="9" s="1"/>
  <c r="FF134" i="9" a="1"/>
  <c r="FF134" i="9" s="1"/>
  <c r="AA134" i="14" s="1"/>
  <c r="HU134" i="9" a="1"/>
  <c r="HU134" i="9" s="1"/>
  <c r="R134" i="15" s="1"/>
  <c r="HS134" i="9" a="1"/>
  <c r="HS134" i="9" s="1"/>
  <c r="HQ134" i="9" a="1"/>
  <c r="HQ134" i="9" s="1"/>
  <c r="HO134" i="9" a="1"/>
  <c r="HO134" i="9" s="1"/>
  <c r="AD134" i="10" s="1"/>
  <c r="AG137" i="8" s="1"/>
  <c r="P135" i="9" a="1"/>
  <c r="P135" i="9" s="1"/>
  <c r="AX135" i="9" a="1"/>
  <c r="AX135" i="9" s="1"/>
  <c r="DR135" i="9" a="1"/>
  <c r="DR135" i="9" s="1"/>
  <c r="O135" i="14" s="1"/>
  <c r="GG135" i="9" a="1"/>
  <c r="GG135" i="9" s="1"/>
  <c r="M135" i="15" s="1"/>
  <c r="GE135" i="9" a="1"/>
  <c r="GE135" i="9" s="1"/>
  <c r="GC135" i="9" a="1"/>
  <c r="GC135" i="9" s="1"/>
  <c r="GA135" i="9" a="1"/>
  <c r="GA135" i="9" s="1"/>
  <c r="Y135" i="10" s="1"/>
  <c r="AA138" i="8" s="1"/>
  <c r="HH135" i="9" a="1"/>
  <c r="HH135" i="9" s="1"/>
  <c r="IP135" i="9" a="1"/>
  <c r="IP135" i="9" s="1"/>
  <c r="AM135" i="14" s="1"/>
  <c r="H136" i="9" a="1"/>
  <c r="H136" i="9" s="1"/>
  <c r="AS136" i="9" a="1"/>
  <c r="AS136" i="9" s="1"/>
  <c r="E136" i="15" s="1"/>
  <c r="AQ136" i="9" a="1"/>
  <c r="AQ136" i="9" s="1"/>
  <c r="AO136" i="9" a="1"/>
  <c r="AO136" i="9" s="1"/>
  <c r="AM136" i="9" a="1"/>
  <c r="AM136" i="9" s="1"/>
  <c r="I136" i="10" s="1"/>
  <c r="S139" i="6" s="1"/>
  <c r="X123" i="9" a="1"/>
  <c r="X123" i="9" s="1"/>
  <c r="Z123" i="9" a="1"/>
  <c r="Z123" i="9" s="1"/>
  <c r="F123" i="14" s="1"/>
  <c r="BD123" i="9" a="1"/>
  <c r="BD123" i="9" s="1"/>
  <c r="BF123" i="9" a="1"/>
  <c r="BF123" i="9" s="1"/>
  <c r="CJ123" i="9" a="1"/>
  <c r="CJ123" i="9" s="1"/>
  <c r="CL123" i="9" a="1"/>
  <c r="CL123" i="9" s="1"/>
  <c r="DX123" i="9" a="1"/>
  <c r="DX123" i="9" s="1"/>
  <c r="CZ123" i="9" s="1"/>
  <c r="DZ123" i="9" a="1"/>
  <c r="DZ123" i="9" s="1"/>
  <c r="FD123" i="9" a="1"/>
  <c r="FD123" i="9" s="1"/>
  <c r="FF123" i="9" a="1"/>
  <c r="FF123" i="9" s="1"/>
  <c r="AA123" i="14" s="1"/>
  <c r="GJ123" i="9" a="1"/>
  <c r="GJ123" i="9" s="1"/>
  <c r="GL123" i="9" a="1"/>
  <c r="GL123" i="9" s="1"/>
  <c r="AD123" i="14" s="1"/>
  <c r="HN123" i="9"/>
  <c r="H125" i="9" a="1"/>
  <c r="H125" i="9" s="1"/>
  <c r="J125" i="9" a="1"/>
  <c r="J125" i="9" s="1"/>
  <c r="AN125" i="9" a="1"/>
  <c r="AN125" i="9" s="1"/>
  <c r="AP125" i="9" a="1"/>
  <c r="AP125" i="9" s="1"/>
  <c r="I125" i="14" s="1"/>
  <c r="BT125" i="9" a="1"/>
  <c r="BT125" i="9" s="1"/>
  <c r="BV125" i="9" a="1"/>
  <c r="BV125" i="9" s="1"/>
  <c r="DH125" i="9" a="1"/>
  <c r="DH125" i="9" s="1"/>
  <c r="DJ125" i="9" a="1"/>
  <c r="DJ125" i="9" s="1"/>
  <c r="N125" i="14" s="1"/>
  <c r="EN125" i="9" a="1"/>
  <c r="EN125" i="9" s="1"/>
  <c r="EP125" i="9" a="1"/>
  <c r="EP125" i="9" s="1"/>
  <c r="R125" i="14" s="1"/>
  <c r="FT125" i="9" a="1"/>
  <c r="FT125" i="9" s="1"/>
  <c r="FV125" i="9" a="1"/>
  <c r="FV125" i="9" s="1"/>
  <c r="GZ125" i="9" a="1"/>
  <c r="GZ125" i="9" s="1"/>
  <c r="HB125" i="9" a="1"/>
  <c r="HB125" i="9" s="1"/>
  <c r="AF125" i="14" s="1"/>
  <c r="IF125" i="9" a="1"/>
  <c r="IF125" i="9" s="1"/>
  <c r="IH125" i="9" a="1"/>
  <c r="IH125" i="9" s="1"/>
  <c r="AL125" i="14" s="1"/>
  <c r="AD126" i="9"/>
  <c r="BJ126" i="9"/>
  <c r="CP126" i="9"/>
  <c r="ED126" i="9"/>
  <c r="FJ126" i="9"/>
  <c r="GP126" i="9"/>
  <c r="HV126" i="9"/>
  <c r="X127" i="9" a="1"/>
  <c r="X127" i="9" s="1"/>
  <c r="Z127" i="9" a="1"/>
  <c r="Z127" i="9" s="1"/>
  <c r="F127" i="14" s="1"/>
  <c r="G127" i="14" s="1"/>
  <c r="BD127" i="9" a="1"/>
  <c r="BD127" i="9" s="1"/>
  <c r="BF127" i="9" a="1"/>
  <c r="BF127" i="9" s="1"/>
  <c r="CJ127" i="9" a="1"/>
  <c r="CJ127" i="9" s="1"/>
  <c r="CL127" i="9" a="1"/>
  <c r="CL127" i="9" s="1"/>
  <c r="DX127" i="9" a="1"/>
  <c r="DX127" i="9" s="1"/>
  <c r="CZ127" i="9" s="1"/>
  <c r="DZ127" i="9" a="1"/>
  <c r="DZ127" i="9" s="1"/>
  <c r="FB127" i="9"/>
  <c r="GH127" i="9"/>
  <c r="HN127" i="9"/>
  <c r="H129" i="9" a="1"/>
  <c r="H129" i="9" s="1"/>
  <c r="J129" i="9" a="1"/>
  <c r="J129" i="9" s="1"/>
  <c r="AN129" i="9" a="1"/>
  <c r="AN129" i="9" s="1"/>
  <c r="AP129" i="9" a="1"/>
  <c r="AP129" i="9" s="1"/>
  <c r="I129" i="14" s="1"/>
  <c r="BC129" i="9" a="1"/>
  <c r="BC129" i="9" s="1"/>
  <c r="K129" i="10" s="1"/>
  <c r="BE129" i="9" a="1"/>
  <c r="BE129" i="9" s="1"/>
  <c r="BG129" i="9" a="1"/>
  <c r="BG129" i="9" s="1"/>
  <c r="BT129" i="9" a="1"/>
  <c r="BT129" i="9" s="1"/>
  <c r="BV129" i="9" a="1"/>
  <c r="BV129" i="9" s="1"/>
  <c r="CI129" i="9" a="1"/>
  <c r="CI129" i="9" s="1"/>
  <c r="O129" i="10" s="1"/>
  <c r="CK129" i="9" a="1"/>
  <c r="CK129" i="9" s="1"/>
  <c r="CM129" i="9" a="1"/>
  <c r="CM129" i="9" s="1"/>
  <c r="DH129" i="9" a="1"/>
  <c r="DH129" i="9" s="1"/>
  <c r="DJ129" i="9" a="1"/>
  <c r="DJ129" i="9" s="1"/>
  <c r="N129" i="14" s="1"/>
  <c r="DW129" i="9" a="1"/>
  <c r="DW129" i="9" s="1"/>
  <c r="DY129" i="9" a="1"/>
  <c r="DY129" i="9" s="1"/>
  <c r="DA129" i="9" s="1"/>
  <c r="EA129" i="9" a="1"/>
  <c r="EA129" i="9" s="1"/>
  <c r="DC129" i="9" s="1"/>
  <c r="EN129" i="9" a="1"/>
  <c r="EN129" i="9" s="1"/>
  <c r="EP129" i="9" a="1"/>
  <c r="EP129" i="9" s="1"/>
  <c r="R129" i="14" s="1"/>
  <c r="FC129" i="9" a="1"/>
  <c r="FC129" i="9" s="1"/>
  <c r="FE129" i="9" a="1"/>
  <c r="FE129" i="9" s="1"/>
  <c r="FG129" i="9" a="1"/>
  <c r="FG129" i="9" s="1"/>
  <c r="FR129" i="9"/>
  <c r="GI129" i="9" a="1"/>
  <c r="GI129" i="9" s="1"/>
  <c r="Z129" i="10" s="1"/>
  <c r="AB132" i="8" s="1"/>
  <c r="GK129" i="9" a="1"/>
  <c r="GK129" i="9" s="1"/>
  <c r="GM129" i="9" a="1"/>
  <c r="GM129" i="9" s="1"/>
  <c r="GX129" i="9"/>
  <c r="HO129" i="9" a="1"/>
  <c r="HO129" i="9" s="1"/>
  <c r="AD129" i="10" s="1"/>
  <c r="AG132" i="8" s="1"/>
  <c r="HQ129" i="9" a="1"/>
  <c r="HQ129" i="9" s="1"/>
  <c r="HS129" i="9" a="1"/>
  <c r="HS129" i="9" s="1"/>
  <c r="ID129" i="9"/>
  <c r="O130" i="9" a="1"/>
  <c r="O130" i="9" s="1"/>
  <c r="F130" i="10" s="1"/>
  <c r="Q130" i="9" a="1"/>
  <c r="Q130" i="9" s="1"/>
  <c r="S130" i="9" a="1"/>
  <c r="S130" i="9" s="1"/>
  <c r="AD130" i="9"/>
  <c r="AU130" i="9" a="1"/>
  <c r="AU130" i="9" s="1"/>
  <c r="J130" i="10" s="1"/>
  <c r="AW130" i="9" a="1"/>
  <c r="AW130" i="9" s="1"/>
  <c r="AY130" i="9" a="1"/>
  <c r="AY130" i="9" s="1"/>
  <c r="BJ130" i="9"/>
  <c r="CA130" i="9" a="1"/>
  <c r="CA130" i="9" s="1"/>
  <c r="N130" i="10" s="1"/>
  <c r="CC130" i="9" a="1"/>
  <c r="CC130" i="9" s="1"/>
  <c r="CE130" i="9" a="1"/>
  <c r="CE130" i="9" s="1"/>
  <c r="CP130" i="9"/>
  <c r="DO130" i="9" a="1"/>
  <c r="DO130" i="9" s="1"/>
  <c r="R130" i="10" s="1"/>
  <c r="G133" i="7" s="1"/>
  <c r="DQ130" i="9" a="1"/>
  <c r="DQ130" i="9" s="1"/>
  <c r="DS130" i="9" a="1"/>
  <c r="DS130" i="9" s="1"/>
  <c r="ED130" i="9"/>
  <c r="EU130" i="9" a="1"/>
  <c r="EU130" i="9" s="1"/>
  <c r="EW130" i="9" a="1"/>
  <c r="EW130" i="9" s="1"/>
  <c r="EY130" i="9" a="1"/>
  <c r="EY130" i="9" s="1"/>
  <c r="FJ130" i="9"/>
  <c r="GA130" i="9" a="1"/>
  <c r="GA130" i="9" s="1"/>
  <c r="Y130" i="10" s="1"/>
  <c r="AA133" i="8" s="1"/>
  <c r="GC130" i="9" a="1"/>
  <c r="GC130" i="9" s="1"/>
  <c r="GE130" i="9" a="1"/>
  <c r="GE130" i="9" s="1"/>
  <c r="GP130" i="9"/>
  <c r="HG130" i="9" a="1"/>
  <c r="HG130" i="9" s="1"/>
  <c r="AC130" i="10" s="1"/>
  <c r="AF133" i="8" s="1"/>
  <c r="HI130" i="9" a="1"/>
  <c r="HI130" i="9" s="1"/>
  <c r="HK130" i="9" a="1"/>
  <c r="HK130" i="9" s="1"/>
  <c r="HV130" i="9"/>
  <c r="IM130" i="9" a="1"/>
  <c r="IM130" i="9" s="1"/>
  <c r="AG130" i="10" s="1"/>
  <c r="AK133" i="8" s="1"/>
  <c r="IO130" i="9" a="1"/>
  <c r="IO130" i="9" s="1"/>
  <c r="IQ130" i="9" a="1"/>
  <c r="IQ130" i="9" s="1"/>
  <c r="G131" i="9" a="1"/>
  <c r="G131" i="9" s="1"/>
  <c r="I131" i="9" a="1"/>
  <c r="I131" i="9" s="1"/>
  <c r="K131" i="9" a="1"/>
  <c r="K131" i="9" s="1"/>
  <c r="X131" i="9" a="1"/>
  <c r="X131" i="9" s="1"/>
  <c r="Z131" i="9" a="1"/>
  <c r="Z131" i="9" s="1"/>
  <c r="F131" i="14" s="1"/>
  <c r="G131" i="14" s="1"/>
  <c r="AM131" i="9" a="1"/>
  <c r="AM131" i="9" s="1"/>
  <c r="I131" i="10" s="1"/>
  <c r="S134" i="6" s="1"/>
  <c r="AO131" i="9" a="1"/>
  <c r="AO131" i="9" s="1"/>
  <c r="AQ131" i="9" a="1"/>
  <c r="AQ131" i="9" s="1"/>
  <c r="BD131" i="9" a="1"/>
  <c r="BD131" i="9" s="1"/>
  <c r="BF131" i="9" a="1"/>
  <c r="BF131" i="9" s="1"/>
  <c r="BS131" i="9" a="1"/>
  <c r="BS131" i="9" s="1"/>
  <c r="M131" i="10" s="1"/>
  <c r="BU131" i="9" a="1"/>
  <c r="BU131" i="9" s="1"/>
  <c r="BW131" i="9" a="1"/>
  <c r="BW131" i="9" s="1"/>
  <c r="CJ131" i="9" a="1"/>
  <c r="CJ131" i="9" s="1"/>
  <c r="CL131" i="9" a="1"/>
  <c r="CL131" i="9" s="1"/>
  <c r="DG131" i="9" a="1"/>
  <c r="DG131" i="9" s="1"/>
  <c r="Q131" i="10" s="1"/>
  <c r="F134" i="7" s="1"/>
  <c r="L134" i="7" s="1"/>
  <c r="DI131" i="9" a="1"/>
  <c r="DI131" i="9" s="1"/>
  <c r="DK131" i="9" a="1"/>
  <c r="DK131" i="9" s="1"/>
  <c r="DX131" i="9" a="1"/>
  <c r="DX131" i="9" s="1"/>
  <c r="CZ131" i="9" s="1"/>
  <c r="DZ131" i="9" a="1"/>
  <c r="DZ131" i="9" s="1"/>
  <c r="EM131" i="9" a="1"/>
  <c r="EM131" i="9" s="1"/>
  <c r="U131" i="10" s="1"/>
  <c r="J134" i="7" s="1"/>
  <c r="P134" i="7" s="1"/>
  <c r="EO131" i="9" a="1"/>
  <c r="EO131" i="9" s="1"/>
  <c r="EQ131" i="9" a="1"/>
  <c r="EQ131" i="9" s="1"/>
  <c r="FD131" i="9" a="1"/>
  <c r="FD131" i="9" s="1"/>
  <c r="FF131" i="9" a="1"/>
  <c r="FF131" i="9" s="1"/>
  <c r="AA131" i="14" s="1"/>
  <c r="FS131" i="9" a="1"/>
  <c r="FS131" i="9" s="1"/>
  <c r="X131" i="10" s="1"/>
  <c r="FU131" i="9" a="1"/>
  <c r="FU131" i="9" s="1"/>
  <c r="FW131" i="9" a="1"/>
  <c r="FW131" i="9" s="1"/>
  <c r="GJ131" i="9" a="1"/>
  <c r="GJ131" i="9" s="1"/>
  <c r="GL131" i="9" a="1"/>
  <c r="GL131" i="9" s="1"/>
  <c r="AD131" i="14" s="1"/>
  <c r="GY131" i="9" a="1"/>
  <c r="GY131" i="9" s="1"/>
  <c r="AB131" i="10" s="1"/>
  <c r="AD134" i="8" s="1"/>
  <c r="HA131" i="9" a="1"/>
  <c r="HA131" i="9" s="1"/>
  <c r="HC131" i="9" a="1"/>
  <c r="HC131" i="9" s="1"/>
  <c r="HP131" i="9" a="1"/>
  <c r="HP131" i="9" s="1"/>
  <c r="HR131" i="9" a="1"/>
  <c r="HR131" i="9" s="1"/>
  <c r="AI131" i="14" s="1"/>
  <c r="IE131" i="9" a="1"/>
  <c r="IE131" i="9" s="1"/>
  <c r="AF131" i="10" s="1"/>
  <c r="AJ134" i="8" s="1"/>
  <c r="IG131" i="9" a="1"/>
  <c r="IG131" i="9" s="1"/>
  <c r="II131" i="9" a="1"/>
  <c r="II131" i="9" s="1"/>
  <c r="N132" i="9"/>
  <c r="AT132" i="9"/>
  <c r="BZ132" i="9"/>
  <c r="CX132" i="9"/>
  <c r="ED132" i="9"/>
  <c r="FR132" i="9"/>
  <c r="HN132" i="9"/>
  <c r="BQ133" i="9" a="1"/>
  <c r="BQ133" i="9" s="1"/>
  <c r="F133" i="15" s="1"/>
  <c r="BO133" i="9" a="1"/>
  <c r="BO133" i="9" s="1"/>
  <c r="BM133" i="9" a="1"/>
  <c r="BM133" i="9" s="1"/>
  <c r="BK133" i="9" a="1"/>
  <c r="BK133" i="9" s="1"/>
  <c r="L133" i="10" s="1"/>
  <c r="EK133" i="9" a="1"/>
  <c r="EK133" i="9" s="1"/>
  <c r="J133" i="15" s="1"/>
  <c r="EI133" i="9" a="1"/>
  <c r="EI133" i="9" s="1"/>
  <c r="EG133" i="9" a="1"/>
  <c r="EG133" i="9" s="1"/>
  <c r="EE133" i="9" a="1"/>
  <c r="EE133" i="9" s="1"/>
  <c r="T133" i="10" s="1"/>
  <c r="I136" i="7" s="1"/>
  <c r="O136" i="7" s="1"/>
  <c r="GT133" i="9" a="1"/>
  <c r="GT133" i="9" s="1"/>
  <c r="AE133" i="14" s="1"/>
  <c r="Z134" i="9" a="1"/>
  <c r="Z134" i="9" s="1"/>
  <c r="F134" i="14" s="1"/>
  <c r="BF134" i="9" a="1"/>
  <c r="BF134" i="9" s="1"/>
  <c r="DZ134" i="9" a="1"/>
  <c r="DZ134" i="9" s="1"/>
  <c r="GO134" i="9" a="1"/>
  <c r="GO134" i="9" s="1"/>
  <c r="N134" i="15" s="1"/>
  <c r="GM134" i="9" a="1"/>
  <c r="GM134" i="9" s="1"/>
  <c r="GK134" i="9" a="1"/>
  <c r="GK134" i="9" s="1"/>
  <c r="GI134" i="9" a="1"/>
  <c r="GI134" i="9" s="1"/>
  <c r="Z134" i="10" s="1"/>
  <c r="AB137" i="8" s="1"/>
  <c r="R135" i="9" a="1"/>
  <c r="R135" i="9" s="1"/>
  <c r="E135" i="14" s="1"/>
  <c r="CG135" i="9" a="1"/>
  <c r="CG135" i="9" s="1"/>
  <c r="CE135" i="9" a="1"/>
  <c r="CE135" i="9" s="1"/>
  <c r="CC135" i="9" a="1"/>
  <c r="CC135" i="9" s="1"/>
  <c r="CA135" i="9" a="1"/>
  <c r="CA135" i="9" s="1"/>
  <c r="N135" i="10" s="1"/>
  <c r="FA135" i="9" a="1"/>
  <c r="FA135" i="9" s="1"/>
  <c r="EY135" i="9" a="1"/>
  <c r="EY135" i="9" s="1"/>
  <c r="EW135" i="9" a="1"/>
  <c r="EW135" i="9" s="1"/>
  <c r="EU135" i="9" a="1"/>
  <c r="EU135" i="9" s="1"/>
  <c r="J203" i="12" s="1"/>
  <c r="Q138" i="8" s="1"/>
  <c r="R138" i="8" s="1"/>
  <c r="HJ135" i="9" a="1"/>
  <c r="HJ135" i="9" s="1"/>
  <c r="AH135" i="14" s="1"/>
  <c r="IR135" i="9" a="1"/>
  <c r="IR135" i="9" s="1"/>
  <c r="J136" i="9" a="1"/>
  <c r="J136" i="9" s="1"/>
  <c r="I138" i="15"/>
  <c r="DE138" i="9"/>
  <c r="AD134" i="9"/>
  <c r="BJ134" i="9"/>
  <c r="CP134" i="9"/>
  <c r="ED134" i="9"/>
  <c r="FJ134" i="9"/>
  <c r="GP134" i="9"/>
  <c r="HV134" i="9"/>
  <c r="V135" i="9"/>
  <c r="BB135" i="9"/>
  <c r="CH135" i="9"/>
  <c r="DV135" i="9"/>
  <c r="FB135" i="9"/>
  <c r="GH135" i="9"/>
  <c r="HN135" i="9"/>
  <c r="P136" i="9" a="1"/>
  <c r="P136" i="9" s="1"/>
  <c r="R136" i="9" a="1"/>
  <c r="R136" i="9" s="1"/>
  <c r="E136" i="14" s="1"/>
  <c r="T136" i="9" a="1"/>
  <c r="T136" i="9" s="1"/>
  <c r="AV136" i="9" a="1"/>
  <c r="AV136" i="9" s="1"/>
  <c r="AX136" i="9" a="1"/>
  <c r="AX136" i="9" s="1"/>
  <c r="AZ136" i="9" a="1"/>
  <c r="AZ136" i="9" s="1"/>
  <c r="BZ136" i="9"/>
  <c r="DN136" i="9"/>
  <c r="ET136" i="9"/>
  <c r="FZ136" i="9"/>
  <c r="HF136" i="9"/>
  <c r="IL136" i="9"/>
  <c r="F137" i="9"/>
  <c r="AL137" i="9"/>
  <c r="BR137" i="9"/>
  <c r="CX137" i="9"/>
  <c r="DF137" i="9"/>
  <c r="EL137" i="9"/>
  <c r="FR137" i="9"/>
  <c r="GX137" i="9"/>
  <c r="ID137" i="9"/>
  <c r="AD138" i="9"/>
  <c r="BJ138" i="9"/>
  <c r="CP138" i="9"/>
  <c r="ED138" i="9"/>
  <c r="FJ138" i="9"/>
  <c r="GP138" i="9"/>
  <c r="HV138" i="9"/>
  <c r="V139" i="9"/>
  <c r="BB139" i="9"/>
  <c r="CH139" i="9"/>
  <c r="DV139" i="9"/>
  <c r="FB139" i="9"/>
  <c r="GH139" i="9"/>
  <c r="HN139" i="9"/>
  <c r="N140" i="9"/>
  <c r="AT140" i="9"/>
  <c r="BZ140" i="9"/>
  <c r="DN140" i="9"/>
  <c r="ET140" i="9"/>
  <c r="FZ140" i="9"/>
  <c r="HF140" i="9"/>
  <c r="IL140" i="9"/>
  <c r="F141" i="9"/>
  <c r="AL141" i="9"/>
  <c r="BR141" i="9"/>
  <c r="CX141" i="9"/>
  <c r="DF141" i="9"/>
  <c r="EL141" i="9"/>
  <c r="FR141" i="9"/>
  <c r="GX141" i="9"/>
  <c r="ID141" i="9"/>
  <c r="BT136" i="9" a="1"/>
  <c r="BT136" i="9" s="1"/>
  <c r="BV136" i="9" a="1"/>
  <c r="BV136" i="9" s="1"/>
  <c r="BX136" i="9" a="1"/>
  <c r="BX136" i="9" s="1"/>
  <c r="DH136" i="9" a="1"/>
  <c r="DH136" i="9" s="1"/>
  <c r="DJ136" i="9" a="1"/>
  <c r="DJ136" i="9" s="1"/>
  <c r="N136" i="14" s="1"/>
  <c r="DL136" i="9" a="1"/>
  <c r="DL136" i="9" s="1"/>
  <c r="EN136" i="9" a="1"/>
  <c r="EN136" i="9" s="1"/>
  <c r="EP136" i="9" a="1"/>
  <c r="EP136" i="9" s="1"/>
  <c r="R136" i="14" s="1"/>
  <c r="ER136" i="9" a="1"/>
  <c r="ER136" i="9" s="1"/>
  <c r="FT136" i="9" a="1"/>
  <c r="FT136" i="9" s="1"/>
  <c r="FV136" i="9" a="1"/>
  <c r="FV136" i="9" s="1"/>
  <c r="FX136" i="9" a="1"/>
  <c r="FX136" i="9" s="1"/>
  <c r="GZ136" i="9" a="1"/>
  <c r="GZ136" i="9" s="1"/>
  <c r="HB136" i="9" a="1"/>
  <c r="HB136" i="9" s="1"/>
  <c r="AF136" i="14" s="1"/>
  <c r="HD136" i="9" a="1"/>
  <c r="HD136" i="9" s="1"/>
  <c r="IF136" i="9" a="1"/>
  <c r="IF136" i="9" s="1"/>
  <c r="IH136" i="9" a="1"/>
  <c r="IH136" i="9" s="1"/>
  <c r="AL136" i="14" s="1"/>
  <c r="IJ136" i="9" a="1"/>
  <c r="IJ136" i="9" s="1"/>
  <c r="AD137" i="9"/>
  <c r="BJ137" i="9"/>
  <c r="CP137" i="9"/>
  <c r="ED137" i="9"/>
  <c r="FJ137" i="9"/>
  <c r="GP137" i="9"/>
  <c r="HV137" i="9"/>
  <c r="X138" i="9" a="1"/>
  <c r="X138" i="9" s="1"/>
  <c r="Z138" i="9" a="1"/>
  <c r="Z138" i="9" s="1"/>
  <c r="F138" i="14" s="1"/>
  <c r="AB138" i="9" a="1"/>
  <c r="AB138" i="9" s="1"/>
  <c r="BD138" i="9" a="1"/>
  <c r="BD138" i="9" s="1"/>
  <c r="BF138" i="9" a="1"/>
  <c r="BF138" i="9" s="1"/>
  <c r="BH138" i="9" a="1"/>
  <c r="BH138" i="9" s="1"/>
  <c r="CJ138" i="9" a="1"/>
  <c r="CJ138" i="9" s="1"/>
  <c r="CL138" i="9" a="1"/>
  <c r="CL138" i="9" s="1"/>
  <c r="CN138" i="9" a="1"/>
  <c r="CN138" i="9" s="1"/>
  <c r="DX138" i="9" a="1"/>
  <c r="DX138" i="9" s="1"/>
  <c r="CZ138" i="9" s="1"/>
  <c r="DZ138" i="9" a="1"/>
  <c r="DZ138" i="9" s="1"/>
  <c r="EB138" i="9" a="1"/>
  <c r="EB138" i="9" s="1"/>
  <c r="DD138" i="9" s="1"/>
  <c r="FD138" i="9" a="1"/>
  <c r="FD138" i="9" s="1"/>
  <c r="FF138" i="9" a="1"/>
  <c r="FF138" i="9" s="1"/>
  <c r="AA138" i="14" s="1"/>
  <c r="FH138" i="9" a="1"/>
  <c r="FH138" i="9" s="1"/>
  <c r="GJ138" i="9" a="1"/>
  <c r="GJ138" i="9" s="1"/>
  <c r="GL138" i="9" a="1"/>
  <c r="GL138" i="9" s="1"/>
  <c r="AD138" i="14" s="1"/>
  <c r="GN138" i="9" a="1"/>
  <c r="GN138" i="9" s="1"/>
  <c r="HN138" i="9"/>
  <c r="N139" i="9"/>
  <c r="AT139" i="9"/>
  <c r="BZ139" i="9"/>
  <c r="DN139" i="9"/>
  <c r="ET139" i="9"/>
  <c r="FZ139" i="9"/>
  <c r="HF139" i="9"/>
  <c r="IL139" i="9"/>
  <c r="H140" i="9" a="1"/>
  <c r="H140" i="9" s="1"/>
  <c r="J140" i="9" a="1"/>
  <c r="J140" i="9" s="1"/>
  <c r="L140" i="9" a="1"/>
  <c r="L140" i="9" s="1"/>
  <c r="AL140" i="9"/>
  <c r="BR140" i="9"/>
  <c r="CX140" i="9"/>
  <c r="DF140" i="9"/>
  <c r="EL140" i="9"/>
  <c r="FR140" i="9"/>
  <c r="GX140" i="9"/>
  <c r="ID140" i="9"/>
  <c r="AD141" i="9"/>
  <c r="BJ141" i="9"/>
  <c r="CP141" i="9"/>
  <c r="ED141" i="9"/>
  <c r="FJ141" i="9"/>
  <c r="GP141" i="9"/>
  <c r="HV141" i="9"/>
  <c r="N134" i="9"/>
  <c r="AT134" i="9"/>
  <c r="BZ134" i="9"/>
  <c r="DN134" i="9"/>
  <c r="ET134" i="9"/>
  <c r="FZ134" i="9"/>
  <c r="HF134" i="9"/>
  <c r="IL134" i="9"/>
  <c r="F135" i="9"/>
  <c r="AL135" i="9"/>
  <c r="BR135" i="9"/>
  <c r="CX135" i="9"/>
  <c r="DF135" i="9"/>
  <c r="EL135" i="9"/>
  <c r="FR135" i="9"/>
  <c r="GX135" i="9"/>
  <c r="ID135" i="9"/>
  <c r="O136" i="9" a="1"/>
  <c r="O136" i="9" s="1"/>
  <c r="F136" i="10" s="1"/>
  <c r="Q136" i="9" a="1"/>
  <c r="Q136" i="9" s="1"/>
  <c r="S136" i="9" a="1"/>
  <c r="S136" i="9" s="1"/>
  <c r="AD136" i="9"/>
  <c r="AU136" i="9" a="1"/>
  <c r="AU136" i="9" s="1"/>
  <c r="J136" i="10" s="1"/>
  <c r="AW136" i="9" a="1"/>
  <c r="AW136" i="9" s="1"/>
  <c r="AY136" i="9" a="1"/>
  <c r="AY136" i="9" s="1"/>
  <c r="BJ136" i="9"/>
  <c r="CP136" i="9"/>
  <c r="ED136" i="9"/>
  <c r="FJ136" i="9"/>
  <c r="GP136" i="9"/>
  <c r="HV136" i="9"/>
  <c r="V137" i="9"/>
  <c r="BB137" i="9"/>
  <c r="CH137" i="9"/>
  <c r="DV137" i="9"/>
  <c r="FB137" i="9"/>
  <c r="GH137" i="9"/>
  <c r="HN137" i="9"/>
  <c r="N138" i="9"/>
  <c r="AT138" i="9"/>
  <c r="BZ138" i="9"/>
  <c r="DN138" i="9"/>
  <c r="ET138" i="9"/>
  <c r="FZ138" i="9"/>
  <c r="HF138" i="9"/>
  <c r="IL138" i="9"/>
  <c r="F139" i="9"/>
  <c r="AL139" i="9"/>
  <c r="BR139" i="9"/>
  <c r="CX139" i="9"/>
  <c r="DF139" i="9"/>
  <c r="EL139" i="9"/>
  <c r="FR139" i="9"/>
  <c r="GX139" i="9"/>
  <c r="ID139" i="9"/>
  <c r="AD140" i="9"/>
  <c r="BJ140" i="9"/>
  <c r="CP140" i="9"/>
  <c r="ED140" i="9"/>
  <c r="FJ140" i="9"/>
  <c r="GP140" i="9"/>
  <c r="HV140" i="9"/>
  <c r="V141" i="9"/>
  <c r="BB141" i="9"/>
  <c r="CH141" i="9"/>
  <c r="DV141" i="9"/>
  <c r="FB141" i="9"/>
  <c r="GH141" i="9"/>
  <c r="HN141" i="9"/>
  <c r="H134" i="9" a="1"/>
  <c r="H134" i="9" s="1"/>
  <c r="J134" i="9" a="1"/>
  <c r="J134" i="9" s="1"/>
  <c r="AN134" i="9" a="1"/>
  <c r="AN134" i="9" s="1"/>
  <c r="AP134" i="9" a="1"/>
  <c r="AP134" i="9" s="1"/>
  <c r="I134" i="14" s="1"/>
  <c r="BR134" i="9"/>
  <c r="CX134" i="9"/>
  <c r="DF134" i="9"/>
  <c r="EL134" i="9"/>
  <c r="FR134" i="9"/>
  <c r="GX134" i="9"/>
  <c r="ID134" i="9"/>
  <c r="AD135" i="9"/>
  <c r="BJ135" i="9"/>
  <c r="CP135" i="9"/>
  <c r="ED135" i="9"/>
  <c r="FJ135" i="9"/>
  <c r="GP135" i="9"/>
  <c r="HV135" i="9"/>
  <c r="X136" i="9" a="1"/>
  <c r="X136" i="9" s="1"/>
  <c r="Z136" i="9" a="1"/>
  <c r="Z136" i="9" s="1"/>
  <c r="F136" i="14" s="1"/>
  <c r="G136" i="14" s="1"/>
  <c r="BD136" i="9" a="1"/>
  <c r="BD136" i="9" s="1"/>
  <c r="BF136" i="9" a="1"/>
  <c r="BF136" i="9" s="1"/>
  <c r="BS136" i="9" a="1"/>
  <c r="BS136" i="9" s="1"/>
  <c r="M136" i="10" s="1"/>
  <c r="BU136" i="9" a="1"/>
  <c r="BU136" i="9" s="1"/>
  <c r="BW136" i="9" a="1"/>
  <c r="BW136" i="9" s="1"/>
  <c r="CJ136" i="9" a="1"/>
  <c r="CJ136" i="9" s="1"/>
  <c r="CL136" i="9" a="1"/>
  <c r="CL136" i="9" s="1"/>
  <c r="DG136" i="9" a="1"/>
  <c r="DG136" i="9" s="1"/>
  <c r="Q136" i="10" s="1"/>
  <c r="F139" i="7" s="1"/>
  <c r="L139" i="7" s="1"/>
  <c r="DI136" i="9" a="1"/>
  <c r="DI136" i="9" s="1"/>
  <c r="DK136" i="9" a="1"/>
  <c r="DK136" i="9" s="1"/>
  <c r="DV136" i="9"/>
  <c r="EM136" i="9" a="1"/>
  <c r="EM136" i="9" s="1"/>
  <c r="U136" i="10" s="1"/>
  <c r="J139" i="7" s="1"/>
  <c r="P139" i="7" s="1"/>
  <c r="EO136" i="9" a="1"/>
  <c r="EO136" i="9" s="1"/>
  <c r="EQ136" i="9" a="1"/>
  <c r="EQ136" i="9" s="1"/>
  <c r="FB136" i="9"/>
  <c r="FS136" i="9" a="1"/>
  <c r="FS136" i="9" s="1"/>
  <c r="X136" i="10" s="1"/>
  <c r="FU136" i="9" a="1"/>
  <c r="FU136" i="9" s="1"/>
  <c r="FW136" i="9" a="1"/>
  <c r="FW136" i="9" s="1"/>
  <c r="GH136" i="9"/>
  <c r="GY136" i="9" a="1"/>
  <c r="GY136" i="9" s="1"/>
  <c r="AB136" i="10" s="1"/>
  <c r="AD139" i="8" s="1"/>
  <c r="HA136" i="9" a="1"/>
  <c r="HA136" i="9" s="1"/>
  <c r="HC136" i="9" a="1"/>
  <c r="HC136" i="9" s="1"/>
  <c r="HN136" i="9"/>
  <c r="IE136" i="9" a="1"/>
  <c r="IE136" i="9" s="1"/>
  <c r="AF136" i="10" s="1"/>
  <c r="AJ139" i="8" s="1"/>
  <c r="IG136" i="9" a="1"/>
  <c r="IG136" i="9" s="1"/>
  <c r="II136" i="9" a="1"/>
  <c r="II136" i="9" s="1"/>
  <c r="N137" i="9"/>
  <c r="AT137" i="9"/>
  <c r="BZ137" i="9"/>
  <c r="DN137" i="9"/>
  <c r="ET137" i="9"/>
  <c r="FZ137" i="9"/>
  <c r="HF137" i="9"/>
  <c r="IL137" i="9"/>
  <c r="H138" i="9" a="1"/>
  <c r="H138" i="9" s="1"/>
  <c r="J138" i="9" a="1"/>
  <c r="J138" i="9" s="1"/>
  <c r="W138" i="9" a="1"/>
  <c r="W138" i="9" s="1"/>
  <c r="G138" i="10" s="1"/>
  <c r="Y138" i="9" a="1"/>
  <c r="Y138" i="9" s="1"/>
  <c r="AA138" i="9" a="1"/>
  <c r="AA138" i="9" s="1"/>
  <c r="AN138" i="9" a="1"/>
  <c r="AN138" i="9" s="1"/>
  <c r="AP138" i="9" a="1"/>
  <c r="AP138" i="9" s="1"/>
  <c r="I138" i="14" s="1"/>
  <c r="BC138" i="9" a="1"/>
  <c r="BC138" i="9" s="1"/>
  <c r="K138" i="10" s="1"/>
  <c r="BE138" i="9" a="1"/>
  <c r="BE138" i="9" s="1"/>
  <c r="BG138" i="9" a="1"/>
  <c r="BG138" i="9" s="1"/>
  <c r="BR138" i="9"/>
  <c r="CI138" i="9" a="1"/>
  <c r="CI138" i="9" s="1"/>
  <c r="O138" i="10" s="1"/>
  <c r="CK138" i="9" a="1"/>
  <c r="CK138" i="9" s="1"/>
  <c r="CM138" i="9" a="1"/>
  <c r="CM138" i="9" s="1"/>
  <c r="CX138" i="9"/>
  <c r="DF138" i="9"/>
  <c r="DW138" i="9" a="1"/>
  <c r="DW138" i="9" s="1"/>
  <c r="DY138" i="9" a="1"/>
  <c r="DY138" i="9" s="1"/>
  <c r="DA138" i="9" s="1"/>
  <c r="EA138" i="9" a="1"/>
  <c r="EA138" i="9" s="1"/>
  <c r="DC138" i="9" s="1"/>
  <c r="EL138" i="9"/>
  <c r="FC138" i="9" a="1"/>
  <c r="FC138" i="9" s="1"/>
  <c r="FE138" i="9" a="1"/>
  <c r="FE138" i="9" s="1"/>
  <c r="FG138" i="9" a="1"/>
  <c r="FG138" i="9" s="1"/>
  <c r="FR138" i="9"/>
  <c r="GI138" i="9" a="1"/>
  <c r="GI138" i="9" s="1"/>
  <c r="Z138" i="10" s="1"/>
  <c r="AB141" i="8" s="1"/>
  <c r="GK138" i="9" a="1"/>
  <c r="GK138" i="9" s="1"/>
  <c r="GM138" i="9" a="1"/>
  <c r="GM138" i="9" s="1"/>
  <c r="GX138" i="9"/>
  <c r="ID138" i="9"/>
  <c r="AD139" i="9"/>
  <c r="BJ139" i="9"/>
  <c r="CP139" i="9"/>
  <c r="ED139" i="9"/>
  <c r="FJ139" i="9"/>
  <c r="GP139" i="9"/>
  <c r="HV139" i="9"/>
  <c r="G140" i="9" a="1"/>
  <c r="G140" i="9" s="1"/>
  <c r="O216" i="12" s="1"/>
  <c r="I140" i="9" a="1"/>
  <c r="I140" i="9" s="1"/>
  <c r="K140" i="9" a="1"/>
  <c r="K140" i="9" s="1"/>
  <c r="V140" i="9"/>
  <c r="BB140" i="9"/>
  <c r="CH140" i="9"/>
  <c r="DV140" i="9"/>
  <c r="FB140" i="9"/>
  <c r="GH140" i="9"/>
  <c r="HN140" i="9"/>
  <c r="N141" i="9"/>
  <c r="AT141" i="9"/>
  <c r="BZ141" i="9"/>
  <c r="DN141" i="9"/>
  <c r="ET141" i="9"/>
  <c r="FZ141" i="9"/>
  <c r="HF141" i="9"/>
  <c r="IL141" i="9"/>
  <c r="BA11" i="21"/>
  <c r="BB11" i="21" s="1"/>
  <c r="BA14" i="21"/>
  <c r="BB14" i="21" s="1"/>
  <c r="BC14" i="21"/>
  <c r="BE14" i="21"/>
  <c r="BC22" i="21"/>
  <c r="BD22" i="21"/>
  <c r="BE22" i="21"/>
  <c r="BA22" i="21"/>
  <c r="BB22" i="21" s="1"/>
  <c r="BD8" i="21"/>
  <c r="BE8" i="21"/>
  <c r="BC8" i="21"/>
  <c r="BA8" i="21"/>
  <c r="BB8" i="21" s="1"/>
  <c r="BC20" i="21"/>
  <c r="BD20" i="21"/>
  <c r="BE20" i="21"/>
  <c r="BA20" i="21"/>
  <c r="BB20" i="21" s="1"/>
  <c r="BC16" i="21"/>
  <c r="BD16" i="21"/>
  <c r="BE16" i="21"/>
  <c r="BA16" i="21"/>
  <c r="BB16" i="21" s="1"/>
  <c r="BC30" i="21"/>
  <c r="BD30" i="21"/>
  <c r="BE30" i="21"/>
  <c r="BA30" i="21"/>
  <c r="BB30" i="21" s="1"/>
  <c r="BA3" i="21"/>
  <c r="BB3" i="21" s="1"/>
  <c r="BC6" i="21"/>
  <c r="BE6" i="21"/>
  <c r="BC28" i="21"/>
  <c r="BD28" i="21"/>
  <c r="BE28" i="21"/>
  <c r="BA28" i="21"/>
  <c r="BB28" i="21" s="1"/>
  <c r="BA10" i="21"/>
  <c r="BB10" i="21" s="1"/>
  <c r="BD4" i="21"/>
  <c r="BE4" i="21"/>
  <c r="BC4" i="21"/>
  <c r="BD12" i="21"/>
  <c r="BE12" i="21"/>
  <c r="BC12" i="21"/>
  <c r="BA6" i="21"/>
  <c r="BB6" i="21" s="1"/>
  <c r="BC24" i="21"/>
  <c r="BD24" i="21"/>
  <c r="BE24" i="21"/>
  <c r="BC32" i="21"/>
  <c r="BE32" i="21"/>
  <c r="BA32" i="21"/>
  <c r="BB32" i="21" s="1"/>
  <c r="BD32" i="21"/>
  <c r="BC33" i="21"/>
  <c r="BE33" i="21"/>
  <c r="BA33" i="21"/>
  <c r="BB33" i="21" s="1"/>
  <c r="BD33" i="21"/>
  <c r="BC34" i="21"/>
  <c r="BE34" i="21"/>
  <c r="BA34" i="21"/>
  <c r="BB34" i="21" s="1"/>
  <c r="BD34" i="21"/>
  <c r="BC35" i="21"/>
  <c r="BE35" i="21"/>
  <c r="BA35" i="21"/>
  <c r="BB35" i="21" s="1"/>
  <c r="BD35" i="21"/>
  <c r="BC36" i="21"/>
  <c r="BE36" i="21"/>
  <c r="BA36" i="21"/>
  <c r="BB36" i="21" s="1"/>
  <c r="BD36" i="21"/>
  <c r="BC37" i="21"/>
  <c r="BE37" i="21"/>
  <c r="BA37" i="21"/>
  <c r="BB37" i="21" s="1"/>
  <c r="BD37" i="21"/>
  <c r="BC38" i="21"/>
  <c r="BE38" i="21"/>
  <c r="BA38" i="21"/>
  <c r="BB38" i="21" s="1"/>
  <c r="BD38" i="21"/>
  <c r="BC39" i="21"/>
  <c r="BE39" i="21"/>
  <c r="BA39" i="21"/>
  <c r="BB39" i="21" s="1"/>
  <c r="BD39" i="21"/>
  <c r="BC40" i="21"/>
  <c r="BE40" i="21"/>
  <c r="BA40" i="21"/>
  <c r="BB40" i="21" s="1"/>
  <c r="BD40" i="21"/>
  <c r="BC41" i="21"/>
  <c r="BE41" i="21"/>
  <c r="BA41" i="21"/>
  <c r="BB41" i="21" s="1"/>
  <c r="BD41" i="21"/>
  <c r="BC42" i="21"/>
  <c r="BE42" i="21"/>
  <c r="BA42" i="21"/>
  <c r="BB42" i="21" s="1"/>
  <c r="BD42" i="21"/>
  <c r="BC43" i="21"/>
  <c r="BE43" i="21"/>
  <c r="BA43" i="21"/>
  <c r="BB43" i="21" s="1"/>
  <c r="BD43" i="21"/>
  <c r="BC44" i="21"/>
  <c r="BE44" i="21"/>
  <c r="BA44" i="21"/>
  <c r="BB44" i="21" s="1"/>
  <c r="BD44" i="21"/>
  <c r="BC45" i="21"/>
  <c r="BE45" i="21"/>
  <c r="BA45" i="21"/>
  <c r="BB45" i="21" s="1"/>
  <c r="BD45" i="21"/>
  <c r="BC46" i="21"/>
  <c r="BE46" i="21"/>
  <c r="BA46" i="21"/>
  <c r="BB46" i="21" s="1"/>
  <c r="BD46" i="21"/>
  <c r="BC47" i="21"/>
  <c r="BE47" i="21"/>
  <c r="BA47" i="21"/>
  <c r="BB47" i="21" s="1"/>
  <c r="BD47" i="21"/>
  <c r="BC48" i="21"/>
  <c r="BE48" i="21"/>
  <c r="BA48" i="21"/>
  <c r="BB48" i="21" s="1"/>
  <c r="BD48" i="21"/>
  <c r="BC49" i="21"/>
  <c r="BE49" i="21"/>
  <c r="BA49" i="21"/>
  <c r="BB49" i="21" s="1"/>
  <c r="BD49" i="21"/>
  <c r="BC50" i="21"/>
  <c r="BE50" i="21"/>
  <c r="BA50" i="21"/>
  <c r="BB50" i="21" s="1"/>
  <c r="BD50" i="21"/>
  <c r="BC51" i="21"/>
  <c r="BE51" i="21"/>
  <c r="BA51" i="21"/>
  <c r="BB51" i="21" s="1"/>
  <c r="BD51" i="21"/>
  <c r="BC52" i="21"/>
  <c r="BE52" i="21"/>
  <c r="BA52" i="21"/>
  <c r="BB52" i="21" s="1"/>
  <c r="BD52" i="21"/>
  <c r="BC53" i="21"/>
  <c r="BE53" i="21"/>
  <c r="BA53" i="21"/>
  <c r="BB53" i="21" s="1"/>
  <c r="BD53" i="21"/>
  <c r="BC54" i="21"/>
  <c r="BE54" i="21"/>
  <c r="BA54" i="21"/>
  <c r="BB54" i="21" s="1"/>
  <c r="BD54" i="21"/>
  <c r="BC55" i="21"/>
  <c r="BE55" i="21"/>
  <c r="BA55" i="21"/>
  <c r="BB55" i="21" s="1"/>
  <c r="BD55" i="21"/>
  <c r="BC56" i="21"/>
  <c r="BE56" i="21"/>
  <c r="BA56" i="21"/>
  <c r="BB56" i="21" s="1"/>
  <c r="BD56" i="21"/>
  <c r="BD5" i="21"/>
  <c r="BA5" i="21"/>
  <c r="BB5" i="21" s="1"/>
  <c r="BE5" i="21"/>
  <c r="BC5" i="21"/>
  <c r="BD9" i="21"/>
  <c r="BA9" i="21"/>
  <c r="BB9" i="21" s="1"/>
  <c r="BE9" i="21"/>
  <c r="BC9" i="21"/>
  <c r="BD13" i="21"/>
  <c r="BA13" i="21"/>
  <c r="BB13" i="21" s="1"/>
  <c r="BE13" i="21"/>
  <c r="BC13" i="21"/>
  <c r="BC18" i="21"/>
  <c r="BD18" i="21"/>
  <c r="BE18" i="21"/>
  <c r="BC26" i="21"/>
  <c r="BD26" i="21"/>
  <c r="BE26" i="21"/>
  <c r="BC57" i="21"/>
  <c r="BE57" i="21"/>
  <c r="BA57" i="21"/>
  <c r="BB57" i="21" s="1"/>
  <c r="BD57" i="21"/>
  <c r="BC58" i="21"/>
  <c r="BE58" i="21"/>
  <c r="BA58" i="21"/>
  <c r="BB58" i="21" s="1"/>
  <c r="BD58" i="21"/>
  <c r="BC59" i="21"/>
  <c r="BE59" i="21"/>
  <c r="BA59" i="21"/>
  <c r="BB59" i="21" s="1"/>
  <c r="BD59" i="21"/>
  <c r="BC60" i="21"/>
  <c r="BE60" i="21"/>
  <c r="BA60" i="21"/>
  <c r="BB60" i="21" s="1"/>
  <c r="BD60" i="21"/>
  <c r="BC61" i="21"/>
  <c r="BE61" i="21"/>
  <c r="BA61" i="21"/>
  <c r="BB61" i="21" s="1"/>
  <c r="BD61" i="21"/>
  <c r="BC62" i="21"/>
  <c r="BE62" i="21"/>
  <c r="BA62" i="21"/>
  <c r="BB62" i="21" s="1"/>
  <c r="BD62" i="21"/>
  <c r="BC63" i="21"/>
  <c r="BE63" i="21"/>
  <c r="BA63" i="21"/>
  <c r="BB63" i="21" s="1"/>
  <c r="BD63" i="21"/>
  <c r="BC64" i="21"/>
  <c r="BE64" i="21"/>
  <c r="BA64" i="21"/>
  <c r="BB64" i="21" s="1"/>
  <c r="BD64" i="21"/>
  <c r="BC65" i="21"/>
  <c r="BE65" i="21"/>
  <c r="BA65" i="21"/>
  <c r="BB65" i="21" s="1"/>
  <c r="BD65" i="21"/>
  <c r="BC66" i="21"/>
  <c r="BE66" i="21"/>
  <c r="BA66" i="21"/>
  <c r="BB66" i="21" s="1"/>
  <c r="BD66" i="21"/>
  <c r="BC67" i="21"/>
  <c r="BE67" i="21"/>
  <c r="BA67" i="21"/>
  <c r="BB67" i="21" s="1"/>
  <c r="BD67" i="21"/>
  <c r="BC68" i="21"/>
  <c r="BE68" i="21"/>
  <c r="BA68" i="21"/>
  <c r="BB68" i="21" s="1"/>
  <c r="BD68" i="21"/>
  <c r="BC69" i="21"/>
  <c r="BE69" i="21"/>
  <c r="BA69" i="21"/>
  <c r="BB69" i="21" s="1"/>
  <c r="BD69" i="21"/>
  <c r="BC70" i="21"/>
  <c r="BE70" i="21"/>
  <c r="BA70" i="21"/>
  <c r="BB70" i="21" s="1"/>
  <c r="BD70" i="21"/>
  <c r="BC71" i="21"/>
  <c r="BE71" i="21"/>
  <c r="BA71" i="21"/>
  <c r="BB71" i="21" s="1"/>
  <c r="BD71" i="21"/>
  <c r="BC72" i="21"/>
  <c r="BE72" i="21"/>
  <c r="BA72" i="21"/>
  <c r="BB72" i="21" s="1"/>
  <c r="BD72" i="21"/>
  <c r="BC73" i="21"/>
  <c r="BE73" i="21"/>
  <c r="BA73" i="21"/>
  <c r="BB73" i="21" s="1"/>
  <c r="BD73" i="21"/>
  <c r="BC74" i="21"/>
  <c r="BE74" i="21"/>
  <c r="BA74" i="21"/>
  <c r="BB74" i="21" s="1"/>
  <c r="BD74" i="21"/>
  <c r="BC75" i="21"/>
  <c r="BE75" i="21"/>
  <c r="BA75" i="21"/>
  <c r="BB75" i="21" s="1"/>
  <c r="BD75" i="21"/>
  <c r="BC76" i="21"/>
  <c r="BE76" i="21"/>
  <c r="BA76" i="21"/>
  <c r="BB76" i="21" s="1"/>
  <c r="BD76" i="21"/>
  <c r="BC77" i="21"/>
  <c r="BE77" i="21"/>
  <c r="BA77" i="21"/>
  <c r="BB77" i="21" s="1"/>
  <c r="BD77" i="21"/>
  <c r="BC78" i="21"/>
  <c r="BE78" i="21"/>
  <c r="BA78" i="21"/>
  <c r="BB78" i="21" s="1"/>
  <c r="BD78" i="21"/>
  <c r="BC79" i="21"/>
  <c r="BE79" i="21"/>
  <c r="BA79" i="21"/>
  <c r="BB79" i="21" s="1"/>
  <c r="BD79" i="21"/>
  <c r="BC80" i="21"/>
  <c r="BE80" i="21"/>
  <c r="BA80" i="21"/>
  <c r="BB80" i="21" s="1"/>
  <c r="BD80" i="21"/>
  <c r="BC81" i="21"/>
  <c r="BE81" i="21"/>
  <c r="BA81" i="21"/>
  <c r="BB81" i="21" s="1"/>
  <c r="BD81" i="21"/>
  <c r="BC82" i="21"/>
  <c r="BE82" i="21"/>
  <c r="BA82" i="21"/>
  <c r="BB82" i="21" s="1"/>
  <c r="BD82" i="21"/>
  <c r="BC83" i="21"/>
  <c r="BE83" i="21"/>
  <c r="BA83" i="21"/>
  <c r="BB83" i="21" s="1"/>
  <c r="BD83" i="21"/>
  <c r="BC84" i="21"/>
  <c r="BE84" i="21"/>
  <c r="BA84" i="21"/>
  <c r="BB84" i="21" s="1"/>
  <c r="BD84" i="21"/>
  <c r="BC85" i="21"/>
  <c r="BE85" i="21"/>
  <c r="BA85" i="21"/>
  <c r="BB85" i="21" s="1"/>
  <c r="BD85" i="21"/>
  <c r="BC86" i="21"/>
  <c r="BE86" i="21"/>
  <c r="BA86" i="21"/>
  <c r="BB86" i="21" s="1"/>
  <c r="BD86" i="21"/>
  <c r="BC87" i="21"/>
  <c r="BE87" i="21"/>
  <c r="BA87" i="21"/>
  <c r="BB87" i="21" s="1"/>
  <c r="BD87" i="21"/>
  <c r="BC88" i="21"/>
  <c r="BE88" i="21"/>
  <c r="BA88" i="21"/>
  <c r="BB88" i="21" s="1"/>
  <c r="BD88" i="21"/>
  <c r="BC89" i="21"/>
  <c r="BE89" i="21"/>
  <c r="BA89" i="21"/>
  <c r="BB89" i="21" s="1"/>
  <c r="BD89" i="21"/>
  <c r="BC90" i="21"/>
  <c r="BE90" i="21"/>
  <c r="BA90" i="21"/>
  <c r="BB90" i="21" s="1"/>
  <c r="BD90" i="21"/>
  <c r="BC91" i="21"/>
  <c r="BE91" i="21"/>
  <c r="BA91" i="21"/>
  <c r="BB91" i="21" s="1"/>
  <c r="BD91" i="21"/>
  <c r="BC92" i="21"/>
  <c r="BE92" i="21"/>
  <c r="BA92" i="21"/>
  <c r="BB92" i="21" s="1"/>
  <c r="BD92" i="21"/>
  <c r="BC93" i="21"/>
  <c r="BE93" i="21"/>
  <c r="BA93" i="21"/>
  <c r="BB93" i="21" s="1"/>
  <c r="BD93" i="21"/>
  <c r="BC94" i="21"/>
  <c r="BE94" i="21"/>
  <c r="BA94" i="21"/>
  <c r="BB94" i="21" s="1"/>
  <c r="BD94" i="21"/>
  <c r="BC95" i="21"/>
  <c r="BE95" i="21"/>
  <c r="BA95" i="21"/>
  <c r="BB95" i="21" s="1"/>
  <c r="BD95" i="21"/>
  <c r="BC96" i="21"/>
  <c r="BE96" i="21"/>
  <c r="BA96" i="21"/>
  <c r="BB96" i="21" s="1"/>
  <c r="BD96" i="21"/>
  <c r="BC97" i="21"/>
  <c r="BE97" i="21"/>
  <c r="BA97" i="21"/>
  <c r="BB97" i="21" s="1"/>
  <c r="BD97" i="21"/>
  <c r="BC98" i="21"/>
  <c r="BE98" i="21"/>
  <c r="BA98" i="21"/>
  <c r="BB98" i="21" s="1"/>
  <c r="BD98" i="21"/>
  <c r="BC99" i="21"/>
  <c r="BE99" i="21"/>
  <c r="BA99" i="21"/>
  <c r="BB99" i="21" s="1"/>
  <c r="BD99" i="21"/>
  <c r="BC100" i="21"/>
  <c r="BE100" i="21"/>
  <c r="BA100" i="21"/>
  <c r="BB100" i="21" s="1"/>
  <c r="BD100" i="21"/>
  <c r="BC101" i="21"/>
  <c r="BE101" i="21"/>
  <c r="BA101" i="21"/>
  <c r="BB101" i="21" s="1"/>
  <c r="BD101" i="21"/>
  <c r="BC102" i="21"/>
  <c r="BE102" i="21"/>
  <c r="BA102" i="21"/>
  <c r="BB102" i="21" s="1"/>
  <c r="BD102" i="21"/>
  <c r="BC103" i="21"/>
  <c r="BE103" i="21"/>
  <c r="BA103" i="21"/>
  <c r="BB103" i="21" s="1"/>
  <c r="BD103" i="21"/>
  <c r="BC104" i="21"/>
  <c r="BE104" i="21"/>
  <c r="BA104" i="21"/>
  <c r="BB104" i="21" s="1"/>
  <c r="BD104" i="21"/>
  <c r="BC105" i="21"/>
  <c r="BE105" i="21"/>
  <c r="BA105" i="21"/>
  <c r="BB105" i="21" s="1"/>
  <c r="BD105" i="21"/>
  <c r="BC106" i="21"/>
  <c r="BE106" i="21"/>
  <c r="BA106" i="21"/>
  <c r="BB106" i="21" s="1"/>
  <c r="BD106" i="21"/>
  <c r="BC107" i="21"/>
  <c r="BE107" i="21"/>
  <c r="BA107" i="21"/>
  <c r="BB107" i="21" s="1"/>
  <c r="BD107" i="21"/>
  <c r="BC108" i="21"/>
  <c r="BE108" i="21"/>
  <c r="BA108" i="21"/>
  <c r="BB108" i="21" s="1"/>
  <c r="BD108" i="21"/>
  <c r="BC109" i="21"/>
  <c r="BE109" i="21"/>
  <c r="BA109" i="21"/>
  <c r="BB109" i="21" s="1"/>
  <c r="BD109" i="21"/>
  <c r="BC110" i="21"/>
  <c r="BE110" i="21"/>
  <c r="BA110" i="21"/>
  <c r="BB110" i="21" s="1"/>
  <c r="BD110" i="21"/>
  <c r="BC111" i="21"/>
  <c r="BD111" i="21"/>
  <c r="BA111" i="21"/>
  <c r="BB111" i="21" s="1"/>
  <c r="BE111" i="21"/>
  <c r="BD3" i="21"/>
  <c r="BD7" i="21"/>
  <c r="BD11" i="21"/>
  <c r="BD15" i="21"/>
  <c r="BC3" i="21"/>
  <c r="BD6" i="21"/>
  <c r="BC7" i="21"/>
  <c r="BD10" i="21"/>
  <c r="BC11" i="21"/>
  <c r="BD14" i="21"/>
  <c r="BC15" i="21"/>
  <c r="BC17" i="21"/>
  <c r="BD17" i="21"/>
  <c r="BC19" i="21"/>
  <c r="BD19" i="21"/>
  <c r="BC21" i="21"/>
  <c r="BD21" i="21"/>
  <c r="BC23" i="21"/>
  <c r="BD23" i="21"/>
  <c r="BC25" i="21"/>
  <c r="BD25" i="21"/>
  <c r="BC27" i="21"/>
  <c r="BD27" i="21"/>
  <c r="BC29" i="21"/>
  <c r="BD29" i="21"/>
  <c r="BC31" i="21"/>
  <c r="BD31" i="21"/>
  <c r="BD112" i="21"/>
  <c r="BC112" i="21"/>
  <c r="BE112" i="21"/>
  <c r="BA112" i="21"/>
  <c r="BB112" i="21" s="1"/>
  <c r="BA113" i="21"/>
  <c r="BB113" i="21" s="1"/>
  <c r="BE113" i="21"/>
  <c r="BA114" i="21"/>
  <c r="BB114" i="21" s="1"/>
  <c r="BE114" i="21"/>
  <c r="BA115" i="21"/>
  <c r="BB115" i="21" s="1"/>
  <c r="BE115" i="21"/>
  <c r="BA116" i="21"/>
  <c r="BB116" i="21" s="1"/>
  <c r="BE116" i="21"/>
  <c r="BA117" i="21"/>
  <c r="BB117" i="21" s="1"/>
  <c r="BE117" i="21"/>
  <c r="BA118" i="21"/>
  <c r="BB118" i="21" s="1"/>
  <c r="BE118" i="21"/>
  <c r="BA119" i="21"/>
  <c r="BB119" i="21" s="1"/>
  <c r="BE119" i="21"/>
  <c r="BA120" i="21"/>
  <c r="BB120" i="21" s="1"/>
  <c r="BE120" i="21"/>
  <c r="BA121" i="21"/>
  <c r="BB121" i="21" s="1"/>
  <c r="BE121" i="21"/>
  <c r="BA122" i="21"/>
  <c r="BB122" i="21" s="1"/>
  <c r="BE122" i="21"/>
  <c r="BA123" i="21"/>
  <c r="BB123" i="21" s="1"/>
  <c r="BE123" i="21"/>
  <c r="BA124" i="21"/>
  <c r="BB124" i="21" s="1"/>
  <c r="BE124" i="21"/>
  <c r="BA125" i="21"/>
  <c r="BB125" i="21" s="1"/>
  <c r="BE125" i="21"/>
  <c r="BA126" i="21"/>
  <c r="BB126" i="21" s="1"/>
  <c r="BE126" i="21"/>
  <c r="BA127" i="21"/>
  <c r="BB127" i="21" s="1"/>
  <c r="BE127" i="21"/>
  <c r="BA128" i="21"/>
  <c r="BB128" i="21" s="1"/>
  <c r="BE128" i="21"/>
  <c r="BA129" i="21"/>
  <c r="BB129" i="21" s="1"/>
  <c r="BE129" i="21"/>
  <c r="BA130" i="21"/>
  <c r="BB130" i="21" s="1"/>
  <c r="BE130" i="21"/>
  <c r="BA131" i="21"/>
  <c r="BB131" i="21" s="1"/>
  <c r="BE131" i="21"/>
  <c r="BA132" i="21"/>
  <c r="BB132" i="21" s="1"/>
  <c r="BE132" i="21"/>
  <c r="BA133" i="21"/>
  <c r="BB133" i="21" s="1"/>
  <c r="BE133" i="21"/>
  <c r="BA134" i="21"/>
  <c r="BB134" i="21" s="1"/>
  <c r="BE134" i="21"/>
  <c r="BA135" i="21"/>
  <c r="BB135" i="21" s="1"/>
  <c r="BE135" i="21"/>
  <c r="BA136" i="21"/>
  <c r="BB136" i="21" s="1"/>
  <c r="BE136" i="21"/>
  <c r="BA137" i="21"/>
  <c r="BB137" i="21" s="1"/>
  <c r="BE137" i="21"/>
  <c r="BA138" i="21"/>
  <c r="BB138" i="21" s="1"/>
  <c r="BE138" i="21"/>
  <c r="BA139" i="21"/>
  <c r="BB139" i="21" s="1"/>
  <c r="BE139" i="21"/>
  <c r="BA140" i="21"/>
  <c r="BB140" i="21" s="1"/>
  <c r="BE140" i="21"/>
  <c r="BA141" i="21"/>
  <c r="BB141" i="21" s="1"/>
  <c r="BE141" i="21"/>
  <c r="BA142" i="21"/>
  <c r="BB142" i="21" s="1"/>
  <c r="BE142" i="21"/>
  <c r="BA143" i="21"/>
  <c r="BB143" i="21" s="1"/>
  <c r="BE143" i="21"/>
  <c r="BA144" i="21"/>
  <c r="BB144" i="21" s="1"/>
  <c r="BE144" i="21"/>
  <c r="BA145" i="21"/>
  <c r="BB145" i="21" s="1"/>
  <c r="BE145" i="21"/>
  <c r="BA146" i="21"/>
  <c r="BB146" i="21" s="1"/>
  <c r="BE146" i="21"/>
  <c r="BA147" i="21"/>
  <c r="BB147" i="21" s="1"/>
  <c r="BE147" i="21"/>
  <c r="BA148" i="21"/>
  <c r="BB148" i="21" s="1"/>
  <c r="BE148" i="21"/>
  <c r="BA149" i="21"/>
  <c r="BB149" i="21" s="1"/>
  <c r="BE149" i="21"/>
  <c r="BA150" i="21"/>
  <c r="BB150" i="21" s="1"/>
  <c r="BE150" i="21"/>
  <c r="BA151" i="21"/>
  <c r="BB151" i="21" s="1"/>
  <c r="BE151" i="21"/>
  <c r="BA152" i="21"/>
  <c r="BB152" i="21" s="1"/>
  <c r="BE152" i="21"/>
  <c r="BA153" i="21"/>
  <c r="BB153" i="21" s="1"/>
  <c r="BE153" i="21"/>
  <c r="BE154" i="21"/>
  <c r="BC113" i="21"/>
  <c r="BC114" i="21"/>
  <c r="BC115" i="21"/>
  <c r="BC116" i="21"/>
  <c r="BC117" i="21"/>
  <c r="BC118" i="21"/>
  <c r="BE155" i="21"/>
  <c r="BA155" i="21"/>
  <c r="BB155" i="21" s="1"/>
  <c r="BD155" i="21"/>
  <c r="BE156" i="21"/>
  <c r="BA156" i="21"/>
  <c r="BB156" i="21" s="1"/>
  <c r="BD156" i="21"/>
  <c r="BE157" i="21"/>
  <c r="BA157" i="21"/>
  <c r="BB157" i="21" s="1"/>
  <c r="BD157" i="21"/>
  <c r="BE158" i="21"/>
  <c r="BA158" i="21"/>
  <c r="BB158" i="21" s="1"/>
  <c r="BD158" i="21"/>
  <c r="BE159" i="21"/>
  <c r="BA159" i="21"/>
  <c r="BB159" i="21" s="1"/>
  <c r="BD159" i="21"/>
  <c r="BE160" i="21"/>
  <c r="BA160" i="21"/>
  <c r="BB160" i="21" s="1"/>
  <c r="BD160" i="21"/>
  <c r="BE161" i="21"/>
  <c r="BA161" i="21"/>
  <c r="BB161" i="21" s="1"/>
  <c r="BD161" i="21"/>
  <c r="BE162" i="21"/>
  <c r="BA162" i="21"/>
  <c r="BB162" i="21" s="1"/>
  <c r="BD162" i="21"/>
  <c r="BE163" i="21"/>
  <c r="BA163" i="21"/>
  <c r="BB163" i="21" s="1"/>
  <c r="BD163" i="21"/>
  <c r="BE164" i="21"/>
  <c r="BA164" i="21"/>
  <c r="BB164" i="21" s="1"/>
  <c r="BD164" i="21"/>
  <c r="BE165" i="21"/>
  <c r="BA165" i="21"/>
  <c r="BB165" i="21" s="1"/>
  <c r="BD165" i="21"/>
  <c r="BE166" i="21"/>
  <c r="BA166" i="21"/>
  <c r="BB166" i="21" s="1"/>
  <c r="BD166" i="21"/>
  <c r="BC167" i="21"/>
  <c r="BE167" i="21"/>
  <c r="BA167" i="21"/>
  <c r="BB167" i="21" s="1"/>
  <c r="BD167" i="21"/>
  <c r="BD154" i="21"/>
  <c r="BD168" i="21"/>
  <c r="BD169" i="21"/>
  <c r="BD170" i="21"/>
  <c r="BD171" i="21"/>
  <c r="BD172" i="21"/>
  <c r="BD173" i="21"/>
  <c r="BD174" i="21"/>
  <c r="BD175" i="21"/>
  <c r="BD176" i="21"/>
  <c r="BD177" i="21"/>
  <c r="BD178" i="21"/>
  <c r="BD179" i="21"/>
  <c r="BD180" i="21"/>
  <c r="BD181" i="21"/>
  <c r="BD182" i="21"/>
  <c r="BD183" i="21"/>
  <c r="BD184" i="21"/>
  <c r="BD185" i="21"/>
  <c r="BD186" i="21"/>
  <c r="BD187" i="21"/>
  <c r="BD188" i="21"/>
  <c r="BD189" i="21"/>
  <c r="BD190" i="21"/>
  <c r="BD191" i="21"/>
  <c r="BD192" i="21"/>
  <c r="BD193" i="21"/>
  <c r="BA168" i="21"/>
  <c r="BB168" i="21" s="1"/>
  <c r="BE168" i="21"/>
  <c r="BA169" i="21"/>
  <c r="BB169" i="21" s="1"/>
  <c r="BE169" i="21"/>
  <c r="BA170" i="21"/>
  <c r="BB170" i="21" s="1"/>
  <c r="BE170" i="21"/>
  <c r="BA171" i="21"/>
  <c r="BB171" i="21" s="1"/>
  <c r="BE171" i="21"/>
  <c r="BA172" i="21"/>
  <c r="BB172" i="21" s="1"/>
  <c r="BE172" i="21"/>
  <c r="BA173" i="21"/>
  <c r="BB173" i="21" s="1"/>
  <c r="BE173" i="21"/>
  <c r="BA174" i="21"/>
  <c r="BB174" i="21" s="1"/>
  <c r="BE174" i="21"/>
  <c r="BA175" i="21"/>
  <c r="BB175" i="21" s="1"/>
  <c r="BE175" i="21"/>
  <c r="BA176" i="21"/>
  <c r="BB176" i="21" s="1"/>
  <c r="BE176" i="21"/>
  <c r="BA177" i="21"/>
  <c r="BB177" i="21" s="1"/>
  <c r="BE177" i="21"/>
  <c r="BA178" i="21"/>
  <c r="BB178" i="21" s="1"/>
  <c r="BE178" i="21"/>
  <c r="BA179" i="21"/>
  <c r="BB179" i="21" s="1"/>
  <c r="BE179" i="21"/>
  <c r="BA180" i="21"/>
  <c r="BB180" i="21" s="1"/>
  <c r="BE180" i="21"/>
  <c r="BA181" i="21"/>
  <c r="BB181" i="21" s="1"/>
  <c r="BE181" i="21"/>
  <c r="BA182" i="21"/>
  <c r="BB182" i="21" s="1"/>
  <c r="BE182" i="21"/>
  <c r="BA183" i="21"/>
  <c r="BB183" i="21" s="1"/>
  <c r="BE183" i="21"/>
  <c r="BA184" i="21"/>
  <c r="BB184" i="21" s="1"/>
  <c r="BE184" i="21"/>
  <c r="BA185" i="21"/>
  <c r="BB185" i="21" s="1"/>
  <c r="BE185" i="21"/>
  <c r="BA186" i="21"/>
  <c r="BB186" i="21" s="1"/>
  <c r="BE186" i="21"/>
  <c r="BA187" i="21"/>
  <c r="BB187" i="21" s="1"/>
  <c r="BE187" i="21"/>
  <c r="BA188" i="21"/>
  <c r="BB188" i="21" s="1"/>
  <c r="BE188" i="21"/>
  <c r="BA189" i="21"/>
  <c r="BB189" i="21" s="1"/>
  <c r="BE189" i="21"/>
  <c r="BA190" i="21"/>
  <c r="BB190" i="21" s="1"/>
  <c r="BE190" i="21"/>
  <c r="BA191" i="21"/>
  <c r="BB191" i="21" s="1"/>
  <c r="BE191" i="21"/>
  <c r="BA192" i="21"/>
  <c r="BB192" i="21" s="1"/>
  <c r="BE192" i="21"/>
  <c r="BA193" i="21"/>
  <c r="BB193" i="21" s="1"/>
  <c r="BE193" i="21"/>
  <c r="Q84" i="8" l="1"/>
  <c r="R84" i="8" s="1"/>
  <c r="Q85" i="8"/>
  <c r="R85" i="8" s="1"/>
  <c r="X111" i="8"/>
  <c r="S110" i="3" s="1"/>
  <c r="Q122" i="8"/>
  <c r="R122" i="8" s="1"/>
  <c r="Q123" i="8"/>
  <c r="R123" i="8" s="1"/>
  <c r="Q124" i="8"/>
  <c r="R124" i="8" s="1"/>
  <c r="Q125" i="8"/>
  <c r="R125" i="8" s="1"/>
  <c r="Q116" i="8"/>
  <c r="R116" i="8" s="1"/>
  <c r="Q117" i="8"/>
  <c r="R117" i="8" s="1"/>
  <c r="Q93" i="8"/>
  <c r="R93" i="8" s="1"/>
  <c r="Q94" i="8"/>
  <c r="R94" i="8" s="1"/>
  <c r="Q95" i="8"/>
  <c r="R95" i="8" s="1"/>
  <c r="X95" i="8" s="1"/>
  <c r="S94" i="3" s="1"/>
  <c r="Q96" i="8"/>
  <c r="R96" i="8" s="1"/>
  <c r="Q80" i="8"/>
  <c r="R80" i="8" s="1"/>
  <c r="Q81" i="8"/>
  <c r="R81" i="8" s="1"/>
  <c r="X81" i="8" s="1"/>
  <c r="S80" i="3" s="1"/>
  <c r="Q82" i="8"/>
  <c r="R82" i="8" s="1"/>
  <c r="Q83" i="8"/>
  <c r="R83" i="8" s="1"/>
  <c r="X83" i="8" s="1"/>
  <c r="S82" i="3" s="1"/>
  <c r="Q33" i="8"/>
  <c r="R33" i="8" s="1"/>
  <c r="Q34" i="8"/>
  <c r="R34" i="8" s="1"/>
  <c r="Q35" i="8"/>
  <c r="R35" i="8" s="1"/>
  <c r="Q29" i="8"/>
  <c r="R29" i="8" s="1"/>
  <c r="Q30" i="8"/>
  <c r="R30" i="8" s="1"/>
  <c r="Q31" i="8"/>
  <c r="R31" i="8" s="1"/>
  <c r="X122" i="8"/>
  <c r="S121" i="3" s="1"/>
  <c r="X94" i="8"/>
  <c r="S93" i="3" s="1"/>
  <c r="X82" i="8"/>
  <c r="S81" i="3" s="1"/>
  <c r="X70" i="8"/>
  <c r="S69" i="3" s="1"/>
  <c r="X34" i="8"/>
  <c r="S33" i="3" s="1"/>
  <c r="X30" i="8"/>
  <c r="S29" i="3" s="1"/>
  <c r="X14" i="8"/>
  <c r="S13" i="3" s="1"/>
  <c r="X7" i="8"/>
  <c r="S6" i="3" s="1"/>
  <c r="Q112" i="8"/>
  <c r="R112" i="8" s="1"/>
  <c r="Q113" i="8"/>
  <c r="R113" i="8" s="1"/>
  <c r="X113" i="8" s="1"/>
  <c r="S112" i="3" s="1"/>
  <c r="Q62" i="8"/>
  <c r="R62" i="8" s="1"/>
  <c r="Q63" i="8"/>
  <c r="R63" i="8" s="1"/>
  <c r="Q25" i="8"/>
  <c r="R25" i="8" s="1"/>
  <c r="X25" i="8" s="1"/>
  <c r="S24" i="3" s="1"/>
  <c r="Q26" i="8"/>
  <c r="R26" i="8" s="1"/>
  <c r="X117" i="8"/>
  <c r="S116" i="3" s="1"/>
  <c r="X93" i="8"/>
  <c r="S92" i="3" s="1"/>
  <c r="X85" i="8"/>
  <c r="S84" i="3" s="1"/>
  <c r="X73" i="8"/>
  <c r="S72" i="3" s="1"/>
  <c r="X57" i="8"/>
  <c r="S56" i="3" s="1"/>
  <c r="X53" i="8"/>
  <c r="S52" i="3" s="1"/>
  <c r="X41" i="8"/>
  <c r="S40" i="3" s="1"/>
  <c r="Q89" i="8"/>
  <c r="R89" i="8" s="1"/>
  <c r="X89" i="8" s="1"/>
  <c r="S88" i="3" s="1"/>
  <c r="Q90" i="8"/>
  <c r="R90" i="8" s="1"/>
  <c r="Q91" i="8"/>
  <c r="R91" i="8" s="1"/>
  <c r="X91" i="8" s="1"/>
  <c r="S90" i="3" s="1"/>
  <c r="Q92" i="8"/>
  <c r="R92" i="8" s="1"/>
  <c r="Q11" i="8"/>
  <c r="R11" i="8" s="1"/>
  <c r="Q13" i="8"/>
  <c r="R13" i="8" s="1"/>
  <c r="X116" i="8"/>
  <c r="S115" i="3" s="1"/>
  <c r="X104" i="8"/>
  <c r="S103" i="3" s="1"/>
  <c r="X100" i="8"/>
  <c r="S99" i="3" s="1"/>
  <c r="X48" i="8"/>
  <c r="S47" i="3" s="1"/>
  <c r="IB135" i="9" a="1"/>
  <c r="IB135" i="9" s="1"/>
  <c r="HZ135" i="9" a="1"/>
  <c r="HZ135" i="9" s="1"/>
  <c r="AK135" i="14" s="1"/>
  <c r="HX135" i="9" a="1"/>
  <c r="HX135" i="9" s="1"/>
  <c r="IA135" i="9" a="1"/>
  <c r="IA135" i="9" s="1"/>
  <c r="HY135" i="9" a="1"/>
  <c r="HY135" i="9" s="1"/>
  <c r="HW135" i="9" a="1"/>
  <c r="HW135" i="9" s="1"/>
  <c r="AE135" i="10" s="1"/>
  <c r="AI138" i="8" s="1"/>
  <c r="IC135" i="9" a="1"/>
  <c r="IC135" i="9" s="1"/>
  <c r="S135" i="15" s="1"/>
  <c r="CV135" i="9" a="1"/>
  <c r="CV135" i="9" s="1"/>
  <c r="CT135" i="9" a="1"/>
  <c r="CT135" i="9" s="1"/>
  <c r="CR135" i="9" a="1"/>
  <c r="CR135" i="9" s="1"/>
  <c r="CQ135" i="9" a="1"/>
  <c r="CQ135" i="9" s="1"/>
  <c r="P135" i="10" s="1"/>
  <c r="CW135" i="9" a="1"/>
  <c r="CW135" i="9" s="1"/>
  <c r="CU135" i="9" a="1"/>
  <c r="CU135" i="9" s="1"/>
  <c r="CS135" i="9" a="1"/>
  <c r="CS135" i="9" s="1"/>
  <c r="HD134" i="9" a="1"/>
  <c r="HD134" i="9" s="1"/>
  <c r="HB134" i="9" a="1"/>
  <c r="HB134" i="9" s="1"/>
  <c r="AF134" i="14" s="1"/>
  <c r="GZ134" i="9" a="1"/>
  <c r="GZ134" i="9" s="1"/>
  <c r="GY134" i="9" a="1"/>
  <c r="GY134" i="9" s="1"/>
  <c r="AB134" i="10" s="1"/>
  <c r="AD137" i="8" s="1"/>
  <c r="HE134" i="9" a="1"/>
  <c r="HE134" i="9" s="1"/>
  <c r="P134" i="15" s="1"/>
  <c r="HC134" i="9" a="1"/>
  <c r="HC134" i="9" s="1"/>
  <c r="HA134" i="9" a="1"/>
  <c r="HA134" i="9" s="1"/>
  <c r="GW137" i="9" a="1"/>
  <c r="GW137" i="9" s="1"/>
  <c r="O137" i="15" s="1"/>
  <c r="GU137" i="9" a="1"/>
  <c r="GU137" i="9" s="1"/>
  <c r="GS137" i="9" a="1"/>
  <c r="GS137" i="9" s="1"/>
  <c r="GQ137" i="9" a="1"/>
  <c r="GQ137" i="9" s="1"/>
  <c r="AA137" i="10" s="1"/>
  <c r="AC140" i="8" s="1"/>
  <c r="GV137" i="9" a="1"/>
  <c r="GV137" i="9" s="1"/>
  <c r="GT137" i="9" a="1"/>
  <c r="GT137" i="9" s="1"/>
  <c r="AE137" i="14" s="1"/>
  <c r="GR137" i="9" a="1"/>
  <c r="GR137" i="9" s="1"/>
  <c r="BQ137" i="9" a="1"/>
  <c r="BQ137" i="9" s="1"/>
  <c r="F137" i="15" s="1"/>
  <c r="BO137" i="9" a="1"/>
  <c r="BO137" i="9" s="1"/>
  <c r="BM137" i="9" a="1"/>
  <c r="BM137" i="9" s="1"/>
  <c r="BK137" i="9" a="1"/>
  <c r="BK137" i="9" s="1"/>
  <c r="L137" i="10" s="1"/>
  <c r="BP137" i="9" a="1"/>
  <c r="BP137" i="9" s="1"/>
  <c r="BN137" i="9" a="1"/>
  <c r="BN137" i="9" s="1"/>
  <c r="J137" i="14" s="1"/>
  <c r="BL137" i="9" a="1"/>
  <c r="BL137" i="9" s="1"/>
  <c r="FP123" i="9" a="1"/>
  <c r="FP123" i="9" s="1"/>
  <c r="FN123" i="9" a="1"/>
  <c r="FN123" i="9" s="1"/>
  <c r="FL123" i="9" a="1"/>
  <c r="FL123" i="9" s="1"/>
  <c r="FQ123" i="9" a="1"/>
  <c r="FQ123" i="9" s="1"/>
  <c r="FO123" i="9" a="1"/>
  <c r="FO123" i="9" s="1"/>
  <c r="FM123" i="9" a="1"/>
  <c r="FM123" i="9" s="1"/>
  <c r="FK123" i="9" a="1"/>
  <c r="FK123" i="9" s="1"/>
  <c r="W123" i="10" s="1"/>
  <c r="AJ123" i="9" a="1"/>
  <c r="AJ123" i="9" s="1"/>
  <c r="AH123" i="9" a="1"/>
  <c r="AH123" i="9" s="1"/>
  <c r="H123" i="14" s="1"/>
  <c r="AF123" i="9" a="1"/>
  <c r="AF123" i="9" s="1"/>
  <c r="AK123" i="9" a="1"/>
  <c r="AK123" i="9" s="1"/>
  <c r="D123" i="15" s="1"/>
  <c r="AI123" i="9" a="1"/>
  <c r="AI123" i="9" s="1"/>
  <c r="AG123" i="9" a="1"/>
  <c r="AG123" i="9" s="1"/>
  <c r="AE123" i="9" a="1"/>
  <c r="AE123" i="9" s="1"/>
  <c r="H123" i="10" s="1"/>
  <c r="EZ141" i="9" a="1"/>
  <c r="EZ141" i="9" s="1"/>
  <c r="EX141" i="9" a="1"/>
  <c r="EX141" i="9" s="1"/>
  <c r="W141" i="14" s="1"/>
  <c r="X141" i="14" s="1"/>
  <c r="T141" i="14" s="1"/>
  <c r="EV141" i="9" a="1"/>
  <c r="EV141" i="9" s="1"/>
  <c r="FA141" i="9" a="1"/>
  <c r="FA141" i="9" s="1"/>
  <c r="EY141" i="9" a="1"/>
  <c r="EY141" i="9" s="1"/>
  <c r="EW141" i="9" a="1"/>
  <c r="EW141" i="9" s="1"/>
  <c r="EU141" i="9" a="1"/>
  <c r="EU141" i="9" s="1"/>
  <c r="J217" i="12" s="1"/>
  <c r="Q144" i="8" s="1"/>
  <c r="R144" i="8" s="1"/>
  <c r="T141" i="9" a="1"/>
  <c r="T141" i="9" s="1"/>
  <c r="R141" i="9" a="1"/>
  <c r="R141" i="9" s="1"/>
  <c r="E141" i="14" s="1"/>
  <c r="P141" i="9" a="1"/>
  <c r="P141" i="9" s="1"/>
  <c r="U141" i="9" a="1"/>
  <c r="U141" i="9" s="1"/>
  <c r="B141" i="15" s="1"/>
  <c r="S141" i="9" a="1"/>
  <c r="S141" i="9" s="1"/>
  <c r="Q141" i="9" a="1"/>
  <c r="Q141" i="9" s="1"/>
  <c r="O141" i="9" a="1"/>
  <c r="O141" i="9" s="1"/>
  <c r="F141" i="10" s="1"/>
  <c r="EB140" i="9" a="1"/>
  <c r="EB140" i="9" s="1"/>
  <c r="DD140" i="9" s="1"/>
  <c r="DZ140" i="9" a="1"/>
  <c r="DZ140" i="9" s="1"/>
  <c r="DX140" i="9" a="1"/>
  <c r="DX140" i="9" s="1"/>
  <c r="CZ140" i="9" s="1"/>
  <c r="EC140" i="9" a="1"/>
  <c r="EC140" i="9" s="1"/>
  <c r="EA140" i="9" a="1"/>
  <c r="EA140" i="9" s="1"/>
  <c r="DC140" i="9" s="1"/>
  <c r="DY140" i="9" a="1"/>
  <c r="DY140" i="9" s="1"/>
  <c r="DA140" i="9" s="1"/>
  <c r="DW140" i="9" a="1"/>
  <c r="DW140" i="9" s="1"/>
  <c r="BX138" i="9" a="1"/>
  <c r="BX138" i="9" s="1"/>
  <c r="BV138" i="9" a="1"/>
  <c r="BV138" i="9" s="1"/>
  <c r="BT138" i="9" a="1"/>
  <c r="BT138" i="9" s="1"/>
  <c r="BY138" i="9" a="1"/>
  <c r="BY138" i="9" s="1"/>
  <c r="BW138" i="9" a="1"/>
  <c r="BW138" i="9" s="1"/>
  <c r="BU138" i="9" a="1"/>
  <c r="BU138" i="9" s="1"/>
  <c r="BS138" i="9" a="1"/>
  <c r="BS138" i="9" s="1"/>
  <c r="M138" i="10" s="1"/>
  <c r="K141" i="6"/>
  <c r="L141" i="6" s="1"/>
  <c r="M141" i="6" s="1"/>
  <c r="J141" i="6"/>
  <c r="HL137" i="9" a="1"/>
  <c r="HL137" i="9" s="1"/>
  <c r="HJ137" i="9" a="1"/>
  <c r="HJ137" i="9" s="1"/>
  <c r="AH137" i="14" s="1"/>
  <c r="HH137" i="9" a="1"/>
  <c r="HH137" i="9" s="1"/>
  <c r="HM137" i="9" a="1"/>
  <c r="HM137" i="9" s="1"/>
  <c r="Q137" i="15" s="1"/>
  <c r="HK137" i="9" a="1"/>
  <c r="HK137" i="9" s="1"/>
  <c r="HI137" i="9" a="1"/>
  <c r="HI137" i="9" s="1"/>
  <c r="HG137" i="9" a="1"/>
  <c r="HG137" i="9" s="1"/>
  <c r="AC137" i="10" s="1"/>
  <c r="AF140" i="8" s="1"/>
  <c r="CF137" i="9" a="1"/>
  <c r="CF137" i="9" s="1"/>
  <c r="CD137" i="9" a="1"/>
  <c r="CD137" i="9" s="1"/>
  <c r="CB137" i="9" a="1"/>
  <c r="CB137" i="9" s="1"/>
  <c r="CG137" i="9" a="1"/>
  <c r="CG137" i="9" s="1"/>
  <c r="CE137" i="9" a="1"/>
  <c r="CE137" i="9" s="1"/>
  <c r="CC137" i="9" a="1"/>
  <c r="CC137" i="9" s="1"/>
  <c r="CA137" i="9" a="1"/>
  <c r="CA137" i="9" s="1"/>
  <c r="N137" i="10" s="1"/>
  <c r="GV135" i="9" a="1"/>
  <c r="GV135" i="9" s="1"/>
  <c r="GT135" i="9" a="1"/>
  <c r="GT135" i="9" s="1"/>
  <c r="AE135" i="14" s="1"/>
  <c r="GR135" i="9" a="1"/>
  <c r="GR135" i="9" s="1"/>
  <c r="GS135" i="9" a="1"/>
  <c r="GS135" i="9" s="1"/>
  <c r="GQ135" i="9" a="1"/>
  <c r="GQ135" i="9" s="1"/>
  <c r="AA135" i="10" s="1"/>
  <c r="AC138" i="8" s="1"/>
  <c r="GW135" i="9" a="1"/>
  <c r="GW135" i="9" s="1"/>
  <c r="O135" i="15" s="1"/>
  <c r="GU135" i="9" a="1"/>
  <c r="GU135" i="9" s="1"/>
  <c r="BP135" i="9" a="1"/>
  <c r="BP135" i="9" s="1"/>
  <c r="BN135" i="9" a="1"/>
  <c r="BN135" i="9" s="1"/>
  <c r="J135" i="14" s="1"/>
  <c r="BL135" i="9" a="1"/>
  <c r="BL135" i="9" s="1"/>
  <c r="BQ135" i="9" a="1"/>
  <c r="BQ135" i="9" s="1"/>
  <c r="F135" i="15" s="1"/>
  <c r="BO135" i="9" a="1"/>
  <c r="BO135" i="9" s="1"/>
  <c r="BM135" i="9" a="1"/>
  <c r="BM135" i="9" s="1"/>
  <c r="BK135" i="9" a="1"/>
  <c r="BK135" i="9" s="1"/>
  <c r="L135" i="10" s="1"/>
  <c r="FX134" i="9" a="1"/>
  <c r="FX134" i="9" s="1"/>
  <c r="FV134" i="9" a="1"/>
  <c r="FV134" i="9" s="1"/>
  <c r="FT134" i="9" a="1"/>
  <c r="FT134" i="9" s="1"/>
  <c r="FY134" i="9" a="1"/>
  <c r="FY134" i="9" s="1"/>
  <c r="FW134" i="9" a="1"/>
  <c r="FW134" i="9" s="1"/>
  <c r="FU134" i="9" a="1"/>
  <c r="FU134" i="9" s="1"/>
  <c r="FS134" i="9" a="1"/>
  <c r="FS134" i="9" s="1"/>
  <c r="X134" i="10" s="1"/>
  <c r="BX134" i="9" a="1"/>
  <c r="BX134" i="9" s="1"/>
  <c r="BV134" i="9" a="1"/>
  <c r="BV134" i="9" s="1"/>
  <c r="BT134" i="9" a="1"/>
  <c r="BT134" i="9" s="1"/>
  <c r="BW134" i="9" a="1"/>
  <c r="BW134" i="9" s="1"/>
  <c r="BU134" i="9" a="1"/>
  <c r="BU134" i="9" s="1"/>
  <c r="BS134" i="9" a="1"/>
  <c r="BS134" i="9" s="1"/>
  <c r="M134" i="10" s="1"/>
  <c r="BY134" i="9" a="1"/>
  <c r="BY134" i="9" s="1"/>
  <c r="EB141" i="9" a="1"/>
  <c r="EB141" i="9" s="1"/>
  <c r="DD141" i="9" s="1"/>
  <c r="DZ141" i="9" a="1"/>
  <c r="DZ141" i="9" s="1"/>
  <c r="DX141" i="9" a="1"/>
  <c r="DX141" i="9" s="1"/>
  <c r="CZ141" i="9" s="1"/>
  <c r="EC141" i="9" a="1"/>
  <c r="EC141" i="9" s="1"/>
  <c r="EA141" i="9" a="1"/>
  <c r="EA141" i="9" s="1"/>
  <c r="DC141" i="9" s="1"/>
  <c r="DY141" i="9" a="1"/>
  <c r="DY141" i="9" s="1"/>
  <c r="DA141" i="9" s="1"/>
  <c r="DW141" i="9" a="1"/>
  <c r="DW141" i="9" s="1"/>
  <c r="IB140" i="9" a="1"/>
  <c r="IB140" i="9" s="1"/>
  <c r="HZ140" i="9" a="1"/>
  <c r="HZ140" i="9" s="1"/>
  <c r="AK140" i="14" s="1"/>
  <c r="HX140" i="9" a="1"/>
  <c r="HX140" i="9" s="1"/>
  <c r="IC140" i="9" a="1"/>
  <c r="IC140" i="9" s="1"/>
  <c r="S140" i="15" s="1"/>
  <c r="IA140" i="9" a="1"/>
  <c r="IA140" i="9" s="1"/>
  <c r="HY140" i="9" a="1"/>
  <c r="HY140" i="9" s="1"/>
  <c r="HW140" i="9" a="1"/>
  <c r="HW140" i="9" s="1"/>
  <c r="AE140" i="10" s="1"/>
  <c r="AI143" i="8" s="1"/>
  <c r="CV140" i="9" a="1"/>
  <c r="CV140" i="9" s="1"/>
  <c r="CT140" i="9" a="1"/>
  <c r="CT140" i="9" s="1"/>
  <c r="CR140" i="9" a="1"/>
  <c r="CR140" i="9" s="1"/>
  <c r="CW140" i="9" a="1"/>
  <c r="CW140" i="9" s="1"/>
  <c r="CU140" i="9" a="1"/>
  <c r="CU140" i="9" s="1"/>
  <c r="CS140" i="9" a="1"/>
  <c r="CS140" i="9" s="1"/>
  <c r="CQ140" i="9" a="1"/>
  <c r="CQ140" i="9" s="1"/>
  <c r="P140" i="10" s="1"/>
  <c r="HD139" i="9" a="1"/>
  <c r="HD139" i="9" s="1"/>
  <c r="HB139" i="9" a="1"/>
  <c r="HB139" i="9" s="1"/>
  <c r="AF139" i="14" s="1"/>
  <c r="GZ139" i="9" a="1"/>
  <c r="GZ139" i="9" s="1"/>
  <c r="HE139" i="9" a="1"/>
  <c r="HE139" i="9" s="1"/>
  <c r="P139" i="15" s="1"/>
  <c r="HC139" i="9" a="1"/>
  <c r="HC139" i="9" s="1"/>
  <c r="HA139" i="9" a="1"/>
  <c r="HA139" i="9" s="1"/>
  <c r="GY139" i="9" a="1"/>
  <c r="GY139" i="9" s="1"/>
  <c r="AB139" i="10" s="1"/>
  <c r="AD142" i="8" s="1"/>
  <c r="IR138" i="9" a="1"/>
  <c r="IR138" i="9" s="1"/>
  <c r="IP138" i="9" a="1"/>
  <c r="IP138" i="9" s="1"/>
  <c r="AM138" i="14" s="1"/>
  <c r="IN138" i="9" a="1"/>
  <c r="IN138" i="9" s="1"/>
  <c r="IS138" i="9" a="1"/>
  <c r="IS138" i="9" s="1"/>
  <c r="U138" i="15" s="1"/>
  <c r="IQ138" i="9" a="1"/>
  <c r="IQ138" i="9" s="1"/>
  <c r="IO138" i="9" a="1"/>
  <c r="IO138" i="9" s="1"/>
  <c r="IM138" i="9" a="1"/>
  <c r="IM138" i="9" s="1"/>
  <c r="AG138" i="10" s="1"/>
  <c r="AK141" i="8" s="1"/>
  <c r="DT138" i="9" a="1"/>
  <c r="DT138" i="9" s="1"/>
  <c r="DR138" i="9" a="1"/>
  <c r="DR138" i="9" s="1"/>
  <c r="O138" i="14" s="1"/>
  <c r="DP138" i="9" a="1"/>
  <c r="DP138" i="9" s="1"/>
  <c r="DU138" i="9" a="1"/>
  <c r="DU138" i="9" s="1"/>
  <c r="H138" i="15" s="1"/>
  <c r="DS138" i="9" a="1"/>
  <c r="DS138" i="9" s="1"/>
  <c r="DQ138" i="9" a="1"/>
  <c r="DQ138" i="9" s="1"/>
  <c r="DO138" i="9" a="1"/>
  <c r="DO138" i="9" s="1"/>
  <c r="R138" i="10" s="1"/>
  <c r="G141" i="7" s="1"/>
  <c r="M141" i="7" s="1"/>
  <c r="HT137" i="9" a="1"/>
  <c r="HT137" i="9" s="1"/>
  <c r="HR137" i="9" a="1"/>
  <c r="HR137" i="9" s="1"/>
  <c r="AI137" i="14" s="1"/>
  <c r="HP137" i="9" a="1"/>
  <c r="HP137" i="9" s="1"/>
  <c r="HU137" i="9" a="1"/>
  <c r="HU137" i="9" s="1"/>
  <c r="R137" i="15" s="1"/>
  <c r="HS137" i="9" a="1"/>
  <c r="HS137" i="9" s="1"/>
  <c r="HQ137" i="9" a="1"/>
  <c r="HQ137" i="9" s="1"/>
  <c r="HO137" i="9" a="1"/>
  <c r="HO137" i="9" s="1"/>
  <c r="AD137" i="10" s="1"/>
  <c r="AG140" i="8" s="1"/>
  <c r="CN137" i="9" a="1"/>
  <c r="CN137" i="9" s="1"/>
  <c r="CL137" i="9" a="1"/>
  <c r="CL137" i="9" s="1"/>
  <c r="CJ137" i="9" a="1"/>
  <c r="CJ137" i="9" s="1"/>
  <c r="CO137" i="9" a="1"/>
  <c r="CO137" i="9" s="1"/>
  <c r="CM137" i="9" a="1"/>
  <c r="CM137" i="9" s="1"/>
  <c r="CK137" i="9" a="1"/>
  <c r="CK137" i="9" s="1"/>
  <c r="CI137" i="9" a="1"/>
  <c r="CI137" i="9" s="1"/>
  <c r="O137" i="10" s="1"/>
  <c r="GV136" i="9" a="1"/>
  <c r="GV136" i="9" s="1"/>
  <c r="GT136" i="9" a="1"/>
  <c r="GT136" i="9" s="1"/>
  <c r="AE136" i="14" s="1"/>
  <c r="GR136" i="9" a="1"/>
  <c r="GR136" i="9" s="1"/>
  <c r="GW136" i="9" a="1"/>
  <c r="GW136" i="9" s="1"/>
  <c r="O136" i="15" s="1"/>
  <c r="GU136" i="9" a="1"/>
  <c r="GU136" i="9" s="1"/>
  <c r="GS136" i="9" a="1"/>
  <c r="GS136" i="9" s="1"/>
  <c r="GQ136" i="9" a="1"/>
  <c r="GQ136" i="9" s="1"/>
  <c r="AA136" i="10" s="1"/>
  <c r="AC139" i="8" s="1"/>
  <c r="BP136" i="9" a="1"/>
  <c r="BP136" i="9" s="1"/>
  <c r="BN136" i="9" a="1"/>
  <c r="BN136" i="9" s="1"/>
  <c r="J136" i="14" s="1"/>
  <c r="K136" i="14" s="1"/>
  <c r="BL136" i="9" a="1"/>
  <c r="BL136" i="9" s="1"/>
  <c r="BQ136" i="9" a="1"/>
  <c r="BQ136" i="9" s="1"/>
  <c r="F136" i="15" s="1"/>
  <c r="BO136" i="9" a="1"/>
  <c r="BO136" i="9" s="1"/>
  <c r="BM136" i="9" a="1"/>
  <c r="BM136" i="9" s="1"/>
  <c r="BK136" i="9" a="1"/>
  <c r="BK136" i="9" s="1"/>
  <c r="L136" i="10" s="1"/>
  <c r="AJ136" i="9" a="1"/>
  <c r="AJ136" i="9" s="1"/>
  <c r="AH136" i="9" a="1"/>
  <c r="AH136" i="9" s="1"/>
  <c r="H136" i="14" s="1"/>
  <c r="L136" i="14" s="1"/>
  <c r="D136" i="14" s="1"/>
  <c r="AF136" i="9" a="1"/>
  <c r="AF136" i="9" s="1"/>
  <c r="AK136" i="9" a="1"/>
  <c r="AK136" i="9" s="1"/>
  <c r="D136" i="15" s="1"/>
  <c r="AI136" i="9" a="1"/>
  <c r="AI136" i="9" s="1"/>
  <c r="AG136" i="9" a="1"/>
  <c r="AG136" i="9" s="1"/>
  <c r="AE136" i="9" a="1"/>
  <c r="AE136" i="9" s="1"/>
  <c r="H136" i="10" s="1"/>
  <c r="IJ135" i="9" a="1"/>
  <c r="IJ135" i="9" s="1"/>
  <c r="IH135" i="9" a="1"/>
  <c r="IH135" i="9" s="1"/>
  <c r="AL135" i="14" s="1"/>
  <c r="IF135" i="9" a="1"/>
  <c r="IF135" i="9" s="1"/>
  <c r="IK135" i="9" a="1"/>
  <c r="IK135" i="9" s="1"/>
  <c r="T135" i="15" s="1"/>
  <c r="II135" i="9" a="1"/>
  <c r="II135" i="9" s="1"/>
  <c r="IG135" i="9" a="1"/>
  <c r="IG135" i="9" s="1"/>
  <c r="IE135" i="9" a="1"/>
  <c r="IE135" i="9" s="1"/>
  <c r="AF135" i="10" s="1"/>
  <c r="AJ138" i="8" s="1"/>
  <c r="DL135" i="9" a="1"/>
  <c r="DL135" i="9" s="1"/>
  <c r="DJ135" i="9" a="1"/>
  <c r="DJ135" i="9" s="1"/>
  <c r="N135" i="14" s="1"/>
  <c r="DH135" i="9" a="1"/>
  <c r="DH135" i="9" s="1"/>
  <c r="DM135" i="9" a="1"/>
  <c r="DM135" i="9" s="1"/>
  <c r="G135" i="15" s="1"/>
  <c r="DK135" i="9" a="1"/>
  <c r="DK135" i="9" s="1"/>
  <c r="DI135" i="9" a="1"/>
  <c r="DI135" i="9" s="1"/>
  <c r="DG135" i="9" a="1"/>
  <c r="DG135" i="9" s="1"/>
  <c r="Q135" i="10" s="1"/>
  <c r="F138" i="7" s="1"/>
  <c r="L135" i="9" a="1"/>
  <c r="L135" i="9" s="1"/>
  <c r="J135" i="9" a="1"/>
  <c r="J135" i="9" s="1"/>
  <c r="H135" i="9" a="1"/>
  <c r="H135" i="9" s="1"/>
  <c r="M135" i="9" a="1"/>
  <c r="M135" i="9" s="1"/>
  <c r="K135" i="9" a="1"/>
  <c r="K135" i="9" s="1"/>
  <c r="I135" i="9" a="1"/>
  <c r="I135" i="9" s="1"/>
  <c r="G135" i="9" a="1"/>
  <c r="G135" i="9" s="1"/>
  <c r="O203" i="12" s="1"/>
  <c r="EZ134" i="9" a="1"/>
  <c r="EZ134" i="9" s="1"/>
  <c r="EX134" i="9" a="1"/>
  <c r="EX134" i="9" s="1"/>
  <c r="W134" i="14" s="1"/>
  <c r="X134" i="14" s="1"/>
  <c r="T134" i="14" s="1"/>
  <c r="EV134" i="9" a="1"/>
  <c r="EV134" i="9" s="1"/>
  <c r="FA134" i="9" a="1"/>
  <c r="FA134" i="9" s="1"/>
  <c r="EY134" i="9" a="1"/>
  <c r="EY134" i="9" s="1"/>
  <c r="EW134" i="9" a="1"/>
  <c r="EW134" i="9" s="1"/>
  <c r="EU134" i="9" a="1"/>
  <c r="EU134" i="9" s="1"/>
  <c r="T134" i="9" a="1"/>
  <c r="T134" i="9" s="1"/>
  <c r="R134" i="9" a="1"/>
  <c r="R134" i="9" s="1"/>
  <c r="E134" i="14" s="1"/>
  <c r="P134" i="9" a="1"/>
  <c r="P134" i="9" s="1"/>
  <c r="U134" i="9" a="1"/>
  <c r="U134" i="9" s="1"/>
  <c r="B134" i="15" s="1"/>
  <c r="S134" i="9" a="1"/>
  <c r="S134" i="9" s="1"/>
  <c r="Q134" i="9" a="1"/>
  <c r="Q134" i="9" s="1"/>
  <c r="O134" i="9" a="1"/>
  <c r="O134" i="9" s="1"/>
  <c r="F134" i="10" s="1"/>
  <c r="EK141" i="9" a="1"/>
  <c r="EK141" i="9" s="1"/>
  <c r="J141" i="15" s="1"/>
  <c r="EI141" i="9" a="1"/>
  <c r="EI141" i="9" s="1"/>
  <c r="EG141" i="9" a="1"/>
  <c r="EG141" i="9" s="1"/>
  <c r="EE141" i="9" a="1"/>
  <c r="EE141" i="9" s="1"/>
  <c r="T141" i="10" s="1"/>
  <c r="I144" i="7" s="1"/>
  <c r="O144" i="7" s="1"/>
  <c r="EJ141" i="9" a="1"/>
  <c r="EJ141" i="9" s="1"/>
  <c r="EH141" i="9" a="1"/>
  <c r="EH141" i="9" s="1"/>
  <c r="Q141" i="14" s="1"/>
  <c r="EF141" i="9" a="1"/>
  <c r="EF141" i="9" s="1"/>
  <c r="IK140" i="9" a="1"/>
  <c r="IK140" i="9" s="1"/>
  <c r="T140" i="15" s="1"/>
  <c r="II140" i="9" a="1"/>
  <c r="II140" i="9" s="1"/>
  <c r="IG140" i="9" a="1"/>
  <c r="IG140" i="9" s="1"/>
  <c r="IE140" i="9" a="1"/>
  <c r="IE140" i="9" s="1"/>
  <c r="AF140" i="10" s="1"/>
  <c r="AJ143" i="8" s="1"/>
  <c r="IJ140" i="9" a="1"/>
  <c r="IJ140" i="9" s="1"/>
  <c r="IH140" i="9" a="1"/>
  <c r="IH140" i="9" s="1"/>
  <c r="AL140" i="14" s="1"/>
  <c r="IF140" i="9" a="1"/>
  <c r="IF140" i="9" s="1"/>
  <c r="DM140" i="9" a="1"/>
  <c r="DM140" i="9" s="1"/>
  <c r="G140" i="15" s="1"/>
  <c r="DK140" i="9" a="1"/>
  <c r="DK140" i="9" s="1"/>
  <c r="DI140" i="9" a="1"/>
  <c r="DI140" i="9" s="1"/>
  <c r="DG140" i="9" a="1"/>
  <c r="DG140" i="9" s="1"/>
  <c r="Q140" i="10" s="1"/>
  <c r="F143" i="7" s="1"/>
  <c r="DL140" i="9" a="1"/>
  <c r="DL140" i="9" s="1"/>
  <c r="DJ140" i="9" a="1"/>
  <c r="DJ140" i="9" s="1"/>
  <c r="N140" i="14" s="1"/>
  <c r="DH140" i="9" a="1"/>
  <c r="DH140" i="9" s="1"/>
  <c r="HM139" i="9" a="1"/>
  <c r="HM139" i="9" s="1"/>
  <c r="Q139" i="15" s="1"/>
  <c r="HK139" i="9" a="1"/>
  <c r="HK139" i="9" s="1"/>
  <c r="HI139" i="9" a="1"/>
  <c r="HI139" i="9" s="1"/>
  <c r="HG139" i="9" a="1"/>
  <c r="HG139" i="9" s="1"/>
  <c r="AC139" i="10" s="1"/>
  <c r="AF142" i="8" s="1"/>
  <c r="HL139" i="9" a="1"/>
  <c r="HL139" i="9" s="1"/>
  <c r="HJ139" i="9" a="1"/>
  <c r="HJ139" i="9" s="1"/>
  <c r="AH139" i="14" s="1"/>
  <c r="HH139" i="9" a="1"/>
  <c r="HH139" i="9" s="1"/>
  <c r="CG139" i="9" a="1"/>
  <c r="CG139" i="9" s="1"/>
  <c r="CE139" i="9" a="1"/>
  <c r="CE139" i="9" s="1"/>
  <c r="CC139" i="9" a="1"/>
  <c r="CC139" i="9" s="1"/>
  <c r="CA139" i="9" a="1"/>
  <c r="CA139" i="9" s="1"/>
  <c r="N139" i="10" s="1"/>
  <c r="CF139" i="9" a="1"/>
  <c r="CF139" i="9" s="1"/>
  <c r="CD139" i="9" a="1"/>
  <c r="CD139" i="9" s="1"/>
  <c r="CB139" i="9" a="1"/>
  <c r="CB139" i="9" s="1"/>
  <c r="FQ137" i="9" a="1"/>
  <c r="FQ137" i="9" s="1"/>
  <c r="FO137" i="9" a="1"/>
  <c r="FO137" i="9" s="1"/>
  <c r="FM137" i="9" a="1"/>
  <c r="FM137" i="9" s="1"/>
  <c r="FK137" i="9" a="1"/>
  <c r="FK137" i="9" s="1"/>
  <c r="W137" i="10" s="1"/>
  <c r="FP137" i="9" a="1"/>
  <c r="FP137" i="9" s="1"/>
  <c r="FN137" i="9" a="1"/>
  <c r="FN137" i="9" s="1"/>
  <c r="FL137" i="9" a="1"/>
  <c r="FL137" i="9" s="1"/>
  <c r="AK137" i="9" a="1"/>
  <c r="AK137" i="9" s="1"/>
  <c r="D137" i="15" s="1"/>
  <c r="AI137" i="9" a="1"/>
  <c r="AI137" i="9" s="1"/>
  <c r="AG137" i="9" a="1"/>
  <c r="AG137" i="9" s="1"/>
  <c r="AE137" i="9" a="1"/>
  <c r="AE137" i="9" s="1"/>
  <c r="H137" i="10" s="1"/>
  <c r="AJ137" i="9" a="1"/>
  <c r="AJ137" i="9" s="1"/>
  <c r="AH137" i="9" a="1"/>
  <c r="AH137" i="9" s="1"/>
  <c r="H137" i="14" s="1"/>
  <c r="AF137" i="9" a="1"/>
  <c r="AF137" i="9" s="1"/>
  <c r="HE141" i="9" a="1"/>
  <c r="HE141" i="9" s="1"/>
  <c r="P141" i="15" s="1"/>
  <c r="HC141" i="9" a="1"/>
  <c r="HC141" i="9" s="1"/>
  <c r="HA141" i="9" a="1"/>
  <c r="HA141" i="9" s="1"/>
  <c r="GY141" i="9" a="1"/>
  <c r="GY141" i="9" s="1"/>
  <c r="AB141" i="10" s="1"/>
  <c r="AD144" i="8" s="1"/>
  <c r="HD141" i="9" a="1"/>
  <c r="HD141" i="9" s="1"/>
  <c r="HB141" i="9" a="1"/>
  <c r="HB141" i="9" s="1"/>
  <c r="AF141" i="14" s="1"/>
  <c r="GZ141" i="9" a="1"/>
  <c r="GZ141" i="9" s="1"/>
  <c r="IS140" i="9" a="1"/>
  <c r="IS140" i="9" s="1"/>
  <c r="U140" i="15" s="1"/>
  <c r="IQ140" i="9" a="1"/>
  <c r="IQ140" i="9" s="1"/>
  <c r="IO140" i="9" a="1"/>
  <c r="IO140" i="9" s="1"/>
  <c r="IM140" i="9" a="1"/>
  <c r="IM140" i="9" s="1"/>
  <c r="AG140" i="10" s="1"/>
  <c r="AK143" i="8" s="1"/>
  <c r="IR140" i="9" a="1"/>
  <c r="IR140" i="9" s="1"/>
  <c r="IP140" i="9" a="1"/>
  <c r="IP140" i="9" s="1"/>
  <c r="AM140" i="14" s="1"/>
  <c r="IN140" i="9" a="1"/>
  <c r="IN140" i="9" s="1"/>
  <c r="DU140" i="9" a="1"/>
  <c r="DU140" i="9" s="1"/>
  <c r="H140" i="15" s="1"/>
  <c r="DS140" i="9" a="1"/>
  <c r="DS140" i="9" s="1"/>
  <c r="DQ140" i="9" a="1"/>
  <c r="DQ140" i="9" s="1"/>
  <c r="DO140" i="9" a="1"/>
  <c r="DO140" i="9" s="1"/>
  <c r="R140" i="10" s="1"/>
  <c r="G143" i="7" s="1"/>
  <c r="DT140" i="9" a="1"/>
  <c r="DT140" i="9" s="1"/>
  <c r="DR140" i="9" a="1"/>
  <c r="DR140" i="9" s="1"/>
  <c r="O140" i="14" s="1"/>
  <c r="DP140" i="9" a="1"/>
  <c r="DP140" i="9" s="1"/>
  <c r="HU139" i="9" a="1"/>
  <c r="HU139" i="9" s="1"/>
  <c r="R139" i="15" s="1"/>
  <c r="HS139" i="9" a="1"/>
  <c r="HS139" i="9" s="1"/>
  <c r="HQ139" i="9" a="1"/>
  <c r="HQ139" i="9" s="1"/>
  <c r="HO139" i="9" a="1"/>
  <c r="HO139" i="9" s="1"/>
  <c r="AD139" i="10" s="1"/>
  <c r="AG142" i="8" s="1"/>
  <c r="HT139" i="9" a="1"/>
  <c r="HT139" i="9" s="1"/>
  <c r="HR139" i="9" a="1"/>
  <c r="HR139" i="9" s="1"/>
  <c r="AI139" i="14" s="1"/>
  <c r="HP139" i="9" a="1"/>
  <c r="HP139" i="9" s="1"/>
  <c r="CO139" i="9" a="1"/>
  <c r="CO139" i="9" s="1"/>
  <c r="CM139" i="9" a="1"/>
  <c r="CM139" i="9" s="1"/>
  <c r="CK139" i="9" a="1"/>
  <c r="CK139" i="9" s="1"/>
  <c r="CI139" i="9" a="1"/>
  <c r="CI139" i="9" s="1"/>
  <c r="O139" i="10" s="1"/>
  <c r="CN139" i="9" a="1"/>
  <c r="CN139" i="9" s="1"/>
  <c r="CL139" i="9" a="1"/>
  <c r="CL139" i="9" s="1"/>
  <c r="CJ139" i="9" a="1"/>
  <c r="CJ139" i="9" s="1"/>
  <c r="GW138" i="9" a="1"/>
  <c r="GW138" i="9" s="1"/>
  <c r="O138" i="15" s="1"/>
  <c r="GU138" i="9" a="1"/>
  <c r="GU138" i="9" s="1"/>
  <c r="GS138" i="9" a="1"/>
  <c r="GS138" i="9" s="1"/>
  <c r="GQ138" i="9" a="1"/>
  <c r="GQ138" i="9" s="1"/>
  <c r="AA138" i="10" s="1"/>
  <c r="AC141" i="8" s="1"/>
  <c r="GV138" i="9" a="1"/>
  <c r="GV138" i="9" s="1"/>
  <c r="GT138" i="9" a="1"/>
  <c r="GT138" i="9" s="1"/>
  <c r="AE138" i="14" s="1"/>
  <c r="GR138" i="9" a="1"/>
  <c r="GR138" i="9" s="1"/>
  <c r="BQ138" i="9" a="1"/>
  <c r="BQ138" i="9" s="1"/>
  <c r="F138" i="15" s="1"/>
  <c r="BO138" i="9" a="1"/>
  <c r="BO138" i="9" s="1"/>
  <c r="BM138" i="9" a="1"/>
  <c r="BM138" i="9" s="1"/>
  <c r="BK138" i="9" a="1"/>
  <c r="BK138" i="9" s="1"/>
  <c r="L138" i="10" s="1"/>
  <c r="BP138" i="9" a="1"/>
  <c r="BP138" i="9" s="1"/>
  <c r="BN138" i="9" a="1"/>
  <c r="BN138" i="9" s="1"/>
  <c r="J138" i="14" s="1"/>
  <c r="K138" i="14" s="1"/>
  <c r="BL138" i="9" a="1"/>
  <c r="BL138" i="9" s="1"/>
  <c r="FY137" i="9" a="1"/>
  <c r="FY137" i="9" s="1"/>
  <c r="FW137" i="9" a="1"/>
  <c r="FW137" i="9" s="1"/>
  <c r="FU137" i="9" a="1"/>
  <c r="FU137" i="9" s="1"/>
  <c r="FS137" i="9" a="1"/>
  <c r="FS137" i="9" s="1"/>
  <c r="X137" i="10" s="1"/>
  <c r="FX137" i="9" a="1"/>
  <c r="FX137" i="9" s="1"/>
  <c r="FV137" i="9" a="1"/>
  <c r="FV137" i="9" s="1"/>
  <c r="FT137" i="9" a="1"/>
  <c r="FT137" i="9" s="1"/>
  <c r="BY137" i="9" a="1"/>
  <c r="BY137" i="9" s="1"/>
  <c r="BW137" i="9" a="1"/>
  <c r="BW137" i="9" s="1"/>
  <c r="BU137" i="9" a="1"/>
  <c r="BU137" i="9" s="1"/>
  <c r="BS137" i="9" a="1"/>
  <c r="BS137" i="9" s="1"/>
  <c r="M137" i="10" s="1"/>
  <c r="BX137" i="9" a="1"/>
  <c r="BX137" i="9" s="1"/>
  <c r="BV137" i="9" a="1"/>
  <c r="BV137" i="9" s="1"/>
  <c r="BT137" i="9" a="1"/>
  <c r="BT137" i="9" s="1"/>
  <c r="HM136" i="9" a="1"/>
  <c r="HM136" i="9" s="1"/>
  <c r="Q136" i="15" s="1"/>
  <c r="HK136" i="9" a="1"/>
  <c r="HK136" i="9" s="1"/>
  <c r="HI136" i="9" a="1"/>
  <c r="HI136" i="9" s="1"/>
  <c r="HG136" i="9" a="1"/>
  <c r="HG136" i="9" s="1"/>
  <c r="AC136" i="10" s="1"/>
  <c r="AF139" i="8" s="1"/>
  <c r="HL136" i="9" a="1"/>
  <c r="HL136" i="9" s="1"/>
  <c r="HJ136" i="9" a="1"/>
  <c r="HJ136" i="9" s="1"/>
  <c r="AH136" i="14" s="1"/>
  <c r="HH136" i="9" a="1"/>
  <c r="HH136" i="9" s="1"/>
  <c r="CG136" i="9" a="1"/>
  <c r="CG136" i="9" s="1"/>
  <c r="CE136" i="9" a="1"/>
  <c r="CE136" i="9" s="1"/>
  <c r="CC136" i="9" a="1"/>
  <c r="CC136" i="9" s="1"/>
  <c r="CA136" i="9" a="1"/>
  <c r="CA136" i="9" s="1"/>
  <c r="N136" i="10" s="1"/>
  <c r="CF136" i="9" a="1"/>
  <c r="CF136" i="9" s="1"/>
  <c r="CD136" i="9" a="1"/>
  <c r="CD136" i="9" s="1"/>
  <c r="CB136" i="9" a="1"/>
  <c r="CB136" i="9" s="1"/>
  <c r="GO135" i="9" a="1"/>
  <c r="GO135" i="9" s="1"/>
  <c r="N135" i="15" s="1"/>
  <c r="GM135" i="9" a="1"/>
  <c r="GM135" i="9" s="1"/>
  <c r="GK135" i="9" a="1"/>
  <c r="GK135" i="9" s="1"/>
  <c r="GI135" i="9" a="1"/>
  <c r="GI135" i="9" s="1"/>
  <c r="Z135" i="10" s="1"/>
  <c r="AB138" i="8" s="1"/>
  <c r="GN135" i="9" a="1"/>
  <c r="GN135" i="9" s="1"/>
  <c r="GL135" i="9" a="1"/>
  <c r="GL135" i="9" s="1"/>
  <c r="AD135" i="14" s="1"/>
  <c r="GJ135" i="9" a="1"/>
  <c r="GJ135" i="9" s="1"/>
  <c r="BI135" i="9" a="1"/>
  <c r="BI135" i="9" s="1"/>
  <c r="BG135" i="9" a="1"/>
  <c r="BG135" i="9" s="1"/>
  <c r="BE135" i="9" a="1"/>
  <c r="BE135" i="9" s="1"/>
  <c r="BC135" i="9" a="1"/>
  <c r="BC135" i="9" s="1"/>
  <c r="K135" i="10" s="1"/>
  <c r="BH135" i="9" a="1"/>
  <c r="BH135" i="9" s="1"/>
  <c r="BF135" i="9" a="1"/>
  <c r="BF135" i="9" s="1"/>
  <c r="BD135" i="9" a="1"/>
  <c r="BD135" i="9" s="1"/>
  <c r="FQ134" i="9" a="1"/>
  <c r="FQ134" i="9" s="1"/>
  <c r="FO134" i="9" a="1"/>
  <c r="FO134" i="9" s="1"/>
  <c r="FM134" i="9" a="1"/>
  <c r="FM134" i="9" s="1"/>
  <c r="FK134" i="9" a="1"/>
  <c r="FK134" i="9" s="1"/>
  <c r="W134" i="10" s="1"/>
  <c r="FP134" i="9" a="1"/>
  <c r="FP134" i="9" s="1"/>
  <c r="FN134" i="9" a="1"/>
  <c r="FN134" i="9" s="1"/>
  <c r="FL134" i="9" a="1"/>
  <c r="FL134" i="9" s="1"/>
  <c r="AK134" i="9" a="1"/>
  <c r="AK134" i="9" s="1"/>
  <c r="D134" i="15" s="1"/>
  <c r="AI134" i="9" a="1"/>
  <c r="AI134" i="9" s="1"/>
  <c r="AG134" i="9" a="1"/>
  <c r="AG134" i="9" s="1"/>
  <c r="AE134" i="9" a="1"/>
  <c r="AE134" i="9" s="1"/>
  <c r="H134" i="10" s="1"/>
  <c r="AJ134" i="9" a="1"/>
  <c r="AJ134" i="9" s="1"/>
  <c r="AH134" i="9" a="1"/>
  <c r="AH134" i="9" s="1"/>
  <c r="H134" i="14" s="1"/>
  <c r="AF134" i="9" a="1"/>
  <c r="AF134" i="9" s="1"/>
  <c r="FW132" i="9" a="1"/>
  <c r="FW132" i="9" s="1"/>
  <c r="FY132" i="9" a="1"/>
  <c r="FY132" i="9" s="1"/>
  <c r="FT132" i="9" a="1"/>
  <c r="FT132" i="9" s="1"/>
  <c r="FV132" i="9" a="1"/>
  <c r="FV132" i="9" s="1"/>
  <c r="FS132" i="9" a="1"/>
  <c r="FS132" i="9" s="1"/>
  <c r="X132" i="10" s="1"/>
  <c r="FX132" i="9" a="1"/>
  <c r="FX132" i="9" s="1"/>
  <c r="FU132" i="9" a="1"/>
  <c r="FU132" i="9" s="1"/>
  <c r="AZ132" i="9" a="1"/>
  <c r="AZ132" i="9" s="1"/>
  <c r="AX132" i="9" a="1"/>
  <c r="AX132" i="9" s="1"/>
  <c r="AV132" i="9" a="1"/>
  <c r="AV132" i="9" s="1"/>
  <c r="BA132" i="9" a="1"/>
  <c r="BA132" i="9" s="1"/>
  <c r="AY132" i="9" a="1"/>
  <c r="AY132" i="9" s="1"/>
  <c r="AW132" i="9" a="1"/>
  <c r="AW132" i="9" s="1"/>
  <c r="AU132" i="9" a="1"/>
  <c r="AU132" i="9" s="1"/>
  <c r="J132" i="10" s="1"/>
  <c r="P131" i="14"/>
  <c r="DB131" i="9"/>
  <c r="FH127" i="9" a="1"/>
  <c r="FH127" i="9" s="1"/>
  <c r="FF127" i="9" a="1"/>
  <c r="FF127" i="9" s="1"/>
  <c r="AA127" i="14" s="1"/>
  <c r="FD127" i="9" a="1"/>
  <c r="FD127" i="9" s="1"/>
  <c r="FG127" i="9" a="1"/>
  <c r="FG127" i="9" s="1"/>
  <c r="FE127" i="9" a="1"/>
  <c r="FE127" i="9" s="1"/>
  <c r="FC127" i="9" a="1"/>
  <c r="FC127" i="9" s="1"/>
  <c r="FI127" i="9" a="1"/>
  <c r="FI127" i="9" s="1"/>
  <c r="L127" i="15" s="1"/>
  <c r="EJ126" i="9" a="1"/>
  <c r="EJ126" i="9" s="1"/>
  <c r="EH126" i="9" a="1"/>
  <c r="EH126" i="9" s="1"/>
  <c r="Q126" i="14" s="1"/>
  <c r="EF126" i="9" a="1"/>
  <c r="EF126" i="9" s="1"/>
  <c r="EI126" i="9" a="1"/>
  <c r="EI126" i="9" s="1"/>
  <c r="EG126" i="9" a="1"/>
  <c r="EG126" i="9" s="1"/>
  <c r="EE126" i="9" a="1"/>
  <c r="EE126" i="9" s="1"/>
  <c r="T126" i="10" s="1"/>
  <c r="I129" i="7" s="1"/>
  <c r="O129" i="7" s="1"/>
  <c r="EK126" i="9" a="1"/>
  <c r="EK126" i="9" s="1"/>
  <c r="J126" i="15" s="1"/>
  <c r="HT123" i="9" a="1"/>
  <c r="HT123" i="9" s="1"/>
  <c r="HR123" i="9" a="1"/>
  <c r="HR123" i="9" s="1"/>
  <c r="AI123" i="14" s="1"/>
  <c r="HP123" i="9" a="1"/>
  <c r="HP123" i="9" s="1"/>
  <c r="HQ123" i="9" a="1"/>
  <c r="HQ123" i="9" s="1"/>
  <c r="HO123" i="9" a="1"/>
  <c r="HO123" i="9" s="1"/>
  <c r="AD123" i="10" s="1"/>
  <c r="AG126" i="8" s="1"/>
  <c r="HU123" i="9" a="1"/>
  <c r="HU123" i="9" s="1"/>
  <c r="R123" i="15" s="1"/>
  <c r="HS123" i="9" a="1"/>
  <c r="HS123" i="9" s="1"/>
  <c r="HE133" i="9" a="1"/>
  <c r="HE133" i="9" s="1"/>
  <c r="P133" i="15" s="1"/>
  <c r="HC133" i="9" a="1"/>
  <c r="HC133" i="9" s="1"/>
  <c r="HA133" i="9" a="1"/>
  <c r="HA133" i="9" s="1"/>
  <c r="GY133" i="9" a="1"/>
  <c r="GY133" i="9" s="1"/>
  <c r="AB133" i="10" s="1"/>
  <c r="AD136" i="8" s="1"/>
  <c r="HD133" i="9" a="1"/>
  <c r="HD133" i="9" s="1"/>
  <c r="HB133" i="9" a="1"/>
  <c r="HB133" i="9" s="1"/>
  <c r="AF133" i="14" s="1"/>
  <c r="GZ133" i="9" a="1"/>
  <c r="GZ133" i="9" s="1"/>
  <c r="CN133" i="9" a="1"/>
  <c r="CN133" i="9" s="1"/>
  <c r="CL133" i="9" a="1"/>
  <c r="CL133" i="9" s="1"/>
  <c r="CJ133" i="9" a="1"/>
  <c r="CJ133" i="9" s="1"/>
  <c r="CO133" i="9" a="1"/>
  <c r="CO133" i="9" s="1"/>
  <c r="CM133" i="9" a="1"/>
  <c r="CM133" i="9" s="1"/>
  <c r="CK133" i="9" a="1"/>
  <c r="CK133" i="9" s="1"/>
  <c r="CI133" i="9" a="1"/>
  <c r="CI133" i="9" s="1"/>
  <c r="O133" i="10" s="1"/>
  <c r="HT133" i="9" a="1"/>
  <c r="HT133" i="9" s="1"/>
  <c r="HR133" i="9" a="1"/>
  <c r="HR133" i="9" s="1"/>
  <c r="AI133" i="14" s="1"/>
  <c r="HP133" i="9" a="1"/>
  <c r="HP133" i="9" s="1"/>
  <c r="HU133" i="9" a="1"/>
  <c r="HU133" i="9" s="1"/>
  <c r="R133" i="15" s="1"/>
  <c r="HS133" i="9" a="1"/>
  <c r="HS133" i="9" s="1"/>
  <c r="HQ133" i="9" a="1"/>
  <c r="HQ133" i="9" s="1"/>
  <c r="HO133" i="9" a="1"/>
  <c r="HO133" i="9" s="1"/>
  <c r="AD133" i="10" s="1"/>
  <c r="AG136" i="8" s="1"/>
  <c r="DT133" i="9" a="1"/>
  <c r="DT133" i="9" s="1"/>
  <c r="DR133" i="9" a="1"/>
  <c r="DR133" i="9" s="1"/>
  <c r="O133" i="14" s="1"/>
  <c r="DP133" i="9" a="1"/>
  <c r="DP133" i="9" s="1"/>
  <c r="DU133" i="9" a="1"/>
  <c r="DU133" i="9" s="1"/>
  <c r="H133" i="15" s="1"/>
  <c r="DS133" i="9" a="1"/>
  <c r="DS133" i="9" s="1"/>
  <c r="DQ133" i="9" a="1"/>
  <c r="DQ133" i="9" s="1"/>
  <c r="DO133" i="9" a="1"/>
  <c r="DO133" i="9" s="1"/>
  <c r="R133" i="10" s="1"/>
  <c r="G136" i="7" s="1"/>
  <c r="IR133" i="9" a="1"/>
  <c r="IR133" i="9" s="1"/>
  <c r="IP133" i="9" a="1"/>
  <c r="IP133" i="9" s="1"/>
  <c r="AM133" i="14" s="1"/>
  <c r="IN133" i="9" a="1"/>
  <c r="IN133" i="9" s="1"/>
  <c r="IS133" i="9" a="1"/>
  <c r="IS133" i="9" s="1"/>
  <c r="U133" i="15" s="1"/>
  <c r="IQ133" i="9" a="1"/>
  <c r="IQ133" i="9" s="1"/>
  <c r="IO133" i="9" a="1"/>
  <c r="IO133" i="9" s="1"/>
  <c r="IM133" i="9" a="1"/>
  <c r="IM133" i="9" s="1"/>
  <c r="AG133" i="10" s="1"/>
  <c r="AK136" i="8" s="1"/>
  <c r="ER132" i="9" a="1"/>
  <c r="ER132" i="9" s="1"/>
  <c r="EO132" i="9" a="1"/>
  <c r="EO132" i="9" s="1"/>
  <c r="EQ132" i="9" a="1"/>
  <c r="EQ132" i="9" s="1"/>
  <c r="ES132" i="9" a="1"/>
  <c r="ES132" i="9" s="1"/>
  <c r="K132" i="15" s="1"/>
  <c r="EN132" i="9" a="1"/>
  <c r="EN132" i="9" s="1"/>
  <c r="EP132" i="9" a="1"/>
  <c r="EP132" i="9" s="1"/>
  <c r="R132" i="14" s="1"/>
  <c r="EM132" i="9" a="1"/>
  <c r="EM132" i="9" s="1"/>
  <c r="U132" i="10" s="1"/>
  <c r="J135" i="7" s="1"/>
  <c r="IB131" i="9" a="1"/>
  <c r="IB131" i="9" s="1"/>
  <c r="HZ131" i="9" a="1"/>
  <c r="HZ131" i="9" s="1"/>
  <c r="AK131" i="14" s="1"/>
  <c r="HX131" i="9" a="1"/>
  <c r="HX131" i="9" s="1"/>
  <c r="IC131" i="9" a="1"/>
  <c r="IC131" i="9" s="1"/>
  <c r="S131" i="15" s="1"/>
  <c r="IA131" i="9" a="1"/>
  <c r="IA131" i="9" s="1"/>
  <c r="HY131" i="9" a="1"/>
  <c r="HY131" i="9" s="1"/>
  <c r="HW131" i="9" a="1"/>
  <c r="HW131" i="9" s="1"/>
  <c r="AE131" i="10" s="1"/>
  <c r="AI134" i="8" s="1"/>
  <c r="HD130" i="9" a="1"/>
  <c r="HD130" i="9" s="1"/>
  <c r="HB130" i="9" a="1"/>
  <c r="HB130" i="9" s="1"/>
  <c r="AF130" i="14" s="1"/>
  <c r="GZ130" i="9" a="1"/>
  <c r="GZ130" i="9" s="1"/>
  <c r="HE130" i="9" a="1"/>
  <c r="HE130" i="9" s="1"/>
  <c r="P130" i="15" s="1"/>
  <c r="HC130" i="9" a="1"/>
  <c r="HC130" i="9" s="1"/>
  <c r="HA130" i="9" a="1"/>
  <c r="HA130" i="9" s="1"/>
  <c r="GY130" i="9" a="1"/>
  <c r="GY130" i="9" s="1"/>
  <c r="AB130" i="10" s="1"/>
  <c r="AD133" i="8" s="1"/>
  <c r="IR129" i="9" a="1"/>
  <c r="IR129" i="9" s="1"/>
  <c r="IP129" i="9" a="1"/>
  <c r="IP129" i="9" s="1"/>
  <c r="AM129" i="14" s="1"/>
  <c r="IN129" i="9" a="1"/>
  <c r="IN129" i="9" s="1"/>
  <c r="IS129" i="9" a="1"/>
  <c r="IS129" i="9" s="1"/>
  <c r="U129" i="15" s="1"/>
  <c r="IQ129" i="9" a="1"/>
  <c r="IQ129" i="9" s="1"/>
  <c r="IO129" i="9" a="1"/>
  <c r="IO129" i="9" s="1"/>
  <c r="IM129" i="9" a="1"/>
  <c r="IM129" i="9" s="1"/>
  <c r="AG129" i="10" s="1"/>
  <c r="AK132" i="8" s="1"/>
  <c r="DT129" i="9" a="1"/>
  <c r="DT129" i="9" s="1"/>
  <c r="DR129" i="9" a="1"/>
  <c r="DR129" i="9" s="1"/>
  <c r="O129" i="14" s="1"/>
  <c r="M129" i="14" s="1"/>
  <c r="DP129" i="9" a="1"/>
  <c r="DP129" i="9" s="1"/>
  <c r="DU129" i="9" a="1"/>
  <c r="DU129" i="9" s="1"/>
  <c r="H129" i="15" s="1"/>
  <c r="DS129" i="9" a="1"/>
  <c r="DS129" i="9" s="1"/>
  <c r="DQ129" i="9" a="1"/>
  <c r="DQ129" i="9" s="1"/>
  <c r="DO129" i="9" a="1"/>
  <c r="DO129" i="9" s="1"/>
  <c r="R129" i="10" s="1"/>
  <c r="G132" i="7" s="1"/>
  <c r="M132" i="7" s="1"/>
  <c r="EJ127" i="9" a="1"/>
  <c r="EJ127" i="9" s="1"/>
  <c r="EH127" i="9" a="1"/>
  <c r="EH127" i="9" s="1"/>
  <c r="Q127" i="14" s="1"/>
  <c r="EF127" i="9" a="1"/>
  <c r="EF127" i="9" s="1"/>
  <c r="EK127" i="9" a="1"/>
  <c r="EK127" i="9" s="1"/>
  <c r="J127" i="15" s="1"/>
  <c r="EI127" i="9" a="1"/>
  <c r="EI127" i="9" s="1"/>
  <c r="EG127" i="9" a="1"/>
  <c r="EG127" i="9" s="1"/>
  <c r="EE127" i="9" a="1"/>
  <c r="EE127" i="9" s="1"/>
  <c r="HD126" i="9" a="1"/>
  <c r="HD126" i="9" s="1"/>
  <c r="HB126" i="9" a="1"/>
  <c r="HB126" i="9" s="1"/>
  <c r="AF126" i="14" s="1"/>
  <c r="GZ126" i="9" a="1"/>
  <c r="GZ126" i="9" s="1"/>
  <c r="HE126" i="9" a="1"/>
  <c r="HE126" i="9" s="1"/>
  <c r="P126" i="15" s="1"/>
  <c r="HC126" i="9" a="1"/>
  <c r="HC126" i="9" s="1"/>
  <c r="HA126" i="9" a="1"/>
  <c r="HA126" i="9" s="1"/>
  <c r="GY126" i="9" a="1"/>
  <c r="GY126" i="9" s="1"/>
  <c r="AB126" i="10" s="1"/>
  <c r="AD129" i="8" s="1"/>
  <c r="IR125" i="9" a="1"/>
  <c r="IR125" i="9" s="1"/>
  <c r="IP125" i="9" a="1"/>
  <c r="IP125" i="9" s="1"/>
  <c r="AM125" i="14" s="1"/>
  <c r="IN125" i="9" a="1"/>
  <c r="IN125" i="9" s="1"/>
  <c r="IS125" i="9" a="1"/>
  <c r="IS125" i="9" s="1"/>
  <c r="U125" i="15" s="1"/>
  <c r="IQ125" i="9" a="1"/>
  <c r="IQ125" i="9" s="1"/>
  <c r="IO125" i="9" a="1"/>
  <c r="IO125" i="9" s="1"/>
  <c r="IM125" i="9" a="1"/>
  <c r="IM125" i="9" s="1"/>
  <c r="AG125" i="10" s="1"/>
  <c r="AK128" i="8" s="1"/>
  <c r="DT125" i="9" a="1"/>
  <c r="DT125" i="9" s="1"/>
  <c r="DR125" i="9" a="1"/>
  <c r="DR125" i="9" s="1"/>
  <c r="O125" i="14" s="1"/>
  <c r="M125" i="14" s="1"/>
  <c r="DP125" i="9" a="1"/>
  <c r="DP125" i="9" s="1"/>
  <c r="DU125" i="9" a="1"/>
  <c r="DU125" i="9" s="1"/>
  <c r="H125" i="15" s="1"/>
  <c r="DS125" i="9" a="1"/>
  <c r="DS125" i="9" s="1"/>
  <c r="DQ125" i="9" a="1"/>
  <c r="DQ125" i="9" s="1"/>
  <c r="DO125" i="9" a="1"/>
  <c r="DO125" i="9" s="1"/>
  <c r="R125" i="10" s="1"/>
  <c r="G128" i="7" s="1"/>
  <c r="M128" i="7" s="1"/>
  <c r="EJ123" i="9" a="1"/>
  <c r="EJ123" i="9" s="1"/>
  <c r="EH123" i="9" a="1"/>
  <c r="EH123" i="9" s="1"/>
  <c r="Q123" i="14" s="1"/>
  <c r="EF123" i="9" a="1"/>
  <c r="EF123" i="9" s="1"/>
  <c r="EK123" i="9" a="1"/>
  <c r="EK123" i="9" s="1"/>
  <c r="J123" i="15" s="1"/>
  <c r="EI123" i="9" a="1"/>
  <c r="EI123" i="9" s="1"/>
  <c r="EG123" i="9" a="1"/>
  <c r="EG123" i="9" s="1"/>
  <c r="EE123" i="9" a="1"/>
  <c r="EE123" i="9" s="1"/>
  <c r="G138" i="6"/>
  <c r="H138" i="6" s="1"/>
  <c r="F138" i="6"/>
  <c r="S134" i="10"/>
  <c r="H137" i="7" s="1"/>
  <c r="J137" i="6"/>
  <c r="DJ132" i="9" a="1"/>
  <c r="DJ132" i="9" s="1"/>
  <c r="N132" i="14" s="1"/>
  <c r="DG132" i="9" a="1"/>
  <c r="DG132" i="9" s="1"/>
  <c r="Q132" i="10" s="1"/>
  <c r="F135" i="7" s="1"/>
  <c r="DL132" i="9" a="1"/>
  <c r="DL132" i="9" s="1"/>
  <c r="DI132" i="9" a="1"/>
  <c r="DI132" i="9" s="1"/>
  <c r="DK132" i="9" a="1"/>
  <c r="DK132" i="9" s="1"/>
  <c r="DM132" i="9" a="1"/>
  <c r="DM132" i="9" s="1"/>
  <c r="G132" i="15" s="1"/>
  <c r="DH132" i="9" a="1"/>
  <c r="DH132" i="9" s="1"/>
  <c r="DT132" i="9" a="1"/>
  <c r="DT132" i="9" s="1"/>
  <c r="DR132" i="9" a="1"/>
  <c r="DR132" i="9" s="1"/>
  <c r="O132" i="14" s="1"/>
  <c r="DP132" i="9" a="1"/>
  <c r="DP132" i="9" s="1"/>
  <c r="DU132" i="9" a="1"/>
  <c r="DU132" i="9" s="1"/>
  <c r="H132" i="15" s="1"/>
  <c r="DO132" i="9" a="1"/>
  <c r="DO132" i="9" s="1"/>
  <c r="R132" i="10" s="1"/>
  <c r="G135" i="7" s="1"/>
  <c r="DQ132" i="9" a="1"/>
  <c r="DQ132" i="9" s="1"/>
  <c r="DS132" i="9" a="1"/>
  <c r="DS132" i="9" s="1"/>
  <c r="IR132" i="9" a="1"/>
  <c r="IR132" i="9" s="1"/>
  <c r="IP132" i="9" a="1"/>
  <c r="IP132" i="9" s="1"/>
  <c r="AM132" i="14" s="1"/>
  <c r="IN132" i="9" a="1"/>
  <c r="IN132" i="9" s="1"/>
  <c r="IS132" i="9" a="1"/>
  <c r="IS132" i="9" s="1"/>
  <c r="U132" i="15" s="1"/>
  <c r="IM132" i="9" a="1"/>
  <c r="IM132" i="9" s="1"/>
  <c r="AG132" i="10" s="1"/>
  <c r="AK135" i="8" s="1"/>
  <c r="IO132" i="9" a="1"/>
  <c r="IO132" i="9" s="1"/>
  <c r="IQ132" i="9" a="1"/>
  <c r="IQ132" i="9" s="1"/>
  <c r="P129" i="14"/>
  <c r="DB129" i="9"/>
  <c r="V134" i="10"/>
  <c r="Y137" i="8"/>
  <c r="Z137" i="8" s="1"/>
  <c r="BY132" i="9" a="1"/>
  <c r="BY132" i="9" s="1"/>
  <c r="BW132" i="9" a="1"/>
  <c r="BW132" i="9" s="1"/>
  <c r="BU132" i="9" a="1"/>
  <c r="BU132" i="9" s="1"/>
  <c r="BS132" i="9" a="1"/>
  <c r="BS132" i="9" s="1"/>
  <c r="M132" i="10" s="1"/>
  <c r="BX132" i="9" a="1"/>
  <c r="BX132" i="9" s="1"/>
  <c r="BV132" i="9" a="1"/>
  <c r="BV132" i="9" s="1"/>
  <c r="BT132" i="9" a="1"/>
  <c r="BT132" i="9" s="1"/>
  <c r="HM131" i="9" a="1"/>
  <c r="HM131" i="9" s="1"/>
  <c r="Q131" i="15" s="1"/>
  <c r="HK131" i="9" a="1"/>
  <c r="HK131" i="9" s="1"/>
  <c r="HI131" i="9" a="1"/>
  <c r="HI131" i="9" s="1"/>
  <c r="HG131" i="9" a="1"/>
  <c r="HG131" i="9" s="1"/>
  <c r="AC131" i="10" s="1"/>
  <c r="AF134" i="8" s="1"/>
  <c r="AH134" i="8" s="1"/>
  <c r="HL131" i="9" a="1"/>
  <c r="HL131" i="9" s="1"/>
  <c r="HJ131" i="9" a="1"/>
  <c r="HJ131" i="9" s="1"/>
  <c r="AH131" i="14" s="1"/>
  <c r="AJ131" i="14" s="1"/>
  <c r="HH131" i="9" a="1"/>
  <c r="HH131" i="9" s="1"/>
  <c r="GO130" i="9" a="1"/>
  <c r="GO130" i="9" s="1"/>
  <c r="N130" i="15" s="1"/>
  <c r="GM130" i="9" a="1"/>
  <c r="GM130" i="9" s="1"/>
  <c r="GK130" i="9" a="1"/>
  <c r="GK130" i="9" s="1"/>
  <c r="GI130" i="9" a="1"/>
  <c r="GI130" i="9" s="1"/>
  <c r="Z130" i="10" s="1"/>
  <c r="AB133" i="8" s="1"/>
  <c r="GN130" i="9" a="1"/>
  <c r="GN130" i="9" s="1"/>
  <c r="GL130" i="9" a="1"/>
  <c r="GL130" i="9" s="1"/>
  <c r="AD130" i="14" s="1"/>
  <c r="GJ130" i="9" a="1"/>
  <c r="GJ130" i="9" s="1"/>
  <c r="BI130" i="9" a="1"/>
  <c r="BI130" i="9" s="1"/>
  <c r="BG130" i="9" a="1"/>
  <c r="BG130" i="9" s="1"/>
  <c r="BE130" i="9" a="1"/>
  <c r="BE130" i="9" s="1"/>
  <c r="BC130" i="9" a="1"/>
  <c r="BC130" i="9" s="1"/>
  <c r="K130" i="10" s="1"/>
  <c r="BH130" i="9" a="1"/>
  <c r="BH130" i="9" s="1"/>
  <c r="BF130" i="9" a="1"/>
  <c r="BF130" i="9" s="1"/>
  <c r="BD130" i="9" a="1"/>
  <c r="BD130" i="9" s="1"/>
  <c r="FQ129" i="9" a="1"/>
  <c r="FQ129" i="9" s="1"/>
  <c r="FO129" i="9" a="1"/>
  <c r="FO129" i="9" s="1"/>
  <c r="FM129" i="9" a="1"/>
  <c r="FM129" i="9" s="1"/>
  <c r="FK129" i="9" a="1"/>
  <c r="FK129" i="9" s="1"/>
  <c r="W129" i="10" s="1"/>
  <c r="FP129" i="9" a="1"/>
  <c r="FP129" i="9" s="1"/>
  <c r="FN129" i="9" a="1"/>
  <c r="FN129" i="9" s="1"/>
  <c r="FL129" i="9" a="1"/>
  <c r="FL129" i="9" s="1"/>
  <c r="AK129" i="9" a="1"/>
  <c r="AK129" i="9" s="1"/>
  <c r="D129" i="15" s="1"/>
  <c r="AI129" i="9" a="1"/>
  <c r="AI129" i="9" s="1"/>
  <c r="AG129" i="9" a="1"/>
  <c r="AG129" i="9" s="1"/>
  <c r="AE129" i="9" a="1"/>
  <c r="AE129" i="9" s="1"/>
  <c r="H129" i="10" s="1"/>
  <c r="AJ129" i="9" a="1"/>
  <c r="AJ129" i="9" s="1"/>
  <c r="AH129" i="9" a="1"/>
  <c r="AH129" i="9" s="1"/>
  <c r="H129" i="14" s="1"/>
  <c r="AF129" i="9" a="1"/>
  <c r="AF129" i="9" s="1"/>
  <c r="G132" i="6"/>
  <c r="H132" i="6" s="1"/>
  <c r="I132" i="6" s="1"/>
  <c r="F132" i="6"/>
  <c r="FA127" i="9" a="1"/>
  <c r="FA127" i="9" s="1"/>
  <c r="EY127" i="9" a="1"/>
  <c r="EY127" i="9" s="1"/>
  <c r="EW127" i="9" a="1"/>
  <c r="EW127" i="9" s="1"/>
  <c r="EU127" i="9" a="1"/>
  <c r="EU127" i="9" s="1"/>
  <c r="J198" i="12" s="1"/>
  <c r="Q130" i="8" s="1"/>
  <c r="R130" i="8" s="1"/>
  <c r="X130" i="8" s="1"/>
  <c r="S129" i="3" s="1"/>
  <c r="EZ127" i="9" a="1"/>
  <c r="EZ127" i="9" s="1"/>
  <c r="EX127" i="9" a="1"/>
  <c r="EX127" i="9" s="1"/>
  <c r="W127" i="14" s="1"/>
  <c r="X127" i="14" s="1"/>
  <c r="T127" i="14" s="1"/>
  <c r="EV127" i="9" a="1"/>
  <c r="EV127" i="9" s="1"/>
  <c r="GO126" i="9" a="1"/>
  <c r="GO126" i="9" s="1"/>
  <c r="N126" i="15" s="1"/>
  <c r="GM126" i="9" a="1"/>
  <c r="GM126" i="9" s="1"/>
  <c r="GK126" i="9" a="1"/>
  <c r="GK126" i="9" s="1"/>
  <c r="GI126" i="9" a="1"/>
  <c r="GI126" i="9" s="1"/>
  <c r="Z126" i="10" s="1"/>
  <c r="AB129" i="8" s="1"/>
  <c r="GN126" i="9" a="1"/>
  <c r="GN126" i="9" s="1"/>
  <c r="GL126" i="9" a="1"/>
  <c r="GL126" i="9" s="1"/>
  <c r="AD126" i="14" s="1"/>
  <c r="GJ126" i="9" a="1"/>
  <c r="GJ126" i="9" s="1"/>
  <c r="BI126" i="9" a="1"/>
  <c r="BI126" i="9" s="1"/>
  <c r="BG126" i="9" a="1"/>
  <c r="BG126" i="9" s="1"/>
  <c r="BE126" i="9" a="1"/>
  <c r="BE126" i="9" s="1"/>
  <c r="BC126" i="9" a="1"/>
  <c r="BC126" i="9" s="1"/>
  <c r="K126" i="10" s="1"/>
  <c r="BH126" i="9" a="1"/>
  <c r="BH126" i="9" s="1"/>
  <c r="BF126" i="9" a="1"/>
  <c r="BF126" i="9" s="1"/>
  <c r="BD126" i="9" a="1"/>
  <c r="BD126" i="9" s="1"/>
  <c r="FQ125" i="9" a="1"/>
  <c r="FQ125" i="9" s="1"/>
  <c r="FO125" i="9" a="1"/>
  <c r="FO125" i="9" s="1"/>
  <c r="FM125" i="9" a="1"/>
  <c r="FM125" i="9" s="1"/>
  <c r="FK125" i="9" a="1"/>
  <c r="FK125" i="9" s="1"/>
  <c r="W125" i="10" s="1"/>
  <c r="FP125" i="9" a="1"/>
  <c r="FP125" i="9" s="1"/>
  <c r="FN125" i="9" a="1"/>
  <c r="FN125" i="9" s="1"/>
  <c r="FL125" i="9" a="1"/>
  <c r="FL125" i="9" s="1"/>
  <c r="AK125" i="9" a="1"/>
  <c r="AK125" i="9" s="1"/>
  <c r="D125" i="15" s="1"/>
  <c r="AI125" i="9" a="1"/>
  <c r="AI125" i="9" s="1"/>
  <c r="AG125" i="9" a="1"/>
  <c r="AG125" i="9" s="1"/>
  <c r="AE125" i="9" a="1"/>
  <c r="AE125" i="9" s="1"/>
  <c r="H125" i="10" s="1"/>
  <c r="AJ125" i="9" a="1"/>
  <c r="AJ125" i="9" s="1"/>
  <c r="AH125" i="9" a="1"/>
  <c r="AH125" i="9" s="1"/>
  <c r="H125" i="14" s="1"/>
  <c r="AF125" i="9" a="1"/>
  <c r="AF125" i="9" s="1"/>
  <c r="G128" i="6"/>
  <c r="H128" i="6" s="1"/>
  <c r="F128" i="6"/>
  <c r="FA123" i="9" a="1"/>
  <c r="FA123" i="9" s="1"/>
  <c r="EY123" i="9" a="1"/>
  <c r="EY123" i="9" s="1"/>
  <c r="EW123" i="9" a="1"/>
  <c r="EW123" i="9" s="1"/>
  <c r="EU123" i="9" a="1"/>
  <c r="EU123" i="9" s="1"/>
  <c r="J191" i="12" s="1"/>
  <c r="Q126" i="8" s="1"/>
  <c r="R126" i="8" s="1"/>
  <c r="X126" i="8" s="1"/>
  <c r="S125" i="3" s="1"/>
  <c r="EZ123" i="9" a="1"/>
  <c r="EZ123" i="9" s="1"/>
  <c r="EX123" i="9" a="1"/>
  <c r="EX123" i="9" s="1"/>
  <c r="W123" i="14" s="1"/>
  <c r="X123" i="14" s="1"/>
  <c r="T123" i="14" s="1"/>
  <c r="EV123" i="9" a="1"/>
  <c r="EV123" i="9" s="1"/>
  <c r="U123" i="9" a="1"/>
  <c r="U123" i="9" s="1"/>
  <c r="B123" i="15" s="1"/>
  <c r="S123" i="9" a="1"/>
  <c r="S123" i="9" s="1"/>
  <c r="Q123" i="9" a="1"/>
  <c r="Q123" i="9" s="1"/>
  <c r="O123" i="9" a="1"/>
  <c r="O123" i="9" s="1"/>
  <c r="F123" i="10" s="1"/>
  <c r="T123" i="9" a="1"/>
  <c r="T123" i="9" s="1"/>
  <c r="R123" i="9" a="1"/>
  <c r="R123" i="9" s="1"/>
  <c r="E123" i="14" s="1"/>
  <c r="P123" i="9" a="1"/>
  <c r="P123" i="9" s="1"/>
  <c r="K128" i="6"/>
  <c r="L128" i="6" s="1"/>
  <c r="J128" i="6"/>
  <c r="HE124" i="9" a="1"/>
  <c r="HE124" i="9" s="1"/>
  <c r="P124" i="15" s="1"/>
  <c r="HC124" i="9" a="1"/>
  <c r="HC124" i="9" s="1"/>
  <c r="HA124" i="9" a="1"/>
  <c r="HA124" i="9" s="1"/>
  <c r="GY124" i="9" a="1"/>
  <c r="GY124" i="9" s="1"/>
  <c r="AB124" i="10" s="1"/>
  <c r="AD127" i="8" s="1"/>
  <c r="HD124" i="9" a="1"/>
  <c r="HD124" i="9" s="1"/>
  <c r="HB124" i="9" a="1"/>
  <c r="HB124" i="9" s="1"/>
  <c r="AF124" i="14" s="1"/>
  <c r="GZ124" i="9" a="1"/>
  <c r="GZ124" i="9" s="1"/>
  <c r="CN124" i="9" a="1"/>
  <c r="CN124" i="9" s="1"/>
  <c r="CL124" i="9" a="1"/>
  <c r="CL124" i="9" s="1"/>
  <c r="CJ124" i="9" a="1"/>
  <c r="CJ124" i="9" s="1"/>
  <c r="CO124" i="9" a="1"/>
  <c r="CO124" i="9" s="1"/>
  <c r="CM124" i="9" a="1"/>
  <c r="CM124" i="9" s="1"/>
  <c r="CK124" i="9" a="1"/>
  <c r="CK124" i="9" s="1"/>
  <c r="CI124" i="9" a="1"/>
  <c r="CI124" i="9" s="1"/>
  <c r="O124" i="10" s="1"/>
  <c r="HT124" i="9" a="1"/>
  <c r="HT124" i="9" s="1"/>
  <c r="HR124" i="9" a="1"/>
  <c r="HR124" i="9" s="1"/>
  <c r="AI124" i="14" s="1"/>
  <c r="HP124" i="9" a="1"/>
  <c r="HP124" i="9" s="1"/>
  <c r="HU124" i="9" a="1"/>
  <c r="HU124" i="9" s="1"/>
  <c r="R124" i="15" s="1"/>
  <c r="HS124" i="9" a="1"/>
  <c r="HS124" i="9" s="1"/>
  <c r="HQ124" i="9" a="1"/>
  <c r="HQ124" i="9" s="1"/>
  <c r="HO124" i="9" a="1"/>
  <c r="HO124" i="9" s="1"/>
  <c r="AD124" i="10" s="1"/>
  <c r="AG127" i="8" s="1"/>
  <c r="DT124" i="9" a="1"/>
  <c r="DT124" i="9" s="1"/>
  <c r="DR124" i="9" a="1"/>
  <c r="DR124" i="9" s="1"/>
  <c r="O124" i="14" s="1"/>
  <c r="DP124" i="9" a="1"/>
  <c r="DP124" i="9" s="1"/>
  <c r="DS124" i="9" a="1"/>
  <c r="DS124" i="9" s="1"/>
  <c r="DQ124" i="9" a="1"/>
  <c r="DQ124" i="9" s="1"/>
  <c r="DO124" i="9" a="1"/>
  <c r="DO124" i="9" s="1"/>
  <c r="R124" i="10" s="1"/>
  <c r="G127" i="7" s="1"/>
  <c r="DU124" i="9" a="1"/>
  <c r="DU124" i="9" s="1"/>
  <c r="H124" i="15" s="1"/>
  <c r="IR124" i="9" a="1"/>
  <c r="IR124" i="9" s="1"/>
  <c r="IP124" i="9" a="1"/>
  <c r="IP124" i="9" s="1"/>
  <c r="AM124" i="14" s="1"/>
  <c r="IN124" i="9" a="1"/>
  <c r="IN124" i="9" s="1"/>
  <c r="IQ124" i="9" a="1"/>
  <c r="IQ124" i="9" s="1"/>
  <c r="IO124" i="9" a="1"/>
  <c r="IO124" i="9" s="1"/>
  <c r="IM124" i="9" a="1"/>
  <c r="IM124" i="9" s="1"/>
  <c r="AG124" i="10" s="1"/>
  <c r="AK127" i="8" s="1"/>
  <c r="IS124" i="9" a="1"/>
  <c r="IS124" i="9" s="1"/>
  <c r="U124" i="15" s="1"/>
  <c r="DR122" i="9" a="1"/>
  <c r="DR122" i="9" s="1"/>
  <c r="O122" i="14" s="1"/>
  <c r="DU122" i="9" a="1"/>
  <c r="DU122" i="9" s="1"/>
  <c r="H122" i="15" s="1"/>
  <c r="DQ122" i="9" a="1"/>
  <c r="DQ122" i="9" s="1"/>
  <c r="DT122" i="9" a="1"/>
  <c r="DT122" i="9" s="1"/>
  <c r="DP122" i="9" a="1"/>
  <c r="DP122" i="9" s="1"/>
  <c r="DS122" i="9" a="1"/>
  <c r="DS122" i="9" s="1"/>
  <c r="DO122" i="9" a="1"/>
  <c r="DO122" i="9" s="1"/>
  <c r="R122" i="10" s="1"/>
  <c r="G125" i="7" s="1"/>
  <c r="EC122" i="9" a="1"/>
  <c r="EC122" i="9" s="1"/>
  <c r="EA122" i="9" a="1"/>
  <c r="EA122" i="9" s="1"/>
  <c r="DC122" i="9" s="1"/>
  <c r="DY122" i="9" a="1"/>
  <c r="DY122" i="9" s="1"/>
  <c r="DA122" i="9" s="1"/>
  <c r="DW122" i="9" a="1"/>
  <c r="DW122" i="9" s="1"/>
  <c r="EB122" i="9" a="1"/>
  <c r="EB122" i="9" s="1"/>
  <c r="DD122" i="9" s="1"/>
  <c r="DZ122" i="9" a="1"/>
  <c r="DZ122" i="9" s="1"/>
  <c r="DX122" i="9" a="1"/>
  <c r="DX122" i="9" s="1"/>
  <c r="CZ122" i="9" s="1"/>
  <c r="L122" i="9" a="1"/>
  <c r="L122" i="9" s="1"/>
  <c r="J122" i="9" a="1"/>
  <c r="J122" i="9" s="1"/>
  <c r="H122" i="9" a="1"/>
  <c r="H122" i="9" s="1"/>
  <c r="M122" i="9" a="1"/>
  <c r="M122" i="9" s="1"/>
  <c r="K122" i="9" a="1"/>
  <c r="K122" i="9" s="1"/>
  <c r="I122" i="9" a="1"/>
  <c r="I122" i="9" s="1"/>
  <c r="G122" i="9" a="1"/>
  <c r="G122" i="9" s="1"/>
  <c r="DL122" i="9" a="1"/>
  <c r="DL122" i="9" s="1"/>
  <c r="DJ122" i="9" a="1"/>
  <c r="DJ122" i="9" s="1"/>
  <c r="N122" i="14" s="1"/>
  <c r="DH122" i="9" a="1"/>
  <c r="DH122" i="9" s="1"/>
  <c r="DM122" i="9" a="1"/>
  <c r="DM122" i="9" s="1"/>
  <c r="G122" i="15" s="1"/>
  <c r="DK122" i="9" a="1"/>
  <c r="DK122" i="9" s="1"/>
  <c r="DI122" i="9" a="1"/>
  <c r="DI122" i="9" s="1"/>
  <c r="DG122" i="9" a="1"/>
  <c r="DG122" i="9" s="1"/>
  <c r="Q122" i="10" s="1"/>
  <c r="F125" i="7" s="1"/>
  <c r="IJ122" i="9" a="1"/>
  <c r="IJ122" i="9" s="1"/>
  <c r="IH122" i="9" a="1"/>
  <c r="IH122" i="9" s="1"/>
  <c r="AL122" i="14" s="1"/>
  <c r="IF122" i="9" a="1"/>
  <c r="IF122" i="9" s="1"/>
  <c r="IK122" i="9" a="1"/>
  <c r="IK122" i="9" s="1"/>
  <c r="T122" i="15" s="1"/>
  <c r="II122" i="9" a="1"/>
  <c r="II122" i="9" s="1"/>
  <c r="IG122" i="9" a="1"/>
  <c r="IG122" i="9" s="1"/>
  <c r="IE122" i="9" a="1"/>
  <c r="IE122" i="9" s="1"/>
  <c r="AF122" i="10" s="1"/>
  <c r="AJ125" i="8" s="1"/>
  <c r="HR121" i="9" a="1"/>
  <c r="HR121" i="9" s="1"/>
  <c r="AI121" i="14" s="1"/>
  <c r="HU121" i="9" a="1"/>
  <c r="HU121" i="9" s="1"/>
  <c r="R121" i="15" s="1"/>
  <c r="HQ121" i="9" a="1"/>
  <c r="HQ121" i="9" s="1"/>
  <c r="HT121" i="9" a="1"/>
  <c r="HT121" i="9" s="1"/>
  <c r="HP121" i="9" a="1"/>
  <c r="HP121" i="9" s="1"/>
  <c r="HS121" i="9" a="1"/>
  <c r="HS121" i="9" s="1"/>
  <c r="HO121" i="9" a="1"/>
  <c r="HO121" i="9" s="1"/>
  <c r="AD121" i="10" s="1"/>
  <c r="AG124" i="8" s="1"/>
  <c r="BH121" i="9" a="1"/>
  <c r="BH121" i="9" s="1"/>
  <c r="BF121" i="9" a="1"/>
  <c r="BF121" i="9" s="1"/>
  <c r="BD121" i="9" a="1"/>
  <c r="BD121" i="9" s="1"/>
  <c r="BI121" i="9" a="1"/>
  <c r="BI121" i="9" s="1"/>
  <c r="BG121" i="9" a="1"/>
  <c r="BG121" i="9" s="1"/>
  <c r="BE121" i="9" a="1"/>
  <c r="BE121" i="9" s="1"/>
  <c r="BC121" i="9" a="1"/>
  <c r="BC121" i="9" s="1"/>
  <c r="K121" i="10" s="1"/>
  <c r="FP120" i="9" a="1"/>
  <c r="FP120" i="9" s="1"/>
  <c r="FN120" i="9" a="1"/>
  <c r="FN120" i="9" s="1"/>
  <c r="FL120" i="9" a="1"/>
  <c r="FL120" i="9" s="1"/>
  <c r="FQ120" i="9" a="1"/>
  <c r="FQ120" i="9" s="1"/>
  <c r="FO120" i="9" a="1"/>
  <c r="FO120" i="9" s="1"/>
  <c r="FM120" i="9" a="1"/>
  <c r="FM120" i="9" s="1"/>
  <c r="FK120" i="9" a="1"/>
  <c r="FK120" i="9" s="1"/>
  <c r="W120" i="10" s="1"/>
  <c r="AJ120" i="9" a="1"/>
  <c r="AJ120" i="9" s="1"/>
  <c r="AH120" i="9" a="1"/>
  <c r="AH120" i="9" s="1"/>
  <c r="H120" i="14" s="1"/>
  <c r="AF120" i="9" a="1"/>
  <c r="AF120" i="9" s="1"/>
  <c r="AK120" i="9" a="1"/>
  <c r="AK120" i="9" s="1"/>
  <c r="D120" i="15" s="1"/>
  <c r="AI120" i="9" a="1"/>
  <c r="AI120" i="9" s="1"/>
  <c r="AG120" i="9" a="1"/>
  <c r="AG120" i="9" s="1"/>
  <c r="AE120" i="9" a="1"/>
  <c r="AE120" i="9" s="1"/>
  <c r="H120" i="10" s="1"/>
  <c r="ER119" i="9" a="1"/>
  <c r="ER119" i="9" s="1"/>
  <c r="EP119" i="9" a="1"/>
  <c r="EP119" i="9" s="1"/>
  <c r="R119" i="14" s="1"/>
  <c r="EN119" i="9" a="1"/>
  <c r="EN119" i="9" s="1"/>
  <c r="ES119" i="9" a="1"/>
  <c r="ES119" i="9" s="1"/>
  <c r="K119" i="15" s="1"/>
  <c r="EQ119" i="9" a="1"/>
  <c r="EQ119" i="9" s="1"/>
  <c r="EO119" i="9" a="1"/>
  <c r="EO119" i="9" s="1"/>
  <c r="EM119" i="9" a="1"/>
  <c r="EM119" i="9" s="1"/>
  <c r="U119" i="10" s="1"/>
  <c r="J122" i="7" s="1"/>
  <c r="AR119" i="9" a="1"/>
  <c r="AR119" i="9" s="1"/>
  <c r="AP119" i="9" a="1"/>
  <c r="AP119" i="9" s="1"/>
  <c r="I119" i="14" s="1"/>
  <c r="AN119" i="9" a="1"/>
  <c r="AN119" i="9" s="1"/>
  <c r="AS119" i="9" a="1"/>
  <c r="AS119" i="9" s="1"/>
  <c r="E119" i="15" s="1"/>
  <c r="AQ119" i="9" a="1"/>
  <c r="AQ119" i="9" s="1"/>
  <c r="AO119" i="9" a="1"/>
  <c r="AO119" i="9" s="1"/>
  <c r="AM119" i="9" a="1"/>
  <c r="AM119" i="9" s="1"/>
  <c r="I119" i="10" s="1"/>
  <c r="S122" i="6" s="1"/>
  <c r="FP116" i="9" a="1"/>
  <c r="FP116" i="9" s="1"/>
  <c r="FN116" i="9" a="1"/>
  <c r="FN116" i="9" s="1"/>
  <c r="FL116" i="9" a="1"/>
  <c r="FL116" i="9" s="1"/>
  <c r="FQ116" i="9" a="1"/>
  <c r="FQ116" i="9" s="1"/>
  <c r="FO116" i="9" a="1"/>
  <c r="FO116" i="9" s="1"/>
  <c r="FM116" i="9" a="1"/>
  <c r="FM116" i="9" s="1"/>
  <c r="FK116" i="9" a="1"/>
  <c r="FK116" i="9" s="1"/>
  <c r="W116" i="10" s="1"/>
  <c r="AJ116" i="9" a="1"/>
  <c r="AJ116" i="9" s="1"/>
  <c r="AH116" i="9" a="1"/>
  <c r="AH116" i="9" s="1"/>
  <c r="H116" i="14" s="1"/>
  <c r="AF116" i="9" a="1"/>
  <c r="AF116" i="9" s="1"/>
  <c r="AK116" i="9" a="1"/>
  <c r="AK116" i="9" s="1"/>
  <c r="D116" i="15" s="1"/>
  <c r="AI116" i="9" a="1"/>
  <c r="AI116" i="9" s="1"/>
  <c r="AG116" i="9" a="1"/>
  <c r="AG116" i="9" s="1"/>
  <c r="AE116" i="9" a="1"/>
  <c r="AE116" i="9" s="1"/>
  <c r="H116" i="10" s="1"/>
  <c r="ER115" i="9" a="1"/>
  <c r="ER115" i="9" s="1"/>
  <c r="EP115" i="9" a="1"/>
  <c r="EP115" i="9" s="1"/>
  <c r="R115" i="14" s="1"/>
  <c r="EN115" i="9" a="1"/>
  <c r="EN115" i="9" s="1"/>
  <c r="ES115" i="9" a="1"/>
  <c r="ES115" i="9" s="1"/>
  <c r="K115" i="15" s="1"/>
  <c r="EQ115" i="9" a="1"/>
  <c r="EQ115" i="9" s="1"/>
  <c r="EO115" i="9" a="1"/>
  <c r="EO115" i="9" s="1"/>
  <c r="EM115" i="9" a="1"/>
  <c r="EM115" i="9" s="1"/>
  <c r="U115" i="10" s="1"/>
  <c r="J118" i="7" s="1"/>
  <c r="AR115" i="9" a="1"/>
  <c r="AR115" i="9" s="1"/>
  <c r="AP115" i="9" a="1"/>
  <c r="AP115" i="9" s="1"/>
  <c r="I115" i="14" s="1"/>
  <c r="AN115" i="9" a="1"/>
  <c r="AN115" i="9" s="1"/>
  <c r="AS115" i="9" a="1"/>
  <c r="AS115" i="9" s="1"/>
  <c r="E115" i="15" s="1"/>
  <c r="AQ115" i="9" a="1"/>
  <c r="AQ115" i="9" s="1"/>
  <c r="AO115" i="9" a="1"/>
  <c r="AO115" i="9" s="1"/>
  <c r="AM115" i="9" a="1"/>
  <c r="AM115" i="9" s="1"/>
  <c r="I115" i="10" s="1"/>
  <c r="S118" i="6" s="1"/>
  <c r="N130" i="7"/>
  <c r="I125" i="15"/>
  <c r="DE125" i="9"/>
  <c r="L126" i="7"/>
  <c r="FH121" i="9" a="1"/>
  <c r="FH121" i="9" s="1"/>
  <c r="FE121" i="9" a="1"/>
  <c r="FE121" i="9" s="1"/>
  <c r="FG121" i="9" a="1"/>
  <c r="FG121" i="9" s="1"/>
  <c r="FI121" i="9" a="1"/>
  <c r="FI121" i="9" s="1"/>
  <c r="L121" i="15" s="1"/>
  <c r="FD121" i="9" a="1"/>
  <c r="FD121" i="9" s="1"/>
  <c r="FF121" i="9" a="1"/>
  <c r="FF121" i="9" s="1"/>
  <c r="AA121" i="14" s="1"/>
  <c r="FC121" i="9" a="1"/>
  <c r="FC121" i="9" s="1"/>
  <c r="AJ121" i="9" a="1"/>
  <c r="AJ121" i="9" s="1"/>
  <c r="AH121" i="9" a="1"/>
  <c r="AH121" i="9" s="1"/>
  <c r="H121" i="14" s="1"/>
  <c r="AF121" i="9" a="1"/>
  <c r="AF121" i="9" s="1"/>
  <c r="AK121" i="9" a="1"/>
  <c r="AK121" i="9" s="1"/>
  <c r="D121" i="15" s="1"/>
  <c r="AI121" i="9" a="1"/>
  <c r="AI121" i="9" s="1"/>
  <c r="AG121" i="9" a="1"/>
  <c r="AG121" i="9" s="1"/>
  <c r="AE121" i="9" a="1"/>
  <c r="AE121" i="9" s="1"/>
  <c r="H121" i="10" s="1"/>
  <c r="GF121" i="9" a="1"/>
  <c r="GF121" i="9" s="1"/>
  <c r="GD121" i="9" a="1"/>
  <c r="GD121" i="9" s="1"/>
  <c r="AC121" i="14" s="1"/>
  <c r="GB121" i="9" a="1"/>
  <c r="GB121" i="9" s="1"/>
  <c r="GG121" i="9" a="1"/>
  <c r="GG121" i="9" s="1"/>
  <c r="M121" i="15" s="1"/>
  <c r="GE121" i="9" a="1"/>
  <c r="GE121" i="9" s="1"/>
  <c r="GC121" i="9" a="1"/>
  <c r="GC121" i="9" s="1"/>
  <c r="GA121" i="9" a="1"/>
  <c r="GA121" i="9" s="1"/>
  <c r="Y121" i="10" s="1"/>
  <c r="AA124" i="8" s="1"/>
  <c r="DM121" i="9" a="1"/>
  <c r="DM121" i="9" s="1"/>
  <c r="G121" i="15" s="1"/>
  <c r="DK121" i="9" a="1"/>
  <c r="DK121" i="9" s="1"/>
  <c r="DI121" i="9" a="1"/>
  <c r="DI121" i="9" s="1"/>
  <c r="DG121" i="9" a="1"/>
  <c r="DG121" i="9" s="1"/>
  <c r="Q121" i="10" s="1"/>
  <c r="F124" i="7" s="1"/>
  <c r="DL121" i="9" a="1"/>
  <c r="DL121" i="9" s="1"/>
  <c r="DJ121" i="9" a="1"/>
  <c r="DJ121" i="9" s="1"/>
  <c r="N121" i="14" s="1"/>
  <c r="DH121" i="9" a="1"/>
  <c r="DH121" i="9" s="1"/>
  <c r="M121" i="9" a="1"/>
  <c r="M121" i="9" s="1"/>
  <c r="K121" i="9" a="1"/>
  <c r="K121" i="9" s="1"/>
  <c r="I121" i="9" a="1"/>
  <c r="I121" i="9" s="1"/>
  <c r="G121" i="9" a="1"/>
  <c r="G121" i="9" s="1"/>
  <c r="L121" i="9" a="1"/>
  <c r="L121" i="9" s="1"/>
  <c r="J121" i="9" a="1"/>
  <c r="J121" i="9" s="1"/>
  <c r="H121" i="9" a="1"/>
  <c r="H121" i="9" s="1"/>
  <c r="FA120" i="9" a="1"/>
  <c r="FA120" i="9" s="1"/>
  <c r="EY120" i="9" a="1"/>
  <c r="EY120" i="9" s="1"/>
  <c r="EW120" i="9" a="1"/>
  <c r="EW120" i="9" s="1"/>
  <c r="EU120" i="9" a="1"/>
  <c r="EU120" i="9" s="1"/>
  <c r="EZ120" i="9" a="1"/>
  <c r="EZ120" i="9" s="1"/>
  <c r="EX120" i="9" a="1"/>
  <c r="EX120" i="9" s="1"/>
  <c r="W120" i="14" s="1"/>
  <c r="X120" i="14" s="1"/>
  <c r="T120" i="14" s="1"/>
  <c r="EV120" i="9" a="1"/>
  <c r="EV120" i="9" s="1"/>
  <c r="U120" i="9" a="1"/>
  <c r="U120" i="9" s="1"/>
  <c r="B120" i="15" s="1"/>
  <c r="S120" i="9" a="1"/>
  <c r="S120" i="9" s="1"/>
  <c r="Q120" i="9" a="1"/>
  <c r="Q120" i="9" s="1"/>
  <c r="O120" i="9" a="1"/>
  <c r="O120" i="9" s="1"/>
  <c r="F120" i="10" s="1"/>
  <c r="T120" i="9" a="1"/>
  <c r="T120" i="9" s="1"/>
  <c r="R120" i="9" a="1"/>
  <c r="R120" i="9" s="1"/>
  <c r="E120" i="14" s="1"/>
  <c r="P120" i="9" a="1"/>
  <c r="P120" i="9" s="1"/>
  <c r="EC119" i="9" a="1"/>
  <c r="EC119" i="9" s="1"/>
  <c r="EA119" i="9" a="1"/>
  <c r="EA119" i="9" s="1"/>
  <c r="DC119" i="9" s="1"/>
  <c r="DY119" i="9" a="1"/>
  <c r="DY119" i="9" s="1"/>
  <c r="DA119" i="9" s="1"/>
  <c r="DW119" i="9" a="1"/>
  <c r="DW119" i="9" s="1"/>
  <c r="EB119" i="9" a="1"/>
  <c r="EB119" i="9" s="1"/>
  <c r="DD119" i="9" s="1"/>
  <c r="DZ119" i="9" a="1"/>
  <c r="DZ119" i="9" s="1"/>
  <c r="DX119" i="9" a="1"/>
  <c r="DX119" i="9" s="1"/>
  <c r="CZ119" i="9" s="1"/>
  <c r="IC118" i="9" a="1"/>
  <c r="IC118" i="9" s="1"/>
  <c r="S118" i="15" s="1"/>
  <c r="IA118" i="9" a="1"/>
  <c r="IA118" i="9" s="1"/>
  <c r="HY118" i="9" a="1"/>
  <c r="HY118" i="9" s="1"/>
  <c r="HW118" i="9" a="1"/>
  <c r="HW118" i="9" s="1"/>
  <c r="AE118" i="10" s="1"/>
  <c r="AI121" i="8" s="1"/>
  <c r="AL121" i="8" s="1"/>
  <c r="IB118" i="9" a="1"/>
  <c r="IB118" i="9" s="1"/>
  <c r="HZ118" i="9" a="1"/>
  <c r="HZ118" i="9" s="1"/>
  <c r="AK118" i="14" s="1"/>
  <c r="AN118" i="14" s="1"/>
  <c r="AB118" i="14" s="1"/>
  <c r="Z118" i="14" s="1"/>
  <c r="S118" i="14" s="1"/>
  <c r="HX118" i="9" a="1"/>
  <c r="HX118" i="9" s="1"/>
  <c r="CW118" i="9" a="1"/>
  <c r="CW118" i="9" s="1"/>
  <c r="CU118" i="9" a="1"/>
  <c r="CU118" i="9" s="1"/>
  <c r="CS118" i="9" a="1"/>
  <c r="CS118" i="9" s="1"/>
  <c r="CQ118" i="9" a="1"/>
  <c r="CQ118" i="9" s="1"/>
  <c r="P118" i="10" s="1"/>
  <c r="CV118" i="9" a="1"/>
  <c r="CV118" i="9" s="1"/>
  <c r="CT118" i="9" a="1"/>
  <c r="CT118" i="9" s="1"/>
  <c r="CR118" i="9" a="1"/>
  <c r="CR118" i="9" s="1"/>
  <c r="HM116" i="9" a="1"/>
  <c r="HM116" i="9" s="1"/>
  <c r="Q116" i="15" s="1"/>
  <c r="HK116" i="9" a="1"/>
  <c r="HK116" i="9" s="1"/>
  <c r="HI116" i="9" a="1"/>
  <c r="HI116" i="9" s="1"/>
  <c r="HG116" i="9" a="1"/>
  <c r="HG116" i="9" s="1"/>
  <c r="AC116" i="10" s="1"/>
  <c r="AF119" i="8" s="1"/>
  <c r="AH119" i="8" s="1"/>
  <c r="HL116" i="9" a="1"/>
  <c r="HL116" i="9" s="1"/>
  <c r="HJ116" i="9" a="1"/>
  <c r="HJ116" i="9" s="1"/>
  <c r="AH116" i="14" s="1"/>
  <c r="AJ116" i="14" s="1"/>
  <c r="HH116" i="9" a="1"/>
  <c r="HH116" i="9" s="1"/>
  <c r="CG116" i="9" a="1"/>
  <c r="CG116" i="9" s="1"/>
  <c r="CE116" i="9" a="1"/>
  <c r="CE116" i="9" s="1"/>
  <c r="CC116" i="9" a="1"/>
  <c r="CC116" i="9" s="1"/>
  <c r="CA116" i="9" a="1"/>
  <c r="CA116" i="9" s="1"/>
  <c r="N116" i="10" s="1"/>
  <c r="CF116" i="9" a="1"/>
  <c r="CF116" i="9" s="1"/>
  <c r="CD116" i="9" a="1"/>
  <c r="CD116" i="9" s="1"/>
  <c r="CB116" i="9" a="1"/>
  <c r="CB116" i="9" s="1"/>
  <c r="GO115" i="9" a="1"/>
  <c r="GO115" i="9" s="1"/>
  <c r="N115" i="15" s="1"/>
  <c r="GM115" i="9" a="1"/>
  <c r="GM115" i="9" s="1"/>
  <c r="GK115" i="9" a="1"/>
  <c r="GK115" i="9" s="1"/>
  <c r="GI115" i="9" a="1"/>
  <c r="GI115" i="9" s="1"/>
  <c r="Z115" i="10" s="1"/>
  <c r="AB118" i="8" s="1"/>
  <c r="GN115" i="9" a="1"/>
  <c r="GN115" i="9" s="1"/>
  <c r="GL115" i="9" a="1"/>
  <c r="GL115" i="9" s="1"/>
  <c r="AD115" i="14" s="1"/>
  <c r="GJ115" i="9" a="1"/>
  <c r="GJ115" i="9" s="1"/>
  <c r="BI115" i="9" a="1"/>
  <c r="BI115" i="9" s="1"/>
  <c r="BG115" i="9" a="1"/>
  <c r="BG115" i="9" s="1"/>
  <c r="BE115" i="9" a="1"/>
  <c r="BE115" i="9" s="1"/>
  <c r="BC115" i="9" a="1"/>
  <c r="BC115" i="9" s="1"/>
  <c r="K115" i="10" s="1"/>
  <c r="BH115" i="9" a="1"/>
  <c r="BH115" i="9" s="1"/>
  <c r="BF115" i="9" a="1"/>
  <c r="BF115" i="9" s="1"/>
  <c r="BD115" i="9" a="1"/>
  <c r="BD115" i="9" s="1"/>
  <c r="FQ114" i="9" a="1"/>
  <c r="FQ114" i="9" s="1"/>
  <c r="FO114" i="9" a="1"/>
  <c r="FO114" i="9" s="1"/>
  <c r="FM114" i="9" a="1"/>
  <c r="FM114" i="9" s="1"/>
  <c r="FK114" i="9" a="1"/>
  <c r="FK114" i="9" s="1"/>
  <c r="W114" i="10" s="1"/>
  <c r="FP114" i="9" a="1"/>
  <c r="FP114" i="9" s="1"/>
  <c r="FN114" i="9" a="1"/>
  <c r="FN114" i="9" s="1"/>
  <c r="FL114" i="9" a="1"/>
  <c r="FL114" i="9" s="1"/>
  <c r="AK114" i="9" a="1"/>
  <c r="AK114" i="9" s="1"/>
  <c r="D114" i="15" s="1"/>
  <c r="AI114" i="9" a="1"/>
  <c r="AI114" i="9" s="1"/>
  <c r="AG114" i="9" a="1"/>
  <c r="AG114" i="9" s="1"/>
  <c r="AE114" i="9" a="1"/>
  <c r="AE114" i="9" s="1"/>
  <c r="H114" i="10" s="1"/>
  <c r="AJ114" i="9" a="1"/>
  <c r="AJ114" i="9" s="1"/>
  <c r="AH114" i="9" a="1"/>
  <c r="AH114" i="9" s="1"/>
  <c r="H114" i="14" s="1"/>
  <c r="AF114" i="9" a="1"/>
  <c r="AF114" i="9" s="1"/>
  <c r="G117" i="6"/>
  <c r="H117" i="6" s="1"/>
  <c r="I117" i="6" s="1"/>
  <c r="F117" i="6"/>
  <c r="HE128" i="9" a="1"/>
  <c r="HE128" i="9" s="1"/>
  <c r="P128" i="15" s="1"/>
  <c r="HC128" i="9" a="1"/>
  <c r="HC128" i="9" s="1"/>
  <c r="HA128" i="9" a="1"/>
  <c r="HA128" i="9" s="1"/>
  <c r="GY128" i="9" a="1"/>
  <c r="GY128" i="9" s="1"/>
  <c r="AB128" i="10" s="1"/>
  <c r="AD131" i="8" s="1"/>
  <c r="HD128" i="9" a="1"/>
  <c r="HD128" i="9" s="1"/>
  <c r="HB128" i="9" a="1"/>
  <c r="HB128" i="9" s="1"/>
  <c r="AF128" i="14" s="1"/>
  <c r="GZ128" i="9" a="1"/>
  <c r="GZ128" i="9" s="1"/>
  <c r="CN128" i="9" a="1"/>
  <c r="CN128" i="9" s="1"/>
  <c r="CL128" i="9" a="1"/>
  <c r="CL128" i="9" s="1"/>
  <c r="CJ128" i="9" a="1"/>
  <c r="CJ128" i="9" s="1"/>
  <c r="CO128" i="9" a="1"/>
  <c r="CO128" i="9" s="1"/>
  <c r="CM128" i="9" a="1"/>
  <c r="CM128" i="9" s="1"/>
  <c r="CK128" i="9" a="1"/>
  <c r="CK128" i="9" s="1"/>
  <c r="CI128" i="9" a="1"/>
  <c r="CI128" i="9" s="1"/>
  <c r="O128" i="10" s="1"/>
  <c r="HT128" i="9" a="1"/>
  <c r="HT128" i="9" s="1"/>
  <c r="HR128" i="9" a="1"/>
  <c r="HR128" i="9" s="1"/>
  <c r="AI128" i="14" s="1"/>
  <c r="HP128" i="9" a="1"/>
  <c r="HP128" i="9" s="1"/>
  <c r="HU128" i="9" a="1"/>
  <c r="HU128" i="9" s="1"/>
  <c r="R128" i="15" s="1"/>
  <c r="HS128" i="9" a="1"/>
  <c r="HS128" i="9" s="1"/>
  <c r="HQ128" i="9" a="1"/>
  <c r="HQ128" i="9" s="1"/>
  <c r="HO128" i="9" a="1"/>
  <c r="HO128" i="9" s="1"/>
  <c r="AD128" i="10" s="1"/>
  <c r="AG131" i="8" s="1"/>
  <c r="DT128" i="9" a="1"/>
  <c r="DT128" i="9" s="1"/>
  <c r="DR128" i="9" a="1"/>
  <c r="DR128" i="9" s="1"/>
  <c r="O128" i="14" s="1"/>
  <c r="DP128" i="9" a="1"/>
  <c r="DP128" i="9" s="1"/>
  <c r="DQ128" i="9" a="1"/>
  <c r="DQ128" i="9" s="1"/>
  <c r="DO128" i="9" a="1"/>
  <c r="DO128" i="9" s="1"/>
  <c r="R128" i="10" s="1"/>
  <c r="G131" i="7" s="1"/>
  <c r="DU128" i="9" a="1"/>
  <c r="DU128" i="9" s="1"/>
  <c r="H128" i="15" s="1"/>
  <c r="DS128" i="9" a="1"/>
  <c r="DS128" i="9" s="1"/>
  <c r="IR128" i="9" a="1"/>
  <c r="IR128" i="9" s="1"/>
  <c r="IP128" i="9" a="1"/>
  <c r="IP128" i="9" s="1"/>
  <c r="AM128" i="14" s="1"/>
  <c r="IN128" i="9" a="1"/>
  <c r="IN128" i="9" s="1"/>
  <c r="IO128" i="9" a="1"/>
  <c r="IO128" i="9" s="1"/>
  <c r="IM128" i="9" a="1"/>
  <c r="IM128" i="9" s="1"/>
  <c r="AG128" i="10" s="1"/>
  <c r="AK131" i="8" s="1"/>
  <c r="IS128" i="9" a="1"/>
  <c r="IS128" i="9" s="1"/>
  <c r="U128" i="15" s="1"/>
  <c r="IQ128" i="9" a="1"/>
  <c r="IQ128" i="9" s="1"/>
  <c r="P125" i="14"/>
  <c r="DB125" i="9"/>
  <c r="CG121" i="9" a="1"/>
  <c r="CG121" i="9" s="1"/>
  <c r="CE121" i="9" a="1"/>
  <c r="CE121" i="9" s="1"/>
  <c r="CC121" i="9" a="1"/>
  <c r="CC121" i="9" s="1"/>
  <c r="CA121" i="9" a="1"/>
  <c r="CA121" i="9" s="1"/>
  <c r="N121" i="10" s="1"/>
  <c r="CF121" i="9" a="1"/>
  <c r="CF121" i="9" s="1"/>
  <c r="CD121" i="9" a="1"/>
  <c r="CD121" i="9" s="1"/>
  <c r="CB121" i="9" a="1"/>
  <c r="CB121" i="9" s="1"/>
  <c r="EJ119" i="9" a="1"/>
  <c r="EJ119" i="9" s="1"/>
  <c r="EH119" i="9" a="1"/>
  <c r="EH119" i="9" s="1"/>
  <c r="Q119" i="14" s="1"/>
  <c r="EF119" i="9" a="1"/>
  <c r="EF119" i="9" s="1"/>
  <c r="EI119" i="9" a="1"/>
  <c r="EI119" i="9" s="1"/>
  <c r="EG119" i="9" a="1"/>
  <c r="EG119" i="9" s="1"/>
  <c r="EE119" i="9" a="1"/>
  <c r="EE119" i="9" s="1"/>
  <c r="T119" i="10" s="1"/>
  <c r="I122" i="7" s="1"/>
  <c r="EK119" i="9" a="1"/>
  <c r="EK119" i="9" s="1"/>
  <c r="J119" i="15" s="1"/>
  <c r="FP115" i="9" a="1"/>
  <c r="FP115" i="9" s="1"/>
  <c r="FN115" i="9" a="1"/>
  <c r="FN115" i="9" s="1"/>
  <c r="FL115" i="9" a="1"/>
  <c r="FL115" i="9" s="1"/>
  <c r="FM115" i="9" a="1"/>
  <c r="FM115" i="9" s="1"/>
  <c r="FK115" i="9" a="1"/>
  <c r="FK115" i="9" s="1"/>
  <c r="W115" i="10" s="1"/>
  <c r="FQ115" i="9" a="1"/>
  <c r="FQ115" i="9" s="1"/>
  <c r="FO115" i="9" a="1"/>
  <c r="FO115" i="9" s="1"/>
  <c r="AJ115" i="9" a="1"/>
  <c r="AJ115" i="9" s="1"/>
  <c r="AH115" i="9" a="1"/>
  <c r="AH115" i="9" s="1"/>
  <c r="H115" i="14" s="1"/>
  <c r="AF115" i="9" a="1"/>
  <c r="AF115" i="9" s="1"/>
  <c r="AK115" i="9" a="1"/>
  <c r="AK115" i="9" s="1"/>
  <c r="D115" i="15" s="1"/>
  <c r="AI115" i="9" a="1"/>
  <c r="AI115" i="9" s="1"/>
  <c r="AG115" i="9" a="1"/>
  <c r="AG115" i="9" s="1"/>
  <c r="AE115" i="9" a="1"/>
  <c r="AE115" i="9" s="1"/>
  <c r="H115" i="10" s="1"/>
  <c r="HE111" i="9" a="1"/>
  <c r="HE111" i="9" s="1"/>
  <c r="P111" i="15" s="1"/>
  <c r="HC111" i="9" a="1"/>
  <c r="HC111" i="9" s="1"/>
  <c r="HA111" i="9" a="1"/>
  <c r="HA111" i="9" s="1"/>
  <c r="GY111" i="9" a="1"/>
  <c r="GY111" i="9" s="1"/>
  <c r="AB111" i="10" s="1"/>
  <c r="AD114" i="8" s="1"/>
  <c r="GZ111" i="9" a="1"/>
  <c r="GZ111" i="9" s="1"/>
  <c r="HB111" i="9" a="1"/>
  <c r="HB111" i="9" s="1"/>
  <c r="AF111" i="14" s="1"/>
  <c r="HD111" i="9" a="1"/>
  <c r="HD111" i="9" s="1"/>
  <c r="BP111" i="9" a="1"/>
  <c r="BP111" i="9" s="1"/>
  <c r="BN111" i="9" a="1"/>
  <c r="BN111" i="9" s="1"/>
  <c r="J111" i="14" s="1"/>
  <c r="BL111" i="9" a="1"/>
  <c r="BL111" i="9" s="1"/>
  <c r="BQ111" i="9" a="1"/>
  <c r="BQ111" i="9" s="1"/>
  <c r="F111" i="15" s="1"/>
  <c r="BO111" i="9" a="1"/>
  <c r="BO111" i="9" s="1"/>
  <c r="BM111" i="9" a="1"/>
  <c r="BM111" i="9" s="1"/>
  <c r="BK111" i="9" a="1"/>
  <c r="BK111" i="9" s="1"/>
  <c r="L111" i="10" s="1"/>
  <c r="C114" i="8"/>
  <c r="C114" i="7"/>
  <c r="C114" i="6"/>
  <c r="C113" i="3"/>
  <c r="GV107" i="9" a="1"/>
  <c r="GV107" i="9" s="1"/>
  <c r="GT107" i="9" a="1"/>
  <c r="GT107" i="9" s="1"/>
  <c r="AE107" i="14" s="1"/>
  <c r="GR107" i="9" a="1"/>
  <c r="GR107" i="9" s="1"/>
  <c r="GW107" i="9" a="1"/>
  <c r="GW107" i="9" s="1"/>
  <c r="O107" i="15" s="1"/>
  <c r="GU107" i="9" a="1"/>
  <c r="GU107" i="9" s="1"/>
  <c r="GS107" i="9" a="1"/>
  <c r="GS107" i="9" s="1"/>
  <c r="GQ107" i="9" a="1"/>
  <c r="GQ107" i="9" s="1"/>
  <c r="AA107" i="10" s="1"/>
  <c r="AC110" i="8" s="1"/>
  <c r="BP107" i="9" a="1"/>
  <c r="BP107" i="9" s="1"/>
  <c r="BN107" i="9" a="1"/>
  <c r="BN107" i="9" s="1"/>
  <c r="J107" i="14" s="1"/>
  <c r="BL107" i="9" a="1"/>
  <c r="BL107" i="9" s="1"/>
  <c r="BQ107" i="9" a="1"/>
  <c r="BQ107" i="9" s="1"/>
  <c r="F107" i="15" s="1"/>
  <c r="BO107" i="9" a="1"/>
  <c r="BO107" i="9" s="1"/>
  <c r="BM107" i="9" a="1"/>
  <c r="BM107" i="9" s="1"/>
  <c r="BK107" i="9" a="1"/>
  <c r="BK107" i="9" s="1"/>
  <c r="L107" i="10" s="1"/>
  <c r="FX106" i="9" a="1"/>
  <c r="FX106" i="9" s="1"/>
  <c r="FV106" i="9" a="1"/>
  <c r="FV106" i="9" s="1"/>
  <c r="FT106" i="9" a="1"/>
  <c r="FT106" i="9" s="1"/>
  <c r="FY106" i="9" a="1"/>
  <c r="FY106" i="9" s="1"/>
  <c r="FW106" i="9" a="1"/>
  <c r="FW106" i="9" s="1"/>
  <c r="FU106" i="9" a="1"/>
  <c r="FU106" i="9" s="1"/>
  <c r="FS106" i="9" a="1"/>
  <c r="FS106" i="9" s="1"/>
  <c r="X106" i="10" s="1"/>
  <c r="BX106" i="9" a="1"/>
  <c r="BX106" i="9" s="1"/>
  <c r="BV106" i="9" a="1"/>
  <c r="BV106" i="9" s="1"/>
  <c r="BT106" i="9" a="1"/>
  <c r="BT106" i="9" s="1"/>
  <c r="BY106" i="9" a="1"/>
  <c r="BY106" i="9" s="1"/>
  <c r="BW106" i="9" a="1"/>
  <c r="BW106" i="9" s="1"/>
  <c r="BU106" i="9" a="1"/>
  <c r="BU106" i="9" s="1"/>
  <c r="BS106" i="9" a="1"/>
  <c r="BS106" i="9" s="1"/>
  <c r="M106" i="10" s="1"/>
  <c r="EJ103" i="9" a="1"/>
  <c r="EJ103" i="9" s="1"/>
  <c r="EH103" i="9" a="1"/>
  <c r="EH103" i="9" s="1"/>
  <c r="Q103" i="14" s="1"/>
  <c r="EF103" i="9" a="1"/>
  <c r="EF103" i="9" s="1"/>
  <c r="EK103" i="9" a="1"/>
  <c r="EK103" i="9" s="1"/>
  <c r="J103" i="15" s="1"/>
  <c r="EI103" i="9" a="1"/>
  <c r="EI103" i="9" s="1"/>
  <c r="EG103" i="9" a="1"/>
  <c r="EG103" i="9" s="1"/>
  <c r="EE103" i="9" a="1"/>
  <c r="EE103" i="9" s="1"/>
  <c r="T103" i="10" s="1"/>
  <c r="I106" i="7" s="1"/>
  <c r="O106" i="7" s="1"/>
  <c r="IC117" i="9" a="1"/>
  <c r="IC117" i="9" s="1"/>
  <c r="S117" i="15" s="1"/>
  <c r="IA117" i="9" a="1"/>
  <c r="IA117" i="9" s="1"/>
  <c r="HY117" i="9" a="1"/>
  <c r="HY117" i="9" s="1"/>
  <c r="HW117" i="9" a="1"/>
  <c r="HW117" i="9" s="1"/>
  <c r="AE117" i="10" s="1"/>
  <c r="AI120" i="8" s="1"/>
  <c r="HX117" i="9" a="1"/>
  <c r="HX117" i="9" s="1"/>
  <c r="IB117" i="9" a="1"/>
  <c r="IB117" i="9" s="1"/>
  <c r="HZ117" i="9" a="1"/>
  <c r="HZ117" i="9" s="1"/>
  <c r="AK117" i="14" s="1"/>
  <c r="L119" i="7"/>
  <c r="O115" i="6"/>
  <c r="P115" i="6"/>
  <c r="Q115" i="6" s="1"/>
  <c r="R115" i="6" s="1"/>
  <c r="ER111" i="9" a="1"/>
  <c r="ER111" i="9" s="1"/>
  <c r="EP111" i="9" a="1"/>
  <c r="EP111" i="9" s="1"/>
  <c r="R111" i="14" s="1"/>
  <c r="EN111" i="9" a="1"/>
  <c r="EN111" i="9" s="1"/>
  <c r="ES111" i="9" a="1"/>
  <c r="ES111" i="9" s="1"/>
  <c r="K111" i="15" s="1"/>
  <c r="EQ111" i="9" a="1"/>
  <c r="EQ111" i="9" s="1"/>
  <c r="EO111" i="9" a="1"/>
  <c r="EO111" i="9" s="1"/>
  <c r="EM111" i="9" a="1"/>
  <c r="EM111" i="9" s="1"/>
  <c r="U111" i="10" s="1"/>
  <c r="J114" i="7" s="1"/>
  <c r="AR111" i="9" a="1"/>
  <c r="AR111" i="9" s="1"/>
  <c r="AP111" i="9" a="1"/>
  <c r="AP111" i="9" s="1"/>
  <c r="I111" i="14" s="1"/>
  <c r="AN111" i="9" a="1"/>
  <c r="AN111" i="9" s="1"/>
  <c r="AS111" i="9" a="1"/>
  <c r="AS111" i="9" s="1"/>
  <c r="E111" i="15" s="1"/>
  <c r="AQ111" i="9" a="1"/>
  <c r="AQ111" i="9" s="1"/>
  <c r="AO111" i="9" a="1"/>
  <c r="AO111" i="9" s="1"/>
  <c r="AM111" i="9" a="1"/>
  <c r="AM111" i="9" s="1"/>
  <c r="I111" i="10" s="1"/>
  <c r="S114" i="6" s="1"/>
  <c r="GF110" i="9" a="1"/>
  <c r="GF110" i="9" s="1"/>
  <c r="GD110" i="9" a="1"/>
  <c r="GD110" i="9" s="1"/>
  <c r="AC110" i="14" s="1"/>
  <c r="GB110" i="9" a="1"/>
  <c r="GB110" i="9" s="1"/>
  <c r="GG110" i="9" a="1"/>
  <c r="GG110" i="9" s="1"/>
  <c r="M110" i="15" s="1"/>
  <c r="GE110" i="9" a="1"/>
  <c r="GE110" i="9" s="1"/>
  <c r="GC110" i="9" a="1"/>
  <c r="GC110" i="9" s="1"/>
  <c r="GA110" i="9" a="1"/>
  <c r="GA110" i="9" s="1"/>
  <c r="Y110" i="10" s="1"/>
  <c r="AA113" i="8" s="1"/>
  <c r="AZ110" i="9" a="1"/>
  <c r="AZ110" i="9" s="1"/>
  <c r="AX110" i="9" a="1"/>
  <c r="AX110" i="9" s="1"/>
  <c r="AV110" i="9" a="1"/>
  <c r="AV110" i="9" s="1"/>
  <c r="BA110" i="9" a="1"/>
  <c r="BA110" i="9" s="1"/>
  <c r="AY110" i="9" a="1"/>
  <c r="AY110" i="9" s="1"/>
  <c r="AW110" i="9" a="1"/>
  <c r="AW110" i="9" s="1"/>
  <c r="AU110" i="9" a="1"/>
  <c r="AU110" i="9" s="1"/>
  <c r="J110" i="10" s="1"/>
  <c r="P109" i="14"/>
  <c r="DB109" i="9"/>
  <c r="HD107" i="9" a="1"/>
  <c r="HD107" i="9" s="1"/>
  <c r="HB107" i="9" a="1"/>
  <c r="HB107" i="9" s="1"/>
  <c r="AF107" i="14" s="1"/>
  <c r="GZ107" i="9" a="1"/>
  <c r="GZ107" i="9" s="1"/>
  <c r="HE107" i="9" a="1"/>
  <c r="HE107" i="9" s="1"/>
  <c r="P107" i="15" s="1"/>
  <c r="HC107" i="9" a="1"/>
  <c r="HC107" i="9" s="1"/>
  <c r="HA107" i="9" a="1"/>
  <c r="HA107" i="9" s="1"/>
  <c r="GY107" i="9" a="1"/>
  <c r="GY107" i="9" s="1"/>
  <c r="AB107" i="10" s="1"/>
  <c r="AD110" i="8" s="1"/>
  <c r="BX107" i="9" a="1"/>
  <c r="BX107" i="9" s="1"/>
  <c r="BV107" i="9" a="1"/>
  <c r="BV107" i="9" s="1"/>
  <c r="BT107" i="9" a="1"/>
  <c r="BT107" i="9" s="1"/>
  <c r="BY107" i="9" a="1"/>
  <c r="BY107" i="9" s="1"/>
  <c r="BW107" i="9" a="1"/>
  <c r="BW107" i="9" s="1"/>
  <c r="BU107" i="9" a="1"/>
  <c r="BU107" i="9" s="1"/>
  <c r="BS107" i="9" a="1"/>
  <c r="BS107" i="9" s="1"/>
  <c r="M107" i="10" s="1"/>
  <c r="AR107" i="9" a="1"/>
  <c r="AR107" i="9" s="1"/>
  <c r="AP107" i="9" a="1"/>
  <c r="AP107" i="9" s="1"/>
  <c r="I107" i="14" s="1"/>
  <c r="AN107" i="9" a="1"/>
  <c r="AN107" i="9" s="1"/>
  <c r="AS107" i="9" a="1"/>
  <c r="AS107" i="9" s="1"/>
  <c r="E107" i="15" s="1"/>
  <c r="AQ107" i="9" a="1"/>
  <c r="AQ107" i="9" s="1"/>
  <c r="AO107" i="9" a="1"/>
  <c r="AO107" i="9" s="1"/>
  <c r="AM107" i="9" a="1"/>
  <c r="AM107" i="9" s="1"/>
  <c r="I107" i="10" s="1"/>
  <c r="S110" i="6" s="1"/>
  <c r="L107" i="9" a="1"/>
  <c r="L107" i="9" s="1"/>
  <c r="J107" i="9" a="1"/>
  <c r="J107" i="9" s="1"/>
  <c r="H107" i="9" a="1"/>
  <c r="H107" i="9" s="1"/>
  <c r="M107" i="9" a="1"/>
  <c r="M107" i="9" s="1"/>
  <c r="K107" i="9" a="1"/>
  <c r="K107" i="9" s="1"/>
  <c r="I107" i="9" a="1"/>
  <c r="I107" i="9" s="1"/>
  <c r="G107" i="9" a="1"/>
  <c r="G107" i="9" s="1"/>
  <c r="O169" i="12" s="1"/>
  <c r="EZ106" i="9" a="1"/>
  <c r="EZ106" i="9" s="1"/>
  <c r="EX106" i="9" a="1"/>
  <c r="EX106" i="9" s="1"/>
  <c r="W106" i="14" s="1"/>
  <c r="X106" i="14" s="1"/>
  <c r="T106" i="14" s="1"/>
  <c r="EV106" i="9" a="1"/>
  <c r="EV106" i="9" s="1"/>
  <c r="FA106" i="9" a="1"/>
  <c r="FA106" i="9" s="1"/>
  <c r="EY106" i="9" a="1"/>
  <c r="EY106" i="9" s="1"/>
  <c r="EW106" i="9" a="1"/>
  <c r="EW106" i="9" s="1"/>
  <c r="EU106" i="9" a="1"/>
  <c r="EU106" i="9" s="1"/>
  <c r="J168" i="12" s="1"/>
  <c r="Q109" i="8" s="1"/>
  <c r="R109" i="8" s="1"/>
  <c r="X109" i="8" s="1"/>
  <c r="S108" i="3" s="1"/>
  <c r="T106" i="9" a="1"/>
  <c r="T106" i="9" s="1"/>
  <c r="R106" i="9" a="1"/>
  <c r="R106" i="9" s="1"/>
  <c r="E106" i="14" s="1"/>
  <c r="P106" i="9" a="1"/>
  <c r="P106" i="9" s="1"/>
  <c r="U106" i="9" a="1"/>
  <c r="U106" i="9" s="1"/>
  <c r="B106" i="15" s="1"/>
  <c r="S106" i="9" a="1"/>
  <c r="S106" i="9" s="1"/>
  <c r="Q106" i="9" a="1"/>
  <c r="Q106" i="9" s="1"/>
  <c r="O106" i="9" a="1"/>
  <c r="O106" i="9" s="1"/>
  <c r="F106" i="10" s="1"/>
  <c r="FP104" i="9" a="1"/>
  <c r="FP104" i="9" s="1"/>
  <c r="FN104" i="9" a="1"/>
  <c r="FN104" i="9" s="1"/>
  <c r="FL104" i="9" a="1"/>
  <c r="FL104" i="9" s="1"/>
  <c r="FQ104" i="9" a="1"/>
  <c r="FQ104" i="9" s="1"/>
  <c r="FO104" i="9" a="1"/>
  <c r="FO104" i="9" s="1"/>
  <c r="FM104" i="9" a="1"/>
  <c r="FM104" i="9" s="1"/>
  <c r="FK104" i="9" a="1"/>
  <c r="FK104" i="9" s="1"/>
  <c r="W104" i="10" s="1"/>
  <c r="AJ104" i="9" a="1"/>
  <c r="AJ104" i="9" s="1"/>
  <c r="AH104" i="9" a="1"/>
  <c r="AH104" i="9" s="1"/>
  <c r="H104" i="14" s="1"/>
  <c r="AF104" i="9" a="1"/>
  <c r="AF104" i="9" s="1"/>
  <c r="AG104" i="9" a="1"/>
  <c r="AG104" i="9" s="1"/>
  <c r="AE104" i="9" a="1"/>
  <c r="AE104" i="9" s="1"/>
  <c r="H104" i="10" s="1"/>
  <c r="AK104" i="9" a="1"/>
  <c r="AK104" i="9" s="1"/>
  <c r="D104" i="15" s="1"/>
  <c r="AI104" i="9" a="1"/>
  <c r="AI104" i="9" s="1"/>
  <c r="ER103" i="9" a="1"/>
  <c r="ER103" i="9" s="1"/>
  <c r="EP103" i="9" a="1"/>
  <c r="EP103" i="9" s="1"/>
  <c r="R103" i="14" s="1"/>
  <c r="EN103" i="9" a="1"/>
  <c r="EN103" i="9" s="1"/>
  <c r="EQ103" i="9" a="1"/>
  <c r="EQ103" i="9" s="1"/>
  <c r="EO103" i="9" a="1"/>
  <c r="EO103" i="9" s="1"/>
  <c r="EM103" i="9" a="1"/>
  <c r="EM103" i="9" s="1"/>
  <c r="U103" i="10" s="1"/>
  <c r="J106" i="7" s="1"/>
  <c r="P106" i="7" s="1"/>
  <c r="ES103" i="9" a="1"/>
  <c r="ES103" i="9" s="1"/>
  <c r="K103" i="15" s="1"/>
  <c r="AR103" i="9" a="1"/>
  <c r="AR103" i="9" s="1"/>
  <c r="AP103" i="9" a="1"/>
  <c r="AP103" i="9" s="1"/>
  <c r="I103" i="14" s="1"/>
  <c r="AN103" i="9" a="1"/>
  <c r="AN103" i="9" s="1"/>
  <c r="AO103" i="9" a="1"/>
  <c r="AO103" i="9" s="1"/>
  <c r="AM103" i="9" a="1"/>
  <c r="AM103" i="9" s="1"/>
  <c r="I103" i="10" s="1"/>
  <c r="S106" i="6" s="1"/>
  <c r="AS103" i="9" a="1"/>
  <c r="AS103" i="9" s="1"/>
  <c r="E103" i="15" s="1"/>
  <c r="AQ103" i="9" a="1"/>
  <c r="AQ103" i="9" s="1"/>
  <c r="P101" i="14"/>
  <c r="M101" i="14" s="1"/>
  <c r="DB101" i="9"/>
  <c r="IB100" i="9" a="1"/>
  <c r="IB100" i="9" s="1"/>
  <c r="HZ100" i="9" a="1"/>
  <c r="HZ100" i="9" s="1"/>
  <c r="AK100" i="14" s="1"/>
  <c r="HX100" i="9" a="1"/>
  <c r="HX100" i="9" s="1"/>
  <c r="IC100" i="9" a="1"/>
  <c r="IC100" i="9" s="1"/>
  <c r="S100" i="15" s="1"/>
  <c r="HY100" i="9" a="1"/>
  <c r="HY100" i="9" s="1"/>
  <c r="IA100" i="9" a="1"/>
  <c r="IA100" i="9" s="1"/>
  <c r="HW100" i="9" a="1"/>
  <c r="HW100" i="9" s="1"/>
  <c r="AE100" i="10" s="1"/>
  <c r="AI103" i="8" s="1"/>
  <c r="CV100" i="9" a="1"/>
  <c r="CV100" i="9" s="1"/>
  <c r="CT100" i="9" a="1"/>
  <c r="CT100" i="9" s="1"/>
  <c r="CR100" i="9" a="1"/>
  <c r="CR100" i="9" s="1"/>
  <c r="CW100" i="9" a="1"/>
  <c r="CW100" i="9" s="1"/>
  <c r="CS100" i="9" a="1"/>
  <c r="CS100" i="9" s="1"/>
  <c r="CU100" i="9" a="1"/>
  <c r="CU100" i="9" s="1"/>
  <c r="CQ100" i="9" a="1"/>
  <c r="CQ100" i="9" s="1"/>
  <c r="P100" i="10" s="1"/>
  <c r="EJ96" i="9" a="1"/>
  <c r="EJ96" i="9" s="1"/>
  <c r="EH96" i="9" a="1"/>
  <c r="EH96" i="9" s="1"/>
  <c r="Q96" i="14" s="1"/>
  <c r="EF96" i="9" a="1"/>
  <c r="EF96" i="9" s="1"/>
  <c r="EI96" i="9" a="1"/>
  <c r="EI96" i="9" s="1"/>
  <c r="EE96" i="9" a="1"/>
  <c r="EE96" i="9" s="1"/>
  <c r="T96" i="10" s="1"/>
  <c r="I99" i="7" s="1"/>
  <c r="O99" i="7" s="1"/>
  <c r="EK96" i="9" a="1"/>
  <c r="EK96" i="9" s="1"/>
  <c r="J96" i="15" s="1"/>
  <c r="EG96" i="9" a="1"/>
  <c r="EG96" i="9" s="1"/>
  <c r="V114" i="10"/>
  <c r="Y117" i="8"/>
  <c r="Z117" i="8" s="1"/>
  <c r="W116" i="6"/>
  <c r="X116" i="6"/>
  <c r="Y116" i="6" s="1"/>
  <c r="AS113" i="9" a="1"/>
  <c r="AS113" i="9" s="1"/>
  <c r="E113" i="15" s="1"/>
  <c r="AQ113" i="9" a="1"/>
  <c r="AQ113" i="9" s="1"/>
  <c r="AO113" i="9" a="1"/>
  <c r="AO113" i="9" s="1"/>
  <c r="AM113" i="9" a="1"/>
  <c r="AM113" i="9" s="1"/>
  <c r="I113" i="10" s="1"/>
  <c r="AR113" i="9" a="1"/>
  <c r="AR113" i="9" s="1"/>
  <c r="AP113" i="9" a="1"/>
  <c r="AP113" i="9" s="1"/>
  <c r="I113" i="14" s="1"/>
  <c r="AN113" i="9" a="1"/>
  <c r="AN113" i="9" s="1"/>
  <c r="ES113" i="9" a="1"/>
  <c r="ES113" i="9" s="1"/>
  <c r="K113" i="15" s="1"/>
  <c r="EQ113" i="9" a="1"/>
  <c r="EQ113" i="9" s="1"/>
  <c r="EO113" i="9" a="1"/>
  <c r="EO113" i="9" s="1"/>
  <c r="EM113" i="9" a="1"/>
  <c r="EM113" i="9" s="1"/>
  <c r="U113" i="10" s="1"/>
  <c r="J116" i="7" s="1"/>
  <c r="ER113" i="9" a="1"/>
  <c r="ER113" i="9" s="1"/>
  <c r="EP113" i="9" a="1"/>
  <c r="EP113" i="9" s="1"/>
  <c r="R113" i="14" s="1"/>
  <c r="EN113" i="9" a="1"/>
  <c r="EN113" i="9" s="1"/>
  <c r="AB113" i="9" a="1"/>
  <c r="AB113" i="9" s="1"/>
  <c r="Z113" i="9" a="1"/>
  <c r="Z113" i="9" s="1"/>
  <c r="F113" i="14" s="1"/>
  <c r="X113" i="9" a="1"/>
  <c r="X113" i="9" s="1"/>
  <c r="AC113" i="9" a="1"/>
  <c r="AC113" i="9" s="1"/>
  <c r="C113" i="15" s="1"/>
  <c r="AA113" i="9" a="1"/>
  <c r="AA113" i="9" s="1"/>
  <c r="Y113" i="9" a="1"/>
  <c r="Y113" i="9" s="1"/>
  <c r="W113" i="9" a="1"/>
  <c r="W113" i="9" s="1"/>
  <c r="G113" i="10" s="1"/>
  <c r="FH113" i="9" a="1"/>
  <c r="FH113" i="9" s="1"/>
  <c r="FF113" i="9" a="1"/>
  <c r="FF113" i="9" s="1"/>
  <c r="AA113" i="14" s="1"/>
  <c r="FD113" i="9" a="1"/>
  <c r="FD113" i="9" s="1"/>
  <c r="FI113" i="9" a="1"/>
  <c r="FI113" i="9" s="1"/>
  <c r="L113" i="15" s="1"/>
  <c r="FG113" i="9" a="1"/>
  <c r="FG113" i="9" s="1"/>
  <c r="FE113" i="9" a="1"/>
  <c r="FE113" i="9" s="1"/>
  <c r="FC113" i="9" a="1"/>
  <c r="FC113" i="9" s="1"/>
  <c r="S112" i="10"/>
  <c r="H115" i="7" s="1"/>
  <c r="CY112" i="9"/>
  <c r="CF112" i="9" a="1"/>
  <c r="CF112" i="9" s="1"/>
  <c r="CD112" i="9" a="1"/>
  <c r="CD112" i="9" s="1"/>
  <c r="CB112" i="9" a="1"/>
  <c r="CB112" i="9" s="1"/>
  <c r="CA112" i="9" a="1"/>
  <c r="CA112" i="9" s="1"/>
  <c r="N112" i="10" s="1"/>
  <c r="CC112" i="9" a="1"/>
  <c r="CC112" i="9" s="1"/>
  <c r="CE112" i="9" a="1"/>
  <c r="CE112" i="9" s="1"/>
  <c r="CG112" i="9" a="1"/>
  <c r="CG112" i="9" s="1"/>
  <c r="HM112" i="9" a="1"/>
  <c r="HM112" i="9" s="1"/>
  <c r="Q112" i="15" s="1"/>
  <c r="HK112" i="9" a="1"/>
  <c r="HK112" i="9" s="1"/>
  <c r="HI112" i="9" a="1"/>
  <c r="HI112" i="9" s="1"/>
  <c r="HG112" i="9" a="1"/>
  <c r="HG112" i="9" s="1"/>
  <c r="AC112" i="10" s="1"/>
  <c r="AF115" i="8" s="1"/>
  <c r="HL112" i="9" a="1"/>
  <c r="HL112" i="9" s="1"/>
  <c r="HJ112" i="9" a="1"/>
  <c r="HJ112" i="9" s="1"/>
  <c r="AH112" i="14" s="1"/>
  <c r="HH112" i="9" a="1"/>
  <c r="HH112" i="9" s="1"/>
  <c r="IC111" i="9" a="1"/>
  <c r="IC111" i="9" s="1"/>
  <c r="S111" i="15" s="1"/>
  <c r="HZ111" i="9" a="1"/>
  <c r="HZ111" i="9" s="1"/>
  <c r="AK111" i="14" s="1"/>
  <c r="IB111" i="9" a="1"/>
  <c r="IB111" i="9" s="1"/>
  <c r="HW111" i="9" a="1"/>
  <c r="HW111" i="9" s="1"/>
  <c r="AE111" i="10" s="1"/>
  <c r="AI114" i="8" s="1"/>
  <c r="HY111" i="9" a="1"/>
  <c r="HY111" i="9" s="1"/>
  <c r="IA111" i="9" a="1"/>
  <c r="IA111" i="9" s="1"/>
  <c r="HX111" i="9" a="1"/>
  <c r="HX111" i="9" s="1"/>
  <c r="CG111" i="9" a="1"/>
  <c r="CG111" i="9" s="1"/>
  <c r="CE111" i="9" a="1"/>
  <c r="CE111" i="9" s="1"/>
  <c r="CC111" i="9" a="1"/>
  <c r="CC111" i="9" s="1"/>
  <c r="CA111" i="9" a="1"/>
  <c r="CA111" i="9" s="1"/>
  <c r="N111" i="10" s="1"/>
  <c r="CF111" i="9" a="1"/>
  <c r="CF111" i="9" s="1"/>
  <c r="CD111" i="9" a="1"/>
  <c r="CD111" i="9" s="1"/>
  <c r="CB111" i="9" a="1"/>
  <c r="CB111" i="9" s="1"/>
  <c r="GO110" i="9" a="1"/>
  <c r="GO110" i="9" s="1"/>
  <c r="N110" i="15" s="1"/>
  <c r="GM110" i="9" a="1"/>
  <c r="GM110" i="9" s="1"/>
  <c r="GK110" i="9" a="1"/>
  <c r="GK110" i="9" s="1"/>
  <c r="GI110" i="9" a="1"/>
  <c r="GI110" i="9" s="1"/>
  <c r="Z110" i="10" s="1"/>
  <c r="AB113" i="8" s="1"/>
  <c r="GN110" i="9" a="1"/>
  <c r="GN110" i="9" s="1"/>
  <c r="GL110" i="9" a="1"/>
  <c r="GL110" i="9" s="1"/>
  <c r="AD110" i="14" s="1"/>
  <c r="GJ110" i="9" a="1"/>
  <c r="GJ110" i="9" s="1"/>
  <c r="BI110" i="9" a="1"/>
  <c r="BI110" i="9" s="1"/>
  <c r="BG110" i="9" a="1"/>
  <c r="BG110" i="9" s="1"/>
  <c r="BE110" i="9" a="1"/>
  <c r="BE110" i="9" s="1"/>
  <c r="BC110" i="9" a="1"/>
  <c r="BC110" i="9" s="1"/>
  <c r="K110" i="10" s="1"/>
  <c r="BH110" i="9" a="1"/>
  <c r="BH110" i="9" s="1"/>
  <c r="BF110" i="9" a="1"/>
  <c r="BF110" i="9" s="1"/>
  <c r="BD110" i="9" a="1"/>
  <c r="BD110" i="9" s="1"/>
  <c r="FQ109" i="9" a="1"/>
  <c r="FQ109" i="9" s="1"/>
  <c r="FO109" i="9" a="1"/>
  <c r="FO109" i="9" s="1"/>
  <c r="FM109" i="9" a="1"/>
  <c r="FM109" i="9" s="1"/>
  <c r="FK109" i="9" a="1"/>
  <c r="FK109" i="9" s="1"/>
  <c r="W109" i="10" s="1"/>
  <c r="FP109" i="9" a="1"/>
  <c r="FP109" i="9" s="1"/>
  <c r="FN109" i="9" a="1"/>
  <c r="FN109" i="9" s="1"/>
  <c r="FL109" i="9" a="1"/>
  <c r="FL109" i="9" s="1"/>
  <c r="BQ109" i="9" a="1"/>
  <c r="BQ109" i="9" s="1"/>
  <c r="F109" i="15" s="1"/>
  <c r="BO109" i="9" a="1"/>
  <c r="BO109" i="9" s="1"/>
  <c r="BM109" i="9" a="1"/>
  <c r="BM109" i="9" s="1"/>
  <c r="BK109" i="9" a="1"/>
  <c r="BK109" i="9" s="1"/>
  <c r="L109" i="10" s="1"/>
  <c r="BP109" i="9" a="1"/>
  <c r="BP109" i="9" s="1"/>
  <c r="BN109" i="9" a="1"/>
  <c r="BN109" i="9" s="1"/>
  <c r="J109" i="14" s="1"/>
  <c r="K109" i="14" s="1"/>
  <c r="BL109" i="9" a="1"/>
  <c r="BL109" i="9" s="1"/>
  <c r="FY108" i="9" a="1"/>
  <c r="FY108" i="9" s="1"/>
  <c r="FW108" i="9" a="1"/>
  <c r="FW108" i="9" s="1"/>
  <c r="FU108" i="9" a="1"/>
  <c r="FU108" i="9" s="1"/>
  <c r="FS108" i="9" a="1"/>
  <c r="FS108" i="9" s="1"/>
  <c r="X108" i="10" s="1"/>
  <c r="FX108" i="9" a="1"/>
  <c r="FX108" i="9" s="1"/>
  <c r="FV108" i="9" a="1"/>
  <c r="FV108" i="9" s="1"/>
  <c r="FT108" i="9" a="1"/>
  <c r="FT108" i="9" s="1"/>
  <c r="V108" i="10"/>
  <c r="Y111" i="8"/>
  <c r="Z111" i="8" s="1"/>
  <c r="BY108" i="9" a="1"/>
  <c r="BY108" i="9" s="1"/>
  <c r="BW108" i="9" a="1"/>
  <c r="BW108" i="9" s="1"/>
  <c r="BU108" i="9" a="1"/>
  <c r="BU108" i="9" s="1"/>
  <c r="BS108" i="9" a="1"/>
  <c r="BS108" i="9" s="1"/>
  <c r="M108" i="10" s="1"/>
  <c r="BX108" i="9" a="1"/>
  <c r="BX108" i="9" s="1"/>
  <c r="BV108" i="9" a="1"/>
  <c r="BV108" i="9" s="1"/>
  <c r="BT108" i="9" a="1"/>
  <c r="BT108" i="9" s="1"/>
  <c r="HM107" i="9" a="1"/>
  <c r="HM107" i="9" s="1"/>
  <c r="Q107" i="15" s="1"/>
  <c r="HK107" i="9" a="1"/>
  <c r="HK107" i="9" s="1"/>
  <c r="HI107" i="9" a="1"/>
  <c r="HI107" i="9" s="1"/>
  <c r="HG107" i="9" a="1"/>
  <c r="HG107" i="9" s="1"/>
  <c r="AC107" i="10" s="1"/>
  <c r="AF110" i="8" s="1"/>
  <c r="HL107" i="9" a="1"/>
  <c r="HL107" i="9" s="1"/>
  <c r="HJ107" i="9" a="1"/>
  <c r="HJ107" i="9" s="1"/>
  <c r="AH107" i="14" s="1"/>
  <c r="HH107" i="9" a="1"/>
  <c r="HH107" i="9" s="1"/>
  <c r="CG107" i="9" a="1"/>
  <c r="CG107" i="9" s="1"/>
  <c r="CE107" i="9" a="1"/>
  <c r="CE107" i="9" s="1"/>
  <c r="CC107" i="9" a="1"/>
  <c r="CC107" i="9" s="1"/>
  <c r="CA107" i="9" a="1"/>
  <c r="CA107" i="9" s="1"/>
  <c r="N107" i="10" s="1"/>
  <c r="CF107" i="9" a="1"/>
  <c r="CF107" i="9" s="1"/>
  <c r="CD107" i="9" a="1"/>
  <c r="CD107" i="9" s="1"/>
  <c r="CB107" i="9" a="1"/>
  <c r="CB107" i="9" s="1"/>
  <c r="GO106" i="9" a="1"/>
  <c r="GO106" i="9" s="1"/>
  <c r="N106" i="15" s="1"/>
  <c r="GM106" i="9" a="1"/>
  <c r="GM106" i="9" s="1"/>
  <c r="GK106" i="9" a="1"/>
  <c r="GK106" i="9" s="1"/>
  <c r="GI106" i="9" a="1"/>
  <c r="GI106" i="9" s="1"/>
  <c r="Z106" i="10" s="1"/>
  <c r="AB109" i="8" s="1"/>
  <c r="GN106" i="9" a="1"/>
  <c r="GN106" i="9" s="1"/>
  <c r="GL106" i="9" a="1"/>
  <c r="GL106" i="9" s="1"/>
  <c r="AD106" i="14" s="1"/>
  <c r="GJ106" i="9" a="1"/>
  <c r="GJ106" i="9" s="1"/>
  <c r="BI106" i="9" a="1"/>
  <c r="BI106" i="9" s="1"/>
  <c r="BG106" i="9" a="1"/>
  <c r="BG106" i="9" s="1"/>
  <c r="BE106" i="9" a="1"/>
  <c r="BE106" i="9" s="1"/>
  <c r="BC106" i="9" a="1"/>
  <c r="BC106" i="9" s="1"/>
  <c r="K106" i="10" s="1"/>
  <c r="BH106" i="9" a="1"/>
  <c r="BH106" i="9" s="1"/>
  <c r="BF106" i="9" a="1"/>
  <c r="BF106" i="9" s="1"/>
  <c r="BD106" i="9" a="1"/>
  <c r="BD106" i="9" s="1"/>
  <c r="FQ105" i="9" a="1"/>
  <c r="FQ105" i="9" s="1"/>
  <c r="FO105" i="9" a="1"/>
  <c r="FO105" i="9" s="1"/>
  <c r="FM105" i="9" a="1"/>
  <c r="FM105" i="9" s="1"/>
  <c r="FK105" i="9" a="1"/>
  <c r="FK105" i="9" s="1"/>
  <c r="W105" i="10" s="1"/>
  <c r="FP105" i="9" a="1"/>
  <c r="FP105" i="9" s="1"/>
  <c r="FN105" i="9" a="1"/>
  <c r="FN105" i="9" s="1"/>
  <c r="FL105" i="9" a="1"/>
  <c r="FL105" i="9" s="1"/>
  <c r="AK105" i="9" a="1"/>
  <c r="AK105" i="9" s="1"/>
  <c r="D105" i="15" s="1"/>
  <c r="AI105" i="9" a="1"/>
  <c r="AI105" i="9" s="1"/>
  <c r="AG105" i="9" a="1"/>
  <c r="AG105" i="9" s="1"/>
  <c r="AE105" i="9" a="1"/>
  <c r="AE105" i="9" s="1"/>
  <c r="H105" i="10" s="1"/>
  <c r="AJ105" i="9" a="1"/>
  <c r="AJ105" i="9" s="1"/>
  <c r="AH105" i="9" a="1"/>
  <c r="AH105" i="9" s="1"/>
  <c r="H105" i="14" s="1"/>
  <c r="AF105" i="9" a="1"/>
  <c r="AF105" i="9" s="1"/>
  <c r="G108" i="6"/>
  <c r="H108" i="6" s="1"/>
  <c r="F108" i="6"/>
  <c r="ES104" i="9" a="1"/>
  <c r="ES104" i="9" s="1"/>
  <c r="K104" i="15" s="1"/>
  <c r="EQ104" i="9" a="1"/>
  <c r="EQ104" i="9" s="1"/>
  <c r="EO104" i="9" a="1"/>
  <c r="EO104" i="9" s="1"/>
  <c r="EM104" i="9" a="1"/>
  <c r="EM104" i="9" s="1"/>
  <c r="U104" i="10" s="1"/>
  <c r="J107" i="7" s="1"/>
  <c r="P107" i="7" s="1"/>
  <c r="ER104" i="9" a="1"/>
  <c r="ER104" i="9" s="1"/>
  <c r="EP104" i="9" a="1"/>
  <c r="EP104" i="9" s="1"/>
  <c r="R104" i="14" s="1"/>
  <c r="EN104" i="9" a="1"/>
  <c r="EN104" i="9" s="1"/>
  <c r="S104" i="10"/>
  <c r="H107" i="7" s="1"/>
  <c r="AS104" i="9" a="1"/>
  <c r="AS104" i="9" s="1"/>
  <c r="E104" i="15" s="1"/>
  <c r="AQ104" i="9" a="1"/>
  <c r="AQ104" i="9" s="1"/>
  <c r="AO104" i="9" a="1"/>
  <c r="AO104" i="9" s="1"/>
  <c r="AM104" i="9" a="1"/>
  <c r="AM104" i="9" s="1"/>
  <c r="I104" i="10" s="1"/>
  <c r="S107" i="6" s="1"/>
  <c r="AR104" i="9" a="1"/>
  <c r="AR104" i="9" s="1"/>
  <c r="AP104" i="9" a="1"/>
  <c r="AP104" i="9" s="1"/>
  <c r="I104" i="14" s="1"/>
  <c r="AN104" i="9" a="1"/>
  <c r="AN104" i="9" s="1"/>
  <c r="J107" i="6"/>
  <c r="GG103" i="9" a="1"/>
  <c r="GG103" i="9" s="1"/>
  <c r="M103" i="15" s="1"/>
  <c r="GE103" i="9" a="1"/>
  <c r="GE103" i="9" s="1"/>
  <c r="GC103" i="9" a="1"/>
  <c r="GC103" i="9" s="1"/>
  <c r="GA103" i="9" a="1"/>
  <c r="GA103" i="9" s="1"/>
  <c r="Y103" i="10" s="1"/>
  <c r="AA106" i="8" s="1"/>
  <c r="GF103" i="9" a="1"/>
  <c r="GF103" i="9" s="1"/>
  <c r="GD103" i="9" a="1"/>
  <c r="GD103" i="9" s="1"/>
  <c r="AC103" i="14" s="1"/>
  <c r="GB103" i="9" a="1"/>
  <c r="GB103" i="9" s="1"/>
  <c r="BA103" i="9" a="1"/>
  <c r="BA103" i="9" s="1"/>
  <c r="AY103" i="9" a="1"/>
  <c r="AY103" i="9" s="1"/>
  <c r="AW103" i="9" a="1"/>
  <c r="AW103" i="9" s="1"/>
  <c r="AU103" i="9" a="1"/>
  <c r="AU103" i="9" s="1"/>
  <c r="J103" i="10" s="1"/>
  <c r="AZ103" i="9" a="1"/>
  <c r="AZ103" i="9" s="1"/>
  <c r="AX103" i="9" a="1"/>
  <c r="AX103" i="9" s="1"/>
  <c r="AV103" i="9" a="1"/>
  <c r="AV103" i="9" s="1"/>
  <c r="FQ101" i="9" a="1"/>
  <c r="FQ101" i="9" s="1"/>
  <c r="FO101" i="9" a="1"/>
  <c r="FO101" i="9" s="1"/>
  <c r="FM101" i="9" a="1"/>
  <c r="FM101" i="9" s="1"/>
  <c r="FK101" i="9" a="1"/>
  <c r="FK101" i="9" s="1"/>
  <c r="W101" i="10" s="1"/>
  <c r="FP101" i="9" a="1"/>
  <c r="FP101" i="9" s="1"/>
  <c r="FN101" i="9" a="1"/>
  <c r="FN101" i="9" s="1"/>
  <c r="FL101" i="9" a="1"/>
  <c r="FL101" i="9" s="1"/>
  <c r="AJ101" i="9" a="1"/>
  <c r="AJ101" i="9" s="1"/>
  <c r="AH101" i="9" a="1"/>
  <c r="AH101" i="9" s="1"/>
  <c r="H101" i="14" s="1"/>
  <c r="AF101" i="9" a="1"/>
  <c r="AF101" i="9" s="1"/>
  <c r="AI101" i="9" a="1"/>
  <c r="AI101" i="9" s="1"/>
  <c r="AE101" i="9" a="1"/>
  <c r="AE101" i="9" s="1"/>
  <c r="H101" i="10" s="1"/>
  <c r="AK101" i="9" a="1"/>
  <c r="AK101" i="9" s="1"/>
  <c r="D101" i="15" s="1"/>
  <c r="AG101" i="9" a="1"/>
  <c r="AG101" i="9" s="1"/>
  <c r="ER100" i="9" a="1"/>
  <c r="ER100" i="9" s="1"/>
  <c r="EP100" i="9" a="1"/>
  <c r="EP100" i="9" s="1"/>
  <c r="R100" i="14" s="1"/>
  <c r="EN100" i="9" a="1"/>
  <c r="EN100" i="9" s="1"/>
  <c r="ES100" i="9" a="1"/>
  <c r="ES100" i="9" s="1"/>
  <c r="K100" i="15" s="1"/>
  <c r="EO100" i="9" a="1"/>
  <c r="EO100" i="9" s="1"/>
  <c r="EQ100" i="9" a="1"/>
  <c r="EQ100" i="9" s="1"/>
  <c r="EM100" i="9" a="1"/>
  <c r="EM100" i="9" s="1"/>
  <c r="U100" i="10" s="1"/>
  <c r="J103" i="7" s="1"/>
  <c r="P103" i="7" s="1"/>
  <c r="AR100" i="9" a="1"/>
  <c r="AR100" i="9" s="1"/>
  <c r="AP100" i="9" a="1"/>
  <c r="AP100" i="9" s="1"/>
  <c r="I100" i="14" s="1"/>
  <c r="AN100" i="9" a="1"/>
  <c r="AN100" i="9" s="1"/>
  <c r="AQ100" i="9" a="1"/>
  <c r="AQ100" i="9" s="1"/>
  <c r="AM100" i="9" a="1"/>
  <c r="AM100" i="9" s="1"/>
  <c r="I100" i="10" s="1"/>
  <c r="S103" i="6" s="1"/>
  <c r="AS100" i="9" a="1"/>
  <c r="AS100" i="9" s="1"/>
  <c r="E100" i="15" s="1"/>
  <c r="AO100" i="9" a="1"/>
  <c r="AO100" i="9" s="1"/>
  <c r="FP97" i="9" a="1"/>
  <c r="FP97" i="9" s="1"/>
  <c r="FN97" i="9" a="1"/>
  <c r="FN97" i="9" s="1"/>
  <c r="FL97" i="9" a="1"/>
  <c r="FL97" i="9" s="1"/>
  <c r="FO97" i="9" a="1"/>
  <c r="FO97" i="9" s="1"/>
  <c r="FK97" i="9" a="1"/>
  <c r="FK97" i="9" s="1"/>
  <c r="W97" i="10" s="1"/>
  <c r="FQ97" i="9" a="1"/>
  <c r="FQ97" i="9" s="1"/>
  <c r="FM97" i="9" a="1"/>
  <c r="FM97" i="9" s="1"/>
  <c r="AJ97" i="9" a="1"/>
  <c r="AJ97" i="9" s="1"/>
  <c r="AH97" i="9" a="1"/>
  <c r="AH97" i="9" s="1"/>
  <c r="H97" i="14" s="1"/>
  <c r="AF97" i="9" a="1"/>
  <c r="AF97" i="9" s="1"/>
  <c r="AI97" i="9" a="1"/>
  <c r="AI97" i="9" s="1"/>
  <c r="AE97" i="9" a="1"/>
  <c r="AE97" i="9" s="1"/>
  <c r="H97" i="10" s="1"/>
  <c r="AK97" i="9" a="1"/>
  <c r="AK97" i="9" s="1"/>
  <c r="D97" i="15" s="1"/>
  <c r="AG97" i="9" a="1"/>
  <c r="AG97" i="9" s="1"/>
  <c r="ER96" i="9" a="1"/>
  <c r="ER96" i="9" s="1"/>
  <c r="EP96" i="9" a="1"/>
  <c r="EP96" i="9" s="1"/>
  <c r="R96" i="14" s="1"/>
  <c r="EN96" i="9" a="1"/>
  <c r="EN96" i="9" s="1"/>
  <c r="EQ96" i="9" a="1"/>
  <c r="EQ96" i="9" s="1"/>
  <c r="EM96" i="9" a="1"/>
  <c r="EM96" i="9" s="1"/>
  <c r="U96" i="10" s="1"/>
  <c r="J99" i="7" s="1"/>
  <c r="P99" i="7" s="1"/>
  <c r="ES96" i="9" a="1"/>
  <c r="ES96" i="9" s="1"/>
  <c r="K96" i="15" s="1"/>
  <c r="EO96" i="9" a="1"/>
  <c r="EO96" i="9" s="1"/>
  <c r="AR96" i="9" a="1"/>
  <c r="AR96" i="9" s="1"/>
  <c r="AP96" i="9" a="1"/>
  <c r="AP96" i="9" s="1"/>
  <c r="I96" i="14" s="1"/>
  <c r="AN96" i="9" a="1"/>
  <c r="AN96" i="9" s="1"/>
  <c r="AS96" i="9" a="1"/>
  <c r="AS96" i="9" s="1"/>
  <c r="E96" i="15" s="1"/>
  <c r="AO96" i="9" a="1"/>
  <c r="AO96" i="9" s="1"/>
  <c r="AQ96" i="9" a="1"/>
  <c r="AQ96" i="9" s="1"/>
  <c r="AM96" i="9" a="1"/>
  <c r="AM96" i="9" s="1"/>
  <c r="I96" i="10" s="1"/>
  <c r="S99" i="6" s="1"/>
  <c r="FP93" i="9" a="1"/>
  <c r="FP93" i="9" s="1"/>
  <c r="FN93" i="9" a="1"/>
  <c r="FN93" i="9" s="1"/>
  <c r="FL93" i="9" a="1"/>
  <c r="FL93" i="9" s="1"/>
  <c r="FK93" i="9" a="1"/>
  <c r="FK93" i="9" s="1"/>
  <c r="W93" i="10" s="1"/>
  <c r="FM93" i="9" a="1"/>
  <c r="FM93" i="9" s="1"/>
  <c r="FO93" i="9" a="1"/>
  <c r="FO93" i="9" s="1"/>
  <c r="FQ93" i="9" a="1"/>
  <c r="FQ93" i="9" s="1"/>
  <c r="AJ93" i="9" a="1"/>
  <c r="AJ93" i="9" s="1"/>
  <c r="AH93" i="9" a="1"/>
  <c r="AH93" i="9" s="1"/>
  <c r="H93" i="14" s="1"/>
  <c r="AF93" i="9" a="1"/>
  <c r="AF93" i="9" s="1"/>
  <c r="AI93" i="9" a="1"/>
  <c r="AI93" i="9" s="1"/>
  <c r="AK93" i="9" a="1"/>
  <c r="AK93" i="9" s="1"/>
  <c r="D93" i="15" s="1"/>
  <c r="AE93" i="9" a="1"/>
  <c r="AE93" i="9" s="1"/>
  <c r="H93" i="10" s="1"/>
  <c r="AG93" i="9" a="1"/>
  <c r="AG93" i="9" s="1"/>
  <c r="CW117" i="9" a="1"/>
  <c r="CW117" i="9" s="1"/>
  <c r="CU117" i="9" a="1"/>
  <c r="CU117" i="9" s="1"/>
  <c r="CS117" i="9" a="1"/>
  <c r="CS117" i="9" s="1"/>
  <c r="CQ117" i="9" a="1"/>
  <c r="CQ117" i="9" s="1"/>
  <c r="P117" i="10" s="1"/>
  <c r="CV117" i="9" a="1"/>
  <c r="CV117" i="9" s="1"/>
  <c r="CT117" i="9" a="1"/>
  <c r="CT117" i="9" s="1"/>
  <c r="CR117" i="9" a="1"/>
  <c r="CR117" i="9" s="1"/>
  <c r="DT117" i="9" a="1"/>
  <c r="DT117" i="9" s="1"/>
  <c r="DR117" i="9" a="1"/>
  <c r="DR117" i="9" s="1"/>
  <c r="O117" i="14" s="1"/>
  <c r="DP117" i="9" a="1"/>
  <c r="DP117" i="9" s="1"/>
  <c r="DQ117" i="9" a="1"/>
  <c r="DQ117" i="9" s="1"/>
  <c r="DO117" i="9" a="1"/>
  <c r="DO117" i="9" s="1"/>
  <c r="R117" i="10" s="1"/>
  <c r="G120" i="7" s="1"/>
  <c r="DU117" i="9" a="1"/>
  <c r="DU117" i="9" s="1"/>
  <c r="H117" i="15" s="1"/>
  <c r="DS117" i="9" a="1"/>
  <c r="DS117" i="9" s="1"/>
  <c r="IR117" i="9" a="1"/>
  <c r="IR117" i="9" s="1"/>
  <c r="IP117" i="9" a="1"/>
  <c r="IP117" i="9" s="1"/>
  <c r="AM117" i="14" s="1"/>
  <c r="IN117" i="9" a="1"/>
  <c r="IN117" i="9" s="1"/>
  <c r="IO117" i="9" a="1"/>
  <c r="IO117" i="9" s="1"/>
  <c r="IM117" i="9" a="1"/>
  <c r="IM117" i="9" s="1"/>
  <c r="AG117" i="10" s="1"/>
  <c r="AK120" i="8" s="1"/>
  <c r="IS117" i="9" a="1"/>
  <c r="IS117" i="9" s="1"/>
  <c r="U117" i="15" s="1"/>
  <c r="IQ117" i="9" a="1"/>
  <c r="IQ117" i="9" s="1"/>
  <c r="HE117" i="9" a="1"/>
  <c r="HE117" i="9" s="1"/>
  <c r="P117" i="15" s="1"/>
  <c r="HC117" i="9" a="1"/>
  <c r="HC117" i="9" s="1"/>
  <c r="HA117" i="9" a="1"/>
  <c r="HA117" i="9" s="1"/>
  <c r="GY117" i="9" a="1"/>
  <c r="GY117" i="9" s="1"/>
  <c r="AB117" i="10" s="1"/>
  <c r="AD120" i="8" s="1"/>
  <c r="HD117" i="9" a="1"/>
  <c r="HD117" i="9" s="1"/>
  <c r="HB117" i="9" a="1"/>
  <c r="HB117" i="9" s="1"/>
  <c r="AF117" i="14" s="1"/>
  <c r="GZ117" i="9" a="1"/>
  <c r="GZ117" i="9" s="1"/>
  <c r="CN117" i="9" a="1"/>
  <c r="CN117" i="9" s="1"/>
  <c r="CL117" i="9" a="1"/>
  <c r="CL117" i="9" s="1"/>
  <c r="CJ117" i="9" a="1"/>
  <c r="CJ117" i="9" s="1"/>
  <c r="CO117" i="9" a="1"/>
  <c r="CO117" i="9" s="1"/>
  <c r="CM117" i="9" a="1"/>
  <c r="CM117" i="9" s="1"/>
  <c r="CK117" i="9" a="1"/>
  <c r="CK117" i="9" s="1"/>
  <c r="CI117" i="9" a="1"/>
  <c r="CI117" i="9" s="1"/>
  <c r="O117" i="10" s="1"/>
  <c r="HT117" i="9" a="1"/>
  <c r="HT117" i="9" s="1"/>
  <c r="HR117" i="9" a="1"/>
  <c r="HR117" i="9" s="1"/>
  <c r="AI117" i="14" s="1"/>
  <c r="HP117" i="9" a="1"/>
  <c r="HP117" i="9" s="1"/>
  <c r="HU117" i="9" a="1"/>
  <c r="HU117" i="9" s="1"/>
  <c r="R117" i="15" s="1"/>
  <c r="HS117" i="9" a="1"/>
  <c r="HS117" i="9" s="1"/>
  <c r="HQ117" i="9" a="1"/>
  <c r="HQ117" i="9" s="1"/>
  <c r="HO117" i="9" a="1"/>
  <c r="HO117" i="9" s="1"/>
  <c r="AD117" i="10" s="1"/>
  <c r="AG120" i="8" s="1"/>
  <c r="G114" i="14"/>
  <c r="K115" i="6"/>
  <c r="L115" i="6" s="1"/>
  <c r="M115" i="6" s="1"/>
  <c r="J115" i="6"/>
  <c r="FI111" i="9" a="1"/>
  <c r="FI111" i="9" s="1"/>
  <c r="L111" i="15" s="1"/>
  <c r="FG111" i="9" a="1"/>
  <c r="FG111" i="9" s="1"/>
  <c r="FE111" i="9" a="1"/>
  <c r="FE111" i="9" s="1"/>
  <c r="FC111" i="9" a="1"/>
  <c r="FC111" i="9" s="1"/>
  <c r="FH111" i="9" a="1"/>
  <c r="FH111" i="9" s="1"/>
  <c r="FF111" i="9" a="1"/>
  <c r="FF111" i="9" s="1"/>
  <c r="AA111" i="14" s="1"/>
  <c r="FD111" i="9" a="1"/>
  <c r="FD111" i="9" s="1"/>
  <c r="AC111" i="9" a="1"/>
  <c r="AC111" i="9" s="1"/>
  <c r="C111" i="15" s="1"/>
  <c r="AA111" i="9" a="1"/>
  <c r="AA111" i="9" s="1"/>
  <c r="Y111" i="9" a="1"/>
  <c r="Y111" i="9" s="1"/>
  <c r="W111" i="9" a="1"/>
  <c r="W111" i="9" s="1"/>
  <c r="G111" i="10" s="1"/>
  <c r="AB111" i="9" a="1"/>
  <c r="AB111" i="9" s="1"/>
  <c r="Z111" i="9" a="1"/>
  <c r="Z111" i="9" s="1"/>
  <c r="F111" i="14" s="1"/>
  <c r="X111" i="9" a="1"/>
  <c r="X111" i="9" s="1"/>
  <c r="EK110" i="9" a="1"/>
  <c r="EK110" i="9" s="1"/>
  <c r="J110" i="15" s="1"/>
  <c r="EI110" i="9" a="1"/>
  <c r="EI110" i="9" s="1"/>
  <c r="EG110" i="9" a="1"/>
  <c r="EG110" i="9" s="1"/>
  <c r="EE110" i="9" a="1"/>
  <c r="EE110" i="9" s="1"/>
  <c r="T110" i="10" s="1"/>
  <c r="I113" i="7" s="1"/>
  <c r="O113" i="7" s="1"/>
  <c r="EJ110" i="9" a="1"/>
  <c r="EJ110" i="9" s="1"/>
  <c r="EH110" i="9" a="1"/>
  <c r="EH110" i="9" s="1"/>
  <c r="Q110" i="14" s="1"/>
  <c r="EF110" i="9" a="1"/>
  <c r="EF110" i="9" s="1"/>
  <c r="AJ108" i="14"/>
  <c r="HU107" i="9" a="1"/>
  <c r="HU107" i="9" s="1"/>
  <c r="R107" i="15" s="1"/>
  <c r="HS107" i="9" a="1"/>
  <c r="HS107" i="9" s="1"/>
  <c r="HQ107" i="9" a="1"/>
  <c r="HQ107" i="9" s="1"/>
  <c r="HO107" i="9" a="1"/>
  <c r="HO107" i="9" s="1"/>
  <c r="AD107" i="10" s="1"/>
  <c r="AG110" i="8" s="1"/>
  <c r="HT107" i="9" a="1"/>
  <c r="HT107" i="9" s="1"/>
  <c r="HR107" i="9" a="1"/>
  <c r="HR107" i="9" s="1"/>
  <c r="AI107" i="14" s="1"/>
  <c r="HP107" i="9" a="1"/>
  <c r="HP107" i="9" s="1"/>
  <c r="EK106" i="9" a="1"/>
  <c r="EK106" i="9" s="1"/>
  <c r="J106" i="15" s="1"/>
  <c r="EI106" i="9" a="1"/>
  <c r="EI106" i="9" s="1"/>
  <c r="EG106" i="9" a="1"/>
  <c r="EG106" i="9" s="1"/>
  <c r="EE106" i="9" a="1"/>
  <c r="EE106" i="9" s="1"/>
  <c r="T106" i="10" s="1"/>
  <c r="I109" i="7" s="1"/>
  <c r="EJ106" i="9" a="1"/>
  <c r="EJ106" i="9" s="1"/>
  <c r="EH106" i="9" a="1"/>
  <c r="EH106" i="9" s="1"/>
  <c r="Q106" i="14" s="1"/>
  <c r="EF106" i="9" a="1"/>
  <c r="EF106" i="9" s="1"/>
  <c r="P100" i="7"/>
  <c r="V95" i="10"/>
  <c r="Y98" i="8"/>
  <c r="Z98" i="8" s="1"/>
  <c r="DM94" i="9" a="1"/>
  <c r="DM94" i="9" s="1"/>
  <c r="G94" i="15" s="1"/>
  <c r="DK94" i="9" a="1"/>
  <c r="DK94" i="9" s="1"/>
  <c r="DI94" i="9" a="1"/>
  <c r="DI94" i="9" s="1"/>
  <c r="DG94" i="9" a="1"/>
  <c r="DG94" i="9" s="1"/>
  <c r="Q94" i="10" s="1"/>
  <c r="F97" i="7" s="1"/>
  <c r="DJ94" i="9" a="1"/>
  <c r="DJ94" i="9" s="1"/>
  <c r="N94" i="14" s="1"/>
  <c r="DL94" i="9" a="1"/>
  <c r="DL94" i="9" s="1"/>
  <c r="DH94" i="9" a="1"/>
  <c r="DH94" i="9" s="1"/>
  <c r="BH94" i="9" a="1"/>
  <c r="BH94" i="9" s="1"/>
  <c r="BF94" i="9" a="1"/>
  <c r="BF94" i="9" s="1"/>
  <c r="BD94" i="9" a="1"/>
  <c r="BD94" i="9" s="1"/>
  <c r="BC94" i="9" a="1"/>
  <c r="BC94" i="9" s="1"/>
  <c r="K94" i="10" s="1"/>
  <c r="BE94" i="9" a="1"/>
  <c r="BE94" i="9" s="1"/>
  <c r="BG94" i="9" a="1"/>
  <c r="BG94" i="9" s="1"/>
  <c r="BI94" i="9" a="1"/>
  <c r="BI94" i="9" s="1"/>
  <c r="GN94" i="9" a="1"/>
  <c r="GN94" i="9" s="1"/>
  <c r="GL94" i="9" a="1"/>
  <c r="GL94" i="9" s="1"/>
  <c r="AD94" i="14" s="1"/>
  <c r="GJ94" i="9" a="1"/>
  <c r="GJ94" i="9" s="1"/>
  <c r="GM94" i="9" a="1"/>
  <c r="GM94" i="9" s="1"/>
  <c r="GI94" i="9" a="1"/>
  <c r="GI94" i="9" s="1"/>
  <c r="Z94" i="10" s="1"/>
  <c r="AB97" i="8" s="1"/>
  <c r="GO94" i="9" a="1"/>
  <c r="GO94" i="9" s="1"/>
  <c r="N94" i="15" s="1"/>
  <c r="GK94" i="9" a="1"/>
  <c r="GK94" i="9" s="1"/>
  <c r="EZ94" i="9" a="1"/>
  <c r="EZ94" i="9" s="1"/>
  <c r="EX94" i="9" a="1"/>
  <c r="EX94" i="9" s="1"/>
  <c r="W94" i="14" s="1"/>
  <c r="X94" i="14" s="1"/>
  <c r="T94" i="14" s="1"/>
  <c r="EV94" i="9" a="1"/>
  <c r="EV94" i="9" s="1"/>
  <c r="EY94" i="9" a="1"/>
  <c r="EY94" i="9" s="1"/>
  <c r="EU94" i="9" a="1"/>
  <c r="EU94" i="9" s="1"/>
  <c r="J145" i="12" s="1"/>
  <c r="Q97" i="8" s="1"/>
  <c r="R97" i="8" s="1"/>
  <c r="X97" i="8" s="1"/>
  <c r="S96" i="3" s="1"/>
  <c r="FA94" i="9" a="1"/>
  <c r="FA94" i="9" s="1"/>
  <c r="EW94" i="9" a="1"/>
  <c r="EW94" i="9" s="1"/>
  <c r="C97" i="8"/>
  <c r="C97" i="7"/>
  <c r="C97" i="6"/>
  <c r="C96" i="3"/>
  <c r="CC92" i="9" a="1"/>
  <c r="CC92" i="9" s="1"/>
  <c r="CE92" i="9" a="1"/>
  <c r="CE92" i="9" s="1"/>
  <c r="CB92" i="9" a="1"/>
  <c r="CB92" i="9" s="1"/>
  <c r="CG92" i="9" a="1"/>
  <c r="CG92" i="9" s="1"/>
  <c r="CD92" i="9" a="1"/>
  <c r="CD92" i="9" s="1"/>
  <c r="CF92" i="9" a="1"/>
  <c r="CF92" i="9" s="1"/>
  <c r="CA92" i="9" a="1"/>
  <c r="CA92" i="9" s="1"/>
  <c r="N92" i="10" s="1"/>
  <c r="BX92" i="9" a="1"/>
  <c r="BX92" i="9" s="1"/>
  <c r="BV92" i="9" a="1"/>
  <c r="BV92" i="9" s="1"/>
  <c r="BT92" i="9" a="1"/>
  <c r="BT92" i="9" s="1"/>
  <c r="BW92" i="9" a="1"/>
  <c r="BW92" i="9" s="1"/>
  <c r="BY92" i="9" a="1"/>
  <c r="BY92" i="9" s="1"/>
  <c r="BS92" i="9" a="1"/>
  <c r="BS92" i="9" s="1"/>
  <c r="M92" i="10" s="1"/>
  <c r="BU92" i="9" a="1"/>
  <c r="BU92" i="9" s="1"/>
  <c r="FX92" i="9" a="1"/>
  <c r="FX92" i="9" s="1"/>
  <c r="FV92" i="9" a="1"/>
  <c r="FV92" i="9" s="1"/>
  <c r="FT92" i="9" a="1"/>
  <c r="FT92" i="9" s="1"/>
  <c r="FY92" i="9" a="1"/>
  <c r="FY92" i="9" s="1"/>
  <c r="FS92" i="9" a="1"/>
  <c r="FS92" i="9" s="1"/>
  <c r="X92" i="10" s="1"/>
  <c r="FU92" i="9" a="1"/>
  <c r="FU92" i="9" s="1"/>
  <c r="FW92" i="9" a="1"/>
  <c r="FW92" i="9" s="1"/>
  <c r="IC91" i="9" a="1"/>
  <c r="IC91" i="9" s="1"/>
  <c r="S91" i="15" s="1"/>
  <c r="IA91" i="9" a="1"/>
  <c r="IA91" i="9" s="1"/>
  <c r="HY91" i="9" a="1"/>
  <c r="HY91" i="9" s="1"/>
  <c r="HW91" i="9" a="1"/>
  <c r="HW91" i="9" s="1"/>
  <c r="AE91" i="10" s="1"/>
  <c r="AI94" i="8" s="1"/>
  <c r="AL94" i="8" s="1"/>
  <c r="HX91" i="9" a="1"/>
  <c r="HX91" i="9" s="1"/>
  <c r="HZ91" i="9" a="1"/>
  <c r="HZ91" i="9" s="1"/>
  <c r="AK91" i="14" s="1"/>
  <c r="IB91" i="9" a="1"/>
  <c r="IB91" i="9" s="1"/>
  <c r="CV91" i="9" a="1"/>
  <c r="CV91" i="9" s="1"/>
  <c r="CT91" i="9" a="1"/>
  <c r="CT91" i="9" s="1"/>
  <c r="CR91" i="9" a="1"/>
  <c r="CR91" i="9" s="1"/>
  <c r="CW91" i="9" a="1"/>
  <c r="CW91" i="9" s="1"/>
  <c r="CU91" i="9" a="1"/>
  <c r="CU91" i="9" s="1"/>
  <c r="CS91" i="9" a="1"/>
  <c r="CS91" i="9" s="1"/>
  <c r="CQ91" i="9" a="1"/>
  <c r="CQ91" i="9" s="1"/>
  <c r="P91" i="10" s="1"/>
  <c r="IR91" i="9" a="1"/>
  <c r="IR91" i="9" s="1"/>
  <c r="IP91" i="9" a="1"/>
  <c r="IP91" i="9" s="1"/>
  <c r="AM91" i="14" s="1"/>
  <c r="IN91" i="9" a="1"/>
  <c r="IN91" i="9" s="1"/>
  <c r="IM91" i="9" a="1"/>
  <c r="IM91" i="9" s="1"/>
  <c r="AG91" i="10" s="1"/>
  <c r="AK94" i="8" s="1"/>
  <c r="IO91" i="9" a="1"/>
  <c r="IO91" i="9" s="1"/>
  <c r="IQ91" i="9" a="1"/>
  <c r="IQ91" i="9" s="1"/>
  <c r="IS91" i="9" a="1"/>
  <c r="IS91" i="9" s="1"/>
  <c r="U91" i="15" s="1"/>
  <c r="AJ89" i="14"/>
  <c r="FH88" i="9" a="1"/>
  <c r="FH88" i="9" s="1"/>
  <c r="FF88" i="9" a="1"/>
  <c r="FF88" i="9" s="1"/>
  <c r="AA88" i="14" s="1"/>
  <c r="FD88" i="9" a="1"/>
  <c r="FD88" i="9" s="1"/>
  <c r="FI88" i="9" a="1"/>
  <c r="FI88" i="9" s="1"/>
  <c r="L88" i="15" s="1"/>
  <c r="FG88" i="9" a="1"/>
  <c r="FG88" i="9" s="1"/>
  <c r="FE88" i="9" a="1"/>
  <c r="FE88" i="9" s="1"/>
  <c r="FC88" i="9" a="1"/>
  <c r="FC88" i="9" s="1"/>
  <c r="AB88" i="9" a="1"/>
  <c r="AB88" i="9" s="1"/>
  <c r="Z88" i="9" a="1"/>
  <c r="Z88" i="9" s="1"/>
  <c r="F88" i="14" s="1"/>
  <c r="X88" i="9" a="1"/>
  <c r="X88" i="9" s="1"/>
  <c r="AC88" i="9" a="1"/>
  <c r="AC88" i="9" s="1"/>
  <c r="C88" i="15" s="1"/>
  <c r="AA88" i="9" a="1"/>
  <c r="AA88" i="9" s="1"/>
  <c r="Y88" i="9" a="1"/>
  <c r="Y88" i="9" s="1"/>
  <c r="W88" i="9" a="1"/>
  <c r="W88" i="9" s="1"/>
  <c r="G88" i="10" s="1"/>
  <c r="EJ87" i="9" a="1"/>
  <c r="EJ87" i="9" s="1"/>
  <c r="EH87" i="9" a="1"/>
  <c r="EH87" i="9" s="1"/>
  <c r="Q87" i="14" s="1"/>
  <c r="EF87" i="9" a="1"/>
  <c r="EF87" i="9" s="1"/>
  <c r="EK87" i="9" a="1"/>
  <c r="EK87" i="9" s="1"/>
  <c r="J87" i="15" s="1"/>
  <c r="EI87" i="9" a="1"/>
  <c r="EI87" i="9" s="1"/>
  <c r="EG87" i="9" a="1"/>
  <c r="EG87" i="9" s="1"/>
  <c r="EE87" i="9" a="1"/>
  <c r="EE87" i="9" s="1"/>
  <c r="T87" i="10" s="1"/>
  <c r="I90" i="7" s="1"/>
  <c r="O90" i="7" s="1"/>
  <c r="N108" i="7"/>
  <c r="M103" i="7"/>
  <c r="O98" i="6"/>
  <c r="P98" i="6"/>
  <c r="Q98" i="6" s="1"/>
  <c r="EK94" i="9" a="1"/>
  <c r="EK94" i="9" s="1"/>
  <c r="J94" i="15" s="1"/>
  <c r="EI94" i="9" a="1"/>
  <c r="EI94" i="9" s="1"/>
  <c r="EG94" i="9" a="1"/>
  <c r="EG94" i="9" s="1"/>
  <c r="EE94" i="9" a="1"/>
  <c r="EE94" i="9" s="1"/>
  <c r="T94" i="10" s="1"/>
  <c r="I97" i="7" s="1"/>
  <c r="O97" i="7" s="1"/>
  <c r="EH94" i="9" a="1"/>
  <c r="EH94" i="9" s="1"/>
  <c r="Q94" i="14" s="1"/>
  <c r="EJ94" i="9" a="1"/>
  <c r="EJ94" i="9" s="1"/>
  <c r="EF94" i="9" a="1"/>
  <c r="EF94" i="9" s="1"/>
  <c r="CO92" i="9" a="1"/>
  <c r="CO92" i="9" s="1"/>
  <c r="CM92" i="9" a="1"/>
  <c r="CM92" i="9" s="1"/>
  <c r="CK92" i="9" a="1"/>
  <c r="CK92" i="9" s="1"/>
  <c r="CI92" i="9" a="1"/>
  <c r="CI92" i="9" s="1"/>
  <c r="O92" i="10" s="1"/>
  <c r="CN92" i="9" a="1"/>
  <c r="CN92" i="9" s="1"/>
  <c r="CJ92" i="9" a="1"/>
  <c r="CJ92" i="9" s="1"/>
  <c r="CL92" i="9" a="1"/>
  <c r="CL92" i="9" s="1"/>
  <c r="DL91" i="9" a="1"/>
  <c r="DL91" i="9" s="1"/>
  <c r="DJ91" i="9" a="1"/>
  <c r="DJ91" i="9" s="1"/>
  <c r="N91" i="14" s="1"/>
  <c r="DH91" i="9" a="1"/>
  <c r="DH91" i="9" s="1"/>
  <c r="DM91" i="9" a="1"/>
  <c r="DM91" i="9" s="1"/>
  <c r="G91" i="15" s="1"/>
  <c r="DK91" i="9" a="1"/>
  <c r="DK91" i="9" s="1"/>
  <c r="DI91" i="9" a="1"/>
  <c r="DI91" i="9" s="1"/>
  <c r="DG91" i="9" a="1"/>
  <c r="DG91" i="9" s="1"/>
  <c r="Q91" i="10" s="1"/>
  <c r="F94" i="7" s="1"/>
  <c r="L91" i="9" a="1"/>
  <c r="L91" i="9" s="1"/>
  <c r="J91" i="9" a="1"/>
  <c r="J91" i="9" s="1"/>
  <c r="H91" i="9" a="1"/>
  <c r="H91" i="9" s="1"/>
  <c r="M91" i="9" a="1"/>
  <c r="M91" i="9" s="1"/>
  <c r="K91" i="9" a="1"/>
  <c r="K91" i="9" s="1"/>
  <c r="I91" i="9" a="1"/>
  <c r="I91" i="9" s="1"/>
  <c r="G91" i="9" a="1"/>
  <c r="G91" i="9" s="1"/>
  <c r="GV88" i="9" a="1"/>
  <c r="GV88" i="9" s="1"/>
  <c r="GT88" i="9" a="1"/>
  <c r="GT88" i="9" s="1"/>
  <c r="AE88" i="14" s="1"/>
  <c r="GR88" i="9" a="1"/>
  <c r="GR88" i="9" s="1"/>
  <c r="GW88" i="9" a="1"/>
  <c r="GW88" i="9" s="1"/>
  <c r="O88" i="15" s="1"/>
  <c r="GU88" i="9" a="1"/>
  <c r="GU88" i="9" s="1"/>
  <c r="GS88" i="9" a="1"/>
  <c r="GS88" i="9" s="1"/>
  <c r="GQ88" i="9" a="1"/>
  <c r="GQ88" i="9" s="1"/>
  <c r="AA88" i="10" s="1"/>
  <c r="AC91" i="8" s="1"/>
  <c r="BP88" i="9" a="1"/>
  <c r="BP88" i="9" s="1"/>
  <c r="BN88" i="9" a="1"/>
  <c r="BN88" i="9" s="1"/>
  <c r="J88" i="14" s="1"/>
  <c r="BL88" i="9" a="1"/>
  <c r="BL88" i="9" s="1"/>
  <c r="BQ88" i="9" a="1"/>
  <c r="BQ88" i="9" s="1"/>
  <c r="F88" i="15" s="1"/>
  <c r="BO88" i="9" a="1"/>
  <c r="BO88" i="9" s="1"/>
  <c r="BM88" i="9" a="1"/>
  <c r="BM88" i="9" s="1"/>
  <c r="BK88" i="9" a="1"/>
  <c r="BK88" i="9" s="1"/>
  <c r="L88" i="10" s="1"/>
  <c r="G107" i="6"/>
  <c r="H107" i="6" s="1"/>
  <c r="F107" i="6"/>
  <c r="EK102" i="9" a="1"/>
  <c r="EK102" i="9" s="1"/>
  <c r="J102" i="15" s="1"/>
  <c r="EI102" i="9" a="1"/>
  <c r="EI102" i="9" s="1"/>
  <c r="EG102" i="9" a="1"/>
  <c r="EG102" i="9" s="1"/>
  <c r="EE102" i="9" a="1"/>
  <c r="EE102" i="9" s="1"/>
  <c r="T102" i="10" s="1"/>
  <c r="I105" i="7" s="1"/>
  <c r="EH102" i="9" a="1"/>
  <c r="EH102" i="9" s="1"/>
  <c r="Q102" i="14" s="1"/>
  <c r="EF102" i="9" a="1"/>
  <c r="EF102" i="9" s="1"/>
  <c r="EJ102" i="9" a="1"/>
  <c r="EJ102" i="9" s="1"/>
  <c r="L104" i="7"/>
  <c r="P100" i="14"/>
  <c r="DB100" i="9"/>
  <c r="I100" i="15"/>
  <c r="DE100" i="9"/>
  <c r="IC99" i="9" a="1"/>
  <c r="IC99" i="9" s="1"/>
  <c r="S99" i="15" s="1"/>
  <c r="IA99" i="9" a="1"/>
  <c r="IA99" i="9" s="1"/>
  <c r="HY99" i="9" a="1"/>
  <c r="HY99" i="9" s="1"/>
  <c r="HW99" i="9" a="1"/>
  <c r="HW99" i="9" s="1"/>
  <c r="AE99" i="10" s="1"/>
  <c r="AI102" i="8" s="1"/>
  <c r="IB99" i="9" a="1"/>
  <c r="IB99" i="9" s="1"/>
  <c r="HX99" i="9" a="1"/>
  <c r="HX99" i="9" s="1"/>
  <c r="HZ99" i="9" a="1"/>
  <c r="HZ99" i="9" s="1"/>
  <c r="AK99" i="14" s="1"/>
  <c r="CW99" i="9" a="1"/>
  <c r="CW99" i="9" s="1"/>
  <c r="CU99" i="9" a="1"/>
  <c r="CU99" i="9" s="1"/>
  <c r="CS99" i="9" a="1"/>
  <c r="CS99" i="9" s="1"/>
  <c r="CQ99" i="9" a="1"/>
  <c r="CQ99" i="9" s="1"/>
  <c r="P99" i="10" s="1"/>
  <c r="CV99" i="9" a="1"/>
  <c r="CV99" i="9" s="1"/>
  <c r="CR99" i="9" a="1"/>
  <c r="CR99" i="9" s="1"/>
  <c r="CT99" i="9" a="1"/>
  <c r="CT99" i="9" s="1"/>
  <c r="GW98" i="9" a="1"/>
  <c r="GW98" i="9" s="1"/>
  <c r="O98" i="15" s="1"/>
  <c r="GU98" i="9" a="1"/>
  <c r="GU98" i="9" s="1"/>
  <c r="GS98" i="9" a="1"/>
  <c r="GS98" i="9" s="1"/>
  <c r="GQ98" i="9" a="1"/>
  <c r="GQ98" i="9" s="1"/>
  <c r="AA98" i="10" s="1"/>
  <c r="AC101" i="8" s="1"/>
  <c r="GV98" i="9" a="1"/>
  <c r="GV98" i="9" s="1"/>
  <c r="GR98" i="9" a="1"/>
  <c r="GR98" i="9" s="1"/>
  <c r="GT98" i="9" a="1"/>
  <c r="GT98" i="9" s="1"/>
  <c r="AE98" i="14" s="1"/>
  <c r="BQ98" i="9" a="1"/>
  <c r="BQ98" i="9" s="1"/>
  <c r="F98" i="15" s="1"/>
  <c r="BO98" i="9" a="1"/>
  <c r="BO98" i="9" s="1"/>
  <c r="BM98" i="9" a="1"/>
  <c r="BM98" i="9" s="1"/>
  <c r="BK98" i="9" a="1"/>
  <c r="BK98" i="9" s="1"/>
  <c r="L98" i="10" s="1"/>
  <c r="BP98" i="9" a="1"/>
  <c r="BP98" i="9" s="1"/>
  <c r="BL98" i="9" a="1"/>
  <c r="BL98" i="9" s="1"/>
  <c r="BN98" i="9" a="1"/>
  <c r="BN98" i="9" s="1"/>
  <c r="J98" i="14" s="1"/>
  <c r="K98" i="14" s="1"/>
  <c r="CN98" i="9" a="1"/>
  <c r="CN98" i="9" s="1"/>
  <c r="CL98" i="9" a="1"/>
  <c r="CL98" i="9" s="1"/>
  <c r="CJ98" i="9" a="1"/>
  <c r="CJ98" i="9" s="1"/>
  <c r="CO98" i="9" a="1"/>
  <c r="CO98" i="9" s="1"/>
  <c r="CK98" i="9" a="1"/>
  <c r="CK98" i="9" s="1"/>
  <c r="CM98" i="9" a="1"/>
  <c r="CM98" i="9" s="1"/>
  <c r="CI98" i="9" a="1"/>
  <c r="CI98" i="9" s="1"/>
  <c r="O98" i="10" s="1"/>
  <c r="HT98" i="9" a="1"/>
  <c r="HT98" i="9" s="1"/>
  <c r="HR98" i="9" a="1"/>
  <c r="HR98" i="9" s="1"/>
  <c r="AI98" i="14" s="1"/>
  <c r="HP98" i="9" a="1"/>
  <c r="HP98" i="9" s="1"/>
  <c r="HU98" i="9" a="1"/>
  <c r="HU98" i="9" s="1"/>
  <c r="R98" i="15" s="1"/>
  <c r="HQ98" i="9" a="1"/>
  <c r="HQ98" i="9" s="1"/>
  <c r="HS98" i="9" a="1"/>
  <c r="HS98" i="9" s="1"/>
  <c r="HO98" i="9" a="1"/>
  <c r="HO98" i="9" s="1"/>
  <c r="AD98" i="10" s="1"/>
  <c r="AG101" i="8" s="1"/>
  <c r="DT98" i="9" a="1"/>
  <c r="DT98" i="9" s="1"/>
  <c r="DR98" i="9" a="1"/>
  <c r="DR98" i="9" s="1"/>
  <c r="O98" i="14" s="1"/>
  <c r="DP98" i="9" a="1"/>
  <c r="DP98" i="9" s="1"/>
  <c r="DS98" i="9" a="1"/>
  <c r="DS98" i="9" s="1"/>
  <c r="DO98" i="9" a="1"/>
  <c r="DO98" i="9" s="1"/>
  <c r="R98" i="10" s="1"/>
  <c r="G101" i="7" s="1"/>
  <c r="DU98" i="9" a="1"/>
  <c r="DU98" i="9" s="1"/>
  <c r="H98" i="15" s="1"/>
  <c r="DQ98" i="9" a="1"/>
  <c r="DQ98" i="9" s="1"/>
  <c r="IR98" i="9" a="1"/>
  <c r="IR98" i="9" s="1"/>
  <c r="IP98" i="9" a="1"/>
  <c r="IP98" i="9" s="1"/>
  <c r="AM98" i="14" s="1"/>
  <c r="IN98" i="9" a="1"/>
  <c r="IN98" i="9" s="1"/>
  <c r="IQ98" i="9" a="1"/>
  <c r="IQ98" i="9" s="1"/>
  <c r="IM98" i="9" a="1"/>
  <c r="IM98" i="9" s="1"/>
  <c r="AG98" i="10" s="1"/>
  <c r="AK101" i="8" s="1"/>
  <c r="IS98" i="9" a="1"/>
  <c r="IS98" i="9" s="1"/>
  <c r="U98" i="15" s="1"/>
  <c r="IO98" i="9" a="1"/>
  <c r="IO98" i="9" s="1"/>
  <c r="AH99" i="8"/>
  <c r="DT95" i="9" a="1"/>
  <c r="DT95" i="9" s="1"/>
  <c r="DR95" i="9" a="1"/>
  <c r="DR95" i="9" s="1"/>
  <c r="O95" i="14" s="1"/>
  <c r="DP95" i="9" a="1"/>
  <c r="DP95" i="9" s="1"/>
  <c r="DS95" i="9" a="1"/>
  <c r="DS95" i="9" s="1"/>
  <c r="DO95" i="9" a="1"/>
  <c r="DO95" i="9" s="1"/>
  <c r="R95" i="10" s="1"/>
  <c r="G98" i="7" s="1"/>
  <c r="DU95" i="9" a="1"/>
  <c r="DU95" i="9" s="1"/>
  <c r="H95" i="15" s="1"/>
  <c r="DQ95" i="9" a="1"/>
  <c r="DQ95" i="9" s="1"/>
  <c r="IR95" i="9" a="1"/>
  <c r="IR95" i="9" s="1"/>
  <c r="IP95" i="9" a="1"/>
  <c r="IP95" i="9" s="1"/>
  <c r="AM95" i="14" s="1"/>
  <c r="IN95" i="9" a="1"/>
  <c r="IN95" i="9" s="1"/>
  <c r="IQ95" i="9" a="1"/>
  <c r="IQ95" i="9" s="1"/>
  <c r="IM95" i="9" a="1"/>
  <c r="IM95" i="9" s="1"/>
  <c r="AG95" i="10" s="1"/>
  <c r="AK98" i="8" s="1"/>
  <c r="IS95" i="9" a="1"/>
  <c r="IS95" i="9" s="1"/>
  <c r="U95" i="15" s="1"/>
  <c r="IO95" i="9" a="1"/>
  <c r="IO95" i="9" s="1"/>
  <c r="HD95" i="9" a="1"/>
  <c r="HD95" i="9" s="1"/>
  <c r="HB95" i="9" a="1"/>
  <c r="HB95" i="9" s="1"/>
  <c r="AF95" i="14" s="1"/>
  <c r="GZ95" i="9" a="1"/>
  <c r="GZ95" i="9" s="1"/>
  <c r="HE95" i="9" a="1"/>
  <c r="HE95" i="9" s="1"/>
  <c r="P95" i="15" s="1"/>
  <c r="HA95" i="9" a="1"/>
  <c r="HA95" i="9" s="1"/>
  <c r="HC95" i="9" a="1"/>
  <c r="HC95" i="9" s="1"/>
  <c r="GY95" i="9" a="1"/>
  <c r="GY95" i="9" s="1"/>
  <c r="AB95" i="10" s="1"/>
  <c r="AD98" i="8" s="1"/>
  <c r="ES94" i="9" a="1"/>
  <c r="ES94" i="9" s="1"/>
  <c r="K94" i="15" s="1"/>
  <c r="EQ94" i="9" a="1"/>
  <c r="EQ94" i="9" s="1"/>
  <c r="EO94" i="9" a="1"/>
  <c r="EO94" i="9" s="1"/>
  <c r="EM94" i="9" a="1"/>
  <c r="EM94" i="9" s="1"/>
  <c r="U94" i="10" s="1"/>
  <c r="J97" i="7" s="1"/>
  <c r="P97" i="7" s="1"/>
  <c r="ER94" i="9" a="1"/>
  <c r="ER94" i="9" s="1"/>
  <c r="EN94" i="9" a="1"/>
  <c r="EN94" i="9" s="1"/>
  <c r="EP94" i="9" a="1"/>
  <c r="EP94" i="9" s="1"/>
  <c r="R94" i="14" s="1"/>
  <c r="FN92" i="9" a="1"/>
  <c r="FN92" i="9" s="1"/>
  <c r="FK92" i="9" a="1"/>
  <c r="FK92" i="9" s="1"/>
  <c r="W92" i="10" s="1"/>
  <c r="FP92" i="9" a="1"/>
  <c r="FP92" i="9" s="1"/>
  <c r="FM92" i="9" a="1"/>
  <c r="FM92" i="9" s="1"/>
  <c r="FO92" i="9" a="1"/>
  <c r="FO92" i="9" s="1"/>
  <c r="FQ92" i="9" a="1"/>
  <c r="FQ92" i="9" s="1"/>
  <c r="FL92" i="9" a="1"/>
  <c r="FL92" i="9" s="1"/>
  <c r="U92" i="9" a="1"/>
  <c r="U92" i="9" s="1"/>
  <c r="B92" i="15" s="1"/>
  <c r="R92" i="9" a="1"/>
  <c r="R92" i="9" s="1"/>
  <c r="E92" i="14" s="1"/>
  <c r="T92" i="9" a="1"/>
  <c r="T92" i="9" s="1"/>
  <c r="O92" i="9" a="1"/>
  <c r="O92" i="9" s="1"/>
  <c r="F92" i="10" s="1"/>
  <c r="Q92" i="9" a="1"/>
  <c r="Q92" i="9" s="1"/>
  <c r="S92" i="9" a="1"/>
  <c r="S92" i="9" s="1"/>
  <c r="P92" i="9" a="1"/>
  <c r="P92" i="9" s="1"/>
  <c r="DU91" i="9" a="1"/>
  <c r="DU91" i="9" s="1"/>
  <c r="H91" i="15" s="1"/>
  <c r="DS91" i="9" a="1"/>
  <c r="DS91" i="9" s="1"/>
  <c r="DQ91" i="9" a="1"/>
  <c r="DQ91" i="9" s="1"/>
  <c r="DO91" i="9" a="1"/>
  <c r="DO91" i="9" s="1"/>
  <c r="R91" i="10" s="1"/>
  <c r="G94" i="7" s="1"/>
  <c r="DT91" i="9" a="1"/>
  <c r="DT91" i="9" s="1"/>
  <c r="DR91" i="9" a="1"/>
  <c r="DR91" i="9" s="1"/>
  <c r="O91" i="14" s="1"/>
  <c r="DP91" i="9" a="1"/>
  <c r="DP91" i="9" s="1"/>
  <c r="HU90" i="9" a="1"/>
  <c r="HU90" i="9" s="1"/>
  <c r="R90" i="15" s="1"/>
  <c r="HS90" i="9" a="1"/>
  <c r="HS90" i="9" s="1"/>
  <c r="HQ90" i="9" a="1"/>
  <c r="HQ90" i="9" s="1"/>
  <c r="HO90" i="9" a="1"/>
  <c r="HO90" i="9" s="1"/>
  <c r="AD90" i="10" s="1"/>
  <c r="AG93" i="8" s="1"/>
  <c r="HT90" i="9" a="1"/>
  <c r="HT90" i="9" s="1"/>
  <c r="HR90" i="9" a="1"/>
  <c r="HR90" i="9" s="1"/>
  <c r="AI90" i="14" s="1"/>
  <c r="HP90" i="9" a="1"/>
  <c r="HP90" i="9" s="1"/>
  <c r="CO90" i="9" a="1"/>
  <c r="CO90" i="9" s="1"/>
  <c r="CM90" i="9" a="1"/>
  <c r="CM90" i="9" s="1"/>
  <c r="CK90" i="9" a="1"/>
  <c r="CK90" i="9" s="1"/>
  <c r="CI90" i="9" a="1"/>
  <c r="CI90" i="9" s="1"/>
  <c r="O90" i="10" s="1"/>
  <c r="CN90" i="9" a="1"/>
  <c r="CN90" i="9" s="1"/>
  <c r="CL90" i="9" a="1"/>
  <c r="CL90" i="9" s="1"/>
  <c r="CJ90" i="9" a="1"/>
  <c r="CJ90" i="9" s="1"/>
  <c r="GW89" i="9" a="1"/>
  <c r="GW89" i="9" s="1"/>
  <c r="O89" i="15" s="1"/>
  <c r="GU89" i="9" a="1"/>
  <c r="GU89" i="9" s="1"/>
  <c r="GS89" i="9" a="1"/>
  <c r="GS89" i="9" s="1"/>
  <c r="GQ89" i="9" a="1"/>
  <c r="GQ89" i="9" s="1"/>
  <c r="AA89" i="10" s="1"/>
  <c r="AC92" i="8" s="1"/>
  <c r="AE92" i="8" s="1"/>
  <c r="AM92" i="8" s="1"/>
  <c r="GV89" i="9" a="1"/>
  <c r="GV89" i="9" s="1"/>
  <c r="GT89" i="9" a="1"/>
  <c r="GT89" i="9" s="1"/>
  <c r="AE89" i="14" s="1"/>
  <c r="GR89" i="9" a="1"/>
  <c r="GR89" i="9" s="1"/>
  <c r="BQ89" i="9" a="1"/>
  <c r="BQ89" i="9" s="1"/>
  <c r="F89" i="15" s="1"/>
  <c r="BO89" i="9" a="1"/>
  <c r="BO89" i="9" s="1"/>
  <c r="BM89" i="9" a="1"/>
  <c r="BM89" i="9" s="1"/>
  <c r="BK89" i="9" a="1"/>
  <c r="BK89" i="9" s="1"/>
  <c r="L89" i="10" s="1"/>
  <c r="BP89" i="9" a="1"/>
  <c r="BP89" i="9" s="1"/>
  <c r="BN89" i="9" a="1"/>
  <c r="BN89" i="9" s="1"/>
  <c r="J89" i="14" s="1"/>
  <c r="K89" i="14" s="1"/>
  <c r="BL89" i="9" a="1"/>
  <c r="BL89" i="9" s="1"/>
  <c r="FY88" i="9" a="1"/>
  <c r="FY88" i="9" s="1"/>
  <c r="FW88" i="9" a="1"/>
  <c r="FW88" i="9" s="1"/>
  <c r="FU88" i="9" a="1"/>
  <c r="FU88" i="9" s="1"/>
  <c r="FS88" i="9" a="1"/>
  <c r="FS88" i="9" s="1"/>
  <c r="X88" i="10" s="1"/>
  <c r="FX88" i="9" a="1"/>
  <c r="FX88" i="9" s="1"/>
  <c r="FV88" i="9" a="1"/>
  <c r="FV88" i="9" s="1"/>
  <c r="FT88" i="9" a="1"/>
  <c r="FT88" i="9" s="1"/>
  <c r="BY88" i="9" a="1"/>
  <c r="BY88" i="9" s="1"/>
  <c r="BW88" i="9" a="1"/>
  <c r="BW88" i="9" s="1"/>
  <c r="BU88" i="9" a="1"/>
  <c r="BU88" i="9" s="1"/>
  <c r="BS88" i="9" a="1"/>
  <c r="BS88" i="9" s="1"/>
  <c r="M88" i="10" s="1"/>
  <c r="BX88" i="9" a="1"/>
  <c r="BX88" i="9" s="1"/>
  <c r="BV88" i="9" a="1"/>
  <c r="BV88" i="9" s="1"/>
  <c r="BT88" i="9" a="1"/>
  <c r="BT88" i="9" s="1"/>
  <c r="HM87" i="9" a="1"/>
  <c r="HM87" i="9" s="1"/>
  <c r="Q87" i="15" s="1"/>
  <c r="HK87" i="9" a="1"/>
  <c r="HK87" i="9" s="1"/>
  <c r="HI87" i="9" a="1"/>
  <c r="HI87" i="9" s="1"/>
  <c r="HG87" i="9" a="1"/>
  <c r="HG87" i="9" s="1"/>
  <c r="AC87" i="10" s="1"/>
  <c r="AF90" i="8" s="1"/>
  <c r="HL87" i="9" a="1"/>
  <c r="HL87" i="9" s="1"/>
  <c r="HJ87" i="9" a="1"/>
  <c r="HJ87" i="9" s="1"/>
  <c r="AH87" i="14" s="1"/>
  <c r="HH87" i="9" a="1"/>
  <c r="HH87" i="9" s="1"/>
  <c r="CG87" i="9" a="1"/>
  <c r="CG87" i="9" s="1"/>
  <c r="CE87" i="9" a="1"/>
  <c r="CE87" i="9" s="1"/>
  <c r="CC87" i="9" a="1"/>
  <c r="CC87" i="9" s="1"/>
  <c r="CA87" i="9" a="1"/>
  <c r="CA87" i="9" s="1"/>
  <c r="N87" i="10" s="1"/>
  <c r="CF87" i="9" a="1"/>
  <c r="CF87" i="9" s="1"/>
  <c r="CD87" i="9" a="1"/>
  <c r="CD87" i="9" s="1"/>
  <c r="CB87" i="9" a="1"/>
  <c r="CB87" i="9" s="1"/>
  <c r="GO86" i="9" a="1"/>
  <c r="GO86" i="9" s="1"/>
  <c r="N86" i="15" s="1"/>
  <c r="GM86" i="9" a="1"/>
  <c r="GM86" i="9" s="1"/>
  <c r="GK86" i="9" a="1"/>
  <c r="GK86" i="9" s="1"/>
  <c r="GI86" i="9" a="1"/>
  <c r="GI86" i="9" s="1"/>
  <c r="Z86" i="10" s="1"/>
  <c r="AB89" i="8" s="1"/>
  <c r="GN86" i="9" a="1"/>
  <c r="GN86" i="9" s="1"/>
  <c r="GL86" i="9" a="1"/>
  <c r="GL86" i="9" s="1"/>
  <c r="AD86" i="14" s="1"/>
  <c r="GJ86" i="9" a="1"/>
  <c r="GJ86" i="9" s="1"/>
  <c r="BI86" i="9" a="1"/>
  <c r="BI86" i="9" s="1"/>
  <c r="BG86" i="9" a="1"/>
  <c r="BG86" i="9" s="1"/>
  <c r="BE86" i="9" a="1"/>
  <c r="BE86" i="9" s="1"/>
  <c r="BC86" i="9" a="1"/>
  <c r="BC86" i="9" s="1"/>
  <c r="K86" i="10" s="1"/>
  <c r="BH86" i="9" a="1"/>
  <c r="BH86" i="9" s="1"/>
  <c r="BF86" i="9" a="1"/>
  <c r="BF86" i="9" s="1"/>
  <c r="BD86" i="9" a="1"/>
  <c r="BD86" i="9" s="1"/>
  <c r="FQ85" i="9" a="1"/>
  <c r="FQ85" i="9" s="1"/>
  <c r="FO85" i="9" a="1"/>
  <c r="FO85" i="9" s="1"/>
  <c r="FM85" i="9" a="1"/>
  <c r="FM85" i="9" s="1"/>
  <c r="FK85" i="9" a="1"/>
  <c r="FK85" i="9" s="1"/>
  <c r="W85" i="10" s="1"/>
  <c r="FP85" i="9" a="1"/>
  <c r="FP85" i="9" s="1"/>
  <c r="FN85" i="9" a="1"/>
  <c r="FN85" i="9" s="1"/>
  <c r="FL85" i="9" a="1"/>
  <c r="FL85" i="9" s="1"/>
  <c r="AJ85" i="9" a="1"/>
  <c r="AJ85" i="9" s="1"/>
  <c r="AH85" i="9" a="1"/>
  <c r="AH85" i="9" s="1"/>
  <c r="H85" i="14" s="1"/>
  <c r="AF85" i="9" a="1"/>
  <c r="AF85" i="9" s="1"/>
  <c r="AI85" i="9" a="1"/>
  <c r="AI85" i="9" s="1"/>
  <c r="AE85" i="9" a="1"/>
  <c r="AE85" i="9" s="1"/>
  <c r="H85" i="10" s="1"/>
  <c r="AK85" i="9" a="1"/>
  <c r="AK85" i="9" s="1"/>
  <c r="D85" i="15" s="1"/>
  <c r="AG85" i="9" a="1"/>
  <c r="AG85" i="9" s="1"/>
  <c r="EB82" i="9" a="1"/>
  <c r="EB82" i="9" s="1"/>
  <c r="DD82" i="9" s="1"/>
  <c r="DZ82" i="9" a="1"/>
  <c r="DZ82" i="9" s="1"/>
  <c r="DX82" i="9" a="1"/>
  <c r="DX82" i="9" s="1"/>
  <c r="CZ82" i="9" s="1"/>
  <c r="EC82" i="9" a="1"/>
  <c r="EC82" i="9" s="1"/>
  <c r="DY82" i="9" a="1"/>
  <c r="DY82" i="9" s="1"/>
  <c r="DA82" i="9" s="1"/>
  <c r="EA82" i="9" a="1"/>
  <c r="EA82" i="9" s="1"/>
  <c r="DC82" i="9" s="1"/>
  <c r="DW82" i="9" a="1"/>
  <c r="DW82" i="9" s="1"/>
  <c r="IB81" i="9" a="1"/>
  <c r="IB81" i="9" s="1"/>
  <c r="HZ81" i="9" a="1"/>
  <c r="HZ81" i="9" s="1"/>
  <c r="AK81" i="14" s="1"/>
  <c r="AN81" i="14" s="1"/>
  <c r="HX81" i="9" a="1"/>
  <c r="HX81" i="9" s="1"/>
  <c r="IC81" i="9" a="1"/>
  <c r="IC81" i="9" s="1"/>
  <c r="S81" i="15" s="1"/>
  <c r="HY81" i="9" a="1"/>
  <c r="HY81" i="9" s="1"/>
  <c r="IA81" i="9" a="1"/>
  <c r="IA81" i="9" s="1"/>
  <c r="HW81" i="9" a="1"/>
  <c r="HW81" i="9" s="1"/>
  <c r="AE81" i="10" s="1"/>
  <c r="AI84" i="8" s="1"/>
  <c r="AL84" i="8" s="1"/>
  <c r="CV81" i="9" a="1"/>
  <c r="CV81" i="9" s="1"/>
  <c r="CT81" i="9" a="1"/>
  <c r="CT81" i="9" s="1"/>
  <c r="CR81" i="9" a="1"/>
  <c r="CR81" i="9" s="1"/>
  <c r="CU81" i="9" a="1"/>
  <c r="CU81" i="9" s="1"/>
  <c r="CQ81" i="9" a="1"/>
  <c r="CQ81" i="9" s="1"/>
  <c r="P81" i="10" s="1"/>
  <c r="CW81" i="9" a="1"/>
  <c r="CW81" i="9" s="1"/>
  <c r="CS81" i="9" a="1"/>
  <c r="CS81" i="9" s="1"/>
  <c r="GN78" i="9" a="1"/>
  <c r="GN78" i="9" s="1"/>
  <c r="GL78" i="9" a="1"/>
  <c r="GL78" i="9" s="1"/>
  <c r="AD78" i="14" s="1"/>
  <c r="GJ78" i="9" a="1"/>
  <c r="GJ78" i="9" s="1"/>
  <c r="GO78" i="9" a="1"/>
  <c r="GO78" i="9" s="1"/>
  <c r="N78" i="15" s="1"/>
  <c r="GK78" i="9" a="1"/>
  <c r="GK78" i="9" s="1"/>
  <c r="GM78" i="9" a="1"/>
  <c r="GM78" i="9" s="1"/>
  <c r="GI78" i="9" a="1"/>
  <c r="GI78" i="9" s="1"/>
  <c r="Z78" i="10" s="1"/>
  <c r="AB81" i="8" s="1"/>
  <c r="BH78" i="9" a="1"/>
  <c r="BH78" i="9" s="1"/>
  <c r="BF78" i="9" a="1"/>
  <c r="BF78" i="9" s="1"/>
  <c r="BD78" i="9" a="1"/>
  <c r="BD78" i="9" s="1"/>
  <c r="BI78" i="9" a="1"/>
  <c r="BI78" i="9" s="1"/>
  <c r="BE78" i="9" a="1"/>
  <c r="BE78" i="9" s="1"/>
  <c r="BG78" i="9" a="1"/>
  <c r="BG78" i="9" s="1"/>
  <c r="BC78" i="9" a="1"/>
  <c r="BC78" i="9" s="1"/>
  <c r="K78" i="10" s="1"/>
  <c r="FP77" i="9" a="1"/>
  <c r="FP77" i="9" s="1"/>
  <c r="FN77" i="9" a="1"/>
  <c r="FN77" i="9" s="1"/>
  <c r="FL77" i="9" a="1"/>
  <c r="FL77" i="9" s="1"/>
  <c r="FK77" i="9" a="1"/>
  <c r="FK77" i="9" s="1"/>
  <c r="W77" i="10" s="1"/>
  <c r="FM77" i="9" a="1"/>
  <c r="FM77" i="9" s="1"/>
  <c r="FO77" i="9" a="1"/>
  <c r="FO77" i="9" s="1"/>
  <c r="FQ77" i="9" a="1"/>
  <c r="FQ77" i="9" s="1"/>
  <c r="AJ77" i="9" a="1"/>
  <c r="AJ77" i="9" s="1"/>
  <c r="AH77" i="9" a="1"/>
  <c r="AH77" i="9" s="1"/>
  <c r="H77" i="14" s="1"/>
  <c r="AF77" i="9" a="1"/>
  <c r="AF77" i="9" s="1"/>
  <c r="AI77" i="9" a="1"/>
  <c r="AI77" i="9" s="1"/>
  <c r="AK77" i="9" a="1"/>
  <c r="AK77" i="9" s="1"/>
  <c r="D77" i="15" s="1"/>
  <c r="AE77" i="9" a="1"/>
  <c r="AE77" i="9" s="1"/>
  <c r="H77" i="10" s="1"/>
  <c r="AG77" i="9" a="1"/>
  <c r="AG77" i="9" s="1"/>
  <c r="AC102" i="9" a="1"/>
  <c r="AC102" i="9" s="1"/>
  <c r="C102" i="15" s="1"/>
  <c r="AA102" i="9" a="1"/>
  <c r="AA102" i="9" s="1"/>
  <c r="Y102" i="9" a="1"/>
  <c r="Y102" i="9" s="1"/>
  <c r="W102" i="9" a="1"/>
  <c r="W102" i="9" s="1"/>
  <c r="G102" i="10" s="1"/>
  <c r="AB102" i="9" a="1"/>
  <c r="AB102" i="9" s="1"/>
  <c r="Z102" i="9" a="1"/>
  <c r="Z102" i="9" s="1"/>
  <c r="F102" i="14" s="1"/>
  <c r="X102" i="9" a="1"/>
  <c r="X102" i="9" s="1"/>
  <c r="FI102" i="9" a="1"/>
  <c r="FI102" i="9" s="1"/>
  <c r="L102" i="15" s="1"/>
  <c r="FG102" i="9" a="1"/>
  <c r="FG102" i="9" s="1"/>
  <c r="FE102" i="9" a="1"/>
  <c r="FE102" i="9" s="1"/>
  <c r="FC102" i="9" a="1"/>
  <c r="FC102" i="9" s="1"/>
  <c r="FH102" i="9" a="1"/>
  <c r="FH102" i="9" s="1"/>
  <c r="FF102" i="9" a="1"/>
  <c r="FF102" i="9" s="1"/>
  <c r="AA102" i="14" s="1"/>
  <c r="FD102" i="9" a="1"/>
  <c r="FD102" i="9" s="1"/>
  <c r="AZ102" i="9" a="1"/>
  <c r="AZ102" i="9" s="1"/>
  <c r="AX102" i="9" a="1"/>
  <c r="AX102" i="9" s="1"/>
  <c r="AV102" i="9" a="1"/>
  <c r="AV102" i="9" s="1"/>
  <c r="AW102" i="9" a="1"/>
  <c r="AW102" i="9" s="1"/>
  <c r="AU102" i="9" a="1"/>
  <c r="AU102" i="9" s="1"/>
  <c r="J102" i="10" s="1"/>
  <c r="BA102" i="9" a="1"/>
  <c r="BA102" i="9" s="1"/>
  <c r="AY102" i="9" a="1"/>
  <c r="AY102" i="9" s="1"/>
  <c r="GF102" i="9" a="1"/>
  <c r="GF102" i="9" s="1"/>
  <c r="GD102" i="9" a="1"/>
  <c r="GD102" i="9" s="1"/>
  <c r="AC102" i="14" s="1"/>
  <c r="GB102" i="9" a="1"/>
  <c r="GB102" i="9" s="1"/>
  <c r="GG102" i="9" a="1"/>
  <c r="GG102" i="9" s="1"/>
  <c r="M102" i="15" s="1"/>
  <c r="GE102" i="9" a="1"/>
  <c r="GE102" i="9" s="1"/>
  <c r="GC102" i="9" a="1"/>
  <c r="GC102" i="9" s="1"/>
  <c r="GA102" i="9" a="1"/>
  <c r="GA102" i="9" s="1"/>
  <c r="Y102" i="10" s="1"/>
  <c r="AA105" i="8" s="1"/>
  <c r="AR102" i="9" a="1"/>
  <c r="AR102" i="9" s="1"/>
  <c r="AP102" i="9" a="1"/>
  <c r="AP102" i="9" s="1"/>
  <c r="I102" i="14" s="1"/>
  <c r="AN102" i="9" a="1"/>
  <c r="AN102" i="9" s="1"/>
  <c r="AS102" i="9" a="1"/>
  <c r="AS102" i="9" s="1"/>
  <c r="E102" i="15" s="1"/>
  <c r="AQ102" i="9" a="1"/>
  <c r="AQ102" i="9" s="1"/>
  <c r="AO102" i="9" a="1"/>
  <c r="AO102" i="9" s="1"/>
  <c r="AM102" i="9" a="1"/>
  <c r="AM102" i="9" s="1"/>
  <c r="I102" i="10" s="1"/>
  <c r="S105" i="6" s="1"/>
  <c r="ER102" i="9" a="1"/>
  <c r="ER102" i="9" s="1"/>
  <c r="EP102" i="9" a="1"/>
  <c r="EP102" i="9" s="1"/>
  <c r="R102" i="14" s="1"/>
  <c r="EN102" i="9" a="1"/>
  <c r="EN102" i="9" s="1"/>
  <c r="ES102" i="9" a="1"/>
  <c r="ES102" i="9" s="1"/>
  <c r="K102" i="15" s="1"/>
  <c r="EQ102" i="9" a="1"/>
  <c r="EQ102" i="9" s="1"/>
  <c r="EO102" i="9" a="1"/>
  <c r="EO102" i="9" s="1"/>
  <c r="EM102" i="9" a="1"/>
  <c r="EM102" i="9" s="1"/>
  <c r="U102" i="10" s="1"/>
  <c r="J105" i="7" s="1"/>
  <c r="P105" i="7" s="1"/>
  <c r="C105" i="8"/>
  <c r="C105" i="7"/>
  <c r="C105" i="6"/>
  <c r="C104" i="3"/>
  <c r="EC99" i="9" a="1"/>
  <c r="EC99" i="9" s="1"/>
  <c r="EA99" i="9" a="1"/>
  <c r="EA99" i="9" s="1"/>
  <c r="DC99" i="9" s="1"/>
  <c r="DY99" i="9" a="1"/>
  <c r="DY99" i="9" s="1"/>
  <c r="DA99" i="9" s="1"/>
  <c r="DW99" i="9" a="1"/>
  <c r="DW99" i="9" s="1"/>
  <c r="EB99" i="9" a="1"/>
  <c r="EB99" i="9" s="1"/>
  <c r="DD99" i="9" s="1"/>
  <c r="DX99" i="9" a="1"/>
  <c r="DX99" i="9" s="1"/>
  <c r="CZ99" i="9" s="1"/>
  <c r="DZ99" i="9" a="1"/>
  <c r="DZ99" i="9" s="1"/>
  <c r="T99" i="9" a="1"/>
  <c r="T99" i="9" s="1"/>
  <c r="R99" i="9" a="1"/>
  <c r="R99" i="9" s="1"/>
  <c r="E99" i="14" s="1"/>
  <c r="G99" i="14" s="1"/>
  <c r="P99" i="9" a="1"/>
  <c r="P99" i="9" s="1"/>
  <c r="S99" i="9" a="1"/>
  <c r="S99" i="9" s="1"/>
  <c r="O99" i="9" a="1"/>
  <c r="O99" i="9" s="1"/>
  <c r="F99" i="10" s="1"/>
  <c r="U99" i="9" a="1"/>
  <c r="U99" i="9" s="1"/>
  <c r="B99" i="15" s="1"/>
  <c r="Q99" i="9" a="1"/>
  <c r="Q99" i="9" s="1"/>
  <c r="EZ99" i="9" a="1"/>
  <c r="EZ99" i="9" s="1"/>
  <c r="EX99" i="9" a="1"/>
  <c r="EX99" i="9" s="1"/>
  <c r="W99" i="14" s="1"/>
  <c r="X99" i="14" s="1"/>
  <c r="T99" i="14" s="1"/>
  <c r="EV99" i="9" a="1"/>
  <c r="EV99" i="9" s="1"/>
  <c r="EY99" i="9" a="1"/>
  <c r="EY99" i="9" s="1"/>
  <c r="EU99" i="9" a="1"/>
  <c r="EU99" i="9" s="1"/>
  <c r="J156" i="12" s="1"/>
  <c r="Q102" i="8" s="1"/>
  <c r="R102" i="8" s="1"/>
  <c r="X102" i="8" s="1"/>
  <c r="S101" i="3" s="1"/>
  <c r="FA99" i="9" a="1"/>
  <c r="FA99" i="9" s="1"/>
  <c r="EW99" i="9" a="1"/>
  <c r="EW99" i="9" s="1"/>
  <c r="L99" i="9" a="1"/>
  <c r="L99" i="9" s="1"/>
  <c r="J99" i="9" a="1"/>
  <c r="J99" i="9" s="1"/>
  <c r="H99" i="9" a="1"/>
  <c r="H99" i="9" s="1"/>
  <c r="M99" i="9" a="1"/>
  <c r="M99" i="9" s="1"/>
  <c r="I99" i="9" a="1"/>
  <c r="I99" i="9" s="1"/>
  <c r="K99" i="9" a="1"/>
  <c r="K99" i="9" s="1"/>
  <c r="G99" i="9" a="1"/>
  <c r="G99" i="9" s="1"/>
  <c r="O156" i="12" s="1"/>
  <c r="DL99" i="9" a="1"/>
  <c r="DL99" i="9" s="1"/>
  <c r="DJ99" i="9" a="1"/>
  <c r="DJ99" i="9" s="1"/>
  <c r="N99" i="14" s="1"/>
  <c r="DH99" i="9" a="1"/>
  <c r="DH99" i="9" s="1"/>
  <c r="DK99" i="9" a="1"/>
  <c r="DK99" i="9" s="1"/>
  <c r="DG99" i="9" a="1"/>
  <c r="DG99" i="9" s="1"/>
  <c r="Q99" i="10" s="1"/>
  <c r="F102" i="7" s="1"/>
  <c r="DM99" i="9" a="1"/>
  <c r="DM99" i="9" s="1"/>
  <c r="G99" i="15" s="1"/>
  <c r="DI99" i="9" a="1"/>
  <c r="DI99" i="9" s="1"/>
  <c r="IJ99" i="9" a="1"/>
  <c r="IJ99" i="9" s="1"/>
  <c r="IH99" i="9" a="1"/>
  <c r="IH99" i="9" s="1"/>
  <c r="AL99" i="14" s="1"/>
  <c r="IF99" i="9" a="1"/>
  <c r="IF99" i="9" s="1"/>
  <c r="II99" i="9" a="1"/>
  <c r="II99" i="9" s="1"/>
  <c r="IE99" i="9" a="1"/>
  <c r="IE99" i="9" s="1"/>
  <c r="AF99" i="10" s="1"/>
  <c r="AJ102" i="8" s="1"/>
  <c r="IK99" i="9" a="1"/>
  <c r="IK99" i="9" s="1"/>
  <c r="T99" i="15" s="1"/>
  <c r="IG99" i="9" a="1"/>
  <c r="IG99" i="9" s="1"/>
  <c r="CW94" i="9" a="1"/>
  <c r="CW94" i="9" s="1"/>
  <c r="CU94" i="9" a="1"/>
  <c r="CU94" i="9" s="1"/>
  <c r="CS94" i="9" a="1"/>
  <c r="CS94" i="9" s="1"/>
  <c r="CQ94" i="9" a="1"/>
  <c r="CQ94" i="9" s="1"/>
  <c r="P94" i="10" s="1"/>
  <c r="CV94" i="9" a="1"/>
  <c r="CV94" i="9" s="1"/>
  <c r="CR94" i="9" a="1"/>
  <c r="CR94" i="9" s="1"/>
  <c r="CT94" i="9" a="1"/>
  <c r="CT94" i="9" s="1"/>
  <c r="L96" i="7"/>
  <c r="HU92" i="9" a="1"/>
  <c r="HU92" i="9" s="1"/>
  <c r="R92" i="15" s="1"/>
  <c r="HS92" i="9" a="1"/>
  <c r="HS92" i="9" s="1"/>
  <c r="HQ92" i="9" a="1"/>
  <c r="HQ92" i="9" s="1"/>
  <c r="HO92" i="9" a="1"/>
  <c r="HO92" i="9" s="1"/>
  <c r="AD92" i="10" s="1"/>
  <c r="AG95" i="8" s="1"/>
  <c r="HP92" i="9" a="1"/>
  <c r="HP92" i="9" s="1"/>
  <c r="HR92" i="9" a="1"/>
  <c r="HR92" i="9" s="1"/>
  <c r="AI92" i="14" s="1"/>
  <c r="HT92" i="9" a="1"/>
  <c r="HT92" i="9" s="1"/>
  <c r="AC92" i="9" a="1"/>
  <c r="AC92" i="9" s="1"/>
  <c r="C92" i="15" s="1"/>
  <c r="AA92" i="9" a="1"/>
  <c r="AA92" i="9" s="1"/>
  <c r="Y92" i="9" a="1"/>
  <c r="Y92" i="9" s="1"/>
  <c r="W92" i="9" a="1"/>
  <c r="W92" i="9" s="1"/>
  <c r="G92" i="10" s="1"/>
  <c r="X92" i="9" a="1"/>
  <c r="X92" i="9" s="1"/>
  <c r="Z92" i="9" a="1"/>
  <c r="Z92" i="9" s="1"/>
  <c r="F92" i="14" s="1"/>
  <c r="G92" i="14" s="1"/>
  <c r="AB92" i="9" a="1"/>
  <c r="AB92" i="9" s="1"/>
  <c r="EC91" i="9" a="1"/>
  <c r="EC91" i="9" s="1"/>
  <c r="EA91" i="9" a="1"/>
  <c r="EA91" i="9" s="1"/>
  <c r="DC91" i="9" s="1"/>
  <c r="DY91" i="9" a="1"/>
  <c r="DY91" i="9" s="1"/>
  <c r="DA91" i="9" s="1"/>
  <c r="DW91" i="9" a="1"/>
  <c r="DW91" i="9" s="1"/>
  <c r="EB91" i="9" a="1"/>
  <c r="EB91" i="9" s="1"/>
  <c r="DD91" i="9" s="1"/>
  <c r="DZ91" i="9" a="1"/>
  <c r="DZ91" i="9" s="1"/>
  <c r="DX91" i="9" a="1"/>
  <c r="DX91" i="9" s="1"/>
  <c r="CZ91" i="9" s="1"/>
  <c r="IC90" i="9" a="1"/>
  <c r="IC90" i="9" s="1"/>
  <c r="S90" i="15" s="1"/>
  <c r="IA90" i="9" a="1"/>
  <c r="IA90" i="9" s="1"/>
  <c r="HY90" i="9" a="1"/>
  <c r="HY90" i="9" s="1"/>
  <c r="HW90" i="9" a="1"/>
  <c r="HW90" i="9" s="1"/>
  <c r="AE90" i="10" s="1"/>
  <c r="AI93" i="8" s="1"/>
  <c r="AL93" i="8" s="1"/>
  <c r="IB90" i="9" a="1"/>
  <c r="IB90" i="9" s="1"/>
  <c r="HZ90" i="9" a="1"/>
  <c r="HZ90" i="9" s="1"/>
  <c r="AK90" i="14" s="1"/>
  <c r="AN90" i="14" s="1"/>
  <c r="HX90" i="9" a="1"/>
  <c r="HX90" i="9" s="1"/>
  <c r="AH93" i="8"/>
  <c r="CW90" i="9" a="1"/>
  <c r="CW90" i="9" s="1"/>
  <c r="CU90" i="9" a="1"/>
  <c r="CU90" i="9" s="1"/>
  <c r="CS90" i="9" a="1"/>
  <c r="CS90" i="9" s="1"/>
  <c r="CQ90" i="9" a="1"/>
  <c r="CQ90" i="9" s="1"/>
  <c r="P90" i="10" s="1"/>
  <c r="CV90" i="9" a="1"/>
  <c r="CV90" i="9" s="1"/>
  <c r="CT90" i="9" a="1"/>
  <c r="CT90" i="9" s="1"/>
  <c r="CR90" i="9" a="1"/>
  <c r="CR90" i="9" s="1"/>
  <c r="V89" i="10"/>
  <c r="Y92" i="8"/>
  <c r="Z92" i="8" s="1"/>
  <c r="K92" i="6"/>
  <c r="L92" i="6" s="1"/>
  <c r="J92" i="6"/>
  <c r="HM88" i="9" a="1"/>
  <c r="HM88" i="9" s="1"/>
  <c r="Q88" i="15" s="1"/>
  <c r="HK88" i="9" a="1"/>
  <c r="HK88" i="9" s="1"/>
  <c r="HI88" i="9" a="1"/>
  <c r="HI88" i="9" s="1"/>
  <c r="HG88" i="9" a="1"/>
  <c r="HG88" i="9" s="1"/>
  <c r="AC88" i="10" s="1"/>
  <c r="AF91" i="8" s="1"/>
  <c r="HL88" i="9" a="1"/>
  <c r="HL88" i="9" s="1"/>
  <c r="HJ88" i="9" a="1"/>
  <c r="HJ88" i="9" s="1"/>
  <c r="AH88" i="14" s="1"/>
  <c r="HH88" i="9" a="1"/>
  <c r="HH88" i="9" s="1"/>
  <c r="CG88" i="9" a="1"/>
  <c r="CG88" i="9" s="1"/>
  <c r="CE88" i="9" a="1"/>
  <c r="CE88" i="9" s="1"/>
  <c r="CC88" i="9" a="1"/>
  <c r="CC88" i="9" s="1"/>
  <c r="CA88" i="9" a="1"/>
  <c r="CA88" i="9" s="1"/>
  <c r="N88" i="10" s="1"/>
  <c r="CF88" i="9" a="1"/>
  <c r="CF88" i="9" s="1"/>
  <c r="CD88" i="9" a="1"/>
  <c r="CD88" i="9" s="1"/>
  <c r="CB88" i="9" a="1"/>
  <c r="CB88" i="9" s="1"/>
  <c r="GO87" i="9" a="1"/>
  <c r="GO87" i="9" s="1"/>
  <c r="N87" i="15" s="1"/>
  <c r="GM87" i="9" a="1"/>
  <c r="GM87" i="9" s="1"/>
  <c r="GK87" i="9" a="1"/>
  <c r="GK87" i="9" s="1"/>
  <c r="GI87" i="9" a="1"/>
  <c r="GI87" i="9" s="1"/>
  <c r="Z87" i="10" s="1"/>
  <c r="AB90" i="8" s="1"/>
  <c r="GN87" i="9" a="1"/>
  <c r="GN87" i="9" s="1"/>
  <c r="GL87" i="9" a="1"/>
  <c r="GL87" i="9" s="1"/>
  <c r="AD87" i="14" s="1"/>
  <c r="GJ87" i="9" a="1"/>
  <c r="GJ87" i="9" s="1"/>
  <c r="BI87" i="9" a="1"/>
  <c r="BI87" i="9" s="1"/>
  <c r="BG87" i="9" a="1"/>
  <c r="BG87" i="9" s="1"/>
  <c r="BE87" i="9" a="1"/>
  <c r="BE87" i="9" s="1"/>
  <c r="BC87" i="9" a="1"/>
  <c r="BC87" i="9" s="1"/>
  <c r="K87" i="10" s="1"/>
  <c r="BH87" i="9" a="1"/>
  <c r="BH87" i="9" s="1"/>
  <c r="BF87" i="9" a="1"/>
  <c r="BF87" i="9" s="1"/>
  <c r="BD87" i="9" a="1"/>
  <c r="BD87" i="9" s="1"/>
  <c r="FQ86" i="9" a="1"/>
  <c r="FQ86" i="9" s="1"/>
  <c r="FO86" i="9" a="1"/>
  <c r="FO86" i="9" s="1"/>
  <c r="FM86" i="9" a="1"/>
  <c r="FM86" i="9" s="1"/>
  <c r="FK86" i="9" a="1"/>
  <c r="FK86" i="9" s="1"/>
  <c r="W86" i="10" s="1"/>
  <c r="FP86" i="9" a="1"/>
  <c r="FP86" i="9" s="1"/>
  <c r="FN86" i="9" a="1"/>
  <c r="FN86" i="9" s="1"/>
  <c r="FL86" i="9" a="1"/>
  <c r="FL86" i="9" s="1"/>
  <c r="AJ86" i="9" a="1"/>
  <c r="AJ86" i="9" s="1"/>
  <c r="AH86" i="9" a="1"/>
  <c r="AH86" i="9" s="1"/>
  <c r="H86" i="14" s="1"/>
  <c r="AF86" i="9" a="1"/>
  <c r="AF86" i="9" s="1"/>
  <c r="AE86" i="9" a="1"/>
  <c r="AE86" i="9" s="1"/>
  <c r="H86" i="10" s="1"/>
  <c r="AK86" i="9" a="1"/>
  <c r="AK86" i="9" s="1"/>
  <c r="D86" i="15" s="1"/>
  <c r="AI86" i="9" a="1"/>
  <c r="AI86" i="9" s="1"/>
  <c r="AG86" i="9" a="1"/>
  <c r="AG86" i="9" s="1"/>
  <c r="EJ82" i="9" a="1"/>
  <c r="EJ82" i="9" s="1"/>
  <c r="EH82" i="9" a="1"/>
  <c r="EH82" i="9" s="1"/>
  <c r="Q82" i="14" s="1"/>
  <c r="EF82" i="9" a="1"/>
  <c r="EF82" i="9" s="1"/>
  <c r="EK82" i="9" a="1"/>
  <c r="EK82" i="9" s="1"/>
  <c r="J82" i="15" s="1"/>
  <c r="EG82" i="9" a="1"/>
  <c r="EG82" i="9" s="1"/>
  <c r="EI82" i="9" a="1"/>
  <c r="EI82" i="9" s="1"/>
  <c r="EE82" i="9" a="1"/>
  <c r="EE82" i="9" s="1"/>
  <c r="T82" i="10" s="1"/>
  <c r="I85" i="7" s="1"/>
  <c r="IB78" i="9" a="1"/>
  <c r="IB78" i="9" s="1"/>
  <c r="HZ78" i="9" a="1"/>
  <c r="HZ78" i="9" s="1"/>
  <c r="AK78" i="14" s="1"/>
  <c r="AN78" i="14" s="1"/>
  <c r="HX78" i="9" a="1"/>
  <c r="HX78" i="9" s="1"/>
  <c r="IC78" i="9" a="1"/>
  <c r="IC78" i="9" s="1"/>
  <c r="S78" i="15" s="1"/>
  <c r="HY78" i="9" a="1"/>
  <c r="HY78" i="9" s="1"/>
  <c r="IA78" i="9" a="1"/>
  <c r="IA78" i="9" s="1"/>
  <c r="HW78" i="9" a="1"/>
  <c r="HW78" i="9" s="1"/>
  <c r="AE78" i="10" s="1"/>
  <c r="AI81" i="8" s="1"/>
  <c r="AL81" i="8" s="1"/>
  <c r="CV78" i="9" a="1"/>
  <c r="CV78" i="9" s="1"/>
  <c r="CT78" i="9" a="1"/>
  <c r="CT78" i="9" s="1"/>
  <c r="CR78" i="9" a="1"/>
  <c r="CR78" i="9" s="1"/>
  <c r="CW78" i="9" a="1"/>
  <c r="CW78" i="9" s="1"/>
  <c r="CS78" i="9" a="1"/>
  <c r="CS78" i="9" s="1"/>
  <c r="CU78" i="9" a="1"/>
  <c r="CU78" i="9" s="1"/>
  <c r="CQ78" i="9" a="1"/>
  <c r="CQ78" i="9" s="1"/>
  <c r="P78" i="10" s="1"/>
  <c r="HU84" i="9" a="1"/>
  <c r="HU84" i="9" s="1"/>
  <c r="R84" i="15" s="1"/>
  <c r="HS84" i="9" a="1"/>
  <c r="HS84" i="9" s="1"/>
  <c r="HQ84" i="9" a="1"/>
  <c r="HQ84" i="9" s="1"/>
  <c r="HO84" i="9" a="1"/>
  <c r="HO84" i="9" s="1"/>
  <c r="AD84" i="10" s="1"/>
  <c r="AG87" i="8" s="1"/>
  <c r="HR84" i="9" a="1"/>
  <c r="HR84" i="9" s="1"/>
  <c r="AI84" i="14" s="1"/>
  <c r="HT84" i="9" a="1"/>
  <c r="HT84" i="9" s="1"/>
  <c r="HP84" i="9" a="1"/>
  <c r="HP84" i="9" s="1"/>
  <c r="IK83" i="9" a="1"/>
  <c r="IK83" i="9" s="1"/>
  <c r="T83" i="15" s="1"/>
  <c r="II83" i="9" a="1"/>
  <c r="II83" i="9" s="1"/>
  <c r="IG83" i="9" a="1"/>
  <c r="IG83" i="9" s="1"/>
  <c r="IE83" i="9" a="1"/>
  <c r="IE83" i="9" s="1"/>
  <c r="AF83" i="10" s="1"/>
  <c r="AJ86" i="8" s="1"/>
  <c r="IH83" i="9" a="1"/>
  <c r="IH83" i="9" s="1"/>
  <c r="AL83" i="14" s="1"/>
  <c r="IJ83" i="9" a="1"/>
  <c r="IJ83" i="9" s="1"/>
  <c r="IF83" i="9" a="1"/>
  <c r="IF83" i="9" s="1"/>
  <c r="AS83" i="9" a="1"/>
  <c r="AS83" i="9" s="1"/>
  <c r="E83" i="15" s="1"/>
  <c r="AQ83" i="9" a="1"/>
  <c r="AQ83" i="9" s="1"/>
  <c r="AO83" i="9" a="1"/>
  <c r="AO83" i="9" s="1"/>
  <c r="AM83" i="9" a="1"/>
  <c r="AM83" i="9" s="1"/>
  <c r="I83" i="10" s="1"/>
  <c r="S86" i="6" s="1"/>
  <c r="AP83" i="9" a="1"/>
  <c r="AP83" i="9" s="1"/>
  <c r="I83" i="14" s="1"/>
  <c r="AR83" i="9" a="1"/>
  <c r="AR83" i="9" s="1"/>
  <c r="AN83" i="9" a="1"/>
  <c r="AN83" i="9" s="1"/>
  <c r="FQ79" i="9" a="1"/>
  <c r="FQ79" i="9" s="1"/>
  <c r="FO79" i="9" a="1"/>
  <c r="FO79" i="9" s="1"/>
  <c r="FM79" i="9" a="1"/>
  <c r="FM79" i="9" s="1"/>
  <c r="FK79" i="9" a="1"/>
  <c r="FK79" i="9" s="1"/>
  <c r="W79" i="10" s="1"/>
  <c r="FN79" i="9" a="1"/>
  <c r="FN79" i="9" s="1"/>
  <c r="FP79" i="9" a="1"/>
  <c r="FP79" i="9" s="1"/>
  <c r="FL79" i="9" a="1"/>
  <c r="FL79" i="9" s="1"/>
  <c r="AH80" i="8"/>
  <c r="AR76" i="9" a="1"/>
  <c r="AR76" i="9" s="1"/>
  <c r="AP76" i="9" a="1"/>
  <c r="AP76" i="9" s="1"/>
  <c r="I76" i="14" s="1"/>
  <c r="AN76" i="9" a="1"/>
  <c r="AN76" i="9" s="1"/>
  <c r="AO76" i="9" a="1"/>
  <c r="AO76" i="9" s="1"/>
  <c r="AQ76" i="9" a="1"/>
  <c r="AQ76" i="9" s="1"/>
  <c r="AS76" i="9" a="1"/>
  <c r="AS76" i="9" s="1"/>
  <c r="E76" i="15" s="1"/>
  <c r="AM76" i="9" a="1"/>
  <c r="AM76" i="9" s="1"/>
  <c r="I76" i="10" s="1"/>
  <c r="S79" i="6" s="1"/>
  <c r="ER76" i="9" a="1"/>
  <c r="ER76" i="9" s="1"/>
  <c r="EP76" i="9" a="1"/>
  <c r="EP76" i="9" s="1"/>
  <c r="R76" i="14" s="1"/>
  <c r="EN76" i="9" a="1"/>
  <c r="EN76" i="9" s="1"/>
  <c r="EQ76" i="9" a="1"/>
  <c r="EQ76" i="9" s="1"/>
  <c r="ES76" i="9" a="1"/>
  <c r="ES76" i="9" s="1"/>
  <c r="K76" i="15" s="1"/>
  <c r="EM76" i="9" a="1"/>
  <c r="EM76" i="9" s="1"/>
  <c r="U76" i="10" s="1"/>
  <c r="J79" i="7" s="1"/>
  <c r="EO76" i="9" a="1"/>
  <c r="EO76" i="9" s="1"/>
  <c r="C79" i="8"/>
  <c r="C79" i="7"/>
  <c r="C79" i="6"/>
  <c r="C78" i="3"/>
  <c r="BW75" i="9" a="1"/>
  <c r="BW75" i="9" s="1"/>
  <c r="BY75" i="9" a="1"/>
  <c r="BY75" i="9" s="1"/>
  <c r="BT75" i="9" a="1"/>
  <c r="BT75" i="9" s="1"/>
  <c r="BV75" i="9" a="1"/>
  <c r="BV75" i="9" s="1"/>
  <c r="BS75" i="9" a="1"/>
  <c r="BS75" i="9" s="1"/>
  <c r="M75" i="10" s="1"/>
  <c r="BX75" i="9" a="1"/>
  <c r="BX75" i="9" s="1"/>
  <c r="BU75" i="9" a="1"/>
  <c r="BU75" i="9" s="1"/>
  <c r="HK74" i="9" a="1"/>
  <c r="HK74" i="9" s="1"/>
  <c r="HM74" i="9" a="1"/>
  <c r="HM74" i="9" s="1"/>
  <c r="Q74" i="15" s="1"/>
  <c r="HH74" i="9" a="1"/>
  <c r="HH74" i="9" s="1"/>
  <c r="HJ74" i="9" a="1"/>
  <c r="HJ74" i="9" s="1"/>
  <c r="AH74" i="14" s="1"/>
  <c r="HG74" i="9" a="1"/>
  <c r="HG74" i="9" s="1"/>
  <c r="AC74" i="10" s="1"/>
  <c r="AF77" i="8" s="1"/>
  <c r="HL74" i="9" a="1"/>
  <c r="HL74" i="9" s="1"/>
  <c r="HI74" i="9" a="1"/>
  <c r="HI74" i="9" s="1"/>
  <c r="BM74" i="9" a="1"/>
  <c r="BM74" i="9" s="1"/>
  <c r="BO74" i="9" a="1"/>
  <c r="BO74" i="9" s="1"/>
  <c r="BL74" i="9" a="1"/>
  <c r="BL74" i="9" s="1"/>
  <c r="BQ74" i="9" a="1"/>
  <c r="BQ74" i="9" s="1"/>
  <c r="F74" i="15" s="1"/>
  <c r="BN74" i="9" a="1"/>
  <c r="BN74" i="9" s="1"/>
  <c r="J74" i="14" s="1"/>
  <c r="BP74" i="9" a="1"/>
  <c r="BP74" i="9" s="1"/>
  <c r="BK74" i="9" a="1"/>
  <c r="BK74" i="9" s="1"/>
  <c r="L74" i="10" s="1"/>
  <c r="EZ73" i="9" a="1"/>
  <c r="EZ73" i="9" s="1"/>
  <c r="EX73" i="9" a="1"/>
  <c r="EX73" i="9" s="1"/>
  <c r="W73" i="14" s="1"/>
  <c r="X73" i="14" s="1"/>
  <c r="T73" i="14" s="1"/>
  <c r="EV73" i="9" a="1"/>
  <c r="EV73" i="9" s="1"/>
  <c r="FA73" i="9" a="1"/>
  <c r="FA73" i="9" s="1"/>
  <c r="EY73" i="9" a="1"/>
  <c r="EY73" i="9" s="1"/>
  <c r="EW73" i="9" a="1"/>
  <c r="EW73" i="9" s="1"/>
  <c r="EU73" i="9" a="1"/>
  <c r="EU73" i="9" s="1"/>
  <c r="T73" i="9" a="1"/>
  <c r="T73" i="9" s="1"/>
  <c r="R73" i="9" a="1"/>
  <c r="R73" i="9" s="1"/>
  <c r="E73" i="14" s="1"/>
  <c r="P73" i="9" a="1"/>
  <c r="P73" i="9" s="1"/>
  <c r="U73" i="9" a="1"/>
  <c r="U73" i="9" s="1"/>
  <c r="B73" i="15" s="1"/>
  <c r="S73" i="9" a="1"/>
  <c r="S73" i="9" s="1"/>
  <c r="Q73" i="9" a="1"/>
  <c r="Q73" i="9" s="1"/>
  <c r="O73" i="9" a="1"/>
  <c r="O73" i="9" s="1"/>
  <c r="F73" i="10" s="1"/>
  <c r="HT72" i="9" a="1"/>
  <c r="HT72" i="9" s="1"/>
  <c r="HR72" i="9" a="1"/>
  <c r="HR72" i="9" s="1"/>
  <c r="AI72" i="14" s="1"/>
  <c r="HP72" i="9" a="1"/>
  <c r="HP72" i="9" s="1"/>
  <c r="HU72" i="9" a="1"/>
  <c r="HU72" i="9" s="1"/>
  <c r="R72" i="15" s="1"/>
  <c r="HS72" i="9" a="1"/>
  <c r="HS72" i="9" s="1"/>
  <c r="HQ72" i="9" a="1"/>
  <c r="HQ72" i="9" s="1"/>
  <c r="HO72" i="9" a="1"/>
  <c r="HO72" i="9" s="1"/>
  <c r="AD72" i="10" s="1"/>
  <c r="AG75" i="8" s="1"/>
  <c r="GN72" i="9" a="1"/>
  <c r="GN72" i="9" s="1"/>
  <c r="GL72" i="9" a="1"/>
  <c r="GL72" i="9" s="1"/>
  <c r="AD72" i="14" s="1"/>
  <c r="GJ72" i="9" a="1"/>
  <c r="GJ72" i="9" s="1"/>
  <c r="GO72" i="9" a="1"/>
  <c r="GO72" i="9" s="1"/>
  <c r="N72" i="15" s="1"/>
  <c r="GM72" i="9" a="1"/>
  <c r="GM72" i="9" s="1"/>
  <c r="GK72" i="9" a="1"/>
  <c r="GK72" i="9" s="1"/>
  <c r="GI72" i="9" a="1"/>
  <c r="GI72" i="9" s="1"/>
  <c r="Z72" i="10" s="1"/>
  <c r="AB75" i="8" s="1"/>
  <c r="FH72" i="9" a="1"/>
  <c r="FH72" i="9" s="1"/>
  <c r="FF72" i="9" a="1"/>
  <c r="FF72" i="9" s="1"/>
  <c r="AA72" i="14" s="1"/>
  <c r="FD72" i="9" a="1"/>
  <c r="FD72" i="9" s="1"/>
  <c r="FI72" i="9" a="1"/>
  <c r="FI72" i="9" s="1"/>
  <c r="L72" i="15" s="1"/>
  <c r="FG72" i="9" a="1"/>
  <c r="FG72" i="9" s="1"/>
  <c r="FE72" i="9" a="1"/>
  <c r="FE72" i="9" s="1"/>
  <c r="FC72" i="9" a="1"/>
  <c r="FC72" i="9" s="1"/>
  <c r="EB72" i="9" a="1"/>
  <c r="EB72" i="9" s="1"/>
  <c r="DD72" i="9" s="1"/>
  <c r="DZ72" i="9" a="1"/>
  <c r="DZ72" i="9" s="1"/>
  <c r="DX72" i="9" a="1"/>
  <c r="DX72" i="9" s="1"/>
  <c r="CZ72" i="9" s="1"/>
  <c r="EC72" i="9" a="1"/>
  <c r="EC72" i="9" s="1"/>
  <c r="EA72" i="9" a="1"/>
  <c r="EA72" i="9" s="1"/>
  <c r="DC72" i="9" s="1"/>
  <c r="DY72" i="9" a="1"/>
  <c r="DY72" i="9" s="1"/>
  <c r="DA72" i="9" s="1"/>
  <c r="DW72" i="9" a="1"/>
  <c r="DW72" i="9" s="1"/>
  <c r="CN72" i="9" a="1"/>
  <c r="CN72" i="9" s="1"/>
  <c r="CL72" i="9" a="1"/>
  <c r="CL72" i="9" s="1"/>
  <c r="CJ72" i="9" a="1"/>
  <c r="CJ72" i="9" s="1"/>
  <c r="CO72" i="9" a="1"/>
  <c r="CO72" i="9" s="1"/>
  <c r="CM72" i="9" a="1"/>
  <c r="CM72" i="9" s="1"/>
  <c r="CK72" i="9" a="1"/>
  <c r="CK72" i="9" s="1"/>
  <c r="CI72" i="9" a="1"/>
  <c r="CI72" i="9" s="1"/>
  <c r="O72" i="10" s="1"/>
  <c r="BH72" i="9" a="1"/>
  <c r="BH72" i="9" s="1"/>
  <c r="BF72" i="9" a="1"/>
  <c r="BF72" i="9" s="1"/>
  <c r="BD72" i="9" a="1"/>
  <c r="BD72" i="9" s="1"/>
  <c r="BI72" i="9" a="1"/>
  <c r="BI72" i="9" s="1"/>
  <c r="BG72" i="9" a="1"/>
  <c r="BG72" i="9" s="1"/>
  <c r="BE72" i="9" a="1"/>
  <c r="BE72" i="9" s="1"/>
  <c r="BC72" i="9" a="1"/>
  <c r="BC72" i="9" s="1"/>
  <c r="K72" i="10" s="1"/>
  <c r="AB72" i="9" a="1"/>
  <c r="AB72" i="9" s="1"/>
  <c r="Z72" i="9" a="1"/>
  <c r="Z72" i="9" s="1"/>
  <c r="F72" i="14" s="1"/>
  <c r="X72" i="9" a="1"/>
  <c r="X72" i="9" s="1"/>
  <c r="AC72" i="9" a="1"/>
  <c r="AC72" i="9" s="1"/>
  <c r="C72" i="15" s="1"/>
  <c r="AA72" i="9" a="1"/>
  <c r="AA72" i="9" s="1"/>
  <c r="Y72" i="9" a="1"/>
  <c r="Y72" i="9" s="1"/>
  <c r="W72" i="9" a="1"/>
  <c r="W72" i="9" s="1"/>
  <c r="G72" i="10" s="1"/>
  <c r="GN68" i="9" a="1"/>
  <c r="GN68" i="9" s="1"/>
  <c r="GL68" i="9" a="1"/>
  <c r="GL68" i="9" s="1"/>
  <c r="AD68" i="14" s="1"/>
  <c r="GJ68" i="9" a="1"/>
  <c r="GJ68" i="9" s="1"/>
  <c r="GK68" i="9" a="1"/>
  <c r="GK68" i="9" s="1"/>
  <c r="GI68" i="9" a="1"/>
  <c r="GI68" i="9" s="1"/>
  <c r="Z68" i="10" s="1"/>
  <c r="AB71" i="8" s="1"/>
  <c r="GO68" i="9" a="1"/>
  <c r="GO68" i="9" s="1"/>
  <c r="N68" i="15" s="1"/>
  <c r="GM68" i="9" a="1"/>
  <c r="GM68" i="9" s="1"/>
  <c r="BH68" i="9" a="1"/>
  <c r="BH68" i="9" s="1"/>
  <c r="BF68" i="9" a="1"/>
  <c r="BF68" i="9" s="1"/>
  <c r="BD68" i="9" a="1"/>
  <c r="BD68" i="9" s="1"/>
  <c r="BI68" i="9" a="1"/>
  <c r="BI68" i="9" s="1"/>
  <c r="BG68" i="9" a="1"/>
  <c r="BG68" i="9" s="1"/>
  <c r="BE68" i="9" a="1"/>
  <c r="BE68" i="9" s="1"/>
  <c r="BC68" i="9" a="1"/>
  <c r="BC68" i="9" s="1"/>
  <c r="K68" i="10" s="1"/>
  <c r="FP67" i="9" a="1"/>
  <c r="FP67" i="9" s="1"/>
  <c r="FN67" i="9" a="1"/>
  <c r="FN67" i="9" s="1"/>
  <c r="FL67" i="9" a="1"/>
  <c r="FL67" i="9" s="1"/>
  <c r="FQ67" i="9" a="1"/>
  <c r="FQ67" i="9" s="1"/>
  <c r="FO67" i="9" a="1"/>
  <c r="FO67" i="9" s="1"/>
  <c r="FM67" i="9" a="1"/>
  <c r="FM67" i="9" s="1"/>
  <c r="FK67" i="9" a="1"/>
  <c r="FK67" i="9" s="1"/>
  <c r="W67" i="10" s="1"/>
  <c r="AJ67" i="9" a="1"/>
  <c r="AJ67" i="9" s="1"/>
  <c r="AH67" i="9" a="1"/>
  <c r="AH67" i="9" s="1"/>
  <c r="H67" i="14" s="1"/>
  <c r="AF67" i="9" a="1"/>
  <c r="AF67" i="9" s="1"/>
  <c r="AI67" i="9" a="1"/>
  <c r="AI67" i="9" s="1"/>
  <c r="AG67" i="9" a="1"/>
  <c r="AG67" i="9" s="1"/>
  <c r="AE67" i="9" a="1"/>
  <c r="AE67" i="9" s="1"/>
  <c r="H67" i="10" s="1"/>
  <c r="AK67" i="9" a="1"/>
  <c r="AK67" i="9" s="1"/>
  <c r="D67" i="15" s="1"/>
  <c r="EB64" i="9" a="1"/>
  <c r="EB64" i="9" s="1"/>
  <c r="DD64" i="9" s="1"/>
  <c r="DZ64" i="9" a="1"/>
  <c r="DZ64" i="9" s="1"/>
  <c r="DX64" i="9" a="1"/>
  <c r="DX64" i="9" s="1"/>
  <c r="CZ64" i="9" s="1"/>
  <c r="EC64" i="9" a="1"/>
  <c r="EC64" i="9" s="1"/>
  <c r="EA64" i="9" a="1"/>
  <c r="EA64" i="9" s="1"/>
  <c r="DC64" i="9" s="1"/>
  <c r="DY64" i="9" a="1"/>
  <c r="DY64" i="9" s="1"/>
  <c r="DA64" i="9" s="1"/>
  <c r="DW64" i="9" a="1"/>
  <c r="DW64" i="9" s="1"/>
  <c r="IB63" i="9" a="1"/>
  <c r="IB63" i="9" s="1"/>
  <c r="HZ63" i="9" a="1"/>
  <c r="HZ63" i="9" s="1"/>
  <c r="AK63" i="14" s="1"/>
  <c r="AN63" i="14" s="1"/>
  <c r="HX63" i="9" a="1"/>
  <c r="HX63" i="9" s="1"/>
  <c r="IC63" i="9" a="1"/>
  <c r="IC63" i="9" s="1"/>
  <c r="S63" i="15" s="1"/>
  <c r="IA63" i="9" a="1"/>
  <c r="IA63" i="9" s="1"/>
  <c r="HY63" i="9" a="1"/>
  <c r="HY63" i="9" s="1"/>
  <c r="HW63" i="9" a="1"/>
  <c r="HW63" i="9" s="1"/>
  <c r="AE63" i="10" s="1"/>
  <c r="AI66" i="8" s="1"/>
  <c r="AL66" i="8" s="1"/>
  <c r="CV63" i="9" a="1"/>
  <c r="CV63" i="9" s="1"/>
  <c r="CT63" i="9" a="1"/>
  <c r="CT63" i="9" s="1"/>
  <c r="CR63" i="9" a="1"/>
  <c r="CR63" i="9" s="1"/>
  <c r="CW63" i="9" a="1"/>
  <c r="CW63" i="9" s="1"/>
  <c r="CS63" i="9" a="1"/>
  <c r="CS63" i="9" s="1"/>
  <c r="CU63" i="9" a="1"/>
  <c r="CU63" i="9" s="1"/>
  <c r="CQ63" i="9" a="1"/>
  <c r="CQ63" i="9" s="1"/>
  <c r="P63" i="10" s="1"/>
  <c r="GV59" i="9" a="1"/>
  <c r="GV59" i="9" s="1"/>
  <c r="GT59" i="9" a="1"/>
  <c r="GT59" i="9" s="1"/>
  <c r="AE59" i="14" s="1"/>
  <c r="GR59" i="9" a="1"/>
  <c r="GR59" i="9" s="1"/>
  <c r="GW59" i="9" a="1"/>
  <c r="GW59" i="9" s="1"/>
  <c r="O59" i="15" s="1"/>
  <c r="GS59" i="9" a="1"/>
  <c r="GS59" i="9" s="1"/>
  <c r="GU59" i="9" a="1"/>
  <c r="GU59" i="9" s="1"/>
  <c r="GQ59" i="9" a="1"/>
  <c r="GQ59" i="9" s="1"/>
  <c r="AA59" i="10" s="1"/>
  <c r="AC62" i="8" s="1"/>
  <c r="BP59" i="9" a="1"/>
  <c r="BP59" i="9" s="1"/>
  <c r="BN59" i="9" a="1"/>
  <c r="BN59" i="9" s="1"/>
  <c r="J59" i="14" s="1"/>
  <c r="K59" i="14" s="1"/>
  <c r="BL59" i="9" a="1"/>
  <c r="BL59" i="9" s="1"/>
  <c r="BQ59" i="9" a="1"/>
  <c r="BQ59" i="9" s="1"/>
  <c r="F59" i="15" s="1"/>
  <c r="BM59" i="9" a="1"/>
  <c r="BM59" i="9" s="1"/>
  <c r="BO59" i="9" a="1"/>
  <c r="BO59" i="9" s="1"/>
  <c r="BK59" i="9" a="1"/>
  <c r="BK59" i="9" s="1"/>
  <c r="L59" i="10" s="1"/>
  <c r="G88" i="6"/>
  <c r="H88" i="6" s="1"/>
  <c r="I88" i="6" s="1"/>
  <c r="F88" i="6"/>
  <c r="O87" i="6"/>
  <c r="GW83" i="9" a="1"/>
  <c r="GW83" i="9" s="1"/>
  <c r="O83" i="15" s="1"/>
  <c r="GU83" i="9" a="1"/>
  <c r="GU83" i="9" s="1"/>
  <c r="GS83" i="9" a="1"/>
  <c r="GS83" i="9" s="1"/>
  <c r="GQ83" i="9" a="1"/>
  <c r="GQ83" i="9" s="1"/>
  <c r="AA83" i="10" s="1"/>
  <c r="AC86" i="8" s="1"/>
  <c r="GT83" i="9" a="1"/>
  <c r="GT83" i="9" s="1"/>
  <c r="AE83" i="14" s="1"/>
  <c r="GV83" i="9" a="1"/>
  <c r="GV83" i="9" s="1"/>
  <c r="GR83" i="9" a="1"/>
  <c r="GR83" i="9" s="1"/>
  <c r="BH83" i="9" a="1"/>
  <c r="BH83" i="9" s="1"/>
  <c r="BF83" i="9" a="1"/>
  <c r="BF83" i="9" s="1"/>
  <c r="BD83" i="9" a="1"/>
  <c r="BD83" i="9" s="1"/>
  <c r="BG83" i="9" a="1"/>
  <c r="BG83" i="9" s="1"/>
  <c r="BC83" i="9" a="1"/>
  <c r="BC83" i="9" s="1"/>
  <c r="K83" i="10" s="1"/>
  <c r="BI83" i="9" a="1"/>
  <c r="BI83" i="9" s="1"/>
  <c r="BE83" i="9" a="1"/>
  <c r="BE83" i="9" s="1"/>
  <c r="GN83" i="9" a="1"/>
  <c r="GN83" i="9" s="1"/>
  <c r="GL83" i="9" a="1"/>
  <c r="GL83" i="9" s="1"/>
  <c r="AD83" i="14" s="1"/>
  <c r="GJ83" i="9" a="1"/>
  <c r="GJ83" i="9" s="1"/>
  <c r="GM83" i="9" a="1"/>
  <c r="GM83" i="9" s="1"/>
  <c r="GI83" i="9" a="1"/>
  <c r="GI83" i="9" s="1"/>
  <c r="Z83" i="10" s="1"/>
  <c r="AB86" i="8" s="1"/>
  <c r="GO83" i="9" a="1"/>
  <c r="GO83" i="9" s="1"/>
  <c r="N83" i="15" s="1"/>
  <c r="GK83" i="9" a="1"/>
  <c r="GK83" i="9" s="1"/>
  <c r="CF83" i="9" a="1"/>
  <c r="CF83" i="9" s="1"/>
  <c r="CD83" i="9" a="1"/>
  <c r="CD83" i="9" s="1"/>
  <c r="CB83" i="9" a="1"/>
  <c r="CB83" i="9" s="1"/>
  <c r="CE83" i="9" a="1"/>
  <c r="CE83" i="9" s="1"/>
  <c r="CA83" i="9" a="1"/>
  <c r="CA83" i="9" s="1"/>
  <c r="N83" i="10" s="1"/>
  <c r="CG83" i="9" a="1"/>
  <c r="CG83" i="9" s="1"/>
  <c r="CC83" i="9" a="1"/>
  <c r="CC83" i="9" s="1"/>
  <c r="HL83" i="9" a="1"/>
  <c r="HL83" i="9" s="1"/>
  <c r="HJ83" i="9" a="1"/>
  <c r="HJ83" i="9" s="1"/>
  <c r="AH83" i="14" s="1"/>
  <c r="HH83" i="9" a="1"/>
  <c r="HH83" i="9" s="1"/>
  <c r="HK83" i="9" a="1"/>
  <c r="HK83" i="9" s="1"/>
  <c r="HG83" i="9" a="1"/>
  <c r="HG83" i="9" s="1"/>
  <c r="AC83" i="10" s="1"/>
  <c r="AF86" i="8" s="1"/>
  <c r="HM83" i="9" a="1"/>
  <c r="HM83" i="9" s="1"/>
  <c r="Q83" i="15" s="1"/>
  <c r="HI83" i="9" a="1"/>
  <c r="HI83" i="9" s="1"/>
  <c r="P81" i="14"/>
  <c r="M81" i="14" s="1"/>
  <c r="B81" i="14" s="1"/>
  <c r="F81" i="11" s="1"/>
  <c r="C81" i="11" s="1"/>
  <c r="DB81" i="9"/>
  <c r="I81" i="15"/>
  <c r="DE81" i="9"/>
  <c r="V80" i="10"/>
  <c r="Y83" i="8"/>
  <c r="Z83" i="8" s="1"/>
  <c r="DM79" i="9" a="1"/>
  <c r="DM79" i="9" s="1"/>
  <c r="G79" i="15" s="1"/>
  <c r="DK79" i="9" a="1"/>
  <c r="DK79" i="9" s="1"/>
  <c r="DI79" i="9" a="1"/>
  <c r="DI79" i="9" s="1"/>
  <c r="DG79" i="9" a="1"/>
  <c r="DG79" i="9" s="1"/>
  <c r="Q79" i="10" s="1"/>
  <c r="F82" i="7" s="1"/>
  <c r="DJ79" i="9" a="1"/>
  <c r="DJ79" i="9" s="1"/>
  <c r="N79" i="14" s="1"/>
  <c r="DL79" i="9" a="1"/>
  <c r="DL79" i="9" s="1"/>
  <c r="DH79" i="9" a="1"/>
  <c r="DH79" i="9" s="1"/>
  <c r="CN75" i="9" a="1"/>
  <c r="CN75" i="9" s="1"/>
  <c r="CI75" i="9" a="1"/>
  <c r="CI75" i="9" s="1"/>
  <c r="O75" i="10" s="1"/>
  <c r="CK75" i="9" a="1"/>
  <c r="CK75" i="9" s="1"/>
  <c r="CM75" i="9" a="1"/>
  <c r="CM75" i="9" s="1"/>
  <c r="CJ75" i="9" a="1"/>
  <c r="CJ75" i="9" s="1"/>
  <c r="CO75" i="9" a="1"/>
  <c r="CO75" i="9" s="1"/>
  <c r="CL75" i="9" a="1"/>
  <c r="CL75" i="9" s="1"/>
  <c r="CF75" i="9" a="1"/>
  <c r="CF75" i="9" s="1"/>
  <c r="CD75" i="9" a="1"/>
  <c r="CD75" i="9" s="1"/>
  <c r="CB75" i="9" a="1"/>
  <c r="CB75" i="9" s="1"/>
  <c r="CC75" i="9" a="1"/>
  <c r="CC75" i="9" s="1"/>
  <c r="CE75" i="9" a="1"/>
  <c r="CE75" i="9" s="1"/>
  <c r="CG75" i="9" a="1"/>
  <c r="CG75" i="9" s="1"/>
  <c r="CA75" i="9" a="1"/>
  <c r="CA75" i="9" s="1"/>
  <c r="N75" i="10" s="1"/>
  <c r="HL75" i="9" a="1"/>
  <c r="HL75" i="9" s="1"/>
  <c r="HJ75" i="9" a="1"/>
  <c r="HJ75" i="9" s="1"/>
  <c r="AH75" i="14" s="1"/>
  <c r="AJ75" i="14" s="1"/>
  <c r="HH75" i="9" a="1"/>
  <c r="HH75" i="9" s="1"/>
  <c r="HM75" i="9" a="1"/>
  <c r="HM75" i="9" s="1"/>
  <c r="Q75" i="15" s="1"/>
  <c r="HG75" i="9" a="1"/>
  <c r="HG75" i="9" s="1"/>
  <c r="AC75" i="10" s="1"/>
  <c r="AF78" i="8" s="1"/>
  <c r="AH78" i="8" s="1"/>
  <c r="HI75" i="9" a="1"/>
  <c r="HI75" i="9" s="1"/>
  <c r="HK75" i="9" a="1"/>
  <c r="HK75" i="9" s="1"/>
  <c r="GF74" i="9" a="1"/>
  <c r="GF74" i="9" s="1"/>
  <c r="GC74" i="9" a="1"/>
  <c r="GC74" i="9" s="1"/>
  <c r="GE74" i="9" a="1"/>
  <c r="GE74" i="9" s="1"/>
  <c r="GG74" i="9" a="1"/>
  <c r="GG74" i="9" s="1"/>
  <c r="M74" i="15" s="1"/>
  <c r="GB74" i="9" a="1"/>
  <c r="GB74" i="9" s="1"/>
  <c r="GD74" i="9" a="1"/>
  <c r="GD74" i="9" s="1"/>
  <c r="AC74" i="14" s="1"/>
  <c r="GA74" i="9" a="1"/>
  <c r="GA74" i="9" s="1"/>
  <c r="Y74" i="10" s="1"/>
  <c r="AA77" i="8" s="1"/>
  <c r="HT73" i="9" a="1"/>
  <c r="HT73" i="9" s="1"/>
  <c r="HQ73" i="9" a="1"/>
  <c r="HQ73" i="9" s="1"/>
  <c r="HS73" i="9" a="1"/>
  <c r="HS73" i="9" s="1"/>
  <c r="HU73" i="9" a="1"/>
  <c r="HU73" i="9" s="1"/>
  <c r="R73" i="15" s="1"/>
  <c r="HP73" i="9" a="1"/>
  <c r="HP73" i="9" s="1"/>
  <c r="HR73" i="9" a="1"/>
  <c r="HR73" i="9" s="1"/>
  <c r="AI73" i="14" s="1"/>
  <c r="HO73" i="9" a="1"/>
  <c r="HO73" i="9" s="1"/>
  <c r="AD73" i="10" s="1"/>
  <c r="AG76" i="8" s="1"/>
  <c r="CN73" i="9" a="1"/>
  <c r="CN73" i="9" s="1"/>
  <c r="CL73" i="9" a="1"/>
  <c r="CL73" i="9" s="1"/>
  <c r="CJ73" i="9" a="1"/>
  <c r="CJ73" i="9" s="1"/>
  <c r="CO73" i="9" a="1"/>
  <c r="CO73" i="9" s="1"/>
  <c r="CM73" i="9" a="1"/>
  <c r="CM73" i="9" s="1"/>
  <c r="CK73" i="9" a="1"/>
  <c r="CK73" i="9" s="1"/>
  <c r="CI73" i="9" a="1"/>
  <c r="CI73" i="9" s="1"/>
  <c r="O73" i="10" s="1"/>
  <c r="GV72" i="9" a="1"/>
  <c r="GV72" i="9" s="1"/>
  <c r="GT72" i="9" a="1"/>
  <c r="GT72" i="9" s="1"/>
  <c r="AE72" i="14" s="1"/>
  <c r="GR72" i="9" a="1"/>
  <c r="GR72" i="9" s="1"/>
  <c r="GW72" i="9" a="1"/>
  <c r="GW72" i="9" s="1"/>
  <c r="O72" i="15" s="1"/>
  <c r="GU72" i="9" a="1"/>
  <c r="GU72" i="9" s="1"/>
  <c r="GS72" i="9" a="1"/>
  <c r="GS72" i="9" s="1"/>
  <c r="GQ72" i="9" a="1"/>
  <c r="GQ72" i="9" s="1"/>
  <c r="AA72" i="10" s="1"/>
  <c r="AC75" i="8" s="1"/>
  <c r="BP72" i="9" a="1"/>
  <c r="BP72" i="9" s="1"/>
  <c r="BN72" i="9" a="1"/>
  <c r="BN72" i="9" s="1"/>
  <c r="J72" i="14" s="1"/>
  <c r="K72" i="14" s="1"/>
  <c r="BL72" i="9" a="1"/>
  <c r="BL72" i="9" s="1"/>
  <c r="BQ72" i="9" a="1"/>
  <c r="BQ72" i="9" s="1"/>
  <c r="F72" i="15" s="1"/>
  <c r="BO72" i="9" a="1"/>
  <c r="BO72" i="9" s="1"/>
  <c r="BM72" i="9" a="1"/>
  <c r="BM72" i="9" s="1"/>
  <c r="BK72" i="9" a="1"/>
  <c r="BK72" i="9" s="1"/>
  <c r="L72" i="10" s="1"/>
  <c r="FP68" i="9" a="1"/>
  <c r="FP68" i="9" s="1"/>
  <c r="FN68" i="9" a="1"/>
  <c r="FN68" i="9" s="1"/>
  <c r="FL68" i="9" a="1"/>
  <c r="FL68" i="9" s="1"/>
  <c r="FQ68" i="9" a="1"/>
  <c r="FQ68" i="9" s="1"/>
  <c r="FO68" i="9" a="1"/>
  <c r="FO68" i="9" s="1"/>
  <c r="FM68" i="9" a="1"/>
  <c r="FM68" i="9" s="1"/>
  <c r="FK68" i="9" a="1"/>
  <c r="FK68" i="9" s="1"/>
  <c r="W68" i="10" s="1"/>
  <c r="AJ68" i="9" a="1"/>
  <c r="AJ68" i="9" s="1"/>
  <c r="AH68" i="9" a="1"/>
  <c r="AH68" i="9" s="1"/>
  <c r="H68" i="14" s="1"/>
  <c r="AF68" i="9" a="1"/>
  <c r="AF68" i="9" s="1"/>
  <c r="AK68" i="9" a="1"/>
  <c r="AK68" i="9" s="1"/>
  <c r="D68" i="15" s="1"/>
  <c r="AI68" i="9" a="1"/>
  <c r="AI68" i="9" s="1"/>
  <c r="AG68" i="9" a="1"/>
  <c r="AG68" i="9" s="1"/>
  <c r="AE68" i="9" a="1"/>
  <c r="AE68" i="9" s="1"/>
  <c r="H68" i="10" s="1"/>
  <c r="EJ64" i="9" a="1"/>
  <c r="EJ64" i="9" s="1"/>
  <c r="EH64" i="9" a="1"/>
  <c r="EH64" i="9" s="1"/>
  <c r="Q64" i="14" s="1"/>
  <c r="EF64" i="9" a="1"/>
  <c r="EF64" i="9" s="1"/>
  <c r="EK64" i="9" a="1"/>
  <c r="EK64" i="9" s="1"/>
  <c r="J64" i="15" s="1"/>
  <c r="EI64" i="9" a="1"/>
  <c r="EI64" i="9" s="1"/>
  <c r="EG64" i="9" a="1"/>
  <c r="EG64" i="9" s="1"/>
  <c r="EE64" i="9" a="1"/>
  <c r="EE64" i="9" s="1"/>
  <c r="T64" i="10" s="1"/>
  <c r="I67" i="7" s="1"/>
  <c r="BI84" i="9" a="1"/>
  <c r="BI84" i="9" s="1"/>
  <c r="BG84" i="9" a="1"/>
  <c r="BG84" i="9" s="1"/>
  <c r="BE84" i="9" a="1"/>
  <c r="BE84" i="9" s="1"/>
  <c r="BC84" i="9" a="1"/>
  <c r="BC84" i="9" s="1"/>
  <c r="K84" i="10" s="1"/>
  <c r="BH84" i="9" a="1"/>
  <c r="BH84" i="9" s="1"/>
  <c r="BD84" i="9" a="1"/>
  <c r="BD84" i="9" s="1"/>
  <c r="BF84" i="9" a="1"/>
  <c r="BF84" i="9" s="1"/>
  <c r="DT84" i="9" a="1"/>
  <c r="DT84" i="9" s="1"/>
  <c r="DR84" i="9" a="1"/>
  <c r="DR84" i="9" s="1"/>
  <c r="O84" i="14" s="1"/>
  <c r="DP84" i="9" a="1"/>
  <c r="DP84" i="9" s="1"/>
  <c r="DS84" i="9" a="1"/>
  <c r="DS84" i="9" s="1"/>
  <c r="DO84" i="9" a="1"/>
  <c r="DO84" i="9" s="1"/>
  <c r="R84" i="10" s="1"/>
  <c r="G87" i="7" s="1"/>
  <c r="DU84" i="9" a="1"/>
  <c r="DU84" i="9" s="1"/>
  <c r="H84" i="15" s="1"/>
  <c r="DQ84" i="9" a="1"/>
  <c r="DQ84" i="9" s="1"/>
  <c r="IR84" i="9" a="1"/>
  <c r="IR84" i="9" s="1"/>
  <c r="IP84" i="9" a="1"/>
  <c r="IP84" i="9" s="1"/>
  <c r="AM84" i="14" s="1"/>
  <c r="IN84" i="9" a="1"/>
  <c r="IN84" i="9" s="1"/>
  <c r="IQ84" i="9" a="1"/>
  <c r="IQ84" i="9" s="1"/>
  <c r="IM84" i="9" a="1"/>
  <c r="IM84" i="9" s="1"/>
  <c r="AG84" i="10" s="1"/>
  <c r="AK87" i="8" s="1"/>
  <c r="IS84" i="9" a="1"/>
  <c r="IS84" i="9" s="1"/>
  <c r="U84" i="15" s="1"/>
  <c r="IO84" i="9" a="1"/>
  <c r="IO84" i="9" s="1"/>
  <c r="HD84" i="9" a="1"/>
  <c r="HD84" i="9" s="1"/>
  <c r="HB84" i="9" a="1"/>
  <c r="HB84" i="9" s="1"/>
  <c r="AF84" i="14" s="1"/>
  <c r="GZ84" i="9" a="1"/>
  <c r="GZ84" i="9" s="1"/>
  <c r="HE84" i="9" a="1"/>
  <c r="HE84" i="9" s="1"/>
  <c r="P84" i="15" s="1"/>
  <c r="HA84" i="9" a="1"/>
  <c r="HA84" i="9" s="1"/>
  <c r="HC84" i="9" a="1"/>
  <c r="HC84" i="9" s="1"/>
  <c r="GY84" i="9" a="1"/>
  <c r="GY84" i="9" s="1"/>
  <c r="AB84" i="10" s="1"/>
  <c r="AD87" i="8" s="1"/>
  <c r="BY83" i="9" a="1"/>
  <c r="BY83" i="9" s="1"/>
  <c r="BW83" i="9" a="1"/>
  <c r="BW83" i="9" s="1"/>
  <c r="BU83" i="9" a="1"/>
  <c r="BU83" i="9" s="1"/>
  <c r="BS83" i="9" a="1"/>
  <c r="BS83" i="9" s="1"/>
  <c r="M83" i="10" s="1"/>
  <c r="BX83" i="9" a="1"/>
  <c r="BX83" i="9" s="1"/>
  <c r="BT83" i="9" a="1"/>
  <c r="BT83" i="9" s="1"/>
  <c r="BV83" i="9" a="1"/>
  <c r="BV83" i="9" s="1"/>
  <c r="V81" i="10"/>
  <c r="Y84" i="8"/>
  <c r="Z84" i="8" s="1"/>
  <c r="AB79" i="9" a="1"/>
  <c r="AB79" i="9" s="1"/>
  <c r="Z79" i="9" a="1"/>
  <c r="Z79" i="9" s="1"/>
  <c r="F79" i="14" s="1"/>
  <c r="X79" i="9" a="1"/>
  <c r="X79" i="9" s="1"/>
  <c r="AC79" i="9" a="1"/>
  <c r="AC79" i="9" s="1"/>
  <c r="C79" i="15" s="1"/>
  <c r="Y79" i="9" a="1"/>
  <c r="Y79" i="9" s="1"/>
  <c r="AA79" i="9" a="1"/>
  <c r="AA79" i="9" s="1"/>
  <c r="W79" i="9" a="1"/>
  <c r="W79" i="9" s="1"/>
  <c r="G79" i="10" s="1"/>
  <c r="FH79" i="9" a="1"/>
  <c r="FH79" i="9" s="1"/>
  <c r="FF79" i="9" a="1"/>
  <c r="FF79" i="9" s="1"/>
  <c r="AA79" i="14" s="1"/>
  <c r="FD79" i="9" a="1"/>
  <c r="FD79" i="9" s="1"/>
  <c r="FI79" i="9" a="1"/>
  <c r="FI79" i="9" s="1"/>
  <c r="L79" i="15" s="1"/>
  <c r="FE79" i="9" a="1"/>
  <c r="FE79" i="9" s="1"/>
  <c r="FG79" i="9" a="1"/>
  <c r="FG79" i="9" s="1"/>
  <c r="FC79" i="9" a="1"/>
  <c r="FC79" i="9" s="1"/>
  <c r="AZ79" i="9" a="1"/>
  <c r="AZ79" i="9" s="1"/>
  <c r="AX79" i="9" a="1"/>
  <c r="AX79" i="9" s="1"/>
  <c r="AV79" i="9" a="1"/>
  <c r="AV79" i="9" s="1"/>
  <c r="AY79" i="9" a="1"/>
  <c r="AY79" i="9" s="1"/>
  <c r="AU79" i="9" a="1"/>
  <c r="AU79" i="9" s="1"/>
  <c r="J79" i="10" s="1"/>
  <c r="BA79" i="9" a="1"/>
  <c r="BA79" i="9" s="1"/>
  <c r="AW79" i="9" a="1"/>
  <c r="AW79" i="9" s="1"/>
  <c r="GF79" i="9" a="1"/>
  <c r="GF79" i="9" s="1"/>
  <c r="GD79" i="9" a="1"/>
  <c r="GD79" i="9" s="1"/>
  <c r="AC79" i="14" s="1"/>
  <c r="GB79" i="9" a="1"/>
  <c r="GB79" i="9" s="1"/>
  <c r="GE79" i="9" a="1"/>
  <c r="GE79" i="9" s="1"/>
  <c r="GA79" i="9" a="1"/>
  <c r="GA79" i="9" s="1"/>
  <c r="Y79" i="10" s="1"/>
  <c r="AA82" i="8" s="1"/>
  <c r="GG79" i="9" a="1"/>
  <c r="GG79" i="9" s="1"/>
  <c r="M79" i="15" s="1"/>
  <c r="GC79" i="9" a="1"/>
  <c r="GC79" i="9" s="1"/>
  <c r="G81" i="6"/>
  <c r="H81" i="6" s="1"/>
  <c r="I81" i="6" s="1"/>
  <c r="F81" i="6"/>
  <c r="G80" i="6"/>
  <c r="H80" i="6" s="1"/>
  <c r="I80" i="6" s="1"/>
  <c r="N80" i="6" s="1"/>
  <c r="M79" i="3" s="1"/>
  <c r="F80" i="6"/>
  <c r="IK74" i="9" a="1"/>
  <c r="IK74" i="9" s="1"/>
  <c r="T74" i="15" s="1"/>
  <c r="II74" i="9" a="1"/>
  <c r="II74" i="9" s="1"/>
  <c r="IG74" i="9" a="1"/>
  <c r="IG74" i="9" s="1"/>
  <c r="IE74" i="9" a="1"/>
  <c r="IE74" i="9" s="1"/>
  <c r="AF74" i="10" s="1"/>
  <c r="AJ77" i="8" s="1"/>
  <c r="IH74" i="9" a="1"/>
  <c r="IH74" i="9" s="1"/>
  <c r="AL74" i="14" s="1"/>
  <c r="IJ74" i="9" a="1"/>
  <c r="IJ74" i="9" s="1"/>
  <c r="IF74" i="9" a="1"/>
  <c r="IF74" i="9" s="1"/>
  <c r="CD74" i="9" a="1"/>
  <c r="CD74" i="9" s="1"/>
  <c r="CA74" i="9" a="1"/>
  <c r="CA74" i="9" s="1"/>
  <c r="N74" i="10" s="1"/>
  <c r="CF74" i="9" a="1"/>
  <c r="CF74" i="9" s="1"/>
  <c r="CC74" i="9" a="1"/>
  <c r="CC74" i="9" s="1"/>
  <c r="CE74" i="9" a="1"/>
  <c r="CE74" i="9" s="1"/>
  <c r="CG74" i="9" a="1"/>
  <c r="CG74" i="9" s="1"/>
  <c r="CB74" i="9" a="1"/>
  <c r="CB74" i="9" s="1"/>
  <c r="CN74" i="9" a="1"/>
  <c r="CN74" i="9" s="1"/>
  <c r="CL74" i="9" a="1"/>
  <c r="CL74" i="9" s="1"/>
  <c r="CJ74" i="9" a="1"/>
  <c r="CJ74" i="9" s="1"/>
  <c r="CO74" i="9" a="1"/>
  <c r="CO74" i="9" s="1"/>
  <c r="CI74" i="9" a="1"/>
  <c r="CI74" i="9" s="1"/>
  <c r="O74" i="10" s="1"/>
  <c r="CK74" i="9" a="1"/>
  <c r="CK74" i="9" s="1"/>
  <c r="CM74" i="9" a="1"/>
  <c r="CM74" i="9" s="1"/>
  <c r="HT74" i="9" a="1"/>
  <c r="HT74" i="9" s="1"/>
  <c r="HR74" i="9" a="1"/>
  <c r="HR74" i="9" s="1"/>
  <c r="AI74" i="14" s="1"/>
  <c r="HP74" i="9" a="1"/>
  <c r="HP74" i="9" s="1"/>
  <c r="HQ74" i="9" a="1"/>
  <c r="HQ74" i="9" s="1"/>
  <c r="HS74" i="9" a="1"/>
  <c r="HS74" i="9" s="1"/>
  <c r="HU74" i="9" a="1"/>
  <c r="HU74" i="9" s="1"/>
  <c r="R74" i="15" s="1"/>
  <c r="HO74" i="9" a="1"/>
  <c r="HO74" i="9" s="1"/>
  <c r="AD74" i="10" s="1"/>
  <c r="AG77" i="8" s="1"/>
  <c r="FQ73" i="9" a="1"/>
  <c r="FQ73" i="9" s="1"/>
  <c r="FO73" i="9" a="1"/>
  <c r="FO73" i="9" s="1"/>
  <c r="FM73" i="9" a="1"/>
  <c r="FM73" i="9" s="1"/>
  <c r="FK73" i="9" a="1"/>
  <c r="FK73" i="9" s="1"/>
  <c r="W73" i="10" s="1"/>
  <c r="FP73" i="9" a="1"/>
  <c r="FP73" i="9" s="1"/>
  <c r="FN73" i="9" a="1"/>
  <c r="FN73" i="9" s="1"/>
  <c r="FL73" i="9" a="1"/>
  <c r="FL73" i="9" s="1"/>
  <c r="AK73" i="9" a="1"/>
  <c r="AK73" i="9" s="1"/>
  <c r="D73" i="15" s="1"/>
  <c r="AI73" i="9" a="1"/>
  <c r="AI73" i="9" s="1"/>
  <c r="AG73" i="9" a="1"/>
  <c r="AG73" i="9" s="1"/>
  <c r="AE73" i="9" a="1"/>
  <c r="AE73" i="9" s="1"/>
  <c r="H73" i="10" s="1"/>
  <c r="AJ73" i="9" a="1"/>
  <c r="AJ73" i="9" s="1"/>
  <c r="AH73" i="9" a="1"/>
  <c r="AH73" i="9" s="1"/>
  <c r="H73" i="14" s="1"/>
  <c r="AF73" i="9" a="1"/>
  <c r="AF73" i="9" s="1"/>
  <c r="M88" i="7"/>
  <c r="BQ84" i="9" a="1"/>
  <c r="BQ84" i="9" s="1"/>
  <c r="F84" i="15" s="1"/>
  <c r="BO84" i="9" a="1"/>
  <c r="BO84" i="9" s="1"/>
  <c r="BM84" i="9" a="1"/>
  <c r="BM84" i="9" s="1"/>
  <c r="BK84" i="9" a="1"/>
  <c r="BK84" i="9" s="1"/>
  <c r="L84" i="10" s="1"/>
  <c r="BP84" i="9" a="1"/>
  <c r="BP84" i="9" s="1"/>
  <c r="BL84" i="9" a="1"/>
  <c r="BL84" i="9" s="1"/>
  <c r="BN84" i="9" a="1"/>
  <c r="BN84" i="9" s="1"/>
  <c r="J84" i="14" s="1"/>
  <c r="CW83" i="9" a="1"/>
  <c r="CW83" i="9" s="1"/>
  <c r="CU83" i="9" a="1"/>
  <c r="CU83" i="9" s="1"/>
  <c r="CS83" i="9" a="1"/>
  <c r="CS83" i="9" s="1"/>
  <c r="CQ83" i="9" a="1"/>
  <c r="CQ83" i="9" s="1"/>
  <c r="P83" i="10" s="1"/>
  <c r="CV83" i="9" a="1"/>
  <c r="CV83" i="9" s="1"/>
  <c r="CR83" i="9" a="1"/>
  <c r="CR83" i="9" s="1"/>
  <c r="CT83" i="9" a="1"/>
  <c r="CT83" i="9" s="1"/>
  <c r="G81" i="14"/>
  <c r="EC80" i="9" a="1"/>
  <c r="EC80" i="9" s="1"/>
  <c r="EA80" i="9" a="1"/>
  <c r="EA80" i="9" s="1"/>
  <c r="DC80" i="9" s="1"/>
  <c r="DY80" i="9" a="1"/>
  <c r="DY80" i="9" s="1"/>
  <c r="DA80" i="9" s="1"/>
  <c r="DW80" i="9" a="1"/>
  <c r="DW80" i="9" s="1"/>
  <c r="EB80" i="9" a="1"/>
  <c r="EB80" i="9" s="1"/>
  <c r="DD80" i="9" s="1"/>
  <c r="DX80" i="9" a="1"/>
  <c r="DX80" i="9" s="1"/>
  <c r="CZ80" i="9" s="1"/>
  <c r="DZ80" i="9" a="1"/>
  <c r="DZ80" i="9" s="1"/>
  <c r="T80" i="9" a="1"/>
  <c r="T80" i="9" s="1"/>
  <c r="R80" i="9" a="1"/>
  <c r="R80" i="9" s="1"/>
  <c r="E80" i="14" s="1"/>
  <c r="P80" i="9" a="1"/>
  <c r="P80" i="9" s="1"/>
  <c r="S80" i="9" a="1"/>
  <c r="S80" i="9" s="1"/>
  <c r="O80" i="9" a="1"/>
  <c r="O80" i="9" s="1"/>
  <c r="F80" i="10" s="1"/>
  <c r="U80" i="9" a="1"/>
  <c r="U80" i="9" s="1"/>
  <c r="B80" i="15" s="1"/>
  <c r="Q80" i="9" a="1"/>
  <c r="Q80" i="9" s="1"/>
  <c r="EZ80" i="9" a="1"/>
  <c r="EZ80" i="9" s="1"/>
  <c r="EX80" i="9" a="1"/>
  <c r="EX80" i="9" s="1"/>
  <c r="W80" i="14" s="1"/>
  <c r="X80" i="14" s="1"/>
  <c r="T80" i="14" s="1"/>
  <c r="EV80" i="9" a="1"/>
  <c r="EV80" i="9" s="1"/>
  <c r="EY80" i="9" a="1"/>
  <c r="EY80" i="9" s="1"/>
  <c r="EU80" i="9" a="1"/>
  <c r="EU80" i="9" s="1"/>
  <c r="FA80" i="9" a="1"/>
  <c r="FA80" i="9" s="1"/>
  <c r="EW80" i="9" a="1"/>
  <c r="EW80" i="9" s="1"/>
  <c r="L80" i="9" a="1"/>
  <c r="L80" i="9" s="1"/>
  <c r="J80" i="9" a="1"/>
  <c r="J80" i="9" s="1"/>
  <c r="H80" i="9" a="1"/>
  <c r="H80" i="9" s="1"/>
  <c r="M80" i="9" a="1"/>
  <c r="M80" i="9" s="1"/>
  <c r="I80" i="9" a="1"/>
  <c r="I80" i="9" s="1"/>
  <c r="K80" i="9" a="1"/>
  <c r="K80" i="9" s="1"/>
  <c r="G80" i="9" a="1"/>
  <c r="G80" i="9" s="1"/>
  <c r="DL80" i="9" a="1"/>
  <c r="DL80" i="9" s="1"/>
  <c r="DJ80" i="9" a="1"/>
  <c r="DJ80" i="9" s="1"/>
  <c r="N80" i="14" s="1"/>
  <c r="DH80" i="9" a="1"/>
  <c r="DH80" i="9" s="1"/>
  <c r="DK80" i="9" a="1"/>
  <c r="DK80" i="9" s="1"/>
  <c r="DG80" i="9" a="1"/>
  <c r="DG80" i="9" s="1"/>
  <c r="Q80" i="10" s="1"/>
  <c r="F83" i="7" s="1"/>
  <c r="DM80" i="9" a="1"/>
  <c r="DM80" i="9" s="1"/>
  <c r="G80" i="15" s="1"/>
  <c r="DI80" i="9" a="1"/>
  <c r="DI80" i="9" s="1"/>
  <c r="IJ80" i="9" a="1"/>
  <c r="IJ80" i="9" s="1"/>
  <c r="IH80" i="9" a="1"/>
  <c r="IH80" i="9" s="1"/>
  <c r="AL80" i="14" s="1"/>
  <c r="IF80" i="9" a="1"/>
  <c r="IF80" i="9" s="1"/>
  <c r="II80" i="9" a="1"/>
  <c r="II80" i="9" s="1"/>
  <c r="IE80" i="9" a="1"/>
  <c r="IE80" i="9" s="1"/>
  <c r="AF80" i="10" s="1"/>
  <c r="AJ83" i="8" s="1"/>
  <c r="IK80" i="9" a="1"/>
  <c r="IK80" i="9" s="1"/>
  <c r="T80" i="15" s="1"/>
  <c r="IG80" i="9" a="1"/>
  <c r="IG80" i="9" s="1"/>
  <c r="M79" i="9" a="1"/>
  <c r="M79" i="9" s="1"/>
  <c r="K79" i="9" a="1"/>
  <c r="K79" i="9" s="1"/>
  <c r="I79" i="9" a="1"/>
  <c r="I79" i="9" s="1"/>
  <c r="G79" i="9" a="1"/>
  <c r="G79" i="9" s="1"/>
  <c r="L79" i="9" a="1"/>
  <c r="L79" i="9" s="1"/>
  <c r="H79" i="9" a="1"/>
  <c r="H79" i="9" s="1"/>
  <c r="J79" i="9" a="1"/>
  <c r="J79" i="9" s="1"/>
  <c r="EK76" i="9" a="1"/>
  <c r="EK76" i="9" s="1"/>
  <c r="J76" i="15" s="1"/>
  <c r="EF76" i="9" a="1"/>
  <c r="EF76" i="9" s="1"/>
  <c r="EH76" i="9" a="1"/>
  <c r="EH76" i="9" s="1"/>
  <c r="Q76" i="14" s="1"/>
  <c r="EE76" i="9" a="1"/>
  <c r="EE76" i="9" s="1"/>
  <c r="T76" i="10" s="1"/>
  <c r="I79" i="7" s="1"/>
  <c r="O79" i="7" s="1"/>
  <c r="EJ76" i="9" a="1"/>
  <c r="EJ76" i="9" s="1"/>
  <c r="EG76" i="9" a="1"/>
  <c r="EG76" i="9" s="1"/>
  <c r="EI76" i="9" a="1"/>
  <c r="EI76" i="9" s="1"/>
  <c r="AC76" i="9" a="1"/>
  <c r="AC76" i="9" s="1"/>
  <c r="C76" i="15" s="1"/>
  <c r="AA76" i="9" a="1"/>
  <c r="AA76" i="9" s="1"/>
  <c r="Y76" i="9" a="1"/>
  <c r="Y76" i="9" s="1"/>
  <c r="W76" i="9" a="1"/>
  <c r="W76" i="9" s="1"/>
  <c r="G76" i="10" s="1"/>
  <c r="X76" i="9" a="1"/>
  <c r="X76" i="9" s="1"/>
  <c r="Z76" i="9" a="1"/>
  <c r="Z76" i="9" s="1"/>
  <c r="F76" i="14" s="1"/>
  <c r="G76" i="14" s="1"/>
  <c r="AB76" i="9" a="1"/>
  <c r="AB76" i="9" s="1"/>
  <c r="HE74" i="9" a="1"/>
  <c r="HE74" i="9" s="1"/>
  <c r="P74" i="15" s="1"/>
  <c r="HC74" i="9" a="1"/>
  <c r="HC74" i="9" s="1"/>
  <c r="HA74" i="9" a="1"/>
  <c r="HA74" i="9" s="1"/>
  <c r="GY74" i="9" a="1"/>
  <c r="GY74" i="9" s="1"/>
  <c r="AB74" i="10" s="1"/>
  <c r="AD77" i="8" s="1"/>
  <c r="GZ74" i="9" a="1"/>
  <c r="GZ74" i="9" s="1"/>
  <c r="HB74" i="9" a="1"/>
  <c r="HB74" i="9" s="1"/>
  <c r="AF74" i="14" s="1"/>
  <c r="HD74" i="9" a="1"/>
  <c r="HD74" i="9" s="1"/>
  <c r="BA74" i="9" a="1"/>
  <c r="BA74" i="9" s="1"/>
  <c r="AV74" i="9" a="1"/>
  <c r="AV74" i="9" s="1"/>
  <c r="AX74" i="9" a="1"/>
  <c r="AX74" i="9" s="1"/>
  <c r="AU74" i="9" a="1"/>
  <c r="AU74" i="9" s="1"/>
  <c r="J74" i="10" s="1"/>
  <c r="AZ74" i="9" a="1"/>
  <c r="AZ74" i="9" s="1"/>
  <c r="AW74" i="9" a="1"/>
  <c r="AW74" i="9" s="1"/>
  <c r="AY74" i="9" a="1"/>
  <c r="AY74" i="9" s="1"/>
  <c r="ES73" i="9" a="1"/>
  <c r="ES73" i="9" s="1"/>
  <c r="K73" i="15" s="1"/>
  <c r="EQ73" i="9" a="1"/>
  <c r="EQ73" i="9" s="1"/>
  <c r="EO73" i="9" a="1"/>
  <c r="EO73" i="9" s="1"/>
  <c r="EM73" i="9" a="1"/>
  <c r="EM73" i="9" s="1"/>
  <c r="U73" i="10" s="1"/>
  <c r="J76" i="7" s="1"/>
  <c r="ER73" i="9" a="1"/>
  <c r="ER73" i="9" s="1"/>
  <c r="EP73" i="9" a="1"/>
  <c r="EP73" i="9" s="1"/>
  <c r="R73" i="14" s="1"/>
  <c r="EN73" i="9" a="1"/>
  <c r="EN73" i="9" s="1"/>
  <c r="AS73" i="9" a="1"/>
  <c r="AS73" i="9" s="1"/>
  <c r="E73" i="15" s="1"/>
  <c r="AQ73" i="9" a="1"/>
  <c r="AQ73" i="9" s="1"/>
  <c r="AO73" i="9" a="1"/>
  <c r="AO73" i="9" s="1"/>
  <c r="AM73" i="9" a="1"/>
  <c r="AM73" i="9" s="1"/>
  <c r="I73" i="10" s="1"/>
  <c r="S76" i="6" s="1"/>
  <c r="AR73" i="9" a="1"/>
  <c r="AR73" i="9" s="1"/>
  <c r="AP73" i="9" a="1"/>
  <c r="AP73" i="9" s="1"/>
  <c r="I73" i="14" s="1"/>
  <c r="AN73" i="9" a="1"/>
  <c r="AN73" i="9" s="1"/>
  <c r="GG72" i="9" a="1"/>
  <c r="GG72" i="9" s="1"/>
  <c r="M72" i="15" s="1"/>
  <c r="GE72" i="9" a="1"/>
  <c r="GE72" i="9" s="1"/>
  <c r="GC72" i="9" a="1"/>
  <c r="GC72" i="9" s="1"/>
  <c r="GA72" i="9" a="1"/>
  <c r="GA72" i="9" s="1"/>
  <c r="Y72" i="10" s="1"/>
  <c r="AA75" i="8" s="1"/>
  <c r="GF72" i="9" a="1"/>
  <c r="GF72" i="9" s="1"/>
  <c r="GD72" i="9" a="1"/>
  <c r="GD72" i="9" s="1"/>
  <c r="AC72" i="14" s="1"/>
  <c r="AG72" i="14" s="1"/>
  <c r="GB72" i="9" a="1"/>
  <c r="GB72" i="9" s="1"/>
  <c r="BA72" i="9" a="1"/>
  <c r="BA72" i="9" s="1"/>
  <c r="AY72" i="9" a="1"/>
  <c r="AY72" i="9" s="1"/>
  <c r="AW72" i="9" a="1"/>
  <c r="AW72" i="9" s="1"/>
  <c r="AU72" i="9" a="1"/>
  <c r="AU72" i="9" s="1"/>
  <c r="J72" i="10" s="1"/>
  <c r="AZ72" i="9" a="1"/>
  <c r="AZ72" i="9" s="1"/>
  <c r="AX72" i="9" a="1"/>
  <c r="AX72" i="9" s="1"/>
  <c r="AV72" i="9" a="1"/>
  <c r="AV72" i="9" s="1"/>
  <c r="FI71" i="9" a="1"/>
  <c r="FI71" i="9" s="1"/>
  <c r="L71" i="15" s="1"/>
  <c r="FG71" i="9" a="1"/>
  <c r="FG71" i="9" s="1"/>
  <c r="FE71" i="9" a="1"/>
  <c r="FE71" i="9" s="1"/>
  <c r="FC71" i="9" a="1"/>
  <c r="FC71" i="9" s="1"/>
  <c r="FH71" i="9" a="1"/>
  <c r="FH71" i="9" s="1"/>
  <c r="FF71" i="9" a="1"/>
  <c r="FF71" i="9" s="1"/>
  <c r="AA71" i="14" s="1"/>
  <c r="FD71" i="9" a="1"/>
  <c r="FD71" i="9" s="1"/>
  <c r="AC71" i="9" a="1"/>
  <c r="AC71" i="9" s="1"/>
  <c r="C71" i="15" s="1"/>
  <c r="AA71" i="9" a="1"/>
  <c r="AA71" i="9" s="1"/>
  <c r="Y71" i="9" a="1"/>
  <c r="Y71" i="9" s="1"/>
  <c r="W71" i="9" a="1"/>
  <c r="W71" i="9" s="1"/>
  <c r="G71" i="10" s="1"/>
  <c r="AB71" i="9" a="1"/>
  <c r="AB71" i="9" s="1"/>
  <c r="Z71" i="9" a="1"/>
  <c r="Z71" i="9" s="1"/>
  <c r="F71" i="14" s="1"/>
  <c r="G71" i="14" s="1"/>
  <c r="X71" i="9" a="1"/>
  <c r="X71" i="9" s="1"/>
  <c r="EK70" i="9" a="1"/>
  <c r="EK70" i="9" s="1"/>
  <c r="J70" i="15" s="1"/>
  <c r="EI70" i="9" a="1"/>
  <c r="EI70" i="9" s="1"/>
  <c r="EG70" i="9" a="1"/>
  <c r="EG70" i="9" s="1"/>
  <c r="EE70" i="9" a="1"/>
  <c r="EE70" i="9" s="1"/>
  <c r="T70" i="10" s="1"/>
  <c r="I73" i="7" s="1"/>
  <c r="O73" i="7" s="1"/>
  <c r="EJ70" i="9" a="1"/>
  <c r="EJ70" i="9" s="1"/>
  <c r="EH70" i="9" a="1"/>
  <c r="EH70" i="9" s="1"/>
  <c r="Q70" i="14" s="1"/>
  <c r="EF70" i="9" a="1"/>
  <c r="EF70" i="9" s="1"/>
  <c r="M73" i="7"/>
  <c r="IS68" i="9" a="1"/>
  <c r="IS68" i="9" s="1"/>
  <c r="U68" i="15" s="1"/>
  <c r="IQ68" i="9" a="1"/>
  <c r="IQ68" i="9" s="1"/>
  <c r="IO68" i="9" a="1"/>
  <c r="IO68" i="9" s="1"/>
  <c r="IM68" i="9" a="1"/>
  <c r="IM68" i="9" s="1"/>
  <c r="AG68" i="10" s="1"/>
  <c r="AK71" i="8" s="1"/>
  <c r="IR68" i="9" a="1"/>
  <c r="IR68" i="9" s="1"/>
  <c r="IP68" i="9" a="1"/>
  <c r="IP68" i="9" s="1"/>
  <c r="AM68" i="14" s="1"/>
  <c r="IN68" i="9" a="1"/>
  <c r="IN68" i="9" s="1"/>
  <c r="DU68" i="9" a="1"/>
  <c r="DU68" i="9" s="1"/>
  <c r="H68" i="15" s="1"/>
  <c r="DS68" i="9" a="1"/>
  <c r="DS68" i="9" s="1"/>
  <c r="DQ68" i="9" a="1"/>
  <c r="DQ68" i="9" s="1"/>
  <c r="DO68" i="9" a="1"/>
  <c r="DO68" i="9" s="1"/>
  <c r="R68" i="10" s="1"/>
  <c r="G71" i="7" s="1"/>
  <c r="DT68" i="9" a="1"/>
  <c r="DT68" i="9" s="1"/>
  <c r="DR68" i="9" a="1"/>
  <c r="DR68" i="9" s="1"/>
  <c r="O68" i="14" s="1"/>
  <c r="DP68" i="9" a="1"/>
  <c r="DP68" i="9" s="1"/>
  <c r="HU67" i="9" a="1"/>
  <c r="HU67" i="9" s="1"/>
  <c r="R67" i="15" s="1"/>
  <c r="HS67" i="9" a="1"/>
  <c r="HS67" i="9" s="1"/>
  <c r="HQ67" i="9" a="1"/>
  <c r="HQ67" i="9" s="1"/>
  <c r="HO67" i="9" a="1"/>
  <c r="HO67" i="9" s="1"/>
  <c r="AD67" i="10" s="1"/>
  <c r="AG70" i="8" s="1"/>
  <c r="HT67" i="9" a="1"/>
  <c r="HT67" i="9" s="1"/>
  <c r="HR67" i="9" a="1"/>
  <c r="HR67" i="9" s="1"/>
  <c r="AI67" i="14" s="1"/>
  <c r="AJ67" i="14" s="1"/>
  <c r="HP67" i="9" a="1"/>
  <c r="HP67" i="9" s="1"/>
  <c r="CO67" i="9" a="1"/>
  <c r="CO67" i="9" s="1"/>
  <c r="CM67" i="9" a="1"/>
  <c r="CM67" i="9" s="1"/>
  <c r="CK67" i="9" a="1"/>
  <c r="CK67" i="9" s="1"/>
  <c r="CI67" i="9" a="1"/>
  <c r="CI67" i="9" s="1"/>
  <c r="O67" i="10" s="1"/>
  <c r="CN67" i="9" a="1"/>
  <c r="CN67" i="9" s="1"/>
  <c r="CL67" i="9" a="1"/>
  <c r="CL67" i="9" s="1"/>
  <c r="CJ67" i="9" a="1"/>
  <c r="CJ67" i="9" s="1"/>
  <c r="GW66" i="9" a="1"/>
  <c r="GW66" i="9" s="1"/>
  <c r="O66" i="15" s="1"/>
  <c r="GU66" i="9" a="1"/>
  <c r="GU66" i="9" s="1"/>
  <c r="GS66" i="9" a="1"/>
  <c r="GS66" i="9" s="1"/>
  <c r="GQ66" i="9" a="1"/>
  <c r="GQ66" i="9" s="1"/>
  <c r="AA66" i="10" s="1"/>
  <c r="AC69" i="8" s="1"/>
  <c r="GV66" i="9" a="1"/>
  <c r="GV66" i="9" s="1"/>
  <c r="GT66" i="9" a="1"/>
  <c r="GT66" i="9" s="1"/>
  <c r="AE66" i="14" s="1"/>
  <c r="GR66" i="9" a="1"/>
  <c r="GR66" i="9" s="1"/>
  <c r="AE69" i="8"/>
  <c r="AM69" i="8" s="1"/>
  <c r="BQ66" i="9" a="1"/>
  <c r="BQ66" i="9" s="1"/>
  <c r="F66" i="15" s="1"/>
  <c r="BO66" i="9" a="1"/>
  <c r="BO66" i="9" s="1"/>
  <c r="BM66" i="9" a="1"/>
  <c r="BM66" i="9" s="1"/>
  <c r="BK66" i="9" a="1"/>
  <c r="BK66" i="9" s="1"/>
  <c r="L66" i="10" s="1"/>
  <c r="BP66" i="9" a="1"/>
  <c r="BP66" i="9" s="1"/>
  <c r="BN66" i="9" a="1"/>
  <c r="BN66" i="9" s="1"/>
  <c r="J66" i="14" s="1"/>
  <c r="K66" i="14" s="1"/>
  <c r="BL66" i="9" a="1"/>
  <c r="BL66" i="9" s="1"/>
  <c r="GG64" i="9" a="1"/>
  <c r="GG64" i="9" s="1"/>
  <c r="M64" i="15" s="1"/>
  <c r="GE64" i="9" a="1"/>
  <c r="GE64" i="9" s="1"/>
  <c r="GC64" i="9" a="1"/>
  <c r="GC64" i="9" s="1"/>
  <c r="GA64" i="9" a="1"/>
  <c r="GA64" i="9" s="1"/>
  <c r="Y64" i="10" s="1"/>
  <c r="AA67" i="8" s="1"/>
  <c r="GF64" i="9" a="1"/>
  <c r="GF64" i="9" s="1"/>
  <c r="GD64" i="9" a="1"/>
  <c r="GD64" i="9" s="1"/>
  <c r="AC64" i="14" s="1"/>
  <c r="GB64" i="9" a="1"/>
  <c r="GB64" i="9" s="1"/>
  <c r="BA64" i="9" a="1"/>
  <c r="BA64" i="9" s="1"/>
  <c r="AY64" i="9" a="1"/>
  <c r="AY64" i="9" s="1"/>
  <c r="AW64" i="9" a="1"/>
  <c r="AW64" i="9" s="1"/>
  <c r="AU64" i="9" a="1"/>
  <c r="AU64" i="9" s="1"/>
  <c r="J64" i="10" s="1"/>
  <c r="AZ64" i="9" a="1"/>
  <c r="AZ64" i="9" s="1"/>
  <c r="AX64" i="9" a="1"/>
  <c r="AX64" i="9" s="1"/>
  <c r="AV64" i="9" a="1"/>
  <c r="AV64" i="9" s="1"/>
  <c r="FH63" i="9" a="1"/>
  <c r="FH63" i="9" s="1"/>
  <c r="FF63" i="9" a="1"/>
  <c r="FF63" i="9" s="1"/>
  <c r="AA63" i="14" s="1"/>
  <c r="FD63" i="9" a="1"/>
  <c r="FD63" i="9" s="1"/>
  <c r="FI63" i="9" a="1"/>
  <c r="FI63" i="9" s="1"/>
  <c r="L63" i="15" s="1"/>
  <c r="FE63" i="9" a="1"/>
  <c r="FE63" i="9" s="1"/>
  <c r="FG63" i="9" a="1"/>
  <c r="FG63" i="9" s="1"/>
  <c r="FC63" i="9" a="1"/>
  <c r="FC63" i="9" s="1"/>
  <c r="AB63" i="9" a="1"/>
  <c r="AB63" i="9" s="1"/>
  <c r="Z63" i="9" a="1"/>
  <c r="Z63" i="9" s="1"/>
  <c r="F63" i="14" s="1"/>
  <c r="G63" i="14" s="1"/>
  <c r="X63" i="9" a="1"/>
  <c r="X63" i="9" s="1"/>
  <c r="AC63" i="9" a="1"/>
  <c r="AC63" i="9" s="1"/>
  <c r="C63" i="15" s="1"/>
  <c r="Y63" i="9" a="1"/>
  <c r="Y63" i="9" s="1"/>
  <c r="AA63" i="9" a="1"/>
  <c r="AA63" i="9" s="1"/>
  <c r="W63" i="9" a="1"/>
  <c r="W63" i="9" s="1"/>
  <c r="G63" i="10" s="1"/>
  <c r="EJ62" i="9" a="1"/>
  <c r="EJ62" i="9" s="1"/>
  <c r="EH62" i="9" a="1"/>
  <c r="EH62" i="9" s="1"/>
  <c r="Q62" i="14" s="1"/>
  <c r="EF62" i="9" a="1"/>
  <c r="EF62" i="9" s="1"/>
  <c r="EK62" i="9" a="1"/>
  <c r="EK62" i="9" s="1"/>
  <c r="J62" i="15" s="1"/>
  <c r="EG62" i="9" a="1"/>
  <c r="EG62" i="9" s="1"/>
  <c r="EI62" i="9" a="1"/>
  <c r="EI62" i="9" s="1"/>
  <c r="EE62" i="9" a="1"/>
  <c r="EE62" i="9" s="1"/>
  <c r="T62" i="10" s="1"/>
  <c r="I65" i="7" s="1"/>
  <c r="O65" i="7" s="1"/>
  <c r="HT59" i="9" a="1"/>
  <c r="HT59" i="9" s="1"/>
  <c r="HR59" i="9" a="1"/>
  <c r="HR59" i="9" s="1"/>
  <c r="AI59" i="14" s="1"/>
  <c r="HP59" i="9" a="1"/>
  <c r="HP59" i="9" s="1"/>
  <c r="HU59" i="9" a="1"/>
  <c r="HU59" i="9" s="1"/>
  <c r="R59" i="15" s="1"/>
  <c r="HQ59" i="9" a="1"/>
  <c r="HQ59" i="9" s="1"/>
  <c r="HS59" i="9" a="1"/>
  <c r="HS59" i="9" s="1"/>
  <c r="HO59" i="9" a="1"/>
  <c r="HO59" i="9" s="1"/>
  <c r="AD59" i="10" s="1"/>
  <c r="AG62" i="8" s="1"/>
  <c r="CN59" i="9" a="1"/>
  <c r="CN59" i="9" s="1"/>
  <c r="CL59" i="9" a="1"/>
  <c r="CL59" i="9" s="1"/>
  <c r="CJ59" i="9" a="1"/>
  <c r="CJ59" i="9" s="1"/>
  <c r="CO59" i="9" a="1"/>
  <c r="CO59" i="9" s="1"/>
  <c r="CK59" i="9" a="1"/>
  <c r="CK59" i="9" s="1"/>
  <c r="CM59" i="9" a="1"/>
  <c r="CM59" i="9" s="1"/>
  <c r="CI59" i="9" a="1"/>
  <c r="CI59" i="9" s="1"/>
  <c r="O59" i="10" s="1"/>
  <c r="GV58" i="9" a="1"/>
  <c r="GV58" i="9" s="1"/>
  <c r="GT58" i="9" a="1"/>
  <c r="GT58" i="9" s="1"/>
  <c r="AE58" i="14" s="1"/>
  <c r="GR58" i="9" a="1"/>
  <c r="GR58" i="9" s="1"/>
  <c r="GU58" i="9" a="1"/>
  <c r="GU58" i="9" s="1"/>
  <c r="GQ58" i="9" a="1"/>
  <c r="GQ58" i="9" s="1"/>
  <c r="AA58" i="10" s="1"/>
  <c r="AC61" i="8" s="1"/>
  <c r="GW58" i="9" a="1"/>
  <c r="GW58" i="9" s="1"/>
  <c r="O58" i="15" s="1"/>
  <c r="GS58" i="9" a="1"/>
  <c r="GS58" i="9" s="1"/>
  <c r="BP58" i="9" a="1"/>
  <c r="BP58" i="9" s="1"/>
  <c r="BN58" i="9" a="1"/>
  <c r="BN58" i="9" s="1"/>
  <c r="J58" i="14" s="1"/>
  <c r="K58" i="14" s="1"/>
  <c r="BL58" i="9" a="1"/>
  <c r="BL58" i="9" s="1"/>
  <c r="BQ58" i="9" a="1"/>
  <c r="BQ58" i="9" s="1"/>
  <c r="F58" i="15" s="1"/>
  <c r="BM58" i="9" a="1"/>
  <c r="BM58" i="9" s="1"/>
  <c r="BO58" i="9" a="1"/>
  <c r="BO58" i="9" s="1"/>
  <c r="BK58" i="9" a="1"/>
  <c r="BK58" i="9" s="1"/>
  <c r="L58" i="10" s="1"/>
  <c r="EK69" i="9" a="1"/>
  <c r="EK69" i="9" s="1"/>
  <c r="J69" i="15" s="1"/>
  <c r="EI69" i="9" a="1"/>
  <c r="EI69" i="9" s="1"/>
  <c r="EG69" i="9" a="1"/>
  <c r="EG69" i="9" s="1"/>
  <c r="EE69" i="9" a="1"/>
  <c r="EE69" i="9" s="1"/>
  <c r="T69" i="10" s="1"/>
  <c r="I72" i="7" s="1"/>
  <c r="EJ69" i="9" a="1"/>
  <c r="EJ69" i="9" s="1"/>
  <c r="EH69" i="9" a="1"/>
  <c r="EH69" i="9" s="1"/>
  <c r="Q69" i="14" s="1"/>
  <c r="EF69" i="9" a="1"/>
  <c r="EF69" i="9" s="1"/>
  <c r="EK65" i="9" a="1"/>
  <c r="EK65" i="9" s="1"/>
  <c r="J65" i="15" s="1"/>
  <c r="EI65" i="9" a="1"/>
  <c r="EI65" i="9" s="1"/>
  <c r="EG65" i="9" a="1"/>
  <c r="EG65" i="9" s="1"/>
  <c r="EE65" i="9" a="1"/>
  <c r="EE65" i="9" s="1"/>
  <c r="T65" i="10" s="1"/>
  <c r="I68" i="7" s="1"/>
  <c r="EJ65" i="9" a="1"/>
  <c r="EJ65" i="9" s="1"/>
  <c r="EH65" i="9" a="1"/>
  <c r="EH65" i="9" s="1"/>
  <c r="Q65" i="14" s="1"/>
  <c r="EF65" i="9" a="1"/>
  <c r="EF65" i="9" s="1"/>
  <c r="FQ61" i="9" a="1"/>
  <c r="FQ61" i="9" s="1"/>
  <c r="FO61" i="9" a="1"/>
  <c r="FO61" i="9" s="1"/>
  <c r="FM61" i="9" a="1"/>
  <c r="FM61" i="9" s="1"/>
  <c r="FK61" i="9" a="1"/>
  <c r="FK61" i="9" s="1"/>
  <c r="W61" i="10" s="1"/>
  <c r="FN61" i="9" a="1"/>
  <c r="FN61" i="9" s="1"/>
  <c r="FP61" i="9" a="1"/>
  <c r="FP61" i="9" s="1"/>
  <c r="FL61" i="9" a="1"/>
  <c r="FL61" i="9" s="1"/>
  <c r="EK60" i="9" a="1"/>
  <c r="EK60" i="9" s="1"/>
  <c r="J60" i="15" s="1"/>
  <c r="EI60" i="9" a="1"/>
  <c r="EI60" i="9" s="1"/>
  <c r="EG60" i="9" a="1"/>
  <c r="EG60" i="9" s="1"/>
  <c r="EE60" i="9" a="1"/>
  <c r="EE60" i="9" s="1"/>
  <c r="T60" i="10" s="1"/>
  <c r="I63" i="7" s="1"/>
  <c r="EH60" i="9" a="1"/>
  <c r="EH60" i="9" s="1"/>
  <c r="Q60" i="14" s="1"/>
  <c r="EJ60" i="9" a="1"/>
  <c r="EJ60" i="9" s="1"/>
  <c r="EF60" i="9" a="1"/>
  <c r="EF60" i="9" s="1"/>
  <c r="CF60" i="9" a="1"/>
  <c r="CF60" i="9" s="1"/>
  <c r="CD60" i="9" a="1"/>
  <c r="CD60" i="9" s="1"/>
  <c r="CB60" i="9" a="1"/>
  <c r="CB60" i="9" s="1"/>
  <c r="CE60" i="9" a="1"/>
  <c r="CE60" i="9" s="1"/>
  <c r="CA60" i="9" a="1"/>
  <c r="CA60" i="9" s="1"/>
  <c r="N60" i="10" s="1"/>
  <c r="CG60" i="9" a="1"/>
  <c r="CG60" i="9" s="1"/>
  <c r="CC60" i="9" a="1"/>
  <c r="CC60" i="9" s="1"/>
  <c r="HL60" i="9" a="1"/>
  <c r="HL60" i="9" s="1"/>
  <c r="HJ60" i="9" a="1"/>
  <c r="HJ60" i="9" s="1"/>
  <c r="AH60" i="14" s="1"/>
  <c r="HH60" i="9" a="1"/>
  <c r="HH60" i="9" s="1"/>
  <c r="HK60" i="9" a="1"/>
  <c r="HK60" i="9" s="1"/>
  <c r="HG60" i="9" a="1"/>
  <c r="HG60" i="9" s="1"/>
  <c r="AC60" i="10" s="1"/>
  <c r="AF63" i="8" s="1"/>
  <c r="AH63" i="8" s="1"/>
  <c r="HM60" i="9" a="1"/>
  <c r="HM60" i="9" s="1"/>
  <c r="Q60" i="15" s="1"/>
  <c r="HI60" i="9" a="1"/>
  <c r="HI60" i="9" s="1"/>
  <c r="CN60" i="9" a="1"/>
  <c r="CN60" i="9" s="1"/>
  <c r="CL60" i="9" a="1"/>
  <c r="CL60" i="9" s="1"/>
  <c r="CJ60" i="9" a="1"/>
  <c r="CJ60" i="9" s="1"/>
  <c r="CM60" i="9" a="1"/>
  <c r="CM60" i="9" s="1"/>
  <c r="CI60" i="9" a="1"/>
  <c r="CI60" i="9" s="1"/>
  <c r="O60" i="10" s="1"/>
  <c r="CO60" i="9" a="1"/>
  <c r="CO60" i="9" s="1"/>
  <c r="CK60" i="9" a="1"/>
  <c r="CK60" i="9" s="1"/>
  <c r="HT60" i="9" a="1"/>
  <c r="HT60" i="9" s="1"/>
  <c r="HR60" i="9" a="1"/>
  <c r="HR60" i="9" s="1"/>
  <c r="AI60" i="14" s="1"/>
  <c r="HP60" i="9" a="1"/>
  <c r="HP60" i="9" s="1"/>
  <c r="HS60" i="9" a="1"/>
  <c r="HS60" i="9" s="1"/>
  <c r="HO60" i="9" a="1"/>
  <c r="HO60" i="9" s="1"/>
  <c r="AD60" i="10" s="1"/>
  <c r="AG63" i="8" s="1"/>
  <c r="HU60" i="9" a="1"/>
  <c r="HU60" i="9" s="1"/>
  <c r="R60" i="15" s="1"/>
  <c r="HQ60" i="9" a="1"/>
  <c r="HQ60" i="9" s="1"/>
  <c r="AJ59" i="14"/>
  <c r="S58" i="10"/>
  <c r="H61" i="7" s="1"/>
  <c r="L57" i="9" a="1"/>
  <c r="L57" i="9" s="1"/>
  <c r="J57" i="9" a="1"/>
  <c r="J57" i="9" s="1"/>
  <c r="H57" i="9" a="1"/>
  <c r="H57" i="9" s="1"/>
  <c r="G57" i="9" a="1"/>
  <c r="G57" i="9" s="1"/>
  <c r="I57" i="9" a="1"/>
  <c r="I57" i="9" s="1"/>
  <c r="K57" i="9" a="1"/>
  <c r="K57" i="9" s="1"/>
  <c r="M57" i="9" a="1"/>
  <c r="M57" i="9" s="1"/>
  <c r="DL57" i="9" a="1"/>
  <c r="DL57" i="9" s="1"/>
  <c r="DJ57" i="9" a="1"/>
  <c r="DJ57" i="9" s="1"/>
  <c r="N57" i="14" s="1"/>
  <c r="DH57" i="9" a="1"/>
  <c r="DH57" i="9" s="1"/>
  <c r="DI57" i="9" a="1"/>
  <c r="DI57" i="9" s="1"/>
  <c r="DK57" i="9" a="1"/>
  <c r="DK57" i="9" s="1"/>
  <c r="DM57" i="9" a="1"/>
  <c r="DM57" i="9" s="1"/>
  <c r="G57" i="15" s="1"/>
  <c r="DG57" i="9" a="1"/>
  <c r="DG57" i="9" s="1"/>
  <c r="Q57" i="10" s="1"/>
  <c r="F60" i="7" s="1"/>
  <c r="IJ57" i="9" a="1"/>
  <c r="IJ57" i="9" s="1"/>
  <c r="IH57" i="9" a="1"/>
  <c r="IH57" i="9" s="1"/>
  <c r="AL57" i="14" s="1"/>
  <c r="IF57" i="9" a="1"/>
  <c r="IF57" i="9" s="1"/>
  <c r="II57" i="9" a="1"/>
  <c r="II57" i="9" s="1"/>
  <c r="IE57" i="9" a="1"/>
  <c r="IE57" i="9" s="1"/>
  <c r="AF57" i="10" s="1"/>
  <c r="AJ60" i="8" s="1"/>
  <c r="IK57" i="9" a="1"/>
  <c r="IK57" i="9" s="1"/>
  <c r="T57" i="15" s="1"/>
  <c r="IG57" i="9" a="1"/>
  <c r="IG57" i="9" s="1"/>
  <c r="IC56" i="9" a="1"/>
  <c r="IC56" i="9" s="1"/>
  <c r="S56" i="15" s="1"/>
  <c r="IA56" i="9" a="1"/>
  <c r="IA56" i="9" s="1"/>
  <c r="HY56" i="9" a="1"/>
  <c r="HY56" i="9" s="1"/>
  <c r="HW56" i="9" a="1"/>
  <c r="HW56" i="9" s="1"/>
  <c r="AE56" i="10" s="1"/>
  <c r="AI59" i="8" s="1"/>
  <c r="HX56" i="9" a="1"/>
  <c r="HX56" i="9" s="1"/>
  <c r="HZ56" i="9" a="1"/>
  <c r="HZ56" i="9" s="1"/>
  <c r="AK56" i="14" s="1"/>
  <c r="IB56" i="9" a="1"/>
  <c r="IB56" i="9" s="1"/>
  <c r="CF56" i="9" a="1"/>
  <c r="CF56" i="9" s="1"/>
  <c r="CD56" i="9" a="1"/>
  <c r="CD56" i="9" s="1"/>
  <c r="CB56" i="9" a="1"/>
  <c r="CB56" i="9" s="1"/>
  <c r="CG56" i="9" a="1"/>
  <c r="CG56" i="9" s="1"/>
  <c r="CE56" i="9" a="1"/>
  <c r="CE56" i="9" s="1"/>
  <c r="CC56" i="9" a="1"/>
  <c r="CC56" i="9" s="1"/>
  <c r="CA56" i="9" a="1"/>
  <c r="CA56" i="9" s="1"/>
  <c r="N56" i="10" s="1"/>
  <c r="G57" i="6"/>
  <c r="H57" i="6" s="1"/>
  <c r="I57" i="6" s="1"/>
  <c r="F57" i="6"/>
  <c r="S53" i="10"/>
  <c r="H56" i="7" s="1"/>
  <c r="GF52" i="9" a="1"/>
  <c r="GF52" i="9" s="1"/>
  <c r="GD52" i="9" a="1"/>
  <c r="GD52" i="9" s="1"/>
  <c r="AC52" i="14" s="1"/>
  <c r="GB52" i="9" a="1"/>
  <c r="GB52" i="9" s="1"/>
  <c r="GG52" i="9" a="1"/>
  <c r="GG52" i="9" s="1"/>
  <c r="M52" i="15" s="1"/>
  <c r="GE52" i="9" a="1"/>
  <c r="GE52" i="9" s="1"/>
  <c r="GC52" i="9" a="1"/>
  <c r="GC52" i="9" s="1"/>
  <c r="GA52" i="9" a="1"/>
  <c r="GA52" i="9" s="1"/>
  <c r="Y52" i="10" s="1"/>
  <c r="AA55" i="8" s="1"/>
  <c r="AZ52" i="9" a="1"/>
  <c r="AZ52" i="9" s="1"/>
  <c r="AX52" i="9" a="1"/>
  <c r="AX52" i="9" s="1"/>
  <c r="AV52" i="9" a="1"/>
  <c r="AV52" i="9" s="1"/>
  <c r="BA52" i="9" a="1"/>
  <c r="BA52" i="9" s="1"/>
  <c r="AY52" i="9" a="1"/>
  <c r="AY52" i="9" s="1"/>
  <c r="AW52" i="9" a="1"/>
  <c r="AW52" i="9" s="1"/>
  <c r="AU52" i="9" a="1"/>
  <c r="AU52" i="9" s="1"/>
  <c r="J52" i="10" s="1"/>
  <c r="IB50" i="9" a="1"/>
  <c r="IB50" i="9" s="1"/>
  <c r="HZ50" i="9" a="1"/>
  <c r="HZ50" i="9" s="1"/>
  <c r="AK50" i="14" s="1"/>
  <c r="AN50" i="14" s="1"/>
  <c r="HX50" i="9" a="1"/>
  <c r="HX50" i="9" s="1"/>
  <c r="IC50" i="9" a="1"/>
  <c r="IC50" i="9" s="1"/>
  <c r="S50" i="15" s="1"/>
  <c r="IA50" i="9" a="1"/>
  <c r="IA50" i="9" s="1"/>
  <c r="HY50" i="9" a="1"/>
  <c r="HY50" i="9" s="1"/>
  <c r="HW50" i="9" a="1"/>
  <c r="HW50" i="9" s="1"/>
  <c r="AE50" i="10" s="1"/>
  <c r="AI53" i="8" s="1"/>
  <c r="AL53" i="8" s="1"/>
  <c r="GV50" i="9" a="1"/>
  <c r="GV50" i="9" s="1"/>
  <c r="GT50" i="9" a="1"/>
  <c r="GT50" i="9" s="1"/>
  <c r="AE50" i="14" s="1"/>
  <c r="GR50" i="9" a="1"/>
  <c r="GR50" i="9" s="1"/>
  <c r="GW50" i="9" a="1"/>
  <c r="GW50" i="9" s="1"/>
  <c r="O50" i="15" s="1"/>
  <c r="GU50" i="9" a="1"/>
  <c r="GU50" i="9" s="1"/>
  <c r="GS50" i="9" a="1"/>
  <c r="GS50" i="9" s="1"/>
  <c r="GQ50" i="9" a="1"/>
  <c r="GQ50" i="9" s="1"/>
  <c r="AA50" i="10" s="1"/>
  <c r="AC53" i="8" s="1"/>
  <c r="FP50" i="9" a="1"/>
  <c r="FP50" i="9" s="1"/>
  <c r="FN50" i="9" a="1"/>
  <c r="FN50" i="9" s="1"/>
  <c r="FL50" i="9" a="1"/>
  <c r="FL50" i="9" s="1"/>
  <c r="FQ50" i="9" a="1"/>
  <c r="FQ50" i="9" s="1"/>
  <c r="FO50" i="9" a="1"/>
  <c r="FO50" i="9" s="1"/>
  <c r="FM50" i="9" a="1"/>
  <c r="FM50" i="9" s="1"/>
  <c r="FK50" i="9" a="1"/>
  <c r="FK50" i="9" s="1"/>
  <c r="W50" i="10" s="1"/>
  <c r="EJ50" i="9" a="1"/>
  <c r="EJ50" i="9" s="1"/>
  <c r="EH50" i="9" a="1"/>
  <c r="EH50" i="9" s="1"/>
  <c r="Q50" i="14" s="1"/>
  <c r="EF50" i="9" a="1"/>
  <c r="EF50" i="9" s="1"/>
  <c r="EK50" i="9" a="1"/>
  <c r="EK50" i="9" s="1"/>
  <c r="J50" i="15" s="1"/>
  <c r="EI50" i="9" a="1"/>
  <c r="EI50" i="9" s="1"/>
  <c r="EG50" i="9" a="1"/>
  <c r="EG50" i="9" s="1"/>
  <c r="EE50" i="9" a="1"/>
  <c r="EE50" i="9" s="1"/>
  <c r="T50" i="10" s="1"/>
  <c r="I53" i="7" s="1"/>
  <c r="CV50" i="9" a="1"/>
  <c r="CV50" i="9" s="1"/>
  <c r="CT50" i="9" a="1"/>
  <c r="CT50" i="9" s="1"/>
  <c r="CR50" i="9" a="1"/>
  <c r="CR50" i="9" s="1"/>
  <c r="CW50" i="9" a="1"/>
  <c r="CW50" i="9" s="1"/>
  <c r="CU50" i="9" a="1"/>
  <c r="CU50" i="9" s="1"/>
  <c r="CS50" i="9" a="1"/>
  <c r="CS50" i="9" s="1"/>
  <c r="CQ50" i="9" a="1"/>
  <c r="CQ50" i="9" s="1"/>
  <c r="P50" i="10" s="1"/>
  <c r="BP50" i="9" a="1"/>
  <c r="BP50" i="9" s="1"/>
  <c r="BN50" i="9" a="1"/>
  <c r="BN50" i="9" s="1"/>
  <c r="J50" i="14" s="1"/>
  <c r="K50" i="14" s="1"/>
  <c r="BL50" i="9" a="1"/>
  <c r="BL50" i="9" s="1"/>
  <c r="BQ50" i="9" a="1"/>
  <c r="BQ50" i="9" s="1"/>
  <c r="F50" i="15" s="1"/>
  <c r="BO50" i="9" a="1"/>
  <c r="BO50" i="9" s="1"/>
  <c r="BM50" i="9" a="1"/>
  <c r="BM50" i="9" s="1"/>
  <c r="BK50" i="9" a="1"/>
  <c r="BK50" i="9" s="1"/>
  <c r="L50" i="10" s="1"/>
  <c r="AJ50" i="9" a="1"/>
  <c r="AJ50" i="9" s="1"/>
  <c r="AH50" i="9" a="1"/>
  <c r="AH50" i="9" s="1"/>
  <c r="H50" i="14" s="1"/>
  <c r="AF50" i="9" a="1"/>
  <c r="AF50" i="9" s="1"/>
  <c r="AK50" i="9" a="1"/>
  <c r="AK50" i="9" s="1"/>
  <c r="D50" i="15" s="1"/>
  <c r="AI50" i="9" a="1"/>
  <c r="AI50" i="9" s="1"/>
  <c r="AG50" i="9" a="1"/>
  <c r="AG50" i="9" s="1"/>
  <c r="AE50" i="9" a="1"/>
  <c r="AE50" i="9" s="1"/>
  <c r="H50" i="10" s="1"/>
  <c r="EB47" i="9" a="1"/>
  <c r="EB47" i="9" s="1"/>
  <c r="DD47" i="9" s="1"/>
  <c r="DZ47" i="9" a="1"/>
  <c r="DZ47" i="9" s="1"/>
  <c r="DX47" i="9" a="1"/>
  <c r="DX47" i="9" s="1"/>
  <c r="CZ47" i="9" s="1"/>
  <c r="DW47" i="9" a="1"/>
  <c r="DW47" i="9" s="1"/>
  <c r="EC47" i="9" a="1"/>
  <c r="EC47" i="9" s="1"/>
  <c r="EA47" i="9" a="1"/>
  <c r="EA47" i="9" s="1"/>
  <c r="DC47" i="9" s="1"/>
  <c r="DY47" i="9" a="1"/>
  <c r="DY47" i="9" s="1"/>
  <c r="DA47" i="9" s="1"/>
  <c r="IB46" i="9" a="1"/>
  <c r="IB46" i="9" s="1"/>
  <c r="HZ46" i="9" a="1"/>
  <c r="HZ46" i="9" s="1"/>
  <c r="AK46" i="14" s="1"/>
  <c r="AN46" i="14" s="1"/>
  <c r="HX46" i="9" a="1"/>
  <c r="HX46" i="9" s="1"/>
  <c r="HW46" i="9" a="1"/>
  <c r="HW46" i="9" s="1"/>
  <c r="AE46" i="10" s="1"/>
  <c r="AI49" i="8" s="1"/>
  <c r="AL49" i="8" s="1"/>
  <c r="IC46" i="9" a="1"/>
  <c r="IC46" i="9" s="1"/>
  <c r="S46" i="15" s="1"/>
  <c r="IA46" i="9" a="1"/>
  <c r="IA46" i="9" s="1"/>
  <c r="HY46" i="9" a="1"/>
  <c r="HY46" i="9" s="1"/>
  <c r="CV46" i="9" a="1"/>
  <c r="CV46" i="9" s="1"/>
  <c r="CT46" i="9" a="1"/>
  <c r="CT46" i="9" s="1"/>
  <c r="CR46" i="9" a="1"/>
  <c r="CR46" i="9" s="1"/>
  <c r="CW46" i="9" a="1"/>
  <c r="CW46" i="9" s="1"/>
  <c r="CU46" i="9" a="1"/>
  <c r="CU46" i="9" s="1"/>
  <c r="CS46" i="9" a="1"/>
  <c r="CS46" i="9" s="1"/>
  <c r="CQ46" i="9" a="1"/>
  <c r="CQ46" i="9" s="1"/>
  <c r="P46" i="10" s="1"/>
  <c r="GN43" i="9" a="1"/>
  <c r="GN43" i="9" s="1"/>
  <c r="GL43" i="9" a="1"/>
  <c r="GL43" i="9" s="1"/>
  <c r="AD43" i="14" s="1"/>
  <c r="GJ43" i="9" a="1"/>
  <c r="GJ43" i="9" s="1"/>
  <c r="GM43" i="9" a="1"/>
  <c r="GM43" i="9" s="1"/>
  <c r="GK43" i="9" a="1"/>
  <c r="GK43" i="9" s="1"/>
  <c r="GI43" i="9" a="1"/>
  <c r="GI43" i="9" s="1"/>
  <c r="Z43" i="10" s="1"/>
  <c r="AB46" i="8" s="1"/>
  <c r="GO43" i="9" a="1"/>
  <c r="GO43" i="9" s="1"/>
  <c r="N43" i="15" s="1"/>
  <c r="BH43" i="9" a="1"/>
  <c r="BH43" i="9" s="1"/>
  <c r="BF43" i="9" a="1"/>
  <c r="BF43" i="9" s="1"/>
  <c r="BD43" i="9" a="1"/>
  <c r="BD43" i="9" s="1"/>
  <c r="BC43" i="9" a="1"/>
  <c r="BC43" i="9" s="1"/>
  <c r="K43" i="10" s="1"/>
  <c r="BI43" i="9" a="1"/>
  <c r="BI43" i="9" s="1"/>
  <c r="BG43" i="9" a="1"/>
  <c r="BG43" i="9" s="1"/>
  <c r="BE43" i="9" a="1"/>
  <c r="BE43" i="9" s="1"/>
  <c r="FP42" i="9" a="1"/>
  <c r="FP42" i="9" s="1"/>
  <c r="FN42" i="9" a="1"/>
  <c r="FN42" i="9" s="1"/>
  <c r="FL42" i="9" a="1"/>
  <c r="FL42" i="9" s="1"/>
  <c r="FK42" i="9" a="1"/>
  <c r="FK42" i="9" s="1"/>
  <c r="W42" i="10" s="1"/>
  <c r="FQ42" i="9" a="1"/>
  <c r="FQ42" i="9" s="1"/>
  <c r="FO42" i="9" a="1"/>
  <c r="FO42" i="9" s="1"/>
  <c r="FM42" i="9" a="1"/>
  <c r="FM42" i="9" s="1"/>
  <c r="AJ42" i="9" a="1"/>
  <c r="AJ42" i="9" s="1"/>
  <c r="AH42" i="9" a="1"/>
  <c r="AH42" i="9" s="1"/>
  <c r="H42" i="14" s="1"/>
  <c r="AF42" i="9" a="1"/>
  <c r="AF42" i="9" s="1"/>
  <c r="AK42" i="9" a="1"/>
  <c r="AK42" i="9" s="1"/>
  <c r="D42" i="15" s="1"/>
  <c r="AI42" i="9" a="1"/>
  <c r="AI42" i="9" s="1"/>
  <c r="AG42" i="9" a="1"/>
  <c r="AG42" i="9" s="1"/>
  <c r="AE42" i="9" a="1"/>
  <c r="AE42" i="9" s="1"/>
  <c r="H42" i="10" s="1"/>
  <c r="EJ38" i="9" a="1"/>
  <c r="EJ38" i="9" s="1"/>
  <c r="EH38" i="9" a="1"/>
  <c r="EH38" i="9" s="1"/>
  <c r="Q38" i="14" s="1"/>
  <c r="EF38" i="9" a="1"/>
  <c r="EF38" i="9" s="1"/>
  <c r="EI38" i="9" a="1"/>
  <c r="EI38" i="9" s="1"/>
  <c r="EE38" i="9" a="1"/>
  <c r="EE38" i="9" s="1"/>
  <c r="T38" i="10" s="1"/>
  <c r="I41" i="7" s="1"/>
  <c r="O41" i="7" s="1"/>
  <c r="EK38" i="9" a="1"/>
  <c r="EK38" i="9" s="1"/>
  <c r="J38" i="15" s="1"/>
  <c r="EG38" i="9" a="1"/>
  <c r="EG38" i="9" s="1"/>
  <c r="K73" i="6"/>
  <c r="L73" i="6" s="1"/>
  <c r="J73" i="6"/>
  <c r="FQ69" i="9" a="1"/>
  <c r="FQ69" i="9" s="1"/>
  <c r="FO69" i="9" a="1"/>
  <c r="FO69" i="9" s="1"/>
  <c r="FM69" i="9" a="1"/>
  <c r="FM69" i="9" s="1"/>
  <c r="FK69" i="9" a="1"/>
  <c r="FK69" i="9" s="1"/>
  <c r="W69" i="10" s="1"/>
  <c r="FL69" i="9" a="1"/>
  <c r="FL69" i="9" s="1"/>
  <c r="FP69" i="9" a="1"/>
  <c r="FP69" i="9" s="1"/>
  <c r="FN69" i="9" a="1"/>
  <c r="FN69" i="9" s="1"/>
  <c r="BY69" i="9" a="1"/>
  <c r="BY69" i="9" s="1"/>
  <c r="BW69" i="9" a="1"/>
  <c r="BW69" i="9" s="1"/>
  <c r="BU69" i="9" a="1"/>
  <c r="BU69" i="9" s="1"/>
  <c r="BS69" i="9" a="1"/>
  <c r="BS69" i="9" s="1"/>
  <c r="M69" i="10" s="1"/>
  <c r="BX69" i="9" a="1"/>
  <c r="BX69" i="9" s="1"/>
  <c r="BV69" i="9" a="1"/>
  <c r="BV69" i="9" s="1"/>
  <c r="BT69" i="9" a="1"/>
  <c r="BT69" i="9" s="1"/>
  <c r="FY69" i="9" a="1"/>
  <c r="FY69" i="9" s="1"/>
  <c r="FW69" i="9" a="1"/>
  <c r="FW69" i="9" s="1"/>
  <c r="FU69" i="9" a="1"/>
  <c r="FU69" i="9" s="1"/>
  <c r="FS69" i="9" a="1"/>
  <c r="FS69" i="9" s="1"/>
  <c r="X69" i="10" s="1"/>
  <c r="FX69" i="9" a="1"/>
  <c r="FX69" i="9" s="1"/>
  <c r="FV69" i="9" a="1"/>
  <c r="FV69" i="9" s="1"/>
  <c r="FT69" i="9" a="1"/>
  <c r="FT69" i="9" s="1"/>
  <c r="BH69" i="9" a="1"/>
  <c r="BH69" i="9" s="1"/>
  <c r="BF69" i="9" a="1"/>
  <c r="BF69" i="9" s="1"/>
  <c r="BD69" i="9" a="1"/>
  <c r="BD69" i="9" s="1"/>
  <c r="BI69" i="9" a="1"/>
  <c r="BI69" i="9" s="1"/>
  <c r="BG69" i="9" a="1"/>
  <c r="BG69" i="9" s="1"/>
  <c r="BE69" i="9" a="1"/>
  <c r="BE69" i="9" s="1"/>
  <c r="BC69" i="9" a="1"/>
  <c r="BC69" i="9" s="1"/>
  <c r="K69" i="10" s="1"/>
  <c r="GN69" i="9" a="1"/>
  <c r="GN69" i="9" s="1"/>
  <c r="GL69" i="9" a="1"/>
  <c r="GL69" i="9" s="1"/>
  <c r="AD69" i="14" s="1"/>
  <c r="GJ69" i="9" a="1"/>
  <c r="GJ69" i="9" s="1"/>
  <c r="GO69" i="9" a="1"/>
  <c r="GO69" i="9" s="1"/>
  <c r="N69" i="15" s="1"/>
  <c r="GM69" i="9" a="1"/>
  <c r="GM69" i="9" s="1"/>
  <c r="GK69" i="9" a="1"/>
  <c r="GK69" i="9" s="1"/>
  <c r="GI69" i="9" a="1"/>
  <c r="GI69" i="9" s="1"/>
  <c r="Z69" i="10" s="1"/>
  <c r="AB72" i="8" s="1"/>
  <c r="CF69" i="9" a="1"/>
  <c r="CF69" i="9" s="1"/>
  <c r="CD69" i="9" a="1"/>
  <c r="CD69" i="9" s="1"/>
  <c r="CB69" i="9" a="1"/>
  <c r="CB69" i="9" s="1"/>
  <c r="CA69" i="9" a="1"/>
  <c r="CA69" i="9" s="1"/>
  <c r="N69" i="10" s="1"/>
  <c r="CG69" i="9" a="1"/>
  <c r="CG69" i="9" s="1"/>
  <c r="CE69" i="9" a="1"/>
  <c r="CE69" i="9" s="1"/>
  <c r="CC69" i="9" a="1"/>
  <c r="CC69" i="9" s="1"/>
  <c r="HL69" i="9" a="1"/>
  <c r="HL69" i="9" s="1"/>
  <c r="HJ69" i="9" a="1"/>
  <c r="HJ69" i="9" s="1"/>
  <c r="AH69" i="14" s="1"/>
  <c r="HH69" i="9" a="1"/>
  <c r="HH69" i="9" s="1"/>
  <c r="HK69" i="9" a="1"/>
  <c r="HK69" i="9" s="1"/>
  <c r="HI69" i="9" a="1"/>
  <c r="HI69" i="9" s="1"/>
  <c r="HG69" i="9" a="1"/>
  <c r="HG69" i="9" s="1"/>
  <c r="AC69" i="10" s="1"/>
  <c r="AF72" i="8" s="1"/>
  <c r="HM69" i="9" a="1"/>
  <c r="HM69" i="9" s="1"/>
  <c r="Q69" i="15" s="1"/>
  <c r="CW65" i="9" a="1"/>
  <c r="CW65" i="9" s="1"/>
  <c r="CU65" i="9" a="1"/>
  <c r="CU65" i="9" s="1"/>
  <c r="CS65" i="9" a="1"/>
  <c r="CS65" i="9" s="1"/>
  <c r="CQ65" i="9" a="1"/>
  <c r="CQ65" i="9" s="1"/>
  <c r="P65" i="10" s="1"/>
  <c r="CR65" i="9" a="1"/>
  <c r="CR65" i="9" s="1"/>
  <c r="CV65" i="9" a="1"/>
  <c r="CV65" i="9" s="1"/>
  <c r="CT65" i="9" a="1"/>
  <c r="CT65" i="9" s="1"/>
  <c r="HE65" i="9" a="1"/>
  <c r="HE65" i="9" s="1"/>
  <c r="P65" i="15" s="1"/>
  <c r="HC65" i="9" a="1"/>
  <c r="HC65" i="9" s="1"/>
  <c r="HA65" i="9" a="1"/>
  <c r="HA65" i="9" s="1"/>
  <c r="GY65" i="9" a="1"/>
  <c r="GY65" i="9" s="1"/>
  <c r="AB65" i="10" s="1"/>
  <c r="AD68" i="8" s="1"/>
  <c r="HD65" i="9" a="1"/>
  <c r="HD65" i="9" s="1"/>
  <c r="HB65" i="9" a="1"/>
  <c r="HB65" i="9" s="1"/>
  <c r="AF65" i="14" s="1"/>
  <c r="GZ65" i="9" a="1"/>
  <c r="GZ65" i="9" s="1"/>
  <c r="CN65" i="9" a="1"/>
  <c r="CN65" i="9" s="1"/>
  <c r="CL65" i="9" a="1"/>
  <c r="CL65" i="9" s="1"/>
  <c r="CJ65" i="9" a="1"/>
  <c r="CJ65" i="9" s="1"/>
  <c r="CO65" i="9" a="1"/>
  <c r="CO65" i="9" s="1"/>
  <c r="CM65" i="9" a="1"/>
  <c r="CM65" i="9" s="1"/>
  <c r="CK65" i="9" a="1"/>
  <c r="CK65" i="9" s="1"/>
  <c r="CI65" i="9" a="1"/>
  <c r="CI65" i="9" s="1"/>
  <c r="O65" i="10" s="1"/>
  <c r="HT65" i="9" a="1"/>
  <c r="HT65" i="9" s="1"/>
  <c r="HR65" i="9" a="1"/>
  <c r="HR65" i="9" s="1"/>
  <c r="AI65" i="14" s="1"/>
  <c r="HP65" i="9" a="1"/>
  <c r="HP65" i="9" s="1"/>
  <c r="HU65" i="9" a="1"/>
  <c r="HU65" i="9" s="1"/>
  <c r="R65" i="15" s="1"/>
  <c r="HS65" i="9" a="1"/>
  <c r="HS65" i="9" s="1"/>
  <c r="HQ65" i="9" a="1"/>
  <c r="HQ65" i="9" s="1"/>
  <c r="HO65" i="9" a="1"/>
  <c r="HO65" i="9" s="1"/>
  <c r="AD65" i="10" s="1"/>
  <c r="AG68" i="8" s="1"/>
  <c r="DT65" i="9" a="1"/>
  <c r="DT65" i="9" s="1"/>
  <c r="DR65" i="9" a="1"/>
  <c r="DR65" i="9" s="1"/>
  <c r="O65" i="14" s="1"/>
  <c r="DP65" i="9" a="1"/>
  <c r="DP65" i="9" s="1"/>
  <c r="DU65" i="9" a="1"/>
  <c r="DU65" i="9" s="1"/>
  <c r="H65" i="15" s="1"/>
  <c r="DS65" i="9" a="1"/>
  <c r="DS65" i="9" s="1"/>
  <c r="DQ65" i="9" a="1"/>
  <c r="DQ65" i="9" s="1"/>
  <c r="DO65" i="9" a="1"/>
  <c r="DO65" i="9" s="1"/>
  <c r="R65" i="10" s="1"/>
  <c r="G68" i="7" s="1"/>
  <c r="IR65" i="9" a="1"/>
  <c r="IR65" i="9" s="1"/>
  <c r="IP65" i="9" a="1"/>
  <c r="IP65" i="9" s="1"/>
  <c r="AM65" i="14" s="1"/>
  <c r="IN65" i="9" a="1"/>
  <c r="IN65" i="9" s="1"/>
  <c r="IS65" i="9" a="1"/>
  <c r="IS65" i="9" s="1"/>
  <c r="U65" i="15" s="1"/>
  <c r="IQ65" i="9" a="1"/>
  <c r="IQ65" i="9" s="1"/>
  <c r="IO65" i="9" a="1"/>
  <c r="IO65" i="9" s="1"/>
  <c r="IM65" i="9" a="1"/>
  <c r="IM65" i="9" s="1"/>
  <c r="AG65" i="10" s="1"/>
  <c r="AK68" i="8" s="1"/>
  <c r="J65" i="6"/>
  <c r="GO61" i="9" a="1"/>
  <c r="GO61" i="9" s="1"/>
  <c r="N61" i="15" s="1"/>
  <c r="GM61" i="9" a="1"/>
  <c r="GM61" i="9" s="1"/>
  <c r="GK61" i="9" a="1"/>
  <c r="GK61" i="9" s="1"/>
  <c r="GI61" i="9" a="1"/>
  <c r="GI61" i="9" s="1"/>
  <c r="Z61" i="10" s="1"/>
  <c r="AB64" i="8" s="1"/>
  <c r="GL61" i="9" a="1"/>
  <c r="GL61" i="9" s="1"/>
  <c r="AD61" i="14" s="1"/>
  <c r="GN61" i="9" a="1"/>
  <c r="GN61" i="9" s="1"/>
  <c r="GJ61" i="9" a="1"/>
  <c r="GJ61" i="9" s="1"/>
  <c r="AR61" i="9" a="1"/>
  <c r="AR61" i="9" s="1"/>
  <c r="AP61" i="9" a="1"/>
  <c r="AP61" i="9" s="1"/>
  <c r="I61" i="14" s="1"/>
  <c r="AN61" i="9" a="1"/>
  <c r="AN61" i="9" s="1"/>
  <c r="AS61" i="9" a="1"/>
  <c r="AS61" i="9" s="1"/>
  <c r="E61" i="15" s="1"/>
  <c r="AO61" i="9" a="1"/>
  <c r="AO61" i="9" s="1"/>
  <c r="AQ61" i="9" a="1"/>
  <c r="AQ61" i="9" s="1"/>
  <c r="AM61" i="9" a="1"/>
  <c r="AM61" i="9" s="1"/>
  <c r="I61" i="10" s="1"/>
  <c r="S64" i="6" s="1"/>
  <c r="ER61" i="9" a="1"/>
  <c r="ER61" i="9" s="1"/>
  <c r="EP61" i="9" a="1"/>
  <c r="EP61" i="9" s="1"/>
  <c r="R61" i="14" s="1"/>
  <c r="EN61" i="9" a="1"/>
  <c r="EN61" i="9" s="1"/>
  <c r="EQ61" i="9" a="1"/>
  <c r="EQ61" i="9" s="1"/>
  <c r="EM61" i="9" a="1"/>
  <c r="EM61" i="9" s="1"/>
  <c r="U61" i="10" s="1"/>
  <c r="J64" i="7" s="1"/>
  <c r="P64" i="7" s="1"/>
  <c r="ES61" i="9" a="1"/>
  <c r="ES61" i="9" s="1"/>
  <c r="K61" i="15" s="1"/>
  <c r="EO61" i="9" a="1"/>
  <c r="EO61" i="9" s="1"/>
  <c r="T61" i="9" a="1"/>
  <c r="T61" i="9" s="1"/>
  <c r="R61" i="9" a="1"/>
  <c r="R61" i="9" s="1"/>
  <c r="E61" i="14" s="1"/>
  <c r="P61" i="9" a="1"/>
  <c r="P61" i="9" s="1"/>
  <c r="U61" i="9" a="1"/>
  <c r="U61" i="9" s="1"/>
  <c r="B61" i="15" s="1"/>
  <c r="Q61" i="9" a="1"/>
  <c r="Q61" i="9" s="1"/>
  <c r="S61" i="9" a="1"/>
  <c r="S61" i="9" s="1"/>
  <c r="O61" i="9" a="1"/>
  <c r="O61" i="9" s="1"/>
  <c r="F61" i="10" s="1"/>
  <c r="EZ61" i="9" a="1"/>
  <c r="EZ61" i="9" s="1"/>
  <c r="EX61" i="9" a="1"/>
  <c r="EX61" i="9" s="1"/>
  <c r="W61" i="14" s="1"/>
  <c r="X61" i="14" s="1"/>
  <c r="T61" i="14" s="1"/>
  <c r="EV61" i="9" a="1"/>
  <c r="EV61" i="9" s="1"/>
  <c r="FA61" i="9" a="1"/>
  <c r="FA61" i="9" s="1"/>
  <c r="EW61" i="9" a="1"/>
  <c r="EW61" i="9" s="1"/>
  <c r="EY61" i="9" a="1"/>
  <c r="EY61" i="9" s="1"/>
  <c r="EU61" i="9" a="1"/>
  <c r="EU61" i="9" s="1"/>
  <c r="J114" i="12" s="1"/>
  <c r="C64" i="8"/>
  <c r="C64" i="7"/>
  <c r="C64" i="6"/>
  <c r="C63" i="3"/>
  <c r="G61" i="6"/>
  <c r="H61" i="6" s="1"/>
  <c r="F61" i="6"/>
  <c r="FH56" i="9" a="1"/>
  <c r="FH56" i="9" s="1"/>
  <c r="FF56" i="9" a="1"/>
  <c r="FF56" i="9" s="1"/>
  <c r="AA56" i="14" s="1"/>
  <c r="FD56" i="9" a="1"/>
  <c r="FD56" i="9" s="1"/>
  <c r="FI56" i="9" a="1"/>
  <c r="FI56" i="9" s="1"/>
  <c r="L56" i="15" s="1"/>
  <c r="FG56" i="9" a="1"/>
  <c r="FG56" i="9" s="1"/>
  <c r="FE56" i="9" a="1"/>
  <c r="FE56" i="9" s="1"/>
  <c r="FC56" i="9" a="1"/>
  <c r="FC56" i="9" s="1"/>
  <c r="AB56" i="9" a="1"/>
  <c r="AB56" i="9" s="1"/>
  <c r="Z56" i="9" a="1"/>
  <c r="Z56" i="9" s="1"/>
  <c r="F56" i="14" s="1"/>
  <c r="X56" i="9" a="1"/>
  <c r="X56" i="9" s="1"/>
  <c r="AC56" i="9" a="1"/>
  <c r="AC56" i="9" s="1"/>
  <c r="C56" i="15" s="1"/>
  <c r="AA56" i="9" a="1"/>
  <c r="AA56" i="9" s="1"/>
  <c r="Y56" i="9" a="1"/>
  <c r="Y56" i="9" s="1"/>
  <c r="W56" i="9" a="1"/>
  <c r="W56" i="9" s="1"/>
  <c r="G56" i="10" s="1"/>
  <c r="EJ55" i="9" a="1"/>
  <c r="EJ55" i="9" s="1"/>
  <c r="EH55" i="9" a="1"/>
  <c r="EH55" i="9" s="1"/>
  <c r="Q55" i="14" s="1"/>
  <c r="EF55" i="9" a="1"/>
  <c r="EF55" i="9" s="1"/>
  <c r="EK55" i="9" a="1"/>
  <c r="EK55" i="9" s="1"/>
  <c r="J55" i="15" s="1"/>
  <c r="EI55" i="9" a="1"/>
  <c r="EI55" i="9" s="1"/>
  <c r="EG55" i="9" a="1"/>
  <c r="EG55" i="9" s="1"/>
  <c r="EE55" i="9" a="1"/>
  <c r="EE55" i="9" s="1"/>
  <c r="T55" i="10" s="1"/>
  <c r="I58" i="7" s="1"/>
  <c r="HT52" i="9" a="1"/>
  <c r="HT52" i="9" s="1"/>
  <c r="HR52" i="9" a="1"/>
  <c r="HR52" i="9" s="1"/>
  <c r="AI52" i="14" s="1"/>
  <c r="HP52" i="9" a="1"/>
  <c r="HP52" i="9" s="1"/>
  <c r="HU52" i="9" a="1"/>
  <c r="HU52" i="9" s="1"/>
  <c r="R52" i="15" s="1"/>
  <c r="HS52" i="9" a="1"/>
  <c r="HS52" i="9" s="1"/>
  <c r="HQ52" i="9" a="1"/>
  <c r="HQ52" i="9" s="1"/>
  <c r="HO52" i="9" a="1"/>
  <c r="HO52" i="9" s="1"/>
  <c r="AD52" i="10" s="1"/>
  <c r="AG55" i="8" s="1"/>
  <c r="CN52" i="9" a="1"/>
  <c r="CN52" i="9" s="1"/>
  <c r="CL52" i="9" a="1"/>
  <c r="CL52" i="9" s="1"/>
  <c r="CJ52" i="9" a="1"/>
  <c r="CJ52" i="9" s="1"/>
  <c r="CO52" i="9" a="1"/>
  <c r="CO52" i="9" s="1"/>
  <c r="CM52" i="9" a="1"/>
  <c r="CM52" i="9" s="1"/>
  <c r="CK52" i="9" a="1"/>
  <c r="CK52" i="9" s="1"/>
  <c r="CI52" i="9" a="1"/>
  <c r="CI52" i="9" s="1"/>
  <c r="O52" i="10" s="1"/>
  <c r="GV51" i="9" a="1"/>
  <c r="GV51" i="9" s="1"/>
  <c r="GT51" i="9" a="1"/>
  <c r="GT51" i="9" s="1"/>
  <c r="AE51" i="14" s="1"/>
  <c r="GR51" i="9" a="1"/>
  <c r="GR51" i="9" s="1"/>
  <c r="GW51" i="9" a="1"/>
  <c r="GW51" i="9" s="1"/>
  <c r="O51" i="15" s="1"/>
  <c r="GU51" i="9" a="1"/>
  <c r="GU51" i="9" s="1"/>
  <c r="GS51" i="9" a="1"/>
  <c r="GS51" i="9" s="1"/>
  <c r="GQ51" i="9" a="1"/>
  <c r="GQ51" i="9" s="1"/>
  <c r="AA51" i="10" s="1"/>
  <c r="AC54" i="8" s="1"/>
  <c r="BP51" i="9" a="1"/>
  <c r="BP51" i="9" s="1"/>
  <c r="BN51" i="9" a="1"/>
  <c r="BN51" i="9" s="1"/>
  <c r="J51" i="14" s="1"/>
  <c r="K51" i="14" s="1"/>
  <c r="BL51" i="9" a="1"/>
  <c r="BL51" i="9" s="1"/>
  <c r="BQ51" i="9" a="1"/>
  <c r="BQ51" i="9" s="1"/>
  <c r="F51" i="15" s="1"/>
  <c r="BO51" i="9" a="1"/>
  <c r="BO51" i="9" s="1"/>
  <c r="BM51" i="9" a="1"/>
  <c r="BM51" i="9" s="1"/>
  <c r="BK51" i="9" a="1"/>
  <c r="BK51" i="9" s="1"/>
  <c r="L51" i="10" s="1"/>
  <c r="AJ49" i="14"/>
  <c r="FP47" i="9" a="1"/>
  <c r="FP47" i="9" s="1"/>
  <c r="FN47" i="9" a="1"/>
  <c r="FN47" i="9" s="1"/>
  <c r="FL47" i="9" a="1"/>
  <c r="FL47" i="9" s="1"/>
  <c r="FQ47" i="9" a="1"/>
  <c r="FQ47" i="9" s="1"/>
  <c r="FO47" i="9" a="1"/>
  <c r="FO47" i="9" s="1"/>
  <c r="FM47" i="9" a="1"/>
  <c r="FM47" i="9" s="1"/>
  <c r="FK47" i="9" a="1"/>
  <c r="FK47" i="9" s="1"/>
  <c r="W47" i="10" s="1"/>
  <c r="AJ47" i="9" a="1"/>
  <c r="AJ47" i="9" s="1"/>
  <c r="AH47" i="9" a="1"/>
  <c r="AH47" i="9" s="1"/>
  <c r="H47" i="14" s="1"/>
  <c r="AF47" i="9" a="1"/>
  <c r="AF47" i="9" s="1"/>
  <c r="AK47" i="9" a="1"/>
  <c r="AK47" i="9" s="1"/>
  <c r="D47" i="15" s="1"/>
  <c r="AI47" i="9" a="1"/>
  <c r="AI47" i="9" s="1"/>
  <c r="AG47" i="9" a="1"/>
  <c r="AG47" i="9" s="1"/>
  <c r="AE47" i="9" a="1"/>
  <c r="AE47" i="9" s="1"/>
  <c r="H47" i="10" s="1"/>
  <c r="EJ43" i="9" a="1"/>
  <c r="EJ43" i="9" s="1"/>
  <c r="EH43" i="9" a="1"/>
  <c r="EH43" i="9" s="1"/>
  <c r="Q43" i="14" s="1"/>
  <c r="EF43" i="9" a="1"/>
  <c r="EF43" i="9" s="1"/>
  <c r="EK43" i="9" a="1"/>
  <c r="EK43" i="9" s="1"/>
  <c r="J43" i="15" s="1"/>
  <c r="EI43" i="9" a="1"/>
  <c r="EI43" i="9" s="1"/>
  <c r="EG43" i="9" a="1"/>
  <c r="EG43" i="9" s="1"/>
  <c r="EE43" i="9" a="1"/>
  <c r="EE43" i="9" s="1"/>
  <c r="T43" i="10" s="1"/>
  <c r="I46" i="7" s="1"/>
  <c r="AH61" i="8"/>
  <c r="S57" i="10"/>
  <c r="H60" i="7" s="1"/>
  <c r="FQ56" i="9" a="1"/>
  <c r="FQ56" i="9" s="1"/>
  <c r="FO56" i="9" a="1"/>
  <c r="FO56" i="9" s="1"/>
  <c r="FM56" i="9" a="1"/>
  <c r="FM56" i="9" s="1"/>
  <c r="FK56" i="9" a="1"/>
  <c r="FK56" i="9" s="1"/>
  <c r="W56" i="10" s="1"/>
  <c r="FP56" i="9" a="1"/>
  <c r="FP56" i="9" s="1"/>
  <c r="FN56" i="9" a="1"/>
  <c r="FN56" i="9" s="1"/>
  <c r="FL56" i="9" a="1"/>
  <c r="FL56" i="9" s="1"/>
  <c r="AK56" i="9" a="1"/>
  <c r="AK56" i="9" s="1"/>
  <c r="D56" i="15" s="1"/>
  <c r="AI56" i="9" a="1"/>
  <c r="AI56" i="9" s="1"/>
  <c r="AG56" i="9" a="1"/>
  <c r="AG56" i="9" s="1"/>
  <c r="AE56" i="9" a="1"/>
  <c r="AE56" i="9" s="1"/>
  <c r="H56" i="10" s="1"/>
  <c r="AJ56" i="9" a="1"/>
  <c r="AJ56" i="9" s="1"/>
  <c r="AH56" i="9" a="1"/>
  <c r="AH56" i="9" s="1"/>
  <c r="H56" i="14" s="1"/>
  <c r="AF56" i="9" a="1"/>
  <c r="AF56" i="9" s="1"/>
  <c r="EK52" i="9" a="1"/>
  <c r="EK52" i="9" s="1"/>
  <c r="J52" i="15" s="1"/>
  <c r="EI52" i="9" a="1"/>
  <c r="EI52" i="9" s="1"/>
  <c r="EG52" i="9" a="1"/>
  <c r="EG52" i="9" s="1"/>
  <c r="EE52" i="9" a="1"/>
  <c r="EE52" i="9" s="1"/>
  <c r="T52" i="10" s="1"/>
  <c r="I55" i="7" s="1"/>
  <c r="EJ52" i="9" a="1"/>
  <c r="EJ52" i="9" s="1"/>
  <c r="EH52" i="9" a="1"/>
  <c r="EH52" i="9" s="1"/>
  <c r="Q52" i="14" s="1"/>
  <c r="EF52" i="9" a="1"/>
  <c r="EF52" i="9" s="1"/>
  <c r="AC61" i="9" a="1"/>
  <c r="AC61" i="9" s="1"/>
  <c r="C61" i="15" s="1"/>
  <c r="AA61" i="9" a="1"/>
  <c r="AA61" i="9" s="1"/>
  <c r="Y61" i="9" a="1"/>
  <c r="Y61" i="9" s="1"/>
  <c r="W61" i="9" a="1"/>
  <c r="W61" i="9" s="1"/>
  <c r="G61" i="10" s="1"/>
  <c r="AB61" i="9" a="1"/>
  <c r="AB61" i="9" s="1"/>
  <c r="X61" i="9" a="1"/>
  <c r="X61" i="9" s="1"/>
  <c r="Z61" i="9" a="1"/>
  <c r="Z61" i="9" s="1"/>
  <c r="F61" i="14" s="1"/>
  <c r="G61" i="14" s="1"/>
  <c r="DM60" i="9" a="1"/>
  <c r="DM60" i="9" s="1"/>
  <c r="G60" i="15" s="1"/>
  <c r="DK60" i="9" a="1"/>
  <c r="DK60" i="9" s="1"/>
  <c r="DI60" i="9" a="1"/>
  <c r="DI60" i="9" s="1"/>
  <c r="DG60" i="9" a="1"/>
  <c r="DG60" i="9" s="1"/>
  <c r="Q60" i="10" s="1"/>
  <c r="F63" i="7" s="1"/>
  <c r="DL60" i="9" a="1"/>
  <c r="DL60" i="9" s="1"/>
  <c r="DH60" i="9" a="1"/>
  <c r="DH60" i="9" s="1"/>
  <c r="DJ60" i="9" a="1"/>
  <c r="DJ60" i="9" s="1"/>
  <c r="N60" i="14" s="1"/>
  <c r="FY56" i="9" a="1"/>
  <c r="FY56" i="9" s="1"/>
  <c r="FW56" i="9" a="1"/>
  <c r="FW56" i="9" s="1"/>
  <c r="FU56" i="9" a="1"/>
  <c r="FU56" i="9" s="1"/>
  <c r="FS56" i="9" a="1"/>
  <c r="FS56" i="9" s="1"/>
  <c r="X56" i="10" s="1"/>
  <c r="FX56" i="9" a="1"/>
  <c r="FX56" i="9" s="1"/>
  <c r="FV56" i="9" a="1"/>
  <c r="FV56" i="9" s="1"/>
  <c r="FT56" i="9" a="1"/>
  <c r="FT56" i="9" s="1"/>
  <c r="BY56" i="9" a="1"/>
  <c r="BY56" i="9" s="1"/>
  <c r="BW56" i="9" a="1"/>
  <c r="BW56" i="9" s="1"/>
  <c r="BU56" i="9" a="1"/>
  <c r="BU56" i="9" s="1"/>
  <c r="BS56" i="9" a="1"/>
  <c r="BS56" i="9" s="1"/>
  <c r="M56" i="10" s="1"/>
  <c r="BX56" i="9" a="1"/>
  <c r="BX56" i="9" s="1"/>
  <c r="BV56" i="9" a="1"/>
  <c r="BV56" i="9" s="1"/>
  <c r="BT56" i="9" a="1"/>
  <c r="BT56" i="9" s="1"/>
  <c r="HM55" i="9" a="1"/>
  <c r="HM55" i="9" s="1"/>
  <c r="Q55" i="15" s="1"/>
  <c r="HK55" i="9" a="1"/>
  <c r="HK55" i="9" s="1"/>
  <c r="HI55" i="9" a="1"/>
  <c r="HI55" i="9" s="1"/>
  <c r="HG55" i="9" a="1"/>
  <c r="HG55" i="9" s="1"/>
  <c r="AC55" i="10" s="1"/>
  <c r="AF58" i="8" s="1"/>
  <c r="HL55" i="9" a="1"/>
  <c r="HL55" i="9" s="1"/>
  <c r="HJ55" i="9" a="1"/>
  <c r="HJ55" i="9" s="1"/>
  <c r="AH55" i="14" s="1"/>
  <c r="HH55" i="9" a="1"/>
  <c r="HH55" i="9" s="1"/>
  <c r="CG55" i="9" a="1"/>
  <c r="CG55" i="9" s="1"/>
  <c r="CE55" i="9" a="1"/>
  <c r="CE55" i="9" s="1"/>
  <c r="CC55" i="9" a="1"/>
  <c r="CC55" i="9" s="1"/>
  <c r="CA55" i="9" a="1"/>
  <c r="CA55" i="9" s="1"/>
  <c r="N55" i="10" s="1"/>
  <c r="CF55" i="9" a="1"/>
  <c r="CF55" i="9" s="1"/>
  <c r="CD55" i="9" a="1"/>
  <c r="CD55" i="9" s="1"/>
  <c r="CB55" i="9" a="1"/>
  <c r="CB55" i="9" s="1"/>
  <c r="GO54" i="9" a="1"/>
  <c r="GO54" i="9" s="1"/>
  <c r="N54" i="15" s="1"/>
  <c r="GM54" i="9" a="1"/>
  <c r="GM54" i="9" s="1"/>
  <c r="GK54" i="9" a="1"/>
  <c r="GK54" i="9" s="1"/>
  <c r="GI54" i="9" a="1"/>
  <c r="GI54" i="9" s="1"/>
  <c r="Z54" i="10" s="1"/>
  <c r="AB57" i="8" s="1"/>
  <c r="AE57" i="8" s="1"/>
  <c r="GN54" i="9" a="1"/>
  <c r="GN54" i="9" s="1"/>
  <c r="GL54" i="9" a="1"/>
  <c r="GL54" i="9" s="1"/>
  <c r="AD54" i="14" s="1"/>
  <c r="GJ54" i="9" a="1"/>
  <c r="GJ54" i="9" s="1"/>
  <c r="BI54" i="9" a="1"/>
  <c r="BI54" i="9" s="1"/>
  <c r="BG54" i="9" a="1"/>
  <c r="BG54" i="9" s="1"/>
  <c r="BE54" i="9" a="1"/>
  <c r="BE54" i="9" s="1"/>
  <c r="BC54" i="9" a="1"/>
  <c r="BC54" i="9" s="1"/>
  <c r="K54" i="10" s="1"/>
  <c r="BH54" i="9" a="1"/>
  <c r="BH54" i="9" s="1"/>
  <c r="BF54" i="9" a="1"/>
  <c r="BF54" i="9" s="1"/>
  <c r="BD54" i="9" a="1"/>
  <c r="BD54" i="9" s="1"/>
  <c r="FQ53" i="9" a="1"/>
  <c r="FQ53" i="9" s="1"/>
  <c r="FO53" i="9" a="1"/>
  <c r="FO53" i="9" s="1"/>
  <c r="FM53" i="9" a="1"/>
  <c r="FM53" i="9" s="1"/>
  <c r="FK53" i="9" a="1"/>
  <c r="FK53" i="9" s="1"/>
  <c r="W53" i="10" s="1"/>
  <c r="FP53" i="9" a="1"/>
  <c r="FP53" i="9" s="1"/>
  <c r="FN53" i="9" a="1"/>
  <c r="FN53" i="9" s="1"/>
  <c r="FL53" i="9" a="1"/>
  <c r="FL53" i="9" s="1"/>
  <c r="AK53" i="9" a="1"/>
  <c r="AK53" i="9" s="1"/>
  <c r="D53" i="15" s="1"/>
  <c r="AI53" i="9" a="1"/>
  <c r="AI53" i="9" s="1"/>
  <c r="AG53" i="9" a="1"/>
  <c r="AG53" i="9" s="1"/>
  <c r="AE53" i="9" a="1"/>
  <c r="AE53" i="9" s="1"/>
  <c r="H53" i="10" s="1"/>
  <c r="AJ53" i="9" a="1"/>
  <c r="AJ53" i="9" s="1"/>
  <c r="AH53" i="9" a="1"/>
  <c r="AH53" i="9" s="1"/>
  <c r="H53" i="14" s="1"/>
  <c r="AF53" i="9" a="1"/>
  <c r="AF53" i="9" s="1"/>
  <c r="G56" i="6"/>
  <c r="H56" i="6" s="1"/>
  <c r="I56" i="6" s="1"/>
  <c r="F56" i="6"/>
  <c r="ES52" i="9" a="1"/>
  <c r="ES52" i="9" s="1"/>
  <c r="K52" i="15" s="1"/>
  <c r="EQ52" i="9" a="1"/>
  <c r="EQ52" i="9" s="1"/>
  <c r="EO52" i="9" a="1"/>
  <c r="EO52" i="9" s="1"/>
  <c r="EM52" i="9" a="1"/>
  <c r="EM52" i="9" s="1"/>
  <c r="U52" i="10" s="1"/>
  <c r="J55" i="7" s="1"/>
  <c r="ER52" i="9" a="1"/>
  <c r="ER52" i="9" s="1"/>
  <c r="EP52" i="9" a="1"/>
  <c r="EP52" i="9" s="1"/>
  <c r="R52" i="14" s="1"/>
  <c r="EN52" i="9" a="1"/>
  <c r="EN52" i="9" s="1"/>
  <c r="AS52" i="9" a="1"/>
  <c r="AS52" i="9" s="1"/>
  <c r="E52" i="15" s="1"/>
  <c r="AQ52" i="9" a="1"/>
  <c r="AQ52" i="9" s="1"/>
  <c r="AO52" i="9" a="1"/>
  <c r="AO52" i="9" s="1"/>
  <c r="AM52" i="9" a="1"/>
  <c r="AM52" i="9" s="1"/>
  <c r="I52" i="10" s="1"/>
  <c r="S55" i="6" s="1"/>
  <c r="AR52" i="9" a="1"/>
  <c r="AR52" i="9" s="1"/>
  <c r="AP52" i="9" a="1"/>
  <c r="AP52" i="9" s="1"/>
  <c r="I52" i="14" s="1"/>
  <c r="AN52" i="9" a="1"/>
  <c r="AN52" i="9" s="1"/>
  <c r="GG51" i="9" a="1"/>
  <c r="GG51" i="9" s="1"/>
  <c r="M51" i="15" s="1"/>
  <c r="GE51" i="9" a="1"/>
  <c r="GE51" i="9" s="1"/>
  <c r="GC51" i="9" a="1"/>
  <c r="GC51" i="9" s="1"/>
  <c r="GA51" i="9" a="1"/>
  <c r="GA51" i="9" s="1"/>
  <c r="Y51" i="10" s="1"/>
  <c r="AA54" i="8" s="1"/>
  <c r="GF51" i="9" a="1"/>
  <c r="GF51" i="9" s="1"/>
  <c r="GD51" i="9" a="1"/>
  <c r="GD51" i="9" s="1"/>
  <c r="AC51" i="14" s="1"/>
  <c r="GB51" i="9" a="1"/>
  <c r="GB51" i="9" s="1"/>
  <c r="BA51" i="9" a="1"/>
  <c r="BA51" i="9" s="1"/>
  <c r="AY51" i="9" a="1"/>
  <c r="AY51" i="9" s="1"/>
  <c r="AW51" i="9" a="1"/>
  <c r="AW51" i="9" s="1"/>
  <c r="AU51" i="9" a="1"/>
  <c r="AU51" i="9" s="1"/>
  <c r="J51" i="10" s="1"/>
  <c r="AZ51" i="9" a="1"/>
  <c r="AZ51" i="9" s="1"/>
  <c r="AX51" i="9" a="1"/>
  <c r="AX51" i="9" s="1"/>
  <c r="AV51" i="9" a="1"/>
  <c r="AV51" i="9" s="1"/>
  <c r="FI50" i="9" a="1"/>
  <c r="FI50" i="9" s="1"/>
  <c r="L50" i="15" s="1"/>
  <c r="FG50" i="9" a="1"/>
  <c r="FG50" i="9" s="1"/>
  <c r="FE50" i="9" a="1"/>
  <c r="FE50" i="9" s="1"/>
  <c r="FC50" i="9" a="1"/>
  <c r="FC50" i="9" s="1"/>
  <c r="FH50" i="9" a="1"/>
  <c r="FH50" i="9" s="1"/>
  <c r="FF50" i="9" a="1"/>
  <c r="FF50" i="9" s="1"/>
  <c r="AA50" i="14" s="1"/>
  <c r="FD50" i="9" a="1"/>
  <c r="FD50" i="9" s="1"/>
  <c r="AC50" i="9" a="1"/>
  <c r="AC50" i="9" s="1"/>
  <c r="C50" i="15" s="1"/>
  <c r="AA50" i="9" a="1"/>
  <c r="AA50" i="9" s="1"/>
  <c r="Y50" i="9" a="1"/>
  <c r="Y50" i="9" s="1"/>
  <c r="W50" i="9" a="1"/>
  <c r="W50" i="9" s="1"/>
  <c r="G50" i="10" s="1"/>
  <c r="AB50" i="9" a="1"/>
  <c r="AB50" i="9" s="1"/>
  <c r="Z50" i="9" a="1"/>
  <c r="Z50" i="9" s="1"/>
  <c r="F50" i="14" s="1"/>
  <c r="G50" i="14" s="1"/>
  <c r="X50" i="9" a="1"/>
  <c r="X50" i="9" s="1"/>
  <c r="EK49" i="9" a="1"/>
  <c r="EK49" i="9" s="1"/>
  <c r="J49" i="15" s="1"/>
  <c r="EI49" i="9" a="1"/>
  <c r="EI49" i="9" s="1"/>
  <c r="EG49" i="9" a="1"/>
  <c r="EG49" i="9" s="1"/>
  <c r="EE49" i="9" a="1"/>
  <c r="EE49" i="9" s="1"/>
  <c r="T49" i="10" s="1"/>
  <c r="I52" i="7" s="1"/>
  <c r="O52" i="7" s="1"/>
  <c r="EJ49" i="9" a="1"/>
  <c r="EJ49" i="9" s="1"/>
  <c r="EH49" i="9" a="1"/>
  <c r="EH49" i="9" s="1"/>
  <c r="Q49" i="14" s="1"/>
  <c r="EF49" i="9" a="1"/>
  <c r="EF49" i="9" s="1"/>
  <c r="IS47" i="9" a="1"/>
  <c r="IS47" i="9" s="1"/>
  <c r="U47" i="15" s="1"/>
  <c r="IQ47" i="9" a="1"/>
  <c r="IQ47" i="9" s="1"/>
  <c r="IO47" i="9" a="1"/>
  <c r="IO47" i="9" s="1"/>
  <c r="IM47" i="9" a="1"/>
  <c r="IM47" i="9" s="1"/>
  <c r="AG47" i="10" s="1"/>
  <c r="AK50" i="8" s="1"/>
  <c r="IR47" i="9" a="1"/>
  <c r="IR47" i="9" s="1"/>
  <c r="IP47" i="9" a="1"/>
  <c r="IP47" i="9" s="1"/>
  <c r="AM47" i="14" s="1"/>
  <c r="IN47" i="9" a="1"/>
  <c r="IN47" i="9" s="1"/>
  <c r="DU47" i="9" a="1"/>
  <c r="DU47" i="9" s="1"/>
  <c r="H47" i="15" s="1"/>
  <c r="DS47" i="9" a="1"/>
  <c r="DS47" i="9" s="1"/>
  <c r="DQ47" i="9" a="1"/>
  <c r="DQ47" i="9" s="1"/>
  <c r="DO47" i="9" a="1"/>
  <c r="DO47" i="9" s="1"/>
  <c r="R47" i="10" s="1"/>
  <c r="G50" i="7" s="1"/>
  <c r="DT47" i="9" a="1"/>
  <c r="DT47" i="9" s="1"/>
  <c r="DR47" i="9" a="1"/>
  <c r="DR47" i="9" s="1"/>
  <c r="O47" i="14" s="1"/>
  <c r="DP47" i="9" a="1"/>
  <c r="DP47" i="9" s="1"/>
  <c r="HU46" i="9" a="1"/>
  <c r="HU46" i="9" s="1"/>
  <c r="R46" i="15" s="1"/>
  <c r="HS46" i="9" a="1"/>
  <c r="HS46" i="9" s="1"/>
  <c r="HQ46" i="9" a="1"/>
  <c r="HQ46" i="9" s="1"/>
  <c r="HO46" i="9" a="1"/>
  <c r="HO46" i="9" s="1"/>
  <c r="AD46" i="10" s="1"/>
  <c r="AG49" i="8" s="1"/>
  <c r="HT46" i="9" a="1"/>
  <c r="HT46" i="9" s="1"/>
  <c r="HR46" i="9" a="1"/>
  <c r="HR46" i="9" s="1"/>
  <c r="AI46" i="14" s="1"/>
  <c r="AJ46" i="14" s="1"/>
  <c r="HP46" i="9" a="1"/>
  <c r="HP46" i="9" s="1"/>
  <c r="CO46" i="9" a="1"/>
  <c r="CO46" i="9" s="1"/>
  <c r="CM46" i="9" a="1"/>
  <c r="CM46" i="9" s="1"/>
  <c r="CK46" i="9" a="1"/>
  <c r="CK46" i="9" s="1"/>
  <c r="CI46" i="9" a="1"/>
  <c r="CI46" i="9" s="1"/>
  <c r="O46" i="10" s="1"/>
  <c r="CN46" i="9" a="1"/>
  <c r="CN46" i="9" s="1"/>
  <c r="CL46" i="9" a="1"/>
  <c r="CL46" i="9" s="1"/>
  <c r="CJ46" i="9" a="1"/>
  <c r="CJ46" i="9" s="1"/>
  <c r="GW45" i="9" a="1"/>
  <c r="GW45" i="9" s="1"/>
  <c r="O45" i="15" s="1"/>
  <c r="GU45" i="9" a="1"/>
  <c r="GU45" i="9" s="1"/>
  <c r="GS45" i="9" a="1"/>
  <c r="GS45" i="9" s="1"/>
  <c r="GQ45" i="9" a="1"/>
  <c r="GQ45" i="9" s="1"/>
  <c r="AA45" i="10" s="1"/>
  <c r="AC48" i="8" s="1"/>
  <c r="GV45" i="9" a="1"/>
  <c r="GV45" i="9" s="1"/>
  <c r="GT45" i="9" a="1"/>
  <c r="GT45" i="9" s="1"/>
  <c r="AE45" i="14" s="1"/>
  <c r="GR45" i="9" a="1"/>
  <c r="GR45" i="9" s="1"/>
  <c r="AE48" i="8"/>
  <c r="AM48" i="8" s="1"/>
  <c r="BQ45" i="9" a="1"/>
  <c r="BQ45" i="9" s="1"/>
  <c r="F45" i="15" s="1"/>
  <c r="BO45" i="9" a="1"/>
  <c r="BO45" i="9" s="1"/>
  <c r="BM45" i="9" a="1"/>
  <c r="BM45" i="9" s="1"/>
  <c r="BK45" i="9" a="1"/>
  <c r="BK45" i="9" s="1"/>
  <c r="L45" i="10" s="1"/>
  <c r="BP45" i="9" a="1"/>
  <c r="BP45" i="9" s="1"/>
  <c r="BN45" i="9" a="1"/>
  <c r="BN45" i="9" s="1"/>
  <c r="J45" i="14" s="1"/>
  <c r="K45" i="14" s="1"/>
  <c r="BL45" i="9" a="1"/>
  <c r="BL45" i="9" s="1"/>
  <c r="GG43" i="9" a="1"/>
  <c r="GG43" i="9" s="1"/>
  <c r="M43" i="15" s="1"/>
  <c r="GE43" i="9" a="1"/>
  <c r="GE43" i="9" s="1"/>
  <c r="GC43" i="9" a="1"/>
  <c r="GC43" i="9" s="1"/>
  <c r="GA43" i="9" a="1"/>
  <c r="GA43" i="9" s="1"/>
  <c r="Y43" i="10" s="1"/>
  <c r="AA46" i="8" s="1"/>
  <c r="GF43" i="9" a="1"/>
  <c r="GF43" i="9" s="1"/>
  <c r="GD43" i="9" a="1"/>
  <c r="GD43" i="9" s="1"/>
  <c r="AC43" i="14" s="1"/>
  <c r="GB43" i="9" a="1"/>
  <c r="GB43" i="9" s="1"/>
  <c r="BA43" i="9" a="1"/>
  <c r="BA43" i="9" s="1"/>
  <c r="AY43" i="9" a="1"/>
  <c r="AY43" i="9" s="1"/>
  <c r="AW43" i="9" a="1"/>
  <c r="AW43" i="9" s="1"/>
  <c r="AU43" i="9" a="1"/>
  <c r="AU43" i="9" s="1"/>
  <c r="J43" i="10" s="1"/>
  <c r="AZ43" i="9" a="1"/>
  <c r="AZ43" i="9" s="1"/>
  <c r="AX43" i="9" a="1"/>
  <c r="AX43" i="9" s="1"/>
  <c r="AV43" i="9" a="1"/>
  <c r="AV43" i="9" s="1"/>
  <c r="FI42" i="9" a="1"/>
  <c r="FI42" i="9" s="1"/>
  <c r="L42" i="15" s="1"/>
  <c r="FG42" i="9" a="1"/>
  <c r="FG42" i="9" s="1"/>
  <c r="FE42" i="9" a="1"/>
  <c r="FE42" i="9" s="1"/>
  <c r="FC42" i="9" a="1"/>
  <c r="FC42" i="9" s="1"/>
  <c r="FH42" i="9" a="1"/>
  <c r="FH42" i="9" s="1"/>
  <c r="FF42" i="9" a="1"/>
  <c r="FF42" i="9" s="1"/>
  <c r="AA42" i="14" s="1"/>
  <c r="FD42" i="9" a="1"/>
  <c r="FD42" i="9" s="1"/>
  <c r="AC42" i="9" a="1"/>
  <c r="AC42" i="9" s="1"/>
  <c r="C42" i="15" s="1"/>
  <c r="AA42" i="9" a="1"/>
  <c r="AA42" i="9" s="1"/>
  <c r="Y42" i="9" a="1"/>
  <c r="Y42" i="9" s="1"/>
  <c r="W42" i="9" a="1"/>
  <c r="W42" i="9" s="1"/>
  <c r="G42" i="10" s="1"/>
  <c r="AB42" i="9" a="1"/>
  <c r="AB42" i="9" s="1"/>
  <c r="Z42" i="9" a="1"/>
  <c r="Z42" i="9" s="1"/>
  <c r="F42" i="14" s="1"/>
  <c r="G42" i="14" s="1"/>
  <c r="X42" i="9" a="1"/>
  <c r="X42" i="9" s="1"/>
  <c r="EK41" i="9" a="1"/>
  <c r="EK41" i="9" s="1"/>
  <c r="J41" i="15" s="1"/>
  <c r="EI41" i="9" a="1"/>
  <c r="EI41" i="9" s="1"/>
  <c r="EG41" i="9" a="1"/>
  <c r="EG41" i="9" s="1"/>
  <c r="EE41" i="9" a="1"/>
  <c r="EE41" i="9" s="1"/>
  <c r="T41" i="10" s="1"/>
  <c r="I44" i="7" s="1"/>
  <c r="O44" i="7" s="1"/>
  <c r="EJ41" i="9" a="1"/>
  <c r="EJ41" i="9" s="1"/>
  <c r="EH41" i="9" a="1"/>
  <c r="EH41" i="9" s="1"/>
  <c r="Q41" i="14" s="1"/>
  <c r="EF41" i="9" a="1"/>
  <c r="EF41" i="9" s="1"/>
  <c r="HT38" i="9" a="1"/>
  <c r="HT38" i="9" s="1"/>
  <c r="HR38" i="9" a="1"/>
  <c r="HR38" i="9" s="1"/>
  <c r="AI38" i="14" s="1"/>
  <c r="HP38" i="9" a="1"/>
  <c r="HP38" i="9" s="1"/>
  <c r="HU38" i="9" a="1"/>
  <c r="HU38" i="9" s="1"/>
  <c r="R38" i="15" s="1"/>
  <c r="HQ38" i="9" a="1"/>
  <c r="HQ38" i="9" s="1"/>
  <c r="HS38" i="9" a="1"/>
  <c r="HS38" i="9" s="1"/>
  <c r="HO38" i="9" a="1"/>
  <c r="HO38" i="9" s="1"/>
  <c r="AD38" i="10" s="1"/>
  <c r="AG41" i="8" s="1"/>
  <c r="CN38" i="9" a="1"/>
  <c r="CN38" i="9" s="1"/>
  <c r="CL38" i="9" a="1"/>
  <c r="CL38" i="9" s="1"/>
  <c r="CJ38" i="9" a="1"/>
  <c r="CJ38" i="9" s="1"/>
  <c r="CO38" i="9" a="1"/>
  <c r="CO38" i="9" s="1"/>
  <c r="CK38" i="9" a="1"/>
  <c r="CK38" i="9" s="1"/>
  <c r="CM38" i="9" a="1"/>
  <c r="CM38" i="9" s="1"/>
  <c r="CI38" i="9" a="1"/>
  <c r="CI38" i="9" s="1"/>
  <c r="O38" i="10" s="1"/>
  <c r="GV37" i="9" a="1"/>
  <c r="GV37" i="9" s="1"/>
  <c r="GT37" i="9" a="1"/>
  <c r="GT37" i="9" s="1"/>
  <c r="AE37" i="14" s="1"/>
  <c r="GR37" i="9" a="1"/>
  <c r="GR37" i="9" s="1"/>
  <c r="GU37" i="9" a="1"/>
  <c r="GU37" i="9" s="1"/>
  <c r="GQ37" i="9" a="1"/>
  <c r="GQ37" i="9" s="1"/>
  <c r="AA37" i="10" s="1"/>
  <c r="AC40" i="8" s="1"/>
  <c r="GW37" i="9" a="1"/>
  <c r="GW37" i="9" s="1"/>
  <c r="O37" i="15" s="1"/>
  <c r="GS37" i="9" a="1"/>
  <c r="GS37" i="9" s="1"/>
  <c r="BP37" i="9" a="1"/>
  <c r="BP37" i="9" s="1"/>
  <c r="BN37" i="9" a="1"/>
  <c r="BN37" i="9" s="1"/>
  <c r="J37" i="14" s="1"/>
  <c r="K37" i="14" s="1"/>
  <c r="BL37" i="9" a="1"/>
  <c r="BL37" i="9" s="1"/>
  <c r="BK37" i="9" a="1"/>
  <c r="BK37" i="9" s="1"/>
  <c r="L37" i="10" s="1"/>
  <c r="BM37" i="9" a="1"/>
  <c r="BM37" i="9" s="1"/>
  <c r="BO37" i="9" a="1"/>
  <c r="BO37" i="9" s="1"/>
  <c r="BQ37" i="9" a="1"/>
  <c r="BQ37" i="9" s="1"/>
  <c r="F37" i="15" s="1"/>
  <c r="I49" i="15"/>
  <c r="DE49" i="9"/>
  <c r="S41" i="10"/>
  <c r="H44" i="7" s="1"/>
  <c r="CY41" i="9"/>
  <c r="BI40" i="9" a="1"/>
  <c r="BI40" i="9" s="1"/>
  <c r="BG40" i="9" a="1"/>
  <c r="BG40" i="9" s="1"/>
  <c r="BE40" i="9" a="1"/>
  <c r="BE40" i="9" s="1"/>
  <c r="BC40" i="9" a="1"/>
  <c r="BC40" i="9" s="1"/>
  <c r="K40" i="10" s="1"/>
  <c r="BF40" i="9" a="1"/>
  <c r="BF40" i="9" s="1"/>
  <c r="BH40" i="9" a="1"/>
  <c r="BH40" i="9" s="1"/>
  <c r="BD40" i="9" a="1"/>
  <c r="BD40" i="9" s="1"/>
  <c r="HD40" i="9" a="1"/>
  <c r="HD40" i="9" s="1"/>
  <c r="HB40" i="9" a="1"/>
  <c r="HB40" i="9" s="1"/>
  <c r="AF40" i="14" s="1"/>
  <c r="GZ40" i="9" a="1"/>
  <c r="GZ40" i="9" s="1"/>
  <c r="HC40" i="9" a="1"/>
  <c r="HC40" i="9" s="1"/>
  <c r="GY40" i="9" a="1"/>
  <c r="GY40" i="9" s="1"/>
  <c r="AB40" i="10" s="1"/>
  <c r="AD43" i="8" s="1"/>
  <c r="HE40" i="9" a="1"/>
  <c r="HE40" i="9" s="1"/>
  <c r="P40" i="15" s="1"/>
  <c r="HA40" i="9" a="1"/>
  <c r="HA40" i="9" s="1"/>
  <c r="CF40" i="9" a="1"/>
  <c r="CF40" i="9" s="1"/>
  <c r="CD40" i="9" a="1"/>
  <c r="CD40" i="9" s="1"/>
  <c r="CB40" i="9" a="1"/>
  <c r="CB40" i="9" s="1"/>
  <c r="CE40" i="9" a="1"/>
  <c r="CE40" i="9" s="1"/>
  <c r="CA40" i="9" a="1"/>
  <c r="CA40" i="9" s="1"/>
  <c r="N40" i="10" s="1"/>
  <c r="CG40" i="9" a="1"/>
  <c r="CG40" i="9" s="1"/>
  <c r="CC40" i="9" a="1"/>
  <c r="CC40" i="9" s="1"/>
  <c r="HL40" i="9" a="1"/>
  <c r="HL40" i="9" s="1"/>
  <c r="HJ40" i="9" a="1"/>
  <c r="HJ40" i="9" s="1"/>
  <c r="AH40" i="14" s="1"/>
  <c r="AJ40" i="14" s="1"/>
  <c r="HH40" i="9" a="1"/>
  <c r="HH40" i="9" s="1"/>
  <c r="HK40" i="9" a="1"/>
  <c r="HK40" i="9" s="1"/>
  <c r="HG40" i="9" a="1"/>
  <c r="HG40" i="9" s="1"/>
  <c r="AC40" i="10" s="1"/>
  <c r="AF43" i="8" s="1"/>
  <c r="AH43" i="8" s="1"/>
  <c r="HM40" i="9" a="1"/>
  <c r="HM40" i="9" s="1"/>
  <c r="Q40" i="15" s="1"/>
  <c r="HI40" i="9" a="1"/>
  <c r="HI40" i="9" s="1"/>
  <c r="ES39" i="9" a="1"/>
  <c r="ES39" i="9" s="1"/>
  <c r="K39" i="15" s="1"/>
  <c r="EQ39" i="9" a="1"/>
  <c r="EQ39" i="9" s="1"/>
  <c r="EO39" i="9" a="1"/>
  <c r="EO39" i="9" s="1"/>
  <c r="EM39" i="9" a="1"/>
  <c r="EM39" i="9" s="1"/>
  <c r="U39" i="10" s="1"/>
  <c r="J42" i="7" s="1"/>
  <c r="EP39" i="9" a="1"/>
  <c r="EP39" i="9" s="1"/>
  <c r="R39" i="14" s="1"/>
  <c r="ER39" i="9" a="1"/>
  <c r="ER39" i="9" s="1"/>
  <c r="EN39" i="9" a="1"/>
  <c r="EN39" i="9" s="1"/>
  <c r="AE40" i="8"/>
  <c r="DQ36" i="9" a="1"/>
  <c r="DQ36" i="9" s="1"/>
  <c r="DS36" i="9" a="1"/>
  <c r="DS36" i="9" s="1"/>
  <c r="DP36" i="9" a="1"/>
  <c r="DP36" i="9" s="1"/>
  <c r="DU36" i="9" a="1"/>
  <c r="DU36" i="9" s="1"/>
  <c r="H36" i="15" s="1"/>
  <c r="DR36" i="9" a="1"/>
  <c r="DR36" i="9" s="1"/>
  <c r="O36" i="14" s="1"/>
  <c r="DT36" i="9" a="1"/>
  <c r="DT36" i="9" s="1"/>
  <c r="DO36" i="9" a="1"/>
  <c r="DO36" i="9" s="1"/>
  <c r="R36" i="10" s="1"/>
  <c r="G39" i="7" s="1"/>
  <c r="P34" i="14"/>
  <c r="DB34" i="9"/>
  <c r="IB33" i="9" a="1"/>
  <c r="IB33" i="9" s="1"/>
  <c r="HZ33" i="9" a="1"/>
  <c r="HZ33" i="9" s="1"/>
  <c r="AK33" i="14" s="1"/>
  <c r="HX33" i="9" a="1"/>
  <c r="HX33" i="9" s="1"/>
  <c r="IC33" i="9" a="1"/>
  <c r="IC33" i="9" s="1"/>
  <c r="S33" i="15" s="1"/>
  <c r="IA33" i="9" a="1"/>
  <c r="IA33" i="9" s="1"/>
  <c r="HY33" i="9" a="1"/>
  <c r="HY33" i="9" s="1"/>
  <c r="HW33" i="9" a="1"/>
  <c r="HW33" i="9" s="1"/>
  <c r="AE33" i="10" s="1"/>
  <c r="AI36" i="8" s="1"/>
  <c r="CV33" i="9" a="1"/>
  <c r="CV33" i="9" s="1"/>
  <c r="CT33" i="9" a="1"/>
  <c r="CT33" i="9" s="1"/>
  <c r="CR33" i="9" a="1"/>
  <c r="CR33" i="9" s="1"/>
  <c r="CW33" i="9" a="1"/>
  <c r="CW33" i="9" s="1"/>
  <c r="CU33" i="9" a="1"/>
  <c r="CU33" i="9" s="1"/>
  <c r="CS33" i="9" a="1"/>
  <c r="CS33" i="9" s="1"/>
  <c r="CQ33" i="9" a="1"/>
  <c r="CQ33" i="9" s="1"/>
  <c r="P33" i="10" s="1"/>
  <c r="HD32" i="9" a="1"/>
  <c r="HD32" i="9" s="1"/>
  <c r="HB32" i="9" a="1"/>
  <c r="HB32" i="9" s="1"/>
  <c r="AF32" i="14" s="1"/>
  <c r="GZ32" i="9" a="1"/>
  <c r="GZ32" i="9" s="1"/>
  <c r="HE32" i="9" a="1"/>
  <c r="HE32" i="9" s="1"/>
  <c r="P32" i="15" s="1"/>
  <c r="HC32" i="9" a="1"/>
  <c r="HC32" i="9" s="1"/>
  <c r="HA32" i="9" a="1"/>
  <c r="HA32" i="9" s="1"/>
  <c r="GY32" i="9" a="1"/>
  <c r="GY32" i="9" s="1"/>
  <c r="AB32" i="10" s="1"/>
  <c r="AD35" i="8" s="1"/>
  <c r="FP29" i="9" a="1"/>
  <c r="FP29" i="9" s="1"/>
  <c r="FN29" i="9" a="1"/>
  <c r="FN29" i="9" s="1"/>
  <c r="FL29" i="9" a="1"/>
  <c r="FL29" i="9" s="1"/>
  <c r="FQ29" i="9" a="1"/>
  <c r="FQ29" i="9" s="1"/>
  <c r="FO29" i="9" a="1"/>
  <c r="FO29" i="9" s="1"/>
  <c r="FM29" i="9" a="1"/>
  <c r="FM29" i="9" s="1"/>
  <c r="FK29" i="9" a="1"/>
  <c r="FK29" i="9" s="1"/>
  <c r="W29" i="10" s="1"/>
  <c r="AJ29" i="9" a="1"/>
  <c r="AJ29" i="9" s="1"/>
  <c r="AH29" i="9" a="1"/>
  <c r="AH29" i="9" s="1"/>
  <c r="H29" i="14" s="1"/>
  <c r="AF29" i="9" a="1"/>
  <c r="AF29" i="9" s="1"/>
  <c r="AK29" i="9" a="1"/>
  <c r="AK29" i="9" s="1"/>
  <c r="D29" i="15" s="1"/>
  <c r="AI29" i="9" a="1"/>
  <c r="AI29" i="9" s="1"/>
  <c r="AG29" i="9" a="1"/>
  <c r="AG29" i="9" s="1"/>
  <c r="AE29" i="9" a="1"/>
  <c r="AE29" i="9" s="1"/>
  <c r="H29" i="10" s="1"/>
  <c r="ER28" i="9" a="1"/>
  <c r="ER28" i="9" s="1"/>
  <c r="EP28" i="9" a="1"/>
  <c r="EP28" i="9" s="1"/>
  <c r="R28" i="14" s="1"/>
  <c r="EN28" i="9" a="1"/>
  <c r="EN28" i="9" s="1"/>
  <c r="ES28" i="9" a="1"/>
  <c r="ES28" i="9" s="1"/>
  <c r="K28" i="15" s="1"/>
  <c r="EQ28" i="9" a="1"/>
  <c r="EQ28" i="9" s="1"/>
  <c r="EO28" i="9" a="1"/>
  <c r="EO28" i="9" s="1"/>
  <c r="EM28" i="9" a="1"/>
  <c r="EM28" i="9" s="1"/>
  <c r="U28" i="10" s="1"/>
  <c r="J31" i="7" s="1"/>
  <c r="AR28" i="9" a="1"/>
  <c r="AR28" i="9" s="1"/>
  <c r="AP28" i="9" a="1"/>
  <c r="AP28" i="9" s="1"/>
  <c r="I28" i="14" s="1"/>
  <c r="AN28" i="9" a="1"/>
  <c r="AN28" i="9" s="1"/>
  <c r="AS28" i="9" a="1"/>
  <c r="AS28" i="9" s="1"/>
  <c r="E28" i="15" s="1"/>
  <c r="AQ28" i="9" a="1"/>
  <c r="AQ28" i="9" s="1"/>
  <c r="AO28" i="9" a="1"/>
  <c r="AO28" i="9" s="1"/>
  <c r="AM28" i="9" a="1"/>
  <c r="AM28" i="9" s="1"/>
  <c r="I28" i="10" s="1"/>
  <c r="S31" i="6" s="1"/>
  <c r="P26" i="14"/>
  <c r="DB26" i="9"/>
  <c r="IB25" i="9" a="1"/>
  <c r="IB25" i="9" s="1"/>
  <c r="HZ25" i="9" a="1"/>
  <c r="HZ25" i="9" s="1"/>
  <c r="AK25" i="14" s="1"/>
  <c r="HX25" i="9" a="1"/>
  <c r="HX25" i="9" s="1"/>
  <c r="IC25" i="9" a="1"/>
  <c r="IC25" i="9" s="1"/>
  <c r="S25" i="15" s="1"/>
  <c r="IA25" i="9" a="1"/>
  <c r="IA25" i="9" s="1"/>
  <c r="HY25" i="9" a="1"/>
  <c r="HY25" i="9" s="1"/>
  <c r="HW25" i="9" a="1"/>
  <c r="HW25" i="9" s="1"/>
  <c r="AE25" i="10" s="1"/>
  <c r="AI28" i="8" s="1"/>
  <c r="CV25" i="9" a="1"/>
  <c r="CV25" i="9" s="1"/>
  <c r="CT25" i="9" a="1"/>
  <c r="CT25" i="9" s="1"/>
  <c r="CR25" i="9" a="1"/>
  <c r="CR25" i="9" s="1"/>
  <c r="CW25" i="9" a="1"/>
  <c r="CW25" i="9" s="1"/>
  <c r="CU25" i="9" a="1"/>
  <c r="CU25" i="9" s="1"/>
  <c r="CS25" i="9" a="1"/>
  <c r="CS25" i="9" s="1"/>
  <c r="CQ25" i="9" a="1"/>
  <c r="CQ25" i="9" s="1"/>
  <c r="P25" i="10" s="1"/>
  <c r="EJ21" i="9" a="1"/>
  <c r="EJ21" i="9" s="1"/>
  <c r="EH21" i="9" a="1"/>
  <c r="EH21" i="9" s="1"/>
  <c r="Q21" i="14" s="1"/>
  <c r="EF21" i="9" a="1"/>
  <c r="EF21" i="9" s="1"/>
  <c r="EK21" i="9" a="1"/>
  <c r="EK21" i="9" s="1"/>
  <c r="J21" i="15" s="1"/>
  <c r="EI21" i="9" a="1"/>
  <c r="EI21" i="9" s="1"/>
  <c r="EG21" i="9" a="1"/>
  <c r="EG21" i="9" s="1"/>
  <c r="EE21" i="9" a="1"/>
  <c r="EE21" i="9" s="1"/>
  <c r="T21" i="10" s="1"/>
  <c r="I24" i="7" s="1"/>
  <c r="O24" i="7" s="1"/>
  <c r="FP17" i="9" a="1"/>
  <c r="FP17" i="9" s="1"/>
  <c r="FN17" i="9" a="1"/>
  <c r="FN17" i="9" s="1"/>
  <c r="FL17" i="9" a="1"/>
  <c r="FL17" i="9" s="1"/>
  <c r="FQ17" i="9" a="1"/>
  <c r="FQ17" i="9" s="1"/>
  <c r="FO17" i="9" a="1"/>
  <c r="FO17" i="9" s="1"/>
  <c r="FM17" i="9" a="1"/>
  <c r="FM17" i="9" s="1"/>
  <c r="FK17" i="9" a="1"/>
  <c r="FK17" i="9" s="1"/>
  <c r="W17" i="10" s="1"/>
  <c r="AJ17" i="9" a="1"/>
  <c r="AJ17" i="9" s="1"/>
  <c r="AH17" i="9" a="1"/>
  <c r="AH17" i="9" s="1"/>
  <c r="H17" i="14" s="1"/>
  <c r="AF17" i="9" a="1"/>
  <c r="AF17" i="9" s="1"/>
  <c r="AK17" i="9" a="1"/>
  <c r="AK17" i="9" s="1"/>
  <c r="D17" i="15" s="1"/>
  <c r="AI17" i="9" a="1"/>
  <c r="AI17" i="9" s="1"/>
  <c r="AG17" i="9" a="1"/>
  <c r="AG17" i="9" s="1"/>
  <c r="AE17" i="9" a="1"/>
  <c r="AE17" i="9" s="1"/>
  <c r="H17" i="10" s="1"/>
  <c r="W51" i="6"/>
  <c r="X51" i="6"/>
  <c r="Y51" i="6" s="1"/>
  <c r="W43" i="6"/>
  <c r="X43" i="6"/>
  <c r="Y43" i="6" s="1"/>
  <c r="CW39" i="9" a="1"/>
  <c r="CW39" i="9" s="1"/>
  <c r="CU39" i="9" a="1"/>
  <c r="CU39" i="9" s="1"/>
  <c r="CS39" i="9" a="1"/>
  <c r="CS39" i="9" s="1"/>
  <c r="CQ39" i="9" a="1"/>
  <c r="CQ39" i="9" s="1"/>
  <c r="P39" i="10" s="1"/>
  <c r="CT39" i="9" a="1"/>
  <c r="CT39" i="9" s="1"/>
  <c r="CV39" i="9" a="1"/>
  <c r="CV39" i="9" s="1"/>
  <c r="CR39" i="9" a="1"/>
  <c r="CR39" i="9" s="1"/>
  <c r="I37" i="15"/>
  <c r="DE37" i="9"/>
  <c r="G40" i="6"/>
  <c r="H40" i="6" s="1"/>
  <c r="F40" i="6"/>
  <c r="EC36" i="9" a="1"/>
  <c r="EC36" i="9" s="1"/>
  <c r="EA36" i="9" a="1"/>
  <c r="EA36" i="9" s="1"/>
  <c r="DC36" i="9" s="1"/>
  <c r="DY36" i="9" a="1"/>
  <c r="DY36" i="9" s="1"/>
  <c r="DA36" i="9" s="1"/>
  <c r="DW36" i="9" a="1"/>
  <c r="DW36" i="9" s="1"/>
  <c r="EB36" i="9" a="1"/>
  <c r="EB36" i="9" s="1"/>
  <c r="DD36" i="9" s="1"/>
  <c r="DX36" i="9" a="1"/>
  <c r="DX36" i="9" s="1"/>
  <c r="CZ36" i="9" s="1"/>
  <c r="DZ36" i="9" a="1"/>
  <c r="DZ36" i="9" s="1"/>
  <c r="IR32" i="9" a="1"/>
  <c r="IR32" i="9" s="1"/>
  <c r="IP32" i="9" a="1"/>
  <c r="IP32" i="9" s="1"/>
  <c r="AM32" i="14" s="1"/>
  <c r="IN32" i="9" a="1"/>
  <c r="IN32" i="9" s="1"/>
  <c r="IS32" i="9" a="1"/>
  <c r="IS32" i="9" s="1"/>
  <c r="U32" i="15" s="1"/>
  <c r="IQ32" i="9" a="1"/>
  <c r="IQ32" i="9" s="1"/>
  <c r="IO32" i="9" a="1"/>
  <c r="IO32" i="9" s="1"/>
  <c r="IM32" i="9" a="1"/>
  <c r="IM32" i="9" s="1"/>
  <c r="AG32" i="10" s="1"/>
  <c r="AK35" i="8" s="1"/>
  <c r="DT32" i="9" a="1"/>
  <c r="DT32" i="9" s="1"/>
  <c r="DR32" i="9" a="1"/>
  <c r="DR32" i="9" s="1"/>
  <c r="O32" i="14" s="1"/>
  <c r="DP32" i="9" a="1"/>
  <c r="DP32" i="9" s="1"/>
  <c r="DU32" i="9" a="1"/>
  <c r="DU32" i="9" s="1"/>
  <c r="H32" i="15" s="1"/>
  <c r="DS32" i="9" a="1"/>
  <c r="DS32" i="9" s="1"/>
  <c r="DQ32" i="9" a="1"/>
  <c r="DQ32" i="9" s="1"/>
  <c r="DO32" i="9" a="1"/>
  <c r="DO32" i="9" s="1"/>
  <c r="R32" i="10" s="1"/>
  <c r="G35" i="7" s="1"/>
  <c r="AH33" i="8"/>
  <c r="G33" i="6"/>
  <c r="H33" i="6" s="1"/>
  <c r="I33" i="6" s="1"/>
  <c r="F33" i="6"/>
  <c r="V29" i="10"/>
  <c r="Y32" i="8"/>
  <c r="Z32" i="8" s="1"/>
  <c r="S29" i="10"/>
  <c r="H32" i="7" s="1"/>
  <c r="HL28" i="9" a="1"/>
  <c r="HL28" i="9" s="1"/>
  <c r="HJ28" i="9" a="1"/>
  <c r="HJ28" i="9" s="1"/>
  <c r="AH28" i="14" s="1"/>
  <c r="HH28" i="9" a="1"/>
  <c r="HH28" i="9" s="1"/>
  <c r="HM28" i="9" a="1"/>
  <c r="HM28" i="9" s="1"/>
  <c r="Q28" i="15" s="1"/>
  <c r="HK28" i="9" a="1"/>
  <c r="HK28" i="9" s="1"/>
  <c r="HI28" i="9" a="1"/>
  <c r="HI28" i="9" s="1"/>
  <c r="HG28" i="9" a="1"/>
  <c r="HG28" i="9" s="1"/>
  <c r="AC28" i="10" s="1"/>
  <c r="AF31" i="8" s="1"/>
  <c r="CF28" i="9" a="1"/>
  <c r="CF28" i="9" s="1"/>
  <c r="CD28" i="9" a="1"/>
  <c r="CD28" i="9" s="1"/>
  <c r="CB28" i="9" a="1"/>
  <c r="CB28" i="9" s="1"/>
  <c r="CG28" i="9" a="1"/>
  <c r="CG28" i="9" s="1"/>
  <c r="CE28" i="9" a="1"/>
  <c r="CE28" i="9" s="1"/>
  <c r="CC28" i="9" a="1"/>
  <c r="CC28" i="9" s="1"/>
  <c r="CA28" i="9" a="1"/>
  <c r="CA28" i="9" s="1"/>
  <c r="N28" i="10" s="1"/>
  <c r="G27" i="14"/>
  <c r="FP26" i="9" a="1"/>
  <c r="FP26" i="9" s="1"/>
  <c r="FN26" i="9" a="1"/>
  <c r="FN26" i="9" s="1"/>
  <c r="FL26" i="9" a="1"/>
  <c r="FL26" i="9" s="1"/>
  <c r="FK26" i="9" a="1"/>
  <c r="FK26" i="9" s="1"/>
  <c r="W26" i="10" s="1"/>
  <c r="FQ26" i="9" a="1"/>
  <c r="FQ26" i="9" s="1"/>
  <c r="FO26" i="9" a="1"/>
  <c r="FO26" i="9" s="1"/>
  <c r="FM26" i="9" a="1"/>
  <c r="FM26" i="9" s="1"/>
  <c r="AJ26" i="9" a="1"/>
  <c r="AJ26" i="9" s="1"/>
  <c r="AH26" i="9" a="1"/>
  <c r="AH26" i="9" s="1"/>
  <c r="H26" i="14" s="1"/>
  <c r="AF26" i="9" a="1"/>
  <c r="AF26" i="9" s="1"/>
  <c r="AI26" i="9" a="1"/>
  <c r="AI26" i="9" s="1"/>
  <c r="AG26" i="9" a="1"/>
  <c r="AG26" i="9" s="1"/>
  <c r="AE26" i="9" a="1"/>
  <c r="AE26" i="9" s="1"/>
  <c r="H26" i="10" s="1"/>
  <c r="AK26" i="9" a="1"/>
  <c r="AK26" i="9" s="1"/>
  <c r="D26" i="15" s="1"/>
  <c r="ER25" i="9" a="1"/>
  <c r="ER25" i="9" s="1"/>
  <c r="EP25" i="9" a="1"/>
  <c r="EP25" i="9" s="1"/>
  <c r="R25" i="14" s="1"/>
  <c r="EN25" i="9" a="1"/>
  <c r="EN25" i="9" s="1"/>
  <c r="ES25" i="9" a="1"/>
  <c r="ES25" i="9" s="1"/>
  <c r="K25" i="15" s="1"/>
  <c r="EQ25" i="9" a="1"/>
  <c r="EQ25" i="9" s="1"/>
  <c r="EO25" i="9" a="1"/>
  <c r="EO25" i="9" s="1"/>
  <c r="EM25" i="9" a="1"/>
  <c r="EM25" i="9" s="1"/>
  <c r="U25" i="10" s="1"/>
  <c r="J28" i="7" s="1"/>
  <c r="P28" i="7" s="1"/>
  <c r="AR25" i="9" a="1"/>
  <c r="AR25" i="9" s="1"/>
  <c r="AP25" i="9" a="1"/>
  <c r="AP25" i="9" s="1"/>
  <c r="I25" i="14" s="1"/>
  <c r="AN25" i="9" a="1"/>
  <c r="AN25" i="9" s="1"/>
  <c r="AQ25" i="9" a="1"/>
  <c r="AQ25" i="9" s="1"/>
  <c r="AO25" i="9" a="1"/>
  <c r="AO25" i="9" s="1"/>
  <c r="AM25" i="9" a="1"/>
  <c r="AM25" i="9" s="1"/>
  <c r="I25" i="10" s="1"/>
  <c r="S28" i="6" s="1"/>
  <c r="AS25" i="9" a="1"/>
  <c r="AS25" i="9" s="1"/>
  <c r="E25" i="15" s="1"/>
  <c r="P23" i="14"/>
  <c r="DB23" i="9"/>
  <c r="IB22" i="9" a="1"/>
  <c r="IB22" i="9" s="1"/>
  <c r="HZ22" i="9" a="1"/>
  <c r="HZ22" i="9" s="1"/>
  <c r="AK22" i="14" s="1"/>
  <c r="HX22" i="9" a="1"/>
  <c r="HX22" i="9" s="1"/>
  <c r="HW22" i="9" a="1"/>
  <c r="HW22" i="9" s="1"/>
  <c r="AE22" i="10" s="1"/>
  <c r="AI25" i="8" s="1"/>
  <c r="IC22" i="9" a="1"/>
  <c r="IC22" i="9" s="1"/>
  <c r="S22" i="15" s="1"/>
  <c r="IA22" i="9" a="1"/>
  <c r="IA22" i="9" s="1"/>
  <c r="HY22" i="9" a="1"/>
  <c r="HY22" i="9" s="1"/>
  <c r="CV22" i="9" a="1"/>
  <c r="CV22" i="9" s="1"/>
  <c r="CT22" i="9" a="1"/>
  <c r="CT22" i="9" s="1"/>
  <c r="CR22" i="9" a="1"/>
  <c r="CR22" i="9" s="1"/>
  <c r="CU22" i="9" a="1"/>
  <c r="CU22" i="9" s="1"/>
  <c r="CS22" i="9" a="1"/>
  <c r="CS22" i="9" s="1"/>
  <c r="CQ22" i="9" a="1"/>
  <c r="CQ22" i="9" s="1"/>
  <c r="P22" i="10" s="1"/>
  <c r="CW22" i="9" a="1"/>
  <c r="CW22" i="9" s="1"/>
  <c r="HD21" i="9" a="1"/>
  <c r="HD21" i="9" s="1"/>
  <c r="HB21" i="9" a="1"/>
  <c r="HB21" i="9" s="1"/>
  <c r="AF21" i="14" s="1"/>
  <c r="GZ21" i="9" a="1"/>
  <c r="GZ21" i="9" s="1"/>
  <c r="HA21" i="9" a="1"/>
  <c r="HA21" i="9" s="1"/>
  <c r="GY21" i="9" a="1"/>
  <c r="GY21" i="9" s="1"/>
  <c r="AB21" i="10" s="1"/>
  <c r="AD24" i="8" s="1"/>
  <c r="HE21" i="9" a="1"/>
  <c r="HE21" i="9" s="1"/>
  <c r="P21" i="15" s="1"/>
  <c r="HC21" i="9" a="1"/>
  <c r="HC21" i="9" s="1"/>
  <c r="G19" i="14"/>
  <c r="FP18" i="9" a="1"/>
  <c r="FP18" i="9" s="1"/>
  <c r="FN18" i="9" a="1"/>
  <c r="FN18" i="9" s="1"/>
  <c r="FL18" i="9" a="1"/>
  <c r="FL18" i="9" s="1"/>
  <c r="FK18" i="9" a="1"/>
  <c r="FK18" i="9" s="1"/>
  <c r="W18" i="10" s="1"/>
  <c r="FQ18" i="9" a="1"/>
  <c r="FQ18" i="9" s="1"/>
  <c r="FO18" i="9" a="1"/>
  <c r="FO18" i="9" s="1"/>
  <c r="FM18" i="9" a="1"/>
  <c r="FM18" i="9" s="1"/>
  <c r="AJ18" i="9" a="1"/>
  <c r="AJ18" i="9" s="1"/>
  <c r="AH18" i="9" a="1"/>
  <c r="AH18" i="9" s="1"/>
  <c r="H18" i="14" s="1"/>
  <c r="AF18" i="9" a="1"/>
  <c r="AF18" i="9" s="1"/>
  <c r="AI18" i="9" a="1"/>
  <c r="AI18" i="9" s="1"/>
  <c r="AG18" i="9" a="1"/>
  <c r="AG18" i="9" s="1"/>
  <c r="AE18" i="9" a="1"/>
  <c r="AE18" i="9" s="1"/>
  <c r="H18" i="10" s="1"/>
  <c r="AK18" i="9" a="1"/>
  <c r="AK18" i="9" s="1"/>
  <c r="D18" i="15" s="1"/>
  <c r="ER17" i="9" a="1"/>
  <c r="ER17" i="9" s="1"/>
  <c r="EP17" i="9" a="1"/>
  <c r="EP17" i="9" s="1"/>
  <c r="R17" i="14" s="1"/>
  <c r="EN17" i="9" a="1"/>
  <c r="EN17" i="9" s="1"/>
  <c r="ES17" i="9" a="1"/>
  <c r="ES17" i="9" s="1"/>
  <c r="K17" i="15" s="1"/>
  <c r="EQ17" i="9" a="1"/>
  <c r="EQ17" i="9" s="1"/>
  <c r="EO17" i="9" a="1"/>
  <c r="EO17" i="9" s="1"/>
  <c r="EM17" i="9" a="1"/>
  <c r="EM17" i="9" s="1"/>
  <c r="U17" i="10" s="1"/>
  <c r="J20" i="7" s="1"/>
  <c r="P20" i="7" s="1"/>
  <c r="AR17" i="9" a="1"/>
  <c r="AR17" i="9" s="1"/>
  <c r="AP17" i="9" a="1"/>
  <c r="AP17" i="9" s="1"/>
  <c r="I17" i="14" s="1"/>
  <c r="AN17" i="9" a="1"/>
  <c r="AN17" i="9" s="1"/>
  <c r="AQ17" i="9" a="1"/>
  <c r="AQ17" i="9" s="1"/>
  <c r="AO17" i="9" a="1"/>
  <c r="AO17" i="9" s="1"/>
  <c r="AM17" i="9" a="1"/>
  <c r="AM17" i="9" s="1"/>
  <c r="I17" i="10" s="1"/>
  <c r="S20" i="6" s="1"/>
  <c r="AS17" i="9" a="1"/>
  <c r="AS17" i="9" s="1"/>
  <c r="E17" i="15" s="1"/>
  <c r="M48" i="9" a="1"/>
  <c r="M48" i="9" s="1"/>
  <c r="K48" i="9" a="1"/>
  <c r="K48" i="9" s="1"/>
  <c r="I48" i="9" a="1"/>
  <c r="I48" i="9" s="1"/>
  <c r="G48" i="9" a="1"/>
  <c r="G48" i="9" s="1"/>
  <c r="O90" i="12" s="1"/>
  <c r="L48" i="9" a="1"/>
  <c r="L48" i="9" s="1"/>
  <c r="J48" i="9" a="1"/>
  <c r="J48" i="9" s="1"/>
  <c r="H48" i="9" a="1"/>
  <c r="H48" i="9" s="1"/>
  <c r="DM48" i="9" a="1"/>
  <c r="DM48" i="9" s="1"/>
  <c r="G48" i="15" s="1"/>
  <c r="DK48" i="9" a="1"/>
  <c r="DK48" i="9" s="1"/>
  <c r="DI48" i="9" a="1"/>
  <c r="DI48" i="9" s="1"/>
  <c r="DG48" i="9" a="1"/>
  <c r="DG48" i="9" s="1"/>
  <c r="Q48" i="10" s="1"/>
  <c r="F51" i="7" s="1"/>
  <c r="DL48" i="9" a="1"/>
  <c r="DL48" i="9" s="1"/>
  <c r="DJ48" i="9" a="1"/>
  <c r="DJ48" i="9" s="1"/>
  <c r="N48" i="14" s="1"/>
  <c r="DH48" i="9" a="1"/>
  <c r="DH48" i="9" s="1"/>
  <c r="IK48" i="9" a="1"/>
  <c r="IK48" i="9" s="1"/>
  <c r="T48" i="15" s="1"/>
  <c r="II48" i="9" a="1"/>
  <c r="II48" i="9" s="1"/>
  <c r="IG48" i="9" a="1"/>
  <c r="IG48" i="9" s="1"/>
  <c r="IE48" i="9" a="1"/>
  <c r="IE48" i="9" s="1"/>
  <c r="AF48" i="10" s="1"/>
  <c r="AJ51" i="8" s="1"/>
  <c r="IJ48" i="9" a="1"/>
  <c r="IJ48" i="9" s="1"/>
  <c r="IH48" i="9" a="1"/>
  <c r="IH48" i="9" s="1"/>
  <c r="AL48" i="14" s="1"/>
  <c r="IF48" i="9" a="1"/>
  <c r="IF48" i="9" s="1"/>
  <c r="EB48" i="9" a="1"/>
  <c r="EB48" i="9" s="1"/>
  <c r="DD48" i="9" s="1"/>
  <c r="DZ48" i="9" a="1"/>
  <c r="DZ48" i="9" s="1"/>
  <c r="DX48" i="9" a="1"/>
  <c r="DX48" i="9" s="1"/>
  <c r="CZ48" i="9" s="1"/>
  <c r="EC48" i="9" a="1"/>
  <c r="EC48" i="9" s="1"/>
  <c r="EA48" i="9" a="1"/>
  <c r="EA48" i="9" s="1"/>
  <c r="DC48" i="9" s="1"/>
  <c r="DY48" i="9" a="1"/>
  <c r="DY48" i="9" s="1"/>
  <c r="DA48" i="9" s="1"/>
  <c r="DW48" i="9" a="1"/>
  <c r="DW48" i="9" s="1"/>
  <c r="T48" i="9" a="1"/>
  <c r="T48" i="9" s="1"/>
  <c r="R48" i="9" a="1"/>
  <c r="R48" i="9" s="1"/>
  <c r="E48" i="14" s="1"/>
  <c r="P48" i="9" a="1"/>
  <c r="P48" i="9" s="1"/>
  <c r="U48" i="9" a="1"/>
  <c r="U48" i="9" s="1"/>
  <c r="B48" i="15" s="1"/>
  <c r="S48" i="9" a="1"/>
  <c r="S48" i="9" s="1"/>
  <c r="Q48" i="9" a="1"/>
  <c r="Q48" i="9" s="1"/>
  <c r="O48" i="9" a="1"/>
  <c r="O48" i="9" s="1"/>
  <c r="F48" i="10" s="1"/>
  <c r="EZ48" i="9" a="1"/>
  <c r="EZ48" i="9" s="1"/>
  <c r="EX48" i="9" a="1"/>
  <c r="EX48" i="9" s="1"/>
  <c r="W48" i="14" s="1"/>
  <c r="X48" i="14" s="1"/>
  <c r="T48" i="14" s="1"/>
  <c r="EV48" i="9" a="1"/>
  <c r="EV48" i="9" s="1"/>
  <c r="EW48" i="9" a="1"/>
  <c r="EW48" i="9" s="1"/>
  <c r="EU48" i="9" a="1"/>
  <c r="EU48" i="9" s="1"/>
  <c r="J90" i="12" s="1"/>
  <c r="Q51" i="8" s="1"/>
  <c r="R51" i="8" s="1"/>
  <c r="X51" i="8" s="1"/>
  <c r="S50" i="3" s="1"/>
  <c r="FA48" i="9" a="1"/>
  <c r="FA48" i="9" s="1"/>
  <c r="EY48" i="9" a="1"/>
  <c r="EY48" i="9" s="1"/>
  <c r="C51" i="8"/>
  <c r="C51" i="7"/>
  <c r="O51" i="7" s="1"/>
  <c r="C51" i="6"/>
  <c r="C50" i="3"/>
  <c r="FQ44" i="9" a="1"/>
  <c r="FQ44" i="9" s="1"/>
  <c r="FO44" i="9" a="1"/>
  <c r="FO44" i="9" s="1"/>
  <c r="FM44" i="9" a="1"/>
  <c r="FM44" i="9" s="1"/>
  <c r="FK44" i="9" a="1"/>
  <c r="FK44" i="9" s="1"/>
  <c r="W44" i="10" s="1"/>
  <c r="FN44" i="9" a="1"/>
  <c r="FN44" i="9" s="1"/>
  <c r="FL44" i="9" a="1"/>
  <c r="FL44" i="9" s="1"/>
  <c r="FP44" i="9" a="1"/>
  <c r="FP44" i="9" s="1"/>
  <c r="BY44" i="9" a="1"/>
  <c r="BY44" i="9" s="1"/>
  <c r="BW44" i="9" a="1"/>
  <c r="BW44" i="9" s="1"/>
  <c r="BU44" i="9" a="1"/>
  <c r="BU44" i="9" s="1"/>
  <c r="BS44" i="9" a="1"/>
  <c r="BS44" i="9" s="1"/>
  <c r="M44" i="10" s="1"/>
  <c r="BX44" i="9" a="1"/>
  <c r="BX44" i="9" s="1"/>
  <c r="BV44" i="9" a="1"/>
  <c r="BV44" i="9" s="1"/>
  <c r="BT44" i="9" a="1"/>
  <c r="BT44" i="9" s="1"/>
  <c r="FY44" i="9" a="1"/>
  <c r="FY44" i="9" s="1"/>
  <c r="FW44" i="9" a="1"/>
  <c r="FW44" i="9" s="1"/>
  <c r="FU44" i="9" a="1"/>
  <c r="FU44" i="9" s="1"/>
  <c r="FS44" i="9" a="1"/>
  <c r="FS44" i="9" s="1"/>
  <c r="X44" i="10" s="1"/>
  <c r="FX44" i="9" a="1"/>
  <c r="FX44" i="9" s="1"/>
  <c r="FV44" i="9" a="1"/>
  <c r="FV44" i="9" s="1"/>
  <c r="FT44" i="9" a="1"/>
  <c r="FT44" i="9" s="1"/>
  <c r="BH44" i="9" a="1"/>
  <c r="BH44" i="9" s="1"/>
  <c r="BF44" i="9" a="1"/>
  <c r="BF44" i="9" s="1"/>
  <c r="BD44" i="9" a="1"/>
  <c r="BD44" i="9" s="1"/>
  <c r="BI44" i="9" a="1"/>
  <c r="BI44" i="9" s="1"/>
  <c r="BG44" i="9" a="1"/>
  <c r="BG44" i="9" s="1"/>
  <c r="BE44" i="9" a="1"/>
  <c r="BE44" i="9" s="1"/>
  <c r="BC44" i="9" a="1"/>
  <c r="BC44" i="9" s="1"/>
  <c r="K44" i="10" s="1"/>
  <c r="GN44" i="9" a="1"/>
  <c r="GN44" i="9" s="1"/>
  <c r="GL44" i="9" a="1"/>
  <c r="GL44" i="9" s="1"/>
  <c r="AD44" i="14" s="1"/>
  <c r="GJ44" i="9" a="1"/>
  <c r="GJ44" i="9" s="1"/>
  <c r="GO44" i="9" a="1"/>
  <c r="GO44" i="9" s="1"/>
  <c r="N44" i="15" s="1"/>
  <c r="GM44" i="9" a="1"/>
  <c r="GM44" i="9" s="1"/>
  <c r="GK44" i="9" a="1"/>
  <c r="GK44" i="9" s="1"/>
  <c r="GI44" i="9" a="1"/>
  <c r="GI44" i="9" s="1"/>
  <c r="Z44" i="10" s="1"/>
  <c r="AB47" i="8" s="1"/>
  <c r="CF44" i="9" a="1"/>
  <c r="CF44" i="9" s="1"/>
  <c r="CD44" i="9" a="1"/>
  <c r="CD44" i="9" s="1"/>
  <c r="CB44" i="9" a="1"/>
  <c r="CB44" i="9" s="1"/>
  <c r="CC44" i="9" a="1"/>
  <c r="CC44" i="9" s="1"/>
  <c r="CA44" i="9" a="1"/>
  <c r="CA44" i="9" s="1"/>
  <c r="N44" i="10" s="1"/>
  <c r="CG44" i="9" a="1"/>
  <c r="CG44" i="9" s="1"/>
  <c r="CE44" i="9" a="1"/>
  <c r="CE44" i="9" s="1"/>
  <c r="HL44" i="9" a="1"/>
  <c r="HL44" i="9" s="1"/>
  <c r="HJ44" i="9" a="1"/>
  <c r="HJ44" i="9" s="1"/>
  <c r="AH44" i="14" s="1"/>
  <c r="HH44" i="9" a="1"/>
  <c r="HH44" i="9" s="1"/>
  <c r="HM44" i="9" a="1"/>
  <c r="HM44" i="9" s="1"/>
  <c r="Q44" i="15" s="1"/>
  <c r="HK44" i="9" a="1"/>
  <c r="HK44" i="9" s="1"/>
  <c r="HI44" i="9" a="1"/>
  <c r="HI44" i="9" s="1"/>
  <c r="HG44" i="9" a="1"/>
  <c r="HG44" i="9" s="1"/>
  <c r="AC44" i="10" s="1"/>
  <c r="AF47" i="8" s="1"/>
  <c r="FI40" i="9" a="1"/>
  <c r="FI40" i="9" s="1"/>
  <c r="L40" i="15" s="1"/>
  <c r="FG40" i="9" a="1"/>
  <c r="FG40" i="9" s="1"/>
  <c r="FE40" i="9" a="1"/>
  <c r="FE40" i="9" s="1"/>
  <c r="FC40" i="9" a="1"/>
  <c r="FC40" i="9" s="1"/>
  <c r="FH40" i="9" a="1"/>
  <c r="FH40" i="9" s="1"/>
  <c r="FD40" i="9" a="1"/>
  <c r="FD40" i="9" s="1"/>
  <c r="FF40" i="9" a="1"/>
  <c r="FF40" i="9" s="1"/>
  <c r="AA40" i="14" s="1"/>
  <c r="FY39" i="9" a="1"/>
  <c r="FY39" i="9" s="1"/>
  <c r="FW39" i="9" a="1"/>
  <c r="FW39" i="9" s="1"/>
  <c r="FU39" i="9" a="1"/>
  <c r="FU39" i="9" s="1"/>
  <c r="FS39" i="9" a="1"/>
  <c r="FS39" i="9" s="1"/>
  <c r="X39" i="10" s="1"/>
  <c r="FX39" i="9" a="1"/>
  <c r="FX39" i="9" s="1"/>
  <c r="FT39" i="9" a="1"/>
  <c r="FT39" i="9" s="1"/>
  <c r="FV39" i="9" a="1"/>
  <c r="FV39" i="9" s="1"/>
  <c r="EH36" i="9" a="1"/>
  <c r="EH36" i="9" s="1"/>
  <c r="Q36" i="14" s="1"/>
  <c r="EE36" i="9" a="1"/>
  <c r="EE36" i="9" s="1"/>
  <c r="T36" i="10" s="1"/>
  <c r="I39" i="7" s="1"/>
  <c r="O39" i="7" s="1"/>
  <c r="EJ36" i="9" a="1"/>
  <c r="EJ36" i="9" s="1"/>
  <c r="EG36" i="9" a="1"/>
  <c r="EG36" i="9" s="1"/>
  <c r="EI36" i="9" a="1"/>
  <c r="EI36" i="9" s="1"/>
  <c r="EK36" i="9" a="1"/>
  <c r="EK36" i="9" s="1"/>
  <c r="J36" i="15" s="1"/>
  <c r="EF36" i="9" a="1"/>
  <c r="EF36" i="9" s="1"/>
  <c r="FV35" i="9" a="1"/>
  <c r="FV35" i="9" s="1"/>
  <c r="FS35" i="9" a="1"/>
  <c r="FS35" i="9" s="1"/>
  <c r="X35" i="10" s="1"/>
  <c r="FX35" i="9" a="1"/>
  <c r="FX35" i="9" s="1"/>
  <c r="FU35" i="9" a="1"/>
  <c r="FU35" i="9" s="1"/>
  <c r="FW35" i="9" a="1"/>
  <c r="FW35" i="9" s="1"/>
  <c r="FY35" i="9" a="1"/>
  <c r="FY35" i="9" s="1"/>
  <c r="FT35" i="9" a="1"/>
  <c r="FT35" i="9" s="1"/>
  <c r="DT35" i="9" a="1"/>
  <c r="DT35" i="9" s="1"/>
  <c r="DR35" i="9" a="1"/>
  <c r="DR35" i="9" s="1"/>
  <c r="O35" i="14" s="1"/>
  <c r="M35" i="14" s="1"/>
  <c r="DP35" i="9" a="1"/>
  <c r="DP35" i="9" s="1"/>
  <c r="DQ35" i="9" a="1"/>
  <c r="DQ35" i="9" s="1"/>
  <c r="DS35" i="9" a="1"/>
  <c r="DS35" i="9" s="1"/>
  <c r="DU35" i="9" a="1"/>
  <c r="DU35" i="9" s="1"/>
  <c r="H35" i="15" s="1"/>
  <c r="DO35" i="9" a="1"/>
  <c r="DO35" i="9" s="1"/>
  <c r="R35" i="10" s="1"/>
  <c r="G38" i="7" s="1"/>
  <c r="IR35" i="9" a="1"/>
  <c r="IR35" i="9" s="1"/>
  <c r="IP35" i="9" a="1"/>
  <c r="IP35" i="9" s="1"/>
  <c r="AM35" i="14" s="1"/>
  <c r="IN35" i="9" a="1"/>
  <c r="IN35" i="9" s="1"/>
  <c r="IO35" i="9" a="1"/>
  <c r="IO35" i="9" s="1"/>
  <c r="IQ35" i="9" a="1"/>
  <c r="IQ35" i="9" s="1"/>
  <c r="IS35" i="9" a="1"/>
  <c r="IS35" i="9" s="1"/>
  <c r="U35" i="15" s="1"/>
  <c r="IM35" i="9" a="1"/>
  <c r="IM35" i="9" s="1"/>
  <c r="AG35" i="10" s="1"/>
  <c r="AK38" i="8" s="1"/>
  <c r="FY34" i="9" a="1"/>
  <c r="FY34" i="9" s="1"/>
  <c r="FW34" i="9" a="1"/>
  <c r="FW34" i="9" s="1"/>
  <c r="FU34" i="9" a="1"/>
  <c r="FU34" i="9" s="1"/>
  <c r="FS34" i="9" a="1"/>
  <c r="FS34" i="9" s="1"/>
  <c r="X34" i="10" s="1"/>
  <c r="FX34" i="9" a="1"/>
  <c r="FX34" i="9" s="1"/>
  <c r="FV34" i="9" a="1"/>
  <c r="FV34" i="9" s="1"/>
  <c r="FT34" i="9" a="1"/>
  <c r="FT34" i="9" s="1"/>
  <c r="V34" i="10"/>
  <c r="Y37" i="8"/>
  <c r="Z37" i="8" s="1"/>
  <c r="BY34" i="9" a="1"/>
  <c r="BY34" i="9" s="1"/>
  <c r="BW34" i="9" a="1"/>
  <c r="BW34" i="9" s="1"/>
  <c r="BU34" i="9" a="1"/>
  <c r="BU34" i="9" s="1"/>
  <c r="BS34" i="9" a="1"/>
  <c r="BS34" i="9" s="1"/>
  <c r="M34" i="10" s="1"/>
  <c r="BX34" i="9" a="1"/>
  <c r="BX34" i="9" s="1"/>
  <c r="BV34" i="9" a="1"/>
  <c r="BV34" i="9" s="1"/>
  <c r="BT34" i="9" a="1"/>
  <c r="BT34" i="9" s="1"/>
  <c r="HM33" i="9" a="1"/>
  <c r="HM33" i="9" s="1"/>
  <c r="Q33" i="15" s="1"/>
  <c r="HK33" i="9" a="1"/>
  <c r="HK33" i="9" s="1"/>
  <c r="HI33" i="9" a="1"/>
  <c r="HI33" i="9" s="1"/>
  <c r="HG33" i="9" a="1"/>
  <c r="HG33" i="9" s="1"/>
  <c r="AC33" i="10" s="1"/>
  <c r="AF36" i="8" s="1"/>
  <c r="AH36" i="8" s="1"/>
  <c r="HL33" i="9" a="1"/>
  <c r="HL33" i="9" s="1"/>
  <c r="HJ33" i="9" a="1"/>
  <c r="HJ33" i="9" s="1"/>
  <c r="AH33" i="14" s="1"/>
  <c r="AJ33" i="14" s="1"/>
  <c r="HH33" i="9" a="1"/>
  <c r="HH33" i="9" s="1"/>
  <c r="CG33" i="9" a="1"/>
  <c r="CG33" i="9" s="1"/>
  <c r="CE33" i="9" a="1"/>
  <c r="CE33" i="9" s="1"/>
  <c r="CC33" i="9" a="1"/>
  <c r="CC33" i="9" s="1"/>
  <c r="CA33" i="9" a="1"/>
  <c r="CA33" i="9" s="1"/>
  <c r="N33" i="10" s="1"/>
  <c r="CF33" i="9" a="1"/>
  <c r="CF33" i="9" s="1"/>
  <c r="CD33" i="9" a="1"/>
  <c r="CD33" i="9" s="1"/>
  <c r="CB33" i="9" a="1"/>
  <c r="CB33" i="9" s="1"/>
  <c r="GO32" i="9" a="1"/>
  <c r="GO32" i="9" s="1"/>
  <c r="N32" i="15" s="1"/>
  <c r="GM32" i="9" a="1"/>
  <c r="GM32" i="9" s="1"/>
  <c r="GK32" i="9" a="1"/>
  <c r="GK32" i="9" s="1"/>
  <c r="GI32" i="9" a="1"/>
  <c r="GI32" i="9" s="1"/>
  <c r="Z32" i="10" s="1"/>
  <c r="AB35" i="8" s="1"/>
  <c r="GN32" i="9" a="1"/>
  <c r="GN32" i="9" s="1"/>
  <c r="GL32" i="9" a="1"/>
  <c r="GL32" i="9" s="1"/>
  <c r="AD32" i="14" s="1"/>
  <c r="GJ32" i="9" a="1"/>
  <c r="GJ32" i="9" s="1"/>
  <c r="BI32" i="9" a="1"/>
  <c r="BI32" i="9" s="1"/>
  <c r="BG32" i="9" a="1"/>
  <c r="BG32" i="9" s="1"/>
  <c r="BE32" i="9" a="1"/>
  <c r="BE32" i="9" s="1"/>
  <c r="BC32" i="9" a="1"/>
  <c r="BC32" i="9" s="1"/>
  <c r="K32" i="10" s="1"/>
  <c r="BH32" i="9" a="1"/>
  <c r="BH32" i="9" s="1"/>
  <c r="BF32" i="9" a="1"/>
  <c r="BF32" i="9" s="1"/>
  <c r="BD32" i="9" a="1"/>
  <c r="BD32" i="9" s="1"/>
  <c r="FQ31" i="9" a="1"/>
  <c r="FQ31" i="9" s="1"/>
  <c r="FO31" i="9" a="1"/>
  <c r="FO31" i="9" s="1"/>
  <c r="FM31" i="9" a="1"/>
  <c r="FM31" i="9" s="1"/>
  <c r="FK31" i="9" a="1"/>
  <c r="FK31" i="9" s="1"/>
  <c r="W31" i="10" s="1"/>
  <c r="FP31" i="9" a="1"/>
  <c r="FP31" i="9" s="1"/>
  <c r="FN31" i="9" a="1"/>
  <c r="FN31" i="9" s="1"/>
  <c r="FL31" i="9" a="1"/>
  <c r="FL31" i="9" s="1"/>
  <c r="AK31" i="9" a="1"/>
  <c r="AK31" i="9" s="1"/>
  <c r="D31" i="15" s="1"/>
  <c r="AI31" i="9" a="1"/>
  <c r="AI31" i="9" s="1"/>
  <c r="AG31" i="9" a="1"/>
  <c r="AG31" i="9" s="1"/>
  <c r="AE31" i="9" a="1"/>
  <c r="AE31" i="9" s="1"/>
  <c r="H31" i="10" s="1"/>
  <c r="AJ31" i="9" a="1"/>
  <c r="AJ31" i="9" s="1"/>
  <c r="AH31" i="9" a="1"/>
  <c r="AH31" i="9" s="1"/>
  <c r="H31" i="14" s="1"/>
  <c r="AF31" i="9" a="1"/>
  <c r="AF31" i="9" s="1"/>
  <c r="G34" i="6"/>
  <c r="H34" i="6" s="1"/>
  <c r="F34" i="6"/>
  <c r="ES30" i="9" a="1"/>
  <c r="ES30" i="9" s="1"/>
  <c r="K30" i="15" s="1"/>
  <c r="EQ30" i="9" a="1"/>
  <c r="EQ30" i="9" s="1"/>
  <c r="EO30" i="9" a="1"/>
  <c r="EO30" i="9" s="1"/>
  <c r="EM30" i="9" a="1"/>
  <c r="EM30" i="9" s="1"/>
  <c r="U30" i="10" s="1"/>
  <c r="J33" i="7" s="1"/>
  <c r="P33" i="7" s="1"/>
  <c r="ER30" i="9" a="1"/>
  <c r="ER30" i="9" s="1"/>
  <c r="EP30" i="9" a="1"/>
  <c r="EP30" i="9" s="1"/>
  <c r="R30" i="14" s="1"/>
  <c r="EN30" i="9" a="1"/>
  <c r="EN30" i="9" s="1"/>
  <c r="S30" i="10"/>
  <c r="H33" i="7" s="1"/>
  <c r="AS30" i="9" a="1"/>
  <c r="AS30" i="9" s="1"/>
  <c r="E30" i="15" s="1"/>
  <c r="AQ30" i="9" a="1"/>
  <c r="AQ30" i="9" s="1"/>
  <c r="AO30" i="9" a="1"/>
  <c r="AO30" i="9" s="1"/>
  <c r="AM30" i="9" a="1"/>
  <c r="AM30" i="9" s="1"/>
  <c r="I30" i="10" s="1"/>
  <c r="S33" i="6" s="1"/>
  <c r="AR30" i="9" a="1"/>
  <c r="AR30" i="9" s="1"/>
  <c r="AP30" i="9" a="1"/>
  <c r="AP30" i="9" s="1"/>
  <c r="I30" i="14" s="1"/>
  <c r="AN30" i="9" a="1"/>
  <c r="AN30" i="9" s="1"/>
  <c r="J33" i="6"/>
  <c r="GG29" i="9" a="1"/>
  <c r="GG29" i="9" s="1"/>
  <c r="M29" i="15" s="1"/>
  <c r="GE29" i="9" a="1"/>
  <c r="GE29" i="9" s="1"/>
  <c r="GC29" i="9" a="1"/>
  <c r="GC29" i="9" s="1"/>
  <c r="GA29" i="9" a="1"/>
  <c r="GA29" i="9" s="1"/>
  <c r="Y29" i="10" s="1"/>
  <c r="AA32" i="8" s="1"/>
  <c r="GF29" i="9" a="1"/>
  <c r="GF29" i="9" s="1"/>
  <c r="GD29" i="9" a="1"/>
  <c r="GD29" i="9" s="1"/>
  <c r="AC29" i="14" s="1"/>
  <c r="GB29" i="9" a="1"/>
  <c r="GB29" i="9" s="1"/>
  <c r="BA29" i="9" a="1"/>
  <c r="BA29" i="9" s="1"/>
  <c r="AY29" i="9" a="1"/>
  <c r="AY29" i="9" s="1"/>
  <c r="AW29" i="9" a="1"/>
  <c r="AW29" i="9" s="1"/>
  <c r="AU29" i="9" a="1"/>
  <c r="AU29" i="9" s="1"/>
  <c r="J29" i="10" s="1"/>
  <c r="AZ29" i="9" a="1"/>
  <c r="AZ29" i="9" s="1"/>
  <c r="AX29" i="9" a="1"/>
  <c r="AX29" i="9" s="1"/>
  <c r="AV29" i="9" a="1"/>
  <c r="AV29" i="9" s="1"/>
  <c r="FI28" i="9" a="1"/>
  <c r="FI28" i="9" s="1"/>
  <c r="L28" i="15" s="1"/>
  <c r="FG28" i="9" a="1"/>
  <c r="FG28" i="9" s="1"/>
  <c r="FE28" i="9" a="1"/>
  <c r="FE28" i="9" s="1"/>
  <c r="FC28" i="9" a="1"/>
  <c r="FC28" i="9" s="1"/>
  <c r="FH28" i="9" a="1"/>
  <c r="FH28" i="9" s="1"/>
  <c r="FF28" i="9" a="1"/>
  <c r="FF28" i="9" s="1"/>
  <c r="AA28" i="14" s="1"/>
  <c r="FD28" i="9" a="1"/>
  <c r="FD28" i="9" s="1"/>
  <c r="AC28" i="9" a="1"/>
  <c r="AC28" i="9" s="1"/>
  <c r="C28" i="15" s="1"/>
  <c r="AA28" i="9" a="1"/>
  <c r="AA28" i="9" s="1"/>
  <c r="Y28" i="9" a="1"/>
  <c r="Y28" i="9" s="1"/>
  <c r="W28" i="9" a="1"/>
  <c r="W28" i="9" s="1"/>
  <c r="G28" i="10" s="1"/>
  <c r="AB28" i="9" a="1"/>
  <c r="AB28" i="9" s="1"/>
  <c r="Z28" i="9" a="1"/>
  <c r="Z28" i="9" s="1"/>
  <c r="F28" i="14" s="1"/>
  <c r="X28" i="9" a="1"/>
  <c r="X28" i="9" s="1"/>
  <c r="EK27" i="9" a="1"/>
  <c r="EK27" i="9" s="1"/>
  <c r="J27" i="15" s="1"/>
  <c r="EI27" i="9" a="1"/>
  <c r="EI27" i="9" s="1"/>
  <c r="EG27" i="9" a="1"/>
  <c r="EG27" i="9" s="1"/>
  <c r="EE27" i="9" a="1"/>
  <c r="EE27" i="9" s="1"/>
  <c r="EJ27" i="9" a="1"/>
  <c r="EJ27" i="9" s="1"/>
  <c r="EH27" i="9" a="1"/>
  <c r="EH27" i="9" s="1"/>
  <c r="Q27" i="14" s="1"/>
  <c r="EF27" i="9" a="1"/>
  <c r="EF27" i="9" s="1"/>
  <c r="IK26" i="9" a="1"/>
  <c r="IK26" i="9" s="1"/>
  <c r="T26" i="15" s="1"/>
  <c r="II26" i="9" a="1"/>
  <c r="II26" i="9" s="1"/>
  <c r="IG26" i="9" a="1"/>
  <c r="IG26" i="9" s="1"/>
  <c r="IE26" i="9" a="1"/>
  <c r="IE26" i="9" s="1"/>
  <c r="AF26" i="10" s="1"/>
  <c r="AJ29" i="8" s="1"/>
  <c r="IJ26" i="9" a="1"/>
  <c r="IJ26" i="9" s="1"/>
  <c r="IH26" i="9" a="1"/>
  <c r="IH26" i="9" s="1"/>
  <c r="AL26" i="14" s="1"/>
  <c r="IF26" i="9" a="1"/>
  <c r="IF26" i="9" s="1"/>
  <c r="I26" i="15"/>
  <c r="DE26" i="9"/>
  <c r="DM26" i="9" a="1"/>
  <c r="DM26" i="9" s="1"/>
  <c r="G26" i="15" s="1"/>
  <c r="DK26" i="9" a="1"/>
  <c r="DK26" i="9" s="1"/>
  <c r="DI26" i="9" a="1"/>
  <c r="DI26" i="9" s="1"/>
  <c r="DG26" i="9" a="1"/>
  <c r="DG26" i="9" s="1"/>
  <c r="Q26" i="10" s="1"/>
  <c r="F29" i="7" s="1"/>
  <c r="L29" i="7" s="1"/>
  <c r="DL26" i="9" a="1"/>
  <c r="DL26" i="9" s="1"/>
  <c r="DJ26" i="9" a="1"/>
  <c r="DJ26" i="9" s="1"/>
  <c r="N26" i="14" s="1"/>
  <c r="DH26" i="9" a="1"/>
  <c r="DH26" i="9" s="1"/>
  <c r="M26" i="9" a="1"/>
  <c r="M26" i="9" s="1"/>
  <c r="K26" i="9" a="1"/>
  <c r="K26" i="9" s="1"/>
  <c r="I26" i="9" a="1"/>
  <c r="I26" i="9" s="1"/>
  <c r="G26" i="9" a="1"/>
  <c r="G26" i="9" s="1"/>
  <c r="O55" i="12" s="1"/>
  <c r="K30" i="6" s="1"/>
  <c r="L30" i="6" s="1"/>
  <c r="M30" i="6" s="1"/>
  <c r="L26" i="9" a="1"/>
  <c r="L26" i="9" s="1"/>
  <c r="J26" i="9" a="1"/>
  <c r="J26" i="9" s="1"/>
  <c r="H26" i="9" a="1"/>
  <c r="H26" i="9" s="1"/>
  <c r="FA25" i="9" a="1"/>
  <c r="FA25" i="9" s="1"/>
  <c r="EY25" i="9" a="1"/>
  <c r="EY25" i="9" s="1"/>
  <c r="EW25" i="9" a="1"/>
  <c r="EW25" i="9" s="1"/>
  <c r="EU25" i="9" a="1"/>
  <c r="EU25" i="9" s="1"/>
  <c r="J53" i="12" s="1"/>
  <c r="Q28" i="8" s="1"/>
  <c r="R28" i="8" s="1"/>
  <c r="X28" i="8" s="1"/>
  <c r="S27" i="3" s="1"/>
  <c r="EZ25" i="9" a="1"/>
  <c r="EZ25" i="9" s="1"/>
  <c r="EX25" i="9" a="1"/>
  <c r="EX25" i="9" s="1"/>
  <c r="W25" i="14" s="1"/>
  <c r="X25" i="14" s="1"/>
  <c r="T25" i="14" s="1"/>
  <c r="EV25" i="9" a="1"/>
  <c r="EV25" i="9" s="1"/>
  <c r="U25" i="9" a="1"/>
  <c r="U25" i="9" s="1"/>
  <c r="B25" i="15" s="1"/>
  <c r="S25" i="9" a="1"/>
  <c r="S25" i="9" s="1"/>
  <c r="Q25" i="9" a="1"/>
  <c r="Q25" i="9" s="1"/>
  <c r="O25" i="9" a="1"/>
  <c r="O25" i="9" s="1"/>
  <c r="F25" i="10" s="1"/>
  <c r="T25" i="9" a="1"/>
  <c r="T25" i="9" s="1"/>
  <c r="R25" i="9" a="1"/>
  <c r="R25" i="9" s="1"/>
  <c r="E25" i="14" s="1"/>
  <c r="P25" i="9" a="1"/>
  <c r="P25" i="9" s="1"/>
  <c r="EK23" i="9" a="1"/>
  <c r="EK23" i="9" s="1"/>
  <c r="J23" i="15" s="1"/>
  <c r="EI23" i="9" a="1"/>
  <c r="EI23" i="9" s="1"/>
  <c r="EG23" i="9" a="1"/>
  <c r="EG23" i="9" s="1"/>
  <c r="EE23" i="9" a="1"/>
  <c r="EE23" i="9" s="1"/>
  <c r="EJ23" i="9" a="1"/>
  <c r="EJ23" i="9" s="1"/>
  <c r="EH23" i="9" a="1"/>
  <c r="EH23" i="9" s="1"/>
  <c r="Q23" i="14" s="1"/>
  <c r="EF23" i="9" a="1"/>
  <c r="EF23" i="9" s="1"/>
  <c r="IK22" i="9" a="1"/>
  <c r="IK22" i="9" s="1"/>
  <c r="T22" i="15" s="1"/>
  <c r="II22" i="9" a="1"/>
  <c r="II22" i="9" s="1"/>
  <c r="IG22" i="9" a="1"/>
  <c r="IG22" i="9" s="1"/>
  <c r="IE22" i="9" a="1"/>
  <c r="IE22" i="9" s="1"/>
  <c r="AF22" i="10" s="1"/>
  <c r="AJ25" i="8" s="1"/>
  <c r="IJ22" i="9" a="1"/>
  <c r="IJ22" i="9" s="1"/>
  <c r="IH22" i="9" a="1"/>
  <c r="IH22" i="9" s="1"/>
  <c r="AL22" i="14" s="1"/>
  <c r="IF22" i="9" a="1"/>
  <c r="IF22" i="9" s="1"/>
  <c r="I22" i="15"/>
  <c r="DE22" i="9"/>
  <c r="DM22" i="9" a="1"/>
  <c r="DM22" i="9" s="1"/>
  <c r="G22" i="15" s="1"/>
  <c r="DK22" i="9" a="1"/>
  <c r="DK22" i="9" s="1"/>
  <c r="DI22" i="9" a="1"/>
  <c r="DI22" i="9" s="1"/>
  <c r="DG22" i="9" a="1"/>
  <c r="DG22" i="9" s="1"/>
  <c r="Q22" i="10" s="1"/>
  <c r="F25" i="7" s="1"/>
  <c r="L25" i="7" s="1"/>
  <c r="DL22" i="9" a="1"/>
  <c r="DL22" i="9" s="1"/>
  <c r="DJ22" i="9" a="1"/>
  <c r="DJ22" i="9" s="1"/>
  <c r="N22" i="14" s="1"/>
  <c r="DH22" i="9" a="1"/>
  <c r="DH22" i="9" s="1"/>
  <c r="M22" i="9" a="1"/>
  <c r="M22" i="9" s="1"/>
  <c r="K22" i="9" a="1"/>
  <c r="K22" i="9" s="1"/>
  <c r="I22" i="9" a="1"/>
  <c r="I22" i="9" s="1"/>
  <c r="G22" i="9" a="1"/>
  <c r="G22" i="9" s="1"/>
  <c r="O46" i="12" s="1"/>
  <c r="K26" i="6" s="1"/>
  <c r="L26" i="6" s="1"/>
  <c r="M26" i="6" s="1"/>
  <c r="L22" i="9" a="1"/>
  <c r="L22" i="9" s="1"/>
  <c r="J22" i="9" a="1"/>
  <c r="J22" i="9" s="1"/>
  <c r="H22" i="9" a="1"/>
  <c r="H22" i="9" s="1"/>
  <c r="FA21" i="9" a="1"/>
  <c r="FA21" i="9" s="1"/>
  <c r="EY21" i="9" a="1"/>
  <c r="EY21" i="9" s="1"/>
  <c r="EW21" i="9" a="1"/>
  <c r="EW21" i="9" s="1"/>
  <c r="EU21" i="9" a="1"/>
  <c r="EU21" i="9" s="1"/>
  <c r="J43" i="12" s="1"/>
  <c r="Q24" i="8" s="1"/>
  <c r="R24" i="8" s="1"/>
  <c r="EZ21" i="9" a="1"/>
  <c r="EZ21" i="9" s="1"/>
  <c r="EX21" i="9" a="1"/>
  <c r="EX21" i="9" s="1"/>
  <c r="W21" i="14" s="1"/>
  <c r="X21" i="14" s="1"/>
  <c r="T21" i="14" s="1"/>
  <c r="EV21" i="9" a="1"/>
  <c r="EV21" i="9" s="1"/>
  <c r="U21" i="9" a="1"/>
  <c r="U21" i="9" s="1"/>
  <c r="B21" i="15" s="1"/>
  <c r="S21" i="9" a="1"/>
  <c r="S21" i="9" s="1"/>
  <c r="Q21" i="9" a="1"/>
  <c r="Q21" i="9" s="1"/>
  <c r="O21" i="9" a="1"/>
  <c r="O21" i="9" s="1"/>
  <c r="F21" i="10" s="1"/>
  <c r="T21" i="9" a="1"/>
  <c r="T21" i="9" s="1"/>
  <c r="R21" i="9" a="1"/>
  <c r="R21" i="9" s="1"/>
  <c r="E21" i="14" s="1"/>
  <c r="P21" i="9" a="1"/>
  <c r="P21" i="9" s="1"/>
  <c r="EK19" i="9" a="1"/>
  <c r="EK19" i="9" s="1"/>
  <c r="J19" i="15" s="1"/>
  <c r="EI19" i="9" a="1"/>
  <c r="EI19" i="9" s="1"/>
  <c r="EG19" i="9" a="1"/>
  <c r="EG19" i="9" s="1"/>
  <c r="EE19" i="9" a="1"/>
  <c r="EE19" i="9" s="1"/>
  <c r="EJ19" i="9" a="1"/>
  <c r="EJ19" i="9" s="1"/>
  <c r="EH19" i="9" a="1"/>
  <c r="EH19" i="9" s="1"/>
  <c r="Q19" i="14" s="1"/>
  <c r="EF19" i="9" a="1"/>
  <c r="EF19" i="9" s="1"/>
  <c r="IK18" i="9" a="1"/>
  <c r="IK18" i="9" s="1"/>
  <c r="T18" i="15" s="1"/>
  <c r="II18" i="9" a="1"/>
  <c r="II18" i="9" s="1"/>
  <c r="IG18" i="9" a="1"/>
  <c r="IG18" i="9" s="1"/>
  <c r="IE18" i="9" a="1"/>
  <c r="IE18" i="9" s="1"/>
  <c r="AF18" i="10" s="1"/>
  <c r="AJ21" i="8" s="1"/>
  <c r="IJ18" i="9" a="1"/>
  <c r="IJ18" i="9" s="1"/>
  <c r="IH18" i="9" a="1"/>
  <c r="IH18" i="9" s="1"/>
  <c r="AL18" i="14" s="1"/>
  <c r="IF18" i="9" a="1"/>
  <c r="IF18" i="9" s="1"/>
  <c r="I18" i="15"/>
  <c r="DE18" i="9"/>
  <c r="DM18" i="9" a="1"/>
  <c r="DM18" i="9" s="1"/>
  <c r="G18" i="15" s="1"/>
  <c r="DK18" i="9" a="1"/>
  <c r="DK18" i="9" s="1"/>
  <c r="DI18" i="9" a="1"/>
  <c r="DI18" i="9" s="1"/>
  <c r="DG18" i="9" a="1"/>
  <c r="DG18" i="9" s="1"/>
  <c r="Q18" i="10" s="1"/>
  <c r="F21" i="7" s="1"/>
  <c r="L21" i="7" s="1"/>
  <c r="DL18" i="9" a="1"/>
  <c r="DL18" i="9" s="1"/>
  <c r="DJ18" i="9" a="1"/>
  <c r="DJ18" i="9" s="1"/>
  <c r="N18" i="14" s="1"/>
  <c r="DH18" i="9" a="1"/>
  <c r="DH18" i="9" s="1"/>
  <c r="M18" i="9" a="1"/>
  <c r="M18" i="9" s="1"/>
  <c r="K18" i="9" a="1"/>
  <c r="K18" i="9" s="1"/>
  <c r="I18" i="9" a="1"/>
  <c r="I18" i="9" s="1"/>
  <c r="G18" i="9" a="1"/>
  <c r="G18" i="9" s="1"/>
  <c r="L18" i="9" a="1"/>
  <c r="L18" i="9" s="1"/>
  <c r="J18" i="9" a="1"/>
  <c r="J18" i="9" s="1"/>
  <c r="H18" i="9" a="1"/>
  <c r="H18" i="9" s="1"/>
  <c r="FA17" i="9" a="1"/>
  <c r="FA17" i="9" s="1"/>
  <c r="EY17" i="9" a="1"/>
  <c r="EY17" i="9" s="1"/>
  <c r="EW17" i="9" a="1"/>
  <c r="EW17" i="9" s="1"/>
  <c r="EU17" i="9" a="1"/>
  <c r="EU17" i="9" s="1"/>
  <c r="J42" i="12" s="1"/>
  <c r="EZ17" i="9" a="1"/>
  <c r="EZ17" i="9" s="1"/>
  <c r="EX17" i="9" a="1"/>
  <c r="EX17" i="9" s="1"/>
  <c r="W17" i="14" s="1"/>
  <c r="X17" i="14" s="1"/>
  <c r="T17" i="14" s="1"/>
  <c r="EV17" i="9" a="1"/>
  <c r="EV17" i="9" s="1"/>
  <c r="U17" i="9" a="1"/>
  <c r="U17" i="9" s="1"/>
  <c r="B17" i="15" s="1"/>
  <c r="S17" i="9" a="1"/>
  <c r="S17" i="9" s="1"/>
  <c r="Q17" i="9" a="1"/>
  <c r="Q17" i="9" s="1"/>
  <c r="O17" i="9" a="1"/>
  <c r="O17" i="9" s="1"/>
  <c r="F17" i="10" s="1"/>
  <c r="T17" i="9" a="1"/>
  <c r="T17" i="9" s="1"/>
  <c r="R17" i="9" a="1"/>
  <c r="R17" i="9" s="1"/>
  <c r="E17" i="14" s="1"/>
  <c r="P17" i="9" a="1"/>
  <c r="P17" i="9" s="1"/>
  <c r="EJ15" i="9" a="1"/>
  <c r="EJ15" i="9" s="1"/>
  <c r="EH15" i="9" a="1"/>
  <c r="EH15" i="9" s="1"/>
  <c r="Q15" i="14" s="1"/>
  <c r="EF15" i="9" a="1"/>
  <c r="EF15" i="9" s="1"/>
  <c r="EE15" i="9" a="1"/>
  <c r="EE15" i="9" s="1"/>
  <c r="EG15" i="9" a="1"/>
  <c r="EG15" i="9" s="1"/>
  <c r="EI15" i="9" a="1"/>
  <c r="EI15" i="9" s="1"/>
  <c r="EK15" i="9" a="1"/>
  <c r="EK15" i="9" s="1"/>
  <c r="J15" i="15" s="1"/>
  <c r="IB11" i="9" a="1"/>
  <c r="IB11" i="9" s="1"/>
  <c r="HZ11" i="9" a="1"/>
  <c r="HZ11" i="9" s="1"/>
  <c r="AK11" i="14" s="1"/>
  <c r="AN11" i="14" s="1"/>
  <c r="HX11" i="9" a="1"/>
  <c r="HX11" i="9" s="1"/>
  <c r="HY11" i="9" a="1"/>
  <c r="HY11" i="9" s="1"/>
  <c r="IA11" i="9" a="1"/>
  <c r="IA11" i="9" s="1"/>
  <c r="IC11" i="9" a="1"/>
  <c r="IC11" i="9" s="1"/>
  <c r="S11" i="15" s="1"/>
  <c r="HW11" i="9" a="1"/>
  <c r="HW11" i="9" s="1"/>
  <c r="AE11" i="10" s="1"/>
  <c r="AI14" i="8" s="1"/>
  <c r="AL14" i="8" s="1"/>
  <c r="CV11" i="9" a="1"/>
  <c r="CV11" i="9" s="1"/>
  <c r="CT11" i="9" a="1"/>
  <c r="CT11" i="9" s="1"/>
  <c r="CR11" i="9" a="1"/>
  <c r="CR11" i="9" s="1"/>
  <c r="CQ11" i="9" a="1"/>
  <c r="CQ11" i="9" s="1"/>
  <c r="P11" i="10" s="1"/>
  <c r="CS11" i="9" a="1"/>
  <c r="CS11" i="9" s="1"/>
  <c r="CU11" i="9" a="1"/>
  <c r="CU11" i="9" s="1"/>
  <c r="CW11" i="9" a="1"/>
  <c r="CW11" i="9" s="1"/>
  <c r="G45" i="6"/>
  <c r="H45" i="6" s="1"/>
  <c r="I45" i="6" s="1"/>
  <c r="F45" i="6"/>
  <c r="V41" i="10"/>
  <c r="Y44" i="8"/>
  <c r="Z44" i="8" s="1"/>
  <c r="T39" i="9" a="1"/>
  <c r="T39" i="9" s="1"/>
  <c r="R39" i="9" a="1"/>
  <c r="R39" i="9" s="1"/>
  <c r="E39" i="14" s="1"/>
  <c r="P39" i="9" a="1"/>
  <c r="P39" i="9" s="1"/>
  <c r="U39" i="9" a="1"/>
  <c r="U39" i="9" s="1"/>
  <c r="B39" i="15" s="1"/>
  <c r="Q39" i="9" a="1"/>
  <c r="Q39" i="9" s="1"/>
  <c r="S39" i="9" a="1"/>
  <c r="S39" i="9" s="1"/>
  <c r="O39" i="9" a="1"/>
  <c r="O39" i="9" s="1"/>
  <c r="F39" i="10" s="1"/>
  <c r="EZ39" i="9" a="1"/>
  <c r="EZ39" i="9" s="1"/>
  <c r="EX39" i="9" a="1"/>
  <c r="EX39" i="9" s="1"/>
  <c r="W39" i="14" s="1"/>
  <c r="X39" i="14" s="1"/>
  <c r="T39" i="14" s="1"/>
  <c r="EV39" i="9" a="1"/>
  <c r="EV39" i="9" s="1"/>
  <c r="FA39" i="9" a="1"/>
  <c r="FA39" i="9" s="1"/>
  <c r="EW39" i="9" a="1"/>
  <c r="EW39" i="9" s="1"/>
  <c r="EY39" i="9" a="1"/>
  <c r="EY39" i="9" s="1"/>
  <c r="EU39" i="9" a="1"/>
  <c r="EU39" i="9" s="1"/>
  <c r="J65" i="12" s="1"/>
  <c r="Q42" i="8" s="1"/>
  <c r="R42" i="8" s="1"/>
  <c r="X42" i="8" s="1"/>
  <c r="S41" i="3" s="1"/>
  <c r="AB39" i="9" a="1"/>
  <c r="AB39" i="9" s="1"/>
  <c r="Z39" i="9" a="1"/>
  <c r="Z39" i="9" s="1"/>
  <c r="F39" i="14" s="1"/>
  <c r="X39" i="9" a="1"/>
  <c r="X39" i="9" s="1"/>
  <c r="AA39" i="9" a="1"/>
  <c r="AA39" i="9" s="1"/>
  <c r="W39" i="9" a="1"/>
  <c r="W39" i="9" s="1"/>
  <c r="G39" i="10" s="1"/>
  <c r="AC39" i="9" a="1"/>
  <c r="AC39" i="9" s="1"/>
  <c r="C39" i="15" s="1"/>
  <c r="Y39" i="9" a="1"/>
  <c r="Y39" i="9" s="1"/>
  <c r="FH39" i="9" a="1"/>
  <c r="FH39" i="9" s="1"/>
  <c r="FF39" i="9" a="1"/>
  <c r="FF39" i="9" s="1"/>
  <c r="AA39" i="14" s="1"/>
  <c r="FD39" i="9" a="1"/>
  <c r="FD39" i="9" s="1"/>
  <c r="FG39" i="9" a="1"/>
  <c r="FG39" i="9" s="1"/>
  <c r="FC39" i="9" a="1"/>
  <c r="FC39" i="9" s="1"/>
  <c r="FI39" i="9" a="1"/>
  <c r="FI39" i="9" s="1"/>
  <c r="L39" i="15" s="1"/>
  <c r="FE39" i="9" a="1"/>
  <c r="FE39" i="9" s="1"/>
  <c r="AJ38" i="14"/>
  <c r="G41" i="6"/>
  <c r="H41" i="6" s="1"/>
  <c r="I41" i="6" s="1"/>
  <c r="F41" i="6"/>
  <c r="GO36" i="9" a="1"/>
  <c r="GO36" i="9" s="1"/>
  <c r="N36" i="15" s="1"/>
  <c r="GM36" i="9" a="1"/>
  <c r="GM36" i="9" s="1"/>
  <c r="GK36" i="9" a="1"/>
  <c r="GK36" i="9" s="1"/>
  <c r="GI36" i="9" a="1"/>
  <c r="GI36" i="9" s="1"/>
  <c r="Z36" i="10" s="1"/>
  <c r="AB39" i="8" s="1"/>
  <c r="GJ36" i="9" a="1"/>
  <c r="GJ36" i="9" s="1"/>
  <c r="GL36" i="9" a="1"/>
  <c r="GL36" i="9" s="1"/>
  <c r="AD36" i="14" s="1"/>
  <c r="GN36" i="9" a="1"/>
  <c r="GN36" i="9" s="1"/>
  <c r="L36" i="9" a="1"/>
  <c r="L36" i="9" s="1"/>
  <c r="J36" i="9" a="1"/>
  <c r="J36" i="9" s="1"/>
  <c r="H36" i="9" a="1"/>
  <c r="H36" i="9" s="1"/>
  <c r="I36" i="9" a="1"/>
  <c r="I36" i="9" s="1"/>
  <c r="K36" i="9" a="1"/>
  <c r="K36" i="9" s="1"/>
  <c r="M36" i="9" a="1"/>
  <c r="M36" i="9" s="1"/>
  <c r="G36" i="9" a="1"/>
  <c r="G36" i="9" s="1"/>
  <c r="O61" i="12" s="1"/>
  <c r="DL36" i="9" a="1"/>
  <c r="DL36" i="9" s="1"/>
  <c r="DJ36" i="9" a="1"/>
  <c r="DJ36" i="9" s="1"/>
  <c r="N36" i="14" s="1"/>
  <c r="DH36" i="9" a="1"/>
  <c r="DH36" i="9" s="1"/>
  <c r="DK36" i="9" a="1"/>
  <c r="DK36" i="9" s="1"/>
  <c r="DM36" i="9" a="1"/>
  <c r="DM36" i="9" s="1"/>
  <c r="G36" i="15" s="1"/>
  <c r="DG36" i="9" a="1"/>
  <c r="DG36" i="9" s="1"/>
  <c r="Q36" i="10" s="1"/>
  <c r="F39" i="7" s="1"/>
  <c r="DI36" i="9" a="1"/>
  <c r="DI36" i="9" s="1"/>
  <c r="IJ36" i="9" a="1"/>
  <c r="IJ36" i="9" s="1"/>
  <c r="IH36" i="9" a="1"/>
  <c r="IH36" i="9" s="1"/>
  <c r="AL36" i="14" s="1"/>
  <c r="IF36" i="9" a="1"/>
  <c r="IF36" i="9" s="1"/>
  <c r="II36" i="9" a="1"/>
  <c r="II36" i="9" s="1"/>
  <c r="IK36" i="9" a="1"/>
  <c r="IK36" i="9" s="1"/>
  <c r="T36" i="15" s="1"/>
  <c r="IE36" i="9" a="1"/>
  <c r="IE36" i="9" s="1"/>
  <c r="AF36" i="10" s="1"/>
  <c r="AJ39" i="8" s="1"/>
  <c r="IG36" i="9" a="1"/>
  <c r="IG36" i="9" s="1"/>
  <c r="IC32" i="9" a="1"/>
  <c r="IC32" i="9" s="1"/>
  <c r="S32" i="15" s="1"/>
  <c r="IA32" i="9" a="1"/>
  <c r="IA32" i="9" s="1"/>
  <c r="HY32" i="9" a="1"/>
  <c r="HY32" i="9" s="1"/>
  <c r="HW32" i="9" a="1"/>
  <c r="HW32" i="9" s="1"/>
  <c r="AE32" i="10" s="1"/>
  <c r="AI35" i="8" s="1"/>
  <c r="IB32" i="9" a="1"/>
  <c r="IB32" i="9" s="1"/>
  <c r="HZ32" i="9" a="1"/>
  <c r="HZ32" i="9" s="1"/>
  <c r="AK32" i="14" s="1"/>
  <c r="HX32" i="9" a="1"/>
  <c r="HX32" i="9" s="1"/>
  <c r="CW32" i="9" a="1"/>
  <c r="CW32" i="9" s="1"/>
  <c r="CU32" i="9" a="1"/>
  <c r="CU32" i="9" s="1"/>
  <c r="CS32" i="9" a="1"/>
  <c r="CS32" i="9" s="1"/>
  <c r="CQ32" i="9" a="1"/>
  <c r="CQ32" i="9" s="1"/>
  <c r="P32" i="10" s="1"/>
  <c r="CV32" i="9" a="1"/>
  <c r="CV32" i="9" s="1"/>
  <c r="CT32" i="9" a="1"/>
  <c r="CT32" i="9" s="1"/>
  <c r="CR32" i="9" a="1"/>
  <c r="CR32" i="9" s="1"/>
  <c r="IC28" i="9" a="1"/>
  <c r="IC28" i="9" s="1"/>
  <c r="S28" i="15" s="1"/>
  <c r="IA28" i="9" a="1"/>
  <c r="IA28" i="9" s="1"/>
  <c r="HY28" i="9" a="1"/>
  <c r="HY28" i="9" s="1"/>
  <c r="HW28" i="9" a="1"/>
  <c r="HW28" i="9" s="1"/>
  <c r="AE28" i="10" s="1"/>
  <c r="AI31" i="8" s="1"/>
  <c r="IB28" i="9" a="1"/>
  <c r="IB28" i="9" s="1"/>
  <c r="HZ28" i="9" a="1"/>
  <c r="HZ28" i="9" s="1"/>
  <c r="AK28" i="14" s="1"/>
  <c r="HX28" i="9" a="1"/>
  <c r="HX28" i="9" s="1"/>
  <c r="CW28" i="9" a="1"/>
  <c r="CW28" i="9" s="1"/>
  <c r="CU28" i="9" a="1"/>
  <c r="CU28" i="9" s="1"/>
  <c r="CS28" i="9" a="1"/>
  <c r="CS28" i="9" s="1"/>
  <c r="CQ28" i="9" a="1"/>
  <c r="CQ28" i="9" s="1"/>
  <c r="P28" i="10" s="1"/>
  <c r="CV28" i="9" a="1"/>
  <c r="CV28" i="9" s="1"/>
  <c r="CT28" i="9" a="1"/>
  <c r="CT28" i="9" s="1"/>
  <c r="CR28" i="9" a="1"/>
  <c r="CR28" i="9" s="1"/>
  <c r="AC24" i="9" a="1"/>
  <c r="AC24" i="9" s="1"/>
  <c r="C24" i="15" s="1"/>
  <c r="AA24" i="9" a="1"/>
  <c r="AA24" i="9" s="1"/>
  <c r="Y24" i="9" a="1"/>
  <c r="Y24" i="9" s="1"/>
  <c r="W24" i="9" a="1"/>
  <c r="W24" i="9" s="1"/>
  <c r="G24" i="10" s="1"/>
  <c r="AB24" i="9" a="1"/>
  <c r="AB24" i="9" s="1"/>
  <c r="Z24" i="9" a="1"/>
  <c r="Z24" i="9" s="1"/>
  <c r="F24" i="14" s="1"/>
  <c r="X24" i="9" a="1"/>
  <c r="X24" i="9" s="1"/>
  <c r="FI24" i="9" a="1"/>
  <c r="FI24" i="9" s="1"/>
  <c r="L24" i="15" s="1"/>
  <c r="FG24" i="9" a="1"/>
  <c r="FG24" i="9" s="1"/>
  <c r="FE24" i="9" a="1"/>
  <c r="FE24" i="9" s="1"/>
  <c r="FC24" i="9" a="1"/>
  <c r="FC24" i="9" s="1"/>
  <c r="FH24" i="9" a="1"/>
  <c r="FH24" i="9" s="1"/>
  <c r="FF24" i="9" a="1"/>
  <c r="FF24" i="9" s="1"/>
  <c r="AA24" i="14" s="1"/>
  <c r="FD24" i="9" a="1"/>
  <c r="FD24" i="9" s="1"/>
  <c r="AZ24" i="9" a="1"/>
  <c r="AZ24" i="9" s="1"/>
  <c r="AX24" i="9" a="1"/>
  <c r="AX24" i="9" s="1"/>
  <c r="AV24" i="9" a="1"/>
  <c r="AV24" i="9" s="1"/>
  <c r="AY24" i="9" a="1"/>
  <c r="AY24" i="9" s="1"/>
  <c r="AW24" i="9" a="1"/>
  <c r="AW24" i="9" s="1"/>
  <c r="AU24" i="9" a="1"/>
  <c r="AU24" i="9" s="1"/>
  <c r="J24" i="10" s="1"/>
  <c r="BA24" i="9" a="1"/>
  <c r="BA24" i="9" s="1"/>
  <c r="GF24" i="9" a="1"/>
  <c r="GF24" i="9" s="1"/>
  <c r="GD24" i="9" a="1"/>
  <c r="GD24" i="9" s="1"/>
  <c r="AC24" i="14" s="1"/>
  <c r="GB24" i="9" a="1"/>
  <c r="GB24" i="9" s="1"/>
  <c r="GA24" i="9" a="1"/>
  <c r="GA24" i="9" s="1"/>
  <c r="Y24" i="10" s="1"/>
  <c r="AA27" i="8" s="1"/>
  <c r="GG24" i="9" a="1"/>
  <c r="GG24" i="9" s="1"/>
  <c r="M24" i="15" s="1"/>
  <c r="GE24" i="9" a="1"/>
  <c r="GE24" i="9" s="1"/>
  <c r="GC24" i="9" a="1"/>
  <c r="GC24" i="9" s="1"/>
  <c r="AR24" i="9" a="1"/>
  <c r="AR24" i="9" s="1"/>
  <c r="AP24" i="9" a="1"/>
  <c r="AP24" i="9" s="1"/>
  <c r="I24" i="14" s="1"/>
  <c r="AN24" i="9" a="1"/>
  <c r="AN24" i="9" s="1"/>
  <c r="AS24" i="9" a="1"/>
  <c r="AS24" i="9" s="1"/>
  <c r="E24" i="15" s="1"/>
  <c r="AQ24" i="9" a="1"/>
  <c r="AQ24" i="9" s="1"/>
  <c r="AO24" i="9" a="1"/>
  <c r="AO24" i="9" s="1"/>
  <c r="AM24" i="9" a="1"/>
  <c r="AM24" i="9" s="1"/>
  <c r="I24" i="10" s="1"/>
  <c r="S27" i="6" s="1"/>
  <c r="ER24" i="9" a="1"/>
  <c r="ER24" i="9" s="1"/>
  <c r="EP24" i="9" a="1"/>
  <c r="EP24" i="9" s="1"/>
  <c r="R24" i="14" s="1"/>
  <c r="EN24" i="9" a="1"/>
  <c r="EN24" i="9" s="1"/>
  <c r="ES24" i="9" a="1"/>
  <c r="ES24" i="9" s="1"/>
  <c r="K24" i="15" s="1"/>
  <c r="EQ24" i="9" a="1"/>
  <c r="EQ24" i="9" s="1"/>
  <c r="EO24" i="9" a="1"/>
  <c r="EO24" i="9" s="1"/>
  <c r="EM24" i="9" a="1"/>
  <c r="EM24" i="9" s="1"/>
  <c r="U24" i="10" s="1"/>
  <c r="J27" i="7" s="1"/>
  <c r="P27" i="7" s="1"/>
  <c r="C27" i="8"/>
  <c r="C27" i="7"/>
  <c r="C27" i="6"/>
  <c r="C26" i="3"/>
  <c r="AC20" i="9" a="1"/>
  <c r="AC20" i="9" s="1"/>
  <c r="C20" i="15" s="1"/>
  <c r="AA20" i="9" a="1"/>
  <c r="AA20" i="9" s="1"/>
  <c r="Y20" i="9" a="1"/>
  <c r="Y20" i="9" s="1"/>
  <c r="W20" i="9" a="1"/>
  <c r="W20" i="9" s="1"/>
  <c r="G20" i="10" s="1"/>
  <c r="AB20" i="9" a="1"/>
  <c r="AB20" i="9" s="1"/>
  <c r="Z20" i="9" a="1"/>
  <c r="Z20" i="9" s="1"/>
  <c r="F20" i="14" s="1"/>
  <c r="X20" i="9" a="1"/>
  <c r="X20" i="9" s="1"/>
  <c r="FI20" i="9" a="1"/>
  <c r="FI20" i="9" s="1"/>
  <c r="L20" i="15" s="1"/>
  <c r="FG20" i="9" a="1"/>
  <c r="FG20" i="9" s="1"/>
  <c r="FE20" i="9" a="1"/>
  <c r="FE20" i="9" s="1"/>
  <c r="FC20" i="9" a="1"/>
  <c r="FC20" i="9" s="1"/>
  <c r="FH20" i="9" a="1"/>
  <c r="FH20" i="9" s="1"/>
  <c r="FF20" i="9" a="1"/>
  <c r="FF20" i="9" s="1"/>
  <c r="AA20" i="14" s="1"/>
  <c r="FD20" i="9" a="1"/>
  <c r="FD20" i="9" s="1"/>
  <c r="AZ20" i="9" a="1"/>
  <c r="AZ20" i="9" s="1"/>
  <c r="AX20" i="9" a="1"/>
  <c r="AX20" i="9" s="1"/>
  <c r="AV20" i="9" a="1"/>
  <c r="AV20" i="9" s="1"/>
  <c r="AY20" i="9" a="1"/>
  <c r="AY20" i="9" s="1"/>
  <c r="AW20" i="9" a="1"/>
  <c r="AW20" i="9" s="1"/>
  <c r="AU20" i="9" a="1"/>
  <c r="AU20" i="9" s="1"/>
  <c r="J20" i="10" s="1"/>
  <c r="BA20" i="9" a="1"/>
  <c r="BA20" i="9" s="1"/>
  <c r="GF20" i="9" a="1"/>
  <c r="GF20" i="9" s="1"/>
  <c r="GD20" i="9" a="1"/>
  <c r="GD20" i="9" s="1"/>
  <c r="AC20" i="14" s="1"/>
  <c r="GB20" i="9" a="1"/>
  <c r="GB20" i="9" s="1"/>
  <c r="GA20" i="9" a="1"/>
  <c r="GA20" i="9" s="1"/>
  <c r="Y20" i="10" s="1"/>
  <c r="AA23" i="8" s="1"/>
  <c r="GG20" i="9" a="1"/>
  <c r="GG20" i="9" s="1"/>
  <c r="M20" i="15" s="1"/>
  <c r="GE20" i="9" a="1"/>
  <c r="GE20" i="9" s="1"/>
  <c r="GC20" i="9" a="1"/>
  <c r="GC20" i="9" s="1"/>
  <c r="AR20" i="9" a="1"/>
  <c r="AR20" i="9" s="1"/>
  <c r="AP20" i="9" a="1"/>
  <c r="AP20" i="9" s="1"/>
  <c r="I20" i="14" s="1"/>
  <c r="AN20" i="9" a="1"/>
  <c r="AN20" i="9" s="1"/>
  <c r="AS20" i="9" a="1"/>
  <c r="AS20" i="9" s="1"/>
  <c r="E20" i="15" s="1"/>
  <c r="AQ20" i="9" a="1"/>
  <c r="AQ20" i="9" s="1"/>
  <c r="AO20" i="9" a="1"/>
  <c r="AO20" i="9" s="1"/>
  <c r="AM20" i="9" a="1"/>
  <c r="AM20" i="9" s="1"/>
  <c r="I20" i="10" s="1"/>
  <c r="S23" i="6" s="1"/>
  <c r="ER20" i="9" a="1"/>
  <c r="ER20" i="9" s="1"/>
  <c r="EP20" i="9" a="1"/>
  <c r="EP20" i="9" s="1"/>
  <c r="R20" i="14" s="1"/>
  <c r="EN20" i="9" a="1"/>
  <c r="EN20" i="9" s="1"/>
  <c r="ES20" i="9" a="1"/>
  <c r="ES20" i="9" s="1"/>
  <c r="K20" i="15" s="1"/>
  <c r="EQ20" i="9" a="1"/>
  <c r="EQ20" i="9" s="1"/>
  <c r="EO20" i="9" a="1"/>
  <c r="EO20" i="9" s="1"/>
  <c r="EM20" i="9" a="1"/>
  <c r="EM20" i="9" s="1"/>
  <c r="U20" i="10" s="1"/>
  <c r="J23" i="7" s="1"/>
  <c r="C23" i="8"/>
  <c r="C23" i="7"/>
  <c r="C23" i="6"/>
  <c r="C22" i="3"/>
  <c r="FE13" i="9" a="1"/>
  <c r="FE13" i="9" s="1"/>
  <c r="FG13" i="9" a="1"/>
  <c r="FG13" i="9" s="1"/>
  <c r="FD13" i="9" a="1"/>
  <c r="FD13" i="9" s="1"/>
  <c r="FI13" i="9" a="1"/>
  <c r="FI13" i="9" s="1"/>
  <c r="L13" i="15" s="1"/>
  <c r="FF13" i="9" a="1"/>
  <c r="FF13" i="9" s="1"/>
  <c r="AA13" i="14" s="1"/>
  <c r="FH13" i="9" a="1"/>
  <c r="FH13" i="9" s="1"/>
  <c r="FC13" i="9" a="1"/>
  <c r="FC13" i="9" s="1"/>
  <c r="T13" i="9" a="1"/>
  <c r="T13" i="9" s="1"/>
  <c r="R13" i="9" a="1"/>
  <c r="R13" i="9" s="1"/>
  <c r="E13" i="14" s="1"/>
  <c r="P13" i="9" a="1"/>
  <c r="P13" i="9" s="1"/>
  <c r="O13" i="9" a="1"/>
  <c r="O13" i="9" s="1"/>
  <c r="F13" i="10" s="1"/>
  <c r="Q13" i="9" a="1"/>
  <c r="Q13" i="9" s="1"/>
  <c r="S13" i="9" a="1"/>
  <c r="S13" i="9" s="1"/>
  <c r="U13" i="9" a="1"/>
  <c r="U13" i="9" s="1"/>
  <c r="B13" i="15" s="1"/>
  <c r="EZ13" i="9" a="1"/>
  <c r="EZ13" i="9" s="1"/>
  <c r="EX13" i="9" a="1"/>
  <c r="EX13" i="9" s="1"/>
  <c r="W13" i="14" s="1"/>
  <c r="X13" i="14" s="1"/>
  <c r="T13" i="14" s="1"/>
  <c r="EV13" i="9" a="1"/>
  <c r="EV13" i="9" s="1"/>
  <c r="EY13" i="9" a="1"/>
  <c r="EY13" i="9" s="1"/>
  <c r="FA13" i="9" a="1"/>
  <c r="FA13" i="9" s="1"/>
  <c r="EU13" i="9" a="1"/>
  <c r="EU13" i="9" s="1"/>
  <c r="J31" i="12" s="1"/>
  <c r="EW13" i="9" a="1"/>
  <c r="EW13" i="9" s="1"/>
  <c r="C16" i="8"/>
  <c r="C16" i="7"/>
  <c r="C16" i="6"/>
  <c r="C15" i="3"/>
  <c r="N30" i="7"/>
  <c r="AH29" i="8"/>
  <c r="M29" i="7"/>
  <c r="P25" i="14"/>
  <c r="DB25" i="9"/>
  <c r="N22" i="7"/>
  <c r="AH21" i="8"/>
  <c r="M21" i="7"/>
  <c r="P17" i="14"/>
  <c r="DB17" i="9"/>
  <c r="FQ16" i="9" a="1"/>
  <c r="FQ16" i="9" s="1"/>
  <c r="FO16" i="9" a="1"/>
  <c r="FO16" i="9" s="1"/>
  <c r="FM16" i="9" a="1"/>
  <c r="FM16" i="9" s="1"/>
  <c r="FK16" i="9" a="1"/>
  <c r="FK16" i="9" s="1"/>
  <c r="W16" i="10" s="1"/>
  <c r="FN16" i="9" a="1"/>
  <c r="FN16" i="9" s="1"/>
  <c r="FP16" i="9" a="1"/>
  <c r="FP16" i="9" s="1"/>
  <c r="FL16" i="9" a="1"/>
  <c r="FL16" i="9" s="1"/>
  <c r="P18" i="7"/>
  <c r="G18" i="6"/>
  <c r="H18" i="6" s="1"/>
  <c r="F18" i="6"/>
  <c r="BI14" i="9" a="1"/>
  <c r="BI14" i="9" s="1"/>
  <c r="BG14" i="9" a="1"/>
  <c r="BG14" i="9" s="1"/>
  <c r="BE14" i="9" a="1"/>
  <c r="BE14" i="9" s="1"/>
  <c r="BC14" i="9" a="1"/>
  <c r="BC14" i="9" s="1"/>
  <c r="K14" i="10" s="1"/>
  <c r="BH14" i="9" a="1"/>
  <c r="BH14" i="9" s="1"/>
  <c r="BD14" i="9" a="1"/>
  <c r="BD14" i="9" s="1"/>
  <c r="BF14" i="9" a="1"/>
  <c r="BF14" i="9" s="1"/>
  <c r="T14" i="9" a="1"/>
  <c r="T14" i="9" s="1"/>
  <c r="O14" i="9" a="1"/>
  <c r="O14" i="9" s="1"/>
  <c r="F14" i="10" s="1"/>
  <c r="Q14" i="9" a="1"/>
  <c r="Q14" i="9" s="1"/>
  <c r="S14" i="9" a="1"/>
  <c r="S14" i="9" s="1"/>
  <c r="P14" i="9" a="1"/>
  <c r="P14" i="9" s="1"/>
  <c r="U14" i="9" a="1"/>
  <c r="U14" i="9" s="1"/>
  <c r="B14" i="15" s="1"/>
  <c r="R14" i="9" a="1"/>
  <c r="R14" i="9" s="1"/>
  <c r="E14" i="14" s="1"/>
  <c r="BH13" i="9" a="1"/>
  <c r="BH13" i="9" s="1"/>
  <c r="BC13" i="9" a="1"/>
  <c r="BC13" i="9" s="1"/>
  <c r="K13" i="10" s="1"/>
  <c r="BE13" i="9" a="1"/>
  <c r="BE13" i="9" s="1"/>
  <c r="BG13" i="9" a="1"/>
  <c r="BG13" i="9" s="1"/>
  <c r="BD13" i="9" a="1"/>
  <c r="BD13" i="9" s="1"/>
  <c r="BI13" i="9" a="1"/>
  <c r="BI13" i="9" s="1"/>
  <c r="BF13" i="9" a="1"/>
  <c r="BF13" i="9" s="1"/>
  <c r="GV12" i="9" a="1"/>
  <c r="GV12" i="9" s="1"/>
  <c r="GQ12" i="9" a="1"/>
  <c r="GQ12" i="9" s="1"/>
  <c r="AA12" i="10" s="1"/>
  <c r="AC15" i="8" s="1"/>
  <c r="GS12" i="9" a="1"/>
  <c r="GS12" i="9" s="1"/>
  <c r="GU12" i="9" a="1"/>
  <c r="GU12" i="9" s="1"/>
  <c r="GR12" i="9" a="1"/>
  <c r="GR12" i="9" s="1"/>
  <c r="GW12" i="9" a="1"/>
  <c r="GW12" i="9" s="1"/>
  <c r="O12" i="15" s="1"/>
  <c r="GT12" i="9" a="1"/>
  <c r="GT12" i="9" s="1"/>
  <c r="AE12" i="14" s="1"/>
  <c r="DM12" i="9" a="1"/>
  <c r="DM12" i="9" s="1"/>
  <c r="G12" i="15" s="1"/>
  <c r="DK12" i="9" a="1"/>
  <c r="DK12" i="9" s="1"/>
  <c r="DI12" i="9" a="1"/>
  <c r="DI12" i="9" s="1"/>
  <c r="DG12" i="9" a="1"/>
  <c r="DG12" i="9" s="1"/>
  <c r="Q12" i="10" s="1"/>
  <c r="F15" i="7" s="1"/>
  <c r="DL12" i="9" a="1"/>
  <c r="DL12" i="9" s="1"/>
  <c r="DH12" i="9" a="1"/>
  <c r="DH12" i="9" s="1"/>
  <c r="DJ12" i="9" a="1"/>
  <c r="DJ12" i="9" s="1"/>
  <c r="N12" i="14" s="1"/>
  <c r="G15" i="6"/>
  <c r="H15" i="6" s="1"/>
  <c r="I15" i="6" s="1"/>
  <c r="F15" i="6"/>
  <c r="CN12" i="9" a="1"/>
  <c r="CN12" i="9" s="1"/>
  <c r="CL12" i="9" a="1"/>
  <c r="CL12" i="9" s="1"/>
  <c r="CJ12" i="9" a="1"/>
  <c r="CJ12" i="9" s="1"/>
  <c r="CI12" i="9" a="1"/>
  <c r="CI12" i="9" s="1"/>
  <c r="O12" i="10" s="1"/>
  <c r="CK12" i="9" a="1"/>
  <c r="CK12" i="9" s="1"/>
  <c r="CM12" i="9" a="1"/>
  <c r="CM12" i="9" s="1"/>
  <c r="CO12" i="9" a="1"/>
  <c r="CO12" i="9" s="1"/>
  <c r="HT12" i="9" a="1"/>
  <c r="HT12" i="9" s="1"/>
  <c r="HR12" i="9" a="1"/>
  <c r="HR12" i="9" s="1"/>
  <c r="AI12" i="14" s="1"/>
  <c r="AJ12" i="14" s="1"/>
  <c r="HP12" i="9" a="1"/>
  <c r="HP12" i="9" s="1"/>
  <c r="HS12" i="9" a="1"/>
  <c r="HS12" i="9" s="1"/>
  <c r="HU12" i="9" a="1"/>
  <c r="HU12" i="9" s="1"/>
  <c r="R12" i="15" s="1"/>
  <c r="HO12" i="9" a="1"/>
  <c r="HO12" i="9" s="1"/>
  <c r="AD12" i="10" s="1"/>
  <c r="AG15" i="8" s="1"/>
  <c r="HQ12" i="9" a="1"/>
  <c r="HQ12" i="9" s="1"/>
  <c r="CF10" i="9" a="1"/>
  <c r="CF10" i="9" s="1"/>
  <c r="CD10" i="9" a="1"/>
  <c r="CD10" i="9" s="1"/>
  <c r="CB10" i="9" a="1"/>
  <c r="CB10" i="9" s="1"/>
  <c r="CG10" i="9" a="1"/>
  <c r="CG10" i="9" s="1"/>
  <c r="CE10" i="9" a="1"/>
  <c r="CE10" i="9" s="1"/>
  <c r="CC10" i="9" a="1"/>
  <c r="CC10" i="9" s="1"/>
  <c r="CA10" i="9" a="1"/>
  <c r="CA10" i="9" s="1"/>
  <c r="N10" i="10" s="1"/>
  <c r="GN9" i="9" a="1"/>
  <c r="GN9" i="9" s="1"/>
  <c r="GL9" i="9" a="1"/>
  <c r="GL9" i="9" s="1"/>
  <c r="AD9" i="14" s="1"/>
  <c r="GJ9" i="9" a="1"/>
  <c r="GJ9" i="9" s="1"/>
  <c r="GO9" i="9" a="1"/>
  <c r="GO9" i="9" s="1"/>
  <c r="N9" i="15" s="1"/>
  <c r="GM9" i="9" a="1"/>
  <c r="GM9" i="9" s="1"/>
  <c r="GK9" i="9" a="1"/>
  <c r="GK9" i="9" s="1"/>
  <c r="GI9" i="9" a="1"/>
  <c r="GI9" i="9" s="1"/>
  <c r="Z9" i="10" s="1"/>
  <c r="AB12" i="8" s="1"/>
  <c r="BH9" i="9" a="1"/>
  <c r="BH9" i="9" s="1"/>
  <c r="BF9" i="9" a="1"/>
  <c r="BF9" i="9" s="1"/>
  <c r="BD9" i="9" a="1"/>
  <c r="BD9" i="9" s="1"/>
  <c r="BI9" i="9" a="1"/>
  <c r="BI9" i="9" s="1"/>
  <c r="BG9" i="9" a="1"/>
  <c r="BG9" i="9" s="1"/>
  <c r="BE9" i="9" a="1"/>
  <c r="BE9" i="9" s="1"/>
  <c r="BC9" i="9" a="1"/>
  <c r="BC9" i="9" s="1"/>
  <c r="K9" i="10" s="1"/>
  <c r="G11" i="6"/>
  <c r="H11" i="6" s="1"/>
  <c r="I11" i="6" s="1"/>
  <c r="F11" i="6"/>
  <c r="EZ6" i="9" a="1"/>
  <c r="EZ6" i="9" s="1"/>
  <c r="EX6" i="9" a="1"/>
  <c r="EX6" i="9" s="1"/>
  <c r="W6" i="14" s="1"/>
  <c r="X6" i="14" s="1"/>
  <c r="T6" i="14" s="1"/>
  <c r="EV6" i="9" a="1"/>
  <c r="EV6" i="9" s="1"/>
  <c r="FA6" i="9" a="1"/>
  <c r="FA6" i="9" s="1"/>
  <c r="EY6" i="9" a="1"/>
  <c r="EY6" i="9" s="1"/>
  <c r="EW6" i="9" a="1"/>
  <c r="EW6" i="9" s="1"/>
  <c r="EU6" i="9" a="1"/>
  <c r="EU6" i="9" s="1"/>
  <c r="J20" i="12" s="1"/>
  <c r="Q9" i="8" s="1"/>
  <c r="R9" i="8" s="1"/>
  <c r="X9" i="8" s="1"/>
  <c r="T6" i="9" a="1"/>
  <c r="T6" i="9" s="1"/>
  <c r="R6" i="9" a="1"/>
  <c r="R6" i="9" s="1"/>
  <c r="E6" i="14" s="1"/>
  <c r="P6" i="9" a="1"/>
  <c r="P6" i="9" s="1"/>
  <c r="U6" i="9" a="1"/>
  <c r="U6" i="9" s="1"/>
  <c r="B6" i="15" s="1"/>
  <c r="S6" i="9" a="1"/>
  <c r="S6" i="9" s="1"/>
  <c r="Q6" i="9" a="1"/>
  <c r="Q6" i="9" s="1"/>
  <c r="O6" i="9" a="1"/>
  <c r="O6" i="9" s="1"/>
  <c r="F6" i="10" s="1"/>
  <c r="IB4" i="9" a="1"/>
  <c r="IB4" i="9" s="1"/>
  <c r="HZ4" i="9" a="1"/>
  <c r="HZ4" i="9" s="1"/>
  <c r="AK4" i="14" s="1"/>
  <c r="AN4" i="14" s="1"/>
  <c r="HX4" i="9" a="1"/>
  <c r="HX4" i="9" s="1"/>
  <c r="IC4" i="9" a="1"/>
  <c r="IC4" i="9" s="1"/>
  <c r="S4" i="15" s="1"/>
  <c r="IA4" i="9" a="1"/>
  <c r="IA4" i="9" s="1"/>
  <c r="HY4" i="9" a="1"/>
  <c r="HY4" i="9" s="1"/>
  <c r="HW4" i="9" a="1"/>
  <c r="HW4" i="9" s="1"/>
  <c r="AE4" i="10" s="1"/>
  <c r="AI7" i="8" s="1"/>
  <c r="AL7" i="8" s="1"/>
  <c r="GV4" i="9" a="1"/>
  <c r="GV4" i="9" s="1"/>
  <c r="GT4" i="9" a="1"/>
  <c r="GT4" i="9" s="1"/>
  <c r="AE4" i="14" s="1"/>
  <c r="GR4" i="9" a="1"/>
  <c r="GR4" i="9" s="1"/>
  <c r="GW4" i="9" a="1"/>
  <c r="GW4" i="9" s="1"/>
  <c r="O4" i="15" s="1"/>
  <c r="GU4" i="9" a="1"/>
  <c r="GU4" i="9" s="1"/>
  <c r="GS4" i="9" a="1"/>
  <c r="GS4" i="9" s="1"/>
  <c r="GQ4" i="9" a="1"/>
  <c r="GQ4" i="9" s="1"/>
  <c r="AA4" i="10" s="1"/>
  <c r="AC7" i="8" s="1"/>
  <c r="FP4" i="9" a="1"/>
  <c r="FP4" i="9" s="1"/>
  <c r="FN4" i="9" a="1"/>
  <c r="FN4" i="9" s="1"/>
  <c r="FL4" i="9" a="1"/>
  <c r="FL4" i="9" s="1"/>
  <c r="FQ4" i="9" a="1"/>
  <c r="FQ4" i="9" s="1"/>
  <c r="FO4" i="9" a="1"/>
  <c r="FO4" i="9" s="1"/>
  <c r="FM4" i="9" a="1"/>
  <c r="FM4" i="9" s="1"/>
  <c r="FK4" i="9" a="1"/>
  <c r="FK4" i="9" s="1"/>
  <c r="W4" i="10" s="1"/>
  <c r="EJ4" i="9" a="1"/>
  <c r="EJ4" i="9" s="1"/>
  <c r="EH4" i="9" a="1"/>
  <c r="EH4" i="9" s="1"/>
  <c r="Q4" i="14" s="1"/>
  <c r="M4" i="14" s="1"/>
  <c r="EF4" i="9" a="1"/>
  <c r="EF4" i="9" s="1"/>
  <c r="EK4" i="9" a="1"/>
  <c r="EK4" i="9" s="1"/>
  <c r="J4" i="15" s="1"/>
  <c r="EI4" i="9" a="1"/>
  <c r="EI4" i="9" s="1"/>
  <c r="EG4" i="9" a="1"/>
  <c r="EG4" i="9" s="1"/>
  <c r="EE4" i="9" a="1"/>
  <c r="EE4" i="9" s="1"/>
  <c r="T4" i="10" s="1"/>
  <c r="I7" i="7" s="1"/>
  <c r="O7" i="7" s="1"/>
  <c r="CV4" i="9" a="1"/>
  <c r="CV4" i="9" s="1"/>
  <c r="CT4" i="9" a="1"/>
  <c r="CT4" i="9" s="1"/>
  <c r="CR4" i="9" a="1"/>
  <c r="CR4" i="9" s="1"/>
  <c r="CW4" i="9" a="1"/>
  <c r="CW4" i="9" s="1"/>
  <c r="CU4" i="9" a="1"/>
  <c r="CU4" i="9" s="1"/>
  <c r="CS4" i="9" a="1"/>
  <c r="CS4" i="9" s="1"/>
  <c r="CQ4" i="9" a="1"/>
  <c r="CQ4" i="9" s="1"/>
  <c r="P4" i="10" s="1"/>
  <c r="BP4" i="9" a="1"/>
  <c r="BP4" i="9" s="1"/>
  <c r="BN4" i="9" a="1"/>
  <c r="BN4" i="9" s="1"/>
  <c r="J4" i="14" s="1"/>
  <c r="K4" i="14" s="1"/>
  <c r="BL4" i="9" a="1"/>
  <c r="BL4" i="9" s="1"/>
  <c r="BQ4" i="9" a="1"/>
  <c r="BQ4" i="9" s="1"/>
  <c r="F4" i="15" s="1"/>
  <c r="BO4" i="9" a="1"/>
  <c r="BO4" i="9" s="1"/>
  <c r="BM4" i="9" a="1"/>
  <c r="BM4" i="9" s="1"/>
  <c r="BK4" i="9" a="1"/>
  <c r="BK4" i="9" s="1"/>
  <c r="L4" i="10" s="1"/>
  <c r="AJ4" i="9" a="1"/>
  <c r="AJ4" i="9" s="1"/>
  <c r="AH4" i="9" a="1"/>
  <c r="AH4" i="9" s="1"/>
  <c r="H4" i="14" s="1"/>
  <c r="AF4" i="9" a="1"/>
  <c r="AF4" i="9" s="1"/>
  <c r="AK4" i="9" a="1"/>
  <c r="AK4" i="9" s="1"/>
  <c r="D4" i="15" s="1"/>
  <c r="AI4" i="9" a="1"/>
  <c r="AI4" i="9" s="1"/>
  <c r="AG4" i="9" a="1"/>
  <c r="AG4" i="9" s="1"/>
  <c r="AE4" i="9" a="1"/>
  <c r="AE4" i="9" s="1"/>
  <c r="H4" i="10" s="1"/>
  <c r="O144" i="8"/>
  <c r="X144" i="8" s="1"/>
  <c r="S143" i="3" s="1"/>
  <c r="O140" i="8"/>
  <c r="O136" i="8"/>
  <c r="O132" i="8"/>
  <c r="O124" i="8"/>
  <c r="X124" i="8" s="1"/>
  <c r="S123" i="3" s="1"/>
  <c r="O112" i="8"/>
  <c r="X112" i="8" s="1"/>
  <c r="S111" i="3" s="1"/>
  <c r="O108" i="8"/>
  <c r="O96" i="8"/>
  <c r="X96" i="8" s="1"/>
  <c r="S95" i="3" s="1"/>
  <c r="O92" i="8"/>
  <c r="X92" i="8" s="1"/>
  <c r="S91" i="3" s="1"/>
  <c r="O88" i="8"/>
  <c r="X88" i="8" s="1"/>
  <c r="S87" i="3" s="1"/>
  <c r="O84" i="8"/>
  <c r="X84" i="8" s="1"/>
  <c r="S83" i="3" s="1"/>
  <c r="O80" i="8"/>
  <c r="X80" i="8" s="1"/>
  <c r="S79" i="3" s="1"/>
  <c r="O72" i="8"/>
  <c r="O64" i="8"/>
  <c r="O60" i="8"/>
  <c r="O56" i="8"/>
  <c r="O52" i="8"/>
  <c r="X52" i="8" s="1"/>
  <c r="S51" i="3" s="1"/>
  <c r="O44" i="8"/>
  <c r="O40" i="8"/>
  <c r="X40" i="8" s="1"/>
  <c r="S39" i="3" s="1"/>
  <c r="O24" i="8"/>
  <c r="X24" i="8" s="1"/>
  <c r="S23" i="3" s="1"/>
  <c r="O11" i="8"/>
  <c r="X11" i="8" s="1"/>
  <c r="S10" i="3" s="1"/>
  <c r="P22" i="7"/>
  <c r="V15" i="10"/>
  <c r="Y18" i="8"/>
  <c r="Z18" i="8" s="1"/>
  <c r="FV13" i="9" a="1"/>
  <c r="FV13" i="9" s="1"/>
  <c r="FS13" i="9" a="1"/>
  <c r="FS13" i="9" s="1"/>
  <c r="X13" i="10" s="1"/>
  <c r="FX13" i="9" a="1"/>
  <c r="FX13" i="9" s="1"/>
  <c r="FU13" i="9" a="1"/>
  <c r="FU13" i="9" s="1"/>
  <c r="FW13" i="9" a="1"/>
  <c r="FW13" i="9" s="1"/>
  <c r="FY13" i="9" a="1"/>
  <c r="FY13" i="9" s="1"/>
  <c r="FT13" i="9" a="1"/>
  <c r="FT13" i="9" s="1"/>
  <c r="AC13" i="9" a="1"/>
  <c r="AC13" i="9" s="1"/>
  <c r="C13" i="15" s="1"/>
  <c r="Z13" i="9" a="1"/>
  <c r="Z13" i="9" s="1"/>
  <c r="F13" i="14" s="1"/>
  <c r="G13" i="14" s="1"/>
  <c r="AB13" i="9" a="1"/>
  <c r="AB13" i="9" s="1"/>
  <c r="W13" i="9" a="1"/>
  <c r="W13" i="9" s="1"/>
  <c r="G13" i="10" s="1"/>
  <c r="Y13" i="9" a="1"/>
  <c r="Y13" i="9" s="1"/>
  <c r="AA13" i="9" a="1"/>
  <c r="AA13" i="9" s="1"/>
  <c r="X13" i="9" a="1"/>
  <c r="X13" i="9" s="1"/>
  <c r="GV9" i="9" a="1"/>
  <c r="GV9" i="9" s="1"/>
  <c r="GT9" i="9" a="1"/>
  <c r="GT9" i="9" s="1"/>
  <c r="AE9" i="14" s="1"/>
  <c r="GR9" i="9" a="1"/>
  <c r="GR9" i="9" s="1"/>
  <c r="GW9" i="9" a="1"/>
  <c r="GW9" i="9" s="1"/>
  <c r="O9" i="15" s="1"/>
  <c r="GU9" i="9" a="1"/>
  <c r="GU9" i="9" s="1"/>
  <c r="GS9" i="9" a="1"/>
  <c r="GS9" i="9" s="1"/>
  <c r="GQ9" i="9" a="1"/>
  <c r="GQ9" i="9" s="1"/>
  <c r="AA9" i="10" s="1"/>
  <c r="AC12" i="8" s="1"/>
  <c r="BP9" i="9" a="1"/>
  <c r="BP9" i="9" s="1"/>
  <c r="BN9" i="9" a="1"/>
  <c r="BN9" i="9" s="1"/>
  <c r="J9" i="14" s="1"/>
  <c r="BL9" i="9" a="1"/>
  <c r="BL9" i="9" s="1"/>
  <c r="BM9" i="9" a="1"/>
  <c r="BM9" i="9" s="1"/>
  <c r="BK9" i="9" a="1"/>
  <c r="BK9" i="9" s="1"/>
  <c r="L9" i="10" s="1"/>
  <c r="BQ9" i="9" a="1"/>
  <c r="BQ9" i="9" s="1"/>
  <c r="F9" i="15" s="1"/>
  <c r="BO9" i="9" a="1"/>
  <c r="BO9" i="9" s="1"/>
  <c r="N40" i="7"/>
  <c r="EK24" i="9" a="1"/>
  <c r="EK24" i="9" s="1"/>
  <c r="J24" i="15" s="1"/>
  <c r="EI24" i="9" a="1"/>
  <c r="EI24" i="9" s="1"/>
  <c r="EG24" i="9" a="1"/>
  <c r="EG24" i="9" s="1"/>
  <c r="EE24" i="9" a="1"/>
  <c r="EE24" i="9" s="1"/>
  <c r="T24" i="10" s="1"/>
  <c r="I27" i="7" s="1"/>
  <c r="O27" i="7" s="1"/>
  <c r="EJ24" i="9" a="1"/>
  <c r="EJ24" i="9" s="1"/>
  <c r="EH24" i="9" a="1"/>
  <c r="EH24" i="9" s="1"/>
  <c r="Q24" i="14" s="1"/>
  <c r="EF24" i="9" a="1"/>
  <c r="EF24" i="9" s="1"/>
  <c r="EK20" i="9" a="1"/>
  <c r="EK20" i="9" s="1"/>
  <c r="J20" i="15" s="1"/>
  <c r="EI20" i="9" a="1"/>
  <c r="EI20" i="9" s="1"/>
  <c r="EG20" i="9" a="1"/>
  <c r="EG20" i="9" s="1"/>
  <c r="EE20" i="9" a="1"/>
  <c r="EE20" i="9" s="1"/>
  <c r="T20" i="10" s="1"/>
  <c r="I23" i="7" s="1"/>
  <c r="O23" i="7" s="1"/>
  <c r="EJ20" i="9" a="1"/>
  <c r="EJ20" i="9" s="1"/>
  <c r="EH20" i="9" a="1"/>
  <c r="EH20" i="9" s="1"/>
  <c r="Q20" i="14" s="1"/>
  <c r="EF20" i="9" a="1"/>
  <c r="EF20" i="9" s="1"/>
  <c r="GW16" i="9" a="1"/>
  <c r="GW16" i="9" s="1"/>
  <c r="O16" i="15" s="1"/>
  <c r="GU16" i="9" a="1"/>
  <c r="GU16" i="9" s="1"/>
  <c r="GS16" i="9" a="1"/>
  <c r="GS16" i="9" s="1"/>
  <c r="GQ16" i="9" a="1"/>
  <c r="GQ16" i="9" s="1"/>
  <c r="AA16" i="10" s="1"/>
  <c r="AC19" i="8" s="1"/>
  <c r="GV16" i="9" a="1"/>
  <c r="GV16" i="9" s="1"/>
  <c r="GR16" i="9" a="1"/>
  <c r="GR16" i="9" s="1"/>
  <c r="GT16" i="9" a="1"/>
  <c r="GT16" i="9" s="1"/>
  <c r="AE16" i="14" s="1"/>
  <c r="BH16" i="9" a="1"/>
  <c r="BH16" i="9" s="1"/>
  <c r="BF16" i="9" a="1"/>
  <c r="BF16" i="9" s="1"/>
  <c r="BD16" i="9" a="1"/>
  <c r="BD16" i="9" s="1"/>
  <c r="BI16" i="9" a="1"/>
  <c r="BI16" i="9" s="1"/>
  <c r="BE16" i="9" a="1"/>
  <c r="BE16" i="9" s="1"/>
  <c r="BG16" i="9" a="1"/>
  <c r="BG16" i="9" s="1"/>
  <c r="BC16" i="9" a="1"/>
  <c r="BC16" i="9" s="1"/>
  <c r="K16" i="10" s="1"/>
  <c r="GN16" i="9" a="1"/>
  <c r="GN16" i="9" s="1"/>
  <c r="GL16" i="9" a="1"/>
  <c r="GL16" i="9" s="1"/>
  <c r="AD16" i="14" s="1"/>
  <c r="GJ16" i="9" a="1"/>
  <c r="GJ16" i="9" s="1"/>
  <c r="GO16" i="9" a="1"/>
  <c r="GO16" i="9" s="1"/>
  <c r="N16" i="15" s="1"/>
  <c r="GK16" i="9" a="1"/>
  <c r="GK16" i="9" s="1"/>
  <c r="GM16" i="9" a="1"/>
  <c r="GM16" i="9" s="1"/>
  <c r="GI16" i="9" a="1"/>
  <c r="GI16" i="9" s="1"/>
  <c r="Z16" i="10" s="1"/>
  <c r="AB19" i="8" s="1"/>
  <c r="CF16" i="9" a="1"/>
  <c r="CF16" i="9" s="1"/>
  <c r="CD16" i="9" a="1"/>
  <c r="CD16" i="9" s="1"/>
  <c r="CB16" i="9" a="1"/>
  <c r="CB16" i="9" s="1"/>
  <c r="CG16" i="9" a="1"/>
  <c r="CG16" i="9" s="1"/>
  <c r="CC16" i="9" a="1"/>
  <c r="CC16" i="9" s="1"/>
  <c r="CE16" i="9" a="1"/>
  <c r="CE16" i="9" s="1"/>
  <c r="CA16" i="9" a="1"/>
  <c r="CA16" i="9" s="1"/>
  <c r="N16" i="10" s="1"/>
  <c r="HL16" i="9" a="1"/>
  <c r="HL16" i="9" s="1"/>
  <c r="HJ16" i="9" a="1"/>
  <c r="HJ16" i="9" s="1"/>
  <c r="AH16" i="14" s="1"/>
  <c r="HH16" i="9" a="1"/>
  <c r="HH16" i="9" s="1"/>
  <c r="HI16" i="9" a="1"/>
  <c r="HI16" i="9" s="1"/>
  <c r="HG16" i="9" a="1"/>
  <c r="HG16" i="9" s="1"/>
  <c r="AC16" i="10" s="1"/>
  <c r="AF19" i="8" s="1"/>
  <c r="HM16" i="9" a="1"/>
  <c r="HM16" i="9" s="1"/>
  <c r="Q16" i="15" s="1"/>
  <c r="HK16" i="9" a="1"/>
  <c r="HK16" i="9" s="1"/>
  <c r="GO14" i="9" a="1"/>
  <c r="GO14" i="9" s="1"/>
  <c r="N14" i="15" s="1"/>
  <c r="GM14" i="9" a="1"/>
  <c r="GM14" i="9" s="1"/>
  <c r="GK14" i="9" a="1"/>
  <c r="GK14" i="9" s="1"/>
  <c r="GI14" i="9" a="1"/>
  <c r="GI14" i="9" s="1"/>
  <c r="Z14" i="10" s="1"/>
  <c r="AB17" i="8" s="1"/>
  <c r="AE17" i="8" s="1"/>
  <c r="AM17" i="8" s="1"/>
  <c r="GJ14" i="9" a="1"/>
  <c r="GJ14" i="9" s="1"/>
  <c r="GL14" i="9" a="1"/>
  <c r="GL14" i="9" s="1"/>
  <c r="AD14" i="14" s="1"/>
  <c r="GN14" i="9" a="1"/>
  <c r="GN14" i="9" s="1"/>
  <c r="EY14" i="9" a="1"/>
  <c r="EY14" i="9" s="1"/>
  <c r="EV14" i="9" a="1"/>
  <c r="EV14" i="9" s="1"/>
  <c r="FA14" i="9" a="1"/>
  <c r="FA14" i="9" s="1"/>
  <c r="EX14" i="9" a="1"/>
  <c r="EX14" i="9" s="1"/>
  <c r="W14" i="14" s="1"/>
  <c r="X14" i="14" s="1"/>
  <c r="T14" i="14" s="1"/>
  <c r="EZ14" i="9" a="1"/>
  <c r="EZ14" i="9" s="1"/>
  <c r="EU14" i="9" a="1"/>
  <c r="EU14" i="9" s="1"/>
  <c r="EW14" i="9" a="1"/>
  <c r="EW14" i="9" s="1"/>
  <c r="L14" i="9" a="1"/>
  <c r="L14" i="9" s="1"/>
  <c r="J14" i="9" a="1"/>
  <c r="J14" i="9" s="1"/>
  <c r="H14" i="9" a="1"/>
  <c r="H14" i="9" s="1"/>
  <c r="I14" i="9" a="1"/>
  <c r="I14" i="9" s="1"/>
  <c r="K14" i="9" a="1"/>
  <c r="K14" i="9" s="1"/>
  <c r="M14" i="9" a="1"/>
  <c r="M14" i="9" s="1"/>
  <c r="G14" i="9" a="1"/>
  <c r="G14" i="9" s="1"/>
  <c r="DL14" i="9" a="1"/>
  <c r="DL14" i="9" s="1"/>
  <c r="DJ14" i="9" a="1"/>
  <c r="DJ14" i="9" s="1"/>
  <c r="N14" i="14" s="1"/>
  <c r="DH14" i="9" a="1"/>
  <c r="DH14" i="9" s="1"/>
  <c r="DK14" i="9" a="1"/>
  <c r="DK14" i="9" s="1"/>
  <c r="DM14" i="9" a="1"/>
  <c r="DM14" i="9" s="1"/>
  <c r="G14" i="15" s="1"/>
  <c r="DG14" i="9" a="1"/>
  <c r="DG14" i="9" s="1"/>
  <c r="Q14" i="10" s="1"/>
  <c r="F17" i="7" s="1"/>
  <c r="DI14" i="9" a="1"/>
  <c r="DI14" i="9" s="1"/>
  <c r="IJ14" i="9" a="1"/>
  <c r="IJ14" i="9" s="1"/>
  <c r="IH14" i="9" a="1"/>
  <c r="IH14" i="9" s="1"/>
  <c r="AL14" i="14" s="1"/>
  <c r="IF14" i="9" a="1"/>
  <c r="IF14" i="9" s="1"/>
  <c r="II14" i="9" a="1"/>
  <c r="II14" i="9" s="1"/>
  <c r="IK14" i="9" a="1"/>
  <c r="IK14" i="9" s="1"/>
  <c r="T14" i="15" s="1"/>
  <c r="IE14" i="9" a="1"/>
  <c r="IE14" i="9" s="1"/>
  <c r="AF14" i="10" s="1"/>
  <c r="AJ17" i="8" s="1"/>
  <c r="IG14" i="9" a="1"/>
  <c r="IG14" i="9" s="1"/>
  <c r="ES13" i="9" a="1"/>
  <c r="ES13" i="9" s="1"/>
  <c r="K13" i="15" s="1"/>
  <c r="EN13" i="9" a="1"/>
  <c r="EN13" i="9" s="1"/>
  <c r="EP13" i="9" a="1"/>
  <c r="EP13" i="9" s="1"/>
  <c r="R13" i="14" s="1"/>
  <c r="EM13" i="9" a="1"/>
  <c r="EM13" i="9" s="1"/>
  <c r="U13" i="10" s="1"/>
  <c r="J16" i="7" s="1"/>
  <c r="P16" i="7" s="1"/>
  <c r="ER13" i="9" a="1"/>
  <c r="ER13" i="9" s="1"/>
  <c r="EO13" i="9" a="1"/>
  <c r="EO13" i="9" s="1"/>
  <c r="EQ13" i="9" a="1"/>
  <c r="EQ13" i="9" s="1"/>
  <c r="CW10" i="9" a="1"/>
  <c r="CW10" i="9" s="1"/>
  <c r="CU10" i="9" a="1"/>
  <c r="CU10" i="9" s="1"/>
  <c r="CS10" i="9" a="1"/>
  <c r="CS10" i="9" s="1"/>
  <c r="CQ10" i="9" a="1"/>
  <c r="CQ10" i="9" s="1"/>
  <c r="P10" i="10" s="1"/>
  <c r="CV10" i="9" a="1"/>
  <c r="CV10" i="9" s="1"/>
  <c r="CT10" i="9" a="1"/>
  <c r="CT10" i="9" s="1"/>
  <c r="CR10" i="9" a="1"/>
  <c r="CR10" i="9" s="1"/>
  <c r="IJ10" i="9" a="1"/>
  <c r="IJ10" i="9" s="1"/>
  <c r="IH10" i="9" a="1"/>
  <c r="IH10" i="9" s="1"/>
  <c r="AL10" i="14" s="1"/>
  <c r="IF10" i="9" a="1"/>
  <c r="IF10" i="9" s="1"/>
  <c r="IG10" i="9" a="1"/>
  <c r="IG10" i="9" s="1"/>
  <c r="II10" i="9" a="1"/>
  <c r="II10" i="9" s="1"/>
  <c r="IK10" i="9" a="1"/>
  <c r="IK10" i="9" s="1"/>
  <c r="T10" i="15" s="1"/>
  <c r="IE10" i="9" a="1"/>
  <c r="IE10" i="9" s="1"/>
  <c r="AF10" i="10" s="1"/>
  <c r="AJ13" i="8" s="1"/>
  <c r="FY9" i="9" a="1"/>
  <c r="FY9" i="9" s="1"/>
  <c r="FW9" i="9" a="1"/>
  <c r="FW9" i="9" s="1"/>
  <c r="FU9" i="9" a="1"/>
  <c r="FU9" i="9" s="1"/>
  <c r="FS9" i="9" a="1"/>
  <c r="FS9" i="9" s="1"/>
  <c r="X9" i="10" s="1"/>
  <c r="FX9" i="9" a="1"/>
  <c r="FX9" i="9" s="1"/>
  <c r="FV9" i="9" a="1"/>
  <c r="FV9" i="9" s="1"/>
  <c r="FT9" i="9" a="1"/>
  <c r="FT9" i="9" s="1"/>
  <c r="BY9" i="9" a="1"/>
  <c r="BY9" i="9" s="1"/>
  <c r="BW9" i="9" a="1"/>
  <c r="BW9" i="9" s="1"/>
  <c r="BU9" i="9" a="1"/>
  <c r="BU9" i="9" s="1"/>
  <c r="BS9" i="9" a="1"/>
  <c r="BS9" i="9" s="1"/>
  <c r="M9" i="10" s="1"/>
  <c r="BX9" i="9" a="1"/>
  <c r="BX9" i="9" s="1"/>
  <c r="BV9" i="9" a="1"/>
  <c r="BV9" i="9" s="1"/>
  <c r="BT9" i="9" a="1"/>
  <c r="BT9" i="9" s="1"/>
  <c r="GW6" i="9" a="1"/>
  <c r="GW6" i="9" s="1"/>
  <c r="O6" i="15" s="1"/>
  <c r="GU6" i="9" a="1"/>
  <c r="GU6" i="9" s="1"/>
  <c r="GS6" i="9" a="1"/>
  <c r="GS6" i="9" s="1"/>
  <c r="GQ6" i="9" a="1"/>
  <c r="GQ6" i="9" s="1"/>
  <c r="AA6" i="10" s="1"/>
  <c r="AC9" i="8" s="1"/>
  <c r="GV6" i="9" a="1"/>
  <c r="GV6" i="9" s="1"/>
  <c r="GT6" i="9" a="1"/>
  <c r="GT6" i="9" s="1"/>
  <c r="AE6" i="14" s="1"/>
  <c r="GR6" i="9" a="1"/>
  <c r="GR6" i="9" s="1"/>
  <c r="BQ6" i="9" a="1"/>
  <c r="BQ6" i="9" s="1"/>
  <c r="F6" i="15" s="1"/>
  <c r="BO6" i="9" a="1"/>
  <c r="BO6" i="9" s="1"/>
  <c r="BM6" i="9" a="1"/>
  <c r="BM6" i="9" s="1"/>
  <c r="BK6" i="9" a="1"/>
  <c r="BK6" i="9" s="1"/>
  <c r="L6" i="10" s="1"/>
  <c r="BP6" i="9" a="1"/>
  <c r="BP6" i="9" s="1"/>
  <c r="BN6" i="9" a="1"/>
  <c r="BN6" i="9" s="1"/>
  <c r="J6" i="14" s="1"/>
  <c r="K6" i="14" s="1"/>
  <c r="BL6" i="9" a="1"/>
  <c r="BL6" i="9" s="1"/>
  <c r="O10" i="6"/>
  <c r="S8" i="8"/>
  <c r="G8" i="8"/>
  <c r="U8" i="8"/>
  <c r="Q8" i="8"/>
  <c r="M8" i="8"/>
  <c r="I8" i="8"/>
  <c r="K8" i="8" s="1"/>
  <c r="J8" i="8"/>
  <c r="P8" i="8"/>
  <c r="R8" i="8" s="1"/>
  <c r="V8" i="8"/>
  <c r="F8" i="8"/>
  <c r="H8" i="8" s="1"/>
  <c r="T8" i="8"/>
  <c r="L8" i="8"/>
  <c r="N8" i="8" s="1"/>
  <c r="T85" i="5"/>
  <c r="T77" i="5"/>
  <c r="T69" i="5"/>
  <c r="T61" i="5"/>
  <c r="T53" i="5"/>
  <c r="T45" i="5"/>
  <c r="T37" i="5"/>
  <c r="T29" i="5"/>
  <c r="T21" i="5"/>
  <c r="T13" i="5"/>
  <c r="T5" i="5"/>
  <c r="EK7" i="9" a="1"/>
  <c r="EK7" i="9" s="1"/>
  <c r="J7" i="15" s="1"/>
  <c r="EI7" i="9" a="1"/>
  <c r="EI7" i="9" s="1"/>
  <c r="EG7" i="9" a="1"/>
  <c r="EG7" i="9" s="1"/>
  <c r="EE7" i="9" a="1"/>
  <c r="EE7" i="9" s="1"/>
  <c r="T7" i="10" s="1"/>
  <c r="I10" i="7" s="1"/>
  <c r="EF7" i="9" a="1"/>
  <c r="EF7" i="9" s="1"/>
  <c r="EJ7" i="9" a="1"/>
  <c r="EJ7" i="9" s="1"/>
  <c r="EH7" i="9" a="1"/>
  <c r="EH7" i="9" s="1"/>
  <c r="Q7" i="14" s="1"/>
  <c r="K9" i="6"/>
  <c r="L9" i="6" s="1"/>
  <c r="M9" i="6" s="1"/>
  <c r="J9" i="6"/>
  <c r="FO5" i="9" a="1"/>
  <c r="FO5" i="9" s="1"/>
  <c r="FK5" i="9" a="1"/>
  <c r="FK5" i="9" s="1"/>
  <c r="W5" i="10" s="1"/>
  <c r="FN5" i="9" a="1"/>
  <c r="FN5" i="9" s="1"/>
  <c r="FQ5" i="9" a="1"/>
  <c r="FQ5" i="9" s="1"/>
  <c r="FM5" i="9" a="1"/>
  <c r="FM5" i="9" s="1"/>
  <c r="FP5" i="9" a="1"/>
  <c r="FP5" i="9" s="1"/>
  <c r="FL5" i="9" a="1"/>
  <c r="FL5" i="9" s="1"/>
  <c r="AI3" i="9" a="1"/>
  <c r="AI3" i="9" s="1"/>
  <c r="AE3" i="9" a="1"/>
  <c r="AE3" i="9" s="1"/>
  <c r="H3" i="10" s="1"/>
  <c r="AH3" i="9" a="1"/>
  <c r="AH3" i="9" s="1"/>
  <c r="H3" i="14" s="1"/>
  <c r="AK3" i="9" a="1"/>
  <c r="AK3" i="9" s="1"/>
  <c r="D3" i="15" s="1"/>
  <c r="AG3" i="9" a="1"/>
  <c r="AG3" i="9" s="1"/>
  <c r="AJ3" i="9" a="1"/>
  <c r="AJ3" i="9" s="1"/>
  <c r="AF3" i="9" a="1"/>
  <c r="AF3" i="9" s="1"/>
  <c r="T90" i="5"/>
  <c r="T82" i="5"/>
  <c r="T74" i="5"/>
  <c r="T66" i="5"/>
  <c r="T58" i="5"/>
  <c r="T50" i="5"/>
  <c r="T42" i="5"/>
  <c r="T34" i="5"/>
  <c r="T26" i="5"/>
  <c r="T18" i="5"/>
  <c r="T10" i="5"/>
  <c r="G11" i="14"/>
  <c r="P8" i="14"/>
  <c r="DB8" i="9"/>
  <c r="CW7" i="9" a="1"/>
  <c r="CW7" i="9" s="1"/>
  <c r="CU7" i="9" a="1"/>
  <c r="CU7" i="9" s="1"/>
  <c r="CS7" i="9" a="1"/>
  <c r="CS7" i="9" s="1"/>
  <c r="CQ7" i="9" a="1"/>
  <c r="CQ7" i="9" s="1"/>
  <c r="P7" i="10" s="1"/>
  <c r="CT7" i="9" a="1"/>
  <c r="CT7" i="9" s="1"/>
  <c r="CR7" i="9" a="1"/>
  <c r="CR7" i="9" s="1"/>
  <c r="CV7" i="9" a="1"/>
  <c r="CV7" i="9" s="1"/>
  <c r="CO7" i="9" a="1"/>
  <c r="CO7" i="9" s="1"/>
  <c r="CM7" i="9" a="1"/>
  <c r="CM7" i="9" s="1"/>
  <c r="CK7" i="9" a="1"/>
  <c r="CK7" i="9" s="1"/>
  <c r="CI7" i="9" a="1"/>
  <c r="CI7" i="9" s="1"/>
  <c r="O7" i="10" s="1"/>
  <c r="CN7" i="9" a="1"/>
  <c r="CN7" i="9" s="1"/>
  <c r="CL7" i="9" a="1"/>
  <c r="CL7" i="9" s="1"/>
  <c r="CJ7" i="9" a="1"/>
  <c r="CJ7" i="9" s="1"/>
  <c r="HU7" i="9" a="1"/>
  <c r="HU7" i="9" s="1"/>
  <c r="R7" i="15" s="1"/>
  <c r="HS7" i="9" a="1"/>
  <c r="HS7" i="9" s="1"/>
  <c r="HQ7" i="9" a="1"/>
  <c r="HQ7" i="9" s="1"/>
  <c r="HO7" i="9" a="1"/>
  <c r="HO7" i="9" s="1"/>
  <c r="AD7" i="10" s="1"/>
  <c r="AG10" i="8" s="1"/>
  <c r="HT7" i="9" a="1"/>
  <c r="HT7" i="9" s="1"/>
  <c r="HR7" i="9" a="1"/>
  <c r="HR7" i="9" s="1"/>
  <c r="AI7" i="14" s="1"/>
  <c r="HP7" i="9" a="1"/>
  <c r="HP7" i="9" s="1"/>
  <c r="DT7" i="9" a="1"/>
  <c r="DT7" i="9" s="1"/>
  <c r="DR7" i="9" a="1"/>
  <c r="DR7" i="9" s="1"/>
  <c r="O7" i="14" s="1"/>
  <c r="DP7" i="9" a="1"/>
  <c r="DP7" i="9" s="1"/>
  <c r="DO7" i="9" a="1"/>
  <c r="DO7" i="9" s="1"/>
  <c r="R7" i="10" s="1"/>
  <c r="G10" i="7" s="1"/>
  <c r="DU7" i="9" a="1"/>
  <c r="DU7" i="9" s="1"/>
  <c r="H7" i="15" s="1"/>
  <c r="DS7" i="9" a="1"/>
  <c r="DS7" i="9" s="1"/>
  <c r="DQ7" i="9" a="1"/>
  <c r="DQ7" i="9" s="1"/>
  <c r="IR7" i="9" a="1"/>
  <c r="IR7" i="9" s="1"/>
  <c r="IP7" i="9" a="1"/>
  <c r="IP7" i="9" s="1"/>
  <c r="AM7" i="14" s="1"/>
  <c r="IN7" i="9" a="1"/>
  <c r="IN7" i="9" s="1"/>
  <c r="IM7" i="9" a="1"/>
  <c r="IM7" i="9" s="1"/>
  <c r="AG7" i="10" s="1"/>
  <c r="AK10" i="8" s="1"/>
  <c r="IS7" i="9" a="1"/>
  <c r="IS7" i="9" s="1"/>
  <c r="U7" i="15" s="1"/>
  <c r="IQ7" i="9" a="1"/>
  <c r="IQ7" i="9" s="1"/>
  <c r="IO7" i="9" a="1"/>
  <c r="IO7" i="9" s="1"/>
  <c r="HD7" i="9" a="1"/>
  <c r="HD7" i="9" s="1"/>
  <c r="HB7" i="9" a="1"/>
  <c r="HB7" i="9" s="1"/>
  <c r="AF7" i="14" s="1"/>
  <c r="GZ7" i="9" a="1"/>
  <c r="GZ7" i="9" s="1"/>
  <c r="HE7" i="9" a="1"/>
  <c r="HE7" i="9" s="1"/>
  <c r="P7" i="15" s="1"/>
  <c r="HC7" i="9" a="1"/>
  <c r="HC7" i="9" s="1"/>
  <c r="HA7" i="9" a="1"/>
  <c r="HA7" i="9" s="1"/>
  <c r="GY7" i="9" a="1"/>
  <c r="GY7" i="9" s="1"/>
  <c r="AB7" i="10" s="1"/>
  <c r="AD10" i="8" s="1"/>
  <c r="G6" i="14"/>
  <c r="GF5" i="9" a="1"/>
  <c r="GF5" i="9" s="1"/>
  <c r="GB5" i="9" a="1"/>
  <c r="GB5" i="9" s="1"/>
  <c r="GE5" i="9" a="1"/>
  <c r="GE5" i="9" s="1"/>
  <c r="GA5" i="9" a="1"/>
  <c r="GA5" i="9" s="1"/>
  <c r="Y5" i="10" s="1"/>
  <c r="AA8" i="8" s="1"/>
  <c r="GD5" i="9" a="1"/>
  <c r="GD5" i="9" s="1"/>
  <c r="AC5" i="14" s="1"/>
  <c r="GG5" i="9" a="1"/>
  <c r="GG5" i="9" s="1"/>
  <c r="M5" i="15" s="1"/>
  <c r="GC5" i="9" a="1"/>
  <c r="GC5" i="9" s="1"/>
  <c r="HE5" i="9" a="1"/>
  <c r="HE5" i="9" s="1"/>
  <c r="P5" i="15" s="1"/>
  <c r="HC5" i="9" a="1"/>
  <c r="HC5" i="9" s="1"/>
  <c r="HA5" i="9" a="1"/>
  <c r="HA5" i="9" s="1"/>
  <c r="GY5" i="9" a="1"/>
  <c r="GY5" i="9" s="1"/>
  <c r="AB5" i="10" s="1"/>
  <c r="AD8" i="8" s="1"/>
  <c r="HD5" i="9" a="1"/>
  <c r="HD5" i="9" s="1"/>
  <c r="HB5" i="9" a="1"/>
  <c r="HB5" i="9" s="1"/>
  <c r="AF5" i="14" s="1"/>
  <c r="GZ5" i="9" a="1"/>
  <c r="GZ5" i="9" s="1"/>
  <c r="CN5" i="9" a="1"/>
  <c r="CN5" i="9" s="1"/>
  <c r="CL5" i="9" a="1"/>
  <c r="CL5" i="9" s="1"/>
  <c r="CJ5" i="9" a="1"/>
  <c r="CJ5" i="9" s="1"/>
  <c r="CO5" i="9" a="1"/>
  <c r="CO5" i="9" s="1"/>
  <c r="CM5" i="9" a="1"/>
  <c r="CM5" i="9" s="1"/>
  <c r="CK5" i="9" a="1"/>
  <c r="CK5" i="9" s="1"/>
  <c r="CI5" i="9" a="1"/>
  <c r="CI5" i="9" s="1"/>
  <c r="O5" i="10" s="1"/>
  <c r="HT5" i="9" a="1"/>
  <c r="HT5" i="9" s="1"/>
  <c r="HR5" i="9" a="1"/>
  <c r="HR5" i="9" s="1"/>
  <c r="AI5" i="14" s="1"/>
  <c r="AJ5" i="14" s="1"/>
  <c r="HP5" i="9" a="1"/>
  <c r="HP5" i="9" s="1"/>
  <c r="HU5" i="9" a="1"/>
  <c r="HU5" i="9" s="1"/>
  <c r="R5" i="15" s="1"/>
  <c r="HS5" i="9" a="1"/>
  <c r="HS5" i="9" s="1"/>
  <c r="HQ5" i="9" a="1"/>
  <c r="HQ5" i="9" s="1"/>
  <c r="HO5" i="9" a="1"/>
  <c r="HO5" i="9" s="1"/>
  <c r="AD5" i="10" s="1"/>
  <c r="AG8" i="8" s="1"/>
  <c r="IR3" i="9" a="1"/>
  <c r="IR3" i="9" s="1"/>
  <c r="IN3" i="9" a="1"/>
  <c r="IN3" i="9" s="1"/>
  <c r="IQ3" i="9" a="1"/>
  <c r="IQ3" i="9" s="1"/>
  <c r="IM3" i="9" a="1"/>
  <c r="IM3" i="9" s="1"/>
  <c r="AG3" i="10" s="1"/>
  <c r="AK6" i="8" s="1"/>
  <c r="IP3" i="9" a="1"/>
  <c r="IP3" i="9" s="1"/>
  <c r="AM3" i="14" s="1"/>
  <c r="IS3" i="9" a="1"/>
  <c r="IS3" i="9" s="1"/>
  <c r="U3" i="15" s="1"/>
  <c r="IO3" i="9" a="1"/>
  <c r="IO3" i="9" s="1"/>
  <c r="AC3" i="9" a="1"/>
  <c r="AC3" i="9" s="1"/>
  <c r="C3" i="15" s="1"/>
  <c r="AA3" i="9" a="1"/>
  <c r="AA3" i="9" s="1"/>
  <c r="Y3" i="9" a="1"/>
  <c r="Y3" i="9" s="1"/>
  <c r="W3" i="9" a="1"/>
  <c r="W3" i="9" s="1"/>
  <c r="G3" i="10" s="1"/>
  <c r="AB3" i="9" a="1"/>
  <c r="AB3" i="9" s="1"/>
  <c r="Z3" i="9" a="1"/>
  <c r="Z3" i="9" s="1"/>
  <c r="F3" i="14" s="1"/>
  <c r="X3" i="9" a="1"/>
  <c r="X3" i="9" s="1"/>
  <c r="FI3" i="9" a="1"/>
  <c r="FI3" i="9" s="1"/>
  <c r="L3" i="15" s="1"/>
  <c r="FG3" i="9" a="1"/>
  <c r="FG3" i="9" s="1"/>
  <c r="FE3" i="9" a="1"/>
  <c r="FE3" i="9" s="1"/>
  <c r="FC3" i="9" a="1"/>
  <c r="FC3" i="9" s="1"/>
  <c r="FH3" i="9" a="1"/>
  <c r="FH3" i="9" s="1"/>
  <c r="FF3" i="9" a="1"/>
  <c r="FF3" i="9" s="1"/>
  <c r="AA3" i="14" s="1"/>
  <c r="FD3" i="9" a="1"/>
  <c r="FD3" i="9" s="1"/>
  <c r="AR3" i="9" a="1"/>
  <c r="AR3" i="9" s="1"/>
  <c r="AP3" i="9" a="1"/>
  <c r="AP3" i="9" s="1"/>
  <c r="I3" i="14" s="1"/>
  <c r="AN3" i="9" a="1"/>
  <c r="AN3" i="9" s="1"/>
  <c r="AS3" i="9" a="1"/>
  <c r="AS3" i="9" s="1"/>
  <c r="E3" i="15" s="1"/>
  <c r="AQ3" i="9" a="1"/>
  <c r="AQ3" i="9" s="1"/>
  <c r="AO3" i="9" a="1"/>
  <c r="AO3" i="9" s="1"/>
  <c r="AM3" i="9" a="1"/>
  <c r="AM3" i="9" s="1"/>
  <c r="I3" i="10" s="1"/>
  <c r="S6" i="6" s="1"/>
  <c r="ER3" i="9" a="1"/>
  <c r="ER3" i="9" s="1"/>
  <c r="EP3" i="9" a="1"/>
  <c r="EP3" i="9" s="1"/>
  <c r="R3" i="14" s="1"/>
  <c r="EN3" i="9" a="1"/>
  <c r="EN3" i="9" s="1"/>
  <c r="ES3" i="9" a="1"/>
  <c r="ES3" i="9" s="1"/>
  <c r="K3" i="15" s="1"/>
  <c r="EQ3" i="9" a="1"/>
  <c r="EQ3" i="9" s="1"/>
  <c r="EO3" i="9" a="1"/>
  <c r="EO3" i="9" s="1"/>
  <c r="EM3" i="9" a="1"/>
  <c r="EM3" i="9" s="1"/>
  <c r="U3" i="10" s="1"/>
  <c r="J6" i="7" s="1"/>
  <c r="C6" i="8"/>
  <c r="C6" i="7"/>
  <c r="C6" i="6"/>
  <c r="L128" i="7"/>
  <c r="L117" i="7"/>
  <c r="N112" i="7"/>
  <c r="P88" i="7"/>
  <c r="L84" i="7"/>
  <c r="P80" i="7"/>
  <c r="L65" i="7"/>
  <c r="P61" i="7"/>
  <c r="L56" i="7"/>
  <c r="L52" i="7"/>
  <c r="P128" i="7"/>
  <c r="L92" i="7"/>
  <c r="L88" i="7"/>
  <c r="L73" i="7"/>
  <c r="L61" i="7"/>
  <c r="P56" i="7"/>
  <c r="L44" i="7"/>
  <c r="L11" i="7"/>
  <c r="C5" i="3"/>
  <c r="T91" i="5"/>
  <c r="T83" i="5"/>
  <c r="T75" i="5"/>
  <c r="T67" i="5"/>
  <c r="T59" i="5"/>
  <c r="T51" i="5"/>
  <c r="T43" i="5"/>
  <c r="T35" i="5"/>
  <c r="T27" i="5"/>
  <c r="T19" i="5"/>
  <c r="T11" i="5"/>
  <c r="V8" i="10"/>
  <c r="Y11" i="8"/>
  <c r="Z11" i="8" s="1"/>
  <c r="S6" i="10"/>
  <c r="H9" i="7" s="1"/>
  <c r="AH8" i="8"/>
  <c r="G8" i="6"/>
  <c r="H8" i="6" s="1"/>
  <c r="I8" i="6" s="1"/>
  <c r="F8" i="6"/>
  <c r="S4" i="10"/>
  <c r="H7" i="7" s="1"/>
  <c r="CY4" i="9"/>
  <c r="F6" i="6"/>
  <c r="T92" i="5"/>
  <c r="T84" i="5"/>
  <c r="T76" i="5"/>
  <c r="T68" i="5"/>
  <c r="T60" i="5"/>
  <c r="T52" i="5"/>
  <c r="T44" i="5"/>
  <c r="T36" i="5"/>
  <c r="T28" i="5"/>
  <c r="T20" i="5"/>
  <c r="T12" i="5"/>
  <c r="T128" i="4"/>
  <c r="T124" i="4"/>
  <c r="T120" i="4"/>
  <c r="T116" i="4"/>
  <c r="T112" i="4"/>
  <c r="T108" i="4"/>
  <c r="T104" i="4"/>
  <c r="T100" i="4"/>
  <c r="T96" i="4"/>
  <c r="T92" i="4"/>
  <c r="T88" i="4"/>
  <c r="T84" i="4"/>
  <c r="T80" i="4"/>
  <c r="T76" i="4"/>
  <c r="T72" i="4"/>
  <c r="T68" i="4"/>
  <c r="T64" i="4"/>
  <c r="T60" i="4"/>
  <c r="T56" i="4"/>
  <c r="T52" i="4"/>
  <c r="T48" i="4"/>
  <c r="T44" i="4"/>
  <c r="T40" i="4"/>
  <c r="T36" i="4"/>
  <c r="T32" i="4"/>
  <c r="T28" i="4"/>
  <c r="T24" i="4"/>
  <c r="T20" i="4"/>
  <c r="T16" i="4"/>
  <c r="T12" i="4"/>
  <c r="T8" i="4"/>
  <c r="P48" i="7"/>
  <c r="L9" i="7"/>
  <c r="P121" i="7"/>
  <c r="P132" i="7"/>
  <c r="P134" i="14"/>
  <c r="DB134" i="9"/>
  <c r="S129" i="10"/>
  <c r="H132" i="7" s="1"/>
  <c r="GN127" i="9" a="1"/>
  <c r="GN127" i="9" s="1"/>
  <c r="GL127" i="9" a="1"/>
  <c r="GL127" i="9" s="1"/>
  <c r="AD127" i="14" s="1"/>
  <c r="GJ127" i="9" a="1"/>
  <c r="GJ127" i="9" s="1"/>
  <c r="GO127" i="9" a="1"/>
  <c r="GO127" i="9" s="1"/>
  <c r="N127" i="15" s="1"/>
  <c r="GM127" i="9" a="1"/>
  <c r="GM127" i="9" s="1"/>
  <c r="GK127" i="9" a="1"/>
  <c r="GK127" i="9" s="1"/>
  <c r="GI127" i="9" a="1"/>
  <c r="GI127" i="9" s="1"/>
  <c r="Z127" i="10" s="1"/>
  <c r="AB130" i="8" s="1"/>
  <c r="FP126" i="9" a="1"/>
  <c r="FP126" i="9" s="1"/>
  <c r="FN126" i="9" a="1"/>
  <c r="FN126" i="9" s="1"/>
  <c r="FL126" i="9" a="1"/>
  <c r="FL126" i="9" s="1"/>
  <c r="FQ126" i="9" a="1"/>
  <c r="FQ126" i="9" s="1"/>
  <c r="FO126" i="9" a="1"/>
  <c r="FO126" i="9" s="1"/>
  <c r="FM126" i="9" a="1"/>
  <c r="FM126" i="9" s="1"/>
  <c r="FK126" i="9" a="1"/>
  <c r="FK126" i="9" s="1"/>
  <c r="W126" i="10" s="1"/>
  <c r="AJ126" i="9" a="1"/>
  <c r="AJ126" i="9" s="1"/>
  <c r="AH126" i="9" a="1"/>
  <c r="AH126" i="9" s="1"/>
  <c r="H126" i="14" s="1"/>
  <c r="AF126" i="9" a="1"/>
  <c r="AF126" i="9" s="1"/>
  <c r="AG126" i="9" a="1"/>
  <c r="AG126" i="9" s="1"/>
  <c r="AE126" i="9" a="1"/>
  <c r="AE126" i="9" s="1"/>
  <c r="H126" i="10" s="1"/>
  <c r="AK126" i="9" a="1"/>
  <c r="AK126" i="9" s="1"/>
  <c r="D126" i="15" s="1"/>
  <c r="AI126" i="9" a="1"/>
  <c r="AI126" i="9" s="1"/>
  <c r="CW133" i="9" a="1"/>
  <c r="CW133" i="9" s="1"/>
  <c r="CU133" i="9" a="1"/>
  <c r="CU133" i="9" s="1"/>
  <c r="CS133" i="9" a="1"/>
  <c r="CS133" i="9" s="1"/>
  <c r="CQ133" i="9" a="1"/>
  <c r="CQ133" i="9" s="1"/>
  <c r="P133" i="10" s="1"/>
  <c r="CR133" i="9" a="1"/>
  <c r="CR133" i="9" s="1"/>
  <c r="CV133" i="9" a="1"/>
  <c r="CV133" i="9" s="1"/>
  <c r="CT133" i="9" a="1"/>
  <c r="CT133" i="9" s="1"/>
  <c r="BY133" i="9" a="1"/>
  <c r="BY133" i="9" s="1"/>
  <c r="BW133" i="9" a="1"/>
  <c r="BW133" i="9" s="1"/>
  <c r="BU133" i="9" a="1"/>
  <c r="BU133" i="9" s="1"/>
  <c r="BS133" i="9" a="1"/>
  <c r="BS133" i="9" s="1"/>
  <c r="M133" i="10" s="1"/>
  <c r="BX133" i="9" a="1"/>
  <c r="BX133" i="9" s="1"/>
  <c r="BV133" i="9" a="1"/>
  <c r="BV133" i="9" s="1"/>
  <c r="BT133" i="9" a="1"/>
  <c r="BT133" i="9" s="1"/>
  <c r="FY133" i="9" a="1"/>
  <c r="FY133" i="9" s="1"/>
  <c r="FW133" i="9" a="1"/>
  <c r="FW133" i="9" s="1"/>
  <c r="FU133" i="9" a="1"/>
  <c r="FU133" i="9" s="1"/>
  <c r="FS133" i="9" a="1"/>
  <c r="FS133" i="9" s="1"/>
  <c r="X133" i="10" s="1"/>
  <c r="FX133" i="9" a="1"/>
  <c r="FX133" i="9" s="1"/>
  <c r="FV133" i="9" a="1"/>
  <c r="FV133" i="9" s="1"/>
  <c r="FT133" i="9" a="1"/>
  <c r="FT133" i="9" s="1"/>
  <c r="BH133" i="9" a="1"/>
  <c r="BH133" i="9" s="1"/>
  <c r="BF133" i="9" a="1"/>
  <c r="BF133" i="9" s="1"/>
  <c r="BD133" i="9" a="1"/>
  <c r="BD133" i="9" s="1"/>
  <c r="BI133" i="9" a="1"/>
  <c r="BI133" i="9" s="1"/>
  <c r="BG133" i="9" a="1"/>
  <c r="BG133" i="9" s="1"/>
  <c r="BE133" i="9" a="1"/>
  <c r="BE133" i="9" s="1"/>
  <c r="BC133" i="9" a="1"/>
  <c r="BC133" i="9" s="1"/>
  <c r="K133" i="10" s="1"/>
  <c r="GN133" i="9" a="1"/>
  <c r="GN133" i="9" s="1"/>
  <c r="GL133" i="9" a="1"/>
  <c r="GL133" i="9" s="1"/>
  <c r="AD133" i="14" s="1"/>
  <c r="GJ133" i="9" a="1"/>
  <c r="GJ133" i="9" s="1"/>
  <c r="GO133" i="9" a="1"/>
  <c r="GO133" i="9" s="1"/>
  <c r="N133" i="15" s="1"/>
  <c r="GM133" i="9" a="1"/>
  <c r="GM133" i="9" s="1"/>
  <c r="GK133" i="9" a="1"/>
  <c r="GK133" i="9" s="1"/>
  <c r="GI133" i="9" a="1"/>
  <c r="GI133" i="9" s="1"/>
  <c r="Z133" i="10" s="1"/>
  <c r="AB136" i="8" s="1"/>
  <c r="CF133" i="9" a="1"/>
  <c r="CF133" i="9" s="1"/>
  <c r="CD133" i="9" a="1"/>
  <c r="CD133" i="9" s="1"/>
  <c r="CB133" i="9" a="1"/>
  <c r="CB133" i="9" s="1"/>
  <c r="CA133" i="9" a="1"/>
  <c r="CA133" i="9" s="1"/>
  <c r="N133" i="10" s="1"/>
  <c r="CG133" i="9" a="1"/>
  <c r="CG133" i="9" s="1"/>
  <c r="CE133" i="9" a="1"/>
  <c r="CE133" i="9" s="1"/>
  <c r="CC133" i="9" a="1"/>
  <c r="CC133" i="9" s="1"/>
  <c r="HL133" i="9" a="1"/>
  <c r="HL133" i="9" s="1"/>
  <c r="HJ133" i="9" a="1"/>
  <c r="HJ133" i="9" s="1"/>
  <c r="AH133" i="14" s="1"/>
  <c r="AJ133" i="14" s="1"/>
  <c r="HH133" i="9" a="1"/>
  <c r="HH133" i="9" s="1"/>
  <c r="HK133" i="9" a="1"/>
  <c r="HK133" i="9" s="1"/>
  <c r="HI133" i="9" a="1"/>
  <c r="HI133" i="9" s="1"/>
  <c r="HG133" i="9" a="1"/>
  <c r="HG133" i="9" s="1"/>
  <c r="AC133" i="10" s="1"/>
  <c r="AF136" i="8" s="1"/>
  <c r="AH136" i="8" s="1"/>
  <c r="HM133" i="9" a="1"/>
  <c r="HM133" i="9" s="1"/>
  <c r="Q133" i="15" s="1"/>
  <c r="GN132" i="9" a="1"/>
  <c r="GN132" i="9" s="1"/>
  <c r="GI132" i="9" a="1"/>
  <c r="GI132" i="9" s="1"/>
  <c r="Z132" i="10" s="1"/>
  <c r="AB135" i="8" s="1"/>
  <c r="GK132" i="9" a="1"/>
  <c r="GK132" i="9" s="1"/>
  <c r="GM132" i="9" a="1"/>
  <c r="GM132" i="9" s="1"/>
  <c r="GJ132" i="9" a="1"/>
  <c r="GJ132" i="9" s="1"/>
  <c r="GO132" i="9" a="1"/>
  <c r="GO132" i="9" s="1"/>
  <c r="N132" i="15" s="1"/>
  <c r="GL132" i="9" a="1"/>
  <c r="GL132" i="9" s="1"/>
  <c r="AD132" i="14" s="1"/>
  <c r="AB132" i="9" a="1"/>
  <c r="AB132" i="9" s="1"/>
  <c r="Z132" i="9" a="1"/>
  <c r="Z132" i="9" s="1"/>
  <c r="F132" i="14" s="1"/>
  <c r="X132" i="9" a="1"/>
  <c r="X132" i="9" s="1"/>
  <c r="AC132" i="9" a="1"/>
  <c r="AC132" i="9" s="1"/>
  <c r="C132" i="15" s="1"/>
  <c r="AA132" i="9" a="1"/>
  <c r="AA132" i="9" s="1"/>
  <c r="Y132" i="9" a="1"/>
  <c r="Y132" i="9" s="1"/>
  <c r="W132" i="9" a="1"/>
  <c r="W132" i="9" s="1"/>
  <c r="G132" i="10" s="1"/>
  <c r="EJ131" i="9" a="1"/>
  <c r="EJ131" i="9" s="1"/>
  <c r="EH131" i="9" a="1"/>
  <c r="EH131" i="9" s="1"/>
  <c r="Q131" i="14" s="1"/>
  <c r="EF131" i="9" a="1"/>
  <c r="EF131" i="9" s="1"/>
  <c r="EK131" i="9" a="1"/>
  <c r="EK131" i="9" s="1"/>
  <c r="J131" i="15" s="1"/>
  <c r="EI131" i="9" a="1"/>
  <c r="EI131" i="9" s="1"/>
  <c r="EG131" i="9" a="1"/>
  <c r="EG131" i="9" s="1"/>
  <c r="EE131" i="9" a="1"/>
  <c r="EE131" i="9" s="1"/>
  <c r="CV131" i="9" a="1"/>
  <c r="CV131" i="9" s="1"/>
  <c r="CT131" i="9" a="1"/>
  <c r="CT131" i="9" s="1"/>
  <c r="CR131" i="9" a="1"/>
  <c r="CR131" i="9" s="1"/>
  <c r="CW131" i="9" a="1"/>
  <c r="CW131" i="9" s="1"/>
  <c r="CU131" i="9" a="1"/>
  <c r="CU131" i="9" s="1"/>
  <c r="CS131" i="9" a="1"/>
  <c r="CS131" i="9" s="1"/>
  <c r="CQ131" i="9" a="1"/>
  <c r="CQ131" i="9" s="1"/>
  <c r="P131" i="10" s="1"/>
  <c r="BP131" i="9" a="1"/>
  <c r="BP131" i="9" s="1"/>
  <c r="BN131" i="9" a="1"/>
  <c r="BN131" i="9" s="1"/>
  <c r="J131" i="14" s="1"/>
  <c r="K131" i="14" s="1"/>
  <c r="BL131" i="9" a="1"/>
  <c r="BL131" i="9" s="1"/>
  <c r="BQ131" i="9" a="1"/>
  <c r="BQ131" i="9" s="1"/>
  <c r="F131" i="15" s="1"/>
  <c r="BO131" i="9" a="1"/>
  <c r="BO131" i="9" s="1"/>
  <c r="BM131" i="9" a="1"/>
  <c r="BM131" i="9" s="1"/>
  <c r="BK131" i="9" a="1"/>
  <c r="BK131" i="9" s="1"/>
  <c r="L131" i="10" s="1"/>
  <c r="AJ131" i="9" a="1"/>
  <c r="AJ131" i="9" s="1"/>
  <c r="AH131" i="9" a="1"/>
  <c r="AH131" i="9" s="1"/>
  <c r="H131" i="14" s="1"/>
  <c r="AF131" i="9" a="1"/>
  <c r="AF131" i="9" s="1"/>
  <c r="AK131" i="9" a="1"/>
  <c r="AK131" i="9" s="1"/>
  <c r="D131" i="15" s="1"/>
  <c r="AI131" i="9" a="1"/>
  <c r="AI131" i="9" s="1"/>
  <c r="AG131" i="9" a="1"/>
  <c r="AG131" i="9" s="1"/>
  <c r="AE131" i="9" a="1"/>
  <c r="AE131" i="9" s="1"/>
  <c r="H131" i="10" s="1"/>
  <c r="IJ130" i="9" a="1"/>
  <c r="IJ130" i="9" s="1"/>
  <c r="IH130" i="9" a="1"/>
  <c r="IH130" i="9" s="1"/>
  <c r="AL130" i="14" s="1"/>
  <c r="IF130" i="9" a="1"/>
  <c r="IF130" i="9" s="1"/>
  <c r="IK130" i="9" a="1"/>
  <c r="IK130" i="9" s="1"/>
  <c r="T130" i="15" s="1"/>
  <c r="II130" i="9" a="1"/>
  <c r="II130" i="9" s="1"/>
  <c r="IG130" i="9" a="1"/>
  <c r="IG130" i="9" s="1"/>
  <c r="IE130" i="9" a="1"/>
  <c r="IE130" i="9" s="1"/>
  <c r="AF130" i="10" s="1"/>
  <c r="AJ133" i="8" s="1"/>
  <c r="DL130" i="9" a="1"/>
  <c r="DL130" i="9" s="1"/>
  <c r="DJ130" i="9" a="1"/>
  <c r="DJ130" i="9" s="1"/>
  <c r="N130" i="14" s="1"/>
  <c r="DH130" i="9" a="1"/>
  <c r="DH130" i="9" s="1"/>
  <c r="DM130" i="9" a="1"/>
  <c r="DM130" i="9" s="1"/>
  <c r="G130" i="15" s="1"/>
  <c r="DK130" i="9" a="1"/>
  <c r="DK130" i="9" s="1"/>
  <c r="DI130" i="9" a="1"/>
  <c r="DI130" i="9" s="1"/>
  <c r="DG130" i="9" a="1"/>
  <c r="DG130" i="9" s="1"/>
  <c r="Q130" i="10" s="1"/>
  <c r="F133" i="7" s="1"/>
  <c r="L130" i="9" a="1"/>
  <c r="L130" i="9" s="1"/>
  <c r="J130" i="9" a="1"/>
  <c r="J130" i="9" s="1"/>
  <c r="H130" i="9" a="1"/>
  <c r="H130" i="9" s="1"/>
  <c r="M130" i="9" a="1"/>
  <c r="M130" i="9" s="1"/>
  <c r="K130" i="9" a="1"/>
  <c r="K130" i="9" s="1"/>
  <c r="I130" i="9" a="1"/>
  <c r="I130" i="9" s="1"/>
  <c r="G130" i="9" a="1"/>
  <c r="G130" i="9" s="1"/>
  <c r="EZ129" i="9" a="1"/>
  <c r="EZ129" i="9" s="1"/>
  <c r="EX129" i="9" a="1"/>
  <c r="EX129" i="9" s="1"/>
  <c r="W129" i="14" s="1"/>
  <c r="X129" i="14" s="1"/>
  <c r="T129" i="14" s="1"/>
  <c r="EV129" i="9" a="1"/>
  <c r="EV129" i="9" s="1"/>
  <c r="FA129" i="9" a="1"/>
  <c r="FA129" i="9" s="1"/>
  <c r="EY129" i="9" a="1"/>
  <c r="EY129" i="9" s="1"/>
  <c r="EW129" i="9" a="1"/>
  <c r="EW129" i="9" s="1"/>
  <c r="EU129" i="9" a="1"/>
  <c r="EU129" i="9" s="1"/>
  <c r="I134" i="15"/>
  <c r="DE134" i="9"/>
  <c r="FI132" i="9" a="1"/>
  <c r="FI132" i="9" s="1"/>
  <c r="L132" i="15" s="1"/>
  <c r="FF132" i="9" a="1"/>
  <c r="FF132" i="9" s="1"/>
  <c r="AA132" i="14" s="1"/>
  <c r="FH132" i="9" a="1"/>
  <c r="FH132" i="9" s="1"/>
  <c r="FC132" i="9" a="1"/>
  <c r="FC132" i="9" s="1"/>
  <c r="FE132" i="9" a="1"/>
  <c r="FE132" i="9" s="1"/>
  <c r="FG132" i="9" a="1"/>
  <c r="FG132" i="9" s="1"/>
  <c r="FD132" i="9" a="1"/>
  <c r="FD132" i="9" s="1"/>
  <c r="AK132" i="9" a="1"/>
  <c r="AK132" i="9" s="1"/>
  <c r="D132" i="15" s="1"/>
  <c r="AI132" i="9" a="1"/>
  <c r="AI132" i="9" s="1"/>
  <c r="AG132" i="9" a="1"/>
  <c r="AG132" i="9" s="1"/>
  <c r="AE132" i="9" a="1"/>
  <c r="AE132" i="9" s="1"/>
  <c r="H132" i="10" s="1"/>
  <c r="AJ132" i="9" a="1"/>
  <c r="AJ132" i="9" s="1"/>
  <c r="AH132" i="9" a="1"/>
  <c r="AH132" i="9" s="1"/>
  <c r="H132" i="14" s="1"/>
  <c r="AF132" i="9" a="1"/>
  <c r="AF132" i="9" s="1"/>
  <c r="HL132" i="9" a="1"/>
  <c r="HL132" i="9" s="1"/>
  <c r="HJ132" i="9" a="1"/>
  <c r="HJ132" i="9" s="1"/>
  <c r="AH132" i="14" s="1"/>
  <c r="HH132" i="9" a="1"/>
  <c r="HH132" i="9" s="1"/>
  <c r="HK132" i="9" a="1"/>
  <c r="HK132" i="9" s="1"/>
  <c r="HM132" i="9" a="1"/>
  <c r="HM132" i="9" s="1"/>
  <c r="Q132" i="15" s="1"/>
  <c r="HG132" i="9" a="1"/>
  <c r="HG132" i="9" s="1"/>
  <c r="AC132" i="10" s="1"/>
  <c r="AF135" i="8" s="1"/>
  <c r="HI132" i="9" a="1"/>
  <c r="HI132" i="9" s="1"/>
  <c r="GV139" i="9" a="1"/>
  <c r="GV139" i="9" s="1"/>
  <c r="GT139" i="9" a="1"/>
  <c r="GT139" i="9" s="1"/>
  <c r="AE139" i="14" s="1"/>
  <c r="GR139" i="9" a="1"/>
  <c r="GR139" i="9" s="1"/>
  <c r="GW139" i="9" a="1"/>
  <c r="GW139" i="9" s="1"/>
  <c r="O139" i="15" s="1"/>
  <c r="GU139" i="9" a="1"/>
  <c r="GU139" i="9" s="1"/>
  <c r="GS139" i="9" a="1"/>
  <c r="GS139" i="9" s="1"/>
  <c r="GQ139" i="9" a="1"/>
  <c r="GQ139" i="9" s="1"/>
  <c r="AA139" i="10" s="1"/>
  <c r="AC142" i="8" s="1"/>
  <c r="BP139" i="9" a="1"/>
  <c r="BP139" i="9" s="1"/>
  <c r="BN139" i="9" a="1"/>
  <c r="BN139" i="9" s="1"/>
  <c r="J139" i="14" s="1"/>
  <c r="BL139" i="9" a="1"/>
  <c r="BL139" i="9" s="1"/>
  <c r="BQ139" i="9" a="1"/>
  <c r="BQ139" i="9" s="1"/>
  <c r="F139" i="15" s="1"/>
  <c r="BO139" i="9" a="1"/>
  <c r="BO139" i="9" s="1"/>
  <c r="BM139" i="9" a="1"/>
  <c r="BM139" i="9" s="1"/>
  <c r="BK139" i="9" a="1"/>
  <c r="BK139" i="9" s="1"/>
  <c r="L139" i="10" s="1"/>
  <c r="FP139" i="9" a="1"/>
  <c r="FP139" i="9" s="1"/>
  <c r="FN139" i="9" a="1"/>
  <c r="FN139" i="9" s="1"/>
  <c r="FL139" i="9" a="1"/>
  <c r="FL139" i="9" s="1"/>
  <c r="FQ139" i="9" a="1"/>
  <c r="FQ139" i="9" s="1"/>
  <c r="FO139" i="9" a="1"/>
  <c r="FO139" i="9" s="1"/>
  <c r="FM139" i="9" a="1"/>
  <c r="FM139" i="9" s="1"/>
  <c r="FK139" i="9" a="1"/>
  <c r="FK139" i="9" s="1"/>
  <c r="W139" i="10" s="1"/>
  <c r="AJ139" i="9" a="1"/>
  <c r="AJ139" i="9" s="1"/>
  <c r="AH139" i="9" a="1"/>
  <c r="AH139" i="9" s="1"/>
  <c r="H139" i="14" s="1"/>
  <c r="AF139" i="9" a="1"/>
  <c r="AF139" i="9" s="1"/>
  <c r="AK139" i="9" a="1"/>
  <c r="AK139" i="9" s="1"/>
  <c r="D139" i="15" s="1"/>
  <c r="AI139" i="9" a="1"/>
  <c r="AI139" i="9" s="1"/>
  <c r="AG139" i="9" a="1"/>
  <c r="AG139" i="9" s="1"/>
  <c r="AE139" i="9" a="1"/>
  <c r="AE139" i="9" s="1"/>
  <c r="H139" i="10" s="1"/>
  <c r="GF137" i="9" a="1"/>
  <c r="GF137" i="9" s="1"/>
  <c r="GD137" i="9" a="1"/>
  <c r="GD137" i="9" s="1"/>
  <c r="AC137" i="14" s="1"/>
  <c r="GB137" i="9" a="1"/>
  <c r="GB137" i="9" s="1"/>
  <c r="GG137" i="9" a="1"/>
  <c r="GG137" i="9" s="1"/>
  <c r="M137" i="15" s="1"/>
  <c r="GE137" i="9" a="1"/>
  <c r="GE137" i="9" s="1"/>
  <c r="GC137" i="9" a="1"/>
  <c r="GC137" i="9" s="1"/>
  <c r="GA137" i="9" a="1"/>
  <c r="GA137" i="9" s="1"/>
  <c r="Y137" i="10" s="1"/>
  <c r="AA140" i="8" s="1"/>
  <c r="AZ137" i="9" a="1"/>
  <c r="AZ137" i="9" s="1"/>
  <c r="AX137" i="9" a="1"/>
  <c r="AX137" i="9" s="1"/>
  <c r="AV137" i="9" a="1"/>
  <c r="AV137" i="9" s="1"/>
  <c r="BA137" i="9" a="1"/>
  <c r="BA137" i="9" s="1"/>
  <c r="AY137" i="9" a="1"/>
  <c r="AY137" i="9" s="1"/>
  <c r="AW137" i="9" a="1"/>
  <c r="AW137" i="9" s="1"/>
  <c r="AU137" i="9" a="1"/>
  <c r="AU137" i="9" s="1"/>
  <c r="J137" i="10" s="1"/>
  <c r="FP135" i="9" a="1"/>
  <c r="FP135" i="9" s="1"/>
  <c r="FN135" i="9" a="1"/>
  <c r="FN135" i="9" s="1"/>
  <c r="FL135" i="9" a="1"/>
  <c r="FL135" i="9" s="1"/>
  <c r="FK135" i="9" a="1"/>
  <c r="FK135" i="9" s="1"/>
  <c r="W135" i="10" s="1"/>
  <c r="FQ135" i="9" a="1"/>
  <c r="FQ135" i="9" s="1"/>
  <c r="FO135" i="9" a="1"/>
  <c r="FO135" i="9" s="1"/>
  <c r="FM135" i="9" a="1"/>
  <c r="FM135" i="9" s="1"/>
  <c r="AJ135" i="9" a="1"/>
  <c r="AJ135" i="9" s="1"/>
  <c r="AH135" i="9" a="1"/>
  <c r="AH135" i="9" s="1"/>
  <c r="H135" i="14" s="1"/>
  <c r="AF135" i="9" a="1"/>
  <c r="AF135" i="9" s="1"/>
  <c r="AI135" i="9" a="1"/>
  <c r="AI135" i="9" s="1"/>
  <c r="AG135" i="9" a="1"/>
  <c r="AG135" i="9" s="1"/>
  <c r="AE135" i="9" a="1"/>
  <c r="AE135" i="9" s="1"/>
  <c r="H135" i="10" s="1"/>
  <c r="AK135" i="9" a="1"/>
  <c r="AK135" i="9" s="1"/>
  <c r="D135" i="15" s="1"/>
  <c r="ER134" i="9" a="1"/>
  <c r="ER134" i="9" s="1"/>
  <c r="EP134" i="9" a="1"/>
  <c r="EP134" i="9" s="1"/>
  <c r="R134" i="14" s="1"/>
  <c r="EN134" i="9" a="1"/>
  <c r="EN134" i="9" s="1"/>
  <c r="EQ134" i="9" a="1"/>
  <c r="EQ134" i="9" s="1"/>
  <c r="EO134" i="9" a="1"/>
  <c r="EO134" i="9" s="1"/>
  <c r="EM134" i="9" a="1"/>
  <c r="EM134" i="9" s="1"/>
  <c r="U134" i="10" s="1"/>
  <c r="J137" i="7" s="1"/>
  <c r="P137" i="7" s="1"/>
  <c r="ES134" i="9" a="1"/>
  <c r="ES134" i="9" s="1"/>
  <c r="K134" i="15" s="1"/>
  <c r="GG139" i="9" a="1"/>
  <c r="GG139" i="9" s="1"/>
  <c r="M139" i="15" s="1"/>
  <c r="GE139" i="9" a="1"/>
  <c r="GE139" i="9" s="1"/>
  <c r="GC139" i="9" a="1"/>
  <c r="GC139" i="9" s="1"/>
  <c r="GA139" i="9" a="1"/>
  <c r="GA139" i="9" s="1"/>
  <c r="Y139" i="10" s="1"/>
  <c r="AA142" i="8" s="1"/>
  <c r="GF139" i="9" a="1"/>
  <c r="GF139" i="9" s="1"/>
  <c r="GD139" i="9" a="1"/>
  <c r="GD139" i="9" s="1"/>
  <c r="AC139" i="14" s="1"/>
  <c r="GB139" i="9" a="1"/>
  <c r="GB139" i="9" s="1"/>
  <c r="BA139" i="9" a="1"/>
  <c r="BA139" i="9" s="1"/>
  <c r="AY139" i="9" a="1"/>
  <c r="AY139" i="9" s="1"/>
  <c r="AW139" i="9" a="1"/>
  <c r="AW139" i="9" s="1"/>
  <c r="AU139" i="9" a="1"/>
  <c r="AU139" i="9" s="1"/>
  <c r="J139" i="10" s="1"/>
  <c r="AZ139" i="9" a="1"/>
  <c r="AZ139" i="9" s="1"/>
  <c r="AX139" i="9" a="1"/>
  <c r="AX139" i="9" s="1"/>
  <c r="AV139" i="9" a="1"/>
  <c r="AV139" i="9" s="1"/>
  <c r="FY141" i="9" a="1"/>
  <c r="FY141" i="9" s="1"/>
  <c r="FW141" i="9" a="1"/>
  <c r="FW141" i="9" s="1"/>
  <c r="FU141" i="9" a="1"/>
  <c r="FU141" i="9" s="1"/>
  <c r="FS141" i="9" a="1"/>
  <c r="FS141" i="9" s="1"/>
  <c r="X141" i="10" s="1"/>
  <c r="FX141" i="9" a="1"/>
  <c r="FX141" i="9" s="1"/>
  <c r="FV141" i="9" a="1"/>
  <c r="FV141" i="9" s="1"/>
  <c r="FT141" i="9" a="1"/>
  <c r="FT141" i="9" s="1"/>
  <c r="BY141" i="9" a="1"/>
  <c r="BY141" i="9" s="1"/>
  <c r="BW141" i="9" a="1"/>
  <c r="BW141" i="9" s="1"/>
  <c r="BU141" i="9" a="1"/>
  <c r="BU141" i="9" s="1"/>
  <c r="BS141" i="9" a="1"/>
  <c r="BS141" i="9" s="1"/>
  <c r="M141" i="10" s="1"/>
  <c r="BX141" i="9" a="1"/>
  <c r="BX141" i="9" s="1"/>
  <c r="BV141" i="9" a="1"/>
  <c r="BV141" i="9" s="1"/>
  <c r="BT141" i="9" a="1"/>
  <c r="BT141" i="9" s="1"/>
  <c r="HM140" i="9" a="1"/>
  <c r="HM140" i="9" s="1"/>
  <c r="Q140" i="15" s="1"/>
  <c r="HK140" i="9" a="1"/>
  <c r="HK140" i="9" s="1"/>
  <c r="HI140" i="9" a="1"/>
  <c r="HI140" i="9" s="1"/>
  <c r="HG140" i="9" a="1"/>
  <c r="HG140" i="9" s="1"/>
  <c r="AC140" i="10" s="1"/>
  <c r="AF143" i="8" s="1"/>
  <c r="HL140" i="9" a="1"/>
  <c r="HL140" i="9" s="1"/>
  <c r="HJ140" i="9" a="1"/>
  <c r="HJ140" i="9" s="1"/>
  <c r="AH140" i="14" s="1"/>
  <c r="HH140" i="9" a="1"/>
  <c r="HH140" i="9" s="1"/>
  <c r="CG140" i="9" a="1"/>
  <c r="CG140" i="9" s="1"/>
  <c r="CE140" i="9" a="1"/>
  <c r="CE140" i="9" s="1"/>
  <c r="CC140" i="9" a="1"/>
  <c r="CC140" i="9" s="1"/>
  <c r="CA140" i="9" a="1"/>
  <c r="CA140" i="9" s="1"/>
  <c r="N140" i="10" s="1"/>
  <c r="CF140" i="9" a="1"/>
  <c r="CF140" i="9" s="1"/>
  <c r="CD140" i="9" a="1"/>
  <c r="CD140" i="9" s="1"/>
  <c r="CB140" i="9" a="1"/>
  <c r="CB140" i="9" s="1"/>
  <c r="GO139" i="9" a="1"/>
  <c r="GO139" i="9" s="1"/>
  <c r="N139" i="15" s="1"/>
  <c r="GM139" i="9" a="1"/>
  <c r="GM139" i="9" s="1"/>
  <c r="GK139" i="9" a="1"/>
  <c r="GK139" i="9" s="1"/>
  <c r="GI139" i="9" a="1"/>
  <c r="GI139" i="9" s="1"/>
  <c r="Z139" i="10" s="1"/>
  <c r="AB142" i="8" s="1"/>
  <c r="GN139" i="9" a="1"/>
  <c r="GN139" i="9" s="1"/>
  <c r="GL139" i="9" a="1"/>
  <c r="GL139" i="9" s="1"/>
  <c r="AD139" i="14" s="1"/>
  <c r="GJ139" i="9" a="1"/>
  <c r="GJ139" i="9" s="1"/>
  <c r="BI139" i="9" a="1"/>
  <c r="BI139" i="9" s="1"/>
  <c r="BG139" i="9" a="1"/>
  <c r="BG139" i="9" s="1"/>
  <c r="BE139" i="9" a="1"/>
  <c r="BE139" i="9" s="1"/>
  <c r="BC139" i="9" a="1"/>
  <c r="BC139" i="9" s="1"/>
  <c r="K139" i="10" s="1"/>
  <c r="BH139" i="9" a="1"/>
  <c r="BH139" i="9" s="1"/>
  <c r="BF139" i="9" a="1"/>
  <c r="BF139" i="9" s="1"/>
  <c r="BD139" i="9" a="1"/>
  <c r="BD139" i="9" s="1"/>
  <c r="FQ138" i="9" a="1"/>
  <c r="FQ138" i="9" s="1"/>
  <c r="FO138" i="9" a="1"/>
  <c r="FO138" i="9" s="1"/>
  <c r="FM138" i="9" a="1"/>
  <c r="FM138" i="9" s="1"/>
  <c r="FK138" i="9" a="1"/>
  <c r="FK138" i="9" s="1"/>
  <c r="W138" i="10" s="1"/>
  <c r="FP138" i="9" a="1"/>
  <c r="FP138" i="9" s="1"/>
  <c r="FN138" i="9" a="1"/>
  <c r="FN138" i="9" s="1"/>
  <c r="FL138" i="9" a="1"/>
  <c r="FL138" i="9" s="1"/>
  <c r="AK138" i="9" a="1"/>
  <c r="AK138" i="9" s="1"/>
  <c r="D138" i="15" s="1"/>
  <c r="AI138" i="9" a="1"/>
  <c r="AI138" i="9" s="1"/>
  <c r="AG138" i="9" a="1"/>
  <c r="AG138" i="9" s="1"/>
  <c r="AE138" i="9" a="1"/>
  <c r="AE138" i="9" s="1"/>
  <c r="H138" i="10" s="1"/>
  <c r="AJ138" i="9" a="1"/>
  <c r="AJ138" i="9" s="1"/>
  <c r="AH138" i="9" a="1"/>
  <c r="AH138" i="9" s="1"/>
  <c r="H138" i="14" s="1"/>
  <c r="L138" i="14" s="1"/>
  <c r="AF138" i="9" a="1"/>
  <c r="AF138" i="9" s="1"/>
  <c r="ES137" i="9" a="1"/>
  <c r="ES137" i="9" s="1"/>
  <c r="K137" i="15" s="1"/>
  <c r="EQ137" i="9" a="1"/>
  <c r="EQ137" i="9" s="1"/>
  <c r="EO137" i="9" a="1"/>
  <c r="EO137" i="9" s="1"/>
  <c r="EM137" i="9" a="1"/>
  <c r="EM137" i="9" s="1"/>
  <c r="U137" i="10" s="1"/>
  <c r="J140" i="7" s="1"/>
  <c r="ER137" i="9" a="1"/>
  <c r="ER137" i="9" s="1"/>
  <c r="EP137" i="9" a="1"/>
  <c r="EP137" i="9" s="1"/>
  <c r="R137" i="14" s="1"/>
  <c r="EN137" i="9" a="1"/>
  <c r="EN137" i="9" s="1"/>
  <c r="AS137" i="9" a="1"/>
  <c r="AS137" i="9" s="1"/>
  <c r="E137" i="15" s="1"/>
  <c r="AQ137" i="9" a="1"/>
  <c r="AQ137" i="9" s="1"/>
  <c r="AO137" i="9" a="1"/>
  <c r="AO137" i="9" s="1"/>
  <c r="AM137" i="9" a="1"/>
  <c r="AM137" i="9" s="1"/>
  <c r="I137" i="10" s="1"/>
  <c r="S140" i="6" s="1"/>
  <c r="AR137" i="9" a="1"/>
  <c r="AR137" i="9" s="1"/>
  <c r="AP137" i="9" a="1"/>
  <c r="AP137" i="9" s="1"/>
  <c r="I137" i="14" s="1"/>
  <c r="AN137" i="9" a="1"/>
  <c r="AN137" i="9" s="1"/>
  <c r="GG136" i="9" a="1"/>
  <c r="GG136" i="9" s="1"/>
  <c r="M136" i="15" s="1"/>
  <c r="GE136" i="9" a="1"/>
  <c r="GE136" i="9" s="1"/>
  <c r="GC136" i="9" a="1"/>
  <c r="GC136" i="9" s="1"/>
  <c r="GA136" i="9" a="1"/>
  <c r="GA136" i="9" s="1"/>
  <c r="Y136" i="10" s="1"/>
  <c r="AA139" i="8" s="1"/>
  <c r="GF136" i="9" a="1"/>
  <c r="GF136" i="9" s="1"/>
  <c r="GD136" i="9" a="1"/>
  <c r="GD136" i="9" s="1"/>
  <c r="AC136" i="14" s="1"/>
  <c r="GB136" i="9" a="1"/>
  <c r="GB136" i="9" s="1"/>
  <c r="FI135" i="9" a="1"/>
  <c r="FI135" i="9" s="1"/>
  <c r="L135" i="15" s="1"/>
  <c r="FG135" i="9" a="1"/>
  <c r="FG135" i="9" s="1"/>
  <c r="FE135" i="9" a="1"/>
  <c r="FE135" i="9" s="1"/>
  <c r="FC135" i="9" a="1"/>
  <c r="FC135" i="9" s="1"/>
  <c r="FH135" i="9" a="1"/>
  <c r="FH135" i="9" s="1"/>
  <c r="FF135" i="9" a="1"/>
  <c r="FF135" i="9" s="1"/>
  <c r="AA135" i="14" s="1"/>
  <c r="FD135" i="9" a="1"/>
  <c r="FD135" i="9" s="1"/>
  <c r="AC135" i="9" a="1"/>
  <c r="AC135" i="9" s="1"/>
  <c r="C135" i="15" s="1"/>
  <c r="AA135" i="9" a="1"/>
  <c r="AA135" i="9" s="1"/>
  <c r="Y135" i="9" a="1"/>
  <c r="Y135" i="9" s="1"/>
  <c r="W135" i="9" a="1"/>
  <c r="W135" i="9" s="1"/>
  <c r="G135" i="10" s="1"/>
  <c r="AB135" i="9" a="1"/>
  <c r="AB135" i="9" s="1"/>
  <c r="Z135" i="9" a="1"/>
  <c r="Z135" i="9" s="1"/>
  <c r="F135" i="14" s="1"/>
  <c r="G135" i="14" s="1"/>
  <c r="X135" i="9" a="1"/>
  <c r="X135" i="9" s="1"/>
  <c r="EK134" i="9" a="1"/>
  <c r="EK134" i="9" s="1"/>
  <c r="J134" i="15" s="1"/>
  <c r="EI134" i="9" a="1"/>
  <c r="EI134" i="9" s="1"/>
  <c r="EG134" i="9" a="1"/>
  <c r="EG134" i="9" s="1"/>
  <c r="EE134" i="9" a="1"/>
  <c r="EE134" i="9" s="1"/>
  <c r="T134" i="10" s="1"/>
  <c r="I137" i="7" s="1"/>
  <c r="O137" i="7" s="1"/>
  <c r="EJ134" i="9" a="1"/>
  <c r="EJ134" i="9" s="1"/>
  <c r="EH134" i="9" a="1"/>
  <c r="EH134" i="9" s="1"/>
  <c r="Q134" i="14" s="1"/>
  <c r="EF134" i="9" a="1"/>
  <c r="EF134" i="9" s="1"/>
  <c r="FX126" i="9" a="1"/>
  <c r="FX126" i="9" s="1"/>
  <c r="FV126" i="9" a="1"/>
  <c r="FV126" i="9" s="1"/>
  <c r="FT126" i="9" a="1"/>
  <c r="FT126" i="9" s="1"/>
  <c r="FY126" i="9" a="1"/>
  <c r="FY126" i="9" s="1"/>
  <c r="FW126" i="9" a="1"/>
  <c r="FW126" i="9" s="1"/>
  <c r="FU126" i="9" a="1"/>
  <c r="FU126" i="9" s="1"/>
  <c r="FS126" i="9" a="1"/>
  <c r="FS126" i="9" s="1"/>
  <c r="X126" i="10" s="1"/>
  <c r="BX126" i="9" a="1"/>
  <c r="BX126" i="9" s="1"/>
  <c r="BV126" i="9" a="1"/>
  <c r="BV126" i="9" s="1"/>
  <c r="BT126" i="9" a="1"/>
  <c r="BT126" i="9" s="1"/>
  <c r="BY126" i="9" a="1"/>
  <c r="BY126" i="9" s="1"/>
  <c r="BW126" i="9" a="1"/>
  <c r="BW126" i="9" s="1"/>
  <c r="BU126" i="9" a="1"/>
  <c r="BU126" i="9" s="1"/>
  <c r="BS126" i="9" a="1"/>
  <c r="BS126" i="9" s="1"/>
  <c r="M126" i="10" s="1"/>
  <c r="HL125" i="9" a="1"/>
  <c r="HL125" i="9" s="1"/>
  <c r="HJ125" i="9" a="1"/>
  <c r="HJ125" i="9" s="1"/>
  <c r="AH125" i="14" s="1"/>
  <c r="AJ125" i="14" s="1"/>
  <c r="HH125" i="9" a="1"/>
  <c r="HH125" i="9" s="1"/>
  <c r="HM125" i="9" a="1"/>
  <c r="HM125" i="9" s="1"/>
  <c r="Q125" i="15" s="1"/>
  <c r="HK125" i="9" a="1"/>
  <c r="HK125" i="9" s="1"/>
  <c r="HI125" i="9" a="1"/>
  <c r="HI125" i="9" s="1"/>
  <c r="HG125" i="9" a="1"/>
  <c r="HG125" i="9" s="1"/>
  <c r="AC125" i="10" s="1"/>
  <c r="AF128" i="8" s="1"/>
  <c r="AH128" i="8" s="1"/>
  <c r="CF125" i="9" a="1"/>
  <c r="CF125" i="9" s="1"/>
  <c r="CD125" i="9" a="1"/>
  <c r="CD125" i="9" s="1"/>
  <c r="CB125" i="9" a="1"/>
  <c r="CB125" i="9" s="1"/>
  <c r="CG125" i="9" a="1"/>
  <c r="CG125" i="9" s="1"/>
  <c r="CE125" i="9" a="1"/>
  <c r="CE125" i="9" s="1"/>
  <c r="CC125" i="9" a="1"/>
  <c r="CC125" i="9" s="1"/>
  <c r="CA125" i="9" a="1"/>
  <c r="CA125" i="9" s="1"/>
  <c r="N125" i="10" s="1"/>
  <c r="IB123" i="9" a="1"/>
  <c r="IB123" i="9" s="1"/>
  <c r="HZ123" i="9" a="1"/>
  <c r="HZ123" i="9" s="1"/>
  <c r="AK123" i="14" s="1"/>
  <c r="HX123" i="9" a="1"/>
  <c r="HX123" i="9" s="1"/>
  <c r="IC123" i="9" a="1"/>
  <c r="IC123" i="9" s="1"/>
  <c r="S123" i="15" s="1"/>
  <c r="IA123" i="9" a="1"/>
  <c r="IA123" i="9" s="1"/>
  <c r="HY123" i="9" a="1"/>
  <c r="HY123" i="9" s="1"/>
  <c r="HW123" i="9" a="1"/>
  <c r="HW123" i="9" s="1"/>
  <c r="AE123" i="10" s="1"/>
  <c r="AI126" i="8" s="1"/>
  <c r="CV123" i="9" a="1"/>
  <c r="CV123" i="9" s="1"/>
  <c r="CT123" i="9" a="1"/>
  <c r="CT123" i="9" s="1"/>
  <c r="CR123" i="9" a="1"/>
  <c r="CR123" i="9" s="1"/>
  <c r="CW123" i="9" a="1"/>
  <c r="CW123" i="9" s="1"/>
  <c r="CU123" i="9" a="1"/>
  <c r="CU123" i="9" s="1"/>
  <c r="CS123" i="9" a="1"/>
  <c r="CS123" i="9" s="1"/>
  <c r="CQ123" i="9" a="1"/>
  <c r="CQ123" i="9" s="1"/>
  <c r="P123" i="10" s="1"/>
  <c r="FI130" i="9" a="1"/>
  <c r="FI130" i="9" s="1"/>
  <c r="L130" i="15" s="1"/>
  <c r="FG130" i="9" a="1"/>
  <c r="FG130" i="9" s="1"/>
  <c r="FE130" i="9" a="1"/>
  <c r="FE130" i="9" s="1"/>
  <c r="FC130" i="9" a="1"/>
  <c r="FC130" i="9" s="1"/>
  <c r="FH130" i="9" a="1"/>
  <c r="FH130" i="9" s="1"/>
  <c r="FF130" i="9" a="1"/>
  <c r="FF130" i="9" s="1"/>
  <c r="AA130" i="14" s="1"/>
  <c r="FD130" i="9" a="1"/>
  <c r="FD130" i="9" s="1"/>
  <c r="AC130" i="9" a="1"/>
  <c r="AC130" i="9" s="1"/>
  <c r="C130" i="15" s="1"/>
  <c r="AA130" i="9" a="1"/>
  <c r="AA130" i="9" s="1"/>
  <c r="Y130" i="9" a="1"/>
  <c r="Y130" i="9" s="1"/>
  <c r="W130" i="9" a="1"/>
  <c r="W130" i="9" s="1"/>
  <c r="G130" i="10" s="1"/>
  <c r="AB130" i="9" a="1"/>
  <c r="AB130" i="9" s="1"/>
  <c r="Z130" i="9" a="1"/>
  <c r="Z130" i="9" s="1"/>
  <c r="F130" i="14" s="1"/>
  <c r="G130" i="14" s="1"/>
  <c r="X130" i="9" a="1"/>
  <c r="X130" i="9" s="1"/>
  <c r="EK129" i="9" a="1"/>
  <c r="EK129" i="9" s="1"/>
  <c r="J129" i="15" s="1"/>
  <c r="EI129" i="9" a="1"/>
  <c r="EI129" i="9" s="1"/>
  <c r="EG129" i="9" a="1"/>
  <c r="EG129" i="9" s="1"/>
  <c r="EE129" i="9" a="1"/>
  <c r="EE129" i="9" s="1"/>
  <c r="T129" i="10" s="1"/>
  <c r="I132" i="7" s="1"/>
  <c r="O132" i="7" s="1"/>
  <c r="EJ129" i="9" a="1"/>
  <c r="EJ129" i="9" s="1"/>
  <c r="EH129" i="9" a="1"/>
  <c r="EH129" i="9" s="1"/>
  <c r="Q129" i="14" s="1"/>
  <c r="EF129" i="9" a="1"/>
  <c r="EF129" i="9" s="1"/>
  <c r="IS127" i="9" a="1"/>
  <c r="IS127" i="9" s="1"/>
  <c r="U127" i="15" s="1"/>
  <c r="IQ127" i="9" a="1"/>
  <c r="IQ127" i="9" s="1"/>
  <c r="IO127" i="9" a="1"/>
  <c r="IO127" i="9" s="1"/>
  <c r="IM127" i="9" a="1"/>
  <c r="IM127" i="9" s="1"/>
  <c r="AG127" i="10" s="1"/>
  <c r="AK130" i="8" s="1"/>
  <c r="IR127" i="9" a="1"/>
  <c r="IR127" i="9" s="1"/>
  <c r="IP127" i="9" a="1"/>
  <c r="IP127" i="9" s="1"/>
  <c r="AM127" i="14" s="1"/>
  <c r="IN127" i="9" a="1"/>
  <c r="IN127" i="9" s="1"/>
  <c r="DU127" i="9" a="1"/>
  <c r="DU127" i="9" s="1"/>
  <c r="H127" i="15" s="1"/>
  <c r="DS127" i="9" a="1"/>
  <c r="DS127" i="9" s="1"/>
  <c r="DQ127" i="9" a="1"/>
  <c r="DQ127" i="9" s="1"/>
  <c r="DO127" i="9" a="1"/>
  <c r="DO127" i="9" s="1"/>
  <c r="R127" i="10" s="1"/>
  <c r="G130" i="7" s="1"/>
  <c r="M130" i="7" s="1"/>
  <c r="DT127" i="9" a="1"/>
  <c r="DT127" i="9" s="1"/>
  <c r="DR127" i="9" a="1"/>
  <c r="DR127" i="9" s="1"/>
  <c r="O127" i="14" s="1"/>
  <c r="DP127" i="9" a="1"/>
  <c r="DP127" i="9" s="1"/>
  <c r="FI126" i="9" a="1"/>
  <c r="FI126" i="9" s="1"/>
  <c r="L126" i="15" s="1"/>
  <c r="FG126" i="9" a="1"/>
  <c r="FG126" i="9" s="1"/>
  <c r="FE126" i="9" a="1"/>
  <c r="FE126" i="9" s="1"/>
  <c r="FC126" i="9" a="1"/>
  <c r="FC126" i="9" s="1"/>
  <c r="FH126" i="9" a="1"/>
  <c r="FH126" i="9" s="1"/>
  <c r="FF126" i="9" a="1"/>
  <c r="FF126" i="9" s="1"/>
  <c r="AA126" i="14" s="1"/>
  <c r="FD126" i="9" a="1"/>
  <c r="FD126" i="9" s="1"/>
  <c r="AC126" i="9" a="1"/>
  <c r="AC126" i="9" s="1"/>
  <c r="C126" i="15" s="1"/>
  <c r="AA126" i="9" a="1"/>
  <c r="AA126" i="9" s="1"/>
  <c r="Y126" i="9" a="1"/>
  <c r="Y126" i="9" s="1"/>
  <c r="W126" i="9" a="1"/>
  <c r="W126" i="9" s="1"/>
  <c r="G126" i="10" s="1"/>
  <c r="AB126" i="9" a="1"/>
  <c r="AB126" i="9" s="1"/>
  <c r="Z126" i="9" a="1"/>
  <c r="Z126" i="9" s="1"/>
  <c r="F126" i="14" s="1"/>
  <c r="G126" i="14" s="1"/>
  <c r="X126" i="9" a="1"/>
  <c r="X126" i="9" s="1"/>
  <c r="EK125" i="9" a="1"/>
  <c r="EK125" i="9" s="1"/>
  <c r="J125" i="15" s="1"/>
  <c r="EI125" i="9" a="1"/>
  <c r="EI125" i="9" s="1"/>
  <c r="EG125" i="9" a="1"/>
  <c r="EG125" i="9" s="1"/>
  <c r="EE125" i="9" a="1"/>
  <c r="EE125" i="9" s="1"/>
  <c r="T125" i="10" s="1"/>
  <c r="I128" i="7" s="1"/>
  <c r="O128" i="7" s="1"/>
  <c r="EJ125" i="9" a="1"/>
  <c r="EJ125" i="9" s="1"/>
  <c r="EH125" i="9" a="1"/>
  <c r="EH125" i="9" s="1"/>
  <c r="Q125" i="14" s="1"/>
  <c r="EF125" i="9" a="1"/>
  <c r="EF125" i="9" s="1"/>
  <c r="IS123" i="9" a="1"/>
  <c r="IS123" i="9" s="1"/>
  <c r="U123" i="15" s="1"/>
  <c r="IQ123" i="9" a="1"/>
  <c r="IQ123" i="9" s="1"/>
  <c r="IO123" i="9" a="1"/>
  <c r="IO123" i="9" s="1"/>
  <c r="IM123" i="9" a="1"/>
  <c r="IM123" i="9" s="1"/>
  <c r="AG123" i="10" s="1"/>
  <c r="AK126" i="8" s="1"/>
  <c r="IR123" i="9" a="1"/>
  <c r="IR123" i="9" s="1"/>
  <c r="IP123" i="9" a="1"/>
  <c r="IP123" i="9" s="1"/>
  <c r="AM123" i="14" s="1"/>
  <c r="IN123" i="9" a="1"/>
  <c r="IN123" i="9" s="1"/>
  <c r="DU123" i="9" a="1"/>
  <c r="DU123" i="9" s="1"/>
  <c r="H123" i="15" s="1"/>
  <c r="DS123" i="9" a="1"/>
  <c r="DS123" i="9" s="1"/>
  <c r="DQ123" i="9" a="1"/>
  <c r="DQ123" i="9" s="1"/>
  <c r="DO123" i="9" a="1"/>
  <c r="DO123" i="9" s="1"/>
  <c r="R123" i="10" s="1"/>
  <c r="G126" i="7" s="1"/>
  <c r="M126" i="7" s="1"/>
  <c r="DT123" i="9" a="1"/>
  <c r="DT123" i="9" s="1"/>
  <c r="DR123" i="9" a="1"/>
  <c r="DR123" i="9" s="1"/>
  <c r="O123" i="14" s="1"/>
  <c r="DP123" i="9" a="1"/>
  <c r="DP123" i="9" s="1"/>
  <c r="FQ124" i="9" a="1"/>
  <c r="FQ124" i="9" s="1"/>
  <c r="FO124" i="9" a="1"/>
  <c r="FO124" i="9" s="1"/>
  <c r="FM124" i="9" a="1"/>
  <c r="FM124" i="9" s="1"/>
  <c r="FK124" i="9" a="1"/>
  <c r="FK124" i="9" s="1"/>
  <c r="W124" i="10" s="1"/>
  <c r="FP124" i="9" a="1"/>
  <c r="FP124" i="9" s="1"/>
  <c r="FN124" i="9" a="1"/>
  <c r="FN124" i="9" s="1"/>
  <c r="FL124" i="9" a="1"/>
  <c r="FL124" i="9" s="1"/>
  <c r="M124" i="9" a="1"/>
  <c r="M124" i="9" s="1"/>
  <c r="K124" i="9" a="1"/>
  <c r="K124" i="9" s="1"/>
  <c r="I124" i="9" a="1"/>
  <c r="I124" i="9" s="1"/>
  <c r="G124" i="9" a="1"/>
  <c r="G124" i="9" s="1"/>
  <c r="O192" i="12" s="1"/>
  <c r="L124" i="9" a="1"/>
  <c r="L124" i="9" s="1"/>
  <c r="J124" i="9" a="1"/>
  <c r="J124" i="9" s="1"/>
  <c r="H124" i="9" a="1"/>
  <c r="H124" i="9" s="1"/>
  <c r="DM124" i="9" a="1"/>
  <c r="DM124" i="9" s="1"/>
  <c r="G124" i="15" s="1"/>
  <c r="DK124" i="9" a="1"/>
  <c r="DK124" i="9" s="1"/>
  <c r="DI124" i="9" a="1"/>
  <c r="DI124" i="9" s="1"/>
  <c r="DG124" i="9" a="1"/>
  <c r="DG124" i="9" s="1"/>
  <c r="Q124" i="10" s="1"/>
  <c r="F127" i="7" s="1"/>
  <c r="DL124" i="9" a="1"/>
  <c r="DL124" i="9" s="1"/>
  <c r="DJ124" i="9" a="1"/>
  <c r="DJ124" i="9" s="1"/>
  <c r="N124" i="14" s="1"/>
  <c r="DH124" i="9" a="1"/>
  <c r="DH124" i="9" s="1"/>
  <c r="IK124" i="9" a="1"/>
  <c r="IK124" i="9" s="1"/>
  <c r="T124" i="15" s="1"/>
  <c r="II124" i="9" a="1"/>
  <c r="II124" i="9" s="1"/>
  <c r="IG124" i="9" a="1"/>
  <c r="IG124" i="9" s="1"/>
  <c r="IE124" i="9" a="1"/>
  <c r="IE124" i="9" s="1"/>
  <c r="AF124" i="10" s="1"/>
  <c r="AJ127" i="8" s="1"/>
  <c r="IJ124" i="9" a="1"/>
  <c r="IJ124" i="9" s="1"/>
  <c r="IH124" i="9" a="1"/>
  <c r="IH124" i="9" s="1"/>
  <c r="AL124" i="14" s="1"/>
  <c r="AN124" i="14" s="1"/>
  <c r="IF124" i="9" a="1"/>
  <c r="IF124" i="9" s="1"/>
  <c r="EB124" i="9" a="1"/>
  <c r="EB124" i="9" s="1"/>
  <c r="DD124" i="9" s="1"/>
  <c r="DZ124" i="9" a="1"/>
  <c r="DZ124" i="9" s="1"/>
  <c r="DX124" i="9" a="1"/>
  <c r="DX124" i="9" s="1"/>
  <c r="CZ124" i="9" s="1"/>
  <c r="EC124" i="9" a="1"/>
  <c r="EC124" i="9" s="1"/>
  <c r="EA124" i="9" a="1"/>
  <c r="EA124" i="9" s="1"/>
  <c r="DC124" i="9" s="1"/>
  <c r="DY124" i="9" a="1"/>
  <c r="DY124" i="9" s="1"/>
  <c r="DA124" i="9" s="1"/>
  <c r="DW124" i="9" a="1"/>
  <c r="DW124" i="9" s="1"/>
  <c r="T124" i="9" a="1"/>
  <c r="T124" i="9" s="1"/>
  <c r="R124" i="9" a="1"/>
  <c r="R124" i="9" s="1"/>
  <c r="E124" i="14" s="1"/>
  <c r="P124" i="9" a="1"/>
  <c r="P124" i="9" s="1"/>
  <c r="Q124" i="9" a="1"/>
  <c r="Q124" i="9" s="1"/>
  <c r="O124" i="9" a="1"/>
  <c r="O124" i="9" s="1"/>
  <c r="F124" i="10" s="1"/>
  <c r="U124" i="9" a="1"/>
  <c r="U124" i="9" s="1"/>
  <c r="B124" i="15" s="1"/>
  <c r="S124" i="9" a="1"/>
  <c r="S124" i="9" s="1"/>
  <c r="EZ124" i="9" a="1"/>
  <c r="EZ124" i="9" s="1"/>
  <c r="EX124" i="9" a="1"/>
  <c r="EX124" i="9" s="1"/>
  <c r="W124" i="14" s="1"/>
  <c r="X124" i="14" s="1"/>
  <c r="T124" i="14" s="1"/>
  <c r="EV124" i="9" a="1"/>
  <c r="EV124" i="9" s="1"/>
  <c r="FA124" i="9" a="1"/>
  <c r="FA124" i="9" s="1"/>
  <c r="EY124" i="9" a="1"/>
  <c r="EY124" i="9" s="1"/>
  <c r="EW124" i="9" a="1"/>
  <c r="EW124" i="9" s="1"/>
  <c r="EU124" i="9" a="1"/>
  <c r="EU124" i="9" s="1"/>
  <c r="J192" i="12" s="1"/>
  <c r="Q127" i="8" s="1"/>
  <c r="R127" i="8" s="1"/>
  <c r="C127" i="8"/>
  <c r="C127" i="7"/>
  <c r="C126" i="3"/>
  <c r="C127" i="6"/>
  <c r="GG122" i="9" a="1"/>
  <c r="GG122" i="9" s="1"/>
  <c r="M122" i="15" s="1"/>
  <c r="GE122" i="9" a="1"/>
  <c r="GE122" i="9" s="1"/>
  <c r="GD122" i="9" a="1"/>
  <c r="GD122" i="9" s="1"/>
  <c r="AC122" i="14" s="1"/>
  <c r="GC122" i="9" a="1"/>
  <c r="GC122" i="9" s="1"/>
  <c r="GB122" i="9" a="1"/>
  <c r="GB122" i="9" s="1"/>
  <c r="GF122" i="9" a="1"/>
  <c r="GF122" i="9" s="1"/>
  <c r="GA122" i="9" a="1"/>
  <c r="GA122" i="9" s="1"/>
  <c r="Y122" i="10" s="1"/>
  <c r="AA125" i="8" s="1"/>
  <c r="AC122" i="9" a="1"/>
  <c r="AC122" i="9" s="1"/>
  <c r="C122" i="15" s="1"/>
  <c r="AA122" i="9" a="1"/>
  <c r="AA122" i="9" s="1"/>
  <c r="Y122" i="9" a="1"/>
  <c r="Y122" i="9" s="1"/>
  <c r="W122" i="9" a="1"/>
  <c r="W122" i="9" s="1"/>
  <c r="G122" i="10" s="1"/>
  <c r="AB122" i="9" a="1"/>
  <c r="AB122" i="9" s="1"/>
  <c r="Z122" i="9" a="1"/>
  <c r="Z122" i="9" s="1"/>
  <c r="F122" i="14" s="1"/>
  <c r="X122" i="9" a="1"/>
  <c r="X122" i="9" s="1"/>
  <c r="FI122" i="9" a="1"/>
  <c r="FI122" i="9" s="1"/>
  <c r="L122" i="15" s="1"/>
  <c r="FG122" i="9" a="1"/>
  <c r="FG122" i="9" s="1"/>
  <c r="FE122" i="9" a="1"/>
  <c r="FE122" i="9" s="1"/>
  <c r="FC122" i="9" a="1"/>
  <c r="FC122" i="9" s="1"/>
  <c r="FH122" i="9" a="1"/>
  <c r="FH122" i="9" s="1"/>
  <c r="FF122" i="9" a="1"/>
  <c r="FF122" i="9" s="1"/>
  <c r="AA122" i="14" s="1"/>
  <c r="FD122" i="9" a="1"/>
  <c r="FD122" i="9" s="1"/>
  <c r="AR122" i="9" a="1"/>
  <c r="AR122" i="9" s="1"/>
  <c r="AP122" i="9" a="1"/>
  <c r="AP122" i="9" s="1"/>
  <c r="I122" i="14" s="1"/>
  <c r="AN122" i="9" a="1"/>
  <c r="AN122" i="9" s="1"/>
  <c r="AS122" i="9" a="1"/>
  <c r="AS122" i="9" s="1"/>
  <c r="E122" i="15" s="1"/>
  <c r="AQ122" i="9" a="1"/>
  <c r="AQ122" i="9" s="1"/>
  <c r="AO122" i="9" a="1"/>
  <c r="AO122" i="9" s="1"/>
  <c r="AM122" i="9" a="1"/>
  <c r="AM122" i="9" s="1"/>
  <c r="I122" i="10" s="1"/>
  <c r="S125" i="6" s="1"/>
  <c r="ER122" i="9" a="1"/>
  <c r="ER122" i="9" s="1"/>
  <c r="EP122" i="9" a="1"/>
  <c r="EP122" i="9" s="1"/>
  <c r="R122" i="14" s="1"/>
  <c r="EN122" i="9" a="1"/>
  <c r="EN122" i="9" s="1"/>
  <c r="ES122" i="9" a="1"/>
  <c r="ES122" i="9" s="1"/>
  <c r="K122" i="15" s="1"/>
  <c r="EQ122" i="9" a="1"/>
  <c r="EQ122" i="9" s="1"/>
  <c r="EO122" i="9" a="1"/>
  <c r="EO122" i="9" s="1"/>
  <c r="EM122" i="9" a="1"/>
  <c r="EM122" i="9" s="1"/>
  <c r="U122" i="10" s="1"/>
  <c r="J125" i="7" s="1"/>
  <c r="P125" i="7" s="1"/>
  <c r="GV122" i="9" a="1"/>
  <c r="GV122" i="9" s="1"/>
  <c r="GT122" i="9" a="1"/>
  <c r="GT122" i="9" s="1"/>
  <c r="AE122" i="14" s="1"/>
  <c r="GR122" i="9" a="1"/>
  <c r="GR122" i="9" s="1"/>
  <c r="GU122" i="9" a="1"/>
  <c r="GU122" i="9" s="1"/>
  <c r="GS122" i="9" a="1"/>
  <c r="GS122" i="9" s="1"/>
  <c r="GQ122" i="9" a="1"/>
  <c r="GQ122" i="9" s="1"/>
  <c r="AA122" i="10" s="1"/>
  <c r="AC125" i="8" s="1"/>
  <c r="GW122" i="9" a="1"/>
  <c r="GW122" i="9" s="1"/>
  <c r="O122" i="15" s="1"/>
  <c r="FA121" i="9" a="1"/>
  <c r="FA121" i="9" s="1"/>
  <c r="EY121" i="9" a="1"/>
  <c r="EY121" i="9" s="1"/>
  <c r="EW121" i="9" a="1"/>
  <c r="EW121" i="9" s="1"/>
  <c r="EU121" i="9" a="1"/>
  <c r="EU121" i="9" s="1"/>
  <c r="EV121" i="9" a="1"/>
  <c r="EV121" i="9" s="1"/>
  <c r="EX121" i="9" a="1"/>
  <c r="EX121" i="9" s="1"/>
  <c r="W121" i="14" s="1"/>
  <c r="X121" i="14" s="1"/>
  <c r="T121" i="14" s="1"/>
  <c r="EZ121" i="9" a="1"/>
  <c r="EZ121" i="9" s="1"/>
  <c r="AB121" i="9" a="1"/>
  <c r="AB121" i="9" s="1"/>
  <c r="Z121" i="9" a="1"/>
  <c r="Z121" i="9" s="1"/>
  <c r="F121" i="14" s="1"/>
  <c r="X121" i="9" a="1"/>
  <c r="X121" i="9" s="1"/>
  <c r="AC121" i="9" a="1"/>
  <c r="AC121" i="9" s="1"/>
  <c r="C121" i="15" s="1"/>
  <c r="AA121" i="9" a="1"/>
  <c r="AA121" i="9" s="1"/>
  <c r="Y121" i="9" a="1"/>
  <c r="Y121" i="9" s="1"/>
  <c r="W121" i="9" a="1"/>
  <c r="W121" i="9" s="1"/>
  <c r="G121" i="10" s="1"/>
  <c r="EJ120" i="9" a="1"/>
  <c r="EJ120" i="9" s="1"/>
  <c r="EH120" i="9" a="1"/>
  <c r="EH120" i="9" s="1"/>
  <c r="Q120" i="14" s="1"/>
  <c r="EF120" i="9" a="1"/>
  <c r="EF120" i="9" s="1"/>
  <c r="EK120" i="9" a="1"/>
  <c r="EK120" i="9" s="1"/>
  <c r="J120" i="15" s="1"/>
  <c r="EI120" i="9" a="1"/>
  <c r="EI120" i="9" s="1"/>
  <c r="EG120" i="9" a="1"/>
  <c r="EG120" i="9" s="1"/>
  <c r="EE120" i="9" a="1"/>
  <c r="EE120" i="9" s="1"/>
  <c r="IJ119" i="9" a="1"/>
  <c r="IJ119" i="9" s="1"/>
  <c r="IH119" i="9" a="1"/>
  <c r="IH119" i="9" s="1"/>
  <c r="AL119" i="14" s="1"/>
  <c r="IF119" i="9" a="1"/>
  <c r="IF119" i="9" s="1"/>
  <c r="IK119" i="9" a="1"/>
  <c r="IK119" i="9" s="1"/>
  <c r="T119" i="15" s="1"/>
  <c r="II119" i="9" a="1"/>
  <c r="II119" i="9" s="1"/>
  <c r="IG119" i="9" a="1"/>
  <c r="IG119" i="9" s="1"/>
  <c r="IE119" i="9" a="1"/>
  <c r="IE119" i="9" s="1"/>
  <c r="AF119" i="10" s="1"/>
  <c r="AJ122" i="8" s="1"/>
  <c r="DL119" i="9" a="1"/>
  <c r="DL119" i="9" s="1"/>
  <c r="DJ119" i="9" a="1"/>
  <c r="DJ119" i="9" s="1"/>
  <c r="N119" i="14" s="1"/>
  <c r="DH119" i="9" a="1"/>
  <c r="DH119" i="9" s="1"/>
  <c r="DM119" i="9" a="1"/>
  <c r="DM119" i="9" s="1"/>
  <c r="G119" i="15" s="1"/>
  <c r="DK119" i="9" a="1"/>
  <c r="DK119" i="9" s="1"/>
  <c r="DI119" i="9" a="1"/>
  <c r="DI119" i="9" s="1"/>
  <c r="DG119" i="9" a="1"/>
  <c r="DG119" i="9" s="1"/>
  <c r="Q119" i="10" s="1"/>
  <c r="F122" i="7" s="1"/>
  <c r="L119" i="9" a="1"/>
  <c r="L119" i="9" s="1"/>
  <c r="J119" i="9" a="1"/>
  <c r="J119" i="9" s="1"/>
  <c r="H119" i="9" a="1"/>
  <c r="H119" i="9" s="1"/>
  <c r="M119" i="9" a="1"/>
  <c r="M119" i="9" s="1"/>
  <c r="K119" i="9" a="1"/>
  <c r="K119" i="9" s="1"/>
  <c r="I119" i="9" a="1"/>
  <c r="I119" i="9" s="1"/>
  <c r="G119" i="9" a="1"/>
  <c r="G119" i="9" s="1"/>
  <c r="O190" i="12" s="1"/>
  <c r="K123" i="6" s="1"/>
  <c r="L123" i="6" s="1"/>
  <c r="M123" i="6" s="1"/>
  <c r="EJ116" i="9" a="1"/>
  <c r="EJ116" i="9" s="1"/>
  <c r="EH116" i="9" a="1"/>
  <c r="EH116" i="9" s="1"/>
  <c r="Q116" i="14" s="1"/>
  <c r="EF116" i="9" a="1"/>
  <c r="EF116" i="9" s="1"/>
  <c r="EK116" i="9" a="1"/>
  <c r="EK116" i="9" s="1"/>
  <c r="J116" i="15" s="1"/>
  <c r="EI116" i="9" a="1"/>
  <c r="EI116" i="9" s="1"/>
  <c r="EG116" i="9" a="1"/>
  <c r="EG116" i="9" s="1"/>
  <c r="EE116" i="9" a="1"/>
  <c r="EE116" i="9" s="1"/>
  <c r="IJ115" i="9" a="1"/>
  <c r="IJ115" i="9" s="1"/>
  <c r="IH115" i="9" a="1"/>
  <c r="IH115" i="9" s="1"/>
  <c r="AL115" i="14" s="1"/>
  <c r="IF115" i="9" a="1"/>
  <c r="IF115" i="9" s="1"/>
  <c r="IK115" i="9" a="1"/>
  <c r="IK115" i="9" s="1"/>
  <c r="T115" i="15" s="1"/>
  <c r="II115" i="9" a="1"/>
  <c r="II115" i="9" s="1"/>
  <c r="IG115" i="9" a="1"/>
  <c r="IG115" i="9" s="1"/>
  <c r="IE115" i="9" a="1"/>
  <c r="IE115" i="9" s="1"/>
  <c r="AF115" i="10" s="1"/>
  <c r="AJ118" i="8" s="1"/>
  <c r="DL115" i="9" a="1"/>
  <c r="DL115" i="9" s="1"/>
  <c r="DJ115" i="9" a="1"/>
  <c r="DJ115" i="9" s="1"/>
  <c r="N115" i="14" s="1"/>
  <c r="DH115" i="9" a="1"/>
  <c r="DH115" i="9" s="1"/>
  <c r="DM115" i="9" a="1"/>
  <c r="DM115" i="9" s="1"/>
  <c r="G115" i="15" s="1"/>
  <c r="DK115" i="9" a="1"/>
  <c r="DK115" i="9" s="1"/>
  <c r="DI115" i="9" a="1"/>
  <c r="DI115" i="9" s="1"/>
  <c r="DG115" i="9" a="1"/>
  <c r="DG115" i="9" s="1"/>
  <c r="Q115" i="10" s="1"/>
  <c r="F118" i="7" s="1"/>
  <c r="L118" i="7" s="1"/>
  <c r="L115" i="9" a="1"/>
  <c r="L115" i="9" s="1"/>
  <c r="J115" i="9" a="1"/>
  <c r="J115" i="9" s="1"/>
  <c r="H115" i="9" a="1"/>
  <c r="H115" i="9" s="1"/>
  <c r="M115" i="9" a="1"/>
  <c r="M115" i="9" s="1"/>
  <c r="K115" i="9" a="1"/>
  <c r="K115" i="9" s="1"/>
  <c r="I115" i="9" a="1"/>
  <c r="I115" i="9" s="1"/>
  <c r="G115" i="9" a="1"/>
  <c r="G115" i="9" s="1"/>
  <c r="O181" i="12" s="1"/>
  <c r="G129" i="6"/>
  <c r="H129" i="6" s="1"/>
  <c r="F129" i="6"/>
  <c r="V125" i="10"/>
  <c r="Y128" i="8"/>
  <c r="Z128" i="8" s="1"/>
  <c r="S125" i="10"/>
  <c r="H128" i="7" s="1"/>
  <c r="CY125" i="9"/>
  <c r="EJ121" i="9" a="1"/>
  <c r="EJ121" i="9" s="1"/>
  <c r="EK121" i="9" a="1"/>
  <c r="EK121" i="9" s="1"/>
  <c r="J121" i="15" s="1"/>
  <c r="EH121" i="9" a="1"/>
  <c r="EH121" i="9" s="1"/>
  <c r="Q121" i="14" s="1"/>
  <c r="EF121" i="9" a="1"/>
  <c r="EF121" i="9" s="1"/>
  <c r="EI121" i="9" a="1"/>
  <c r="EI121" i="9" s="1"/>
  <c r="EG121" i="9" a="1"/>
  <c r="EG121" i="9" s="1"/>
  <c r="EE121" i="9" a="1"/>
  <c r="EE121" i="9" s="1"/>
  <c r="T121" i="10" s="1"/>
  <c r="I124" i="7" s="1"/>
  <c r="O124" i="7" s="1"/>
  <c r="FP121" i="9" a="1"/>
  <c r="FP121" i="9" s="1"/>
  <c r="FN121" i="9" a="1"/>
  <c r="FN121" i="9" s="1"/>
  <c r="FL121" i="9" a="1"/>
  <c r="FL121" i="9" s="1"/>
  <c r="FK121" i="9" a="1"/>
  <c r="FK121" i="9" s="1"/>
  <c r="W121" i="10" s="1"/>
  <c r="FM121" i="9" a="1"/>
  <c r="FM121" i="9" s="1"/>
  <c r="FO121" i="9" a="1"/>
  <c r="FO121" i="9" s="1"/>
  <c r="FQ121" i="9" a="1"/>
  <c r="FQ121" i="9" s="1"/>
  <c r="HL121" i="9" a="1"/>
  <c r="HL121" i="9" s="1"/>
  <c r="HJ121" i="9" a="1"/>
  <c r="HJ121" i="9" s="1"/>
  <c r="AH121" i="14" s="1"/>
  <c r="AJ121" i="14" s="1"/>
  <c r="HH121" i="9" a="1"/>
  <c r="HH121" i="9" s="1"/>
  <c r="HM121" i="9" a="1"/>
  <c r="HM121" i="9" s="1"/>
  <c r="Q121" i="15" s="1"/>
  <c r="HK121" i="9" a="1"/>
  <c r="HK121" i="9" s="1"/>
  <c r="HI121" i="9" a="1"/>
  <c r="HI121" i="9" s="1"/>
  <c r="HG121" i="9" a="1"/>
  <c r="HG121" i="9" s="1"/>
  <c r="AC121" i="10" s="1"/>
  <c r="AF124" i="8" s="1"/>
  <c r="AH124" i="8" s="1"/>
  <c r="EK128" i="9" a="1"/>
  <c r="EK128" i="9" s="1"/>
  <c r="J128" i="15" s="1"/>
  <c r="EI128" i="9" a="1"/>
  <c r="EI128" i="9" s="1"/>
  <c r="EG128" i="9" a="1"/>
  <c r="EG128" i="9" s="1"/>
  <c r="EE128" i="9" a="1"/>
  <c r="EE128" i="9" s="1"/>
  <c r="T128" i="10" s="1"/>
  <c r="I131" i="7" s="1"/>
  <c r="EH128" i="9" a="1"/>
  <c r="EH128" i="9" s="1"/>
  <c r="Q128" i="14" s="1"/>
  <c r="EF128" i="9" a="1"/>
  <c r="EF128" i="9" s="1"/>
  <c r="EJ128" i="9" a="1"/>
  <c r="EJ128" i="9" s="1"/>
  <c r="CF122" i="9" a="1"/>
  <c r="CF122" i="9" s="1"/>
  <c r="CB122" i="9" a="1"/>
  <c r="CB122" i="9" s="1"/>
  <c r="CE122" i="9" a="1"/>
  <c r="CE122" i="9" s="1"/>
  <c r="CA122" i="9" a="1"/>
  <c r="CA122" i="9" s="1"/>
  <c r="N122" i="10" s="1"/>
  <c r="CD122" i="9" a="1"/>
  <c r="CD122" i="9" s="1"/>
  <c r="CG122" i="9" a="1"/>
  <c r="CG122" i="9" s="1"/>
  <c r="CC122" i="9" a="1"/>
  <c r="CC122" i="9" s="1"/>
  <c r="O125" i="6"/>
  <c r="T125" i="6"/>
  <c r="U125" i="6" s="1"/>
  <c r="V125" i="6" s="1"/>
  <c r="P125" i="6"/>
  <c r="Q125" i="6" s="1"/>
  <c r="R125" i="6" s="1"/>
  <c r="IS120" i="9" a="1"/>
  <c r="IS120" i="9" s="1"/>
  <c r="U120" i="15" s="1"/>
  <c r="IQ120" i="9" a="1"/>
  <c r="IQ120" i="9" s="1"/>
  <c r="IO120" i="9" a="1"/>
  <c r="IO120" i="9" s="1"/>
  <c r="IM120" i="9" a="1"/>
  <c r="IM120" i="9" s="1"/>
  <c r="AG120" i="10" s="1"/>
  <c r="AK123" i="8" s="1"/>
  <c r="IR120" i="9" a="1"/>
  <c r="IR120" i="9" s="1"/>
  <c r="IP120" i="9" a="1"/>
  <c r="IP120" i="9" s="1"/>
  <c r="AM120" i="14" s="1"/>
  <c r="IN120" i="9" a="1"/>
  <c r="IN120" i="9" s="1"/>
  <c r="DU120" i="9" a="1"/>
  <c r="DU120" i="9" s="1"/>
  <c r="H120" i="15" s="1"/>
  <c r="DS120" i="9" a="1"/>
  <c r="DS120" i="9" s="1"/>
  <c r="DQ120" i="9" a="1"/>
  <c r="DQ120" i="9" s="1"/>
  <c r="DO120" i="9" a="1"/>
  <c r="DO120" i="9" s="1"/>
  <c r="R120" i="10" s="1"/>
  <c r="G123" i="7" s="1"/>
  <c r="M123" i="7" s="1"/>
  <c r="DT120" i="9" a="1"/>
  <c r="DT120" i="9" s="1"/>
  <c r="DR120" i="9" a="1"/>
  <c r="DR120" i="9" s="1"/>
  <c r="O120" i="14" s="1"/>
  <c r="M120" i="14" s="1"/>
  <c r="DP120" i="9" a="1"/>
  <c r="DP120" i="9" s="1"/>
  <c r="HU119" i="9" a="1"/>
  <c r="HU119" i="9" s="1"/>
  <c r="R119" i="15" s="1"/>
  <c r="HS119" i="9" a="1"/>
  <c r="HS119" i="9" s="1"/>
  <c r="HQ119" i="9" a="1"/>
  <c r="HQ119" i="9" s="1"/>
  <c r="HO119" i="9" a="1"/>
  <c r="HO119" i="9" s="1"/>
  <c r="AD119" i="10" s="1"/>
  <c r="AG122" i="8" s="1"/>
  <c r="AH122" i="8" s="1"/>
  <c r="HT119" i="9" a="1"/>
  <c r="HT119" i="9" s="1"/>
  <c r="HR119" i="9" a="1"/>
  <c r="HR119" i="9" s="1"/>
  <c r="AI119" i="14" s="1"/>
  <c r="AJ119" i="14" s="1"/>
  <c r="HP119" i="9" a="1"/>
  <c r="HP119" i="9" s="1"/>
  <c r="CO119" i="9" a="1"/>
  <c r="CO119" i="9" s="1"/>
  <c r="CM119" i="9" a="1"/>
  <c r="CM119" i="9" s="1"/>
  <c r="CK119" i="9" a="1"/>
  <c r="CK119" i="9" s="1"/>
  <c r="CI119" i="9" a="1"/>
  <c r="CI119" i="9" s="1"/>
  <c r="O119" i="10" s="1"/>
  <c r="CN119" i="9" a="1"/>
  <c r="CN119" i="9" s="1"/>
  <c r="CL119" i="9" a="1"/>
  <c r="CL119" i="9" s="1"/>
  <c r="CJ119" i="9" a="1"/>
  <c r="CJ119" i="9" s="1"/>
  <c r="GW118" i="9" a="1"/>
  <c r="GW118" i="9" s="1"/>
  <c r="O118" i="15" s="1"/>
  <c r="GU118" i="9" a="1"/>
  <c r="GU118" i="9" s="1"/>
  <c r="GS118" i="9" a="1"/>
  <c r="GS118" i="9" s="1"/>
  <c r="GQ118" i="9" a="1"/>
  <c r="GQ118" i="9" s="1"/>
  <c r="AA118" i="10" s="1"/>
  <c r="AC121" i="8" s="1"/>
  <c r="AE121" i="8" s="1"/>
  <c r="AM121" i="8" s="1"/>
  <c r="GV118" i="9" a="1"/>
  <c r="GV118" i="9" s="1"/>
  <c r="GT118" i="9" a="1"/>
  <c r="GT118" i="9" s="1"/>
  <c r="AE118" i="14" s="1"/>
  <c r="GR118" i="9" a="1"/>
  <c r="GR118" i="9" s="1"/>
  <c r="BQ118" i="9" a="1"/>
  <c r="BQ118" i="9" s="1"/>
  <c r="F118" i="15" s="1"/>
  <c r="BO118" i="9" a="1"/>
  <c r="BO118" i="9" s="1"/>
  <c r="BM118" i="9" a="1"/>
  <c r="BM118" i="9" s="1"/>
  <c r="BK118" i="9" a="1"/>
  <c r="BK118" i="9" s="1"/>
  <c r="L118" i="10" s="1"/>
  <c r="BP118" i="9" a="1"/>
  <c r="BP118" i="9" s="1"/>
  <c r="BN118" i="9" a="1"/>
  <c r="BN118" i="9" s="1"/>
  <c r="J118" i="14" s="1"/>
  <c r="K118" i="14" s="1"/>
  <c r="BL118" i="9" a="1"/>
  <c r="BL118" i="9" s="1"/>
  <c r="GG116" i="9" a="1"/>
  <c r="GG116" i="9" s="1"/>
  <c r="M116" i="15" s="1"/>
  <c r="GE116" i="9" a="1"/>
  <c r="GE116" i="9" s="1"/>
  <c r="GC116" i="9" a="1"/>
  <c r="GC116" i="9" s="1"/>
  <c r="GA116" i="9" a="1"/>
  <c r="GA116" i="9" s="1"/>
  <c r="Y116" i="10" s="1"/>
  <c r="AA119" i="8" s="1"/>
  <c r="GF116" i="9" a="1"/>
  <c r="GF116" i="9" s="1"/>
  <c r="GD116" i="9" a="1"/>
  <c r="GD116" i="9" s="1"/>
  <c r="AC116" i="14" s="1"/>
  <c r="GB116" i="9" a="1"/>
  <c r="GB116" i="9" s="1"/>
  <c r="BA116" i="9" a="1"/>
  <c r="BA116" i="9" s="1"/>
  <c r="AY116" i="9" a="1"/>
  <c r="AY116" i="9" s="1"/>
  <c r="AW116" i="9" a="1"/>
  <c r="AW116" i="9" s="1"/>
  <c r="AU116" i="9" a="1"/>
  <c r="AU116" i="9" s="1"/>
  <c r="J116" i="10" s="1"/>
  <c r="AZ116" i="9" a="1"/>
  <c r="AZ116" i="9" s="1"/>
  <c r="AX116" i="9" a="1"/>
  <c r="AX116" i="9" s="1"/>
  <c r="AV116" i="9" a="1"/>
  <c r="AV116" i="9" s="1"/>
  <c r="FI115" i="9" a="1"/>
  <c r="FI115" i="9" s="1"/>
  <c r="L115" i="15" s="1"/>
  <c r="FG115" i="9" a="1"/>
  <c r="FG115" i="9" s="1"/>
  <c r="FE115" i="9" a="1"/>
  <c r="FE115" i="9" s="1"/>
  <c r="FC115" i="9" a="1"/>
  <c r="FC115" i="9" s="1"/>
  <c r="FH115" i="9" a="1"/>
  <c r="FH115" i="9" s="1"/>
  <c r="FF115" i="9" a="1"/>
  <c r="FF115" i="9" s="1"/>
  <c r="AA115" i="14" s="1"/>
  <c r="FD115" i="9" a="1"/>
  <c r="FD115" i="9" s="1"/>
  <c r="AC115" i="9" a="1"/>
  <c r="AC115" i="9" s="1"/>
  <c r="C115" i="15" s="1"/>
  <c r="AA115" i="9" a="1"/>
  <c r="AA115" i="9" s="1"/>
  <c r="Y115" i="9" a="1"/>
  <c r="Y115" i="9" s="1"/>
  <c r="W115" i="9" a="1"/>
  <c r="W115" i="9" s="1"/>
  <c r="G115" i="10" s="1"/>
  <c r="AB115" i="9" a="1"/>
  <c r="AB115" i="9" s="1"/>
  <c r="Z115" i="9" a="1"/>
  <c r="Z115" i="9" s="1"/>
  <c r="F115" i="14" s="1"/>
  <c r="G115" i="14" s="1"/>
  <c r="X115" i="9" a="1"/>
  <c r="X115" i="9" s="1"/>
  <c r="EK114" i="9" a="1"/>
  <c r="EK114" i="9" s="1"/>
  <c r="J114" i="15" s="1"/>
  <c r="EI114" i="9" a="1"/>
  <c r="EI114" i="9" s="1"/>
  <c r="EG114" i="9" a="1"/>
  <c r="EG114" i="9" s="1"/>
  <c r="EE114" i="9" a="1"/>
  <c r="EE114" i="9" s="1"/>
  <c r="T114" i="10" s="1"/>
  <c r="I117" i="7" s="1"/>
  <c r="O117" i="7" s="1"/>
  <c r="EJ114" i="9" a="1"/>
  <c r="EJ114" i="9" s="1"/>
  <c r="EH114" i="9" a="1"/>
  <c r="EH114" i="9" s="1"/>
  <c r="Q114" i="14" s="1"/>
  <c r="EF114" i="9" a="1"/>
  <c r="EF114" i="9" s="1"/>
  <c r="K132" i="6"/>
  <c r="L132" i="6" s="1"/>
  <c r="M132" i="6" s="1"/>
  <c r="N132" i="6" s="1"/>
  <c r="M131" i="3" s="1"/>
  <c r="J132" i="6"/>
  <c r="M128" i="9" a="1"/>
  <c r="M128" i="9" s="1"/>
  <c r="K128" i="9" a="1"/>
  <c r="K128" i="9" s="1"/>
  <c r="I128" i="9" a="1"/>
  <c r="I128" i="9" s="1"/>
  <c r="G128" i="9" a="1"/>
  <c r="G128" i="9" s="1"/>
  <c r="O199" i="12" s="1"/>
  <c r="K134" i="6" s="1"/>
  <c r="L134" i="6" s="1"/>
  <c r="M134" i="6" s="1"/>
  <c r="L128" i="9" a="1"/>
  <c r="L128" i="9" s="1"/>
  <c r="J128" i="9" a="1"/>
  <c r="J128" i="9" s="1"/>
  <c r="H128" i="9" a="1"/>
  <c r="H128" i="9" s="1"/>
  <c r="DM128" i="9" a="1"/>
  <c r="DM128" i="9" s="1"/>
  <c r="G128" i="15" s="1"/>
  <c r="DK128" i="9" a="1"/>
  <c r="DK128" i="9" s="1"/>
  <c r="DI128" i="9" a="1"/>
  <c r="DI128" i="9" s="1"/>
  <c r="DG128" i="9" a="1"/>
  <c r="DG128" i="9" s="1"/>
  <c r="Q128" i="10" s="1"/>
  <c r="F131" i="7" s="1"/>
  <c r="DL128" i="9" a="1"/>
  <c r="DL128" i="9" s="1"/>
  <c r="DJ128" i="9" a="1"/>
  <c r="DJ128" i="9" s="1"/>
  <c r="N128" i="14" s="1"/>
  <c r="DH128" i="9" a="1"/>
  <c r="DH128" i="9" s="1"/>
  <c r="IK128" i="9" a="1"/>
  <c r="IK128" i="9" s="1"/>
  <c r="T128" i="15" s="1"/>
  <c r="II128" i="9" a="1"/>
  <c r="II128" i="9" s="1"/>
  <c r="IG128" i="9" a="1"/>
  <c r="IG128" i="9" s="1"/>
  <c r="IE128" i="9" a="1"/>
  <c r="IE128" i="9" s="1"/>
  <c r="AF128" i="10" s="1"/>
  <c r="AJ131" i="8" s="1"/>
  <c r="IJ128" i="9" a="1"/>
  <c r="IJ128" i="9" s="1"/>
  <c r="IH128" i="9" a="1"/>
  <c r="IH128" i="9" s="1"/>
  <c r="AL128" i="14" s="1"/>
  <c r="AN128" i="14" s="1"/>
  <c r="IF128" i="9" a="1"/>
  <c r="IF128" i="9" s="1"/>
  <c r="EB128" i="9" a="1"/>
  <c r="EB128" i="9" s="1"/>
  <c r="DD128" i="9" s="1"/>
  <c r="DZ128" i="9" a="1"/>
  <c r="DZ128" i="9" s="1"/>
  <c r="DX128" i="9" a="1"/>
  <c r="DX128" i="9" s="1"/>
  <c r="CZ128" i="9" s="1"/>
  <c r="EC128" i="9" a="1"/>
  <c r="EC128" i="9" s="1"/>
  <c r="EA128" i="9" a="1"/>
  <c r="EA128" i="9" s="1"/>
  <c r="DC128" i="9" s="1"/>
  <c r="DY128" i="9" a="1"/>
  <c r="DY128" i="9" s="1"/>
  <c r="DA128" i="9" s="1"/>
  <c r="DW128" i="9" a="1"/>
  <c r="DW128" i="9" s="1"/>
  <c r="T128" i="9" a="1"/>
  <c r="T128" i="9" s="1"/>
  <c r="R128" i="9" a="1"/>
  <c r="R128" i="9" s="1"/>
  <c r="E128" i="14" s="1"/>
  <c r="P128" i="9" a="1"/>
  <c r="P128" i="9" s="1"/>
  <c r="O128" i="9" a="1"/>
  <c r="O128" i="9" s="1"/>
  <c r="F128" i="10" s="1"/>
  <c r="U128" i="9" a="1"/>
  <c r="U128" i="9" s="1"/>
  <c r="B128" i="15" s="1"/>
  <c r="S128" i="9" a="1"/>
  <c r="S128" i="9" s="1"/>
  <c r="Q128" i="9" a="1"/>
  <c r="Q128" i="9" s="1"/>
  <c r="EZ128" i="9" a="1"/>
  <c r="EZ128" i="9" s="1"/>
  <c r="EX128" i="9" a="1"/>
  <c r="EX128" i="9" s="1"/>
  <c r="W128" i="14" s="1"/>
  <c r="X128" i="14" s="1"/>
  <c r="T128" i="14" s="1"/>
  <c r="EV128" i="9" a="1"/>
  <c r="EV128" i="9" s="1"/>
  <c r="EY128" i="9" a="1"/>
  <c r="EY128" i="9" s="1"/>
  <c r="EW128" i="9" a="1"/>
  <c r="EW128" i="9" s="1"/>
  <c r="EU128" i="9" a="1"/>
  <c r="EU128" i="9" s="1"/>
  <c r="J199" i="12" s="1"/>
  <c r="FA128" i="9" a="1"/>
  <c r="FA128" i="9" s="1"/>
  <c r="C131" i="8"/>
  <c r="C131" i="7"/>
  <c r="C130" i="3"/>
  <c r="C131" i="6"/>
  <c r="HE121" i="9" a="1"/>
  <c r="HE121" i="9" s="1"/>
  <c r="P121" i="15" s="1"/>
  <c r="HA121" i="9" a="1"/>
  <c r="HA121" i="9" s="1"/>
  <c r="HD121" i="9" a="1"/>
  <c r="HD121" i="9" s="1"/>
  <c r="GZ121" i="9" a="1"/>
  <c r="GZ121" i="9" s="1"/>
  <c r="HC121" i="9" a="1"/>
  <c r="HC121" i="9" s="1"/>
  <c r="GY121" i="9" a="1"/>
  <c r="GY121" i="9" s="1"/>
  <c r="AB121" i="10" s="1"/>
  <c r="AD124" i="8" s="1"/>
  <c r="HB121" i="9" a="1"/>
  <c r="HB121" i="9" s="1"/>
  <c r="AF121" i="14" s="1"/>
  <c r="BA121" i="9" a="1"/>
  <c r="BA121" i="9" s="1"/>
  <c r="AY121" i="9" a="1"/>
  <c r="AY121" i="9" s="1"/>
  <c r="AW121" i="9" a="1"/>
  <c r="AW121" i="9" s="1"/>
  <c r="AU121" i="9" a="1"/>
  <c r="AU121" i="9" s="1"/>
  <c r="J121" i="10" s="1"/>
  <c r="AZ121" i="9" a="1"/>
  <c r="AZ121" i="9" s="1"/>
  <c r="AX121" i="9" a="1"/>
  <c r="AX121" i="9" s="1"/>
  <c r="AV121" i="9" a="1"/>
  <c r="AV121" i="9" s="1"/>
  <c r="P120" i="14"/>
  <c r="DB120" i="9"/>
  <c r="IB119" i="9" a="1"/>
  <c r="IB119" i="9" s="1"/>
  <c r="HZ119" i="9" a="1"/>
  <c r="HZ119" i="9" s="1"/>
  <c r="AK119" i="14" s="1"/>
  <c r="HX119" i="9" a="1"/>
  <c r="HX119" i="9" s="1"/>
  <c r="HY119" i="9" a="1"/>
  <c r="HY119" i="9" s="1"/>
  <c r="HW119" i="9" a="1"/>
  <c r="HW119" i="9" s="1"/>
  <c r="AE119" i="10" s="1"/>
  <c r="AI122" i="8" s="1"/>
  <c r="AL122" i="8" s="1"/>
  <c r="IC119" i="9" a="1"/>
  <c r="IC119" i="9" s="1"/>
  <c r="S119" i="15" s="1"/>
  <c r="IA119" i="9" a="1"/>
  <c r="IA119" i="9" s="1"/>
  <c r="CV119" i="9" a="1"/>
  <c r="CV119" i="9" s="1"/>
  <c r="CT119" i="9" a="1"/>
  <c r="CT119" i="9" s="1"/>
  <c r="CR119" i="9" a="1"/>
  <c r="CR119" i="9" s="1"/>
  <c r="CW119" i="9" a="1"/>
  <c r="CW119" i="9" s="1"/>
  <c r="CU119" i="9" a="1"/>
  <c r="CU119" i="9" s="1"/>
  <c r="CS119" i="9" a="1"/>
  <c r="CS119" i="9" s="1"/>
  <c r="CQ119" i="9" a="1"/>
  <c r="CQ119" i="9" s="1"/>
  <c r="P119" i="10" s="1"/>
  <c r="EJ115" i="9" a="1"/>
  <c r="EJ115" i="9" s="1"/>
  <c r="EH115" i="9" a="1"/>
  <c r="EH115" i="9" s="1"/>
  <c r="Q115" i="14" s="1"/>
  <c r="EF115" i="9" a="1"/>
  <c r="EF115" i="9" s="1"/>
  <c r="EE115" i="9" a="1"/>
  <c r="EE115" i="9" s="1"/>
  <c r="T115" i="10" s="1"/>
  <c r="I118" i="7" s="1"/>
  <c r="O118" i="7" s="1"/>
  <c r="EK115" i="9" a="1"/>
  <c r="EK115" i="9" s="1"/>
  <c r="J115" i="15" s="1"/>
  <c r="EI115" i="9" a="1"/>
  <c r="EI115" i="9" s="1"/>
  <c r="EG115" i="9" a="1"/>
  <c r="EG115" i="9" s="1"/>
  <c r="M118" i="7"/>
  <c r="FP111" i="9" a="1"/>
  <c r="FP111" i="9" s="1"/>
  <c r="FN111" i="9" a="1"/>
  <c r="FN111" i="9" s="1"/>
  <c r="FL111" i="9" a="1"/>
  <c r="FL111" i="9" s="1"/>
  <c r="FQ111" i="9" a="1"/>
  <c r="FQ111" i="9" s="1"/>
  <c r="FO111" i="9" a="1"/>
  <c r="FO111" i="9" s="1"/>
  <c r="FM111" i="9" a="1"/>
  <c r="FM111" i="9" s="1"/>
  <c r="FK111" i="9" a="1"/>
  <c r="FK111" i="9" s="1"/>
  <c r="W111" i="10" s="1"/>
  <c r="AJ111" i="9" a="1"/>
  <c r="AJ111" i="9" s="1"/>
  <c r="AH111" i="9" a="1"/>
  <c r="AH111" i="9" s="1"/>
  <c r="H111" i="14" s="1"/>
  <c r="AF111" i="9" a="1"/>
  <c r="AF111" i="9" s="1"/>
  <c r="AK111" i="9" a="1"/>
  <c r="AK111" i="9" s="1"/>
  <c r="D111" i="15" s="1"/>
  <c r="AI111" i="9" a="1"/>
  <c r="AI111" i="9" s="1"/>
  <c r="AG111" i="9" a="1"/>
  <c r="AG111" i="9" s="1"/>
  <c r="AE111" i="9" a="1"/>
  <c r="AE111" i="9" s="1"/>
  <c r="H111" i="10" s="1"/>
  <c r="FP107" i="9" a="1"/>
  <c r="FP107" i="9" s="1"/>
  <c r="FN107" i="9" a="1"/>
  <c r="FN107" i="9" s="1"/>
  <c r="FL107" i="9" a="1"/>
  <c r="FL107" i="9" s="1"/>
  <c r="FQ107" i="9" a="1"/>
  <c r="FQ107" i="9" s="1"/>
  <c r="FO107" i="9" a="1"/>
  <c r="FO107" i="9" s="1"/>
  <c r="FM107" i="9" a="1"/>
  <c r="FM107" i="9" s="1"/>
  <c r="FK107" i="9" a="1"/>
  <c r="FK107" i="9" s="1"/>
  <c r="W107" i="10" s="1"/>
  <c r="AJ107" i="9" a="1"/>
  <c r="AJ107" i="9" s="1"/>
  <c r="AH107" i="9" a="1"/>
  <c r="AH107" i="9" s="1"/>
  <c r="H107" i="14" s="1"/>
  <c r="AF107" i="9" a="1"/>
  <c r="AF107" i="9" s="1"/>
  <c r="AK107" i="9" a="1"/>
  <c r="AK107" i="9" s="1"/>
  <c r="D107" i="15" s="1"/>
  <c r="AI107" i="9" a="1"/>
  <c r="AI107" i="9" s="1"/>
  <c r="AG107" i="9" a="1"/>
  <c r="AG107" i="9" s="1"/>
  <c r="AE107" i="9" a="1"/>
  <c r="AE107" i="9" s="1"/>
  <c r="H107" i="10" s="1"/>
  <c r="ER106" i="9" a="1"/>
  <c r="ER106" i="9" s="1"/>
  <c r="EP106" i="9" a="1"/>
  <c r="EP106" i="9" s="1"/>
  <c r="R106" i="14" s="1"/>
  <c r="EN106" i="9" a="1"/>
  <c r="EN106" i="9" s="1"/>
  <c r="ES106" i="9" a="1"/>
  <c r="ES106" i="9" s="1"/>
  <c r="K106" i="15" s="1"/>
  <c r="EQ106" i="9" a="1"/>
  <c r="EQ106" i="9" s="1"/>
  <c r="EO106" i="9" a="1"/>
  <c r="EO106" i="9" s="1"/>
  <c r="EM106" i="9" a="1"/>
  <c r="EM106" i="9" s="1"/>
  <c r="U106" i="10" s="1"/>
  <c r="J109" i="7" s="1"/>
  <c r="AR106" i="9" a="1"/>
  <c r="AR106" i="9" s="1"/>
  <c r="AP106" i="9" a="1"/>
  <c r="AP106" i="9" s="1"/>
  <c r="I106" i="14" s="1"/>
  <c r="AN106" i="9" a="1"/>
  <c r="AN106" i="9" s="1"/>
  <c r="AS106" i="9" a="1"/>
  <c r="AS106" i="9" s="1"/>
  <c r="E106" i="15" s="1"/>
  <c r="AQ106" i="9" a="1"/>
  <c r="AQ106" i="9" s="1"/>
  <c r="AO106" i="9" a="1"/>
  <c r="AO106" i="9" s="1"/>
  <c r="AM106" i="9" a="1"/>
  <c r="AM106" i="9" s="1"/>
  <c r="I106" i="10" s="1"/>
  <c r="S109" i="6" s="1"/>
  <c r="P104" i="14"/>
  <c r="DB104" i="9"/>
  <c r="IB103" i="9" a="1"/>
  <c r="IB103" i="9" s="1"/>
  <c r="HZ103" i="9" a="1"/>
  <c r="HZ103" i="9" s="1"/>
  <c r="AK103" i="14" s="1"/>
  <c r="HX103" i="9" a="1"/>
  <c r="HX103" i="9" s="1"/>
  <c r="IC103" i="9" a="1"/>
  <c r="IC103" i="9" s="1"/>
  <c r="S103" i="15" s="1"/>
  <c r="IA103" i="9" a="1"/>
  <c r="IA103" i="9" s="1"/>
  <c r="HY103" i="9" a="1"/>
  <c r="HY103" i="9" s="1"/>
  <c r="HW103" i="9" a="1"/>
  <c r="HW103" i="9" s="1"/>
  <c r="AE103" i="10" s="1"/>
  <c r="AI106" i="8" s="1"/>
  <c r="CV103" i="9" a="1"/>
  <c r="CV103" i="9" s="1"/>
  <c r="CT103" i="9" a="1"/>
  <c r="CT103" i="9" s="1"/>
  <c r="CR103" i="9" a="1"/>
  <c r="CR103" i="9" s="1"/>
  <c r="CW103" i="9" a="1"/>
  <c r="CW103" i="9" s="1"/>
  <c r="CU103" i="9" a="1"/>
  <c r="CU103" i="9" s="1"/>
  <c r="CS103" i="9" a="1"/>
  <c r="CS103" i="9" s="1"/>
  <c r="CQ103" i="9" a="1"/>
  <c r="CQ103" i="9" s="1"/>
  <c r="P103" i="10" s="1"/>
  <c r="AK117" i="9" a="1"/>
  <c r="AK117" i="9" s="1"/>
  <c r="D117" i="15" s="1"/>
  <c r="AI117" i="9" a="1"/>
  <c r="AI117" i="9" s="1"/>
  <c r="AG117" i="9" a="1"/>
  <c r="AG117" i="9" s="1"/>
  <c r="AE117" i="9" a="1"/>
  <c r="AE117" i="9" s="1"/>
  <c r="H117" i="10" s="1"/>
  <c r="AF117" i="9" a="1"/>
  <c r="AF117" i="9" s="1"/>
  <c r="AJ117" i="9" a="1"/>
  <c r="AJ117" i="9" s="1"/>
  <c r="AH117" i="9" a="1"/>
  <c r="AH117" i="9" s="1"/>
  <c r="H117" i="14" s="1"/>
  <c r="P114" i="14"/>
  <c r="M114" i="14" s="1"/>
  <c r="DB114" i="9"/>
  <c r="P112" i="14"/>
  <c r="DB112" i="9"/>
  <c r="DL111" i="9" a="1"/>
  <c r="DL111" i="9" s="1"/>
  <c r="DJ111" i="9" a="1"/>
  <c r="DJ111" i="9" s="1"/>
  <c r="N111" i="14" s="1"/>
  <c r="DH111" i="9" a="1"/>
  <c r="DH111" i="9" s="1"/>
  <c r="DM111" i="9" a="1"/>
  <c r="DM111" i="9" s="1"/>
  <c r="G111" i="15" s="1"/>
  <c r="DK111" i="9" a="1"/>
  <c r="DK111" i="9" s="1"/>
  <c r="DI111" i="9" a="1"/>
  <c r="DI111" i="9" s="1"/>
  <c r="DG111" i="9" a="1"/>
  <c r="DG111" i="9" s="1"/>
  <c r="Q111" i="10" s="1"/>
  <c r="F114" i="7" s="1"/>
  <c r="L114" i="7" s="1"/>
  <c r="L111" i="9" a="1"/>
  <c r="L111" i="9" s="1"/>
  <c r="J111" i="9" a="1"/>
  <c r="J111" i="9" s="1"/>
  <c r="H111" i="9" a="1"/>
  <c r="H111" i="9" s="1"/>
  <c r="M111" i="9" a="1"/>
  <c r="M111" i="9" s="1"/>
  <c r="K111" i="9" a="1"/>
  <c r="K111" i="9" s="1"/>
  <c r="I111" i="9" a="1"/>
  <c r="I111" i="9" s="1"/>
  <c r="G111" i="9" a="1"/>
  <c r="G111" i="9" s="1"/>
  <c r="O173" i="12" s="1"/>
  <c r="EZ110" i="9" a="1"/>
  <c r="EZ110" i="9" s="1"/>
  <c r="EX110" i="9" a="1"/>
  <c r="EX110" i="9" s="1"/>
  <c r="W110" i="14" s="1"/>
  <c r="X110" i="14" s="1"/>
  <c r="T110" i="14" s="1"/>
  <c r="EV110" i="9" a="1"/>
  <c r="EV110" i="9" s="1"/>
  <c r="FA110" i="9" a="1"/>
  <c r="FA110" i="9" s="1"/>
  <c r="EY110" i="9" a="1"/>
  <c r="EY110" i="9" s="1"/>
  <c r="EW110" i="9" a="1"/>
  <c r="EW110" i="9" s="1"/>
  <c r="EU110" i="9" a="1"/>
  <c r="EU110" i="9" s="1"/>
  <c r="T110" i="9" a="1"/>
  <c r="T110" i="9" s="1"/>
  <c r="R110" i="9" a="1"/>
  <c r="R110" i="9" s="1"/>
  <c r="E110" i="14" s="1"/>
  <c r="P110" i="9" a="1"/>
  <c r="P110" i="9" s="1"/>
  <c r="U110" i="9" a="1"/>
  <c r="U110" i="9" s="1"/>
  <c r="B110" i="15" s="1"/>
  <c r="S110" i="9" a="1"/>
  <c r="S110" i="9" s="1"/>
  <c r="Q110" i="9" a="1"/>
  <c r="Q110" i="9" s="1"/>
  <c r="O110" i="9" a="1"/>
  <c r="O110" i="9" s="1"/>
  <c r="F110" i="10" s="1"/>
  <c r="FX107" i="9" a="1"/>
  <c r="FX107" i="9" s="1"/>
  <c r="FV107" i="9" a="1"/>
  <c r="FV107" i="9" s="1"/>
  <c r="FT107" i="9" a="1"/>
  <c r="FT107" i="9" s="1"/>
  <c r="FY107" i="9" a="1"/>
  <c r="FY107" i="9" s="1"/>
  <c r="FW107" i="9" a="1"/>
  <c r="FW107" i="9" s="1"/>
  <c r="FU107" i="9" a="1"/>
  <c r="FU107" i="9" s="1"/>
  <c r="FS107" i="9" a="1"/>
  <c r="FS107" i="9" s="1"/>
  <c r="X107" i="10" s="1"/>
  <c r="IR106" i="9" a="1"/>
  <c r="IR106" i="9" s="1"/>
  <c r="IP106" i="9" a="1"/>
  <c r="IP106" i="9" s="1"/>
  <c r="AM106" i="14" s="1"/>
  <c r="IN106" i="9" a="1"/>
  <c r="IN106" i="9" s="1"/>
  <c r="IS106" i="9" a="1"/>
  <c r="IS106" i="9" s="1"/>
  <c r="U106" i="15" s="1"/>
  <c r="IQ106" i="9" a="1"/>
  <c r="IQ106" i="9" s="1"/>
  <c r="IO106" i="9" a="1"/>
  <c r="IO106" i="9" s="1"/>
  <c r="IM106" i="9" a="1"/>
  <c r="IM106" i="9" s="1"/>
  <c r="AG106" i="10" s="1"/>
  <c r="AK109" i="8" s="1"/>
  <c r="DT106" i="9" a="1"/>
  <c r="DT106" i="9" s="1"/>
  <c r="DR106" i="9" a="1"/>
  <c r="DR106" i="9" s="1"/>
  <c r="O106" i="14" s="1"/>
  <c r="DP106" i="9" a="1"/>
  <c r="DP106" i="9" s="1"/>
  <c r="DU106" i="9" a="1"/>
  <c r="DU106" i="9" s="1"/>
  <c r="H106" i="15" s="1"/>
  <c r="DS106" i="9" a="1"/>
  <c r="DS106" i="9" s="1"/>
  <c r="DQ106" i="9" a="1"/>
  <c r="DQ106" i="9" s="1"/>
  <c r="DO106" i="9" a="1"/>
  <c r="DO106" i="9" s="1"/>
  <c r="R106" i="10" s="1"/>
  <c r="G109" i="7" s="1"/>
  <c r="EJ104" i="9" a="1"/>
  <c r="EJ104" i="9" s="1"/>
  <c r="EH104" i="9" a="1"/>
  <c r="EH104" i="9" s="1"/>
  <c r="Q104" i="14" s="1"/>
  <c r="EF104" i="9" a="1"/>
  <c r="EF104" i="9" s="1"/>
  <c r="EK104" i="9" a="1"/>
  <c r="EK104" i="9" s="1"/>
  <c r="J104" i="15" s="1"/>
  <c r="EI104" i="9" a="1"/>
  <c r="EI104" i="9" s="1"/>
  <c r="EG104" i="9" a="1"/>
  <c r="EG104" i="9" s="1"/>
  <c r="EE104" i="9" a="1"/>
  <c r="EE104" i="9" s="1"/>
  <c r="T104" i="10" s="1"/>
  <c r="I107" i="7" s="1"/>
  <c r="O107" i="7" s="1"/>
  <c r="IJ103" i="9" a="1"/>
  <c r="IJ103" i="9" s="1"/>
  <c r="IH103" i="9" a="1"/>
  <c r="IH103" i="9" s="1"/>
  <c r="AL103" i="14" s="1"/>
  <c r="IF103" i="9" a="1"/>
  <c r="IF103" i="9" s="1"/>
  <c r="IG103" i="9" a="1"/>
  <c r="IG103" i="9" s="1"/>
  <c r="IE103" i="9" a="1"/>
  <c r="IE103" i="9" s="1"/>
  <c r="AF103" i="10" s="1"/>
  <c r="AJ106" i="8" s="1"/>
  <c r="IK103" i="9" a="1"/>
  <c r="IK103" i="9" s="1"/>
  <c r="T103" i="15" s="1"/>
  <c r="II103" i="9" a="1"/>
  <c r="II103" i="9" s="1"/>
  <c r="DL103" i="9" a="1"/>
  <c r="DL103" i="9" s="1"/>
  <c r="DJ103" i="9" a="1"/>
  <c r="DJ103" i="9" s="1"/>
  <c r="N103" i="14" s="1"/>
  <c r="DH103" i="9" a="1"/>
  <c r="DH103" i="9" s="1"/>
  <c r="DI103" i="9" a="1"/>
  <c r="DI103" i="9" s="1"/>
  <c r="DG103" i="9" a="1"/>
  <c r="DG103" i="9" s="1"/>
  <c r="Q103" i="10" s="1"/>
  <c r="F106" i="7" s="1"/>
  <c r="L106" i="7" s="1"/>
  <c r="DM103" i="9" a="1"/>
  <c r="DM103" i="9" s="1"/>
  <c r="G103" i="15" s="1"/>
  <c r="DK103" i="9" a="1"/>
  <c r="DK103" i="9" s="1"/>
  <c r="L103" i="9" a="1"/>
  <c r="L103" i="9" s="1"/>
  <c r="J103" i="9" a="1"/>
  <c r="J103" i="9" s="1"/>
  <c r="H103" i="9" a="1"/>
  <c r="H103" i="9" s="1"/>
  <c r="G103" i="9" a="1"/>
  <c r="G103" i="9" s="1"/>
  <c r="O164" i="12" s="1"/>
  <c r="K108" i="6" s="1"/>
  <c r="L108" i="6" s="1"/>
  <c r="M108" i="6" s="1"/>
  <c r="M103" i="9" a="1"/>
  <c r="M103" i="9" s="1"/>
  <c r="K103" i="9" a="1"/>
  <c r="K103" i="9" s="1"/>
  <c r="I103" i="9" a="1"/>
  <c r="I103" i="9" s="1"/>
  <c r="GV100" i="9" a="1"/>
  <c r="GV100" i="9" s="1"/>
  <c r="GT100" i="9" a="1"/>
  <c r="GT100" i="9" s="1"/>
  <c r="AE100" i="14" s="1"/>
  <c r="GR100" i="9" a="1"/>
  <c r="GR100" i="9" s="1"/>
  <c r="GU100" i="9" a="1"/>
  <c r="GU100" i="9" s="1"/>
  <c r="GQ100" i="9" a="1"/>
  <c r="GQ100" i="9" s="1"/>
  <c r="AA100" i="10" s="1"/>
  <c r="AC103" i="8" s="1"/>
  <c r="GW100" i="9" a="1"/>
  <c r="GW100" i="9" s="1"/>
  <c r="O100" i="15" s="1"/>
  <c r="GS100" i="9" a="1"/>
  <c r="GS100" i="9" s="1"/>
  <c r="BP100" i="9" a="1"/>
  <c r="BP100" i="9" s="1"/>
  <c r="BN100" i="9" a="1"/>
  <c r="BN100" i="9" s="1"/>
  <c r="J100" i="14" s="1"/>
  <c r="K100" i="14" s="1"/>
  <c r="BL100" i="9" a="1"/>
  <c r="BL100" i="9" s="1"/>
  <c r="BO100" i="9" a="1"/>
  <c r="BO100" i="9" s="1"/>
  <c r="BK100" i="9" a="1"/>
  <c r="BK100" i="9" s="1"/>
  <c r="L100" i="10" s="1"/>
  <c r="BQ100" i="9" a="1"/>
  <c r="BQ100" i="9" s="1"/>
  <c r="F100" i="15" s="1"/>
  <c r="BM100" i="9" a="1"/>
  <c r="BM100" i="9" s="1"/>
  <c r="P97" i="14"/>
  <c r="M97" i="14" s="1"/>
  <c r="DB97" i="9"/>
  <c r="IB96" i="9" a="1"/>
  <c r="IB96" i="9" s="1"/>
  <c r="HZ96" i="9" a="1"/>
  <c r="HZ96" i="9" s="1"/>
  <c r="AK96" i="14" s="1"/>
  <c r="HX96" i="9" a="1"/>
  <c r="HX96" i="9" s="1"/>
  <c r="IC96" i="9" a="1"/>
  <c r="IC96" i="9" s="1"/>
  <c r="S96" i="15" s="1"/>
  <c r="HY96" i="9" a="1"/>
  <c r="HY96" i="9" s="1"/>
  <c r="IA96" i="9" a="1"/>
  <c r="IA96" i="9" s="1"/>
  <c r="HW96" i="9" a="1"/>
  <c r="HW96" i="9" s="1"/>
  <c r="AE96" i="10" s="1"/>
  <c r="AI99" i="8" s="1"/>
  <c r="CV96" i="9" a="1"/>
  <c r="CV96" i="9" s="1"/>
  <c r="CT96" i="9" a="1"/>
  <c r="CT96" i="9" s="1"/>
  <c r="CR96" i="9" a="1"/>
  <c r="CR96" i="9" s="1"/>
  <c r="CW96" i="9" a="1"/>
  <c r="CW96" i="9" s="1"/>
  <c r="CS96" i="9" a="1"/>
  <c r="CS96" i="9" s="1"/>
  <c r="CU96" i="9" a="1"/>
  <c r="CU96" i="9" s="1"/>
  <c r="CQ96" i="9" a="1"/>
  <c r="CQ96" i="9" s="1"/>
  <c r="P96" i="10" s="1"/>
  <c r="EK117" i="9" a="1"/>
  <c r="EK117" i="9" s="1"/>
  <c r="J117" i="15" s="1"/>
  <c r="EI117" i="9" a="1"/>
  <c r="EI117" i="9" s="1"/>
  <c r="EG117" i="9" a="1"/>
  <c r="EG117" i="9" s="1"/>
  <c r="EE117" i="9" a="1"/>
  <c r="EE117" i="9" s="1"/>
  <c r="T117" i="10" s="1"/>
  <c r="I120" i="7" s="1"/>
  <c r="EH117" i="9" a="1"/>
  <c r="EH117" i="9" s="1"/>
  <c r="Q117" i="14" s="1"/>
  <c r="EF117" i="9" a="1"/>
  <c r="EF117" i="9" s="1"/>
  <c r="EJ117" i="9" a="1"/>
  <c r="EJ117" i="9" s="1"/>
  <c r="AZ113" i="9" a="1"/>
  <c r="AZ113" i="9" s="1"/>
  <c r="AV113" i="9" a="1"/>
  <c r="AV113" i="9" s="1"/>
  <c r="AY113" i="9" a="1"/>
  <c r="AY113" i="9" s="1"/>
  <c r="AU113" i="9" a="1"/>
  <c r="AU113" i="9" s="1"/>
  <c r="J113" i="10" s="1"/>
  <c r="AX113" i="9" a="1"/>
  <c r="AX113" i="9" s="1"/>
  <c r="BA113" i="9" a="1"/>
  <c r="BA113" i="9" s="1"/>
  <c r="AW113" i="9" a="1"/>
  <c r="AW113" i="9" s="1"/>
  <c r="BY113" i="9" a="1"/>
  <c r="BY113" i="9" s="1"/>
  <c r="BW113" i="9" a="1"/>
  <c r="BW113" i="9" s="1"/>
  <c r="BU113" i="9" a="1"/>
  <c r="BU113" i="9" s="1"/>
  <c r="BS113" i="9" a="1"/>
  <c r="BS113" i="9" s="1"/>
  <c r="M113" i="10" s="1"/>
  <c r="BX113" i="9" a="1"/>
  <c r="BX113" i="9" s="1"/>
  <c r="BV113" i="9" a="1"/>
  <c r="BV113" i="9" s="1"/>
  <c r="BT113" i="9" a="1"/>
  <c r="BT113" i="9" s="1"/>
  <c r="FY113" i="9" a="1"/>
  <c r="FY113" i="9" s="1"/>
  <c r="FW113" i="9" a="1"/>
  <c r="FW113" i="9" s="1"/>
  <c r="FU113" i="9" a="1"/>
  <c r="FU113" i="9" s="1"/>
  <c r="FS113" i="9" a="1"/>
  <c r="FS113" i="9" s="1"/>
  <c r="X113" i="10" s="1"/>
  <c r="FX113" i="9" a="1"/>
  <c r="FX113" i="9" s="1"/>
  <c r="FV113" i="9" a="1"/>
  <c r="FV113" i="9" s="1"/>
  <c r="FT113" i="9" a="1"/>
  <c r="FT113" i="9" s="1"/>
  <c r="BH113" i="9" a="1"/>
  <c r="BH113" i="9" s="1"/>
  <c r="BF113" i="9" a="1"/>
  <c r="BF113" i="9" s="1"/>
  <c r="BD113" i="9" a="1"/>
  <c r="BD113" i="9" s="1"/>
  <c r="BI113" i="9" a="1"/>
  <c r="BI113" i="9" s="1"/>
  <c r="BG113" i="9" a="1"/>
  <c r="BG113" i="9" s="1"/>
  <c r="BE113" i="9" a="1"/>
  <c r="BE113" i="9" s="1"/>
  <c r="BC113" i="9" a="1"/>
  <c r="BC113" i="9" s="1"/>
  <c r="K113" i="10" s="1"/>
  <c r="GN113" i="9" a="1"/>
  <c r="GN113" i="9" s="1"/>
  <c r="GL113" i="9" a="1"/>
  <c r="GL113" i="9" s="1"/>
  <c r="AD113" i="14" s="1"/>
  <c r="GJ113" i="9" a="1"/>
  <c r="GJ113" i="9" s="1"/>
  <c r="GO113" i="9" a="1"/>
  <c r="GO113" i="9" s="1"/>
  <c r="N113" i="15" s="1"/>
  <c r="GM113" i="9" a="1"/>
  <c r="GM113" i="9" s="1"/>
  <c r="GK113" i="9" a="1"/>
  <c r="GK113" i="9" s="1"/>
  <c r="GI113" i="9" a="1"/>
  <c r="GI113" i="9" s="1"/>
  <c r="Z113" i="10" s="1"/>
  <c r="AB116" i="8" s="1"/>
  <c r="GV112" i="9" a="1"/>
  <c r="GV112" i="9" s="1"/>
  <c r="GT112" i="9" a="1"/>
  <c r="GT112" i="9" s="1"/>
  <c r="AE112" i="14" s="1"/>
  <c r="GW112" i="9" a="1"/>
  <c r="GW112" i="9" s="1"/>
  <c r="O112" i="15" s="1"/>
  <c r="GU112" i="9" a="1"/>
  <c r="GU112" i="9" s="1"/>
  <c r="GS112" i="9" a="1"/>
  <c r="GS112" i="9" s="1"/>
  <c r="GQ112" i="9" a="1"/>
  <c r="GQ112" i="9" s="1"/>
  <c r="AA112" i="10" s="1"/>
  <c r="AC115" i="8" s="1"/>
  <c r="GR112" i="9" a="1"/>
  <c r="GR112" i="9" s="1"/>
  <c r="DJ112" i="9" a="1"/>
  <c r="DJ112" i="9" s="1"/>
  <c r="N112" i="14" s="1"/>
  <c r="M112" i="14" s="1"/>
  <c r="DG112" i="9" a="1"/>
  <c r="DG112" i="9" s="1"/>
  <c r="Q112" i="10" s="1"/>
  <c r="F115" i="7" s="1"/>
  <c r="DL112" i="9" a="1"/>
  <c r="DL112" i="9" s="1"/>
  <c r="DI112" i="9" a="1"/>
  <c r="DI112" i="9" s="1"/>
  <c r="DK112" i="9" a="1"/>
  <c r="DK112" i="9" s="1"/>
  <c r="DM112" i="9" a="1"/>
  <c r="DM112" i="9" s="1"/>
  <c r="G112" i="15" s="1"/>
  <c r="DH112" i="9" a="1"/>
  <c r="DH112" i="9" s="1"/>
  <c r="AP112" i="9" a="1"/>
  <c r="AP112" i="9" s="1"/>
  <c r="I112" i="14" s="1"/>
  <c r="AM112" i="9" a="1"/>
  <c r="AM112" i="9" s="1"/>
  <c r="I112" i="10" s="1"/>
  <c r="S115" i="6" s="1"/>
  <c r="AR112" i="9" a="1"/>
  <c r="AR112" i="9" s="1"/>
  <c r="AO112" i="9" a="1"/>
  <c r="AO112" i="9" s="1"/>
  <c r="AQ112" i="9" a="1"/>
  <c r="AQ112" i="9" s="1"/>
  <c r="AS112" i="9" a="1"/>
  <c r="AS112" i="9" s="1"/>
  <c r="E112" i="15" s="1"/>
  <c r="AN112" i="9" a="1"/>
  <c r="AN112" i="9" s="1"/>
  <c r="DT112" i="9" a="1"/>
  <c r="DT112" i="9" s="1"/>
  <c r="DR112" i="9" a="1"/>
  <c r="DR112" i="9" s="1"/>
  <c r="O112" i="14" s="1"/>
  <c r="DP112" i="9" a="1"/>
  <c r="DP112" i="9" s="1"/>
  <c r="DU112" i="9" a="1"/>
  <c r="DU112" i="9" s="1"/>
  <c r="H112" i="15" s="1"/>
  <c r="DO112" i="9" a="1"/>
  <c r="DO112" i="9" s="1"/>
  <c r="R112" i="10" s="1"/>
  <c r="G115" i="7" s="1"/>
  <c r="DQ112" i="9" a="1"/>
  <c r="DQ112" i="9" s="1"/>
  <c r="DS112" i="9" a="1"/>
  <c r="DS112" i="9" s="1"/>
  <c r="IS112" i="9" a="1"/>
  <c r="IS112" i="9" s="1"/>
  <c r="U112" i="15" s="1"/>
  <c r="IQ112" i="9" a="1"/>
  <c r="IQ112" i="9" s="1"/>
  <c r="IO112" i="9" a="1"/>
  <c r="IO112" i="9" s="1"/>
  <c r="IM112" i="9" a="1"/>
  <c r="IM112" i="9" s="1"/>
  <c r="AG112" i="10" s="1"/>
  <c r="AK115" i="8" s="1"/>
  <c r="IR112" i="9" a="1"/>
  <c r="IR112" i="9" s="1"/>
  <c r="IP112" i="9" a="1"/>
  <c r="IP112" i="9" s="1"/>
  <c r="AM112" i="14" s="1"/>
  <c r="IN112" i="9" a="1"/>
  <c r="IN112" i="9" s="1"/>
  <c r="GD111" i="9" a="1"/>
  <c r="GD111" i="9" s="1"/>
  <c r="AC111" i="14" s="1"/>
  <c r="GA111" i="9" a="1"/>
  <c r="GA111" i="9" s="1"/>
  <c r="Y111" i="10" s="1"/>
  <c r="AA114" i="8" s="1"/>
  <c r="GF111" i="9" a="1"/>
  <c r="GF111" i="9" s="1"/>
  <c r="GC111" i="9" a="1"/>
  <c r="GC111" i="9" s="1"/>
  <c r="GE111" i="9" a="1"/>
  <c r="GE111" i="9" s="1"/>
  <c r="GG111" i="9" a="1"/>
  <c r="GG111" i="9" s="1"/>
  <c r="M111" i="15" s="1"/>
  <c r="GB111" i="9" a="1"/>
  <c r="GB111" i="9" s="1"/>
  <c r="BA111" i="9" a="1"/>
  <c r="BA111" i="9" s="1"/>
  <c r="AY111" i="9" a="1"/>
  <c r="AY111" i="9" s="1"/>
  <c r="AW111" i="9" a="1"/>
  <c r="AW111" i="9" s="1"/>
  <c r="AU111" i="9" a="1"/>
  <c r="AU111" i="9" s="1"/>
  <c r="J111" i="10" s="1"/>
  <c r="AZ111" i="9" a="1"/>
  <c r="AZ111" i="9" s="1"/>
  <c r="AX111" i="9" a="1"/>
  <c r="AX111" i="9" s="1"/>
  <c r="AV111" i="9" a="1"/>
  <c r="AV111" i="9" s="1"/>
  <c r="FI110" i="9" a="1"/>
  <c r="FI110" i="9" s="1"/>
  <c r="L110" i="15" s="1"/>
  <c r="FG110" i="9" a="1"/>
  <c r="FG110" i="9" s="1"/>
  <c r="FE110" i="9" a="1"/>
  <c r="FE110" i="9" s="1"/>
  <c r="FC110" i="9" a="1"/>
  <c r="FC110" i="9" s="1"/>
  <c r="FH110" i="9" a="1"/>
  <c r="FH110" i="9" s="1"/>
  <c r="FF110" i="9" a="1"/>
  <c r="FF110" i="9" s="1"/>
  <c r="AA110" i="14" s="1"/>
  <c r="FD110" i="9" a="1"/>
  <c r="FD110" i="9" s="1"/>
  <c r="AC110" i="9" a="1"/>
  <c r="AC110" i="9" s="1"/>
  <c r="C110" i="15" s="1"/>
  <c r="AA110" i="9" a="1"/>
  <c r="AA110" i="9" s="1"/>
  <c r="Y110" i="9" a="1"/>
  <c r="Y110" i="9" s="1"/>
  <c r="W110" i="9" a="1"/>
  <c r="W110" i="9" s="1"/>
  <c r="G110" i="10" s="1"/>
  <c r="AB110" i="9" a="1"/>
  <c r="AB110" i="9" s="1"/>
  <c r="Z110" i="9" a="1"/>
  <c r="Z110" i="9" s="1"/>
  <c r="F110" i="14" s="1"/>
  <c r="G110" i="14" s="1"/>
  <c r="X110" i="9" a="1"/>
  <c r="X110" i="9" s="1"/>
  <c r="EK109" i="9" a="1"/>
  <c r="EK109" i="9" s="1"/>
  <c r="J109" i="15" s="1"/>
  <c r="EI109" i="9" a="1"/>
  <c r="EI109" i="9" s="1"/>
  <c r="EG109" i="9" a="1"/>
  <c r="EG109" i="9" s="1"/>
  <c r="EE109" i="9" a="1"/>
  <c r="EE109" i="9" s="1"/>
  <c r="EJ109" i="9" a="1"/>
  <c r="EJ109" i="9" s="1"/>
  <c r="EH109" i="9" a="1"/>
  <c r="EH109" i="9" s="1"/>
  <c r="Q109" i="14" s="1"/>
  <c r="EF109" i="9" a="1"/>
  <c r="EF109" i="9" s="1"/>
  <c r="AK109" i="9" a="1"/>
  <c r="AK109" i="9" s="1"/>
  <c r="D109" i="15" s="1"/>
  <c r="AI109" i="9" a="1"/>
  <c r="AI109" i="9" s="1"/>
  <c r="AG109" i="9" a="1"/>
  <c r="AG109" i="9" s="1"/>
  <c r="AE109" i="9" a="1"/>
  <c r="AE109" i="9" s="1"/>
  <c r="H109" i="10" s="1"/>
  <c r="AJ109" i="9" a="1"/>
  <c r="AJ109" i="9" s="1"/>
  <c r="AH109" i="9" a="1"/>
  <c r="AH109" i="9" s="1"/>
  <c r="H109" i="14" s="1"/>
  <c r="L109" i="14" s="1"/>
  <c r="AF109" i="9" a="1"/>
  <c r="AF109" i="9" s="1"/>
  <c r="G112" i="6"/>
  <c r="H112" i="6" s="1"/>
  <c r="I112" i="6" s="1"/>
  <c r="N112" i="6" s="1"/>
  <c r="M111" i="3" s="1"/>
  <c r="F112" i="6"/>
  <c r="ES108" i="9" a="1"/>
  <c r="ES108" i="9" s="1"/>
  <c r="K108" i="15" s="1"/>
  <c r="EQ108" i="9" a="1"/>
  <c r="EQ108" i="9" s="1"/>
  <c r="EO108" i="9" a="1"/>
  <c r="EO108" i="9" s="1"/>
  <c r="EM108" i="9" a="1"/>
  <c r="EM108" i="9" s="1"/>
  <c r="U108" i="10" s="1"/>
  <c r="J111" i="7" s="1"/>
  <c r="P111" i="7" s="1"/>
  <c r="ER108" i="9" a="1"/>
  <c r="ER108" i="9" s="1"/>
  <c r="EP108" i="9" a="1"/>
  <c r="EP108" i="9" s="1"/>
  <c r="R108" i="14" s="1"/>
  <c r="EN108" i="9" a="1"/>
  <c r="EN108" i="9" s="1"/>
  <c r="S108" i="10"/>
  <c r="H111" i="7" s="1"/>
  <c r="AS108" i="9" a="1"/>
  <c r="AS108" i="9" s="1"/>
  <c r="E108" i="15" s="1"/>
  <c r="AQ108" i="9" a="1"/>
  <c r="AQ108" i="9" s="1"/>
  <c r="AO108" i="9" a="1"/>
  <c r="AO108" i="9" s="1"/>
  <c r="AM108" i="9" a="1"/>
  <c r="AM108" i="9" s="1"/>
  <c r="I108" i="10" s="1"/>
  <c r="S111" i="6" s="1"/>
  <c r="AR108" i="9" a="1"/>
  <c r="AR108" i="9" s="1"/>
  <c r="AP108" i="9" a="1"/>
  <c r="AP108" i="9" s="1"/>
  <c r="I108" i="14" s="1"/>
  <c r="AN108" i="9" a="1"/>
  <c r="AN108" i="9" s="1"/>
  <c r="J111" i="6"/>
  <c r="GG107" i="9" a="1"/>
  <c r="GG107" i="9" s="1"/>
  <c r="M107" i="15" s="1"/>
  <c r="GE107" i="9" a="1"/>
  <c r="GE107" i="9" s="1"/>
  <c r="GC107" i="9" a="1"/>
  <c r="GC107" i="9" s="1"/>
  <c r="GA107" i="9" a="1"/>
  <c r="GA107" i="9" s="1"/>
  <c r="Y107" i="10" s="1"/>
  <c r="AA110" i="8" s="1"/>
  <c r="GF107" i="9" a="1"/>
  <c r="GF107" i="9" s="1"/>
  <c r="GD107" i="9" a="1"/>
  <c r="GD107" i="9" s="1"/>
  <c r="AC107" i="14" s="1"/>
  <c r="GB107" i="9" a="1"/>
  <c r="GB107" i="9" s="1"/>
  <c r="BA107" i="9" a="1"/>
  <c r="BA107" i="9" s="1"/>
  <c r="AY107" i="9" a="1"/>
  <c r="AY107" i="9" s="1"/>
  <c r="AW107" i="9" a="1"/>
  <c r="AW107" i="9" s="1"/>
  <c r="AU107" i="9" a="1"/>
  <c r="AU107" i="9" s="1"/>
  <c r="J107" i="10" s="1"/>
  <c r="AZ107" i="9" a="1"/>
  <c r="AZ107" i="9" s="1"/>
  <c r="AX107" i="9" a="1"/>
  <c r="AX107" i="9" s="1"/>
  <c r="AV107" i="9" a="1"/>
  <c r="AV107" i="9" s="1"/>
  <c r="FI106" i="9" a="1"/>
  <c r="FI106" i="9" s="1"/>
  <c r="L106" i="15" s="1"/>
  <c r="FG106" i="9" a="1"/>
  <c r="FG106" i="9" s="1"/>
  <c r="FE106" i="9" a="1"/>
  <c r="FE106" i="9" s="1"/>
  <c r="FC106" i="9" a="1"/>
  <c r="FC106" i="9" s="1"/>
  <c r="FH106" i="9" a="1"/>
  <c r="FH106" i="9" s="1"/>
  <c r="FF106" i="9" a="1"/>
  <c r="FF106" i="9" s="1"/>
  <c r="AA106" i="14" s="1"/>
  <c r="FD106" i="9" a="1"/>
  <c r="FD106" i="9" s="1"/>
  <c r="AC106" i="9" a="1"/>
  <c r="AC106" i="9" s="1"/>
  <c r="C106" i="15" s="1"/>
  <c r="AA106" i="9" a="1"/>
  <c r="AA106" i="9" s="1"/>
  <c r="Y106" i="9" a="1"/>
  <c r="Y106" i="9" s="1"/>
  <c r="W106" i="9" a="1"/>
  <c r="W106" i="9" s="1"/>
  <c r="G106" i="10" s="1"/>
  <c r="AB106" i="9" a="1"/>
  <c r="AB106" i="9" s="1"/>
  <c r="Z106" i="9" a="1"/>
  <c r="Z106" i="9" s="1"/>
  <c r="F106" i="14" s="1"/>
  <c r="G106" i="14" s="1"/>
  <c r="X106" i="9" a="1"/>
  <c r="X106" i="9" s="1"/>
  <c r="EK105" i="9" a="1"/>
  <c r="EK105" i="9" s="1"/>
  <c r="J105" i="15" s="1"/>
  <c r="EI105" i="9" a="1"/>
  <c r="EI105" i="9" s="1"/>
  <c r="EG105" i="9" a="1"/>
  <c r="EG105" i="9" s="1"/>
  <c r="EE105" i="9" a="1"/>
  <c r="EE105" i="9" s="1"/>
  <c r="EJ105" i="9" a="1"/>
  <c r="EJ105" i="9" s="1"/>
  <c r="EH105" i="9" a="1"/>
  <c r="EH105" i="9" s="1"/>
  <c r="Q105" i="14" s="1"/>
  <c r="EF105" i="9" a="1"/>
  <c r="EF105" i="9" s="1"/>
  <c r="IK104" i="9" a="1"/>
  <c r="IK104" i="9" s="1"/>
  <c r="T104" i="15" s="1"/>
  <c r="II104" i="9" a="1"/>
  <c r="II104" i="9" s="1"/>
  <c r="IG104" i="9" a="1"/>
  <c r="IG104" i="9" s="1"/>
  <c r="IE104" i="9" a="1"/>
  <c r="IE104" i="9" s="1"/>
  <c r="AF104" i="10" s="1"/>
  <c r="AJ107" i="8" s="1"/>
  <c r="IJ104" i="9" a="1"/>
  <c r="IJ104" i="9" s="1"/>
  <c r="IH104" i="9" a="1"/>
  <c r="IH104" i="9" s="1"/>
  <c r="AL104" i="14" s="1"/>
  <c r="IF104" i="9" a="1"/>
  <c r="IF104" i="9" s="1"/>
  <c r="I104" i="15"/>
  <c r="DE104" i="9"/>
  <c r="DM104" i="9" a="1"/>
  <c r="DM104" i="9" s="1"/>
  <c r="G104" i="15" s="1"/>
  <c r="DK104" i="9" a="1"/>
  <c r="DK104" i="9" s="1"/>
  <c r="DI104" i="9" a="1"/>
  <c r="DI104" i="9" s="1"/>
  <c r="DG104" i="9" a="1"/>
  <c r="DG104" i="9" s="1"/>
  <c r="Q104" i="10" s="1"/>
  <c r="F107" i="7" s="1"/>
  <c r="L107" i="7" s="1"/>
  <c r="DL104" i="9" a="1"/>
  <c r="DL104" i="9" s="1"/>
  <c r="DJ104" i="9" a="1"/>
  <c r="DJ104" i="9" s="1"/>
  <c r="N104" i="14" s="1"/>
  <c r="M104" i="14" s="1"/>
  <c r="DH104" i="9" a="1"/>
  <c r="DH104" i="9" s="1"/>
  <c r="M104" i="9" a="1"/>
  <c r="M104" i="9" s="1"/>
  <c r="K104" i="9" a="1"/>
  <c r="K104" i="9" s="1"/>
  <c r="I104" i="9" a="1"/>
  <c r="I104" i="9" s="1"/>
  <c r="G104" i="9" a="1"/>
  <c r="G104" i="9" s="1"/>
  <c r="L104" i="9" a="1"/>
  <c r="L104" i="9" s="1"/>
  <c r="J104" i="9" a="1"/>
  <c r="J104" i="9" s="1"/>
  <c r="H104" i="9" a="1"/>
  <c r="H104" i="9" s="1"/>
  <c r="FA103" i="9" a="1"/>
  <c r="FA103" i="9" s="1"/>
  <c r="EY103" i="9" a="1"/>
  <c r="EY103" i="9" s="1"/>
  <c r="EW103" i="9" a="1"/>
  <c r="EW103" i="9" s="1"/>
  <c r="EU103" i="9" a="1"/>
  <c r="EU103" i="9" s="1"/>
  <c r="J164" i="12" s="1"/>
  <c r="EZ103" i="9" a="1"/>
  <c r="EZ103" i="9" s="1"/>
  <c r="EX103" i="9" a="1"/>
  <c r="EX103" i="9" s="1"/>
  <c r="W103" i="14" s="1"/>
  <c r="X103" i="14" s="1"/>
  <c r="T103" i="14" s="1"/>
  <c r="EV103" i="9" a="1"/>
  <c r="EV103" i="9" s="1"/>
  <c r="U103" i="9" a="1"/>
  <c r="U103" i="9" s="1"/>
  <c r="B103" i="15" s="1"/>
  <c r="S103" i="9" a="1"/>
  <c r="S103" i="9" s="1"/>
  <c r="Q103" i="9" a="1"/>
  <c r="Q103" i="9" s="1"/>
  <c r="O103" i="9" a="1"/>
  <c r="O103" i="9" s="1"/>
  <c r="F103" i="10" s="1"/>
  <c r="T103" i="9" a="1"/>
  <c r="T103" i="9" s="1"/>
  <c r="R103" i="9" a="1"/>
  <c r="R103" i="9" s="1"/>
  <c r="E103" i="14" s="1"/>
  <c r="P103" i="9" a="1"/>
  <c r="P103" i="9" s="1"/>
  <c r="EK101" i="9" a="1"/>
  <c r="EK101" i="9" s="1"/>
  <c r="J101" i="15" s="1"/>
  <c r="EI101" i="9" a="1"/>
  <c r="EI101" i="9" s="1"/>
  <c r="EG101" i="9" a="1"/>
  <c r="EG101" i="9" s="1"/>
  <c r="EE101" i="9" a="1"/>
  <c r="EE101" i="9" s="1"/>
  <c r="EJ101" i="9" a="1"/>
  <c r="EJ101" i="9" s="1"/>
  <c r="EH101" i="9" a="1"/>
  <c r="EH101" i="9" s="1"/>
  <c r="Q101" i="14" s="1"/>
  <c r="EF101" i="9" a="1"/>
  <c r="EF101" i="9" s="1"/>
  <c r="IJ100" i="9" a="1"/>
  <c r="IJ100" i="9" s="1"/>
  <c r="IH100" i="9" a="1"/>
  <c r="IH100" i="9" s="1"/>
  <c r="AL100" i="14" s="1"/>
  <c r="IF100" i="9" a="1"/>
  <c r="IF100" i="9" s="1"/>
  <c r="II100" i="9" a="1"/>
  <c r="II100" i="9" s="1"/>
  <c r="IE100" i="9" a="1"/>
  <c r="IE100" i="9" s="1"/>
  <c r="AF100" i="10" s="1"/>
  <c r="AJ103" i="8" s="1"/>
  <c r="IK100" i="9" a="1"/>
  <c r="IK100" i="9" s="1"/>
  <c r="T100" i="15" s="1"/>
  <c r="IG100" i="9" a="1"/>
  <c r="IG100" i="9" s="1"/>
  <c r="DL100" i="9" a="1"/>
  <c r="DL100" i="9" s="1"/>
  <c r="DJ100" i="9" a="1"/>
  <c r="DJ100" i="9" s="1"/>
  <c r="N100" i="14" s="1"/>
  <c r="DH100" i="9" a="1"/>
  <c r="DH100" i="9" s="1"/>
  <c r="DK100" i="9" a="1"/>
  <c r="DK100" i="9" s="1"/>
  <c r="DG100" i="9" a="1"/>
  <c r="DG100" i="9" s="1"/>
  <c r="Q100" i="10" s="1"/>
  <c r="F103" i="7" s="1"/>
  <c r="L103" i="7" s="1"/>
  <c r="DM100" i="9" a="1"/>
  <c r="DM100" i="9" s="1"/>
  <c r="G100" i="15" s="1"/>
  <c r="DI100" i="9" a="1"/>
  <c r="DI100" i="9" s="1"/>
  <c r="L100" i="9" a="1"/>
  <c r="L100" i="9" s="1"/>
  <c r="J100" i="9" a="1"/>
  <c r="J100" i="9" s="1"/>
  <c r="H100" i="9" a="1"/>
  <c r="H100" i="9" s="1"/>
  <c r="M100" i="9" a="1"/>
  <c r="M100" i="9" s="1"/>
  <c r="I100" i="9" a="1"/>
  <c r="I100" i="9" s="1"/>
  <c r="K100" i="9" a="1"/>
  <c r="K100" i="9" s="1"/>
  <c r="G100" i="9" a="1"/>
  <c r="G100" i="9" s="1"/>
  <c r="O158" i="12" s="1"/>
  <c r="EJ97" i="9" a="1"/>
  <c r="EJ97" i="9" s="1"/>
  <c r="EH97" i="9" a="1"/>
  <c r="EH97" i="9" s="1"/>
  <c r="Q97" i="14" s="1"/>
  <c r="EF97" i="9" a="1"/>
  <c r="EF97" i="9" s="1"/>
  <c r="EK97" i="9" a="1"/>
  <c r="EK97" i="9" s="1"/>
  <c r="J97" i="15" s="1"/>
  <c r="EG97" i="9" a="1"/>
  <c r="EG97" i="9" s="1"/>
  <c r="EI97" i="9" a="1"/>
  <c r="EI97" i="9" s="1"/>
  <c r="EE97" i="9" a="1"/>
  <c r="EE97" i="9" s="1"/>
  <c r="IJ96" i="9" a="1"/>
  <c r="IJ96" i="9" s="1"/>
  <c r="IH96" i="9" a="1"/>
  <c r="IH96" i="9" s="1"/>
  <c r="AL96" i="14" s="1"/>
  <c r="IF96" i="9" a="1"/>
  <c r="IF96" i="9" s="1"/>
  <c r="IK96" i="9" a="1"/>
  <c r="IK96" i="9" s="1"/>
  <c r="T96" i="15" s="1"/>
  <c r="IG96" i="9" a="1"/>
  <c r="IG96" i="9" s="1"/>
  <c r="II96" i="9" a="1"/>
  <c r="II96" i="9" s="1"/>
  <c r="IE96" i="9" a="1"/>
  <c r="IE96" i="9" s="1"/>
  <c r="AF96" i="10" s="1"/>
  <c r="AJ99" i="8" s="1"/>
  <c r="DL96" i="9" a="1"/>
  <c r="DL96" i="9" s="1"/>
  <c r="DJ96" i="9" a="1"/>
  <c r="DJ96" i="9" s="1"/>
  <c r="N96" i="14" s="1"/>
  <c r="DH96" i="9" a="1"/>
  <c r="DH96" i="9" s="1"/>
  <c r="DM96" i="9" a="1"/>
  <c r="DM96" i="9" s="1"/>
  <c r="G96" i="15" s="1"/>
  <c r="DI96" i="9" a="1"/>
  <c r="DI96" i="9" s="1"/>
  <c r="DK96" i="9" a="1"/>
  <c r="DK96" i="9" s="1"/>
  <c r="DG96" i="9" a="1"/>
  <c r="DG96" i="9" s="1"/>
  <c r="Q96" i="10" s="1"/>
  <c r="F99" i="7" s="1"/>
  <c r="L99" i="7" s="1"/>
  <c r="L96" i="9" a="1"/>
  <c r="L96" i="9" s="1"/>
  <c r="J96" i="9" a="1"/>
  <c r="J96" i="9" s="1"/>
  <c r="H96" i="9" a="1"/>
  <c r="H96" i="9" s="1"/>
  <c r="K96" i="9" a="1"/>
  <c r="K96" i="9" s="1"/>
  <c r="G96" i="9" a="1"/>
  <c r="G96" i="9" s="1"/>
  <c r="M96" i="9" a="1"/>
  <c r="M96" i="9" s="1"/>
  <c r="I96" i="9" a="1"/>
  <c r="I96" i="9" s="1"/>
  <c r="EJ93" i="9" a="1"/>
  <c r="EJ93" i="9" s="1"/>
  <c r="EH93" i="9" a="1"/>
  <c r="EH93" i="9" s="1"/>
  <c r="Q93" i="14" s="1"/>
  <c r="EF93" i="9" a="1"/>
  <c r="EF93" i="9" s="1"/>
  <c r="EK93" i="9" a="1"/>
  <c r="EK93" i="9" s="1"/>
  <c r="J93" i="15" s="1"/>
  <c r="EE93" i="9" a="1"/>
  <c r="EE93" i="9" s="1"/>
  <c r="EG93" i="9" a="1"/>
  <c r="EG93" i="9" s="1"/>
  <c r="EI93" i="9" a="1"/>
  <c r="EI93" i="9" s="1"/>
  <c r="G125" i="14"/>
  <c r="AL127" i="8"/>
  <c r="T117" i="9" a="1"/>
  <c r="T117" i="9" s="1"/>
  <c r="R117" i="9" a="1"/>
  <c r="R117" i="9" s="1"/>
  <c r="E117" i="14" s="1"/>
  <c r="P117" i="9" a="1"/>
  <c r="P117" i="9" s="1"/>
  <c r="O117" i="9" a="1"/>
  <c r="O117" i="9" s="1"/>
  <c r="F117" i="10" s="1"/>
  <c r="U117" i="9" a="1"/>
  <c r="U117" i="9" s="1"/>
  <c r="B117" i="15" s="1"/>
  <c r="S117" i="9" a="1"/>
  <c r="S117" i="9" s="1"/>
  <c r="Q117" i="9" a="1"/>
  <c r="Q117" i="9" s="1"/>
  <c r="EZ117" i="9" a="1"/>
  <c r="EZ117" i="9" s="1"/>
  <c r="EX117" i="9" a="1"/>
  <c r="EX117" i="9" s="1"/>
  <c r="W117" i="14" s="1"/>
  <c r="X117" i="14" s="1"/>
  <c r="T117" i="14" s="1"/>
  <c r="EV117" i="9" a="1"/>
  <c r="EV117" i="9" s="1"/>
  <c r="EY117" i="9" a="1"/>
  <c r="EY117" i="9" s="1"/>
  <c r="EW117" i="9" a="1"/>
  <c r="EW117" i="9" s="1"/>
  <c r="EU117" i="9" a="1"/>
  <c r="EU117" i="9" s="1"/>
  <c r="J187" i="12" s="1"/>
  <c r="Q120" i="8" s="1"/>
  <c r="R120" i="8" s="1"/>
  <c r="X120" i="8" s="1"/>
  <c r="S119" i="3" s="1"/>
  <c r="FA117" i="9" a="1"/>
  <c r="FA117" i="9" s="1"/>
  <c r="M117" i="9" a="1"/>
  <c r="M117" i="9" s="1"/>
  <c r="K117" i="9" a="1"/>
  <c r="K117" i="9" s="1"/>
  <c r="I117" i="9" a="1"/>
  <c r="I117" i="9" s="1"/>
  <c r="G117" i="9" a="1"/>
  <c r="G117" i="9" s="1"/>
  <c r="O187" i="12" s="1"/>
  <c r="L117" i="9" a="1"/>
  <c r="L117" i="9" s="1"/>
  <c r="J117" i="9" a="1"/>
  <c r="J117" i="9" s="1"/>
  <c r="H117" i="9" a="1"/>
  <c r="H117" i="9" s="1"/>
  <c r="DM117" i="9" a="1"/>
  <c r="DM117" i="9" s="1"/>
  <c r="G117" i="15" s="1"/>
  <c r="DK117" i="9" a="1"/>
  <c r="DK117" i="9" s="1"/>
  <c r="DI117" i="9" a="1"/>
  <c r="DI117" i="9" s="1"/>
  <c r="DG117" i="9" a="1"/>
  <c r="DG117" i="9" s="1"/>
  <c r="Q117" i="10" s="1"/>
  <c r="F120" i="7" s="1"/>
  <c r="DL117" i="9" a="1"/>
  <c r="DL117" i="9" s="1"/>
  <c r="DJ117" i="9" a="1"/>
  <c r="DJ117" i="9" s="1"/>
  <c r="N117" i="14" s="1"/>
  <c r="DH117" i="9" a="1"/>
  <c r="DH117" i="9" s="1"/>
  <c r="IK117" i="9" a="1"/>
  <c r="IK117" i="9" s="1"/>
  <c r="T117" i="15" s="1"/>
  <c r="II117" i="9" a="1"/>
  <c r="II117" i="9" s="1"/>
  <c r="IG117" i="9" a="1"/>
  <c r="IG117" i="9" s="1"/>
  <c r="IE117" i="9" a="1"/>
  <c r="IE117" i="9" s="1"/>
  <c r="AF117" i="10" s="1"/>
  <c r="AJ120" i="8" s="1"/>
  <c r="IJ117" i="9" a="1"/>
  <c r="IJ117" i="9" s="1"/>
  <c r="IH117" i="9" a="1"/>
  <c r="IH117" i="9" s="1"/>
  <c r="AL117" i="14" s="1"/>
  <c r="IF117" i="9" a="1"/>
  <c r="IF117" i="9" s="1"/>
  <c r="EB117" i="9" a="1"/>
  <c r="EB117" i="9" s="1"/>
  <c r="DD117" i="9" s="1"/>
  <c r="DZ117" i="9" a="1"/>
  <c r="DZ117" i="9" s="1"/>
  <c r="DX117" i="9" a="1"/>
  <c r="DX117" i="9" s="1"/>
  <c r="CZ117" i="9" s="1"/>
  <c r="EC117" i="9" a="1"/>
  <c r="EC117" i="9" s="1"/>
  <c r="EA117" i="9" a="1"/>
  <c r="EA117" i="9" s="1"/>
  <c r="DC117" i="9" s="1"/>
  <c r="DY117" i="9" a="1"/>
  <c r="DY117" i="9" s="1"/>
  <c r="DA117" i="9" s="1"/>
  <c r="DW117" i="9" a="1"/>
  <c r="DW117" i="9" s="1"/>
  <c r="C120" i="8"/>
  <c r="C120" i="7"/>
  <c r="C120" i="6"/>
  <c r="C119" i="3"/>
  <c r="K113" i="14"/>
  <c r="L113" i="14" s="1"/>
  <c r="EC111" i="9" a="1"/>
  <c r="EC111" i="9" s="1"/>
  <c r="EA111" i="9" a="1"/>
  <c r="EA111" i="9" s="1"/>
  <c r="DC111" i="9" s="1"/>
  <c r="DY111" i="9" a="1"/>
  <c r="DY111" i="9" s="1"/>
  <c r="DA111" i="9" s="1"/>
  <c r="DW111" i="9" a="1"/>
  <c r="DW111" i="9" s="1"/>
  <c r="EB111" i="9" a="1"/>
  <c r="EB111" i="9" s="1"/>
  <c r="DD111" i="9" s="1"/>
  <c r="DZ111" i="9" a="1"/>
  <c r="DZ111" i="9" s="1"/>
  <c r="DX111" i="9" a="1"/>
  <c r="DX111" i="9" s="1"/>
  <c r="CZ111" i="9" s="1"/>
  <c r="IC110" i="9" a="1"/>
  <c r="IC110" i="9" s="1"/>
  <c r="S110" i="15" s="1"/>
  <c r="IA110" i="9" a="1"/>
  <c r="IA110" i="9" s="1"/>
  <c r="HY110" i="9" a="1"/>
  <c r="HY110" i="9" s="1"/>
  <c r="HW110" i="9" a="1"/>
  <c r="HW110" i="9" s="1"/>
  <c r="AE110" i="10" s="1"/>
  <c r="AI113" i="8" s="1"/>
  <c r="IB110" i="9" a="1"/>
  <c r="IB110" i="9" s="1"/>
  <c r="HZ110" i="9" a="1"/>
  <c r="HZ110" i="9" s="1"/>
  <c r="AK110" i="14" s="1"/>
  <c r="HX110" i="9" a="1"/>
  <c r="HX110" i="9" s="1"/>
  <c r="CW110" i="9" a="1"/>
  <c r="CW110" i="9" s="1"/>
  <c r="CU110" i="9" a="1"/>
  <c r="CU110" i="9" s="1"/>
  <c r="CS110" i="9" a="1"/>
  <c r="CS110" i="9" s="1"/>
  <c r="CQ110" i="9" a="1"/>
  <c r="CQ110" i="9" s="1"/>
  <c r="P110" i="10" s="1"/>
  <c r="CV110" i="9" a="1"/>
  <c r="CV110" i="9" s="1"/>
  <c r="CT110" i="9" a="1"/>
  <c r="CT110" i="9" s="1"/>
  <c r="CR110" i="9" a="1"/>
  <c r="CR110" i="9" s="1"/>
  <c r="M109" i="14"/>
  <c r="GO107" i="9" a="1"/>
  <c r="GO107" i="9" s="1"/>
  <c r="N107" i="15" s="1"/>
  <c r="GM107" i="9" a="1"/>
  <c r="GM107" i="9" s="1"/>
  <c r="GK107" i="9" a="1"/>
  <c r="GK107" i="9" s="1"/>
  <c r="GI107" i="9" a="1"/>
  <c r="GI107" i="9" s="1"/>
  <c r="Z107" i="10" s="1"/>
  <c r="AB110" i="8" s="1"/>
  <c r="GN107" i="9" a="1"/>
  <c r="GN107" i="9" s="1"/>
  <c r="GL107" i="9" a="1"/>
  <c r="GL107" i="9" s="1"/>
  <c r="AD107" i="14" s="1"/>
  <c r="GJ107" i="9" a="1"/>
  <c r="GJ107" i="9" s="1"/>
  <c r="IC106" i="9" a="1"/>
  <c r="IC106" i="9" s="1"/>
  <c r="S106" i="15" s="1"/>
  <c r="IA106" i="9" a="1"/>
  <c r="IA106" i="9" s="1"/>
  <c r="HY106" i="9" a="1"/>
  <c r="HY106" i="9" s="1"/>
  <c r="HW106" i="9" a="1"/>
  <c r="HW106" i="9" s="1"/>
  <c r="AE106" i="10" s="1"/>
  <c r="AI109" i="8" s="1"/>
  <c r="IB106" i="9" a="1"/>
  <c r="IB106" i="9" s="1"/>
  <c r="HZ106" i="9" a="1"/>
  <c r="HZ106" i="9" s="1"/>
  <c r="AK106" i="14" s="1"/>
  <c r="HX106" i="9" a="1"/>
  <c r="HX106" i="9" s="1"/>
  <c r="CW106" i="9" a="1"/>
  <c r="CW106" i="9" s="1"/>
  <c r="CU106" i="9" a="1"/>
  <c r="CU106" i="9" s="1"/>
  <c r="CS106" i="9" a="1"/>
  <c r="CS106" i="9" s="1"/>
  <c r="CQ106" i="9" a="1"/>
  <c r="CQ106" i="9" s="1"/>
  <c r="P106" i="10" s="1"/>
  <c r="CV106" i="9" a="1"/>
  <c r="CV106" i="9" s="1"/>
  <c r="CT106" i="9" a="1"/>
  <c r="CT106" i="9" s="1"/>
  <c r="CR106" i="9" a="1"/>
  <c r="CR106" i="9" s="1"/>
  <c r="AH107" i="8"/>
  <c r="N104" i="7"/>
  <c r="V100" i="10"/>
  <c r="Y103" i="8"/>
  <c r="Z103" i="8" s="1"/>
  <c r="L98" i="14"/>
  <c r="M100" i="7"/>
  <c r="CN94" i="9" a="1"/>
  <c r="CN94" i="9" s="1"/>
  <c r="CL94" i="9" a="1"/>
  <c r="CL94" i="9" s="1"/>
  <c r="CJ94" i="9" a="1"/>
  <c r="CJ94" i="9" s="1"/>
  <c r="CO94" i="9" a="1"/>
  <c r="CO94" i="9" s="1"/>
  <c r="CK94" i="9" a="1"/>
  <c r="CK94" i="9" s="1"/>
  <c r="CM94" i="9" a="1"/>
  <c r="CM94" i="9" s="1"/>
  <c r="CI94" i="9" a="1"/>
  <c r="CI94" i="9" s="1"/>
  <c r="O94" i="10" s="1"/>
  <c r="HT94" i="9" a="1"/>
  <c r="HT94" i="9" s="1"/>
  <c r="HR94" i="9" a="1"/>
  <c r="HR94" i="9" s="1"/>
  <c r="AI94" i="14" s="1"/>
  <c r="HP94" i="9" a="1"/>
  <c r="HP94" i="9" s="1"/>
  <c r="HU94" i="9" a="1"/>
  <c r="HU94" i="9" s="1"/>
  <c r="R94" i="15" s="1"/>
  <c r="HQ94" i="9" a="1"/>
  <c r="HQ94" i="9" s="1"/>
  <c r="HS94" i="9" a="1"/>
  <c r="HS94" i="9" s="1"/>
  <c r="HO94" i="9" a="1"/>
  <c r="HO94" i="9" s="1"/>
  <c r="AD94" i="10" s="1"/>
  <c r="AG97" i="8" s="1"/>
  <c r="GF94" i="9" a="1"/>
  <c r="GF94" i="9" s="1"/>
  <c r="GD94" i="9" a="1"/>
  <c r="GD94" i="9" s="1"/>
  <c r="AC94" i="14" s="1"/>
  <c r="GB94" i="9" a="1"/>
  <c r="GB94" i="9" s="1"/>
  <c r="GG94" i="9" a="1"/>
  <c r="GG94" i="9" s="1"/>
  <c r="M94" i="15" s="1"/>
  <c r="GC94" i="9" a="1"/>
  <c r="GC94" i="9" s="1"/>
  <c r="GE94" i="9" a="1"/>
  <c r="GE94" i="9" s="1"/>
  <c r="GA94" i="9" a="1"/>
  <c r="GA94" i="9" s="1"/>
  <c r="Y94" i="10" s="1"/>
  <c r="AA97" i="8" s="1"/>
  <c r="IA92" i="9" a="1"/>
  <c r="IA92" i="9" s="1"/>
  <c r="IC92" i="9" a="1"/>
  <c r="IC92" i="9" s="1"/>
  <c r="S92" i="15" s="1"/>
  <c r="HX92" i="9" a="1"/>
  <c r="HX92" i="9" s="1"/>
  <c r="HZ92" i="9" a="1"/>
  <c r="HZ92" i="9" s="1"/>
  <c r="AK92" i="14" s="1"/>
  <c r="HW92" i="9" a="1"/>
  <c r="HW92" i="9" s="1"/>
  <c r="AE92" i="10" s="1"/>
  <c r="AI95" i="8" s="1"/>
  <c r="IB92" i="9" a="1"/>
  <c r="IB92" i="9" s="1"/>
  <c r="HY92" i="9" a="1"/>
  <c r="HY92" i="9" s="1"/>
  <c r="AI92" i="9" a="1"/>
  <c r="AI92" i="9" s="1"/>
  <c r="AK92" i="9" a="1"/>
  <c r="AK92" i="9" s="1"/>
  <c r="D92" i="15" s="1"/>
  <c r="AF92" i="9" a="1"/>
  <c r="AF92" i="9" s="1"/>
  <c r="AH92" i="9" a="1"/>
  <c r="AH92" i="9" s="1"/>
  <c r="H92" i="14" s="1"/>
  <c r="AE92" i="9" a="1"/>
  <c r="AE92" i="9" s="1"/>
  <c r="H92" i="10" s="1"/>
  <c r="AJ92" i="9" a="1"/>
  <c r="AJ92" i="9" s="1"/>
  <c r="AG92" i="9" a="1"/>
  <c r="AG92" i="9" s="1"/>
  <c r="HD92" i="9" a="1"/>
  <c r="HD92" i="9" s="1"/>
  <c r="HB92" i="9" a="1"/>
  <c r="HB92" i="9" s="1"/>
  <c r="AF92" i="14" s="1"/>
  <c r="GZ92" i="9" a="1"/>
  <c r="GZ92" i="9" s="1"/>
  <c r="GY92" i="9" a="1"/>
  <c r="GY92" i="9" s="1"/>
  <c r="AB92" i="10" s="1"/>
  <c r="AD95" i="8" s="1"/>
  <c r="HA92" i="9" a="1"/>
  <c r="HA92" i="9" s="1"/>
  <c r="HC92" i="9" a="1"/>
  <c r="HC92" i="9" s="1"/>
  <c r="HE92" i="9" a="1"/>
  <c r="HE92" i="9" s="1"/>
  <c r="P92" i="15" s="1"/>
  <c r="GW91" i="9" a="1"/>
  <c r="GW91" i="9" s="1"/>
  <c r="O91" i="15" s="1"/>
  <c r="GV91" i="9" a="1"/>
  <c r="GV91" i="9" s="1"/>
  <c r="GT91" i="9" a="1"/>
  <c r="GT91" i="9" s="1"/>
  <c r="AE91" i="14" s="1"/>
  <c r="GR91" i="9" a="1"/>
  <c r="GR91" i="9" s="1"/>
  <c r="GU91" i="9" a="1"/>
  <c r="GU91" i="9" s="1"/>
  <c r="GS91" i="9" a="1"/>
  <c r="GS91" i="9" s="1"/>
  <c r="GQ91" i="9" a="1"/>
  <c r="GQ91" i="9" s="1"/>
  <c r="AA91" i="10" s="1"/>
  <c r="AC94" i="8" s="1"/>
  <c r="BP91" i="9" a="1"/>
  <c r="BP91" i="9" s="1"/>
  <c r="BN91" i="9" a="1"/>
  <c r="BN91" i="9" s="1"/>
  <c r="J91" i="14" s="1"/>
  <c r="BL91" i="9" a="1"/>
  <c r="BL91" i="9" s="1"/>
  <c r="BQ91" i="9" a="1"/>
  <c r="BQ91" i="9" s="1"/>
  <c r="F91" i="15" s="1"/>
  <c r="BO91" i="9" a="1"/>
  <c r="BO91" i="9" s="1"/>
  <c r="BM91" i="9" a="1"/>
  <c r="BM91" i="9" s="1"/>
  <c r="BK91" i="9" a="1"/>
  <c r="BK91" i="9" s="1"/>
  <c r="L91" i="10" s="1"/>
  <c r="C94" i="8"/>
  <c r="C94" i="7"/>
  <c r="C94" i="6"/>
  <c r="C93" i="3"/>
  <c r="EB88" i="9" a="1"/>
  <c r="EB88" i="9" s="1"/>
  <c r="DD88" i="9" s="1"/>
  <c r="DZ88" i="9" a="1"/>
  <c r="DZ88" i="9" s="1"/>
  <c r="DX88" i="9" a="1"/>
  <c r="DX88" i="9" s="1"/>
  <c r="CZ88" i="9" s="1"/>
  <c r="EC88" i="9" a="1"/>
  <c r="EC88" i="9" s="1"/>
  <c r="EA88" i="9" a="1"/>
  <c r="EA88" i="9" s="1"/>
  <c r="DC88" i="9" s="1"/>
  <c r="DY88" i="9" a="1"/>
  <c r="DY88" i="9" s="1"/>
  <c r="DA88" i="9" s="1"/>
  <c r="DW88" i="9" a="1"/>
  <c r="DW88" i="9" s="1"/>
  <c r="IB87" i="9" a="1"/>
  <c r="IB87" i="9" s="1"/>
  <c r="HZ87" i="9" a="1"/>
  <c r="HZ87" i="9" s="1"/>
  <c r="AK87" i="14" s="1"/>
  <c r="HX87" i="9" a="1"/>
  <c r="HX87" i="9" s="1"/>
  <c r="IC87" i="9" a="1"/>
  <c r="IC87" i="9" s="1"/>
  <c r="S87" i="15" s="1"/>
  <c r="IA87" i="9" a="1"/>
  <c r="IA87" i="9" s="1"/>
  <c r="HY87" i="9" a="1"/>
  <c r="HY87" i="9" s="1"/>
  <c r="HW87" i="9" a="1"/>
  <c r="HW87" i="9" s="1"/>
  <c r="AE87" i="10" s="1"/>
  <c r="AI90" i="8" s="1"/>
  <c r="CV87" i="9" a="1"/>
  <c r="CV87" i="9" s="1"/>
  <c r="CT87" i="9" a="1"/>
  <c r="CT87" i="9" s="1"/>
  <c r="CR87" i="9" a="1"/>
  <c r="CR87" i="9" s="1"/>
  <c r="CW87" i="9" a="1"/>
  <c r="CW87" i="9" s="1"/>
  <c r="CU87" i="9" a="1"/>
  <c r="CU87" i="9" s="1"/>
  <c r="CS87" i="9" a="1"/>
  <c r="CS87" i="9" s="1"/>
  <c r="CQ87" i="9" a="1"/>
  <c r="CQ87" i="9" s="1"/>
  <c r="P87" i="10" s="1"/>
  <c r="K102" i="6"/>
  <c r="L102" i="6" s="1"/>
  <c r="M102" i="6" s="1"/>
  <c r="J102" i="6"/>
  <c r="G100" i="6"/>
  <c r="H100" i="6" s="1"/>
  <c r="I100" i="6" s="1"/>
  <c r="N100" i="6" s="1"/>
  <c r="M99" i="3" s="1"/>
  <c r="F100" i="6"/>
  <c r="AZ94" i="9" a="1"/>
  <c r="AZ94" i="9" s="1"/>
  <c r="AW94" i="9" a="1"/>
  <c r="AW94" i="9" s="1"/>
  <c r="AY94" i="9" a="1"/>
  <c r="AY94" i="9" s="1"/>
  <c r="BA94" i="9" a="1"/>
  <c r="BA94" i="9" s="1"/>
  <c r="AV94" i="9" a="1"/>
  <c r="AV94" i="9" s="1"/>
  <c r="AX94" i="9" a="1"/>
  <c r="AX94" i="9" s="1"/>
  <c r="AU94" i="9" a="1"/>
  <c r="AU94" i="9" s="1"/>
  <c r="J94" i="10" s="1"/>
  <c r="GV92" i="9" a="1"/>
  <c r="GV92" i="9" s="1"/>
  <c r="GS92" i="9" a="1"/>
  <c r="GS92" i="9" s="1"/>
  <c r="GU92" i="9" a="1"/>
  <c r="GU92" i="9" s="1"/>
  <c r="GW92" i="9" a="1"/>
  <c r="GW92" i="9" s="1"/>
  <c r="O92" i="15" s="1"/>
  <c r="GR92" i="9" a="1"/>
  <c r="GR92" i="9" s="1"/>
  <c r="GT92" i="9" a="1"/>
  <c r="GT92" i="9" s="1"/>
  <c r="AE92" i="14" s="1"/>
  <c r="GQ92" i="9" a="1"/>
  <c r="GQ92" i="9" s="1"/>
  <c r="AA92" i="10" s="1"/>
  <c r="AC95" i="8" s="1"/>
  <c r="AZ92" i="9" a="1"/>
  <c r="AZ92" i="9" s="1"/>
  <c r="AU92" i="9" a="1"/>
  <c r="AU92" i="9" s="1"/>
  <c r="J92" i="10" s="1"/>
  <c r="AW92" i="9" a="1"/>
  <c r="AW92" i="9" s="1"/>
  <c r="AY92" i="9" a="1"/>
  <c r="AY92" i="9" s="1"/>
  <c r="AV92" i="9" a="1"/>
  <c r="AV92" i="9" s="1"/>
  <c r="BA92" i="9" a="1"/>
  <c r="BA92" i="9" s="1"/>
  <c r="AX92" i="9" a="1"/>
  <c r="AX92" i="9" s="1"/>
  <c r="FP88" i="9" a="1"/>
  <c r="FP88" i="9" s="1"/>
  <c r="FN88" i="9" a="1"/>
  <c r="FN88" i="9" s="1"/>
  <c r="FL88" i="9" a="1"/>
  <c r="FL88" i="9" s="1"/>
  <c r="FQ88" i="9" a="1"/>
  <c r="FQ88" i="9" s="1"/>
  <c r="FO88" i="9" a="1"/>
  <c r="FO88" i="9" s="1"/>
  <c r="FM88" i="9" a="1"/>
  <c r="FM88" i="9" s="1"/>
  <c r="FK88" i="9" a="1"/>
  <c r="FK88" i="9" s="1"/>
  <c r="W88" i="10" s="1"/>
  <c r="AJ88" i="9" a="1"/>
  <c r="AJ88" i="9" s="1"/>
  <c r="AH88" i="9" a="1"/>
  <c r="AH88" i="9" s="1"/>
  <c r="H88" i="14" s="1"/>
  <c r="AF88" i="9" a="1"/>
  <c r="AF88" i="9" s="1"/>
  <c r="AK88" i="9" a="1"/>
  <c r="AK88" i="9" s="1"/>
  <c r="D88" i="15" s="1"/>
  <c r="AI88" i="9" a="1"/>
  <c r="AI88" i="9" s="1"/>
  <c r="AG88" i="9" a="1"/>
  <c r="AG88" i="9" s="1"/>
  <c r="AE88" i="9" a="1"/>
  <c r="AE88" i="9" s="1"/>
  <c r="H88" i="10" s="1"/>
  <c r="I103" i="15"/>
  <c r="DE103" i="9"/>
  <c r="BQ102" i="9" a="1"/>
  <c r="BQ102" i="9" s="1"/>
  <c r="F102" i="15" s="1"/>
  <c r="BO102" i="9" a="1"/>
  <c r="BO102" i="9" s="1"/>
  <c r="BM102" i="9" a="1"/>
  <c r="BM102" i="9" s="1"/>
  <c r="BK102" i="9" a="1"/>
  <c r="BK102" i="9" s="1"/>
  <c r="L102" i="10" s="1"/>
  <c r="BN102" i="9" a="1"/>
  <c r="BN102" i="9" s="1"/>
  <c r="J102" i="14" s="1"/>
  <c r="K102" i="14" s="1"/>
  <c r="BL102" i="9" a="1"/>
  <c r="BL102" i="9" s="1"/>
  <c r="BP102" i="9" a="1"/>
  <c r="BP102" i="9" s="1"/>
  <c r="G104" i="6"/>
  <c r="H104" i="6" s="1"/>
  <c r="I104" i="6" s="1"/>
  <c r="N104" i="6" s="1"/>
  <c r="M103" i="3" s="1"/>
  <c r="F104" i="6"/>
  <c r="S100" i="10"/>
  <c r="H103" i="7" s="1"/>
  <c r="EB98" i="9" a="1"/>
  <c r="EB98" i="9" s="1"/>
  <c r="DD98" i="9" s="1"/>
  <c r="DZ98" i="9" a="1"/>
  <c r="DZ98" i="9" s="1"/>
  <c r="DX98" i="9" a="1"/>
  <c r="DX98" i="9" s="1"/>
  <c r="CZ98" i="9" s="1"/>
  <c r="EA98" i="9" a="1"/>
  <c r="EA98" i="9" s="1"/>
  <c r="DC98" i="9" s="1"/>
  <c r="DW98" i="9" a="1"/>
  <c r="DW98" i="9" s="1"/>
  <c r="EC98" i="9" a="1"/>
  <c r="EC98" i="9" s="1"/>
  <c r="DY98" i="9" a="1"/>
  <c r="DY98" i="9" s="1"/>
  <c r="DA98" i="9" s="1"/>
  <c r="T98" i="9" a="1"/>
  <c r="T98" i="9" s="1"/>
  <c r="R98" i="9" a="1"/>
  <c r="R98" i="9" s="1"/>
  <c r="E98" i="14" s="1"/>
  <c r="P98" i="9" a="1"/>
  <c r="P98" i="9" s="1"/>
  <c r="U98" i="9" a="1"/>
  <c r="U98" i="9" s="1"/>
  <c r="B98" i="15" s="1"/>
  <c r="Q98" i="9" a="1"/>
  <c r="Q98" i="9" s="1"/>
  <c r="S98" i="9" a="1"/>
  <c r="S98" i="9" s="1"/>
  <c r="O98" i="9" a="1"/>
  <c r="O98" i="9" s="1"/>
  <c r="F98" i="10" s="1"/>
  <c r="EZ98" i="9" a="1"/>
  <c r="EZ98" i="9" s="1"/>
  <c r="EX98" i="9" a="1"/>
  <c r="EX98" i="9" s="1"/>
  <c r="W98" i="14" s="1"/>
  <c r="X98" i="14" s="1"/>
  <c r="T98" i="14" s="1"/>
  <c r="EV98" i="9" a="1"/>
  <c r="EV98" i="9" s="1"/>
  <c r="FA98" i="9" a="1"/>
  <c r="FA98" i="9" s="1"/>
  <c r="EW98" i="9" a="1"/>
  <c r="EW98" i="9" s="1"/>
  <c r="EY98" i="9" a="1"/>
  <c r="EY98" i="9" s="1"/>
  <c r="EU98" i="9" a="1"/>
  <c r="EU98" i="9" s="1"/>
  <c r="J155" i="12" s="1"/>
  <c r="Q101" i="8" s="1"/>
  <c r="R101" i="8" s="1"/>
  <c r="X101" i="8" s="1"/>
  <c r="S100" i="3" s="1"/>
  <c r="C101" i="8"/>
  <c r="C101" i="7"/>
  <c r="L101" i="7" s="1"/>
  <c r="C101" i="6"/>
  <c r="C100" i="3"/>
  <c r="EC95" i="9" a="1"/>
  <c r="EC95" i="9" s="1"/>
  <c r="EA95" i="9" a="1"/>
  <c r="EA95" i="9" s="1"/>
  <c r="DC95" i="9" s="1"/>
  <c r="DY95" i="9" a="1"/>
  <c r="DY95" i="9" s="1"/>
  <c r="DA95" i="9" s="1"/>
  <c r="DW95" i="9" a="1"/>
  <c r="DW95" i="9" s="1"/>
  <c r="EB95" i="9" a="1"/>
  <c r="EB95" i="9" s="1"/>
  <c r="DD95" i="9" s="1"/>
  <c r="DX95" i="9" a="1"/>
  <c r="DX95" i="9" s="1"/>
  <c r="CZ95" i="9" s="1"/>
  <c r="DZ95" i="9" a="1"/>
  <c r="DZ95" i="9" s="1"/>
  <c r="T95" i="9" a="1"/>
  <c r="T95" i="9" s="1"/>
  <c r="R95" i="9" a="1"/>
  <c r="R95" i="9" s="1"/>
  <c r="E95" i="14" s="1"/>
  <c r="P95" i="9" a="1"/>
  <c r="P95" i="9" s="1"/>
  <c r="U95" i="9" a="1"/>
  <c r="U95" i="9" s="1"/>
  <c r="B95" i="15" s="1"/>
  <c r="Q95" i="9" a="1"/>
  <c r="Q95" i="9" s="1"/>
  <c r="S95" i="9" a="1"/>
  <c r="S95" i="9" s="1"/>
  <c r="O95" i="9" a="1"/>
  <c r="O95" i="9" s="1"/>
  <c r="F95" i="10" s="1"/>
  <c r="EZ95" i="9" a="1"/>
  <c r="EZ95" i="9" s="1"/>
  <c r="EX95" i="9" a="1"/>
  <c r="EX95" i="9" s="1"/>
  <c r="W95" i="14" s="1"/>
  <c r="X95" i="14" s="1"/>
  <c r="T95" i="14" s="1"/>
  <c r="EV95" i="9" a="1"/>
  <c r="EV95" i="9" s="1"/>
  <c r="FA95" i="9" a="1"/>
  <c r="FA95" i="9" s="1"/>
  <c r="EW95" i="9" a="1"/>
  <c r="EW95" i="9" s="1"/>
  <c r="EY95" i="9" a="1"/>
  <c r="EY95" i="9" s="1"/>
  <c r="EU95" i="9" a="1"/>
  <c r="EU95" i="9" s="1"/>
  <c r="J153" i="12" s="1"/>
  <c r="L95" i="9" a="1"/>
  <c r="L95" i="9" s="1"/>
  <c r="J95" i="9" a="1"/>
  <c r="J95" i="9" s="1"/>
  <c r="H95" i="9" a="1"/>
  <c r="H95" i="9" s="1"/>
  <c r="M95" i="9" a="1"/>
  <c r="M95" i="9" s="1"/>
  <c r="I95" i="9" a="1"/>
  <c r="I95" i="9" s="1"/>
  <c r="K95" i="9" a="1"/>
  <c r="K95" i="9" s="1"/>
  <c r="G95" i="9" a="1"/>
  <c r="G95" i="9" s="1"/>
  <c r="O153" i="12" s="1"/>
  <c r="DL95" i="9" a="1"/>
  <c r="DL95" i="9" s="1"/>
  <c r="DJ95" i="9" a="1"/>
  <c r="DJ95" i="9" s="1"/>
  <c r="N95" i="14" s="1"/>
  <c r="DH95" i="9" a="1"/>
  <c r="DH95" i="9" s="1"/>
  <c r="DK95" i="9" a="1"/>
  <c r="DK95" i="9" s="1"/>
  <c r="DG95" i="9" a="1"/>
  <c r="DG95" i="9" s="1"/>
  <c r="Q95" i="10" s="1"/>
  <c r="F98" i="7" s="1"/>
  <c r="DM95" i="9" a="1"/>
  <c r="DM95" i="9" s="1"/>
  <c r="G95" i="15" s="1"/>
  <c r="DI95" i="9" a="1"/>
  <c r="DI95" i="9" s="1"/>
  <c r="IJ95" i="9" a="1"/>
  <c r="IJ95" i="9" s="1"/>
  <c r="IH95" i="9" a="1"/>
  <c r="IH95" i="9" s="1"/>
  <c r="AL95" i="14" s="1"/>
  <c r="AN95" i="14" s="1"/>
  <c r="IF95" i="9" a="1"/>
  <c r="IF95" i="9" s="1"/>
  <c r="II95" i="9" a="1"/>
  <c r="II95" i="9" s="1"/>
  <c r="IE95" i="9" a="1"/>
  <c r="IE95" i="9" s="1"/>
  <c r="AF95" i="10" s="1"/>
  <c r="AJ98" i="8" s="1"/>
  <c r="AL98" i="8" s="1"/>
  <c r="IK95" i="9" a="1"/>
  <c r="IK95" i="9" s="1"/>
  <c r="T95" i="15" s="1"/>
  <c r="IG95" i="9" a="1"/>
  <c r="IG95" i="9" s="1"/>
  <c r="BY94" i="9" a="1"/>
  <c r="BY94" i="9" s="1"/>
  <c r="BW94" i="9" a="1"/>
  <c r="BW94" i="9" s="1"/>
  <c r="BU94" i="9" a="1"/>
  <c r="BU94" i="9" s="1"/>
  <c r="BS94" i="9" a="1"/>
  <c r="BS94" i="9" s="1"/>
  <c r="M94" i="10" s="1"/>
  <c r="BX94" i="9" a="1"/>
  <c r="BX94" i="9" s="1"/>
  <c r="BT94" i="9" a="1"/>
  <c r="BT94" i="9" s="1"/>
  <c r="BV94" i="9" a="1"/>
  <c r="BV94" i="9" s="1"/>
  <c r="M93" i="14"/>
  <c r="G96" i="6"/>
  <c r="H96" i="6" s="1"/>
  <c r="I96" i="6" s="1"/>
  <c r="N96" i="6" s="1"/>
  <c r="M95" i="3" s="1"/>
  <c r="F96" i="6"/>
  <c r="EC92" i="9" a="1"/>
  <c r="EC92" i="9" s="1"/>
  <c r="EA92" i="9" a="1"/>
  <c r="EA92" i="9" s="1"/>
  <c r="DC92" i="9" s="1"/>
  <c r="DY92" i="9" a="1"/>
  <c r="DY92" i="9" s="1"/>
  <c r="DA92" i="9" s="1"/>
  <c r="DW92" i="9" a="1"/>
  <c r="DW92" i="9" s="1"/>
  <c r="DZ92" i="9" a="1"/>
  <c r="DZ92" i="9" s="1"/>
  <c r="EB92" i="9" a="1"/>
  <c r="EB92" i="9" s="1"/>
  <c r="DD92" i="9" s="1"/>
  <c r="DX92" i="9" a="1"/>
  <c r="DX92" i="9" s="1"/>
  <c r="CZ92" i="9" s="1"/>
  <c r="HB91" i="9" a="1"/>
  <c r="HB91" i="9" s="1"/>
  <c r="AF91" i="14" s="1"/>
  <c r="GY91" i="9" a="1"/>
  <c r="GY91" i="9" s="1"/>
  <c r="AB91" i="10" s="1"/>
  <c r="AD94" i="8" s="1"/>
  <c r="HD91" i="9" a="1"/>
  <c r="HD91" i="9" s="1"/>
  <c r="HA91" i="9" a="1"/>
  <c r="HA91" i="9" s="1"/>
  <c r="HC91" i="9" a="1"/>
  <c r="HC91" i="9" s="1"/>
  <c r="HE91" i="9" a="1"/>
  <c r="HE91" i="9" s="1"/>
  <c r="P91" i="15" s="1"/>
  <c r="GZ91" i="9" a="1"/>
  <c r="GZ91" i="9" s="1"/>
  <c r="CG91" i="9" a="1"/>
  <c r="CG91" i="9" s="1"/>
  <c r="CE91" i="9" a="1"/>
  <c r="CE91" i="9" s="1"/>
  <c r="CC91" i="9" a="1"/>
  <c r="CC91" i="9" s="1"/>
  <c r="CA91" i="9" a="1"/>
  <c r="CA91" i="9" s="1"/>
  <c r="N91" i="10" s="1"/>
  <c r="CF91" i="9" a="1"/>
  <c r="CF91" i="9" s="1"/>
  <c r="CD91" i="9" a="1"/>
  <c r="CD91" i="9" s="1"/>
  <c r="CB91" i="9" a="1"/>
  <c r="CB91" i="9" s="1"/>
  <c r="GO90" i="9" a="1"/>
  <c r="GO90" i="9" s="1"/>
  <c r="N90" i="15" s="1"/>
  <c r="GM90" i="9" a="1"/>
  <c r="GM90" i="9" s="1"/>
  <c r="GK90" i="9" a="1"/>
  <c r="GK90" i="9" s="1"/>
  <c r="GI90" i="9" a="1"/>
  <c r="GI90" i="9" s="1"/>
  <c r="Z90" i="10" s="1"/>
  <c r="AB93" i="8" s="1"/>
  <c r="GN90" i="9" a="1"/>
  <c r="GN90" i="9" s="1"/>
  <c r="GL90" i="9" a="1"/>
  <c r="GL90" i="9" s="1"/>
  <c r="AD90" i="14" s="1"/>
  <c r="AG90" i="14" s="1"/>
  <c r="GJ90" i="9" a="1"/>
  <c r="GJ90" i="9" s="1"/>
  <c r="BI90" i="9" a="1"/>
  <c r="BI90" i="9" s="1"/>
  <c r="BG90" i="9" a="1"/>
  <c r="BG90" i="9" s="1"/>
  <c r="BE90" i="9" a="1"/>
  <c r="BE90" i="9" s="1"/>
  <c r="BC90" i="9" a="1"/>
  <c r="BC90" i="9" s="1"/>
  <c r="K90" i="10" s="1"/>
  <c r="BH90" i="9" a="1"/>
  <c r="BH90" i="9" s="1"/>
  <c r="BF90" i="9" a="1"/>
  <c r="BF90" i="9" s="1"/>
  <c r="BD90" i="9" a="1"/>
  <c r="BD90" i="9" s="1"/>
  <c r="FQ89" i="9" a="1"/>
  <c r="FQ89" i="9" s="1"/>
  <c r="FO89" i="9" a="1"/>
  <c r="FO89" i="9" s="1"/>
  <c r="FM89" i="9" a="1"/>
  <c r="FM89" i="9" s="1"/>
  <c r="FK89" i="9" a="1"/>
  <c r="FK89" i="9" s="1"/>
  <c r="W89" i="10" s="1"/>
  <c r="FP89" i="9" a="1"/>
  <c r="FP89" i="9" s="1"/>
  <c r="FN89" i="9" a="1"/>
  <c r="FN89" i="9" s="1"/>
  <c r="FL89" i="9" a="1"/>
  <c r="FL89" i="9" s="1"/>
  <c r="AK89" i="9" a="1"/>
  <c r="AK89" i="9" s="1"/>
  <c r="D89" i="15" s="1"/>
  <c r="AI89" i="9" a="1"/>
  <c r="AI89" i="9" s="1"/>
  <c r="AG89" i="9" a="1"/>
  <c r="AG89" i="9" s="1"/>
  <c r="AE89" i="9" a="1"/>
  <c r="AE89" i="9" s="1"/>
  <c r="H89" i="10" s="1"/>
  <c r="AJ89" i="9" a="1"/>
  <c r="AJ89" i="9" s="1"/>
  <c r="AH89" i="9" a="1"/>
  <c r="AH89" i="9" s="1"/>
  <c r="H89" i="14" s="1"/>
  <c r="L89" i="14" s="1"/>
  <c r="D89" i="14" s="1"/>
  <c r="AF89" i="9" a="1"/>
  <c r="AF89" i="9" s="1"/>
  <c r="G92" i="6"/>
  <c r="H92" i="6" s="1"/>
  <c r="F92" i="6"/>
  <c r="ES88" i="9" a="1"/>
  <c r="ES88" i="9" s="1"/>
  <c r="K88" i="15" s="1"/>
  <c r="EQ88" i="9" a="1"/>
  <c r="EQ88" i="9" s="1"/>
  <c r="EO88" i="9" a="1"/>
  <c r="EO88" i="9" s="1"/>
  <c r="EM88" i="9" a="1"/>
  <c r="EM88" i="9" s="1"/>
  <c r="U88" i="10" s="1"/>
  <c r="J91" i="7" s="1"/>
  <c r="P91" i="7" s="1"/>
  <c r="ER88" i="9" a="1"/>
  <c r="ER88" i="9" s="1"/>
  <c r="EP88" i="9" a="1"/>
  <c r="EP88" i="9" s="1"/>
  <c r="R88" i="14" s="1"/>
  <c r="EN88" i="9" a="1"/>
  <c r="EN88" i="9" s="1"/>
  <c r="AS88" i="9" a="1"/>
  <c r="AS88" i="9" s="1"/>
  <c r="E88" i="15" s="1"/>
  <c r="AQ88" i="9" a="1"/>
  <c r="AQ88" i="9" s="1"/>
  <c r="AO88" i="9" a="1"/>
  <c r="AO88" i="9" s="1"/>
  <c r="AM88" i="9" a="1"/>
  <c r="AM88" i="9" s="1"/>
  <c r="I88" i="10" s="1"/>
  <c r="S91" i="6" s="1"/>
  <c r="AR88" i="9" a="1"/>
  <c r="AR88" i="9" s="1"/>
  <c r="AP88" i="9" a="1"/>
  <c r="AP88" i="9" s="1"/>
  <c r="I88" i="14" s="1"/>
  <c r="AN88" i="9" a="1"/>
  <c r="AN88" i="9" s="1"/>
  <c r="GG87" i="9" a="1"/>
  <c r="GG87" i="9" s="1"/>
  <c r="M87" i="15" s="1"/>
  <c r="GE87" i="9" a="1"/>
  <c r="GE87" i="9" s="1"/>
  <c r="GC87" i="9" a="1"/>
  <c r="GC87" i="9" s="1"/>
  <c r="GA87" i="9" a="1"/>
  <c r="GA87" i="9" s="1"/>
  <c r="Y87" i="10" s="1"/>
  <c r="AA90" i="8" s="1"/>
  <c r="GF87" i="9" a="1"/>
  <c r="GF87" i="9" s="1"/>
  <c r="GD87" i="9" a="1"/>
  <c r="GD87" i="9" s="1"/>
  <c r="AC87" i="14" s="1"/>
  <c r="GB87" i="9" a="1"/>
  <c r="GB87" i="9" s="1"/>
  <c r="BA87" i="9" a="1"/>
  <c r="BA87" i="9" s="1"/>
  <c r="AY87" i="9" a="1"/>
  <c r="AY87" i="9" s="1"/>
  <c r="AW87" i="9" a="1"/>
  <c r="AW87" i="9" s="1"/>
  <c r="AU87" i="9" a="1"/>
  <c r="AU87" i="9" s="1"/>
  <c r="J87" i="10" s="1"/>
  <c r="AZ87" i="9" a="1"/>
  <c r="AZ87" i="9" s="1"/>
  <c r="AX87" i="9" a="1"/>
  <c r="AX87" i="9" s="1"/>
  <c r="AV87" i="9" a="1"/>
  <c r="AV87" i="9" s="1"/>
  <c r="FI86" i="9" a="1"/>
  <c r="FI86" i="9" s="1"/>
  <c r="L86" i="15" s="1"/>
  <c r="FG86" i="9" a="1"/>
  <c r="FG86" i="9" s="1"/>
  <c r="FE86" i="9" a="1"/>
  <c r="FE86" i="9" s="1"/>
  <c r="FC86" i="9" a="1"/>
  <c r="FC86" i="9" s="1"/>
  <c r="FH86" i="9" a="1"/>
  <c r="FH86" i="9" s="1"/>
  <c r="FF86" i="9" a="1"/>
  <c r="FF86" i="9" s="1"/>
  <c r="AA86" i="14" s="1"/>
  <c r="FD86" i="9" a="1"/>
  <c r="FD86" i="9" s="1"/>
  <c r="AC86" i="9" a="1"/>
  <c r="AC86" i="9" s="1"/>
  <c r="C86" i="15" s="1"/>
  <c r="AA86" i="9" a="1"/>
  <c r="AA86" i="9" s="1"/>
  <c r="Y86" i="9" a="1"/>
  <c r="Y86" i="9" s="1"/>
  <c r="W86" i="9" a="1"/>
  <c r="W86" i="9" s="1"/>
  <c r="G86" i="10" s="1"/>
  <c r="AB86" i="9" a="1"/>
  <c r="AB86" i="9" s="1"/>
  <c r="Z86" i="9" a="1"/>
  <c r="Z86" i="9" s="1"/>
  <c r="F86" i="14" s="1"/>
  <c r="X86" i="9" a="1"/>
  <c r="X86" i="9" s="1"/>
  <c r="EK85" i="9" a="1"/>
  <c r="EK85" i="9" s="1"/>
  <c r="J85" i="15" s="1"/>
  <c r="EI85" i="9" a="1"/>
  <c r="EI85" i="9" s="1"/>
  <c r="EG85" i="9" a="1"/>
  <c r="EG85" i="9" s="1"/>
  <c r="EE85" i="9" a="1"/>
  <c r="EE85" i="9" s="1"/>
  <c r="T85" i="10" s="1"/>
  <c r="I88" i="7" s="1"/>
  <c r="O88" i="7" s="1"/>
  <c r="EJ85" i="9" a="1"/>
  <c r="EJ85" i="9" s="1"/>
  <c r="EH85" i="9" a="1"/>
  <c r="EH85" i="9" s="1"/>
  <c r="Q85" i="14" s="1"/>
  <c r="EF85" i="9" a="1"/>
  <c r="EF85" i="9" s="1"/>
  <c r="HT82" i="9" a="1"/>
  <c r="HT82" i="9" s="1"/>
  <c r="HR82" i="9" a="1"/>
  <c r="HR82" i="9" s="1"/>
  <c r="AI82" i="14" s="1"/>
  <c r="HP82" i="9" a="1"/>
  <c r="HP82" i="9" s="1"/>
  <c r="HS82" i="9" a="1"/>
  <c r="HS82" i="9" s="1"/>
  <c r="HO82" i="9" a="1"/>
  <c r="HO82" i="9" s="1"/>
  <c r="AD82" i="10" s="1"/>
  <c r="AG85" i="8" s="1"/>
  <c r="AH85" i="8" s="1"/>
  <c r="HU82" i="9" a="1"/>
  <c r="HU82" i="9" s="1"/>
  <c r="R82" i="15" s="1"/>
  <c r="HQ82" i="9" a="1"/>
  <c r="HQ82" i="9" s="1"/>
  <c r="CN82" i="9" a="1"/>
  <c r="CN82" i="9" s="1"/>
  <c r="CL82" i="9" a="1"/>
  <c r="CL82" i="9" s="1"/>
  <c r="CJ82" i="9" a="1"/>
  <c r="CJ82" i="9" s="1"/>
  <c r="CM82" i="9" a="1"/>
  <c r="CM82" i="9" s="1"/>
  <c r="CI82" i="9" a="1"/>
  <c r="CI82" i="9" s="1"/>
  <c r="O82" i="10" s="1"/>
  <c r="CO82" i="9" a="1"/>
  <c r="CO82" i="9" s="1"/>
  <c r="CK82" i="9" a="1"/>
  <c r="CK82" i="9" s="1"/>
  <c r="GV81" i="9" a="1"/>
  <c r="GV81" i="9" s="1"/>
  <c r="GT81" i="9" a="1"/>
  <c r="GT81" i="9" s="1"/>
  <c r="AE81" i="14" s="1"/>
  <c r="GR81" i="9" a="1"/>
  <c r="GR81" i="9" s="1"/>
  <c r="GW81" i="9" a="1"/>
  <c r="GW81" i="9" s="1"/>
  <c r="O81" i="15" s="1"/>
  <c r="GS81" i="9" a="1"/>
  <c r="GS81" i="9" s="1"/>
  <c r="GU81" i="9" a="1"/>
  <c r="GU81" i="9" s="1"/>
  <c r="GQ81" i="9" a="1"/>
  <c r="GQ81" i="9" s="1"/>
  <c r="AA81" i="10" s="1"/>
  <c r="AC84" i="8" s="1"/>
  <c r="BP81" i="9" a="1"/>
  <c r="BP81" i="9" s="1"/>
  <c r="BN81" i="9" a="1"/>
  <c r="BN81" i="9" s="1"/>
  <c r="J81" i="14" s="1"/>
  <c r="K81" i="14" s="1"/>
  <c r="BL81" i="9" a="1"/>
  <c r="BL81" i="9" s="1"/>
  <c r="BQ81" i="9" a="1"/>
  <c r="BQ81" i="9" s="1"/>
  <c r="F81" i="15" s="1"/>
  <c r="BM81" i="9" a="1"/>
  <c r="BM81" i="9" s="1"/>
  <c r="BO81" i="9" a="1"/>
  <c r="BO81" i="9" s="1"/>
  <c r="BK81" i="9" a="1"/>
  <c r="BK81" i="9" s="1"/>
  <c r="L81" i="10" s="1"/>
  <c r="FH78" i="9" a="1"/>
  <c r="FH78" i="9" s="1"/>
  <c r="FF78" i="9" a="1"/>
  <c r="FF78" i="9" s="1"/>
  <c r="AA78" i="14" s="1"/>
  <c r="FD78" i="9" a="1"/>
  <c r="FD78" i="9" s="1"/>
  <c r="FG78" i="9" a="1"/>
  <c r="FG78" i="9" s="1"/>
  <c r="FC78" i="9" a="1"/>
  <c r="FC78" i="9" s="1"/>
  <c r="FI78" i="9" a="1"/>
  <c r="FI78" i="9" s="1"/>
  <c r="L78" i="15" s="1"/>
  <c r="FE78" i="9" a="1"/>
  <c r="FE78" i="9" s="1"/>
  <c r="AB78" i="9" a="1"/>
  <c r="AB78" i="9" s="1"/>
  <c r="Z78" i="9" a="1"/>
  <c r="Z78" i="9" s="1"/>
  <c r="F78" i="14" s="1"/>
  <c r="G78" i="14" s="1"/>
  <c r="X78" i="9" a="1"/>
  <c r="X78" i="9" s="1"/>
  <c r="AA78" i="9" a="1"/>
  <c r="AA78" i="9" s="1"/>
  <c r="W78" i="9" a="1"/>
  <c r="W78" i="9" s="1"/>
  <c r="G78" i="10" s="1"/>
  <c r="AC78" i="9" a="1"/>
  <c r="AC78" i="9" s="1"/>
  <c r="C78" i="15" s="1"/>
  <c r="Y78" i="9" a="1"/>
  <c r="Y78" i="9" s="1"/>
  <c r="EJ77" i="9" a="1"/>
  <c r="EJ77" i="9" s="1"/>
  <c r="EH77" i="9" a="1"/>
  <c r="EH77" i="9" s="1"/>
  <c r="Q77" i="14" s="1"/>
  <c r="M77" i="14" s="1"/>
  <c r="EF77" i="9" a="1"/>
  <c r="EF77" i="9" s="1"/>
  <c r="EK77" i="9" a="1"/>
  <c r="EK77" i="9" s="1"/>
  <c r="J77" i="15" s="1"/>
  <c r="EE77" i="9" a="1"/>
  <c r="EE77" i="9" s="1"/>
  <c r="T77" i="10" s="1"/>
  <c r="I80" i="7" s="1"/>
  <c r="O80" i="7" s="1"/>
  <c r="EG77" i="9" a="1"/>
  <c r="EG77" i="9" s="1"/>
  <c r="EI77" i="9" a="1"/>
  <c r="EI77" i="9" s="1"/>
  <c r="FQ102" i="9" a="1"/>
  <c r="FQ102" i="9" s="1"/>
  <c r="FO102" i="9" a="1"/>
  <c r="FO102" i="9" s="1"/>
  <c r="FM102" i="9" a="1"/>
  <c r="FM102" i="9" s="1"/>
  <c r="FK102" i="9" a="1"/>
  <c r="FK102" i="9" s="1"/>
  <c r="W102" i="10" s="1"/>
  <c r="FP102" i="9" a="1"/>
  <c r="FP102" i="9" s="1"/>
  <c r="FN102" i="9" a="1"/>
  <c r="FN102" i="9" s="1"/>
  <c r="FL102" i="9" a="1"/>
  <c r="FL102" i="9" s="1"/>
  <c r="BI102" i="9" a="1"/>
  <c r="BI102" i="9" s="1"/>
  <c r="BG102" i="9" a="1"/>
  <c r="BG102" i="9" s="1"/>
  <c r="BE102" i="9" a="1"/>
  <c r="BE102" i="9" s="1"/>
  <c r="BC102" i="9" a="1"/>
  <c r="BC102" i="9" s="1"/>
  <c r="K102" i="10" s="1"/>
  <c r="BH102" i="9" a="1"/>
  <c r="BH102" i="9" s="1"/>
  <c r="BF102" i="9" a="1"/>
  <c r="BF102" i="9" s="1"/>
  <c r="BD102" i="9" a="1"/>
  <c r="BD102" i="9" s="1"/>
  <c r="GO102" i="9" a="1"/>
  <c r="GO102" i="9" s="1"/>
  <c r="N102" i="15" s="1"/>
  <c r="GM102" i="9" a="1"/>
  <c r="GM102" i="9" s="1"/>
  <c r="GK102" i="9" a="1"/>
  <c r="GK102" i="9" s="1"/>
  <c r="GI102" i="9" a="1"/>
  <c r="GI102" i="9" s="1"/>
  <c r="Z102" i="10" s="1"/>
  <c r="AB105" i="8" s="1"/>
  <c r="GN102" i="9" a="1"/>
  <c r="GN102" i="9" s="1"/>
  <c r="GL102" i="9" a="1"/>
  <c r="GL102" i="9" s="1"/>
  <c r="AD102" i="14" s="1"/>
  <c r="GJ102" i="9" a="1"/>
  <c r="GJ102" i="9" s="1"/>
  <c r="CF102" i="9" a="1"/>
  <c r="CF102" i="9" s="1"/>
  <c r="CD102" i="9" a="1"/>
  <c r="CD102" i="9" s="1"/>
  <c r="CB102" i="9" a="1"/>
  <c r="CB102" i="9" s="1"/>
  <c r="CE102" i="9" a="1"/>
  <c r="CE102" i="9" s="1"/>
  <c r="CC102" i="9" a="1"/>
  <c r="CC102" i="9" s="1"/>
  <c r="CA102" i="9" a="1"/>
  <c r="CA102" i="9" s="1"/>
  <c r="N102" i="10" s="1"/>
  <c r="CG102" i="9" a="1"/>
  <c r="CG102" i="9" s="1"/>
  <c r="HL102" i="9" a="1"/>
  <c r="HL102" i="9" s="1"/>
  <c r="HJ102" i="9" a="1"/>
  <c r="HJ102" i="9" s="1"/>
  <c r="AH102" i="14" s="1"/>
  <c r="HH102" i="9" a="1"/>
  <c r="HH102" i="9" s="1"/>
  <c r="HG102" i="9" a="1"/>
  <c r="HG102" i="9" s="1"/>
  <c r="AC102" i="10" s="1"/>
  <c r="AF105" i="8" s="1"/>
  <c r="HM102" i="9" a="1"/>
  <c r="HM102" i="9" s="1"/>
  <c r="Q102" i="15" s="1"/>
  <c r="HK102" i="9" a="1"/>
  <c r="HK102" i="9" s="1"/>
  <c r="HI102" i="9" a="1"/>
  <c r="HI102" i="9" s="1"/>
  <c r="BX102" i="9" a="1"/>
  <c r="BX102" i="9" s="1"/>
  <c r="BV102" i="9" a="1"/>
  <c r="BV102" i="9" s="1"/>
  <c r="BT102" i="9" a="1"/>
  <c r="BT102" i="9" s="1"/>
  <c r="BY102" i="9" a="1"/>
  <c r="BY102" i="9" s="1"/>
  <c r="BW102" i="9" a="1"/>
  <c r="BW102" i="9" s="1"/>
  <c r="BU102" i="9" a="1"/>
  <c r="BU102" i="9" s="1"/>
  <c r="BS102" i="9" a="1"/>
  <c r="BS102" i="9" s="1"/>
  <c r="M102" i="10" s="1"/>
  <c r="FX102" i="9" a="1"/>
  <c r="FX102" i="9" s="1"/>
  <c r="FV102" i="9" a="1"/>
  <c r="FV102" i="9" s="1"/>
  <c r="FT102" i="9" a="1"/>
  <c r="FT102" i="9" s="1"/>
  <c r="FY102" i="9" a="1"/>
  <c r="FY102" i="9" s="1"/>
  <c r="FW102" i="9" a="1"/>
  <c r="FW102" i="9" s="1"/>
  <c r="FU102" i="9" a="1"/>
  <c r="FU102" i="9" s="1"/>
  <c r="FS102" i="9" a="1"/>
  <c r="FS102" i="9" s="1"/>
  <c r="X102" i="10" s="1"/>
  <c r="G103" i="6"/>
  <c r="H103" i="6" s="1"/>
  <c r="I103" i="6" s="1"/>
  <c r="F103" i="6"/>
  <c r="AZ99" i="9" a="1"/>
  <c r="AZ99" i="9" s="1"/>
  <c r="AX99" i="9" a="1"/>
  <c r="AX99" i="9" s="1"/>
  <c r="AV99" i="9" a="1"/>
  <c r="AV99" i="9" s="1"/>
  <c r="BA99" i="9" a="1"/>
  <c r="BA99" i="9" s="1"/>
  <c r="AW99" i="9" a="1"/>
  <c r="AW99" i="9" s="1"/>
  <c r="AY99" i="9" a="1"/>
  <c r="AY99" i="9" s="1"/>
  <c r="AU99" i="9" a="1"/>
  <c r="AU99" i="9" s="1"/>
  <c r="J99" i="10" s="1"/>
  <c r="GF99" i="9" a="1"/>
  <c r="GF99" i="9" s="1"/>
  <c r="GD99" i="9" a="1"/>
  <c r="GD99" i="9" s="1"/>
  <c r="AC99" i="14" s="1"/>
  <c r="GB99" i="9" a="1"/>
  <c r="GB99" i="9" s="1"/>
  <c r="GG99" i="9" a="1"/>
  <c r="GG99" i="9" s="1"/>
  <c r="M99" i="15" s="1"/>
  <c r="GC99" i="9" a="1"/>
  <c r="GC99" i="9" s="1"/>
  <c r="GE99" i="9" a="1"/>
  <c r="GE99" i="9" s="1"/>
  <c r="GA99" i="9" a="1"/>
  <c r="GA99" i="9" s="1"/>
  <c r="Y99" i="10" s="1"/>
  <c r="AA102" i="8" s="1"/>
  <c r="AR99" i="9" a="1"/>
  <c r="AR99" i="9" s="1"/>
  <c r="AP99" i="9" a="1"/>
  <c r="AP99" i="9" s="1"/>
  <c r="I99" i="14" s="1"/>
  <c r="K99" i="14" s="1"/>
  <c r="AN99" i="9" a="1"/>
  <c r="AN99" i="9" s="1"/>
  <c r="AQ99" i="9" a="1"/>
  <c r="AQ99" i="9" s="1"/>
  <c r="AM99" i="9" a="1"/>
  <c r="AM99" i="9" s="1"/>
  <c r="I99" i="10" s="1"/>
  <c r="S102" i="6" s="1"/>
  <c r="AS99" i="9" a="1"/>
  <c r="AS99" i="9" s="1"/>
  <c r="E99" i="15" s="1"/>
  <c r="AO99" i="9" a="1"/>
  <c r="AO99" i="9" s="1"/>
  <c r="ER99" i="9" a="1"/>
  <c r="ER99" i="9" s="1"/>
  <c r="EP99" i="9" a="1"/>
  <c r="EP99" i="9" s="1"/>
  <c r="R99" i="14" s="1"/>
  <c r="EN99" i="9" a="1"/>
  <c r="EN99" i="9" s="1"/>
  <c r="ES99" i="9" a="1"/>
  <c r="ES99" i="9" s="1"/>
  <c r="K99" i="15" s="1"/>
  <c r="EO99" i="9" a="1"/>
  <c r="EO99" i="9" s="1"/>
  <c r="EQ99" i="9" a="1"/>
  <c r="EQ99" i="9" s="1"/>
  <c r="EM99" i="9" a="1"/>
  <c r="EM99" i="9" s="1"/>
  <c r="U99" i="10" s="1"/>
  <c r="J102" i="7" s="1"/>
  <c r="P102" i="7" s="1"/>
  <c r="C102" i="8"/>
  <c r="C102" i="7"/>
  <c r="C102" i="6"/>
  <c r="C101" i="3"/>
  <c r="L100" i="7"/>
  <c r="W98" i="6"/>
  <c r="X98" i="6"/>
  <c r="Y98" i="6" s="1"/>
  <c r="Z98" i="6" s="1"/>
  <c r="AI94" i="9" a="1"/>
  <c r="AI94" i="9" s="1"/>
  <c r="AF94" i="9" a="1"/>
  <c r="AF94" i="9" s="1"/>
  <c r="AK94" i="9" a="1"/>
  <c r="AK94" i="9" s="1"/>
  <c r="D94" i="15" s="1"/>
  <c r="AH94" i="9" a="1"/>
  <c r="AH94" i="9" s="1"/>
  <c r="H94" i="14" s="1"/>
  <c r="AJ94" i="9" a="1"/>
  <c r="AJ94" i="9" s="1"/>
  <c r="AE94" i="9" a="1"/>
  <c r="AE94" i="9" s="1"/>
  <c r="H94" i="10" s="1"/>
  <c r="AG94" i="9" a="1"/>
  <c r="AG94" i="9" s="1"/>
  <c r="GE92" i="9" a="1"/>
  <c r="GE92" i="9" s="1"/>
  <c r="GB92" i="9" a="1"/>
  <c r="GB92" i="9" s="1"/>
  <c r="GG92" i="9" a="1"/>
  <c r="GG92" i="9" s="1"/>
  <c r="M92" i="15" s="1"/>
  <c r="GD92" i="9" a="1"/>
  <c r="GD92" i="9" s="1"/>
  <c r="AC92" i="14" s="1"/>
  <c r="GF92" i="9" a="1"/>
  <c r="GF92" i="9" s="1"/>
  <c r="GA92" i="9" a="1"/>
  <c r="GA92" i="9" s="1"/>
  <c r="Y92" i="10" s="1"/>
  <c r="AA95" i="8" s="1"/>
  <c r="GC92" i="9" a="1"/>
  <c r="GC92" i="9" s="1"/>
  <c r="HS91" i="9" a="1"/>
  <c r="HS91" i="9" s="1"/>
  <c r="HP91" i="9" a="1"/>
  <c r="HP91" i="9" s="1"/>
  <c r="HU91" i="9" a="1"/>
  <c r="HU91" i="9" s="1"/>
  <c r="R91" i="15" s="1"/>
  <c r="HR91" i="9" a="1"/>
  <c r="HR91" i="9" s="1"/>
  <c r="AI91" i="14" s="1"/>
  <c r="HT91" i="9" a="1"/>
  <c r="HT91" i="9" s="1"/>
  <c r="HO91" i="9" a="1"/>
  <c r="HO91" i="9" s="1"/>
  <c r="AD91" i="10" s="1"/>
  <c r="AG94" i="8" s="1"/>
  <c r="HQ91" i="9" a="1"/>
  <c r="HQ91" i="9" s="1"/>
  <c r="CO91" i="9" a="1"/>
  <c r="CO91" i="9" s="1"/>
  <c r="CM91" i="9" a="1"/>
  <c r="CM91" i="9" s="1"/>
  <c r="CK91" i="9" a="1"/>
  <c r="CK91" i="9" s="1"/>
  <c r="CI91" i="9" a="1"/>
  <c r="CI91" i="9" s="1"/>
  <c r="O91" i="10" s="1"/>
  <c r="CN91" i="9" a="1"/>
  <c r="CN91" i="9" s="1"/>
  <c r="CL91" i="9" a="1"/>
  <c r="CL91" i="9" s="1"/>
  <c r="CJ91" i="9" a="1"/>
  <c r="CJ91" i="9" s="1"/>
  <c r="GW90" i="9" a="1"/>
  <c r="GW90" i="9" s="1"/>
  <c r="O90" i="15" s="1"/>
  <c r="GU90" i="9" a="1"/>
  <c r="GU90" i="9" s="1"/>
  <c r="GS90" i="9" a="1"/>
  <c r="GS90" i="9" s="1"/>
  <c r="GQ90" i="9" a="1"/>
  <c r="GQ90" i="9" s="1"/>
  <c r="AA90" i="10" s="1"/>
  <c r="AC93" i="8" s="1"/>
  <c r="AE93" i="8" s="1"/>
  <c r="AM93" i="8" s="1"/>
  <c r="GV90" i="9" a="1"/>
  <c r="GV90" i="9" s="1"/>
  <c r="GT90" i="9" a="1"/>
  <c r="GT90" i="9" s="1"/>
  <c r="AE90" i="14" s="1"/>
  <c r="GR90" i="9" a="1"/>
  <c r="GR90" i="9" s="1"/>
  <c r="BQ90" i="9" a="1"/>
  <c r="BQ90" i="9" s="1"/>
  <c r="F90" i="15" s="1"/>
  <c r="BO90" i="9" a="1"/>
  <c r="BO90" i="9" s="1"/>
  <c r="BM90" i="9" a="1"/>
  <c r="BM90" i="9" s="1"/>
  <c r="BK90" i="9" a="1"/>
  <c r="BK90" i="9" s="1"/>
  <c r="L90" i="10" s="1"/>
  <c r="BP90" i="9" a="1"/>
  <c r="BP90" i="9" s="1"/>
  <c r="BN90" i="9" a="1"/>
  <c r="BN90" i="9" s="1"/>
  <c r="J90" i="14" s="1"/>
  <c r="K90" i="14" s="1"/>
  <c r="BL90" i="9" a="1"/>
  <c r="BL90" i="9" s="1"/>
  <c r="GG88" i="9" a="1"/>
  <c r="GG88" i="9" s="1"/>
  <c r="M88" i="15" s="1"/>
  <c r="GE88" i="9" a="1"/>
  <c r="GE88" i="9" s="1"/>
  <c r="GC88" i="9" a="1"/>
  <c r="GC88" i="9" s="1"/>
  <c r="GA88" i="9" a="1"/>
  <c r="GA88" i="9" s="1"/>
  <c r="Y88" i="10" s="1"/>
  <c r="AA91" i="8" s="1"/>
  <c r="GF88" i="9" a="1"/>
  <c r="GF88" i="9" s="1"/>
  <c r="GD88" i="9" a="1"/>
  <c r="GD88" i="9" s="1"/>
  <c r="AC88" i="14" s="1"/>
  <c r="GB88" i="9" a="1"/>
  <c r="GB88" i="9" s="1"/>
  <c r="BA88" i="9" a="1"/>
  <c r="BA88" i="9" s="1"/>
  <c r="AY88" i="9" a="1"/>
  <c r="AY88" i="9" s="1"/>
  <c r="AW88" i="9" a="1"/>
  <c r="AW88" i="9" s="1"/>
  <c r="AU88" i="9" a="1"/>
  <c r="AU88" i="9" s="1"/>
  <c r="J88" i="10" s="1"/>
  <c r="AZ88" i="9" a="1"/>
  <c r="AZ88" i="9" s="1"/>
  <c r="AX88" i="9" a="1"/>
  <c r="AX88" i="9" s="1"/>
  <c r="AV88" i="9" a="1"/>
  <c r="AV88" i="9" s="1"/>
  <c r="FI87" i="9" a="1"/>
  <c r="FI87" i="9" s="1"/>
  <c r="L87" i="15" s="1"/>
  <c r="FG87" i="9" a="1"/>
  <c r="FG87" i="9" s="1"/>
  <c r="FE87" i="9" a="1"/>
  <c r="FE87" i="9" s="1"/>
  <c r="FC87" i="9" a="1"/>
  <c r="FC87" i="9" s="1"/>
  <c r="FH87" i="9" a="1"/>
  <c r="FH87" i="9" s="1"/>
  <c r="FF87" i="9" a="1"/>
  <c r="FF87" i="9" s="1"/>
  <c r="AA87" i="14" s="1"/>
  <c r="FD87" i="9" a="1"/>
  <c r="FD87" i="9" s="1"/>
  <c r="AC87" i="9" a="1"/>
  <c r="AC87" i="9" s="1"/>
  <c r="C87" i="15" s="1"/>
  <c r="AA87" i="9" a="1"/>
  <c r="AA87" i="9" s="1"/>
  <c r="Y87" i="9" a="1"/>
  <c r="Y87" i="9" s="1"/>
  <c r="W87" i="9" a="1"/>
  <c r="W87" i="9" s="1"/>
  <c r="G87" i="10" s="1"/>
  <c r="AB87" i="9" a="1"/>
  <c r="AB87" i="9" s="1"/>
  <c r="Z87" i="9" a="1"/>
  <c r="Z87" i="9" s="1"/>
  <c r="F87" i="14" s="1"/>
  <c r="X87" i="9" a="1"/>
  <c r="X87" i="9" s="1"/>
  <c r="EK86" i="9" a="1"/>
  <c r="EK86" i="9" s="1"/>
  <c r="J86" i="15" s="1"/>
  <c r="EI86" i="9" a="1"/>
  <c r="EI86" i="9" s="1"/>
  <c r="EJ86" i="9" a="1"/>
  <c r="EJ86" i="9" s="1"/>
  <c r="EH86" i="9" a="1"/>
  <c r="EH86" i="9" s="1"/>
  <c r="Q86" i="14" s="1"/>
  <c r="EF86" i="9" a="1"/>
  <c r="EF86" i="9" s="1"/>
  <c r="EG86" i="9" a="1"/>
  <c r="EG86" i="9" s="1"/>
  <c r="EE86" i="9" a="1"/>
  <c r="EE86" i="9" s="1"/>
  <c r="T86" i="10" s="1"/>
  <c r="I89" i="7" s="1"/>
  <c r="O89" i="7" s="1"/>
  <c r="M85" i="14"/>
  <c r="IB82" i="9" a="1"/>
  <c r="IB82" i="9" s="1"/>
  <c r="HZ82" i="9" a="1"/>
  <c r="HZ82" i="9" s="1"/>
  <c r="AK82" i="14" s="1"/>
  <c r="AN82" i="14" s="1"/>
  <c r="HX82" i="9" a="1"/>
  <c r="HX82" i="9" s="1"/>
  <c r="IA82" i="9" a="1"/>
  <c r="IA82" i="9" s="1"/>
  <c r="HW82" i="9" a="1"/>
  <c r="HW82" i="9" s="1"/>
  <c r="AE82" i="10" s="1"/>
  <c r="AI85" i="8" s="1"/>
  <c r="AL85" i="8" s="1"/>
  <c r="IC82" i="9" a="1"/>
  <c r="IC82" i="9" s="1"/>
  <c r="S82" i="15" s="1"/>
  <c r="HY82" i="9" a="1"/>
  <c r="HY82" i="9" s="1"/>
  <c r="CV82" i="9" a="1"/>
  <c r="CV82" i="9" s="1"/>
  <c r="CT82" i="9" a="1"/>
  <c r="CT82" i="9" s="1"/>
  <c r="CR82" i="9" a="1"/>
  <c r="CR82" i="9" s="1"/>
  <c r="CU82" i="9" a="1"/>
  <c r="CU82" i="9" s="1"/>
  <c r="CQ82" i="9" a="1"/>
  <c r="CQ82" i="9" s="1"/>
  <c r="P82" i="10" s="1"/>
  <c r="CW82" i="9" a="1"/>
  <c r="CW82" i="9" s="1"/>
  <c r="CS82" i="9" a="1"/>
  <c r="CS82" i="9" s="1"/>
  <c r="GV78" i="9" a="1"/>
  <c r="GV78" i="9" s="1"/>
  <c r="GT78" i="9" a="1"/>
  <c r="GT78" i="9" s="1"/>
  <c r="AE78" i="14" s="1"/>
  <c r="GR78" i="9" a="1"/>
  <c r="GR78" i="9" s="1"/>
  <c r="GU78" i="9" a="1"/>
  <c r="GU78" i="9" s="1"/>
  <c r="GQ78" i="9" a="1"/>
  <c r="GQ78" i="9" s="1"/>
  <c r="AA78" i="10" s="1"/>
  <c r="AC81" i="8" s="1"/>
  <c r="GW78" i="9" a="1"/>
  <c r="GW78" i="9" s="1"/>
  <c r="O78" i="15" s="1"/>
  <c r="GS78" i="9" a="1"/>
  <c r="GS78" i="9" s="1"/>
  <c r="BP78" i="9" a="1"/>
  <c r="BP78" i="9" s="1"/>
  <c r="BN78" i="9" a="1"/>
  <c r="BN78" i="9" s="1"/>
  <c r="J78" i="14" s="1"/>
  <c r="K78" i="14" s="1"/>
  <c r="BL78" i="9" a="1"/>
  <c r="BL78" i="9" s="1"/>
  <c r="BO78" i="9" a="1"/>
  <c r="BO78" i="9" s="1"/>
  <c r="BK78" i="9" a="1"/>
  <c r="BK78" i="9" s="1"/>
  <c r="L78" i="10" s="1"/>
  <c r="BQ78" i="9" a="1"/>
  <c r="BQ78" i="9" s="1"/>
  <c r="F78" i="15" s="1"/>
  <c r="BM78" i="9" a="1"/>
  <c r="BM78" i="9" s="1"/>
  <c r="G89" i="6"/>
  <c r="H89" i="6" s="1"/>
  <c r="F89" i="6"/>
  <c r="FI84" i="9" a="1"/>
  <c r="FI84" i="9" s="1"/>
  <c r="L84" i="15" s="1"/>
  <c r="FG84" i="9" a="1"/>
  <c r="FG84" i="9" s="1"/>
  <c r="FE84" i="9" a="1"/>
  <c r="FE84" i="9" s="1"/>
  <c r="FC84" i="9" a="1"/>
  <c r="FC84" i="9" s="1"/>
  <c r="FF84" i="9" a="1"/>
  <c r="FF84" i="9" s="1"/>
  <c r="AA84" i="14" s="1"/>
  <c r="FH84" i="9" a="1"/>
  <c r="FH84" i="9" s="1"/>
  <c r="FD84" i="9" a="1"/>
  <c r="FD84" i="9" s="1"/>
  <c r="FY83" i="9" a="1"/>
  <c r="FY83" i="9" s="1"/>
  <c r="FW83" i="9" a="1"/>
  <c r="FW83" i="9" s="1"/>
  <c r="FU83" i="9" a="1"/>
  <c r="FU83" i="9" s="1"/>
  <c r="FS83" i="9" a="1"/>
  <c r="FS83" i="9" s="1"/>
  <c r="X83" i="10" s="1"/>
  <c r="FV83" i="9" a="1"/>
  <c r="FV83" i="9" s="1"/>
  <c r="FX83" i="9" a="1"/>
  <c r="FX83" i="9" s="1"/>
  <c r="FT83" i="9" a="1"/>
  <c r="FT83" i="9" s="1"/>
  <c r="W83" i="6"/>
  <c r="X83" i="6"/>
  <c r="Y83" i="6" s="1"/>
  <c r="Z83" i="6" s="1"/>
  <c r="CW79" i="9" a="1"/>
  <c r="CW79" i="9" s="1"/>
  <c r="CU79" i="9" a="1"/>
  <c r="CU79" i="9" s="1"/>
  <c r="CS79" i="9" a="1"/>
  <c r="CS79" i="9" s="1"/>
  <c r="CQ79" i="9" a="1"/>
  <c r="CQ79" i="9" s="1"/>
  <c r="P79" i="10" s="1"/>
  <c r="CT79" i="9" a="1"/>
  <c r="CT79" i="9" s="1"/>
  <c r="CV79" i="9" a="1"/>
  <c r="CV79" i="9" s="1"/>
  <c r="CR79" i="9" a="1"/>
  <c r="CR79" i="9" s="1"/>
  <c r="EW76" i="9" a="1"/>
  <c r="EW76" i="9" s="1"/>
  <c r="EY76" i="9" a="1"/>
  <c r="EY76" i="9" s="1"/>
  <c r="EV76" i="9" a="1"/>
  <c r="EV76" i="9" s="1"/>
  <c r="FA76" i="9" a="1"/>
  <c r="FA76" i="9" s="1"/>
  <c r="EX76" i="9" a="1"/>
  <c r="EX76" i="9" s="1"/>
  <c r="W76" i="14" s="1"/>
  <c r="X76" i="14" s="1"/>
  <c r="T76" i="14" s="1"/>
  <c r="EZ76" i="9" a="1"/>
  <c r="EZ76" i="9" s="1"/>
  <c r="EU76" i="9" a="1"/>
  <c r="EU76" i="9" s="1"/>
  <c r="AI76" i="9" a="1"/>
  <c r="AI76" i="9" s="1"/>
  <c r="AK76" i="9" a="1"/>
  <c r="AK76" i="9" s="1"/>
  <c r="D76" i="15" s="1"/>
  <c r="AF76" i="9" a="1"/>
  <c r="AF76" i="9" s="1"/>
  <c r="AH76" i="9" a="1"/>
  <c r="AH76" i="9" s="1"/>
  <c r="H76" i="14" s="1"/>
  <c r="AE76" i="9" a="1"/>
  <c r="AE76" i="9" s="1"/>
  <c r="H76" i="10" s="1"/>
  <c r="AJ76" i="9" a="1"/>
  <c r="AJ76" i="9" s="1"/>
  <c r="AG76" i="9" a="1"/>
  <c r="AG76" i="9" s="1"/>
  <c r="BX76" i="9" a="1"/>
  <c r="BX76" i="9" s="1"/>
  <c r="BV76" i="9" a="1"/>
  <c r="BV76" i="9" s="1"/>
  <c r="BT76" i="9" a="1"/>
  <c r="BT76" i="9" s="1"/>
  <c r="BW76" i="9" a="1"/>
  <c r="BW76" i="9" s="1"/>
  <c r="BY76" i="9" a="1"/>
  <c r="BY76" i="9" s="1"/>
  <c r="BS76" i="9" a="1"/>
  <c r="BS76" i="9" s="1"/>
  <c r="M76" i="10" s="1"/>
  <c r="BU76" i="9" a="1"/>
  <c r="BU76" i="9" s="1"/>
  <c r="FX76" i="9" a="1"/>
  <c r="FX76" i="9" s="1"/>
  <c r="FV76" i="9" a="1"/>
  <c r="FV76" i="9" s="1"/>
  <c r="FT76" i="9" a="1"/>
  <c r="FT76" i="9" s="1"/>
  <c r="FY76" i="9" a="1"/>
  <c r="FY76" i="9" s="1"/>
  <c r="FS76" i="9" a="1"/>
  <c r="FS76" i="9" s="1"/>
  <c r="X76" i="10" s="1"/>
  <c r="FU76" i="9" a="1"/>
  <c r="FU76" i="9" s="1"/>
  <c r="FW76" i="9" a="1"/>
  <c r="FW76" i="9" s="1"/>
  <c r="IC75" i="9" a="1"/>
  <c r="IC75" i="9" s="1"/>
  <c r="S75" i="15" s="1"/>
  <c r="IA75" i="9" a="1"/>
  <c r="IA75" i="9" s="1"/>
  <c r="HY75" i="9" a="1"/>
  <c r="HY75" i="9" s="1"/>
  <c r="HW75" i="9" a="1"/>
  <c r="HW75" i="9" s="1"/>
  <c r="AE75" i="10" s="1"/>
  <c r="AI78" i="8" s="1"/>
  <c r="HX75" i="9" a="1"/>
  <c r="HX75" i="9" s="1"/>
  <c r="HZ75" i="9" a="1"/>
  <c r="HZ75" i="9" s="1"/>
  <c r="AK75" i="14" s="1"/>
  <c r="IB75" i="9" a="1"/>
  <c r="IB75" i="9" s="1"/>
  <c r="EQ75" i="9" a="1"/>
  <c r="EQ75" i="9" s="1"/>
  <c r="ES75" i="9" a="1"/>
  <c r="ES75" i="9" s="1"/>
  <c r="K75" i="15" s="1"/>
  <c r="EN75" i="9" a="1"/>
  <c r="EN75" i="9" s="1"/>
  <c r="EP75" i="9" a="1"/>
  <c r="EP75" i="9" s="1"/>
  <c r="R75" i="14" s="1"/>
  <c r="EM75" i="9" a="1"/>
  <c r="EM75" i="9" s="1"/>
  <c r="U75" i="10" s="1"/>
  <c r="J78" i="7" s="1"/>
  <c r="ER75" i="9" a="1"/>
  <c r="ER75" i="9" s="1"/>
  <c r="EO75" i="9" a="1"/>
  <c r="EO75" i="9" s="1"/>
  <c r="FY74" i="9" a="1"/>
  <c r="FY74" i="9" s="1"/>
  <c r="FW74" i="9" a="1"/>
  <c r="FW74" i="9" s="1"/>
  <c r="FU74" i="9" a="1"/>
  <c r="FU74" i="9" s="1"/>
  <c r="FS74" i="9" a="1"/>
  <c r="FS74" i="9" s="1"/>
  <c r="X74" i="10" s="1"/>
  <c r="FT74" i="9" a="1"/>
  <c r="FT74" i="9" s="1"/>
  <c r="FV74" i="9" a="1"/>
  <c r="FV74" i="9" s="1"/>
  <c r="FX74" i="9" a="1"/>
  <c r="FX74" i="9" s="1"/>
  <c r="S74" i="9" a="1"/>
  <c r="S74" i="9" s="1"/>
  <c r="U74" i="9" a="1"/>
  <c r="U74" i="9" s="1"/>
  <c r="B74" i="15" s="1"/>
  <c r="P74" i="9" a="1"/>
  <c r="P74" i="9" s="1"/>
  <c r="R74" i="9" a="1"/>
  <c r="R74" i="9" s="1"/>
  <c r="E74" i="14" s="1"/>
  <c r="O74" i="9" a="1"/>
  <c r="O74" i="9" s="1"/>
  <c r="F74" i="10" s="1"/>
  <c r="T74" i="9" a="1"/>
  <c r="T74" i="9" s="1"/>
  <c r="Q74" i="9" a="1"/>
  <c r="Q74" i="9" s="1"/>
  <c r="DT73" i="9" a="1"/>
  <c r="DT73" i="9" s="1"/>
  <c r="DR73" i="9" a="1"/>
  <c r="DR73" i="9" s="1"/>
  <c r="O73" i="14" s="1"/>
  <c r="DP73" i="9" a="1"/>
  <c r="DP73" i="9" s="1"/>
  <c r="DU73" i="9" a="1"/>
  <c r="DU73" i="9" s="1"/>
  <c r="H73" i="15" s="1"/>
  <c r="DS73" i="9" a="1"/>
  <c r="DS73" i="9" s="1"/>
  <c r="DQ73" i="9" a="1"/>
  <c r="DQ73" i="9" s="1"/>
  <c r="DO73" i="9" a="1"/>
  <c r="DO73" i="9" s="1"/>
  <c r="R73" i="10" s="1"/>
  <c r="G76" i="7" s="1"/>
  <c r="V70" i="10"/>
  <c r="Y73" i="8"/>
  <c r="Z73" i="8" s="1"/>
  <c r="FH68" i="9" a="1"/>
  <c r="FH68" i="9" s="1"/>
  <c r="FF68" i="9" a="1"/>
  <c r="FF68" i="9" s="1"/>
  <c r="AA68" i="14" s="1"/>
  <c r="FD68" i="9" a="1"/>
  <c r="FD68" i="9" s="1"/>
  <c r="FC68" i="9" a="1"/>
  <c r="FC68" i="9" s="1"/>
  <c r="FI68" i="9" a="1"/>
  <c r="FI68" i="9" s="1"/>
  <c r="L68" i="15" s="1"/>
  <c r="FG68" i="9" a="1"/>
  <c r="FG68" i="9" s="1"/>
  <c r="FE68" i="9" a="1"/>
  <c r="FE68" i="9" s="1"/>
  <c r="AB68" i="9" a="1"/>
  <c r="AB68" i="9" s="1"/>
  <c r="Z68" i="9" a="1"/>
  <c r="Z68" i="9" s="1"/>
  <c r="F68" i="14" s="1"/>
  <c r="X68" i="9" a="1"/>
  <c r="X68" i="9" s="1"/>
  <c r="AA68" i="9" a="1"/>
  <c r="AA68" i="9" s="1"/>
  <c r="Y68" i="9" a="1"/>
  <c r="Y68" i="9" s="1"/>
  <c r="W68" i="9" a="1"/>
  <c r="W68" i="9" s="1"/>
  <c r="G68" i="10" s="1"/>
  <c r="P71" i="7" s="1"/>
  <c r="AC68" i="9" a="1"/>
  <c r="AC68" i="9" s="1"/>
  <c r="C68" i="15" s="1"/>
  <c r="EJ67" i="9" a="1"/>
  <c r="EJ67" i="9" s="1"/>
  <c r="EH67" i="9" a="1"/>
  <c r="EH67" i="9" s="1"/>
  <c r="Q67" i="14" s="1"/>
  <c r="EF67" i="9" a="1"/>
  <c r="EF67" i="9" s="1"/>
  <c r="EK67" i="9" a="1"/>
  <c r="EK67" i="9" s="1"/>
  <c r="J67" i="15" s="1"/>
  <c r="EI67" i="9" a="1"/>
  <c r="EI67" i="9" s="1"/>
  <c r="EG67" i="9" a="1"/>
  <c r="EG67" i="9" s="1"/>
  <c r="EE67" i="9" a="1"/>
  <c r="EE67" i="9" s="1"/>
  <c r="T67" i="10" s="1"/>
  <c r="I70" i="7" s="1"/>
  <c r="O70" i="7" s="1"/>
  <c r="HT64" i="9" a="1"/>
  <c r="HT64" i="9" s="1"/>
  <c r="HR64" i="9" a="1"/>
  <c r="HR64" i="9" s="1"/>
  <c r="AI64" i="14" s="1"/>
  <c r="HP64" i="9" a="1"/>
  <c r="HP64" i="9" s="1"/>
  <c r="HS64" i="9" a="1"/>
  <c r="HS64" i="9" s="1"/>
  <c r="HQ64" i="9" a="1"/>
  <c r="HQ64" i="9" s="1"/>
  <c r="HO64" i="9" a="1"/>
  <c r="HO64" i="9" s="1"/>
  <c r="AD64" i="10" s="1"/>
  <c r="AG67" i="8" s="1"/>
  <c r="HU64" i="9" a="1"/>
  <c r="HU64" i="9" s="1"/>
  <c r="R64" i="15" s="1"/>
  <c r="CN64" i="9" a="1"/>
  <c r="CN64" i="9" s="1"/>
  <c r="CL64" i="9" a="1"/>
  <c r="CL64" i="9" s="1"/>
  <c r="CJ64" i="9" a="1"/>
  <c r="CJ64" i="9" s="1"/>
  <c r="CI64" i="9" a="1"/>
  <c r="CI64" i="9" s="1"/>
  <c r="O64" i="10" s="1"/>
  <c r="CO64" i="9" a="1"/>
  <c r="CO64" i="9" s="1"/>
  <c r="CM64" i="9" a="1"/>
  <c r="CM64" i="9" s="1"/>
  <c r="CK64" i="9" a="1"/>
  <c r="CK64" i="9" s="1"/>
  <c r="GV63" i="9" a="1"/>
  <c r="GV63" i="9" s="1"/>
  <c r="GT63" i="9" a="1"/>
  <c r="GT63" i="9" s="1"/>
  <c r="AE63" i="14" s="1"/>
  <c r="GR63" i="9" a="1"/>
  <c r="GR63" i="9" s="1"/>
  <c r="GU63" i="9" a="1"/>
  <c r="GU63" i="9" s="1"/>
  <c r="GQ63" i="9" a="1"/>
  <c r="GQ63" i="9" s="1"/>
  <c r="AA63" i="10" s="1"/>
  <c r="AC66" i="8" s="1"/>
  <c r="GW63" i="9" a="1"/>
  <c r="GW63" i="9" s="1"/>
  <c r="O63" i="15" s="1"/>
  <c r="GS63" i="9" a="1"/>
  <c r="GS63" i="9" s="1"/>
  <c r="BP63" i="9" a="1"/>
  <c r="BP63" i="9" s="1"/>
  <c r="BN63" i="9" a="1"/>
  <c r="BN63" i="9" s="1"/>
  <c r="J63" i="14" s="1"/>
  <c r="K63" i="14" s="1"/>
  <c r="BL63" i="9" a="1"/>
  <c r="BL63" i="9" s="1"/>
  <c r="BO63" i="9" a="1"/>
  <c r="BO63" i="9" s="1"/>
  <c r="BK63" i="9" a="1"/>
  <c r="BK63" i="9" s="1"/>
  <c r="L63" i="10" s="1"/>
  <c r="BQ63" i="9" a="1"/>
  <c r="BQ63" i="9" s="1"/>
  <c r="F63" i="15" s="1"/>
  <c r="BM63" i="9" a="1"/>
  <c r="BM63" i="9" s="1"/>
  <c r="FP59" i="9" a="1"/>
  <c r="FP59" i="9" s="1"/>
  <c r="FN59" i="9" a="1"/>
  <c r="FN59" i="9" s="1"/>
  <c r="FL59" i="9" a="1"/>
  <c r="FL59" i="9" s="1"/>
  <c r="FO59" i="9" a="1"/>
  <c r="FO59" i="9" s="1"/>
  <c r="FK59" i="9" a="1"/>
  <c r="FK59" i="9" s="1"/>
  <c r="W59" i="10" s="1"/>
  <c r="FQ59" i="9" a="1"/>
  <c r="FQ59" i="9" s="1"/>
  <c r="FM59" i="9" a="1"/>
  <c r="FM59" i="9" s="1"/>
  <c r="AJ59" i="9" a="1"/>
  <c r="AJ59" i="9" s="1"/>
  <c r="AH59" i="9" a="1"/>
  <c r="AH59" i="9" s="1"/>
  <c r="H59" i="14" s="1"/>
  <c r="L59" i="14" s="1"/>
  <c r="AF59" i="9" a="1"/>
  <c r="AF59" i="9" s="1"/>
  <c r="AI59" i="9" a="1"/>
  <c r="AI59" i="9" s="1"/>
  <c r="AE59" i="9" a="1"/>
  <c r="AE59" i="9" s="1"/>
  <c r="H59" i="10" s="1"/>
  <c r="AK59" i="9" a="1"/>
  <c r="AK59" i="9" s="1"/>
  <c r="D59" i="15" s="1"/>
  <c r="AG59" i="9" a="1"/>
  <c r="AG59" i="9" s="1"/>
  <c r="EK83" i="9" a="1"/>
  <c r="EK83" i="9" s="1"/>
  <c r="J83" i="15" s="1"/>
  <c r="EI83" i="9" a="1"/>
  <c r="EI83" i="9" s="1"/>
  <c r="EG83" i="9" a="1"/>
  <c r="EG83" i="9" s="1"/>
  <c r="EE83" i="9" a="1"/>
  <c r="EE83" i="9" s="1"/>
  <c r="T83" i="10" s="1"/>
  <c r="I86" i="7" s="1"/>
  <c r="O86" i="7" s="1"/>
  <c r="EH83" i="9" a="1"/>
  <c r="EH83" i="9" s="1"/>
  <c r="Q83" i="14" s="1"/>
  <c r="EJ83" i="9" a="1"/>
  <c r="EJ83" i="9" s="1"/>
  <c r="EF83" i="9" a="1"/>
  <c r="EF83" i="9" s="1"/>
  <c r="CN83" i="9" a="1"/>
  <c r="CN83" i="9" s="1"/>
  <c r="CL83" i="9" a="1"/>
  <c r="CL83" i="9" s="1"/>
  <c r="CJ83" i="9" a="1"/>
  <c r="CJ83" i="9" s="1"/>
  <c r="CO83" i="9" a="1"/>
  <c r="CO83" i="9" s="1"/>
  <c r="CK83" i="9" a="1"/>
  <c r="CK83" i="9" s="1"/>
  <c r="CM83" i="9" a="1"/>
  <c r="CM83" i="9" s="1"/>
  <c r="CI83" i="9" a="1"/>
  <c r="CI83" i="9" s="1"/>
  <c r="O83" i="10" s="1"/>
  <c r="HT83" i="9" a="1"/>
  <c r="HT83" i="9" s="1"/>
  <c r="HR83" i="9" a="1"/>
  <c r="HR83" i="9" s="1"/>
  <c r="AI83" i="14" s="1"/>
  <c r="HP83" i="9" a="1"/>
  <c r="HP83" i="9" s="1"/>
  <c r="HU83" i="9" a="1"/>
  <c r="HU83" i="9" s="1"/>
  <c r="R83" i="15" s="1"/>
  <c r="HQ83" i="9" a="1"/>
  <c r="HQ83" i="9" s="1"/>
  <c r="HS83" i="9" a="1"/>
  <c r="HS83" i="9" s="1"/>
  <c r="HO83" i="9" a="1"/>
  <c r="HO83" i="9" s="1"/>
  <c r="AD83" i="10" s="1"/>
  <c r="AG86" i="8" s="1"/>
  <c r="DT83" i="9" a="1"/>
  <c r="DT83" i="9" s="1"/>
  <c r="DR83" i="9" a="1"/>
  <c r="DR83" i="9" s="1"/>
  <c r="O83" i="14" s="1"/>
  <c r="DP83" i="9" a="1"/>
  <c r="DP83" i="9" s="1"/>
  <c r="DU83" i="9" a="1"/>
  <c r="DU83" i="9" s="1"/>
  <c r="H83" i="15" s="1"/>
  <c r="DQ83" i="9" a="1"/>
  <c r="DQ83" i="9" s="1"/>
  <c r="DS83" i="9" a="1"/>
  <c r="DS83" i="9" s="1"/>
  <c r="DO83" i="9" a="1"/>
  <c r="DO83" i="9" s="1"/>
  <c r="R83" i="10" s="1"/>
  <c r="G86" i="7" s="1"/>
  <c r="IR83" i="9" a="1"/>
  <c r="IR83" i="9" s="1"/>
  <c r="IP83" i="9" a="1"/>
  <c r="IP83" i="9" s="1"/>
  <c r="AM83" i="14" s="1"/>
  <c r="IN83" i="9" a="1"/>
  <c r="IN83" i="9" s="1"/>
  <c r="IS83" i="9" a="1"/>
  <c r="IS83" i="9" s="1"/>
  <c r="U83" i="15" s="1"/>
  <c r="IO83" i="9" a="1"/>
  <c r="IO83" i="9" s="1"/>
  <c r="IQ83" i="9" a="1"/>
  <c r="IQ83" i="9" s="1"/>
  <c r="IM83" i="9" a="1"/>
  <c r="IM83" i="9" s="1"/>
  <c r="AG83" i="10" s="1"/>
  <c r="AK86" i="8" s="1"/>
  <c r="S81" i="10"/>
  <c r="H84" i="7" s="1"/>
  <c r="G80" i="14"/>
  <c r="P81" i="7"/>
  <c r="G79" i="6"/>
  <c r="H79" i="6" s="1"/>
  <c r="F79" i="6"/>
  <c r="GW75" i="9" a="1"/>
  <c r="GW75" i="9" s="1"/>
  <c r="O75" i="15" s="1"/>
  <c r="GU75" i="9" a="1"/>
  <c r="GU75" i="9" s="1"/>
  <c r="GS75" i="9" a="1"/>
  <c r="GS75" i="9" s="1"/>
  <c r="GQ75" i="9" a="1"/>
  <c r="GQ75" i="9" s="1"/>
  <c r="AA75" i="10" s="1"/>
  <c r="AC78" i="8" s="1"/>
  <c r="GV75" i="9" a="1"/>
  <c r="GV75" i="9" s="1"/>
  <c r="GR75" i="9" a="1"/>
  <c r="GR75" i="9" s="1"/>
  <c r="GT75" i="9" a="1"/>
  <c r="GT75" i="9" s="1"/>
  <c r="AE75" i="14" s="1"/>
  <c r="S75" i="10"/>
  <c r="H78" i="7" s="1"/>
  <c r="DT75" i="9" a="1"/>
  <c r="DT75" i="9" s="1"/>
  <c r="DR75" i="9" a="1"/>
  <c r="DR75" i="9" s="1"/>
  <c r="O75" i="14" s="1"/>
  <c r="DP75" i="9" a="1"/>
  <c r="DP75" i="9" s="1"/>
  <c r="DO75" i="9" a="1"/>
  <c r="DO75" i="9" s="1"/>
  <c r="R75" i="10" s="1"/>
  <c r="G78" i="7" s="1"/>
  <c r="DQ75" i="9" a="1"/>
  <c r="DQ75" i="9" s="1"/>
  <c r="DS75" i="9" a="1"/>
  <c r="DS75" i="9" s="1"/>
  <c r="DU75" i="9" a="1"/>
  <c r="DU75" i="9" s="1"/>
  <c r="H75" i="15" s="1"/>
  <c r="IR75" i="9" a="1"/>
  <c r="IR75" i="9" s="1"/>
  <c r="IP75" i="9" a="1"/>
  <c r="IP75" i="9" s="1"/>
  <c r="AM75" i="14" s="1"/>
  <c r="IN75" i="9" a="1"/>
  <c r="IN75" i="9" s="1"/>
  <c r="IM75" i="9" a="1"/>
  <c r="IM75" i="9" s="1"/>
  <c r="AG75" i="10" s="1"/>
  <c r="AK78" i="8" s="1"/>
  <c r="IO75" i="9" a="1"/>
  <c r="IO75" i="9" s="1"/>
  <c r="IQ75" i="9" a="1"/>
  <c r="IQ75" i="9" s="1"/>
  <c r="IS75" i="9" a="1"/>
  <c r="IS75" i="9" s="1"/>
  <c r="U75" i="15" s="1"/>
  <c r="ES74" i="9" a="1"/>
  <c r="ES74" i="9" s="1"/>
  <c r="K74" i="15" s="1"/>
  <c r="EQ74" i="9" a="1"/>
  <c r="EQ74" i="9" s="1"/>
  <c r="EO74" i="9" a="1"/>
  <c r="EO74" i="9" s="1"/>
  <c r="EM74" i="9" a="1"/>
  <c r="EM74" i="9" s="1"/>
  <c r="U74" i="10" s="1"/>
  <c r="J77" i="7" s="1"/>
  <c r="ER74" i="9" a="1"/>
  <c r="ER74" i="9" s="1"/>
  <c r="EN74" i="9" a="1"/>
  <c r="EN74" i="9" s="1"/>
  <c r="EP74" i="9" a="1"/>
  <c r="EP74" i="9" s="1"/>
  <c r="R74" i="14" s="1"/>
  <c r="GN73" i="9" a="1"/>
  <c r="GN73" i="9" s="1"/>
  <c r="GL73" i="9" a="1"/>
  <c r="GL73" i="9" s="1"/>
  <c r="AD73" i="14" s="1"/>
  <c r="GJ73" i="9" a="1"/>
  <c r="GJ73" i="9" s="1"/>
  <c r="GO73" i="9" a="1"/>
  <c r="GO73" i="9" s="1"/>
  <c r="N73" i="15" s="1"/>
  <c r="GM73" i="9" a="1"/>
  <c r="GM73" i="9" s="1"/>
  <c r="GK73" i="9" a="1"/>
  <c r="GK73" i="9" s="1"/>
  <c r="GI73" i="9" a="1"/>
  <c r="GI73" i="9" s="1"/>
  <c r="Z73" i="10" s="1"/>
  <c r="AB76" i="8" s="1"/>
  <c r="BH73" i="9" a="1"/>
  <c r="BH73" i="9" s="1"/>
  <c r="BF73" i="9" a="1"/>
  <c r="BF73" i="9" s="1"/>
  <c r="BD73" i="9" a="1"/>
  <c r="BD73" i="9" s="1"/>
  <c r="BI73" i="9" a="1"/>
  <c r="BI73" i="9" s="1"/>
  <c r="BG73" i="9" a="1"/>
  <c r="BG73" i="9" s="1"/>
  <c r="BE73" i="9" a="1"/>
  <c r="BE73" i="9" s="1"/>
  <c r="BC73" i="9" a="1"/>
  <c r="BC73" i="9" s="1"/>
  <c r="K73" i="10" s="1"/>
  <c r="FP72" i="9" a="1"/>
  <c r="FP72" i="9" s="1"/>
  <c r="FN72" i="9" a="1"/>
  <c r="FN72" i="9" s="1"/>
  <c r="FL72" i="9" a="1"/>
  <c r="FL72" i="9" s="1"/>
  <c r="FQ72" i="9" a="1"/>
  <c r="FQ72" i="9" s="1"/>
  <c r="FO72" i="9" a="1"/>
  <c r="FO72" i="9" s="1"/>
  <c r="FM72" i="9" a="1"/>
  <c r="FM72" i="9" s="1"/>
  <c r="FK72" i="9" a="1"/>
  <c r="FK72" i="9" s="1"/>
  <c r="W72" i="10" s="1"/>
  <c r="AJ72" i="9" a="1"/>
  <c r="AJ72" i="9" s="1"/>
  <c r="AH72" i="9" a="1"/>
  <c r="AH72" i="9" s="1"/>
  <c r="H72" i="14" s="1"/>
  <c r="L72" i="14" s="1"/>
  <c r="AF72" i="9" a="1"/>
  <c r="AF72" i="9" s="1"/>
  <c r="AK72" i="9" a="1"/>
  <c r="AK72" i="9" s="1"/>
  <c r="D72" i="15" s="1"/>
  <c r="AI72" i="9" a="1"/>
  <c r="AI72" i="9" s="1"/>
  <c r="AG72" i="9" a="1"/>
  <c r="AG72" i="9" s="1"/>
  <c r="AE72" i="9" a="1"/>
  <c r="AE72" i="9" s="1"/>
  <c r="H72" i="10" s="1"/>
  <c r="EJ68" i="9" a="1"/>
  <c r="EJ68" i="9" s="1"/>
  <c r="EH68" i="9" a="1"/>
  <c r="EH68" i="9" s="1"/>
  <c r="Q68" i="14" s="1"/>
  <c r="EF68" i="9" a="1"/>
  <c r="EF68" i="9" s="1"/>
  <c r="EK68" i="9" a="1"/>
  <c r="EK68" i="9" s="1"/>
  <c r="J68" i="15" s="1"/>
  <c r="EI68" i="9" a="1"/>
  <c r="EI68" i="9" s="1"/>
  <c r="EG68" i="9" a="1"/>
  <c r="EG68" i="9" s="1"/>
  <c r="EE68" i="9" a="1"/>
  <c r="EE68" i="9" s="1"/>
  <c r="T68" i="10" s="1"/>
  <c r="I71" i="7" s="1"/>
  <c r="O71" i="7" s="1"/>
  <c r="AG66" i="14"/>
  <c r="IB64" i="9" a="1"/>
  <c r="IB64" i="9" s="1"/>
  <c r="HZ64" i="9" a="1"/>
  <c r="HZ64" i="9" s="1"/>
  <c r="AK64" i="14" s="1"/>
  <c r="HX64" i="9" a="1"/>
  <c r="HX64" i="9" s="1"/>
  <c r="IC64" i="9" a="1"/>
  <c r="IC64" i="9" s="1"/>
  <c r="S64" i="15" s="1"/>
  <c r="IA64" i="9" a="1"/>
  <c r="IA64" i="9" s="1"/>
  <c r="HY64" i="9" a="1"/>
  <c r="HY64" i="9" s="1"/>
  <c r="HW64" i="9" a="1"/>
  <c r="HW64" i="9" s="1"/>
  <c r="AE64" i="10" s="1"/>
  <c r="AI67" i="8" s="1"/>
  <c r="CV64" i="9" a="1"/>
  <c r="CV64" i="9" s="1"/>
  <c r="CT64" i="9" a="1"/>
  <c r="CT64" i="9" s="1"/>
  <c r="CR64" i="9" a="1"/>
  <c r="CR64" i="9" s="1"/>
  <c r="CW64" i="9" a="1"/>
  <c r="CW64" i="9" s="1"/>
  <c r="CU64" i="9" a="1"/>
  <c r="CU64" i="9" s="1"/>
  <c r="CS64" i="9" a="1"/>
  <c r="CS64" i="9" s="1"/>
  <c r="CQ64" i="9" a="1"/>
  <c r="CQ64" i="9" s="1"/>
  <c r="P64" i="10" s="1"/>
  <c r="G85" i="14"/>
  <c r="T84" i="9" a="1"/>
  <c r="T84" i="9" s="1"/>
  <c r="R84" i="9" a="1"/>
  <c r="R84" i="9" s="1"/>
  <c r="E84" i="14" s="1"/>
  <c r="P84" i="9" a="1"/>
  <c r="P84" i="9" s="1"/>
  <c r="U84" i="9" a="1"/>
  <c r="U84" i="9" s="1"/>
  <c r="B84" i="15" s="1"/>
  <c r="Q84" i="9" a="1"/>
  <c r="Q84" i="9" s="1"/>
  <c r="S84" i="9" a="1"/>
  <c r="S84" i="9" s="1"/>
  <c r="O84" i="9" a="1"/>
  <c r="O84" i="9" s="1"/>
  <c r="F84" i="10" s="1"/>
  <c r="EZ84" i="9" a="1"/>
  <c r="EZ84" i="9" s="1"/>
  <c r="EX84" i="9" a="1"/>
  <c r="EX84" i="9" s="1"/>
  <c r="W84" i="14" s="1"/>
  <c r="X84" i="14" s="1"/>
  <c r="T84" i="14" s="1"/>
  <c r="EV84" i="9" a="1"/>
  <c r="EV84" i="9" s="1"/>
  <c r="FA84" i="9" a="1"/>
  <c r="FA84" i="9" s="1"/>
  <c r="EW84" i="9" a="1"/>
  <c r="EW84" i="9" s="1"/>
  <c r="EY84" i="9" a="1"/>
  <c r="EY84" i="9" s="1"/>
  <c r="EU84" i="9" a="1"/>
  <c r="EU84" i="9" s="1"/>
  <c r="J141" i="12" s="1"/>
  <c r="Q87" i="8" s="1"/>
  <c r="R87" i="8" s="1"/>
  <c r="X87" i="8" s="1"/>
  <c r="S86" i="3" s="1"/>
  <c r="L84" i="9" a="1"/>
  <c r="L84" i="9" s="1"/>
  <c r="J84" i="9" a="1"/>
  <c r="J84" i="9" s="1"/>
  <c r="H84" i="9" a="1"/>
  <c r="H84" i="9" s="1"/>
  <c r="M84" i="9" a="1"/>
  <c r="M84" i="9" s="1"/>
  <c r="I84" i="9" a="1"/>
  <c r="I84" i="9" s="1"/>
  <c r="K84" i="9" a="1"/>
  <c r="K84" i="9" s="1"/>
  <c r="G84" i="9" a="1"/>
  <c r="G84" i="9" s="1"/>
  <c r="O141" i="12" s="1"/>
  <c r="DL84" i="9" a="1"/>
  <c r="DL84" i="9" s="1"/>
  <c r="DJ84" i="9" a="1"/>
  <c r="DJ84" i="9" s="1"/>
  <c r="N84" i="14" s="1"/>
  <c r="DH84" i="9" a="1"/>
  <c r="DH84" i="9" s="1"/>
  <c r="DK84" i="9" a="1"/>
  <c r="DK84" i="9" s="1"/>
  <c r="DG84" i="9" a="1"/>
  <c r="DG84" i="9" s="1"/>
  <c r="Q84" i="10" s="1"/>
  <c r="F87" i="7" s="1"/>
  <c r="DM84" i="9" a="1"/>
  <c r="DM84" i="9" s="1"/>
  <c r="G84" i="15" s="1"/>
  <c r="DI84" i="9" a="1"/>
  <c r="DI84" i="9" s="1"/>
  <c r="IJ84" i="9" a="1"/>
  <c r="IJ84" i="9" s="1"/>
  <c r="IH84" i="9" a="1"/>
  <c r="IH84" i="9" s="1"/>
  <c r="AL84" i="14" s="1"/>
  <c r="AN84" i="14" s="1"/>
  <c r="IF84" i="9" a="1"/>
  <c r="IF84" i="9" s="1"/>
  <c r="II84" i="9" a="1"/>
  <c r="II84" i="9" s="1"/>
  <c r="IE84" i="9" a="1"/>
  <c r="IE84" i="9" s="1"/>
  <c r="AF84" i="10" s="1"/>
  <c r="AJ87" i="8" s="1"/>
  <c r="AL87" i="8" s="1"/>
  <c r="IK84" i="9" a="1"/>
  <c r="IK84" i="9" s="1"/>
  <c r="T84" i="15" s="1"/>
  <c r="IG84" i="9" a="1"/>
  <c r="IG84" i="9" s="1"/>
  <c r="M83" i="9" a="1"/>
  <c r="M83" i="9" s="1"/>
  <c r="K83" i="9" a="1"/>
  <c r="K83" i="9" s="1"/>
  <c r="I83" i="9" a="1"/>
  <c r="I83" i="9" s="1"/>
  <c r="G83" i="9" a="1"/>
  <c r="G83" i="9" s="1"/>
  <c r="O140" i="12" s="1"/>
  <c r="L83" i="9" a="1"/>
  <c r="L83" i="9" s="1"/>
  <c r="H83" i="9" a="1"/>
  <c r="H83" i="9" s="1"/>
  <c r="J83" i="9" a="1"/>
  <c r="J83" i="9" s="1"/>
  <c r="G84" i="6"/>
  <c r="H84" i="6" s="1"/>
  <c r="I84" i="6" s="1"/>
  <c r="F84" i="6"/>
  <c r="O83" i="6"/>
  <c r="P83" i="6"/>
  <c r="Q83" i="6" s="1"/>
  <c r="GW79" i="9" a="1"/>
  <c r="GW79" i="9" s="1"/>
  <c r="O79" i="15" s="1"/>
  <c r="GU79" i="9" a="1"/>
  <c r="GU79" i="9" s="1"/>
  <c r="GS79" i="9" a="1"/>
  <c r="GS79" i="9" s="1"/>
  <c r="GQ79" i="9" a="1"/>
  <c r="GQ79" i="9" s="1"/>
  <c r="AA79" i="10" s="1"/>
  <c r="AC82" i="8" s="1"/>
  <c r="GV79" i="9" a="1"/>
  <c r="GV79" i="9" s="1"/>
  <c r="GR79" i="9" a="1"/>
  <c r="GR79" i="9" s="1"/>
  <c r="GT79" i="9" a="1"/>
  <c r="GT79" i="9" s="1"/>
  <c r="AE79" i="14" s="1"/>
  <c r="BH79" i="9" a="1"/>
  <c r="BH79" i="9" s="1"/>
  <c r="BF79" i="9" a="1"/>
  <c r="BF79" i="9" s="1"/>
  <c r="BD79" i="9" a="1"/>
  <c r="BD79" i="9" s="1"/>
  <c r="BG79" i="9" a="1"/>
  <c r="BG79" i="9" s="1"/>
  <c r="BC79" i="9" a="1"/>
  <c r="BC79" i="9" s="1"/>
  <c r="K79" i="10" s="1"/>
  <c r="BI79" i="9" a="1"/>
  <c r="BI79" i="9" s="1"/>
  <c r="BE79" i="9" a="1"/>
  <c r="BE79" i="9" s="1"/>
  <c r="GN79" i="9" a="1"/>
  <c r="GN79" i="9" s="1"/>
  <c r="GL79" i="9" a="1"/>
  <c r="GL79" i="9" s="1"/>
  <c r="AD79" i="14" s="1"/>
  <c r="GJ79" i="9" a="1"/>
  <c r="GJ79" i="9" s="1"/>
  <c r="GM79" i="9" a="1"/>
  <c r="GM79" i="9" s="1"/>
  <c r="GI79" i="9" a="1"/>
  <c r="GI79" i="9" s="1"/>
  <c r="Z79" i="10" s="1"/>
  <c r="AB82" i="8" s="1"/>
  <c r="GO79" i="9" a="1"/>
  <c r="GO79" i="9" s="1"/>
  <c r="N79" i="15" s="1"/>
  <c r="GK79" i="9" a="1"/>
  <c r="GK79" i="9" s="1"/>
  <c r="CF79" i="9" a="1"/>
  <c r="CF79" i="9" s="1"/>
  <c r="CD79" i="9" a="1"/>
  <c r="CD79" i="9" s="1"/>
  <c r="CB79" i="9" a="1"/>
  <c r="CB79" i="9" s="1"/>
  <c r="CG79" i="9" a="1"/>
  <c r="CG79" i="9" s="1"/>
  <c r="CC79" i="9" a="1"/>
  <c r="CC79" i="9" s="1"/>
  <c r="CE79" i="9" a="1"/>
  <c r="CE79" i="9" s="1"/>
  <c r="CA79" i="9" a="1"/>
  <c r="CA79" i="9" s="1"/>
  <c r="N79" i="10" s="1"/>
  <c r="HL79" i="9" a="1"/>
  <c r="HL79" i="9" s="1"/>
  <c r="HJ79" i="9" a="1"/>
  <c r="HJ79" i="9" s="1"/>
  <c r="AH79" i="14" s="1"/>
  <c r="HH79" i="9" a="1"/>
  <c r="HH79" i="9" s="1"/>
  <c r="HM79" i="9" a="1"/>
  <c r="HM79" i="9" s="1"/>
  <c r="Q79" i="15" s="1"/>
  <c r="HI79" i="9" a="1"/>
  <c r="HI79" i="9" s="1"/>
  <c r="HK79" i="9" a="1"/>
  <c r="HK79" i="9" s="1"/>
  <c r="HG79" i="9" a="1"/>
  <c r="HG79" i="9" s="1"/>
  <c r="AC79" i="10" s="1"/>
  <c r="AF82" i="8" s="1"/>
  <c r="I76" i="15"/>
  <c r="DE76" i="9"/>
  <c r="GW74" i="9" a="1"/>
  <c r="GW74" i="9" s="1"/>
  <c r="O74" i="15" s="1"/>
  <c r="GT74" i="9" a="1"/>
  <c r="GT74" i="9" s="1"/>
  <c r="AE74" i="14" s="1"/>
  <c r="GV74" i="9" a="1"/>
  <c r="GV74" i="9" s="1"/>
  <c r="GQ74" i="9" a="1"/>
  <c r="GQ74" i="9" s="1"/>
  <c r="AA74" i="10" s="1"/>
  <c r="AC77" i="8" s="1"/>
  <c r="GS74" i="9" a="1"/>
  <c r="GS74" i="9" s="1"/>
  <c r="GU74" i="9" a="1"/>
  <c r="GU74" i="9" s="1"/>
  <c r="GR74" i="9" a="1"/>
  <c r="GR74" i="9" s="1"/>
  <c r="AS74" i="9" a="1"/>
  <c r="AS74" i="9" s="1"/>
  <c r="E74" i="15" s="1"/>
  <c r="AQ74" i="9" a="1"/>
  <c r="AQ74" i="9" s="1"/>
  <c r="AO74" i="9" a="1"/>
  <c r="AO74" i="9" s="1"/>
  <c r="AM74" i="9" a="1"/>
  <c r="AM74" i="9" s="1"/>
  <c r="I74" i="10" s="1"/>
  <c r="S77" i="6" s="1"/>
  <c r="AP74" i="9" a="1"/>
  <c r="AP74" i="9" s="1"/>
  <c r="I74" i="14" s="1"/>
  <c r="AR74" i="9" a="1"/>
  <c r="AR74" i="9" s="1"/>
  <c r="AN74" i="9" a="1"/>
  <c r="AN74" i="9" s="1"/>
  <c r="EB74" i="9" a="1"/>
  <c r="EB74" i="9" s="1"/>
  <c r="DD74" i="9" s="1"/>
  <c r="DZ74" i="9" a="1"/>
  <c r="DZ74" i="9" s="1"/>
  <c r="DX74" i="9" a="1"/>
  <c r="DX74" i="9" s="1"/>
  <c r="CZ74" i="9" s="1"/>
  <c r="EA74" i="9" a="1"/>
  <c r="EA74" i="9" s="1"/>
  <c r="DC74" i="9" s="1"/>
  <c r="EC74" i="9" a="1"/>
  <c r="EC74" i="9" s="1"/>
  <c r="DW74" i="9" a="1"/>
  <c r="DW74" i="9" s="1"/>
  <c r="DY74" i="9" a="1"/>
  <c r="DY74" i="9" s="1"/>
  <c r="DA74" i="9" s="1"/>
  <c r="C77" i="8"/>
  <c r="C77" i="7"/>
  <c r="C77" i="6"/>
  <c r="C76" i="3"/>
  <c r="EK73" i="9" a="1"/>
  <c r="EK73" i="9" s="1"/>
  <c r="J73" i="15" s="1"/>
  <c r="EI73" i="9" a="1"/>
  <c r="EI73" i="9" s="1"/>
  <c r="EG73" i="9" a="1"/>
  <c r="EG73" i="9" s="1"/>
  <c r="EE73" i="9" a="1"/>
  <c r="EE73" i="9" s="1"/>
  <c r="T73" i="10" s="1"/>
  <c r="I76" i="7" s="1"/>
  <c r="EJ73" i="9" a="1"/>
  <c r="EJ73" i="9" s="1"/>
  <c r="EH73" i="9" a="1"/>
  <c r="EH73" i="9" s="1"/>
  <c r="Q73" i="14" s="1"/>
  <c r="EF73" i="9" a="1"/>
  <c r="EF73" i="9" s="1"/>
  <c r="IB73" i="9" a="1"/>
  <c r="IB73" i="9" s="1"/>
  <c r="HZ73" i="9" a="1"/>
  <c r="HZ73" i="9" s="1"/>
  <c r="AK73" i="14" s="1"/>
  <c r="HX73" i="9" a="1"/>
  <c r="HX73" i="9" s="1"/>
  <c r="HW73" i="9" a="1"/>
  <c r="HW73" i="9" s="1"/>
  <c r="AE73" i="10" s="1"/>
  <c r="AI76" i="8" s="1"/>
  <c r="HY73" i="9" a="1"/>
  <c r="HY73" i="9" s="1"/>
  <c r="IA73" i="9" a="1"/>
  <c r="IA73" i="9" s="1"/>
  <c r="IC73" i="9" a="1"/>
  <c r="IC73" i="9" s="1"/>
  <c r="S73" i="15" s="1"/>
  <c r="P70" i="14"/>
  <c r="DB70" i="9"/>
  <c r="AK83" i="9" a="1"/>
  <c r="AK83" i="9" s="1"/>
  <c r="D83" i="15" s="1"/>
  <c r="AI83" i="9" a="1"/>
  <c r="AI83" i="9" s="1"/>
  <c r="AG83" i="9" a="1"/>
  <c r="AG83" i="9" s="1"/>
  <c r="AE83" i="9" a="1"/>
  <c r="AE83" i="9" s="1"/>
  <c r="H83" i="10" s="1"/>
  <c r="AJ83" i="9" a="1"/>
  <c r="AJ83" i="9" s="1"/>
  <c r="AF83" i="9" a="1"/>
  <c r="AF83" i="9" s="1"/>
  <c r="AH83" i="9" a="1"/>
  <c r="AH83" i="9" s="1"/>
  <c r="H83" i="14" s="1"/>
  <c r="K84" i="6"/>
  <c r="L84" i="6" s="1"/>
  <c r="J84" i="6"/>
  <c r="AZ80" i="9" a="1"/>
  <c r="AZ80" i="9" s="1"/>
  <c r="AX80" i="9" a="1"/>
  <c r="AX80" i="9" s="1"/>
  <c r="AV80" i="9" a="1"/>
  <c r="AV80" i="9" s="1"/>
  <c r="BA80" i="9" a="1"/>
  <c r="BA80" i="9" s="1"/>
  <c r="AW80" i="9" a="1"/>
  <c r="AW80" i="9" s="1"/>
  <c r="AY80" i="9" a="1"/>
  <c r="AY80" i="9" s="1"/>
  <c r="AU80" i="9" a="1"/>
  <c r="AU80" i="9" s="1"/>
  <c r="J80" i="10" s="1"/>
  <c r="GF80" i="9" a="1"/>
  <c r="GF80" i="9" s="1"/>
  <c r="GD80" i="9" a="1"/>
  <c r="GD80" i="9" s="1"/>
  <c r="AC80" i="14" s="1"/>
  <c r="GB80" i="9" a="1"/>
  <c r="GB80" i="9" s="1"/>
  <c r="GG80" i="9" a="1"/>
  <c r="GG80" i="9" s="1"/>
  <c r="M80" i="15" s="1"/>
  <c r="GC80" i="9" a="1"/>
  <c r="GC80" i="9" s="1"/>
  <c r="GE80" i="9" a="1"/>
  <c r="GE80" i="9" s="1"/>
  <c r="GA80" i="9" a="1"/>
  <c r="GA80" i="9" s="1"/>
  <c r="Y80" i="10" s="1"/>
  <c r="AA83" i="8" s="1"/>
  <c r="AR80" i="9" a="1"/>
  <c r="AR80" i="9" s="1"/>
  <c r="AP80" i="9" a="1"/>
  <c r="AP80" i="9" s="1"/>
  <c r="I80" i="14" s="1"/>
  <c r="K80" i="14" s="1"/>
  <c r="L80" i="14" s="1"/>
  <c r="D80" i="14" s="1"/>
  <c r="AN80" i="9" a="1"/>
  <c r="AN80" i="9" s="1"/>
  <c r="AQ80" i="9" a="1"/>
  <c r="AQ80" i="9" s="1"/>
  <c r="AM80" i="9" a="1"/>
  <c r="AM80" i="9" s="1"/>
  <c r="I80" i="10" s="1"/>
  <c r="S83" i="6" s="1"/>
  <c r="AS80" i="9" a="1"/>
  <c r="AS80" i="9" s="1"/>
  <c r="E80" i="15" s="1"/>
  <c r="AO80" i="9" a="1"/>
  <c r="AO80" i="9" s="1"/>
  <c r="ER80" i="9" a="1"/>
  <c r="ER80" i="9" s="1"/>
  <c r="EP80" i="9" a="1"/>
  <c r="EP80" i="9" s="1"/>
  <c r="R80" i="14" s="1"/>
  <c r="EN80" i="9" a="1"/>
  <c r="EN80" i="9" s="1"/>
  <c r="ES80" i="9" a="1"/>
  <c r="ES80" i="9" s="1"/>
  <c r="K80" i="15" s="1"/>
  <c r="EO80" i="9" a="1"/>
  <c r="EO80" i="9" s="1"/>
  <c r="EQ80" i="9" a="1"/>
  <c r="EQ80" i="9" s="1"/>
  <c r="EM80" i="9" a="1"/>
  <c r="EM80" i="9" s="1"/>
  <c r="U80" i="10" s="1"/>
  <c r="J83" i="7" s="1"/>
  <c r="P83" i="7" s="1"/>
  <c r="C83" i="8"/>
  <c r="C83" i="7"/>
  <c r="C83" i="6"/>
  <c r="C82" i="3"/>
  <c r="GE76" i="9" a="1"/>
  <c r="GE76" i="9" s="1"/>
  <c r="GB76" i="9" a="1"/>
  <c r="GB76" i="9" s="1"/>
  <c r="GG76" i="9" a="1"/>
  <c r="GG76" i="9" s="1"/>
  <c r="M76" i="15" s="1"/>
  <c r="GD76" i="9" a="1"/>
  <c r="GD76" i="9" s="1"/>
  <c r="AC76" i="14" s="1"/>
  <c r="GF76" i="9" a="1"/>
  <c r="GF76" i="9" s="1"/>
  <c r="GA76" i="9" a="1"/>
  <c r="GA76" i="9" s="1"/>
  <c r="Y76" i="10" s="1"/>
  <c r="AA79" i="8" s="1"/>
  <c r="GC76" i="9" a="1"/>
  <c r="GC76" i="9" s="1"/>
  <c r="BQ76" i="9" a="1"/>
  <c r="BQ76" i="9" s="1"/>
  <c r="F76" i="15" s="1"/>
  <c r="BL76" i="9" a="1"/>
  <c r="BL76" i="9" s="1"/>
  <c r="BN76" i="9" a="1"/>
  <c r="BN76" i="9" s="1"/>
  <c r="J76" i="14" s="1"/>
  <c r="K76" i="14" s="1"/>
  <c r="BK76" i="9" a="1"/>
  <c r="BK76" i="9" s="1"/>
  <c r="L76" i="10" s="1"/>
  <c r="BP76" i="9" a="1"/>
  <c r="BP76" i="9" s="1"/>
  <c r="BM76" i="9" a="1"/>
  <c r="BM76" i="9" s="1"/>
  <c r="BO76" i="9" a="1"/>
  <c r="BO76" i="9" s="1"/>
  <c r="FY75" i="9" a="1"/>
  <c r="FY75" i="9" s="1"/>
  <c r="FT75" i="9" a="1"/>
  <c r="FT75" i="9" s="1"/>
  <c r="FV75" i="9" a="1"/>
  <c r="FV75" i="9" s="1"/>
  <c r="FS75" i="9" a="1"/>
  <c r="FS75" i="9" s="1"/>
  <c r="X75" i="10" s="1"/>
  <c r="FX75" i="9" a="1"/>
  <c r="FX75" i="9" s="1"/>
  <c r="FU75" i="9" a="1"/>
  <c r="FU75" i="9" s="1"/>
  <c r="FW75" i="9" a="1"/>
  <c r="FW75" i="9" s="1"/>
  <c r="AA75" i="9" a="1"/>
  <c r="AA75" i="9" s="1"/>
  <c r="X75" i="9" a="1"/>
  <c r="X75" i="9" s="1"/>
  <c r="AC75" i="9" a="1"/>
  <c r="AC75" i="9" s="1"/>
  <c r="C75" i="15" s="1"/>
  <c r="Z75" i="9" a="1"/>
  <c r="Z75" i="9" s="1"/>
  <c r="F75" i="14" s="1"/>
  <c r="AB75" i="9" a="1"/>
  <c r="AB75" i="9" s="1"/>
  <c r="W75" i="9" a="1"/>
  <c r="W75" i="9" s="1"/>
  <c r="G75" i="10" s="1"/>
  <c r="Y75" i="9" a="1"/>
  <c r="Y75" i="9" s="1"/>
  <c r="FO74" i="9" a="1"/>
  <c r="FO74" i="9" s="1"/>
  <c r="FL74" i="9" a="1"/>
  <c r="FL74" i="9" s="1"/>
  <c r="FQ74" i="9" a="1"/>
  <c r="FQ74" i="9" s="1"/>
  <c r="FN74" i="9" a="1"/>
  <c r="FN74" i="9" s="1"/>
  <c r="FP74" i="9" a="1"/>
  <c r="FP74" i="9" s="1"/>
  <c r="FK74" i="9" a="1"/>
  <c r="FK74" i="9" s="1"/>
  <c r="W74" i="10" s="1"/>
  <c r="FM74" i="9" a="1"/>
  <c r="FM74" i="9" s="1"/>
  <c r="M74" i="9" a="1"/>
  <c r="M74" i="9" s="1"/>
  <c r="K74" i="9" a="1"/>
  <c r="K74" i="9" s="1"/>
  <c r="I74" i="9" a="1"/>
  <c r="I74" i="9" s="1"/>
  <c r="G74" i="9" a="1"/>
  <c r="G74" i="9" s="1"/>
  <c r="H74" i="9" a="1"/>
  <c r="H74" i="9" s="1"/>
  <c r="J74" i="9" a="1"/>
  <c r="J74" i="9" s="1"/>
  <c r="L74" i="9" a="1"/>
  <c r="L74" i="9" s="1"/>
  <c r="DM73" i="9" a="1"/>
  <c r="DM73" i="9" s="1"/>
  <c r="G73" i="15" s="1"/>
  <c r="DK73" i="9" a="1"/>
  <c r="DK73" i="9" s="1"/>
  <c r="DI73" i="9" a="1"/>
  <c r="DI73" i="9" s="1"/>
  <c r="DG73" i="9" a="1"/>
  <c r="DG73" i="9" s="1"/>
  <c r="Q73" i="10" s="1"/>
  <c r="F76" i="7" s="1"/>
  <c r="DL73" i="9" a="1"/>
  <c r="DL73" i="9" s="1"/>
  <c r="DJ73" i="9" a="1"/>
  <c r="DJ73" i="9" s="1"/>
  <c r="N73" i="14" s="1"/>
  <c r="DH73" i="9" a="1"/>
  <c r="DH73" i="9" s="1"/>
  <c r="M73" i="9" a="1"/>
  <c r="M73" i="9" s="1"/>
  <c r="K73" i="9" a="1"/>
  <c r="K73" i="9" s="1"/>
  <c r="I73" i="9" a="1"/>
  <c r="I73" i="9" s="1"/>
  <c r="G73" i="9" a="1"/>
  <c r="G73" i="9" s="1"/>
  <c r="L73" i="9" a="1"/>
  <c r="L73" i="9" s="1"/>
  <c r="J73" i="9" a="1"/>
  <c r="J73" i="9" s="1"/>
  <c r="H73" i="9" a="1"/>
  <c r="H73" i="9" s="1"/>
  <c r="FA72" i="9" a="1"/>
  <c r="FA72" i="9" s="1"/>
  <c r="EY72" i="9" a="1"/>
  <c r="EY72" i="9" s="1"/>
  <c r="EW72" i="9" a="1"/>
  <c r="EW72" i="9" s="1"/>
  <c r="EU72" i="9" a="1"/>
  <c r="EU72" i="9" s="1"/>
  <c r="J133" i="12" s="1"/>
  <c r="EZ72" i="9" a="1"/>
  <c r="EZ72" i="9" s="1"/>
  <c r="EX72" i="9" a="1"/>
  <c r="EX72" i="9" s="1"/>
  <c r="W72" i="14" s="1"/>
  <c r="X72" i="14" s="1"/>
  <c r="T72" i="14" s="1"/>
  <c r="EV72" i="9" a="1"/>
  <c r="EV72" i="9" s="1"/>
  <c r="U72" i="9" a="1"/>
  <c r="U72" i="9" s="1"/>
  <c r="B72" i="15" s="1"/>
  <c r="S72" i="9" a="1"/>
  <c r="S72" i="9" s="1"/>
  <c r="Q72" i="9" a="1"/>
  <c r="Q72" i="9" s="1"/>
  <c r="O72" i="9" a="1"/>
  <c r="O72" i="9" s="1"/>
  <c r="F72" i="10" s="1"/>
  <c r="T72" i="9" a="1"/>
  <c r="T72" i="9" s="1"/>
  <c r="R72" i="9" a="1"/>
  <c r="R72" i="9" s="1"/>
  <c r="E72" i="14" s="1"/>
  <c r="P72" i="9" a="1"/>
  <c r="P72" i="9" s="1"/>
  <c r="EC71" i="9" a="1"/>
  <c r="EC71" i="9" s="1"/>
  <c r="EA71" i="9" a="1"/>
  <c r="EA71" i="9" s="1"/>
  <c r="DC71" i="9" s="1"/>
  <c r="DY71" i="9" a="1"/>
  <c r="DY71" i="9" s="1"/>
  <c r="DA71" i="9" s="1"/>
  <c r="DW71" i="9" a="1"/>
  <c r="DW71" i="9" s="1"/>
  <c r="EB71" i="9" a="1"/>
  <c r="EB71" i="9" s="1"/>
  <c r="DD71" i="9" s="1"/>
  <c r="DZ71" i="9" a="1"/>
  <c r="DZ71" i="9" s="1"/>
  <c r="DX71" i="9" a="1"/>
  <c r="DX71" i="9" s="1"/>
  <c r="CZ71" i="9" s="1"/>
  <c r="L74" i="7"/>
  <c r="IC70" i="9" a="1"/>
  <c r="IC70" i="9" s="1"/>
  <c r="S70" i="15" s="1"/>
  <c r="IA70" i="9" a="1"/>
  <c r="IA70" i="9" s="1"/>
  <c r="HY70" i="9" a="1"/>
  <c r="HY70" i="9" s="1"/>
  <c r="HW70" i="9" a="1"/>
  <c r="HW70" i="9" s="1"/>
  <c r="AE70" i="10" s="1"/>
  <c r="AI73" i="8" s="1"/>
  <c r="AL73" i="8" s="1"/>
  <c r="IB70" i="9" a="1"/>
  <c r="IB70" i="9" s="1"/>
  <c r="HZ70" i="9" a="1"/>
  <c r="HZ70" i="9" s="1"/>
  <c r="AK70" i="14" s="1"/>
  <c r="AN70" i="14" s="1"/>
  <c r="HX70" i="9" a="1"/>
  <c r="HX70" i="9" s="1"/>
  <c r="AH73" i="8"/>
  <c r="CW70" i="9" a="1"/>
  <c r="CW70" i="9" s="1"/>
  <c r="CU70" i="9" a="1"/>
  <c r="CU70" i="9" s="1"/>
  <c r="CS70" i="9" a="1"/>
  <c r="CS70" i="9" s="1"/>
  <c r="CQ70" i="9" a="1"/>
  <c r="CQ70" i="9" s="1"/>
  <c r="P70" i="10" s="1"/>
  <c r="CV70" i="9" a="1"/>
  <c r="CV70" i="9" s="1"/>
  <c r="CT70" i="9" a="1"/>
  <c r="CT70" i="9" s="1"/>
  <c r="CR70" i="9" a="1"/>
  <c r="CR70" i="9" s="1"/>
  <c r="HM68" i="9" a="1"/>
  <c r="HM68" i="9" s="1"/>
  <c r="Q68" i="15" s="1"/>
  <c r="HK68" i="9" a="1"/>
  <c r="HK68" i="9" s="1"/>
  <c r="HI68" i="9" a="1"/>
  <c r="HI68" i="9" s="1"/>
  <c r="HG68" i="9" a="1"/>
  <c r="HG68" i="9" s="1"/>
  <c r="AC68" i="10" s="1"/>
  <c r="AF71" i="8" s="1"/>
  <c r="HL68" i="9" a="1"/>
  <c r="HL68" i="9" s="1"/>
  <c r="HJ68" i="9" a="1"/>
  <c r="HJ68" i="9" s="1"/>
  <c r="AH68" i="14" s="1"/>
  <c r="HH68" i="9" a="1"/>
  <c r="HH68" i="9" s="1"/>
  <c r="CG68" i="9" a="1"/>
  <c r="CG68" i="9" s="1"/>
  <c r="CE68" i="9" a="1"/>
  <c r="CE68" i="9" s="1"/>
  <c r="CC68" i="9" a="1"/>
  <c r="CC68" i="9" s="1"/>
  <c r="CA68" i="9" a="1"/>
  <c r="CA68" i="9" s="1"/>
  <c r="N68" i="10" s="1"/>
  <c r="CF68" i="9" a="1"/>
  <c r="CF68" i="9" s="1"/>
  <c r="CD68" i="9" a="1"/>
  <c r="CD68" i="9" s="1"/>
  <c r="CB68" i="9" a="1"/>
  <c r="CB68" i="9" s="1"/>
  <c r="GO67" i="9" a="1"/>
  <c r="GO67" i="9" s="1"/>
  <c r="N67" i="15" s="1"/>
  <c r="GM67" i="9" a="1"/>
  <c r="GM67" i="9" s="1"/>
  <c r="GK67" i="9" a="1"/>
  <c r="GK67" i="9" s="1"/>
  <c r="GI67" i="9" a="1"/>
  <c r="GI67" i="9" s="1"/>
  <c r="Z67" i="10" s="1"/>
  <c r="AB70" i="8" s="1"/>
  <c r="GN67" i="9" a="1"/>
  <c r="GN67" i="9" s="1"/>
  <c r="GL67" i="9" a="1"/>
  <c r="GL67" i="9" s="1"/>
  <c r="AD67" i="14" s="1"/>
  <c r="GJ67" i="9" a="1"/>
  <c r="GJ67" i="9" s="1"/>
  <c r="BI67" i="9" a="1"/>
  <c r="BI67" i="9" s="1"/>
  <c r="BG67" i="9" a="1"/>
  <c r="BG67" i="9" s="1"/>
  <c r="BE67" i="9" a="1"/>
  <c r="BE67" i="9" s="1"/>
  <c r="BC67" i="9" a="1"/>
  <c r="BC67" i="9" s="1"/>
  <c r="K67" i="10" s="1"/>
  <c r="BH67" i="9" a="1"/>
  <c r="BH67" i="9" s="1"/>
  <c r="BF67" i="9" a="1"/>
  <c r="BF67" i="9" s="1"/>
  <c r="BD67" i="9" a="1"/>
  <c r="BD67" i="9" s="1"/>
  <c r="FQ66" i="9" a="1"/>
  <c r="FQ66" i="9" s="1"/>
  <c r="FO66" i="9" a="1"/>
  <c r="FO66" i="9" s="1"/>
  <c r="FM66" i="9" a="1"/>
  <c r="FM66" i="9" s="1"/>
  <c r="FK66" i="9" a="1"/>
  <c r="FK66" i="9" s="1"/>
  <c r="W66" i="10" s="1"/>
  <c r="FP66" i="9" a="1"/>
  <c r="FP66" i="9" s="1"/>
  <c r="FN66" i="9" a="1"/>
  <c r="FN66" i="9" s="1"/>
  <c r="FL66" i="9" a="1"/>
  <c r="FL66" i="9" s="1"/>
  <c r="AK66" i="9" a="1"/>
  <c r="AK66" i="9" s="1"/>
  <c r="D66" i="15" s="1"/>
  <c r="AI66" i="9" a="1"/>
  <c r="AI66" i="9" s="1"/>
  <c r="AG66" i="9" a="1"/>
  <c r="AG66" i="9" s="1"/>
  <c r="AE66" i="9" a="1"/>
  <c r="AE66" i="9" s="1"/>
  <c r="H66" i="10" s="1"/>
  <c r="AJ66" i="9" a="1"/>
  <c r="AJ66" i="9" s="1"/>
  <c r="AH66" i="9" a="1"/>
  <c r="AH66" i="9" s="1"/>
  <c r="H66" i="14" s="1"/>
  <c r="L66" i="14" s="1"/>
  <c r="AF66" i="9" a="1"/>
  <c r="AF66" i="9" s="1"/>
  <c r="G69" i="6"/>
  <c r="H69" i="6" s="1"/>
  <c r="I69" i="6" s="1"/>
  <c r="F69" i="6"/>
  <c r="FA64" i="9" a="1"/>
  <c r="FA64" i="9" s="1"/>
  <c r="EY64" i="9" a="1"/>
  <c r="EY64" i="9" s="1"/>
  <c r="EW64" i="9" a="1"/>
  <c r="EW64" i="9" s="1"/>
  <c r="EU64" i="9" a="1"/>
  <c r="EU64" i="9" s="1"/>
  <c r="J118" i="12" s="1"/>
  <c r="Q67" i="8" s="1"/>
  <c r="R67" i="8" s="1"/>
  <c r="X67" i="8" s="1"/>
  <c r="S66" i="3" s="1"/>
  <c r="EZ64" i="9" a="1"/>
  <c r="EZ64" i="9" s="1"/>
  <c r="EX64" i="9" a="1"/>
  <c r="EX64" i="9" s="1"/>
  <c r="W64" i="14" s="1"/>
  <c r="X64" i="14" s="1"/>
  <c r="T64" i="14" s="1"/>
  <c r="EV64" i="9" a="1"/>
  <c r="EV64" i="9" s="1"/>
  <c r="U64" i="9" a="1"/>
  <c r="U64" i="9" s="1"/>
  <c r="B64" i="15" s="1"/>
  <c r="S64" i="9" a="1"/>
  <c r="S64" i="9" s="1"/>
  <c r="Q64" i="9" a="1"/>
  <c r="Q64" i="9" s="1"/>
  <c r="O64" i="9" a="1"/>
  <c r="O64" i="9" s="1"/>
  <c r="F64" i="10" s="1"/>
  <c r="T64" i="9" a="1"/>
  <c r="T64" i="9" s="1"/>
  <c r="R64" i="9" a="1"/>
  <c r="R64" i="9" s="1"/>
  <c r="E64" i="14" s="1"/>
  <c r="P64" i="9" a="1"/>
  <c r="P64" i="9" s="1"/>
  <c r="EB63" i="9" a="1"/>
  <c r="EB63" i="9" s="1"/>
  <c r="DD63" i="9" s="1"/>
  <c r="DZ63" i="9" a="1"/>
  <c r="DZ63" i="9" s="1"/>
  <c r="DX63" i="9" a="1"/>
  <c r="DX63" i="9" s="1"/>
  <c r="CZ63" i="9" s="1"/>
  <c r="EA63" i="9" a="1"/>
  <c r="EA63" i="9" s="1"/>
  <c r="DC63" i="9" s="1"/>
  <c r="DW63" i="9" a="1"/>
  <c r="DW63" i="9" s="1"/>
  <c r="EC63" i="9" a="1"/>
  <c r="EC63" i="9" s="1"/>
  <c r="DY63" i="9" a="1"/>
  <c r="DY63" i="9" s="1"/>
  <c r="DA63" i="9" s="1"/>
  <c r="IB62" i="9" a="1"/>
  <c r="IB62" i="9" s="1"/>
  <c r="HZ62" i="9" a="1"/>
  <c r="HZ62" i="9" s="1"/>
  <c r="AK62" i="14" s="1"/>
  <c r="AN62" i="14" s="1"/>
  <c r="HX62" i="9" a="1"/>
  <c r="HX62" i="9" s="1"/>
  <c r="IA62" i="9" a="1"/>
  <c r="IA62" i="9" s="1"/>
  <c r="HW62" i="9" a="1"/>
  <c r="HW62" i="9" s="1"/>
  <c r="AE62" i="10" s="1"/>
  <c r="AI65" i="8" s="1"/>
  <c r="AL65" i="8" s="1"/>
  <c r="IC62" i="9" a="1"/>
  <c r="IC62" i="9" s="1"/>
  <c r="S62" i="15" s="1"/>
  <c r="HY62" i="9" a="1"/>
  <c r="HY62" i="9" s="1"/>
  <c r="CV62" i="9" a="1"/>
  <c r="CV62" i="9" s="1"/>
  <c r="CT62" i="9" a="1"/>
  <c r="CT62" i="9" s="1"/>
  <c r="CR62" i="9" a="1"/>
  <c r="CR62" i="9" s="1"/>
  <c r="CW62" i="9" a="1"/>
  <c r="CW62" i="9" s="1"/>
  <c r="CS62" i="9" a="1"/>
  <c r="CS62" i="9" s="1"/>
  <c r="CU62" i="9" a="1"/>
  <c r="CU62" i="9" s="1"/>
  <c r="CQ62" i="9" a="1"/>
  <c r="CQ62" i="9" s="1"/>
  <c r="P62" i="10" s="1"/>
  <c r="GN59" i="9" a="1"/>
  <c r="GN59" i="9" s="1"/>
  <c r="GL59" i="9" a="1"/>
  <c r="GL59" i="9" s="1"/>
  <c r="AD59" i="14" s="1"/>
  <c r="AG59" i="14" s="1"/>
  <c r="GJ59" i="9" a="1"/>
  <c r="GJ59" i="9" s="1"/>
  <c r="GM59" i="9" a="1"/>
  <c r="GM59" i="9" s="1"/>
  <c r="GI59" i="9" a="1"/>
  <c r="GI59" i="9" s="1"/>
  <c r="Z59" i="10" s="1"/>
  <c r="AB62" i="8" s="1"/>
  <c r="GO59" i="9" a="1"/>
  <c r="GO59" i="9" s="1"/>
  <c r="N59" i="15" s="1"/>
  <c r="GK59" i="9" a="1"/>
  <c r="GK59" i="9" s="1"/>
  <c r="BH59" i="9" a="1"/>
  <c r="BH59" i="9" s="1"/>
  <c r="BF59" i="9" a="1"/>
  <c r="BF59" i="9" s="1"/>
  <c r="BD59" i="9" a="1"/>
  <c r="BD59" i="9" s="1"/>
  <c r="BG59" i="9" a="1"/>
  <c r="BG59" i="9" s="1"/>
  <c r="BC59" i="9" a="1"/>
  <c r="BC59" i="9" s="1"/>
  <c r="K59" i="10" s="1"/>
  <c r="BI59" i="9" a="1"/>
  <c r="BI59" i="9" s="1"/>
  <c r="BE59" i="9" a="1"/>
  <c r="BE59" i="9" s="1"/>
  <c r="FP58" i="9" a="1"/>
  <c r="FP58" i="9" s="1"/>
  <c r="FN58" i="9" a="1"/>
  <c r="FN58" i="9" s="1"/>
  <c r="FL58" i="9" a="1"/>
  <c r="FL58" i="9" s="1"/>
  <c r="FO58" i="9" a="1"/>
  <c r="FO58" i="9" s="1"/>
  <c r="FK58" i="9" a="1"/>
  <c r="FK58" i="9" s="1"/>
  <c r="W58" i="10" s="1"/>
  <c r="FQ58" i="9" a="1"/>
  <c r="FQ58" i="9" s="1"/>
  <c r="FM58" i="9" a="1"/>
  <c r="FM58" i="9" s="1"/>
  <c r="AJ58" i="9" a="1"/>
  <c r="AJ58" i="9" s="1"/>
  <c r="AH58" i="9" a="1"/>
  <c r="AH58" i="9" s="1"/>
  <c r="H58" i="14" s="1"/>
  <c r="L58" i="14" s="1"/>
  <c r="AF58" i="9" a="1"/>
  <c r="AF58" i="9" s="1"/>
  <c r="AI58" i="9" a="1"/>
  <c r="AI58" i="9" s="1"/>
  <c r="AE58" i="9" a="1"/>
  <c r="AE58" i="9" s="1"/>
  <c r="H58" i="10" s="1"/>
  <c r="AK58" i="9" a="1"/>
  <c r="AK58" i="9" s="1"/>
  <c r="D58" i="15" s="1"/>
  <c r="AG58" i="9" a="1"/>
  <c r="AG58" i="9" s="1"/>
  <c r="BQ69" i="9" a="1"/>
  <c r="BQ69" i="9" s="1"/>
  <c r="F69" i="15" s="1"/>
  <c r="BO69" i="9" a="1"/>
  <c r="BO69" i="9" s="1"/>
  <c r="BM69" i="9" a="1"/>
  <c r="BM69" i="9" s="1"/>
  <c r="BK69" i="9" a="1"/>
  <c r="BK69" i="9" s="1"/>
  <c r="L69" i="10" s="1"/>
  <c r="BP69" i="9" a="1"/>
  <c r="BP69" i="9" s="1"/>
  <c r="BN69" i="9" a="1"/>
  <c r="BN69" i="9" s="1"/>
  <c r="J69" i="14" s="1"/>
  <c r="BL69" i="9" a="1"/>
  <c r="BL69" i="9" s="1"/>
  <c r="BQ65" i="9" a="1"/>
  <c r="BQ65" i="9" s="1"/>
  <c r="F65" i="15" s="1"/>
  <c r="BO65" i="9" a="1"/>
  <c r="BO65" i="9" s="1"/>
  <c r="BM65" i="9" a="1"/>
  <c r="BM65" i="9" s="1"/>
  <c r="BK65" i="9" a="1"/>
  <c r="BK65" i="9" s="1"/>
  <c r="L65" i="10" s="1"/>
  <c r="BP65" i="9" a="1"/>
  <c r="BP65" i="9" s="1"/>
  <c r="BN65" i="9" a="1"/>
  <c r="BN65" i="9" s="1"/>
  <c r="J65" i="14" s="1"/>
  <c r="BL65" i="9" a="1"/>
  <c r="BL65" i="9" s="1"/>
  <c r="G65" i="6"/>
  <c r="H65" i="6" s="1"/>
  <c r="F65" i="6"/>
  <c r="IC61" i="9" a="1"/>
  <c r="IC61" i="9" s="1"/>
  <c r="S61" i="15" s="1"/>
  <c r="IA61" i="9" a="1"/>
  <c r="IA61" i="9" s="1"/>
  <c r="HY61" i="9" a="1"/>
  <c r="HY61" i="9" s="1"/>
  <c r="HW61" i="9" a="1"/>
  <c r="HW61" i="9" s="1"/>
  <c r="AE61" i="10" s="1"/>
  <c r="AI64" i="8" s="1"/>
  <c r="HZ61" i="9" a="1"/>
  <c r="HZ61" i="9" s="1"/>
  <c r="AK61" i="14" s="1"/>
  <c r="IB61" i="9" a="1"/>
  <c r="IB61" i="9" s="1"/>
  <c r="HX61" i="9" a="1"/>
  <c r="HX61" i="9" s="1"/>
  <c r="GW60" i="9" a="1"/>
  <c r="GW60" i="9" s="1"/>
  <c r="O60" i="15" s="1"/>
  <c r="GU60" i="9" a="1"/>
  <c r="GU60" i="9" s="1"/>
  <c r="GS60" i="9" a="1"/>
  <c r="GS60" i="9" s="1"/>
  <c r="GQ60" i="9" a="1"/>
  <c r="GQ60" i="9" s="1"/>
  <c r="AA60" i="10" s="1"/>
  <c r="AC63" i="8" s="1"/>
  <c r="GT60" i="9" a="1"/>
  <c r="GT60" i="9" s="1"/>
  <c r="AE60" i="14" s="1"/>
  <c r="GV60" i="9" a="1"/>
  <c r="GV60" i="9" s="1"/>
  <c r="GR60" i="9" a="1"/>
  <c r="GR60" i="9" s="1"/>
  <c r="DT60" i="9" a="1"/>
  <c r="DT60" i="9" s="1"/>
  <c r="DR60" i="9" a="1"/>
  <c r="DR60" i="9" s="1"/>
  <c r="O60" i="14" s="1"/>
  <c r="DP60" i="9" a="1"/>
  <c r="DP60" i="9" s="1"/>
  <c r="DU60" i="9" a="1"/>
  <c r="DU60" i="9" s="1"/>
  <c r="H60" i="15" s="1"/>
  <c r="DQ60" i="9" a="1"/>
  <c r="DQ60" i="9" s="1"/>
  <c r="DS60" i="9" a="1"/>
  <c r="DS60" i="9" s="1"/>
  <c r="DO60" i="9" a="1"/>
  <c r="DO60" i="9" s="1"/>
  <c r="R60" i="10" s="1"/>
  <c r="G63" i="7" s="1"/>
  <c r="IR60" i="9" a="1"/>
  <c r="IR60" i="9" s="1"/>
  <c r="IP60" i="9" a="1"/>
  <c r="IP60" i="9" s="1"/>
  <c r="AM60" i="14" s="1"/>
  <c r="IN60" i="9" a="1"/>
  <c r="IN60" i="9" s="1"/>
  <c r="IS60" i="9" a="1"/>
  <c r="IS60" i="9" s="1"/>
  <c r="U60" i="15" s="1"/>
  <c r="IO60" i="9" a="1"/>
  <c r="IO60" i="9" s="1"/>
  <c r="IQ60" i="9" a="1"/>
  <c r="IQ60" i="9" s="1"/>
  <c r="IM60" i="9" a="1"/>
  <c r="IM60" i="9" s="1"/>
  <c r="AG60" i="10" s="1"/>
  <c r="AK63" i="8" s="1"/>
  <c r="AL63" i="8" s="1"/>
  <c r="EB60" i="9" a="1"/>
  <c r="EB60" i="9" s="1"/>
  <c r="DD60" i="9" s="1"/>
  <c r="DZ60" i="9" a="1"/>
  <c r="DZ60" i="9" s="1"/>
  <c r="DX60" i="9" a="1"/>
  <c r="DX60" i="9" s="1"/>
  <c r="CZ60" i="9" s="1"/>
  <c r="EC60" i="9" a="1"/>
  <c r="EC60" i="9" s="1"/>
  <c r="DY60" i="9" a="1"/>
  <c r="DY60" i="9" s="1"/>
  <c r="DA60" i="9" s="1"/>
  <c r="EA60" i="9" a="1"/>
  <c r="EA60" i="9" s="1"/>
  <c r="DC60" i="9" s="1"/>
  <c r="DW60" i="9" a="1"/>
  <c r="DW60" i="9" s="1"/>
  <c r="C63" i="8"/>
  <c r="C63" i="7"/>
  <c r="C63" i="6"/>
  <c r="C62" i="3"/>
  <c r="AH62" i="8"/>
  <c r="HU57" i="9" a="1"/>
  <c r="HU57" i="9" s="1"/>
  <c r="R57" i="15" s="1"/>
  <c r="HS57" i="9" a="1"/>
  <c r="HS57" i="9" s="1"/>
  <c r="HQ57" i="9" a="1"/>
  <c r="HQ57" i="9" s="1"/>
  <c r="HO57" i="9" a="1"/>
  <c r="HO57" i="9" s="1"/>
  <c r="AD57" i="10" s="1"/>
  <c r="AG60" i="8" s="1"/>
  <c r="HR57" i="9" a="1"/>
  <c r="HR57" i="9" s="1"/>
  <c r="AI57" i="14" s="1"/>
  <c r="HT57" i="9" a="1"/>
  <c r="HT57" i="9" s="1"/>
  <c r="HP57" i="9" a="1"/>
  <c r="HP57" i="9" s="1"/>
  <c r="AR57" i="9" a="1"/>
  <c r="AR57" i="9" s="1"/>
  <c r="AP57" i="9" a="1"/>
  <c r="AP57" i="9" s="1"/>
  <c r="I57" i="14" s="1"/>
  <c r="AN57" i="9" a="1"/>
  <c r="AN57" i="9" s="1"/>
  <c r="AO57" i="9" a="1"/>
  <c r="AO57" i="9" s="1"/>
  <c r="AQ57" i="9" a="1"/>
  <c r="AQ57" i="9" s="1"/>
  <c r="AS57" i="9" a="1"/>
  <c r="AS57" i="9" s="1"/>
  <c r="E57" i="15" s="1"/>
  <c r="AM57" i="9" a="1"/>
  <c r="AM57" i="9" s="1"/>
  <c r="I57" i="10" s="1"/>
  <c r="S60" i="6" s="1"/>
  <c r="ER57" i="9" a="1"/>
  <c r="ER57" i="9" s="1"/>
  <c r="EP57" i="9" a="1"/>
  <c r="EP57" i="9" s="1"/>
  <c r="R57" i="14" s="1"/>
  <c r="EN57" i="9" a="1"/>
  <c r="EN57" i="9" s="1"/>
  <c r="EQ57" i="9" a="1"/>
  <c r="EQ57" i="9" s="1"/>
  <c r="ES57" i="9" a="1"/>
  <c r="ES57" i="9" s="1"/>
  <c r="K57" i="15" s="1"/>
  <c r="EM57" i="9" a="1"/>
  <c r="EM57" i="9" s="1"/>
  <c r="U57" i="10" s="1"/>
  <c r="J60" i="7" s="1"/>
  <c r="P60" i="7" s="1"/>
  <c r="EO57" i="9" a="1"/>
  <c r="EO57" i="9" s="1"/>
  <c r="HL57" i="9" a="1"/>
  <c r="HL57" i="9" s="1"/>
  <c r="HJ57" i="9" a="1"/>
  <c r="HJ57" i="9" s="1"/>
  <c r="AH57" i="14" s="1"/>
  <c r="AJ57" i="14" s="1"/>
  <c r="HH57" i="9" a="1"/>
  <c r="HH57" i="9" s="1"/>
  <c r="HM57" i="9" a="1"/>
  <c r="HM57" i="9" s="1"/>
  <c r="Q57" i="15" s="1"/>
  <c r="HI57" i="9" a="1"/>
  <c r="HI57" i="9" s="1"/>
  <c r="HK57" i="9" a="1"/>
  <c r="HK57" i="9" s="1"/>
  <c r="HG57" i="9" a="1"/>
  <c r="HG57" i="9" s="1"/>
  <c r="AC57" i="10" s="1"/>
  <c r="AF60" i="8" s="1"/>
  <c r="AH60" i="8" s="1"/>
  <c r="GF56" i="9" a="1"/>
  <c r="GF56" i="9" s="1"/>
  <c r="GD56" i="9" a="1"/>
  <c r="GD56" i="9" s="1"/>
  <c r="AC56" i="14" s="1"/>
  <c r="GB56" i="9" a="1"/>
  <c r="GB56" i="9" s="1"/>
  <c r="GG56" i="9" a="1"/>
  <c r="GG56" i="9" s="1"/>
  <c r="M56" i="15" s="1"/>
  <c r="GE56" i="9" a="1"/>
  <c r="GE56" i="9" s="1"/>
  <c r="GC56" i="9" a="1"/>
  <c r="GC56" i="9" s="1"/>
  <c r="GA56" i="9" a="1"/>
  <c r="GA56" i="9" s="1"/>
  <c r="Y56" i="10" s="1"/>
  <c r="AA59" i="8" s="1"/>
  <c r="AZ56" i="9" a="1"/>
  <c r="AZ56" i="9" s="1"/>
  <c r="AX56" i="9" a="1"/>
  <c r="AX56" i="9" s="1"/>
  <c r="AV56" i="9" a="1"/>
  <c r="AV56" i="9" s="1"/>
  <c r="BA56" i="9" a="1"/>
  <c r="BA56" i="9" s="1"/>
  <c r="AY56" i="9" a="1"/>
  <c r="AY56" i="9" s="1"/>
  <c r="AW56" i="9" a="1"/>
  <c r="AW56" i="9" s="1"/>
  <c r="AU56" i="9" a="1"/>
  <c r="AU56" i="9" s="1"/>
  <c r="J56" i="10" s="1"/>
  <c r="IB54" i="9" a="1"/>
  <c r="IB54" i="9" s="1"/>
  <c r="HZ54" i="9" a="1"/>
  <c r="HZ54" i="9" s="1"/>
  <c r="AK54" i="14" s="1"/>
  <c r="AN54" i="14" s="1"/>
  <c r="HX54" i="9" a="1"/>
  <c r="HX54" i="9" s="1"/>
  <c r="IC54" i="9" a="1"/>
  <c r="IC54" i="9" s="1"/>
  <c r="S54" i="15" s="1"/>
  <c r="IA54" i="9" a="1"/>
  <c r="IA54" i="9" s="1"/>
  <c r="HY54" i="9" a="1"/>
  <c r="HY54" i="9" s="1"/>
  <c r="HW54" i="9" a="1"/>
  <c r="HW54" i="9" s="1"/>
  <c r="AE54" i="10" s="1"/>
  <c r="AI57" i="8" s="1"/>
  <c r="AL57" i="8" s="1"/>
  <c r="GV54" i="9" a="1"/>
  <c r="GV54" i="9" s="1"/>
  <c r="GT54" i="9" a="1"/>
  <c r="GT54" i="9" s="1"/>
  <c r="AE54" i="14" s="1"/>
  <c r="GR54" i="9" a="1"/>
  <c r="GR54" i="9" s="1"/>
  <c r="GW54" i="9" a="1"/>
  <c r="GW54" i="9" s="1"/>
  <c r="O54" i="15" s="1"/>
  <c r="GU54" i="9" a="1"/>
  <c r="GU54" i="9" s="1"/>
  <c r="GS54" i="9" a="1"/>
  <c r="GS54" i="9" s="1"/>
  <c r="GQ54" i="9" a="1"/>
  <c r="GQ54" i="9" s="1"/>
  <c r="AA54" i="10" s="1"/>
  <c r="AC57" i="8" s="1"/>
  <c r="FP54" i="9" a="1"/>
  <c r="FP54" i="9" s="1"/>
  <c r="FN54" i="9" a="1"/>
  <c r="FN54" i="9" s="1"/>
  <c r="FL54" i="9" a="1"/>
  <c r="FL54" i="9" s="1"/>
  <c r="FQ54" i="9" a="1"/>
  <c r="FQ54" i="9" s="1"/>
  <c r="FO54" i="9" a="1"/>
  <c r="FO54" i="9" s="1"/>
  <c r="FM54" i="9" a="1"/>
  <c r="FM54" i="9" s="1"/>
  <c r="FK54" i="9" a="1"/>
  <c r="FK54" i="9" s="1"/>
  <c r="W54" i="10" s="1"/>
  <c r="EJ54" i="9" a="1"/>
  <c r="EJ54" i="9" s="1"/>
  <c r="EH54" i="9" a="1"/>
  <c r="EH54" i="9" s="1"/>
  <c r="Q54" i="14" s="1"/>
  <c r="EF54" i="9" a="1"/>
  <c r="EF54" i="9" s="1"/>
  <c r="EK54" i="9" a="1"/>
  <c r="EK54" i="9" s="1"/>
  <c r="J54" i="15" s="1"/>
  <c r="EI54" i="9" a="1"/>
  <c r="EI54" i="9" s="1"/>
  <c r="EG54" i="9" a="1"/>
  <c r="EG54" i="9" s="1"/>
  <c r="EE54" i="9" a="1"/>
  <c r="EE54" i="9" s="1"/>
  <c r="T54" i="10" s="1"/>
  <c r="I57" i="7" s="1"/>
  <c r="O57" i="7" s="1"/>
  <c r="CV54" i="9" a="1"/>
  <c r="CV54" i="9" s="1"/>
  <c r="CT54" i="9" a="1"/>
  <c r="CT54" i="9" s="1"/>
  <c r="CR54" i="9" a="1"/>
  <c r="CR54" i="9" s="1"/>
  <c r="CW54" i="9" a="1"/>
  <c r="CW54" i="9" s="1"/>
  <c r="CU54" i="9" a="1"/>
  <c r="CU54" i="9" s="1"/>
  <c r="CS54" i="9" a="1"/>
  <c r="CS54" i="9" s="1"/>
  <c r="CQ54" i="9" a="1"/>
  <c r="CQ54" i="9" s="1"/>
  <c r="P54" i="10" s="1"/>
  <c r="BP54" i="9" a="1"/>
  <c r="BP54" i="9" s="1"/>
  <c r="BN54" i="9" a="1"/>
  <c r="BN54" i="9" s="1"/>
  <c r="J54" i="14" s="1"/>
  <c r="K54" i="14" s="1"/>
  <c r="BL54" i="9" a="1"/>
  <c r="BL54" i="9" s="1"/>
  <c r="BQ54" i="9" a="1"/>
  <c r="BQ54" i="9" s="1"/>
  <c r="F54" i="15" s="1"/>
  <c r="BO54" i="9" a="1"/>
  <c r="BO54" i="9" s="1"/>
  <c r="BM54" i="9" a="1"/>
  <c r="BM54" i="9" s="1"/>
  <c r="BK54" i="9" a="1"/>
  <c r="BK54" i="9" s="1"/>
  <c r="L54" i="10" s="1"/>
  <c r="AJ54" i="9" a="1"/>
  <c r="AJ54" i="9" s="1"/>
  <c r="AH54" i="9" a="1"/>
  <c r="AH54" i="9" s="1"/>
  <c r="H54" i="14" s="1"/>
  <c r="AF54" i="9" a="1"/>
  <c r="AF54" i="9" s="1"/>
  <c r="AK54" i="9" a="1"/>
  <c r="AK54" i="9" s="1"/>
  <c r="D54" i="15" s="1"/>
  <c r="AI54" i="9" a="1"/>
  <c r="AI54" i="9" s="1"/>
  <c r="AG54" i="9" a="1"/>
  <c r="AG54" i="9" s="1"/>
  <c r="AE54" i="9" a="1"/>
  <c r="AE54" i="9" s="1"/>
  <c r="H54" i="10" s="1"/>
  <c r="EZ52" i="9" a="1"/>
  <c r="EZ52" i="9" s="1"/>
  <c r="EX52" i="9" a="1"/>
  <c r="EX52" i="9" s="1"/>
  <c r="W52" i="14" s="1"/>
  <c r="X52" i="14" s="1"/>
  <c r="T52" i="14" s="1"/>
  <c r="EV52" i="9" a="1"/>
  <c r="EV52" i="9" s="1"/>
  <c r="FA52" i="9" a="1"/>
  <c r="FA52" i="9" s="1"/>
  <c r="EY52" i="9" a="1"/>
  <c r="EY52" i="9" s="1"/>
  <c r="EW52" i="9" a="1"/>
  <c r="EW52" i="9" s="1"/>
  <c r="EU52" i="9" a="1"/>
  <c r="EU52" i="9" s="1"/>
  <c r="T52" i="9" a="1"/>
  <c r="T52" i="9" s="1"/>
  <c r="R52" i="9" a="1"/>
  <c r="R52" i="9" s="1"/>
  <c r="E52" i="14" s="1"/>
  <c r="P52" i="9" a="1"/>
  <c r="P52" i="9" s="1"/>
  <c r="U52" i="9" a="1"/>
  <c r="U52" i="9" s="1"/>
  <c r="B52" i="15" s="1"/>
  <c r="S52" i="9" a="1"/>
  <c r="S52" i="9" s="1"/>
  <c r="Q52" i="9" a="1"/>
  <c r="Q52" i="9" s="1"/>
  <c r="O52" i="9" a="1"/>
  <c r="O52" i="9" s="1"/>
  <c r="F52" i="10" s="1"/>
  <c r="HT51" i="9" a="1"/>
  <c r="HT51" i="9" s="1"/>
  <c r="HR51" i="9" a="1"/>
  <c r="HR51" i="9" s="1"/>
  <c r="AI51" i="14" s="1"/>
  <c r="HP51" i="9" a="1"/>
  <c r="HP51" i="9" s="1"/>
  <c r="HU51" i="9" a="1"/>
  <c r="HU51" i="9" s="1"/>
  <c r="R51" i="15" s="1"/>
  <c r="HS51" i="9" a="1"/>
  <c r="HS51" i="9" s="1"/>
  <c r="HQ51" i="9" a="1"/>
  <c r="HQ51" i="9" s="1"/>
  <c r="HO51" i="9" a="1"/>
  <c r="HO51" i="9" s="1"/>
  <c r="AD51" i="10" s="1"/>
  <c r="AG54" i="8" s="1"/>
  <c r="GN51" i="9" a="1"/>
  <c r="GN51" i="9" s="1"/>
  <c r="GL51" i="9" a="1"/>
  <c r="GL51" i="9" s="1"/>
  <c r="AD51" i="14" s="1"/>
  <c r="GJ51" i="9" a="1"/>
  <c r="GJ51" i="9" s="1"/>
  <c r="GO51" i="9" a="1"/>
  <c r="GO51" i="9" s="1"/>
  <c r="N51" i="15" s="1"/>
  <c r="GM51" i="9" a="1"/>
  <c r="GM51" i="9" s="1"/>
  <c r="GK51" i="9" a="1"/>
  <c r="GK51" i="9" s="1"/>
  <c r="GI51" i="9" a="1"/>
  <c r="GI51" i="9" s="1"/>
  <c r="Z51" i="10" s="1"/>
  <c r="AB54" i="8" s="1"/>
  <c r="FH51" i="9" a="1"/>
  <c r="FH51" i="9" s="1"/>
  <c r="FF51" i="9" a="1"/>
  <c r="FF51" i="9" s="1"/>
  <c r="AA51" i="14" s="1"/>
  <c r="FD51" i="9" a="1"/>
  <c r="FD51" i="9" s="1"/>
  <c r="FI51" i="9" a="1"/>
  <c r="FI51" i="9" s="1"/>
  <c r="L51" i="15" s="1"/>
  <c r="FG51" i="9" a="1"/>
  <c r="FG51" i="9" s="1"/>
  <c r="FE51" i="9" a="1"/>
  <c r="FE51" i="9" s="1"/>
  <c r="FC51" i="9" a="1"/>
  <c r="FC51" i="9" s="1"/>
  <c r="EB51" i="9" a="1"/>
  <c r="EB51" i="9" s="1"/>
  <c r="DD51" i="9" s="1"/>
  <c r="DZ51" i="9" a="1"/>
  <c r="DZ51" i="9" s="1"/>
  <c r="DX51" i="9" a="1"/>
  <c r="DX51" i="9" s="1"/>
  <c r="CZ51" i="9" s="1"/>
  <c r="EC51" i="9" a="1"/>
  <c r="EC51" i="9" s="1"/>
  <c r="EA51" i="9" a="1"/>
  <c r="EA51" i="9" s="1"/>
  <c r="DC51" i="9" s="1"/>
  <c r="DY51" i="9" a="1"/>
  <c r="DY51" i="9" s="1"/>
  <c r="DA51" i="9" s="1"/>
  <c r="DW51" i="9" a="1"/>
  <c r="DW51" i="9" s="1"/>
  <c r="CN51" i="9" a="1"/>
  <c r="CN51" i="9" s="1"/>
  <c r="CL51" i="9" a="1"/>
  <c r="CL51" i="9" s="1"/>
  <c r="CJ51" i="9" a="1"/>
  <c r="CJ51" i="9" s="1"/>
  <c r="CO51" i="9" a="1"/>
  <c r="CO51" i="9" s="1"/>
  <c r="CM51" i="9" a="1"/>
  <c r="CM51" i="9" s="1"/>
  <c r="CK51" i="9" a="1"/>
  <c r="CK51" i="9" s="1"/>
  <c r="CI51" i="9" a="1"/>
  <c r="CI51" i="9" s="1"/>
  <c r="O51" i="10" s="1"/>
  <c r="BH51" i="9" a="1"/>
  <c r="BH51" i="9" s="1"/>
  <c r="BF51" i="9" a="1"/>
  <c r="BF51" i="9" s="1"/>
  <c r="BD51" i="9" a="1"/>
  <c r="BD51" i="9" s="1"/>
  <c r="BI51" i="9" a="1"/>
  <c r="BI51" i="9" s="1"/>
  <c r="BG51" i="9" a="1"/>
  <c r="BG51" i="9" s="1"/>
  <c r="BE51" i="9" a="1"/>
  <c r="BE51" i="9" s="1"/>
  <c r="BC51" i="9" a="1"/>
  <c r="BC51" i="9" s="1"/>
  <c r="K51" i="10" s="1"/>
  <c r="AB51" i="9" a="1"/>
  <c r="AB51" i="9" s="1"/>
  <c r="Z51" i="9" a="1"/>
  <c r="Z51" i="9" s="1"/>
  <c r="F51" i="14" s="1"/>
  <c r="X51" i="9" a="1"/>
  <c r="X51" i="9" s="1"/>
  <c r="AC51" i="9" a="1"/>
  <c r="AC51" i="9" s="1"/>
  <c r="C51" i="15" s="1"/>
  <c r="AA51" i="9" a="1"/>
  <c r="AA51" i="9" s="1"/>
  <c r="Y51" i="9" a="1"/>
  <c r="Y51" i="9" s="1"/>
  <c r="W51" i="9" a="1"/>
  <c r="W51" i="9" s="1"/>
  <c r="G51" i="10" s="1"/>
  <c r="L54" i="7" s="1"/>
  <c r="HT47" i="9" a="1"/>
  <c r="HT47" i="9" s="1"/>
  <c r="HR47" i="9" a="1"/>
  <c r="HR47" i="9" s="1"/>
  <c r="AI47" i="14" s="1"/>
  <c r="HP47" i="9" a="1"/>
  <c r="HP47" i="9" s="1"/>
  <c r="HU47" i="9" a="1"/>
  <c r="HU47" i="9" s="1"/>
  <c r="R47" i="15" s="1"/>
  <c r="HS47" i="9" a="1"/>
  <c r="HS47" i="9" s="1"/>
  <c r="HQ47" i="9" a="1"/>
  <c r="HQ47" i="9" s="1"/>
  <c r="HO47" i="9" a="1"/>
  <c r="HO47" i="9" s="1"/>
  <c r="AD47" i="10" s="1"/>
  <c r="AG50" i="8" s="1"/>
  <c r="CN47" i="9" a="1"/>
  <c r="CN47" i="9" s="1"/>
  <c r="CL47" i="9" a="1"/>
  <c r="CL47" i="9" s="1"/>
  <c r="CJ47" i="9" a="1"/>
  <c r="CJ47" i="9" s="1"/>
  <c r="CK47" i="9" a="1"/>
  <c r="CK47" i="9" s="1"/>
  <c r="CI47" i="9" a="1"/>
  <c r="CI47" i="9" s="1"/>
  <c r="O47" i="10" s="1"/>
  <c r="CO47" i="9" a="1"/>
  <c r="CO47" i="9" s="1"/>
  <c r="CM47" i="9" a="1"/>
  <c r="CM47" i="9" s="1"/>
  <c r="GV46" i="9" a="1"/>
  <c r="GV46" i="9" s="1"/>
  <c r="GT46" i="9" a="1"/>
  <c r="GT46" i="9" s="1"/>
  <c r="AE46" i="14" s="1"/>
  <c r="GR46" i="9" a="1"/>
  <c r="GR46" i="9" s="1"/>
  <c r="GQ46" i="9" a="1"/>
  <c r="GQ46" i="9" s="1"/>
  <c r="AA46" i="10" s="1"/>
  <c r="AC49" i="8" s="1"/>
  <c r="GW46" i="9" a="1"/>
  <c r="GW46" i="9" s="1"/>
  <c r="O46" i="15" s="1"/>
  <c r="GU46" i="9" a="1"/>
  <c r="GU46" i="9" s="1"/>
  <c r="GS46" i="9" a="1"/>
  <c r="GS46" i="9" s="1"/>
  <c r="BP46" i="9" a="1"/>
  <c r="BP46" i="9" s="1"/>
  <c r="BN46" i="9" a="1"/>
  <c r="BN46" i="9" s="1"/>
  <c r="J46" i="14" s="1"/>
  <c r="K46" i="14" s="1"/>
  <c r="BL46" i="9" a="1"/>
  <c r="BL46" i="9" s="1"/>
  <c r="BQ46" i="9" a="1"/>
  <c r="BQ46" i="9" s="1"/>
  <c r="F46" i="15" s="1"/>
  <c r="BO46" i="9" a="1"/>
  <c r="BO46" i="9" s="1"/>
  <c r="BM46" i="9" a="1"/>
  <c r="BM46" i="9" s="1"/>
  <c r="BK46" i="9" a="1"/>
  <c r="BK46" i="9" s="1"/>
  <c r="L46" i="10" s="1"/>
  <c r="FH43" i="9" a="1"/>
  <c r="FH43" i="9" s="1"/>
  <c r="FF43" i="9" a="1"/>
  <c r="FF43" i="9" s="1"/>
  <c r="AA43" i="14" s="1"/>
  <c r="FD43" i="9" a="1"/>
  <c r="FD43" i="9" s="1"/>
  <c r="FE43" i="9" a="1"/>
  <c r="FE43" i="9" s="1"/>
  <c r="FC43" i="9" a="1"/>
  <c r="FC43" i="9" s="1"/>
  <c r="FI43" i="9" a="1"/>
  <c r="FI43" i="9" s="1"/>
  <c r="L43" i="15" s="1"/>
  <c r="FG43" i="9" a="1"/>
  <c r="FG43" i="9" s="1"/>
  <c r="AB43" i="9" a="1"/>
  <c r="AB43" i="9" s="1"/>
  <c r="Z43" i="9" a="1"/>
  <c r="Z43" i="9" s="1"/>
  <c r="F43" i="14" s="1"/>
  <c r="X43" i="9" a="1"/>
  <c r="X43" i="9" s="1"/>
  <c r="AC43" i="9" a="1"/>
  <c r="AC43" i="9" s="1"/>
  <c r="C43" i="15" s="1"/>
  <c r="AA43" i="9" a="1"/>
  <c r="AA43" i="9" s="1"/>
  <c r="Y43" i="9" a="1"/>
  <c r="Y43" i="9" s="1"/>
  <c r="W43" i="9" a="1"/>
  <c r="W43" i="9" s="1"/>
  <c r="G43" i="10" s="1"/>
  <c r="EJ42" i="9" a="1"/>
  <c r="EJ42" i="9" s="1"/>
  <c r="EH42" i="9" a="1"/>
  <c r="EH42" i="9" s="1"/>
  <c r="Q42" i="14" s="1"/>
  <c r="EF42" i="9" a="1"/>
  <c r="EF42" i="9" s="1"/>
  <c r="EE42" i="9" a="1"/>
  <c r="EE42" i="9" s="1"/>
  <c r="T42" i="10" s="1"/>
  <c r="I45" i="7" s="1"/>
  <c r="O45" i="7" s="1"/>
  <c r="EK42" i="9" a="1"/>
  <c r="EK42" i="9" s="1"/>
  <c r="J42" i="15" s="1"/>
  <c r="EI42" i="9" a="1"/>
  <c r="EI42" i="9" s="1"/>
  <c r="EG42" i="9" a="1"/>
  <c r="EG42" i="9" s="1"/>
  <c r="M41" i="14"/>
  <c r="IB38" i="9" a="1"/>
  <c r="IB38" i="9" s="1"/>
  <c r="HZ38" i="9" a="1"/>
  <c r="HZ38" i="9" s="1"/>
  <c r="AK38" i="14" s="1"/>
  <c r="AN38" i="14" s="1"/>
  <c r="HX38" i="9" a="1"/>
  <c r="HX38" i="9" s="1"/>
  <c r="IC38" i="9" a="1"/>
  <c r="IC38" i="9" s="1"/>
  <c r="S38" i="15" s="1"/>
  <c r="HY38" i="9" a="1"/>
  <c r="HY38" i="9" s="1"/>
  <c r="IA38" i="9" a="1"/>
  <c r="IA38" i="9" s="1"/>
  <c r="HW38" i="9" a="1"/>
  <c r="HW38" i="9" s="1"/>
  <c r="AE38" i="10" s="1"/>
  <c r="AI41" i="8" s="1"/>
  <c r="AL41" i="8" s="1"/>
  <c r="CV38" i="9" a="1"/>
  <c r="CV38" i="9" s="1"/>
  <c r="CT38" i="9" a="1"/>
  <c r="CT38" i="9" s="1"/>
  <c r="CR38" i="9" a="1"/>
  <c r="CR38" i="9" s="1"/>
  <c r="CW38" i="9" a="1"/>
  <c r="CW38" i="9" s="1"/>
  <c r="CS38" i="9" a="1"/>
  <c r="CS38" i="9" s="1"/>
  <c r="CU38" i="9" a="1"/>
  <c r="CU38" i="9" s="1"/>
  <c r="CQ38" i="9" a="1"/>
  <c r="CQ38" i="9" s="1"/>
  <c r="P38" i="10" s="1"/>
  <c r="CW69" i="9" a="1"/>
  <c r="CW69" i="9" s="1"/>
  <c r="CU69" i="9" a="1"/>
  <c r="CU69" i="9" s="1"/>
  <c r="CS69" i="9" a="1"/>
  <c r="CS69" i="9" s="1"/>
  <c r="CQ69" i="9" a="1"/>
  <c r="CQ69" i="9" s="1"/>
  <c r="P69" i="10" s="1"/>
  <c r="CR69" i="9" a="1"/>
  <c r="CR69" i="9" s="1"/>
  <c r="CV69" i="9" a="1"/>
  <c r="CV69" i="9" s="1"/>
  <c r="CT69" i="9" a="1"/>
  <c r="CT69" i="9" s="1"/>
  <c r="HE69" i="9" a="1"/>
  <c r="HE69" i="9" s="1"/>
  <c r="P69" i="15" s="1"/>
  <c r="HC69" i="9" a="1"/>
  <c r="HC69" i="9" s="1"/>
  <c r="HA69" i="9" a="1"/>
  <c r="HA69" i="9" s="1"/>
  <c r="GY69" i="9" a="1"/>
  <c r="GY69" i="9" s="1"/>
  <c r="AB69" i="10" s="1"/>
  <c r="AD72" i="8" s="1"/>
  <c r="HD69" i="9" a="1"/>
  <c r="HD69" i="9" s="1"/>
  <c r="HB69" i="9" a="1"/>
  <c r="HB69" i="9" s="1"/>
  <c r="AF69" i="14" s="1"/>
  <c r="GZ69" i="9" a="1"/>
  <c r="GZ69" i="9" s="1"/>
  <c r="CN69" i="9" a="1"/>
  <c r="CN69" i="9" s="1"/>
  <c r="CL69" i="9" a="1"/>
  <c r="CL69" i="9" s="1"/>
  <c r="CJ69" i="9" a="1"/>
  <c r="CJ69" i="9" s="1"/>
  <c r="CO69" i="9" a="1"/>
  <c r="CO69" i="9" s="1"/>
  <c r="CM69" i="9" a="1"/>
  <c r="CM69" i="9" s="1"/>
  <c r="CK69" i="9" a="1"/>
  <c r="CK69" i="9" s="1"/>
  <c r="CI69" i="9" a="1"/>
  <c r="CI69" i="9" s="1"/>
  <c r="O69" i="10" s="1"/>
  <c r="HT69" i="9" a="1"/>
  <c r="HT69" i="9" s="1"/>
  <c r="HR69" i="9" a="1"/>
  <c r="HR69" i="9" s="1"/>
  <c r="AI69" i="14" s="1"/>
  <c r="HP69" i="9" a="1"/>
  <c r="HP69" i="9" s="1"/>
  <c r="HU69" i="9" a="1"/>
  <c r="HU69" i="9" s="1"/>
  <c r="R69" i="15" s="1"/>
  <c r="HS69" i="9" a="1"/>
  <c r="HS69" i="9" s="1"/>
  <c r="HQ69" i="9" a="1"/>
  <c r="HQ69" i="9" s="1"/>
  <c r="HO69" i="9" a="1"/>
  <c r="HO69" i="9" s="1"/>
  <c r="AD69" i="10" s="1"/>
  <c r="AG72" i="8" s="1"/>
  <c r="DT69" i="9" a="1"/>
  <c r="DT69" i="9" s="1"/>
  <c r="DR69" i="9" a="1"/>
  <c r="DR69" i="9" s="1"/>
  <c r="O69" i="14" s="1"/>
  <c r="DP69" i="9" a="1"/>
  <c r="DP69" i="9" s="1"/>
  <c r="DU69" i="9" a="1"/>
  <c r="DU69" i="9" s="1"/>
  <c r="H69" i="15" s="1"/>
  <c r="DS69" i="9" a="1"/>
  <c r="DS69" i="9" s="1"/>
  <c r="DQ69" i="9" a="1"/>
  <c r="DQ69" i="9" s="1"/>
  <c r="DO69" i="9" a="1"/>
  <c r="DO69" i="9" s="1"/>
  <c r="R69" i="10" s="1"/>
  <c r="G72" i="7" s="1"/>
  <c r="IR69" i="9" a="1"/>
  <c r="IR69" i="9" s="1"/>
  <c r="IP69" i="9" a="1"/>
  <c r="IP69" i="9" s="1"/>
  <c r="AM69" i="14" s="1"/>
  <c r="IN69" i="9" a="1"/>
  <c r="IN69" i="9" s="1"/>
  <c r="IS69" i="9" a="1"/>
  <c r="IS69" i="9" s="1"/>
  <c r="U69" i="15" s="1"/>
  <c r="IQ69" i="9" a="1"/>
  <c r="IQ69" i="9" s="1"/>
  <c r="IO69" i="9" a="1"/>
  <c r="IO69" i="9" s="1"/>
  <c r="IM69" i="9" a="1"/>
  <c r="IM69" i="9" s="1"/>
  <c r="AG69" i="10" s="1"/>
  <c r="AK72" i="8" s="1"/>
  <c r="M65" i="9" a="1"/>
  <c r="M65" i="9" s="1"/>
  <c r="K65" i="9" a="1"/>
  <c r="K65" i="9" s="1"/>
  <c r="I65" i="9" a="1"/>
  <c r="I65" i="9" s="1"/>
  <c r="G65" i="9" a="1"/>
  <c r="G65" i="9" s="1"/>
  <c r="O119" i="12" s="1"/>
  <c r="L65" i="9" a="1"/>
  <c r="L65" i="9" s="1"/>
  <c r="J65" i="9" a="1"/>
  <c r="J65" i="9" s="1"/>
  <c r="H65" i="9" a="1"/>
  <c r="H65" i="9" s="1"/>
  <c r="DM65" i="9" a="1"/>
  <c r="DM65" i="9" s="1"/>
  <c r="G65" i="15" s="1"/>
  <c r="DK65" i="9" a="1"/>
  <c r="DK65" i="9" s="1"/>
  <c r="DI65" i="9" a="1"/>
  <c r="DI65" i="9" s="1"/>
  <c r="DG65" i="9" a="1"/>
  <c r="DG65" i="9" s="1"/>
  <c r="Q65" i="10" s="1"/>
  <c r="F68" i="7" s="1"/>
  <c r="DL65" i="9" a="1"/>
  <c r="DL65" i="9" s="1"/>
  <c r="DJ65" i="9" a="1"/>
  <c r="DJ65" i="9" s="1"/>
  <c r="N65" i="14" s="1"/>
  <c r="DH65" i="9" a="1"/>
  <c r="DH65" i="9" s="1"/>
  <c r="IK65" i="9" a="1"/>
  <c r="IK65" i="9" s="1"/>
  <c r="T65" i="15" s="1"/>
  <c r="II65" i="9" a="1"/>
  <c r="II65" i="9" s="1"/>
  <c r="IG65" i="9" a="1"/>
  <c r="IG65" i="9" s="1"/>
  <c r="IE65" i="9" a="1"/>
  <c r="IE65" i="9" s="1"/>
  <c r="AF65" i="10" s="1"/>
  <c r="AJ68" i="8" s="1"/>
  <c r="IJ65" i="9" a="1"/>
  <c r="IJ65" i="9" s="1"/>
  <c r="IH65" i="9" a="1"/>
  <c r="IH65" i="9" s="1"/>
  <c r="AL65" i="14" s="1"/>
  <c r="IF65" i="9" a="1"/>
  <c r="IF65" i="9" s="1"/>
  <c r="EB65" i="9" a="1"/>
  <c r="EB65" i="9" s="1"/>
  <c r="DD65" i="9" s="1"/>
  <c r="DZ65" i="9" a="1"/>
  <c r="DZ65" i="9" s="1"/>
  <c r="DX65" i="9" a="1"/>
  <c r="DX65" i="9" s="1"/>
  <c r="CZ65" i="9" s="1"/>
  <c r="EC65" i="9" a="1"/>
  <c r="EC65" i="9" s="1"/>
  <c r="EA65" i="9" a="1"/>
  <c r="EA65" i="9" s="1"/>
  <c r="DC65" i="9" s="1"/>
  <c r="DY65" i="9" a="1"/>
  <c r="DY65" i="9" s="1"/>
  <c r="DA65" i="9" s="1"/>
  <c r="DW65" i="9" a="1"/>
  <c r="DW65" i="9" s="1"/>
  <c r="T65" i="9" a="1"/>
  <c r="T65" i="9" s="1"/>
  <c r="R65" i="9" a="1"/>
  <c r="R65" i="9" s="1"/>
  <c r="E65" i="14" s="1"/>
  <c r="P65" i="9" a="1"/>
  <c r="P65" i="9" s="1"/>
  <c r="S65" i="9" a="1"/>
  <c r="S65" i="9" s="1"/>
  <c r="Q65" i="9" a="1"/>
  <c r="Q65" i="9" s="1"/>
  <c r="O65" i="9" a="1"/>
  <c r="O65" i="9" s="1"/>
  <c r="F65" i="10" s="1"/>
  <c r="U65" i="9" a="1"/>
  <c r="U65" i="9" s="1"/>
  <c r="B65" i="15" s="1"/>
  <c r="EZ65" i="9" a="1"/>
  <c r="EZ65" i="9" s="1"/>
  <c r="EX65" i="9" a="1"/>
  <c r="EX65" i="9" s="1"/>
  <c r="W65" i="14" s="1"/>
  <c r="X65" i="14" s="1"/>
  <c r="T65" i="14" s="1"/>
  <c r="EV65" i="9" a="1"/>
  <c r="EV65" i="9" s="1"/>
  <c r="EU65" i="9" a="1"/>
  <c r="EU65" i="9" s="1"/>
  <c r="J119" i="12" s="1"/>
  <c r="Q68" i="8" s="1"/>
  <c r="R68" i="8" s="1"/>
  <c r="X68" i="8" s="1"/>
  <c r="S67" i="3" s="1"/>
  <c r="FA65" i="9" a="1"/>
  <c r="FA65" i="9" s="1"/>
  <c r="EY65" i="9" a="1"/>
  <c r="EY65" i="9" s="1"/>
  <c r="EW65" i="9" a="1"/>
  <c r="EW65" i="9" s="1"/>
  <c r="C68" i="8"/>
  <c r="C68" i="7"/>
  <c r="C68" i="6"/>
  <c r="C67" i="3"/>
  <c r="EC61" i="9" a="1"/>
  <c r="EC61" i="9" s="1"/>
  <c r="EA61" i="9" a="1"/>
  <c r="EA61" i="9" s="1"/>
  <c r="DC61" i="9" s="1"/>
  <c r="DY61" i="9" a="1"/>
  <c r="DY61" i="9" s="1"/>
  <c r="DA61" i="9" s="1"/>
  <c r="DW61" i="9" a="1"/>
  <c r="DW61" i="9" s="1"/>
  <c r="DZ61" i="9" a="1"/>
  <c r="DZ61" i="9" s="1"/>
  <c r="EB61" i="9" a="1"/>
  <c r="EB61" i="9" s="1"/>
  <c r="DD61" i="9" s="1"/>
  <c r="DX61" i="9" a="1"/>
  <c r="DX61" i="9" s="1"/>
  <c r="CZ61" i="9" s="1"/>
  <c r="BX61" i="9" a="1"/>
  <c r="BX61" i="9" s="1"/>
  <c r="BV61" i="9" a="1"/>
  <c r="BV61" i="9" s="1"/>
  <c r="BT61" i="9" a="1"/>
  <c r="BT61" i="9" s="1"/>
  <c r="BW61" i="9" a="1"/>
  <c r="BW61" i="9" s="1"/>
  <c r="BS61" i="9" a="1"/>
  <c r="BS61" i="9" s="1"/>
  <c r="M61" i="10" s="1"/>
  <c r="BY61" i="9" a="1"/>
  <c r="BY61" i="9" s="1"/>
  <c r="BU61" i="9" a="1"/>
  <c r="BU61" i="9" s="1"/>
  <c r="FX61" i="9" a="1"/>
  <c r="FX61" i="9" s="1"/>
  <c r="FV61" i="9" a="1"/>
  <c r="FV61" i="9" s="1"/>
  <c r="FT61" i="9" a="1"/>
  <c r="FT61" i="9" s="1"/>
  <c r="FY61" i="9" a="1"/>
  <c r="FY61" i="9" s="1"/>
  <c r="FU61" i="9" a="1"/>
  <c r="FU61" i="9" s="1"/>
  <c r="FW61" i="9" a="1"/>
  <c r="FW61" i="9" s="1"/>
  <c r="FS61" i="9" a="1"/>
  <c r="FS61" i="9" s="1"/>
  <c r="X61" i="10" s="1"/>
  <c r="AZ61" i="9" a="1"/>
  <c r="AZ61" i="9" s="1"/>
  <c r="AX61" i="9" a="1"/>
  <c r="AX61" i="9" s="1"/>
  <c r="AV61" i="9" a="1"/>
  <c r="AV61" i="9" s="1"/>
  <c r="AY61" i="9" a="1"/>
  <c r="AY61" i="9" s="1"/>
  <c r="AU61" i="9" a="1"/>
  <c r="AU61" i="9" s="1"/>
  <c r="J61" i="10" s="1"/>
  <c r="BA61" i="9" a="1"/>
  <c r="BA61" i="9" s="1"/>
  <c r="AW61" i="9" a="1"/>
  <c r="AW61" i="9" s="1"/>
  <c r="GF61" i="9" a="1"/>
  <c r="GF61" i="9" s="1"/>
  <c r="GD61" i="9" a="1"/>
  <c r="GD61" i="9" s="1"/>
  <c r="AC61" i="14" s="1"/>
  <c r="GB61" i="9" a="1"/>
  <c r="GB61" i="9" s="1"/>
  <c r="GE61" i="9" a="1"/>
  <c r="GE61" i="9" s="1"/>
  <c r="GA61" i="9" a="1"/>
  <c r="GA61" i="9" s="1"/>
  <c r="Y61" i="10" s="1"/>
  <c r="AA64" i="8" s="1"/>
  <c r="GG61" i="9" a="1"/>
  <c r="GG61" i="9" s="1"/>
  <c r="M61" i="15" s="1"/>
  <c r="GC61" i="9" a="1"/>
  <c r="GC61" i="9" s="1"/>
  <c r="AG58" i="14"/>
  <c r="G60" i="6"/>
  <c r="H60" i="6" s="1"/>
  <c r="I60" i="6" s="1"/>
  <c r="F60" i="6"/>
  <c r="EB56" i="9" a="1"/>
  <c r="EB56" i="9" s="1"/>
  <c r="DD56" i="9" s="1"/>
  <c r="DZ56" i="9" a="1"/>
  <c r="DZ56" i="9" s="1"/>
  <c r="DX56" i="9" a="1"/>
  <c r="DX56" i="9" s="1"/>
  <c r="CZ56" i="9" s="1"/>
  <c r="EC56" i="9" a="1"/>
  <c r="EC56" i="9" s="1"/>
  <c r="EA56" i="9" a="1"/>
  <c r="EA56" i="9" s="1"/>
  <c r="DC56" i="9" s="1"/>
  <c r="DY56" i="9" a="1"/>
  <c r="DY56" i="9" s="1"/>
  <c r="DA56" i="9" s="1"/>
  <c r="DW56" i="9" a="1"/>
  <c r="DW56" i="9" s="1"/>
  <c r="IB55" i="9" a="1"/>
  <c r="IB55" i="9" s="1"/>
  <c r="HZ55" i="9" a="1"/>
  <c r="HZ55" i="9" s="1"/>
  <c r="AK55" i="14" s="1"/>
  <c r="HX55" i="9" a="1"/>
  <c r="HX55" i="9" s="1"/>
  <c r="IC55" i="9" a="1"/>
  <c r="IC55" i="9" s="1"/>
  <c r="S55" i="15" s="1"/>
  <c r="IA55" i="9" a="1"/>
  <c r="IA55" i="9" s="1"/>
  <c r="HY55" i="9" a="1"/>
  <c r="HY55" i="9" s="1"/>
  <c r="HW55" i="9" a="1"/>
  <c r="HW55" i="9" s="1"/>
  <c r="AE55" i="10" s="1"/>
  <c r="AI58" i="8" s="1"/>
  <c r="CV55" i="9" a="1"/>
  <c r="CV55" i="9" s="1"/>
  <c r="CT55" i="9" a="1"/>
  <c r="CT55" i="9" s="1"/>
  <c r="CR55" i="9" a="1"/>
  <c r="CR55" i="9" s="1"/>
  <c r="CW55" i="9" a="1"/>
  <c r="CW55" i="9" s="1"/>
  <c r="CU55" i="9" a="1"/>
  <c r="CU55" i="9" s="1"/>
  <c r="CS55" i="9" a="1"/>
  <c r="CS55" i="9" s="1"/>
  <c r="CQ55" i="9" a="1"/>
  <c r="CQ55" i="9" s="1"/>
  <c r="P55" i="10" s="1"/>
  <c r="GN52" i="9" a="1"/>
  <c r="GN52" i="9" s="1"/>
  <c r="GL52" i="9" a="1"/>
  <c r="GL52" i="9" s="1"/>
  <c r="AD52" i="14" s="1"/>
  <c r="GJ52" i="9" a="1"/>
  <c r="GJ52" i="9" s="1"/>
  <c r="GO52" i="9" a="1"/>
  <c r="GO52" i="9" s="1"/>
  <c r="N52" i="15" s="1"/>
  <c r="GM52" i="9" a="1"/>
  <c r="GM52" i="9" s="1"/>
  <c r="GK52" i="9" a="1"/>
  <c r="GK52" i="9" s="1"/>
  <c r="GI52" i="9" a="1"/>
  <c r="GI52" i="9" s="1"/>
  <c r="Z52" i="10" s="1"/>
  <c r="AB55" i="8" s="1"/>
  <c r="BH52" i="9" a="1"/>
  <c r="BH52" i="9" s="1"/>
  <c r="BF52" i="9" a="1"/>
  <c r="BF52" i="9" s="1"/>
  <c r="BD52" i="9" a="1"/>
  <c r="BD52" i="9" s="1"/>
  <c r="BI52" i="9" a="1"/>
  <c r="BI52" i="9" s="1"/>
  <c r="BG52" i="9" a="1"/>
  <c r="BG52" i="9" s="1"/>
  <c r="BE52" i="9" a="1"/>
  <c r="BE52" i="9" s="1"/>
  <c r="BC52" i="9" a="1"/>
  <c r="BC52" i="9" s="1"/>
  <c r="K52" i="10" s="1"/>
  <c r="FP51" i="9" a="1"/>
  <c r="FP51" i="9" s="1"/>
  <c r="FN51" i="9" a="1"/>
  <c r="FN51" i="9" s="1"/>
  <c r="FL51" i="9" a="1"/>
  <c r="FL51" i="9" s="1"/>
  <c r="FQ51" i="9" a="1"/>
  <c r="FQ51" i="9" s="1"/>
  <c r="FO51" i="9" a="1"/>
  <c r="FO51" i="9" s="1"/>
  <c r="FM51" i="9" a="1"/>
  <c r="FM51" i="9" s="1"/>
  <c r="FK51" i="9" a="1"/>
  <c r="FK51" i="9" s="1"/>
  <c r="W51" i="10" s="1"/>
  <c r="AJ51" i="9" a="1"/>
  <c r="AJ51" i="9" s="1"/>
  <c r="AH51" i="9" a="1"/>
  <c r="AH51" i="9" s="1"/>
  <c r="H51" i="14" s="1"/>
  <c r="L51" i="14" s="1"/>
  <c r="AF51" i="9" a="1"/>
  <c r="AF51" i="9" s="1"/>
  <c r="AK51" i="9" a="1"/>
  <c r="AK51" i="9" s="1"/>
  <c r="D51" i="15" s="1"/>
  <c r="AI51" i="9" a="1"/>
  <c r="AI51" i="9" s="1"/>
  <c r="AG51" i="9" a="1"/>
  <c r="AG51" i="9" s="1"/>
  <c r="AE51" i="9" a="1"/>
  <c r="AE51" i="9" s="1"/>
  <c r="H51" i="10" s="1"/>
  <c r="EJ47" i="9" a="1"/>
  <c r="EJ47" i="9" s="1"/>
  <c r="EH47" i="9" a="1"/>
  <c r="EH47" i="9" s="1"/>
  <c r="Q47" i="14" s="1"/>
  <c r="EF47" i="9" a="1"/>
  <c r="EF47" i="9" s="1"/>
  <c r="EK47" i="9" a="1"/>
  <c r="EK47" i="9" s="1"/>
  <c r="J47" i="15" s="1"/>
  <c r="EI47" i="9" a="1"/>
  <c r="EI47" i="9" s="1"/>
  <c r="EG47" i="9" a="1"/>
  <c r="EG47" i="9" s="1"/>
  <c r="EE47" i="9" a="1"/>
  <c r="EE47" i="9" s="1"/>
  <c r="T47" i="10" s="1"/>
  <c r="I50" i="7" s="1"/>
  <c r="AG45" i="14"/>
  <c r="IB43" i="9" a="1"/>
  <c r="IB43" i="9" s="1"/>
  <c r="HZ43" i="9" a="1"/>
  <c r="HZ43" i="9" s="1"/>
  <c r="AK43" i="14" s="1"/>
  <c r="HX43" i="9" a="1"/>
  <c r="HX43" i="9" s="1"/>
  <c r="IC43" i="9" a="1"/>
  <c r="IC43" i="9" s="1"/>
  <c r="S43" i="15" s="1"/>
  <c r="IA43" i="9" a="1"/>
  <c r="IA43" i="9" s="1"/>
  <c r="HY43" i="9" a="1"/>
  <c r="HY43" i="9" s="1"/>
  <c r="HW43" i="9" a="1"/>
  <c r="HW43" i="9" s="1"/>
  <c r="AE43" i="10" s="1"/>
  <c r="AI46" i="8" s="1"/>
  <c r="CV43" i="9" a="1"/>
  <c r="CV43" i="9" s="1"/>
  <c r="CT43" i="9" a="1"/>
  <c r="CT43" i="9" s="1"/>
  <c r="CR43" i="9" a="1"/>
  <c r="CR43" i="9" s="1"/>
  <c r="CW43" i="9" a="1"/>
  <c r="CW43" i="9" s="1"/>
  <c r="CU43" i="9" a="1"/>
  <c r="CU43" i="9" s="1"/>
  <c r="CS43" i="9" a="1"/>
  <c r="CS43" i="9" s="1"/>
  <c r="CQ43" i="9" a="1"/>
  <c r="CQ43" i="9" s="1"/>
  <c r="P43" i="10" s="1"/>
  <c r="AE62" i="8"/>
  <c r="EK56" i="9" a="1"/>
  <c r="EK56" i="9" s="1"/>
  <c r="J56" i="15" s="1"/>
  <c r="EI56" i="9" a="1"/>
  <c r="EI56" i="9" s="1"/>
  <c r="EG56" i="9" a="1"/>
  <c r="EG56" i="9" s="1"/>
  <c r="EE56" i="9" a="1"/>
  <c r="EE56" i="9" s="1"/>
  <c r="T56" i="10" s="1"/>
  <c r="I59" i="7" s="1"/>
  <c r="EJ56" i="9" a="1"/>
  <c r="EJ56" i="9" s="1"/>
  <c r="EH56" i="9" a="1"/>
  <c r="EH56" i="9" s="1"/>
  <c r="Q56" i="14" s="1"/>
  <c r="EF56" i="9" a="1"/>
  <c r="EF56" i="9" s="1"/>
  <c r="HL56" i="9" a="1"/>
  <c r="HL56" i="9" s="1"/>
  <c r="HJ56" i="9" a="1"/>
  <c r="HJ56" i="9" s="1"/>
  <c r="AH56" i="14" s="1"/>
  <c r="AJ56" i="14" s="1"/>
  <c r="HH56" i="9" a="1"/>
  <c r="HH56" i="9" s="1"/>
  <c r="HM56" i="9" a="1"/>
  <c r="HM56" i="9" s="1"/>
  <c r="Q56" i="15" s="1"/>
  <c r="HG56" i="9" a="1"/>
  <c r="HG56" i="9" s="1"/>
  <c r="AC56" i="10" s="1"/>
  <c r="AF59" i="8" s="1"/>
  <c r="AH59" i="8" s="1"/>
  <c r="HI56" i="9" a="1"/>
  <c r="HI56" i="9" s="1"/>
  <c r="HK56" i="9" a="1"/>
  <c r="HK56" i="9" s="1"/>
  <c r="IC52" i="9" a="1"/>
  <c r="IC52" i="9" s="1"/>
  <c r="S52" i="15" s="1"/>
  <c r="IA52" i="9" a="1"/>
  <c r="IA52" i="9" s="1"/>
  <c r="HY52" i="9" a="1"/>
  <c r="HY52" i="9" s="1"/>
  <c r="HW52" i="9" a="1"/>
  <c r="HW52" i="9" s="1"/>
  <c r="AE52" i="10" s="1"/>
  <c r="AI55" i="8" s="1"/>
  <c r="IB52" i="9" a="1"/>
  <c r="IB52" i="9" s="1"/>
  <c r="HZ52" i="9" a="1"/>
  <c r="HZ52" i="9" s="1"/>
  <c r="AK52" i="14" s="1"/>
  <c r="HX52" i="9" a="1"/>
  <c r="HX52" i="9" s="1"/>
  <c r="CW52" i="9" a="1"/>
  <c r="CW52" i="9" s="1"/>
  <c r="CU52" i="9" a="1"/>
  <c r="CU52" i="9" s="1"/>
  <c r="CS52" i="9" a="1"/>
  <c r="CS52" i="9" s="1"/>
  <c r="CQ52" i="9" a="1"/>
  <c r="CQ52" i="9" s="1"/>
  <c r="P52" i="10" s="1"/>
  <c r="CV52" i="9" a="1"/>
  <c r="CV52" i="9" s="1"/>
  <c r="CT52" i="9" a="1"/>
  <c r="CT52" i="9" s="1"/>
  <c r="CR52" i="9" a="1"/>
  <c r="CR52" i="9" s="1"/>
  <c r="IC69" i="9" a="1"/>
  <c r="IC69" i="9" s="1"/>
  <c r="S69" i="15" s="1"/>
  <c r="IA69" i="9" a="1"/>
  <c r="IA69" i="9" s="1"/>
  <c r="HY69" i="9" a="1"/>
  <c r="HY69" i="9" s="1"/>
  <c r="HW69" i="9" a="1"/>
  <c r="HW69" i="9" s="1"/>
  <c r="AE69" i="10" s="1"/>
  <c r="AI72" i="8" s="1"/>
  <c r="IB69" i="9" a="1"/>
  <c r="IB69" i="9" s="1"/>
  <c r="HZ69" i="9" a="1"/>
  <c r="HZ69" i="9" s="1"/>
  <c r="AK69" i="14" s="1"/>
  <c r="HX69" i="9" a="1"/>
  <c r="HX69" i="9" s="1"/>
  <c r="EK57" i="9" a="1"/>
  <c r="EK57" i="9" s="1"/>
  <c r="J57" i="15" s="1"/>
  <c r="EF57" i="9" a="1"/>
  <c r="EF57" i="9" s="1"/>
  <c r="EH57" i="9" a="1"/>
  <c r="EH57" i="9" s="1"/>
  <c r="Q57" i="14" s="1"/>
  <c r="EE57" i="9" a="1"/>
  <c r="EE57" i="9" s="1"/>
  <c r="T57" i="10" s="1"/>
  <c r="I60" i="7" s="1"/>
  <c r="O60" i="7" s="1"/>
  <c r="EJ57" i="9" a="1"/>
  <c r="EJ57" i="9" s="1"/>
  <c r="EG57" i="9" a="1"/>
  <c r="EG57" i="9" s="1"/>
  <c r="EI57" i="9" a="1"/>
  <c r="EI57" i="9" s="1"/>
  <c r="AC57" i="9" a="1"/>
  <c r="AC57" i="9" s="1"/>
  <c r="C57" i="15" s="1"/>
  <c r="AA57" i="9" a="1"/>
  <c r="AA57" i="9" s="1"/>
  <c r="Y57" i="9" a="1"/>
  <c r="Y57" i="9" s="1"/>
  <c r="W57" i="9" a="1"/>
  <c r="W57" i="9" s="1"/>
  <c r="G57" i="10" s="1"/>
  <c r="X57" i="9" a="1"/>
  <c r="X57" i="9" s="1"/>
  <c r="Z57" i="9" a="1"/>
  <c r="Z57" i="9" s="1"/>
  <c r="F57" i="14" s="1"/>
  <c r="G57" i="14" s="1"/>
  <c r="AB57" i="9" a="1"/>
  <c r="AB57" i="9" s="1"/>
  <c r="ES56" i="9" a="1"/>
  <c r="ES56" i="9" s="1"/>
  <c r="K56" i="15" s="1"/>
  <c r="EQ56" i="9" a="1"/>
  <c r="EQ56" i="9" s="1"/>
  <c r="EO56" i="9" a="1"/>
  <c r="EO56" i="9" s="1"/>
  <c r="EM56" i="9" a="1"/>
  <c r="EM56" i="9" s="1"/>
  <c r="U56" i="10" s="1"/>
  <c r="J59" i="7" s="1"/>
  <c r="ER56" i="9" a="1"/>
  <c r="ER56" i="9" s="1"/>
  <c r="EP56" i="9" a="1"/>
  <c r="EP56" i="9" s="1"/>
  <c r="R56" i="14" s="1"/>
  <c r="EN56" i="9" a="1"/>
  <c r="EN56" i="9" s="1"/>
  <c r="AS56" i="9" a="1"/>
  <c r="AS56" i="9" s="1"/>
  <c r="E56" i="15" s="1"/>
  <c r="AQ56" i="9" a="1"/>
  <c r="AQ56" i="9" s="1"/>
  <c r="AO56" i="9" a="1"/>
  <c r="AO56" i="9" s="1"/>
  <c r="AM56" i="9" a="1"/>
  <c r="AM56" i="9" s="1"/>
  <c r="I56" i="10" s="1"/>
  <c r="S59" i="6" s="1"/>
  <c r="AR56" i="9" a="1"/>
  <c r="AR56" i="9" s="1"/>
  <c r="AP56" i="9" a="1"/>
  <c r="AP56" i="9" s="1"/>
  <c r="I56" i="14" s="1"/>
  <c r="AN56" i="9" a="1"/>
  <c r="AN56" i="9" s="1"/>
  <c r="GG55" i="9" a="1"/>
  <c r="GG55" i="9" s="1"/>
  <c r="M55" i="15" s="1"/>
  <c r="GE55" i="9" a="1"/>
  <c r="GE55" i="9" s="1"/>
  <c r="GC55" i="9" a="1"/>
  <c r="GC55" i="9" s="1"/>
  <c r="GA55" i="9" a="1"/>
  <c r="GA55" i="9" s="1"/>
  <c r="Y55" i="10" s="1"/>
  <c r="AA58" i="8" s="1"/>
  <c r="GF55" i="9" a="1"/>
  <c r="GF55" i="9" s="1"/>
  <c r="GD55" i="9" a="1"/>
  <c r="GD55" i="9" s="1"/>
  <c r="AC55" i="14" s="1"/>
  <c r="GB55" i="9" a="1"/>
  <c r="GB55" i="9" s="1"/>
  <c r="BA55" i="9" a="1"/>
  <c r="BA55" i="9" s="1"/>
  <c r="AY55" i="9" a="1"/>
  <c r="AY55" i="9" s="1"/>
  <c r="AW55" i="9" a="1"/>
  <c r="AW55" i="9" s="1"/>
  <c r="AU55" i="9" a="1"/>
  <c r="AU55" i="9" s="1"/>
  <c r="J55" i="10" s="1"/>
  <c r="AZ55" i="9" a="1"/>
  <c r="AZ55" i="9" s="1"/>
  <c r="AX55" i="9" a="1"/>
  <c r="AX55" i="9" s="1"/>
  <c r="AV55" i="9" a="1"/>
  <c r="AV55" i="9" s="1"/>
  <c r="FI54" i="9" a="1"/>
  <c r="FI54" i="9" s="1"/>
  <c r="L54" i="15" s="1"/>
  <c r="FG54" i="9" a="1"/>
  <c r="FG54" i="9" s="1"/>
  <c r="FE54" i="9" a="1"/>
  <c r="FE54" i="9" s="1"/>
  <c r="FC54" i="9" a="1"/>
  <c r="FC54" i="9" s="1"/>
  <c r="FH54" i="9" a="1"/>
  <c r="FH54" i="9" s="1"/>
  <c r="FF54" i="9" a="1"/>
  <c r="FF54" i="9" s="1"/>
  <c r="AA54" i="14" s="1"/>
  <c r="FD54" i="9" a="1"/>
  <c r="FD54" i="9" s="1"/>
  <c r="AC54" i="9" a="1"/>
  <c r="AC54" i="9" s="1"/>
  <c r="C54" i="15" s="1"/>
  <c r="AA54" i="9" a="1"/>
  <c r="AA54" i="9" s="1"/>
  <c r="Y54" i="9" a="1"/>
  <c r="Y54" i="9" s="1"/>
  <c r="W54" i="9" a="1"/>
  <c r="W54" i="9" s="1"/>
  <c r="G54" i="10" s="1"/>
  <c r="M57" i="7" s="1"/>
  <c r="AB54" i="9" a="1"/>
  <c r="AB54" i="9" s="1"/>
  <c r="Z54" i="9" a="1"/>
  <c r="Z54" i="9" s="1"/>
  <c r="F54" i="14" s="1"/>
  <c r="G54" i="14" s="1"/>
  <c r="X54" i="9" a="1"/>
  <c r="X54" i="9" s="1"/>
  <c r="EK53" i="9" a="1"/>
  <c r="EK53" i="9" s="1"/>
  <c r="J53" i="15" s="1"/>
  <c r="EI53" i="9" a="1"/>
  <c r="EI53" i="9" s="1"/>
  <c r="EG53" i="9" a="1"/>
  <c r="EG53" i="9" s="1"/>
  <c r="EE53" i="9" a="1"/>
  <c r="EE53" i="9" s="1"/>
  <c r="T53" i="10" s="1"/>
  <c r="I56" i="7" s="1"/>
  <c r="O56" i="7" s="1"/>
  <c r="EJ53" i="9" a="1"/>
  <c r="EJ53" i="9" s="1"/>
  <c r="EH53" i="9" a="1"/>
  <c r="EH53" i="9" s="1"/>
  <c r="Q53" i="14" s="1"/>
  <c r="EF53" i="9" a="1"/>
  <c r="EF53" i="9" s="1"/>
  <c r="M56" i="7"/>
  <c r="IK52" i="9" a="1"/>
  <c r="IK52" i="9" s="1"/>
  <c r="T52" i="15" s="1"/>
  <c r="II52" i="9" a="1"/>
  <c r="II52" i="9" s="1"/>
  <c r="IG52" i="9" a="1"/>
  <c r="IG52" i="9" s="1"/>
  <c r="IE52" i="9" a="1"/>
  <c r="IE52" i="9" s="1"/>
  <c r="AF52" i="10" s="1"/>
  <c r="AJ55" i="8" s="1"/>
  <c r="IJ52" i="9" a="1"/>
  <c r="IJ52" i="9" s="1"/>
  <c r="IH52" i="9" a="1"/>
  <c r="IH52" i="9" s="1"/>
  <c r="AL52" i="14" s="1"/>
  <c r="IF52" i="9" a="1"/>
  <c r="IF52" i="9" s="1"/>
  <c r="DM52" i="9" a="1"/>
  <c r="DM52" i="9" s="1"/>
  <c r="G52" i="15" s="1"/>
  <c r="DK52" i="9" a="1"/>
  <c r="DK52" i="9" s="1"/>
  <c r="DI52" i="9" a="1"/>
  <c r="DI52" i="9" s="1"/>
  <c r="DG52" i="9" a="1"/>
  <c r="DG52" i="9" s="1"/>
  <c r="Q52" i="10" s="1"/>
  <c r="F55" i="7" s="1"/>
  <c r="DL52" i="9" a="1"/>
  <c r="DL52" i="9" s="1"/>
  <c r="DJ52" i="9" a="1"/>
  <c r="DJ52" i="9" s="1"/>
  <c r="N52" i="14" s="1"/>
  <c r="DH52" i="9" a="1"/>
  <c r="DH52" i="9" s="1"/>
  <c r="M52" i="9" a="1"/>
  <c r="M52" i="9" s="1"/>
  <c r="K52" i="9" a="1"/>
  <c r="K52" i="9" s="1"/>
  <c r="I52" i="9" a="1"/>
  <c r="I52" i="9" s="1"/>
  <c r="G52" i="9" a="1"/>
  <c r="G52" i="9" s="1"/>
  <c r="L52" i="9" a="1"/>
  <c r="L52" i="9" s="1"/>
  <c r="J52" i="9" a="1"/>
  <c r="J52" i="9" s="1"/>
  <c r="H52" i="9" a="1"/>
  <c r="H52" i="9" s="1"/>
  <c r="FA51" i="9" a="1"/>
  <c r="FA51" i="9" s="1"/>
  <c r="EY51" i="9" a="1"/>
  <c r="EY51" i="9" s="1"/>
  <c r="EW51" i="9" a="1"/>
  <c r="EW51" i="9" s="1"/>
  <c r="EU51" i="9" a="1"/>
  <c r="EU51" i="9" s="1"/>
  <c r="J95" i="12" s="1"/>
  <c r="EZ51" i="9" a="1"/>
  <c r="EZ51" i="9" s="1"/>
  <c r="EX51" i="9" a="1"/>
  <c r="EX51" i="9" s="1"/>
  <c r="W51" i="14" s="1"/>
  <c r="X51" i="14" s="1"/>
  <c r="T51" i="14" s="1"/>
  <c r="EV51" i="9" a="1"/>
  <c r="EV51" i="9" s="1"/>
  <c r="U51" i="9" a="1"/>
  <c r="U51" i="9" s="1"/>
  <c r="B51" i="15" s="1"/>
  <c r="S51" i="9" a="1"/>
  <c r="S51" i="9" s="1"/>
  <c r="Q51" i="9" a="1"/>
  <c r="Q51" i="9" s="1"/>
  <c r="O51" i="9" a="1"/>
  <c r="O51" i="9" s="1"/>
  <c r="F51" i="10" s="1"/>
  <c r="T51" i="9" a="1"/>
  <c r="T51" i="9" s="1"/>
  <c r="R51" i="9" a="1"/>
  <c r="R51" i="9" s="1"/>
  <c r="E51" i="14" s="1"/>
  <c r="P51" i="9" a="1"/>
  <c r="P51" i="9" s="1"/>
  <c r="EC50" i="9" a="1"/>
  <c r="EC50" i="9" s="1"/>
  <c r="EA50" i="9" a="1"/>
  <c r="EA50" i="9" s="1"/>
  <c r="DC50" i="9" s="1"/>
  <c r="DY50" i="9" a="1"/>
  <c r="DY50" i="9" s="1"/>
  <c r="DA50" i="9" s="1"/>
  <c r="DW50" i="9" a="1"/>
  <c r="DW50" i="9" s="1"/>
  <c r="EB50" i="9" a="1"/>
  <c r="EB50" i="9" s="1"/>
  <c r="DD50" i="9" s="1"/>
  <c r="DZ50" i="9" a="1"/>
  <c r="DZ50" i="9" s="1"/>
  <c r="DX50" i="9" a="1"/>
  <c r="DX50" i="9" s="1"/>
  <c r="CZ50" i="9" s="1"/>
  <c r="L53" i="7"/>
  <c r="IC49" i="9" a="1"/>
  <c r="IC49" i="9" s="1"/>
  <c r="S49" i="15" s="1"/>
  <c r="IA49" i="9" a="1"/>
  <c r="IA49" i="9" s="1"/>
  <c r="HY49" i="9" a="1"/>
  <c r="HY49" i="9" s="1"/>
  <c r="HW49" i="9" a="1"/>
  <c r="HW49" i="9" s="1"/>
  <c r="AE49" i="10" s="1"/>
  <c r="AI52" i="8" s="1"/>
  <c r="AL52" i="8" s="1"/>
  <c r="IB49" i="9" a="1"/>
  <c r="IB49" i="9" s="1"/>
  <c r="HZ49" i="9" a="1"/>
  <c r="HZ49" i="9" s="1"/>
  <c r="AK49" i="14" s="1"/>
  <c r="AN49" i="14" s="1"/>
  <c r="HX49" i="9" a="1"/>
  <c r="HX49" i="9" s="1"/>
  <c r="AH52" i="8"/>
  <c r="CW49" i="9" a="1"/>
  <c r="CW49" i="9" s="1"/>
  <c r="CU49" i="9" a="1"/>
  <c r="CU49" i="9" s="1"/>
  <c r="CS49" i="9" a="1"/>
  <c r="CS49" i="9" s="1"/>
  <c r="CQ49" i="9" a="1"/>
  <c r="CQ49" i="9" s="1"/>
  <c r="P49" i="10" s="1"/>
  <c r="CV49" i="9" a="1"/>
  <c r="CV49" i="9" s="1"/>
  <c r="CT49" i="9" a="1"/>
  <c r="CT49" i="9" s="1"/>
  <c r="CR49" i="9" a="1"/>
  <c r="CR49" i="9" s="1"/>
  <c r="HM47" i="9" a="1"/>
  <c r="HM47" i="9" s="1"/>
  <c r="Q47" i="15" s="1"/>
  <c r="HK47" i="9" a="1"/>
  <c r="HK47" i="9" s="1"/>
  <c r="HI47" i="9" a="1"/>
  <c r="HI47" i="9" s="1"/>
  <c r="HG47" i="9" a="1"/>
  <c r="HG47" i="9" s="1"/>
  <c r="AC47" i="10" s="1"/>
  <c r="AF50" i="8" s="1"/>
  <c r="AH50" i="8" s="1"/>
  <c r="HL47" i="9" a="1"/>
  <c r="HL47" i="9" s="1"/>
  <c r="HJ47" i="9" a="1"/>
  <c r="HJ47" i="9" s="1"/>
  <c r="AH47" i="14" s="1"/>
  <c r="AJ47" i="14" s="1"/>
  <c r="HH47" i="9" a="1"/>
  <c r="HH47" i="9" s="1"/>
  <c r="CG47" i="9" a="1"/>
  <c r="CG47" i="9" s="1"/>
  <c r="CE47" i="9" a="1"/>
  <c r="CE47" i="9" s="1"/>
  <c r="CC47" i="9" a="1"/>
  <c r="CC47" i="9" s="1"/>
  <c r="CA47" i="9" a="1"/>
  <c r="CA47" i="9" s="1"/>
  <c r="N47" i="10" s="1"/>
  <c r="CF47" i="9" a="1"/>
  <c r="CF47" i="9" s="1"/>
  <c r="CD47" i="9" a="1"/>
  <c r="CD47" i="9" s="1"/>
  <c r="CB47" i="9" a="1"/>
  <c r="CB47" i="9" s="1"/>
  <c r="GO46" i="9" a="1"/>
  <c r="GO46" i="9" s="1"/>
  <c r="N46" i="15" s="1"/>
  <c r="GM46" i="9" a="1"/>
  <c r="GM46" i="9" s="1"/>
  <c r="GK46" i="9" a="1"/>
  <c r="GK46" i="9" s="1"/>
  <c r="GI46" i="9" a="1"/>
  <c r="GI46" i="9" s="1"/>
  <c r="Z46" i="10" s="1"/>
  <c r="AB49" i="8" s="1"/>
  <c r="AE49" i="8" s="1"/>
  <c r="AM49" i="8" s="1"/>
  <c r="GN46" i="9" a="1"/>
  <c r="GN46" i="9" s="1"/>
  <c r="GL46" i="9" a="1"/>
  <c r="GL46" i="9" s="1"/>
  <c r="AD46" i="14" s="1"/>
  <c r="AG46" i="14" s="1"/>
  <c r="GJ46" i="9" a="1"/>
  <c r="GJ46" i="9" s="1"/>
  <c r="BI46" i="9" a="1"/>
  <c r="BI46" i="9" s="1"/>
  <c r="BG46" i="9" a="1"/>
  <c r="BG46" i="9" s="1"/>
  <c r="BE46" i="9" a="1"/>
  <c r="BE46" i="9" s="1"/>
  <c r="BC46" i="9" a="1"/>
  <c r="BC46" i="9" s="1"/>
  <c r="K46" i="10" s="1"/>
  <c r="BH46" i="9" a="1"/>
  <c r="BH46" i="9" s="1"/>
  <c r="BF46" i="9" a="1"/>
  <c r="BF46" i="9" s="1"/>
  <c r="BD46" i="9" a="1"/>
  <c r="BD46" i="9" s="1"/>
  <c r="FQ45" i="9" a="1"/>
  <c r="FQ45" i="9" s="1"/>
  <c r="FO45" i="9" a="1"/>
  <c r="FO45" i="9" s="1"/>
  <c r="FM45" i="9" a="1"/>
  <c r="FM45" i="9" s="1"/>
  <c r="FK45" i="9" a="1"/>
  <c r="FK45" i="9" s="1"/>
  <c r="W45" i="10" s="1"/>
  <c r="FP45" i="9" a="1"/>
  <c r="FP45" i="9" s="1"/>
  <c r="FN45" i="9" a="1"/>
  <c r="FN45" i="9" s="1"/>
  <c r="FL45" i="9" a="1"/>
  <c r="FL45" i="9" s="1"/>
  <c r="AK45" i="9" a="1"/>
  <c r="AK45" i="9" s="1"/>
  <c r="D45" i="15" s="1"/>
  <c r="AI45" i="9" a="1"/>
  <c r="AI45" i="9" s="1"/>
  <c r="AG45" i="9" a="1"/>
  <c r="AG45" i="9" s="1"/>
  <c r="AE45" i="9" a="1"/>
  <c r="AE45" i="9" s="1"/>
  <c r="H45" i="10" s="1"/>
  <c r="AJ45" i="9" a="1"/>
  <c r="AJ45" i="9" s="1"/>
  <c r="AH45" i="9" a="1"/>
  <c r="AH45" i="9" s="1"/>
  <c r="H45" i="14" s="1"/>
  <c r="L45" i="14" s="1"/>
  <c r="AF45" i="9" a="1"/>
  <c r="AF45" i="9" s="1"/>
  <c r="G48" i="6"/>
  <c r="H48" i="6" s="1"/>
  <c r="F48" i="6"/>
  <c r="FA43" i="9" a="1"/>
  <c r="FA43" i="9" s="1"/>
  <c r="EY43" i="9" a="1"/>
  <c r="EY43" i="9" s="1"/>
  <c r="EW43" i="9" a="1"/>
  <c r="EW43" i="9" s="1"/>
  <c r="EU43" i="9" a="1"/>
  <c r="EU43" i="9" s="1"/>
  <c r="EZ43" i="9" a="1"/>
  <c r="EZ43" i="9" s="1"/>
  <c r="EX43" i="9" a="1"/>
  <c r="EX43" i="9" s="1"/>
  <c r="W43" i="14" s="1"/>
  <c r="X43" i="14" s="1"/>
  <c r="T43" i="14" s="1"/>
  <c r="EV43" i="9" a="1"/>
  <c r="EV43" i="9" s="1"/>
  <c r="U43" i="9" a="1"/>
  <c r="U43" i="9" s="1"/>
  <c r="B43" i="15" s="1"/>
  <c r="S43" i="9" a="1"/>
  <c r="S43" i="9" s="1"/>
  <c r="Q43" i="9" a="1"/>
  <c r="Q43" i="9" s="1"/>
  <c r="O43" i="9" a="1"/>
  <c r="O43" i="9" s="1"/>
  <c r="F43" i="10" s="1"/>
  <c r="T43" i="9" a="1"/>
  <c r="T43" i="9" s="1"/>
  <c r="R43" i="9" a="1"/>
  <c r="R43" i="9" s="1"/>
  <c r="E43" i="14" s="1"/>
  <c r="P43" i="9" a="1"/>
  <c r="P43" i="9" s="1"/>
  <c r="EC42" i="9" a="1"/>
  <c r="EC42" i="9" s="1"/>
  <c r="EA42" i="9" a="1"/>
  <c r="EA42" i="9" s="1"/>
  <c r="DC42" i="9" s="1"/>
  <c r="DY42" i="9" a="1"/>
  <c r="DY42" i="9" s="1"/>
  <c r="DA42" i="9" s="1"/>
  <c r="DW42" i="9" a="1"/>
  <c r="DW42" i="9" s="1"/>
  <c r="EB42" i="9" a="1"/>
  <c r="EB42" i="9" s="1"/>
  <c r="DD42" i="9" s="1"/>
  <c r="DZ42" i="9" a="1"/>
  <c r="DZ42" i="9" s="1"/>
  <c r="DX42" i="9" a="1"/>
  <c r="DX42" i="9" s="1"/>
  <c r="CZ42" i="9" s="1"/>
  <c r="L45" i="7"/>
  <c r="IC41" i="9" a="1"/>
  <c r="IC41" i="9" s="1"/>
  <c r="S41" i="15" s="1"/>
  <c r="IA41" i="9" a="1"/>
  <c r="IA41" i="9" s="1"/>
  <c r="HY41" i="9" a="1"/>
  <c r="HY41" i="9" s="1"/>
  <c r="HW41" i="9" a="1"/>
  <c r="HW41" i="9" s="1"/>
  <c r="AE41" i="10" s="1"/>
  <c r="AI44" i="8" s="1"/>
  <c r="AL44" i="8" s="1"/>
  <c r="IB41" i="9" a="1"/>
  <c r="IB41" i="9" s="1"/>
  <c r="HZ41" i="9" a="1"/>
  <c r="HZ41" i="9" s="1"/>
  <c r="AK41" i="14" s="1"/>
  <c r="AN41" i="14" s="1"/>
  <c r="HX41" i="9" a="1"/>
  <c r="HX41" i="9" s="1"/>
  <c r="CV41" i="9" a="1"/>
  <c r="CV41" i="9" s="1"/>
  <c r="CT41" i="9" a="1"/>
  <c r="CT41" i="9" s="1"/>
  <c r="CR41" i="9" a="1"/>
  <c r="CR41" i="9" s="1"/>
  <c r="CU41" i="9" a="1"/>
  <c r="CU41" i="9" s="1"/>
  <c r="CQ41" i="9" a="1"/>
  <c r="CQ41" i="9" s="1"/>
  <c r="P41" i="10" s="1"/>
  <c r="CW41" i="9" a="1"/>
  <c r="CW41" i="9" s="1"/>
  <c r="CS41" i="9" a="1"/>
  <c r="CS41" i="9" s="1"/>
  <c r="GN38" i="9" a="1"/>
  <c r="GN38" i="9" s="1"/>
  <c r="GL38" i="9" a="1"/>
  <c r="GL38" i="9" s="1"/>
  <c r="AD38" i="14" s="1"/>
  <c r="GJ38" i="9" a="1"/>
  <c r="GJ38" i="9" s="1"/>
  <c r="GM38" i="9" a="1"/>
  <c r="GM38" i="9" s="1"/>
  <c r="GI38" i="9" a="1"/>
  <c r="GI38" i="9" s="1"/>
  <c r="Z38" i="10" s="1"/>
  <c r="AB41" i="8" s="1"/>
  <c r="GO38" i="9" a="1"/>
  <c r="GO38" i="9" s="1"/>
  <c r="N38" i="15" s="1"/>
  <c r="GK38" i="9" a="1"/>
  <c r="GK38" i="9" s="1"/>
  <c r="BH38" i="9" a="1"/>
  <c r="BH38" i="9" s="1"/>
  <c r="BF38" i="9" a="1"/>
  <c r="BF38" i="9" s="1"/>
  <c r="BD38" i="9" a="1"/>
  <c r="BD38" i="9" s="1"/>
  <c r="BG38" i="9" a="1"/>
  <c r="BG38" i="9" s="1"/>
  <c r="BC38" i="9" a="1"/>
  <c r="BC38" i="9" s="1"/>
  <c r="K38" i="10" s="1"/>
  <c r="BI38" i="9" a="1"/>
  <c r="BI38" i="9" s="1"/>
  <c r="BE38" i="9" a="1"/>
  <c r="BE38" i="9" s="1"/>
  <c r="FP37" i="9" a="1"/>
  <c r="FP37" i="9" s="1"/>
  <c r="FN37" i="9" a="1"/>
  <c r="FN37" i="9" s="1"/>
  <c r="FL37" i="9" a="1"/>
  <c r="FL37" i="9" s="1"/>
  <c r="FQ37" i="9" a="1"/>
  <c r="FQ37" i="9" s="1"/>
  <c r="FM37" i="9" a="1"/>
  <c r="FM37" i="9" s="1"/>
  <c r="FO37" i="9" a="1"/>
  <c r="FO37" i="9" s="1"/>
  <c r="FK37" i="9" a="1"/>
  <c r="FK37" i="9" s="1"/>
  <c r="W37" i="10" s="1"/>
  <c r="AJ37" i="9" a="1"/>
  <c r="AJ37" i="9" s="1"/>
  <c r="AH37" i="9" a="1"/>
  <c r="AH37" i="9" s="1"/>
  <c r="H37" i="14" s="1"/>
  <c r="AF37" i="9" a="1"/>
  <c r="AF37" i="9" s="1"/>
  <c r="AK37" i="9" a="1"/>
  <c r="AK37" i="9" s="1"/>
  <c r="D37" i="15" s="1"/>
  <c r="AE37" i="9" a="1"/>
  <c r="AE37" i="9" s="1"/>
  <c r="H37" i="10" s="1"/>
  <c r="AG37" i="9" a="1"/>
  <c r="AG37" i="9" s="1"/>
  <c r="AI37" i="9" a="1"/>
  <c r="AI37" i="9" s="1"/>
  <c r="S49" i="10"/>
  <c r="H52" i="7" s="1"/>
  <c r="CY49" i="9"/>
  <c r="G49" i="14"/>
  <c r="O51" i="6"/>
  <c r="AH49" i="8"/>
  <c r="I45" i="15"/>
  <c r="DE45" i="9"/>
  <c r="L46" i="7"/>
  <c r="L40" i="9" a="1"/>
  <c r="L40" i="9" s="1"/>
  <c r="J40" i="9" a="1"/>
  <c r="J40" i="9" s="1"/>
  <c r="H40" i="9" a="1"/>
  <c r="H40" i="9" s="1"/>
  <c r="K40" i="9" a="1"/>
  <c r="K40" i="9" s="1"/>
  <c r="G40" i="9" a="1"/>
  <c r="G40" i="9" s="1"/>
  <c r="O66" i="12" s="1"/>
  <c r="M40" i="9" a="1"/>
  <c r="M40" i="9" s="1"/>
  <c r="I40" i="9" a="1"/>
  <c r="I40" i="9" s="1"/>
  <c r="DL40" i="9" a="1"/>
  <c r="DL40" i="9" s="1"/>
  <c r="DJ40" i="9" a="1"/>
  <c r="DJ40" i="9" s="1"/>
  <c r="N40" i="14" s="1"/>
  <c r="DH40" i="9" a="1"/>
  <c r="DH40" i="9" s="1"/>
  <c r="DM40" i="9" a="1"/>
  <c r="DM40" i="9" s="1"/>
  <c r="G40" i="15" s="1"/>
  <c r="DI40" i="9" a="1"/>
  <c r="DI40" i="9" s="1"/>
  <c r="DK40" i="9" a="1"/>
  <c r="DK40" i="9" s="1"/>
  <c r="DG40" i="9" a="1"/>
  <c r="DG40" i="9" s="1"/>
  <c r="Q40" i="10" s="1"/>
  <c r="F43" i="7" s="1"/>
  <c r="IJ40" i="9" a="1"/>
  <c r="IJ40" i="9" s="1"/>
  <c r="IH40" i="9" a="1"/>
  <c r="IH40" i="9" s="1"/>
  <c r="AL40" i="14" s="1"/>
  <c r="IF40" i="9" a="1"/>
  <c r="IF40" i="9" s="1"/>
  <c r="IK40" i="9" a="1"/>
  <c r="IK40" i="9" s="1"/>
  <c r="T40" i="15" s="1"/>
  <c r="IG40" i="9" a="1"/>
  <c r="IG40" i="9" s="1"/>
  <c r="II40" i="9" a="1"/>
  <c r="II40" i="9" s="1"/>
  <c r="IE40" i="9" a="1"/>
  <c r="IE40" i="9" s="1"/>
  <c r="AF40" i="10" s="1"/>
  <c r="AJ43" i="8" s="1"/>
  <c r="DT40" i="9" a="1"/>
  <c r="DT40" i="9" s="1"/>
  <c r="DR40" i="9" a="1"/>
  <c r="DR40" i="9" s="1"/>
  <c r="O40" i="14" s="1"/>
  <c r="DP40" i="9" a="1"/>
  <c r="DP40" i="9" s="1"/>
  <c r="DU40" i="9" a="1"/>
  <c r="DU40" i="9" s="1"/>
  <c r="H40" i="15" s="1"/>
  <c r="DQ40" i="9" a="1"/>
  <c r="DQ40" i="9" s="1"/>
  <c r="DS40" i="9" a="1"/>
  <c r="DS40" i="9" s="1"/>
  <c r="DO40" i="9" a="1"/>
  <c r="DO40" i="9" s="1"/>
  <c r="R40" i="10" s="1"/>
  <c r="G43" i="7" s="1"/>
  <c r="IR40" i="9" a="1"/>
  <c r="IR40" i="9" s="1"/>
  <c r="IP40" i="9" a="1"/>
  <c r="IP40" i="9" s="1"/>
  <c r="AM40" i="14" s="1"/>
  <c r="IN40" i="9" a="1"/>
  <c r="IN40" i="9" s="1"/>
  <c r="IS40" i="9" a="1"/>
  <c r="IS40" i="9" s="1"/>
  <c r="U40" i="15" s="1"/>
  <c r="IO40" i="9" a="1"/>
  <c r="IO40" i="9" s="1"/>
  <c r="IQ40" i="9" a="1"/>
  <c r="IQ40" i="9" s="1"/>
  <c r="IM40" i="9" a="1"/>
  <c r="IM40" i="9" s="1"/>
  <c r="AG40" i="10" s="1"/>
  <c r="AK43" i="8" s="1"/>
  <c r="BY39" i="9" a="1"/>
  <c r="BY39" i="9" s="1"/>
  <c r="BW39" i="9" a="1"/>
  <c r="BW39" i="9" s="1"/>
  <c r="BU39" i="9" a="1"/>
  <c r="BU39" i="9" s="1"/>
  <c r="BS39" i="9" a="1"/>
  <c r="BS39" i="9" s="1"/>
  <c r="M39" i="10" s="1"/>
  <c r="BV39" i="9" a="1"/>
  <c r="BV39" i="9" s="1"/>
  <c r="BX39" i="9" a="1"/>
  <c r="BX39" i="9" s="1"/>
  <c r="BT39" i="9" a="1"/>
  <c r="BT39" i="9" s="1"/>
  <c r="V37" i="10"/>
  <c r="Y40" i="8"/>
  <c r="Z40" i="8" s="1"/>
  <c r="IO36" i="9" a="1"/>
  <c r="IO36" i="9" s="1"/>
  <c r="IQ36" i="9" a="1"/>
  <c r="IQ36" i="9" s="1"/>
  <c r="IN36" i="9" a="1"/>
  <c r="IN36" i="9" s="1"/>
  <c r="IS36" i="9" a="1"/>
  <c r="IS36" i="9" s="1"/>
  <c r="U36" i="15" s="1"/>
  <c r="IP36" i="9" a="1"/>
  <c r="IP36" i="9" s="1"/>
  <c r="AM36" i="14" s="1"/>
  <c r="IR36" i="9" a="1"/>
  <c r="IR36" i="9" s="1"/>
  <c r="IM36" i="9" a="1"/>
  <c r="IM36" i="9" s="1"/>
  <c r="AG36" i="10" s="1"/>
  <c r="AK39" i="8" s="1"/>
  <c r="CO36" i="9" a="1"/>
  <c r="CO36" i="9" s="1"/>
  <c r="CM36" i="9" a="1"/>
  <c r="CM36" i="9" s="1"/>
  <c r="CK36" i="9" a="1"/>
  <c r="CK36" i="9" s="1"/>
  <c r="CI36" i="9" a="1"/>
  <c r="CI36" i="9" s="1"/>
  <c r="O36" i="10" s="1"/>
  <c r="CJ36" i="9" a="1"/>
  <c r="CJ36" i="9" s="1"/>
  <c r="CL36" i="9" a="1"/>
  <c r="CL36" i="9" s="1"/>
  <c r="CN36" i="9" a="1"/>
  <c r="CN36" i="9" s="1"/>
  <c r="GV33" i="9" a="1"/>
  <c r="GV33" i="9" s="1"/>
  <c r="GT33" i="9" a="1"/>
  <c r="GT33" i="9" s="1"/>
  <c r="AE33" i="14" s="1"/>
  <c r="GR33" i="9" a="1"/>
  <c r="GR33" i="9" s="1"/>
  <c r="GW33" i="9" a="1"/>
  <c r="GW33" i="9" s="1"/>
  <c r="O33" i="15" s="1"/>
  <c r="GU33" i="9" a="1"/>
  <c r="GU33" i="9" s="1"/>
  <c r="GS33" i="9" a="1"/>
  <c r="GS33" i="9" s="1"/>
  <c r="GQ33" i="9" a="1"/>
  <c r="GQ33" i="9" s="1"/>
  <c r="AA33" i="10" s="1"/>
  <c r="AC36" i="8" s="1"/>
  <c r="BP33" i="9" a="1"/>
  <c r="BP33" i="9" s="1"/>
  <c r="BN33" i="9" a="1"/>
  <c r="BN33" i="9" s="1"/>
  <c r="J33" i="14" s="1"/>
  <c r="BL33" i="9" a="1"/>
  <c r="BL33" i="9" s="1"/>
  <c r="BQ33" i="9" a="1"/>
  <c r="BQ33" i="9" s="1"/>
  <c r="F33" i="15" s="1"/>
  <c r="BO33" i="9" a="1"/>
  <c r="BO33" i="9" s="1"/>
  <c r="BM33" i="9" a="1"/>
  <c r="BM33" i="9" s="1"/>
  <c r="BK33" i="9" a="1"/>
  <c r="BK33" i="9" s="1"/>
  <c r="L33" i="10" s="1"/>
  <c r="FX32" i="9" a="1"/>
  <c r="FX32" i="9" s="1"/>
  <c r="FV32" i="9" a="1"/>
  <c r="FV32" i="9" s="1"/>
  <c r="FT32" i="9" a="1"/>
  <c r="FT32" i="9" s="1"/>
  <c r="FY32" i="9" a="1"/>
  <c r="FY32" i="9" s="1"/>
  <c r="FW32" i="9" a="1"/>
  <c r="FW32" i="9" s="1"/>
  <c r="FU32" i="9" a="1"/>
  <c r="FU32" i="9" s="1"/>
  <c r="FS32" i="9" a="1"/>
  <c r="FS32" i="9" s="1"/>
  <c r="X32" i="10" s="1"/>
  <c r="BX32" i="9" a="1"/>
  <c r="BX32" i="9" s="1"/>
  <c r="BV32" i="9" a="1"/>
  <c r="BV32" i="9" s="1"/>
  <c r="BT32" i="9" a="1"/>
  <c r="BT32" i="9" s="1"/>
  <c r="BY32" i="9" a="1"/>
  <c r="BY32" i="9" s="1"/>
  <c r="BW32" i="9" a="1"/>
  <c r="BW32" i="9" s="1"/>
  <c r="BU32" i="9" a="1"/>
  <c r="BU32" i="9" s="1"/>
  <c r="BS32" i="9" a="1"/>
  <c r="BS32" i="9" s="1"/>
  <c r="M32" i="10" s="1"/>
  <c r="EJ29" i="9" a="1"/>
  <c r="EJ29" i="9" s="1"/>
  <c r="EH29" i="9" a="1"/>
  <c r="EH29" i="9" s="1"/>
  <c r="Q29" i="14" s="1"/>
  <c r="EF29" i="9" a="1"/>
  <c r="EF29" i="9" s="1"/>
  <c r="EK29" i="9" a="1"/>
  <c r="EK29" i="9" s="1"/>
  <c r="J29" i="15" s="1"/>
  <c r="EI29" i="9" a="1"/>
  <c r="EI29" i="9" s="1"/>
  <c r="EG29" i="9" a="1"/>
  <c r="EG29" i="9" s="1"/>
  <c r="EE29" i="9" a="1"/>
  <c r="EE29" i="9" s="1"/>
  <c r="T29" i="10" s="1"/>
  <c r="I32" i="7" s="1"/>
  <c r="O32" i="7" s="1"/>
  <c r="IJ28" i="9" a="1"/>
  <c r="IJ28" i="9" s="1"/>
  <c r="IH28" i="9" a="1"/>
  <c r="IH28" i="9" s="1"/>
  <c r="AL28" i="14" s="1"/>
  <c r="IF28" i="9" a="1"/>
  <c r="IF28" i="9" s="1"/>
  <c r="IK28" i="9" a="1"/>
  <c r="IK28" i="9" s="1"/>
  <c r="T28" i="15" s="1"/>
  <c r="II28" i="9" a="1"/>
  <c r="II28" i="9" s="1"/>
  <c r="IG28" i="9" a="1"/>
  <c r="IG28" i="9" s="1"/>
  <c r="IE28" i="9" a="1"/>
  <c r="IE28" i="9" s="1"/>
  <c r="AF28" i="10" s="1"/>
  <c r="AJ31" i="8" s="1"/>
  <c r="DL28" i="9" a="1"/>
  <c r="DL28" i="9" s="1"/>
  <c r="DJ28" i="9" a="1"/>
  <c r="DJ28" i="9" s="1"/>
  <c r="N28" i="14" s="1"/>
  <c r="DH28" i="9" a="1"/>
  <c r="DH28" i="9" s="1"/>
  <c r="DM28" i="9" a="1"/>
  <c r="DM28" i="9" s="1"/>
  <c r="G28" i="15" s="1"/>
  <c r="DK28" i="9" a="1"/>
  <c r="DK28" i="9" s="1"/>
  <c r="DI28" i="9" a="1"/>
  <c r="DI28" i="9" s="1"/>
  <c r="DG28" i="9" a="1"/>
  <c r="DG28" i="9" s="1"/>
  <c r="Q28" i="10" s="1"/>
  <c r="F31" i="7" s="1"/>
  <c r="L31" i="7" s="1"/>
  <c r="L28" i="9" a="1"/>
  <c r="L28" i="9" s="1"/>
  <c r="J28" i="9" a="1"/>
  <c r="J28" i="9" s="1"/>
  <c r="H28" i="9" a="1"/>
  <c r="H28" i="9" s="1"/>
  <c r="M28" i="9" a="1"/>
  <c r="M28" i="9" s="1"/>
  <c r="K28" i="9" a="1"/>
  <c r="K28" i="9" s="1"/>
  <c r="I28" i="9" a="1"/>
  <c r="I28" i="9" s="1"/>
  <c r="G28" i="9" a="1"/>
  <c r="G28" i="9" s="1"/>
  <c r="GV25" i="9" a="1"/>
  <c r="GV25" i="9" s="1"/>
  <c r="GT25" i="9" a="1"/>
  <c r="GT25" i="9" s="1"/>
  <c r="AE25" i="14" s="1"/>
  <c r="GR25" i="9" a="1"/>
  <c r="GR25" i="9" s="1"/>
  <c r="GW25" i="9" a="1"/>
  <c r="GW25" i="9" s="1"/>
  <c r="O25" i="15" s="1"/>
  <c r="GU25" i="9" a="1"/>
  <c r="GU25" i="9" s="1"/>
  <c r="GS25" i="9" a="1"/>
  <c r="GS25" i="9" s="1"/>
  <c r="GQ25" i="9" a="1"/>
  <c r="GQ25" i="9" s="1"/>
  <c r="AA25" i="10" s="1"/>
  <c r="AC28" i="8" s="1"/>
  <c r="BP25" i="9" a="1"/>
  <c r="BP25" i="9" s="1"/>
  <c r="BN25" i="9" a="1"/>
  <c r="BN25" i="9" s="1"/>
  <c r="J25" i="14" s="1"/>
  <c r="K25" i="14" s="1"/>
  <c r="BL25" i="9" a="1"/>
  <c r="BL25" i="9" s="1"/>
  <c r="BQ25" i="9" a="1"/>
  <c r="BQ25" i="9" s="1"/>
  <c r="F25" i="15" s="1"/>
  <c r="BO25" i="9" a="1"/>
  <c r="BO25" i="9" s="1"/>
  <c r="BM25" i="9" a="1"/>
  <c r="BM25" i="9" s="1"/>
  <c r="BK25" i="9" a="1"/>
  <c r="BK25" i="9" s="1"/>
  <c r="L25" i="10" s="1"/>
  <c r="P22" i="14"/>
  <c r="DB22" i="9"/>
  <c r="IB21" i="9" a="1"/>
  <c r="IB21" i="9" s="1"/>
  <c r="HZ21" i="9" a="1"/>
  <c r="HZ21" i="9" s="1"/>
  <c r="AK21" i="14" s="1"/>
  <c r="HX21" i="9" a="1"/>
  <c r="HX21" i="9" s="1"/>
  <c r="IC21" i="9" a="1"/>
  <c r="IC21" i="9" s="1"/>
  <c r="S21" i="15" s="1"/>
  <c r="IA21" i="9" a="1"/>
  <c r="IA21" i="9" s="1"/>
  <c r="HY21" i="9" a="1"/>
  <c r="HY21" i="9" s="1"/>
  <c r="HW21" i="9" a="1"/>
  <c r="HW21" i="9" s="1"/>
  <c r="AE21" i="10" s="1"/>
  <c r="AI24" i="8" s="1"/>
  <c r="CV21" i="9" a="1"/>
  <c r="CV21" i="9" s="1"/>
  <c r="CT21" i="9" a="1"/>
  <c r="CT21" i="9" s="1"/>
  <c r="CR21" i="9" a="1"/>
  <c r="CR21" i="9" s="1"/>
  <c r="CW21" i="9" a="1"/>
  <c r="CW21" i="9" s="1"/>
  <c r="CU21" i="9" a="1"/>
  <c r="CU21" i="9" s="1"/>
  <c r="CS21" i="9" a="1"/>
  <c r="CS21" i="9" s="1"/>
  <c r="CQ21" i="9" a="1"/>
  <c r="CQ21" i="9" s="1"/>
  <c r="P21" i="10" s="1"/>
  <c r="EJ17" i="9" a="1"/>
  <c r="EJ17" i="9" s="1"/>
  <c r="EH17" i="9" a="1"/>
  <c r="EH17" i="9" s="1"/>
  <c r="Q17" i="14" s="1"/>
  <c r="EF17" i="9" a="1"/>
  <c r="EF17" i="9" s="1"/>
  <c r="EK17" i="9" a="1"/>
  <c r="EK17" i="9" s="1"/>
  <c r="J17" i="15" s="1"/>
  <c r="EI17" i="9" a="1"/>
  <c r="EI17" i="9" s="1"/>
  <c r="EG17" i="9" a="1"/>
  <c r="EG17" i="9" s="1"/>
  <c r="EE17" i="9" a="1"/>
  <c r="EE17" i="9" s="1"/>
  <c r="T17" i="10" s="1"/>
  <c r="I20" i="7" s="1"/>
  <c r="O20" i="7" s="1"/>
  <c r="AK39" i="9" a="1"/>
  <c r="AK39" i="9" s="1"/>
  <c r="D39" i="15" s="1"/>
  <c r="AI39" i="9" a="1"/>
  <c r="AI39" i="9" s="1"/>
  <c r="AG39" i="9" a="1"/>
  <c r="AG39" i="9" s="1"/>
  <c r="AE39" i="9" a="1"/>
  <c r="AE39" i="9" s="1"/>
  <c r="H39" i="10" s="1"/>
  <c r="AH39" i="9" a="1"/>
  <c r="AH39" i="9" s="1"/>
  <c r="H39" i="14" s="1"/>
  <c r="AJ39" i="9" a="1"/>
  <c r="AJ39" i="9" s="1"/>
  <c r="AF39" i="9" a="1"/>
  <c r="AF39" i="9" s="1"/>
  <c r="CV36" i="9" a="1"/>
  <c r="CV36" i="9" s="1"/>
  <c r="CS36" i="9" a="1"/>
  <c r="CS36" i="9" s="1"/>
  <c r="CU36" i="9" a="1"/>
  <c r="CU36" i="9" s="1"/>
  <c r="CW36" i="9" a="1"/>
  <c r="CW36" i="9" s="1"/>
  <c r="CR36" i="9" a="1"/>
  <c r="CR36" i="9" s="1"/>
  <c r="CT36" i="9" a="1"/>
  <c r="CT36" i="9" s="1"/>
  <c r="CQ36" i="9" a="1"/>
  <c r="CQ36" i="9" s="1"/>
  <c r="P36" i="10" s="1"/>
  <c r="G37" i="6"/>
  <c r="H37" i="6" s="1"/>
  <c r="F37" i="6"/>
  <c r="V33" i="10"/>
  <c r="Y36" i="8"/>
  <c r="Z36" i="8" s="1"/>
  <c r="S33" i="10"/>
  <c r="H36" i="7" s="1"/>
  <c r="HL32" i="9" a="1"/>
  <c r="HL32" i="9" s="1"/>
  <c r="HJ32" i="9" a="1"/>
  <c r="HJ32" i="9" s="1"/>
  <c r="AH32" i="14" s="1"/>
  <c r="HH32" i="9" a="1"/>
  <c r="HH32" i="9" s="1"/>
  <c r="HM32" i="9" a="1"/>
  <c r="HM32" i="9" s="1"/>
  <c r="Q32" i="15" s="1"/>
  <c r="HK32" i="9" a="1"/>
  <c r="HK32" i="9" s="1"/>
  <c r="HI32" i="9" a="1"/>
  <c r="HI32" i="9" s="1"/>
  <c r="HG32" i="9" a="1"/>
  <c r="HG32" i="9" s="1"/>
  <c r="AC32" i="10" s="1"/>
  <c r="AF35" i="8" s="1"/>
  <c r="CF32" i="9" a="1"/>
  <c r="CF32" i="9" s="1"/>
  <c r="CD32" i="9" a="1"/>
  <c r="CD32" i="9" s="1"/>
  <c r="CB32" i="9" a="1"/>
  <c r="CB32" i="9" s="1"/>
  <c r="CG32" i="9" a="1"/>
  <c r="CG32" i="9" s="1"/>
  <c r="CE32" i="9" a="1"/>
  <c r="CE32" i="9" s="1"/>
  <c r="CC32" i="9" a="1"/>
  <c r="CC32" i="9" s="1"/>
  <c r="CA32" i="9" a="1"/>
  <c r="CA32" i="9" s="1"/>
  <c r="N32" i="10" s="1"/>
  <c r="IB30" i="9" a="1"/>
  <c r="IB30" i="9" s="1"/>
  <c r="HZ30" i="9" a="1"/>
  <c r="HZ30" i="9" s="1"/>
  <c r="AK30" i="14" s="1"/>
  <c r="HX30" i="9" a="1"/>
  <c r="HX30" i="9" s="1"/>
  <c r="IC30" i="9" a="1"/>
  <c r="IC30" i="9" s="1"/>
  <c r="S30" i="15" s="1"/>
  <c r="IA30" i="9" a="1"/>
  <c r="IA30" i="9" s="1"/>
  <c r="HY30" i="9" a="1"/>
  <c r="HY30" i="9" s="1"/>
  <c r="HW30" i="9" a="1"/>
  <c r="HW30" i="9" s="1"/>
  <c r="AE30" i="10" s="1"/>
  <c r="AI33" i="8" s="1"/>
  <c r="GV30" i="9" a="1"/>
  <c r="GV30" i="9" s="1"/>
  <c r="GT30" i="9" a="1"/>
  <c r="GT30" i="9" s="1"/>
  <c r="AE30" i="14" s="1"/>
  <c r="GR30" i="9" a="1"/>
  <c r="GR30" i="9" s="1"/>
  <c r="GW30" i="9" a="1"/>
  <c r="GW30" i="9" s="1"/>
  <c r="O30" i="15" s="1"/>
  <c r="GU30" i="9" a="1"/>
  <c r="GU30" i="9" s="1"/>
  <c r="GS30" i="9" a="1"/>
  <c r="GS30" i="9" s="1"/>
  <c r="GQ30" i="9" a="1"/>
  <c r="GQ30" i="9" s="1"/>
  <c r="AA30" i="10" s="1"/>
  <c r="AC33" i="8" s="1"/>
  <c r="AE33" i="8" s="1"/>
  <c r="FP30" i="9" a="1"/>
  <c r="FP30" i="9" s="1"/>
  <c r="FN30" i="9" a="1"/>
  <c r="FN30" i="9" s="1"/>
  <c r="FL30" i="9" a="1"/>
  <c r="FL30" i="9" s="1"/>
  <c r="FQ30" i="9" a="1"/>
  <c r="FQ30" i="9" s="1"/>
  <c r="FO30" i="9" a="1"/>
  <c r="FO30" i="9" s="1"/>
  <c r="FM30" i="9" a="1"/>
  <c r="FM30" i="9" s="1"/>
  <c r="FK30" i="9" a="1"/>
  <c r="FK30" i="9" s="1"/>
  <c r="W30" i="10" s="1"/>
  <c r="EJ30" i="9" a="1"/>
  <c r="EJ30" i="9" s="1"/>
  <c r="EH30" i="9" a="1"/>
  <c r="EH30" i="9" s="1"/>
  <c r="Q30" i="14" s="1"/>
  <c r="EF30" i="9" a="1"/>
  <c r="EF30" i="9" s="1"/>
  <c r="EK30" i="9" a="1"/>
  <c r="EK30" i="9" s="1"/>
  <c r="J30" i="15" s="1"/>
  <c r="EI30" i="9" a="1"/>
  <c r="EI30" i="9" s="1"/>
  <c r="EG30" i="9" a="1"/>
  <c r="EG30" i="9" s="1"/>
  <c r="EE30" i="9" a="1"/>
  <c r="EE30" i="9" s="1"/>
  <c r="T30" i="10" s="1"/>
  <c r="I33" i="7" s="1"/>
  <c r="O33" i="7" s="1"/>
  <c r="CV30" i="9" a="1"/>
  <c r="CV30" i="9" s="1"/>
  <c r="CT30" i="9" a="1"/>
  <c r="CT30" i="9" s="1"/>
  <c r="CR30" i="9" a="1"/>
  <c r="CR30" i="9" s="1"/>
  <c r="CW30" i="9" a="1"/>
  <c r="CW30" i="9" s="1"/>
  <c r="CU30" i="9" a="1"/>
  <c r="CU30" i="9" s="1"/>
  <c r="CS30" i="9" a="1"/>
  <c r="CS30" i="9" s="1"/>
  <c r="CQ30" i="9" a="1"/>
  <c r="CQ30" i="9" s="1"/>
  <c r="P30" i="10" s="1"/>
  <c r="BP30" i="9" a="1"/>
  <c r="BP30" i="9" s="1"/>
  <c r="BN30" i="9" a="1"/>
  <c r="BN30" i="9" s="1"/>
  <c r="J30" i="14" s="1"/>
  <c r="K30" i="14" s="1"/>
  <c r="BL30" i="9" a="1"/>
  <c r="BL30" i="9" s="1"/>
  <c r="BQ30" i="9" a="1"/>
  <c r="BQ30" i="9" s="1"/>
  <c r="F30" i="15" s="1"/>
  <c r="BO30" i="9" a="1"/>
  <c r="BO30" i="9" s="1"/>
  <c r="BM30" i="9" a="1"/>
  <c r="BM30" i="9" s="1"/>
  <c r="BK30" i="9" a="1"/>
  <c r="BK30" i="9" s="1"/>
  <c r="L30" i="10" s="1"/>
  <c r="AJ30" i="9" a="1"/>
  <c r="AJ30" i="9" s="1"/>
  <c r="AH30" i="9" a="1"/>
  <c r="AH30" i="9" s="1"/>
  <c r="H30" i="14" s="1"/>
  <c r="AF30" i="9" a="1"/>
  <c r="AF30" i="9" s="1"/>
  <c r="AK30" i="9" a="1"/>
  <c r="AK30" i="9" s="1"/>
  <c r="D30" i="15" s="1"/>
  <c r="AI30" i="9" a="1"/>
  <c r="AI30" i="9" s="1"/>
  <c r="AG30" i="9" a="1"/>
  <c r="AG30" i="9" s="1"/>
  <c r="AE30" i="9" a="1"/>
  <c r="AE30" i="9" s="1"/>
  <c r="H30" i="10" s="1"/>
  <c r="IJ29" i="9" a="1"/>
  <c r="IJ29" i="9" s="1"/>
  <c r="IH29" i="9" a="1"/>
  <c r="IH29" i="9" s="1"/>
  <c r="AL29" i="14" s="1"/>
  <c r="IF29" i="9" a="1"/>
  <c r="IF29" i="9" s="1"/>
  <c r="IK29" i="9" a="1"/>
  <c r="IK29" i="9" s="1"/>
  <c r="T29" i="15" s="1"/>
  <c r="II29" i="9" a="1"/>
  <c r="II29" i="9" s="1"/>
  <c r="IG29" i="9" a="1"/>
  <c r="IG29" i="9" s="1"/>
  <c r="IE29" i="9" a="1"/>
  <c r="IE29" i="9" s="1"/>
  <c r="AF29" i="10" s="1"/>
  <c r="AJ32" i="8" s="1"/>
  <c r="HD29" i="9" a="1"/>
  <c r="HD29" i="9" s="1"/>
  <c r="HB29" i="9" a="1"/>
  <c r="HB29" i="9" s="1"/>
  <c r="AF29" i="14" s="1"/>
  <c r="GZ29" i="9" a="1"/>
  <c r="GZ29" i="9" s="1"/>
  <c r="HE29" i="9" a="1"/>
  <c r="HE29" i="9" s="1"/>
  <c r="P29" i="15" s="1"/>
  <c r="HC29" i="9" a="1"/>
  <c r="HC29" i="9" s="1"/>
  <c r="HA29" i="9" a="1"/>
  <c r="HA29" i="9" s="1"/>
  <c r="GY29" i="9" a="1"/>
  <c r="GY29" i="9" s="1"/>
  <c r="AB29" i="10" s="1"/>
  <c r="AD32" i="8" s="1"/>
  <c r="FX29" i="9" a="1"/>
  <c r="FX29" i="9" s="1"/>
  <c r="FV29" i="9" a="1"/>
  <c r="FV29" i="9" s="1"/>
  <c r="FT29" i="9" a="1"/>
  <c r="FT29" i="9" s="1"/>
  <c r="FY29" i="9" a="1"/>
  <c r="FY29" i="9" s="1"/>
  <c r="FW29" i="9" a="1"/>
  <c r="FW29" i="9" s="1"/>
  <c r="FU29" i="9" a="1"/>
  <c r="FU29" i="9" s="1"/>
  <c r="FS29" i="9" a="1"/>
  <c r="FS29" i="9" s="1"/>
  <c r="X29" i="10" s="1"/>
  <c r="ER29" i="9" a="1"/>
  <c r="ER29" i="9" s="1"/>
  <c r="EP29" i="9" a="1"/>
  <c r="EP29" i="9" s="1"/>
  <c r="R29" i="14" s="1"/>
  <c r="EN29" i="9" a="1"/>
  <c r="EN29" i="9" s="1"/>
  <c r="ES29" i="9" a="1"/>
  <c r="ES29" i="9" s="1"/>
  <c r="K29" i="15" s="1"/>
  <c r="EQ29" i="9" a="1"/>
  <c r="EQ29" i="9" s="1"/>
  <c r="EO29" i="9" a="1"/>
  <c r="EO29" i="9" s="1"/>
  <c r="EM29" i="9" a="1"/>
  <c r="EM29" i="9" s="1"/>
  <c r="U29" i="10" s="1"/>
  <c r="J32" i="7" s="1"/>
  <c r="P32" i="7" s="1"/>
  <c r="DL29" i="9" a="1"/>
  <c r="DL29" i="9" s="1"/>
  <c r="DJ29" i="9" a="1"/>
  <c r="DJ29" i="9" s="1"/>
  <c r="N29" i="14" s="1"/>
  <c r="DH29" i="9" a="1"/>
  <c r="DH29" i="9" s="1"/>
  <c r="DM29" i="9" a="1"/>
  <c r="DM29" i="9" s="1"/>
  <c r="G29" i="15" s="1"/>
  <c r="DK29" i="9" a="1"/>
  <c r="DK29" i="9" s="1"/>
  <c r="DI29" i="9" a="1"/>
  <c r="DI29" i="9" s="1"/>
  <c r="DG29" i="9" a="1"/>
  <c r="DG29" i="9" s="1"/>
  <c r="Q29" i="10" s="1"/>
  <c r="F32" i="7" s="1"/>
  <c r="L32" i="7" s="1"/>
  <c r="J32" i="6"/>
  <c r="GF28" i="9" a="1"/>
  <c r="GF28" i="9" s="1"/>
  <c r="GD28" i="9" a="1"/>
  <c r="GD28" i="9" s="1"/>
  <c r="AC28" i="14" s="1"/>
  <c r="GB28" i="9" a="1"/>
  <c r="GB28" i="9" s="1"/>
  <c r="GG28" i="9" a="1"/>
  <c r="GG28" i="9" s="1"/>
  <c r="M28" i="15" s="1"/>
  <c r="GE28" i="9" a="1"/>
  <c r="GE28" i="9" s="1"/>
  <c r="GC28" i="9" a="1"/>
  <c r="GC28" i="9" s="1"/>
  <c r="GA28" i="9" a="1"/>
  <c r="GA28" i="9" s="1"/>
  <c r="Y28" i="10" s="1"/>
  <c r="AA31" i="8" s="1"/>
  <c r="AZ28" i="9" a="1"/>
  <c r="AZ28" i="9" s="1"/>
  <c r="AX28" i="9" a="1"/>
  <c r="AX28" i="9" s="1"/>
  <c r="AV28" i="9" a="1"/>
  <c r="AV28" i="9" s="1"/>
  <c r="BA28" i="9" a="1"/>
  <c r="BA28" i="9" s="1"/>
  <c r="AY28" i="9" a="1"/>
  <c r="AY28" i="9" s="1"/>
  <c r="AW28" i="9" a="1"/>
  <c r="AW28" i="9" s="1"/>
  <c r="AU28" i="9" a="1"/>
  <c r="AU28" i="9" s="1"/>
  <c r="J28" i="10" s="1"/>
  <c r="EJ26" i="9" a="1"/>
  <c r="EJ26" i="9" s="1"/>
  <c r="EH26" i="9" a="1"/>
  <c r="EH26" i="9" s="1"/>
  <c r="Q26" i="14" s="1"/>
  <c r="EF26" i="9" a="1"/>
  <c r="EF26" i="9" s="1"/>
  <c r="EE26" i="9" a="1"/>
  <c r="EE26" i="9" s="1"/>
  <c r="T26" i="10" s="1"/>
  <c r="I29" i="7" s="1"/>
  <c r="O29" i="7" s="1"/>
  <c r="EK26" i="9" a="1"/>
  <c r="EK26" i="9" s="1"/>
  <c r="J26" i="15" s="1"/>
  <c r="EI26" i="9" a="1"/>
  <c r="EI26" i="9" s="1"/>
  <c r="EG26" i="9" a="1"/>
  <c r="EG26" i="9" s="1"/>
  <c r="IJ25" i="9" a="1"/>
  <c r="IJ25" i="9" s="1"/>
  <c r="IH25" i="9" a="1"/>
  <c r="IH25" i="9" s="1"/>
  <c r="AL25" i="14" s="1"/>
  <c r="IF25" i="9" a="1"/>
  <c r="IF25" i="9" s="1"/>
  <c r="II25" i="9" a="1"/>
  <c r="II25" i="9" s="1"/>
  <c r="IG25" i="9" a="1"/>
  <c r="IG25" i="9" s="1"/>
  <c r="IE25" i="9" a="1"/>
  <c r="IE25" i="9" s="1"/>
  <c r="AF25" i="10" s="1"/>
  <c r="AJ28" i="8" s="1"/>
  <c r="IK25" i="9" a="1"/>
  <c r="IK25" i="9" s="1"/>
  <c r="T25" i="15" s="1"/>
  <c r="DL25" i="9" a="1"/>
  <c r="DL25" i="9" s="1"/>
  <c r="DJ25" i="9" a="1"/>
  <c r="DJ25" i="9" s="1"/>
  <c r="N25" i="14" s="1"/>
  <c r="DH25" i="9" a="1"/>
  <c r="DH25" i="9" s="1"/>
  <c r="DK25" i="9" a="1"/>
  <c r="DK25" i="9" s="1"/>
  <c r="DI25" i="9" a="1"/>
  <c r="DI25" i="9" s="1"/>
  <c r="DG25" i="9" a="1"/>
  <c r="DG25" i="9" s="1"/>
  <c r="Q25" i="10" s="1"/>
  <c r="F28" i="7" s="1"/>
  <c r="L28" i="7" s="1"/>
  <c r="DM25" i="9" a="1"/>
  <c r="DM25" i="9" s="1"/>
  <c r="G25" i="15" s="1"/>
  <c r="L25" i="9" a="1"/>
  <c r="L25" i="9" s="1"/>
  <c r="J25" i="9" a="1"/>
  <c r="J25" i="9" s="1"/>
  <c r="H25" i="9" a="1"/>
  <c r="H25" i="9" s="1"/>
  <c r="I25" i="9" a="1"/>
  <c r="I25" i="9" s="1"/>
  <c r="G25" i="9" a="1"/>
  <c r="G25" i="9" s="1"/>
  <c r="O53" i="12" s="1"/>
  <c r="M25" i="9" a="1"/>
  <c r="M25" i="9" s="1"/>
  <c r="K25" i="9" a="1"/>
  <c r="K25" i="9" s="1"/>
  <c r="GV22" i="9" a="1"/>
  <c r="GV22" i="9" s="1"/>
  <c r="GT22" i="9" a="1"/>
  <c r="GT22" i="9" s="1"/>
  <c r="AE22" i="14" s="1"/>
  <c r="AG22" i="14" s="1"/>
  <c r="GR22" i="9" a="1"/>
  <c r="GR22" i="9" s="1"/>
  <c r="GQ22" i="9" a="1"/>
  <c r="GQ22" i="9" s="1"/>
  <c r="AA22" i="10" s="1"/>
  <c r="AC25" i="8" s="1"/>
  <c r="GW22" i="9" a="1"/>
  <c r="GW22" i="9" s="1"/>
  <c r="O22" i="15" s="1"/>
  <c r="GU22" i="9" a="1"/>
  <c r="GU22" i="9" s="1"/>
  <c r="GS22" i="9" a="1"/>
  <c r="GS22" i="9" s="1"/>
  <c r="BP22" i="9" a="1"/>
  <c r="BP22" i="9" s="1"/>
  <c r="BN22" i="9" a="1"/>
  <c r="BN22" i="9" s="1"/>
  <c r="J22" i="14" s="1"/>
  <c r="BL22" i="9" a="1"/>
  <c r="BL22" i="9" s="1"/>
  <c r="BO22" i="9" a="1"/>
  <c r="BO22" i="9" s="1"/>
  <c r="BM22" i="9" a="1"/>
  <c r="BM22" i="9" s="1"/>
  <c r="BK22" i="9" a="1"/>
  <c r="BK22" i="9" s="1"/>
  <c r="L22" i="10" s="1"/>
  <c r="BQ22" i="9" a="1"/>
  <c r="BQ22" i="9" s="1"/>
  <c r="F22" i="15" s="1"/>
  <c r="FX21" i="9" a="1"/>
  <c r="FX21" i="9" s="1"/>
  <c r="FV21" i="9" a="1"/>
  <c r="FV21" i="9" s="1"/>
  <c r="FT21" i="9" a="1"/>
  <c r="FT21" i="9" s="1"/>
  <c r="FS21" i="9" a="1"/>
  <c r="FS21" i="9" s="1"/>
  <c r="X21" i="10" s="1"/>
  <c r="FY21" i="9" a="1"/>
  <c r="FY21" i="9" s="1"/>
  <c r="FW21" i="9" a="1"/>
  <c r="FW21" i="9" s="1"/>
  <c r="FU21" i="9" a="1"/>
  <c r="FU21" i="9" s="1"/>
  <c r="BX21" i="9" a="1"/>
  <c r="BX21" i="9" s="1"/>
  <c r="BV21" i="9" a="1"/>
  <c r="BV21" i="9" s="1"/>
  <c r="BT21" i="9" a="1"/>
  <c r="BT21" i="9" s="1"/>
  <c r="BY21" i="9" a="1"/>
  <c r="BY21" i="9" s="1"/>
  <c r="BW21" i="9" a="1"/>
  <c r="BW21" i="9" s="1"/>
  <c r="BU21" i="9" a="1"/>
  <c r="BU21" i="9" s="1"/>
  <c r="BS21" i="9" a="1"/>
  <c r="BS21" i="9" s="1"/>
  <c r="M21" i="10" s="1"/>
  <c r="EJ18" i="9" a="1"/>
  <c r="EJ18" i="9" s="1"/>
  <c r="EH18" i="9" a="1"/>
  <c r="EH18" i="9" s="1"/>
  <c r="Q18" i="14" s="1"/>
  <c r="EF18" i="9" a="1"/>
  <c r="EF18" i="9" s="1"/>
  <c r="EE18" i="9" a="1"/>
  <c r="EE18" i="9" s="1"/>
  <c r="T18" i="10" s="1"/>
  <c r="I21" i="7" s="1"/>
  <c r="O21" i="7" s="1"/>
  <c r="EK18" i="9" a="1"/>
  <c r="EK18" i="9" s="1"/>
  <c r="J18" i="15" s="1"/>
  <c r="EI18" i="9" a="1"/>
  <c r="EI18" i="9" s="1"/>
  <c r="EG18" i="9" a="1"/>
  <c r="EG18" i="9" s="1"/>
  <c r="IJ17" i="9" a="1"/>
  <c r="IJ17" i="9" s="1"/>
  <c r="IH17" i="9" a="1"/>
  <c r="IH17" i="9" s="1"/>
  <c r="AL17" i="14" s="1"/>
  <c r="IF17" i="9" a="1"/>
  <c r="IF17" i="9" s="1"/>
  <c r="II17" i="9" a="1"/>
  <c r="II17" i="9" s="1"/>
  <c r="IG17" i="9" a="1"/>
  <c r="IG17" i="9" s="1"/>
  <c r="IE17" i="9" a="1"/>
  <c r="IE17" i="9" s="1"/>
  <c r="AF17" i="10" s="1"/>
  <c r="AJ20" i="8" s="1"/>
  <c r="IK17" i="9" a="1"/>
  <c r="IK17" i="9" s="1"/>
  <c r="T17" i="15" s="1"/>
  <c r="DL17" i="9" a="1"/>
  <c r="DL17" i="9" s="1"/>
  <c r="DJ17" i="9" a="1"/>
  <c r="DJ17" i="9" s="1"/>
  <c r="N17" i="14" s="1"/>
  <c r="DH17" i="9" a="1"/>
  <c r="DH17" i="9" s="1"/>
  <c r="DK17" i="9" a="1"/>
  <c r="DK17" i="9" s="1"/>
  <c r="DI17" i="9" a="1"/>
  <c r="DI17" i="9" s="1"/>
  <c r="DG17" i="9" a="1"/>
  <c r="DG17" i="9" s="1"/>
  <c r="Q17" i="10" s="1"/>
  <c r="F20" i="7" s="1"/>
  <c r="L20" i="7" s="1"/>
  <c r="DM17" i="9" a="1"/>
  <c r="DM17" i="9" s="1"/>
  <c r="G17" i="15" s="1"/>
  <c r="L17" i="9" a="1"/>
  <c r="L17" i="9" s="1"/>
  <c r="J17" i="9" a="1"/>
  <c r="J17" i="9" s="1"/>
  <c r="H17" i="9" a="1"/>
  <c r="H17" i="9" s="1"/>
  <c r="I17" i="9" a="1"/>
  <c r="I17" i="9" s="1"/>
  <c r="G17" i="9" a="1"/>
  <c r="G17" i="9" s="1"/>
  <c r="O42" i="12" s="1"/>
  <c r="K22" i="6" s="1"/>
  <c r="L22" i="6" s="1"/>
  <c r="M22" i="6" s="1"/>
  <c r="M17" i="9" a="1"/>
  <c r="M17" i="9" s="1"/>
  <c r="K17" i="9" a="1"/>
  <c r="K17" i="9" s="1"/>
  <c r="K52" i="6"/>
  <c r="L52" i="6" s="1"/>
  <c r="M52" i="6" s="1"/>
  <c r="J52" i="6"/>
  <c r="AS48" i="9" a="1"/>
  <c r="AS48" i="9" s="1"/>
  <c r="E48" i="15" s="1"/>
  <c r="AQ48" i="9" a="1"/>
  <c r="AQ48" i="9" s="1"/>
  <c r="AO48" i="9" a="1"/>
  <c r="AO48" i="9" s="1"/>
  <c r="AM48" i="9" a="1"/>
  <c r="AM48" i="9" s="1"/>
  <c r="I48" i="10" s="1"/>
  <c r="S51" i="6" s="1"/>
  <c r="AR48" i="9" a="1"/>
  <c r="AR48" i="9" s="1"/>
  <c r="AP48" i="9" a="1"/>
  <c r="AP48" i="9" s="1"/>
  <c r="I48" i="14" s="1"/>
  <c r="AN48" i="9" a="1"/>
  <c r="AN48" i="9" s="1"/>
  <c r="ES48" i="9" a="1"/>
  <c r="ES48" i="9" s="1"/>
  <c r="K48" i="15" s="1"/>
  <c r="EQ48" i="9" a="1"/>
  <c r="EQ48" i="9" s="1"/>
  <c r="EO48" i="9" a="1"/>
  <c r="EO48" i="9" s="1"/>
  <c r="EM48" i="9" a="1"/>
  <c r="EM48" i="9" s="1"/>
  <c r="U48" i="10" s="1"/>
  <c r="J51" i="7" s="1"/>
  <c r="P51" i="7" s="1"/>
  <c r="ER48" i="9" a="1"/>
  <c r="ER48" i="9" s="1"/>
  <c r="EP48" i="9" a="1"/>
  <c r="EP48" i="9" s="1"/>
  <c r="R48" i="14" s="1"/>
  <c r="EN48" i="9" a="1"/>
  <c r="EN48" i="9" s="1"/>
  <c r="AB48" i="9" a="1"/>
  <c r="AB48" i="9" s="1"/>
  <c r="Z48" i="9" a="1"/>
  <c r="Z48" i="9" s="1"/>
  <c r="F48" i="14" s="1"/>
  <c r="G48" i="14" s="1"/>
  <c r="X48" i="9" a="1"/>
  <c r="X48" i="9" s="1"/>
  <c r="AC48" i="9" a="1"/>
  <c r="AC48" i="9" s="1"/>
  <c r="C48" i="15" s="1"/>
  <c r="AA48" i="9" a="1"/>
  <c r="AA48" i="9" s="1"/>
  <c r="Y48" i="9" a="1"/>
  <c r="Y48" i="9" s="1"/>
  <c r="W48" i="9" a="1"/>
  <c r="W48" i="9" s="1"/>
  <c r="G48" i="10" s="1"/>
  <c r="P51" i="6" s="1"/>
  <c r="Q51" i="6" s="1"/>
  <c r="R51" i="6" s="1"/>
  <c r="FH48" i="9" a="1"/>
  <c r="FH48" i="9" s="1"/>
  <c r="FF48" i="9" a="1"/>
  <c r="FF48" i="9" s="1"/>
  <c r="AA48" i="14" s="1"/>
  <c r="FD48" i="9" a="1"/>
  <c r="FD48" i="9" s="1"/>
  <c r="FI48" i="9" a="1"/>
  <c r="FI48" i="9" s="1"/>
  <c r="L48" i="15" s="1"/>
  <c r="FG48" i="9" a="1"/>
  <c r="FG48" i="9" s="1"/>
  <c r="FE48" i="9" a="1"/>
  <c r="FE48" i="9" s="1"/>
  <c r="FC48" i="9" a="1"/>
  <c r="FC48" i="9" s="1"/>
  <c r="AZ48" i="9" a="1"/>
  <c r="AZ48" i="9" s="1"/>
  <c r="AX48" i="9" a="1"/>
  <c r="AX48" i="9" s="1"/>
  <c r="AV48" i="9" a="1"/>
  <c r="AV48" i="9" s="1"/>
  <c r="AU48" i="9" a="1"/>
  <c r="AU48" i="9" s="1"/>
  <c r="J48" i="10" s="1"/>
  <c r="BA48" i="9" a="1"/>
  <c r="BA48" i="9" s="1"/>
  <c r="AY48" i="9" a="1"/>
  <c r="AY48" i="9" s="1"/>
  <c r="AW48" i="9" a="1"/>
  <c r="AW48" i="9" s="1"/>
  <c r="GF48" i="9" a="1"/>
  <c r="GF48" i="9" s="1"/>
  <c r="GD48" i="9" a="1"/>
  <c r="GD48" i="9" s="1"/>
  <c r="AC48" i="14" s="1"/>
  <c r="GB48" i="9" a="1"/>
  <c r="GB48" i="9" s="1"/>
  <c r="GE48" i="9" a="1"/>
  <c r="GE48" i="9" s="1"/>
  <c r="GC48" i="9" a="1"/>
  <c r="GC48" i="9" s="1"/>
  <c r="GA48" i="9" a="1"/>
  <c r="GA48" i="9" s="1"/>
  <c r="Y48" i="10" s="1"/>
  <c r="AA51" i="8" s="1"/>
  <c r="GG48" i="9" a="1"/>
  <c r="GG48" i="9" s="1"/>
  <c r="M48" i="15" s="1"/>
  <c r="CW44" i="9" a="1"/>
  <c r="CW44" i="9" s="1"/>
  <c r="CU44" i="9" a="1"/>
  <c r="CU44" i="9" s="1"/>
  <c r="CS44" i="9" a="1"/>
  <c r="CS44" i="9" s="1"/>
  <c r="CQ44" i="9" a="1"/>
  <c r="CQ44" i="9" s="1"/>
  <c r="P44" i="10" s="1"/>
  <c r="CT44" i="9" a="1"/>
  <c r="CT44" i="9" s="1"/>
  <c r="CR44" i="9" a="1"/>
  <c r="CR44" i="9" s="1"/>
  <c r="CV44" i="9" a="1"/>
  <c r="CV44" i="9" s="1"/>
  <c r="HE44" i="9" a="1"/>
  <c r="HE44" i="9" s="1"/>
  <c r="P44" i="15" s="1"/>
  <c r="HC44" i="9" a="1"/>
  <c r="HC44" i="9" s="1"/>
  <c r="HA44" i="9" a="1"/>
  <c r="HA44" i="9" s="1"/>
  <c r="GY44" i="9" a="1"/>
  <c r="GY44" i="9" s="1"/>
  <c r="AB44" i="10" s="1"/>
  <c r="AD47" i="8" s="1"/>
  <c r="HD44" i="9" a="1"/>
  <c r="HD44" i="9" s="1"/>
  <c r="HB44" i="9" a="1"/>
  <c r="HB44" i="9" s="1"/>
  <c r="AF44" i="14" s="1"/>
  <c r="GZ44" i="9" a="1"/>
  <c r="GZ44" i="9" s="1"/>
  <c r="CN44" i="9" a="1"/>
  <c r="CN44" i="9" s="1"/>
  <c r="CL44" i="9" a="1"/>
  <c r="CL44" i="9" s="1"/>
  <c r="CJ44" i="9" a="1"/>
  <c r="CJ44" i="9" s="1"/>
  <c r="CO44" i="9" a="1"/>
  <c r="CO44" i="9" s="1"/>
  <c r="CM44" i="9" a="1"/>
  <c r="CM44" i="9" s="1"/>
  <c r="CK44" i="9" a="1"/>
  <c r="CK44" i="9" s="1"/>
  <c r="CI44" i="9" a="1"/>
  <c r="CI44" i="9" s="1"/>
  <c r="O44" i="10" s="1"/>
  <c r="HT44" i="9" a="1"/>
  <c r="HT44" i="9" s="1"/>
  <c r="HR44" i="9" a="1"/>
  <c r="HR44" i="9" s="1"/>
  <c r="AI44" i="14" s="1"/>
  <c r="HP44" i="9" a="1"/>
  <c r="HP44" i="9" s="1"/>
  <c r="HU44" i="9" a="1"/>
  <c r="HU44" i="9" s="1"/>
  <c r="R44" i="15" s="1"/>
  <c r="HS44" i="9" a="1"/>
  <c r="HS44" i="9" s="1"/>
  <c r="HQ44" i="9" a="1"/>
  <c r="HQ44" i="9" s="1"/>
  <c r="HO44" i="9" a="1"/>
  <c r="HO44" i="9" s="1"/>
  <c r="AD44" i="10" s="1"/>
  <c r="AG47" i="8" s="1"/>
  <c r="DT44" i="9" a="1"/>
  <c r="DT44" i="9" s="1"/>
  <c r="DR44" i="9" a="1"/>
  <c r="DR44" i="9" s="1"/>
  <c r="O44" i="14" s="1"/>
  <c r="DP44" i="9" a="1"/>
  <c r="DP44" i="9" s="1"/>
  <c r="DO44" i="9" a="1"/>
  <c r="DO44" i="9" s="1"/>
  <c r="R44" i="10" s="1"/>
  <c r="G47" i="7" s="1"/>
  <c r="DU44" i="9" a="1"/>
  <c r="DU44" i="9" s="1"/>
  <c r="H44" i="15" s="1"/>
  <c r="DS44" i="9" a="1"/>
  <c r="DS44" i="9" s="1"/>
  <c r="DQ44" i="9" a="1"/>
  <c r="DQ44" i="9" s="1"/>
  <c r="IR44" i="9" a="1"/>
  <c r="IR44" i="9" s="1"/>
  <c r="IP44" i="9" a="1"/>
  <c r="IP44" i="9" s="1"/>
  <c r="AM44" i="14" s="1"/>
  <c r="IN44" i="9" a="1"/>
  <c r="IN44" i="9" s="1"/>
  <c r="IM44" i="9" a="1"/>
  <c r="IM44" i="9" s="1"/>
  <c r="AG44" i="10" s="1"/>
  <c r="AK47" i="8" s="1"/>
  <c r="IS44" i="9" a="1"/>
  <c r="IS44" i="9" s="1"/>
  <c r="U44" i="15" s="1"/>
  <c r="IQ44" i="9" a="1"/>
  <c r="IQ44" i="9" s="1"/>
  <c r="IO44" i="9" a="1"/>
  <c r="IO44" i="9" s="1"/>
  <c r="CO40" i="9" a="1"/>
  <c r="CO40" i="9" s="1"/>
  <c r="CM40" i="9" a="1"/>
  <c r="CM40" i="9" s="1"/>
  <c r="CK40" i="9" a="1"/>
  <c r="CK40" i="9" s="1"/>
  <c r="CI40" i="9" a="1"/>
  <c r="CI40" i="9" s="1"/>
  <c r="O40" i="10" s="1"/>
  <c r="CN40" i="9" a="1"/>
  <c r="CN40" i="9" s="1"/>
  <c r="CJ40" i="9" a="1"/>
  <c r="CJ40" i="9" s="1"/>
  <c r="CL40" i="9" a="1"/>
  <c r="CL40" i="9" s="1"/>
  <c r="DM39" i="9" a="1"/>
  <c r="DM39" i="9" s="1"/>
  <c r="G39" i="15" s="1"/>
  <c r="DK39" i="9" a="1"/>
  <c r="DK39" i="9" s="1"/>
  <c r="DI39" i="9" a="1"/>
  <c r="DI39" i="9" s="1"/>
  <c r="DG39" i="9" a="1"/>
  <c r="DG39" i="9" s="1"/>
  <c r="Q39" i="10" s="1"/>
  <c r="F42" i="7" s="1"/>
  <c r="DL39" i="9" a="1"/>
  <c r="DL39" i="9" s="1"/>
  <c r="DH39" i="9" a="1"/>
  <c r="DH39" i="9" s="1"/>
  <c r="DJ39" i="9" a="1"/>
  <c r="DJ39" i="9" s="1"/>
  <c r="N39" i="14" s="1"/>
  <c r="BN36" i="9" a="1"/>
  <c r="BN36" i="9" s="1"/>
  <c r="J36" i="14" s="1"/>
  <c r="BK36" i="9" a="1"/>
  <c r="BK36" i="9" s="1"/>
  <c r="L36" i="10" s="1"/>
  <c r="BP36" i="9" a="1"/>
  <c r="BP36" i="9" s="1"/>
  <c r="BM36" i="9" a="1"/>
  <c r="BM36" i="9" s="1"/>
  <c r="BO36" i="9" a="1"/>
  <c r="BO36" i="9" s="1"/>
  <c r="BQ36" i="9" a="1"/>
  <c r="BQ36" i="9" s="1"/>
  <c r="F36" i="15" s="1"/>
  <c r="BL36" i="9" a="1"/>
  <c r="BL36" i="9" s="1"/>
  <c r="EK35" i="9" a="1"/>
  <c r="EK35" i="9" s="1"/>
  <c r="J35" i="15" s="1"/>
  <c r="EI35" i="9" a="1"/>
  <c r="EI35" i="9" s="1"/>
  <c r="EG35" i="9" a="1"/>
  <c r="EG35" i="9" s="1"/>
  <c r="EE35" i="9" a="1"/>
  <c r="EE35" i="9" s="1"/>
  <c r="EH35" i="9" a="1"/>
  <c r="EH35" i="9" s="1"/>
  <c r="Q35" i="14" s="1"/>
  <c r="EJ35" i="9" a="1"/>
  <c r="EJ35" i="9" s="1"/>
  <c r="EF35" i="9" a="1"/>
  <c r="EF35" i="9" s="1"/>
  <c r="L38" i="7"/>
  <c r="EZ35" i="9" a="1"/>
  <c r="EZ35" i="9" s="1"/>
  <c r="EX35" i="9" a="1"/>
  <c r="EX35" i="9" s="1"/>
  <c r="W35" i="14" s="1"/>
  <c r="X35" i="14" s="1"/>
  <c r="T35" i="14" s="1"/>
  <c r="EV35" i="9" a="1"/>
  <c r="EV35" i="9" s="1"/>
  <c r="EY35" i="9" a="1"/>
  <c r="EY35" i="9" s="1"/>
  <c r="FA35" i="9" a="1"/>
  <c r="FA35" i="9" s="1"/>
  <c r="EU35" i="9" a="1"/>
  <c r="EU35" i="9" s="1"/>
  <c r="EW35" i="9" a="1"/>
  <c r="EW35" i="9" s="1"/>
  <c r="C38" i="8"/>
  <c r="C38" i="7"/>
  <c r="N38" i="7" s="1"/>
  <c r="C38" i="6"/>
  <c r="C37" i="3"/>
  <c r="ES34" i="9" a="1"/>
  <c r="ES34" i="9" s="1"/>
  <c r="K34" i="15" s="1"/>
  <c r="EQ34" i="9" a="1"/>
  <c r="EQ34" i="9" s="1"/>
  <c r="EO34" i="9" a="1"/>
  <c r="EO34" i="9" s="1"/>
  <c r="EM34" i="9" a="1"/>
  <c r="EM34" i="9" s="1"/>
  <c r="U34" i="10" s="1"/>
  <c r="J37" i="7" s="1"/>
  <c r="P37" i="7" s="1"/>
  <c r="ER34" i="9" a="1"/>
  <c r="ER34" i="9" s="1"/>
  <c r="EP34" i="9" a="1"/>
  <c r="EP34" i="9" s="1"/>
  <c r="R34" i="14" s="1"/>
  <c r="EN34" i="9" a="1"/>
  <c r="EN34" i="9" s="1"/>
  <c r="S34" i="10"/>
  <c r="H37" i="7" s="1"/>
  <c r="AS34" i="9" a="1"/>
  <c r="AS34" i="9" s="1"/>
  <c r="E34" i="15" s="1"/>
  <c r="AQ34" i="9" a="1"/>
  <c r="AQ34" i="9" s="1"/>
  <c r="AO34" i="9" a="1"/>
  <c r="AO34" i="9" s="1"/>
  <c r="AM34" i="9" a="1"/>
  <c r="AM34" i="9" s="1"/>
  <c r="I34" i="10" s="1"/>
  <c r="S37" i="6" s="1"/>
  <c r="AR34" i="9" a="1"/>
  <c r="AR34" i="9" s="1"/>
  <c r="AP34" i="9" a="1"/>
  <c r="AP34" i="9" s="1"/>
  <c r="I34" i="14" s="1"/>
  <c r="AN34" i="9" a="1"/>
  <c r="AN34" i="9" s="1"/>
  <c r="J37" i="6"/>
  <c r="GG33" i="9" a="1"/>
  <c r="GG33" i="9" s="1"/>
  <c r="M33" i="15" s="1"/>
  <c r="GE33" i="9" a="1"/>
  <c r="GE33" i="9" s="1"/>
  <c r="GC33" i="9" a="1"/>
  <c r="GC33" i="9" s="1"/>
  <c r="GA33" i="9" a="1"/>
  <c r="GA33" i="9" s="1"/>
  <c r="Y33" i="10" s="1"/>
  <c r="AA36" i="8" s="1"/>
  <c r="GF33" i="9" a="1"/>
  <c r="GF33" i="9" s="1"/>
  <c r="GD33" i="9" a="1"/>
  <c r="GD33" i="9" s="1"/>
  <c r="AC33" i="14" s="1"/>
  <c r="GB33" i="9" a="1"/>
  <c r="GB33" i="9" s="1"/>
  <c r="BA33" i="9" a="1"/>
  <c r="BA33" i="9" s="1"/>
  <c r="AY33" i="9" a="1"/>
  <c r="AY33" i="9" s="1"/>
  <c r="AW33" i="9" a="1"/>
  <c r="AW33" i="9" s="1"/>
  <c r="AU33" i="9" a="1"/>
  <c r="AU33" i="9" s="1"/>
  <c r="J33" i="10" s="1"/>
  <c r="AZ33" i="9" a="1"/>
  <c r="AZ33" i="9" s="1"/>
  <c r="AX33" i="9" a="1"/>
  <c r="AX33" i="9" s="1"/>
  <c r="AV33" i="9" a="1"/>
  <c r="AV33" i="9" s="1"/>
  <c r="FI32" i="9" a="1"/>
  <c r="FI32" i="9" s="1"/>
  <c r="L32" i="15" s="1"/>
  <c r="FG32" i="9" a="1"/>
  <c r="FG32" i="9" s="1"/>
  <c r="FE32" i="9" a="1"/>
  <c r="FE32" i="9" s="1"/>
  <c r="FC32" i="9" a="1"/>
  <c r="FC32" i="9" s="1"/>
  <c r="FH32" i="9" a="1"/>
  <c r="FH32" i="9" s="1"/>
  <c r="FF32" i="9" a="1"/>
  <c r="FF32" i="9" s="1"/>
  <c r="AA32" i="14" s="1"/>
  <c r="FD32" i="9" a="1"/>
  <c r="FD32" i="9" s="1"/>
  <c r="AC32" i="9" a="1"/>
  <c r="AC32" i="9" s="1"/>
  <c r="C32" i="15" s="1"/>
  <c r="AA32" i="9" a="1"/>
  <c r="AA32" i="9" s="1"/>
  <c r="Y32" i="9" a="1"/>
  <c r="Y32" i="9" s="1"/>
  <c r="W32" i="9" a="1"/>
  <c r="W32" i="9" s="1"/>
  <c r="G32" i="10" s="1"/>
  <c r="AB32" i="9" a="1"/>
  <c r="AB32" i="9" s="1"/>
  <c r="Z32" i="9" a="1"/>
  <c r="Z32" i="9" s="1"/>
  <c r="F32" i="14" s="1"/>
  <c r="X32" i="9" a="1"/>
  <c r="X32" i="9" s="1"/>
  <c r="EK31" i="9" a="1"/>
  <c r="EK31" i="9" s="1"/>
  <c r="J31" i="15" s="1"/>
  <c r="EI31" i="9" a="1"/>
  <c r="EI31" i="9" s="1"/>
  <c r="EG31" i="9" a="1"/>
  <c r="EG31" i="9" s="1"/>
  <c r="EE31" i="9" a="1"/>
  <c r="EE31" i="9" s="1"/>
  <c r="EJ31" i="9" a="1"/>
  <c r="EJ31" i="9" s="1"/>
  <c r="EH31" i="9" a="1"/>
  <c r="EH31" i="9" s="1"/>
  <c r="Q31" i="14" s="1"/>
  <c r="EF31" i="9" a="1"/>
  <c r="EF31" i="9" s="1"/>
  <c r="IK30" i="9" a="1"/>
  <c r="IK30" i="9" s="1"/>
  <c r="T30" i="15" s="1"/>
  <c r="II30" i="9" a="1"/>
  <c r="II30" i="9" s="1"/>
  <c r="IG30" i="9" a="1"/>
  <c r="IG30" i="9" s="1"/>
  <c r="IE30" i="9" a="1"/>
  <c r="IE30" i="9" s="1"/>
  <c r="AF30" i="10" s="1"/>
  <c r="AJ33" i="8" s="1"/>
  <c r="IJ30" i="9" a="1"/>
  <c r="IJ30" i="9" s="1"/>
  <c r="IH30" i="9" a="1"/>
  <c r="IH30" i="9" s="1"/>
  <c r="AL30" i="14" s="1"/>
  <c r="IF30" i="9" a="1"/>
  <c r="IF30" i="9" s="1"/>
  <c r="I30" i="15"/>
  <c r="DE30" i="9"/>
  <c r="DM30" i="9" a="1"/>
  <c r="DM30" i="9" s="1"/>
  <c r="G30" i="15" s="1"/>
  <c r="DK30" i="9" a="1"/>
  <c r="DK30" i="9" s="1"/>
  <c r="DI30" i="9" a="1"/>
  <c r="DI30" i="9" s="1"/>
  <c r="DG30" i="9" a="1"/>
  <c r="DG30" i="9" s="1"/>
  <c r="Q30" i="10" s="1"/>
  <c r="F33" i="7" s="1"/>
  <c r="L33" i="7" s="1"/>
  <c r="DL30" i="9" a="1"/>
  <c r="DL30" i="9" s="1"/>
  <c r="DJ30" i="9" a="1"/>
  <c r="DJ30" i="9" s="1"/>
  <c r="N30" i="14" s="1"/>
  <c r="DH30" i="9" a="1"/>
  <c r="DH30" i="9" s="1"/>
  <c r="M30" i="9" a="1"/>
  <c r="M30" i="9" s="1"/>
  <c r="K30" i="9" a="1"/>
  <c r="K30" i="9" s="1"/>
  <c r="I30" i="9" a="1"/>
  <c r="I30" i="9" s="1"/>
  <c r="G30" i="9" a="1"/>
  <c r="G30" i="9" s="1"/>
  <c r="O59" i="12" s="1"/>
  <c r="K34" i="6" s="1"/>
  <c r="L34" i="6" s="1"/>
  <c r="M34" i="6" s="1"/>
  <c r="L30" i="9" a="1"/>
  <c r="L30" i="9" s="1"/>
  <c r="J30" i="9" a="1"/>
  <c r="J30" i="9" s="1"/>
  <c r="H30" i="9" a="1"/>
  <c r="H30" i="9" s="1"/>
  <c r="FA29" i="9" a="1"/>
  <c r="FA29" i="9" s="1"/>
  <c r="EY29" i="9" a="1"/>
  <c r="EY29" i="9" s="1"/>
  <c r="EW29" i="9" a="1"/>
  <c r="EW29" i="9" s="1"/>
  <c r="EU29" i="9" a="1"/>
  <c r="EU29" i="9" s="1"/>
  <c r="J58" i="12" s="1"/>
  <c r="Q32" i="8" s="1"/>
  <c r="R32" i="8" s="1"/>
  <c r="X32" i="8" s="1"/>
  <c r="S31" i="3" s="1"/>
  <c r="EZ29" i="9" a="1"/>
  <c r="EZ29" i="9" s="1"/>
  <c r="EX29" i="9" a="1"/>
  <c r="EX29" i="9" s="1"/>
  <c r="W29" i="14" s="1"/>
  <c r="X29" i="14" s="1"/>
  <c r="T29" i="14" s="1"/>
  <c r="EV29" i="9" a="1"/>
  <c r="EV29" i="9" s="1"/>
  <c r="U29" i="9" a="1"/>
  <c r="U29" i="9" s="1"/>
  <c r="B29" i="15" s="1"/>
  <c r="S29" i="9" a="1"/>
  <c r="S29" i="9" s="1"/>
  <c r="Q29" i="9" a="1"/>
  <c r="Q29" i="9" s="1"/>
  <c r="O29" i="9" a="1"/>
  <c r="O29" i="9" s="1"/>
  <c r="F29" i="10" s="1"/>
  <c r="T29" i="9" a="1"/>
  <c r="T29" i="9" s="1"/>
  <c r="R29" i="9" a="1"/>
  <c r="R29" i="9" s="1"/>
  <c r="E29" i="14" s="1"/>
  <c r="P29" i="9" a="1"/>
  <c r="P29" i="9" s="1"/>
  <c r="EC28" i="9" a="1"/>
  <c r="EC28" i="9" s="1"/>
  <c r="EA28" i="9" a="1"/>
  <c r="EA28" i="9" s="1"/>
  <c r="DC28" i="9" s="1"/>
  <c r="DY28" i="9" a="1"/>
  <c r="DY28" i="9" s="1"/>
  <c r="DA28" i="9" s="1"/>
  <c r="DW28" i="9" a="1"/>
  <c r="DW28" i="9" s="1"/>
  <c r="EB28" i="9" a="1"/>
  <c r="EB28" i="9" s="1"/>
  <c r="DD28" i="9" s="1"/>
  <c r="DZ28" i="9" a="1"/>
  <c r="DZ28" i="9" s="1"/>
  <c r="DX28" i="9" a="1"/>
  <c r="DX28" i="9" s="1"/>
  <c r="CZ28" i="9" s="1"/>
  <c r="IC27" i="9" a="1"/>
  <c r="IC27" i="9" s="1"/>
  <c r="S27" i="15" s="1"/>
  <c r="IA27" i="9" a="1"/>
  <c r="IA27" i="9" s="1"/>
  <c r="HY27" i="9" a="1"/>
  <c r="HY27" i="9" s="1"/>
  <c r="HW27" i="9" a="1"/>
  <c r="HW27" i="9" s="1"/>
  <c r="AE27" i="10" s="1"/>
  <c r="AI30" i="8" s="1"/>
  <c r="AL30" i="8" s="1"/>
  <c r="IB27" i="9" a="1"/>
  <c r="IB27" i="9" s="1"/>
  <c r="HZ27" i="9" a="1"/>
  <c r="HZ27" i="9" s="1"/>
  <c r="AK27" i="14" s="1"/>
  <c r="AN27" i="14" s="1"/>
  <c r="HX27" i="9" a="1"/>
  <c r="HX27" i="9" s="1"/>
  <c r="CW27" i="9" a="1"/>
  <c r="CW27" i="9" s="1"/>
  <c r="CU27" i="9" a="1"/>
  <c r="CU27" i="9" s="1"/>
  <c r="CS27" i="9" a="1"/>
  <c r="CS27" i="9" s="1"/>
  <c r="CQ27" i="9" a="1"/>
  <c r="CQ27" i="9" s="1"/>
  <c r="P27" i="10" s="1"/>
  <c r="CV27" i="9" a="1"/>
  <c r="CV27" i="9" s="1"/>
  <c r="CT27" i="9" a="1"/>
  <c r="CT27" i="9" s="1"/>
  <c r="CR27" i="9" a="1"/>
  <c r="CR27" i="9" s="1"/>
  <c r="HE26" i="9" a="1"/>
  <c r="HE26" i="9" s="1"/>
  <c r="P26" i="15" s="1"/>
  <c r="HC26" i="9" a="1"/>
  <c r="HC26" i="9" s="1"/>
  <c r="HA26" i="9" a="1"/>
  <c r="HA26" i="9" s="1"/>
  <c r="GY26" i="9" a="1"/>
  <c r="GY26" i="9" s="1"/>
  <c r="AB26" i="10" s="1"/>
  <c r="AD29" i="8" s="1"/>
  <c r="HD26" i="9" a="1"/>
  <c r="HD26" i="9" s="1"/>
  <c r="HB26" i="9" a="1"/>
  <c r="HB26" i="9" s="1"/>
  <c r="AF26" i="14" s="1"/>
  <c r="GZ26" i="9" a="1"/>
  <c r="GZ26" i="9" s="1"/>
  <c r="IS25" i="9" a="1"/>
  <c r="IS25" i="9" s="1"/>
  <c r="U25" i="15" s="1"/>
  <c r="IQ25" i="9" a="1"/>
  <c r="IQ25" i="9" s="1"/>
  <c r="IO25" i="9" a="1"/>
  <c r="IO25" i="9" s="1"/>
  <c r="IM25" i="9" a="1"/>
  <c r="IM25" i="9" s="1"/>
  <c r="AG25" i="10" s="1"/>
  <c r="AK28" i="8" s="1"/>
  <c r="IR25" i="9" a="1"/>
  <c r="IR25" i="9" s="1"/>
  <c r="IP25" i="9" a="1"/>
  <c r="IP25" i="9" s="1"/>
  <c r="AM25" i="14" s="1"/>
  <c r="IN25" i="9" a="1"/>
  <c r="IN25" i="9" s="1"/>
  <c r="DU25" i="9" a="1"/>
  <c r="DU25" i="9" s="1"/>
  <c r="H25" i="15" s="1"/>
  <c r="DS25" i="9" a="1"/>
  <c r="DS25" i="9" s="1"/>
  <c r="DQ25" i="9" a="1"/>
  <c r="DQ25" i="9" s="1"/>
  <c r="DO25" i="9" a="1"/>
  <c r="DO25" i="9" s="1"/>
  <c r="R25" i="10" s="1"/>
  <c r="G28" i="7" s="1"/>
  <c r="M28" i="7" s="1"/>
  <c r="DT25" i="9" a="1"/>
  <c r="DT25" i="9" s="1"/>
  <c r="DR25" i="9" a="1"/>
  <c r="DR25" i="9" s="1"/>
  <c r="O25" i="14" s="1"/>
  <c r="DP25" i="9" a="1"/>
  <c r="DP25" i="9" s="1"/>
  <c r="IC23" i="9" a="1"/>
  <c r="IC23" i="9" s="1"/>
  <c r="S23" i="15" s="1"/>
  <c r="IA23" i="9" a="1"/>
  <c r="IA23" i="9" s="1"/>
  <c r="HY23" i="9" a="1"/>
  <c r="HY23" i="9" s="1"/>
  <c r="HW23" i="9" a="1"/>
  <c r="HW23" i="9" s="1"/>
  <c r="AE23" i="10" s="1"/>
  <c r="AI26" i="8" s="1"/>
  <c r="AL26" i="8" s="1"/>
  <c r="IB23" i="9" a="1"/>
  <c r="IB23" i="9" s="1"/>
  <c r="HZ23" i="9" a="1"/>
  <c r="HZ23" i="9" s="1"/>
  <c r="AK23" i="14" s="1"/>
  <c r="AN23" i="14" s="1"/>
  <c r="AB23" i="14" s="1"/>
  <c r="Z23" i="14" s="1"/>
  <c r="S23" i="14" s="1"/>
  <c r="HX23" i="9" a="1"/>
  <c r="HX23" i="9" s="1"/>
  <c r="CW23" i="9" a="1"/>
  <c r="CW23" i="9" s="1"/>
  <c r="CU23" i="9" a="1"/>
  <c r="CU23" i="9" s="1"/>
  <c r="CS23" i="9" a="1"/>
  <c r="CS23" i="9" s="1"/>
  <c r="CQ23" i="9" a="1"/>
  <c r="CQ23" i="9" s="1"/>
  <c r="P23" i="10" s="1"/>
  <c r="CV23" i="9" a="1"/>
  <c r="CV23" i="9" s="1"/>
  <c r="CT23" i="9" a="1"/>
  <c r="CT23" i="9" s="1"/>
  <c r="CR23" i="9" a="1"/>
  <c r="CR23" i="9" s="1"/>
  <c r="HE22" i="9" a="1"/>
  <c r="HE22" i="9" s="1"/>
  <c r="P22" i="15" s="1"/>
  <c r="HC22" i="9" a="1"/>
  <c r="HC22" i="9" s="1"/>
  <c r="HA22" i="9" a="1"/>
  <c r="HA22" i="9" s="1"/>
  <c r="GY22" i="9" a="1"/>
  <c r="GY22" i="9" s="1"/>
  <c r="AB22" i="10" s="1"/>
  <c r="AD25" i="8" s="1"/>
  <c r="HD22" i="9" a="1"/>
  <c r="HD22" i="9" s="1"/>
  <c r="HB22" i="9" a="1"/>
  <c r="HB22" i="9" s="1"/>
  <c r="AF22" i="14" s="1"/>
  <c r="GZ22" i="9" a="1"/>
  <c r="GZ22" i="9" s="1"/>
  <c r="IS21" i="9" a="1"/>
  <c r="IS21" i="9" s="1"/>
  <c r="U21" i="15" s="1"/>
  <c r="IQ21" i="9" a="1"/>
  <c r="IQ21" i="9" s="1"/>
  <c r="IO21" i="9" a="1"/>
  <c r="IO21" i="9" s="1"/>
  <c r="IM21" i="9" a="1"/>
  <c r="IM21" i="9" s="1"/>
  <c r="AG21" i="10" s="1"/>
  <c r="AK24" i="8" s="1"/>
  <c r="IR21" i="9" a="1"/>
  <c r="IR21" i="9" s="1"/>
  <c r="IP21" i="9" a="1"/>
  <c r="IP21" i="9" s="1"/>
  <c r="AM21" i="14" s="1"/>
  <c r="IN21" i="9" a="1"/>
  <c r="IN21" i="9" s="1"/>
  <c r="DU21" i="9" a="1"/>
  <c r="DU21" i="9" s="1"/>
  <c r="H21" i="15" s="1"/>
  <c r="DS21" i="9" a="1"/>
  <c r="DS21" i="9" s="1"/>
  <c r="DQ21" i="9" a="1"/>
  <c r="DQ21" i="9" s="1"/>
  <c r="DO21" i="9" a="1"/>
  <c r="DO21" i="9" s="1"/>
  <c r="R21" i="10" s="1"/>
  <c r="G24" i="7" s="1"/>
  <c r="M24" i="7" s="1"/>
  <c r="DT21" i="9" a="1"/>
  <c r="DT21" i="9" s="1"/>
  <c r="DR21" i="9" a="1"/>
  <c r="DR21" i="9" s="1"/>
  <c r="O21" i="14" s="1"/>
  <c r="DP21" i="9" a="1"/>
  <c r="DP21" i="9" s="1"/>
  <c r="IC19" i="9" a="1"/>
  <c r="IC19" i="9" s="1"/>
  <c r="S19" i="15" s="1"/>
  <c r="IA19" i="9" a="1"/>
  <c r="IA19" i="9" s="1"/>
  <c r="HY19" i="9" a="1"/>
  <c r="HY19" i="9" s="1"/>
  <c r="HW19" i="9" a="1"/>
  <c r="HW19" i="9" s="1"/>
  <c r="AE19" i="10" s="1"/>
  <c r="AI22" i="8" s="1"/>
  <c r="AL22" i="8" s="1"/>
  <c r="IB19" i="9" a="1"/>
  <c r="IB19" i="9" s="1"/>
  <c r="HZ19" i="9" a="1"/>
  <c r="HZ19" i="9" s="1"/>
  <c r="AK19" i="14" s="1"/>
  <c r="AN19" i="14" s="1"/>
  <c r="HX19" i="9" a="1"/>
  <c r="HX19" i="9" s="1"/>
  <c r="CW19" i="9" a="1"/>
  <c r="CW19" i="9" s="1"/>
  <c r="CU19" i="9" a="1"/>
  <c r="CU19" i="9" s="1"/>
  <c r="CS19" i="9" a="1"/>
  <c r="CS19" i="9" s="1"/>
  <c r="CQ19" i="9" a="1"/>
  <c r="CQ19" i="9" s="1"/>
  <c r="P19" i="10" s="1"/>
  <c r="CV19" i="9" a="1"/>
  <c r="CV19" i="9" s="1"/>
  <c r="CT19" i="9" a="1"/>
  <c r="CT19" i="9" s="1"/>
  <c r="CR19" i="9" a="1"/>
  <c r="CR19" i="9" s="1"/>
  <c r="HE18" i="9" a="1"/>
  <c r="HE18" i="9" s="1"/>
  <c r="P18" i="15" s="1"/>
  <c r="HC18" i="9" a="1"/>
  <c r="HC18" i="9" s="1"/>
  <c r="HA18" i="9" a="1"/>
  <c r="HA18" i="9" s="1"/>
  <c r="GY18" i="9" a="1"/>
  <c r="GY18" i="9" s="1"/>
  <c r="AB18" i="10" s="1"/>
  <c r="AD21" i="8" s="1"/>
  <c r="HD18" i="9" a="1"/>
  <c r="HD18" i="9" s="1"/>
  <c r="HB18" i="9" a="1"/>
  <c r="HB18" i="9" s="1"/>
  <c r="AF18" i="14" s="1"/>
  <c r="GZ18" i="9" a="1"/>
  <c r="GZ18" i="9" s="1"/>
  <c r="IS17" i="9" a="1"/>
  <c r="IS17" i="9" s="1"/>
  <c r="U17" i="15" s="1"/>
  <c r="IQ17" i="9" a="1"/>
  <c r="IQ17" i="9" s="1"/>
  <c r="IO17" i="9" a="1"/>
  <c r="IO17" i="9" s="1"/>
  <c r="IM17" i="9" a="1"/>
  <c r="IM17" i="9" s="1"/>
  <c r="AG17" i="10" s="1"/>
  <c r="AK20" i="8" s="1"/>
  <c r="IR17" i="9" a="1"/>
  <c r="IR17" i="9" s="1"/>
  <c r="IP17" i="9" a="1"/>
  <c r="IP17" i="9" s="1"/>
  <c r="AM17" i="14" s="1"/>
  <c r="IN17" i="9" a="1"/>
  <c r="IN17" i="9" s="1"/>
  <c r="DU17" i="9" a="1"/>
  <c r="DU17" i="9" s="1"/>
  <c r="H17" i="15" s="1"/>
  <c r="DS17" i="9" a="1"/>
  <c r="DS17" i="9" s="1"/>
  <c r="DQ17" i="9" a="1"/>
  <c r="DQ17" i="9" s="1"/>
  <c r="DO17" i="9" a="1"/>
  <c r="DO17" i="9" s="1"/>
  <c r="R17" i="10" s="1"/>
  <c r="G20" i="7" s="1"/>
  <c r="M20" i="7" s="1"/>
  <c r="DT17" i="9" a="1"/>
  <c r="DT17" i="9" s="1"/>
  <c r="DR17" i="9" a="1"/>
  <c r="DR17" i="9" s="1"/>
  <c r="O17" i="14" s="1"/>
  <c r="DP17" i="9" a="1"/>
  <c r="DP17" i="9" s="1"/>
  <c r="IB15" i="9" a="1"/>
  <c r="IB15" i="9" s="1"/>
  <c r="HZ15" i="9" a="1"/>
  <c r="HZ15" i="9" s="1"/>
  <c r="AK15" i="14" s="1"/>
  <c r="AN15" i="14" s="1"/>
  <c r="HX15" i="9" a="1"/>
  <c r="HX15" i="9" s="1"/>
  <c r="IC15" i="9" a="1"/>
  <c r="IC15" i="9" s="1"/>
  <c r="S15" i="15" s="1"/>
  <c r="HW15" i="9" a="1"/>
  <c r="HW15" i="9" s="1"/>
  <c r="AE15" i="10" s="1"/>
  <c r="AI18" i="8" s="1"/>
  <c r="AL18" i="8" s="1"/>
  <c r="HY15" i="9" a="1"/>
  <c r="HY15" i="9" s="1"/>
  <c r="IA15" i="9" a="1"/>
  <c r="IA15" i="9" s="1"/>
  <c r="CV15" i="9" a="1"/>
  <c r="CV15" i="9" s="1"/>
  <c r="CT15" i="9" a="1"/>
  <c r="CT15" i="9" s="1"/>
  <c r="CR15" i="9" a="1"/>
  <c r="CR15" i="9" s="1"/>
  <c r="CS15" i="9" a="1"/>
  <c r="CS15" i="9" s="1"/>
  <c r="CU15" i="9" a="1"/>
  <c r="CU15" i="9" s="1"/>
  <c r="CW15" i="9" a="1"/>
  <c r="CW15" i="9" s="1"/>
  <c r="CQ15" i="9" a="1"/>
  <c r="CQ15" i="9" s="1"/>
  <c r="P15" i="10" s="1"/>
  <c r="GV11" i="9" a="1"/>
  <c r="GV11" i="9" s="1"/>
  <c r="GT11" i="9" a="1"/>
  <c r="GT11" i="9" s="1"/>
  <c r="AE11" i="14" s="1"/>
  <c r="GR11" i="9" a="1"/>
  <c r="GR11" i="9" s="1"/>
  <c r="GQ11" i="9" a="1"/>
  <c r="GQ11" i="9" s="1"/>
  <c r="AA11" i="10" s="1"/>
  <c r="AC14" i="8" s="1"/>
  <c r="GS11" i="9" a="1"/>
  <c r="GS11" i="9" s="1"/>
  <c r="GU11" i="9" a="1"/>
  <c r="GU11" i="9" s="1"/>
  <c r="GW11" i="9" a="1"/>
  <c r="GW11" i="9" s="1"/>
  <c r="O11" i="15" s="1"/>
  <c r="BP11" i="9" a="1"/>
  <c r="BP11" i="9" s="1"/>
  <c r="BN11" i="9" a="1"/>
  <c r="BN11" i="9" s="1"/>
  <c r="J11" i="14" s="1"/>
  <c r="K11" i="14" s="1"/>
  <c r="BL11" i="9" a="1"/>
  <c r="BL11" i="9" s="1"/>
  <c r="BQ11" i="9" a="1"/>
  <c r="BQ11" i="9" s="1"/>
  <c r="F11" i="15" s="1"/>
  <c r="BK11" i="9" a="1"/>
  <c r="BK11" i="9" s="1"/>
  <c r="L11" i="10" s="1"/>
  <c r="BM11" i="9" a="1"/>
  <c r="BM11" i="9" s="1"/>
  <c r="BO11" i="9" a="1"/>
  <c r="BO11" i="9" s="1"/>
  <c r="AN65" i="14"/>
  <c r="G44" i="6"/>
  <c r="H44" i="6" s="1"/>
  <c r="I44" i="6" s="1"/>
  <c r="F44" i="6"/>
  <c r="AN40" i="14"/>
  <c r="O43" i="6"/>
  <c r="GW39" i="9" a="1"/>
  <c r="GW39" i="9" s="1"/>
  <c r="O39" i="15" s="1"/>
  <c r="GU39" i="9" a="1"/>
  <c r="GU39" i="9" s="1"/>
  <c r="GS39" i="9" a="1"/>
  <c r="GS39" i="9" s="1"/>
  <c r="GQ39" i="9" a="1"/>
  <c r="GQ39" i="9" s="1"/>
  <c r="AA39" i="10" s="1"/>
  <c r="AC42" i="8" s="1"/>
  <c r="GV39" i="9" a="1"/>
  <c r="GV39" i="9" s="1"/>
  <c r="GR39" i="9" a="1"/>
  <c r="GR39" i="9" s="1"/>
  <c r="GT39" i="9" a="1"/>
  <c r="GT39" i="9" s="1"/>
  <c r="AE39" i="14" s="1"/>
  <c r="AZ39" i="9" a="1"/>
  <c r="AZ39" i="9" s="1"/>
  <c r="AX39" i="9" a="1"/>
  <c r="AX39" i="9" s="1"/>
  <c r="AV39" i="9" a="1"/>
  <c r="AV39" i="9" s="1"/>
  <c r="AY39" i="9" a="1"/>
  <c r="AY39" i="9" s="1"/>
  <c r="AU39" i="9" a="1"/>
  <c r="AU39" i="9" s="1"/>
  <c r="J39" i="10" s="1"/>
  <c r="BA39" i="9" a="1"/>
  <c r="BA39" i="9" s="1"/>
  <c r="AW39" i="9" a="1"/>
  <c r="AW39" i="9" s="1"/>
  <c r="GF39" i="9" a="1"/>
  <c r="GF39" i="9" s="1"/>
  <c r="GD39" i="9" a="1"/>
  <c r="GD39" i="9" s="1"/>
  <c r="AC39" i="14" s="1"/>
  <c r="GB39" i="9" a="1"/>
  <c r="GB39" i="9" s="1"/>
  <c r="GE39" i="9" a="1"/>
  <c r="GE39" i="9" s="1"/>
  <c r="GA39" i="9" a="1"/>
  <c r="GA39" i="9" s="1"/>
  <c r="Y39" i="10" s="1"/>
  <c r="AA42" i="8" s="1"/>
  <c r="GG39" i="9" a="1"/>
  <c r="GG39" i="9" s="1"/>
  <c r="M39" i="15" s="1"/>
  <c r="GC39" i="9" a="1"/>
  <c r="GC39" i="9" s="1"/>
  <c r="BH39" i="9" a="1"/>
  <c r="BH39" i="9" s="1"/>
  <c r="BF39" i="9" a="1"/>
  <c r="BF39" i="9" s="1"/>
  <c r="BD39" i="9" a="1"/>
  <c r="BD39" i="9" s="1"/>
  <c r="BI39" i="9" a="1"/>
  <c r="BI39" i="9" s="1"/>
  <c r="BE39" i="9" a="1"/>
  <c r="BE39" i="9" s="1"/>
  <c r="BG39" i="9" a="1"/>
  <c r="BG39" i="9" s="1"/>
  <c r="BC39" i="9" a="1"/>
  <c r="BC39" i="9" s="1"/>
  <c r="K39" i="10" s="1"/>
  <c r="GN39" i="9" a="1"/>
  <c r="GN39" i="9" s="1"/>
  <c r="GL39" i="9" a="1"/>
  <c r="GL39" i="9" s="1"/>
  <c r="AD39" i="14" s="1"/>
  <c r="GJ39" i="9" a="1"/>
  <c r="GJ39" i="9" s="1"/>
  <c r="GO39" i="9" a="1"/>
  <c r="GO39" i="9" s="1"/>
  <c r="N39" i="15" s="1"/>
  <c r="GK39" i="9" a="1"/>
  <c r="GK39" i="9" s="1"/>
  <c r="GM39" i="9" a="1"/>
  <c r="GM39" i="9" s="1"/>
  <c r="GI39" i="9" a="1"/>
  <c r="GI39" i="9" s="1"/>
  <c r="Z39" i="10" s="1"/>
  <c r="AB42" i="8" s="1"/>
  <c r="AH41" i="8"/>
  <c r="EY36" i="9" a="1"/>
  <c r="EY36" i="9" s="1"/>
  <c r="EV36" i="9" a="1"/>
  <c r="EV36" i="9" s="1"/>
  <c r="FA36" i="9" a="1"/>
  <c r="FA36" i="9" s="1"/>
  <c r="EX36" i="9" a="1"/>
  <c r="EX36" i="9" s="1"/>
  <c r="W36" i="14" s="1"/>
  <c r="X36" i="14" s="1"/>
  <c r="T36" i="14" s="1"/>
  <c r="EZ36" i="9" a="1"/>
  <c r="EZ36" i="9" s="1"/>
  <c r="EU36" i="9" a="1"/>
  <c r="EU36" i="9" s="1"/>
  <c r="J61" i="12" s="1"/>
  <c r="Q39" i="8" s="1"/>
  <c r="R39" i="8" s="1"/>
  <c r="X39" i="8" s="1"/>
  <c r="S38" i="3" s="1"/>
  <c r="EW36" i="9" a="1"/>
  <c r="EW36" i="9" s="1"/>
  <c r="AR36" i="9" a="1"/>
  <c r="AR36" i="9" s="1"/>
  <c r="AP36" i="9" a="1"/>
  <c r="AP36" i="9" s="1"/>
  <c r="I36" i="14" s="1"/>
  <c r="AN36" i="9" a="1"/>
  <c r="AN36" i="9" s="1"/>
  <c r="AQ36" i="9" a="1"/>
  <c r="AQ36" i="9" s="1"/>
  <c r="AS36" i="9" a="1"/>
  <c r="AS36" i="9" s="1"/>
  <c r="E36" i="15" s="1"/>
  <c r="AM36" i="9" a="1"/>
  <c r="AM36" i="9" s="1"/>
  <c r="I36" i="10" s="1"/>
  <c r="S39" i="6" s="1"/>
  <c r="AO36" i="9" a="1"/>
  <c r="AO36" i="9" s="1"/>
  <c r="ER36" i="9" a="1"/>
  <c r="ER36" i="9" s="1"/>
  <c r="EP36" i="9" a="1"/>
  <c r="EP36" i="9" s="1"/>
  <c r="R36" i="14" s="1"/>
  <c r="EN36" i="9" a="1"/>
  <c r="EN36" i="9" s="1"/>
  <c r="ES36" i="9" a="1"/>
  <c r="ES36" i="9" s="1"/>
  <c r="K36" i="15" s="1"/>
  <c r="EM36" i="9" a="1"/>
  <c r="EM36" i="9" s="1"/>
  <c r="U36" i="10" s="1"/>
  <c r="J39" i="7" s="1"/>
  <c r="P39" i="7" s="1"/>
  <c r="EO36" i="9" a="1"/>
  <c r="EO36" i="9" s="1"/>
  <c r="EQ36" i="9" a="1"/>
  <c r="EQ36" i="9" s="1"/>
  <c r="C39" i="8"/>
  <c r="C39" i="7"/>
  <c r="C39" i="6"/>
  <c r="C38" i="3"/>
  <c r="P33" i="14"/>
  <c r="DB33" i="9"/>
  <c r="GW32" i="9" a="1"/>
  <c r="GW32" i="9" s="1"/>
  <c r="O32" i="15" s="1"/>
  <c r="GU32" i="9" a="1"/>
  <c r="GU32" i="9" s="1"/>
  <c r="GS32" i="9" a="1"/>
  <c r="GS32" i="9" s="1"/>
  <c r="GQ32" i="9" a="1"/>
  <c r="GQ32" i="9" s="1"/>
  <c r="AA32" i="10" s="1"/>
  <c r="AC35" i="8" s="1"/>
  <c r="GV32" i="9" a="1"/>
  <c r="GV32" i="9" s="1"/>
  <c r="GT32" i="9" a="1"/>
  <c r="GT32" i="9" s="1"/>
  <c r="AE32" i="14" s="1"/>
  <c r="GR32" i="9" a="1"/>
  <c r="GR32" i="9" s="1"/>
  <c r="BQ32" i="9" a="1"/>
  <c r="BQ32" i="9" s="1"/>
  <c r="F32" i="15" s="1"/>
  <c r="BO32" i="9" a="1"/>
  <c r="BO32" i="9" s="1"/>
  <c r="BM32" i="9" a="1"/>
  <c r="BM32" i="9" s="1"/>
  <c r="BK32" i="9" a="1"/>
  <c r="BK32" i="9" s="1"/>
  <c r="L32" i="10" s="1"/>
  <c r="BP32" i="9" a="1"/>
  <c r="BP32" i="9" s="1"/>
  <c r="BN32" i="9" a="1"/>
  <c r="BN32" i="9" s="1"/>
  <c r="J32" i="14" s="1"/>
  <c r="BL32" i="9" a="1"/>
  <c r="BL32" i="9" s="1"/>
  <c r="P29" i="14"/>
  <c r="DB29" i="9"/>
  <c r="GW28" i="9" a="1"/>
  <c r="GW28" i="9" s="1"/>
  <c r="O28" i="15" s="1"/>
  <c r="GU28" i="9" a="1"/>
  <c r="GU28" i="9" s="1"/>
  <c r="GS28" i="9" a="1"/>
  <c r="GS28" i="9" s="1"/>
  <c r="GQ28" i="9" a="1"/>
  <c r="GQ28" i="9" s="1"/>
  <c r="AA28" i="10" s="1"/>
  <c r="AC31" i="8" s="1"/>
  <c r="GV28" i="9" a="1"/>
  <c r="GV28" i="9" s="1"/>
  <c r="GT28" i="9" a="1"/>
  <c r="GT28" i="9" s="1"/>
  <c r="AE28" i="14" s="1"/>
  <c r="GR28" i="9" a="1"/>
  <c r="GR28" i="9" s="1"/>
  <c r="BQ28" i="9" a="1"/>
  <c r="BQ28" i="9" s="1"/>
  <c r="F28" i="15" s="1"/>
  <c r="BO28" i="9" a="1"/>
  <c r="BO28" i="9" s="1"/>
  <c r="BM28" i="9" a="1"/>
  <c r="BM28" i="9" s="1"/>
  <c r="BK28" i="9" a="1"/>
  <c r="BK28" i="9" s="1"/>
  <c r="L28" i="10" s="1"/>
  <c r="BP28" i="9" a="1"/>
  <c r="BP28" i="9" s="1"/>
  <c r="BN28" i="9" a="1"/>
  <c r="BN28" i="9" s="1"/>
  <c r="J28" i="14" s="1"/>
  <c r="K28" i="14" s="1"/>
  <c r="BL28" i="9" a="1"/>
  <c r="BL28" i="9" s="1"/>
  <c r="V25" i="10"/>
  <c r="Y28" i="8"/>
  <c r="Z28" i="8" s="1"/>
  <c r="BI24" i="9" a="1"/>
  <c r="BI24" i="9" s="1"/>
  <c r="BG24" i="9" a="1"/>
  <c r="BG24" i="9" s="1"/>
  <c r="BE24" i="9" a="1"/>
  <c r="BE24" i="9" s="1"/>
  <c r="BC24" i="9" a="1"/>
  <c r="BC24" i="9" s="1"/>
  <c r="K24" i="10" s="1"/>
  <c r="BH24" i="9" a="1"/>
  <c r="BH24" i="9" s="1"/>
  <c r="BF24" i="9" a="1"/>
  <c r="BF24" i="9" s="1"/>
  <c r="BD24" i="9" a="1"/>
  <c r="BD24" i="9" s="1"/>
  <c r="GO24" i="9" a="1"/>
  <c r="GO24" i="9" s="1"/>
  <c r="N24" i="15" s="1"/>
  <c r="GM24" i="9" a="1"/>
  <c r="GM24" i="9" s="1"/>
  <c r="GK24" i="9" a="1"/>
  <c r="GK24" i="9" s="1"/>
  <c r="GI24" i="9" a="1"/>
  <c r="GI24" i="9" s="1"/>
  <c r="Z24" i="10" s="1"/>
  <c r="AB27" i="8" s="1"/>
  <c r="GN24" i="9" a="1"/>
  <c r="GN24" i="9" s="1"/>
  <c r="GL24" i="9" a="1"/>
  <c r="GL24" i="9" s="1"/>
  <c r="AD24" i="14" s="1"/>
  <c r="GJ24" i="9" a="1"/>
  <c r="GJ24" i="9" s="1"/>
  <c r="CF24" i="9" a="1"/>
  <c r="CF24" i="9" s="1"/>
  <c r="CD24" i="9" a="1"/>
  <c r="CD24" i="9" s="1"/>
  <c r="CB24" i="9" a="1"/>
  <c r="CB24" i="9" s="1"/>
  <c r="CG24" i="9" a="1"/>
  <c r="CG24" i="9" s="1"/>
  <c r="CE24" i="9" a="1"/>
  <c r="CE24" i="9" s="1"/>
  <c r="CC24" i="9" a="1"/>
  <c r="CC24" i="9" s="1"/>
  <c r="CA24" i="9" a="1"/>
  <c r="CA24" i="9" s="1"/>
  <c r="N24" i="10" s="1"/>
  <c r="HL24" i="9" a="1"/>
  <c r="HL24" i="9" s="1"/>
  <c r="HJ24" i="9" a="1"/>
  <c r="HJ24" i="9" s="1"/>
  <c r="AH24" i="14" s="1"/>
  <c r="HH24" i="9" a="1"/>
  <c r="HH24" i="9" s="1"/>
  <c r="HI24" i="9" a="1"/>
  <c r="HI24" i="9" s="1"/>
  <c r="HG24" i="9" a="1"/>
  <c r="HG24" i="9" s="1"/>
  <c r="AC24" i="10" s="1"/>
  <c r="AF27" i="8" s="1"/>
  <c r="HM24" i="9" a="1"/>
  <c r="HM24" i="9" s="1"/>
  <c r="Q24" i="15" s="1"/>
  <c r="HK24" i="9" a="1"/>
  <c r="HK24" i="9" s="1"/>
  <c r="BX24" i="9" a="1"/>
  <c r="BX24" i="9" s="1"/>
  <c r="BV24" i="9" a="1"/>
  <c r="BV24" i="9" s="1"/>
  <c r="BT24" i="9" a="1"/>
  <c r="BT24" i="9" s="1"/>
  <c r="BY24" i="9" a="1"/>
  <c r="BY24" i="9" s="1"/>
  <c r="BW24" i="9" a="1"/>
  <c r="BW24" i="9" s="1"/>
  <c r="BU24" i="9" a="1"/>
  <c r="BU24" i="9" s="1"/>
  <c r="BS24" i="9" a="1"/>
  <c r="BS24" i="9" s="1"/>
  <c r="M24" i="10" s="1"/>
  <c r="FX24" i="9" a="1"/>
  <c r="FX24" i="9" s="1"/>
  <c r="FV24" i="9" a="1"/>
  <c r="FV24" i="9" s="1"/>
  <c r="FT24" i="9" a="1"/>
  <c r="FT24" i="9" s="1"/>
  <c r="FY24" i="9" a="1"/>
  <c r="FY24" i="9" s="1"/>
  <c r="FW24" i="9" a="1"/>
  <c r="FW24" i="9" s="1"/>
  <c r="FU24" i="9" a="1"/>
  <c r="FU24" i="9" s="1"/>
  <c r="FS24" i="9" a="1"/>
  <c r="FS24" i="9" s="1"/>
  <c r="X24" i="10" s="1"/>
  <c r="V21" i="10"/>
  <c r="Y24" i="8"/>
  <c r="Z24" i="8" s="1"/>
  <c r="BI20" i="9" a="1"/>
  <c r="BI20" i="9" s="1"/>
  <c r="BG20" i="9" a="1"/>
  <c r="BG20" i="9" s="1"/>
  <c r="BE20" i="9" a="1"/>
  <c r="BE20" i="9" s="1"/>
  <c r="BC20" i="9" a="1"/>
  <c r="BC20" i="9" s="1"/>
  <c r="K20" i="10" s="1"/>
  <c r="BH20" i="9" a="1"/>
  <c r="BH20" i="9" s="1"/>
  <c r="BF20" i="9" a="1"/>
  <c r="BF20" i="9" s="1"/>
  <c r="BD20" i="9" a="1"/>
  <c r="BD20" i="9" s="1"/>
  <c r="GO20" i="9" a="1"/>
  <c r="GO20" i="9" s="1"/>
  <c r="N20" i="15" s="1"/>
  <c r="GM20" i="9" a="1"/>
  <c r="GM20" i="9" s="1"/>
  <c r="GK20" i="9" a="1"/>
  <c r="GK20" i="9" s="1"/>
  <c r="GI20" i="9" a="1"/>
  <c r="GI20" i="9" s="1"/>
  <c r="Z20" i="10" s="1"/>
  <c r="AB23" i="8" s="1"/>
  <c r="GN20" i="9" a="1"/>
  <c r="GN20" i="9" s="1"/>
  <c r="GL20" i="9" a="1"/>
  <c r="GL20" i="9" s="1"/>
  <c r="AD20" i="14" s="1"/>
  <c r="GJ20" i="9" a="1"/>
  <c r="GJ20" i="9" s="1"/>
  <c r="CF20" i="9" a="1"/>
  <c r="CF20" i="9" s="1"/>
  <c r="CD20" i="9" a="1"/>
  <c r="CD20" i="9" s="1"/>
  <c r="CB20" i="9" a="1"/>
  <c r="CB20" i="9" s="1"/>
  <c r="CG20" i="9" a="1"/>
  <c r="CG20" i="9" s="1"/>
  <c r="CE20" i="9" a="1"/>
  <c r="CE20" i="9" s="1"/>
  <c r="CC20" i="9" a="1"/>
  <c r="CC20" i="9" s="1"/>
  <c r="CA20" i="9" a="1"/>
  <c r="CA20" i="9" s="1"/>
  <c r="N20" i="10" s="1"/>
  <c r="HL20" i="9" a="1"/>
  <c r="HL20" i="9" s="1"/>
  <c r="HJ20" i="9" a="1"/>
  <c r="HJ20" i="9" s="1"/>
  <c r="AH20" i="14" s="1"/>
  <c r="HH20" i="9" a="1"/>
  <c r="HH20" i="9" s="1"/>
  <c r="HI20" i="9" a="1"/>
  <c r="HI20" i="9" s="1"/>
  <c r="HG20" i="9" a="1"/>
  <c r="HG20" i="9" s="1"/>
  <c r="AC20" i="10" s="1"/>
  <c r="AF23" i="8" s="1"/>
  <c r="HM20" i="9" a="1"/>
  <c r="HM20" i="9" s="1"/>
  <c r="Q20" i="15" s="1"/>
  <c r="HK20" i="9" a="1"/>
  <c r="HK20" i="9" s="1"/>
  <c r="BX20" i="9" a="1"/>
  <c r="BX20" i="9" s="1"/>
  <c r="BV20" i="9" a="1"/>
  <c r="BV20" i="9" s="1"/>
  <c r="BT20" i="9" a="1"/>
  <c r="BT20" i="9" s="1"/>
  <c r="BY20" i="9" a="1"/>
  <c r="BY20" i="9" s="1"/>
  <c r="BW20" i="9" a="1"/>
  <c r="BW20" i="9" s="1"/>
  <c r="BU20" i="9" a="1"/>
  <c r="BU20" i="9" s="1"/>
  <c r="BS20" i="9" a="1"/>
  <c r="BS20" i="9" s="1"/>
  <c r="M20" i="10" s="1"/>
  <c r="FX20" i="9" a="1"/>
  <c r="FX20" i="9" s="1"/>
  <c r="FV20" i="9" a="1"/>
  <c r="FV20" i="9" s="1"/>
  <c r="FT20" i="9" a="1"/>
  <c r="FT20" i="9" s="1"/>
  <c r="FY20" i="9" a="1"/>
  <c r="FY20" i="9" s="1"/>
  <c r="FW20" i="9" a="1"/>
  <c r="FW20" i="9" s="1"/>
  <c r="FU20" i="9" a="1"/>
  <c r="FU20" i="9" s="1"/>
  <c r="FS20" i="9" a="1"/>
  <c r="FS20" i="9" s="1"/>
  <c r="X20" i="10" s="1"/>
  <c r="V17" i="10"/>
  <c r="Y20" i="8"/>
  <c r="Z20" i="8" s="1"/>
  <c r="V14" i="10"/>
  <c r="Y17" i="8"/>
  <c r="Z17" i="8" s="1"/>
  <c r="DK13" i="9" a="1"/>
  <c r="DK13" i="9" s="1"/>
  <c r="DM13" i="9" a="1"/>
  <c r="DM13" i="9" s="1"/>
  <c r="G13" i="15" s="1"/>
  <c r="DH13" i="9" a="1"/>
  <c r="DH13" i="9" s="1"/>
  <c r="DJ13" i="9" a="1"/>
  <c r="DJ13" i="9" s="1"/>
  <c r="N13" i="14" s="1"/>
  <c r="DG13" i="9" a="1"/>
  <c r="DG13" i="9" s="1"/>
  <c r="Q13" i="10" s="1"/>
  <c r="F16" i="7" s="1"/>
  <c r="L16" i="7" s="1"/>
  <c r="DL13" i="9" a="1"/>
  <c r="DL13" i="9" s="1"/>
  <c r="DI13" i="9" a="1"/>
  <c r="DI13" i="9" s="1"/>
  <c r="AZ13" i="9" a="1"/>
  <c r="AZ13" i="9" s="1"/>
  <c r="AX13" i="9" a="1"/>
  <c r="AX13" i="9" s="1"/>
  <c r="AV13" i="9" a="1"/>
  <c r="AV13" i="9" s="1"/>
  <c r="AW13" i="9" a="1"/>
  <c r="AW13" i="9" s="1"/>
  <c r="AY13" i="9" a="1"/>
  <c r="AY13" i="9" s="1"/>
  <c r="BA13" i="9" a="1"/>
  <c r="BA13" i="9" s="1"/>
  <c r="AU13" i="9" a="1"/>
  <c r="AU13" i="9" s="1"/>
  <c r="J13" i="10" s="1"/>
  <c r="GF13" i="9" a="1"/>
  <c r="GF13" i="9" s="1"/>
  <c r="GD13" i="9" a="1"/>
  <c r="GD13" i="9" s="1"/>
  <c r="AC13" i="14" s="1"/>
  <c r="GB13" i="9" a="1"/>
  <c r="GB13" i="9" s="1"/>
  <c r="GG13" i="9" a="1"/>
  <c r="GG13" i="9" s="1"/>
  <c r="M13" i="15" s="1"/>
  <c r="GA13" i="9" a="1"/>
  <c r="GA13" i="9" s="1"/>
  <c r="Y13" i="10" s="1"/>
  <c r="AA16" i="8" s="1"/>
  <c r="GC13" i="9" a="1"/>
  <c r="GC13" i="9" s="1"/>
  <c r="GE13" i="9" a="1"/>
  <c r="GE13" i="9" s="1"/>
  <c r="AE14" i="8"/>
  <c r="AM14" i="8" s="1"/>
  <c r="AN14" i="8" s="1"/>
  <c r="T13" i="3" s="1"/>
  <c r="R13" i="3" s="1"/>
  <c r="N34" i="7"/>
  <c r="CW16" i="9" a="1"/>
  <c r="CW16" i="9" s="1"/>
  <c r="CU16" i="9" a="1"/>
  <c r="CU16" i="9" s="1"/>
  <c r="CS16" i="9" a="1"/>
  <c r="CS16" i="9" s="1"/>
  <c r="CQ16" i="9" a="1"/>
  <c r="CQ16" i="9" s="1"/>
  <c r="P16" i="10" s="1"/>
  <c r="CT16" i="9" a="1"/>
  <c r="CT16" i="9" s="1"/>
  <c r="CV16" i="9" a="1"/>
  <c r="CV16" i="9" s="1"/>
  <c r="CR16" i="9" a="1"/>
  <c r="CR16" i="9" s="1"/>
  <c r="M15" i="14"/>
  <c r="HL14" i="9" a="1"/>
  <c r="HL14" i="9" s="1"/>
  <c r="HG14" i="9" a="1"/>
  <c r="HG14" i="9" s="1"/>
  <c r="AC14" i="10" s="1"/>
  <c r="AF17" i="8" s="1"/>
  <c r="AH17" i="8" s="1"/>
  <c r="HI14" i="9" a="1"/>
  <c r="HI14" i="9" s="1"/>
  <c r="HK14" i="9" a="1"/>
  <c r="HK14" i="9" s="1"/>
  <c r="HH14" i="9" a="1"/>
  <c r="HH14" i="9" s="1"/>
  <c r="HM14" i="9" a="1"/>
  <c r="HM14" i="9" s="1"/>
  <c r="Q14" i="15" s="1"/>
  <c r="HJ14" i="9" a="1"/>
  <c r="HJ14" i="9" s="1"/>
  <c r="AH14" i="14" s="1"/>
  <c r="AJ14" i="14" s="1"/>
  <c r="FP14" i="9" a="1"/>
  <c r="FP14" i="9" s="1"/>
  <c r="FM14" i="9" a="1"/>
  <c r="FM14" i="9" s="1"/>
  <c r="FO14" i="9" a="1"/>
  <c r="FO14" i="9" s="1"/>
  <c r="FQ14" i="9" a="1"/>
  <c r="FQ14" i="9" s="1"/>
  <c r="FL14" i="9" a="1"/>
  <c r="FL14" i="9" s="1"/>
  <c r="FN14" i="9" a="1"/>
  <c r="FN14" i="9" s="1"/>
  <c r="FK14" i="9" a="1"/>
  <c r="FK14" i="9" s="1"/>
  <c r="W14" i="10" s="1"/>
  <c r="FQ13" i="9" a="1"/>
  <c r="FQ13" i="9" s="1"/>
  <c r="FO13" i="9" a="1"/>
  <c r="FO13" i="9" s="1"/>
  <c r="FM13" i="9" a="1"/>
  <c r="FM13" i="9" s="1"/>
  <c r="FK13" i="9" a="1"/>
  <c r="FK13" i="9" s="1"/>
  <c r="W13" i="10" s="1"/>
  <c r="FP13" i="9" a="1"/>
  <c r="FP13" i="9" s="1"/>
  <c r="FL13" i="9" a="1"/>
  <c r="FL13" i="9" s="1"/>
  <c r="FN13" i="9" a="1"/>
  <c r="FN13" i="9" s="1"/>
  <c r="L13" i="9" a="1"/>
  <c r="L13" i="9" s="1"/>
  <c r="I13" i="9" a="1"/>
  <c r="I13" i="9" s="1"/>
  <c r="K13" i="9" a="1"/>
  <c r="K13" i="9" s="1"/>
  <c r="M13" i="9" a="1"/>
  <c r="M13" i="9" s="1"/>
  <c r="H13" i="9" a="1"/>
  <c r="H13" i="9" s="1"/>
  <c r="J13" i="9" a="1"/>
  <c r="J13" i="9" s="1"/>
  <c r="G13" i="9" a="1"/>
  <c r="G13" i="9" s="1"/>
  <c r="O31" i="12" s="1"/>
  <c r="EZ12" i="9" a="1"/>
  <c r="EZ12" i="9" s="1"/>
  <c r="EW12" i="9" a="1"/>
  <c r="EW12" i="9" s="1"/>
  <c r="EY12" i="9" a="1"/>
  <c r="EY12" i="9" s="1"/>
  <c r="FA12" i="9" a="1"/>
  <c r="FA12" i="9" s="1"/>
  <c r="EV12" i="9" a="1"/>
  <c r="EV12" i="9" s="1"/>
  <c r="EX12" i="9" a="1"/>
  <c r="EX12" i="9" s="1"/>
  <c r="W12" i="14" s="1"/>
  <c r="X12" i="14" s="1"/>
  <c r="T12" i="14" s="1"/>
  <c r="EU12" i="9" a="1"/>
  <c r="EU12" i="9" s="1"/>
  <c r="J27" i="12" s="1"/>
  <c r="Q15" i="8" s="1"/>
  <c r="R15" i="8" s="1"/>
  <c r="X15" i="8" s="1"/>
  <c r="AS12" i="9" a="1"/>
  <c r="AS12" i="9" s="1"/>
  <c r="E12" i="15" s="1"/>
  <c r="AQ12" i="9" a="1"/>
  <c r="AQ12" i="9" s="1"/>
  <c r="AO12" i="9" a="1"/>
  <c r="AO12" i="9" s="1"/>
  <c r="AM12" i="9" a="1"/>
  <c r="AM12" i="9" s="1"/>
  <c r="I12" i="10" s="1"/>
  <c r="S15" i="6" s="1"/>
  <c r="AR12" i="9" a="1"/>
  <c r="AR12" i="9" s="1"/>
  <c r="AN12" i="9" a="1"/>
  <c r="AN12" i="9" s="1"/>
  <c r="AP12" i="9" a="1"/>
  <c r="AP12" i="9" s="1"/>
  <c r="I12" i="14" s="1"/>
  <c r="EB12" i="9" a="1"/>
  <c r="EB12" i="9" s="1"/>
  <c r="DD12" i="9" s="1"/>
  <c r="DZ12" i="9" a="1"/>
  <c r="DZ12" i="9" s="1"/>
  <c r="DX12" i="9" a="1"/>
  <c r="DX12" i="9" s="1"/>
  <c r="CZ12" i="9" s="1"/>
  <c r="EC12" i="9" a="1"/>
  <c r="EC12" i="9" s="1"/>
  <c r="DW12" i="9" a="1"/>
  <c r="DW12" i="9" s="1"/>
  <c r="DY12" i="9" a="1"/>
  <c r="DY12" i="9" s="1"/>
  <c r="DA12" i="9" s="1"/>
  <c r="EA12" i="9" a="1"/>
  <c r="EA12" i="9" s="1"/>
  <c r="DC12" i="9" s="1"/>
  <c r="C15" i="8"/>
  <c r="C15" i="7"/>
  <c r="C15" i="6"/>
  <c r="C14" i="3"/>
  <c r="GO10" i="9" a="1"/>
  <c r="GO10" i="9" s="1"/>
  <c r="N10" i="15" s="1"/>
  <c r="GM10" i="9" a="1"/>
  <c r="GM10" i="9" s="1"/>
  <c r="GK10" i="9" a="1"/>
  <c r="GK10" i="9" s="1"/>
  <c r="GI10" i="9" a="1"/>
  <c r="GI10" i="9" s="1"/>
  <c r="Z10" i="10" s="1"/>
  <c r="AB13" i="8" s="1"/>
  <c r="AE13" i="8" s="1"/>
  <c r="AM13" i="8" s="1"/>
  <c r="AN13" i="8" s="1"/>
  <c r="T12" i="3" s="1"/>
  <c r="R12" i="3" s="1"/>
  <c r="GJ10" i="9" a="1"/>
  <c r="GJ10" i="9" s="1"/>
  <c r="GL10" i="9" a="1"/>
  <c r="GL10" i="9" s="1"/>
  <c r="AD10" i="14" s="1"/>
  <c r="GN10" i="9" a="1"/>
  <c r="GN10" i="9" s="1"/>
  <c r="AZ10" i="9" a="1"/>
  <c r="AZ10" i="9" s="1"/>
  <c r="AX10" i="9" a="1"/>
  <c r="AX10" i="9" s="1"/>
  <c r="AV10" i="9" a="1"/>
  <c r="AV10" i="9" s="1"/>
  <c r="BA10" i="9" a="1"/>
  <c r="BA10" i="9" s="1"/>
  <c r="AY10" i="9" a="1"/>
  <c r="AY10" i="9" s="1"/>
  <c r="AW10" i="9" a="1"/>
  <c r="AW10" i="9" s="1"/>
  <c r="AU10" i="9" a="1"/>
  <c r="AU10" i="9" s="1"/>
  <c r="J10" i="10" s="1"/>
  <c r="FH9" i="9" a="1"/>
  <c r="FH9" i="9" s="1"/>
  <c r="FF9" i="9" a="1"/>
  <c r="FF9" i="9" s="1"/>
  <c r="AA9" i="14" s="1"/>
  <c r="FD9" i="9" a="1"/>
  <c r="FD9" i="9" s="1"/>
  <c r="FI9" i="9" a="1"/>
  <c r="FI9" i="9" s="1"/>
  <c r="L9" i="15" s="1"/>
  <c r="FG9" i="9" a="1"/>
  <c r="FG9" i="9" s="1"/>
  <c r="FE9" i="9" a="1"/>
  <c r="FE9" i="9" s="1"/>
  <c r="FC9" i="9" a="1"/>
  <c r="FC9" i="9" s="1"/>
  <c r="AB9" i="9" a="1"/>
  <c r="AB9" i="9" s="1"/>
  <c r="Z9" i="9" a="1"/>
  <c r="Z9" i="9" s="1"/>
  <c r="F9" i="14" s="1"/>
  <c r="G9" i="14" s="1"/>
  <c r="X9" i="9" a="1"/>
  <c r="X9" i="9" s="1"/>
  <c r="AC9" i="9" a="1"/>
  <c r="AC9" i="9" s="1"/>
  <c r="C9" i="15" s="1"/>
  <c r="AA9" i="9" a="1"/>
  <c r="AA9" i="9" s="1"/>
  <c r="Y9" i="9" a="1"/>
  <c r="Y9" i="9" s="1"/>
  <c r="W9" i="9" a="1"/>
  <c r="W9" i="9" s="1"/>
  <c r="G9" i="10" s="1"/>
  <c r="IB8" i="9" a="1"/>
  <c r="IB8" i="9" s="1"/>
  <c r="HZ8" i="9" a="1"/>
  <c r="HZ8" i="9" s="1"/>
  <c r="AK8" i="14" s="1"/>
  <c r="AN8" i="14" s="1"/>
  <c r="HX8" i="9" a="1"/>
  <c r="HX8" i="9" s="1"/>
  <c r="IC8" i="9" a="1"/>
  <c r="IC8" i="9" s="1"/>
  <c r="S8" i="15" s="1"/>
  <c r="IA8" i="9" a="1"/>
  <c r="IA8" i="9" s="1"/>
  <c r="HY8" i="9" a="1"/>
  <c r="HY8" i="9" s="1"/>
  <c r="HW8" i="9" a="1"/>
  <c r="HW8" i="9" s="1"/>
  <c r="AE8" i="10" s="1"/>
  <c r="AI11" i="8" s="1"/>
  <c r="AL11" i="8" s="1"/>
  <c r="GV8" i="9" a="1"/>
  <c r="GV8" i="9" s="1"/>
  <c r="GT8" i="9" a="1"/>
  <c r="GT8" i="9" s="1"/>
  <c r="AE8" i="14" s="1"/>
  <c r="GR8" i="9" a="1"/>
  <c r="GR8" i="9" s="1"/>
  <c r="GW8" i="9" a="1"/>
  <c r="GW8" i="9" s="1"/>
  <c r="O8" i="15" s="1"/>
  <c r="GU8" i="9" a="1"/>
  <c r="GU8" i="9" s="1"/>
  <c r="GS8" i="9" a="1"/>
  <c r="GS8" i="9" s="1"/>
  <c r="GQ8" i="9" a="1"/>
  <c r="GQ8" i="9" s="1"/>
  <c r="AA8" i="10" s="1"/>
  <c r="AC11" i="8" s="1"/>
  <c r="AE11" i="8" s="1"/>
  <c r="AM11" i="8" s="1"/>
  <c r="FP8" i="9" a="1"/>
  <c r="FP8" i="9" s="1"/>
  <c r="FN8" i="9" a="1"/>
  <c r="FN8" i="9" s="1"/>
  <c r="FL8" i="9" a="1"/>
  <c r="FL8" i="9" s="1"/>
  <c r="FQ8" i="9" a="1"/>
  <c r="FQ8" i="9" s="1"/>
  <c r="FO8" i="9" a="1"/>
  <c r="FO8" i="9" s="1"/>
  <c r="FM8" i="9" a="1"/>
  <c r="FM8" i="9" s="1"/>
  <c r="FK8" i="9" a="1"/>
  <c r="FK8" i="9" s="1"/>
  <c r="W8" i="10" s="1"/>
  <c r="EJ8" i="9" a="1"/>
  <c r="EJ8" i="9" s="1"/>
  <c r="EH8" i="9" a="1"/>
  <c r="EH8" i="9" s="1"/>
  <c r="Q8" i="14" s="1"/>
  <c r="EF8" i="9" a="1"/>
  <c r="EF8" i="9" s="1"/>
  <c r="EK8" i="9" a="1"/>
  <c r="EK8" i="9" s="1"/>
  <c r="J8" i="15" s="1"/>
  <c r="EI8" i="9" a="1"/>
  <c r="EI8" i="9" s="1"/>
  <c r="EG8" i="9" a="1"/>
  <c r="EG8" i="9" s="1"/>
  <c r="EE8" i="9" a="1"/>
  <c r="EE8" i="9" s="1"/>
  <c r="T8" i="10" s="1"/>
  <c r="I11" i="7" s="1"/>
  <c r="O11" i="7" s="1"/>
  <c r="CV8" i="9" a="1"/>
  <c r="CV8" i="9" s="1"/>
  <c r="CT8" i="9" a="1"/>
  <c r="CT8" i="9" s="1"/>
  <c r="CR8" i="9" a="1"/>
  <c r="CR8" i="9" s="1"/>
  <c r="CW8" i="9" a="1"/>
  <c r="CW8" i="9" s="1"/>
  <c r="CU8" i="9" a="1"/>
  <c r="CU8" i="9" s="1"/>
  <c r="CS8" i="9" a="1"/>
  <c r="CS8" i="9" s="1"/>
  <c r="CQ8" i="9" a="1"/>
  <c r="CQ8" i="9" s="1"/>
  <c r="P8" i="10" s="1"/>
  <c r="BP8" i="9" a="1"/>
  <c r="BP8" i="9" s="1"/>
  <c r="BN8" i="9" a="1"/>
  <c r="BN8" i="9" s="1"/>
  <c r="J8" i="14" s="1"/>
  <c r="K8" i="14" s="1"/>
  <c r="BL8" i="9" a="1"/>
  <c r="BL8" i="9" s="1"/>
  <c r="BQ8" i="9" a="1"/>
  <c r="BQ8" i="9" s="1"/>
  <c r="F8" i="15" s="1"/>
  <c r="BO8" i="9" a="1"/>
  <c r="BO8" i="9" s="1"/>
  <c r="BM8" i="9" a="1"/>
  <c r="BM8" i="9" s="1"/>
  <c r="BK8" i="9" a="1"/>
  <c r="BK8" i="9" s="1"/>
  <c r="L8" i="10" s="1"/>
  <c r="AJ8" i="9" a="1"/>
  <c r="AJ8" i="9" s="1"/>
  <c r="AH8" i="9" a="1"/>
  <c r="AH8" i="9" s="1"/>
  <c r="H8" i="14" s="1"/>
  <c r="L8" i="14" s="1"/>
  <c r="AF8" i="9" a="1"/>
  <c r="AF8" i="9" s="1"/>
  <c r="AK8" i="9" a="1"/>
  <c r="AK8" i="9" s="1"/>
  <c r="D8" i="15" s="1"/>
  <c r="AI8" i="9" a="1"/>
  <c r="AI8" i="9" s="1"/>
  <c r="AG8" i="9" a="1"/>
  <c r="AG8" i="9" s="1"/>
  <c r="AE8" i="9" a="1"/>
  <c r="AE8" i="9" s="1"/>
  <c r="H8" i="10" s="1"/>
  <c r="IR6" i="9" a="1"/>
  <c r="IR6" i="9" s="1"/>
  <c r="IP6" i="9" a="1"/>
  <c r="IP6" i="9" s="1"/>
  <c r="AM6" i="14" s="1"/>
  <c r="IN6" i="9" a="1"/>
  <c r="IN6" i="9" s="1"/>
  <c r="IS6" i="9" a="1"/>
  <c r="IS6" i="9" s="1"/>
  <c r="U6" i="15" s="1"/>
  <c r="IQ6" i="9" a="1"/>
  <c r="IQ6" i="9" s="1"/>
  <c r="IO6" i="9" a="1"/>
  <c r="IO6" i="9" s="1"/>
  <c r="IM6" i="9" a="1"/>
  <c r="IM6" i="9" s="1"/>
  <c r="AG6" i="10" s="1"/>
  <c r="AK9" i="8" s="1"/>
  <c r="DT6" i="9" a="1"/>
  <c r="DT6" i="9" s="1"/>
  <c r="DR6" i="9" a="1"/>
  <c r="DR6" i="9" s="1"/>
  <c r="O6" i="14" s="1"/>
  <c r="DP6" i="9" a="1"/>
  <c r="DP6" i="9" s="1"/>
  <c r="DU6" i="9" a="1"/>
  <c r="DU6" i="9" s="1"/>
  <c r="H6" i="15" s="1"/>
  <c r="DS6" i="9" a="1"/>
  <c r="DS6" i="9" s="1"/>
  <c r="DQ6" i="9" a="1"/>
  <c r="DQ6" i="9" s="1"/>
  <c r="DO6" i="9" a="1"/>
  <c r="DO6" i="9" s="1"/>
  <c r="R6" i="10" s="1"/>
  <c r="G9" i="7" s="1"/>
  <c r="M9" i="7" s="1"/>
  <c r="O135" i="8"/>
  <c r="O127" i="8"/>
  <c r="X127" i="8" s="1"/>
  <c r="S126" i="3" s="1"/>
  <c r="O123" i="8"/>
  <c r="X123" i="8" s="1"/>
  <c r="S122" i="3" s="1"/>
  <c r="O103" i="8"/>
  <c r="X103" i="8" s="1"/>
  <c r="S102" i="3" s="1"/>
  <c r="O99" i="8"/>
  <c r="O71" i="8"/>
  <c r="O63" i="8"/>
  <c r="X63" i="8" s="1"/>
  <c r="S62" i="3" s="1"/>
  <c r="O59" i="8"/>
  <c r="O47" i="8"/>
  <c r="O35" i="8"/>
  <c r="X35" i="8" s="1"/>
  <c r="S34" i="3" s="1"/>
  <c r="O31" i="8"/>
  <c r="X31" i="8" s="1"/>
  <c r="S30" i="3" s="1"/>
  <c r="O27" i="8"/>
  <c r="O19" i="8"/>
  <c r="K28" i="6"/>
  <c r="L28" i="6" s="1"/>
  <c r="J28" i="6"/>
  <c r="IC24" i="9" a="1"/>
  <c r="IC24" i="9" s="1"/>
  <c r="S24" i="15" s="1"/>
  <c r="IA24" i="9" a="1"/>
  <c r="IA24" i="9" s="1"/>
  <c r="HY24" i="9" a="1"/>
  <c r="HY24" i="9" s="1"/>
  <c r="HW24" i="9" a="1"/>
  <c r="HW24" i="9" s="1"/>
  <c r="AE24" i="10" s="1"/>
  <c r="AI27" i="8" s="1"/>
  <c r="HZ24" i="9" a="1"/>
  <c r="HZ24" i="9" s="1"/>
  <c r="AK24" i="14" s="1"/>
  <c r="HX24" i="9" a="1"/>
  <c r="HX24" i="9" s="1"/>
  <c r="IB24" i="9" a="1"/>
  <c r="IB24" i="9" s="1"/>
  <c r="J24" i="6"/>
  <c r="IC20" i="9" a="1"/>
  <c r="IC20" i="9" s="1"/>
  <c r="S20" i="15" s="1"/>
  <c r="IA20" i="9" a="1"/>
  <c r="IA20" i="9" s="1"/>
  <c r="HY20" i="9" a="1"/>
  <c r="HY20" i="9" s="1"/>
  <c r="HW20" i="9" a="1"/>
  <c r="HW20" i="9" s="1"/>
  <c r="AE20" i="10" s="1"/>
  <c r="AI23" i="8" s="1"/>
  <c r="HZ20" i="9" a="1"/>
  <c r="HZ20" i="9" s="1"/>
  <c r="AK20" i="14" s="1"/>
  <c r="HX20" i="9" a="1"/>
  <c r="HX20" i="9" s="1"/>
  <c r="IB20" i="9" a="1"/>
  <c r="IB20" i="9" s="1"/>
  <c r="K20" i="6"/>
  <c r="L20" i="6" s="1"/>
  <c r="J20" i="6"/>
  <c r="EK13" i="9" a="1"/>
  <c r="EK13" i="9" s="1"/>
  <c r="J13" i="15" s="1"/>
  <c r="EI13" i="9" a="1"/>
  <c r="EI13" i="9" s="1"/>
  <c r="EG13" i="9" a="1"/>
  <c r="EG13" i="9" s="1"/>
  <c r="EE13" i="9" a="1"/>
  <c r="EE13" i="9" s="1"/>
  <c r="T13" i="10" s="1"/>
  <c r="I16" i="7" s="1"/>
  <c r="O16" i="7" s="1"/>
  <c r="EH13" i="9" a="1"/>
  <c r="EH13" i="9" s="1"/>
  <c r="Q13" i="14" s="1"/>
  <c r="EJ13" i="9" a="1"/>
  <c r="EJ13" i="9" s="1"/>
  <c r="EF13" i="9" a="1"/>
  <c r="EF13" i="9" s="1"/>
  <c r="AG11" i="14"/>
  <c r="AB11" i="14" s="1"/>
  <c r="Z11" i="14" s="1"/>
  <c r="S11" i="14" s="1"/>
  <c r="FP9" i="9" a="1"/>
  <c r="FP9" i="9" s="1"/>
  <c r="FN9" i="9" a="1"/>
  <c r="FN9" i="9" s="1"/>
  <c r="FL9" i="9" a="1"/>
  <c r="FL9" i="9" s="1"/>
  <c r="FO9" i="9" a="1"/>
  <c r="FO9" i="9" s="1"/>
  <c r="FM9" i="9" a="1"/>
  <c r="FM9" i="9" s="1"/>
  <c r="FK9" i="9" a="1"/>
  <c r="FK9" i="9" s="1"/>
  <c r="W9" i="10" s="1"/>
  <c r="FQ9" i="9" a="1"/>
  <c r="FQ9" i="9" s="1"/>
  <c r="AJ9" i="9" a="1"/>
  <c r="AJ9" i="9" s="1"/>
  <c r="AH9" i="9" a="1"/>
  <c r="AH9" i="9" s="1"/>
  <c r="H9" i="14" s="1"/>
  <c r="AF9" i="9" a="1"/>
  <c r="AF9" i="9" s="1"/>
  <c r="AE9" i="9" a="1"/>
  <c r="AE9" i="9" s="1"/>
  <c r="H9" i="10" s="1"/>
  <c r="AK9" i="9" a="1"/>
  <c r="AK9" i="9" s="1"/>
  <c r="D9" i="15" s="1"/>
  <c r="AI9" i="9" a="1"/>
  <c r="AI9" i="9" s="1"/>
  <c r="AG9" i="9" a="1"/>
  <c r="AG9" i="9" s="1"/>
  <c r="BQ24" i="9" a="1"/>
  <c r="BQ24" i="9" s="1"/>
  <c r="F24" i="15" s="1"/>
  <c r="BO24" i="9" a="1"/>
  <c r="BO24" i="9" s="1"/>
  <c r="BM24" i="9" a="1"/>
  <c r="BM24" i="9" s="1"/>
  <c r="BK24" i="9" a="1"/>
  <c r="BK24" i="9" s="1"/>
  <c r="L24" i="10" s="1"/>
  <c r="BP24" i="9" a="1"/>
  <c r="BP24" i="9" s="1"/>
  <c r="BN24" i="9" a="1"/>
  <c r="BN24" i="9" s="1"/>
  <c r="J24" i="14" s="1"/>
  <c r="K24" i="14" s="1"/>
  <c r="BL24" i="9" a="1"/>
  <c r="BL24" i="9" s="1"/>
  <c r="BQ20" i="9" a="1"/>
  <c r="BQ20" i="9" s="1"/>
  <c r="F20" i="15" s="1"/>
  <c r="BO20" i="9" a="1"/>
  <c r="BO20" i="9" s="1"/>
  <c r="BM20" i="9" a="1"/>
  <c r="BM20" i="9" s="1"/>
  <c r="BK20" i="9" a="1"/>
  <c r="BK20" i="9" s="1"/>
  <c r="L20" i="10" s="1"/>
  <c r="BP20" i="9" a="1"/>
  <c r="BP20" i="9" s="1"/>
  <c r="BN20" i="9" a="1"/>
  <c r="BN20" i="9" s="1"/>
  <c r="J20" i="14" s="1"/>
  <c r="K20" i="14" s="1"/>
  <c r="BL20" i="9" a="1"/>
  <c r="BL20" i="9" s="1"/>
  <c r="EK16" i="9" a="1"/>
  <c r="EK16" i="9" s="1"/>
  <c r="J16" i="15" s="1"/>
  <c r="EI16" i="9" a="1"/>
  <c r="EI16" i="9" s="1"/>
  <c r="EG16" i="9" a="1"/>
  <c r="EG16" i="9" s="1"/>
  <c r="EE16" i="9" a="1"/>
  <c r="EE16" i="9" s="1"/>
  <c r="T16" i="10" s="1"/>
  <c r="I19" i="7" s="1"/>
  <c r="O19" i="7" s="1"/>
  <c r="EJ16" i="9" a="1"/>
  <c r="EJ16" i="9" s="1"/>
  <c r="EF16" i="9" a="1"/>
  <c r="EF16" i="9" s="1"/>
  <c r="EH16" i="9" a="1"/>
  <c r="EH16" i="9" s="1"/>
  <c r="Q16" i="14" s="1"/>
  <c r="CN16" i="9" a="1"/>
  <c r="CN16" i="9" s="1"/>
  <c r="CL16" i="9" a="1"/>
  <c r="CL16" i="9" s="1"/>
  <c r="CJ16" i="9" a="1"/>
  <c r="CJ16" i="9" s="1"/>
  <c r="CM16" i="9" a="1"/>
  <c r="CM16" i="9" s="1"/>
  <c r="CI16" i="9" a="1"/>
  <c r="CI16" i="9" s="1"/>
  <c r="O16" i="10" s="1"/>
  <c r="CO16" i="9" a="1"/>
  <c r="CO16" i="9" s="1"/>
  <c r="CK16" i="9" a="1"/>
  <c r="CK16" i="9" s="1"/>
  <c r="HU16" i="9" a="1"/>
  <c r="HU16" i="9" s="1"/>
  <c r="R16" i="15" s="1"/>
  <c r="HS16" i="9" a="1"/>
  <c r="HS16" i="9" s="1"/>
  <c r="HQ16" i="9" a="1"/>
  <c r="HQ16" i="9" s="1"/>
  <c r="HO16" i="9" a="1"/>
  <c r="HO16" i="9" s="1"/>
  <c r="AD16" i="10" s="1"/>
  <c r="AG19" i="8" s="1"/>
  <c r="HT16" i="9" a="1"/>
  <c r="HT16" i="9" s="1"/>
  <c r="HR16" i="9" a="1"/>
  <c r="HR16" i="9" s="1"/>
  <c r="AI16" i="14" s="1"/>
  <c r="HP16" i="9" a="1"/>
  <c r="HP16" i="9" s="1"/>
  <c r="DT16" i="9" a="1"/>
  <c r="DT16" i="9" s="1"/>
  <c r="DR16" i="9" a="1"/>
  <c r="DR16" i="9" s="1"/>
  <c r="O16" i="14" s="1"/>
  <c r="DP16" i="9" a="1"/>
  <c r="DP16" i="9" s="1"/>
  <c r="DS16" i="9" a="1"/>
  <c r="DS16" i="9" s="1"/>
  <c r="DO16" i="9" a="1"/>
  <c r="DO16" i="9" s="1"/>
  <c r="R16" i="10" s="1"/>
  <c r="G19" i="7" s="1"/>
  <c r="DU16" i="9" a="1"/>
  <c r="DU16" i="9" s="1"/>
  <c r="H16" i="15" s="1"/>
  <c r="DQ16" i="9" a="1"/>
  <c r="DQ16" i="9" s="1"/>
  <c r="IR16" i="9" a="1"/>
  <c r="IR16" i="9" s="1"/>
  <c r="IP16" i="9" a="1"/>
  <c r="IP16" i="9" s="1"/>
  <c r="AM16" i="14" s="1"/>
  <c r="IN16" i="9" a="1"/>
  <c r="IN16" i="9" s="1"/>
  <c r="IQ16" i="9" a="1"/>
  <c r="IQ16" i="9" s="1"/>
  <c r="IO16" i="9" a="1"/>
  <c r="IO16" i="9" s="1"/>
  <c r="IM16" i="9" a="1"/>
  <c r="IM16" i="9" s="1"/>
  <c r="AG16" i="10" s="1"/>
  <c r="AK19" i="8" s="1"/>
  <c r="IS16" i="9" a="1"/>
  <c r="IS16" i="9" s="1"/>
  <c r="U16" i="15" s="1"/>
  <c r="IC14" i="9" a="1"/>
  <c r="IC14" i="9" s="1"/>
  <c r="S14" i="15" s="1"/>
  <c r="HX14" i="9" a="1"/>
  <c r="HX14" i="9" s="1"/>
  <c r="HZ14" i="9" a="1"/>
  <c r="HZ14" i="9" s="1"/>
  <c r="AK14" i="14" s="1"/>
  <c r="AN14" i="14" s="1"/>
  <c r="HW14" i="9" a="1"/>
  <c r="HW14" i="9" s="1"/>
  <c r="AE14" i="10" s="1"/>
  <c r="AI17" i="8" s="1"/>
  <c r="AL17" i="8" s="1"/>
  <c r="IB14" i="9" a="1"/>
  <c r="IB14" i="9" s="1"/>
  <c r="HY14" i="9" a="1"/>
  <c r="HY14" i="9" s="1"/>
  <c r="IA14" i="9" a="1"/>
  <c r="IA14" i="9" s="1"/>
  <c r="AR14" i="9" a="1"/>
  <c r="AR14" i="9" s="1"/>
  <c r="AP14" i="9" a="1"/>
  <c r="AP14" i="9" s="1"/>
  <c r="I14" i="14" s="1"/>
  <c r="K14" i="14" s="1"/>
  <c r="AN14" i="9" a="1"/>
  <c r="AN14" i="9" s="1"/>
  <c r="AQ14" i="9" a="1"/>
  <c r="AQ14" i="9" s="1"/>
  <c r="AS14" i="9" a="1"/>
  <c r="AS14" i="9" s="1"/>
  <c r="E14" i="15" s="1"/>
  <c r="AM14" i="9" a="1"/>
  <c r="AM14" i="9" s="1"/>
  <c r="I14" i="10" s="1"/>
  <c r="S17" i="6" s="1"/>
  <c r="AO14" i="9" a="1"/>
  <c r="AO14" i="9" s="1"/>
  <c r="ER14" i="9" a="1"/>
  <c r="ER14" i="9" s="1"/>
  <c r="EP14" i="9" a="1"/>
  <c r="EP14" i="9" s="1"/>
  <c r="R14" i="14" s="1"/>
  <c r="EN14" i="9" a="1"/>
  <c r="EN14" i="9" s="1"/>
  <c r="ES14" i="9" a="1"/>
  <c r="ES14" i="9" s="1"/>
  <c r="K14" i="15" s="1"/>
  <c r="EM14" i="9" a="1"/>
  <c r="EM14" i="9" s="1"/>
  <c r="U14" i="10" s="1"/>
  <c r="J17" i="7" s="1"/>
  <c r="P17" i="7" s="1"/>
  <c r="EO14" i="9" a="1"/>
  <c r="EO14" i="9" s="1"/>
  <c r="EQ14" i="9" a="1"/>
  <c r="EQ14" i="9" s="1"/>
  <c r="C17" i="8"/>
  <c r="C17" i="7"/>
  <c r="M17" i="7" s="1"/>
  <c r="C17" i="6"/>
  <c r="C16" i="3"/>
  <c r="BY13" i="9" a="1"/>
  <c r="BY13" i="9" s="1"/>
  <c r="BT13" i="9" a="1"/>
  <c r="BT13" i="9" s="1"/>
  <c r="BV13" i="9" a="1"/>
  <c r="BV13" i="9" s="1"/>
  <c r="BS13" i="9" a="1"/>
  <c r="BS13" i="9" s="1"/>
  <c r="M13" i="10" s="1"/>
  <c r="BX13" i="9" a="1"/>
  <c r="BX13" i="9" s="1"/>
  <c r="BU13" i="9" a="1"/>
  <c r="BU13" i="9" s="1"/>
  <c r="BW13" i="9" a="1"/>
  <c r="BW13" i="9" s="1"/>
  <c r="BQ10" i="9" a="1"/>
  <c r="BQ10" i="9" s="1"/>
  <c r="F10" i="15" s="1"/>
  <c r="BO10" i="9" a="1"/>
  <c r="BO10" i="9" s="1"/>
  <c r="BM10" i="9" a="1"/>
  <c r="BM10" i="9" s="1"/>
  <c r="BK10" i="9" a="1"/>
  <c r="BK10" i="9" s="1"/>
  <c r="L10" i="10" s="1"/>
  <c r="BP10" i="9" a="1"/>
  <c r="BP10" i="9" s="1"/>
  <c r="BN10" i="9" a="1"/>
  <c r="BN10" i="9" s="1"/>
  <c r="J10" i="14" s="1"/>
  <c r="K10" i="14" s="1"/>
  <c r="BL10" i="9" a="1"/>
  <c r="BL10" i="9" s="1"/>
  <c r="C13" i="8"/>
  <c r="C13" i="7"/>
  <c r="N13" i="7" s="1"/>
  <c r="C13" i="6"/>
  <c r="C12" i="3"/>
  <c r="ES9" i="9" a="1"/>
  <c r="ES9" i="9" s="1"/>
  <c r="K9" i="15" s="1"/>
  <c r="EQ9" i="9" a="1"/>
  <c r="EQ9" i="9" s="1"/>
  <c r="EO9" i="9" a="1"/>
  <c r="EO9" i="9" s="1"/>
  <c r="EM9" i="9" a="1"/>
  <c r="EM9" i="9" s="1"/>
  <c r="U9" i="10" s="1"/>
  <c r="J12" i="7" s="1"/>
  <c r="P12" i="7" s="1"/>
  <c r="ER9" i="9" a="1"/>
  <c r="ER9" i="9" s="1"/>
  <c r="EP9" i="9" a="1"/>
  <c r="EP9" i="9" s="1"/>
  <c r="R9" i="14" s="1"/>
  <c r="EN9" i="9" a="1"/>
  <c r="EN9" i="9" s="1"/>
  <c r="AS9" i="9" a="1"/>
  <c r="AS9" i="9" s="1"/>
  <c r="E9" i="15" s="1"/>
  <c r="AQ9" i="9" a="1"/>
  <c r="AQ9" i="9" s="1"/>
  <c r="AO9" i="9" a="1"/>
  <c r="AO9" i="9" s="1"/>
  <c r="AM9" i="9" a="1"/>
  <c r="AM9" i="9" s="1"/>
  <c r="I9" i="10" s="1"/>
  <c r="S12" i="6" s="1"/>
  <c r="AR9" i="9" a="1"/>
  <c r="AR9" i="9" s="1"/>
  <c r="AP9" i="9" a="1"/>
  <c r="AP9" i="9" s="1"/>
  <c r="I9" i="14" s="1"/>
  <c r="AN9" i="9" a="1"/>
  <c r="AN9" i="9" s="1"/>
  <c r="FQ6" i="9" a="1"/>
  <c r="FQ6" i="9" s="1"/>
  <c r="FO6" i="9" a="1"/>
  <c r="FO6" i="9" s="1"/>
  <c r="FM6" i="9" a="1"/>
  <c r="FM6" i="9" s="1"/>
  <c r="FK6" i="9" a="1"/>
  <c r="FK6" i="9" s="1"/>
  <c r="W6" i="10" s="1"/>
  <c r="FP6" i="9" a="1"/>
  <c r="FP6" i="9" s="1"/>
  <c r="FN6" i="9" a="1"/>
  <c r="FN6" i="9" s="1"/>
  <c r="FL6" i="9" a="1"/>
  <c r="FL6" i="9" s="1"/>
  <c r="AK6" i="9" a="1"/>
  <c r="AK6" i="9" s="1"/>
  <c r="D6" i="15" s="1"/>
  <c r="AI6" i="9" a="1"/>
  <c r="AI6" i="9" s="1"/>
  <c r="AG6" i="9" a="1"/>
  <c r="AG6" i="9" s="1"/>
  <c r="AE6" i="9" a="1"/>
  <c r="AE6" i="9" s="1"/>
  <c r="H6" i="10" s="1"/>
  <c r="AJ6" i="9" a="1"/>
  <c r="AJ6" i="9" s="1"/>
  <c r="AH6" i="9" a="1"/>
  <c r="AH6" i="9" s="1"/>
  <c r="H6" i="14" s="1"/>
  <c r="L6" i="14" s="1"/>
  <c r="D6" i="14" s="1"/>
  <c r="AF6" i="9" a="1"/>
  <c r="AF6" i="9" s="1"/>
  <c r="AG4" i="14"/>
  <c r="G12" i="6"/>
  <c r="H12" i="6" s="1"/>
  <c r="I12" i="6" s="1"/>
  <c r="F12" i="6"/>
  <c r="S12" i="8"/>
  <c r="G12" i="8"/>
  <c r="U12" i="8"/>
  <c r="Q12" i="8"/>
  <c r="M12" i="8"/>
  <c r="I12" i="8"/>
  <c r="P12" i="8"/>
  <c r="R12" i="8" s="1"/>
  <c r="V12" i="8"/>
  <c r="F12" i="8"/>
  <c r="H12" i="8" s="1"/>
  <c r="T12" i="8"/>
  <c r="L12" i="8"/>
  <c r="N12" i="8" s="1"/>
  <c r="J12" i="8"/>
  <c r="E6" i="7"/>
  <c r="E6" i="6"/>
  <c r="G6" i="6" s="1"/>
  <c r="H6" i="6" s="1"/>
  <c r="I6" i="6" s="1"/>
  <c r="E6" i="8"/>
  <c r="E5" i="3"/>
  <c r="BQ7" i="9" a="1"/>
  <c r="BQ7" i="9" s="1"/>
  <c r="F7" i="15" s="1"/>
  <c r="BO7" i="9" a="1"/>
  <c r="BO7" i="9" s="1"/>
  <c r="BM7" i="9" a="1"/>
  <c r="BM7" i="9" s="1"/>
  <c r="BK7" i="9" a="1"/>
  <c r="BK7" i="9" s="1"/>
  <c r="L7" i="10" s="1"/>
  <c r="BL7" i="9" a="1"/>
  <c r="BL7" i="9" s="1"/>
  <c r="BP7" i="9" a="1"/>
  <c r="BP7" i="9" s="1"/>
  <c r="BN7" i="9" a="1"/>
  <c r="BN7" i="9" s="1"/>
  <c r="J7" i="14" s="1"/>
  <c r="IA5" i="9" a="1"/>
  <c r="IA5" i="9" s="1"/>
  <c r="HW5" i="9" a="1"/>
  <c r="HW5" i="9" s="1"/>
  <c r="AE5" i="10" s="1"/>
  <c r="AI8" i="8" s="1"/>
  <c r="HZ5" i="9" a="1"/>
  <c r="HZ5" i="9" s="1"/>
  <c r="AK5" i="14" s="1"/>
  <c r="IC5" i="9" a="1"/>
  <c r="IC5" i="9" s="1"/>
  <c r="S5" i="15" s="1"/>
  <c r="HY5" i="9" a="1"/>
  <c r="HY5" i="9" s="1"/>
  <c r="IB5" i="9" a="1"/>
  <c r="IB5" i="9" s="1"/>
  <c r="HX5" i="9" a="1"/>
  <c r="HX5" i="9" s="1"/>
  <c r="I4" i="15"/>
  <c r="DE4" i="9"/>
  <c r="CU3" i="9" a="1"/>
  <c r="CU3" i="9" s="1"/>
  <c r="CQ3" i="9" a="1"/>
  <c r="CQ3" i="9" s="1"/>
  <c r="P3" i="10" s="1"/>
  <c r="CT3" i="9" a="1"/>
  <c r="CT3" i="9" s="1"/>
  <c r="CW3" i="9" a="1"/>
  <c r="CW3" i="9" s="1"/>
  <c r="CS3" i="9" a="1"/>
  <c r="CS3" i="9" s="1"/>
  <c r="CV3" i="9" a="1"/>
  <c r="CV3" i="9" s="1"/>
  <c r="CR3" i="9" a="1"/>
  <c r="CR3" i="9" s="1"/>
  <c r="EC7" i="9" a="1"/>
  <c r="EC7" i="9" s="1"/>
  <c r="EA7" i="9" a="1"/>
  <c r="EA7" i="9" s="1"/>
  <c r="DC7" i="9" s="1"/>
  <c r="DY7" i="9" a="1"/>
  <c r="DY7" i="9" s="1"/>
  <c r="DA7" i="9" s="1"/>
  <c r="DW7" i="9" a="1"/>
  <c r="DW7" i="9" s="1"/>
  <c r="EB7" i="9" a="1"/>
  <c r="EB7" i="9" s="1"/>
  <c r="DD7" i="9" s="1"/>
  <c r="DZ7" i="9" a="1"/>
  <c r="DZ7" i="9" s="1"/>
  <c r="DX7" i="9" a="1"/>
  <c r="DX7" i="9" s="1"/>
  <c r="CZ7" i="9" s="1"/>
  <c r="T7" i="9" a="1"/>
  <c r="T7" i="9" s="1"/>
  <c r="R7" i="9" a="1"/>
  <c r="R7" i="9" s="1"/>
  <c r="E7" i="14" s="1"/>
  <c r="P7" i="9" a="1"/>
  <c r="P7" i="9" s="1"/>
  <c r="U7" i="9" a="1"/>
  <c r="U7" i="9" s="1"/>
  <c r="B7" i="15" s="1"/>
  <c r="S7" i="9" a="1"/>
  <c r="S7" i="9" s="1"/>
  <c r="Q7" i="9" a="1"/>
  <c r="Q7" i="9" s="1"/>
  <c r="O7" i="9" a="1"/>
  <c r="O7" i="9" s="1"/>
  <c r="F7" i="10" s="1"/>
  <c r="EZ7" i="9" a="1"/>
  <c r="EZ7" i="9" s="1"/>
  <c r="EX7" i="9" a="1"/>
  <c r="EX7" i="9" s="1"/>
  <c r="W7" i="14" s="1"/>
  <c r="X7" i="14" s="1"/>
  <c r="T7" i="14" s="1"/>
  <c r="EV7" i="9" a="1"/>
  <c r="EV7" i="9" s="1"/>
  <c r="EW7" i="9" a="1"/>
  <c r="EW7" i="9" s="1"/>
  <c r="EU7" i="9" a="1"/>
  <c r="EU7" i="9" s="1"/>
  <c r="J21" i="12" s="1"/>
  <c r="FA7" i="9" a="1"/>
  <c r="FA7" i="9" s="1"/>
  <c r="EY7" i="9" a="1"/>
  <c r="EY7" i="9" s="1"/>
  <c r="L7" i="9" a="1"/>
  <c r="L7" i="9" s="1"/>
  <c r="J7" i="9" a="1"/>
  <c r="J7" i="9" s="1"/>
  <c r="H7" i="9" a="1"/>
  <c r="H7" i="9" s="1"/>
  <c r="M7" i="9" a="1"/>
  <c r="M7" i="9" s="1"/>
  <c r="K7" i="9" a="1"/>
  <c r="K7" i="9" s="1"/>
  <c r="I7" i="9" a="1"/>
  <c r="I7" i="9" s="1"/>
  <c r="G7" i="9" a="1"/>
  <c r="G7" i="9" s="1"/>
  <c r="O21" i="12" s="1"/>
  <c r="DL7" i="9" a="1"/>
  <c r="DL7" i="9" s="1"/>
  <c r="DJ7" i="9" a="1"/>
  <c r="DJ7" i="9" s="1"/>
  <c r="N7" i="14" s="1"/>
  <c r="DH7" i="9" a="1"/>
  <c r="DH7" i="9" s="1"/>
  <c r="DM7" i="9" a="1"/>
  <c r="DM7" i="9" s="1"/>
  <c r="G7" i="15" s="1"/>
  <c r="DK7" i="9" a="1"/>
  <c r="DK7" i="9" s="1"/>
  <c r="DI7" i="9" a="1"/>
  <c r="DI7" i="9" s="1"/>
  <c r="DG7" i="9" a="1"/>
  <c r="DG7" i="9" s="1"/>
  <c r="Q7" i="10" s="1"/>
  <c r="F10" i="7" s="1"/>
  <c r="IJ7" i="9" a="1"/>
  <c r="IJ7" i="9" s="1"/>
  <c r="IH7" i="9" a="1"/>
  <c r="IH7" i="9" s="1"/>
  <c r="AL7" i="14" s="1"/>
  <c r="IF7" i="9" a="1"/>
  <c r="IF7" i="9" s="1"/>
  <c r="IK7" i="9" a="1"/>
  <c r="IK7" i="9" s="1"/>
  <c r="T7" i="15" s="1"/>
  <c r="II7" i="9" a="1"/>
  <c r="II7" i="9" s="1"/>
  <c r="IG7" i="9" a="1"/>
  <c r="IG7" i="9" s="1"/>
  <c r="IE7" i="9" a="1"/>
  <c r="IE7" i="9" s="1"/>
  <c r="AF7" i="10" s="1"/>
  <c r="AJ10" i="8" s="1"/>
  <c r="AL10" i="8" s="1"/>
  <c r="IR5" i="9" a="1"/>
  <c r="IR5" i="9" s="1"/>
  <c r="IN5" i="9" a="1"/>
  <c r="IN5" i="9" s="1"/>
  <c r="IQ5" i="9" a="1"/>
  <c r="IQ5" i="9" s="1"/>
  <c r="IM5" i="9" a="1"/>
  <c r="IM5" i="9" s="1"/>
  <c r="AG5" i="10" s="1"/>
  <c r="AK8" i="8" s="1"/>
  <c r="IP5" i="9" a="1"/>
  <c r="IP5" i="9" s="1"/>
  <c r="AM5" i="14" s="1"/>
  <c r="IS5" i="9" a="1"/>
  <c r="IS5" i="9" s="1"/>
  <c r="U5" i="15" s="1"/>
  <c r="IO5" i="9" a="1"/>
  <c r="IO5" i="9" s="1"/>
  <c r="M5" i="9" a="1"/>
  <c r="M5" i="9" s="1"/>
  <c r="K5" i="9" a="1"/>
  <c r="K5" i="9" s="1"/>
  <c r="I5" i="9" a="1"/>
  <c r="I5" i="9" s="1"/>
  <c r="G5" i="9" a="1"/>
  <c r="G5" i="9" s="1"/>
  <c r="O18" i="12" s="1"/>
  <c r="L5" i="9" a="1"/>
  <c r="L5" i="9" s="1"/>
  <c r="J5" i="9" a="1"/>
  <c r="J5" i="9" s="1"/>
  <c r="H5" i="9" a="1"/>
  <c r="H5" i="9" s="1"/>
  <c r="DM5" i="9" a="1"/>
  <c r="DM5" i="9" s="1"/>
  <c r="G5" i="15" s="1"/>
  <c r="DK5" i="9" a="1"/>
  <c r="DK5" i="9" s="1"/>
  <c r="DI5" i="9" a="1"/>
  <c r="DI5" i="9" s="1"/>
  <c r="DG5" i="9" a="1"/>
  <c r="DG5" i="9" s="1"/>
  <c r="Q5" i="10" s="1"/>
  <c r="F8" i="7" s="1"/>
  <c r="DL5" i="9" a="1"/>
  <c r="DL5" i="9" s="1"/>
  <c r="DJ5" i="9" a="1"/>
  <c r="DJ5" i="9" s="1"/>
  <c r="N5" i="14" s="1"/>
  <c r="DH5" i="9" a="1"/>
  <c r="DH5" i="9" s="1"/>
  <c r="IK5" i="9" a="1"/>
  <c r="IK5" i="9" s="1"/>
  <c r="T5" i="15" s="1"/>
  <c r="II5" i="9" a="1"/>
  <c r="II5" i="9" s="1"/>
  <c r="IG5" i="9" a="1"/>
  <c r="IG5" i="9" s="1"/>
  <c r="IE5" i="9" a="1"/>
  <c r="IE5" i="9" s="1"/>
  <c r="AF5" i="10" s="1"/>
  <c r="AJ8" i="8" s="1"/>
  <c r="IJ5" i="9" a="1"/>
  <c r="IJ5" i="9" s="1"/>
  <c r="IH5" i="9" a="1"/>
  <c r="IH5" i="9" s="1"/>
  <c r="AL5" i="14" s="1"/>
  <c r="IF5" i="9" a="1"/>
  <c r="IF5" i="9" s="1"/>
  <c r="EB5" i="9" a="1"/>
  <c r="EB5" i="9" s="1"/>
  <c r="DD5" i="9" s="1"/>
  <c r="DZ5" i="9" a="1"/>
  <c r="DZ5" i="9" s="1"/>
  <c r="DX5" i="9" a="1"/>
  <c r="DX5" i="9" s="1"/>
  <c r="CZ5" i="9" s="1"/>
  <c r="EC5" i="9" a="1"/>
  <c r="EC5" i="9" s="1"/>
  <c r="EA5" i="9" a="1"/>
  <c r="EA5" i="9" s="1"/>
  <c r="DC5" i="9" s="1"/>
  <c r="DY5" i="9" a="1"/>
  <c r="DY5" i="9" s="1"/>
  <c r="DA5" i="9" s="1"/>
  <c r="DW5" i="9" a="1"/>
  <c r="DW5" i="9" s="1"/>
  <c r="C8" i="8"/>
  <c r="C8" i="7"/>
  <c r="C8" i="6"/>
  <c r="C7" i="3"/>
  <c r="C128" i="4" s="1"/>
  <c r="AZ3" i="9" a="1"/>
  <c r="AZ3" i="9" s="1"/>
  <c r="AV3" i="9" a="1"/>
  <c r="AV3" i="9" s="1"/>
  <c r="AY3" i="9" a="1"/>
  <c r="AY3" i="9" s="1"/>
  <c r="AU3" i="9" a="1"/>
  <c r="AU3" i="9" s="1"/>
  <c r="J3" i="10" s="1"/>
  <c r="AX3" i="9" a="1"/>
  <c r="AX3" i="9" s="1"/>
  <c r="BA3" i="9" a="1"/>
  <c r="BA3" i="9" s="1"/>
  <c r="AW3" i="9" a="1"/>
  <c r="AW3" i="9" s="1"/>
  <c r="BI3" i="9" a="1"/>
  <c r="BI3" i="9" s="1"/>
  <c r="BG3" i="9" a="1"/>
  <c r="BG3" i="9" s="1"/>
  <c r="BE3" i="9" a="1"/>
  <c r="BE3" i="9" s="1"/>
  <c r="BC3" i="9" a="1"/>
  <c r="BC3" i="9" s="1"/>
  <c r="K3" i="10" s="1"/>
  <c r="BH3" i="9" a="1"/>
  <c r="BH3" i="9" s="1"/>
  <c r="BF3" i="9" a="1"/>
  <c r="BF3" i="9" s="1"/>
  <c r="BD3" i="9" a="1"/>
  <c r="BD3" i="9" s="1"/>
  <c r="GO3" i="9" a="1"/>
  <c r="GO3" i="9" s="1"/>
  <c r="N3" i="15" s="1"/>
  <c r="GM3" i="9" a="1"/>
  <c r="GM3" i="9" s="1"/>
  <c r="GK3" i="9" a="1"/>
  <c r="GK3" i="9" s="1"/>
  <c r="GI3" i="9" a="1"/>
  <c r="GI3" i="9" s="1"/>
  <c r="Z3" i="10" s="1"/>
  <c r="AB6" i="8" s="1"/>
  <c r="GN3" i="9" a="1"/>
  <c r="GN3" i="9" s="1"/>
  <c r="GL3" i="9" a="1"/>
  <c r="GL3" i="9" s="1"/>
  <c r="AD3" i="14" s="1"/>
  <c r="GJ3" i="9" a="1"/>
  <c r="GJ3" i="9" s="1"/>
  <c r="BX3" i="9" a="1"/>
  <c r="BX3" i="9" s="1"/>
  <c r="BV3" i="9" a="1"/>
  <c r="BV3" i="9" s="1"/>
  <c r="BT3" i="9" a="1"/>
  <c r="BT3" i="9" s="1"/>
  <c r="BY3" i="9" a="1"/>
  <c r="BY3" i="9" s="1"/>
  <c r="BW3" i="9" a="1"/>
  <c r="BW3" i="9" s="1"/>
  <c r="BU3" i="9" a="1"/>
  <c r="BU3" i="9" s="1"/>
  <c r="BS3" i="9" a="1"/>
  <c r="BS3" i="9" s="1"/>
  <c r="M3" i="10" s="1"/>
  <c r="FX3" i="9" a="1"/>
  <c r="FX3" i="9" s="1"/>
  <c r="FV3" i="9" a="1"/>
  <c r="FV3" i="9" s="1"/>
  <c r="FT3" i="9" a="1"/>
  <c r="FT3" i="9" s="1"/>
  <c r="FY3" i="9" a="1"/>
  <c r="FY3" i="9" s="1"/>
  <c r="FW3" i="9" a="1"/>
  <c r="FW3" i="9" s="1"/>
  <c r="FU3" i="9" a="1"/>
  <c r="FU3" i="9" s="1"/>
  <c r="FS3" i="9" a="1"/>
  <c r="FS3" i="9" s="1"/>
  <c r="X3" i="10" s="1"/>
  <c r="T127" i="4"/>
  <c r="T123" i="4"/>
  <c r="T119" i="4"/>
  <c r="T115" i="4"/>
  <c r="T111" i="4"/>
  <c r="T107" i="4"/>
  <c r="T103" i="4"/>
  <c r="T99" i="4"/>
  <c r="T95" i="4"/>
  <c r="T91" i="4"/>
  <c r="T87" i="4"/>
  <c r="T83" i="4"/>
  <c r="T79" i="4"/>
  <c r="T75" i="4"/>
  <c r="T71" i="4"/>
  <c r="T67" i="4"/>
  <c r="T63" i="4"/>
  <c r="T59" i="4"/>
  <c r="T55" i="4"/>
  <c r="T51" i="4"/>
  <c r="T47" i="4"/>
  <c r="T43" i="4"/>
  <c r="T39" i="4"/>
  <c r="T35" i="4"/>
  <c r="T31" i="4"/>
  <c r="T27" i="4"/>
  <c r="T23" i="4"/>
  <c r="T19" i="4"/>
  <c r="T15" i="4"/>
  <c r="T11" i="4"/>
  <c r="C7" i="4"/>
  <c r="T7" i="4"/>
  <c r="G4" i="14"/>
  <c r="P69" i="7"/>
  <c r="L69" i="7"/>
  <c r="L121" i="7"/>
  <c r="GF141" i="9" a="1"/>
  <c r="GF141" i="9" s="1"/>
  <c r="GD141" i="9" a="1"/>
  <c r="GD141" i="9" s="1"/>
  <c r="AC141" i="14" s="1"/>
  <c r="GB141" i="9" a="1"/>
  <c r="GB141" i="9" s="1"/>
  <c r="GG141" i="9" a="1"/>
  <c r="GG141" i="9" s="1"/>
  <c r="M141" i="15" s="1"/>
  <c r="GE141" i="9" a="1"/>
  <c r="GE141" i="9" s="1"/>
  <c r="GC141" i="9" a="1"/>
  <c r="GC141" i="9" s="1"/>
  <c r="GA141" i="9" a="1"/>
  <c r="GA141" i="9" s="1"/>
  <c r="Y141" i="10" s="1"/>
  <c r="AA144" i="8" s="1"/>
  <c r="AZ141" i="9" a="1"/>
  <c r="AZ141" i="9" s="1"/>
  <c r="AX141" i="9" a="1"/>
  <c r="AX141" i="9" s="1"/>
  <c r="AV141" i="9" a="1"/>
  <c r="AV141" i="9" s="1"/>
  <c r="BA141" i="9" a="1"/>
  <c r="BA141" i="9" s="1"/>
  <c r="AY141" i="9" a="1"/>
  <c r="AY141" i="9" s="1"/>
  <c r="AW141" i="9" a="1"/>
  <c r="AW141" i="9" s="1"/>
  <c r="AU141" i="9" a="1"/>
  <c r="AU141" i="9" s="1"/>
  <c r="J141" i="10" s="1"/>
  <c r="FH140" i="9" a="1"/>
  <c r="FH140" i="9" s="1"/>
  <c r="FF140" i="9" a="1"/>
  <c r="FF140" i="9" s="1"/>
  <c r="AA140" i="14" s="1"/>
  <c r="FD140" i="9" a="1"/>
  <c r="FD140" i="9" s="1"/>
  <c r="FI140" i="9" a="1"/>
  <c r="FI140" i="9" s="1"/>
  <c r="L140" i="15" s="1"/>
  <c r="FG140" i="9" a="1"/>
  <c r="FG140" i="9" s="1"/>
  <c r="FE140" i="9" a="1"/>
  <c r="FE140" i="9" s="1"/>
  <c r="FC140" i="9" a="1"/>
  <c r="FC140" i="9" s="1"/>
  <c r="AB140" i="9" a="1"/>
  <c r="AB140" i="9" s="1"/>
  <c r="Z140" i="9" a="1"/>
  <c r="Z140" i="9" s="1"/>
  <c r="F140" i="14" s="1"/>
  <c r="X140" i="9" a="1"/>
  <c r="X140" i="9" s="1"/>
  <c r="AC140" i="9" a="1"/>
  <c r="AC140" i="9" s="1"/>
  <c r="C140" i="15" s="1"/>
  <c r="AA140" i="9" a="1"/>
  <c r="AA140" i="9" s="1"/>
  <c r="Y140" i="9" a="1"/>
  <c r="Y140" i="9" s="1"/>
  <c r="W140" i="9" a="1"/>
  <c r="W140" i="9" s="1"/>
  <c r="G140" i="10" s="1"/>
  <c r="IB139" i="9" a="1"/>
  <c r="IB139" i="9" s="1"/>
  <c r="HZ139" i="9" a="1"/>
  <c r="HZ139" i="9" s="1"/>
  <c r="AK139" i="14" s="1"/>
  <c r="HX139" i="9" a="1"/>
  <c r="HX139" i="9" s="1"/>
  <c r="IC139" i="9" a="1"/>
  <c r="IC139" i="9" s="1"/>
  <c r="S139" i="15" s="1"/>
  <c r="IA139" i="9" a="1"/>
  <c r="IA139" i="9" s="1"/>
  <c r="HY139" i="9" a="1"/>
  <c r="HY139" i="9" s="1"/>
  <c r="HW139" i="9" a="1"/>
  <c r="HW139" i="9" s="1"/>
  <c r="AE139" i="10" s="1"/>
  <c r="AI142" i="8" s="1"/>
  <c r="CV139" i="9" a="1"/>
  <c r="CV139" i="9" s="1"/>
  <c r="CT139" i="9" a="1"/>
  <c r="CT139" i="9" s="1"/>
  <c r="CR139" i="9" a="1"/>
  <c r="CR139" i="9" s="1"/>
  <c r="CW139" i="9" a="1"/>
  <c r="CW139" i="9" s="1"/>
  <c r="CU139" i="9" a="1"/>
  <c r="CU139" i="9" s="1"/>
  <c r="CS139" i="9" a="1"/>
  <c r="CS139" i="9" s="1"/>
  <c r="CQ139" i="9" a="1"/>
  <c r="CQ139" i="9" s="1"/>
  <c r="P139" i="10" s="1"/>
  <c r="HD138" i="9" a="1"/>
  <c r="HD138" i="9" s="1"/>
  <c r="HB138" i="9" a="1"/>
  <c r="HB138" i="9" s="1"/>
  <c r="AF138" i="14" s="1"/>
  <c r="GZ138" i="9" a="1"/>
  <c r="GZ138" i="9" s="1"/>
  <c r="HE138" i="9" a="1"/>
  <c r="HE138" i="9" s="1"/>
  <c r="P138" i="15" s="1"/>
  <c r="HC138" i="9" a="1"/>
  <c r="HC138" i="9" s="1"/>
  <c r="HA138" i="9" a="1"/>
  <c r="HA138" i="9" s="1"/>
  <c r="GY138" i="9" a="1"/>
  <c r="GY138" i="9" s="1"/>
  <c r="AB138" i="10" s="1"/>
  <c r="AD141" i="8" s="1"/>
  <c r="FX138" i="9" a="1"/>
  <c r="FX138" i="9" s="1"/>
  <c r="FV138" i="9" a="1"/>
  <c r="FV138" i="9" s="1"/>
  <c r="FT138" i="9" a="1"/>
  <c r="FT138" i="9" s="1"/>
  <c r="FY138" i="9" a="1"/>
  <c r="FY138" i="9" s="1"/>
  <c r="FW138" i="9" a="1"/>
  <c r="FW138" i="9" s="1"/>
  <c r="FU138" i="9" a="1"/>
  <c r="FU138" i="9" s="1"/>
  <c r="FS138" i="9" a="1"/>
  <c r="FS138" i="9" s="1"/>
  <c r="X138" i="10" s="1"/>
  <c r="ER138" i="9" a="1"/>
  <c r="ER138" i="9" s="1"/>
  <c r="EP138" i="9" a="1"/>
  <c r="EP138" i="9" s="1"/>
  <c r="R138" i="14" s="1"/>
  <c r="EN138" i="9" a="1"/>
  <c r="EN138" i="9" s="1"/>
  <c r="ES138" i="9" a="1"/>
  <c r="ES138" i="9" s="1"/>
  <c r="K138" i="15" s="1"/>
  <c r="EQ138" i="9" a="1"/>
  <c r="EQ138" i="9" s="1"/>
  <c r="EO138" i="9" a="1"/>
  <c r="EO138" i="9" s="1"/>
  <c r="EM138" i="9" a="1"/>
  <c r="EM138" i="9" s="1"/>
  <c r="U138" i="10" s="1"/>
  <c r="J141" i="7" s="1"/>
  <c r="P141" i="7" s="1"/>
  <c r="DL138" i="9" a="1"/>
  <c r="DL138" i="9" s="1"/>
  <c r="DJ138" i="9" a="1"/>
  <c r="DJ138" i="9" s="1"/>
  <c r="N138" i="14" s="1"/>
  <c r="DH138" i="9" a="1"/>
  <c r="DH138" i="9" s="1"/>
  <c r="DM138" i="9" a="1"/>
  <c r="DM138" i="9" s="1"/>
  <c r="G138" i="15" s="1"/>
  <c r="DK138" i="9" a="1"/>
  <c r="DK138" i="9" s="1"/>
  <c r="DI138" i="9" a="1"/>
  <c r="DI138" i="9" s="1"/>
  <c r="DG138" i="9" a="1"/>
  <c r="DG138" i="9" s="1"/>
  <c r="Q138" i="10" s="1"/>
  <c r="F141" i="7" s="1"/>
  <c r="L141" i="7" s="1"/>
  <c r="IR137" i="9" a="1"/>
  <c r="IR137" i="9" s="1"/>
  <c r="IP137" i="9" a="1"/>
  <c r="IP137" i="9" s="1"/>
  <c r="AM137" i="14" s="1"/>
  <c r="IN137" i="9" a="1"/>
  <c r="IN137" i="9" s="1"/>
  <c r="IS137" i="9" a="1"/>
  <c r="IS137" i="9" s="1"/>
  <c r="U137" i="15" s="1"/>
  <c r="IQ137" i="9" a="1"/>
  <c r="IQ137" i="9" s="1"/>
  <c r="IO137" i="9" a="1"/>
  <c r="IO137" i="9" s="1"/>
  <c r="IM137" i="9" a="1"/>
  <c r="IM137" i="9" s="1"/>
  <c r="AG137" i="10" s="1"/>
  <c r="AK140" i="8" s="1"/>
  <c r="DT137" i="9" a="1"/>
  <c r="DT137" i="9" s="1"/>
  <c r="DR137" i="9" a="1"/>
  <c r="DR137" i="9" s="1"/>
  <c r="O137" i="14" s="1"/>
  <c r="DP137" i="9" a="1"/>
  <c r="DP137" i="9" s="1"/>
  <c r="DU137" i="9" a="1"/>
  <c r="DU137" i="9" s="1"/>
  <c r="H137" i="15" s="1"/>
  <c r="DS137" i="9" a="1"/>
  <c r="DS137" i="9" s="1"/>
  <c r="DQ137" i="9" a="1"/>
  <c r="DQ137" i="9" s="1"/>
  <c r="DO137" i="9" a="1"/>
  <c r="DO137" i="9" s="1"/>
  <c r="R137" i="10" s="1"/>
  <c r="G140" i="7" s="1"/>
  <c r="FH141" i="9" a="1"/>
  <c r="FH141" i="9" s="1"/>
  <c r="FF141" i="9" a="1"/>
  <c r="FF141" i="9" s="1"/>
  <c r="AA141" i="14" s="1"/>
  <c r="FD141" i="9" a="1"/>
  <c r="FD141" i="9" s="1"/>
  <c r="FI141" i="9" a="1"/>
  <c r="FI141" i="9" s="1"/>
  <c r="L141" i="15" s="1"/>
  <c r="FG141" i="9" a="1"/>
  <c r="FG141" i="9" s="1"/>
  <c r="FE141" i="9" a="1"/>
  <c r="FE141" i="9" s="1"/>
  <c r="FC141" i="9" a="1"/>
  <c r="FC141" i="9" s="1"/>
  <c r="AB141" i="9" a="1"/>
  <c r="AB141" i="9" s="1"/>
  <c r="Z141" i="9" a="1"/>
  <c r="Z141" i="9" s="1"/>
  <c r="F141" i="14" s="1"/>
  <c r="G141" i="14" s="1"/>
  <c r="X141" i="9" a="1"/>
  <c r="X141" i="9" s="1"/>
  <c r="AC141" i="9" a="1"/>
  <c r="AC141" i="9" s="1"/>
  <c r="C141" i="15" s="1"/>
  <c r="AA141" i="9" a="1"/>
  <c r="AA141" i="9" s="1"/>
  <c r="Y141" i="9" a="1"/>
  <c r="Y141" i="9" s="1"/>
  <c r="W141" i="9" a="1"/>
  <c r="W141" i="9" s="1"/>
  <c r="G141" i="10" s="1"/>
  <c r="EJ140" i="9" a="1"/>
  <c r="EJ140" i="9" s="1"/>
  <c r="EH140" i="9" a="1"/>
  <c r="EH140" i="9" s="1"/>
  <c r="Q140" i="14" s="1"/>
  <c r="EF140" i="9" a="1"/>
  <c r="EF140" i="9" s="1"/>
  <c r="EK140" i="9" a="1"/>
  <c r="EK140" i="9" s="1"/>
  <c r="J140" i="15" s="1"/>
  <c r="EI140" i="9" a="1"/>
  <c r="EI140" i="9" s="1"/>
  <c r="EG140" i="9" a="1"/>
  <c r="EG140" i="9" s="1"/>
  <c r="EE140" i="9" a="1"/>
  <c r="EE140" i="9" s="1"/>
  <c r="T140" i="10" s="1"/>
  <c r="I143" i="7" s="1"/>
  <c r="IJ139" i="9" a="1"/>
  <c r="IJ139" i="9" s="1"/>
  <c r="IH139" i="9" a="1"/>
  <c r="IH139" i="9" s="1"/>
  <c r="AL139" i="14" s="1"/>
  <c r="IF139" i="9" a="1"/>
  <c r="IF139" i="9" s="1"/>
  <c r="IK139" i="9" a="1"/>
  <c r="IK139" i="9" s="1"/>
  <c r="T139" i="15" s="1"/>
  <c r="II139" i="9" a="1"/>
  <c r="II139" i="9" s="1"/>
  <c r="IG139" i="9" a="1"/>
  <c r="IG139" i="9" s="1"/>
  <c r="IE139" i="9" a="1"/>
  <c r="IE139" i="9" s="1"/>
  <c r="AF139" i="10" s="1"/>
  <c r="AJ142" i="8" s="1"/>
  <c r="DL139" i="9" a="1"/>
  <c r="DL139" i="9" s="1"/>
  <c r="DJ139" i="9" a="1"/>
  <c r="DJ139" i="9" s="1"/>
  <c r="N139" i="14" s="1"/>
  <c r="DH139" i="9" a="1"/>
  <c r="DH139" i="9" s="1"/>
  <c r="DM139" i="9" a="1"/>
  <c r="DM139" i="9" s="1"/>
  <c r="G139" i="15" s="1"/>
  <c r="DK139" i="9" a="1"/>
  <c r="DK139" i="9" s="1"/>
  <c r="DI139" i="9" a="1"/>
  <c r="DI139" i="9" s="1"/>
  <c r="DG139" i="9" a="1"/>
  <c r="DG139" i="9" s="1"/>
  <c r="Q139" i="10" s="1"/>
  <c r="F142" i="7" s="1"/>
  <c r="L139" i="9" a="1"/>
  <c r="L139" i="9" s="1"/>
  <c r="J139" i="9" a="1"/>
  <c r="J139" i="9" s="1"/>
  <c r="H139" i="9" a="1"/>
  <c r="H139" i="9" s="1"/>
  <c r="M139" i="9" a="1"/>
  <c r="M139" i="9" s="1"/>
  <c r="K139" i="9" a="1"/>
  <c r="K139" i="9" s="1"/>
  <c r="I139" i="9" a="1"/>
  <c r="I139" i="9" s="1"/>
  <c r="G139" i="9" a="1"/>
  <c r="G139" i="9" s="1"/>
  <c r="EZ138" i="9" a="1"/>
  <c r="EZ138" i="9" s="1"/>
  <c r="EX138" i="9" a="1"/>
  <c r="EX138" i="9" s="1"/>
  <c r="W138" i="14" s="1"/>
  <c r="X138" i="14" s="1"/>
  <c r="T138" i="14" s="1"/>
  <c r="EV138" i="9" a="1"/>
  <c r="EV138" i="9" s="1"/>
  <c r="FA138" i="9" a="1"/>
  <c r="FA138" i="9" s="1"/>
  <c r="EY138" i="9" a="1"/>
  <c r="EY138" i="9" s="1"/>
  <c r="EW138" i="9" a="1"/>
  <c r="EW138" i="9" s="1"/>
  <c r="EU138" i="9" a="1"/>
  <c r="EU138" i="9" s="1"/>
  <c r="J214" i="12" s="1"/>
  <c r="T138" i="9" a="1"/>
  <c r="T138" i="9" s="1"/>
  <c r="R138" i="9" a="1"/>
  <c r="R138" i="9" s="1"/>
  <c r="E138" i="14" s="1"/>
  <c r="G138" i="14" s="1"/>
  <c r="P138" i="9" a="1"/>
  <c r="P138" i="9" s="1"/>
  <c r="U138" i="9" a="1"/>
  <c r="U138" i="9" s="1"/>
  <c r="B138" i="15" s="1"/>
  <c r="S138" i="9" a="1"/>
  <c r="S138" i="9" s="1"/>
  <c r="Q138" i="9" a="1"/>
  <c r="Q138" i="9" s="1"/>
  <c r="O138" i="9" a="1"/>
  <c r="O138" i="9" s="1"/>
  <c r="F138" i="10" s="1"/>
  <c r="EB137" i="9" a="1"/>
  <c r="EB137" i="9" s="1"/>
  <c r="DD137" i="9" s="1"/>
  <c r="DZ137" i="9" a="1"/>
  <c r="DZ137" i="9" s="1"/>
  <c r="DX137" i="9" a="1"/>
  <c r="DX137" i="9" s="1"/>
  <c r="CZ137" i="9" s="1"/>
  <c r="EC137" i="9" a="1"/>
  <c r="EC137" i="9" s="1"/>
  <c r="EA137" i="9" a="1"/>
  <c r="EA137" i="9" s="1"/>
  <c r="DC137" i="9" s="1"/>
  <c r="DY137" i="9" a="1"/>
  <c r="DY137" i="9" s="1"/>
  <c r="DA137" i="9" s="1"/>
  <c r="DW137" i="9" a="1"/>
  <c r="DW137" i="9" s="1"/>
  <c r="IB136" i="9" a="1"/>
  <c r="IB136" i="9" s="1"/>
  <c r="HZ136" i="9" a="1"/>
  <c r="HZ136" i="9" s="1"/>
  <c r="AK136" i="14" s="1"/>
  <c r="HX136" i="9" a="1"/>
  <c r="HX136" i="9" s="1"/>
  <c r="IC136" i="9" a="1"/>
  <c r="IC136" i="9" s="1"/>
  <c r="S136" i="15" s="1"/>
  <c r="IA136" i="9" a="1"/>
  <c r="IA136" i="9" s="1"/>
  <c r="HY136" i="9" a="1"/>
  <c r="HY136" i="9" s="1"/>
  <c r="HW136" i="9" a="1"/>
  <c r="HW136" i="9" s="1"/>
  <c r="AE136" i="10" s="1"/>
  <c r="AI139" i="8" s="1"/>
  <c r="CV136" i="9" a="1"/>
  <c r="CV136" i="9" s="1"/>
  <c r="CT136" i="9" a="1"/>
  <c r="CT136" i="9" s="1"/>
  <c r="CR136" i="9" a="1"/>
  <c r="CR136" i="9" s="1"/>
  <c r="CW136" i="9" a="1"/>
  <c r="CW136" i="9" s="1"/>
  <c r="CU136" i="9" a="1"/>
  <c r="CU136" i="9" s="1"/>
  <c r="CS136" i="9" a="1"/>
  <c r="CS136" i="9" s="1"/>
  <c r="CQ136" i="9" a="1"/>
  <c r="CQ136" i="9" s="1"/>
  <c r="P136" i="10" s="1"/>
  <c r="G139" i="6"/>
  <c r="H139" i="6" s="1"/>
  <c r="I139" i="6" s="1"/>
  <c r="N139" i="6" s="1"/>
  <c r="M138" i="3" s="1"/>
  <c r="F139" i="6"/>
  <c r="ER135" i="9" a="1"/>
  <c r="ER135" i="9" s="1"/>
  <c r="EP135" i="9" a="1"/>
  <c r="EP135" i="9" s="1"/>
  <c r="R135" i="14" s="1"/>
  <c r="EN135" i="9" a="1"/>
  <c r="EN135" i="9" s="1"/>
  <c r="ES135" i="9" a="1"/>
  <c r="ES135" i="9" s="1"/>
  <c r="K135" i="15" s="1"/>
  <c r="EQ135" i="9" a="1"/>
  <c r="EQ135" i="9" s="1"/>
  <c r="EO135" i="9" a="1"/>
  <c r="EO135" i="9" s="1"/>
  <c r="EM135" i="9" a="1"/>
  <c r="EM135" i="9" s="1"/>
  <c r="U135" i="10" s="1"/>
  <c r="J138" i="7" s="1"/>
  <c r="P138" i="7" s="1"/>
  <c r="AR135" i="9" a="1"/>
  <c r="AR135" i="9" s="1"/>
  <c r="AP135" i="9" a="1"/>
  <c r="AP135" i="9" s="1"/>
  <c r="I135" i="14" s="1"/>
  <c r="AN135" i="9" a="1"/>
  <c r="AN135" i="9" s="1"/>
  <c r="AS135" i="9" a="1"/>
  <c r="AS135" i="9" s="1"/>
  <c r="E135" i="15" s="1"/>
  <c r="AQ135" i="9" a="1"/>
  <c r="AQ135" i="9" s="1"/>
  <c r="AO135" i="9" a="1"/>
  <c r="AO135" i="9" s="1"/>
  <c r="AM135" i="9" a="1"/>
  <c r="AM135" i="9" s="1"/>
  <c r="I135" i="10" s="1"/>
  <c r="S138" i="6" s="1"/>
  <c r="GF134" i="9" a="1"/>
  <c r="GF134" i="9" s="1"/>
  <c r="GD134" i="9" a="1"/>
  <c r="GD134" i="9" s="1"/>
  <c r="AC134" i="14" s="1"/>
  <c r="GB134" i="9" a="1"/>
  <c r="GB134" i="9" s="1"/>
  <c r="GG134" i="9" a="1"/>
  <c r="GG134" i="9" s="1"/>
  <c r="M134" i="15" s="1"/>
  <c r="GE134" i="9" a="1"/>
  <c r="GE134" i="9" s="1"/>
  <c r="GC134" i="9" a="1"/>
  <c r="GC134" i="9" s="1"/>
  <c r="GA134" i="9" a="1"/>
  <c r="GA134" i="9" s="1"/>
  <c r="Y134" i="10" s="1"/>
  <c r="AA137" i="8" s="1"/>
  <c r="AZ134" i="9" a="1"/>
  <c r="AZ134" i="9" s="1"/>
  <c r="AX134" i="9" a="1"/>
  <c r="AX134" i="9" s="1"/>
  <c r="AV134" i="9" a="1"/>
  <c r="AV134" i="9" s="1"/>
  <c r="BA134" i="9" a="1"/>
  <c r="BA134" i="9" s="1"/>
  <c r="AY134" i="9" a="1"/>
  <c r="AY134" i="9" s="1"/>
  <c r="AW134" i="9" a="1"/>
  <c r="AW134" i="9" s="1"/>
  <c r="AU134" i="9" a="1"/>
  <c r="AU134" i="9" s="1"/>
  <c r="J134" i="10" s="1"/>
  <c r="FQ141" i="9" a="1"/>
  <c r="FQ141" i="9" s="1"/>
  <c r="FO141" i="9" a="1"/>
  <c r="FO141" i="9" s="1"/>
  <c r="FM141" i="9" a="1"/>
  <c r="FM141" i="9" s="1"/>
  <c r="FK141" i="9" a="1"/>
  <c r="FK141" i="9" s="1"/>
  <c r="W141" i="10" s="1"/>
  <c r="FP141" i="9" a="1"/>
  <c r="FP141" i="9" s="1"/>
  <c r="FN141" i="9" a="1"/>
  <c r="FN141" i="9" s="1"/>
  <c r="FL141" i="9" a="1"/>
  <c r="FL141" i="9" s="1"/>
  <c r="AK141" i="9" a="1"/>
  <c r="AK141" i="9" s="1"/>
  <c r="D141" i="15" s="1"/>
  <c r="AI141" i="9" a="1"/>
  <c r="AI141" i="9" s="1"/>
  <c r="AG141" i="9" a="1"/>
  <c r="AG141" i="9" s="1"/>
  <c r="AE141" i="9" a="1"/>
  <c r="AE141" i="9" s="1"/>
  <c r="H141" i="10" s="1"/>
  <c r="AJ141" i="9" a="1"/>
  <c r="AJ141" i="9" s="1"/>
  <c r="AH141" i="9" a="1"/>
  <c r="AH141" i="9" s="1"/>
  <c r="H141" i="14" s="1"/>
  <c r="AF141" i="9" a="1"/>
  <c r="AF141" i="9" s="1"/>
  <c r="ES140" i="9" a="1"/>
  <c r="ES140" i="9" s="1"/>
  <c r="K140" i="15" s="1"/>
  <c r="EQ140" i="9" a="1"/>
  <c r="EQ140" i="9" s="1"/>
  <c r="EO140" i="9" a="1"/>
  <c r="EO140" i="9" s="1"/>
  <c r="EM140" i="9" a="1"/>
  <c r="EM140" i="9" s="1"/>
  <c r="U140" i="10" s="1"/>
  <c r="J143" i="7" s="1"/>
  <c r="P143" i="7" s="1"/>
  <c r="ER140" i="9" a="1"/>
  <c r="ER140" i="9" s="1"/>
  <c r="EP140" i="9" a="1"/>
  <c r="EP140" i="9" s="1"/>
  <c r="R140" i="14" s="1"/>
  <c r="EN140" i="9" a="1"/>
  <c r="EN140" i="9" s="1"/>
  <c r="AS140" i="9" a="1"/>
  <c r="AS140" i="9" s="1"/>
  <c r="E140" i="15" s="1"/>
  <c r="AQ140" i="9" a="1"/>
  <c r="AQ140" i="9" s="1"/>
  <c r="AO140" i="9" a="1"/>
  <c r="AO140" i="9" s="1"/>
  <c r="AM140" i="9" a="1"/>
  <c r="AM140" i="9" s="1"/>
  <c r="I140" i="10" s="1"/>
  <c r="S143" i="6" s="1"/>
  <c r="AR140" i="9" a="1"/>
  <c r="AR140" i="9" s="1"/>
  <c r="AP140" i="9" a="1"/>
  <c r="AP140" i="9" s="1"/>
  <c r="I140" i="14" s="1"/>
  <c r="AN140" i="9" a="1"/>
  <c r="AN140" i="9" s="1"/>
  <c r="IS139" i="9" a="1"/>
  <c r="IS139" i="9" s="1"/>
  <c r="U139" i="15" s="1"/>
  <c r="IQ139" i="9" a="1"/>
  <c r="IQ139" i="9" s="1"/>
  <c r="IO139" i="9" a="1"/>
  <c r="IO139" i="9" s="1"/>
  <c r="IM139" i="9" a="1"/>
  <c r="IM139" i="9" s="1"/>
  <c r="AG139" i="10" s="1"/>
  <c r="AK142" i="8" s="1"/>
  <c r="IR139" i="9" a="1"/>
  <c r="IR139" i="9" s="1"/>
  <c r="IP139" i="9" a="1"/>
  <c r="IP139" i="9" s="1"/>
  <c r="AM139" i="14" s="1"/>
  <c r="IN139" i="9" a="1"/>
  <c r="IN139" i="9" s="1"/>
  <c r="DU139" i="9" a="1"/>
  <c r="DU139" i="9" s="1"/>
  <c r="H139" i="15" s="1"/>
  <c r="DS139" i="9" a="1"/>
  <c r="DS139" i="9" s="1"/>
  <c r="DQ139" i="9" a="1"/>
  <c r="DQ139" i="9" s="1"/>
  <c r="DO139" i="9" a="1"/>
  <c r="DO139" i="9" s="1"/>
  <c r="R139" i="10" s="1"/>
  <c r="G142" i="7" s="1"/>
  <c r="DT139" i="9" a="1"/>
  <c r="DT139" i="9" s="1"/>
  <c r="DR139" i="9" a="1"/>
  <c r="DR139" i="9" s="1"/>
  <c r="O139" i="14" s="1"/>
  <c r="DP139" i="9" a="1"/>
  <c r="DP139" i="9" s="1"/>
  <c r="HU138" i="9" a="1"/>
  <c r="HU138" i="9" s="1"/>
  <c r="R138" i="15" s="1"/>
  <c r="HS138" i="9" a="1"/>
  <c r="HS138" i="9" s="1"/>
  <c r="HQ138" i="9" a="1"/>
  <c r="HQ138" i="9" s="1"/>
  <c r="HO138" i="9" a="1"/>
  <c r="HO138" i="9" s="1"/>
  <c r="AD138" i="10" s="1"/>
  <c r="AG141" i="8" s="1"/>
  <c r="HT138" i="9" a="1"/>
  <c r="HT138" i="9" s="1"/>
  <c r="HR138" i="9" a="1"/>
  <c r="HR138" i="9" s="1"/>
  <c r="AI138" i="14" s="1"/>
  <c r="HP138" i="9" a="1"/>
  <c r="HP138" i="9" s="1"/>
  <c r="HU135" i="9" a="1"/>
  <c r="HU135" i="9" s="1"/>
  <c r="R135" i="15" s="1"/>
  <c r="HS135" i="9" a="1"/>
  <c r="HS135" i="9" s="1"/>
  <c r="HQ135" i="9" a="1"/>
  <c r="HQ135" i="9" s="1"/>
  <c r="HO135" i="9" a="1"/>
  <c r="HO135" i="9" s="1"/>
  <c r="AD135" i="10" s="1"/>
  <c r="AG138" i="8" s="1"/>
  <c r="AH138" i="8" s="1"/>
  <c r="HT135" i="9" a="1"/>
  <c r="HT135" i="9" s="1"/>
  <c r="HR135" i="9" a="1"/>
  <c r="HR135" i="9" s="1"/>
  <c r="AI135" i="14" s="1"/>
  <c r="HP135" i="9" a="1"/>
  <c r="HP135" i="9" s="1"/>
  <c r="CO135" i="9" a="1"/>
  <c r="CO135" i="9" s="1"/>
  <c r="CM135" i="9" a="1"/>
  <c r="CM135" i="9" s="1"/>
  <c r="CK135" i="9" a="1"/>
  <c r="CK135" i="9" s="1"/>
  <c r="CI135" i="9" a="1"/>
  <c r="CI135" i="9" s="1"/>
  <c r="O135" i="10" s="1"/>
  <c r="CN135" i="9" a="1"/>
  <c r="CN135" i="9" s="1"/>
  <c r="CL135" i="9" a="1"/>
  <c r="CL135" i="9" s="1"/>
  <c r="CJ135" i="9" a="1"/>
  <c r="CJ135" i="9" s="1"/>
  <c r="GW134" i="9" a="1"/>
  <c r="GW134" i="9" s="1"/>
  <c r="O134" i="15" s="1"/>
  <c r="GU134" i="9" a="1"/>
  <c r="GU134" i="9" s="1"/>
  <c r="GS134" i="9" a="1"/>
  <c r="GS134" i="9" s="1"/>
  <c r="GQ134" i="9" a="1"/>
  <c r="GQ134" i="9" s="1"/>
  <c r="AA134" i="10" s="1"/>
  <c r="AC137" i="8" s="1"/>
  <c r="GV134" i="9" a="1"/>
  <c r="GV134" i="9" s="1"/>
  <c r="GT134" i="9" a="1"/>
  <c r="GT134" i="9" s="1"/>
  <c r="AE134" i="14" s="1"/>
  <c r="GR134" i="9" a="1"/>
  <c r="GR134" i="9" s="1"/>
  <c r="BQ134" i="9" a="1"/>
  <c r="BQ134" i="9" s="1"/>
  <c r="F134" i="15" s="1"/>
  <c r="BO134" i="9" a="1"/>
  <c r="BO134" i="9" s="1"/>
  <c r="BM134" i="9" a="1"/>
  <c r="BM134" i="9" s="1"/>
  <c r="BK134" i="9" a="1"/>
  <c r="BK134" i="9" s="1"/>
  <c r="L134" i="10" s="1"/>
  <c r="BP134" i="9" a="1"/>
  <c r="BP134" i="9" s="1"/>
  <c r="BN134" i="9" a="1"/>
  <c r="BN134" i="9" s="1"/>
  <c r="J134" i="14" s="1"/>
  <c r="K134" i="14" s="1"/>
  <c r="BL134" i="9" a="1"/>
  <c r="BL134" i="9" s="1"/>
  <c r="W136" i="6"/>
  <c r="X136" i="6"/>
  <c r="Y136" i="6" s="1"/>
  <c r="Z136" i="6" s="1"/>
  <c r="HQ132" i="9" a="1"/>
  <c r="HQ132" i="9" s="1"/>
  <c r="HS132" i="9" a="1"/>
  <c r="HS132" i="9" s="1"/>
  <c r="HP132" i="9" a="1"/>
  <c r="HP132" i="9" s="1"/>
  <c r="HU132" i="9" a="1"/>
  <c r="HU132" i="9" s="1"/>
  <c r="R132" i="15" s="1"/>
  <c r="HR132" i="9" a="1"/>
  <c r="HR132" i="9" s="1"/>
  <c r="AI132" i="14" s="1"/>
  <c r="HT132" i="9" a="1"/>
  <c r="HT132" i="9" s="1"/>
  <c r="HO132" i="9" a="1"/>
  <c r="HO132" i="9" s="1"/>
  <c r="AD132" i="10" s="1"/>
  <c r="AG135" i="8" s="1"/>
  <c r="CF132" i="9" a="1"/>
  <c r="CF132" i="9" s="1"/>
  <c r="CD132" i="9" a="1"/>
  <c r="CD132" i="9" s="1"/>
  <c r="CB132" i="9" a="1"/>
  <c r="CB132" i="9" s="1"/>
  <c r="CG132" i="9" a="1"/>
  <c r="CG132" i="9" s="1"/>
  <c r="CE132" i="9" a="1"/>
  <c r="CE132" i="9" s="1"/>
  <c r="CC132" i="9" a="1"/>
  <c r="CC132" i="9" s="1"/>
  <c r="CA132" i="9" a="1"/>
  <c r="CA132" i="9" s="1"/>
  <c r="N132" i="10" s="1"/>
  <c r="FP127" i="9" a="1"/>
  <c r="FP127" i="9" s="1"/>
  <c r="FN127" i="9" a="1"/>
  <c r="FN127" i="9" s="1"/>
  <c r="FL127" i="9" a="1"/>
  <c r="FL127" i="9" s="1"/>
  <c r="FQ127" i="9" a="1"/>
  <c r="FQ127" i="9" s="1"/>
  <c r="FO127" i="9" a="1"/>
  <c r="FO127" i="9" s="1"/>
  <c r="FM127" i="9" a="1"/>
  <c r="FM127" i="9" s="1"/>
  <c r="FK127" i="9" a="1"/>
  <c r="FK127" i="9" s="1"/>
  <c r="W127" i="10" s="1"/>
  <c r="AJ127" i="9" a="1"/>
  <c r="AJ127" i="9" s="1"/>
  <c r="AH127" i="9" a="1"/>
  <c r="AH127" i="9" s="1"/>
  <c r="H127" i="14" s="1"/>
  <c r="AF127" i="9" a="1"/>
  <c r="AF127" i="9" s="1"/>
  <c r="AK127" i="9" a="1"/>
  <c r="AK127" i="9" s="1"/>
  <c r="D127" i="15" s="1"/>
  <c r="AI127" i="9" a="1"/>
  <c r="AI127" i="9" s="1"/>
  <c r="AG127" i="9" a="1"/>
  <c r="AG127" i="9" s="1"/>
  <c r="AE127" i="9" a="1"/>
  <c r="AE127" i="9" s="1"/>
  <c r="H127" i="10" s="1"/>
  <c r="IJ126" i="9" a="1"/>
  <c r="IJ126" i="9" s="1"/>
  <c r="IH126" i="9" a="1"/>
  <c r="IH126" i="9" s="1"/>
  <c r="AL126" i="14" s="1"/>
  <c r="IF126" i="9" a="1"/>
  <c r="IF126" i="9" s="1"/>
  <c r="IK126" i="9" a="1"/>
  <c r="IK126" i="9" s="1"/>
  <c r="T126" i="15" s="1"/>
  <c r="II126" i="9" a="1"/>
  <c r="II126" i="9" s="1"/>
  <c r="IG126" i="9" a="1"/>
  <c r="IG126" i="9" s="1"/>
  <c r="IE126" i="9" a="1"/>
  <c r="IE126" i="9" s="1"/>
  <c r="AF126" i="10" s="1"/>
  <c r="AJ129" i="8" s="1"/>
  <c r="DL126" i="9" a="1"/>
  <c r="DL126" i="9" s="1"/>
  <c r="DJ126" i="9" a="1"/>
  <c r="DJ126" i="9" s="1"/>
  <c r="N126" i="14" s="1"/>
  <c r="DH126" i="9" a="1"/>
  <c r="DH126" i="9" s="1"/>
  <c r="DM126" i="9" a="1"/>
  <c r="DM126" i="9" s="1"/>
  <c r="G126" i="15" s="1"/>
  <c r="DK126" i="9" a="1"/>
  <c r="DK126" i="9" s="1"/>
  <c r="DI126" i="9" a="1"/>
  <c r="DI126" i="9" s="1"/>
  <c r="DG126" i="9" a="1"/>
  <c r="DG126" i="9" s="1"/>
  <c r="Q126" i="10" s="1"/>
  <c r="F129" i="7" s="1"/>
  <c r="L129" i="7" s="1"/>
  <c r="L126" i="9" a="1"/>
  <c r="L126" i="9" s="1"/>
  <c r="J126" i="9" a="1"/>
  <c r="J126" i="9" s="1"/>
  <c r="H126" i="9" a="1"/>
  <c r="H126" i="9" s="1"/>
  <c r="M126" i="9" a="1"/>
  <c r="M126" i="9" s="1"/>
  <c r="K126" i="9" a="1"/>
  <c r="K126" i="9" s="1"/>
  <c r="I126" i="9" a="1"/>
  <c r="I126" i="9" s="1"/>
  <c r="G126" i="9" a="1"/>
  <c r="G126" i="9" s="1"/>
  <c r="O197" i="12" s="1"/>
  <c r="EZ125" i="9" a="1"/>
  <c r="EZ125" i="9" s="1"/>
  <c r="EX125" i="9" a="1"/>
  <c r="EX125" i="9" s="1"/>
  <c r="W125" i="14" s="1"/>
  <c r="X125" i="14" s="1"/>
  <c r="T125" i="14" s="1"/>
  <c r="EV125" i="9" a="1"/>
  <c r="EV125" i="9" s="1"/>
  <c r="FA125" i="9" a="1"/>
  <c r="FA125" i="9" s="1"/>
  <c r="EY125" i="9" a="1"/>
  <c r="EY125" i="9" s="1"/>
  <c r="EW125" i="9" a="1"/>
  <c r="EW125" i="9" s="1"/>
  <c r="EU125" i="9" a="1"/>
  <c r="EU125" i="9" s="1"/>
  <c r="J195" i="12" s="1"/>
  <c r="Q128" i="8" s="1"/>
  <c r="R128" i="8" s="1"/>
  <c r="X128" i="8" s="1"/>
  <c r="S127" i="3" s="1"/>
  <c r="IR141" i="9" a="1"/>
  <c r="IR141" i="9" s="1"/>
  <c r="IP141" i="9" a="1"/>
  <c r="IP141" i="9" s="1"/>
  <c r="AM141" i="14" s="1"/>
  <c r="IN141" i="9" a="1"/>
  <c r="IN141" i="9" s="1"/>
  <c r="IS141" i="9" a="1"/>
  <c r="IS141" i="9" s="1"/>
  <c r="U141" i="15" s="1"/>
  <c r="IQ141" i="9" a="1"/>
  <c r="IQ141" i="9" s="1"/>
  <c r="IO141" i="9" a="1"/>
  <c r="IO141" i="9" s="1"/>
  <c r="IM141" i="9" a="1"/>
  <c r="IM141" i="9" s="1"/>
  <c r="AG141" i="10" s="1"/>
  <c r="AK144" i="8" s="1"/>
  <c r="DT141" i="9" a="1"/>
  <c r="DT141" i="9" s="1"/>
  <c r="DR141" i="9" a="1"/>
  <c r="DR141" i="9" s="1"/>
  <c r="O141" i="14" s="1"/>
  <c r="DP141" i="9" a="1"/>
  <c r="DP141" i="9" s="1"/>
  <c r="DU141" i="9" a="1"/>
  <c r="DU141" i="9" s="1"/>
  <c r="H141" i="15" s="1"/>
  <c r="DS141" i="9" a="1"/>
  <c r="DS141" i="9" s="1"/>
  <c r="DQ141" i="9" a="1"/>
  <c r="DQ141" i="9" s="1"/>
  <c r="DO141" i="9" a="1"/>
  <c r="DO141" i="9" s="1"/>
  <c r="R141" i="10" s="1"/>
  <c r="G144" i="7" s="1"/>
  <c r="M144" i="7" s="1"/>
  <c r="HT140" i="9" a="1"/>
  <c r="HT140" i="9" s="1"/>
  <c r="HR140" i="9" a="1"/>
  <c r="HR140" i="9" s="1"/>
  <c r="AI140" i="14" s="1"/>
  <c r="HP140" i="9" a="1"/>
  <c r="HP140" i="9" s="1"/>
  <c r="HU140" i="9" a="1"/>
  <c r="HU140" i="9" s="1"/>
  <c r="R140" i="15" s="1"/>
  <c r="HS140" i="9" a="1"/>
  <c r="HS140" i="9" s="1"/>
  <c r="HQ140" i="9" a="1"/>
  <c r="HQ140" i="9" s="1"/>
  <c r="HO140" i="9" a="1"/>
  <c r="HO140" i="9" s="1"/>
  <c r="AD140" i="10" s="1"/>
  <c r="AG143" i="8" s="1"/>
  <c r="CN140" i="9" a="1"/>
  <c r="CN140" i="9" s="1"/>
  <c r="CL140" i="9" a="1"/>
  <c r="CL140" i="9" s="1"/>
  <c r="CJ140" i="9" a="1"/>
  <c r="CJ140" i="9" s="1"/>
  <c r="CO140" i="9" a="1"/>
  <c r="CO140" i="9" s="1"/>
  <c r="CM140" i="9" a="1"/>
  <c r="CM140" i="9" s="1"/>
  <c r="CK140" i="9" a="1"/>
  <c r="CK140" i="9" s="1"/>
  <c r="CI140" i="9" a="1"/>
  <c r="CI140" i="9" s="1"/>
  <c r="O140" i="10" s="1"/>
  <c r="HT141" i="9" a="1"/>
  <c r="HT141" i="9" s="1"/>
  <c r="HR141" i="9" a="1"/>
  <c r="HR141" i="9" s="1"/>
  <c r="AI141" i="14" s="1"/>
  <c r="HP141" i="9" a="1"/>
  <c r="HP141" i="9" s="1"/>
  <c r="HU141" i="9" a="1"/>
  <c r="HU141" i="9" s="1"/>
  <c r="R141" i="15" s="1"/>
  <c r="HS141" i="9" a="1"/>
  <c r="HS141" i="9" s="1"/>
  <c r="HQ141" i="9" a="1"/>
  <c r="HQ141" i="9" s="1"/>
  <c r="HO141" i="9" a="1"/>
  <c r="HO141" i="9" s="1"/>
  <c r="AD141" i="10" s="1"/>
  <c r="AG144" i="8" s="1"/>
  <c r="CN141" i="9" a="1"/>
  <c r="CN141" i="9" s="1"/>
  <c r="CL141" i="9" a="1"/>
  <c r="CL141" i="9" s="1"/>
  <c r="CJ141" i="9" a="1"/>
  <c r="CJ141" i="9" s="1"/>
  <c r="CO141" i="9" a="1"/>
  <c r="CO141" i="9" s="1"/>
  <c r="CM141" i="9" a="1"/>
  <c r="CM141" i="9" s="1"/>
  <c r="CK141" i="9" a="1"/>
  <c r="CK141" i="9" s="1"/>
  <c r="CI141" i="9" a="1"/>
  <c r="CI141" i="9" s="1"/>
  <c r="O141" i="10" s="1"/>
  <c r="GV140" i="9" a="1"/>
  <c r="GV140" i="9" s="1"/>
  <c r="GT140" i="9" a="1"/>
  <c r="GT140" i="9" s="1"/>
  <c r="AE140" i="14" s="1"/>
  <c r="GR140" i="9" a="1"/>
  <c r="GR140" i="9" s="1"/>
  <c r="GW140" i="9" a="1"/>
  <c r="GW140" i="9" s="1"/>
  <c r="O140" i="15" s="1"/>
  <c r="GU140" i="9" a="1"/>
  <c r="GU140" i="9" s="1"/>
  <c r="GS140" i="9" a="1"/>
  <c r="GS140" i="9" s="1"/>
  <c r="GQ140" i="9" a="1"/>
  <c r="GQ140" i="9" s="1"/>
  <c r="AA140" i="10" s="1"/>
  <c r="AC143" i="8" s="1"/>
  <c r="BP140" i="9" a="1"/>
  <c r="BP140" i="9" s="1"/>
  <c r="BN140" i="9" a="1"/>
  <c r="BN140" i="9" s="1"/>
  <c r="J140" i="14" s="1"/>
  <c r="BL140" i="9" a="1"/>
  <c r="BL140" i="9" s="1"/>
  <c r="BQ140" i="9" a="1"/>
  <c r="BQ140" i="9" s="1"/>
  <c r="F140" i="15" s="1"/>
  <c r="BO140" i="9" a="1"/>
  <c r="BO140" i="9" s="1"/>
  <c r="BM140" i="9" a="1"/>
  <c r="BM140" i="9" s="1"/>
  <c r="BK140" i="9" a="1"/>
  <c r="BK140" i="9" s="1"/>
  <c r="L140" i="10" s="1"/>
  <c r="FX139" i="9" a="1"/>
  <c r="FX139" i="9" s="1"/>
  <c r="FV139" i="9" a="1"/>
  <c r="FV139" i="9" s="1"/>
  <c r="FT139" i="9" a="1"/>
  <c r="FT139" i="9" s="1"/>
  <c r="FY139" i="9" a="1"/>
  <c r="FY139" i="9" s="1"/>
  <c r="FW139" i="9" a="1"/>
  <c r="FW139" i="9" s="1"/>
  <c r="FU139" i="9" a="1"/>
  <c r="FU139" i="9" s="1"/>
  <c r="FS139" i="9" a="1"/>
  <c r="FS139" i="9" s="1"/>
  <c r="X139" i="10" s="1"/>
  <c r="BX139" i="9" a="1"/>
  <c r="BX139" i="9" s="1"/>
  <c r="BV139" i="9" a="1"/>
  <c r="BV139" i="9" s="1"/>
  <c r="BT139" i="9" a="1"/>
  <c r="BT139" i="9" s="1"/>
  <c r="BY139" i="9" a="1"/>
  <c r="BY139" i="9" s="1"/>
  <c r="BW139" i="9" a="1"/>
  <c r="BW139" i="9" s="1"/>
  <c r="BU139" i="9" a="1"/>
  <c r="BU139" i="9" s="1"/>
  <c r="BS139" i="9" a="1"/>
  <c r="BS139" i="9" s="1"/>
  <c r="M139" i="10" s="1"/>
  <c r="HL138" i="9" a="1"/>
  <c r="HL138" i="9" s="1"/>
  <c r="HJ138" i="9" a="1"/>
  <c r="HJ138" i="9" s="1"/>
  <c r="AH138" i="14" s="1"/>
  <c r="AJ138" i="14" s="1"/>
  <c r="HH138" i="9" a="1"/>
  <c r="HH138" i="9" s="1"/>
  <c r="HM138" i="9" a="1"/>
  <c r="HM138" i="9" s="1"/>
  <c r="Q138" i="15" s="1"/>
  <c r="HK138" i="9" a="1"/>
  <c r="HK138" i="9" s="1"/>
  <c r="HI138" i="9" a="1"/>
  <c r="HI138" i="9" s="1"/>
  <c r="HG138" i="9" a="1"/>
  <c r="HG138" i="9" s="1"/>
  <c r="AC138" i="10" s="1"/>
  <c r="AF141" i="8" s="1"/>
  <c r="AH141" i="8" s="1"/>
  <c r="CF138" i="9" a="1"/>
  <c r="CF138" i="9" s="1"/>
  <c r="CD138" i="9" a="1"/>
  <c r="CD138" i="9" s="1"/>
  <c r="CB138" i="9" a="1"/>
  <c r="CB138" i="9" s="1"/>
  <c r="CG138" i="9" a="1"/>
  <c r="CG138" i="9" s="1"/>
  <c r="CE138" i="9" a="1"/>
  <c r="CE138" i="9" s="1"/>
  <c r="CC138" i="9" a="1"/>
  <c r="CC138" i="9" s="1"/>
  <c r="CA138" i="9" a="1"/>
  <c r="CA138" i="9" s="1"/>
  <c r="N138" i="10" s="1"/>
  <c r="GN137" i="9" a="1"/>
  <c r="GN137" i="9" s="1"/>
  <c r="GL137" i="9" a="1"/>
  <c r="GL137" i="9" s="1"/>
  <c r="AD137" i="14" s="1"/>
  <c r="GJ137" i="9" a="1"/>
  <c r="GJ137" i="9" s="1"/>
  <c r="GO137" i="9" a="1"/>
  <c r="GO137" i="9" s="1"/>
  <c r="N137" i="15" s="1"/>
  <c r="GM137" i="9" a="1"/>
  <c r="GM137" i="9" s="1"/>
  <c r="GK137" i="9" a="1"/>
  <c r="GK137" i="9" s="1"/>
  <c r="GI137" i="9" a="1"/>
  <c r="GI137" i="9" s="1"/>
  <c r="Z137" i="10" s="1"/>
  <c r="AB140" i="8" s="1"/>
  <c r="BH137" i="9" a="1"/>
  <c r="BH137" i="9" s="1"/>
  <c r="BF137" i="9" a="1"/>
  <c r="BF137" i="9" s="1"/>
  <c r="BD137" i="9" a="1"/>
  <c r="BD137" i="9" s="1"/>
  <c r="BI137" i="9" a="1"/>
  <c r="BI137" i="9" s="1"/>
  <c r="BG137" i="9" a="1"/>
  <c r="BG137" i="9" s="1"/>
  <c r="BE137" i="9" a="1"/>
  <c r="BE137" i="9" s="1"/>
  <c r="BC137" i="9" a="1"/>
  <c r="BC137" i="9" s="1"/>
  <c r="K137" i="10" s="1"/>
  <c r="FP136" i="9" a="1"/>
  <c r="FP136" i="9" s="1"/>
  <c r="FN136" i="9" a="1"/>
  <c r="FN136" i="9" s="1"/>
  <c r="FL136" i="9" a="1"/>
  <c r="FL136" i="9" s="1"/>
  <c r="FQ136" i="9" a="1"/>
  <c r="FQ136" i="9" s="1"/>
  <c r="FO136" i="9" a="1"/>
  <c r="FO136" i="9" s="1"/>
  <c r="FM136" i="9" a="1"/>
  <c r="FM136" i="9" s="1"/>
  <c r="FK136" i="9" a="1"/>
  <c r="FK136" i="9" s="1"/>
  <c r="W136" i="10" s="1"/>
  <c r="HD135" i="9" a="1"/>
  <c r="HD135" i="9" s="1"/>
  <c r="HB135" i="9" a="1"/>
  <c r="HB135" i="9" s="1"/>
  <c r="AF135" i="14" s="1"/>
  <c r="GZ135" i="9" a="1"/>
  <c r="GZ135" i="9" s="1"/>
  <c r="HE135" i="9" a="1"/>
  <c r="HE135" i="9" s="1"/>
  <c r="P135" i="15" s="1"/>
  <c r="HC135" i="9" a="1"/>
  <c r="HC135" i="9" s="1"/>
  <c r="HA135" i="9" a="1"/>
  <c r="HA135" i="9" s="1"/>
  <c r="GY135" i="9" a="1"/>
  <c r="GY135" i="9" s="1"/>
  <c r="AB135" i="10" s="1"/>
  <c r="AD138" i="8" s="1"/>
  <c r="AE138" i="8" s="1"/>
  <c r="IR134" i="9" a="1"/>
  <c r="IR134" i="9" s="1"/>
  <c r="IP134" i="9" a="1"/>
  <c r="IP134" i="9" s="1"/>
  <c r="AM134" i="14" s="1"/>
  <c r="IN134" i="9" a="1"/>
  <c r="IN134" i="9" s="1"/>
  <c r="IS134" i="9" a="1"/>
  <c r="IS134" i="9" s="1"/>
  <c r="U134" i="15" s="1"/>
  <c r="IQ134" i="9" a="1"/>
  <c r="IQ134" i="9" s="1"/>
  <c r="IO134" i="9" a="1"/>
  <c r="IO134" i="9" s="1"/>
  <c r="IM134" i="9" a="1"/>
  <c r="IM134" i="9" s="1"/>
  <c r="AG134" i="10" s="1"/>
  <c r="AK137" i="8" s="1"/>
  <c r="DT134" i="9" a="1"/>
  <c r="DT134" i="9" s="1"/>
  <c r="DR134" i="9" a="1"/>
  <c r="DR134" i="9" s="1"/>
  <c r="O134" i="14" s="1"/>
  <c r="DP134" i="9" a="1"/>
  <c r="DP134" i="9" s="1"/>
  <c r="DU134" i="9" a="1"/>
  <c r="DU134" i="9" s="1"/>
  <c r="H134" i="15" s="1"/>
  <c r="DS134" i="9" a="1"/>
  <c r="DS134" i="9" s="1"/>
  <c r="DQ134" i="9" a="1"/>
  <c r="DQ134" i="9" s="1"/>
  <c r="DO134" i="9" a="1"/>
  <c r="DO134" i="9" s="1"/>
  <c r="R134" i="10" s="1"/>
  <c r="G137" i="7" s="1"/>
  <c r="M137" i="7" s="1"/>
  <c r="IC141" i="9" a="1"/>
  <c r="IC141" i="9" s="1"/>
  <c r="S141" i="15" s="1"/>
  <c r="IA141" i="9" a="1"/>
  <c r="IA141" i="9" s="1"/>
  <c r="HY141" i="9" a="1"/>
  <c r="HY141" i="9" s="1"/>
  <c r="HW141" i="9" a="1"/>
  <c r="HW141" i="9" s="1"/>
  <c r="AE141" i="10" s="1"/>
  <c r="AI144" i="8" s="1"/>
  <c r="IB141" i="9" a="1"/>
  <c r="IB141" i="9" s="1"/>
  <c r="HZ141" i="9" a="1"/>
  <c r="HZ141" i="9" s="1"/>
  <c r="AK141" i="14" s="1"/>
  <c r="HX141" i="9" a="1"/>
  <c r="HX141" i="9" s="1"/>
  <c r="CW141" i="9" a="1"/>
  <c r="CW141" i="9" s="1"/>
  <c r="CU141" i="9" a="1"/>
  <c r="CU141" i="9" s="1"/>
  <c r="CS141" i="9" a="1"/>
  <c r="CS141" i="9" s="1"/>
  <c r="CQ141" i="9" a="1"/>
  <c r="CQ141" i="9" s="1"/>
  <c r="P141" i="10" s="1"/>
  <c r="CV141" i="9" a="1"/>
  <c r="CV141" i="9" s="1"/>
  <c r="CT141" i="9" a="1"/>
  <c r="CT141" i="9" s="1"/>
  <c r="CR141" i="9" a="1"/>
  <c r="CR141" i="9" s="1"/>
  <c r="HE140" i="9" a="1"/>
  <c r="HE140" i="9" s="1"/>
  <c r="P140" i="15" s="1"/>
  <c r="HC140" i="9" a="1"/>
  <c r="HC140" i="9" s="1"/>
  <c r="HA140" i="9" a="1"/>
  <c r="HA140" i="9" s="1"/>
  <c r="GY140" i="9" a="1"/>
  <c r="GY140" i="9" s="1"/>
  <c r="AB140" i="10" s="1"/>
  <c r="AD143" i="8" s="1"/>
  <c r="HD140" i="9" a="1"/>
  <c r="HD140" i="9" s="1"/>
  <c r="HB140" i="9" a="1"/>
  <c r="HB140" i="9" s="1"/>
  <c r="AF140" i="14" s="1"/>
  <c r="GZ140" i="9" a="1"/>
  <c r="GZ140" i="9" s="1"/>
  <c r="EK137" i="9" a="1"/>
  <c r="EK137" i="9" s="1"/>
  <c r="J137" i="15" s="1"/>
  <c r="EI137" i="9" a="1"/>
  <c r="EI137" i="9" s="1"/>
  <c r="EG137" i="9" a="1"/>
  <c r="EG137" i="9" s="1"/>
  <c r="EE137" i="9" a="1"/>
  <c r="EE137" i="9" s="1"/>
  <c r="T137" i="10" s="1"/>
  <c r="I140" i="7" s="1"/>
  <c r="EJ137" i="9" a="1"/>
  <c r="EJ137" i="9" s="1"/>
  <c r="EH137" i="9" a="1"/>
  <c r="EH137" i="9" s="1"/>
  <c r="Q137" i="14" s="1"/>
  <c r="EF137" i="9" a="1"/>
  <c r="EF137" i="9" s="1"/>
  <c r="AJ135" i="14"/>
  <c r="G134" i="14"/>
  <c r="EK132" i="9" a="1"/>
  <c r="EK132" i="9" s="1"/>
  <c r="J132" i="15" s="1"/>
  <c r="EI132" i="9" a="1"/>
  <c r="EI132" i="9" s="1"/>
  <c r="EG132" i="9" a="1"/>
  <c r="EG132" i="9" s="1"/>
  <c r="EE132" i="9" a="1"/>
  <c r="EE132" i="9" s="1"/>
  <c r="T132" i="10" s="1"/>
  <c r="I135" i="7" s="1"/>
  <c r="EF132" i="9" a="1"/>
  <c r="EF132" i="9" s="1"/>
  <c r="EH132" i="9" a="1"/>
  <c r="EH132" i="9" s="1"/>
  <c r="Q132" i="14" s="1"/>
  <c r="EJ132" i="9" a="1"/>
  <c r="EJ132" i="9" s="1"/>
  <c r="T132" i="9" a="1"/>
  <c r="T132" i="9" s="1"/>
  <c r="R132" i="9" a="1"/>
  <c r="R132" i="9" s="1"/>
  <c r="E132" i="14" s="1"/>
  <c r="P132" i="9" a="1"/>
  <c r="P132" i="9" s="1"/>
  <c r="U132" i="9" a="1"/>
  <c r="U132" i="9" s="1"/>
  <c r="B132" i="15" s="1"/>
  <c r="S132" i="9" a="1"/>
  <c r="S132" i="9" s="1"/>
  <c r="Q132" i="9" a="1"/>
  <c r="Q132" i="9" s="1"/>
  <c r="O132" i="9" a="1"/>
  <c r="O132" i="9" s="1"/>
  <c r="F132" i="10" s="1"/>
  <c r="P127" i="14"/>
  <c r="DB127" i="9"/>
  <c r="IB126" i="9" a="1"/>
  <c r="IB126" i="9" s="1"/>
  <c r="HZ126" i="9" a="1"/>
  <c r="HZ126" i="9" s="1"/>
  <c r="AK126" i="14" s="1"/>
  <c r="AN126" i="14" s="1"/>
  <c r="HX126" i="9" a="1"/>
  <c r="HX126" i="9" s="1"/>
  <c r="HY126" i="9" a="1"/>
  <c r="HY126" i="9" s="1"/>
  <c r="HW126" i="9" a="1"/>
  <c r="HW126" i="9" s="1"/>
  <c r="AE126" i="10" s="1"/>
  <c r="AI129" i="8" s="1"/>
  <c r="AL129" i="8" s="1"/>
  <c r="IC126" i="9" a="1"/>
  <c r="IC126" i="9" s="1"/>
  <c r="S126" i="15" s="1"/>
  <c r="IA126" i="9" a="1"/>
  <c r="IA126" i="9" s="1"/>
  <c r="CV126" i="9" a="1"/>
  <c r="CV126" i="9" s="1"/>
  <c r="CT126" i="9" a="1"/>
  <c r="CT126" i="9" s="1"/>
  <c r="CR126" i="9" a="1"/>
  <c r="CR126" i="9" s="1"/>
  <c r="CW126" i="9" a="1"/>
  <c r="CW126" i="9" s="1"/>
  <c r="CU126" i="9" a="1"/>
  <c r="CU126" i="9" s="1"/>
  <c r="CS126" i="9" a="1"/>
  <c r="CS126" i="9" s="1"/>
  <c r="CQ126" i="9" a="1"/>
  <c r="CQ126" i="9" s="1"/>
  <c r="P126" i="10" s="1"/>
  <c r="P123" i="14"/>
  <c r="M123" i="14" s="1"/>
  <c r="DB123" i="9"/>
  <c r="M133" i="9" a="1"/>
  <c r="M133" i="9" s="1"/>
  <c r="K133" i="9" a="1"/>
  <c r="K133" i="9" s="1"/>
  <c r="I133" i="9" a="1"/>
  <c r="I133" i="9" s="1"/>
  <c r="L133" i="9" a="1"/>
  <c r="L133" i="9" s="1"/>
  <c r="J133" i="9" a="1"/>
  <c r="J133" i="9" s="1"/>
  <c r="H133" i="9" a="1"/>
  <c r="H133" i="9" s="1"/>
  <c r="G133" i="9" a="1"/>
  <c r="G133" i="9" s="1"/>
  <c r="DM133" i="9" a="1"/>
  <c r="DM133" i="9" s="1"/>
  <c r="G133" i="15" s="1"/>
  <c r="DK133" i="9" a="1"/>
  <c r="DK133" i="9" s="1"/>
  <c r="DI133" i="9" a="1"/>
  <c r="DI133" i="9" s="1"/>
  <c r="DG133" i="9" a="1"/>
  <c r="DG133" i="9" s="1"/>
  <c r="Q133" i="10" s="1"/>
  <c r="F136" i="7" s="1"/>
  <c r="DL133" i="9" a="1"/>
  <c r="DL133" i="9" s="1"/>
  <c r="DJ133" i="9" a="1"/>
  <c r="DJ133" i="9" s="1"/>
  <c r="N133" i="14" s="1"/>
  <c r="DH133" i="9" a="1"/>
  <c r="DH133" i="9" s="1"/>
  <c r="IK133" i="9" a="1"/>
  <c r="IK133" i="9" s="1"/>
  <c r="T133" i="15" s="1"/>
  <c r="II133" i="9" a="1"/>
  <c r="II133" i="9" s="1"/>
  <c r="IG133" i="9" a="1"/>
  <c r="IG133" i="9" s="1"/>
  <c r="IE133" i="9" a="1"/>
  <c r="IE133" i="9" s="1"/>
  <c r="AF133" i="10" s="1"/>
  <c r="AJ136" i="8" s="1"/>
  <c r="AL136" i="8" s="1"/>
  <c r="IJ133" i="9" a="1"/>
  <c r="IJ133" i="9" s="1"/>
  <c r="IH133" i="9" a="1"/>
  <c r="IH133" i="9" s="1"/>
  <c r="AL133" i="14" s="1"/>
  <c r="AN133" i="14" s="1"/>
  <c r="IF133" i="9" a="1"/>
  <c r="IF133" i="9" s="1"/>
  <c r="EB133" i="9" a="1"/>
  <c r="EB133" i="9" s="1"/>
  <c r="DD133" i="9" s="1"/>
  <c r="DZ133" i="9" a="1"/>
  <c r="DZ133" i="9" s="1"/>
  <c r="DX133" i="9" a="1"/>
  <c r="DX133" i="9" s="1"/>
  <c r="CZ133" i="9" s="1"/>
  <c r="EC133" i="9" a="1"/>
  <c r="EC133" i="9" s="1"/>
  <c r="EA133" i="9" a="1"/>
  <c r="EA133" i="9" s="1"/>
  <c r="DC133" i="9" s="1"/>
  <c r="DY133" i="9" a="1"/>
  <c r="DY133" i="9" s="1"/>
  <c r="DA133" i="9" s="1"/>
  <c r="DW133" i="9" a="1"/>
  <c r="DW133" i="9" s="1"/>
  <c r="T133" i="9" a="1"/>
  <c r="T133" i="9" s="1"/>
  <c r="R133" i="9" a="1"/>
  <c r="R133" i="9" s="1"/>
  <c r="E133" i="14" s="1"/>
  <c r="P133" i="9" a="1"/>
  <c r="P133" i="9" s="1"/>
  <c r="S133" i="9" a="1"/>
  <c r="S133" i="9" s="1"/>
  <c r="Q133" i="9" a="1"/>
  <c r="Q133" i="9" s="1"/>
  <c r="O133" i="9" a="1"/>
  <c r="O133" i="9" s="1"/>
  <c r="F133" i="10" s="1"/>
  <c r="U133" i="9" a="1"/>
  <c r="U133" i="9" s="1"/>
  <c r="B133" i="15" s="1"/>
  <c r="EZ133" i="9" a="1"/>
  <c r="EZ133" i="9" s="1"/>
  <c r="EX133" i="9" a="1"/>
  <c r="EX133" i="9" s="1"/>
  <c r="W133" i="14" s="1"/>
  <c r="X133" i="14" s="1"/>
  <c r="T133" i="14" s="1"/>
  <c r="EV133" i="9" a="1"/>
  <c r="EV133" i="9" s="1"/>
  <c r="EU133" i="9" a="1"/>
  <c r="EU133" i="9" s="1"/>
  <c r="FA133" i="9" a="1"/>
  <c r="FA133" i="9" s="1"/>
  <c r="EY133" i="9" a="1"/>
  <c r="EY133" i="9" s="1"/>
  <c r="EW133" i="9" a="1"/>
  <c r="EW133" i="9" s="1"/>
  <c r="C136" i="8"/>
  <c r="C136" i="7"/>
  <c r="C136" i="6"/>
  <c r="C135" i="3"/>
  <c r="CN132" i="9" a="1"/>
  <c r="CN132" i="9" s="1"/>
  <c r="CL132" i="9" a="1"/>
  <c r="CL132" i="9" s="1"/>
  <c r="CJ132" i="9" a="1"/>
  <c r="CJ132" i="9" s="1"/>
  <c r="CO132" i="9" a="1"/>
  <c r="CO132" i="9" s="1"/>
  <c r="CM132" i="9" a="1"/>
  <c r="CM132" i="9" s="1"/>
  <c r="CK132" i="9" a="1"/>
  <c r="CK132" i="9" s="1"/>
  <c r="CI132" i="9" a="1"/>
  <c r="CI132" i="9" s="1"/>
  <c r="O132" i="10" s="1"/>
  <c r="GV131" i="9" a="1"/>
  <c r="GV131" i="9" s="1"/>
  <c r="GT131" i="9" a="1"/>
  <c r="GT131" i="9" s="1"/>
  <c r="AE131" i="14" s="1"/>
  <c r="GR131" i="9" a="1"/>
  <c r="GR131" i="9" s="1"/>
  <c r="GW131" i="9" a="1"/>
  <c r="GW131" i="9" s="1"/>
  <c r="O131" i="15" s="1"/>
  <c r="GU131" i="9" a="1"/>
  <c r="GU131" i="9" s="1"/>
  <c r="GS131" i="9" a="1"/>
  <c r="GS131" i="9" s="1"/>
  <c r="GQ131" i="9" a="1"/>
  <c r="GQ131" i="9" s="1"/>
  <c r="AA131" i="10" s="1"/>
  <c r="AC134" i="8" s="1"/>
  <c r="FX130" i="9" a="1"/>
  <c r="FX130" i="9" s="1"/>
  <c r="FV130" i="9" a="1"/>
  <c r="FV130" i="9" s="1"/>
  <c r="FT130" i="9" a="1"/>
  <c r="FT130" i="9" s="1"/>
  <c r="FY130" i="9" a="1"/>
  <c r="FY130" i="9" s="1"/>
  <c r="FW130" i="9" a="1"/>
  <c r="FW130" i="9" s="1"/>
  <c r="FU130" i="9" a="1"/>
  <c r="FU130" i="9" s="1"/>
  <c r="FS130" i="9" a="1"/>
  <c r="FS130" i="9" s="1"/>
  <c r="X130" i="10" s="1"/>
  <c r="BX130" i="9" a="1"/>
  <c r="BX130" i="9" s="1"/>
  <c r="BV130" i="9" a="1"/>
  <c r="BV130" i="9" s="1"/>
  <c r="BT130" i="9" a="1"/>
  <c r="BT130" i="9" s="1"/>
  <c r="BY130" i="9" a="1"/>
  <c r="BY130" i="9" s="1"/>
  <c r="BW130" i="9" a="1"/>
  <c r="BW130" i="9" s="1"/>
  <c r="BU130" i="9" a="1"/>
  <c r="BU130" i="9" s="1"/>
  <c r="BS130" i="9" a="1"/>
  <c r="BS130" i="9" s="1"/>
  <c r="M130" i="10" s="1"/>
  <c r="HL129" i="9" a="1"/>
  <c r="HL129" i="9" s="1"/>
  <c r="HJ129" i="9" a="1"/>
  <c r="HJ129" i="9" s="1"/>
  <c r="AH129" i="14" s="1"/>
  <c r="AJ129" i="14" s="1"/>
  <c r="HH129" i="9" a="1"/>
  <c r="HH129" i="9" s="1"/>
  <c r="HM129" i="9" a="1"/>
  <c r="HM129" i="9" s="1"/>
  <c r="Q129" i="15" s="1"/>
  <c r="HK129" i="9" a="1"/>
  <c r="HK129" i="9" s="1"/>
  <c r="HI129" i="9" a="1"/>
  <c r="HI129" i="9" s="1"/>
  <c r="HG129" i="9" a="1"/>
  <c r="HG129" i="9" s="1"/>
  <c r="AC129" i="10" s="1"/>
  <c r="AF132" i="8" s="1"/>
  <c r="AH132" i="8" s="1"/>
  <c r="CF129" i="9" a="1"/>
  <c r="CF129" i="9" s="1"/>
  <c r="CD129" i="9" a="1"/>
  <c r="CD129" i="9" s="1"/>
  <c r="CB129" i="9" a="1"/>
  <c r="CB129" i="9" s="1"/>
  <c r="CG129" i="9" a="1"/>
  <c r="CG129" i="9" s="1"/>
  <c r="CE129" i="9" a="1"/>
  <c r="CE129" i="9" s="1"/>
  <c r="CC129" i="9" a="1"/>
  <c r="CC129" i="9" s="1"/>
  <c r="CA129" i="9" a="1"/>
  <c r="CA129" i="9" s="1"/>
  <c r="N129" i="10" s="1"/>
  <c r="IB127" i="9" a="1"/>
  <c r="IB127" i="9" s="1"/>
  <c r="HZ127" i="9" a="1"/>
  <c r="HZ127" i="9" s="1"/>
  <c r="AK127" i="14" s="1"/>
  <c r="AN127" i="14" s="1"/>
  <c r="HX127" i="9" a="1"/>
  <c r="HX127" i="9" s="1"/>
  <c r="IC127" i="9" a="1"/>
  <c r="IC127" i="9" s="1"/>
  <c r="S127" i="15" s="1"/>
  <c r="IA127" i="9" a="1"/>
  <c r="IA127" i="9" s="1"/>
  <c r="HY127" i="9" a="1"/>
  <c r="HY127" i="9" s="1"/>
  <c r="HW127" i="9" a="1"/>
  <c r="HW127" i="9" s="1"/>
  <c r="AE127" i="10" s="1"/>
  <c r="AI130" i="8" s="1"/>
  <c r="AL130" i="8" s="1"/>
  <c r="CV127" i="9" a="1"/>
  <c r="CV127" i="9" s="1"/>
  <c r="CT127" i="9" a="1"/>
  <c r="CT127" i="9" s="1"/>
  <c r="CR127" i="9" a="1"/>
  <c r="CR127" i="9" s="1"/>
  <c r="CW127" i="9" a="1"/>
  <c r="CW127" i="9" s="1"/>
  <c r="CU127" i="9" a="1"/>
  <c r="CU127" i="9" s="1"/>
  <c r="CS127" i="9" a="1"/>
  <c r="CS127" i="9" s="1"/>
  <c r="CQ127" i="9" a="1"/>
  <c r="CQ127" i="9" s="1"/>
  <c r="P127" i="10" s="1"/>
  <c r="IH132" i="9" a="1"/>
  <c r="IH132" i="9" s="1"/>
  <c r="AL132" i="14" s="1"/>
  <c r="IE132" i="9" a="1"/>
  <c r="IE132" i="9" s="1"/>
  <c r="AF132" i="10" s="1"/>
  <c r="AJ135" i="8" s="1"/>
  <c r="IJ132" i="9" a="1"/>
  <c r="IJ132" i="9" s="1"/>
  <c r="IG132" i="9" a="1"/>
  <c r="IG132" i="9" s="1"/>
  <c r="II132" i="9" a="1"/>
  <c r="II132" i="9" s="1"/>
  <c r="IK132" i="9" a="1"/>
  <c r="IK132" i="9" s="1"/>
  <c r="T132" i="15" s="1"/>
  <c r="IF132" i="9" a="1"/>
  <c r="IF132" i="9" s="1"/>
  <c r="CW132" i="9" a="1"/>
  <c r="CW132" i="9" s="1"/>
  <c r="CU132" i="9" a="1"/>
  <c r="CU132" i="9" s="1"/>
  <c r="CS132" i="9" a="1"/>
  <c r="CS132" i="9" s="1"/>
  <c r="CQ132" i="9" a="1"/>
  <c r="CQ132" i="9" s="1"/>
  <c r="P132" i="10" s="1"/>
  <c r="CV132" i="9" a="1"/>
  <c r="CV132" i="9" s="1"/>
  <c r="CT132" i="9" a="1"/>
  <c r="CT132" i="9" s="1"/>
  <c r="CR132" i="9" a="1"/>
  <c r="CR132" i="9" s="1"/>
  <c r="EZ132" i="9" a="1"/>
  <c r="EZ132" i="9" s="1"/>
  <c r="EX132" i="9" a="1"/>
  <c r="EX132" i="9" s="1"/>
  <c r="W132" i="14" s="1"/>
  <c r="X132" i="14" s="1"/>
  <c r="T132" i="14" s="1"/>
  <c r="EV132" i="9" a="1"/>
  <c r="EV132" i="9" s="1"/>
  <c r="EU132" i="9" a="1"/>
  <c r="EU132" i="9" s="1"/>
  <c r="J202" i="12" s="1"/>
  <c r="EW132" i="9" a="1"/>
  <c r="EW132" i="9" s="1"/>
  <c r="EY132" i="9" a="1"/>
  <c r="EY132" i="9" s="1"/>
  <c r="FA132" i="9" a="1"/>
  <c r="FA132" i="9" s="1"/>
  <c r="C135" i="8"/>
  <c r="C135" i="7"/>
  <c r="C134" i="3"/>
  <c r="C135" i="6"/>
  <c r="AS132" i="9" a="1"/>
  <c r="AS132" i="9" s="1"/>
  <c r="E132" i="15" s="1"/>
  <c r="AQ132" i="9" a="1"/>
  <c r="AQ132" i="9" s="1"/>
  <c r="AO132" i="9" a="1"/>
  <c r="AO132" i="9" s="1"/>
  <c r="AM132" i="9" a="1"/>
  <c r="AM132" i="9" s="1"/>
  <c r="I132" i="10" s="1"/>
  <c r="S135" i="6" s="1"/>
  <c r="AR132" i="9" a="1"/>
  <c r="AR132" i="9" s="1"/>
  <c r="AP132" i="9" a="1"/>
  <c r="AP132" i="9" s="1"/>
  <c r="I132" i="14" s="1"/>
  <c r="AN132" i="9" a="1"/>
  <c r="AN132" i="9" s="1"/>
  <c r="GG131" i="9" a="1"/>
  <c r="GG131" i="9" s="1"/>
  <c r="M131" i="15" s="1"/>
  <c r="GE131" i="9" a="1"/>
  <c r="GE131" i="9" s="1"/>
  <c r="GC131" i="9" a="1"/>
  <c r="GC131" i="9" s="1"/>
  <c r="GA131" i="9" a="1"/>
  <c r="GA131" i="9" s="1"/>
  <c r="Y131" i="10" s="1"/>
  <c r="AA134" i="8" s="1"/>
  <c r="GF131" i="9" a="1"/>
  <c r="GF131" i="9" s="1"/>
  <c r="GD131" i="9" a="1"/>
  <c r="GD131" i="9" s="1"/>
  <c r="AC131" i="14" s="1"/>
  <c r="AG131" i="14" s="1"/>
  <c r="GB131" i="9" a="1"/>
  <c r="GB131" i="9" s="1"/>
  <c r="HL141" i="9" a="1"/>
  <c r="HL141" i="9" s="1"/>
  <c r="HJ141" i="9" a="1"/>
  <c r="HJ141" i="9" s="1"/>
  <c r="AH141" i="14" s="1"/>
  <c r="AJ141" i="14" s="1"/>
  <c r="HH141" i="9" a="1"/>
  <c r="HH141" i="9" s="1"/>
  <c r="HM141" i="9" a="1"/>
  <c r="HM141" i="9" s="1"/>
  <c r="Q141" i="15" s="1"/>
  <c r="HK141" i="9" a="1"/>
  <c r="HK141" i="9" s="1"/>
  <c r="HI141" i="9" a="1"/>
  <c r="HI141" i="9" s="1"/>
  <c r="HG141" i="9" a="1"/>
  <c r="HG141" i="9" s="1"/>
  <c r="AC141" i="10" s="1"/>
  <c r="AF144" i="8" s="1"/>
  <c r="AH144" i="8" s="1"/>
  <c r="CF141" i="9" a="1"/>
  <c r="CF141" i="9" s="1"/>
  <c r="CD141" i="9" a="1"/>
  <c r="CD141" i="9" s="1"/>
  <c r="CB141" i="9" a="1"/>
  <c r="CB141" i="9" s="1"/>
  <c r="CG141" i="9" a="1"/>
  <c r="CG141" i="9" s="1"/>
  <c r="CE141" i="9" a="1"/>
  <c r="CE141" i="9" s="1"/>
  <c r="CC141" i="9" a="1"/>
  <c r="CC141" i="9" s="1"/>
  <c r="CA141" i="9" a="1"/>
  <c r="CA141" i="9" s="1"/>
  <c r="N141" i="10" s="1"/>
  <c r="GN140" i="9" a="1"/>
  <c r="GN140" i="9" s="1"/>
  <c r="GL140" i="9" a="1"/>
  <c r="GL140" i="9" s="1"/>
  <c r="AD140" i="14" s="1"/>
  <c r="GJ140" i="9" a="1"/>
  <c r="GJ140" i="9" s="1"/>
  <c r="GO140" i="9" a="1"/>
  <c r="GO140" i="9" s="1"/>
  <c r="N140" i="15" s="1"/>
  <c r="GM140" i="9" a="1"/>
  <c r="GM140" i="9" s="1"/>
  <c r="GK140" i="9" a="1"/>
  <c r="GK140" i="9" s="1"/>
  <c r="GI140" i="9" a="1"/>
  <c r="GI140" i="9" s="1"/>
  <c r="Z140" i="10" s="1"/>
  <c r="AB143" i="8" s="1"/>
  <c r="BH140" i="9" a="1"/>
  <c r="BH140" i="9" s="1"/>
  <c r="BF140" i="9" a="1"/>
  <c r="BF140" i="9" s="1"/>
  <c r="BD140" i="9" a="1"/>
  <c r="BD140" i="9" s="1"/>
  <c r="BI140" i="9" a="1"/>
  <c r="BI140" i="9" s="1"/>
  <c r="BG140" i="9" a="1"/>
  <c r="BG140" i="9" s="1"/>
  <c r="BE140" i="9" a="1"/>
  <c r="BE140" i="9" s="1"/>
  <c r="BC140" i="9" a="1"/>
  <c r="BC140" i="9" s="1"/>
  <c r="K140" i="10" s="1"/>
  <c r="EJ139" i="9" a="1"/>
  <c r="EJ139" i="9" s="1"/>
  <c r="EH139" i="9" a="1"/>
  <c r="EH139" i="9" s="1"/>
  <c r="Q139" i="14" s="1"/>
  <c r="EF139" i="9" a="1"/>
  <c r="EF139" i="9" s="1"/>
  <c r="EK139" i="9" a="1"/>
  <c r="EK139" i="9" s="1"/>
  <c r="J139" i="15" s="1"/>
  <c r="EI139" i="9" a="1"/>
  <c r="EI139" i="9" s="1"/>
  <c r="EG139" i="9" a="1"/>
  <c r="EG139" i="9" s="1"/>
  <c r="EE139" i="9" a="1"/>
  <c r="EE139" i="9" s="1"/>
  <c r="T139" i="10" s="1"/>
  <c r="I142" i="7" s="1"/>
  <c r="IJ138" i="9" a="1"/>
  <c r="IJ138" i="9" s="1"/>
  <c r="IH138" i="9" a="1"/>
  <c r="IH138" i="9" s="1"/>
  <c r="AL138" i="14" s="1"/>
  <c r="IF138" i="9" a="1"/>
  <c r="IF138" i="9" s="1"/>
  <c r="IK138" i="9" a="1"/>
  <c r="IK138" i="9" s="1"/>
  <c r="T138" i="15" s="1"/>
  <c r="II138" i="9" a="1"/>
  <c r="II138" i="9" s="1"/>
  <c r="IG138" i="9" a="1"/>
  <c r="IG138" i="9" s="1"/>
  <c r="IE138" i="9" a="1"/>
  <c r="IE138" i="9" s="1"/>
  <c r="AF138" i="10" s="1"/>
  <c r="AJ141" i="8" s="1"/>
  <c r="V138" i="10"/>
  <c r="Y141" i="8"/>
  <c r="Z141" i="8" s="1"/>
  <c r="S138" i="10"/>
  <c r="H141" i="7" s="1"/>
  <c r="EZ137" i="9" a="1"/>
  <c r="EZ137" i="9" s="1"/>
  <c r="EX137" i="9" a="1"/>
  <c r="EX137" i="9" s="1"/>
  <c r="W137" i="14" s="1"/>
  <c r="X137" i="14" s="1"/>
  <c r="T137" i="14" s="1"/>
  <c r="EV137" i="9" a="1"/>
  <c r="EV137" i="9" s="1"/>
  <c r="FA137" i="9" a="1"/>
  <c r="FA137" i="9" s="1"/>
  <c r="EY137" i="9" a="1"/>
  <c r="EY137" i="9" s="1"/>
  <c r="EW137" i="9" a="1"/>
  <c r="EW137" i="9" s="1"/>
  <c r="EU137" i="9" a="1"/>
  <c r="EU137" i="9" s="1"/>
  <c r="J209" i="12" s="1"/>
  <c r="Q140" i="8" s="1"/>
  <c r="R140" i="8" s="1"/>
  <c r="T137" i="9" a="1"/>
  <c r="T137" i="9" s="1"/>
  <c r="R137" i="9" a="1"/>
  <c r="R137" i="9" s="1"/>
  <c r="E137" i="14" s="1"/>
  <c r="P137" i="9" a="1"/>
  <c r="P137" i="9" s="1"/>
  <c r="U137" i="9" a="1"/>
  <c r="U137" i="9" s="1"/>
  <c r="B137" i="15" s="1"/>
  <c r="S137" i="9" a="1"/>
  <c r="S137" i="9" s="1"/>
  <c r="Q137" i="9" a="1"/>
  <c r="Q137" i="9" s="1"/>
  <c r="O137" i="9" a="1"/>
  <c r="O137" i="9" s="1"/>
  <c r="F137" i="10" s="1"/>
  <c r="HT136" i="9" a="1"/>
  <c r="HT136" i="9" s="1"/>
  <c r="HR136" i="9" a="1"/>
  <c r="HR136" i="9" s="1"/>
  <c r="AI136" i="14" s="1"/>
  <c r="HP136" i="9" a="1"/>
  <c r="HP136" i="9" s="1"/>
  <c r="HU136" i="9" a="1"/>
  <c r="HU136" i="9" s="1"/>
  <c r="R136" i="15" s="1"/>
  <c r="HS136" i="9" a="1"/>
  <c r="HS136" i="9" s="1"/>
  <c r="HQ136" i="9" a="1"/>
  <c r="HQ136" i="9" s="1"/>
  <c r="HO136" i="9" a="1"/>
  <c r="HO136" i="9" s="1"/>
  <c r="AD136" i="10" s="1"/>
  <c r="AG139" i="8" s="1"/>
  <c r="GN136" i="9" a="1"/>
  <c r="GN136" i="9" s="1"/>
  <c r="GL136" i="9" a="1"/>
  <c r="GL136" i="9" s="1"/>
  <c r="AD136" i="14" s="1"/>
  <c r="GJ136" i="9" a="1"/>
  <c r="GJ136" i="9" s="1"/>
  <c r="GO136" i="9" a="1"/>
  <c r="GO136" i="9" s="1"/>
  <c r="N136" i="15" s="1"/>
  <c r="GM136" i="9" a="1"/>
  <c r="GM136" i="9" s="1"/>
  <c r="GK136" i="9" a="1"/>
  <c r="GK136" i="9" s="1"/>
  <c r="GI136" i="9" a="1"/>
  <c r="GI136" i="9" s="1"/>
  <c r="Z136" i="10" s="1"/>
  <c r="AB139" i="8" s="1"/>
  <c r="FH136" i="9" a="1"/>
  <c r="FH136" i="9" s="1"/>
  <c r="FF136" i="9" a="1"/>
  <c r="FF136" i="9" s="1"/>
  <c r="AA136" i="14" s="1"/>
  <c r="FD136" i="9" a="1"/>
  <c r="FD136" i="9" s="1"/>
  <c r="FI136" i="9" a="1"/>
  <c r="FI136" i="9" s="1"/>
  <c r="L136" i="15" s="1"/>
  <c r="FG136" i="9" a="1"/>
  <c r="FG136" i="9" s="1"/>
  <c r="FE136" i="9" a="1"/>
  <c r="FE136" i="9" s="1"/>
  <c r="FC136" i="9" a="1"/>
  <c r="FC136" i="9" s="1"/>
  <c r="EB136" i="9" a="1"/>
  <c r="EB136" i="9" s="1"/>
  <c r="DD136" i="9" s="1"/>
  <c r="DZ136" i="9" a="1"/>
  <c r="DZ136" i="9" s="1"/>
  <c r="DX136" i="9" a="1"/>
  <c r="DX136" i="9" s="1"/>
  <c r="CZ136" i="9" s="1"/>
  <c r="EC136" i="9" a="1"/>
  <c r="EC136" i="9" s="1"/>
  <c r="EA136" i="9" a="1"/>
  <c r="EA136" i="9" s="1"/>
  <c r="DC136" i="9" s="1"/>
  <c r="DY136" i="9" a="1"/>
  <c r="DY136" i="9" s="1"/>
  <c r="DA136" i="9" s="1"/>
  <c r="DW136" i="9" a="1"/>
  <c r="DW136" i="9" s="1"/>
  <c r="EJ135" i="9" a="1"/>
  <c r="EJ135" i="9" s="1"/>
  <c r="EH135" i="9" a="1"/>
  <c r="EH135" i="9" s="1"/>
  <c r="Q135" i="14" s="1"/>
  <c r="EF135" i="9" a="1"/>
  <c r="EF135" i="9" s="1"/>
  <c r="EK135" i="9" a="1"/>
  <c r="EK135" i="9" s="1"/>
  <c r="J135" i="15" s="1"/>
  <c r="EI135" i="9" a="1"/>
  <c r="EI135" i="9" s="1"/>
  <c r="EG135" i="9" a="1"/>
  <c r="EG135" i="9" s="1"/>
  <c r="EE135" i="9" a="1"/>
  <c r="EE135" i="9" s="1"/>
  <c r="T135" i="10" s="1"/>
  <c r="I138" i="7" s="1"/>
  <c r="O138" i="7" s="1"/>
  <c r="IJ134" i="9" a="1"/>
  <c r="IJ134" i="9" s="1"/>
  <c r="IH134" i="9" a="1"/>
  <c r="IH134" i="9" s="1"/>
  <c r="AL134" i="14" s="1"/>
  <c r="IF134" i="9" a="1"/>
  <c r="IF134" i="9" s="1"/>
  <c r="IG134" i="9" a="1"/>
  <c r="IG134" i="9" s="1"/>
  <c r="IE134" i="9" a="1"/>
  <c r="IE134" i="9" s="1"/>
  <c r="AF134" i="10" s="1"/>
  <c r="AJ137" i="8" s="1"/>
  <c r="IK134" i="9" a="1"/>
  <c r="IK134" i="9" s="1"/>
  <c r="T134" i="15" s="1"/>
  <c r="II134" i="9" a="1"/>
  <c r="II134" i="9" s="1"/>
  <c r="DL134" i="9" a="1"/>
  <c r="DL134" i="9" s="1"/>
  <c r="DJ134" i="9" a="1"/>
  <c r="DJ134" i="9" s="1"/>
  <c r="N134" i="14" s="1"/>
  <c r="M134" i="14" s="1"/>
  <c r="DH134" i="9" a="1"/>
  <c r="DH134" i="9" s="1"/>
  <c r="DI134" i="9" a="1"/>
  <c r="DI134" i="9" s="1"/>
  <c r="DG134" i="9" a="1"/>
  <c r="DG134" i="9" s="1"/>
  <c r="Q134" i="10" s="1"/>
  <c r="F137" i="7" s="1"/>
  <c r="L137" i="7" s="1"/>
  <c r="DM134" i="9" a="1"/>
  <c r="DM134" i="9" s="1"/>
  <c r="G134" i="15" s="1"/>
  <c r="DK134" i="9" a="1"/>
  <c r="DK134" i="9" s="1"/>
  <c r="GN141" i="9" a="1"/>
  <c r="GN141" i="9" s="1"/>
  <c r="GL141" i="9" a="1"/>
  <c r="GL141" i="9" s="1"/>
  <c r="AD141" i="14" s="1"/>
  <c r="GJ141" i="9" a="1"/>
  <c r="GJ141" i="9" s="1"/>
  <c r="GO141" i="9" a="1"/>
  <c r="GO141" i="9" s="1"/>
  <c r="N141" i="15" s="1"/>
  <c r="GM141" i="9" a="1"/>
  <c r="GM141" i="9" s="1"/>
  <c r="GK141" i="9" a="1"/>
  <c r="GK141" i="9" s="1"/>
  <c r="GI141" i="9" a="1"/>
  <c r="GI141" i="9" s="1"/>
  <c r="Z141" i="10" s="1"/>
  <c r="AB144" i="8" s="1"/>
  <c r="BH141" i="9" a="1"/>
  <c r="BH141" i="9" s="1"/>
  <c r="BF141" i="9" a="1"/>
  <c r="BF141" i="9" s="1"/>
  <c r="BD141" i="9" a="1"/>
  <c r="BD141" i="9" s="1"/>
  <c r="BI141" i="9" a="1"/>
  <c r="BI141" i="9" s="1"/>
  <c r="BG141" i="9" a="1"/>
  <c r="BG141" i="9" s="1"/>
  <c r="BE141" i="9" a="1"/>
  <c r="BE141" i="9" s="1"/>
  <c r="BC141" i="9" a="1"/>
  <c r="BC141" i="9" s="1"/>
  <c r="K141" i="10" s="1"/>
  <c r="FP140" i="9" a="1"/>
  <c r="FP140" i="9" s="1"/>
  <c r="FN140" i="9" a="1"/>
  <c r="FN140" i="9" s="1"/>
  <c r="FL140" i="9" a="1"/>
  <c r="FL140" i="9" s="1"/>
  <c r="FQ140" i="9" a="1"/>
  <c r="FQ140" i="9" s="1"/>
  <c r="FO140" i="9" a="1"/>
  <c r="FO140" i="9" s="1"/>
  <c r="FM140" i="9" a="1"/>
  <c r="FM140" i="9" s="1"/>
  <c r="FK140" i="9" a="1"/>
  <c r="FK140" i="9" s="1"/>
  <c r="W140" i="10" s="1"/>
  <c r="AJ140" i="9" a="1"/>
  <c r="AJ140" i="9" s="1"/>
  <c r="AH140" i="9" a="1"/>
  <c r="AH140" i="9" s="1"/>
  <c r="H140" i="14" s="1"/>
  <c r="AF140" i="9" a="1"/>
  <c r="AF140" i="9" s="1"/>
  <c r="AK140" i="9" a="1"/>
  <c r="AK140" i="9" s="1"/>
  <c r="D140" i="15" s="1"/>
  <c r="AI140" i="9" a="1"/>
  <c r="AI140" i="9" s="1"/>
  <c r="AG140" i="9" a="1"/>
  <c r="AG140" i="9" s="1"/>
  <c r="AE140" i="9" a="1"/>
  <c r="AE140" i="9" s="1"/>
  <c r="H140" i="10" s="1"/>
  <c r="ER139" i="9" a="1"/>
  <c r="ER139" i="9" s="1"/>
  <c r="EP139" i="9" a="1"/>
  <c r="EP139" i="9" s="1"/>
  <c r="R139" i="14" s="1"/>
  <c r="EN139" i="9" a="1"/>
  <c r="EN139" i="9" s="1"/>
  <c r="ES139" i="9" a="1"/>
  <c r="ES139" i="9" s="1"/>
  <c r="K139" i="15" s="1"/>
  <c r="EQ139" i="9" a="1"/>
  <c r="EQ139" i="9" s="1"/>
  <c r="EO139" i="9" a="1"/>
  <c r="EO139" i="9" s="1"/>
  <c r="EM139" i="9" a="1"/>
  <c r="EM139" i="9" s="1"/>
  <c r="U139" i="10" s="1"/>
  <c r="J142" i="7" s="1"/>
  <c r="AR139" i="9" a="1"/>
  <c r="AR139" i="9" s="1"/>
  <c r="AP139" i="9" a="1"/>
  <c r="AP139" i="9" s="1"/>
  <c r="I139" i="14" s="1"/>
  <c r="AN139" i="9" a="1"/>
  <c r="AN139" i="9" s="1"/>
  <c r="AS139" i="9" a="1"/>
  <c r="AS139" i="9" s="1"/>
  <c r="E139" i="15" s="1"/>
  <c r="AQ139" i="9" a="1"/>
  <c r="AQ139" i="9" s="1"/>
  <c r="AO139" i="9" a="1"/>
  <c r="AO139" i="9" s="1"/>
  <c r="AM139" i="9" a="1"/>
  <c r="AM139" i="9" s="1"/>
  <c r="I139" i="10" s="1"/>
  <c r="S142" i="6" s="1"/>
  <c r="GF138" i="9" a="1"/>
  <c r="GF138" i="9" s="1"/>
  <c r="GD138" i="9" a="1"/>
  <c r="GD138" i="9" s="1"/>
  <c r="AC138" i="14" s="1"/>
  <c r="AG138" i="14" s="1"/>
  <c r="GB138" i="9" a="1"/>
  <c r="GB138" i="9" s="1"/>
  <c r="GG138" i="9" a="1"/>
  <c r="GG138" i="9" s="1"/>
  <c r="M138" i="15" s="1"/>
  <c r="GE138" i="9" a="1"/>
  <c r="GE138" i="9" s="1"/>
  <c r="GC138" i="9" a="1"/>
  <c r="GC138" i="9" s="1"/>
  <c r="GA138" i="9" a="1"/>
  <c r="GA138" i="9" s="1"/>
  <c r="Y138" i="10" s="1"/>
  <c r="AA141" i="8" s="1"/>
  <c r="AZ138" i="9" a="1"/>
  <c r="AZ138" i="9" s="1"/>
  <c r="AX138" i="9" a="1"/>
  <c r="AX138" i="9" s="1"/>
  <c r="AV138" i="9" a="1"/>
  <c r="AV138" i="9" s="1"/>
  <c r="BA138" i="9" a="1"/>
  <c r="BA138" i="9" s="1"/>
  <c r="AY138" i="9" a="1"/>
  <c r="AY138" i="9" s="1"/>
  <c r="AW138" i="9" a="1"/>
  <c r="AW138" i="9" s="1"/>
  <c r="AU138" i="9" a="1"/>
  <c r="AU138" i="9" s="1"/>
  <c r="J138" i="10" s="1"/>
  <c r="FH137" i="9" a="1"/>
  <c r="FH137" i="9" s="1"/>
  <c r="FF137" i="9" a="1"/>
  <c r="FF137" i="9" s="1"/>
  <c r="AA137" i="14" s="1"/>
  <c r="FD137" i="9" a="1"/>
  <c r="FD137" i="9" s="1"/>
  <c r="FI137" i="9" a="1"/>
  <c r="FI137" i="9" s="1"/>
  <c r="L137" i="15" s="1"/>
  <c r="FG137" i="9" a="1"/>
  <c r="FG137" i="9" s="1"/>
  <c r="FE137" i="9" a="1"/>
  <c r="FE137" i="9" s="1"/>
  <c r="FC137" i="9" a="1"/>
  <c r="FC137" i="9" s="1"/>
  <c r="AB137" i="9" a="1"/>
  <c r="AB137" i="9" s="1"/>
  <c r="Z137" i="9" a="1"/>
  <c r="Z137" i="9" s="1"/>
  <c r="F137" i="14" s="1"/>
  <c r="X137" i="9" a="1"/>
  <c r="X137" i="9" s="1"/>
  <c r="AC137" i="9" a="1"/>
  <c r="AC137" i="9" s="1"/>
  <c r="C137" i="15" s="1"/>
  <c r="AA137" i="9" a="1"/>
  <c r="AA137" i="9" s="1"/>
  <c r="Y137" i="9" a="1"/>
  <c r="Y137" i="9" s="1"/>
  <c r="W137" i="9" a="1"/>
  <c r="W137" i="9" s="1"/>
  <c r="G137" i="10" s="1"/>
  <c r="EJ136" i="9" a="1"/>
  <c r="EJ136" i="9" s="1"/>
  <c r="EH136" i="9" a="1"/>
  <c r="EH136" i="9" s="1"/>
  <c r="Q136" i="14" s="1"/>
  <c r="EF136" i="9" a="1"/>
  <c r="EF136" i="9" s="1"/>
  <c r="EK136" i="9" a="1"/>
  <c r="EK136" i="9" s="1"/>
  <c r="J136" i="15" s="1"/>
  <c r="EI136" i="9" a="1"/>
  <c r="EI136" i="9" s="1"/>
  <c r="EG136" i="9" a="1"/>
  <c r="EG136" i="9" s="1"/>
  <c r="EE136" i="9" a="1"/>
  <c r="EE136" i="9" s="1"/>
  <c r="T136" i="10" s="1"/>
  <c r="I139" i="7" s="1"/>
  <c r="O139" i="7" s="1"/>
  <c r="FX135" i="9" a="1"/>
  <c r="FX135" i="9" s="1"/>
  <c r="FV135" i="9" a="1"/>
  <c r="FV135" i="9" s="1"/>
  <c r="FT135" i="9" a="1"/>
  <c r="FT135" i="9" s="1"/>
  <c r="FY135" i="9" a="1"/>
  <c r="FY135" i="9" s="1"/>
  <c r="FW135" i="9" a="1"/>
  <c r="FW135" i="9" s="1"/>
  <c r="FU135" i="9" a="1"/>
  <c r="FU135" i="9" s="1"/>
  <c r="FS135" i="9" a="1"/>
  <c r="FS135" i="9" s="1"/>
  <c r="X135" i="10" s="1"/>
  <c r="BX135" i="9" a="1"/>
  <c r="BX135" i="9" s="1"/>
  <c r="BV135" i="9" a="1"/>
  <c r="BV135" i="9" s="1"/>
  <c r="BT135" i="9" a="1"/>
  <c r="BT135" i="9" s="1"/>
  <c r="BY135" i="9" a="1"/>
  <c r="BY135" i="9" s="1"/>
  <c r="BW135" i="9" a="1"/>
  <c r="BW135" i="9" s="1"/>
  <c r="BU135" i="9" a="1"/>
  <c r="BU135" i="9" s="1"/>
  <c r="BS135" i="9" a="1"/>
  <c r="BS135" i="9" s="1"/>
  <c r="M135" i="10" s="1"/>
  <c r="HL134" i="9" a="1"/>
  <c r="HL134" i="9" s="1"/>
  <c r="HJ134" i="9" a="1"/>
  <c r="HJ134" i="9" s="1"/>
  <c r="AH134" i="14" s="1"/>
  <c r="AJ134" i="14" s="1"/>
  <c r="HH134" i="9" a="1"/>
  <c r="HH134" i="9" s="1"/>
  <c r="HM134" i="9" a="1"/>
  <c r="HM134" i="9" s="1"/>
  <c r="Q134" i="15" s="1"/>
  <c r="HK134" i="9" a="1"/>
  <c r="HK134" i="9" s="1"/>
  <c r="HI134" i="9" a="1"/>
  <c r="HI134" i="9" s="1"/>
  <c r="HG134" i="9" a="1"/>
  <c r="HG134" i="9" s="1"/>
  <c r="AC134" i="10" s="1"/>
  <c r="AF137" i="8" s="1"/>
  <c r="AH137" i="8" s="1"/>
  <c r="CF134" i="9" a="1"/>
  <c r="CF134" i="9" s="1"/>
  <c r="CD134" i="9" a="1"/>
  <c r="CD134" i="9" s="1"/>
  <c r="CB134" i="9" a="1"/>
  <c r="CB134" i="9" s="1"/>
  <c r="CG134" i="9" a="1"/>
  <c r="CG134" i="9" s="1"/>
  <c r="CE134" i="9" a="1"/>
  <c r="CE134" i="9" s="1"/>
  <c r="CC134" i="9" a="1"/>
  <c r="CC134" i="9" s="1"/>
  <c r="CA134" i="9" a="1"/>
  <c r="CA134" i="9" s="1"/>
  <c r="N134" i="10" s="1"/>
  <c r="GW141" i="9" a="1"/>
  <c r="GW141" i="9" s="1"/>
  <c r="O141" i="15" s="1"/>
  <c r="GU141" i="9" a="1"/>
  <c r="GU141" i="9" s="1"/>
  <c r="GS141" i="9" a="1"/>
  <c r="GS141" i="9" s="1"/>
  <c r="GQ141" i="9" a="1"/>
  <c r="GQ141" i="9" s="1"/>
  <c r="AA141" i="10" s="1"/>
  <c r="AC144" i="8" s="1"/>
  <c r="GV141" i="9" a="1"/>
  <c r="GV141" i="9" s="1"/>
  <c r="GT141" i="9" a="1"/>
  <c r="GT141" i="9" s="1"/>
  <c r="AE141" i="14" s="1"/>
  <c r="GR141" i="9" a="1"/>
  <c r="GR141" i="9" s="1"/>
  <c r="BQ141" i="9" a="1"/>
  <c r="BQ141" i="9" s="1"/>
  <c r="F141" i="15" s="1"/>
  <c r="BO141" i="9" a="1"/>
  <c r="BO141" i="9" s="1"/>
  <c r="BM141" i="9" a="1"/>
  <c r="BM141" i="9" s="1"/>
  <c r="BK141" i="9" a="1"/>
  <c r="BK141" i="9" s="1"/>
  <c r="L141" i="10" s="1"/>
  <c r="BP141" i="9" a="1"/>
  <c r="BP141" i="9" s="1"/>
  <c r="BN141" i="9" a="1"/>
  <c r="BN141" i="9" s="1"/>
  <c r="J141" i="14" s="1"/>
  <c r="K141" i="14" s="1"/>
  <c r="BL141" i="9" a="1"/>
  <c r="BL141" i="9" s="1"/>
  <c r="FY140" i="9" a="1"/>
  <c r="FY140" i="9" s="1"/>
  <c r="FW140" i="9" a="1"/>
  <c r="FW140" i="9" s="1"/>
  <c r="FU140" i="9" a="1"/>
  <c r="FU140" i="9" s="1"/>
  <c r="FS140" i="9" a="1"/>
  <c r="FS140" i="9" s="1"/>
  <c r="X140" i="10" s="1"/>
  <c r="FX140" i="9" a="1"/>
  <c r="FX140" i="9" s="1"/>
  <c r="FV140" i="9" a="1"/>
  <c r="FV140" i="9" s="1"/>
  <c r="FT140" i="9" a="1"/>
  <c r="FT140" i="9" s="1"/>
  <c r="BY140" i="9" a="1"/>
  <c r="BY140" i="9" s="1"/>
  <c r="BW140" i="9" a="1"/>
  <c r="BW140" i="9" s="1"/>
  <c r="BU140" i="9" a="1"/>
  <c r="BU140" i="9" s="1"/>
  <c r="BS140" i="9" a="1"/>
  <c r="BS140" i="9" s="1"/>
  <c r="M140" i="10" s="1"/>
  <c r="BX140" i="9" a="1"/>
  <c r="BX140" i="9" s="1"/>
  <c r="BV140" i="9" a="1"/>
  <c r="BV140" i="9" s="1"/>
  <c r="BT140" i="9" a="1"/>
  <c r="BT140" i="9" s="1"/>
  <c r="FA139" i="9" a="1"/>
  <c r="FA139" i="9" s="1"/>
  <c r="EY139" i="9" a="1"/>
  <c r="EY139" i="9" s="1"/>
  <c r="EW139" i="9" a="1"/>
  <c r="EW139" i="9" s="1"/>
  <c r="EU139" i="9" a="1"/>
  <c r="EU139" i="9" s="1"/>
  <c r="EZ139" i="9" a="1"/>
  <c r="EZ139" i="9" s="1"/>
  <c r="EX139" i="9" a="1"/>
  <c r="EX139" i="9" s="1"/>
  <c r="W139" i="14" s="1"/>
  <c r="X139" i="14" s="1"/>
  <c r="T139" i="14" s="1"/>
  <c r="EV139" i="9" a="1"/>
  <c r="EV139" i="9" s="1"/>
  <c r="U139" i="9" a="1"/>
  <c r="U139" i="9" s="1"/>
  <c r="B139" i="15" s="1"/>
  <c r="S139" i="9" a="1"/>
  <c r="S139" i="9" s="1"/>
  <c r="Q139" i="9" a="1"/>
  <c r="Q139" i="9" s="1"/>
  <c r="O139" i="9" a="1"/>
  <c r="O139" i="9" s="1"/>
  <c r="F139" i="10" s="1"/>
  <c r="T139" i="9" a="1"/>
  <c r="T139" i="9" s="1"/>
  <c r="R139" i="9" a="1"/>
  <c r="R139" i="9" s="1"/>
  <c r="E139" i="14" s="1"/>
  <c r="P139" i="9" a="1"/>
  <c r="P139" i="9" s="1"/>
  <c r="IC137" i="9" a="1"/>
  <c r="IC137" i="9" s="1"/>
  <c r="S137" i="15" s="1"/>
  <c r="IA137" i="9" a="1"/>
  <c r="IA137" i="9" s="1"/>
  <c r="HY137" i="9" a="1"/>
  <c r="HY137" i="9" s="1"/>
  <c r="HW137" i="9" a="1"/>
  <c r="HW137" i="9" s="1"/>
  <c r="AE137" i="10" s="1"/>
  <c r="AI140" i="8" s="1"/>
  <c r="IB137" i="9" a="1"/>
  <c r="IB137" i="9" s="1"/>
  <c r="HZ137" i="9" a="1"/>
  <c r="HZ137" i="9" s="1"/>
  <c r="AK137" i="14" s="1"/>
  <c r="HX137" i="9" a="1"/>
  <c r="HX137" i="9" s="1"/>
  <c r="CW137" i="9" a="1"/>
  <c r="CW137" i="9" s="1"/>
  <c r="CU137" i="9" a="1"/>
  <c r="CU137" i="9" s="1"/>
  <c r="CS137" i="9" a="1"/>
  <c r="CS137" i="9" s="1"/>
  <c r="CQ137" i="9" a="1"/>
  <c r="CQ137" i="9" s="1"/>
  <c r="P137" i="10" s="1"/>
  <c r="CV137" i="9" a="1"/>
  <c r="CV137" i="9" s="1"/>
  <c r="CT137" i="9" a="1"/>
  <c r="CT137" i="9" s="1"/>
  <c r="CR137" i="9" a="1"/>
  <c r="CR137" i="9" s="1"/>
  <c r="ES141" i="9" a="1"/>
  <c r="ES141" i="9" s="1"/>
  <c r="K141" i="15" s="1"/>
  <c r="EQ141" i="9" a="1"/>
  <c r="EQ141" i="9" s="1"/>
  <c r="EO141" i="9" a="1"/>
  <c r="EO141" i="9" s="1"/>
  <c r="EM141" i="9" a="1"/>
  <c r="EM141" i="9" s="1"/>
  <c r="U141" i="10" s="1"/>
  <c r="J144" i="7" s="1"/>
  <c r="P144" i="7" s="1"/>
  <c r="ER141" i="9" a="1"/>
  <c r="ER141" i="9" s="1"/>
  <c r="EP141" i="9" a="1"/>
  <c r="EP141" i="9" s="1"/>
  <c r="R141" i="14" s="1"/>
  <c r="EN141" i="9" a="1"/>
  <c r="EN141" i="9" s="1"/>
  <c r="AS141" i="9" a="1"/>
  <c r="AS141" i="9" s="1"/>
  <c r="E141" i="15" s="1"/>
  <c r="AQ141" i="9" a="1"/>
  <c r="AQ141" i="9" s="1"/>
  <c r="AO141" i="9" a="1"/>
  <c r="AO141" i="9" s="1"/>
  <c r="AM141" i="9" a="1"/>
  <c r="AM141" i="9" s="1"/>
  <c r="I141" i="10" s="1"/>
  <c r="S144" i="6" s="1"/>
  <c r="AR141" i="9" a="1"/>
  <c r="AR141" i="9" s="1"/>
  <c r="AP141" i="9" a="1"/>
  <c r="AP141" i="9" s="1"/>
  <c r="I141" i="14" s="1"/>
  <c r="AN141" i="9" a="1"/>
  <c r="AN141" i="9" s="1"/>
  <c r="GG140" i="9" a="1"/>
  <c r="GG140" i="9" s="1"/>
  <c r="M140" i="15" s="1"/>
  <c r="GE140" i="9" a="1"/>
  <c r="GE140" i="9" s="1"/>
  <c r="GC140" i="9" a="1"/>
  <c r="GC140" i="9" s="1"/>
  <c r="GA140" i="9" a="1"/>
  <c r="GA140" i="9" s="1"/>
  <c r="Y140" i="10" s="1"/>
  <c r="AA143" i="8" s="1"/>
  <c r="GF140" i="9" a="1"/>
  <c r="GF140" i="9" s="1"/>
  <c r="GD140" i="9" a="1"/>
  <c r="GD140" i="9" s="1"/>
  <c r="AC140" i="14" s="1"/>
  <c r="AG140" i="14" s="1"/>
  <c r="GB140" i="9" a="1"/>
  <c r="GB140" i="9" s="1"/>
  <c r="BA140" i="9" a="1"/>
  <c r="BA140" i="9" s="1"/>
  <c r="AY140" i="9" a="1"/>
  <c r="AY140" i="9" s="1"/>
  <c r="AW140" i="9" a="1"/>
  <c r="AW140" i="9" s="1"/>
  <c r="AU140" i="9" a="1"/>
  <c r="AU140" i="9" s="1"/>
  <c r="J140" i="10" s="1"/>
  <c r="AZ140" i="9" a="1"/>
  <c r="AZ140" i="9" s="1"/>
  <c r="AX140" i="9" a="1"/>
  <c r="AX140" i="9" s="1"/>
  <c r="AV140" i="9" a="1"/>
  <c r="AV140" i="9" s="1"/>
  <c r="FI139" i="9" a="1"/>
  <c r="FI139" i="9" s="1"/>
  <c r="L139" i="15" s="1"/>
  <c r="FG139" i="9" a="1"/>
  <c r="FG139" i="9" s="1"/>
  <c r="FE139" i="9" a="1"/>
  <c r="FE139" i="9" s="1"/>
  <c r="FC139" i="9" a="1"/>
  <c r="FC139" i="9" s="1"/>
  <c r="FH139" i="9" a="1"/>
  <c r="FH139" i="9" s="1"/>
  <c r="FF139" i="9" a="1"/>
  <c r="FF139" i="9" s="1"/>
  <c r="AA139" i="14" s="1"/>
  <c r="FD139" i="9" a="1"/>
  <c r="FD139" i="9" s="1"/>
  <c r="AC139" i="9" a="1"/>
  <c r="AC139" i="9" s="1"/>
  <c r="C139" i="15" s="1"/>
  <c r="AA139" i="9" a="1"/>
  <c r="AA139" i="9" s="1"/>
  <c r="Y139" i="9" a="1"/>
  <c r="Y139" i="9" s="1"/>
  <c r="W139" i="9" a="1"/>
  <c r="W139" i="9" s="1"/>
  <c r="G139" i="10" s="1"/>
  <c r="AB139" i="9" a="1"/>
  <c r="AB139" i="9" s="1"/>
  <c r="Z139" i="9" a="1"/>
  <c r="Z139" i="9" s="1"/>
  <c r="F139" i="14" s="1"/>
  <c r="X139" i="9" a="1"/>
  <c r="X139" i="9" s="1"/>
  <c r="EK138" i="9" a="1"/>
  <c r="EK138" i="9" s="1"/>
  <c r="J138" i="15" s="1"/>
  <c r="EI138" i="9" a="1"/>
  <c r="EI138" i="9" s="1"/>
  <c r="EG138" i="9" a="1"/>
  <c r="EG138" i="9" s="1"/>
  <c r="EE138" i="9" a="1"/>
  <c r="EE138" i="9" s="1"/>
  <c r="T138" i="10" s="1"/>
  <c r="I141" i="7" s="1"/>
  <c r="O141" i="7" s="1"/>
  <c r="EJ138" i="9" a="1"/>
  <c r="EJ138" i="9" s="1"/>
  <c r="EH138" i="9" a="1"/>
  <c r="EH138" i="9" s="1"/>
  <c r="Q138" i="14" s="1"/>
  <c r="EF138" i="9" a="1"/>
  <c r="EF138" i="9" s="1"/>
  <c r="IK137" i="9" a="1"/>
  <c r="IK137" i="9" s="1"/>
  <c r="T137" i="15" s="1"/>
  <c r="II137" i="9" a="1"/>
  <c r="II137" i="9" s="1"/>
  <c r="IG137" i="9" a="1"/>
  <c r="IG137" i="9" s="1"/>
  <c r="IE137" i="9" a="1"/>
  <c r="IE137" i="9" s="1"/>
  <c r="AF137" i="10" s="1"/>
  <c r="AJ140" i="8" s="1"/>
  <c r="IJ137" i="9" a="1"/>
  <c r="IJ137" i="9" s="1"/>
  <c r="IH137" i="9" a="1"/>
  <c r="IH137" i="9" s="1"/>
  <c r="AL137" i="14" s="1"/>
  <c r="IF137" i="9" a="1"/>
  <c r="IF137" i="9" s="1"/>
  <c r="DM137" i="9" a="1"/>
  <c r="DM137" i="9" s="1"/>
  <c r="G137" i="15" s="1"/>
  <c r="DK137" i="9" a="1"/>
  <c r="DK137" i="9" s="1"/>
  <c r="DI137" i="9" a="1"/>
  <c r="DI137" i="9" s="1"/>
  <c r="DG137" i="9" a="1"/>
  <c r="DG137" i="9" s="1"/>
  <c r="Q137" i="10" s="1"/>
  <c r="F140" i="7" s="1"/>
  <c r="L140" i="7" s="1"/>
  <c r="DL137" i="9" a="1"/>
  <c r="DL137" i="9" s="1"/>
  <c r="DJ137" i="9" a="1"/>
  <c r="DJ137" i="9" s="1"/>
  <c r="N137" i="14" s="1"/>
  <c r="DH137" i="9" a="1"/>
  <c r="DH137" i="9" s="1"/>
  <c r="M137" i="9" a="1"/>
  <c r="M137" i="9" s="1"/>
  <c r="K137" i="9" a="1"/>
  <c r="K137" i="9" s="1"/>
  <c r="I137" i="9" a="1"/>
  <c r="I137" i="9" s="1"/>
  <c r="G137" i="9" a="1"/>
  <c r="G137" i="9" s="1"/>
  <c r="O209" i="12" s="1"/>
  <c r="L137" i="9" a="1"/>
  <c r="L137" i="9" s="1"/>
  <c r="J137" i="9" a="1"/>
  <c r="J137" i="9" s="1"/>
  <c r="H137" i="9" a="1"/>
  <c r="H137" i="9" s="1"/>
  <c r="FA136" i="9" a="1"/>
  <c r="FA136" i="9" s="1"/>
  <c r="EY136" i="9" a="1"/>
  <c r="EY136" i="9" s="1"/>
  <c r="EW136" i="9" a="1"/>
  <c r="EW136" i="9" s="1"/>
  <c r="EU136" i="9" a="1"/>
  <c r="EU136" i="9" s="1"/>
  <c r="J204" i="12" s="1"/>
  <c r="Q139" i="8" s="1"/>
  <c r="R139" i="8" s="1"/>
  <c r="X139" i="8" s="1"/>
  <c r="S138" i="3" s="1"/>
  <c r="EZ136" i="9" a="1"/>
  <c r="EZ136" i="9" s="1"/>
  <c r="EX136" i="9" a="1"/>
  <c r="EX136" i="9" s="1"/>
  <c r="W136" i="14" s="1"/>
  <c r="X136" i="14" s="1"/>
  <c r="T136" i="14" s="1"/>
  <c r="EV136" i="9" a="1"/>
  <c r="EV136" i="9" s="1"/>
  <c r="EC135" i="9" a="1"/>
  <c r="EC135" i="9" s="1"/>
  <c r="EA135" i="9" a="1"/>
  <c r="EA135" i="9" s="1"/>
  <c r="DC135" i="9" s="1"/>
  <c r="DY135" i="9" a="1"/>
  <c r="DY135" i="9" s="1"/>
  <c r="DA135" i="9" s="1"/>
  <c r="DW135" i="9" a="1"/>
  <c r="DW135" i="9" s="1"/>
  <c r="EB135" i="9" a="1"/>
  <c r="EB135" i="9" s="1"/>
  <c r="DD135" i="9" s="1"/>
  <c r="DZ135" i="9" a="1"/>
  <c r="DZ135" i="9" s="1"/>
  <c r="DX135" i="9" a="1"/>
  <c r="DX135" i="9" s="1"/>
  <c r="CZ135" i="9" s="1"/>
  <c r="IC134" i="9" a="1"/>
  <c r="IC134" i="9" s="1"/>
  <c r="S134" i="15" s="1"/>
  <c r="IA134" i="9" a="1"/>
  <c r="IA134" i="9" s="1"/>
  <c r="HY134" i="9" a="1"/>
  <c r="HY134" i="9" s="1"/>
  <c r="HW134" i="9" a="1"/>
  <c r="HW134" i="9" s="1"/>
  <c r="AE134" i="10" s="1"/>
  <c r="AI137" i="8" s="1"/>
  <c r="AL137" i="8" s="1"/>
  <c r="IB134" i="9" a="1"/>
  <c r="IB134" i="9" s="1"/>
  <c r="HZ134" i="9" a="1"/>
  <c r="HZ134" i="9" s="1"/>
  <c r="AK134" i="14" s="1"/>
  <c r="AN134" i="14" s="1"/>
  <c r="HX134" i="9" a="1"/>
  <c r="HX134" i="9" s="1"/>
  <c r="CW134" i="9" a="1"/>
  <c r="CW134" i="9" s="1"/>
  <c r="CU134" i="9" a="1"/>
  <c r="CU134" i="9" s="1"/>
  <c r="CS134" i="9" a="1"/>
  <c r="CS134" i="9" s="1"/>
  <c r="CQ134" i="9" a="1"/>
  <c r="CQ134" i="9" s="1"/>
  <c r="P134" i="10" s="1"/>
  <c r="CV134" i="9" a="1"/>
  <c r="CV134" i="9" s="1"/>
  <c r="CT134" i="9" a="1"/>
  <c r="CT134" i="9" s="1"/>
  <c r="CR134" i="9" a="1"/>
  <c r="CR134" i="9" s="1"/>
  <c r="M133" i="7"/>
  <c r="G133" i="6"/>
  <c r="H133" i="6" s="1"/>
  <c r="I133" i="6" s="1"/>
  <c r="F133" i="6"/>
  <c r="V129" i="10"/>
  <c r="Y132" i="8"/>
  <c r="Z132" i="8" s="1"/>
  <c r="HT127" i="9" a="1"/>
  <c r="HT127" i="9" s="1"/>
  <c r="HR127" i="9" a="1"/>
  <c r="HR127" i="9" s="1"/>
  <c r="AI127" i="14" s="1"/>
  <c r="HP127" i="9" a="1"/>
  <c r="HP127" i="9" s="1"/>
  <c r="HO127" i="9" a="1"/>
  <c r="HO127" i="9" s="1"/>
  <c r="AD127" i="10" s="1"/>
  <c r="AG130" i="8" s="1"/>
  <c r="HU127" i="9" a="1"/>
  <c r="HU127" i="9" s="1"/>
  <c r="R127" i="15" s="1"/>
  <c r="HS127" i="9" a="1"/>
  <c r="HS127" i="9" s="1"/>
  <c r="HQ127" i="9" a="1"/>
  <c r="HQ127" i="9" s="1"/>
  <c r="GV126" i="9" a="1"/>
  <c r="GV126" i="9" s="1"/>
  <c r="GT126" i="9" a="1"/>
  <c r="GT126" i="9" s="1"/>
  <c r="AE126" i="14" s="1"/>
  <c r="GR126" i="9" a="1"/>
  <c r="GR126" i="9" s="1"/>
  <c r="GQ126" i="9" a="1"/>
  <c r="GQ126" i="9" s="1"/>
  <c r="AA126" i="10" s="1"/>
  <c r="AC129" i="8" s="1"/>
  <c r="AE129" i="8" s="1"/>
  <c r="GW126" i="9" a="1"/>
  <c r="GW126" i="9" s="1"/>
  <c r="O126" i="15" s="1"/>
  <c r="GU126" i="9" a="1"/>
  <c r="GU126" i="9" s="1"/>
  <c r="GS126" i="9" a="1"/>
  <c r="GS126" i="9" s="1"/>
  <c r="BP126" i="9" a="1"/>
  <c r="BP126" i="9" s="1"/>
  <c r="BN126" i="9" a="1"/>
  <c r="BN126" i="9" s="1"/>
  <c r="J126" i="14" s="1"/>
  <c r="BL126" i="9" a="1"/>
  <c r="BL126" i="9" s="1"/>
  <c r="BO126" i="9" a="1"/>
  <c r="BO126" i="9" s="1"/>
  <c r="BM126" i="9" a="1"/>
  <c r="BM126" i="9" s="1"/>
  <c r="BK126" i="9" a="1"/>
  <c r="BK126" i="9" s="1"/>
  <c r="L126" i="10" s="1"/>
  <c r="BQ126" i="9" a="1"/>
  <c r="BQ126" i="9" s="1"/>
  <c r="F126" i="15" s="1"/>
  <c r="FQ133" i="9" a="1"/>
  <c r="FQ133" i="9" s="1"/>
  <c r="FO133" i="9" a="1"/>
  <c r="FO133" i="9" s="1"/>
  <c r="FM133" i="9" a="1"/>
  <c r="FM133" i="9" s="1"/>
  <c r="FK133" i="9" a="1"/>
  <c r="FK133" i="9" s="1"/>
  <c r="W133" i="10" s="1"/>
  <c r="FL133" i="9" a="1"/>
  <c r="FL133" i="9" s="1"/>
  <c r="FP133" i="9" a="1"/>
  <c r="FP133" i="9" s="1"/>
  <c r="FN133" i="9" a="1"/>
  <c r="FN133" i="9" s="1"/>
  <c r="AS133" i="9" a="1"/>
  <c r="AS133" i="9" s="1"/>
  <c r="E133" i="15" s="1"/>
  <c r="AQ133" i="9" a="1"/>
  <c r="AQ133" i="9" s="1"/>
  <c r="AO133" i="9" a="1"/>
  <c r="AO133" i="9" s="1"/>
  <c r="AM133" i="9" a="1"/>
  <c r="AM133" i="9" s="1"/>
  <c r="I133" i="10" s="1"/>
  <c r="S136" i="6" s="1"/>
  <c r="AR133" i="9" a="1"/>
  <c r="AR133" i="9" s="1"/>
  <c r="AP133" i="9" a="1"/>
  <c r="AP133" i="9" s="1"/>
  <c r="I133" i="14" s="1"/>
  <c r="K133" i="14" s="1"/>
  <c r="L133" i="14" s="1"/>
  <c r="D133" i="14" s="1"/>
  <c r="AN133" i="9" a="1"/>
  <c r="AN133" i="9" s="1"/>
  <c r="ES133" i="9" a="1"/>
  <c r="ES133" i="9" s="1"/>
  <c r="K133" i="15" s="1"/>
  <c r="EQ133" i="9" a="1"/>
  <c r="EQ133" i="9" s="1"/>
  <c r="EO133" i="9" a="1"/>
  <c r="EO133" i="9" s="1"/>
  <c r="EM133" i="9" a="1"/>
  <c r="EM133" i="9" s="1"/>
  <c r="U133" i="10" s="1"/>
  <c r="J136" i="7" s="1"/>
  <c r="P136" i="7" s="1"/>
  <c r="ER133" i="9" a="1"/>
  <c r="ER133" i="9" s="1"/>
  <c r="EP133" i="9" a="1"/>
  <c r="EP133" i="9" s="1"/>
  <c r="R133" i="14" s="1"/>
  <c r="EN133" i="9" a="1"/>
  <c r="EN133" i="9" s="1"/>
  <c r="AB133" i="9" a="1"/>
  <c r="AB133" i="9" s="1"/>
  <c r="Z133" i="9" a="1"/>
  <c r="Z133" i="9" s="1"/>
  <c r="F133" i="14" s="1"/>
  <c r="G133" i="14" s="1"/>
  <c r="X133" i="9" a="1"/>
  <c r="X133" i="9" s="1"/>
  <c r="AC133" i="9" a="1"/>
  <c r="AC133" i="9" s="1"/>
  <c r="C133" i="15" s="1"/>
  <c r="AA133" i="9" a="1"/>
  <c r="AA133" i="9" s="1"/>
  <c r="Y133" i="9" a="1"/>
  <c r="Y133" i="9" s="1"/>
  <c r="W133" i="9" a="1"/>
  <c r="W133" i="9" s="1"/>
  <c r="G133" i="10" s="1"/>
  <c r="FH133" i="9" a="1"/>
  <c r="FH133" i="9" s="1"/>
  <c r="FF133" i="9" a="1"/>
  <c r="FF133" i="9" s="1"/>
  <c r="AA133" i="14" s="1"/>
  <c r="FD133" i="9" a="1"/>
  <c r="FD133" i="9" s="1"/>
  <c r="FI133" i="9" a="1"/>
  <c r="FI133" i="9" s="1"/>
  <c r="L133" i="15" s="1"/>
  <c r="FG133" i="9" a="1"/>
  <c r="FG133" i="9" s="1"/>
  <c r="FE133" i="9" a="1"/>
  <c r="FE133" i="9" s="1"/>
  <c r="FC133" i="9" a="1"/>
  <c r="FC133" i="9" s="1"/>
  <c r="AZ133" i="9" a="1"/>
  <c r="AZ133" i="9" s="1"/>
  <c r="AX133" i="9" a="1"/>
  <c r="AX133" i="9" s="1"/>
  <c r="AV133" i="9" a="1"/>
  <c r="AV133" i="9" s="1"/>
  <c r="BA133" i="9" a="1"/>
  <c r="BA133" i="9" s="1"/>
  <c r="AY133" i="9" a="1"/>
  <c r="AY133" i="9" s="1"/>
  <c r="AW133" i="9" a="1"/>
  <c r="AW133" i="9" s="1"/>
  <c r="AU133" i="9" a="1"/>
  <c r="AU133" i="9" s="1"/>
  <c r="J133" i="10" s="1"/>
  <c r="GF133" i="9" a="1"/>
  <c r="GF133" i="9" s="1"/>
  <c r="GD133" i="9" a="1"/>
  <c r="GD133" i="9" s="1"/>
  <c r="AC133" i="14" s="1"/>
  <c r="AG133" i="14" s="1"/>
  <c r="GB133" i="9" a="1"/>
  <c r="GB133" i="9" s="1"/>
  <c r="GC133" i="9" a="1"/>
  <c r="GC133" i="9" s="1"/>
  <c r="GA133" i="9" a="1"/>
  <c r="GA133" i="9" s="1"/>
  <c r="Y133" i="10" s="1"/>
  <c r="AA136" i="8" s="1"/>
  <c r="GG133" i="9" a="1"/>
  <c r="GG133" i="9" s="1"/>
  <c r="M133" i="15" s="1"/>
  <c r="GE133" i="9" a="1"/>
  <c r="GE133" i="9" s="1"/>
  <c r="IC132" i="9" a="1"/>
  <c r="IC132" i="9" s="1"/>
  <c r="S132" i="15" s="1"/>
  <c r="IA132" i="9" a="1"/>
  <c r="IA132" i="9" s="1"/>
  <c r="HY132" i="9" a="1"/>
  <c r="HY132" i="9" s="1"/>
  <c r="HW132" i="9" a="1"/>
  <c r="HW132" i="9" s="1"/>
  <c r="AE132" i="10" s="1"/>
  <c r="AI135" i="8" s="1"/>
  <c r="AL135" i="8" s="1"/>
  <c r="IB132" i="9" a="1"/>
  <c r="IB132" i="9" s="1"/>
  <c r="HX132" i="9" a="1"/>
  <c r="HX132" i="9" s="1"/>
  <c r="HZ132" i="9" a="1"/>
  <c r="HZ132" i="9" s="1"/>
  <c r="AK132" i="14" s="1"/>
  <c r="AN132" i="14" s="1"/>
  <c r="BH132" i="9" a="1"/>
  <c r="BH132" i="9" s="1"/>
  <c r="BF132" i="9" a="1"/>
  <c r="BF132" i="9" s="1"/>
  <c r="BD132" i="9" a="1"/>
  <c r="BD132" i="9" s="1"/>
  <c r="BI132" i="9" a="1"/>
  <c r="BI132" i="9" s="1"/>
  <c r="BG132" i="9" a="1"/>
  <c r="BG132" i="9" s="1"/>
  <c r="BE132" i="9" a="1"/>
  <c r="BE132" i="9" s="1"/>
  <c r="BC132" i="9" a="1"/>
  <c r="BC132" i="9" s="1"/>
  <c r="K132" i="10" s="1"/>
  <c r="FP131" i="9" a="1"/>
  <c r="FP131" i="9" s="1"/>
  <c r="FN131" i="9" a="1"/>
  <c r="FN131" i="9" s="1"/>
  <c r="FL131" i="9" a="1"/>
  <c r="FL131" i="9" s="1"/>
  <c r="FQ131" i="9" a="1"/>
  <c r="FQ131" i="9" s="1"/>
  <c r="FO131" i="9" a="1"/>
  <c r="FO131" i="9" s="1"/>
  <c r="FM131" i="9" a="1"/>
  <c r="FM131" i="9" s="1"/>
  <c r="FK131" i="9" a="1"/>
  <c r="FK131" i="9" s="1"/>
  <c r="W131" i="10" s="1"/>
  <c r="M134" i="7"/>
  <c r="G134" i="6"/>
  <c r="H134" i="6" s="1"/>
  <c r="I134" i="6" s="1"/>
  <c r="F134" i="6"/>
  <c r="ER130" i="9" a="1"/>
  <c r="ER130" i="9" s="1"/>
  <c r="EP130" i="9" a="1"/>
  <c r="EP130" i="9" s="1"/>
  <c r="R130" i="14" s="1"/>
  <c r="EN130" i="9" a="1"/>
  <c r="EN130" i="9" s="1"/>
  <c r="ES130" i="9" a="1"/>
  <c r="ES130" i="9" s="1"/>
  <c r="K130" i="15" s="1"/>
  <c r="EQ130" i="9" a="1"/>
  <c r="EQ130" i="9" s="1"/>
  <c r="EO130" i="9" a="1"/>
  <c r="EO130" i="9" s="1"/>
  <c r="EM130" i="9" a="1"/>
  <c r="EM130" i="9" s="1"/>
  <c r="U130" i="10" s="1"/>
  <c r="J133" i="7" s="1"/>
  <c r="P133" i="7" s="1"/>
  <c r="AR130" i="9" a="1"/>
  <c r="AR130" i="9" s="1"/>
  <c r="AP130" i="9" a="1"/>
  <c r="AP130" i="9" s="1"/>
  <c r="I130" i="14" s="1"/>
  <c r="AN130" i="9" a="1"/>
  <c r="AN130" i="9" s="1"/>
  <c r="AS130" i="9" a="1"/>
  <c r="AS130" i="9" s="1"/>
  <c r="E130" i="15" s="1"/>
  <c r="AQ130" i="9" a="1"/>
  <c r="AQ130" i="9" s="1"/>
  <c r="AO130" i="9" a="1"/>
  <c r="AO130" i="9" s="1"/>
  <c r="AM130" i="9" a="1"/>
  <c r="AM130" i="9" s="1"/>
  <c r="I130" i="10" s="1"/>
  <c r="S133" i="6" s="1"/>
  <c r="GF129" i="9" a="1"/>
  <c r="GF129" i="9" s="1"/>
  <c r="GD129" i="9" a="1"/>
  <c r="GD129" i="9" s="1"/>
  <c r="AC129" i="14" s="1"/>
  <c r="GB129" i="9" a="1"/>
  <c r="GB129" i="9" s="1"/>
  <c r="GG129" i="9" a="1"/>
  <c r="GG129" i="9" s="1"/>
  <c r="M129" i="15" s="1"/>
  <c r="GE129" i="9" a="1"/>
  <c r="GE129" i="9" s="1"/>
  <c r="GC129" i="9" a="1"/>
  <c r="GC129" i="9" s="1"/>
  <c r="GA129" i="9" a="1"/>
  <c r="GA129" i="9" s="1"/>
  <c r="Y129" i="10" s="1"/>
  <c r="AA132" i="8" s="1"/>
  <c r="AZ129" i="9" a="1"/>
  <c r="AZ129" i="9" s="1"/>
  <c r="AX129" i="9" a="1"/>
  <c r="AX129" i="9" s="1"/>
  <c r="AV129" i="9" a="1"/>
  <c r="AV129" i="9" s="1"/>
  <c r="BA129" i="9" a="1"/>
  <c r="BA129" i="9" s="1"/>
  <c r="AY129" i="9" a="1"/>
  <c r="AY129" i="9" s="1"/>
  <c r="AW129" i="9" a="1"/>
  <c r="AW129" i="9" s="1"/>
  <c r="AU129" i="9" a="1"/>
  <c r="AU129" i="9" s="1"/>
  <c r="J129" i="10" s="1"/>
  <c r="GV127" i="9" a="1"/>
  <c r="GV127" i="9" s="1"/>
  <c r="GT127" i="9" a="1"/>
  <c r="GT127" i="9" s="1"/>
  <c r="AE127" i="14" s="1"/>
  <c r="GR127" i="9" a="1"/>
  <c r="GR127" i="9" s="1"/>
  <c r="GW127" i="9" a="1"/>
  <c r="GW127" i="9" s="1"/>
  <c r="O127" i="15" s="1"/>
  <c r="GU127" i="9" a="1"/>
  <c r="GU127" i="9" s="1"/>
  <c r="GS127" i="9" a="1"/>
  <c r="GS127" i="9" s="1"/>
  <c r="GQ127" i="9" a="1"/>
  <c r="GQ127" i="9" s="1"/>
  <c r="AA127" i="10" s="1"/>
  <c r="AC130" i="8" s="1"/>
  <c r="BP127" i="9" a="1"/>
  <c r="BP127" i="9" s="1"/>
  <c r="BN127" i="9" a="1"/>
  <c r="BN127" i="9" s="1"/>
  <c r="J127" i="14" s="1"/>
  <c r="K127" i="14" s="1"/>
  <c r="BL127" i="9" a="1"/>
  <c r="BL127" i="9" s="1"/>
  <c r="BQ127" i="9" a="1"/>
  <c r="BQ127" i="9" s="1"/>
  <c r="F127" i="15" s="1"/>
  <c r="BO127" i="9" a="1"/>
  <c r="BO127" i="9" s="1"/>
  <c r="BM127" i="9" a="1"/>
  <c r="BM127" i="9" s="1"/>
  <c r="BK127" i="9" a="1"/>
  <c r="BK127" i="9" s="1"/>
  <c r="L127" i="10" s="1"/>
  <c r="G130" i="6"/>
  <c r="H130" i="6" s="1"/>
  <c r="I130" i="6" s="1"/>
  <c r="N130" i="6" s="1"/>
  <c r="F130" i="6"/>
  <c r="ER126" i="9" a="1"/>
  <c r="ER126" i="9" s="1"/>
  <c r="EP126" i="9" a="1"/>
  <c r="EP126" i="9" s="1"/>
  <c r="R126" i="14" s="1"/>
  <c r="EN126" i="9" a="1"/>
  <c r="EN126" i="9" s="1"/>
  <c r="ES126" i="9" a="1"/>
  <c r="ES126" i="9" s="1"/>
  <c r="K126" i="15" s="1"/>
  <c r="EQ126" i="9" a="1"/>
  <c r="EQ126" i="9" s="1"/>
  <c r="EO126" i="9" a="1"/>
  <c r="EO126" i="9" s="1"/>
  <c r="EM126" i="9" a="1"/>
  <c r="EM126" i="9" s="1"/>
  <c r="U126" i="10" s="1"/>
  <c r="J129" i="7" s="1"/>
  <c r="P129" i="7" s="1"/>
  <c r="AR126" i="9" a="1"/>
  <c r="AR126" i="9" s="1"/>
  <c r="AP126" i="9" a="1"/>
  <c r="AP126" i="9" s="1"/>
  <c r="I126" i="14" s="1"/>
  <c r="AN126" i="9" a="1"/>
  <c r="AN126" i="9" s="1"/>
  <c r="AS126" i="9" a="1"/>
  <c r="AS126" i="9" s="1"/>
  <c r="E126" i="15" s="1"/>
  <c r="AQ126" i="9" a="1"/>
  <c r="AQ126" i="9" s="1"/>
  <c r="AO126" i="9" a="1"/>
  <c r="AO126" i="9" s="1"/>
  <c r="AM126" i="9" a="1"/>
  <c r="AM126" i="9" s="1"/>
  <c r="I126" i="10" s="1"/>
  <c r="S129" i="6" s="1"/>
  <c r="GF125" i="9" a="1"/>
  <c r="GF125" i="9" s="1"/>
  <c r="GD125" i="9" a="1"/>
  <c r="GD125" i="9" s="1"/>
  <c r="AC125" i="14" s="1"/>
  <c r="GB125" i="9" a="1"/>
  <c r="GB125" i="9" s="1"/>
  <c r="GG125" i="9" a="1"/>
  <c r="GG125" i="9" s="1"/>
  <c r="M125" i="15" s="1"/>
  <c r="GE125" i="9" a="1"/>
  <c r="GE125" i="9" s="1"/>
  <c r="GC125" i="9" a="1"/>
  <c r="GC125" i="9" s="1"/>
  <c r="GA125" i="9" a="1"/>
  <c r="GA125" i="9" s="1"/>
  <c r="Y125" i="10" s="1"/>
  <c r="AA128" i="8" s="1"/>
  <c r="AZ125" i="9" a="1"/>
  <c r="AZ125" i="9" s="1"/>
  <c r="AX125" i="9" a="1"/>
  <c r="AX125" i="9" s="1"/>
  <c r="AV125" i="9" a="1"/>
  <c r="AV125" i="9" s="1"/>
  <c r="BA125" i="9" a="1"/>
  <c r="BA125" i="9" s="1"/>
  <c r="AY125" i="9" a="1"/>
  <c r="AY125" i="9" s="1"/>
  <c r="AW125" i="9" a="1"/>
  <c r="AW125" i="9" s="1"/>
  <c r="AU125" i="9" a="1"/>
  <c r="AU125" i="9" s="1"/>
  <c r="J125" i="10" s="1"/>
  <c r="GV123" i="9" a="1"/>
  <c r="GV123" i="9" s="1"/>
  <c r="GT123" i="9" a="1"/>
  <c r="GT123" i="9" s="1"/>
  <c r="AE123" i="14" s="1"/>
  <c r="GR123" i="9" a="1"/>
  <c r="GR123" i="9" s="1"/>
  <c r="GW123" i="9" a="1"/>
  <c r="GW123" i="9" s="1"/>
  <c r="O123" i="15" s="1"/>
  <c r="GU123" i="9" a="1"/>
  <c r="GU123" i="9" s="1"/>
  <c r="GS123" i="9" a="1"/>
  <c r="GS123" i="9" s="1"/>
  <c r="GQ123" i="9" a="1"/>
  <c r="GQ123" i="9" s="1"/>
  <c r="AA123" i="10" s="1"/>
  <c r="AC126" i="8" s="1"/>
  <c r="BP123" i="9" a="1"/>
  <c r="BP123" i="9" s="1"/>
  <c r="BN123" i="9" a="1"/>
  <c r="BN123" i="9" s="1"/>
  <c r="J123" i="14" s="1"/>
  <c r="K123" i="14" s="1"/>
  <c r="BL123" i="9" a="1"/>
  <c r="BL123" i="9" s="1"/>
  <c r="BQ123" i="9" a="1"/>
  <c r="BQ123" i="9" s="1"/>
  <c r="F123" i="15" s="1"/>
  <c r="BO123" i="9" a="1"/>
  <c r="BO123" i="9" s="1"/>
  <c r="BM123" i="9" a="1"/>
  <c r="BM123" i="9" s="1"/>
  <c r="BK123" i="9" a="1"/>
  <c r="BK123" i="9" s="1"/>
  <c r="L123" i="10" s="1"/>
  <c r="GW132" i="9" a="1"/>
  <c r="GW132" i="9" s="1"/>
  <c r="O132" i="15" s="1"/>
  <c r="GU132" i="9" a="1"/>
  <c r="GU132" i="9" s="1"/>
  <c r="GS132" i="9" a="1"/>
  <c r="GS132" i="9" s="1"/>
  <c r="GQ132" i="9" a="1"/>
  <c r="GQ132" i="9" s="1"/>
  <c r="AA132" i="10" s="1"/>
  <c r="AC135" i="8" s="1"/>
  <c r="GT132" i="9" a="1"/>
  <c r="GT132" i="9" s="1"/>
  <c r="AE132" i="14" s="1"/>
  <c r="GV132" i="9" a="1"/>
  <c r="GV132" i="9" s="1"/>
  <c r="GR132" i="9" a="1"/>
  <c r="GR132" i="9" s="1"/>
  <c r="BQ132" i="9" a="1"/>
  <c r="BQ132" i="9" s="1"/>
  <c r="F132" i="15" s="1"/>
  <c r="BO132" i="9" a="1"/>
  <c r="BO132" i="9" s="1"/>
  <c r="BM132" i="9" a="1"/>
  <c r="BM132" i="9" s="1"/>
  <c r="BK132" i="9" a="1"/>
  <c r="BK132" i="9" s="1"/>
  <c r="L132" i="10" s="1"/>
  <c r="BP132" i="9" a="1"/>
  <c r="BP132" i="9" s="1"/>
  <c r="BN132" i="9" a="1"/>
  <c r="BN132" i="9" s="1"/>
  <c r="J132" i="14" s="1"/>
  <c r="K132" i="14" s="1"/>
  <c r="BL132" i="9" a="1"/>
  <c r="BL132" i="9" s="1"/>
  <c r="GF132" i="9" a="1"/>
  <c r="GF132" i="9" s="1"/>
  <c r="GD132" i="9" a="1"/>
  <c r="GD132" i="9" s="1"/>
  <c r="AC132" i="14" s="1"/>
  <c r="GB132" i="9" a="1"/>
  <c r="GB132" i="9" s="1"/>
  <c r="GC132" i="9" a="1"/>
  <c r="GC132" i="9" s="1"/>
  <c r="GE132" i="9" a="1"/>
  <c r="GE132" i="9" s="1"/>
  <c r="GG132" i="9" a="1"/>
  <c r="GG132" i="9" s="1"/>
  <c r="M132" i="15" s="1"/>
  <c r="GA132" i="9" a="1"/>
  <c r="GA132" i="9" s="1"/>
  <c r="Y132" i="10" s="1"/>
  <c r="AA135" i="8" s="1"/>
  <c r="M138" i="7"/>
  <c r="O136" i="6"/>
  <c r="P136" i="6"/>
  <c r="Q136" i="6" s="1"/>
  <c r="R136" i="6" s="1"/>
  <c r="AB136" i="6" s="1"/>
  <c r="N135" i="3" s="1"/>
  <c r="T136" i="6"/>
  <c r="U136" i="6" s="1"/>
  <c r="V136" i="6" s="1"/>
  <c r="AA136" i="6" s="1"/>
  <c r="FQ132" i="9" a="1"/>
  <c r="FQ132" i="9" s="1"/>
  <c r="FO132" i="9" a="1"/>
  <c r="FO132" i="9" s="1"/>
  <c r="FM132" i="9" a="1"/>
  <c r="FM132" i="9" s="1"/>
  <c r="FK132" i="9" a="1"/>
  <c r="FK132" i="9" s="1"/>
  <c r="W132" i="10" s="1"/>
  <c r="FL132" i="9" a="1"/>
  <c r="FL132" i="9" s="1"/>
  <c r="FN132" i="9" a="1"/>
  <c r="FN132" i="9" s="1"/>
  <c r="FP132" i="9" a="1"/>
  <c r="FP132" i="9" s="1"/>
  <c r="M132" i="9" a="1"/>
  <c r="M132" i="9" s="1"/>
  <c r="K132" i="9" a="1"/>
  <c r="K132" i="9" s="1"/>
  <c r="I132" i="9" a="1"/>
  <c r="I132" i="9" s="1"/>
  <c r="G132" i="9" a="1"/>
  <c r="G132" i="9" s="1"/>
  <c r="O202" i="12" s="1"/>
  <c r="K137" i="6" s="1"/>
  <c r="L137" i="6" s="1"/>
  <c r="M137" i="6" s="1"/>
  <c r="L132" i="9" a="1"/>
  <c r="L132" i="9" s="1"/>
  <c r="J132" i="9" a="1"/>
  <c r="J132" i="9" s="1"/>
  <c r="H132" i="9" a="1"/>
  <c r="H132" i="9" s="1"/>
  <c r="FA131" i="9" a="1"/>
  <c r="FA131" i="9" s="1"/>
  <c r="EY131" i="9" a="1"/>
  <c r="EY131" i="9" s="1"/>
  <c r="EW131" i="9" a="1"/>
  <c r="EW131" i="9" s="1"/>
  <c r="EU131" i="9" a="1"/>
  <c r="EU131" i="9" s="1"/>
  <c r="EZ131" i="9" a="1"/>
  <c r="EZ131" i="9" s="1"/>
  <c r="EX131" i="9" a="1"/>
  <c r="EX131" i="9" s="1"/>
  <c r="W131" i="14" s="1"/>
  <c r="X131" i="14" s="1"/>
  <c r="T131" i="14" s="1"/>
  <c r="EV131" i="9" a="1"/>
  <c r="EV131" i="9" s="1"/>
  <c r="EC130" i="9" a="1"/>
  <c r="EC130" i="9" s="1"/>
  <c r="EA130" i="9" a="1"/>
  <c r="EA130" i="9" s="1"/>
  <c r="DC130" i="9" s="1"/>
  <c r="DY130" i="9" a="1"/>
  <c r="DY130" i="9" s="1"/>
  <c r="DA130" i="9" s="1"/>
  <c r="DW130" i="9" a="1"/>
  <c r="DW130" i="9" s="1"/>
  <c r="EB130" i="9" a="1"/>
  <c r="EB130" i="9" s="1"/>
  <c r="DD130" i="9" s="1"/>
  <c r="DZ130" i="9" a="1"/>
  <c r="DZ130" i="9" s="1"/>
  <c r="DX130" i="9" a="1"/>
  <c r="DX130" i="9" s="1"/>
  <c r="CZ130" i="9" s="1"/>
  <c r="IC129" i="9" a="1"/>
  <c r="IC129" i="9" s="1"/>
  <c r="S129" i="15" s="1"/>
  <c r="IA129" i="9" a="1"/>
  <c r="IA129" i="9" s="1"/>
  <c r="HY129" i="9" a="1"/>
  <c r="HY129" i="9" s="1"/>
  <c r="HW129" i="9" a="1"/>
  <c r="HW129" i="9" s="1"/>
  <c r="AE129" i="10" s="1"/>
  <c r="AI132" i="8" s="1"/>
  <c r="IB129" i="9" a="1"/>
  <c r="IB129" i="9" s="1"/>
  <c r="HZ129" i="9" a="1"/>
  <c r="HZ129" i="9" s="1"/>
  <c r="AK129" i="14" s="1"/>
  <c r="HX129" i="9" a="1"/>
  <c r="HX129" i="9" s="1"/>
  <c r="CW129" i="9" a="1"/>
  <c r="CW129" i="9" s="1"/>
  <c r="CU129" i="9" a="1"/>
  <c r="CU129" i="9" s="1"/>
  <c r="CS129" i="9" a="1"/>
  <c r="CS129" i="9" s="1"/>
  <c r="CQ129" i="9" a="1"/>
  <c r="CQ129" i="9" s="1"/>
  <c r="P129" i="10" s="1"/>
  <c r="CV129" i="9" a="1"/>
  <c r="CV129" i="9" s="1"/>
  <c r="CT129" i="9" a="1"/>
  <c r="CT129" i="9" s="1"/>
  <c r="CR129" i="9" a="1"/>
  <c r="CR129" i="9" s="1"/>
  <c r="HM127" i="9" a="1"/>
  <c r="HM127" i="9" s="1"/>
  <c r="Q127" i="15" s="1"/>
  <c r="HK127" i="9" a="1"/>
  <c r="HK127" i="9" s="1"/>
  <c r="HI127" i="9" a="1"/>
  <c r="HI127" i="9" s="1"/>
  <c r="HG127" i="9" a="1"/>
  <c r="HG127" i="9" s="1"/>
  <c r="AC127" i="10" s="1"/>
  <c r="AF130" i="8" s="1"/>
  <c r="AH130" i="8" s="1"/>
  <c r="HL127" i="9" a="1"/>
  <c r="HL127" i="9" s="1"/>
  <c r="HJ127" i="9" a="1"/>
  <c r="HJ127" i="9" s="1"/>
  <c r="AH127" i="14" s="1"/>
  <c r="AJ127" i="14" s="1"/>
  <c r="HH127" i="9" a="1"/>
  <c r="HH127" i="9" s="1"/>
  <c r="CG127" i="9" a="1"/>
  <c r="CG127" i="9" s="1"/>
  <c r="CE127" i="9" a="1"/>
  <c r="CE127" i="9" s="1"/>
  <c r="CC127" i="9" a="1"/>
  <c r="CC127" i="9" s="1"/>
  <c r="CA127" i="9" a="1"/>
  <c r="CA127" i="9" s="1"/>
  <c r="N127" i="10" s="1"/>
  <c r="CF127" i="9" a="1"/>
  <c r="CF127" i="9" s="1"/>
  <c r="CD127" i="9" a="1"/>
  <c r="CD127" i="9" s="1"/>
  <c r="CB127" i="9" a="1"/>
  <c r="CB127" i="9" s="1"/>
  <c r="EC126" i="9" a="1"/>
  <c r="EC126" i="9" s="1"/>
  <c r="EA126" i="9" a="1"/>
  <c r="EA126" i="9" s="1"/>
  <c r="DC126" i="9" s="1"/>
  <c r="DY126" i="9" a="1"/>
  <c r="DY126" i="9" s="1"/>
  <c r="DA126" i="9" s="1"/>
  <c r="DW126" i="9" a="1"/>
  <c r="DW126" i="9" s="1"/>
  <c r="EB126" i="9" a="1"/>
  <c r="EB126" i="9" s="1"/>
  <c r="DD126" i="9" s="1"/>
  <c r="DZ126" i="9" a="1"/>
  <c r="DZ126" i="9" s="1"/>
  <c r="DX126" i="9" a="1"/>
  <c r="DX126" i="9" s="1"/>
  <c r="CZ126" i="9" s="1"/>
  <c r="IC125" i="9" a="1"/>
  <c r="IC125" i="9" s="1"/>
  <c r="S125" i="15" s="1"/>
  <c r="IA125" i="9" a="1"/>
  <c r="IA125" i="9" s="1"/>
  <c r="HY125" i="9" a="1"/>
  <c r="HY125" i="9" s="1"/>
  <c r="HW125" i="9" a="1"/>
  <c r="HW125" i="9" s="1"/>
  <c r="AE125" i="10" s="1"/>
  <c r="AI128" i="8" s="1"/>
  <c r="AL128" i="8" s="1"/>
  <c r="IB125" i="9" a="1"/>
  <c r="IB125" i="9" s="1"/>
  <c r="HZ125" i="9" a="1"/>
  <c r="HZ125" i="9" s="1"/>
  <c r="AK125" i="14" s="1"/>
  <c r="AN125" i="14" s="1"/>
  <c r="HX125" i="9" a="1"/>
  <c r="HX125" i="9" s="1"/>
  <c r="CW125" i="9" a="1"/>
  <c r="CW125" i="9" s="1"/>
  <c r="CU125" i="9" a="1"/>
  <c r="CU125" i="9" s="1"/>
  <c r="CS125" i="9" a="1"/>
  <c r="CS125" i="9" s="1"/>
  <c r="CQ125" i="9" a="1"/>
  <c r="CQ125" i="9" s="1"/>
  <c r="P125" i="10" s="1"/>
  <c r="CV125" i="9" a="1"/>
  <c r="CV125" i="9" s="1"/>
  <c r="CT125" i="9" a="1"/>
  <c r="CT125" i="9" s="1"/>
  <c r="CR125" i="9" a="1"/>
  <c r="CR125" i="9" s="1"/>
  <c r="HM123" i="9" a="1"/>
  <c r="HM123" i="9" s="1"/>
  <c r="Q123" i="15" s="1"/>
  <c r="HK123" i="9" a="1"/>
  <c r="HK123" i="9" s="1"/>
  <c r="HI123" i="9" a="1"/>
  <c r="HI123" i="9" s="1"/>
  <c r="HG123" i="9" a="1"/>
  <c r="HG123" i="9" s="1"/>
  <c r="AC123" i="10" s="1"/>
  <c r="AF126" i="8" s="1"/>
  <c r="AH126" i="8" s="1"/>
  <c r="HL123" i="9" a="1"/>
  <c r="HL123" i="9" s="1"/>
  <c r="HJ123" i="9" a="1"/>
  <c r="HJ123" i="9" s="1"/>
  <c r="AH123" i="14" s="1"/>
  <c r="AJ123" i="14" s="1"/>
  <c r="HH123" i="9" a="1"/>
  <c r="HH123" i="9" s="1"/>
  <c r="CG123" i="9" a="1"/>
  <c r="CG123" i="9" s="1"/>
  <c r="CE123" i="9" a="1"/>
  <c r="CE123" i="9" s="1"/>
  <c r="CC123" i="9" a="1"/>
  <c r="CC123" i="9" s="1"/>
  <c r="CA123" i="9" a="1"/>
  <c r="CA123" i="9" s="1"/>
  <c r="N123" i="10" s="1"/>
  <c r="CF123" i="9" a="1"/>
  <c r="CF123" i="9" s="1"/>
  <c r="CD123" i="9" a="1"/>
  <c r="CD123" i="9" s="1"/>
  <c r="CB123" i="9" a="1"/>
  <c r="CB123" i="9" s="1"/>
  <c r="GW128" i="9" a="1"/>
  <c r="GW128" i="9" s="1"/>
  <c r="O128" i="15" s="1"/>
  <c r="GU128" i="9" a="1"/>
  <c r="GU128" i="9" s="1"/>
  <c r="GS128" i="9" a="1"/>
  <c r="GS128" i="9" s="1"/>
  <c r="GQ128" i="9" a="1"/>
  <c r="GQ128" i="9" s="1"/>
  <c r="AA128" i="10" s="1"/>
  <c r="AC131" i="8" s="1"/>
  <c r="GV128" i="9" a="1"/>
  <c r="GV128" i="9" s="1"/>
  <c r="GT128" i="9" a="1"/>
  <c r="GT128" i="9" s="1"/>
  <c r="AE128" i="14" s="1"/>
  <c r="GR128" i="9" a="1"/>
  <c r="GR128" i="9" s="1"/>
  <c r="AS124" i="9" a="1"/>
  <c r="AS124" i="9" s="1"/>
  <c r="E124" i="15" s="1"/>
  <c r="AQ124" i="9" a="1"/>
  <c r="AQ124" i="9" s="1"/>
  <c r="AO124" i="9" a="1"/>
  <c r="AO124" i="9" s="1"/>
  <c r="AM124" i="9" a="1"/>
  <c r="AM124" i="9" s="1"/>
  <c r="I124" i="10" s="1"/>
  <c r="S127" i="6" s="1"/>
  <c r="AR124" i="9" a="1"/>
  <c r="AR124" i="9" s="1"/>
  <c r="AP124" i="9" a="1"/>
  <c r="AP124" i="9" s="1"/>
  <c r="I124" i="14" s="1"/>
  <c r="K124" i="14" s="1"/>
  <c r="AN124" i="9" a="1"/>
  <c r="AN124" i="9" s="1"/>
  <c r="ES124" i="9" a="1"/>
  <c r="ES124" i="9" s="1"/>
  <c r="K124" i="15" s="1"/>
  <c r="EQ124" i="9" a="1"/>
  <c r="EQ124" i="9" s="1"/>
  <c r="EO124" i="9" a="1"/>
  <c r="EO124" i="9" s="1"/>
  <c r="EM124" i="9" a="1"/>
  <c r="EM124" i="9" s="1"/>
  <c r="U124" i="10" s="1"/>
  <c r="J127" i="7" s="1"/>
  <c r="P127" i="7" s="1"/>
  <c r="ER124" i="9" a="1"/>
  <c r="ER124" i="9" s="1"/>
  <c r="EP124" i="9" a="1"/>
  <c r="EP124" i="9" s="1"/>
  <c r="R124" i="14" s="1"/>
  <c r="EN124" i="9" a="1"/>
  <c r="EN124" i="9" s="1"/>
  <c r="AB124" i="9" a="1"/>
  <c r="AB124" i="9" s="1"/>
  <c r="Z124" i="9" a="1"/>
  <c r="Z124" i="9" s="1"/>
  <c r="F124" i="14" s="1"/>
  <c r="G124" i="14" s="1"/>
  <c r="X124" i="9" a="1"/>
  <c r="X124" i="9" s="1"/>
  <c r="AC124" i="9" a="1"/>
  <c r="AC124" i="9" s="1"/>
  <c r="C124" i="15" s="1"/>
  <c r="AA124" i="9" a="1"/>
  <c r="AA124" i="9" s="1"/>
  <c r="Y124" i="9" a="1"/>
  <c r="Y124" i="9" s="1"/>
  <c r="W124" i="9" a="1"/>
  <c r="W124" i="9" s="1"/>
  <c r="G124" i="10" s="1"/>
  <c r="FH124" i="9" a="1"/>
  <c r="FH124" i="9" s="1"/>
  <c r="FF124" i="9" a="1"/>
  <c r="FF124" i="9" s="1"/>
  <c r="AA124" i="14" s="1"/>
  <c r="FD124" i="9" a="1"/>
  <c r="FD124" i="9" s="1"/>
  <c r="FI124" i="9" a="1"/>
  <c r="FI124" i="9" s="1"/>
  <c r="L124" i="15" s="1"/>
  <c r="FG124" i="9" a="1"/>
  <c r="FG124" i="9" s="1"/>
  <c r="FE124" i="9" a="1"/>
  <c r="FE124" i="9" s="1"/>
  <c r="FC124" i="9" a="1"/>
  <c r="FC124" i="9" s="1"/>
  <c r="AZ124" i="9" a="1"/>
  <c r="AZ124" i="9" s="1"/>
  <c r="AX124" i="9" a="1"/>
  <c r="AX124" i="9" s="1"/>
  <c r="AV124" i="9" a="1"/>
  <c r="AV124" i="9" s="1"/>
  <c r="AY124" i="9" a="1"/>
  <c r="AY124" i="9" s="1"/>
  <c r="AW124" i="9" a="1"/>
  <c r="AW124" i="9" s="1"/>
  <c r="AU124" i="9" a="1"/>
  <c r="AU124" i="9" s="1"/>
  <c r="J124" i="10" s="1"/>
  <c r="BA124" i="9" a="1"/>
  <c r="BA124" i="9" s="1"/>
  <c r="GF124" i="9" a="1"/>
  <c r="GF124" i="9" s="1"/>
  <c r="GD124" i="9" a="1"/>
  <c r="GD124" i="9" s="1"/>
  <c r="AC124" i="14" s="1"/>
  <c r="GB124" i="9" a="1"/>
  <c r="GB124" i="9" s="1"/>
  <c r="GA124" i="9" a="1"/>
  <c r="GA124" i="9" s="1"/>
  <c r="Y124" i="10" s="1"/>
  <c r="AA127" i="8" s="1"/>
  <c r="GG124" i="9" a="1"/>
  <c r="GG124" i="9" s="1"/>
  <c r="M124" i="15" s="1"/>
  <c r="GE124" i="9" a="1"/>
  <c r="GE124" i="9" s="1"/>
  <c r="GC124" i="9" a="1"/>
  <c r="GC124" i="9" s="1"/>
  <c r="N126" i="7"/>
  <c r="W125" i="6"/>
  <c r="X125" i="6"/>
  <c r="Y125" i="6" s="1"/>
  <c r="BI122" i="9" a="1"/>
  <c r="BI122" i="9" s="1"/>
  <c r="BG122" i="9" a="1"/>
  <c r="BG122" i="9" s="1"/>
  <c r="BE122" i="9" a="1"/>
  <c r="BE122" i="9" s="1"/>
  <c r="BC122" i="9" a="1"/>
  <c r="BC122" i="9" s="1"/>
  <c r="K122" i="10" s="1"/>
  <c r="BH122" i="9" a="1"/>
  <c r="BH122" i="9" s="1"/>
  <c r="BF122" i="9" a="1"/>
  <c r="BF122" i="9" s="1"/>
  <c r="BD122" i="9" a="1"/>
  <c r="BD122" i="9" s="1"/>
  <c r="GO122" i="9" a="1"/>
  <c r="GO122" i="9" s="1"/>
  <c r="N122" i="15" s="1"/>
  <c r="GM122" i="9" a="1"/>
  <c r="GM122" i="9" s="1"/>
  <c r="GK122" i="9" a="1"/>
  <c r="GK122" i="9" s="1"/>
  <c r="GI122" i="9" a="1"/>
  <c r="GI122" i="9" s="1"/>
  <c r="Z122" i="10" s="1"/>
  <c r="AB125" i="8" s="1"/>
  <c r="GN122" i="9" a="1"/>
  <c r="GN122" i="9" s="1"/>
  <c r="GL122" i="9" a="1"/>
  <c r="GL122" i="9" s="1"/>
  <c r="AD122" i="14" s="1"/>
  <c r="GJ122" i="9" a="1"/>
  <c r="GJ122" i="9" s="1"/>
  <c r="BX122" i="9" a="1"/>
  <c r="BX122" i="9" s="1"/>
  <c r="BV122" i="9" a="1"/>
  <c r="BV122" i="9" s="1"/>
  <c r="BT122" i="9" a="1"/>
  <c r="BT122" i="9" s="1"/>
  <c r="BY122" i="9" a="1"/>
  <c r="BY122" i="9" s="1"/>
  <c r="BW122" i="9" a="1"/>
  <c r="BW122" i="9" s="1"/>
  <c r="BU122" i="9" a="1"/>
  <c r="BU122" i="9" s="1"/>
  <c r="BS122" i="9" a="1"/>
  <c r="BS122" i="9" s="1"/>
  <c r="M122" i="10" s="1"/>
  <c r="FX122" i="9" a="1"/>
  <c r="FX122" i="9" s="1"/>
  <c r="FV122" i="9" a="1"/>
  <c r="FV122" i="9" s="1"/>
  <c r="FT122" i="9" a="1"/>
  <c r="FT122" i="9" s="1"/>
  <c r="FY122" i="9" a="1"/>
  <c r="FY122" i="9" s="1"/>
  <c r="FW122" i="9" a="1"/>
  <c r="FW122" i="9" s="1"/>
  <c r="FU122" i="9" a="1"/>
  <c r="FU122" i="9" s="1"/>
  <c r="FS122" i="9" a="1"/>
  <c r="FS122" i="9" s="1"/>
  <c r="X122" i="10" s="1"/>
  <c r="IB122" i="9" a="1"/>
  <c r="IB122" i="9" s="1"/>
  <c r="HZ122" i="9" a="1"/>
  <c r="HZ122" i="9" s="1"/>
  <c r="AK122" i="14" s="1"/>
  <c r="HX122" i="9" a="1"/>
  <c r="HX122" i="9" s="1"/>
  <c r="IC122" i="9" a="1"/>
  <c r="IC122" i="9" s="1"/>
  <c r="S122" i="15" s="1"/>
  <c r="IA122" i="9" a="1"/>
  <c r="IA122" i="9" s="1"/>
  <c r="HY122" i="9" a="1"/>
  <c r="HY122" i="9" s="1"/>
  <c r="HW122" i="9" a="1"/>
  <c r="HW122" i="9" s="1"/>
  <c r="AE122" i="10" s="1"/>
  <c r="AI125" i="8" s="1"/>
  <c r="EB121" i="9" a="1"/>
  <c r="EB121" i="9" s="1"/>
  <c r="DD121" i="9" s="1"/>
  <c r="DZ121" i="9" a="1"/>
  <c r="DZ121" i="9" s="1"/>
  <c r="DX121" i="9" a="1"/>
  <c r="DX121" i="9" s="1"/>
  <c r="CZ121" i="9" s="1"/>
  <c r="EC121" i="9" a="1"/>
  <c r="EC121" i="9" s="1"/>
  <c r="EA121" i="9" a="1"/>
  <c r="EA121" i="9" s="1"/>
  <c r="DC121" i="9" s="1"/>
  <c r="DY121" i="9" a="1"/>
  <c r="DY121" i="9" s="1"/>
  <c r="DA121" i="9" s="1"/>
  <c r="DW121" i="9" a="1"/>
  <c r="DW121" i="9" s="1"/>
  <c r="IB120" i="9" a="1"/>
  <c r="IB120" i="9" s="1"/>
  <c r="HZ120" i="9" a="1"/>
  <c r="HZ120" i="9" s="1"/>
  <c r="AK120" i="14" s="1"/>
  <c r="AN120" i="14" s="1"/>
  <c r="HX120" i="9" a="1"/>
  <c r="HX120" i="9" s="1"/>
  <c r="IC120" i="9" a="1"/>
  <c r="IC120" i="9" s="1"/>
  <c r="S120" i="15" s="1"/>
  <c r="IA120" i="9" a="1"/>
  <c r="IA120" i="9" s="1"/>
  <c r="HY120" i="9" a="1"/>
  <c r="HY120" i="9" s="1"/>
  <c r="HW120" i="9" a="1"/>
  <c r="HW120" i="9" s="1"/>
  <c r="AE120" i="10" s="1"/>
  <c r="AI123" i="8" s="1"/>
  <c r="AL123" i="8" s="1"/>
  <c r="CV120" i="9" a="1"/>
  <c r="CV120" i="9" s="1"/>
  <c r="CT120" i="9" a="1"/>
  <c r="CT120" i="9" s="1"/>
  <c r="CR120" i="9" a="1"/>
  <c r="CR120" i="9" s="1"/>
  <c r="CW120" i="9" a="1"/>
  <c r="CW120" i="9" s="1"/>
  <c r="CU120" i="9" a="1"/>
  <c r="CU120" i="9" s="1"/>
  <c r="CS120" i="9" a="1"/>
  <c r="CS120" i="9" s="1"/>
  <c r="CQ120" i="9" a="1"/>
  <c r="CQ120" i="9" s="1"/>
  <c r="P120" i="10" s="1"/>
  <c r="HD119" i="9" a="1"/>
  <c r="HD119" i="9" s="1"/>
  <c r="HB119" i="9" a="1"/>
  <c r="HB119" i="9" s="1"/>
  <c r="AF119" i="14" s="1"/>
  <c r="GZ119" i="9" a="1"/>
  <c r="GZ119" i="9" s="1"/>
  <c r="HE119" i="9" a="1"/>
  <c r="HE119" i="9" s="1"/>
  <c r="P119" i="15" s="1"/>
  <c r="HC119" i="9" a="1"/>
  <c r="HC119" i="9" s="1"/>
  <c r="HA119" i="9" a="1"/>
  <c r="HA119" i="9" s="1"/>
  <c r="GY119" i="9" a="1"/>
  <c r="GY119" i="9" s="1"/>
  <c r="AB119" i="10" s="1"/>
  <c r="AD122" i="8" s="1"/>
  <c r="AG118" i="14"/>
  <c r="IB116" i="9" a="1"/>
  <c r="IB116" i="9" s="1"/>
  <c r="HZ116" i="9" a="1"/>
  <c r="HZ116" i="9" s="1"/>
  <c r="AK116" i="14" s="1"/>
  <c r="HX116" i="9" a="1"/>
  <c r="HX116" i="9" s="1"/>
  <c r="IC116" i="9" a="1"/>
  <c r="IC116" i="9" s="1"/>
  <c r="S116" i="15" s="1"/>
  <c r="IA116" i="9" a="1"/>
  <c r="IA116" i="9" s="1"/>
  <c r="HY116" i="9" a="1"/>
  <c r="HY116" i="9" s="1"/>
  <c r="HW116" i="9" a="1"/>
  <c r="HW116" i="9" s="1"/>
  <c r="AE116" i="10" s="1"/>
  <c r="AI119" i="8" s="1"/>
  <c r="CV116" i="9" a="1"/>
  <c r="CV116" i="9" s="1"/>
  <c r="CT116" i="9" a="1"/>
  <c r="CT116" i="9" s="1"/>
  <c r="CR116" i="9" a="1"/>
  <c r="CR116" i="9" s="1"/>
  <c r="CW116" i="9" a="1"/>
  <c r="CW116" i="9" s="1"/>
  <c r="CU116" i="9" a="1"/>
  <c r="CU116" i="9" s="1"/>
  <c r="CS116" i="9" a="1"/>
  <c r="CS116" i="9" s="1"/>
  <c r="CQ116" i="9" a="1"/>
  <c r="CQ116" i="9" s="1"/>
  <c r="P116" i="10" s="1"/>
  <c r="HD115" i="9" a="1"/>
  <c r="HD115" i="9" s="1"/>
  <c r="HB115" i="9" a="1"/>
  <c r="HB115" i="9" s="1"/>
  <c r="AF115" i="14" s="1"/>
  <c r="GZ115" i="9" a="1"/>
  <c r="GZ115" i="9" s="1"/>
  <c r="HE115" i="9" a="1"/>
  <c r="HE115" i="9" s="1"/>
  <c r="P115" i="15" s="1"/>
  <c r="HC115" i="9" a="1"/>
  <c r="HC115" i="9" s="1"/>
  <c r="HA115" i="9" a="1"/>
  <c r="HA115" i="9" s="1"/>
  <c r="GY115" i="9" a="1"/>
  <c r="GY115" i="9" s="1"/>
  <c r="AB115" i="10" s="1"/>
  <c r="AD118" i="8" s="1"/>
  <c r="G129" i="14"/>
  <c r="P126" i="7"/>
  <c r="K122" i="14"/>
  <c r="L122" i="14" s="1"/>
  <c r="CV121" i="9" a="1"/>
  <c r="CV121" i="9" s="1"/>
  <c r="CT121" i="9" a="1"/>
  <c r="CT121" i="9" s="1"/>
  <c r="CR121" i="9" a="1"/>
  <c r="CR121" i="9" s="1"/>
  <c r="CW121" i="9" a="1"/>
  <c r="CW121" i="9" s="1"/>
  <c r="CU121" i="9" a="1"/>
  <c r="CU121" i="9" s="1"/>
  <c r="CS121" i="9" a="1"/>
  <c r="CS121" i="9" s="1"/>
  <c r="CQ121" i="9" a="1"/>
  <c r="CQ121" i="9" s="1"/>
  <c r="P121" i="10" s="1"/>
  <c r="GW121" i="9" a="1"/>
  <c r="GW121" i="9" s="1"/>
  <c r="O121" i="15" s="1"/>
  <c r="GU121" i="9" a="1"/>
  <c r="GU121" i="9" s="1"/>
  <c r="GS121" i="9" a="1"/>
  <c r="GS121" i="9" s="1"/>
  <c r="GQ121" i="9" a="1"/>
  <c r="GQ121" i="9" s="1"/>
  <c r="AA121" i="10" s="1"/>
  <c r="AC124" i="8" s="1"/>
  <c r="GV121" i="9" a="1"/>
  <c r="GV121" i="9" s="1"/>
  <c r="GT121" i="9" a="1"/>
  <c r="GT121" i="9" s="1"/>
  <c r="AE121" i="14" s="1"/>
  <c r="GR121" i="9" a="1"/>
  <c r="GR121" i="9" s="1"/>
  <c r="IR121" i="9" a="1"/>
  <c r="IR121" i="9" s="1"/>
  <c r="IP121" i="9" a="1"/>
  <c r="IP121" i="9" s="1"/>
  <c r="AM121" i="14" s="1"/>
  <c r="IN121" i="9" a="1"/>
  <c r="IN121" i="9" s="1"/>
  <c r="IS121" i="9" a="1"/>
  <c r="IS121" i="9" s="1"/>
  <c r="U121" i="15" s="1"/>
  <c r="IQ121" i="9" a="1"/>
  <c r="IQ121" i="9" s="1"/>
  <c r="IO121" i="9" a="1"/>
  <c r="IO121" i="9" s="1"/>
  <c r="IM121" i="9" a="1"/>
  <c r="IM121" i="9" s="1"/>
  <c r="AG121" i="10" s="1"/>
  <c r="AK124" i="8" s="1"/>
  <c r="BQ128" i="9" a="1"/>
  <c r="BQ128" i="9" s="1"/>
  <c r="F128" i="15" s="1"/>
  <c r="BO128" i="9" a="1"/>
  <c r="BO128" i="9" s="1"/>
  <c r="BM128" i="9" a="1"/>
  <c r="BM128" i="9" s="1"/>
  <c r="BK128" i="9" a="1"/>
  <c r="BK128" i="9" s="1"/>
  <c r="L128" i="10" s="1"/>
  <c r="BN128" i="9" a="1"/>
  <c r="BN128" i="9" s="1"/>
  <c r="J128" i="14" s="1"/>
  <c r="BL128" i="9" a="1"/>
  <c r="BL128" i="9" s="1"/>
  <c r="BP128" i="9" a="1"/>
  <c r="BP128" i="9" s="1"/>
  <c r="L130" i="7"/>
  <c r="AK124" i="9" a="1"/>
  <c r="AK124" i="9" s="1"/>
  <c r="D124" i="15" s="1"/>
  <c r="AI124" i="9" a="1"/>
  <c r="AI124" i="9" s="1"/>
  <c r="AG124" i="9" a="1"/>
  <c r="AG124" i="9" s="1"/>
  <c r="AE124" i="9" a="1"/>
  <c r="AE124" i="9" s="1"/>
  <c r="H124" i="10" s="1"/>
  <c r="AH124" i="9" a="1"/>
  <c r="AH124" i="9" s="1"/>
  <c r="H124" i="14" s="1"/>
  <c r="L124" i="14" s="1"/>
  <c r="D124" i="14" s="1"/>
  <c r="AF124" i="9" a="1"/>
  <c r="AF124" i="9" s="1"/>
  <c r="AJ124" i="9" a="1"/>
  <c r="AJ124" i="9" s="1"/>
  <c r="T122" i="9" a="1"/>
  <c r="T122" i="9" s="1"/>
  <c r="P122" i="9" a="1"/>
  <c r="P122" i="9" s="1"/>
  <c r="S122" i="9" a="1"/>
  <c r="S122" i="9" s="1"/>
  <c r="O122" i="9" a="1"/>
  <c r="O122" i="9" s="1"/>
  <c r="F122" i="10" s="1"/>
  <c r="R122" i="9" a="1"/>
  <c r="R122" i="9" s="1"/>
  <c r="E122" i="14" s="1"/>
  <c r="U122" i="9" a="1"/>
  <c r="U122" i="9" s="1"/>
  <c r="B122" i="15" s="1"/>
  <c r="Q122" i="9" a="1"/>
  <c r="Q122" i="9" s="1"/>
  <c r="BY121" i="9" a="1"/>
  <c r="BY121" i="9" s="1"/>
  <c r="BW121" i="9" a="1"/>
  <c r="BW121" i="9" s="1"/>
  <c r="BU121" i="9" a="1"/>
  <c r="BU121" i="9" s="1"/>
  <c r="BS121" i="9" a="1"/>
  <c r="BS121" i="9" s="1"/>
  <c r="M121" i="10" s="1"/>
  <c r="BX121" i="9" a="1"/>
  <c r="BX121" i="9" s="1"/>
  <c r="BV121" i="9" a="1"/>
  <c r="BV121" i="9" s="1"/>
  <c r="BT121" i="9" a="1"/>
  <c r="BT121" i="9" s="1"/>
  <c r="HM120" i="9" a="1"/>
  <c r="HM120" i="9" s="1"/>
  <c r="Q120" i="15" s="1"/>
  <c r="HK120" i="9" a="1"/>
  <c r="HK120" i="9" s="1"/>
  <c r="HI120" i="9" a="1"/>
  <c r="HI120" i="9" s="1"/>
  <c r="HG120" i="9" a="1"/>
  <c r="HG120" i="9" s="1"/>
  <c r="AC120" i="10" s="1"/>
  <c r="AF123" i="8" s="1"/>
  <c r="AH123" i="8" s="1"/>
  <c r="HL120" i="9" a="1"/>
  <c r="HL120" i="9" s="1"/>
  <c r="HJ120" i="9" a="1"/>
  <c r="HJ120" i="9" s="1"/>
  <c r="AH120" i="14" s="1"/>
  <c r="AJ120" i="14" s="1"/>
  <c r="HH120" i="9" a="1"/>
  <c r="HH120" i="9" s="1"/>
  <c r="CG120" i="9" a="1"/>
  <c r="CG120" i="9" s="1"/>
  <c r="CE120" i="9" a="1"/>
  <c r="CE120" i="9" s="1"/>
  <c r="CC120" i="9" a="1"/>
  <c r="CC120" i="9" s="1"/>
  <c r="CA120" i="9" a="1"/>
  <c r="CA120" i="9" s="1"/>
  <c r="N120" i="10" s="1"/>
  <c r="CF120" i="9" a="1"/>
  <c r="CF120" i="9" s="1"/>
  <c r="CD120" i="9" a="1"/>
  <c r="CD120" i="9" s="1"/>
  <c r="CB120" i="9" a="1"/>
  <c r="CB120" i="9" s="1"/>
  <c r="GO119" i="9" a="1"/>
  <c r="GO119" i="9" s="1"/>
  <c r="N119" i="15" s="1"/>
  <c r="GM119" i="9" a="1"/>
  <c r="GM119" i="9" s="1"/>
  <c r="GK119" i="9" a="1"/>
  <c r="GK119" i="9" s="1"/>
  <c r="GI119" i="9" a="1"/>
  <c r="GI119" i="9" s="1"/>
  <c r="Z119" i="10" s="1"/>
  <c r="AB122" i="8" s="1"/>
  <c r="GN119" i="9" a="1"/>
  <c r="GN119" i="9" s="1"/>
  <c r="GL119" i="9" a="1"/>
  <c r="GL119" i="9" s="1"/>
  <c r="AD119" i="14" s="1"/>
  <c r="GJ119" i="9" a="1"/>
  <c r="GJ119" i="9" s="1"/>
  <c r="BI119" i="9" a="1"/>
  <c r="BI119" i="9" s="1"/>
  <c r="BG119" i="9" a="1"/>
  <c r="BG119" i="9" s="1"/>
  <c r="BE119" i="9" a="1"/>
  <c r="BE119" i="9" s="1"/>
  <c r="BC119" i="9" a="1"/>
  <c r="BC119" i="9" s="1"/>
  <c r="K119" i="10" s="1"/>
  <c r="BH119" i="9" a="1"/>
  <c r="BH119" i="9" s="1"/>
  <c r="BF119" i="9" a="1"/>
  <c r="BF119" i="9" s="1"/>
  <c r="BD119" i="9" a="1"/>
  <c r="BD119" i="9" s="1"/>
  <c r="FQ118" i="9" a="1"/>
  <c r="FQ118" i="9" s="1"/>
  <c r="FO118" i="9" a="1"/>
  <c r="FO118" i="9" s="1"/>
  <c r="FM118" i="9" a="1"/>
  <c r="FM118" i="9" s="1"/>
  <c r="FK118" i="9" a="1"/>
  <c r="FK118" i="9" s="1"/>
  <c r="W118" i="10" s="1"/>
  <c r="FP118" i="9" a="1"/>
  <c r="FP118" i="9" s="1"/>
  <c r="FN118" i="9" a="1"/>
  <c r="FN118" i="9" s="1"/>
  <c r="FL118" i="9" a="1"/>
  <c r="FL118" i="9" s="1"/>
  <c r="AK118" i="9" a="1"/>
  <c r="AK118" i="9" s="1"/>
  <c r="D118" i="15" s="1"/>
  <c r="AI118" i="9" a="1"/>
  <c r="AI118" i="9" s="1"/>
  <c r="AG118" i="9" a="1"/>
  <c r="AG118" i="9" s="1"/>
  <c r="AE118" i="9" a="1"/>
  <c r="AE118" i="9" s="1"/>
  <c r="H118" i="10" s="1"/>
  <c r="AJ118" i="9" a="1"/>
  <c r="AJ118" i="9" s="1"/>
  <c r="AH118" i="9" a="1"/>
  <c r="AH118" i="9" s="1"/>
  <c r="H118" i="14" s="1"/>
  <c r="L118" i="14" s="1"/>
  <c r="AF118" i="9" a="1"/>
  <c r="AF118" i="9" s="1"/>
  <c r="G121" i="6"/>
  <c r="H121" i="6" s="1"/>
  <c r="I121" i="6" s="1"/>
  <c r="F121" i="6"/>
  <c r="FA116" i="9" a="1"/>
  <c r="FA116" i="9" s="1"/>
  <c r="EY116" i="9" a="1"/>
  <c r="EY116" i="9" s="1"/>
  <c r="EW116" i="9" a="1"/>
  <c r="EW116" i="9" s="1"/>
  <c r="EU116" i="9" a="1"/>
  <c r="EU116" i="9" s="1"/>
  <c r="J184" i="12" s="1"/>
  <c r="Q119" i="8" s="1"/>
  <c r="R119" i="8" s="1"/>
  <c r="X119" i="8" s="1"/>
  <c r="S118" i="3" s="1"/>
  <c r="EZ116" i="9" a="1"/>
  <c r="EZ116" i="9" s="1"/>
  <c r="EX116" i="9" a="1"/>
  <c r="EX116" i="9" s="1"/>
  <c r="W116" i="14" s="1"/>
  <c r="X116" i="14" s="1"/>
  <c r="T116" i="14" s="1"/>
  <c r="EV116" i="9" a="1"/>
  <c r="EV116" i="9" s="1"/>
  <c r="U116" i="9" a="1"/>
  <c r="U116" i="9" s="1"/>
  <c r="B116" i="15" s="1"/>
  <c r="S116" i="9" a="1"/>
  <c r="S116" i="9" s="1"/>
  <c r="Q116" i="9" a="1"/>
  <c r="Q116" i="9" s="1"/>
  <c r="O116" i="9" a="1"/>
  <c r="O116" i="9" s="1"/>
  <c r="F116" i="10" s="1"/>
  <c r="T116" i="9" a="1"/>
  <c r="T116" i="9" s="1"/>
  <c r="R116" i="9" a="1"/>
  <c r="R116" i="9" s="1"/>
  <c r="E116" i="14" s="1"/>
  <c r="G116" i="14" s="1"/>
  <c r="P116" i="9" a="1"/>
  <c r="P116" i="9" s="1"/>
  <c r="EC115" i="9" a="1"/>
  <c r="EC115" i="9" s="1"/>
  <c r="EA115" i="9" a="1"/>
  <c r="EA115" i="9" s="1"/>
  <c r="DC115" i="9" s="1"/>
  <c r="DY115" i="9" a="1"/>
  <c r="DY115" i="9" s="1"/>
  <c r="DA115" i="9" s="1"/>
  <c r="DW115" i="9" a="1"/>
  <c r="DW115" i="9" s="1"/>
  <c r="EB115" i="9" a="1"/>
  <c r="EB115" i="9" s="1"/>
  <c r="DD115" i="9" s="1"/>
  <c r="DZ115" i="9" a="1"/>
  <c r="DZ115" i="9" s="1"/>
  <c r="DX115" i="9" a="1"/>
  <c r="DX115" i="9" s="1"/>
  <c r="CZ115" i="9" s="1"/>
  <c r="IC114" i="9" a="1"/>
  <c r="IC114" i="9" s="1"/>
  <c r="S114" i="15" s="1"/>
  <c r="IA114" i="9" a="1"/>
  <c r="IA114" i="9" s="1"/>
  <c r="HY114" i="9" a="1"/>
  <c r="HY114" i="9" s="1"/>
  <c r="HW114" i="9" a="1"/>
  <c r="HW114" i="9" s="1"/>
  <c r="AE114" i="10" s="1"/>
  <c r="AI117" i="8" s="1"/>
  <c r="AL117" i="8" s="1"/>
  <c r="IB114" i="9" a="1"/>
  <c r="IB114" i="9" s="1"/>
  <c r="HZ114" i="9" a="1"/>
  <c r="HZ114" i="9" s="1"/>
  <c r="AK114" i="14" s="1"/>
  <c r="AN114" i="14" s="1"/>
  <c r="HX114" i="9" a="1"/>
  <c r="HX114" i="9" s="1"/>
  <c r="AH117" i="8"/>
  <c r="CW114" i="9" a="1"/>
  <c r="CW114" i="9" s="1"/>
  <c r="CU114" i="9" a="1"/>
  <c r="CU114" i="9" s="1"/>
  <c r="CS114" i="9" a="1"/>
  <c r="CS114" i="9" s="1"/>
  <c r="CQ114" i="9" a="1"/>
  <c r="CQ114" i="9" s="1"/>
  <c r="P114" i="10" s="1"/>
  <c r="CV114" i="9" a="1"/>
  <c r="CV114" i="9" s="1"/>
  <c r="CT114" i="9" a="1"/>
  <c r="CT114" i="9" s="1"/>
  <c r="CR114" i="9" a="1"/>
  <c r="CR114" i="9" s="1"/>
  <c r="FQ128" i="9" a="1"/>
  <c r="FQ128" i="9" s="1"/>
  <c r="FO128" i="9" a="1"/>
  <c r="FO128" i="9" s="1"/>
  <c r="FM128" i="9" a="1"/>
  <c r="FM128" i="9" s="1"/>
  <c r="FK128" i="9" a="1"/>
  <c r="FK128" i="9" s="1"/>
  <c r="W128" i="10" s="1"/>
  <c r="FP128" i="9" a="1"/>
  <c r="FP128" i="9" s="1"/>
  <c r="FN128" i="9" a="1"/>
  <c r="FN128" i="9" s="1"/>
  <c r="FL128" i="9" a="1"/>
  <c r="FL128" i="9" s="1"/>
  <c r="AS128" i="9" a="1"/>
  <c r="AS128" i="9" s="1"/>
  <c r="E128" i="15" s="1"/>
  <c r="AQ128" i="9" a="1"/>
  <c r="AQ128" i="9" s="1"/>
  <c r="AO128" i="9" a="1"/>
  <c r="AO128" i="9" s="1"/>
  <c r="AM128" i="9" a="1"/>
  <c r="AM128" i="9" s="1"/>
  <c r="I128" i="10" s="1"/>
  <c r="S131" i="6" s="1"/>
  <c r="AR128" i="9" a="1"/>
  <c r="AR128" i="9" s="1"/>
  <c r="AP128" i="9" a="1"/>
  <c r="AP128" i="9" s="1"/>
  <c r="I128" i="14" s="1"/>
  <c r="AN128" i="9" a="1"/>
  <c r="AN128" i="9" s="1"/>
  <c r="ES128" i="9" a="1"/>
  <c r="ES128" i="9" s="1"/>
  <c r="K128" i="15" s="1"/>
  <c r="EQ128" i="9" a="1"/>
  <c r="EQ128" i="9" s="1"/>
  <c r="EO128" i="9" a="1"/>
  <c r="EO128" i="9" s="1"/>
  <c r="EM128" i="9" a="1"/>
  <c r="EM128" i="9" s="1"/>
  <c r="U128" i="10" s="1"/>
  <c r="J131" i="7" s="1"/>
  <c r="P131" i="7" s="1"/>
  <c r="ER128" i="9" a="1"/>
  <c r="ER128" i="9" s="1"/>
  <c r="EP128" i="9" a="1"/>
  <c r="EP128" i="9" s="1"/>
  <c r="R128" i="14" s="1"/>
  <c r="EN128" i="9" a="1"/>
  <c r="EN128" i="9" s="1"/>
  <c r="AB128" i="9" a="1"/>
  <c r="AB128" i="9" s="1"/>
  <c r="Z128" i="9" a="1"/>
  <c r="Z128" i="9" s="1"/>
  <c r="F128" i="14" s="1"/>
  <c r="G128" i="14" s="1"/>
  <c r="X128" i="9" a="1"/>
  <c r="X128" i="9" s="1"/>
  <c r="AC128" i="9" a="1"/>
  <c r="AC128" i="9" s="1"/>
  <c r="C128" i="15" s="1"/>
  <c r="AA128" i="9" a="1"/>
  <c r="AA128" i="9" s="1"/>
  <c r="Y128" i="9" a="1"/>
  <c r="Y128" i="9" s="1"/>
  <c r="W128" i="9" a="1"/>
  <c r="W128" i="9" s="1"/>
  <c r="G128" i="10" s="1"/>
  <c r="FH128" i="9" a="1"/>
  <c r="FH128" i="9" s="1"/>
  <c r="FF128" i="9" a="1"/>
  <c r="FF128" i="9" s="1"/>
  <c r="AA128" i="14" s="1"/>
  <c r="FD128" i="9" a="1"/>
  <c r="FD128" i="9" s="1"/>
  <c r="FI128" i="9" a="1"/>
  <c r="FI128" i="9" s="1"/>
  <c r="L128" i="15" s="1"/>
  <c r="FG128" i="9" a="1"/>
  <c r="FG128" i="9" s="1"/>
  <c r="FE128" i="9" a="1"/>
  <c r="FE128" i="9" s="1"/>
  <c r="FC128" i="9" a="1"/>
  <c r="FC128" i="9" s="1"/>
  <c r="AZ128" i="9" a="1"/>
  <c r="AZ128" i="9" s="1"/>
  <c r="AX128" i="9" a="1"/>
  <c r="AX128" i="9" s="1"/>
  <c r="AV128" i="9" a="1"/>
  <c r="AV128" i="9" s="1"/>
  <c r="AW128" i="9" a="1"/>
  <c r="AW128" i="9" s="1"/>
  <c r="AU128" i="9" a="1"/>
  <c r="AU128" i="9" s="1"/>
  <c r="J128" i="10" s="1"/>
  <c r="BA128" i="9" a="1"/>
  <c r="BA128" i="9" s="1"/>
  <c r="AY128" i="9" a="1"/>
  <c r="AY128" i="9" s="1"/>
  <c r="GF128" i="9" a="1"/>
  <c r="GF128" i="9" s="1"/>
  <c r="GD128" i="9" a="1"/>
  <c r="GD128" i="9" s="1"/>
  <c r="AC128" i="14" s="1"/>
  <c r="GB128" i="9" a="1"/>
  <c r="GB128" i="9" s="1"/>
  <c r="GG128" i="9" a="1"/>
  <c r="GG128" i="9" s="1"/>
  <c r="M128" i="15" s="1"/>
  <c r="GE128" i="9" a="1"/>
  <c r="GE128" i="9" s="1"/>
  <c r="GC128" i="9" a="1"/>
  <c r="GC128" i="9" s="1"/>
  <c r="GA128" i="9" a="1"/>
  <c r="GA128" i="9" s="1"/>
  <c r="Y128" i="10" s="1"/>
  <c r="AA131" i="8" s="1"/>
  <c r="W127" i="6"/>
  <c r="X127" i="6"/>
  <c r="Y127" i="6" s="1"/>
  <c r="Z127" i="6" s="1"/>
  <c r="EQ121" i="9" a="1"/>
  <c r="EQ121" i="9" s="1"/>
  <c r="EN121" i="9" a="1"/>
  <c r="EN121" i="9" s="1"/>
  <c r="ES121" i="9" a="1"/>
  <c r="ES121" i="9" s="1"/>
  <c r="K121" i="15" s="1"/>
  <c r="EP121" i="9" a="1"/>
  <c r="EP121" i="9" s="1"/>
  <c r="R121" i="14" s="1"/>
  <c r="ER121" i="9" a="1"/>
  <c r="ER121" i="9" s="1"/>
  <c r="EM121" i="9" a="1"/>
  <c r="EM121" i="9" s="1"/>
  <c r="U121" i="10" s="1"/>
  <c r="J124" i="7" s="1"/>
  <c r="P124" i="7" s="1"/>
  <c r="EO121" i="9" a="1"/>
  <c r="EO121" i="9" s="1"/>
  <c r="U121" i="9" a="1"/>
  <c r="U121" i="9" s="1"/>
  <c r="B121" i="15" s="1"/>
  <c r="S121" i="9" a="1"/>
  <c r="S121" i="9" s="1"/>
  <c r="Q121" i="9" a="1"/>
  <c r="Q121" i="9" s="1"/>
  <c r="O121" i="9" a="1"/>
  <c r="O121" i="9" s="1"/>
  <c r="F121" i="10" s="1"/>
  <c r="T121" i="9" a="1"/>
  <c r="T121" i="9" s="1"/>
  <c r="R121" i="9" a="1"/>
  <c r="R121" i="9" s="1"/>
  <c r="E121" i="14" s="1"/>
  <c r="P121" i="9" a="1"/>
  <c r="P121" i="9" s="1"/>
  <c r="L123" i="7"/>
  <c r="GV119" i="9" a="1"/>
  <c r="GV119" i="9" s="1"/>
  <c r="GT119" i="9" a="1"/>
  <c r="GT119" i="9" s="1"/>
  <c r="AE119" i="14" s="1"/>
  <c r="GR119" i="9" a="1"/>
  <c r="GR119" i="9" s="1"/>
  <c r="GQ119" i="9" a="1"/>
  <c r="GQ119" i="9" s="1"/>
  <c r="AA119" i="10" s="1"/>
  <c r="AC122" i="8" s="1"/>
  <c r="GW119" i="9" a="1"/>
  <c r="GW119" i="9" s="1"/>
  <c r="O119" i="15" s="1"/>
  <c r="GU119" i="9" a="1"/>
  <c r="GU119" i="9" s="1"/>
  <c r="GS119" i="9" a="1"/>
  <c r="GS119" i="9" s="1"/>
  <c r="BP119" i="9" a="1"/>
  <c r="BP119" i="9" s="1"/>
  <c r="BN119" i="9" a="1"/>
  <c r="BN119" i="9" s="1"/>
  <c r="J119" i="14" s="1"/>
  <c r="K119" i="14" s="1"/>
  <c r="BL119" i="9" a="1"/>
  <c r="BL119" i="9" s="1"/>
  <c r="BO119" i="9" a="1"/>
  <c r="BO119" i="9" s="1"/>
  <c r="BM119" i="9" a="1"/>
  <c r="BM119" i="9" s="1"/>
  <c r="BK119" i="9" a="1"/>
  <c r="BK119" i="9" s="1"/>
  <c r="L119" i="10" s="1"/>
  <c r="BQ119" i="9" a="1"/>
  <c r="BQ119" i="9" s="1"/>
  <c r="F119" i="15" s="1"/>
  <c r="P116" i="14"/>
  <c r="DB116" i="9"/>
  <c r="IB115" i="9" a="1"/>
  <c r="IB115" i="9" s="1"/>
  <c r="HZ115" i="9" a="1"/>
  <c r="HZ115" i="9" s="1"/>
  <c r="AK115" i="14" s="1"/>
  <c r="AN115" i="14" s="1"/>
  <c r="HX115" i="9" a="1"/>
  <c r="HX115" i="9" s="1"/>
  <c r="IC115" i="9" a="1"/>
  <c r="IC115" i="9" s="1"/>
  <c r="S115" i="15" s="1"/>
  <c r="IA115" i="9" a="1"/>
  <c r="IA115" i="9" s="1"/>
  <c r="HY115" i="9" a="1"/>
  <c r="HY115" i="9" s="1"/>
  <c r="HW115" i="9" a="1"/>
  <c r="HW115" i="9" s="1"/>
  <c r="AE115" i="10" s="1"/>
  <c r="AI118" i="8" s="1"/>
  <c r="AL118" i="8" s="1"/>
  <c r="CV115" i="9" a="1"/>
  <c r="CV115" i="9" s="1"/>
  <c r="CT115" i="9" a="1"/>
  <c r="CT115" i="9" s="1"/>
  <c r="CR115" i="9" a="1"/>
  <c r="CR115" i="9" s="1"/>
  <c r="CS115" i="9" a="1"/>
  <c r="CS115" i="9" s="1"/>
  <c r="CQ115" i="9" a="1"/>
  <c r="CQ115" i="9" s="1"/>
  <c r="P115" i="10" s="1"/>
  <c r="CW115" i="9" a="1"/>
  <c r="CW115" i="9" s="1"/>
  <c r="CU115" i="9" a="1"/>
  <c r="CU115" i="9" s="1"/>
  <c r="AE122" i="8"/>
  <c r="AM122" i="8" s="1"/>
  <c r="V118" i="10"/>
  <c r="Y121" i="8"/>
  <c r="Z121" i="8" s="1"/>
  <c r="W115" i="6"/>
  <c r="X115" i="6"/>
  <c r="Y115" i="6" s="1"/>
  <c r="EJ111" i="9" a="1"/>
  <c r="EJ111" i="9" s="1"/>
  <c r="EH111" i="9" a="1"/>
  <c r="EH111" i="9" s="1"/>
  <c r="Q111" i="14" s="1"/>
  <c r="EF111" i="9" a="1"/>
  <c r="EF111" i="9" s="1"/>
  <c r="EK111" i="9" a="1"/>
  <c r="EK111" i="9" s="1"/>
  <c r="J111" i="15" s="1"/>
  <c r="EI111" i="9" a="1"/>
  <c r="EI111" i="9" s="1"/>
  <c r="EG111" i="9" a="1"/>
  <c r="EG111" i="9" s="1"/>
  <c r="EE111" i="9" a="1"/>
  <c r="EE111" i="9" s="1"/>
  <c r="T111" i="10" s="1"/>
  <c r="I114" i="7" s="1"/>
  <c r="O114" i="7" s="1"/>
  <c r="GN111" i="9" a="1"/>
  <c r="GN111" i="9" s="1"/>
  <c r="GL111" i="9" a="1"/>
  <c r="GL111" i="9" s="1"/>
  <c r="AD111" i="14" s="1"/>
  <c r="GJ111" i="9" a="1"/>
  <c r="GJ111" i="9" s="1"/>
  <c r="GO111" i="9" a="1"/>
  <c r="GO111" i="9" s="1"/>
  <c r="N111" i="15" s="1"/>
  <c r="GI111" i="9" a="1"/>
  <c r="GI111" i="9" s="1"/>
  <c r="Z111" i="10" s="1"/>
  <c r="AB114" i="8" s="1"/>
  <c r="GK111" i="9" a="1"/>
  <c r="GK111" i="9" s="1"/>
  <c r="GM111" i="9" a="1"/>
  <c r="GM111" i="9" s="1"/>
  <c r="EJ107" i="9" a="1"/>
  <c r="EJ107" i="9" s="1"/>
  <c r="EH107" i="9" a="1"/>
  <c r="EH107" i="9" s="1"/>
  <c r="Q107" i="14" s="1"/>
  <c r="EF107" i="9" a="1"/>
  <c r="EF107" i="9" s="1"/>
  <c r="EK107" i="9" a="1"/>
  <c r="EK107" i="9" s="1"/>
  <c r="J107" i="15" s="1"/>
  <c r="EI107" i="9" a="1"/>
  <c r="EI107" i="9" s="1"/>
  <c r="EG107" i="9" a="1"/>
  <c r="EG107" i="9" s="1"/>
  <c r="EE107" i="9" a="1"/>
  <c r="EE107" i="9" s="1"/>
  <c r="T107" i="10" s="1"/>
  <c r="I110" i="7" s="1"/>
  <c r="O110" i="7" s="1"/>
  <c r="IJ106" i="9" a="1"/>
  <c r="IJ106" i="9" s="1"/>
  <c r="IH106" i="9" a="1"/>
  <c r="IH106" i="9" s="1"/>
  <c r="AL106" i="14" s="1"/>
  <c r="IF106" i="9" a="1"/>
  <c r="IF106" i="9" s="1"/>
  <c r="IK106" i="9" a="1"/>
  <c r="IK106" i="9" s="1"/>
  <c r="T106" i="15" s="1"/>
  <c r="II106" i="9" a="1"/>
  <c r="II106" i="9" s="1"/>
  <c r="IG106" i="9" a="1"/>
  <c r="IG106" i="9" s="1"/>
  <c r="IE106" i="9" a="1"/>
  <c r="IE106" i="9" s="1"/>
  <c r="AF106" i="10" s="1"/>
  <c r="AJ109" i="8" s="1"/>
  <c r="DL106" i="9" a="1"/>
  <c r="DL106" i="9" s="1"/>
  <c r="DJ106" i="9" a="1"/>
  <c r="DJ106" i="9" s="1"/>
  <c r="N106" i="14" s="1"/>
  <c r="DH106" i="9" a="1"/>
  <c r="DH106" i="9" s="1"/>
  <c r="DM106" i="9" a="1"/>
  <c r="DM106" i="9" s="1"/>
  <c r="G106" i="15" s="1"/>
  <c r="DK106" i="9" a="1"/>
  <c r="DK106" i="9" s="1"/>
  <c r="DI106" i="9" a="1"/>
  <c r="DI106" i="9" s="1"/>
  <c r="DG106" i="9" a="1"/>
  <c r="DG106" i="9" s="1"/>
  <c r="Q106" i="10" s="1"/>
  <c r="F109" i="7" s="1"/>
  <c r="L109" i="7" s="1"/>
  <c r="L106" i="9" a="1"/>
  <c r="L106" i="9" s="1"/>
  <c r="J106" i="9" a="1"/>
  <c r="J106" i="9" s="1"/>
  <c r="H106" i="9" a="1"/>
  <c r="H106" i="9" s="1"/>
  <c r="M106" i="9" a="1"/>
  <c r="M106" i="9" s="1"/>
  <c r="K106" i="9" a="1"/>
  <c r="K106" i="9" s="1"/>
  <c r="I106" i="9" a="1"/>
  <c r="I106" i="9" s="1"/>
  <c r="G106" i="9" a="1"/>
  <c r="G106" i="9" s="1"/>
  <c r="O168" i="12" s="1"/>
  <c r="GV103" i="9" a="1"/>
  <c r="GV103" i="9" s="1"/>
  <c r="GT103" i="9" a="1"/>
  <c r="GT103" i="9" s="1"/>
  <c r="AE103" i="14" s="1"/>
  <c r="GR103" i="9" a="1"/>
  <c r="GR103" i="9" s="1"/>
  <c r="GW103" i="9" a="1"/>
  <c r="GW103" i="9" s="1"/>
  <c r="O103" i="15" s="1"/>
  <c r="GU103" i="9" a="1"/>
  <c r="GU103" i="9" s="1"/>
  <c r="GS103" i="9" a="1"/>
  <c r="GS103" i="9" s="1"/>
  <c r="GQ103" i="9" a="1"/>
  <c r="GQ103" i="9" s="1"/>
  <c r="AA103" i="10" s="1"/>
  <c r="AC106" i="8" s="1"/>
  <c r="BP103" i="9" a="1"/>
  <c r="BP103" i="9" s="1"/>
  <c r="BN103" i="9" a="1"/>
  <c r="BN103" i="9" s="1"/>
  <c r="J103" i="14" s="1"/>
  <c r="K103" i="14" s="1"/>
  <c r="BL103" i="9" a="1"/>
  <c r="BL103" i="9" s="1"/>
  <c r="BQ103" i="9" a="1"/>
  <c r="BQ103" i="9" s="1"/>
  <c r="F103" i="15" s="1"/>
  <c r="BO103" i="9" a="1"/>
  <c r="BO103" i="9" s="1"/>
  <c r="BM103" i="9" a="1"/>
  <c r="BM103" i="9" s="1"/>
  <c r="BK103" i="9" a="1"/>
  <c r="BK103" i="9" s="1"/>
  <c r="L103" i="10" s="1"/>
  <c r="G122" i="6"/>
  <c r="H122" i="6" s="1"/>
  <c r="F122" i="6"/>
  <c r="I118" i="15"/>
  <c r="DE118" i="9"/>
  <c r="P119" i="7"/>
  <c r="IR110" i="9" a="1"/>
  <c r="IR110" i="9" s="1"/>
  <c r="IP110" i="9" a="1"/>
  <c r="IP110" i="9" s="1"/>
  <c r="AM110" i="14" s="1"/>
  <c r="IN110" i="9" a="1"/>
  <c r="IN110" i="9" s="1"/>
  <c r="IS110" i="9" a="1"/>
  <c r="IS110" i="9" s="1"/>
  <c r="U110" i="15" s="1"/>
  <c r="IQ110" i="9" a="1"/>
  <c r="IQ110" i="9" s="1"/>
  <c r="IO110" i="9" a="1"/>
  <c r="IO110" i="9" s="1"/>
  <c r="IM110" i="9" a="1"/>
  <c r="IM110" i="9" s="1"/>
  <c r="AG110" i="10" s="1"/>
  <c r="AK113" i="8" s="1"/>
  <c r="DT110" i="9" a="1"/>
  <c r="DT110" i="9" s="1"/>
  <c r="DR110" i="9" a="1"/>
  <c r="DR110" i="9" s="1"/>
  <c r="O110" i="14" s="1"/>
  <c r="DP110" i="9" a="1"/>
  <c r="DP110" i="9" s="1"/>
  <c r="DU110" i="9" a="1"/>
  <c r="DU110" i="9" s="1"/>
  <c r="H110" i="15" s="1"/>
  <c r="DS110" i="9" a="1"/>
  <c r="DS110" i="9" s="1"/>
  <c r="DQ110" i="9" a="1"/>
  <c r="DQ110" i="9" s="1"/>
  <c r="DO110" i="9" a="1"/>
  <c r="DO110" i="9" s="1"/>
  <c r="R110" i="10" s="1"/>
  <c r="G113" i="7" s="1"/>
  <c r="M113" i="7" s="1"/>
  <c r="M111" i="7"/>
  <c r="G111" i="6"/>
  <c r="H111" i="6" s="1"/>
  <c r="F111" i="6"/>
  <c r="ER107" i="9" a="1"/>
  <c r="ER107" i="9" s="1"/>
  <c r="EP107" i="9" a="1"/>
  <c r="EP107" i="9" s="1"/>
  <c r="R107" i="14" s="1"/>
  <c r="EN107" i="9" a="1"/>
  <c r="EN107" i="9" s="1"/>
  <c r="ES107" i="9" a="1"/>
  <c r="ES107" i="9" s="1"/>
  <c r="K107" i="15" s="1"/>
  <c r="EQ107" i="9" a="1"/>
  <c r="EQ107" i="9" s="1"/>
  <c r="EO107" i="9" a="1"/>
  <c r="EO107" i="9" s="1"/>
  <c r="EM107" i="9" a="1"/>
  <c r="EM107" i="9" s="1"/>
  <c r="U107" i="10" s="1"/>
  <c r="J110" i="7" s="1"/>
  <c r="P110" i="7" s="1"/>
  <c r="HL106" i="9" a="1"/>
  <c r="HL106" i="9" s="1"/>
  <c r="HJ106" i="9" a="1"/>
  <c r="HJ106" i="9" s="1"/>
  <c r="AH106" i="14" s="1"/>
  <c r="HH106" i="9" a="1"/>
  <c r="HH106" i="9" s="1"/>
  <c r="HM106" i="9" a="1"/>
  <c r="HM106" i="9" s="1"/>
  <c r="Q106" i="15" s="1"/>
  <c r="HK106" i="9" a="1"/>
  <c r="HK106" i="9" s="1"/>
  <c r="HI106" i="9" a="1"/>
  <c r="HI106" i="9" s="1"/>
  <c r="HG106" i="9" a="1"/>
  <c r="HG106" i="9" s="1"/>
  <c r="AC106" i="10" s="1"/>
  <c r="AF109" i="8" s="1"/>
  <c r="CF106" i="9" a="1"/>
  <c r="CF106" i="9" s="1"/>
  <c r="CD106" i="9" a="1"/>
  <c r="CD106" i="9" s="1"/>
  <c r="CB106" i="9" a="1"/>
  <c r="CB106" i="9" s="1"/>
  <c r="CG106" i="9" a="1"/>
  <c r="CG106" i="9" s="1"/>
  <c r="CE106" i="9" a="1"/>
  <c r="CE106" i="9" s="1"/>
  <c r="CC106" i="9" a="1"/>
  <c r="CC106" i="9" s="1"/>
  <c r="CA106" i="9" a="1"/>
  <c r="CA106" i="9" s="1"/>
  <c r="N106" i="10" s="1"/>
  <c r="G105" i="14"/>
  <c r="IB104" i="9" a="1"/>
  <c r="IB104" i="9" s="1"/>
  <c r="HZ104" i="9" a="1"/>
  <c r="HZ104" i="9" s="1"/>
  <c r="AK104" i="14" s="1"/>
  <c r="AN104" i="14" s="1"/>
  <c r="HX104" i="9" a="1"/>
  <c r="HX104" i="9" s="1"/>
  <c r="IC104" i="9" a="1"/>
  <c r="IC104" i="9" s="1"/>
  <c r="S104" i="15" s="1"/>
  <c r="IA104" i="9" a="1"/>
  <c r="IA104" i="9" s="1"/>
  <c r="HY104" i="9" a="1"/>
  <c r="HY104" i="9" s="1"/>
  <c r="HW104" i="9" a="1"/>
  <c r="HW104" i="9" s="1"/>
  <c r="AE104" i="10" s="1"/>
  <c r="AI107" i="8" s="1"/>
  <c r="AL107" i="8" s="1"/>
  <c r="CV104" i="9" a="1"/>
  <c r="CV104" i="9" s="1"/>
  <c r="CT104" i="9" a="1"/>
  <c r="CT104" i="9" s="1"/>
  <c r="CR104" i="9" a="1"/>
  <c r="CR104" i="9" s="1"/>
  <c r="CS104" i="9" a="1"/>
  <c r="CS104" i="9" s="1"/>
  <c r="CQ104" i="9" a="1"/>
  <c r="CQ104" i="9" s="1"/>
  <c r="P104" i="10" s="1"/>
  <c r="CW104" i="9" a="1"/>
  <c r="CW104" i="9" s="1"/>
  <c r="CU104" i="9" a="1"/>
  <c r="CU104" i="9" s="1"/>
  <c r="HD103" i="9" a="1"/>
  <c r="HD103" i="9" s="1"/>
  <c r="HB103" i="9" a="1"/>
  <c r="HB103" i="9" s="1"/>
  <c r="AF103" i="14" s="1"/>
  <c r="GZ103" i="9" a="1"/>
  <c r="GZ103" i="9" s="1"/>
  <c r="GY103" i="9" a="1"/>
  <c r="GY103" i="9" s="1"/>
  <c r="AB103" i="10" s="1"/>
  <c r="AD106" i="8" s="1"/>
  <c r="HE103" i="9" a="1"/>
  <c r="HE103" i="9" s="1"/>
  <c r="P103" i="15" s="1"/>
  <c r="HC103" i="9" a="1"/>
  <c r="HC103" i="9" s="1"/>
  <c r="HA103" i="9" a="1"/>
  <c r="HA103" i="9" s="1"/>
  <c r="FP100" i="9" a="1"/>
  <c r="FP100" i="9" s="1"/>
  <c r="FN100" i="9" a="1"/>
  <c r="FN100" i="9" s="1"/>
  <c r="FL100" i="9" a="1"/>
  <c r="FL100" i="9" s="1"/>
  <c r="FQ100" i="9" a="1"/>
  <c r="FQ100" i="9" s="1"/>
  <c r="FM100" i="9" a="1"/>
  <c r="FM100" i="9" s="1"/>
  <c r="FO100" i="9" a="1"/>
  <c r="FO100" i="9" s="1"/>
  <c r="FK100" i="9" a="1"/>
  <c r="FK100" i="9" s="1"/>
  <c r="W100" i="10" s="1"/>
  <c r="AJ100" i="9" a="1"/>
  <c r="AJ100" i="9" s="1"/>
  <c r="AH100" i="9" a="1"/>
  <c r="AH100" i="9" s="1"/>
  <c r="H100" i="14" s="1"/>
  <c r="L100" i="14" s="1"/>
  <c r="D100" i="14" s="1"/>
  <c r="AF100" i="9" a="1"/>
  <c r="AF100" i="9" s="1"/>
  <c r="AK100" i="9" a="1"/>
  <c r="AK100" i="9" s="1"/>
  <c r="D100" i="15" s="1"/>
  <c r="AG100" i="9" a="1"/>
  <c r="AG100" i="9" s="1"/>
  <c r="AI100" i="9" a="1"/>
  <c r="AI100" i="9" s="1"/>
  <c r="AE100" i="9" a="1"/>
  <c r="AE100" i="9" s="1"/>
  <c r="H100" i="10" s="1"/>
  <c r="GV96" i="9" a="1"/>
  <c r="GV96" i="9" s="1"/>
  <c r="GT96" i="9" a="1"/>
  <c r="GT96" i="9" s="1"/>
  <c r="AE96" i="14" s="1"/>
  <c r="GR96" i="9" a="1"/>
  <c r="GR96" i="9" s="1"/>
  <c r="GU96" i="9" a="1"/>
  <c r="GU96" i="9" s="1"/>
  <c r="GQ96" i="9" a="1"/>
  <c r="GQ96" i="9" s="1"/>
  <c r="AA96" i="10" s="1"/>
  <c r="AC99" i="8" s="1"/>
  <c r="AE99" i="8" s="1"/>
  <c r="GW96" i="9" a="1"/>
  <c r="GW96" i="9" s="1"/>
  <c r="O96" i="15" s="1"/>
  <c r="GS96" i="9" a="1"/>
  <c r="GS96" i="9" s="1"/>
  <c r="BP96" i="9" a="1"/>
  <c r="BP96" i="9" s="1"/>
  <c r="BN96" i="9" a="1"/>
  <c r="BN96" i="9" s="1"/>
  <c r="J96" i="14" s="1"/>
  <c r="K96" i="14" s="1"/>
  <c r="BL96" i="9" a="1"/>
  <c r="BL96" i="9" s="1"/>
  <c r="BO96" i="9" a="1"/>
  <c r="BO96" i="9" s="1"/>
  <c r="BK96" i="9" a="1"/>
  <c r="BK96" i="9" s="1"/>
  <c r="L96" i="10" s="1"/>
  <c r="BQ96" i="9" a="1"/>
  <c r="BQ96" i="9" s="1"/>
  <c r="F96" i="15" s="1"/>
  <c r="BM96" i="9" a="1"/>
  <c r="BM96" i="9" s="1"/>
  <c r="AG119" i="14"/>
  <c r="BQ117" i="9" a="1"/>
  <c r="BQ117" i="9" s="1"/>
  <c r="F117" i="15" s="1"/>
  <c r="BO117" i="9" a="1"/>
  <c r="BO117" i="9" s="1"/>
  <c r="BM117" i="9" a="1"/>
  <c r="BM117" i="9" s="1"/>
  <c r="BK117" i="9" a="1"/>
  <c r="BK117" i="9" s="1"/>
  <c r="L117" i="10" s="1"/>
  <c r="BN117" i="9" a="1"/>
  <c r="BN117" i="9" s="1"/>
  <c r="J117" i="14" s="1"/>
  <c r="BL117" i="9" a="1"/>
  <c r="BL117" i="9" s="1"/>
  <c r="BP117" i="9" a="1"/>
  <c r="BP117" i="9" s="1"/>
  <c r="DT113" i="9" a="1"/>
  <c r="DT113" i="9" s="1"/>
  <c r="DP113" i="9" a="1"/>
  <c r="DP113" i="9" s="1"/>
  <c r="DS113" i="9" a="1"/>
  <c r="DS113" i="9" s="1"/>
  <c r="DO113" i="9" a="1"/>
  <c r="DO113" i="9" s="1"/>
  <c r="R113" i="10" s="1"/>
  <c r="G116" i="7" s="1"/>
  <c r="DR113" i="9" a="1"/>
  <c r="DR113" i="9" s="1"/>
  <c r="O113" i="14" s="1"/>
  <c r="DU113" i="9" a="1"/>
  <c r="DU113" i="9" s="1"/>
  <c r="H113" i="15" s="1"/>
  <c r="DQ113" i="9" a="1"/>
  <c r="DQ113" i="9" s="1"/>
  <c r="IR113" i="9" a="1"/>
  <c r="IR113" i="9" s="1"/>
  <c r="IP113" i="9" a="1"/>
  <c r="IP113" i="9" s="1"/>
  <c r="AM113" i="14" s="1"/>
  <c r="IN113" i="9" a="1"/>
  <c r="IN113" i="9" s="1"/>
  <c r="IS113" i="9" a="1"/>
  <c r="IS113" i="9" s="1"/>
  <c r="U113" i="15" s="1"/>
  <c r="IQ113" i="9" a="1"/>
  <c r="IQ113" i="9" s="1"/>
  <c r="IO113" i="9" a="1"/>
  <c r="IO113" i="9" s="1"/>
  <c r="IM113" i="9" a="1"/>
  <c r="IM113" i="9" s="1"/>
  <c r="AG113" i="10" s="1"/>
  <c r="AK116" i="8" s="1"/>
  <c r="HE113" i="9" a="1"/>
  <c r="HE113" i="9" s="1"/>
  <c r="P113" i="15" s="1"/>
  <c r="HC113" i="9" a="1"/>
  <c r="HC113" i="9" s="1"/>
  <c r="HA113" i="9" a="1"/>
  <c r="HA113" i="9" s="1"/>
  <c r="GY113" i="9" a="1"/>
  <c r="GY113" i="9" s="1"/>
  <c r="AB113" i="10" s="1"/>
  <c r="AD116" i="8" s="1"/>
  <c r="HD113" i="9" a="1"/>
  <c r="HD113" i="9" s="1"/>
  <c r="HB113" i="9" a="1"/>
  <c r="HB113" i="9" s="1"/>
  <c r="AF113" i="14" s="1"/>
  <c r="GZ113" i="9" a="1"/>
  <c r="GZ113" i="9" s="1"/>
  <c r="CN113" i="9" a="1"/>
  <c r="CN113" i="9" s="1"/>
  <c r="CL113" i="9" a="1"/>
  <c r="CL113" i="9" s="1"/>
  <c r="CJ113" i="9" a="1"/>
  <c r="CJ113" i="9" s="1"/>
  <c r="CO113" i="9" a="1"/>
  <c r="CO113" i="9" s="1"/>
  <c r="CM113" i="9" a="1"/>
  <c r="CM113" i="9" s="1"/>
  <c r="CK113" i="9" a="1"/>
  <c r="CK113" i="9" s="1"/>
  <c r="CI113" i="9" a="1"/>
  <c r="CI113" i="9" s="1"/>
  <c r="O113" i="10" s="1"/>
  <c r="HT113" i="9" a="1"/>
  <c r="HT113" i="9" s="1"/>
  <c r="HR113" i="9" a="1"/>
  <c r="HR113" i="9" s="1"/>
  <c r="AI113" i="14" s="1"/>
  <c r="AJ113" i="14" s="1"/>
  <c r="HP113" i="9" a="1"/>
  <c r="HP113" i="9" s="1"/>
  <c r="HU113" i="9" a="1"/>
  <c r="HU113" i="9" s="1"/>
  <c r="R113" i="15" s="1"/>
  <c r="HS113" i="9" a="1"/>
  <c r="HS113" i="9" s="1"/>
  <c r="HQ113" i="9" a="1"/>
  <c r="HQ113" i="9" s="1"/>
  <c r="HO113" i="9" a="1"/>
  <c r="HO113" i="9" s="1"/>
  <c r="AD113" i="10" s="1"/>
  <c r="AG116" i="8" s="1"/>
  <c r="HT112" i="9" a="1"/>
  <c r="HT112" i="9" s="1"/>
  <c r="HP112" i="9" a="1"/>
  <c r="HP112" i="9" s="1"/>
  <c r="HS112" i="9" a="1"/>
  <c r="HS112" i="9" s="1"/>
  <c r="HO112" i="9" a="1"/>
  <c r="HO112" i="9" s="1"/>
  <c r="AD112" i="10" s="1"/>
  <c r="AG115" i="8" s="1"/>
  <c r="HR112" i="9" a="1"/>
  <c r="HR112" i="9" s="1"/>
  <c r="AI112" i="14" s="1"/>
  <c r="HU112" i="9" a="1"/>
  <c r="HU112" i="9" s="1"/>
  <c r="R112" i="15" s="1"/>
  <c r="HQ112" i="9" a="1"/>
  <c r="HQ112" i="9" s="1"/>
  <c r="K112" i="14"/>
  <c r="L112" i="14" s="1"/>
  <c r="T112" i="9" a="1"/>
  <c r="T112" i="9" s="1"/>
  <c r="R112" i="9" a="1"/>
  <c r="R112" i="9" s="1"/>
  <c r="E112" i="14" s="1"/>
  <c r="P112" i="9" a="1"/>
  <c r="P112" i="9" s="1"/>
  <c r="S112" i="9" a="1"/>
  <c r="S112" i="9" s="1"/>
  <c r="U112" i="9" a="1"/>
  <c r="U112" i="9" s="1"/>
  <c r="B112" i="15" s="1"/>
  <c r="O112" i="9" a="1"/>
  <c r="O112" i="9" s="1"/>
  <c r="F112" i="10" s="1"/>
  <c r="Q112" i="9" a="1"/>
  <c r="Q112" i="9" s="1"/>
  <c r="EZ112" i="9" a="1"/>
  <c r="EZ112" i="9" s="1"/>
  <c r="EX112" i="9" a="1"/>
  <c r="EX112" i="9" s="1"/>
  <c r="W112" i="14" s="1"/>
  <c r="X112" i="14" s="1"/>
  <c r="T112" i="14" s="1"/>
  <c r="EV112" i="9" a="1"/>
  <c r="EV112" i="9" s="1"/>
  <c r="EU112" i="9" a="1"/>
  <c r="EU112" i="9" s="1"/>
  <c r="J177" i="12" s="1"/>
  <c r="Q115" i="8" s="1"/>
  <c r="R115" i="8" s="1"/>
  <c r="X115" i="8" s="1"/>
  <c r="S114" i="3" s="1"/>
  <c r="EW112" i="9" a="1"/>
  <c r="EW112" i="9" s="1"/>
  <c r="EY112" i="9" a="1"/>
  <c r="EY112" i="9" s="1"/>
  <c r="FA112" i="9" a="1"/>
  <c r="FA112" i="9" s="1"/>
  <c r="IB112" i="9" a="1"/>
  <c r="IB112" i="9" s="1"/>
  <c r="HZ112" i="9" a="1"/>
  <c r="HZ112" i="9" s="1"/>
  <c r="AK112" i="14" s="1"/>
  <c r="AN112" i="14" s="1"/>
  <c r="HX112" i="9" a="1"/>
  <c r="HX112" i="9" s="1"/>
  <c r="IC112" i="9" a="1"/>
  <c r="IC112" i="9" s="1"/>
  <c r="S112" i="15" s="1"/>
  <c r="IA112" i="9" a="1"/>
  <c r="IA112" i="9" s="1"/>
  <c r="HY112" i="9" a="1"/>
  <c r="HY112" i="9" s="1"/>
  <c r="HW112" i="9" a="1"/>
  <c r="HW112" i="9" s="1"/>
  <c r="AE112" i="10" s="1"/>
  <c r="AI115" i="8" s="1"/>
  <c r="AL115" i="8" s="1"/>
  <c r="FA111" i="9" a="1"/>
  <c r="FA111" i="9" s="1"/>
  <c r="EY111" i="9" a="1"/>
  <c r="EY111" i="9" s="1"/>
  <c r="EW111" i="9" a="1"/>
  <c r="EW111" i="9" s="1"/>
  <c r="EU111" i="9" a="1"/>
  <c r="EU111" i="9" s="1"/>
  <c r="J173" i="12" s="1"/>
  <c r="Q114" i="8" s="1"/>
  <c r="R114" i="8" s="1"/>
  <c r="X114" i="8" s="1"/>
  <c r="S113" i="3" s="1"/>
  <c r="EZ111" i="9" a="1"/>
  <c r="EZ111" i="9" s="1"/>
  <c r="EX111" i="9" a="1"/>
  <c r="EX111" i="9" s="1"/>
  <c r="W111" i="14" s="1"/>
  <c r="X111" i="14" s="1"/>
  <c r="T111" i="14" s="1"/>
  <c r="EV111" i="9" a="1"/>
  <c r="EV111" i="9" s="1"/>
  <c r="U111" i="9" a="1"/>
  <c r="U111" i="9" s="1"/>
  <c r="B111" i="15" s="1"/>
  <c r="S111" i="9" a="1"/>
  <c r="S111" i="9" s="1"/>
  <c r="Q111" i="9" a="1"/>
  <c r="Q111" i="9" s="1"/>
  <c r="O111" i="9" a="1"/>
  <c r="O111" i="9" s="1"/>
  <c r="F111" i="10" s="1"/>
  <c r="T111" i="9" a="1"/>
  <c r="T111" i="9" s="1"/>
  <c r="R111" i="9" a="1"/>
  <c r="R111" i="9" s="1"/>
  <c r="E111" i="14" s="1"/>
  <c r="P111" i="9" a="1"/>
  <c r="P111" i="9" s="1"/>
  <c r="EC110" i="9" a="1"/>
  <c r="EC110" i="9" s="1"/>
  <c r="EA110" i="9" a="1"/>
  <c r="EA110" i="9" s="1"/>
  <c r="DC110" i="9" s="1"/>
  <c r="DY110" i="9" a="1"/>
  <c r="DY110" i="9" s="1"/>
  <c r="DA110" i="9" s="1"/>
  <c r="DW110" i="9" a="1"/>
  <c r="DW110" i="9" s="1"/>
  <c r="EB110" i="9" a="1"/>
  <c r="EB110" i="9" s="1"/>
  <c r="DD110" i="9" s="1"/>
  <c r="DZ110" i="9" a="1"/>
  <c r="DZ110" i="9" s="1"/>
  <c r="DX110" i="9" a="1"/>
  <c r="DX110" i="9" s="1"/>
  <c r="CZ110" i="9" s="1"/>
  <c r="L113" i="7"/>
  <c r="IC109" i="9" a="1"/>
  <c r="IC109" i="9" s="1"/>
  <c r="S109" i="15" s="1"/>
  <c r="IA109" i="9" a="1"/>
  <c r="IA109" i="9" s="1"/>
  <c r="HY109" i="9" a="1"/>
  <c r="HY109" i="9" s="1"/>
  <c r="HW109" i="9" a="1"/>
  <c r="HW109" i="9" s="1"/>
  <c r="AE109" i="10" s="1"/>
  <c r="AI112" i="8" s="1"/>
  <c r="AL112" i="8" s="1"/>
  <c r="IB109" i="9" a="1"/>
  <c r="IB109" i="9" s="1"/>
  <c r="HZ109" i="9" a="1"/>
  <c r="HZ109" i="9" s="1"/>
  <c r="AK109" i="14" s="1"/>
  <c r="AN109" i="14" s="1"/>
  <c r="HX109" i="9" a="1"/>
  <c r="HX109" i="9" s="1"/>
  <c r="IK108" i="9" a="1"/>
  <c r="IK108" i="9" s="1"/>
  <c r="T108" i="15" s="1"/>
  <c r="II108" i="9" a="1"/>
  <c r="II108" i="9" s="1"/>
  <c r="IG108" i="9" a="1"/>
  <c r="IG108" i="9" s="1"/>
  <c r="IE108" i="9" a="1"/>
  <c r="IE108" i="9" s="1"/>
  <c r="AF108" i="10" s="1"/>
  <c r="AJ111" i="8" s="1"/>
  <c r="IJ108" i="9" a="1"/>
  <c r="IJ108" i="9" s="1"/>
  <c r="IH108" i="9" a="1"/>
  <c r="IH108" i="9" s="1"/>
  <c r="AL108" i="14" s="1"/>
  <c r="IF108" i="9" a="1"/>
  <c r="IF108" i="9" s="1"/>
  <c r="I108" i="15"/>
  <c r="DE108" i="9"/>
  <c r="DM108" i="9" a="1"/>
  <c r="DM108" i="9" s="1"/>
  <c r="G108" i="15" s="1"/>
  <c r="DK108" i="9" a="1"/>
  <c r="DK108" i="9" s="1"/>
  <c r="DI108" i="9" a="1"/>
  <c r="DI108" i="9" s="1"/>
  <c r="DG108" i="9" a="1"/>
  <c r="DG108" i="9" s="1"/>
  <c r="Q108" i="10" s="1"/>
  <c r="F111" i="7" s="1"/>
  <c r="L111" i="7" s="1"/>
  <c r="DL108" i="9" a="1"/>
  <c r="DL108" i="9" s="1"/>
  <c r="DJ108" i="9" a="1"/>
  <c r="DJ108" i="9" s="1"/>
  <c r="N108" i="14" s="1"/>
  <c r="DH108" i="9" a="1"/>
  <c r="DH108" i="9" s="1"/>
  <c r="M108" i="9" a="1"/>
  <c r="M108" i="9" s="1"/>
  <c r="K108" i="9" a="1"/>
  <c r="K108" i="9" s="1"/>
  <c r="I108" i="9" a="1"/>
  <c r="I108" i="9" s="1"/>
  <c r="G108" i="9" a="1"/>
  <c r="G108" i="9" s="1"/>
  <c r="O170" i="12" s="1"/>
  <c r="K111" i="6" s="1"/>
  <c r="L111" i="6" s="1"/>
  <c r="M111" i="6" s="1"/>
  <c r="L108" i="9" a="1"/>
  <c r="L108" i="9" s="1"/>
  <c r="J108" i="9" a="1"/>
  <c r="J108" i="9" s="1"/>
  <c r="H108" i="9" a="1"/>
  <c r="H108" i="9" s="1"/>
  <c r="FA107" i="9" a="1"/>
  <c r="FA107" i="9" s="1"/>
  <c r="EY107" i="9" a="1"/>
  <c r="EY107" i="9" s="1"/>
  <c r="EW107" i="9" a="1"/>
  <c r="EW107" i="9" s="1"/>
  <c r="EU107" i="9" a="1"/>
  <c r="EU107" i="9" s="1"/>
  <c r="J169" i="12" s="1"/>
  <c r="Q110" i="8" s="1"/>
  <c r="R110" i="8" s="1"/>
  <c r="EZ107" i="9" a="1"/>
  <c r="EZ107" i="9" s="1"/>
  <c r="EX107" i="9" a="1"/>
  <c r="EX107" i="9" s="1"/>
  <c r="W107" i="14" s="1"/>
  <c r="X107" i="14" s="1"/>
  <c r="T107" i="14" s="1"/>
  <c r="EV107" i="9" a="1"/>
  <c r="EV107" i="9" s="1"/>
  <c r="U107" i="9" a="1"/>
  <c r="U107" i="9" s="1"/>
  <c r="B107" i="15" s="1"/>
  <c r="S107" i="9" a="1"/>
  <c r="S107" i="9" s="1"/>
  <c r="Q107" i="9" a="1"/>
  <c r="Q107" i="9" s="1"/>
  <c r="O107" i="9" a="1"/>
  <c r="O107" i="9" s="1"/>
  <c r="F107" i="10" s="1"/>
  <c r="T107" i="9" a="1"/>
  <c r="T107" i="9" s="1"/>
  <c r="R107" i="9" a="1"/>
  <c r="R107" i="9" s="1"/>
  <c r="E107" i="14" s="1"/>
  <c r="P107" i="9" a="1"/>
  <c r="P107" i="9" s="1"/>
  <c r="EC106" i="9" a="1"/>
  <c r="EC106" i="9" s="1"/>
  <c r="EA106" i="9" a="1"/>
  <c r="EA106" i="9" s="1"/>
  <c r="DC106" i="9" s="1"/>
  <c r="DY106" i="9" a="1"/>
  <c r="DY106" i="9" s="1"/>
  <c r="DA106" i="9" s="1"/>
  <c r="DW106" i="9" a="1"/>
  <c r="DW106" i="9" s="1"/>
  <c r="EB106" i="9" a="1"/>
  <c r="EB106" i="9" s="1"/>
  <c r="DD106" i="9" s="1"/>
  <c r="DZ106" i="9" a="1"/>
  <c r="DZ106" i="9" s="1"/>
  <c r="DX106" i="9" a="1"/>
  <c r="DX106" i="9" s="1"/>
  <c r="CZ106" i="9" s="1"/>
  <c r="IC105" i="9" a="1"/>
  <c r="IC105" i="9" s="1"/>
  <c r="S105" i="15" s="1"/>
  <c r="IA105" i="9" a="1"/>
  <c r="IA105" i="9" s="1"/>
  <c r="HY105" i="9" a="1"/>
  <c r="HY105" i="9" s="1"/>
  <c r="HW105" i="9" a="1"/>
  <c r="HW105" i="9" s="1"/>
  <c r="AE105" i="10" s="1"/>
  <c r="AI108" i="8" s="1"/>
  <c r="AL108" i="8" s="1"/>
  <c r="IB105" i="9" a="1"/>
  <c r="IB105" i="9" s="1"/>
  <c r="HZ105" i="9" a="1"/>
  <c r="HZ105" i="9" s="1"/>
  <c r="AK105" i="14" s="1"/>
  <c r="AN105" i="14" s="1"/>
  <c r="HX105" i="9" a="1"/>
  <c r="HX105" i="9" s="1"/>
  <c r="CW105" i="9" a="1"/>
  <c r="CW105" i="9" s="1"/>
  <c r="CU105" i="9" a="1"/>
  <c r="CU105" i="9" s="1"/>
  <c r="CS105" i="9" a="1"/>
  <c r="CS105" i="9" s="1"/>
  <c r="CQ105" i="9" a="1"/>
  <c r="CQ105" i="9" s="1"/>
  <c r="P105" i="10" s="1"/>
  <c r="CV105" i="9" a="1"/>
  <c r="CV105" i="9" s="1"/>
  <c r="CT105" i="9" a="1"/>
  <c r="CT105" i="9" s="1"/>
  <c r="CR105" i="9" a="1"/>
  <c r="CR105" i="9" s="1"/>
  <c r="HE104" i="9" a="1"/>
  <c r="HE104" i="9" s="1"/>
  <c r="P104" i="15" s="1"/>
  <c r="HC104" i="9" a="1"/>
  <c r="HC104" i="9" s="1"/>
  <c r="HA104" i="9" a="1"/>
  <c r="HA104" i="9" s="1"/>
  <c r="GY104" i="9" a="1"/>
  <c r="GY104" i="9" s="1"/>
  <c r="AB104" i="10" s="1"/>
  <c r="AD107" i="8" s="1"/>
  <c r="HD104" i="9" a="1"/>
  <c r="HD104" i="9" s="1"/>
  <c r="HB104" i="9" a="1"/>
  <c r="HB104" i="9" s="1"/>
  <c r="AF104" i="14" s="1"/>
  <c r="GZ104" i="9" a="1"/>
  <c r="GZ104" i="9" s="1"/>
  <c r="IS103" i="9" a="1"/>
  <c r="IS103" i="9" s="1"/>
  <c r="U103" i="15" s="1"/>
  <c r="IQ103" i="9" a="1"/>
  <c r="IQ103" i="9" s="1"/>
  <c r="IO103" i="9" a="1"/>
  <c r="IO103" i="9" s="1"/>
  <c r="IM103" i="9" a="1"/>
  <c r="IM103" i="9" s="1"/>
  <c r="AG103" i="10" s="1"/>
  <c r="AK106" i="8" s="1"/>
  <c r="IR103" i="9" a="1"/>
  <c r="IR103" i="9" s="1"/>
  <c r="IP103" i="9" a="1"/>
  <c r="IP103" i="9" s="1"/>
  <c r="AM103" i="14" s="1"/>
  <c r="IN103" i="9" a="1"/>
  <c r="IN103" i="9" s="1"/>
  <c r="DU103" i="9" a="1"/>
  <c r="DU103" i="9" s="1"/>
  <c r="H103" i="15" s="1"/>
  <c r="DS103" i="9" a="1"/>
  <c r="DS103" i="9" s="1"/>
  <c r="DQ103" i="9" a="1"/>
  <c r="DQ103" i="9" s="1"/>
  <c r="DO103" i="9" a="1"/>
  <c r="DO103" i="9" s="1"/>
  <c r="R103" i="10" s="1"/>
  <c r="G106" i="7" s="1"/>
  <c r="M106" i="7" s="1"/>
  <c r="DT103" i="9" a="1"/>
  <c r="DT103" i="9" s="1"/>
  <c r="DR103" i="9" a="1"/>
  <c r="DR103" i="9" s="1"/>
  <c r="O103" i="14" s="1"/>
  <c r="DP103" i="9" a="1"/>
  <c r="DP103" i="9" s="1"/>
  <c r="IC101" i="9" a="1"/>
  <c r="IC101" i="9" s="1"/>
  <c r="S101" i="15" s="1"/>
  <c r="IA101" i="9" a="1"/>
  <c r="IA101" i="9" s="1"/>
  <c r="HY101" i="9" a="1"/>
  <c r="HY101" i="9" s="1"/>
  <c r="HW101" i="9" a="1"/>
  <c r="HW101" i="9" s="1"/>
  <c r="AE101" i="10" s="1"/>
  <c r="AI104" i="8" s="1"/>
  <c r="AL104" i="8" s="1"/>
  <c r="IB101" i="9" a="1"/>
  <c r="IB101" i="9" s="1"/>
  <c r="HZ101" i="9" a="1"/>
  <c r="HZ101" i="9" s="1"/>
  <c r="AK101" i="14" s="1"/>
  <c r="AN101" i="14" s="1"/>
  <c r="HX101" i="9" a="1"/>
  <c r="HX101" i="9" s="1"/>
  <c r="CW101" i="9" a="1"/>
  <c r="CW101" i="9" s="1"/>
  <c r="CU101" i="9" a="1"/>
  <c r="CU101" i="9" s="1"/>
  <c r="CS101" i="9" a="1"/>
  <c r="CS101" i="9" s="1"/>
  <c r="CQ101" i="9" a="1"/>
  <c r="CQ101" i="9" s="1"/>
  <c r="P101" i="10" s="1"/>
  <c r="CV101" i="9" a="1"/>
  <c r="CV101" i="9" s="1"/>
  <c r="CT101" i="9" a="1"/>
  <c r="CT101" i="9" s="1"/>
  <c r="CR101" i="9" a="1"/>
  <c r="CR101" i="9" s="1"/>
  <c r="HD100" i="9" a="1"/>
  <c r="HD100" i="9" s="1"/>
  <c r="HB100" i="9" a="1"/>
  <c r="HB100" i="9" s="1"/>
  <c r="AF100" i="14" s="1"/>
  <c r="GZ100" i="9" a="1"/>
  <c r="GZ100" i="9" s="1"/>
  <c r="HE100" i="9" a="1"/>
  <c r="HE100" i="9" s="1"/>
  <c r="P100" i="15" s="1"/>
  <c r="HA100" i="9" a="1"/>
  <c r="HA100" i="9" s="1"/>
  <c r="HC100" i="9" a="1"/>
  <c r="HC100" i="9" s="1"/>
  <c r="GY100" i="9" a="1"/>
  <c r="GY100" i="9" s="1"/>
  <c r="AB100" i="10" s="1"/>
  <c r="AD103" i="8" s="1"/>
  <c r="IB97" i="9" a="1"/>
  <c r="IB97" i="9" s="1"/>
  <c r="HZ97" i="9" a="1"/>
  <c r="HZ97" i="9" s="1"/>
  <c r="AK97" i="14" s="1"/>
  <c r="AN97" i="14" s="1"/>
  <c r="HX97" i="9" a="1"/>
  <c r="HX97" i="9" s="1"/>
  <c r="IC97" i="9" a="1"/>
  <c r="IC97" i="9" s="1"/>
  <c r="S97" i="15" s="1"/>
  <c r="HY97" i="9" a="1"/>
  <c r="HY97" i="9" s="1"/>
  <c r="IA97" i="9" a="1"/>
  <c r="IA97" i="9" s="1"/>
  <c r="HW97" i="9" a="1"/>
  <c r="HW97" i="9" s="1"/>
  <c r="AE97" i="10" s="1"/>
  <c r="AI100" i="8" s="1"/>
  <c r="AL100" i="8" s="1"/>
  <c r="CV97" i="9" a="1"/>
  <c r="CV97" i="9" s="1"/>
  <c r="CT97" i="9" a="1"/>
  <c r="CT97" i="9" s="1"/>
  <c r="CR97" i="9" a="1"/>
  <c r="CR97" i="9" s="1"/>
  <c r="CW97" i="9" a="1"/>
  <c r="CW97" i="9" s="1"/>
  <c r="CS97" i="9" a="1"/>
  <c r="CS97" i="9" s="1"/>
  <c r="CU97" i="9" a="1"/>
  <c r="CU97" i="9" s="1"/>
  <c r="CQ97" i="9" a="1"/>
  <c r="CQ97" i="9" s="1"/>
  <c r="P97" i="10" s="1"/>
  <c r="HD96" i="9" a="1"/>
  <c r="HD96" i="9" s="1"/>
  <c r="HB96" i="9" a="1"/>
  <c r="HB96" i="9" s="1"/>
  <c r="AF96" i="14" s="1"/>
  <c r="GZ96" i="9" a="1"/>
  <c r="GZ96" i="9" s="1"/>
  <c r="HC96" i="9" a="1"/>
  <c r="HC96" i="9" s="1"/>
  <c r="GY96" i="9" a="1"/>
  <c r="GY96" i="9" s="1"/>
  <c r="AB96" i="10" s="1"/>
  <c r="AD99" i="8" s="1"/>
  <c r="HE96" i="9" a="1"/>
  <c r="HE96" i="9" s="1"/>
  <c r="P96" i="15" s="1"/>
  <c r="HA96" i="9" a="1"/>
  <c r="HA96" i="9" s="1"/>
  <c r="IB93" i="9" a="1"/>
  <c r="IB93" i="9" s="1"/>
  <c r="HZ93" i="9" a="1"/>
  <c r="HZ93" i="9" s="1"/>
  <c r="AK93" i="14" s="1"/>
  <c r="AN93" i="14" s="1"/>
  <c r="HX93" i="9" a="1"/>
  <c r="HX93" i="9" s="1"/>
  <c r="IA93" i="9" a="1"/>
  <c r="IA93" i="9" s="1"/>
  <c r="IC93" i="9" a="1"/>
  <c r="IC93" i="9" s="1"/>
  <c r="S93" i="15" s="1"/>
  <c r="HW93" i="9" a="1"/>
  <c r="HW93" i="9" s="1"/>
  <c r="AE93" i="10" s="1"/>
  <c r="AI96" i="8" s="1"/>
  <c r="AL96" i="8" s="1"/>
  <c r="HY93" i="9" a="1"/>
  <c r="HY93" i="9" s="1"/>
  <c r="CV93" i="9" a="1"/>
  <c r="CV93" i="9" s="1"/>
  <c r="CT93" i="9" a="1"/>
  <c r="CT93" i="9" s="1"/>
  <c r="CR93" i="9" a="1"/>
  <c r="CR93" i="9" s="1"/>
  <c r="CQ93" i="9" a="1"/>
  <c r="CQ93" i="9" s="1"/>
  <c r="P93" i="10" s="1"/>
  <c r="CS93" i="9" a="1"/>
  <c r="CS93" i="9" s="1"/>
  <c r="CU93" i="9" a="1"/>
  <c r="CU93" i="9" s="1"/>
  <c r="CW93" i="9" a="1"/>
  <c r="CW93" i="9" s="1"/>
  <c r="K121" i="6"/>
  <c r="L121" i="6" s="1"/>
  <c r="M121" i="6" s="1"/>
  <c r="N121" i="6" s="1"/>
  <c r="M120" i="3" s="1"/>
  <c r="J121" i="6"/>
  <c r="AZ117" i="9" a="1"/>
  <c r="AZ117" i="9" s="1"/>
  <c r="AX117" i="9" a="1"/>
  <c r="AX117" i="9" s="1"/>
  <c r="AV117" i="9" a="1"/>
  <c r="AV117" i="9" s="1"/>
  <c r="AW117" i="9" a="1"/>
  <c r="AW117" i="9" s="1"/>
  <c r="AU117" i="9" a="1"/>
  <c r="AU117" i="9" s="1"/>
  <c r="J117" i="10" s="1"/>
  <c r="BA117" i="9" a="1"/>
  <c r="BA117" i="9" s="1"/>
  <c r="AY117" i="9" a="1"/>
  <c r="AY117" i="9" s="1"/>
  <c r="GF117" i="9" a="1"/>
  <c r="GF117" i="9" s="1"/>
  <c r="GD117" i="9" a="1"/>
  <c r="GD117" i="9" s="1"/>
  <c r="AC117" i="14" s="1"/>
  <c r="GB117" i="9" a="1"/>
  <c r="GB117" i="9" s="1"/>
  <c r="GG117" i="9" a="1"/>
  <c r="GG117" i="9" s="1"/>
  <c r="M117" i="15" s="1"/>
  <c r="GE117" i="9" a="1"/>
  <c r="GE117" i="9" s="1"/>
  <c r="GC117" i="9" a="1"/>
  <c r="GC117" i="9" s="1"/>
  <c r="GA117" i="9" a="1"/>
  <c r="GA117" i="9" s="1"/>
  <c r="Y117" i="10" s="1"/>
  <c r="AA120" i="8" s="1"/>
  <c r="AS117" i="9" a="1"/>
  <c r="AS117" i="9" s="1"/>
  <c r="E117" i="15" s="1"/>
  <c r="AQ117" i="9" a="1"/>
  <c r="AQ117" i="9" s="1"/>
  <c r="AO117" i="9" a="1"/>
  <c r="AO117" i="9" s="1"/>
  <c r="AM117" i="9" a="1"/>
  <c r="AM117" i="9" s="1"/>
  <c r="I117" i="10" s="1"/>
  <c r="S120" i="6" s="1"/>
  <c r="AR117" i="9" a="1"/>
  <c r="AR117" i="9" s="1"/>
  <c r="AP117" i="9" a="1"/>
  <c r="AP117" i="9" s="1"/>
  <c r="I117" i="14" s="1"/>
  <c r="AN117" i="9" a="1"/>
  <c r="AN117" i="9" s="1"/>
  <c r="ES117" i="9" a="1"/>
  <c r="ES117" i="9" s="1"/>
  <c r="K117" i="15" s="1"/>
  <c r="EQ117" i="9" a="1"/>
  <c r="EQ117" i="9" s="1"/>
  <c r="EO117" i="9" a="1"/>
  <c r="EO117" i="9" s="1"/>
  <c r="EM117" i="9" a="1"/>
  <c r="EM117" i="9" s="1"/>
  <c r="U117" i="10" s="1"/>
  <c r="J120" i="7" s="1"/>
  <c r="P120" i="7" s="1"/>
  <c r="ER117" i="9" a="1"/>
  <c r="ER117" i="9" s="1"/>
  <c r="EP117" i="9" a="1"/>
  <c r="EP117" i="9" s="1"/>
  <c r="R117" i="14" s="1"/>
  <c r="EN117" i="9" a="1"/>
  <c r="EN117" i="9" s="1"/>
  <c r="AB117" i="9" a="1"/>
  <c r="AB117" i="9" s="1"/>
  <c r="Z117" i="9" a="1"/>
  <c r="Z117" i="9" s="1"/>
  <c r="F117" i="14" s="1"/>
  <c r="G117" i="14" s="1"/>
  <c r="X117" i="9" a="1"/>
  <c r="X117" i="9" s="1"/>
  <c r="AC117" i="9" a="1"/>
  <c r="AC117" i="9" s="1"/>
  <c r="C117" i="15" s="1"/>
  <c r="AA117" i="9" a="1"/>
  <c r="AA117" i="9" s="1"/>
  <c r="Y117" i="9" a="1"/>
  <c r="Y117" i="9" s="1"/>
  <c r="W117" i="9" a="1"/>
  <c r="W117" i="9" s="1"/>
  <c r="G117" i="10" s="1"/>
  <c r="FH117" i="9" a="1"/>
  <c r="FH117" i="9" s="1"/>
  <c r="FF117" i="9" a="1"/>
  <c r="FF117" i="9" s="1"/>
  <c r="AA117" i="14" s="1"/>
  <c r="FD117" i="9" a="1"/>
  <c r="FD117" i="9" s="1"/>
  <c r="FI117" i="9" a="1"/>
  <c r="FI117" i="9" s="1"/>
  <c r="L117" i="15" s="1"/>
  <c r="FG117" i="9" a="1"/>
  <c r="FG117" i="9" s="1"/>
  <c r="FE117" i="9" a="1"/>
  <c r="FE117" i="9" s="1"/>
  <c r="FC117" i="9" a="1"/>
  <c r="FC117" i="9" s="1"/>
  <c r="G118" i="6"/>
  <c r="H118" i="6" s="1"/>
  <c r="I118" i="6" s="1"/>
  <c r="F118" i="6"/>
  <c r="I114" i="15"/>
  <c r="DE114" i="9"/>
  <c r="AH116" i="8"/>
  <c r="IK111" i="9" a="1"/>
  <c r="IK111" i="9" s="1"/>
  <c r="T111" i="15" s="1"/>
  <c r="II111" i="9" a="1"/>
  <c r="II111" i="9" s="1"/>
  <c r="IG111" i="9" a="1"/>
  <c r="IG111" i="9" s="1"/>
  <c r="IE111" i="9" a="1"/>
  <c r="IE111" i="9" s="1"/>
  <c r="AF111" i="10" s="1"/>
  <c r="AJ114" i="8" s="1"/>
  <c r="IF111" i="9" a="1"/>
  <c r="IF111" i="9" s="1"/>
  <c r="IH111" i="9" a="1"/>
  <c r="IH111" i="9" s="1"/>
  <c r="AL111" i="14" s="1"/>
  <c r="IJ111" i="9" a="1"/>
  <c r="IJ111" i="9" s="1"/>
  <c r="CO111" i="9" a="1"/>
  <c r="CO111" i="9" s="1"/>
  <c r="CM111" i="9" a="1"/>
  <c r="CM111" i="9" s="1"/>
  <c r="CK111" i="9" a="1"/>
  <c r="CK111" i="9" s="1"/>
  <c r="CI111" i="9" a="1"/>
  <c r="CI111" i="9" s="1"/>
  <c r="O111" i="10" s="1"/>
  <c r="CN111" i="9" a="1"/>
  <c r="CN111" i="9" s="1"/>
  <c r="CL111" i="9" a="1"/>
  <c r="CL111" i="9" s="1"/>
  <c r="CJ111" i="9" a="1"/>
  <c r="CJ111" i="9" s="1"/>
  <c r="GW110" i="9" a="1"/>
  <c r="GW110" i="9" s="1"/>
  <c r="O110" i="15" s="1"/>
  <c r="GU110" i="9" a="1"/>
  <c r="GU110" i="9" s="1"/>
  <c r="GS110" i="9" a="1"/>
  <c r="GS110" i="9" s="1"/>
  <c r="GQ110" i="9" a="1"/>
  <c r="GQ110" i="9" s="1"/>
  <c r="AA110" i="10" s="1"/>
  <c r="AC113" i="8" s="1"/>
  <c r="GV110" i="9" a="1"/>
  <c r="GV110" i="9" s="1"/>
  <c r="GT110" i="9" a="1"/>
  <c r="GT110" i="9" s="1"/>
  <c r="AE110" i="14" s="1"/>
  <c r="GR110" i="9" a="1"/>
  <c r="GR110" i="9" s="1"/>
  <c r="BQ110" i="9" a="1"/>
  <c r="BQ110" i="9" s="1"/>
  <c r="F110" i="15" s="1"/>
  <c r="BO110" i="9" a="1"/>
  <c r="BO110" i="9" s="1"/>
  <c r="BM110" i="9" a="1"/>
  <c r="BM110" i="9" s="1"/>
  <c r="BK110" i="9" a="1"/>
  <c r="BK110" i="9" s="1"/>
  <c r="L110" i="10" s="1"/>
  <c r="BP110" i="9" a="1"/>
  <c r="BP110" i="9" s="1"/>
  <c r="BN110" i="9" a="1"/>
  <c r="BN110" i="9" s="1"/>
  <c r="J110" i="14" s="1"/>
  <c r="K110" i="14" s="1"/>
  <c r="BL110" i="9" a="1"/>
  <c r="BL110" i="9" s="1"/>
  <c r="FI107" i="9" a="1"/>
  <c r="FI107" i="9" s="1"/>
  <c r="L107" i="15" s="1"/>
  <c r="FG107" i="9" a="1"/>
  <c r="FG107" i="9" s="1"/>
  <c r="FE107" i="9" a="1"/>
  <c r="FE107" i="9" s="1"/>
  <c r="FC107" i="9" a="1"/>
  <c r="FC107" i="9" s="1"/>
  <c r="FH107" i="9" a="1"/>
  <c r="FH107" i="9" s="1"/>
  <c r="FF107" i="9" a="1"/>
  <c r="FF107" i="9" s="1"/>
  <c r="AA107" i="14" s="1"/>
  <c r="FD107" i="9" a="1"/>
  <c r="FD107" i="9" s="1"/>
  <c r="GW106" i="9" a="1"/>
  <c r="GW106" i="9" s="1"/>
  <c r="O106" i="15" s="1"/>
  <c r="GU106" i="9" a="1"/>
  <c r="GU106" i="9" s="1"/>
  <c r="GS106" i="9" a="1"/>
  <c r="GS106" i="9" s="1"/>
  <c r="GQ106" i="9" a="1"/>
  <c r="GQ106" i="9" s="1"/>
  <c r="AA106" i="10" s="1"/>
  <c r="AC109" i="8" s="1"/>
  <c r="GV106" i="9" a="1"/>
  <c r="GV106" i="9" s="1"/>
  <c r="GT106" i="9" a="1"/>
  <c r="GT106" i="9" s="1"/>
  <c r="AE106" i="14" s="1"/>
  <c r="GR106" i="9" a="1"/>
  <c r="GR106" i="9" s="1"/>
  <c r="BQ106" i="9" a="1"/>
  <c r="BQ106" i="9" s="1"/>
  <c r="F106" i="15" s="1"/>
  <c r="BO106" i="9" a="1"/>
  <c r="BO106" i="9" s="1"/>
  <c r="BM106" i="9" a="1"/>
  <c r="BM106" i="9" s="1"/>
  <c r="BK106" i="9" a="1"/>
  <c r="BK106" i="9" s="1"/>
  <c r="L106" i="10" s="1"/>
  <c r="BP106" i="9" a="1"/>
  <c r="BP106" i="9" s="1"/>
  <c r="BN106" i="9" a="1"/>
  <c r="BN106" i="9" s="1"/>
  <c r="J106" i="14" s="1"/>
  <c r="K106" i="14" s="1"/>
  <c r="BL106" i="9" a="1"/>
  <c r="BL106" i="9" s="1"/>
  <c r="W102" i="6"/>
  <c r="AN98" i="14"/>
  <c r="O101" i="6"/>
  <c r="T101" i="6"/>
  <c r="U101" i="6" s="1"/>
  <c r="V101" i="6" s="1"/>
  <c r="K98" i="6"/>
  <c r="L98" i="6" s="1"/>
  <c r="J98" i="6"/>
  <c r="IK94" i="9" a="1"/>
  <c r="IK94" i="9" s="1"/>
  <c r="T94" i="15" s="1"/>
  <c r="II94" i="9" a="1"/>
  <c r="II94" i="9" s="1"/>
  <c r="IG94" i="9" a="1"/>
  <c r="IG94" i="9" s="1"/>
  <c r="IE94" i="9" a="1"/>
  <c r="IE94" i="9" s="1"/>
  <c r="AF94" i="10" s="1"/>
  <c r="AJ97" i="8" s="1"/>
  <c r="IH94" i="9" a="1"/>
  <c r="IH94" i="9" s="1"/>
  <c r="AL94" i="14" s="1"/>
  <c r="IJ94" i="9" a="1"/>
  <c r="IJ94" i="9" s="1"/>
  <c r="IF94" i="9" a="1"/>
  <c r="IF94" i="9" s="1"/>
  <c r="AS94" i="9" a="1"/>
  <c r="AS94" i="9" s="1"/>
  <c r="E94" i="15" s="1"/>
  <c r="AQ94" i="9" a="1"/>
  <c r="AQ94" i="9" s="1"/>
  <c r="AO94" i="9" a="1"/>
  <c r="AO94" i="9" s="1"/>
  <c r="AM94" i="9" a="1"/>
  <c r="AM94" i="9" s="1"/>
  <c r="I94" i="10" s="1"/>
  <c r="S97" i="6" s="1"/>
  <c r="AN94" i="9" a="1"/>
  <c r="AN94" i="9" s="1"/>
  <c r="AP94" i="9" a="1"/>
  <c r="AP94" i="9" s="1"/>
  <c r="I94" i="14" s="1"/>
  <c r="AR94" i="9" a="1"/>
  <c r="AR94" i="9" s="1"/>
  <c r="EB94" i="9" a="1"/>
  <c r="EB94" i="9" s="1"/>
  <c r="DD94" i="9" s="1"/>
  <c r="DZ94" i="9" a="1"/>
  <c r="DZ94" i="9" s="1"/>
  <c r="DX94" i="9" a="1"/>
  <c r="DX94" i="9" s="1"/>
  <c r="CZ94" i="9" s="1"/>
  <c r="EA94" i="9" a="1"/>
  <c r="EA94" i="9" s="1"/>
  <c r="DC94" i="9" s="1"/>
  <c r="DW94" i="9" a="1"/>
  <c r="DW94" i="9" s="1"/>
  <c r="EC94" i="9" a="1"/>
  <c r="EC94" i="9" s="1"/>
  <c r="DY94" i="9" a="1"/>
  <c r="DY94" i="9" s="1"/>
  <c r="DA94" i="9" s="1"/>
  <c r="CF94" i="9" a="1"/>
  <c r="CF94" i="9" s="1"/>
  <c r="CD94" i="9" a="1"/>
  <c r="CD94" i="9" s="1"/>
  <c r="CB94" i="9" a="1"/>
  <c r="CB94" i="9" s="1"/>
  <c r="CE94" i="9" a="1"/>
  <c r="CE94" i="9" s="1"/>
  <c r="CA94" i="9" a="1"/>
  <c r="CA94" i="9" s="1"/>
  <c r="N94" i="10" s="1"/>
  <c r="CG94" i="9" a="1"/>
  <c r="CG94" i="9" s="1"/>
  <c r="CC94" i="9" a="1"/>
  <c r="CC94" i="9" s="1"/>
  <c r="HL94" i="9" a="1"/>
  <c r="HL94" i="9" s="1"/>
  <c r="HJ94" i="9" a="1"/>
  <c r="HJ94" i="9" s="1"/>
  <c r="AH94" i="14" s="1"/>
  <c r="AJ94" i="14" s="1"/>
  <c r="HH94" i="9" a="1"/>
  <c r="HH94" i="9" s="1"/>
  <c r="HK94" i="9" a="1"/>
  <c r="HK94" i="9" s="1"/>
  <c r="HG94" i="9" a="1"/>
  <c r="HG94" i="9" s="1"/>
  <c r="AC94" i="10" s="1"/>
  <c r="AF97" i="8" s="1"/>
  <c r="AH97" i="8" s="1"/>
  <c r="HM94" i="9" a="1"/>
  <c r="HM94" i="9" s="1"/>
  <c r="Q94" i="15" s="1"/>
  <c r="HI94" i="9" a="1"/>
  <c r="HI94" i="9" s="1"/>
  <c r="GO92" i="9" a="1"/>
  <c r="GO92" i="9" s="1"/>
  <c r="N92" i="15" s="1"/>
  <c r="GM92" i="9" a="1"/>
  <c r="GM92" i="9" s="1"/>
  <c r="GK92" i="9" a="1"/>
  <c r="GK92" i="9" s="1"/>
  <c r="GI92" i="9" a="1"/>
  <c r="GI92" i="9" s="1"/>
  <c r="Z92" i="10" s="1"/>
  <c r="AB95" i="8" s="1"/>
  <c r="GJ92" i="9" a="1"/>
  <c r="GJ92" i="9" s="1"/>
  <c r="GL92" i="9" a="1"/>
  <c r="GL92" i="9" s="1"/>
  <c r="AD92" i="14" s="1"/>
  <c r="GN92" i="9" a="1"/>
  <c r="GN92" i="9" s="1"/>
  <c r="L92" i="9" a="1"/>
  <c r="L92" i="9" s="1"/>
  <c r="J92" i="9" a="1"/>
  <c r="J92" i="9" s="1"/>
  <c r="H92" i="9" a="1"/>
  <c r="H92" i="9" s="1"/>
  <c r="G92" i="9" a="1"/>
  <c r="G92" i="9" s="1"/>
  <c r="I92" i="9" a="1"/>
  <c r="I92" i="9" s="1"/>
  <c r="K92" i="9" a="1"/>
  <c r="K92" i="9" s="1"/>
  <c r="M92" i="9" a="1"/>
  <c r="M92" i="9" s="1"/>
  <c r="DL92" i="9" a="1"/>
  <c r="DL92" i="9" s="1"/>
  <c r="DJ92" i="9" a="1"/>
  <c r="DJ92" i="9" s="1"/>
  <c r="N92" i="14" s="1"/>
  <c r="DH92" i="9" a="1"/>
  <c r="DH92" i="9" s="1"/>
  <c r="DI92" i="9" a="1"/>
  <c r="DI92" i="9" s="1"/>
  <c r="DK92" i="9" a="1"/>
  <c r="DK92" i="9" s="1"/>
  <c r="DM92" i="9" a="1"/>
  <c r="DM92" i="9" s="1"/>
  <c r="G92" i="15" s="1"/>
  <c r="DG92" i="9" a="1"/>
  <c r="DG92" i="9" s="1"/>
  <c r="Q92" i="10" s="1"/>
  <c r="F95" i="7" s="1"/>
  <c r="IJ92" i="9" a="1"/>
  <c r="IJ92" i="9" s="1"/>
  <c r="IH92" i="9" a="1"/>
  <c r="IH92" i="9" s="1"/>
  <c r="AL92" i="14" s="1"/>
  <c r="IF92" i="9" a="1"/>
  <c r="IF92" i="9" s="1"/>
  <c r="IG92" i="9" a="1"/>
  <c r="IG92" i="9" s="1"/>
  <c r="II92" i="9" a="1"/>
  <c r="II92" i="9" s="1"/>
  <c r="IK92" i="9" a="1"/>
  <c r="IK92" i="9" s="1"/>
  <c r="T92" i="15" s="1"/>
  <c r="IE92" i="9" a="1"/>
  <c r="IE92" i="9" s="1"/>
  <c r="AF92" i="10" s="1"/>
  <c r="AJ95" i="8" s="1"/>
  <c r="FP91" i="9" a="1"/>
  <c r="FP91" i="9" s="1"/>
  <c r="FN91" i="9" a="1"/>
  <c r="FN91" i="9" s="1"/>
  <c r="FL91" i="9" a="1"/>
  <c r="FL91" i="9" s="1"/>
  <c r="FQ91" i="9" a="1"/>
  <c r="FQ91" i="9" s="1"/>
  <c r="FO91" i="9" a="1"/>
  <c r="FO91" i="9" s="1"/>
  <c r="FM91" i="9" a="1"/>
  <c r="FM91" i="9" s="1"/>
  <c r="FK91" i="9" a="1"/>
  <c r="FK91" i="9" s="1"/>
  <c r="W91" i="10" s="1"/>
  <c r="AJ91" i="9" a="1"/>
  <c r="AJ91" i="9" s="1"/>
  <c r="AH91" i="9" a="1"/>
  <c r="AH91" i="9" s="1"/>
  <c r="H91" i="14" s="1"/>
  <c r="AF91" i="9" a="1"/>
  <c r="AF91" i="9" s="1"/>
  <c r="AK91" i="9" a="1"/>
  <c r="AK91" i="9" s="1"/>
  <c r="D91" i="15" s="1"/>
  <c r="AI91" i="9" a="1"/>
  <c r="AI91" i="9" s="1"/>
  <c r="AG91" i="9" a="1"/>
  <c r="AG91" i="9" s="1"/>
  <c r="AE91" i="9" a="1"/>
  <c r="AE91" i="9" s="1"/>
  <c r="H91" i="10" s="1"/>
  <c r="AG89" i="14"/>
  <c r="HT88" i="9" a="1"/>
  <c r="HT88" i="9" s="1"/>
  <c r="HR88" i="9" a="1"/>
  <c r="HR88" i="9" s="1"/>
  <c r="AI88" i="14" s="1"/>
  <c r="HP88" i="9" a="1"/>
  <c r="HP88" i="9" s="1"/>
  <c r="HU88" i="9" a="1"/>
  <c r="HU88" i="9" s="1"/>
  <c r="R88" i="15" s="1"/>
  <c r="HS88" i="9" a="1"/>
  <c r="HS88" i="9" s="1"/>
  <c r="HQ88" i="9" a="1"/>
  <c r="HQ88" i="9" s="1"/>
  <c r="HO88" i="9" a="1"/>
  <c r="HO88" i="9" s="1"/>
  <c r="AD88" i="10" s="1"/>
  <c r="AG91" i="8" s="1"/>
  <c r="CN88" i="9" a="1"/>
  <c r="CN88" i="9" s="1"/>
  <c r="CL88" i="9" a="1"/>
  <c r="CL88" i="9" s="1"/>
  <c r="CJ88" i="9" a="1"/>
  <c r="CJ88" i="9" s="1"/>
  <c r="CO88" i="9" a="1"/>
  <c r="CO88" i="9" s="1"/>
  <c r="CM88" i="9" a="1"/>
  <c r="CM88" i="9" s="1"/>
  <c r="CK88" i="9" a="1"/>
  <c r="CK88" i="9" s="1"/>
  <c r="CI88" i="9" a="1"/>
  <c r="CI88" i="9" s="1"/>
  <c r="O88" i="10" s="1"/>
  <c r="GV87" i="9" a="1"/>
  <c r="GV87" i="9" s="1"/>
  <c r="GT87" i="9" a="1"/>
  <c r="GT87" i="9" s="1"/>
  <c r="AE87" i="14" s="1"/>
  <c r="GR87" i="9" a="1"/>
  <c r="GR87" i="9" s="1"/>
  <c r="GW87" i="9" a="1"/>
  <c r="GW87" i="9" s="1"/>
  <c r="O87" i="15" s="1"/>
  <c r="GU87" i="9" a="1"/>
  <c r="GU87" i="9" s="1"/>
  <c r="GS87" i="9" a="1"/>
  <c r="GS87" i="9" s="1"/>
  <c r="GQ87" i="9" a="1"/>
  <c r="GQ87" i="9" s="1"/>
  <c r="AA87" i="10" s="1"/>
  <c r="AC90" i="8" s="1"/>
  <c r="BP87" i="9" a="1"/>
  <c r="BP87" i="9" s="1"/>
  <c r="BN87" i="9" a="1"/>
  <c r="BN87" i="9" s="1"/>
  <c r="J87" i="14" s="1"/>
  <c r="K87" i="14" s="1"/>
  <c r="BL87" i="9" a="1"/>
  <c r="BL87" i="9" s="1"/>
  <c r="BQ87" i="9" a="1"/>
  <c r="BQ87" i="9" s="1"/>
  <c r="F87" i="15" s="1"/>
  <c r="BO87" i="9" a="1"/>
  <c r="BO87" i="9" s="1"/>
  <c r="BM87" i="9" a="1"/>
  <c r="BM87" i="9" s="1"/>
  <c r="BK87" i="9" a="1"/>
  <c r="BK87" i="9" s="1"/>
  <c r="L87" i="10" s="1"/>
  <c r="K106" i="6"/>
  <c r="L106" i="6" s="1"/>
  <c r="J106" i="6"/>
  <c r="O105" i="6"/>
  <c r="T105" i="6"/>
  <c r="U105" i="6" s="1"/>
  <c r="V105" i="6" s="1"/>
  <c r="P105" i="6"/>
  <c r="Q105" i="6" s="1"/>
  <c r="P104" i="7"/>
  <c r="AG100" i="14"/>
  <c r="P96" i="14"/>
  <c r="DB96" i="9"/>
  <c r="I96" i="15"/>
  <c r="DE96" i="9"/>
  <c r="M94" i="9" a="1"/>
  <c r="M94" i="9" s="1"/>
  <c r="K94" i="9" a="1"/>
  <c r="K94" i="9" s="1"/>
  <c r="I94" i="9" a="1"/>
  <c r="I94" i="9" s="1"/>
  <c r="G94" i="9" a="1"/>
  <c r="G94" i="9" s="1"/>
  <c r="O145" i="12" s="1"/>
  <c r="L94" i="9" a="1"/>
  <c r="L94" i="9" s="1"/>
  <c r="H94" i="9" a="1"/>
  <c r="H94" i="9" s="1"/>
  <c r="J94" i="9" a="1"/>
  <c r="J94" i="9" s="1"/>
  <c r="FI92" i="9" a="1"/>
  <c r="FI92" i="9" s="1"/>
  <c r="L92" i="15" s="1"/>
  <c r="FG92" i="9" a="1"/>
  <c r="FG92" i="9" s="1"/>
  <c r="FE92" i="9" a="1"/>
  <c r="FE92" i="9" s="1"/>
  <c r="FC92" i="9" a="1"/>
  <c r="FC92" i="9" s="1"/>
  <c r="FH92" i="9" a="1"/>
  <c r="FH92" i="9" s="1"/>
  <c r="FD92" i="9" a="1"/>
  <c r="FD92" i="9" s="1"/>
  <c r="FF92" i="9" a="1"/>
  <c r="FF92" i="9" s="1"/>
  <c r="AA92" i="14" s="1"/>
  <c r="FX91" i="9" a="1"/>
  <c r="FX91" i="9" s="1"/>
  <c r="FV91" i="9" a="1"/>
  <c r="FV91" i="9" s="1"/>
  <c r="FT91" i="9" a="1"/>
  <c r="FT91" i="9" s="1"/>
  <c r="FY91" i="9" a="1"/>
  <c r="FY91" i="9" s="1"/>
  <c r="FW91" i="9" a="1"/>
  <c r="FW91" i="9" s="1"/>
  <c r="FU91" i="9" a="1"/>
  <c r="FU91" i="9" s="1"/>
  <c r="FS91" i="9" a="1"/>
  <c r="FS91" i="9" s="1"/>
  <c r="X91" i="10" s="1"/>
  <c r="BX91" i="9" a="1"/>
  <c r="BX91" i="9" s="1"/>
  <c r="BV91" i="9" a="1"/>
  <c r="BV91" i="9" s="1"/>
  <c r="BT91" i="9" a="1"/>
  <c r="BT91" i="9" s="1"/>
  <c r="BY91" i="9" a="1"/>
  <c r="BY91" i="9" s="1"/>
  <c r="BW91" i="9" a="1"/>
  <c r="BW91" i="9" s="1"/>
  <c r="BU91" i="9" a="1"/>
  <c r="BU91" i="9" s="1"/>
  <c r="BS91" i="9" a="1"/>
  <c r="BS91" i="9" s="1"/>
  <c r="M91" i="10" s="1"/>
  <c r="EJ88" i="9" a="1"/>
  <c r="EJ88" i="9" s="1"/>
  <c r="EH88" i="9" a="1"/>
  <c r="EH88" i="9" s="1"/>
  <c r="Q88" i="14" s="1"/>
  <c r="EF88" i="9" a="1"/>
  <c r="EF88" i="9" s="1"/>
  <c r="EK88" i="9" a="1"/>
  <c r="EK88" i="9" s="1"/>
  <c r="J88" i="15" s="1"/>
  <c r="EI88" i="9" a="1"/>
  <c r="EI88" i="9" s="1"/>
  <c r="EG88" i="9" a="1"/>
  <c r="EG88" i="9" s="1"/>
  <c r="EE88" i="9" a="1"/>
  <c r="EE88" i="9" s="1"/>
  <c r="T88" i="10" s="1"/>
  <c r="I91" i="7" s="1"/>
  <c r="O91" i="7" s="1"/>
  <c r="S103" i="10"/>
  <c r="H106" i="7" s="1"/>
  <c r="CY103" i="9"/>
  <c r="FQ99" i="9" a="1"/>
  <c r="FQ99" i="9" s="1"/>
  <c r="FO99" i="9" a="1"/>
  <c r="FO99" i="9" s="1"/>
  <c r="FM99" i="9" a="1"/>
  <c r="FM99" i="9" s="1"/>
  <c r="FK99" i="9" a="1"/>
  <c r="FK99" i="9" s="1"/>
  <c r="W99" i="10" s="1"/>
  <c r="FP99" i="9" a="1"/>
  <c r="FP99" i="9" s="1"/>
  <c r="FL99" i="9" a="1"/>
  <c r="FL99" i="9" s="1"/>
  <c r="FN99" i="9" a="1"/>
  <c r="FN99" i="9" s="1"/>
  <c r="AK99" i="9" a="1"/>
  <c r="AK99" i="9" s="1"/>
  <c r="D99" i="15" s="1"/>
  <c r="AI99" i="9" a="1"/>
  <c r="AI99" i="9" s="1"/>
  <c r="AG99" i="9" a="1"/>
  <c r="AG99" i="9" s="1"/>
  <c r="AE99" i="9" a="1"/>
  <c r="AE99" i="9" s="1"/>
  <c r="H99" i="10" s="1"/>
  <c r="AJ99" i="9" a="1"/>
  <c r="AJ99" i="9" s="1"/>
  <c r="AF99" i="9" a="1"/>
  <c r="AF99" i="9" s="1"/>
  <c r="AH99" i="9" a="1"/>
  <c r="AH99" i="9" s="1"/>
  <c r="H99" i="14" s="1"/>
  <c r="EK98" i="9" a="1"/>
  <c r="EK98" i="9" s="1"/>
  <c r="J98" i="15" s="1"/>
  <c r="EI98" i="9" a="1"/>
  <c r="EI98" i="9" s="1"/>
  <c r="EG98" i="9" a="1"/>
  <c r="EG98" i="9" s="1"/>
  <c r="EE98" i="9" a="1"/>
  <c r="EE98" i="9" s="1"/>
  <c r="T98" i="10" s="1"/>
  <c r="I101" i="7" s="1"/>
  <c r="O101" i="7" s="1"/>
  <c r="EJ98" i="9" a="1"/>
  <c r="EJ98" i="9" s="1"/>
  <c r="EF98" i="9" a="1"/>
  <c r="EF98" i="9" s="1"/>
  <c r="EH98" i="9" a="1"/>
  <c r="EH98" i="9" s="1"/>
  <c r="Q98" i="14" s="1"/>
  <c r="AB98" i="9" a="1"/>
  <c r="AB98" i="9" s="1"/>
  <c r="Z98" i="9" a="1"/>
  <c r="Z98" i="9" s="1"/>
  <c r="F98" i="14" s="1"/>
  <c r="G98" i="14" s="1"/>
  <c r="X98" i="9" a="1"/>
  <c r="X98" i="9" s="1"/>
  <c r="AC98" i="9" a="1"/>
  <c r="AC98" i="9" s="1"/>
  <c r="C98" i="15" s="1"/>
  <c r="Y98" i="9" a="1"/>
  <c r="Y98" i="9" s="1"/>
  <c r="AA98" i="9" a="1"/>
  <c r="AA98" i="9" s="1"/>
  <c r="W98" i="9" a="1"/>
  <c r="W98" i="9" s="1"/>
  <c r="G98" i="10" s="1"/>
  <c r="FH98" i="9" a="1"/>
  <c r="FH98" i="9" s="1"/>
  <c r="FF98" i="9" a="1"/>
  <c r="FF98" i="9" s="1"/>
  <c r="AA98" i="14" s="1"/>
  <c r="FD98" i="9" a="1"/>
  <c r="FD98" i="9" s="1"/>
  <c r="FI98" i="9" a="1"/>
  <c r="FI98" i="9" s="1"/>
  <c r="L98" i="15" s="1"/>
  <c r="FE98" i="9" a="1"/>
  <c r="FE98" i="9" s="1"/>
  <c r="FG98" i="9" a="1"/>
  <c r="FG98" i="9" s="1"/>
  <c r="FC98" i="9" a="1"/>
  <c r="FC98" i="9" s="1"/>
  <c r="AZ98" i="9" a="1"/>
  <c r="AZ98" i="9" s="1"/>
  <c r="AX98" i="9" a="1"/>
  <c r="AX98" i="9" s="1"/>
  <c r="AV98" i="9" a="1"/>
  <c r="AV98" i="9" s="1"/>
  <c r="AY98" i="9" a="1"/>
  <c r="AY98" i="9" s="1"/>
  <c r="AU98" i="9" a="1"/>
  <c r="AU98" i="9" s="1"/>
  <c r="J98" i="10" s="1"/>
  <c r="BA98" i="9" a="1"/>
  <c r="BA98" i="9" s="1"/>
  <c r="AW98" i="9" a="1"/>
  <c r="AW98" i="9" s="1"/>
  <c r="GF98" i="9" a="1"/>
  <c r="GF98" i="9" s="1"/>
  <c r="GD98" i="9" a="1"/>
  <c r="GD98" i="9" s="1"/>
  <c r="AC98" i="14" s="1"/>
  <c r="GB98" i="9" a="1"/>
  <c r="GB98" i="9" s="1"/>
  <c r="GE98" i="9" a="1"/>
  <c r="GE98" i="9" s="1"/>
  <c r="GA98" i="9" a="1"/>
  <c r="GA98" i="9" s="1"/>
  <c r="Y98" i="10" s="1"/>
  <c r="AA101" i="8" s="1"/>
  <c r="GG98" i="9" a="1"/>
  <c r="GG98" i="9" s="1"/>
  <c r="M98" i="15" s="1"/>
  <c r="GC98" i="9" a="1"/>
  <c r="GC98" i="9" s="1"/>
  <c r="G99" i="6"/>
  <c r="H99" i="6" s="1"/>
  <c r="I99" i="6" s="1"/>
  <c r="F99" i="6"/>
  <c r="AZ95" i="9" a="1"/>
  <c r="AZ95" i="9" s="1"/>
  <c r="AX95" i="9" a="1"/>
  <c r="AX95" i="9" s="1"/>
  <c r="AV95" i="9" a="1"/>
  <c r="AV95" i="9" s="1"/>
  <c r="AY95" i="9" a="1"/>
  <c r="AY95" i="9" s="1"/>
  <c r="AU95" i="9" a="1"/>
  <c r="AU95" i="9" s="1"/>
  <c r="J95" i="10" s="1"/>
  <c r="BA95" i="9" a="1"/>
  <c r="BA95" i="9" s="1"/>
  <c r="AW95" i="9" a="1"/>
  <c r="AW95" i="9" s="1"/>
  <c r="GF95" i="9" a="1"/>
  <c r="GF95" i="9" s="1"/>
  <c r="GD95" i="9" a="1"/>
  <c r="GD95" i="9" s="1"/>
  <c r="AC95" i="14" s="1"/>
  <c r="GB95" i="9" a="1"/>
  <c r="GB95" i="9" s="1"/>
  <c r="GE95" i="9" a="1"/>
  <c r="GE95" i="9" s="1"/>
  <c r="GA95" i="9" a="1"/>
  <c r="GA95" i="9" s="1"/>
  <c r="Y95" i="10" s="1"/>
  <c r="AA98" i="8" s="1"/>
  <c r="GG95" i="9" a="1"/>
  <c r="GG95" i="9" s="1"/>
  <c r="M95" i="15" s="1"/>
  <c r="GC95" i="9" a="1"/>
  <c r="GC95" i="9" s="1"/>
  <c r="AR95" i="9" a="1"/>
  <c r="AR95" i="9" s="1"/>
  <c r="AP95" i="9" a="1"/>
  <c r="AP95" i="9" s="1"/>
  <c r="I95" i="14" s="1"/>
  <c r="K95" i="14" s="1"/>
  <c r="L95" i="14" s="1"/>
  <c r="AN95" i="9" a="1"/>
  <c r="AN95" i="9" s="1"/>
  <c r="AQ95" i="9" a="1"/>
  <c r="AQ95" i="9" s="1"/>
  <c r="AM95" i="9" a="1"/>
  <c r="AM95" i="9" s="1"/>
  <c r="I95" i="10" s="1"/>
  <c r="S98" i="6" s="1"/>
  <c r="AS95" i="9" a="1"/>
  <c r="AS95" i="9" s="1"/>
  <c r="E95" i="15" s="1"/>
  <c r="AO95" i="9" a="1"/>
  <c r="AO95" i="9" s="1"/>
  <c r="ER95" i="9" a="1"/>
  <c r="ER95" i="9" s="1"/>
  <c r="EP95" i="9" a="1"/>
  <c r="EP95" i="9" s="1"/>
  <c r="R95" i="14" s="1"/>
  <c r="EN95" i="9" a="1"/>
  <c r="EN95" i="9" s="1"/>
  <c r="ES95" i="9" a="1"/>
  <c r="ES95" i="9" s="1"/>
  <c r="K95" i="15" s="1"/>
  <c r="EO95" i="9" a="1"/>
  <c r="EO95" i="9" s="1"/>
  <c r="EQ95" i="9" a="1"/>
  <c r="EQ95" i="9" s="1"/>
  <c r="EM95" i="9" a="1"/>
  <c r="EM95" i="9" s="1"/>
  <c r="U95" i="10" s="1"/>
  <c r="J98" i="7" s="1"/>
  <c r="P98" i="7" s="1"/>
  <c r="C98" i="8"/>
  <c r="C98" i="7"/>
  <c r="C98" i="6"/>
  <c r="C97" i="3"/>
  <c r="BQ94" i="9" a="1"/>
  <c r="BQ94" i="9" s="1"/>
  <c r="F94" i="15" s="1"/>
  <c r="BO94" i="9" a="1"/>
  <c r="BO94" i="9" s="1"/>
  <c r="BM94" i="9" a="1"/>
  <c r="BM94" i="9" s="1"/>
  <c r="BN94" i="9" a="1"/>
  <c r="BN94" i="9" s="1"/>
  <c r="J94" i="14" s="1"/>
  <c r="K94" i="14" s="1"/>
  <c r="BK94" i="9" a="1"/>
  <c r="BK94" i="9" s="1"/>
  <c r="L94" i="10" s="1"/>
  <c r="BP94" i="9" a="1"/>
  <c r="BP94" i="9" s="1"/>
  <c r="BL94" i="9" a="1"/>
  <c r="BL94" i="9" s="1"/>
  <c r="CT92" i="9" a="1"/>
  <c r="CT92" i="9" s="1"/>
  <c r="CQ92" i="9" a="1"/>
  <c r="CQ92" i="9" s="1"/>
  <c r="P92" i="10" s="1"/>
  <c r="CV92" i="9" a="1"/>
  <c r="CV92" i="9" s="1"/>
  <c r="CS92" i="9" a="1"/>
  <c r="CS92" i="9" s="1"/>
  <c r="CU92" i="9" a="1"/>
  <c r="CU92" i="9" s="1"/>
  <c r="CW92" i="9" a="1"/>
  <c r="CW92" i="9" s="1"/>
  <c r="CR92" i="9" a="1"/>
  <c r="CR92" i="9" s="1"/>
  <c r="GG91" i="9" a="1"/>
  <c r="GG91" i="9" s="1"/>
  <c r="M91" i="15" s="1"/>
  <c r="GE91" i="9" a="1"/>
  <c r="GE91" i="9" s="1"/>
  <c r="GC91" i="9" a="1"/>
  <c r="GC91" i="9" s="1"/>
  <c r="GA91" i="9" a="1"/>
  <c r="GA91" i="9" s="1"/>
  <c r="Y91" i="10" s="1"/>
  <c r="AA94" i="8" s="1"/>
  <c r="GF91" i="9" a="1"/>
  <c r="GF91" i="9" s="1"/>
  <c r="GD91" i="9" a="1"/>
  <c r="GD91" i="9" s="1"/>
  <c r="AC91" i="14" s="1"/>
  <c r="GB91" i="9" a="1"/>
  <c r="GB91" i="9" s="1"/>
  <c r="BA91" i="9" a="1"/>
  <c r="BA91" i="9" s="1"/>
  <c r="AY91" i="9" a="1"/>
  <c r="AY91" i="9" s="1"/>
  <c r="AW91" i="9" a="1"/>
  <c r="AW91" i="9" s="1"/>
  <c r="AU91" i="9" a="1"/>
  <c r="AU91" i="9" s="1"/>
  <c r="J91" i="10" s="1"/>
  <c r="AZ91" i="9" a="1"/>
  <c r="AZ91" i="9" s="1"/>
  <c r="AX91" i="9" a="1"/>
  <c r="AX91" i="9" s="1"/>
  <c r="AV91" i="9" a="1"/>
  <c r="AV91" i="9" s="1"/>
  <c r="FI90" i="9" a="1"/>
  <c r="FI90" i="9" s="1"/>
  <c r="L90" i="15" s="1"/>
  <c r="FG90" i="9" a="1"/>
  <c r="FG90" i="9" s="1"/>
  <c r="FE90" i="9" a="1"/>
  <c r="FE90" i="9" s="1"/>
  <c r="FC90" i="9" a="1"/>
  <c r="FC90" i="9" s="1"/>
  <c r="FH90" i="9" a="1"/>
  <c r="FH90" i="9" s="1"/>
  <c r="FF90" i="9" a="1"/>
  <c r="FF90" i="9" s="1"/>
  <c r="AA90" i="14" s="1"/>
  <c r="FD90" i="9" a="1"/>
  <c r="FD90" i="9" s="1"/>
  <c r="AC90" i="9" a="1"/>
  <c r="AC90" i="9" s="1"/>
  <c r="C90" i="15" s="1"/>
  <c r="AA90" i="9" a="1"/>
  <c r="AA90" i="9" s="1"/>
  <c r="Y90" i="9" a="1"/>
  <c r="Y90" i="9" s="1"/>
  <c r="W90" i="9" a="1"/>
  <c r="W90" i="9" s="1"/>
  <c r="G90" i="10" s="1"/>
  <c r="AB90" i="9" a="1"/>
  <c r="AB90" i="9" s="1"/>
  <c r="Z90" i="9" a="1"/>
  <c r="Z90" i="9" s="1"/>
  <c r="F90" i="14" s="1"/>
  <c r="G90" i="14" s="1"/>
  <c r="X90" i="9" a="1"/>
  <c r="X90" i="9" s="1"/>
  <c r="EK89" i="9" a="1"/>
  <c r="EK89" i="9" s="1"/>
  <c r="J89" i="15" s="1"/>
  <c r="EI89" i="9" a="1"/>
  <c r="EI89" i="9" s="1"/>
  <c r="EG89" i="9" a="1"/>
  <c r="EG89" i="9" s="1"/>
  <c r="EE89" i="9" a="1"/>
  <c r="EE89" i="9" s="1"/>
  <c r="T89" i="10" s="1"/>
  <c r="I92" i="7" s="1"/>
  <c r="O92" i="7" s="1"/>
  <c r="EJ89" i="9" a="1"/>
  <c r="EJ89" i="9" s="1"/>
  <c r="EH89" i="9" a="1"/>
  <c r="EH89" i="9" s="1"/>
  <c r="Q89" i="14" s="1"/>
  <c r="EF89" i="9" a="1"/>
  <c r="EF89" i="9" s="1"/>
  <c r="IK88" i="9" a="1"/>
  <c r="IK88" i="9" s="1"/>
  <c r="T88" i="15" s="1"/>
  <c r="II88" i="9" a="1"/>
  <c r="II88" i="9" s="1"/>
  <c r="IG88" i="9" a="1"/>
  <c r="IG88" i="9" s="1"/>
  <c r="IE88" i="9" a="1"/>
  <c r="IE88" i="9" s="1"/>
  <c r="AF88" i="10" s="1"/>
  <c r="AJ91" i="8" s="1"/>
  <c r="IJ88" i="9" a="1"/>
  <c r="IJ88" i="9" s="1"/>
  <c r="IH88" i="9" a="1"/>
  <c r="IH88" i="9" s="1"/>
  <c r="AL88" i="14" s="1"/>
  <c r="IF88" i="9" a="1"/>
  <c r="IF88" i="9" s="1"/>
  <c r="DM88" i="9" a="1"/>
  <c r="DM88" i="9" s="1"/>
  <c r="G88" i="15" s="1"/>
  <c r="DK88" i="9" a="1"/>
  <c r="DK88" i="9" s="1"/>
  <c r="DI88" i="9" a="1"/>
  <c r="DI88" i="9" s="1"/>
  <c r="DG88" i="9" a="1"/>
  <c r="DG88" i="9" s="1"/>
  <c r="Q88" i="10" s="1"/>
  <c r="F91" i="7" s="1"/>
  <c r="L91" i="7" s="1"/>
  <c r="DL88" i="9" a="1"/>
  <c r="DL88" i="9" s="1"/>
  <c r="DJ88" i="9" a="1"/>
  <c r="DJ88" i="9" s="1"/>
  <c r="N88" i="14" s="1"/>
  <c r="DH88" i="9" a="1"/>
  <c r="DH88" i="9" s="1"/>
  <c r="M88" i="9" a="1"/>
  <c r="M88" i="9" s="1"/>
  <c r="K88" i="9" a="1"/>
  <c r="K88" i="9" s="1"/>
  <c r="I88" i="9" a="1"/>
  <c r="I88" i="9" s="1"/>
  <c r="G88" i="9" a="1"/>
  <c r="G88" i="9" s="1"/>
  <c r="L88" i="9" a="1"/>
  <c r="L88" i="9" s="1"/>
  <c r="J88" i="9" a="1"/>
  <c r="J88" i="9" s="1"/>
  <c r="H88" i="9" a="1"/>
  <c r="H88" i="9" s="1"/>
  <c r="FA87" i="9" a="1"/>
  <c r="FA87" i="9" s="1"/>
  <c r="EY87" i="9" a="1"/>
  <c r="EY87" i="9" s="1"/>
  <c r="EW87" i="9" a="1"/>
  <c r="EW87" i="9" s="1"/>
  <c r="EU87" i="9" a="1"/>
  <c r="EU87" i="9" s="1"/>
  <c r="EZ87" i="9" a="1"/>
  <c r="EZ87" i="9" s="1"/>
  <c r="EX87" i="9" a="1"/>
  <c r="EX87" i="9" s="1"/>
  <c r="W87" i="14" s="1"/>
  <c r="X87" i="14" s="1"/>
  <c r="T87" i="14" s="1"/>
  <c r="EV87" i="9" a="1"/>
  <c r="EV87" i="9" s="1"/>
  <c r="U87" i="9" a="1"/>
  <c r="U87" i="9" s="1"/>
  <c r="B87" i="15" s="1"/>
  <c r="S87" i="9" a="1"/>
  <c r="S87" i="9" s="1"/>
  <c r="Q87" i="9" a="1"/>
  <c r="Q87" i="9" s="1"/>
  <c r="O87" i="9" a="1"/>
  <c r="O87" i="9" s="1"/>
  <c r="F87" i="10" s="1"/>
  <c r="T87" i="9" a="1"/>
  <c r="T87" i="9" s="1"/>
  <c r="R87" i="9" a="1"/>
  <c r="R87" i="9" s="1"/>
  <c r="E87" i="14" s="1"/>
  <c r="P87" i="9" a="1"/>
  <c r="P87" i="9" s="1"/>
  <c r="EC86" i="9" a="1"/>
  <c r="EC86" i="9" s="1"/>
  <c r="EA86" i="9" a="1"/>
  <c r="EA86" i="9" s="1"/>
  <c r="DC86" i="9" s="1"/>
  <c r="DY86" i="9" a="1"/>
  <c r="DY86" i="9" s="1"/>
  <c r="DA86" i="9" s="1"/>
  <c r="DW86" i="9" a="1"/>
  <c r="DW86" i="9" s="1"/>
  <c r="EB86" i="9" a="1"/>
  <c r="EB86" i="9" s="1"/>
  <c r="DD86" i="9" s="1"/>
  <c r="DZ86" i="9" a="1"/>
  <c r="DZ86" i="9" s="1"/>
  <c r="DX86" i="9" a="1"/>
  <c r="DX86" i="9" s="1"/>
  <c r="CZ86" i="9" s="1"/>
  <c r="L89" i="7"/>
  <c r="IC85" i="9" a="1"/>
  <c r="IC85" i="9" s="1"/>
  <c r="S85" i="15" s="1"/>
  <c r="IA85" i="9" a="1"/>
  <c r="IA85" i="9" s="1"/>
  <c r="HY85" i="9" a="1"/>
  <c r="HY85" i="9" s="1"/>
  <c r="HW85" i="9" a="1"/>
  <c r="HW85" i="9" s="1"/>
  <c r="AE85" i="10" s="1"/>
  <c r="AI88" i="8" s="1"/>
  <c r="AL88" i="8" s="1"/>
  <c r="IB85" i="9" a="1"/>
  <c r="IB85" i="9" s="1"/>
  <c r="HZ85" i="9" a="1"/>
  <c r="HZ85" i="9" s="1"/>
  <c r="AK85" i="14" s="1"/>
  <c r="AN85" i="14" s="1"/>
  <c r="HX85" i="9" a="1"/>
  <c r="HX85" i="9" s="1"/>
  <c r="CV85" i="9" a="1"/>
  <c r="CV85" i="9" s="1"/>
  <c r="CT85" i="9" a="1"/>
  <c r="CT85" i="9" s="1"/>
  <c r="CR85" i="9" a="1"/>
  <c r="CR85" i="9" s="1"/>
  <c r="CW85" i="9" a="1"/>
  <c r="CW85" i="9" s="1"/>
  <c r="CS85" i="9" a="1"/>
  <c r="CS85" i="9" s="1"/>
  <c r="CU85" i="9" a="1"/>
  <c r="CU85" i="9" s="1"/>
  <c r="CQ85" i="9" a="1"/>
  <c r="CQ85" i="9" s="1"/>
  <c r="P85" i="10" s="1"/>
  <c r="GN82" i="9" a="1"/>
  <c r="GN82" i="9" s="1"/>
  <c r="GL82" i="9" a="1"/>
  <c r="GL82" i="9" s="1"/>
  <c r="AD82" i="14" s="1"/>
  <c r="AG82" i="14" s="1"/>
  <c r="GJ82" i="9" a="1"/>
  <c r="GJ82" i="9" s="1"/>
  <c r="GO82" i="9" a="1"/>
  <c r="GO82" i="9" s="1"/>
  <c r="N82" i="15" s="1"/>
  <c r="GK82" i="9" a="1"/>
  <c r="GK82" i="9" s="1"/>
  <c r="GM82" i="9" a="1"/>
  <c r="GM82" i="9" s="1"/>
  <c r="GI82" i="9" a="1"/>
  <c r="GI82" i="9" s="1"/>
  <c r="Z82" i="10" s="1"/>
  <c r="AB85" i="8" s="1"/>
  <c r="AE85" i="8" s="1"/>
  <c r="AM85" i="8" s="1"/>
  <c r="BH82" i="9" a="1"/>
  <c r="BH82" i="9" s="1"/>
  <c r="BF82" i="9" a="1"/>
  <c r="BF82" i="9" s="1"/>
  <c r="BD82" i="9" a="1"/>
  <c r="BD82" i="9" s="1"/>
  <c r="BI82" i="9" a="1"/>
  <c r="BI82" i="9" s="1"/>
  <c r="BE82" i="9" a="1"/>
  <c r="BE82" i="9" s="1"/>
  <c r="BG82" i="9" a="1"/>
  <c r="BG82" i="9" s="1"/>
  <c r="BC82" i="9" a="1"/>
  <c r="BC82" i="9" s="1"/>
  <c r="K82" i="10" s="1"/>
  <c r="FP81" i="9" a="1"/>
  <c r="FP81" i="9" s="1"/>
  <c r="FN81" i="9" a="1"/>
  <c r="FN81" i="9" s="1"/>
  <c r="FL81" i="9" a="1"/>
  <c r="FL81" i="9" s="1"/>
  <c r="FO81" i="9" a="1"/>
  <c r="FO81" i="9" s="1"/>
  <c r="FK81" i="9" a="1"/>
  <c r="FK81" i="9" s="1"/>
  <c r="W81" i="10" s="1"/>
  <c r="FQ81" i="9" a="1"/>
  <c r="FQ81" i="9" s="1"/>
  <c r="FM81" i="9" a="1"/>
  <c r="FM81" i="9" s="1"/>
  <c r="AJ81" i="9" a="1"/>
  <c r="AJ81" i="9" s="1"/>
  <c r="AH81" i="9" a="1"/>
  <c r="AH81" i="9" s="1"/>
  <c r="H81" i="14" s="1"/>
  <c r="L81" i="14" s="1"/>
  <c r="D81" i="14" s="1"/>
  <c r="AF81" i="9" a="1"/>
  <c r="AF81" i="9" s="1"/>
  <c r="AK81" i="9" a="1"/>
  <c r="AK81" i="9" s="1"/>
  <c r="D81" i="15" s="1"/>
  <c r="AG81" i="9" a="1"/>
  <c r="AG81" i="9" s="1"/>
  <c r="AI81" i="9" a="1"/>
  <c r="AI81" i="9" s="1"/>
  <c r="AE81" i="9" a="1"/>
  <c r="AE81" i="9" s="1"/>
  <c r="H81" i="10" s="1"/>
  <c r="EB78" i="9" a="1"/>
  <c r="EB78" i="9" s="1"/>
  <c r="DD78" i="9" s="1"/>
  <c r="DZ78" i="9" a="1"/>
  <c r="DZ78" i="9" s="1"/>
  <c r="DX78" i="9" a="1"/>
  <c r="DX78" i="9" s="1"/>
  <c r="CZ78" i="9" s="1"/>
  <c r="EC78" i="9" a="1"/>
  <c r="EC78" i="9" s="1"/>
  <c r="DY78" i="9" a="1"/>
  <c r="DY78" i="9" s="1"/>
  <c r="DA78" i="9" s="1"/>
  <c r="EA78" i="9" a="1"/>
  <c r="EA78" i="9" s="1"/>
  <c r="DC78" i="9" s="1"/>
  <c r="DW78" i="9" a="1"/>
  <c r="DW78" i="9" s="1"/>
  <c r="IB77" i="9" a="1"/>
  <c r="IB77" i="9" s="1"/>
  <c r="HZ77" i="9" a="1"/>
  <c r="HZ77" i="9" s="1"/>
  <c r="AK77" i="14" s="1"/>
  <c r="AN77" i="14" s="1"/>
  <c r="HX77" i="9" a="1"/>
  <c r="HX77" i="9" s="1"/>
  <c r="IA77" i="9" a="1"/>
  <c r="IA77" i="9" s="1"/>
  <c r="HW77" i="9" a="1"/>
  <c r="HW77" i="9" s="1"/>
  <c r="AE77" i="10" s="1"/>
  <c r="AI80" i="8" s="1"/>
  <c r="AL80" i="8" s="1"/>
  <c r="IC77" i="9" a="1"/>
  <c r="IC77" i="9" s="1"/>
  <c r="S77" i="15" s="1"/>
  <c r="HY77" i="9" a="1"/>
  <c r="HY77" i="9" s="1"/>
  <c r="CV77" i="9" a="1"/>
  <c r="CV77" i="9" s="1"/>
  <c r="CT77" i="9" a="1"/>
  <c r="CT77" i="9" s="1"/>
  <c r="CR77" i="9" a="1"/>
  <c r="CR77" i="9" s="1"/>
  <c r="CQ77" i="9" a="1"/>
  <c r="CQ77" i="9" s="1"/>
  <c r="P77" i="10" s="1"/>
  <c r="CS77" i="9" a="1"/>
  <c r="CS77" i="9" s="1"/>
  <c r="CU77" i="9" a="1"/>
  <c r="CU77" i="9" s="1"/>
  <c r="CW77" i="9" a="1"/>
  <c r="CW77" i="9" s="1"/>
  <c r="V103" i="10"/>
  <c r="Y106" i="8"/>
  <c r="Z106" i="8" s="1"/>
  <c r="G103" i="14"/>
  <c r="CW102" i="9" a="1"/>
  <c r="CW102" i="9" s="1"/>
  <c r="CU102" i="9" a="1"/>
  <c r="CU102" i="9" s="1"/>
  <c r="CS102" i="9" a="1"/>
  <c r="CS102" i="9" s="1"/>
  <c r="CQ102" i="9" a="1"/>
  <c r="CQ102" i="9" s="1"/>
  <c r="P102" i="10" s="1"/>
  <c r="CV102" i="9" a="1"/>
  <c r="CV102" i="9" s="1"/>
  <c r="CT102" i="9" a="1"/>
  <c r="CT102" i="9" s="1"/>
  <c r="CR102" i="9" a="1"/>
  <c r="CR102" i="9" s="1"/>
  <c r="CO102" i="9" a="1"/>
  <c r="CO102" i="9" s="1"/>
  <c r="CM102" i="9" a="1"/>
  <c r="CM102" i="9" s="1"/>
  <c r="CK102" i="9" a="1"/>
  <c r="CK102" i="9" s="1"/>
  <c r="CI102" i="9" a="1"/>
  <c r="CI102" i="9" s="1"/>
  <c r="O102" i="10" s="1"/>
  <c r="CN102" i="9" a="1"/>
  <c r="CN102" i="9" s="1"/>
  <c r="CL102" i="9" a="1"/>
  <c r="CL102" i="9" s="1"/>
  <c r="CJ102" i="9" a="1"/>
  <c r="CJ102" i="9" s="1"/>
  <c r="HU102" i="9" a="1"/>
  <c r="HU102" i="9" s="1"/>
  <c r="R102" i="15" s="1"/>
  <c r="HS102" i="9" a="1"/>
  <c r="HS102" i="9" s="1"/>
  <c r="HQ102" i="9" a="1"/>
  <c r="HQ102" i="9" s="1"/>
  <c r="HO102" i="9" a="1"/>
  <c r="HO102" i="9" s="1"/>
  <c r="AD102" i="10" s="1"/>
  <c r="AG105" i="8" s="1"/>
  <c r="HT102" i="9" a="1"/>
  <c r="HT102" i="9" s="1"/>
  <c r="HR102" i="9" a="1"/>
  <c r="HR102" i="9" s="1"/>
  <c r="AI102" i="14" s="1"/>
  <c r="HP102" i="9" a="1"/>
  <c r="HP102" i="9" s="1"/>
  <c r="DT102" i="9" a="1"/>
  <c r="DT102" i="9" s="1"/>
  <c r="DR102" i="9" a="1"/>
  <c r="DR102" i="9" s="1"/>
  <c r="O102" i="14" s="1"/>
  <c r="DP102" i="9" a="1"/>
  <c r="DP102" i="9" s="1"/>
  <c r="DQ102" i="9" a="1"/>
  <c r="DQ102" i="9" s="1"/>
  <c r="DO102" i="9" a="1"/>
  <c r="DO102" i="9" s="1"/>
  <c r="R102" i="10" s="1"/>
  <c r="G105" i="7" s="1"/>
  <c r="M105" i="7" s="1"/>
  <c r="DU102" i="9" a="1"/>
  <c r="DU102" i="9" s="1"/>
  <c r="H102" i="15" s="1"/>
  <c r="DS102" i="9" a="1"/>
  <c r="DS102" i="9" s="1"/>
  <c r="IR102" i="9" a="1"/>
  <c r="IR102" i="9" s="1"/>
  <c r="IP102" i="9" a="1"/>
  <c r="IP102" i="9" s="1"/>
  <c r="AM102" i="14" s="1"/>
  <c r="IN102" i="9" a="1"/>
  <c r="IN102" i="9" s="1"/>
  <c r="IO102" i="9" a="1"/>
  <c r="IO102" i="9" s="1"/>
  <c r="IM102" i="9" a="1"/>
  <c r="IM102" i="9" s="1"/>
  <c r="AG102" i="10" s="1"/>
  <c r="AK105" i="8" s="1"/>
  <c r="IS102" i="9" a="1"/>
  <c r="IS102" i="9" s="1"/>
  <c r="U102" i="15" s="1"/>
  <c r="IQ102" i="9" a="1"/>
  <c r="IQ102" i="9" s="1"/>
  <c r="HD102" i="9" a="1"/>
  <c r="HD102" i="9" s="1"/>
  <c r="HB102" i="9" a="1"/>
  <c r="HB102" i="9" s="1"/>
  <c r="AF102" i="14" s="1"/>
  <c r="GZ102" i="9" a="1"/>
  <c r="GZ102" i="9" s="1"/>
  <c r="HE102" i="9" a="1"/>
  <c r="HE102" i="9" s="1"/>
  <c r="P102" i="15" s="1"/>
  <c r="HC102" i="9" a="1"/>
  <c r="HC102" i="9" s="1"/>
  <c r="HA102" i="9" a="1"/>
  <c r="HA102" i="9" s="1"/>
  <c r="GY102" i="9" a="1"/>
  <c r="GY102" i="9" s="1"/>
  <c r="AB102" i="10" s="1"/>
  <c r="AD105" i="8" s="1"/>
  <c r="AJ100" i="14"/>
  <c r="GO99" i="9" a="1"/>
  <c r="GO99" i="9" s="1"/>
  <c r="N99" i="15" s="1"/>
  <c r="GM99" i="9" a="1"/>
  <c r="GM99" i="9" s="1"/>
  <c r="GK99" i="9" a="1"/>
  <c r="GK99" i="9" s="1"/>
  <c r="GI99" i="9" a="1"/>
  <c r="GI99" i="9" s="1"/>
  <c r="Z99" i="10" s="1"/>
  <c r="AB102" i="8" s="1"/>
  <c r="GN99" i="9" a="1"/>
  <c r="GN99" i="9" s="1"/>
  <c r="GJ99" i="9" a="1"/>
  <c r="GJ99" i="9" s="1"/>
  <c r="GL99" i="9" a="1"/>
  <c r="GL99" i="9" s="1"/>
  <c r="AD99" i="14" s="1"/>
  <c r="BI99" i="9" a="1"/>
  <c r="BI99" i="9" s="1"/>
  <c r="BG99" i="9" a="1"/>
  <c r="BG99" i="9" s="1"/>
  <c r="BE99" i="9" a="1"/>
  <c r="BE99" i="9" s="1"/>
  <c r="BC99" i="9" a="1"/>
  <c r="BC99" i="9" s="1"/>
  <c r="K99" i="10" s="1"/>
  <c r="BH99" i="9" a="1"/>
  <c r="BH99" i="9" s="1"/>
  <c r="BD99" i="9" a="1"/>
  <c r="BD99" i="9" s="1"/>
  <c r="BF99" i="9" a="1"/>
  <c r="BF99" i="9" s="1"/>
  <c r="CF99" i="9" a="1"/>
  <c r="CF99" i="9" s="1"/>
  <c r="CD99" i="9" a="1"/>
  <c r="CD99" i="9" s="1"/>
  <c r="CB99" i="9" a="1"/>
  <c r="CB99" i="9" s="1"/>
  <c r="CE99" i="9" a="1"/>
  <c r="CE99" i="9" s="1"/>
  <c r="CA99" i="9" a="1"/>
  <c r="CA99" i="9" s="1"/>
  <c r="N99" i="10" s="1"/>
  <c r="CG99" i="9" a="1"/>
  <c r="CG99" i="9" s="1"/>
  <c r="CC99" i="9" a="1"/>
  <c r="CC99" i="9" s="1"/>
  <c r="HL99" i="9" a="1"/>
  <c r="HL99" i="9" s="1"/>
  <c r="HJ99" i="9" a="1"/>
  <c r="HJ99" i="9" s="1"/>
  <c r="AH99" i="14" s="1"/>
  <c r="AJ99" i="14" s="1"/>
  <c r="HH99" i="9" a="1"/>
  <c r="HH99" i="9" s="1"/>
  <c r="HK99" i="9" a="1"/>
  <c r="HK99" i="9" s="1"/>
  <c r="HG99" i="9" a="1"/>
  <c r="HG99" i="9" s="1"/>
  <c r="AC99" i="10" s="1"/>
  <c r="AF102" i="8" s="1"/>
  <c r="AH102" i="8" s="1"/>
  <c r="HM99" i="9" a="1"/>
  <c r="HM99" i="9" s="1"/>
  <c r="Q99" i="15" s="1"/>
  <c r="HI99" i="9" a="1"/>
  <c r="HI99" i="9" s="1"/>
  <c r="BX99" i="9" a="1"/>
  <c r="BX99" i="9" s="1"/>
  <c r="BV99" i="9" a="1"/>
  <c r="BV99" i="9" s="1"/>
  <c r="BT99" i="9" a="1"/>
  <c r="BT99" i="9" s="1"/>
  <c r="BY99" i="9" a="1"/>
  <c r="BY99" i="9" s="1"/>
  <c r="BU99" i="9" a="1"/>
  <c r="BU99" i="9" s="1"/>
  <c r="BW99" i="9" a="1"/>
  <c r="BW99" i="9" s="1"/>
  <c r="BS99" i="9" a="1"/>
  <c r="BS99" i="9" s="1"/>
  <c r="M99" i="10" s="1"/>
  <c r="FX99" i="9" a="1"/>
  <c r="FX99" i="9" s="1"/>
  <c r="FV99" i="9" a="1"/>
  <c r="FV99" i="9" s="1"/>
  <c r="FT99" i="9" a="1"/>
  <c r="FT99" i="9" s="1"/>
  <c r="FW99" i="9" a="1"/>
  <c r="FW99" i="9" s="1"/>
  <c r="FS99" i="9" a="1"/>
  <c r="FS99" i="9" s="1"/>
  <c r="X99" i="10" s="1"/>
  <c r="FY99" i="9" a="1"/>
  <c r="FY99" i="9" s="1"/>
  <c r="FU99" i="9" a="1"/>
  <c r="FU99" i="9" s="1"/>
  <c r="G96" i="14"/>
  <c r="IC94" i="9" a="1"/>
  <c r="IC94" i="9" s="1"/>
  <c r="S94" i="15" s="1"/>
  <c r="IA94" i="9" a="1"/>
  <c r="IA94" i="9" s="1"/>
  <c r="HY94" i="9" a="1"/>
  <c r="HY94" i="9" s="1"/>
  <c r="HW94" i="9" a="1"/>
  <c r="HW94" i="9" s="1"/>
  <c r="AE94" i="10" s="1"/>
  <c r="AI97" i="8" s="1"/>
  <c r="IB94" i="9" a="1"/>
  <c r="IB94" i="9" s="1"/>
  <c r="HX94" i="9" a="1"/>
  <c r="HX94" i="9" s="1"/>
  <c r="HZ94" i="9" a="1"/>
  <c r="HZ94" i="9" s="1"/>
  <c r="AK94" i="14" s="1"/>
  <c r="EK92" i="9" a="1"/>
  <c r="EK92" i="9" s="1"/>
  <c r="J92" i="15" s="1"/>
  <c r="EF92" i="9" a="1"/>
  <c r="EF92" i="9" s="1"/>
  <c r="EH92" i="9" a="1"/>
  <c r="EH92" i="9" s="1"/>
  <c r="Q92" i="14" s="1"/>
  <c r="EE92" i="9" a="1"/>
  <c r="EE92" i="9" s="1"/>
  <c r="T92" i="10" s="1"/>
  <c r="I95" i="7" s="1"/>
  <c r="EJ92" i="9" a="1"/>
  <c r="EJ92" i="9" s="1"/>
  <c r="EG92" i="9" a="1"/>
  <c r="EG92" i="9" s="1"/>
  <c r="EI92" i="9" a="1"/>
  <c r="EI92" i="9" s="1"/>
  <c r="GO91" i="9" a="1"/>
  <c r="GO91" i="9" s="1"/>
  <c r="N91" i="15" s="1"/>
  <c r="GM91" i="9" a="1"/>
  <c r="GM91" i="9" s="1"/>
  <c r="GK91" i="9" a="1"/>
  <c r="GK91" i="9" s="1"/>
  <c r="GI91" i="9" a="1"/>
  <c r="GI91" i="9" s="1"/>
  <c r="Z91" i="10" s="1"/>
  <c r="AB94" i="8" s="1"/>
  <c r="GN91" i="9" a="1"/>
  <c r="GN91" i="9" s="1"/>
  <c r="GL91" i="9" a="1"/>
  <c r="GL91" i="9" s="1"/>
  <c r="AD91" i="14" s="1"/>
  <c r="GJ91" i="9" a="1"/>
  <c r="GJ91" i="9" s="1"/>
  <c r="BI91" i="9" a="1"/>
  <c r="BI91" i="9" s="1"/>
  <c r="BG91" i="9" a="1"/>
  <c r="BG91" i="9" s="1"/>
  <c r="BE91" i="9" a="1"/>
  <c r="BE91" i="9" s="1"/>
  <c r="BC91" i="9" a="1"/>
  <c r="BC91" i="9" s="1"/>
  <c r="K91" i="10" s="1"/>
  <c r="BH91" i="9" a="1"/>
  <c r="BH91" i="9" s="1"/>
  <c r="BF91" i="9" a="1"/>
  <c r="BF91" i="9" s="1"/>
  <c r="BD91" i="9" a="1"/>
  <c r="BD91" i="9" s="1"/>
  <c r="FQ90" i="9" a="1"/>
  <c r="FQ90" i="9" s="1"/>
  <c r="FO90" i="9" a="1"/>
  <c r="FO90" i="9" s="1"/>
  <c r="FM90" i="9" a="1"/>
  <c r="FM90" i="9" s="1"/>
  <c r="FK90" i="9" a="1"/>
  <c r="FK90" i="9" s="1"/>
  <c r="W90" i="10" s="1"/>
  <c r="FP90" i="9" a="1"/>
  <c r="FP90" i="9" s="1"/>
  <c r="FN90" i="9" a="1"/>
  <c r="FN90" i="9" s="1"/>
  <c r="FL90" i="9" a="1"/>
  <c r="FL90" i="9" s="1"/>
  <c r="AK90" i="9" a="1"/>
  <c r="AK90" i="9" s="1"/>
  <c r="D90" i="15" s="1"/>
  <c r="AI90" i="9" a="1"/>
  <c r="AI90" i="9" s="1"/>
  <c r="AG90" i="9" a="1"/>
  <c r="AG90" i="9" s="1"/>
  <c r="AE90" i="9" a="1"/>
  <c r="AE90" i="9" s="1"/>
  <c r="H90" i="10" s="1"/>
  <c r="AJ90" i="9" a="1"/>
  <c r="AJ90" i="9" s="1"/>
  <c r="AH90" i="9" a="1"/>
  <c r="AH90" i="9" s="1"/>
  <c r="H90" i="14" s="1"/>
  <c r="L90" i="14" s="1"/>
  <c r="D90" i="14" s="1"/>
  <c r="AF90" i="9" a="1"/>
  <c r="AF90" i="9" s="1"/>
  <c r="G93" i="6"/>
  <c r="H93" i="6" s="1"/>
  <c r="F93" i="6"/>
  <c r="S89" i="10"/>
  <c r="H92" i="7" s="1"/>
  <c r="CY89" i="9"/>
  <c r="FA88" i="9" a="1"/>
  <c r="FA88" i="9" s="1"/>
  <c r="EY88" i="9" a="1"/>
  <c r="EY88" i="9" s="1"/>
  <c r="EW88" i="9" a="1"/>
  <c r="EW88" i="9" s="1"/>
  <c r="EU88" i="9" a="1"/>
  <c r="EU88" i="9" s="1"/>
  <c r="EZ88" i="9" a="1"/>
  <c r="EZ88" i="9" s="1"/>
  <c r="EX88" i="9" a="1"/>
  <c r="EX88" i="9" s="1"/>
  <c r="W88" i="14" s="1"/>
  <c r="X88" i="14" s="1"/>
  <c r="T88" i="14" s="1"/>
  <c r="EV88" i="9" a="1"/>
  <c r="EV88" i="9" s="1"/>
  <c r="U88" i="9" a="1"/>
  <c r="U88" i="9" s="1"/>
  <c r="B88" i="15" s="1"/>
  <c r="S88" i="9" a="1"/>
  <c r="S88" i="9" s="1"/>
  <c r="Q88" i="9" a="1"/>
  <c r="Q88" i="9" s="1"/>
  <c r="O88" i="9" a="1"/>
  <c r="O88" i="9" s="1"/>
  <c r="F88" i="10" s="1"/>
  <c r="T88" i="9" a="1"/>
  <c r="T88" i="9" s="1"/>
  <c r="R88" i="9" a="1"/>
  <c r="R88" i="9" s="1"/>
  <c r="E88" i="14" s="1"/>
  <c r="P88" i="9" a="1"/>
  <c r="P88" i="9" s="1"/>
  <c r="EC87" i="9" a="1"/>
  <c r="EC87" i="9" s="1"/>
  <c r="EA87" i="9" a="1"/>
  <c r="EA87" i="9" s="1"/>
  <c r="DC87" i="9" s="1"/>
  <c r="DY87" i="9" a="1"/>
  <c r="DY87" i="9" s="1"/>
  <c r="DA87" i="9" s="1"/>
  <c r="DW87" i="9" a="1"/>
  <c r="DW87" i="9" s="1"/>
  <c r="EB87" i="9" a="1"/>
  <c r="EB87" i="9" s="1"/>
  <c r="DD87" i="9" s="1"/>
  <c r="DZ87" i="9" a="1"/>
  <c r="DZ87" i="9" s="1"/>
  <c r="DX87" i="9" a="1"/>
  <c r="DX87" i="9" s="1"/>
  <c r="CZ87" i="9" s="1"/>
  <c r="L90" i="7"/>
  <c r="IC86" i="9" a="1"/>
  <c r="IC86" i="9" s="1"/>
  <c r="S86" i="15" s="1"/>
  <c r="IA86" i="9" a="1"/>
  <c r="IA86" i="9" s="1"/>
  <c r="HY86" i="9" a="1"/>
  <c r="HY86" i="9" s="1"/>
  <c r="HW86" i="9" a="1"/>
  <c r="HW86" i="9" s="1"/>
  <c r="AE86" i="10" s="1"/>
  <c r="AI89" i="8" s="1"/>
  <c r="AL89" i="8" s="1"/>
  <c r="IB86" i="9" a="1"/>
  <c r="IB86" i="9" s="1"/>
  <c r="HZ86" i="9" a="1"/>
  <c r="HZ86" i="9" s="1"/>
  <c r="AK86" i="14" s="1"/>
  <c r="AN86" i="14" s="1"/>
  <c r="HX86" i="9" a="1"/>
  <c r="HX86" i="9" s="1"/>
  <c r="CV86" i="9" a="1"/>
  <c r="CV86" i="9" s="1"/>
  <c r="CT86" i="9" a="1"/>
  <c r="CT86" i="9" s="1"/>
  <c r="CR86" i="9" a="1"/>
  <c r="CR86" i="9" s="1"/>
  <c r="CQ86" i="9" a="1"/>
  <c r="CQ86" i="9" s="1"/>
  <c r="P86" i="10" s="1"/>
  <c r="CW86" i="9" a="1"/>
  <c r="CW86" i="9" s="1"/>
  <c r="CU86" i="9" a="1"/>
  <c r="CU86" i="9" s="1"/>
  <c r="CS86" i="9" a="1"/>
  <c r="CS86" i="9" s="1"/>
  <c r="GV82" i="9" a="1"/>
  <c r="GV82" i="9" s="1"/>
  <c r="GT82" i="9" a="1"/>
  <c r="GT82" i="9" s="1"/>
  <c r="AE82" i="14" s="1"/>
  <c r="GR82" i="9" a="1"/>
  <c r="GR82" i="9" s="1"/>
  <c r="GW82" i="9" a="1"/>
  <c r="GW82" i="9" s="1"/>
  <c r="O82" i="15" s="1"/>
  <c r="GS82" i="9" a="1"/>
  <c r="GS82" i="9" s="1"/>
  <c r="GU82" i="9" a="1"/>
  <c r="GU82" i="9" s="1"/>
  <c r="GQ82" i="9" a="1"/>
  <c r="GQ82" i="9" s="1"/>
  <c r="AA82" i="10" s="1"/>
  <c r="AC85" i="8" s="1"/>
  <c r="BP82" i="9" a="1"/>
  <c r="BP82" i="9" s="1"/>
  <c r="BN82" i="9" a="1"/>
  <c r="BN82" i="9" s="1"/>
  <c r="J82" i="14" s="1"/>
  <c r="K82" i="14" s="1"/>
  <c r="BL82" i="9" a="1"/>
  <c r="BL82" i="9" s="1"/>
  <c r="BQ82" i="9" a="1"/>
  <c r="BQ82" i="9" s="1"/>
  <c r="F82" i="15" s="1"/>
  <c r="BM82" i="9" a="1"/>
  <c r="BM82" i="9" s="1"/>
  <c r="BO82" i="9" a="1"/>
  <c r="BO82" i="9" s="1"/>
  <c r="BK82" i="9" a="1"/>
  <c r="BK82" i="9" s="1"/>
  <c r="L82" i="10" s="1"/>
  <c r="FP78" i="9" a="1"/>
  <c r="FP78" i="9" s="1"/>
  <c r="FN78" i="9" a="1"/>
  <c r="FN78" i="9" s="1"/>
  <c r="FL78" i="9" a="1"/>
  <c r="FL78" i="9" s="1"/>
  <c r="FQ78" i="9" a="1"/>
  <c r="FQ78" i="9" s="1"/>
  <c r="FM78" i="9" a="1"/>
  <c r="FM78" i="9" s="1"/>
  <c r="FO78" i="9" a="1"/>
  <c r="FO78" i="9" s="1"/>
  <c r="FK78" i="9" a="1"/>
  <c r="FK78" i="9" s="1"/>
  <c r="W78" i="10" s="1"/>
  <c r="AJ78" i="9" a="1"/>
  <c r="AJ78" i="9" s="1"/>
  <c r="AH78" i="9" a="1"/>
  <c r="AH78" i="9" s="1"/>
  <c r="H78" i="14" s="1"/>
  <c r="L78" i="14" s="1"/>
  <c r="D78" i="14" s="1"/>
  <c r="AF78" i="9" a="1"/>
  <c r="AF78" i="9" s="1"/>
  <c r="AK78" i="9" a="1"/>
  <c r="AK78" i="9" s="1"/>
  <c r="D78" i="15" s="1"/>
  <c r="AG78" i="9" a="1"/>
  <c r="AG78" i="9" s="1"/>
  <c r="AI78" i="9" a="1"/>
  <c r="AI78" i="9" s="1"/>
  <c r="AE78" i="9" a="1"/>
  <c r="AE78" i="9" s="1"/>
  <c r="H78" i="10" s="1"/>
  <c r="V85" i="10"/>
  <c r="Y88" i="8"/>
  <c r="Z88" i="8" s="1"/>
  <c r="CO84" i="9" a="1"/>
  <c r="CO84" i="9" s="1"/>
  <c r="CM84" i="9" a="1"/>
  <c r="CM84" i="9" s="1"/>
  <c r="CK84" i="9" a="1"/>
  <c r="CK84" i="9" s="1"/>
  <c r="CI84" i="9" a="1"/>
  <c r="CI84" i="9" s="1"/>
  <c r="O84" i="10" s="1"/>
  <c r="CL84" i="9" a="1"/>
  <c r="CL84" i="9" s="1"/>
  <c r="CN84" i="9" a="1"/>
  <c r="CN84" i="9" s="1"/>
  <c r="CJ84" i="9" a="1"/>
  <c r="CJ84" i="9" s="1"/>
  <c r="DM83" i="9" a="1"/>
  <c r="DM83" i="9" s="1"/>
  <c r="G83" i="15" s="1"/>
  <c r="DK83" i="9" a="1"/>
  <c r="DK83" i="9" s="1"/>
  <c r="DI83" i="9" a="1"/>
  <c r="DI83" i="9" s="1"/>
  <c r="DG83" i="9" a="1"/>
  <c r="DG83" i="9" s="1"/>
  <c r="Q83" i="10" s="1"/>
  <c r="F86" i="7" s="1"/>
  <c r="DJ83" i="9" a="1"/>
  <c r="DJ83" i="9" s="1"/>
  <c r="N83" i="14" s="1"/>
  <c r="DL83" i="9" a="1"/>
  <c r="DL83" i="9" s="1"/>
  <c r="DH83" i="9" a="1"/>
  <c r="DH83" i="9" s="1"/>
  <c r="AK79" i="9" a="1"/>
  <c r="AK79" i="9" s="1"/>
  <c r="D79" i="15" s="1"/>
  <c r="AI79" i="9" a="1"/>
  <c r="AI79" i="9" s="1"/>
  <c r="AG79" i="9" a="1"/>
  <c r="AG79" i="9" s="1"/>
  <c r="AE79" i="9" a="1"/>
  <c r="AE79" i="9" s="1"/>
  <c r="H79" i="10" s="1"/>
  <c r="AH79" i="9" a="1"/>
  <c r="AH79" i="9" s="1"/>
  <c r="H79" i="14" s="1"/>
  <c r="AJ79" i="9" a="1"/>
  <c r="AJ79" i="9" s="1"/>
  <c r="AF79" i="9" a="1"/>
  <c r="AF79" i="9" s="1"/>
  <c r="AG78" i="14"/>
  <c r="M81" i="7"/>
  <c r="GO76" i="9" a="1"/>
  <c r="GO76" i="9" s="1"/>
  <c r="N76" i="15" s="1"/>
  <c r="GM76" i="9" a="1"/>
  <c r="GM76" i="9" s="1"/>
  <c r="GK76" i="9" a="1"/>
  <c r="GK76" i="9" s="1"/>
  <c r="GI76" i="9" a="1"/>
  <c r="GI76" i="9" s="1"/>
  <c r="Z76" i="10" s="1"/>
  <c r="AB79" i="8" s="1"/>
  <c r="GJ76" i="9" a="1"/>
  <c r="GJ76" i="9" s="1"/>
  <c r="GL76" i="9" a="1"/>
  <c r="GL76" i="9" s="1"/>
  <c r="AD76" i="14" s="1"/>
  <c r="GN76" i="9" a="1"/>
  <c r="GN76" i="9" s="1"/>
  <c r="P76" i="14"/>
  <c r="DB76" i="9"/>
  <c r="CC76" i="9" a="1"/>
  <c r="CC76" i="9" s="1"/>
  <c r="CE76" i="9" a="1"/>
  <c r="CE76" i="9" s="1"/>
  <c r="CB76" i="9" a="1"/>
  <c r="CB76" i="9" s="1"/>
  <c r="CG76" i="9" a="1"/>
  <c r="CG76" i="9" s="1"/>
  <c r="CD76" i="9" a="1"/>
  <c r="CD76" i="9" s="1"/>
  <c r="CF76" i="9" a="1"/>
  <c r="CF76" i="9" s="1"/>
  <c r="CA76" i="9" a="1"/>
  <c r="CA76" i="9" s="1"/>
  <c r="N76" i="10" s="1"/>
  <c r="HD76" i="9" a="1"/>
  <c r="HD76" i="9" s="1"/>
  <c r="HB76" i="9" a="1"/>
  <c r="HB76" i="9" s="1"/>
  <c r="AF76" i="14" s="1"/>
  <c r="GZ76" i="9" a="1"/>
  <c r="GZ76" i="9" s="1"/>
  <c r="GY76" i="9" a="1"/>
  <c r="GY76" i="9" s="1"/>
  <c r="AB76" i="10" s="1"/>
  <c r="AD79" i="8" s="1"/>
  <c r="HA76" i="9" a="1"/>
  <c r="HA76" i="9" s="1"/>
  <c r="HC76" i="9" a="1"/>
  <c r="HC76" i="9" s="1"/>
  <c r="HE76" i="9" a="1"/>
  <c r="HE76" i="9" s="1"/>
  <c r="P76" i="15" s="1"/>
  <c r="P75" i="14"/>
  <c r="DB75" i="9"/>
  <c r="AK75" i="9" a="1"/>
  <c r="AK75" i="9" s="1"/>
  <c r="D75" i="15" s="1"/>
  <c r="AI75" i="9" a="1"/>
  <c r="AI75" i="9" s="1"/>
  <c r="AG75" i="9" a="1"/>
  <c r="AG75" i="9" s="1"/>
  <c r="AE75" i="9" a="1"/>
  <c r="AE75" i="9" s="1"/>
  <c r="H75" i="10" s="1"/>
  <c r="AF75" i="9" a="1"/>
  <c r="AF75" i="9" s="1"/>
  <c r="AH75" i="9" a="1"/>
  <c r="AH75" i="9" s="1"/>
  <c r="H75" i="14" s="1"/>
  <c r="AJ75" i="9" a="1"/>
  <c r="AJ75" i="9" s="1"/>
  <c r="EG74" i="9" a="1"/>
  <c r="EG74" i="9" s="1"/>
  <c r="EI74" i="9" a="1"/>
  <c r="EI74" i="9" s="1"/>
  <c r="EF74" i="9" a="1"/>
  <c r="EF74" i="9" s="1"/>
  <c r="EK74" i="9" a="1"/>
  <c r="EK74" i="9" s="1"/>
  <c r="J74" i="15" s="1"/>
  <c r="EH74" i="9" a="1"/>
  <c r="EH74" i="9" s="1"/>
  <c r="Q74" i="14" s="1"/>
  <c r="EJ74" i="9" a="1"/>
  <c r="EJ74" i="9" s="1"/>
  <c r="EE74" i="9" a="1"/>
  <c r="EE74" i="9" s="1"/>
  <c r="T74" i="10" s="1"/>
  <c r="I77" i="7" s="1"/>
  <c r="HM73" i="9" a="1"/>
  <c r="HM73" i="9" s="1"/>
  <c r="Q73" i="15" s="1"/>
  <c r="HK73" i="9" a="1"/>
  <c r="HK73" i="9" s="1"/>
  <c r="HI73" i="9" a="1"/>
  <c r="HI73" i="9" s="1"/>
  <c r="HG73" i="9" a="1"/>
  <c r="HG73" i="9" s="1"/>
  <c r="AC73" i="10" s="1"/>
  <c r="AF76" i="8" s="1"/>
  <c r="AH76" i="8" s="1"/>
  <c r="HH73" i="9" a="1"/>
  <c r="HH73" i="9" s="1"/>
  <c r="HJ73" i="9" a="1"/>
  <c r="HJ73" i="9" s="1"/>
  <c r="AH73" i="14" s="1"/>
  <c r="AJ73" i="14" s="1"/>
  <c r="HL73" i="9" a="1"/>
  <c r="HL73" i="9" s="1"/>
  <c r="CF73" i="9" a="1"/>
  <c r="CF73" i="9" s="1"/>
  <c r="CD73" i="9" a="1"/>
  <c r="CD73" i="9" s="1"/>
  <c r="CB73" i="9" a="1"/>
  <c r="CB73" i="9" s="1"/>
  <c r="CG73" i="9" a="1"/>
  <c r="CG73" i="9" s="1"/>
  <c r="CE73" i="9" a="1"/>
  <c r="CE73" i="9" s="1"/>
  <c r="CC73" i="9" a="1"/>
  <c r="CC73" i="9" s="1"/>
  <c r="CA73" i="9" a="1"/>
  <c r="CA73" i="9" s="1"/>
  <c r="N73" i="10" s="1"/>
  <c r="M74" i="7"/>
  <c r="G74" i="6"/>
  <c r="H74" i="6" s="1"/>
  <c r="F74" i="6"/>
  <c r="S70" i="10"/>
  <c r="H73" i="7" s="1"/>
  <c r="CY70" i="9"/>
  <c r="EB68" i="9" a="1"/>
  <c r="EB68" i="9" s="1"/>
  <c r="DD68" i="9" s="1"/>
  <c r="DZ68" i="9" a="1"/>
  <c r="DZ68" i="9" s="1"/>
  <c r="DX68" i="9" a="1"/>
  <c r="DX68" i="9" s="1"/>
  <c r="CZ68" i="9" s="1"/>
  <c r="EC68" i="9" a="1"/>
  <c r="EC68" i="9" s="1"/>
  <c r="EA68" i="9" a="1"/>
  <c r="EA68" i="9" s="1"/>
  <c r="DC68" i="9" s="1"/>
  <c r="DY68" i="9" a="1"/>
  <c r="DY68" i="9" s="1"/>
  <c r="DA68" i="9" s="1"/>
  <c r="DW68" i="9" a="1"/>
  <c r="DW68" i="9" s="1"/>
  <c r="IB67" i="9" a="1"/>
  <c r="IB67" i="9" s="1"/>
  <c r="HZ67" i="9" a="1"/>
  <c r="HZ67" i="9" s="1"/>
  <c r="AK67" i="14" s="1"/>
  <c r="AN67" i="14" s="1"/>
  <c r="HX67" i="9" a="1"/>
  <c r="HX67" i="9" s="1"/>
  <c r="IC67" i="9" a="1"/>
  <c r="IC67" i="9" s="1"/>
  <c r="S67" i="15" s="1"/>
  <c r="IA67" i="9" a="1"/>
  <c r="IA67" i="9" s="1"/>
  <c r="HY67" i="9" a="1"/>
  <c r="HY67" i="9" s="1"/>
  <c r="HW67" i="9" a="1"/>
  <c r="HW67" i="9" s="1"/>
  <c r="AE67" i="10" s="1"/>
  <c r="AI70" i="8" s="1"/>
  <c r="AL70" i="8" s="1"/>
  <c r="CV67" i="9" a="1"/>
  <c r="CV67" i="9" s="1"/>
  <c r="CT67" i="9" a="1"/>
  <c r="CT67" i="9" s="1"/>
  <c r="CR67" i="9" a="1"/>
  <c r="CR67" i="9" s="1"/>
  <c r="CU67" i="9" a="1"/>
  <c r="CU67" i="9" s="1"/>
  <c r="CS67" i="9" a="1"/>
  <c r="CS67" i="9" s="1"/>
  <c r="CQ67" i="9" a="1"/>
  <c r="CQ67" i="9" s="1"/>
  <c r="P67" i="10" s="1"/>
  <c r="CW67" i="9" a="1"/>
  <c r="CW67" i="9" s="1"/>
  <c r="GN64" i="9" a="1"/>
  <c r="GN64" i="9" s="1"/>
  <c r="GL64" i="9" a="1"/>
  <c r="GL64" i="9" s="1"/>
  <c r="AD64" i="14" s="1"/>
  <c r="GJ64" i="9" a="1"/>
  <c r="GJ64" i="9" s="1"/>
  <c r="GK64" i="9" a="1"/>
  <c r="GK64" i="9" s="1"/>
  <c r="GI64" i="9" a="1"/>
  <c r="GI64" i="9" s="1"/>
  <c r="Z64" i="10" s="1"/>
  <c r="AB67" i="8" s="1"/>
  <c r="GO64" i="9" a="1"/>
  <c r="GO64" i="9" s="1"/>
  <c r="N64" i="15" s="1"/>
  <c r="GM64" i="9" a="1"/>
  <c r="GM64" i="9" s="1"/>
  <c r="BH64" i="9" a="1"/>
  <c r="BH64" i="9" s="1"/>
  <c r="BF64" i="9" a="1"/>
  <c r="BF64" i="9" s="1"/>
  <c r="BD64" i="9" a="1"/>
  <c r="BD64" i="9" s="1"/>
  <c r="BI64" i="9" a="1"/>
  <c r="BI64" i="9" s="1"/>
  <c r="BG64" i="9" a="1"/>
  <c r="BG64" i="9" s="1"/>
  <c r="BE64" i="9" a="1"/>
  <c r="BE64" i="9" s="1"/>
  <c r="BC64" i="9" a="1"/>
  <c r="BC64" i="9" s="1"/>
  <c r="K64" i="10" s="1"/>
  <c r="FP63" i="9" a="1"/>
  <c r="FP63" i="9" s="1"/>
  <c r="FN63" i="9" a="1"/>
  <c r="FN63" i="9" s="1"/>
  <c r="FL63" i="9" a="1"/>
  <c r="FL63" i="9" s="1"/>
  <c r="FQ63" i="9" a="1"/>
  <c r="FQ63" i="9" s="1"/>
  <c r="FM63" i="9" a="1"/>
  <c r="FM63" i="9" s="1"/>
  <c r="FO63" i="9" a="1"/>
  <c r="FO63" i="9" s="1"/>
  <c r="FK63" i="9" a="1"/>
  <c r="FK63" i="9" s="1"/>
  <c r="W63" i="10" s="1"/>
  <c r="AJ63" i="9" a="1"/>
  <c r="AJ63" i="9" s="1"/>
  <c r="AH63" i="9" a="1"/>
  <c r="AH63" i="9" s="1"/>
  <c r="H63" i="14" s="1"/>
  <c r="L63" i="14" s="1"/>
  <c r="D63" i="14" s="1"/>
  <c r="AF63" i="9" a="1"/>
  <c r="AF63" i="9" s="1"/>
  <c r="AK63" i="9" a="1"/>
  <c r="AK63" i="9" s="1"/>
  <c r="D63" i="15" s="1"/>
  <c r="AG63" i="9" a="1"/>
  <c r="AG63" i="9" s="1"/>
  <c r="AI63" i="9" a="1"/>
  <c r="AI63" i="9" s="1"/>
  <c r="AE63" i="9" a="1"/>
  <c r="AE63" i="9" s="1"/>
  <c r="H63" i="10" s="1"/>
  <c r="EJ59" i="9" a="1"/>
  <c r="EJ59" i="9" s="1"/>
  <c r="EH59" i="9" a="1"/>
  <c r="EH59" i="9" s="1"/>
  <c r="Q59" i="14" s="1"/>
  <c r="EF59" i="9" a="1"/>
  <c r="EF59" i="9" s="1"/>
  <c r="EK59" i="9" a="1"/>
  <c r="EK59" i="9" s="1"/>
  <c r="J59" i="15" s="1"/>
  <c r="EG59" i="9" a="1"/>
  <c r="EG59" i="9" s="1"/>
  <c r="EI59" i="9" a="1"/>
  <c r="EI59" i="9" s="1"/>
  <c r="EE59" i="9" a="1"/>
  <c r="EE59" i="9" s="1"/>
  <c r="T59" i="10" s="1"/>
  <c r="I62" i="7" s="1"/>
  <c r="I85" i="15"/>
  <c r="DE85" i="9"/>
  <c r="BQ83" i="9" a="1"/>
  <c r="BQ83" i="9" s="1"/>
  <c r="F83" i="15" s="1"/>
  <c r="BO83" i="9" a="1"/>
  <c r="BO83" i="9" s="1"/>
  <c r="BM83" i="9" a="1"/>
  <c r="BM83" i="9" s="1"/>
  <c r="BK83" i="9" a="1"/>
  <c r="BK83" i="9" s="1"/>
  <c r="L83" i="10" s="1"/>
  <c r="BN83" i="9" a="1"/>
  <c r="BN83" i="9" s="1"/>
  <c r="J83" i="14" s="1"/>
  <c r="K83" i="14" s="1"/>
  <c r="BP83" i="9" a="1"/>
  <c r="BP83" i="9" s="1"/>
  <c r="BL83" i="9" a="1"/>
  <c r="BL83" i="9" s="1"/>
  <c r="EB83" i="9" a="1"/>
  <c r="EB83" i="9" s="1"/>
  <c r="DD83" i="9" s="1"/>
  <c r="DZ83" i="9" a="1"/>
  <c r="DZ83" i="9" s="1"/>
  <c r="DX83" i="9" a="1"/>
  <c r="DX83" i="9" s="1"/>
  <c r="CZ83" i="9" s="1"/>
  <c r="EA83" i="9" a="1"/>
  <c r="EA83" i="9" s="1"/>
  <c r="DC83" i="9" s="1"/>
  <c r="DW83" i="9" a="1"/>
  <c r="DW83" i="9" s="1"/>
  <c r="EC83" i="9" a="1"/>
  <c r="EC83" i="9" s="1"/>
  <c r="DY83" i="9" a="1"/>
  <c r="DY83" i="9" s="1"/>
  <c r="DA83" i="9" s="1"/>
  <c r="T83" i="9" a="1"/>
  <c r="T83" i="9" s="1"/>
  <c r="R83" i="9" a="1"/>
  <c r="R83" i="9" s="1"/>
  <c r="E83" i="14" s="1"/>
  <c r="P83" i="9" a="1"/>
  <c r="P83" i="9" s="1"/>
  <c r="S83" i="9" a="1"/>
  <c r="S83" i="9" s="1"/>
  <c r="O83" i="9" a="1"/>
  <c r="O83" i="9" s="1"/>
  <c r="F83" i="10" s="1"/>
  <c r="U83" i="9" a="1"/>
  <c r="U83" i="9" s="1"/>
  <c r="B83" i="15" s="1"/>
  <c r="Q83" i="9" a="1"/>
  <c r="Q83" i="9" s="1"/>
  <c r="EZ83" i="9" a="1"/>
  <c r="EZ83" i="9" s="1"/>
  <c r="EX83" i="9" a="1"/>
  <c r="EX83" i="9" s="1"/>
  <c r="W83" i="14" s="1"/>
  <c r="X83" i="14" s="1"/>
  <c r="T83" i="14" s="1"/>
  <c r="EV83" i="9" a="1"/>
  <c r="EV83" i="9" s="1"/>
  <c r="EY83" i="9" a="1"/>
  <c r="EY83" i="9" s="1"/>
  <c r="EU83" i="9" a="1"/>
  <c r="EU83" i="9" s="1"/>
  <c r="J140" i="12" s="1"/>
  <c r="Q86" i="8" s="1"/>
  <c r="R86" i="8" s="1"/>
  <c r="X86" i="8" s="1"/>
  <c r="S85" i="3" s="1"/>
  <c r="FA83" i="9" a="1"/>
  <c r="FA83" i="9" s="1"/>
  <c r="EW83" i="9" a="1"/>
  <c r="EW83" i="9" s="1"/>
  <c r="C86" i="8"/>
  <c r="C86" i="7"/>
  <c r="C86" i="6"/>
  <c r="C85" i="3"/>
  <c r="K83" i="6"/>
  <c r="L83" i="6" s="1"/>
  <c r="J83" i="6"/>
  <c r="IK79" i="9" a="1"/>
  <c r="IK79" i="9" s="1"/>
  <c r="T79" i="15" s="1"/>
  <c r="II79" i="9" a="1"/>
  <c r="II79" i="9" s="1"/>
  <c r="IG79" i="9" a="1"/>
  <c r="IG79" i="9" s="1"/>
  <c r="IE79" i="9" a="1"/>
  <c r="IE79" i="9" s="1"/>
  <c r="AF79" i="10" s="1"/>
  <c r="AJ82" i="8" s="1"/>
  <c r="IH79" i="9" a="1"/>
  <c r="IH79" i="9" s="1"/>
  <c r="AL79" i="14" s="1"/>
  <c r="IJ79" i="9" a="1"/>
  <c r="IJ79" i="9" s="1"/>
  <c r="IF79" i="9" a="1"/>
  <c r="IF79" i="9" s="1"/>
  <c r="AS79" i="9" a="1"/>
  <c r="AS79" i="9" s="1"/>
  <c r="E79" i="15" s="1"/>
  <c r="AQ79" i="9" a="1"/>
  <c r="AQ79" i="9" s="1"/>
  <c r="AO79" i="9" a="1"/>
  <c r="AO79" i="9" s="1"/>
  <c r="AM79" i="9" a="1"/>
  <c r="AM79" i="9" s="1"/>
  <c r="I79" i="10" s="1"/>
  <c r="S82" i="6" s="1"/>
  <c r="AP79" i="9" a="1"/>
  <c r="AP79" i="9" s="1"/>
  <c r="I79" i="14" s="1"/>
  <c r="AR79" i="9" a="1"/>
  <c r="AR79" i="9" s="1"/>
  <c r="AN79" i="9" a="1"/>
  <c r="AN79" i="9" s="1"/>
  <c r="M80" i="7"/>
  <c r="V76" i="10"/>
  <c r="Y79" i="8"/>
  <c r="Z79" i="8" s="1"/>
  <c r="IJ75" i="9" a="1"/>
  <c r="IJ75" i="9" s="1"/>
  <c r="IG75" i="9" a="1"/>
  <c r="IG75" i="9" s="1"/>
  <c r="II75" i="9" a="1"/>
  <c r="II75" i="9" s="1"/>
  <c r="IK75" i="9" a="1"/>
  <c r="IK75" i="9" s="1"/>
  <c r="T75" i="15" s="1"/>
  <c r="IF75" i="9" a="1"/>
  <c r="IF75" i="9" s="1"/>
  <c r="IH75" i="9" a="1"/>
  <c r="IH75" i="9" s="1"/>
  <c r="AL75" i="14" s="1"/>
  <c r="IE75" i="9" a="1"/>
  <c r="IE75" i="9" s="1"/>
  <c r="AF75" i="10" s="1"/>
  <c r="AJ78" i="8" s="1"/>
  <c r="DL75" i="9" a="1"/>
  <c r="DL75" i="9" s="1"/>
  <c r="DI75" i="9" a="1"/>
  <c r="DI75" i="9" s="1"/>
  <c r="DK75" i="9" a="1"/>
  <c r="DK75" i="9" s="1"/>
  <c r="DM75" i="9" a="1"/>
  <c r="DM75" i="9" s="1"/>
  <c r="G75" i="15" s="1"/>
  <c r="DH75" i="9" a="1"/>
  <c r="DH75" i="9" s="1"/>
  <c r="DJ75" i="9" a="1"/>
  <c r="DJ75" i="9" s="1"/>
  <c r="N75" i="14" s="1"/>
  <c r="DG75" i="9" a="1"/>
  <c r="DG75" i="9" s="1"/>
  <c r="Q75" i="10" s="1"/>
  <c r="F78" i="7" s="1"/>
  <c r="T75" i="9" a="1"/>
  <c r="T75" i="9" s="1"/>
  <c r="R75" i="9" a="1"/>
  <c r="R75" i="9" s="1"/>
  <c r="E75" i="14" s="1"/>
  <c r="P75" i="9" a="1"/>
  <c r="P75" i="9" s="1"/>
  <c r="U75" i="9" a="1"/>
  <c r="U75" i="9" s="1"/>
  <c r="B75" i="15" s="1"/>
  <c r="O75" i="9" a="1"/>
  <c r="O75" i="9" s="1"/>
  <c r="F75" i="10" s="1"/>
  <c r="Q75" i="9" a="1"/>
  <c r="Q75" i="9" s="1"/>
  <c r="S75" i="9" a="1"/>
  <c r="S75" i="9" s="1"/>
  <c r="EZ75" i="9" a="1"/>
  <c r="EZ75" i="9" s="1"/>
  <c r="EX75" i="9" a="1"/>
  <c r="EX75" i="9" s="1"/>
  <c r="W75" i="14" s="1"/>
  <c r="X75" i="14" s="1"/>
  <c r="T75" i="14" s="1"/>
  <c r="EV75" i="9" a="1"/>
  <c r="EV75" i="9" s="1"/>
  <c r="EW75" i="9" a="1"/>
  <c r="EW75" i="9" s="1"/>
  <c r="EY75" i="9" a="1"/>
  <c r="EY75" i="9" s="1"/>
  <c r="FA75" i="9" a="1"/>
  <c r="FA75" i="9" s="1"/>
  <c r="EU75" i="9" a="1"/>
  <c r="EU75" i="9" s="1"/>
  <c r="C78" i="8"/>
  <c r="C78" i="7"/>
  <c r="C78" i="6"/>
  <c r="C77" i="3"/>
  <c r="BY74" i="9" a="1"/>
  <c r="BY74" i="9" s="1"/>
  <c r="BW74" i="9" a="1"/>
  <c r="BW74" i="9" s="1"/>
  <c r="BU74" i="9" a="1"/>
  <c r="BU74" i="9" s="1"/>
  <c r="BS74" i="9" a="1"/>
  <c r="BS74" i="9" s="1"/>
  <c r="M74" i="10" s="1"/>
  <c r="BX74" i="9" a="1"/>
  <c r="BX74" i="9" s="1"/>
  <c r="BT74" i="9" a="1"/>
  <c r="BT74" i="9" s="1"/>
  <c r="BV74" i="9" a="1"/>
  <c r="BV74" i="9" s="1"/>
  <c r="FH73" i="9" a="1"/>
  <c r="FH73" i="9" s="1"/>
  <c r="FF73" i="9" a="1"/>
  <c r="FF73" i="9" s="1"/>
  <c r="AA73" i="14" s="1"/>
  <c r="FD73" i="9" a="1"/>
  <c r="FD73" i="9" s="1"/>
  <c r="FI73" i="9" a="1"/>
  <c r="FI73" i="9" s="1"/>
  <c r="L73" i="15" s="1"/>
  <c r="FG73" i="9" a="1"/>
  <c r="FG73" i="9" s="1"/>
  <c r="FE73" i="9" a="1"/>
  <c r="FE73" i="9" s="1"/>
  <c r="FC73" i="9" a="1"/>
  <c r="FC73" i="9" s="1"/>
  <c r="AB73" i="9" a="1"/>
  <c r="AB73" i="9" s="1"/>
  <c r="Z73" i="9" a="1"/>
  <c r="Z73" i="9" s="1"/>
  <c r="F73" i="14" s="1"/>
  <c r="G73" i="14" s="1"/>
  <c r="X73" i="9" a="1"/>
  <c r="X73" i="9" s="1"/>
  <c r="AC73" i="9" a="1"/>
  <c r="AC73" i="9" s="1"/>
  <c r="C73" i="15" s="1"/>
  <c r="AA73" i="9" a="1"/>
  <c r="AA73" i="9" s="1"/>
  <c r="Y73" i="9" a="1"/>
  <c r="Y73" i="9" s="1"/>
  <c r="W73" i="9" a="1"/>
  <c r="W73" i="9" s="1"/>
  <c r="G73" i="10" s="1"/>
  <c r="EJ72" i="9" a="1"/>
  <c r="EJ72" i="9" s="1"/>
  <c r="EH72" i="9" a="1"/>
  <c r="EH72" i="9" s="1"/>
  <c r="Q72" i="14" s="1"/>
  <c r="EF72" i="9" a="1"/>
  <c r="EF72" i="9" s="1"/>
  <c r="EK72" i="9" a="1"/>
  <c r="EK72" i="9" s="1"/>
  <c r="J72" i="15" s="1"/>
  <c r="EI72" i="9" a="1"/>
  <c r="EI72" i="9" s="1"/>
  <c r="EG72" i="9" a="1"/>
  <c r="EG72" i="9" s="1"/>
  <c r="EE72" i="9" a="1"/>
  <c r="EE72" i="9" s="1"/>
  <c r="T72" i="10" s="1"/>
  <c r="I75" i="7" s="1"/>
  <c r="O75" i="7" s="1"/>
  <c r="IB68" i="9" a="1"/>
  <c r="IB68" i="9" s="1"/>
  <c r="HZ68" i="9" a="1"/>
  <c r="HZ68" i="9" s="1"/>
  <c r="AK68" i="14" s="1"/>
  <c r="AN68" i="14" s="1"/>
  <c r="HX68" i="9" a="1"/>
  <c r="HX68" i="9" s="1"/>
  <c r="IC68" i="9" a="1"/>
  <c r="IC68" i="9" s="1"/>
  <c r="S68" i="15" s="1"/>
  <c r="IA68" i="9" a="1"/>
  <c r="IA68" i="9" s="1"/>
  <c r="HY68" i="9" a="1"/>
  <c r="HY68" i="9" s="1"/>
  <c r="HW68" i="9" a="1"/>
  <c r="HW68" i="9" s="1"/>
  <c r="AE68" i="10" s="1"/>
  <c r="AI71" i="8" s="1"/>
  <c r="AL71" i="8" s="1"/>
  <c r="CV68" i="9" a="1"/>
  <c r="CV68" i="9" s="1"/>
  <c r="CT68" i="9" a="1"/>
  <c r="CT68" i="9" s="1"/>
  <c r="CR68" i="9" a="1"/>
  <c r="CR68" i="9" s="1"/>
  <c r="CW68" i="9" a="1"/>
  <c r="CW68" i="9" s="1"/>
  <c r="CU68" i="9" a="1"/>
  <c r="CU68" i="9" s="1"/>
  <c r="CS68" i="9" a="1"/>
  <c r="CS68" i="9" s="1"/>
  <c r="CQ68" i="9" a="1"/>
  <c r="CQ68" i="9" s="1"/>
  <c r="P68" i="10" s="1"/>
  <c r="GV64" i="9" a="1"/>
  <c r="GV64" i="9" s="1"/>
  <c r="GT64" i="9" a="1"/>
  <c r="GT64" i="9" s="1"/>
  <c r="AE64" i="14" s="1"/>
  <c r="GR64" i="9" a="1"/>
  <c r="GR64" i="9" s="1"/>
  <c r="GW64" i="9" a="1"/>
  <c r="GW64" i="9" s="1"/>
  <c r="O64" i="15" s="1"/>
  <c r="GU64" i="9" a="1"/>
  <c r="GU64" i="9" s="1"/>
  <c r="GS64" i="9" a="1"/>
  <c r="GS64" i="9" s="1"/>
  <c r="GQ64" i="9" a="1"/>
  <c r="GQ64" i="9" s="1"/>
  <c r="AA64" i="10" s="1"/>
  <c r="AC67" i="8" s="1"/>
  <c r="BP64" i="9" a="1"/>
  <c r="BP64" i="9" s="1"/>
  <c r="BN64" i="9" a="1"/>
  <c r="BN64" i="9" s="1"/>
  <c r="J64" i="14" s="1"/>
  <c r="K64" i="14" s="1"/>
  <c r="BL64" i="9" a="1"/>
  <c r="BL64" i="9" s="1"/>
  <c r="BQ64" i="9" a="1"/>
  <c r="BQ64" i="9" s="1"/>
  <c r="F64" i="15" s="1"/>
  <c r="BO64" i="9" a="1"/>
  <c r="BO64" i="9" s="1"/>
  <c r="BM64" i="9" a="1"/>
  <c r="BM64" i="9" s="1"/>
  <c r="BK64" i="9" a="1"/>
  <c r="BK64" i="9" s="1"/>
  <c r="L64" i="10" s="1"/>
  <c r="K88" i="6"/>
  <c r="L88" i="6" s="1"/>
  <c r="M88" i="6" s="1"/>
  <c r="N88" i="6" s="1"/>
  <c r="M87" i="3" s="1"/>
  <c r="J88" i="6"/>
  <c r="GO84" i="9" a="1"/>
  <c r="GO84" i="9" s="1"/>
  <c r="N84" i="15" s="1"/>
  <c r="GM84" i="9" a="1"/>
  <c r="GM84" i="9" s="1"/>
  <c r="GK84" i="9" a="1"/>
  <c r="GK84" i="9" s="1"/>
  <c r="GI84" i="9" a="1"/>
  <c r="GI84" i="9" s="1"/>
  <c r="Z84" i="10" s="1"/>
  <c r="AB87" i="8" s="1"/>
  <c r="GN84" i="9" a="1"/>
  <c r="GN84" i="9" s="1"/>
  <c r="GJ84" i="9" a="1"/>
  <c r="GJ84" i="9" s="1"/>
  <c r="GL84" i="9" a="1"/>
  <c r="GL84" i="9" s="1"/>
  <c r="AD84" i="14" s="1"/>
  <c r="AZ84" i="9" a="1"/>
  <c r="AZ84" i="9" s="1"/>
  <c r="AX84" i="9" a="1"/>
  <c r="AX84" i="9" s="1"/>
  <c r="AV84" i="9" a="1"/>
  <c r="AV84" i="9" s="1"/>
  <c r="AY84" i="9" a="1"/>
  <c r="AY84" i="9" s="1"/>
  <c r="AU84" i="9" a="1"/>
  <c r="AU84" i="9" s="1"/>
  <c r="J84" i="10" s="1"/>
  <c r="BA84" i="9" a="1"/>
  <c r="BA84" i="9" s="1"/>
  <c r="AW84" i="9" a="1"/>
  <c r="AW84" i="9" s="1"/>
  <c r="GF84" i="9" a="1"/>
  <c r="GF84" i="9" s="1"/>
  <c r="GD84" i="9" a="1"/>
  <c r="GD84" i="9" s="1"/>
  <c r="AC84" i="14" s="1"/>
  <c r="GB84" i="9" a="1"/>
  <c r="GB84" i="9" s="1"/>
  <c r="GE84" i="9" a="1"/>
  <c r="GE84" i="9" s="1"/>
  <c r="GA84" i="9" a="1"/>
  <c r="GA84" i="9" s="1"/>
  <c r="Y84" i="10" s="1"/>
  <c r="AA87" i="8" s="1"/>
  <c r="GG84" i="9" a="1"/>
  <c r="GG84" i="9" s="1"/>
  <c r="M84" i="15" s="1"/>
  <c r="GC84" i="9" a="1"/>
  <c r="GC84" i="9" s="1"/>
  <c r="AR84" i="9" a="1"/>
  <c r="AR84" i="9" s="1"/>
  <c r="AP84" i="9" a="1"/>
  <c r="AP84" i="9" s="1"/>
  <c r="I84" i="14" s="1"/>
  <c r="AN84" i="9" a="1"/>
  <c r="AN84" i="9" s="1"/>
  <c r="AQ84" i="9" a="1"/>
  <c r="AQ84" i="9" s="1"/>
  <c r="AM84" i="9" a="1"/>
  <c r="AM84" i="9" s="1"/>
  <c r="I84" i="10" s="1"/>
  <c r="S87" i="6" s="1"/>
  <c r="AS84" i="9" a="1"/>
  <c r="AS84" i="9" s="1"/>
  <c r="E84" i="15" s="1"/>
  <c r="AO84" i="9" a="1"/>
  <c r="AO84" i="9" s="1"/>
  <c r="ER84" i="9" a="1"/>
  <c r="ER84" i="9" s="1"/>
  <c r="EP84" i="9" a="1"/>
  <c r="EP84" i="9" s="1"/>
  <c r="R84" i="14" s="1"/>
  <c r="EN84" i="9" a="1"/>
  <c r="EN84" i="9" s="1"/>
  <c r="ES84" i="9" a="1"/>
  <c r="ES84" i="9" s="1"/>
  <c r="K84" i="15" s="1"/>
  <c r="EO84" i="9" a="1"/>
  <c r="EO84" i="9" s="1"/>
  <c r="EQ84" i="9" a="1"/>
  <c r="EQ84" i="9" s="1"/>
  <c r="EM84" i="9" a="1"/>
  <c r="EM84" i="9" s="1"/>
  <c r="U84" i="10" s="1"/>
  <c r="J87" i="7" s="1"/>
  <c r="P87" i="7" s="1"/>
  <c r="C87" i="8"/>
  <c r="C87" i="7"/>
  <c r="C87" i="6"/>
  <c r="C86" i="3"/>
  <c r="AG81" i="14"/>
  <c r="EK79" i="9" a="1"/>
  <c r="EK79" i="9" s="1"/>
  <c r="J79" i="15" s="1"/>
  <c r="EI79" i="9" a="1"/>
  <c r="EI79" i="9" s="1"/>
  <c r="EG79" i="9" a="1"/>
  <c r="EG79" i="9" s="1"/>
  <c r="EE79" i="9" a="1"/>
  <c r="EE79" i="9" s="1"/>
  <c r="T79" i="10" s="1"/>
  <c r="I82" i="7" s="1"/>
  <c r="EJ79" i="9" a="1"/>
  <c r="EJ79" i="9" s="1"/>
  <c r="EF79" i="9" a="1"/>
  <c r="EF79" i="9" s="1"/>
  <c r="EH79" i="9" a="1"/>
  <c r="EH79" i="9" s="1"/>
  <c r="Q79" i="14" s="1"/>
  <c r="CN79" i="9" a="1"/>
  <c r="CN79" i="9" s="1"/>
  <c r="CL79" i="9" a="1"/>
  <c r="CL79" i="9" s="1"/>
  <c r="CJ79" i="9" a="1"/>
  <c r="CJ79" i="9" s="1"/>
  <c r="CO79" i="9" a="1"/>
  <c r="CO79" i="9" s="1"/>
  <c r="CK79" i="9" a="1"/>
  <c r="CK79" i="9" s="1"/>
  <c r="CM79" i="9" a="1"/>
  <c r="CM79" i="9" s="1"/>
  <c r="CI79" i="9" a="1"/>
  <c r="CI79" i="9" s="1"/>
  <c r="O79" i="10" s="1"/>
  <c r="HT79" i="9" a="1"/>
  <c r="HT79" i="9" s="1"/>
  <c r="HR79" i="9" a="1"/>
  <c r="HR79" i="9" s="1"/>
  <c r="AI79" i="14" s="1"/>
  <c r="HP79" i="9" a="1"/>
  <c r="HP79" i="9" s="1"/>
  <c r="HU79" i="9" a="1"/>
  <c r="HU79" i="9" s="1"/>
  <c r="R79" i="15" s="1"/>
  <c r="HQ79" i="9" a="1"/>
  <c r="HQ79" i="9" s="1"/>
  <c r="HS79" i="9" a="1"/>
  <c r="HS79" i="9" s="1"/>
  <c r="HO79" i="9" a="1"/>
  <c r="HO79" i="9" s="1"/>
  <c r="AD79" i="10" s="1"/>
  <c r="AG82" i="8" s="1"/>
  <c r="DT79" i="9" a="1"/>
  <c r="DT79" i="9" s="1"/>
  <c r="DR79" i="9" a="1"/>
  <c r="DR79" i="9" s="1"/>
  <c r="O79" i="14" s="1"/>
  <c r="DP79" i="9" a="1"/>
  <c r="DP79" i="9" s="1"/>
  <c r="DS79" i="9" a="1"/>
  <c r="DS79" i="9" s="1"/>
  <c r="DO79" i="9" a="1"/>
  <c r="DO79" i="9" s="1"/>
  <c r="R79" i="10" s="1"/>
  <c r="G82" i="7" s="1"/>
  <c r="DU79" i="9" a="1"/>
  <c r="DU79" i="9" s="1"/>
  <c r="H79" i="15" s="1"/>
  <c r="DQ79" i="9" a="1"/>
  <c r="DQ79" i="9" s="1"/>
  <c r="IR79" i="9" a="1"/>
  <c r="IR79" i="9" s="1"/>
  <c r="IP79" i="9" a="1"/>
  <c r="IP79" i="9" s="1"/>
  <c r="AM79" i="14" s="1"/>
  <c r="IN79" i="9" a="1"/>
  <c r="IN79" i="9" s="1"/>
  <c r="IQ79" i="9" a="1"/>
  <c r="IQ79" i="9" s="1"/>
  <c r="IM79" i="9" a="1"/>
  <c r="IM79" i="9" s="1"/>
  <c r="AG79" i="10" s="1"/>
  <c r="AK82" i="8" s="1"/>
  <c r="IS79" i="9" a="1"/>
  <c r="IS79" i="9" s="1"/>
  <c r="U79" i="15" s="1"/>
  <c r="IO79" i="9" a="1"/>
  <c r="IO79" i="9" s="1"/>
  <c r="S76" i="10"/>
  <c r="H79" i="7" s="1"/>
  <c r="CY76" i="9"/>
  <c r="EX74" i="9" a="1"/>
  <c r="EX74" i="9" s="1"/>
  <c r="W74" i="14" s="1"/>
  <c r="X74" i="14" s="1"/>
  <c r="T74" i="14" s="1"/>
  <c r="EU74" i="9" a="1"/>
  <c r="EU74" i="9" s="1"/>
  <c r="EZ74" i="9" a="1"/>
  <c r="EZ74" i="9" s="1"/>
  <c r="EW74" i="9" a="1"/>
  <c r="EW74" i="9" s="1"/>
  <c r="EY74" i="9" a="1"/>
  <c r="EY74" i="9" s="1"/>
  <c r="FA74" i="9" a="1"/>
  <c r="FA74" i="9" s="1"/>
  <c r="EV74" i="9" a="1"/>
  <c r="EV74" i="9" s="1"/>
  <c r="AB74" i="9" a="1"/>
  <c r="AB74" i="9" s="1"/>
  <c r="Z74" i="9" a="1"/>
  <c r="Z74" i="9" s="1"/>
  <c r="F74" i="14" s="1"/>
  <c r="G74" i="14" s="1"/>
  <c r="X74" i="9" a="1"/>
  <c r="X74" i="9" s="1"/>
  <c r="Y74" i="9" a="1"/>
  <c r="Y74" i="9" s="1"/>
  <c r="AA74" i="9" a="1"/>
  <c r="AA74" i="9" s="1"/>
  <c r="AC74" i="9" a="1"/>
  <c r="AC74" i="9" s="1"/>
  <c r="C74" i="15" s="1"/>
  <c r="W74" i="9" a="1"/>
  <c r="W74" i="9" s="1"/>
  <c r="G74" i="10" s="1"/>
  <c r="FH74" i="9" a="1"/>
  <c r="FH74" i="9" s="1"/>
  <c r="FF74" i="9" a="1"/>
  <c r="FF74" i="9" s="1"/>
  <c r="AA74" i="14" s="1"/>
  <c r="FD74" i="9" a="1"/>
  <c r="FD74" i="9" s="1"/>
  <c r="FI74" i="9" a="1"/>
  <c r="FI74" i="9" s="1"/>
  <c r="L74" i="15" s="1"/>
  <c r="FC74" i="9" a="1"/>
  <c r="FC74" i="9" s="1"/>
  <c r="FE74" i="9" a="1"/>
  <c r="FE74" i="9" s="1"/>
  <c r="FG74" i="9" a="1"/>
  <c r="FG74" i="9" s="1"/>
  <c r="IK73" i="9" a="1"/>
  <c r="IK73" i="9" s="1"/>
  <c r="T73" i="15" s="1"/>
  <c r="IH73" i="9" a="1"/>
  <c r="IH73" i="9" s="1"/>
  <c r="AL73" i="14" s="1"/>
  <c r="IJ73" i="9" a="1"/>
  <c r="IJ73" i="9" s="1"/>
  <c r="IE73" i="9" a="1"/>
  <c r="IE73" i="9" s="1"/>
  <c r="AF73" i="10" s="1"/>
  <c r="AJ76" i="8" s="1"/>
  <c r="IG73" i="9" a="1"/>
  <c r="IG73" i="9" s="1"/>
  <c r="II73" i="9" a="1"/>
  <c r="II73" i="9" s="1"/>
  <c r="IF73" i="9" a="1"/>
  <c r="IF73" i="9" s="1"/>
  <c r="CW73" i="9" a="1"/>
  <c r="CW73" i="9" s="1"/>
  <c r="CU73" i="9" a="1"/>
  <c r="CU73" i="9" s="1"/>
  <c r="CS73" i="9" a="1"/>
  <c r="CS73" i="9" s="1"/>
  <c r="CQ73" i="9" a="1"/>
  <c r="CQ73" i="9" s="1"/>
  <c r="P73" i="10" s="1"/>
  <c r="CV73" i="9" a="1"/>
  <c r="CV73" i="9" s="1"/>
  <c r="CT73" i="9" a="1"/>
  <c r="CT73" i="9" s="1"/>
  <c r="CR73" i="9" a="1"/>
  <c r="CR73" i="9" s="1"/>
  <c r="C76" i="8"/>
  <c r="C76" i="7"/>
  <c r="C76" i="6"/>
  <c r="C75" i="3"/>
  <c r="N96" i="7"/>
  <c r="EK84" i="9" a="1"/>
  <c r="EK84" i="9" s="1"/>
  <c r="J84" i="15" s="1"/>
  <c r="EI84" i="9" a="1"/>
  <c r="EI84" i="9" s="1"/>
  <c r="EG84" i="9" a="1"/>
  <c r="EG84" i="9" s="1"/>
  <c r="EE84" i="9" a="1"/>
  <c r="EE84" i="9" s="1"/>
  <c r="T84" i="10" s="1"/>
  <c r="I87" i="7" s="1"/>
  <c r="O87" i="7" s="1"/>
  <c r="EJ84" i="9" a="1"/>
  <c r="EJ84" i="9" s="1"/>
  <c r="EF84" i="9" a="1"/>
  <c r="EF84" i="9" s="1"/>
  <c r="EH84" i="9" a="1"/>
  <c r="EH84" i="9" s="1"/>
  <c r="Q84" i="14" s="1"/>
  <c r="IC83" i="9" a="1"/>
  <c r="IC83" i="9" s="1"/>
  <c r="S83" i="15" s="1"/>
  <c r="IA83" i="9" a="1"/>
  <c r="IA83" i="9" s="1"/>
  <c r="HY83" i="9" a="1"/>
  <c r="HY83" i="9" s="1"/>
  <c r="HW83" i="9" a="1"/>
  <c r="HW83" i="9" s="1"/>
  <c r="AE83" i="10" s="1"/>
  <c r="AI86" i="8" s="1"/>
  <c r="AL86" i="8" s="1"/>
  <c r="IB83" i="9" a="1"/>
  <c r="IB83" i="9" s="1"/>
  <c r="HX83" i="9" a="1"/>
  <c r="HX83" i="9" s="1"/>
  <c r="HZ83" i="9" a="1"/>
  <c r="HZ83" i="9" s="1"/>
  <c r="AK83" i="14" s="1"/>
  <c r="AN83" i="14" s="1"/>
  <c r="AJ81" i="14"/>
  <c r="AB81" i="14" s="1"/>
  <c r="GO80" i="9" a="1"/>
  <c r="GO80" i="9" s="1"/>
  <c r="N80" i="15" s="1"/>
  <c r="GM80" i="9" a="1"/>
  <c r="GM80" i="9" s="1"/>
  <c r="GK80" i="9" a="1"/>
  <c r="GK80" i="9" s="1"/>
  <c r="GI80" i="9" a="1"/>
  <c r="GI80" i="9" s="1"/>
  <c r="Z80" i="10" s="1"/>
  <c r="AB83" i="8" s="1"/>
  <c r="GN80" i="9" a="1"/>
  <c r="GN80" i="9" s="1"/>
  <c r="GJ80" i="9" a="1"/>
  <c r="GJ80" i="9" s="1"/>
  <c r="GL80" i="9" a="1"/>
  <c r="GL80" i="9" s="1"/>
  <c r="AD80" i="14" s="1"/>
  <c r="BI80" i="9" a="1"/>
  <c r="BI80" i="9" s="1"/>
  <c r="BG80" i="9" a="1"/>
  <c r="BG80" i="9" s="1"/>
  <c r="BE80" i="9" a="1"/>
  <c r="BE80" i="9" s="1"/>
  <c r="BC80" i="9" a="1"/>
  <c r="BC80" i="9" s="1"/>
  <c r="K80" i="10" s="1"/>
  <c r="BH80" i="9" a="1"/>
  <c r="BH80" i="9" s="1"/>
  <c r="BD80" i="9" a="1"/>
  <c r="BD80" i="9" s="1"/>
  <c r="BF80" i="9" a="1"/>
  <c r="BF80" i="9" s="1"/>
  <c r="CF80" i="9" a="1"/>
  <c r="CF80" i="9" s="1"/>
  <c r="CD80" i="9" a="1"/>
  <c r="CD80" i="9" s="1"/>
  <c r="CB80" i="9" a="1"/>
  <c r="CB80" i="9" s="1"/>
  <c r="CE80" i="9" a="1"/>
  <c r="CE80" i="9" s="1"/>
  <c r="CA80" i="9" a="1"/>
  <c r="CA80" i="9" s="1"/>
  <c r="N80" i="10" s="1"/>
  <c r="CG80" i="9" a="1"/>
  <c r="CG80" i="9" s="1"/>
  <c r="CC80" i="9" a="1"/>
  <c r="CC80" i="9" s="1"/>
  <c r="HL80" i="9" a="1"/>
  <c r="HL80" i="9" s="1"/>
  <c r="HJ80" i="9" a="1"/>
  <c r="HJ80" i="9" s="1"/>
  <c r="AH80" i="14" s="1"/>
  <c r="AJ80" i="14" s="1"/>
  <c r="HH80" i="9" a="1"/>
  <c r="HH80" i="9" s="1"/>
  <c r="HK80" i="9" a="1"/>
  <c r="HK80" i="9" s="1"/>
  <c r="HG80" i="9" a="1"/>
  <c r="HG80" i="9" s="1"/>
  <c r="AC80" i="10" s="1"/>
  <c r="AF83" i="8" s="1"/>
  <c r="AH83" i="8" s="1"/>
  <c r="HM80" i="9" a="1"/>
  <c r="HM80" i="9" s="1"/>
  <c r="Q80" i="15" s="1"/>
  <c r="HI80" i="9" a="1"/>
  <c r="HI80" i="9" s="1"/>
  <c r="BX80" i="9" a="1"/>
  <c r="BX80" i="9" s="1"/>
  <c r="BV80" i="9" a="1"/>
  <c r="BV80" i="9" s="1"/>
  <c r="BT80" i="9" a="1"/>
  <c r="BT80" i="9" s="1"/>
  <c r="BY80" i="9" a="1"/>
  <c r="BY80" i="9" s="1"/>
  <c r="BU80" i="9" a="1"/>
  <c r="BU80" i="9" s="1"/>
  <c r="BW80" i="9" a="1"/>
  <c r="BW80" i="9" s="1"/>
  <c r="BS80" i="9" a="1"/>
  <c r="BS80" i="9" s="1"/>
  <c r="M80" i="10" s="1"/>
  <c r="FX80" i="9" a="1"/>
  <c r="FX80" i="9" s="1"/>
  <c r="FV80" i="9" a="1"/>
  <c r="FV80" i="9" s="1"/>
  <c r="FT80" i="9" a="1"/>
  <c r="FT80" i="9" s="1"/>
  <c r="FW80" i="9" a="1"/>
  <c r="FW80" i="9" s="1"/>
  <c r="FS80" i="9" a="1"/>
  <c r="FS80" i="9" s="1"/>
  <c r="X80" i="10" s="1"/>
  <c r="FY80" i="9" a="1"/>
  <c r="FY80" i="9" s="1"/>
  <c r="FU80" i="9" a="1"/>
  <c r="FU80" i="9" s="1"/>
  <c r="ES79" i="9" a="1"/>
  <c r="ES79" i="9" s="1"/>
  <c r="K79" i="15" s="1"/>
  <c r="EQ79" i="9" a="1"/>
  <c r="EQ79" i="9" s="1"/>
  <c r="EO79" i="9" a="1"/>
  <c r="EO79" i="9" s="1"/>
  <c r="EM79" i="9" a="1"/>
  <c r="EM79" i="9" s="1"/>
  <c r="U79" i="10" s="1"/>
  <c r="J82" i="7" s="1"/>
  <c r="ER79" i="9" a="1"/>
  <c r="ER79" i="9" s="1"/>
  <c r="EN79" i="9" a="1"/>
  <c r="EN79" i="9" s="1"/>
  <c r="EP79" i="9" a="1"/>
  <c r="EP79" i="9" s="1"/>
  <c r="R79" i="14" s="1"/>
  <c r="L81" i="7"/>
  <c r="V77" i="10"/>
  <c r="Y80" i="8"/>
  <c r="Z80" i="8" s="1"/>
  <c r="L80" i="7"/>
  <c r="EK75" i="9" a="1"/>
  <c r="EK75" i="9" s="1"/>
  <c r="J75" i="15" s="1"/>
  <c r="EI75" i="9" a="1"/>
  <c r="EI75" i="9" s="1"/>
  <c r="EG75" i="9" a="1"/>
  <c r="EG75" i="9" s="1"/>
  <c r="EE75" i="9" a="1"/>
  <c r="EE75" i="9" s="1"/>
  <c r="T75" i="10" s="1"/>
  <c r="I78" i="7" s="1"/>
  <c r="O78" i="7" s="1"/>
  <c r="EF75" i="9" a="1"/>
  <c r="EF75" i="9" s="1"/>
  <c r="EH75" i="9" a="1"/>
  <c r="EH75" i="9" s="1"/>
  <c r="Q75" i="14" s="1"/>
  <c r="EJ75" i="9" a="1"/>
  <c r="EJ75" i="9" s="1"/>
  <c r="BQ75" i="9" a="1"/>
  <c r="BQ75" i="9" s="1"/>
  <c r="F75" i="15" s="1"/>
  <c r="BO75" i="9" a="1"/>
  <c r="BO75" i="9" s="1"/>
  <c r="BM75" i="9" a="1"/>
  <c r="BM75" i="9" s="1"/>
  <c r="BK75" i="9" a="1"/>
  <c r="BK75" i="9" s="1"/>
  <c r="L75" i="10" s="1"/>
  <c r="BL75" i="9" a="1"/>
  <c r="BL75" i="9" s="1"/>
  <c r="BN75" i="9" a="1"/>
  <c r="BN75" i="9" s="1"/>
  <c r="J75" i="14" s="1"/>
  <c r="BP75" i="9" a="1"/>
  <c r="BP75" i="9" s="1"/>
  <c r="DU74" i="9" a="1"/>
  <c r="DU74" i="9" s="1"/>
  <c r="H74" i="15" s="1"/>
  <c r="DP74" i="9" a="1"/>
  <c r="DP74" i="9" s="1"/>
  <c r="DR74" i="9" a="1"/>
  <c r="DR74" i="9" s="1"/>
  <c r="O74" i="14" s="1"/>
  <c r="DO74" i="9" a="1"/>
  <c r="DO74" i="9" s="1"/>
  <c r="R74" i="10" s="1"/>
  <c r="G77" i="7" s="1"/>
  <c r="M77" i="7" s="1"/>
  <c r="DT74" i="9" a="1"/>
  <c r="DT74" i="9" s="1"/>
  <c r="DQ74" i="9" a="1"/>
  <c r="DQ74" i="9" s="1"/>
  <c r="DS74" i="9" a="1"/>
  <c r="DS74" i="9" s="1"/>
  <c r="HE73" i="9" a="1"/>
  <c r="HE73" i="9" s="1"/>
  <c r="P73" i="15" s="1"/>
  <c r="HC73" i="9" a="1"/>
  <c r="HC73" i="9" s="1"/>
  <c r="HA73" i="9" a="1"/>
  <c r="HA73" i="9" s="1"/>
  <c r="GY73" i="9" a="1"/>
  <c r="GY73" i="9" s="1"/>
  <c r="AB73" i="10" s="1"/>
  <c r="AD76" i="8" s="1"/>
  <c r="HD73" i="9" a="1"/>
  <c r="HD73" i="9" s="1"/>
  <c r="HB73" i="9" a="1"/>
  <c r="HB73" i="9" s="1"/>
  <c r="AF73" i="14" s="1"/>
  <c r="GZ73" i="9" a="1"/>
  <c r="GZ73" i="9" s="1"/>
  <c r="IS72" i="9" a="1"/>
  <c r="IS72" i="9" s="1"/>
  <c r="U72" i="15" s="1"/>
  <c r="IQ72" i="9" a="1"/>
  <c r="IQ72" i="9" s="1"/>
  <c r="IO72" i="9" a="1"/>
  <c r="IO72" i="9" s="1"/>
  <c r="IM72" i="9" a="1"/>
  <c r="IM72" i="9" s="1"/>
  <c r="AG72" i="10" s="1"/>
  <c r="AK75" i="8" s="1"/>
  <c r="IR72" i="9" a="1"/>
  <c r="IR72" i="9" s="1"/>
  <c r="IP72" i="9" a="1"/>
  <c r="IP72" i="9" s="1"/>
  <c r="AM72" i="14" s="1"/>
  <c r="IN72" i="9" a="1"/>
  <c r="IN72" i="9" s="1"/>
  <c r="DU72" i="9" a="1"/>
  <c r="DU72" i="9" s="1"/>
  <c r="H72" i="15" s="1"/>
  <c r="DS72" i="9" a="1"/>
  <c r="DS72" i="9" s="1"/>
  <c r="DQ72" i="9" a="1"/>
  <c r="DQ72" i="9" s="1"/>
  <c r="DO72" i="9" a="1"/>
  <c r="DO72" i="9" s="1"/>
  <c r="R72" i="10" s="1"/>
  <c r="G75" i="7" s="1"/>
  <c r="M75" i="7" s="1"/>
  <c r="DT72" i="9" a="1"/>
  <c r="DT72" i="9" s="1"/>
  <c r="DR72" i="9" a="1"/>
  <c r="DR72" i="9" s="1"/>
  <c r="O72" i="14" s="1"/>
  <c r="DP72" i="9" a="1"/>
  <c r="DP72" i="9" s="1"/>
  <c r="HU71" i="9" a="1"/>
  <c r="HU71" i="9" s="1"/>
  <c r="R71" i="15" s="1"/>
  <c r="HS71" i="9" a="1"/>
  <c r="HS71" i="9" s="1"/>
  <c r="HQ71" i="9" a="1"/>
  <c r="HQ71" i="9" s="1"/>
  <c r="HO71" i="9" a="1"/>
  <c r="HO71" i="9" s="1"/>
  <c r="AD71" i="10" s="1"/>
  <c r="AG74" i="8" s="1"/>
  <c r="AH74" i="8" s="1"/>
  <c r="HT71" i="9" a="1"/>
  <c r="HT71" i="9" s="1"/>
  <c r="HR71" i="9" a="1"/>
  <c r="HR71" i="9" s="1"/>
  <c r="AI71" i="14" s="1"/>
  <c r="HP71" i="9" a="1"/>
  <c r="HP71" i="9" s="1"/>
  <c r="CO71" i="9" a="1"/>
  <c r="CO71" i="9" s="1"/>
  <c r="CM71" i="9" a="1"/>
  <c r="CM71" i="9" s="1"/>
  <c r="CK71" i="9" a="1"/>
  <c r="CK71" i="9" s="1"/>
  <c r="CI71" i="9" a="1"/>
  <c r="CI71" i="9" s="1"/>
  <c r="O71" i="10" s="1"/>
  <c r="CN71" i="9" a="1"/>
  <c r="CN71" i="9" s="1"/>
  <c r="CL71" i="9" a="1"/>
  <c r="CL71" i="9" s="1"/>
  <c r="CJ71" i="9" a="1"/>
  <c r="CJ71" i="9" s="1"/>
  <c r="GW70" i="9" a="1"/>
  <c r="GW70" i="9" s="1"/>
  <c r="O70" i="15" s="1"/>
  <c r="GU70" i="9" a="1"/>
  <c r="GU70" i="9" s="1"/>
  <c r="GS70" i="9" a="1"/>
  <c r="GS70" i="9" s="1"/>
  <c r="GQ70" i="9" a="1"/>
  <c r="GQ70" i="9" s="1"/>
  <c r="AA70" i="10" s="1"/>
  <c r="AC73" i="8" s="1"/>
  <c r="AE73" i="8" s="1"/>
  <c r="AM73" i="8" s="1"/>
  <c r="GV70" i="9" a="1"/>
  <c r="GV70" i="9" s="1"/>
  <c r="GT70" i="9" a="1"/>
  <c r="GT70" i="9" s="1"/>
  <c r="AE70" i="14" s="1"/>
  <c r="AG70" i="14" s="1"/>
  <c r="GR70" i="9" a="1"/>
  <c r="GR70" i="9" s="1"/>
  <c r="BQ70" i="9" a="1"/>
  <c r="BQ70" i="9" s="1"/>
  <c r="F70" i="15" s="1"/>
  <c r="BO70" i="9" a="1"/>
  <c r="BO70" i="9" s="1"/>
  <c r="BM70" i="9" a="1"/>
  <c r="BM70" i="9" s="1"/>
  <c r="BK70" i="9" a="1"/>
  <c r="BK70" i="9" s="1"/>
  <c r="L70" i="10" s="1"/>
  <c r="BP70" i="9" a="1"/>
  <c r="BP70" i="9" s="1"/>
  <c r="BN70" i="9" a="1"/>
  <c r="BN70" i="9" s="1"/>
  <c r="J70" i="14" s="1"/>
  <c r="K70" i="14" s="1"/>
  <c r="BL70" i="9" a="1"/>
  <c r="BL70" i="9" s="1"/>
  <c r="GG68" i="9" a="1"/>
  <c r="GG68" i="9" s="1"/>
  <c r="M68" i="15" s="1"/>
  <c r="GE68" i="9" a="1"/>
  <c r="GE68" i="9" s="1"/>
  <c r="GC68" i="9" a="1"/>
  <c r="GC68" i="9" s="1"/>
  <c r="GA68" i="9" a="1"/>
  <c r="GA68" i="9" s="1"/>
  <c r="Y68" i="10" s="1"/>
  <c r="AA71" i="8" s="1"/>
  <c r="GF68" i="9" a="1"/>
  <c r="GF68" i="9" s="1"/>
  <c r="GD68" i="9" a="1"/>
  <c r="GD68" i="9" s="1"/>
  <c r="AC68" i="14" s="1"/>
  <c r="GB68" i="9" a="1"/>
  <c r="GB68" i="9" s="1"/>
  <c r="BA68" i="9" a="1"/>
  <c r="BA68" i="9" s="1"/>
  <c r="AY68" i="9" a="1"/>
  <c r="AY68" i="9" s="1"/>
  <c r="AW68" i="9" a="1"/>
  <c r="AW68" i="9" s="1"/>
  <c r="AU68" i="9" a="1"/>
  <c r="AU68" i="9" s="1"/>
  <c r="J68" i="10" s="1"/>
  <c r="AZ68" i="9" a="1"/>
  <c r="AZ68" i="9" s="1"/>
  <c r="AX68" i="9" a="1"/>
  <c r="AX68" i="9" s="1"/>
  <c r="AV68" i="9" a="1"/>
  <c r="AV68" i="9" s="1"/>
  <c r="FI67" i="9" a="1"/>
  <c r="FI67" i="9" s="1"/>
  <c r="L67" i="15" s="1"/>
  <c r="FG67" i="9" a="1"/>
  <c r="FG67" i="9" s="1"/>
  <c r="FE67" i="9" a="1"/>
  <c r="FE67" i="9" s="1"/>
  <c r="FC67" i="9" a="1"/>
  <c r="FC67" i="9" s="1"/>
  <c r="FH67" i="9" a="1"/>
  <c r="FH67" i="9" s="1"/>
  <c r="FF67" i="9" a="1"/>
  <c r="FF67" i="9" s="1"/>
  <c r="AA67" i="14" s="1"/>
  <c r="FD67" i="9" a="1"/>
  <c r="FD67" i="9" s="1"/>
  <c r="AC67" i="9" a="1"/>
  <c r="AC67" i="9" s="1"/>
  <c r="C67" i="15" s="1"/>
  <c r="AA67" i="9" a="1"/>
  <c r="AA67" i="9" s="1"/>
  <c r="Y67" i="9" a="1"/>
  <c r="Y67" i="9" s="1"/>
  <c r="W67" i="9" a="1"/>
  <c r="W67" i="9" s="1"/>
  <c r="G67" i="10" s="1"/>
  <c r="AB67" i="9" a="1"/>
  <c r="AB67" i="9" s="1"/>
  <c r="Z67" i="9" a="1"/>
  <c r="Z67" i="9" s="1"/>
  <c r="F67" i="14" s="1"/>
  <c r="G67" i="14" s="1"/>
  <c r="X67" i="9" a="1"/>
  <c r="X67" i="9" s="1"/>
  <c r="EK66" i="9" a="1"/>
  <c r="EK66" i="9" s="1"/>
  <c r="J66" i="15" s="1"/>
  <c r="EI66" i="9" a="1"/>
  <c r="EI66" i="9" s="1"/>
  <c r="EG66" i="9" a="1"/>
  <c r="EG66" i="9" s="1"/>
  <c r="EE66" i="9" a="1"/>
  <c r="EE66" i="9" s="1"/>
  <c r="T66" i="10" s="1"/>
  <c r="I69" i="7" s="1"/>
  <c r="O69" i="7" s="1"/>
  <c r="EJ66" i="9" a="1"/>
  <c r="EJ66" i="9" s="1"/>
  <c r="EH66" i="9" a="1"/>
  <c r="EH66" i="9" s="1"/>
  <c r="Q66" i="14" s="1"/>
  <c r="M66" i="14" s="1"/>
  <c r="EF66" i="9" a="1"/>
  <c r="EF66" i="9" s="1"/>
  <c r="M69" i="7"/>
  <c r="IS64" i="9" a="1"/>
  <c r="IS64" i="9" s="1"/>
  <c r="U64" i="15" s="1"/>
  <c r="IQ64" i="9" a="1"/>
  <c r="IQ64" i="9" s="1"/>
  <c r="IO64" i="9" a="1"/>
  <c r="IO64" i="9" s="1"/>
  <c r="IM64" i="9" a="1"/>
  <c r="IM64" i="9" s="1"/>
  <c r="AG64" i="10" s="1"/>
  <c r="AK67" i="8" s="1"/>
  <c r="IR64" i="9" a="1"/>
  <c r="IR64" i="9" s="1"/>
  <c r="IP64" i="9" a="1"/>
  <c r="IP64" i="9" s="1"/>
  <c r="AM64" i="14" s="1"/>
  <c r="IN64" i="9" a="1"/>
  <c r="IN64" i="9" s="1"/>
  <c r="DU64" i="9" a="1"/>
  <c r="DU64" i="9" s="1"/>
  <c r="H64" i="15" s="1"/>
  <c r="DS64" i="9" a="1"/>
  <c r="DS64" i="9" s="1"/>
  <c r="DQ64" i="9" a="1"/>
  <c r="DQ64" i="9" s="1"/>
  <c r="DO64" i="9" a="1"/>
  <c r="DO64" i="9" s="1"/>
  <c r="R64" i="10" s="1"/>
  <c r="G67" i="7" s="1"/>
  <c r="DT64" i="9" a="1"/>
  <c r="DT64" i="9" s="1"/>
  <c r="DR64" i="9" a="1"/>
  <c r="DR64" i="9" s="1"/>
  <c r="O64" i="14" s="1"/>
  <c r="DP64" i="9" a="1"/>
  <c r="DP64" i="9" s="1"/>
  <c r="HU63" i="9" a="1"/>
  <c r="HU63" i="9" s="1"/>
  <c r="R63" i="15" s="1"/>
  <c r="HS63" i="9" a="1"/>
  <c r="HS63" i="9" s="1"/>
  <c r="HQ63" i="9" a="1"/>
  <c r="HQ63" i="9" s="1"/>
  <c r="HO63" i="9" a="1"/>
  <c r="HO63" i="9" s="1"/>
  <c r="AD63" i="10" s="1"/>
  <c r="AG66" i="8" s="1"/>
  <c r="AH66" i="8" s="1"/>
  <c r="HT63" i="9" a="1"/>
  <c r="HT63" i="9" s="1"/>
  <c r="HR63" i="9" a="1"/>
  <c r="HR63" i="9" s="1"/>
  <c r="AI63" i="14" s="1"/>
  <c r="AJ63" i="14" s="1"/>
  <c r="HP63" i="9" a="1"/>
  <c r="HP63" i="9" s="1"/>
  <c r="CN63" i="9" a="1"/>
  <c r="CN63" i="9" s="1"/>
  <c r="CL63" i="9" a="1"/>
  <c r="CL63" i="9" s="1"/>
  <c r="CJ63" i="9" a="1"/>
  <c r="CJ63" i="9" s="1"/>
  <c r="CO63" i="9" a="1"/>
  <c r="CO63" i="9" s="1"/>
  <c r="CK63" i="9" a="1"/>
  <c r="CK63" i="9" s="1"/>
  <c r="CM63" i="9" a="1"/>
  <c r="CM63" i="9" s="1"/>
  <c r="CI63" i="9" a="1"/>
  <c r="CI63" i="9" s="1"/>
  <c r="O63" i="10" s="1"/>
  <c r="GV62" i="9" a="1"/>
  <c r="GV62" i="9" s="1"/>
  <c r="GT62" i="9" a="1"/>
  <c r="GT62" i="9" s="1"/>
  <c r="AE62" i="14" s="1"/>
  <c r="AG62" i="14" s="1"/>
  <c r="GR62" i="9" a="1"/>
  <c r="GR62" i="9" s="1"/>
  <c r="GU62" i="9" a="1"/>
  <c r="GU62" i="9" s="1"/>
  <c r="GQ62" i="9" a="1"/>
  <c r="GQ62" i="9" s="1"/>
  <c r="AA62" i="10" s="1"/>
  <c r="AC65" i="8" s="1"/>
  <c r="AE65" i="8" s="1"/>
  <c r="AM65" i="8" s="1"/>
  <c r="GW62" i="9" a="1"/>
  <c r="GW62" i="9" s="1"/>
  <c r="O62" i="15" s="1"/>
  <c r="GS62" i="9" a="1"/>
  <c r="GS62" i="9" s="1"/>
  <c r="BP62" i="9" a="1"/>
  <c r="BP62" i="9" s="1"/>
  <c r="BN62" i="9" a="1"/>
  <c r="BN62" i="9" s="1"/>
  <c r="J62" i="14" s="1"/>
  <c r="K62" i="14" s="1"/>
  <c r="BL62" i="9" a="1"/>
  <c r="BL62" i="9" s="1"/>
  <c r="BO62" i="9" a="1"/>
  <c r="BO62" i="9" s="1"/>
  <c r="BK62" i="9" a="1"/>
  <c r="BK62" i="9" s="1"/>
  <c r="L62" i="10" s="1"/>
  <c r="BQ62" i="9" a="1"/>
  <c r="BQ62" i="9" s="1"/>
  <c r="F62" i="15" s="1"/>
  <c r="BM62" i="9" a="1"/>
  <c r="BM62" i="9" s="1"/>
  <c r="FH59" i="9" a="1"/>
  <c r="FH59" i="9" s="1"/>
  <c r="FF59" i="9" a="1"/>
  <c r="FF59" i="9" s="1"/>
  <c r="AA59" i="14" s="1"/>
  <c r="FD59" i="9" a="1"/>
  <c r="FD59" i="9" s="1"/>
  <c r="FI59" i="9" a="1"/>
  <c r="FI59" i="9" s="1"/>
  <c r="L59" i="15" s="1"/>
  <c r="FE59" i="9" a="1"/>
  <c r="FE59" i="9" s="1"/>
  <c r="FG59" i="9" a="1"/>
  <c r="FG59" i="9" s="1"/>
  <c r="FC59" i="9" a="1"/>
  <c r="FC59" i="9" s="1"/>
  <c r="AB59" i="9" a="1"/>
  <c r="AB59" i="9" s="1"/>
  <c r="Z59" i="9" a="1"/>
  <c r="Z59" i="9" s="1"/>
  <c r="F59" i="14" s="1"/>
  <c r="G59" i="14" s="1"/>
  <c r="X59" i="9" a="1"/>
  <c r="X59" i="9" s="1"/>
  <c r="AC59" i="9" a="1"/>
  <c r="AC59" i="9" s="1"/>
  <c r="C59" i="15" s="1"/>
  <c r="Y59" i="9" a="1"/>
  <c r="Y59" i="9" s="1"/>
  <c r="AA59" i="9" a="1"/>
  <c r="AA59" i="9" s="1"/>
  <c r="W59" i="9" a="1"/>
  <c r="W59" i="9" s="1"/>
  <c r="G59" i="10" s="1"/>
  <c r="L62" i="7" s="1"/>
  <c r="EJ58" i="9" a="1"/>
  <c r="EJ58" i="9" s="1"/>
  <c r="EH58" i="9" a="1"/>
  <c r="EH58" i="9" s="1"/>
  <c r="Q58" i="14" s="1"/>
  <c r="EF58" i="9" a="1"/>
  <c r="EF58" i="9" s="1"/>
  <c r="EK58" i="9" a="1"/>
  <c r="EK58" i="9" s="1"/>
  <c r="J58" i="15" s="1"/>
  <c r="EG58" i="9" a="1"/>
  <c r="EG58" i="9" s="1"/>
  <c r="EI58" i="9" a="1"/>
  <c r="EI58" i="9" s="1"/>
  <c r="EE58" i="9" a="1"/>
  <c r="EE58" i="9" s="1"/>
  <c r="T58" i="10" s="1"/>
  <c r="I61" i="7" s="1"/>
  <c r="O61" i="7" s="1"/>
  <c r="V62" i="10"/>
  <c r="Y65" i="8"/>
  <c r="Z65" i="8" s="1"/>
  <c r="AK61" i="9" a="1"/>
  <c r="AK61" i="9" s="1"/>
  <c r="D61" i="15" s="1"/>
  <c r="AI61" i="9" a="1"/>
  <c r="AI61" i="9" s="1"/>
  <c r="AG61" i="9" a="1"/>
  <c r="AG61" i="9" s="1"/>
  <c r="AE61" i="9" a="1"/>
  <c r="AE61" i="9" s="1"/>
  <c r="H61" i="10" s="1"/>
  <c r="AH61" i="9" a="1"/>
  <c r="AH61" i="9" s="1"/>
  <c r="H61" i="14" s="1"/>
  <c r="AJ61" i="9" a="1"/>
  <c r="AJ61" i="9" s="1"/>
  <c r="AF61" i="9" a="1"/>
  <c r="AF61" i="9" s="1"/>
  <c r="T60" i="9" a="1"/>
  <c r="T60" i="9" s="1"/>
  <c r="R60" i="9" a="1"/>
  <c r="R60" i="9" s="1"/>
  <c r="E60" i="14" s="1"/>
  <c r="P60" i="9" a="1"/>
  <c r="P60" i="9" s="1"/>
  <c r="S60" i="9" a="1"/>
  <c r="S60" i="9" s="1"/>
  <c r="O60" i="9" a="1"/>
  <c r="O60" i="9" s="1"/>
  <c r="F60" i="10" s="1"/>
  <c r="U60" i="9" a="1"/>
  <c r="U60" i="9" s="1"/>
  <c r="B60" i="15" s="1"/>
  <c r="Q60" i="9" a="1"/>
  <c r="Q60" i="9" s="1"/>
  <c r="EZ60" i="9" a="1"/>
  <c r="EZ60" i="9" s="1"/>
  <c r="EX60" i="9" a="1"/>
  <c r="EX60" i="9" s="1"/>
  <c r="W60" i="14" s="1"/>
  <c r="X60" i="14" s="1"/>
  <c r="T60" i="14" s="1"/>
  <c r="EV60" i="9" a="1"/>
  <c r="EV60" i="9" s="1"/>
  <c r="EY60" i="9" a="1"/>
  <c r="EY60" i="9" s="1"/>
  <c r="EU60" i="9" a="1"/>
  <c r="EU60" i="9" s="1"/>
  <c r="FA60" i="9" a="1"/>
  <c r="FA60" i="9" s="1"/>
  <c r="EW60" i="9" a="1"/>
  <c r="EW60" i="9" s="1"/>
  <c r="AB60" i="9" a="1"/>
  <c r="AB60" i="9" s="1"/>
  <c r="Z60" i="9" a="1"/>
  <c r="Z60" i="9" s="1"/>
  <c r="F60" i="14" s="1"/>
  <c r="G60" i="14" s="1"/>
  <c r="X60" i="9" a="1"/>
  <c r="X60" i="9" s="1"/>
  <c r="AA60" i="9" a="1"/>
  <c r="AA60" i="9" s="1"/>
  <c r="W60" i="9" a="1"/>
  <c r="W60" i="9" s="1"/>
  <c r="G60" i="10" s="1"/>
  <c r="AC60" i="9" a="1"/>
  <c r="AC60" i="9" s="1"/>
  <c r="C60" i="15" s="1"/>
  <c r="Y60" i="9" a="1"/>
  <c r="Y60" i="9" s="1"/>
  <c r="FH60" i="9" a="1"/>
  <c r="FH60" i="9" s="1"/>
  <c r="FF60" i="9" a="1"/>
  <c r="FF60" i="9" s="1"/>
  <c r="AA60" i="14" s="1"/>
  <c r="FD60" i="9" a="1"/>
  <c r="FD60" i="9" s="1"/>
  <c r="FG60" i="9" a="1"/>
  <c r="FG60" i="9" s="1"/>
  <c r="FC60" i="9" a="1"/>
  <c r="FC60" i="9" s="1"/>
  <c r="FI60" i="9" a="1"/>
  <c r="FI60" i="9" s="1"/>
  <c r="L60" i="15" s="1"/>
  <c r="FE60" i="9" a="1"/>
  <c r="FE60" i="9" s="1"/>
  <c r="G62" i="6"/>
  <c r="H62" i="6" s="1"/>
  <c r="I62" i="6" s="1"/>
  <c r="F62" i="6"/>
  <c r="EW57" i="9" a="1"/>
  <c r="EW57" i="9" s="1"/>
  <c r="EY57" i="9" a="1"/>
  <c r="EY57" i="9" s="1"/>
  <c r="EV57" i="9" a="1"/>
  <c r="EV57" i="9" s="1"/>
  <c r="FA57" i="9" a="1"/>
  <c r="FA57" i="9" s="1"/>
  <c r="EX57" i="9" a="1"/>
  <c r="EX57" i="9" s="1"/>
  <c r="W57" i="14" s="1"/>
  <c r="X57" i="14" s="1"/>
  <c r="T57" i="14" s="1"/>
  <c r="EZ57" i="9" a="1"/>
  <c r="EZ57" i="9" s="1"/>
  <c r="EU57" i="9" a="1"/>
  <c r="EU57" i="9" s="1"/>
  <c r="AI57" i="9" a="1"/>
  <c r="AI57" i="9" s="1"/>
  <c r="AK57" i="9" a="1"/>
  <c r="AK57" i="9" s="1"/>
  <c r="D57" i="15" s="1"/>
  <c r="AF57" i="9" a="1"/>
  <c r="AF57" i="9" s="1"/>
  <c r="AH57" i="9" a="1"/>
  <c r="AH57" i="9" s="1"/>
  <c r="H57" i="14" s="1"/>
  <c r="AE57" i="9" a="1"/>
  <c r="AE57" i="9" s="1"/>
  <c r="H57" i="10" s="1"/>
  <c r="AJ57" i="9" a="1"/>
  <c r="AJ57" i="9" s="1"/>
  <c r="AG57" i="9" a="1"/>
  <c r="AG57" i="9" s="1"/>
  <c r="BX57" i="9" a="1"/>
  <c r="BX57" i="9" s="1"/>
  <c r="BV57" i="9" a="1"/>
  <c r="BV57" i="9" s="1"/>
  <c r="BT57" i="9" a="1"/>
  <c r="BT57" i="9" s="1"/>
  <c r="BW57" i="9" a="1"/>
  <c r="BW57" i="9" s="1"/>
  <c r="BY57" i="9" a="1"/>
  <c r="BY57" i="9" s="1"/>
  <c r="BS57" i="9" a="1"/>
  <c r="BS57" i="9" s="1"/>
  <c r="M57" i="10" s="1"/>
  <c r="BU57" i="9" a="1"/>
  <c r="BU57" i="9" s="1"/>
  <c r="FX57" i="9" a="1"/>
  <c r="FX57" i="9" s="1"/>
  <c r="FV57" i="9" a="1"/>
  <c r="FV57" i="9" s="1"/>
  <c r="FT57" i="9" a="1"/>
  <c r="FT57" i="9" s="1"/>
  <c r="FY57" i="9" a="1"/>
  <c r="FY57" i="9" s="1"/>
  <c r="FS57" i="9" a="1"/>
  <c r="FS57" i="9" s="1"/>
  <c r="X57" i="10" s="1"/>
  <c r="FU57" i="9" a="1"/>
  <c r="FU57" i="9" s="1"/>
  <c r="FW57" i="9" a="1"/>
  <c r="FW57" i="9" s="1"/>
  <c r="IR57" i="9" a="1"/>
  <c r="IR57" i="9" s="1"/>
  <c r="IP57" i="9" a="1"/>
  <c r="IP57" i="9" s="1"/>
  <c r="AM57" i="14" s="1"/>
  <c r="AN57" i="14" s="1"/>
  <c r="IN57" i="9" a="1"/>
  <c r="IN57" i="9" s="1"/>
  <c r="IQ57" i="9" a="1"/>
  <c r="IQ57" i="9" s="1"/>
  <c r="IM57" i="9" a="1"/>
  <c r="IM57" i="9" s="1"/>
  <c r="AG57" i="10" s="1"/>
  <c r="AK60" i="8" s="1"/>
  <c r="AL60" i="8" s="1"/>
  <c r="IS57" i="9" a="1"/>
  <c r="IS57" i="9" s="1"/>
  <c r="U57" i="15" s="1"/>
  <c r="IO57" i="9" a="1"/>
  <c r="IO57" i="9" s="1"/>
  <c r="EZ56" i="9" a="1"/>
  <c r="EZ56" i="9" s="1"/>
  <c r="EX56" i="9" a="1"/>
  <c r="EX56" i="9" s="1"/>
  <c r="W56" i="14" s="1"/>
  <c r="X56" i="14" s="1"/>
  <c r="T56" i="14" s="1"/>
  <c r="EV56" i="9" a="1"/>
  <c r="EV56" i="9" s="1"/>
  <c r="FA56" i="9" a="1"/>
  <c r="FA56" i="9" s="1"/>
  <c r="EY56" i="9" a="1"/>
  <c r="EY56" i="9" s="1"/>
  <c r="EW56" i="9" a="1"/>
  <c r="EW56" i="9" s="1"/>
  <c r="EU56" i="9" a="1"/>
  <c r="EU56" i="9" s="1"/>
  <c r="J104" i="12" s="1"/>
  <c r="T56" i="9" a="1"/>
  <c r="T56" i="9" s="1"/>
  <c r="R56" i="9" a="1"/>
  <c r="R56" i="9" s="1"/>
  <c r="E56" i="14" s="1"/>
  <c r="P56" i="9" a="1"/>
  <c r="P56" i="9" s="1"/>
  <c r="U56" i="9" a="1"/>
  <c r="U56" i="9" s="1"/>
  <c r="B56" i="15" s="1"/>
  <c r="S56" i="9" a="1"/>
  <c r="S56" i="9" s="1"/>
  <c r="Q56" i="9" a="1"/>
  <c r="Q56" i="9" s="1"/>
  <c r="O56" i="9" a="1"/>
  <c r="O56" i="9" s="1"/>
  <c r="F56" i="10" s="1"/>
  <c r="HT55" i="9" a="1"/>
  <c r="HT55" i="9" s="1"/>
  <c r="HR55" i="9" a="1"/>
  <c r="HR55" i="9" s="1"/>
  <c r="AI55" i="14" s="1"/>
  <c r="HP55" i="9" a="1"/>
  <c r="HP55" i="9" s="1"/>
  <c r="HU55" i="9" a="1"/>
  <c r="HU55" i="9" s="1"/>
  <c r="R55" i="15" s="1"/>
  <c r="HS55" i="9" a="1"/>
  <c r="HS55" i="9" s="1"/>
  <c r="HQ55" i="9" a="1"/>
  <c r="HQ55" i="9" s="1"/>
  <c r="HO55" i="9" a="1"/>
  <c r="HO55" i="9" s="1"/>
  <c r="AD55" i="10" s="1"/>
  <c r="AG58" i="8" s="1"/>
  <c r="GN55" i="9" a="1"/>
  <c r="GN55" i="9" s="1"/>
  <c r="GL55" i="9" a="1"/>
  <c r="GL55" i="9" s="1"/>
  <c r="AD55" i="14" s="1"/>
  <c r="GJ55" i="9" a="1"/>
  <c r="GJ55" i="9" s="1"/>
  <c r="GO55" i="9" a="1"/>
  <c r="GO55" i="9" s="1"/>
  <c r="N55" i="15" s="1"/>
  <c r="GM55" i="9" a="1"/>
  <c r="GM55" i="9" s="1"/>
  <c r="GK55" i="9" a="1"/>
  <c r="GK55" i="9" s="1"/>
  <c r="GI55" i="9" a="1"/>
  <c r="GI55" i="9" s="1"/>
  <c r="Z55" i="10" s="1"/>
  <c r="AB58" i="8" s="1"/>
  <c r="FH55" i="9" a="1"/>
  <c r="FH55" i="9" s="1"/>
  <c r="FF55" i="9" a="1"/>
  <c r="FF55" i="9" s="1"/>
  <c r="AA55" i="14" s="1"/>
  <c r="FD55" i="9" a="1"/>
  <c r="FD55" i="9" s="1"/>
  <c r="FI55" i="9" a="1"/>
  <c r="FI55" i="9" s="1"/>
  <c r="L55" i="15" s="1"/>
  <c r="FG55" i="9" a="1"/>
  <c r="FG55" i="9" s="1"/>
  <c r="FE55" i="9" a="1"/>
  <c r="FE55" i="9" s="1"/>
  <c r="FC55" i="9" a="1"/>
  <c r="FC55" i="9" s="1"/>
  <c r="EB55" i="9" a="1"/>
  <c r="EB55" i="9" s="1"/>
  <c r="DD55" i="9" s="1"/>
  <c r="DZ55" i="9" a="1"/>
  <c r="DZ55" i="9" s="1"/>
  <c r="DX55" i="9" a="1"/>
  <c r="DX55" i="9" s="1"/>
  <c r="CZ55" i="9" s="1"/>
  <c r="EC55" i="9" a="1"/>
  <c r="EC55" i="9" s="1"/>
  <c r="EA55" i="9" a="1"/>
  <c r="EA55" i="9" s="1"/>
  <c r="DC55" i="9" s="1"/>
  <c r="DY55" i="9" a="1"/>
  <c r="DY55" i="9" s="1"/>
  <c r="DA55" i="9" s="1"/>
  <c r="DW55" i="9" a="1"/>
  <c r="DW55" i="9" s="1"/>
  <c r="CN55" i="9" a="1"/>
  <c r="CN55" i="9" s="1"/>
  <c r="CL55" i="9" a="1"/>
  <c r="CL55" i="9" s="1"/>
  <c r="CJ55" i="9" a="1"/>
  <c r="CJ55" i="9" s="1"/>
  <c r="CO55" i="9" a="1"/>
  <c r="CO55" i="9" s="1"/>
  <c r="CM55" i="9" a="1"/>
  <c r="CM55" i="9" s="1"/>
  <c r="CK55" i="9" a="1"/>
  <c r="CK55" i="9" s="1"/>
  <c r="CI55" i="9" a="1"/>
  <c r="CI55" i="9" s="1"/>
  <c r="O55" i="10" s="1"/>
  <c r="BH55" i="9" a="1"/>
  <c r="BH55" i="9" s="1"/>
  <c r="BF55" i="9" a="1"/>
  <c r="BF55" i="9" s="1"/>
  <c r="BD55" i="9" a="1"/>
  <c r="BD55" i="9" s="1"/>
  <c r="BI55" i="9" a="1"/>
  <c r="BI55" i="9" s="1"/>
  <c r="BG55" i="9" a="1"/>
  <c r="BG55" i="9" s="1"/>
  <c r="BE55" i="9" a="1"/>
  <c r="BE55" i="9" s="1"/>
  <c r="BC55" i="9" a="1"/>
  <c r="BC55" i="9" s="1"/>
  <c r="K55" i="10" s="1"/>
  <c r="AB55" i="9" a="1"/>
  <c r="AB55" i="9" s="1"/>
  <c r="Z55" i="9" a="1"/>
  <c r="Z55" i="9" s="1"/>
  <c r="F55" i="14" s="1"/>
  <c r="X55" i="9" a="1"/>
  <c r="X55" i="9" s="1"/>
  <c r="AC55" i="9" a="1"/>
  <c r="AC55" i="9" s="1"/>
  <c r="C55" i="15" s="1"/>
  <c r="AA55" i="9" a="1"/>
  <c r="AA55" i="9" s="1"/>
  <c r="Y55" i="9" a="1"/>
  <c r="Y55" i="9" s="1"/>
  <c r="W55" i="9" a="1"/>
  <c r="W55" i="9" s="1"/>
  <c r="G55" i="10" s="1"/>
  <c r="P58" i="7" s="1"/>
  <c r="IR52" i="9" a="1"/>
  <c r="IR52" i="9" s="1"/>
  <c r="IP52" i="9" a="1"/>
  <c r="IP52" i="9" s="1"/>
  <c r="AM52" i="14" s="1"/>
  <c r="IN52" i="9" a="1"/>
  <c r="IN52" i="9" s="1"/>
  <c r="IS52" i="9" a="1"/>
  <c r="IS52" i="9" s="1"/>
  <c r="U52" i="15" s="1"/>
  <c r="IQ52" i="9" a="1"/>
  <c r="IQ52" i="9" s="1"/>
  <c r="IO52" i="9" a="1"/>
  <c r="IO52" i="9" s="1"/>
  <c r="IM52" i="9" a="1"/>
  <c r="IM52" i="9" s="1"/>
  <c r="AG52" i="10" s="1"/>
  <c r="AK55" i="8" s="1"/>
  <c r="DT52" i="9" a="1"/>
  <c r="DT52" i="9" s="1"/>
  <c r="DR52" i="9" a="1"/>
  <c r="DR52" i="9" s="1"/>
  <c r="O52" i="14" s="1"/>
  <c r="DP52" i="9" a="1"/>
  <c r="DP52" i="9" s="1"/>
  <c r="DU52" i="9" a="1"/>
  <c r="DU52" i="9" s="1"/>
  <c r="H52" i="15" s="1"/>
  <c r="DS52" i="9" a="1"/>
  <c r="DS52" i="9" s="1"/>
  <c r="DQ52" i="9" a="1"/>
  <c r="DQ52" i="9" s="1"/>
  <c r="DO52" i="9" a="1"/>
  <c r="DO52" i="9" s="1"/>
  <c r="R52" i="10" s="1"/>
  <c r="G55" i="7" s="1"/>
  <c r="V49" i="10"/>
  <c r="Y52" i="8"/>
  <c r="Z52" i="8" s="1"/>
  <c r="GN47" i="9" a="1"/>
  <c r="GN47" i="9" s="1"/>
  <c r="GL47" i="9" a="1"/>
  <c r="GL47" i="9" s="1"/>
  <c r="AD47" i="14" s="1"/>
  <c r="GJ47" i="9" a="1"/>
  <c r="GJ47" i="9" s="1"/>
  <c r="GM47" i="9" a="1"/>
  <c r="GM47" i="9" s="1"/>
  <c r="GK47" i="9" a="1"/>
  <c r="GK47" i="9" s="1"/>
  <c r="GI47" i="9" a="1"/>
  <c r="GI47" i="9" s="1"/>
  <c r="Z47" i="10" s="1"/>
  <c r="AB50" i="8" s="1"/>
  <c r="GO47" i="9" a="1"/>
  <c r="GO47" i="9" s="1"/>
  <c r="N47" i="15" s="1"/>
  <c r="BH47" i="9" a="1"/>
  <c r="BH47" i="9" s="1"/>
  <c r="BF47" i="9" a="1"/>
  <c r="BF47" i="9" s="1"/>
  <c r="BD47" i="9" a="1"/>
  <c r="BD47" i="9" s="1"/>
  <c r="BC47" i="9" a="1"/>
  <c r="BC47" i="9" s="1"/>
  <c r="K47" i="10" s="1"/>
  <c r="BI47" i="9" a="1"/>
  <c r="BI47" i="9" s="1"/>
  <c r="BG47" i="9" a="1"/>
  <c r="BG47" i="9" s="1"/>
  <c r="BE47" i="9" a="1"/>
  <c r="BE47" i="9" s="1"/>
  <c r="FP46" i="9" a="1"/>
  <c r="FP46" i="9" s="1"/>
  <c r="FN46" i="9" a="1"/>
  <c r="FN46" i="9" s="1"/>
  <c r="FL46" i="9" a="1"/>
  <c r="FL46" i="9" s="1"/>
  <c r="FK46" i="9" a="1"/>
  <c r="FK46" i="9" s="1"/>
  <c r="W46" i="10" s="1"/>
  <c r="FQ46" i="9" a="1"/>
  <c r="FQ46" i="9" s="1"/>
  <c r="FO46" i="9" a="1"/>
  <c r="FO46" i="9" s="1"/>
  <c r="FM46" i="9" a="1"/>
  <c r="FM46" i="9" s="1"/>
  <c r="AJ46" i="9" a="1"/>
  <c r="AJ46" i="9" s="1"/>
  <c r="AH46" i="9" a="1"/>
  <c r="AH46" i="9" s="1"/>
  <c r="H46" i="14" s="1"/>
  <c r="L46" i="14" s="1"/>
  <c r="AF46" i="9" a="1"/>
  <c r="AF46" i="9" s="1"/>
  <c r="AK46" i="9" a="1"/>
  <c r="AK46" i="9" s="1"/>
  <c r="D46" i="15" s="1"/>
  <c r="AI46" i="9" a="1"/>
  <c r="AI46" i="9" s="1"/>
  <c r="AG46" i="9" a="1"/>
  <c r="AG46" i="9" s="1"/>
  <c r="AE46" i="9" a="1"/>
  <c r="AE46" i="9" s="1"/>
  <c r="H46" i="10" s="1"/>
  <c r="EB43" i="9" a="1"/>
  <c r="EB43" i="9" s="1"/>
  <c r="DD43" i="9" s="1"/>
  <c r="DZ43" i="9" a="1"/>
  <c r="DZ43" i="9" s="1"/>
  <c r="DX43" i="9" a="1"/>
  <c r="DX43" i="9" s="1"/>
  <c r="CZ43" i="9" s="1"/>
  <c r="DW43" i="9" a="1"/>
  <c r="DW43" i="9" s="1"/>
  <c r="EC43" i="9" a="1"/>
  <c r="EC43" i="9" s="1"/>
  <c r="EA43" i="9" a="1"/>
  <c r="EA43" i="9" s="1"/>
  <c r="DC43" i="9" s="1"/>
  <c r="DY43" i="9" a="1"/>
  <c r="DY43" i="9" s="1"/>
  <c r="DA43" i="9" s="1"/>
  <c r="IB42" i="9" a="1"/>
  <c r="IB42" i="9" s="1"/>
  <c r="HZ42" i="9" a="1"/>
  <c r="HZ42" i="9" s="1"/>
  <c r="AK42" i="14" s="1"/>
  <c r="AN42" i="14" s="1"/>
  <c r="HX42" i="9" a="1"/>
  <c r="HX42" i="9" s="1"/>
  <c r="HW42" i="9" a="1"/>
  <c r="HW42" i="9" s="1"/>
  <c r="AE42" i="10" s="1"/>
  <c r="AI45" i="8" s="1"/>
  <c r="AL45" i="8" s="1"/>
  <c r="IC42" i="9" a="1"/>
  <c r="IC42" i="9" s="1"/>
  <c r="S42" i="15" s="1"/>
  <c r="IA42" i="9" a="1"/>
  <c r="IA42" i="9" s="1"/>
  <c r="HY42" i="9" a="1"/>
  <c r="HY42" i="9" s="1"/>
  <c r="CV42" i="9" a="1"/>
  <c r="CV42" i="9" s="1"/>
  <c r="CT42" i="9" a="1"/>
  <c r="CT42" i="9" s="1"/>
  <c r="CR42" i="9" a="1"/>
  <c r="CR42" i="9" s="1"/>
  <c r="CW42" i="9" a="1"/>
  <c r="CW42" i="9" s="1"/>
  <c r="CU42" i="9" a="1"/>
  <c r="CU42" i="9" s="1"/>
  <c r="CS42" i="9" a="1"/>
  <c r="CS42" i="9" s="1"/>
  <c r="CQ42" i="9" a="1"/>
  <c r="CQ42" i="9" s="1"/>
  <c r="P42" i="10" s="1"/>
  <c r="GV38" i="9" a="1"/>
  <c r="GV38" i="9" s="1"/>
  <c r="GT38" i="9" a="1"/>
  <c r="GT38" i="9" s="1"/>
  <c r="AE38" i="14" s="1"/>
  <c r="AG38" i="14" s="1"/>
  <c r="GR38" i="9" a="1"/>
  <c r="GR38" i="9" s="1"/>
  <c r="GU38" i="9" a="1"/>
  <c r="GU38" i="9" s="1"/>
  <c r="GQ38" i="9" a="1"/>
  <c r="GQ38" i="9" s="1"/>
  <c r="AA38" i="10" s="1"/>
  <c r="AC41" i="8" s="1"/>
  <c r="GW38" i="9" a="1"/>
  <c r="GW38" i="9" s="1"/>
  <c r="O38" i="15" s="1"/>
  <c r="GS38" i="9" a="1"/>
  <c r="GS38" i="9" s="1"/>
  <c r="BP38" i="9" a="1"/>
  <c r="BP38" i="9" s="1"/>
  <c r="BN38" i="9" a="1"/>
  <c r="BN38" i="9" s="1"/>
  <c r="J38" i="14" s="1"/>
  <c r="K38" i="14" s="1"/>
  <c r="BL38" i="9" a="1"/>
  <c r="BL38" i="9" s="1"/>
  <c r="BO38" i="9" a="1"/>
  <c r="BO38" i="9" s="1"/>
  <c r="BK38" i="9" a="1"/>
  <c r="BK38" i="9" s="1"/>
  <c r="L38" i="10" s="1"/>
  <c r="BQ38" i="9" a="1"/>
  <c r="BQ38" i="9" s="1"/>
  <c r="F38" i="15" s="1"/>
  <c r="BM38" i="9" a="1"/>
  <c r="BM38" i="9" s="1"/>
  <c r="M69" i="9" a="1"/>
  <c r="M69" i="9" s="1"/>
  <c r="K69" i="9" a="1"/>
  <c r="K69" i="9" s="1"/>
  <c r="I69" i="9" a="1"/>
  <c r="I69" i="9" s="1"/>
  <c r="G69" i="9" a="1"/>
  <c r="G69" i="9" s="1"/>
  <c r="O126" i="12" s="1"/>
  <c r="L69" i="9" a="1"/>
  <c r="L69" i="9" s="1"/>
  <c r="J69" i="9" a="1"/>
  <c r="J69" i="9" s="1"/>
  <c r="H69" i="9" a="1"/>
  <c r="H69" i="9" s="1"/>
  <c r="DM69" i="9" a="1"/>
  <c r="DM69" i="9" s="1"/>
  <c r="G69" i="15" s="1"/>
  <c r="DK69" i="9" a="1"/>
  <c r="DK69" i="9" s="1"/>
  <c r="DI69" i="9" a="1"/>
  <c r="DI69" i="9" s="1"/>
  <c r="DG69" i="9" a="1"/>
  <c r="DG69" i="9" s="1"/>
  <c r="Q69" i="10" s="1"/>
  <c r="F72" i="7" s="1"/>
  <c r="DL69" i="9" a="1"/>
  <c r="DL69" i="9" s="1"/>
  <c r="DJ69" i="9" a="1"/>
  <c r="DJ69" i="9" s="1"/>
  <c r="N69" i="14" s="1"/>
  <c r="DH69" i="9" a="1"/>
  <c r="DH69" i="9" s="1"/>
  <c r="IK69" i="9" a="1"/>
  <c r="IK69" i="9" s="1"/>
  <c r="T69" i="15" s="1"/>
  <c r="II69" i="9" a="1"/>
  <c r="II69" i="9" s="1"/>
  <c r="IG69" i="9" a="1"/>
  <c r="IG69" i="9" s="1"/>
  <c r="IE69" i="9" a="1"/>
  <c r="IE69" i="9" s="1"/>
  <c r="AF69" i="10" s="1"/>
  <c r="AJ72" i="8" s="1"/>
  <c r="IJ69" i="9" a="1"/>
  <c r="IJ69" i="9" s="1"/>
  <c r="IH69" i="9" a="1"/>
  <c r="IH69" i="9" s="1"/>
  <c r="AL69" i="14" s="1"/>
  <c r="IF69" i="9" a="1"/>
  <c r="IF69" i="9" s="1"/>
  <c r="EB69" i="9" a="1"/>
  <c r="EB69" i="9" s="1"/>
  <c r="DD69" i="9" s="1"/>
  <c r="DZ69" i="9" a="1"/>
  <c r="DZ69" i="9" s="1"/>
  <c r="DX69" i="9" a="1"/>
  <c r="DX69" i="9" s="1"/>
  <c r="CZ69" i="9" s="1"/>
  <c r="EC69" i="9" a="1"/>
  <c r="EC69" i="9" s="1"/>
  <c r="EA69" i="9" a="1"/>
  <c r="EA69" i="9" s="1"/>
  <c r="DC69" i="9" s="1"/>
  <c r="DY69" i="9" a="1"/>
  <c r="DY69" i="9" s="1"/>
  <c r="DA69" i="9" s="1"/>
  <c r="DW69" i="9" a="1"/>
  <c r="DW69" i="9" s="1"/>
  <c r="T69" i="9" a="1"/>
  <c r="T69" i="9" s="1"/>
  <c r="R69" i="9" a="1"/>
  <c r="R69" i="9" s="1"/>
  <c r="E69" i="14" s="1"/>
  <c r="P69" i="9" a="1"/>
  <c r="P69" i="9" s="1"/>
  <c r="S69" i="9" a="1"/>
  <c r="S69" i="9" s="1"/>
  <c r="Q69" i="9" a="1"/>
  <c r="Q69" i="9" s="1"/>
  <c r="O69" i="9" a="1"/>
  <c r="O69" i="9" s="1"/>
  <c r="F69" i="10" s="1"/>
  <c r="U69" i="9" a="1"/>
  <c r="U69" i="9" s="1"/>
  <c r="B69" i="15" s="1"/>
  <c r="EZ69" i="9" a="1"/>
  <c r="EZ69" i="9" s="1"/>
  <c r="EX69" i="9" a="1"/>
  <c r="EX69" i="9" s="1"/>
  <c r="W69" i="14" s="1"/>
  <c r="X69" i="14" s="1"/>
  <c r="T69" i="14" s="1"/>
  <c r="EV69" i="9" a="1"/>
  <c r="EV69" i="9" s="1"/>
  <c r="EU69" i="9" a="1"/>
  <c r="EU69" i="9" s="1"/>
  <c r="J126" i="12" s="1"/>
  <c r="Q72" i="8" s="1"/>
  <c r="R72" i="8" s="1"/>
  <c r="FA69" i="9" a="1"/>
  <c r="FA69" i="9" s="1"/>
  <c r="EY69" i="9" a="1"/>
  <c r="EY69" i="9" s="1"/>
  <c r="EW69" i="9" a="1"/>
  <c r="EW69" i="9" s="1"/>
  <c r="C72" i="8"/>
  <c r="C72" i="7"/>
  <c r="C72" i="6"/>
  <c r="C71" i="3"/>
  <c r="K69" i="6"/>
  <c r="L69" i="6" s="1"/>
  <c r="J69" i="6"/>
  <c r="AS65" i="9" a="1"/>
  <c r="AS65" i="9" s="1"/>
  <c r="E65" i="15" s="1"/>
  <c r="AQ65" i="9" a="1"/>
  <c r="AQ65" i="9" s="1"/>
  <c r="AO65" i="9" a="1"/>
  <c r="AO65" i="9" s="1"/>
  <c r="AM65" i="9" a="1"/>
  <c r="AM65" i="9" s="1"/>
  <c r="I65" i="10" s="1"/>
  <c r="S68" i="6" s="1"/>
  <c r="AR65" i="9" a="1"/>
  <c r="AR65" i="9" s="1"/>
  <c r="AP65" i="9" a="1"/>
  <c r="AP65" i="9" s="1"/>
  <c r="I65" i="14" s="1"/>
  <c r="AN65" i="9" a="1"/>
  <c r="AN65" i="9" s="1"/>
  <c r="ES65" i="9" a="1"/>
  <c r="ES65" i="9" s="1"/>
  <c r="K65" i="15" s="1"/>
  <c r="EQ65" i="9" a="1"/>
  <c r="EQ65" i="9" s="1"/>
  <c r="EO65" i="9" a="1"/>
  <c r="EO65" i="9" s="1"/>
  <c r="EM65" i="9" a="1"/>
  <c r="EM65" i="9" s="1"/>
  <c r="U65" i="10" s="1"/>
  <c r="J68" i="7" s="1"/>
  <c r="ER65" i="9" a="1"/>
  <c r="ER65" i="9" s="1"/>
  <c r="EP65" i="9" a="1"/>
  <c r="EP65" i="9" s="1"/>
  <c r="R65" i="14" s="1"/>
  <c r="EN65" i="9" a="1"/>
  <c r="EN65" i="9" s="1"/>
  <c r="AB65" i="9" a="1"/>
  <c r="AB65" i="9" s="1"/>
  <c r="Z65" i="9" a="1"/>
  <c r="Z65" i="9" s="1"/>
  <c r="F65" i="14" s="1"/>
  <c r="G65" i="14" s="1"/>
  <c r="X65" i="9" a="1"/>
  <c r="X65" i="9" s="1"/>
  <c r="AC65" i="9" a="1"/>
  <c r="AC65" i="9" s="1"/>
  <c r="C65" i="15" s="1"/>
  <c r="AA65" i="9" a="1"/>
  <c r="AA65" i="9" s="1"/>
  <c r="Y65" i="9" a="1"/>
  <c r="Y65" i="9" s="1"/>
  <c r="W65" i="9" a="1"/>
  <c r="W65" i="9" s="1"/>
  <c r="G65" i="10" s="1"/>
  <c r="FH65" i="9" a="1"/>
  <c r="FH65" i="9" s="1"/>
  <c r="FF65" i="9" a="1"/>
  <c r="FF65" i="9" s="1"/>
  <c r="AA65" i="14" s="1"/>
  <c r="FD65" i="9" a="1"/>
  <c r="FD65" i="9" s="1"/>
  <c r="FI65" i="9" a="1"/>
  <c r="FI65" i="9" s="1"/>
  <c r="L65" i="15" s="1"/>
  <c r="FG65" i="9" a="1"/>
  <c r="FG65" i="9" s="1"/>
  <c r="FE65" i="9" a="1"/>
  <c r="FE65" i="9" s="1"/>
  <c r="FC65" i="9" a="1"/>
  <c r="FC65" i="9" s="1"/>
  <c r="AZ65" i="9" a="1"/>
  <c r="AZ65" i="9" s="1"/>
  <c r="AX65" i="9" a="1"/>
  <c r="AX65" i="9" s="1"/>
  <c r="AV65" i="9" a="1"/>
  <c r="AV65" i="9" s="1"/>
  <c r="BA65" i="9" a="1"/>
  <c r="BA65" i="9" s="1"/>
  <c r="AY65" i="9" a="1"/>
  <c r="AY65" i="9" s="1"/>
  <c r="AW65" i="9" a="1"/>
  <c r="AW65" i="9" s="1"/>
  <c r="AU65" i="9" a="1"/>
  <c r="AU65" i="9" s="1"/>
  <c r="J65" i="10" s="1"/>
  <c r="GF65" i="9" a="1"/>
  <c r="GF65" i="9" s="1"/>
  <c r="GD65" i="9" a="1"/>
  <c r="GD65" i="9" s="1"/>
  <c r="AC65" i="14" s="1"/>
  <c r="GB65" i="9" a="1"/>
  <c r="GB65" i="9" s="1"/>
  <c r="GC65" i="9" a="1"/>
  <c r="GC65" i="9" s="1"/>
  <c r="GA65" i="9" a="1"/>
  <c r="GA65" i="9" s="1"/>
  <c r="Y65" i="10" s="1"/>
  <c r="AA68" i="8" s="1"/>
  <c r="GG65" i="9" a="1"/>
  <c r="GG65" i="9" s="1"/>
  <c r="M65" i="15" s="1"/>
  <c r="GE65" i="9" a="1"/>
  <c r="GE65" i="9" s="1"/>
  <c r="BI61" i="9" a="1"/>
  <c r="BI61" i="9" s="1"/>
  <c r="BG61" i="9" a="1"/>
  <c r="BG61" i="9" s="1"/>
  <c r="BE61" i="9" a="1"/>
  <c r="BE61" i="9" s="1"/>
  <c r="BC61" i="9" a="1"/>
  <c r="BC61" i="9" s="1"/>
  <c r="K61" i="10" s="1"/>
  <c r="BF61" i="9" a="1"/>
  <c r="BF61" i="9" s="1"/>
  <c r="BH61" i="9" a="1"/>
  <c r="BH61" i="9" s="1"/>
  <c r="BD61" i="9" a="1"/>
  <c r="BD61" i="9" s="1"/>
  <c r="HD61" i="9" a="1"/>
  <c r="HD61" i="9" s="1"/>
  <c r="HB61" i="9" a="1"/>
  <c r="HB61" i="9" s="1"/>
  <c r="AF61" i="14" s="1"/>
  <c r="GZ61" i="9" a="1"/>
  <c r="GZ61" i="9" s="1"/>
  <c r="HC61" i="9" a="1"/>
  <c r="HC61" i="9" s="1"/>
  <c r="GY61" i="9" a="1"/>
  <c r="GY61" i="9" s="1"/>
  <c r="AB61" i="10" s="1"/>
  <c r="AD64" i="8" s="1"/>
  <c r="HE61" i="9" a="1"/>
  <c r="HE61" i="9" s="1"/>
  <c r="P61" i="15" s="1"/>
  <c r="HA61" i="9" a="1"/>
  <c r="HA61" i="9" s="1"/>
  <c r="CF61" i="9" a="1"/>
  <c r="CF61" i="9" s="1"/>
  <c r="CD61" i="9" a="1"/>
  <c r="CD61" i="9" s="1"/>
  <c r="CB61" i="9" a="1"/>
  <c r="CB61" i="9" s="1"/>
  <c r="CG61" i="9" a="1"/>
  <c r="CG61" i="9" s="1"/>
  <c r="CC61" i="9" a="1"/>
  <c r="CC61" i="9" s="1"/>
  <c r="CE61" i="9" a="1"/>
  <c r="CE61" i="9" s="1"/>
  <c r="CA61" i="9" a="1"/>
  <c r="CA61" i="9" s="1"/>
  <c r="N61" i="10" s="1"/>
  <c r="HL61" i="9" a="1"/>
  <c r="HL61" i="9" s="1"/>
  <c r="HJ61" i="9" a="1"/>
  <c r="HJ61" i="9" s="1"/>
  <c r="AH61" i="14" s="1"/>
  <c r="AJ61" i="14" s="1"/>
  <c r="HH61" i="9" a="1"/>
  <c r="HH61" i="9" s="1"/>
  <c r="HM61" i="9" a="1"/>
  <c r="HM61" i="9" s="1"/>
  <c r="Q61" i="15" s="1"/>
  <c r="HI61" i="9" a="1"/>
  <c r="HI61" i="9" s="1"/>
  <c r="HK61" i="9" a="1"/>
  <c r="HK61" i="9" s="1"/>
  <c r="HG61" i="9" a="1"/>
  <c r="HG61" i="9" s="1"/>
  <c r="AC61" i="10" s="1"/>
  <c r="AF64" i="8" s="1"/>
  <c r="AH64" i="8" s="1"/>
  <c r="AE61" i="8"/>
  <c r="AM61" i="8" s="1"/>
  <c r="V57" i="10"/>
  <c r="Y60" i="8"/>
  <c r="Z60" i="8" s="1"/>
  <c r="IJ56" i="9" a="1"/>
  <c r="IJ56" i="9" s="1"/>
  <c r="IG56" i="9" a="1"/>
  <c r="IG56" i="9" s="1"/>
  <c r="II56" i="9" a="1"/>
  <c r="II56" i="9" s="1"/>
  <c r="IK56" i="9" a="1"/>
  <c r="IK56" i="9" s="1"/>
  <c r="T56" i="15" s="1"/>
  <c r="IF56" i="9" a="1"/>
  <c r="IF56" i="9" s="1"/>
  <c r="IH56" i="9" a="1"/>
  <c r="IH56" i="9" s="1"/>
  <c r="AL56" i="14" s="1"/>
  <c r="IE56" i="9" a="1"/>
  <c r="IE56" i="9" s="1"/>
  <c r="AF56" i="10" s="1"/>
  <c r="AJ59" i="8" s="1"/>
  <c r="CN56" i="9" a="1"/>
  <c r="CN56" i="9" s="1"/>
  <c r="CL56" i="9" a="1"/>
  <c r="CL56" i="9" s="1"/>
  <c r="CJ56" i="9" a="1"/>
  <c r="CJ56" i="9" s="1"/>
  <c r="CO56" i="9" a="1"/>
  <c r="CO56" i="9" s="1"/>
  <c r="CM56" i="9" a="1"/>
  <c r="CM56" i="9" s="1"/>
  <c r="CK56" i="9" a="1"/>
  <c r="CK56" i="9" s="1"/>
  <c r="CI56" i="9" a="1"/>
  <c r="CI56" i="9" s="1"/>
  <c r="O56" i="10" s="1"/>
  <c r="GV55" i="9" a="1"/>
  <c r="GV55" i="9" s="1"/>
  <c r="GT55" i="9" a="1"/>
  <c r="GT55" i="9" s="1"/>
  <c r="AE55" i="14" s="1"/>
  <c r="GR55" i="9" a="1"/>
  <c r="GR55" i="9" s="1"/>
  <c r="GW55" i="9" a="1"/>
  <c r="GW55" i="9" s="1"/>
  <c r="O55" i="15" s="1"/>
  <c r="GU55" i="9" a="1"/>
  <c r="GU55" i="9" s="1"/>
  <c r="GS55" i="9" a="1"/>
  <c r="GS55" i="9" s="1"/>
  <c r="GQ55" i="9" a="1"/>
  <c r="GQ55" i="9" s="1"/>
  <c r="AA55" i="10" s="1"/>
  <c r="AC58" i="8" s="1"/>
  <c r="BP55" i="9" a="1"/>
  <c r="BP55" i="9" s="1"/>
  <c r="BN55" i="9" a="1"/>
  <c r="BN55" i="9" s="1"/>
  <c r="J55" i="14" s="1"/>
  <c r="K55" i="14" s="1"/>
  <c r="BL55" i="9" a="1"/>
  <c r="BL55" i="9" s="1"/>
  <c r="BQ55" i="9" a="1"/>
  <c r="BQ55" i="9" s="1"/>
  <c r="F55" i="15" s="1"/>
  <c r="BO55" i="9" a="1"/>
  <c r="BO55" i="9" s="1"/>
  <c r="BM55" i="9" a="1"/>
  <c r="BM55" i="9" s="1"/>
  <c r="BK55" i="9" a="1"/>
  <c r="BK55" i="9" s="1"/>
  <c r="L55" i="10" s="1"/>
  <c r="AJ53" i="14"/>
  <c r="FH52" i="9" a="1"/>
  <c r="FH52" i="9" s="1"/>
  <c r="FF52" i="9" a="1"/>
  <c r="FF52" i="9" s="1"/>
  <c r="AA52" i="14" s="1"/>
  <c r="FD52" i="9" a="1"/>
  <c r="FD52" i="9" s="1"/>
  <c r="FI52" i="9" a="1"/>
  <c r="FI52" i="9" s="1"/>
  <c r="L52" i="15" s="1"/>
  <c r="FG52" i="9" a="1"/>
  <c r="FG52" i="9" s="1"/>
  <c r="FE52" i="9" a="1"/>
  <c r="FE52" i="9" s="1"/>
  <c r="FC52" i="9" a="1"/>
  <c r="FC52" i="9" s="1"/>
  <c r="AB52" i="9" a="1"/>
  <c r="AB52" i="9" s="1"/>
  <c r="Z52" i="9" a="1"/>
  <c r="Z52" i="9" s="1"/>
  <c r="F52" i="14" s="1"/>
  <c r="G52" i="14" s="1"/>
  <c r="X52" i="9" a="1"/>
  <c r="X52" i="9" s="1"/>
  <c r="AC52" i="9" a="1"/>
  <c r="AC52" i="9" s="1"/>
  <c r="C52" i="15" s="1"/>
  <c r="AA52" i="9" a="1"/>
  <c r="AA52" i="9" s="1"/>
  <c r="Y52" i="9" a="1"/>
  <c r="Y52" i="9" s="1"/>
  <c r="W52" i="9" a="1"/>
  <c r="W52" i="9" s="1"/>
  <c r="G52" i="10" s="1"/>
  <c r="EJ51" i="9" a="1"/>
  <c r="EJ51" i="9" s="1"/>
  <c r="EH51" i="9" a="1"/>
  <c r="EH51" i="9" s="1"/>
  <c r="Q51" i="14" s="1"/>
  <c r="EF51" i="9" a="1"/>
  <c r="EF51" i="9" s="1"/>
  <c r="EK51" i="9" a="1"/>
  <c r="EK51" i="9" s="1"/>
  <c r="J51" i="15" s="1"/>
  <c r="EI51" i="9" a="1"/>
  <c r="EI51" i="9" s="1"/>
  <c r="EG51" i="9" a="1"/>
  <c r="EG51" i="9" s="1"/>
  <c r="EE51" i="9" a="1"/>
  <c r="EE51" i="9" s="1"/>
  <c r="T51" i="10" s="1"/>
  <c r="I54" i="7" s="1"/>
  <c r="O54" i="7" s="1"/>
  <c r="IB47" i="9" a="1"/>
  <c r="IB47" i="9" s="1"/>
  <c r="HZ47" i="9" a="1"/>
  <c r="HZ47" i="9" s="1"/>
  <c r="AK47" i="14" s="1"/>
  <c r="AN47" i="14" s="1"/>
  <c r="HX47" i="9" a="1"/>
  <c r="HX47" i="9" s="1"/>
  <c r="IC47" i="9" a="1"/>
  <c r="IC47" i="9" s="1"/>
  <c r="S47" i="15" s="1"/>
  <c r="IA47" i="9" a="1"/>
  <c r="IA47" i="9" s="1"/>
  <c r="HY47" i="9" a="1"/>
  <c r="HY47" i="9" s="1"/>
  <c r="HW47" i="9" a="1"/>
  <c r="HW47" i="9" s="1"/>
  <c r="AE47" i="10" s="1"/>
  <c r="AI50" i="8" s="1"/>
  <c r="AL50" i="8" s="1"/>
  <c r="CV47" i="9" a="1"/>
  <c r="CV47" i="9" s="1"/>
  <c r="CT47" i="9" a="1"/>
  <c r="CT47" i="9" s="1"/>
  <c r="CR47" i="9" a="1"/>
  <c r="CR47" i="9" s="1"/>
  <c r="CW47" i="9" a="1"/>
  <c r="CW47" i="9" s="1"/>
  <c r="CU47" i="9" a="1"/>
  <c r="CU47" i="9" s="1"/>
  <c r="CS47" i="9" a="1"/>
  <c r="CS47" i="9" s="1"/>
  <c r="CQ47" i="9" a="1"/>
  <c r="CQ47" i="9" s="1"/>
  <c r="P47" i="10" s="1"/>
  <c r="GV43" i="9" a="1"/>
  <c r="GV43" i="9" s="1"/>
  <c r="GT43" i="9" a="1"/>
  <c r="GT43" i="9" s="1"/>
  <c r="AE43" i="14" s="1"/>
  <c r="GR43" i="9" a="1"/>
  <c r="GR43" i="9" s="1"/>
  <c r="GW43" i="9" a="1"/>
  <c r="GW43" i="9" s="1"/>
  <c r="O43" i="15" s="1"/>
  <c r="GU43" i="9" a="1"/>
  <c r="GU43" i="9" s="1"/>
  <c r="GS43" i="9" a="1"/>
  <c r="GS43" i="9" s="1"/>
  <c r="GQ43" i="9" a="1"/>
  <c r="GQ43" i="9" s="1"/>
  <c r="AA43" i="10" s="1"/>
  <c r="AC46" i="8" s="1"/>
  <c r="BP43" i="9" a="1"/>
  <c r="BP43" i="9" s="1"/>
  <c r="BN43" i="9" a="1"/>
  <c r="BN43" i="9" s="1"/>
  <c r="J43" i="14" s="1"/>
  <c r="K43" i="14" s="1"/>
  <c r="BL43" i="9" a="1"/>
  <c r="BL43" i="9" s="1"/>
  <c r="BQ43" i="9" a="1"/>
  <c r="BQ43" i="9" s="1"/>
  <c r="F43" i="15" s="1"/>
  <c r="BO43" i="9" a="1"/>
  <c r="BO43" i="9" s="1"/>
  <c r="BM43" i="9" a="1"/>
  <c r="BM43" i="9" s="1"/>
  <c r="BK43" i="9" a="1"/>
  <c r="BK43" i="9" s="1"/>
  <c r="L43" i="10" s="1"/>
  <c r="M65" i="7"/>
  <c r="K61" i="14"/>
  <c r="M62" i="7"/>
  <c r="G58" i="14"/>
  <c r="HB56" i="9" a="1"/>
  <c r="HB56" i="9" s="1"/>
  <c r="AF56" i="14" s="1"/>
  <c r="GY56" i="9" a="1"/>
  <c r="GY56" i="9" s="1"/>
  <c r="AB56" i="10" s="1"/>
  <c r="AD59" i="8" s="1"/>
  <c r="HD56" i="9" a="1"/>
  <c r="HD56" i="9" s="1"/>
  <c r="HA56" i="9" a="1"/>
  <c r="HA56" i="9" s="1"/>
  <c r="HC56" i="9" a="1"/>
  <c r="HC56" i="9" s="1"/>
  <c r="HE56" i="9" a="1"/>
  <c r="HE56" i="9" s="1"/>
  <c r="P56" i="15" s="1"/>
  <c r="GZ56" i="9" a="1"/>
  <c r="GZ56" i="9" s="1"/>
  <c r="CW56" i="9" a="1"/>
  <c r="CW56" i="9" s="1"/>
  <c r="CU56" i="9" a="1"/>
  <c r="CU56" i="9" s="1"/>
  <c r="CS56" i="9" a="1"/>
  <c r="CS56" i="9" s="1"/>
  <c r="CQ56" i="9" a="1"/>
  <c r="CQ56" i="9" s="1"/>
  <c r="P56" i="10" s="1"/>
  <c r="CV56" i="9" a="1"/>
  <c r="CV56" i="9" s="1"/>
  <c r="CT56" i="9" a="1"/>
  <c r="CT56" i="9" s="1"/>
  <c r="CR56" i="9" a="1"/>
  <c r="CR56" i="9" s="1"/>
  <c r="IR56" i="9" a="1"/>
  <c r="IR56" i="9" s="1"/>
  <c r="IP56" i="9" a="1"/>
  <c r="IP56" i="9" s="1"/>
  <c r="AM56" i="14" s="1"/>
  <c r="IN56" i="9" a="1"/>
  <c r="IN56" i="9" s="1"/>
  <c r="IM56" i="9" a="1"/>
  <c r="IM56" i="9" s="1"/>
  <c r="AG56" i="10" s="1"/>
  <c r="AK59" i="8" s="1"/>
  <c r="IO56" i="9" a="1"/>
  <c r="IO56" i="9" s="1"/>
  <c r="IQ56" i="9" a="1"/>
  <c r="IQ56" i="9" s="1"/>
  <c r="IS56" i="9" a="1"/>
  <c r="IS56" i="9" s="1"/>
  <c r="U56" i="15" s="1"/>
  <c r="P53" i="14"/>
  <c r="M53" i="14" s="1"/>
  <c r="DB53" i="9"/>
  <c r="GW52" i="9" a="1"/>
  <c r="GW52" i="9" s="1"/>
  <c r="O52" i="15" s="1"/>
  <c r="GU52" i="9" a="1"/>
  <c r="GU52" i="9" s="1"/>
  <c r="GS52" i="9" a="1"/>
  <c r="GS52" i="9" s="1"/>
  <c r="GQ52" i="9" a="1"/>
  <c r="GQ52" i="9" s="1"/>
  <c r="AA52" i="10" s="1"/>
  <c r="AC55" i="8" s="1"/>
  <c r="GV52" i="9" a="1"/>
  <c r="GV52" i="9" s="1"/>
  <c r="GT52" i="9" a="1"/>
  <c r="GT52" i="9" s="1"/>
  <c r="AE52" i="14" s="1"/>
  <c r="GR52" i="9" a="1"/>
  <c r="GR52" i="9" s="1"/>
  <c r="BQ52" i="9" a="1"/>
  <c r="BQ52" i="9" s="1"/>
  <c r="F52" i="15" s="1"/>
  <c r="BO52" i="9" a="1"/>
  <c r="BO52" i="9" s="1"/>
  <c r="BM52" i="9" a="1"/>
  <c r="BM52" i="9" s="1"/>
  <c r="BK52" i="9" a="1"/>
  <c r="BK52" i="9" s="1"/>
  <c r="L52" i="10" s="1"/>
  <c r="BP52" i="9" a="1"/>
  <c r="BP52" i="9" s="1"/>
  <c r="BN52" i="9" a="1"/>
  <c r="BN52" i="9" s="1"/>
  <c r="J52" i="14" s="1"/>
  <c r="K52" i="14" s="1"/>
  <c r="BL52" i="9" a="1"/>
  <c r="BL52" i="9" s="1"/>
  <c r="AK69" i="9" a="1"/>
  <c r="AK69" i="9" s="1"/>
  <c r="D69" i="15" s="1"/>
  <c r="AI69" i="9" a="1"/>
  <c r="AI69" i="9" s="1"/>
  <c r="AG69" i="9" a="1"/>
  <c r="AG69" i="9" s="1"/>
  <c r="AE69" i="9" a="1"/>
  <c r="AE69" i="9" s="1"/>
  <c r="H69" i="10" s="1"/>
  <c r="AJ69" i="9" a="1"/>
  <c r="AJ69" i="9" s="1"/>
  <c r="AH69" i="9" a="1"/>
  <c r="AH69" i="9" s="1"/>
  <c r="H69" i="14" s="1"/>
  <c r="AF69" i="9" a="1"/>
  <c r="AF69" i="9" s="1"/>
  <c r="I66" i="15"/>
  <c r="DE66" i="9"/>
  <c r="P62" i="14"/>
  <c r="DB62" i="9"/>
  <c r="I62" i="15"/>
  <c r="DE62" i="9"/>
  <c r="FI61" i="9" a="1"/>
  <c r="FI61" i="9" s="1"/>
  <c r="L61" i="15" s="1"/>
  <c r="FG61" i="9" a="1"/>
  <c r="FG61" i="9" s="1"/>
  <c r="FE61" i="9" a="1"/>
  <c r="FE61" i="9" s="1"/>
  <c r="FC61" i="9" a="1"/>
  <c r="FC61" i="9" s="1"/>
  <c r="FH61" i="9" a="1"/>
  <c r="FH61" i="9" s="1"/>
  <c r="FD61" i="9" a="1"/>
  <c r="FD61" i="9" s="1"/>
  <c r="FF61" i="9" a="1"/>
  <c r="FF61" i="9" s="1"/>
  <c r="AA61" i="14" s="1"/>
  <c r="FY60" i="9" a="1"/>
  <c r="FY60" i="9" s="1"/>
  <c r="FW60" i="9" a="1"/>
  <c r="FW60" i="9" s="1"/>
  <c r="FU60" i="9" a="1"/>
  <c r="FU60" i="9" s="1"/>
  <c r="FS60" i="9" a="1"/>
  <c r="FS60" i="9" s="1"/>
  <c r="X60" i="10" s="1"/>
  <c r="FX60" i="9" a="1"/>
  <c r="FX60" i="9" s="1"/>
  <c r="FT60" i="9" a="1"/>
  <c r="FT60" i="9" s="1"/>
  <c r="FV60" i="9" a="1"/>
  <c r="FV60" i="9" s="1"/>
  <c r="M61" i="7"/>
  <c r="BQ57" i="9" a="1"/>
  <c r="BQ57" i="9" s="1"/>
  <c r="F57" i="15" s="1"/>
  <c r="BL57" i="9" a="1"/>
  <c r="BL57" i="9" s="1"/>
  <c r="BN57" i="9" a="1"/>
  <c r="BN57" i="9" s="1"/>
  <c r="J57" i="14" s="1"/>
  <c r="K57" i="14" s="1"/>
  <c r="BK57" i="9" a="1"/>
  <c r="BK57" i="9" s="1"/>
  <c r="L57" i="10" s="1"/>
  <c r="BP57" i="9" a="1"/>
  <c r="BP57" i="9" s="1"/>
  <c r="BM57" i="9" a="1"/>
  <c r="BM57" i="9" s="1"/>
  <c r="BO57" i="9" a="1"/>
  <c r="BO57" i="9" s="1"/>
  <c r="DM56" i="9" a="1"/>
  <c r="DM56" i="9" s="1"/>
  <c r="G56" i="15" s="1"/>
  <c r="DK56" i="9" a="1"/>
  <c r="DK56" i="9" s="1"/>
  <c r="DI56" i="9" a="1"/>
  <c r="DI56" i="9" s="1"/>
  <c r="DG56" i="9" a="1"/>
  <c r="DG56" i="9" s="1"/>
  <c r="Q56" i="10" s="1"/>
  <c r="F59" i="7" s="1"/>
  <c r="DL56" i="9" a="1"/>
  <c r="DL56" i="9" s="1"/>
  <c r="DJ56" i="9" a="1"/>
  <c r="DJ56" i="9" s="1"/>
  <c r="N56" i="14" s="1"/>
  <c r="DH56" i="9" a="1"/>
  <c r="DH56" i="9" s="1"/>
  <c r="M56" i="9" a="1"/>
  <c r="M56" i="9" s="1"/>
  <c r="K56" i="9" a="1"/>
  <c r="K56" i="9" s="1"/>
  <c r="I56" i="9" a="1"/>
  <c r="I56" i="9" s="1"/>
  <c r="G56" i="9" a="1"/>
  <c r="G56" i="9" s="1"/>
  <c r="O104" i="12" s="1"/>
  <c r="L56" i="9" a="1"/>
  <c r="L56" i="9" s="1"/>
  <c r="J56" i="9" a="1"/>
  <c r="J56" i="9" s="1"/>
  <c r="H56" i="9" a="1"/>
  <c r="H56" i="9" s="1"/>
  <c r="FA55" i="9" a="1"/>
  <c r="FA55" i="9" s="1"/>
  <c r="EY55" i="9" a="1"/>
  <c r="EY55" i="9" s="1"/>
  <c r="EW55" i="9" a="1"/>
  <c r="EW55" i="9" s="1"/>
  <c r="EU55" i="9" a="1"/>
  <c r="EU55" i="9" s="1"/>
  <c r="J101" i="12" s="1"/>
  <c r="Q58" i="8" s="1"/>
  <c r="R58" i="8" s="1"/>
  <c r="EZ55" i="9" a="1"/>
  <c r="EZ55" i="9" s="1"/>
  <c r="EX55" i="9" a="1"/>
  <c r="EX55" i="9" s="1"/>
  <c r="W55" i="14" s="1"/>
  <c r="X55" i="14" s="1"/>
  <c r="T55" i="14" s="1"/>
  <c r="EV55" i="9" a="1"/>
  <c r="EV55" i="9" s="1"/>
  <c r="U55" i="9" a="1"/>
  <c r="U55" i="9" s="1"/>
  <c r="B55" i="15" s="1"/>
  <c r="S55" i="9" a="1"/>
  <c r="S55" i="9" s="1"/>
  <c r="Q55" i="9" a="1"/>
  <c r="Q55" i="9" s="1"/>
  <c r="O55" i="9" a="1"/>
  <c r="O55" i="9" s="1"/>
  <c r="F55" i="10" s="1"/>
  <c r="T55" i="9" a="1"/>
  <c r="T55" i="9" s="1"/>
  <c r="R55" i="9" a="1"/>
  <c r="R55" i="9" s="1"/>
  <c r="E55" i="14" s="1"/>
  <c r="P55" i="9" a="1"/>
  <c r="P55" i="9" s="1"/>
  <c r="EC54" i="9" a="1"/>
  <c r="EC54" i="9" s="1"/>
  <c r="EA54" i="9" a="1"/>
  <c r="EA54" i="9" s="1"/>
  <c r="DC54" i="9" s="1"/>
  <c r="DY54" i="9" a="1"/>
  <c r="DY54" i="9" s="1"/>
  <c r="DA54" i="9" s="1"/>
  <c r="DW54" i="9" a="1"/>
  <c r="DW54" i="9" s="1"/>
  <c r="EB54" i="9" a="1"/>
  <c r="EB54" i="9" s="1"/>
  <c r="DD54" i="9" s="1"/>
  <c r="DZ54" i="9" a="1"/>
  <c r="DZ54" i="9" s="1"/>
  <c r="DX54" i="9" a="1"/>
  <c r="DX54" i="9" s="1"/>
  <c r="CZ54" i="9" s="1"/>
  <c r="L57" i="7"/>
  <c r="IC53" i="9" a="1"/>
  <c r="IC53" i="9" s="1"/>
  <c r="S53" i="15" s="1"/>
  <c r="IA53" i="9" a="1"/>
  <c r="IA53" i="9" s="1"/>
  <c r="HY53" i="9" a="1"/>
  <c r="HY53" i="9" s="1"/>
  <c r="HW53" i="9" a="1"/>
  <c r="HW53" i="9" s="1"/>
  <c r="AE53" i="10" s="1"/>
  <c r="AI56" i="8" s="1"/>
  <c r="AL56" i="8" s="1"/>
  <c r="IB53" i="9" a="1"/>
  <c r="IB53" i="9" s="1"/>
  <c r="HZ53" i="9" a="1"/>
  <c r="HZ53" i="9" s="1"/>
  <c r="AK53" i="14" s="1"/>
  <c r="AN53" i="14" s="1"/>
  <c r="HX53" i="9" a="1"/>
  <c r="HX53" i="9" s="1"/>
  <c r="AH56" i="8"/>
  <c r="CW53" i="9" a="1"/>
  <c r="CW53" i="9" s="1"/>
  <c r="CU53" i="9" a="1"/>
  <c r="CU53" i="9" s="1"/>
  <c r="CS53" i="9" a="1"/>
  <c r="CS53" i="9" s="1"/>
  <c r="CQ53" i="9" a="1"/>
  <c r="CQ53" i="9" s="1"/>
  <c r="P53" i="10" s="1"/>
  <c r="CV53" i="9" a="1"/>
  <c r="CV53" i="9" s="1"/>
  <c r="CT53" i="9" a="1"/>
  <c r="CT53" i="9" s="1"/>
  <c r="CR53" i="9" a="1"/>
  <c r="CR53" i="9" s="1"/>
  <c r="HE52" i="9" a="1"/>
  <c r="HE52" i="9" s="1"/>
  <c r="P52" i="15" s="1"/>
  <c r="HC52" i="9" a="1"/>
  <c r="HC52" i="9" s="1"/>
  <c r="HA52" i="9" a="1"/>
  <c r="HA52" i="9" s="1"/>
  <c r="GY52" i="9" a="1"/>
  <c r="GY52" i="9" s="1"/>
  <c r="AB52" i="10" s="1"/>
  <c r="AD55" i="8" s="1"/>
  <c r="HD52" i="9" a="1"/>
  <c r="HD52" i="9" s="1"/>
  <c r="HB52" i="9" a="1"/>
  <c r="HB52" i="9" s="1"/>
  <c r="AF52" i="14" s="1"/>
  <c r="GZ52" i="9" a="1"/>
  <c r="GZ52" i="9" s="1"/>
  <c r="IS51" i="9" a="1"/>
  <c r="IS51" i="9" s="1"/>
  <c r="U51" i="15" s="1"/>
  <c r="IQ51" i="9" a="1"/>
  <c r="IQ51" i="9" s="1"/>
  <c r="IO51" i="9" a="1"/>
  <c r="IO51" i="9" s="1"/>
  <c r="IM51" i="9" a="1"/>
  <c r="IM51" i="9" s="1"/>
  <c r="AG51" i="10" s="1"/>
  <c r="AK54" i="8" s="1"/>
  <c r="IR51" i="9" a="1"/>
  <c r="IR51" i="9" s="1"/>
  <c r="IP51" i="9" a="1"/>
  <c r="IP51" i="9" s="1"/>
  <c r="AM51" i="14" s="1"/>
  <c r="IN51" i="9" a="1"/>
  <c r="IN51" i="9" s="1"/>
  <c r="DU51" i="9" a="1"/>
  <c r="DU51" i="9" s="1"/>
  <c r="H51" i="15" s="1"/>
  <c r="DS51" i="9" a="1"/>
  <c r="DS51" i="9" s="1"/>
  <c r="DQ51" i="9" a="1"/>
  <c r="DQ51" i="9" s="1"/>
  <c r="DO51" i="9" a="1"/>
  <c r="DO51" i="9" s="1"/>
  <c r="R51" i="10" s="1"/>
  <c r="G54" i="7" s="1"/>
  <c r="M54" i="7" s="1"/>
  <c r="DT51" i="9" a="1"/>
  <c r="DT51" i="9" s="1"/>
  <c r="DR51" i="9" a="1"/>
  <c r="DR51" i="9" s="1"/>
  <c r="O51" i="14" s="1"/>
  <c r="DP51" i="9" a="1"/>
  <c r="DP51" i="9" s="1"/>
  <c r="HU50" i="9" a="1"/>
  <c r="HU50" i="9" s="1"/>
  <c r="R50" i="15" s="1"/>
  <c r="HS50" i="9" a="1"/>
  <c r="HS50" i="9" s="1"/>
  <c r="HQ50" i="9" a="1"/>
  <c r="HQ50" i="9" s="1"/>
  <c r="HO50" i="9" a="1"/>
  <c r="HO50" i="9" s="1"/>
  <c r="AD50" i="10" s="1"/>
  <c r="AG53" i="8" s="1"/>
  <c r="HT50" i="9" a="1"/>
  <c r="HT50" i="9" s="1"/>
  <c r="HR50" i="9" a="1"/>
  <c r="HR50" i="9" s="1"/>
  <c r="AI50" i="14" s="1"/>
  <c r="AJ50" i="14" s="1"/>
  <c r="HP50" i="9" a="1"/>
  <c r="HP50" i="9" s="1"/>
  <c r="CO50" i="9" a="1"/>
  <c r="CO50" i="9" s="1"/>
  <c r="CM50" i="9" a="1"/>
  <c r="CM50" i="9" s="1"/>
  <c r="CK50" i="9" a="1"/>
  <c r="CK50" i="9" s="1"/>
  <c r="CI50" i="9" a="1"/>
  <c r="CI50" i="9" s="1"/>
  <c r="O50" i="10" s="1"/>
  <c r="CN50" i="9" a="1"/>
  <c r="CN50" i="9" s="1"/>
  <c r="CL50" i="9" a="1"/>
  <c r="CL50" i="9" s="1"/>
  <c r="CJ50" i="9" a="1"/>
  <c r="CJ50" i="9" s="1"/>
  <c r="GW49" i="9" a="1"/>
  <c r="GW49" i="9" s="1"/>
  <c r="O49" i="15" s="1"/>
  <c r="GU49" i="9" a="1"/>
  <c r="GU49" i="9" s="1"/>
  <c r="GS49" i="9" a="1"/>
  <c r="GS49" i="9" s="1"/>
  <c r="GQ49" i="9" a="1"/>
  <c r="GQ49" i="9" s="1"/>
  <c r="AA49" i="10" s="1"/>
  <c r="AC52" i="8" s="1"/>
  <c r="AE52" i="8" s="1"/>
  <c r="AM52" i="8" s="1"/>
  <c r="GV49" i="9" a="1"/>
  <c r="GV49" i="9" s="1"/>
  <c r="GT49" i="9" a="1"/>
  <c r="GT49" i="9" s="1"/>
  <c r="AE49" i="14" s="1"/>
  <c r="AG49" i="14" s="1"/>
  <c r="GR49" i="9" a="1"/>
  <c r="GR49" i="9" s="1"/>
  <c r="BQ49" i="9" a="1"/>
  <c r="BQ49" i="9" s="1"/>
  <c r="F49" i="15" s="1"/>
  <c r="BO49" i="9" a="1"/>
  <c r="BO49" i="9" s="1"/>
  <c r="BM49" i="9" a="1"/>
  <c r="BM49" i="9" s="1"/>
  <c r="BK49" i="9" a="1"/>
  <c r="BK49" i="9" s="1"/>
  <c r="L49" i="10" s="1"/>
  <c r="BP49" i="9" a="1"/>
  <c r="BP49" i="9" s="1"/>
  <c r="BN49" i="9" a="1"/>
  <c r="BN49" i="9" s="1"/>
  <c r="J49" i="14" s="1"/>
  <c r="K49" i="14" s="1"/>
  <c r="BL49" i="9" a="1"/>
  <c r="BL49" i="9" s="1"/>
  <c r="GG47" i="9" a="1"/>
  <c r="GG47" i="9" s="1"/>
  <c r="M47" i="15" s="1"/>
  <c r="GE47" i="9" a="1"/>
  <c r="GE47" i="9" s="1"/>
  <c r="GC47" i="9" a="1"/>
  <c r="GC47" i="9" s="1"/>
  <c r="GA47" i="9" a="1"/>
  <c r="GA47" i="9" s="1"/>
  <c r="Y47" i="10" s="1"/>
  <c r="AA50" i="8" s="1"/>
  <c r="GF47" i="9" a="1"/>
  <c r="GF47" i="9" s="1"/>
  <c r="GD47" i="9" a="1"/>
  <c r="GD47" i="9" s="1"/>
  <c r="AC47" i="14" s="1"/>
  <c r="GB47" i="9" a="1"/>
  <c r="GB47" i="9" s="1"/>
  <c r="BA47" i="9" a="1"/>
  <c r="BA47" i="9" s="1"/>
  <c r="AY47" i="9" a="1"/>
  <c r="AY47" i="9" s="1"/>
  <c r="AW47" i="9" a="1"/>
  <c r="AW47" i="9" s="1"/>
  <c r="AU47" i="9" a="1"/>
  <c r="AU47" i="9" s="1"/>
  <c r="J47" i="10" s="1"/>
  <c r="AZ47" i="9" a="1"/>
  <c r="AZ47" i="9" s="1"/>
  <c r="AX47" i="9" a="1"/>
  <c r="AX47" i="9" s="1"/>
  <c r="AV47" i="9" a="1"/>
  <c r="AV47" i="9" s="1"/>
  <c r="FI46" i="9" a="1"/>
  <c r="FI46" i="9" s="1"/>
  <c r="L46" i="15" s="1"/>
  <c r="FG46" i="9" a="1"/>
  <c r="FG46" i="9" s="1"/>
  <c r="FE46" i="9" a="1"/>
  <c r="FE46" i="9" s="1"/>
  <c r="FC46" i="9" a="1"/>
  <c r="FC46" i="9" s="1"/>
  <c r="FH46" i="9" a="1"/>
  <c r="FH46" i="9" s="1"/>
  <c r="FF46" i="9" a="1"/>
  <c r="FF46" i="9" s="1"/>
  <c r="AA46" i="14" s="1"/>
  <c r="FD46" i="9" a="1"/>
  <c r="FD46" i="9" s="1"/>
  <c r="AC46" i="9" a="1"/>
  <c r="AC46" i="9" s="1"/>
  <c r="C46" i="15" s="1"/>
  <c r="AA46" i="9" a="1"/>
  <c r="AA46" i="9" s="1"/>
  <c r="Y46" i="9" a="1"/>
  <c r="Y46" i="9" s="1"/>
  <c r="W46" i="9" a="1"/>
  <c r="W46" i="9" s="1"/>
  <c r="G46" i="10" s="1"/>
  <c r="M49" i="7" s="1"/>
  <c r="AB46" i="9" a="1"/>
  <c r="AB46" i="9" s="1"/>
  <c r="Z46" i="9" a="1"/>
  <c r="Z46" i="9" s="1"/>
  <c r="F46" i="14" s="1"/>
  <c r="G46" i="14" s="1"/>
  <c r="X46" i="9" a="1"/>
  <c r="X46" i="9" s="1"/>
  <c r="EK45" i="9" a="1"/>
  <c r="EK45" i="9" s="1"/>
  <c r="J45" i="15" s="1"/>
  <c r="EI45" i="9" a="1"/>
  <c r="EI45" i="9" s="1"/>
  <c r="EG45" i="9" a="1"/>
  <c r="EG45" i="9" s="1"/>
  <c r="EE45" i="9" a="1"/>
  <c r="EE45" i="9" s="1"/>
  <c r="T45" i="10" s="1"/>
  <c r="I48" i="7" s="1"/>
  <c r="O48" i="7" s="1"/>
  <c r="EJ45" i="9" a="1"/>
  <c r="EJ45" i="9" s="1"/>
  <c r="EH45" i="9" a="1"/>
  <c r="EH45" i="9" s="1"/>
  <c r="Q45" i="14" s="1"/>
  <c r="EF45" i="9" a="1"/>
  <c r="EF45" i="9" s="1"/>
  <c r="IS43" i="9" a="1"/>
  <c r="IS43" i="9" s="1"/>
  <c r="U43" i="15" s="1"/>
  <c r="IQ43" i="9" a="1"/>
  <c r="IQ43" i="9" s="1"/>
  <c r="IO43" i="9" a="1"/>
  <c r="IO43" i="9" s="1"/>
  <c r="IM43" i="9" a="1"/>
  <c r="IM43" i="9" s="1"/>
  <c r="AG43" i="10" s="1"/>
  <c r="AK46" i="8" s="1"/>
  <c r="IR43" i="9" a="1"/>
  <c r="IR43" i="9" s="1"/>
  <c r="IP43" i="9" a="1"/>
  <c r="IP43" i="9" s="1"/>
  <c r="AM43" i="14" s="1"/>
  <c r="IN43" i="9" a="1"/>
  <c r="IN43" i="9" s="1"/>
  <c r="DU43" i="9" a="1"/>
  <c r="DU43" i="9" s="1"/>
  <c r="H43" i="15" s="1"/>
  <c r="DS43" i="9" a="1"/>
  <c r="DS43" i="9" s="1"/>
  <c r="DQ43" i="9" a="1"/>
  <c r="DQ43" i="9" s="1"/>
  <c r="DO43" i="9" a="1"/>
  <c r="DO43" i="9" s="1"/>
  <c r="R43" i="10" s="1"/>
  <c r="G46" i="7" s="1"/>
  <c r="M46" i="7" s="1"/>
  <c r="DT43" i="9" a="1"/>
  <c r="DT43" i="9" s="1"/>
  <c r="DR43" i="9" a="1"/>
  <c r="DR43" i="9" s="1"/>
  <c r="O43" i="14" s="1"/>
  <c r="DP43" i="9" a="1"/>
  <c r="DP43" i="9" s="1"/>
  <c r="HU42" i="9" a="1"/>
  <c r="HU42" i="9" s="1"/>
  <c r="R42" i="15" s="1"/>
  <c r="HS42" i="9" a="1"/>
  <c r="HS42" i="9" s="1"/>
  <c r="HQ42" i="9" a="1"/>
  <c r="HQ42" i="9" s="1"/>
  <c r="HO42" i="9" a="1"/>
  <c r="HO42" i="9" s="1"/>
  <c r="AD42" i="10" s="1"/>
  <c r="AG45" i="8" s="1"/>
  <c r="HT42" i="9" a="1"/>
  <c r="HT42" i="9" s="1"/>
  <c r="HR42" i="9" a="1"/>
  <c r="HR42" i="9" s="1"/>
  <c r="AI42" i="14" s="1"/>
  <c r="AJ42" i="14" s="1"/>
  <c r="HP42" i="9" a="1"/>
  <c r="HP42" i="9" s="1"/>
  <c r="CO42" i="9" a="1"/>
  <c r="CO42" i="9" s="1"/>
  <c r="CM42" i="9" a="1"/>
  <c r="CM42" i="9" s="1"/>
  <c r="CK42" i="9" a="1"/>
  <c r="CK42" i="9" s="1"/>
  <c r="CI42" i="9" a="1"/>
  <c r="CI42" i="9" s="1"/>
  <c r="O42" i="10" s="1"/>
  <c r="CN42" i="9" a="1"/>
  <c r="CN42" i="9" s="1"/>
  <c r="CL42" i="9" a="1"/>
  <c r="CL42" i="9" s="1"/>
  <c r="CJ42" i="9" a="1"/>
  <c r="CJ42" i="9" s="1"/>
  <c r="GW41" i="9" a="1"/>
  <c r="GW41" i="9" s="1"/>
  <c r="O41" i="15" s="1"/>
  <c r="GU41" i="9" a="1"/>
  <c r="GU41" i="9" s="1"/>
  <c r="GS41" i="9" a="1"/>
  <c r="GS41" i="9" s="1"/>
  <c r="GQ41" i="9" a="1"/>
  <c r="GQ41" i="9" s="1"/>
  <c r="AA41" i="10" s="1"/>
  <c r="AC44" i="8" s="1"/>
  <c r="AE44" i="8" s="1"/>
  <c r="AM44" i="8" s="1"/>
  <c r="GV41" i="9" a="1"/>
  <c r="GV41" i="9" s="1"/>
  <c r="GT41" i="9" a="1"/>
  <c r="GT41" i="9" s="1"/>
  <c r="AE41" i="14" s="1"/>
  <c r="AG41" i="14" s="1"/>
  <c r="AB41" i="14" s="1"/>
  <c r="Z41" i="14" s="1"/>
  <c r="S41" i="14" s="1"/>
  <c r="GR41" i="9" a="1"/>
  <c r="GR41" i="9" s="1"/>
  <c r="BP41" i="9" a="1"/>
  <c r="BP41" i="9" s="1"/>
  <c r="BN41" i="9" a="1"/>
  <c r="BN41" i="9" s="1"/>
  <c r="J41" i="14" s="1"/>
  <c r="K41" i="14" s="1"/>
  <c r="BL41" i="9" a="1"/>
  <c r="BL41" i="9" s="1"/>
  <c r="BO41" i="9" a="1"/>
  <c r="BO41" i="9" s="1"/>
  <c r="BK41" i="9" a="1"/>
  <c r="BK41" i="9" s="1"/>
  <c r="L41" i="10" s="1"/>
  <c r="BQ41" i="9" a="1"/>
  <c r="BQ41" i="9" s="1"/>
  <c r="F41" i="15" s="1"/>
  <c r="BM41" i="9" a="1"/>
  <c r="BM41" i="9" s="1"/>
  <c r="FH38" i="9" a="1"/>
  <c r="FH38" i="9" s="1"/>
  <c r="FF38" i="9" a="1"/>
  <c r="FF38" i="9" s="1"/>
  <c r="AA38" i="14" s="1"/>
  <c r="FD38" i="9" a="1"/>
  <c r="FD38" i="9" s="1"/>
  <c r="FI38" i="9" a="1"/>
  <c r="FI38" i="9" s="1"/>
  <c r="L38" i="15" s="1"/>
  <c r="FE38" i="9" a="1"/>
  <c r="FE38" i="9" s="1"/>
  <c r="FG38" i="9" a="1"/>
  <c r="FG38" i="9" s="1"/>
  <c r="FC38" i="9" a="1"/>
  <c r="FC38" i="9" s="1"/>
  <c r="AB38" i="9" a="1"/>
  <c r="AB38" i="9" s="1"/>
  <c r="Z38" i="9" a="1"/>
  <c r="Z38" i="9" s="1"/>
  <c r="F38" i="14" s="1"/>
  <c r="G38" i="14" s="1"/>
  <c r="X38" i="9" a="1"/>
  <c r="X38" i="9" s="1"/>
  <c r="AC38" i="9" a="1"/>
  <c r="AC38" i="9" s="1"/>
  <c r="C38" i="15" s="1"/>
  <c r="Y38" i="9" a="1"/>
  <c r="Y38" i="9" s="1"/>
  <c r="AA38" i="9" a="1"/>
  <c r="AA38" i="9" s="1"/>
  <c r="W38" i="9" a="1"/>
  <c r="W38" i="9" s="1"/>
  <c r="G38" i="10" s="1"/>
  <c r="EJ37" i="9" a="1"/>
  <c r="EJ37" i="9" s="1"/>
  <c r="EH37" i="9" a="1"/>
  <c r="EH37" i="9" s="1"/>
  <c r="Q37" i="14" s="1"/>
  <c r="M37" i="14" s="1"/>
  <c r="EF37" i="9" a="1"/>
  <c r="EF37" i="9" s="1"/>
  <c r="EK37" i="9" a="1"/>
  <c r="EK37" i="9" s="1"/>
  <c r="J37" i="15" s="1"/>
  <c r="EG37" i="9" a="1"/>
  <c r="EG37" i="9" s="1"/>
  <c r="EI37" i="9" a="1"/>
  <c r="EI37" i="9" s="1"/>
  <c r="EE37" i="9" a="1"/>
  <c r="EE37" i="9" s="1"/>
  <c r="S45" i="10"/>
  <c r="H48" i="7" s="1"/>
  <c r="CY45" i="9"/>
  <c r="K44" i="6"/>
  <c r="L44" i="6" s="1"/>
  <c r="M44" i="6" s="1"/>
  <c r="N44" i="6" s="1"/>
  <c r="M43" i="3" s="1"/>
  <c r="J44" i="6"/>
  <c r="GO40" i="9" a="1"/>
  <c r="GO40" i="9" s="1"/>
  <c r="N40" i="15" s="1"/>
  <c r="GM40" i="9" a="1"/>
  <c r="GM40" i="9" s="1"/>
  <c r="GK40" i="9" a="1"/>
  <c r="GK40" i="9" s="1"/>
  <c r="GI40" i="9" a="1"/>
  <c r="GI40" i="9" s="1"/>
  <c r="Z40" i="10" s="1"/>
  <c r="AB43" i="8" s="1"/>
  <c r="GL40" i="9" a="1"/>
  <c r="GL40" i="9" s="1"/>
  <c r="AD40" i="14" s="1"/>
  <c r="GN40" i="9" a="1"/>
  <c r="GN40" i="9" s="1"/>
  <c r="GJ40" i="9" a="1"/>
  <c r="GJ40" i="9" s="1"/>
  <c r="AR40" i="9" a="1"/>
  <c r="AR40" i="9" s="1"/>
  <c r="AP40" i="9" a="1"/>
  <c r="AP40" i="9" s="1"/>
  <c r="I40" i="14" s="1"/>
  <c r="AN40" i="9" a="1"/>
  <c r="AN40" i="9" s="1"/>
  <c r="AS40" i="9" a="1"/>
  <c r="AS40" i="9" s="1"/>
  <c r="E40" i="15" s="1"/>
  <c r="AO40" i="9" a="1"/>
  <c r="AO40" i="9" s="1"/>
  <c r="AQ40" i="9" a="1"/>
  <c r="AQ40" i="9" s="1"/>
  <c r="AM40" i="9" a="1"/>
  <c r="AM40" i="9" s="1"/>
  <c r="I40" i="10" s="1"/>
  <c r="S43" i="6" s="1"/>
  <c r="ER40" i="9" a="1"/>
  <c r="ER40" i="9" s="1"/>
  <c r="EP40" i="9" a="1"/>
  <c r="EP40" i="9" s="1"/>
  <c r="R40" i="14" s="1"/>
  <c r="EN40" i="9" a="1"/>
  <c r="EN40" i="9" s="1"/>
  <c r="EQ40" i="9" a="1"/>
  <c r="EQ40" i="9" s="1"/>
  <c r="EM40" i="9" a="1"/>
  <c r="EM40" i="9" s="1"/>
  <c r="U40" i="10" s="1"/>
  <c r="J43" i="7" s="1"/>
  <c r="ES40" i="9" a="1"/>
  <c r="ES40" i="9" s="1"/>
  <c r="K40" i="15" s="1"/>
  <c r="EO40" i="9" a="1"/>
  <c r="EO40" i="9" s="1"/>
  <c r="T40" i="9" a="1"/>
  <c r="T40" i="9" s="1"/>
  <c r="R40" i="9" a="1"/>
  <c r="R40" i="9" s="1"/>
  <c r="E40" i="14" s="1"/>
  <c r="P40" i="9" a="1"/>
  <c r="P40" i="9" s="1"/>
  <c r="S40" i="9" a="1"/>
  <c r="S40" i="9" s="1"/>
  <c r="O40" i="9" a="1"/>
  <c r="O40" i="9" s="1"/>
  <c r="F40" i="10" s="1"/>
  <c r="U40" i="9" a="1"/>
  <c r="U40" i="9" s="1"/>
  <c r="B40" i="15" s="1"/>
  <c r="Q40" i="9" a="1"/>
  <c r="Q40" i="9" s="1"/>
  <c r="EZ40" i="9" a="1"/>
  <c r="EZ40" i="9" s="1"/>
  <c r="EX40" i="9" a="1"/>
  <c r="EX40" i="9" s="1"/>
  <c r="W40" i="14" s="1"/>
  <c r="X40" i="14" s="1"/>
  <c r="T40" i="14" s="1"/>
  <c r="EV40" i="9" a="1"/>
  <c r="EV40" i="9" s="1"/>
  <c r="EY40" i="9" a="1"/>
  <c r="EY40" i="9" s="1"/>
  <c r="EU40" i="9" a="1"/>
  <c r="EU40" i="9" s="1"/>
  <c r="J66" i="12" s="1"/>
  <c r="FA40" i="9" a="1"/>
  <c r="FA40" i="9" s="1"/>
  <c r="EW40" i="9" a="1"/>
  <c r="EW40" i="9" s="1"/>
  <c r="C43" i="8"/>
  <c r="C43" i="7"/>
  <c r="O43" i="7" s="1"/>
  <c r="C43" i="6"/>
  <c r="C42" i="3"/>
  <c r="M39" i="9" a="1"/>
  <c r="M39" i="9" s="1"/>
  <c r="K39" i="9" a="1"/>
  <c r="K39" i="9" s="1"/>
  <c r="I39" i="9" a="1"/>
  <c r="I39" i="9" s="1"/>
  <c r="G39" i="9" a="1"/>
  <c r="G39" i="9" s="1"/>
  <c r="O65" i="12" s="1"/>
  <c r="J39" i="9" a="1"/>
  <c r="J39" i="9" s="1"/>
  <c r="L39" i="9" a="1"/>
  <c r="L39" i="9" s="1"/>
  <c r="H39" i="9" a="1"/>
  <c r="H39" i="9" s="1"/>
  <c r="L41" i="7"/>
  <c r="GU36" i="9" a="1"/>
  <c r="GU36" i="9" s="1"/>
  <c r="GW36" i="9" a="1"/>
  <c r="GW36" i="9" s="1"/>
  <c r="O36" i="15" s="1"/>
  <c r="GR36" i="9" a="1"/>
  <c r="GR36" i="9" s="1"/>
  <c r="GT36" i="9" a="1"/>
  <c r="GT36" i="9" s="1"/>
  <c r="AE36" i="14" s="1"/>
  <c r="GQ36" i="9" a="1"/>
  <c r="GQ36" i="9" s="1"/>
  <c r="AA36" i="10" s="1"/>
  <c r="AC39" i="8" s="1"/>
  <c r="GV36" i="9" a="1"/>
  <c r="GV36" i="9" s="1"/>
  <c r="GS36" i="9" a="1"/>
  <c r="GS36" i="9" s="1"/>
  <c r="AW36" i="9" a="1"/>
  <c r="AW36" i="9" s="1"/>
  <c r="AY36" i="9" a="1"/>
  <c r="AY36" i="9" s="1"/>
  <c r="AV36" i="9" a="1"/>
  <c r="AV36" i="9" s="1"/>
  <c r="BA36" i="9" a="1"/>
  <c r="BA36" i="9" s="1"/>
  <c r="AX36" i="9" a="1"/>
  <c r="AX36" i="9" s="1"/>
  <c r="AZ36" i="9" a="1"/>
  <c r="AZ36" i="9" s="1"/>
  <c r="AU36" i="9" a="1"/>
  <c r="AU36" i="9" s="1"/>
  <c r="J36" i="10" s="1"/>
  <c r="FP33" i="9" a="1"/>
  <c r="FP33" i="9" s="1"/>
  <c r="FN33" i="9" a="1"/>
  <c r="FN33" i="9" s="1"/>
  <c r="FL33" i="9" a="1"/>
  <c r="FL33" i="9" s="1"/>
  <c r="FQ33" i="9" a="1"/>
  <c r="FQ33" i="9" s="1"/>
  <c r="FO33" i="9" a="1"/>
  <c r="FO33" i="9" s="1"/>
  <c r="FM33" i="9" a="1"/>
  <c r="FM33" i="9" s="1"/>
  <c r="FK33" i="9" a="1"/>
  <c r="FK33" i="9" s="1"/>
  <c r="W33" i="10" s="1"/>
  <c r="AJ33" i="9" a="1"/>
  <c r="AJ33" i="9" s="1"/>
  <c r="AH33" i="9" a="1"/>
  <c r="AH33" i="9" s="1"/>
  <c r="H33" i="14" s="1"/>
  <c r="AF33" i="9" a="1"/>
  <c r="AF33" i="9" s="1"/>
  <c r="AK33" i="9" a="1"/>
  <c r="AK33" i="9" s="1"/>
  <c r="D33" i="15" s="1"/>
  <c r="AI33" i="9" a="1"/>
  <c r="AI33" i="9" s="1"/>
  <c r="AG33" i="9" a="1"/>
  <c r="AG33" i="9" s="1"/>
  <c r="AE33" i="9" a="1"/>
  <c r="AE33" i="9" s="1"/>
  <c r="H33" i="10" s="1"/>
  <c r="ER32" i="9" a="1"/>
  <c r="ER32" i="9" s="1"/>
  <c r="EP32" i="9" a="1"/>
  <c r="EP32" i="9" s="1"/>
  <c r="R32" i="14" s="1"/>
  <c r="EN32" i="9" a="1"/>
  <c r="EN32" i="9" s="1"/>
  <c r="ES32" i="9" a="1"/>
  <c r="ES32" i="9" s="1"/>
  <c r="K32" i="15" s="1"/>
  <c r="EQ32" i="9" a="1"/>
  <c r="EQ32" i="9" s="1"/>
  <c r="EO32" i="9" a="1"/>
  <c r="EO32" i="9" s="1"/>
  <c r="EM32" i="9" a="1"/>
  <c r="EM32" i="9" s="1"/>
  <c r="U32" i="10" s="1"/>
  <c r="J35" i="7" s="1"/>
  <c r="P35" i="7" s="1"/>
  <c r="AR32" i="9" a="1"/>
  <c r="AR32" i="9" s="1"/>
  <c r="AP32" i="9" a="1"/>
  <c r="AP32" i="9" s="1"/>
  <c r="I32" i="14" s="1"/>
  <c r="AN32" i="9" a="1"/>
  <c r="AN32" i="9" s="1"/>
  <c r="AS32" i="9" a="1"/>
  <c r="AS32" i="9" s="1"/>
  <c r="E32" i="15" s="1"/>
  <c r="AQ32" i="9" a="1"/>
  <c r="AQ32" i="9" s="1"/>
  <c r="AO32" i="9" a="1"/>
  <c r="AO32" i="9" s="1"/>
  <c r="AM32" i="9" a="1"/>
  <c r="AM32" i="9" s="1"/>
  <c r="I32" i="10" s="1"/>
  <c r="S35" i="6" s="1"/>
  <c r="AJ31" i="14"/>
  <c r="P30" i="14"/>
  <c r="DB30" i="9"/>
  <c r="IB29" i="9" a="1"/>
  <c r="IB29" i="9" s="1"/>
  <c r="HZ29" i="9" a="1"/>
  <c r="HZ29" i="9" s="1"/>
  <c r="AK29" i="14" s="1"/>
  <c r="HX29" i="9" a="1"/>
  <c r="HX29" i="9" s="1"/>
  <c r="IC29" i="9" a="1"/>
  <c r="IC29" i="9" s="1"/>
  <c r="S29" i="15" s="1"/>
  <c r="IA29" i="9" a="1"/>
  <c r="IA29" i="9" s="1"/>
  <c r="HY29" i="9" a="1"/>
  <c r="HY29" i="9" s="1"/>
  <c r="HW29" i="9" a="1"/>
  <c r="HW29" i="9" s="1"/>
  <c r="AE29" i="10" s="1"/>
  <c r="AI32" i="8" s="1"/>
  <c r="CV29" i="9" a="1"/>
  <c r="CV29" i="9" s="1"/>
  <c r="CT29" i="9" a="1"/>
  <c r="CT29" i="9" s="1"/>
  <c r="CR29" i="9" a="1"/>
  <c r="CR29" i="9" s="1"/>
  <c r="CW29" i="9" a="1"/>
  <c r="CW29" i="9" s="1"/>
  <c r="CU29" i="9" a="1"/>
  <c r="CU29" i="9" s="1"/>
  <c r="CS29" i="9" a="1"/>
  <c r="CS29" i="9" s="1"/>
  <c r="CQ29" i="9" a="1"/>
  <c r="CQ29" i="9" s="1"/>
  <c r="P29" i="10" s="1"/>
  <c r="HD28" i="9" a="1"/>
  <c r="HD28" i="9" s="1"/>
  <c r="HB28" i="9" a="1"/>
  <c r="HB28" i="9" s="1"/>
  <c r="AF28" i="14" s="1"/>
  <c r="GZ28" i="9" a="1"/>
  <c r="GZ28" i="9" s="1"/>
  <c r="HE28" i="9" a="1"/>
  <c r="HE28" i="9" s="1"/>
  <c r="P28" i="15" s="1"/>
  <c r="HC28" i="9" a="1"/>
  <c r="HC28" i="9" s="1"/>
  <c r="HA28" i="9" a="1"/>
  <c r="HA28" i="9" s="1"/>
  <c r="GY28" i="9" a="1"/>
  <c r="GY28" i="9" s="1"/>
  <c r="AB28" i="10" s="1"/>
  <c r="AD31" i="8" s="1"/>
  <c r="FP25" i="9" a="1"/>
  <c r="FP25" i="9" s="1"/>
  <c r="FN25" i="9" a="1"/>
  <c r="FN25" i="9" s="1"/>
  <c r="FL25" i="9" a="1"/>
  <c r="FL25" i="9" s="1"/>
  <c r="FQ25" i="9" a="1"/>
  <c r="FQ25" i="9" s="1"/>
  <c r="FO25" i="9" a="1"/>
  <c r="FO25" i="9" s="1"/>
  <c r="FM25" i="9" a="1"/>
  <c r="FM25" i="9" s="1"/>
  <c r="FK25" i="9" a="1"/>
  <c r="FK25" i="9" s="1"/>
  <c r="W25" i="10" s="1"/>
  <c r="AJ25" i="9" a="1"/>
  <c r="AJ25" i="9" s="1"/>
  <c r="AH25" i="9" a="1"/>
  <c r="AH25" i="9" s="1"/>
  <c r="H25" i="14" s="1"/>
  <c r="L25" i="14" s="1"/>
  <c r="AF25" i="9" a="1"/>
  <c r="AF25" i="9" s="1"/>
  <c r="AK25" i="9" a="1"/>
  <c r="AK25" i="9" s="1"/>
  <c r="D25" i="15" s="1"/>
  <c r="AI25" i="9" a="1"/>
  <c r="AI25" i="9" s="1"/>
  <c r="AG25" i="9" a="1"/>
  <c r="AG25" i="9" s="1"/>
  <c r="AE25" i="9" a="1"/>
  <c r="AE25" i="9" s="1"/>
  <c r="H25" i="10" s="1"/>
  <c r="GV21" i="9" a="1"/>
  <c r="GV21" i="9" s="1"/>
  <c r="GT21" i="9" a="1"/>
  <c r="GT21" i="9" s="1"/>
  <c r="AE21" i="14" s="1"/>
  <c r="GR21" i="9" a="1"/>
  <c r="GR21" i="9" s="1"/>
  <c r="GW21" i="9" a="1"/>
  <c r="GW21" i="9" s="1"/>
  <c r="O21" i="15" s="1"/>
  <c r="GU21" i="9" a="1"/>
  <c r="GU21" i="9" s="1"/>
  <c r="GS21" i="9" a="1"/>
  <c r="GS21" i="9" s="1"/>
  <c r="GQ21" i="9" a="1"/>
  <c r="GQ21" i="9" s="1"/>
  <c r="AA21" i="10" s="1"/>
  <c r="AC24" i="8" s="1"/>
  <c r="BP21" i="9" a="1"/>
  <c r="BP21" i="9" s="1"/>
  <c r="BN21" i="9" a="1"/>
  <c r="BN21" i="9" s="1"/>
  <c r="J21" i="14" s="1"/>
  <c r="BL21" i="9" a="1"/>
  <c r="BL21" i="9" s="1"/>
  <c r="BQ21" i="9" a="1"/>
  <c r="BQ21" i="9" s="1"/>
  <c r="F21" i="15" s="1"/>
  <c r="BO21" i="9" a="1"/>
  <c r="BO21" i="9" s="1"/>
  <c r="BM21" i="9" a="1"/>
  <c r="BM21" i="9" s="1"/>
  <c r="BK21" i="9" a="1"/>
  <c r="BK21" i="9" s="1"/>
  <c r="L21" i="10" s="1"/>
  <c r="P18" i="14"/>
  <c r="DB18" i="9"/>
  <c r="IB17" i="9" a="1"/>
  <c r="IB17" i="9" s="1"/>
  <c r="HZ17" i="9" a="1"/>
  <c r="HZ17" i="9" s="1"/>
  <c r="AK17" i="14" s="1"/>
  <c r="AN17" i="14" s="1"/>
  <c r="HX17" i="9" a="1"/>
  <c r="HX17" i="9" s="1"/>
  <c r="IC17" i="9" a="1"/>
  <c r="IC17" i="9" s="1"/>
  <c r="S17" i="15" s="1"/>
  <c r="IA17" i="9" a="1"/>
  <c r="IA17" i="9" s="1"/>
  <c r="HY17" i="9" a="1"/>
  <c r="HY17" i="9" s="1"/>
  <c r="HW17" i="9" a="1"/>
  <c r="HW17" i="9" s="1"/>
  <c r="AE17" i="10" s="1"/>
  <c r="AI20" i="8" s="1"/>
  <c r="AL20" i="8" s="1"/>
  <c r="CV17" i="9" a="1"/>
  <c r="CV17" i="9" s="1"/>
  <c r="CT17" i="9" a="1"/>
  <c r="CT17" i="9" s="1"/>
  <c r="CR17" i="9" a="1"/>
  <c r="CR17" i="9" s="1"/>
  <c r="CW17" i="9" a="1"/>
  <c r="CW17" i="9" s="1"/>
  <c r="CU17" i="9" a="1"/>
  <c r="CU17" i="9" s="1"/>
  <c r="CS17" i="9" a="1"/>
  <c r="CS17" i="9" s="1"/>
  <c r="CQ17" i="9" a="1"/>
  <c r="CQ17" i="9" s="1"/>
  <c r="P17" i="10" s="1"/>
  <c r="IC39" i="9" a="1"/>
  <c r="IC39" i="9" s="1"/>
  <c r="S39" i="15" s="1"/>
  <c r="IA39" i="9" a="1"/>
  <c r="IA39" i="9" s="1"/>
  <c r="HY39" i="9" a="1"/>
  <c r="HY39" i="9" s="1"/>
  <c r="HW39" i="9" a="1"/>
  <c r="HW39" i="9" s="1"/>
  <c r="AE39" i="10" s="1"/>
  <c r="AI42" i="8" s="1"/>
  <c r="HZ39" i="9" a="1"/>
  <c r="HZ39" i="9" s="1"/>
  <c r="AK39" i="14" s="1"/>
  <c r="IB39" i="9" a="1"/>
  <c r="IB39" i="9" s="1"/>
  <c r="HX39" i="9" a="1"/>
  <c r="HX39" i="9" s="1"/>
  <c r="AM41" i="8"/>
  <c r="AE41" i="8"/>
  <c r="AJ37" i="14"/>
  <c r="HL36" i="9" a="1"/>
  <c r="HL36" i="9" s="1"/>
  <c r="HG36" i="9" a="1"/>
  <c r="HG36" i="9" s="1"/>
  <c r="AC36" i="10" s="1"/>
  <c r="AF39" i="8" s="1"/>
  <c r="HI36" i="9" a="1"/>
  <c r="HI36" i="9" s="1"/>
  <c r="HK36" i="9" a="1"/>
  <c r="HK36" i="9" s="1"/>
  <c r="HH36" i="9" a="1"/>
  <c r="HH36" i="9" s="1"/>
  <c r="HM36" i="9" a="1"/>
  <c r="HM36" i="9" s="1"/>
  <c r="Q36" i="15" s="1"/>
  <c r="HJ36" i="9" a="1"/>
  <c r="HJ36" i="9" s="1"/>
  <c r="AH36" i="14" s="1"/>
  <c r="BI36" i="9" a="1"/>
  <c r="BI36" i="9" s="1"/>
  <c r="BG36" i="9" a="1"/>
  <c r="BG36" i="9" s="1"/>
  <c r="BE36" i="9" a="1"/>
  <c r="BE36" i="9" s="1"/>
  <c r="BC36" i="9" a="1"/>
  <c r="BC36" i="9" s="1"/>
  <c r="K36" i="10" s="1"/>
  <c r="BH36" i="9" a="1"/>
  <c r="BH36" i="9" s="1"/>
  <c r="BD36" i="9" a="1"/>
  <c r="BD36" i="9" s="1"/>
  <c r="BF36" i="9" a="1"/>
  <c r="BF36" i="9" s="1"/>
  <c r="AN35" i="14"/>
  <c r="G35" i="14"/>
  <c r="IB34" i="9" a="1"/>
  <c r="IB34" i="9" s="1"/>
  <c r="HZ34" i="9" a="1"/>
  <c r="HZ34" i="9" s="1"/>
  <c r="AK34" i="14" s="1"/>
  <c r="HX34" i="9" a="1"/>
  <c r="HX34" i="9" s="1"/>
  <c r="IC34" i="9" a="1"/>
  <c r="IC34" i="9" s="1"/>
  <c r="S34" i="15" s="1"/>
  <c r="IA34" i="9" a="1"/>
  <c r="IA34" i="9" s="1"/>
  <c r="HY34" i="9" a="1"/>
  <c r="HY34" i="9" s="1"/>
  <c r="HW34" i="9" a="1"/>
  <c r="HW34" i="9" s="1"/>
  <c r="AE34" i="10" s="1"/>
  <c r="AI37" i="8" s="1"/>
  <c r="GV34" i="9" a="1"/>
  <c r="GV34" i="9" s="1"/>
  <c r="GT34" i="9" a="1"/>
  <c r="GT34" i="9" s="1"/>
  <c r="AE34" i="14" s="1"/>
  <c r="GR34" i="9" a="1"/>
  <c r="GR34" i="9" s="1"/>
  <c r="GW34" i="9" a="1"/>
  <c r="GW34" i="9" s="1"/>
  <c r="O34" i="15" s="1"/>
  <c r="GU34" i="9" a="1"/>
  <c r="GU34" i="9" s="1"/>
  <c r="GS34" i="9" a="1"/>
  <c r="GS34" i="9" s="1"/>
  <c r="GQ34" i="9" a="1"/>
  <c r="GQ34" i="9" s="1"/>
  <c r="AA34" i="10" s="1"/>
  <c r="AC37" i="8" s="1"/>
  <c r="AE37" i="8" s="1"/>
  <c r="FP34" i="9" a="1"/>
  <c r="FP34" i="9" s="1"/>
  <c r="FN34" i="9" a="1"/>
  <c r="FN34" i="9" s="1"/>
  <c r="FL34" i="9" a="1"/>
  <c r="FL34" i="9" s="1"/>
  <c r="FQ34" i="9" a="1"/>
  <c r="FQ34" i="9" s="1"/>
  <c r="FO34" i="9" a="1"/>
  <c r="FO34" i="9" s="1"/>
  <c r="FM34" i="9" a="1"/>
  <c r="FM34" i="9" s="1"/>
  <c r="FK34" i="9" a="1"/>
  <c r="FK34" i="9" s="1"/>
  <c r="W34" i="10" s="1"/>
  <c r="EJ34" i="9" a="1"/>
  <c r="EJ34" i="9" s="1"/>
  <c r="EH34" i="9" a="1"/>
  <c r="EH34" i="9" s="1"/>
  <c r="Q34" i="14" s="1"/>
  <c r="EF34" i="9" a="1"/>
  <c r="EF34" i="9" s="1"/>
  <c r="EK34" i="9" a="1"/>
  <c r="EK34" i="9" s="1"/>
  <c r="J34" i="15" s="1"/>
  <c r="EI34" i="9" a="1"/>
  <c r="EI34" i="9" s="1"/>
  <c r="EG34" i="9" a="1"/>
  <c r="EG34" i="9" s="1"/>
  <c r="EE34" i="9" a="1"/>
  <c r="EE34" i="9" s="1"/>
  <c r="T34" i="10" s="1"/>
  <c r="I37" i="7" s="1"/>
  <c r="O37" i="7" s="1"/>
  <c r="CV34" i="9" a="1"/>
  <c r="CV34" i="9" s="1"/>
  <c r="CT34" i="9" a="1"/>
  <c r="CT34" i="9" s="1"/>
  <c r="CR34" i="9" a="1"/>
  <c r="CR34" i="9" s="1"/>
  <c r="CW34" i="9" a="1"/>
  <c r="CW34" i="9" s="1"/>
  <c r="CU34" i="9" a="1"/>
  <c r="CU34" i="9" s="1"/>
  <c r="CS34" i="9" a="1"/>
  <c r="CS34" i="9" s="1"/>
  <c r="CQ34" i="9" a="1"/>
  <c r="CQ34" i="9" s="1"/>
  <c r="P34" i="10" s="1"/>
  <c r="BP34" i="9" a="1"/>
  <c r="BP34" i="9" s="1"/>
  <c r="BN34" i="9" a="1"/>
  <c r="BN34" i="9" s="1"/>
  <c r="J34" i="14" s="1"/>
  <c r="K34" i="14" s="1"/>
  <c r="BL34" i="9" a="1"/>
  <c r="BL34" i="9" s="1"/>
  <c r="BQ34" i="9" a="1"/>
  <c r="BQ34" i="9" s="1"/>
  <c r="F34" i="15" s="1"/>
  <c r="BO34" i="9" a="1"/>
  <c r="BO34" i="9" s="1"/>
  <c r="BM34" i="9" a="1"/>
  <c r="BM34" i="9" s="1"/>
  <c r="BK34" i="9" a="1"/>
  <c r="BK34" i="9" s="1"/>
  <c r="L34" i="10" s="1"/>
  <c r="AJ34" i="9" a="1"/>
  <c r="AJ34" i="9" s="1"/>
  <c r="AH34" i="9" a="1"/>
  <c r="AH34" i="9" s="1"/>
  <c r="H34" i="14" s="1"/>
  <c r="AF34" i="9" a="1"/>
  <c r="AF34" i="9" s="1"/>
  <c r="AK34" i="9" a="1"/>
  <c r="AK34" i="9" s="1"/>
  <c r="D34" i="15" s="1"/>
  <c r="AI34" i="9" a="1"/>
  <c r="AI34" i="9" s="1"/>
  <c r="AG34" i="9" a="1"/>
  <c r="AG34" i="9" s="1"/>
  <c r="AE34" i="9" a="1"/>
  <c r="AE34" i="9" s="1"/>
  <c r="H34" i="10" s="1"/>
  <c r="IJ33" i="9" a="1"/>
  <c r="IJ33" i="9" s="1"/>
  <c r="IH33" i="9" a="1"/>
  <c r="IH33" i="9" s="1"/>
  <c r="AL33" i="14" s="1"/>
  <c r="IF33" i="9" a="1"/>
  <c r="IF33" i="9" s="1"/>
  <c r="IK33" i="9" a="1"/>
  <c r="IK33" i="9" s="1"/>
  <c r="T33" i="15" s="1"/>
  <c r="II33" i="9" a="1"/>
  <c r="II33" i="9" s="1"/>
  <c r="IG33" i="9" a="1"/>
  <c r="IG33" i="9" s="1"/>
  <c r="IE33" i="9" a="1"/>
  <c r="IE33" i="9" s="1"/>
  <c r="AF33" i="10" s="1"/>
  <c r="AJ36" i="8" s="1"/>
  <c r="HD33" i="9" a="1"/>
  <c r="HD33" i="9" s="1"/>
  <c r="HB33" i="9" a="1"/>
  <c r="HB33" i="9" s="1"/>
  <c r="AF33" i="14" s="1"/>
  <c r="GZ33" i="9" a="1"/>
  <c r="GZ33" i="9" s="1"/>
  <c r="HE33" i="9" a="1"/>
  <c r="HE33" i="9" s="1"/>
  <c r="P33" i="15" s="1"/>
  <c r="HC33" i="9" a="1"/>
  <c r="HC33" i="9" s="1"/>
  <c r="HA33" i="9" a="1"/>
  <c r="HA33" i="9" s="1"/>
  <c r="GY33" i="9" a="1"/>
  <c r="GY33" i="9" s="1"/>
  <c r="AB33" i="10" s="1"/>
  <c r="AD36" i="8" s="1"/>
  <c r="FX33" i="9" a="1"/>
  <c r="FX33" i="9" s="1"/>
  <c r="FV33" i="9" a="1"/>
  <c r="FV33" i="9" s="1"/>
  <c r="FT33" i="9" a="1"/>
  <c r="FT33" i="9" s="1"/>
  <c r="FY33" i="9" a="1"/>
  <c r="FY33" i="9" s="1"/>
  <c r="FW33" i="9" a="1"/>
  <c r="FW33" i="9" s="1"/>
  <c r="FU33" i="9" a="1"/>
  <c r="FU33" i="9" s="1"/>
  <c r="FS33" i="9" a="1"/>
  <c r="FS33" i="9" s="1"/>
  <c r="X33" i="10" s="1"/>
  <c r="ER33" i="9" a="1"/>
  <c r="ER33" i="9" s="1"/>
  <c r="EP33" i="9" a="1"/>
  <c r="EP33" i="9" s="1"/>
  <c r="R33" i="14" s="1"/>
  <c r="EN33" i="9" a="1"/>
  <c r="EN33" i="9" s="1"/>
  <c r="ES33" i="9" a="1"/>
  <c r="ES33" i="9" s="1"/>
  <c r="K33" i="15" s="1"/>
  <c r="EQ33" i="9" a="1"/>
  <c r="EQ33" i="9" s="1"/>
  <c r="EO33" i="9" a="1"/>
  <c r="EO33" i="9" s="1"/>
  <c r="EM33" i="9" a="1"/>
  <c r="EM33" i="9" s="1"/>
  <c r="U33" i="10" s="1"/>
  <c r="J36" i="7" s="1"/>
  <c r="P36" i="7" s="1"/>
  <c r="DL33" i="9" a="1"/>
  <c r="DL33" i="9" s="1"/>
  <c r="DJ33" i="9" a="1"/>
  <c r="DJ33" i="9" s="1"/>
  <c r="N33" i="14" s="1"/>
  <c r="DH33" i="9" a="1"/>
  <c r="DH33" i="9" s="1"/>
  <c r="DM33" i="9" a="1"/>
  <c r="DM33" i="9" s="1"/>
  <c r="G33" i="15" s="1"/>
  <c r="DK33" i="9" a="1"/>
  <c r="DK33" i="9" s="1"/>
  <c r="DI33" i="9" a="1"/>
  <c r="DI33" i="9" s="1"/>
  <c r="DG33" i="9" a="1"/>
  <c r="DG33" i="9" s="1"/>
  <c r="Q33" i="10" s="1"/>
  <c r="F36" i="7" s="1"/>
  <c r="L36" i="7" s="1"/>
  <c r="J36" i="6"/>
  <c r="GF32" i="9" a="1"/>
  <c r="GF32" i="9" s="1"/>
  <c r="GD32" i="9" a="1"/>
  <c r="GD32" i="9" s="1"/>
  <c r="AC32" i="14" s="1"/>
  <c r="AG32" i="14" s="1"/>
  <c r="GB32" i="9" a="1"/>
  <c r="GB32" i="9" s="1"/>
  <c r="GG32" i="9" a="1"/>
  <c r="GG32" i="9" s="1"/>
  <c r="M32" i="15" s="1"/>
  <c r="GE32" i="9" a="1"/>
  <c r="GE32" i="9" s="1"/>
  <c r="GC32" i="9" a="1"/>
  <c r="GC32" i="9" s="1"/>
  <c r="GA32" i="9" a="1"/>
  <c r="GA32" i="9" s="1"/>
  <c r="Y32" i="10" s="1"/>
  <c r="AA35" i="8" s="1"/>
  <c r="AZ32" i="9" a="1"/>
  <c r="AZ32" i="9" s="1"/>
  <c r="AX32" i="9" a="1"/>
  <c r="AX32" i="9" s="1"/>
  <c r="AV32" i="9" a="1"/>
  <c r="AV32" i="9" s="1"/>
  <c r="BA32" i="9" a="1"/>
  <c r="BA32" i="9" s="1"/>
  <c r="AY32" i="9" a="1"/>
  <c r="AY32" i="9" s="1"/>
  <c r="AW32" i="9" a="1"/>
  <c r="AW32" i="9" s="1"/>
  <c r="AU32" i="9" a="1"/>
  <c r="AU32" i="9" s="1"/>
  <c r="J32" i="10" s="1"/>
  <c r="P31" i="14"/>
  <c r="M31" i="14" s="1"/>
  <c r="DB31" i="9"/>
  <c r="BX29" i="9" a="1"/>
  <c r="BX29" i="9" s="1"/>
  <c r="BV29" i="9" a="1"/>
  <c r="BV29" i="9" s="1"/>
  <c r="BT29" i="9" a="1"/>
  <c r="BT29" i="9" s="1"/>
  <c r="BY29" i="9" a="1"/>
  <c r="BY29" i="9" s="1"/>
  <c r="BW29" i="9" a="1"/>
  <c r="BW29" i="9" s="1"/>
  <c r="BU29" i="9" a="1"/>
  <c r="BU29" i="9" s="1"/>
  <c r="BS29" i="9" a="1"/>
  <c r="BS29" i="9" s="1"/>
  <c r="M29" i="10" s="1"/>
  <c r="AR29" i="9" a="1"/>
  <c r="AR29" i="9" s="1"/>
  <c r="AP29" i="9" a="1"/>
  <c r="AP29" i="9" s="1"/>
  <c r="I29" i="14" s="1"/>
  <c r="AN29" i="9" a="1"/>
  <c r="AN29" i="9" s="1"/>
  <c r="AS29" i="9" a="1"/>
  <c r="AS29" i="9" s="1"/>
  <c r="E29" i="15" s="1"/>
  <c r="AQ29" i="9" a="1"/>
  <c r="AQ29" i="9" s="1"/>
  <c r="AO29" i="9" a="1"/>
  <c r="AO29" i="9" s="1"/>
  <c r="AM29" i="9" a="1"/>
  <c r="AM29" i="9" s="1"/>
  <c r="I29" i="10" s="1"/>
  <c r="S32" i="6" s="1"/>
  <c r="L29" i="9" a="1"/>
  <c r="L29" i="9" s="1"/>
  <c r="J29" i="9" a="1"/>
  <c r="J29" i="9" s="1"/>
  <c r="H29" i="9" a="1"/>
  <c r="H29" i="9" s="1"/>
  <c r="M29" i="9" a="1"/>
  <c r="M29" i="9" s="1"/>
  <c r="K29" i="9" a="1"/>
  <c r="K29" i="9" s="1"/>
  <c r="I29" i="9" a="1"/>
  <c r="I29" i="9" s="1"/>
  <c r="G29" i="9" a="1"/>
  <c r="G29" i="9" s="1"/>
  <c r="O58" i="12" s="1"/>
  <c r="K32" i="6" s="1"/>
  <c r="L32" i="6" s="1"/>
  <c r="M32" i="6" s="1"/>
  <c r="EZ28" i="9" a="1"/>
  <c r="EZ28" i="9" s="1"/>
  <c r="EX28" i="9" a="1"/>
  <c r="EX28" i="9" s="1"/>
  <c r="W28" i="14" s="1"/>
  <c r="X28" i="14" s="1"/>
  <c r="T28" i="14" s="1"/>
  <c r="EV28" i="9" a="1"/>
  <c r="EV28" i="9" s="1"/>
  <c r="FA28" i="9" a="1"/>
  <c r="FA28" i="9" s="1"/>
  <c r="EY28" i="9" a="1"/>
  <c r="EY28" i="9" s="1"/>
  <c r="EW28" i="9" a="1"/>
  <c r="EW28" i="9" s="1"/>
  <c r="EU28" i="9" a="1"/>
  <c r="EU28" i="9" s="1"/>
  <c r="T28" i="9" a="1"/>
  <c r="T28" i="9" s="1"/>
  <c r="R28" i="9" a="1"/>
  <c r="R28" i="9" s="1"/>
  <c r="E28" i="14" s="1"/>
  <c r="P28" i="9" a="1"/>
  <c r="P28" i="9" s="1"/>
  <c r="U28" i="9" a="1"/>
  <c r="U28" i="9" s="1"/>
  <c r="B28" i="15" s="1"/>
  <c r="S28" i="9" a="1"/>
  <c r="S28" i="9" s="1"/>
  <c r="Q28" i="9" a="1"/>
  <c r="Q28" i="9" s="1"/>
  <c r="O28" i="9" a="1"/>
  <c r="O28" i="9" s="1"/>
  <c r="F28" i="10" s="1"/>
  <c r="P27" i="14"/>
  <c r="M27" i="14" s="1"/>
  <c r="DB27" i="9"/>
  <c r="IB26" i="9" a="1"/>
  <c r="IB26" i="9" s="1"/>
  <c r="HZ26" i="9" a="1"/>
  <c r="HZ26" i="9" s="1"/>
  <c r="AK26" i="14" s="1"/>
  <c r="AN26" i="14" s="1"/>
  <c r="HX26" i="9" a="1"/>
  <c r="HX26" i="9" s="1"/>
  <c r="HW26" i="9" a="1"/>
  <c r="HW26" i="9" s="1"/>
  <c r="AE26" i="10" s="1"/>
  <c r="AI29" i="8" s="1"/>
  <c r="AL29" i="8" s="1"/>
  <c r="IC26" i="9" a="1"/>
  <c r="IC26" i="9" s="1"/>
  <c r="S26" i="15" s="1"/>
  <c r="IA26" i="9" a="1"/>
  <c r="IA26" i="9" s="1"/>
  <c r="HY26" i="9" a="1"/>
  <c r="HY26" i="9" s="1"/>
  <c r="CV26" i="9" a="1"/>
  <c r="CV26" i="9" s="1"/>
  <c r="CT26" i="9" a="1"/>
  <c r="CT26" i="9" s="1"/>
  <c r="CR26" i="9" a="1"/>
  <c r="CR26" i="9" s="1"/>
  <c r="CU26" i="9" a="1"/>
  <c r="CU26" i="9" s="1"/>
  <c r="CS26" i="9" a="1"/>
  <c r="CS26" i="9" s="1"/>
  <c r="CQ26" i="9" a="1"/>
  <c r="CQ26" i="9" s="1"/>
  <c r="P26" i="10" s="1"/>
  <c r="CW26" i="9" a="1"/>
  <c r="CW26" i="9" s="1"/>
  <c r="HD25" i="9" a="1"/>
  <c r="HD25" i="9" s="1"/>
  <c r="HB25" i="9" a="1"/>
  <c r="HB25" i="9" s="1"/>
  <c r="AF25" i="14" s="1"/>
  <c r="GZ25" i="9" a="1"/>
  <c r="GZ25" i="9" s="1"/>
  <c r="HA25" i="9" a="1"/>
  <c r="HA25" i="9" s="1"/>
  <c r="GY25" i="9" a="1"/>
  <c r="GY25" i="9" s="1"/>
  <c r="AB25" i="10" s="1"/>
  <c r="AD28" i="8" s="1"/>
  <c r="HE25" i="9" a="1"/>
  <c r="HE25" i="9" s="1"/>
  <c r="P25" i="15" s="1"/>
  <c r="HC25" i="9" a="1"/>
  <c r="HC25" i="9" s="1"/>
  <c r="G23" i="14"/>
  <c r="FP22" i="9" a="1"/>
  <c r="FP22" i="9" s="1"/>
  <c r="FN22" i="9" a="1"/>
  <c r="FN22" i="9" s="1"/>
  <c r="FL22" i="9" a="1"/>
  <c r="FL22" i="9" s="1"/>
  <c r="FK22" i="9" a="1"/>
  <c r="FK22" i="9" s="1"/>
  <c r="W22" i="10" s="1"/>
  <c r="FQ22" i="9" a="1"/>
  <c r="FQ22" i="9" s="1"/>
  <c r="FO22" i="9" a="1"/>
  <c r="FO22" i="9" s="1"/>
  <c r="FM22" i="9" a="1"/>
  <c r="FM22" i="9" s="1"/>
  <c r="AJ22" i="9" a="1"/>
  <c r="AJ22" i="9" s="1"/>
  <c r="AH22" i="9" a="1"/>
  <c r="AH22" i="9" s="1"/>
  <c r="H22" i="14" s="1"/>
  <c r="AF22" i="9" a="1"/>
  <c r="AF22" i="9" s="1"/>
  <c r="AI22" i="9" a="1"/>
  <c r="AI22" i="9" s="1"/>
  <c r="AG22" i="9" a="1"/>
  <c r="AG22" i="9" s="1"/>
  <c r="AE22" i="9" a="1"/>
  <c r="AE22" i="9" s="1"/>
  <c r="H22" i="10" s="1"/>
  <c r="AK22" i="9" a="1"/>
  <c r="AK22" i="9" s="1"/>
  <c r="D22" i="15" s="1"/>
  <c r="ER21" i="9" a="1"/>
  <c r="ER21" i="9" s="1"/>
  <c r="EP21" i="9" a="1"/>
  <c r="EP21" i="9" s="1"/>
  <c r="R21" i="14" s="1"/>
  <c r="EN21" i="9" a="1"/>
  <c r="EN21" i="9" s="1"/>
  <c r="ES21" i="9" a="1"/>
  <c r="ES21" i="9" s="1"/>
  <c r="K21" i="15" s="1"/>
  <c r="EQ21" i="9" a="1"/>
  <c r="EQ21" i="9" s="1"/>
  <c r="EO21" i="9" a="1"/>
  <c r="EO21" i="9" s="1"/>
  <c r="EM21" i="9" a="1"/>
  <c r="EM21" i="9" s="1"/>
  <c r="U21" i="10" s="1"/>
  <c r="J24" i="7" s="1"/>
  <c r="P24" i="7" s="1"/>
  <c r="AR21" i="9" a="1"/>
  <c r="AR21" i="9" s="1"/>
  <c r="AP21" i="9" a="1"/>
  <c r="AP21" i="9" s="1"/>
  <c r="I21" i="14" s="1"/>
  <c r="AN21" i="9" a="1"/>
  <c r="AN21" i="9" s="1"/>
  <c r="AQ21" i="9" a="1"/>
  <c r="AQ21" i="9" s="1"/>
  <c r="AO21" i="9" a="1"/>
  <c r="AO21" i="9" s="1"/>
  <c r="AM21" i="9" a="1"/>
  <c r="AM21" i="9" s="1"/>
  <c r="I21" i="10" s="1"/>
  <c r="S24" i="6" s="1"/>
  <c r="AS21" i="9" a="1"/>
  <c r="AS21" i="9" s="1"/>
  <c r="E21" i="15" s="1"/>
  <c r="P19" i="14"/>
  <c r="M19" i="14" s="1"/>
  <c r="DB19" i="9"/>
  <c r="IB18" i="9" a="1"/>
  <c r="IB18" i="9" s="1"/>
  <c r="HZ18" i="9" a="1"/>
  <c r="HZ18" i="9" s="1"/>
  <c r="AK18" i="14" s="1"/>
  <c r="AN18" i="14" s="1"/>
  <c r="HX18" i="9" a="1"/>
  <c r="HX18" i="9" s="1"/>
  <c r="HW18" i="9" a="1"/>
  <c r="HW18" i="9" s="1"/>
  <c r="AE18" i="10" s="1"/>
  <c r="AI21" i="8" s="1"/>
  <c r="AL21" i="8" s="1"/>
  <c r="IC18" i="9" a="1"/>
  <c r="IC18" i="9" s="1"/>
  <c r="S18" i="15" s="1"/>
  <c r="IA18" i="9" a="1"/>
  <c r="IA18" i="9" s="1"/>
  <c r="HY18" i="9" a="1"/>
  <c r="HY18" i="9" s="1"/>
  <c r="CV18" i="9" a="1"/>
  <c r="CV18" i="9" s="1"/>
  <c r="CT18" i="9" a="1"/>
  <c r="CT18" i="9" s="1"/>
  <c r="CR18" i="9" a="1"/>
  <c r="CR18" i="9" s="1"/>
  <c r="CU18" i="9" a="1"/>
  <c r="CU18" i="9" s="1"/>
  <c r="CS18" i="9" a="1"/>
  <c r="CS18" i="9" s="1"/>
  <c r="CQ18" i="9" a="1"/>
  <c r="CQ18" i="9" s="1"/>
  <c r="P18" i="10" s="1"/>
  <c r="CW18" i="9" a="1"/>
  <c r="CW18" i="9" s="1"/>
  <c r="HD17" i="9" a="1"/>
  <c r="HD17" i="9" s="1"/>
  <c r="HB17" i="9" a="1"/>
  <c r="HB17" i="9" s="1"/>
  <c r="AF17" i="14" s="1"/>
  <c r="GZ17" i="9" a="1"/>
  <c r="GZ17" i="9" s="1"/>
  <c r="HA17" i="9" a="1"/>
  <c r="HA17" i="9" s="1"/>
  <c r="GY17" i="9" a="1"/>
  <c r="GY17" i="9" s="1"/>
  <c r="AB17" i="10" s="1"/>
  <c r="AD20" i="8" s="1"/>
  <c r="HE17" i="9" a="1"/>
  <c r="HE17" i="9" s="1"/>
  <c r="P17" i="15" s="1"/>
  <c r="HC17" i="9" a="1"/>
  <c r="HC17" i="9" s="1"/>
  <c r="G70" i="14"/>
  <c r="FQ48" i="9" a="1"/>
  <c r="FQ48" i="9" s="1"/>
  <c r="FO48" i="9" a="1"/>
  <c r="FO48" i="9" s="1"/>
  <c r="FM48" i="9" a="1"/>
  <c r="FM48" i="9" s="1"/>
  <c r="FK48" i="9" a="1"/>
  <c r="FK48" i="9" s="1"/>
  <c r="W48" i="10" s="1"/>
  <c r="FN48" i="9" a="1"/>
  <c r="FN48" i="9" s="1"/>
  <c r="FL48" i="9" a="1"/>
  <c r="FL48" i="9" s="1"/>
  <c r="FP48" i="9" a="1"/>
  <c r="FP48" i="9" s="1"/>
  <c r="BY48" i="9" a="1"/>
  <c r="BY48" i="9" s="1"/>
  <c r="BW48" i="9" a="1"/>
  <c r="BW48" i="9" s="1"/>
  <c r="BU48" i="9" a="1"/>
  <c r="BU48" i="9" s="1"/>
  <c r="BS48" i="9" a="1"/>
  <c r="BS48" i="9" s="1"/>
  <c r="M48" i="10" s="1"/>
  <c r="BX48" i="9" a="1"/>
  <c r="BX48" i="9" s="1"/>
  <c r="BV48" i="9" a="1"/>
  <c r="BV48" i="9" s="1"/>
  <c r="BT48" i="9" a="1"/>
  <c r="BT48" i="9" s="1"/>
  <c r="FY48" i="9" a="1"/>
  <c r="FY48" i="9" s="1"/>
  <c r="FW48" i="9" a="1"/>
  <c r="FW48" i="9" s="1"/>
  <c r="FU48" i="9" a="1"/>
  <c r="FU48" i="9" s="1"/>
  <c r="FS48" i="9" a="1"/>
  <c r="FS48" i="9" s="1"/>
  <c r="X48" i="10" s="1"/>
  <c r="FX48" i="9" a="1"/>
  <c r="FX48" i="9" s="1"/>
  <c r="FV48" i="9" a="1"/>
  <c r="FV48" i="9" s="1"/>
  <c r="FT48" i="9" a="1"/>
  <c r="FT48" i="9" s="1"/>
  <c r="BH48" i="9" a="1"/>
  <c r="BH48" i="9" s="1"/>
  <c r="BF48" i="9" a="1"/>
  <c r="BF48" i="9" s="1"/>
  <c r="BD48" i="9" a="1"/>
  <c r="BD48" i="9" s="1"/>
  <c r="BI48" i="9" a="1"/>
  <c r="BI48" i="9" s="1"/>
  <c r="BG48" i="9" a="1"/>
  <c r="BG48" i="9" s="1"/>
  <c r="BE48" i="9" a="1"/>
  <c r="BE48" i="9" s="1"/>
  <c r="BC48" i="9" a="1"/>
  <c r="BC48" i="9" s="1"/>
  <c r="K48" i="10" s="1"/>
  <c r="GN48" i="9" a="1"/>
  <c r="GN48" i="9" s="1"/>
  <c r="GL48" i="9" a="1"/>
  <c r="GL48" i="9" s="1"/>
  <c r="AD48" i="14" s="1"/>
  <c r="GJ48" i="9" a="1"/>
  <c r="GJ48" i="9" s="1"/>
  <c r="GO48" i="9" a="1"/>
  <c r="GO48" i="9" s="1"/>
  <c r="N48" i="15" s="1"/>
  <c r="GM48" i="9" a="1"/>
  <c r="GM48" i="9" s="1"/>
  <c r="GK48" i="9" a="1"/>
  <c r="GK48" i="9" s="1"/>
  <c r="GI48" i="9" a="1"/>
  <c r="GI48" i="9" s="1"/>
  <c r="Z48" i="10" s="1"/>
  <c r="AB51" i="8" s="1"/>
  <c r="CF48" i="9" a="1"/>
  <c r="CF48" i="9" s="1"/>
  <c r="CD48" i="9" a="1"/>
  <c r="CD48" i="9" s="1"/>
  <c r="CB48" i="9" a="1"/>
  <c r="CB48" i="9" s="1"/>
  <c r="CC48" i="9" a="1"/>
  <c r="CC48" i="9" s="1"/>
  <c r="CA48" i="9" a="1"/>
  <c r="CA48" i="9" s="1"/>
  <c r="N48" i="10" s="1"/>
  <c r="CG48" i="9" a="1"/>
  <c r="CG48" i="9" s="1"/>
  <c r="CE48" i="9" a="1"/>
  <c r="CE48" i="9" s="1"/>
  <c r="HL48" i="9" a="1"/>
  <c r="HL48" i="9" s="1"/>
  <c r="HJ48" i="9" a="1"/>
  <c r="HJ48" i="9" s="1"/>
  <c r="AH48" i="14" s="1"/>
  <c r="HH48" i="9" a="1"/>
  <c r="HH48" i="9" s="1"/>
  <c r="HM48" i="9" a="1"/>
  <c r="HM48" i="9" s="1"/>
  <c r="Q48" i="15" s="1"/>
  <c r="HK48" i="9" a="1"/>
  <c r="HK48" i="9" s="1"/>
  <c r="HI48" i="9" a="1"/>
  <c r="HI48" i="9" s="1"/>
  <c r="HG48" i="9" a="1"/>
  <c r="HG48" i="9" s="1"/>
  <c r="AC48" i="10" s="1"/>
  <c r="AF51" i="8" s="1"/>
  <c r="M44" i="9" a="1"/>
  <c r="M44" i="9" s="1"/>
  <c r="K44" i="9" a="1"/>
  <c r="K44" i="9" s="1"/>
  <c r="I44" i="9" a="1"/>
  <c r="I44" i="9" s="1"/>
  <c r="G44" i="9" a="1"/>
  <c r="G44" i="9" s="1"/>
  <c r="O79" i="12" s="1"/>
  <c r="L44" i="9" a="1"/>
  <c r="L44" i="9" s="1"/>
  <c r="J44" i="9" a="1"/>
  <c r="J44" i="9" s="1"/>
  <c r="H44" i="9" a="1"/>
  <c r="H44" i="9" s="1"/>
  <c r="DM44" i="9" a="1"/>
  <c r="DM44" i="9" s="1"/>
  <c r="G44" i="15" s="1"/>
  <c r="DK44" i="9" a="1"/>
  <c r="DK44" i="9" s="1"/>
  <c r="DI44" i="9" a="1"/>
  <c r="DI44" i="9" s="1"/>
  <c r="DG44" i="9" a="1"/>
  <c r="DG44" i="9" s="1"/>
  <c r="Q44" i="10" s="1"/>
  <c r="F47" i="7" s="1"/>
  <c r="DL44" i="9" a="1"/>
  <c r="DL44" i="9" s="1"/>
  <c r="DJ44" i="9" a="1"/>
  <c r="DJ44" i="9" s="1"/>
  <c r="N44" i="14" s="1"/>
  <c r="DH44" i="9" a="1"/>
  <c r="DH44" i="9" s="1"/>
  <c r="IK44" i="9" a="1"/>
  <c r="IK44" i="9" s="1"/>
  <c r="T44" i="15" s="1"/>
  <c r="II44" i="9" a="1"/>
  <c r="II44" i="9" s="1"/>
  <c r="IG44" i="9" a="1"/>
  <c r="IG44" i="9" s="1"/>
  <c r="IE44" i="9" a="1"/>
  <c r="IE44" i="9" s="1"/>
  <c r="AF44" i="10" s="1"/>
  <c r="AJ47" i="8" s="1"/>
  <c r="AL47" i="8" s="1"/>
  <c r="IJ44" i="9" a="1"/>
  <c r="IJ44" i="9" s="1"/>
  <c r="IH44" i="9" a="1"/>
  <c r="IH44" i="9" s="1"/>
  <c r="AL44" i="14" s="1"/>
  <c r="AN44" i="14" s="1"/>
  <c r="IF44" i="9" a="1"/>
  <c r="IF44" i="9" s="1"/>
  <c r="EB44" i="9" a="1"/>
  <c r="EB44" i="9" s="1"/>
  <c r="DD44" i="9" s="1"/>
  <c r="DZ44" i="9" a="1"/>
  <c r="DZ44" i="9" s="1"/>
  <c r="DX44" i="9" a="1"/>
  <c r="DX44" i="9" s="1"/>
  <c r="CZ44" i="9" s="1"/>
  <c r="EC44" i="9" a="1"/>
  <c r="EC44" i="9" s="1"/>
  <c r="EA44" i="9" a="1"/>
  <c r="EA44" i="9" s="1"/>
  <c r="DC44" i="9" s="1"/>
  <c r="DY44" i="9" a="1"/>
  <c r="DY44" i="9" s="1"/>
  <c r="DA44" i="9" s="1"/>
  <c r="DW44" i="9" a="1"/>
  <c r="DW44" i="9" s="1"/>
  <c r="T44" i="9" a="1"/>
  <c r="T44" i="9" s="1"/>
  <c r="R44" i="9" a="1"/>
  <c r="R44" i="9" s="1"/>
  <c r="E44" i="14" s="1"/>
  <c r="P44" i="9" a="1"/>
  <c r="P44" i="9" s="1"/>
  <c r="U44" i="9" a="1"/>
  <c r="U44" i="9" s="1"/>
  <c r="B44" i="15" s="1"/>
  <c r="S44" i="9" a="1"/>
  <c r="S44" i="9" s="1"/>
  <c r="Q44" i="9" a="1"/>
  <c r="Q44" i="9" s="1"/>
  <c r="O44" i="9" a="1"/>
  <c r="O44" i="9" s="1"/>
  <c r="F44" i="10" s="1"/>
  <c r="EZ44" i="9" a="1"/>
  <c r="EZ44" i="9" s="1"/>
  <c r="EX44" i="9" a="1"/>
  <c r="EX44" i="9" s="1"/>
  <c r="W44" i="14" s="1"/>
  <c r="X44" i="14" s="1"/>
  <c r="T44" i="14" s="1"/>
  <c r="EV44" i="9" a="1"/>
  <c r="EV44" i="9" s="1"/>
  <c r="EW44" i="9" a="1"/>
  <c r="EW44" i="9" s="1"/>
  <c r="EU44" i="9" a="1"/>
  <c r="EU44" i="9" s="1"/>
  <c r="J79" i="12" s="1"/>
  <c r="Q47" i="8" s="1"/>
  <c r="R47" i="8" s="1"/>
  <c r="FA44" i="9" a="1"/>
  <c r="FA44" i="9" s="1"/>
  <c r="EY44" i="9" a="1"/>
  <c r="EY44" i="9" s="1"/>
  <c r="C47" i="8"/>
  <c r="C47" i="7"/>
  <c r="C47" i="6"/>
  <c r="C46" i="3"/>
  <c r="AC40" i="9" a="1"/>
  <c r="AC40" i="9" s="1"/>
  <c r="C40" i="15" s="1"/>
  <c r="AA40" i="9" a="1"/>
  <c r="AA40" i="9" s="1"/>
  <c r="Y40" i="9" a="1"/>
  <c r="Y40" i="9" s="1"/>
  <c r="W40" i="9" a="1"/>
  <c r="W40" i="9" s="1"/>
  <c r="G40" i="10" s="1"/>
  <c r="AB40" i="9" a="1"/>
  <c r="AB40" i="9" s="1"/>
  <c r="X40" i="9" a="1"/>
  <c r="X40" i="9" s="1"/>
  <c r="Z40" i="9" a="1"/>
  <c r="Z40" i="9" s="1"/>
  <c r="F40" i="14" s="1"/>
  <c r="G40" i="14" s="1"/>
  <c r="L40" i="7"/>
  <c r="HU36" i="9" a="1"/>
  <c r="HU36" i="9" s="1"/>
  <c r="R36" i="15" s="1"/>
  <c r="HS36" i="9" a="1"/>
  <c r="HS36" i="9" s="1"/>
  <c r="HQ36" i="9" a="1"/>
  <c r="HQ36" i="9" s="1"/>
  <c r="HO36" i="9" a="1"/>
  <c r="HO36" i="9" s="1"/>
  <c r="AD36" i="10" s="1"/>
  <c r="AG39" i="8" s="1"/>
  <c r="HR36" i="9" a="1"/>
  <c r="HR36" i="9" s="1"/>
  <c r="AI36" i="14" s="1"/>
  <c r="HT36" i="9" a="1"/>
  <c r="HT36" i="9" s="1"/>
  <c r="HP36" i="9" a="1"/>
  <c r="HP36" i="9" s="1"/>
  <c r="AC36" i="9" a="1"/>
  <c r="AC36" i="9" s="1"/>
  <c r="C36" i="15" s="1"/>
  <c r="AA36" i="9" a="1"/>
  <c r="AA36" i="9" s="1"/>
  <c r="Y36" i="9" a="1"/>
  <c r="Y36" i="9" s="1"/>
  <c r="W36" i="9" a="1"/>
  <c r="W36" i="9" s="1"/>
  <c r="G36" i="10" s="1"/>
  <c r="Z36" i="9" a="1"/>
  <c r="Z36" i="9" s="1"/>
  <c r="F36" i="14" s="1"/>
  <c r="AB36" i="9" a="1"/>
  <c r="AB36" i="9" s="1"/>
  <c r="X36" i="9" a="1"/>
  <c r="X36" i="9" s="1"/>
  <c r="HU35" i="9" a="1"/>
  <c r="HU35" i="9" s="1"/>
  <c r="R35" i="15" s="1"/>
  <c r="HR35" i="9" a="1"/>
  <c r="HR35" i="9" s="1"/>
  <c r="AI35" i="14" s="1"/>
  <c r="HT35" i="9" a="1"/>
  <c r="HT35" i="9" s="1"/>
  <c r="HO35" i="9" a="1"/>
  <c r="HO35" i="9" s="1"/>
  <c r="AD35" i="10" s="1"/>
  <c r="AG38" i="8" s="1"/>
  <c r="HQ35" i="9" a="1"/>
  <c r="HQ35" i="9" s="1"/>
  <c r="HS35" i="9" a="1"/>
  <c r="HS35" i="9" s="1"/>
  <c r="HP35" i="9" a="1"/>
  <c r="HP35" i="9" s="1"/>
  <c r="BQ35" i="9" a="1"/>
  <c r="BQ35" i="9" s="1"/>
  <c r="F35" i="15" s="1"/>
  <c r="BO35" i="9" a="1"/>
  <c r="BO35" i="9" s="1"/>
  <c r="BM35" i="9" a="1"/>
  <c r="BM35" i="9" s="1"/>
  <c r="BK35" i="9" a="1"/>
  <c r="BK35" i="9" s="1"/>
  <c r="L35" i="10" s="1"/>
  <c r="BP35" i="9" a="1"/>
  <c r="BP35" i="9" s="1"/>
  <c r="BN35" i="9" a="1"/>
  <c r="BN35" i="9" s="1"/>
  <c r="J35" i="14" s="1"/>
  <c r="K35" i="14" s="1"/>
  <c r="BL35" i="9" a="1"/>
  <c r="BL35" i="9" s="1"/>
  <c r="GF35" i="9" a="1"/>
  <c r="GF35" i="9" s="1"/>
  <c r="GD35" i="9" a="1"/>
  <c r="GD35" i="9" s="1"/>
  <c r="AC35" i="14" s="1"/>
  <c r="AG35" i="14" s="1"/>
  <c r="GB35" i="9" a="1"/>
  <c r="GB35" i="9" s="1"/>
  <c r="GG35" i="9" a="1"/>
  <c r="GG35" i="9" s="1"/>
  <c r="M35" i="15" s="1"/>
  <c r="GA35" i="9" a="1"/>
  <c r="GA35" i="9" s="1"/>
  <c r="Y35" i="10" s="1"/>
  <c r="AA38" i="8" s="1"/>
  <c r="GC35" i="9" a="1"/>
  <c r="GC35" i="9" s="1"/>
  <c r="GE35" i="9" a="1"/>
  <c r="GE35" i="9" s="1"/>
  <c r="IK34" i="9" a="1"/>
  <c r="IK34" i="9" s="1"/>
  <c r="T34" i="15" s="1"/>
  <c r="II34" i="9" a="1"/>
  <c r="II34" i="9" s="1"/>
  <c r="IG34" i="9" a="1"/>
  <c r="IG34" i="9" s="1"/>
  <c r="IE34" i="9" a="1"/>
  <c r="IE34" i="9" s="1"/>
  <c r="AF34" i="10" s="1"/>
  <c r="AJ37" i="8" s="1"/>
  <c r="IJ34" i="9" a="1"/>
  <c r="IJ34" i="9" s="1"/>
  <c r="IH34" i="9" a="1"/>
  <c r="IH34" i="9" s="1"/>
  <c r="AL34" i="14" s="1"/>
  <c r="IF34" i="9" a="1"/>
  <c r="IF34" i="9" s="1"/>
  <c r="I34" i="15"/>
  <c r="DE34" i="9"/>
  <c r="DM34" i="9" a="1"/>
  <c r="DM34" i="9" s="1"/>
  <c r="G34" i="15" s="1"/>
  <c r="DK34" i="9" a="1"/>
  <c r="DK34" i="9" s="1"/>
  <c r="DI34" i="9" a="1"/>
  <c r="DI34" i="9" s="1"/>
  <c r="DG34" i="9" a="1"/>
  <c r="DG34" i="9" s="1"/>
  <c r="Q34" i="10" s="1"/>
  <c r="F37" i="7" s="1"/>
  <c r="L37" i="7" s="1"/>
  <c r="DL34" i="9" a="1"/>
  <c r="DL34" i="9" s="1"/>
  <c r="DJ34" i="9" a="1"/>
  <c r="DJ34" i="9" s="1"/>
  <c r="N34" i="14" s="1"/>
  <c r="M34" i="14" s="1"/>
  <c r="DH34" i="9" a="1"/>
  <c r="DH34" i="9" s="1"/>
  <c r="M34" i="9" a="1"/>
  <c r="M34" i="9" s="1"/>
  <c r="K34" i="9" a="1"/>
  <c r="K34" i="9" s="1"/>
  <c r="I34" i="9" a="1"/>
  <c r="I34" i="9" s="1"/>
  <c r="G34" i="9" a="1"/>
  <c r="G34" i="9" s="1"/>
  <c r="L34" i="9" a="1"/>
  <c r="L34" i="9" s="1"/>
  <c r="J34" i="9" a="1"/>
  <c r="J34" i="9" s="1"/>
  <c r="H34" i="9" a="1"/>
  <c r="H34" i="9" s="1"/>
  <c r="FA33" i="9" a="1"/>
  <c r="FA33" i="9" s="1"/>
  <c r="EY33" i="9" a="1"/>
  <c r="EY33" i="9" s="1"/>
  <c r="EW33" i="9" a="1"/>
  <c r="EW33" i="9" s="1"/>
  <c r="EU33" i="9" a="1"/>
  <c r="EU33" i="9" s="1"/>
  <c r="J60" i="12" s="1"/>
  <c r="EZ33" i="9" a="1"/>
  <c r="EZ33" i="9" s="1"/>
  <c r="EX33" i="9" a="1"/>
  <c r="EX33" i="9" s="1"/>
  <c r="W33" i="14" s="1"/>
  <c r="X33" i="14" s="1"/>
  <c r="T33" i="14" s="1"/>
  <c r="EV33" i="9" a="1"/>
  <c r="EV33" i="9" s="1"/>
  <c r="U33" i="9" a="1"/>
  <c r="U33" i="9" s="1"/>
  <c r="B33" i="15" s="1"/>
  <c r="S33" i="9" a="1"/>
  <c r="S33" i="9" s="1"/>
  <c r="Q33" i="9" a="1"/>
  <c r="Q33" i="9" s="1"/>
  <c r="O33" i="9" a="1"/>
  <c r="O33" i="9" s="1"/>
  <c r="F33" i="10" s="1"/>
  <c r="T33" i="9" a="1"/>
  <c r="T33" i="9" s="1"/>
  <c r="R33" i="9" a="1"/>
  <c r="R33" i="9" s="1"/>
  <c r="E33" i="14" s="1"/>
  <c r="P33" i="9" a="1"/>
  <c r="P33" i="9" s="1"/>
  <c r="EC32" i="9" a="1"/>
  <c r="EC32" i="9" s="1"/>
  <c r="EA32" i="9" a="1"/>
  <c r="EA32" i="9" s="1"/>
  <c r="DC32" i="9" s="1"/>
  <c r="DY32" i="9" a="1"/>
  <c r="DY32" i="9" s="1"/>
  <c r="DA32" i="9" s="1"/>
  <c r="DW32" i="9" a="1"/>
  <c r="DW32" i="9" s="1"/>
  <c r="EB32" i="9" a="1"/>
  <c r="EB32" i="9" s="1"/>
  <c r="DD32" i="9" s="1"/>
  <c r="DZ32" i="9" a="1"/>
  <c r="DZ32" i="9" s="1"/>
  <c r="DX32" i="9" a="1"/>
  <c r="DX32" i="9" s="1"/>
  <c r="CZ32" i="9" s="1"/>
  <c r="IC31" i="9" a="1"/>
  <c r="IC31" i="9" s="1"/>
  <c r="S31" i="15" s="1"/>
  <c r="IA31" i="9" a="1"/>
  <c r="IA31" i="9" s="1"/>
  <c r="HY31" i="9" a="1"/>
  <c r="HY31" i="9" s="1"/>
  <c r="HW31" i="9" a="1"/>
  <c r="HW31" i="9" s="1"/>
  <c r="AE31" i="10" s="1"/>
  <c r="AI34" i="8" s="1"/>
  <c r="AL34" i="8" s="1"/>
  <c r="IB31" i="9" a="1"/>
  <c r="IB31" i="9" s="1"/>
  <c r="HZ31" i="9" a="1"/>
  <c r="HZ31" i="9" s="1"/>
  <c r="AK31" i="14" s="1"/>
  <c r="AN31" i="14" s="1"/>
  <c r="HX31" i="9" a="1"/>
  <c r="HX31" i="9" s="1"/>
  <c r="CW31" i="9" a="1"/>
  <c r="CW31" i="9" s="1"/>
  <c r="CU31" i="9" a="1"/>
  <c r="CU31" i="9" s="1"/>
  <c r="CS31" i="9" a="1"/>
  <c r="CS31" i="9" s="1"/>
  <c r="CQ31" i="9" a="1"/>
  <c r="CQ31" i="9" s="1"/>
  <c r="P31" i="10" s="1"/>
  <c r="CV31" i="9" a="1"/>
  <c r="CV31" i="9" s="1"/>
  <c r="CT31" i="9" a="1"/>
  <c r="CT31" i="9" s="1"/>
  <c r="CR31" i="9" a="1"/>
  <c r="CR31" i="9" s="1"/>
  <c r="HE30" i="9" a="1"/>
  <c r="HE30" i="9" s="1"/>
  <c r="P30" i="15" s="1"/>
  <c r="HC30" i="9" a="1"/>
  <c r="HC30" i="9" s="1"/>
  <c r="HA30" i="9" a="1"/>
  <c r="HA30" i="9" s="1"/>
  <c r="GY30" i="9" a="1"/>
  <c r="GY30" i="9" s="1"/>
  <c r="AB30" i="10" s="1"/>
  <c r="AD33" i="8" s="1"/>
  <c r="HD30" i="9" a="1"/>
  <c r="HD30" i="9" s="1"/>
  <c r="HB30" i="9" a="1"/>
  <c r="HB30" i="9" s="1"/>
  <c r="AF30" i="14" s="1"/>
  <c r="GZ30" i="9" a="1"/>
  <c r="GZ30" i="9" s="1"/>
  <c r="IS29" i="9" a="1"/>
  <c r="IS29" i="9" s="1"/>
  <c r="U29" i="15" s="1"/>
  <c r="IQ29" i="9" a="1"/>
  <c r="IQ29" i="9" s="1"/>
  <c r="IO29" i="9" a="1"/>
  <c r="IO29" i="9" s="1"/>
  <c r="IM29" i="9" a="1"/>
  <c r="IM29" i="9" s="1"/>
  <c r="AG29" i="10" s="1"/>
  <c r="AK32" i="8" s="1"/>
  <c r="IR29" i="9" a="1"/>
  <c r="IR29" i="9" s="1"/>
  <c r="IP29" i="9" a="1"/>
  <c r="IP29" i="9" s="1"/>
  <c r="AM29" i="14" s="1"/>
  <c r="IN29" i="9" a="1"/>
  <c r="IN29" i="9" s="1"/>
  <c r="DU29" i="9" a="1"/>
  <c r="DU29" i="9" s="1"/>
  <c r="H29" i="15" s="1"/>
  <c r="DS29" i="9" a="1"/>
  <c r="DS29" i="9" s="1"/>
  <c r="DQ29" i="9" a="1"/>
  <c r="DQ29" i="9" s="1"/>
  <c r="DO29" i="9" a="1"/>
  <c r="DO29" i="9" s="1"/>
  <c r="R29" i="10" s="1"/>
  <c r="G32" i="7" s="1"/>
  <c r="M32" i="7" s="1"/>
  <c r="DT29" i="9" a="1"/>
  <c r="DT29" i="9" s="1"/>
  <c r="DR29" i="9" a="1"/>
  <c r="DR29" i="9" s="1"/>
  <c r="O29" i="14" s="1"/>
  <c r="DP29" i="9" a="1"/>
  <c r="DP29" i="9" s="1"/>
  <c r="HU28" i="9" a="1"/>
  <c r="HU28" i="9" s="1"/>
  <c r="R28" i="15" s="1"/>
  <c r="HS28" i="9" a="1"/>
  <c r="HS28" i="9" s="1"/>
  <c r="HQ28" i="9" a="1"/>
  <c r="HQ28" i="9" s="1"/>
  <c r="HO28" i="9" a="1"/>
  <c r="HO28" i="9" s="1"/>
  <c r="AD28" i="10" s="1"/>
  <c r="AG31" i="8" s="1"/>
  <c r="HT28" i="9" a="1"/>
  <c r="HT28" i="9" s="1"/>
  <c r="HR28" i="9" a="1"/>
  <c r="HR28" i="9" s="1"/>
  <c r="AI28" i="14" s="1"/>
  <c r="HP28" i="9" a="1"/>
  <c r="HP28" i="9" s="1"/>
  <c r="CO28" i="9" a="1"/>
  <c r="CO28" i="9" s="1"/>
  <c r="CM28" i="9" a="1"/>
  <c r="CM28" i="9" s="1"/>
  <c r="CK28" i="9" a="1"/>
  <c r="CK28" i="9" s="1"/>
  <c r="CI28" i="9" a="1"/>
  <c r="CI28" i="9" s="1"/>
  <c r="O28" i="10" s="1"/>
  <c r="CN28" i="9" a="1"/>
  <c r="CN28" i="9" s="1"/>
  <c r="CL28" i="9" a="1"/>
  <c r="CL28" i="9" s="1"/>
  <c r="CJ28" i="9" a="1"/>
  <c r="CJ28" i="9" s="1"/>
  <c r="GW27" i="9" a="1"/>
  <c r="GW27" i="9" s="1"/>
  <c r="O27" i="15" s="1"/>
  <c r="GU27" i="9" a="1"/>
  <c r="GU27" i="9" s="1"/>
  <c r="GS27" i="9" a="1"/>
  <c r="GS27" i="9" s="1"/>
  <c r="GQ27" i="9" a="1"/>
  <c r="GQ27" i="9" s="1"/>
  <c r="AA27" i="10" s="1"/>
  <c r="AC30" i="8" s="1"/>
  <c r="GV27" i="9" a="1"/>
  <c r="GV27" i="9" s="1"/>
  <c r="GT27" i="9" a="1"/>
  <c r="GT27" i="9" s="1"/>
  <c r="AE27" i="14" s="1"/>
  <c r="AG27" i="14" s="1"/>
  <c r="GR27" i="9" a="1"/>
  <c r="GR27" i="9" s="1"/>
  <c r="AE30" i="8"/>
  <c r="AM30" i="8" s="1"/>
  <c r="AN30" i="8" s="1"/>
  <c r="BQ27" i="9" a="1"/>
  <c r="BQ27" i="9" s="1"/>
  <c r="F27" i="15" s="1"/>
  <c r="BO27" i="9" a="1"/>
  <c r="BO27" i="9" s="1"/>
  <c r="BM27" i="9" a="1"/>
  <c r="BM27" i="9" s="1"/>
  <c r="BK27" i="9" a="1"/>
  <c r="BK27" i="9" s="1"/>
  <c r="L27" i="10" s="1"/>
  <c r="BP27" i="9" a="1"/>
  <c r="BP27" i="9" s="1"/>
  <c r="BN27" i="9" a="1"/>
  <c r="BN27" i="9" s="1"/>
  <c r="J27" i="14" s="1"/>
  <c r="K27" i="14" s="1"/>
  <c r="BL27" i="9" a="1"/>
  <c r="BL27" i="9" s="1"/>
  <c r="FY26" i="9" a="1"/>
  <c r="FY26" i="9" s="1"/>
  <c r="FW26" i="9" a="1"/>
  <c r="FW26" i="9" s="1"/>
  <c r="FU26" i="9" a="1"/>
  <c r="FU26" i="9" s="1"/>
  <c r="FS26" i="9" a="1"/>
  <c r="FS26" i="9" s="1"/>
  <c r="X26" i="10" s="1"/>
  <c r="FX26" i="9" a="1"/>
  <c r="FX26" i="9" s="1"/>
  <c r="FV26" i="9" a="1"/>
  <c r="FV26" i="9" s="1"/>
  <c r="FT26" i="9" a="1"/>
  <c r="FT26" i="9" s="1"/>
  <c r="V26" i="10"/>
  <c r="Y29" i="8"/>
  <c r="Z29" i="8" s="1"/>
  <c r="BY26" i="9" a="1"/>
  <c r="BY26" i="9" s="1"/>
  <c r="BW26" i="9" a="1"/>
  <c r="BW26" i="9" s="1"/>
  <c r="BU26" i="9" a="1"/>
  <c r="BU26" i="9" s="1"/>
  <c r="BS26" i="9" a="1"/>
  <c r="BS26" i="9" s="1"/>
  <c r="M26" i="10" s="1"/>
  <c r="BX26" i="9" a="1"/>
  <c r="BX26" i="9" s="1"/>
  <c r="BV26" i="9" a="1"/>
  <c r="BV26" i="9" s="1"/>
  <c r="BT26" i="9" a="1"/>
  <c r="BT26" i="9" s="1"/>
  <c r="HM25" i="9" a="1"/>
  <c r="HM25" i="9" s="1"/>
  <c r="Q25" i="15" s="1"/>
  <c r="HK25" i="9" a="1"/>
  <c r="HK25" i="9" s="1"/>
  <c r="HI25" i="9" a="1"/>
  <c r="HI25" i="9" s="1"/>
  <c r="HG25" i="9" a="1"/>
  <c r="HG25" i="9" s="1"/>
  <c r="AC25" i="10" s="1"/>
  <c r="AF28" i="8" s="1"/>
  <c r="AH28" i="8" s="1"/>
  <c r="HL25" i="9" a="1"/>
  <c r="HL25" i="9" s="1"/>
  <c r="HJ25" i="9" a="1"/>
  <c r="HJ25" i="9" s="1"/>
  <c r="AH25" i="14" s="1"/>
  <c r="AJ25" i="14" s="1"/>
  <c r="HH25" i="9" a="1"/>
  <c r="HH25" i="9" s="1"/>
  <c r="CG25" i="9" a="1"/>
  <c r="CG25" i="9" s="1"/>
  <c r="CE25" i="9" a="1"/>
  <c r="CE25" i="9" s="1"/>
  <c r="CC25" i="9" a="1"/>
  <c r="CC25" i="9" s="1"/>
  <c r="CA25" i="9" a="1"/>
  <c r="CA25" i="9" s="1"/>
  <c r="N25" i="10" s="1"/>
  <c r="CF25" i="9" a="1"/>
  <c r="CF25" i="9" s="1"/>
  <c r="CD25" i="9" a="1"/>
  <c r="CD25" i="9" s="1"/>
  <c r="CB25" i="9" a="1"/>
  <c r="CB25" i="9" s="1"/>
  <c r="GW23" i="9" a="1"/>
  <c r="GW23" i="9" s="1"/>
  <c r="O23" i="15" s="1"/>
  <c r="GU23" i="9" a="1"/>
  <c r="GU23" i="9" s="1"/>
  <c r="GS23" i="9" a="1"/>
  <c r="GS23" i="9" s="1"/>
  <c r="GQ23" i="9" a="1"/>
  <c r="GQ23" i="9" s="1"/>
  <c r="AA23" i="10" s="1"/>
  <c r="AC26" i="8" s="1"/>
  <c r="GV23" i="9" a="1"/>
  <c r="GV23" i="9" s="1"/>
  <c r="GT23" i="9" a="1"/>
  <c r="GT23" i="9" s="1"/>
  <c r="AE23" i="14" s="1"/>
  <c r="GR23" i="9" a="1"/>
  <c r="GR23" i="9" s="1"/>
  <c r="AE26" i="8"/>
  <c r="AM26" i="8" s="1"/>
  <c r="AN26" i="8" s="1"/>
  <c r="T25" i="3" s="1"/>
  <c r="R25" i="3" s="1"/>
  <c r="BQ23" i="9" a="1"/>
  <c r="BQ23" i="9" s="1"/>
  <c r="F23" i="15" s="1"/>
  <c r="BO23" i="9" a="1"/>
  <c r="BO23" i="9" s="1"/>
  <c r="BM23" i="9" a="1"/>
  <c r="BM23" i="9" s="1"/>
  <c r="BK23" i="9" a="1"/>
  <c r="BK23" i="9" s="1"/>
  <c r="L23" i="10" s="1"/>
  <c r="BP23" i="9" a="1"/>
  <c r="BP23" i="9" s="1"/>
  <c r="BN23" i="9" a="1"/>
  <c r="BN23" i="9" s="1"/>
  <c r="J23" i="14" s="1"/>
  <c r="K23" i="14" s="1"/>
  <c r="BL23" i="9" a="1"/>
  <c r="BL23" i="9" s="1"/>
  <c r="FY22" i="9" a="1"/>
  <c r="FY22" i="9" s="1"/>
  <c r="FW22" i="9" a="1"/>
  <c r="FW22" i="9" s="1"/>
  <c r="FU22" i="9" a="1"/>
  <c r="FU22" i="9" s="1"/>
  <c r="FS22" i="9" a="1"/>
  <c r="FS22" i="9" s="1"/>
  <c r="X22" i="10" s="1"/>
  <c r="FX22" i="9" a="1"/>
  <c r="FX22" i="9" s="1"/>
  <c r="FV22" i="9" a="1"/>
  <c r="FV22" i="9" s="1"/>
  <c r="FT22" i="9" a="1"/>
  <c r="FT22" i="9" s="1"/>
  <c r="V22" i="10"/>
  <c r="Y25" i="8"/>
  <c r="Z25" i="8" s="1"/>
  <c r="BY22" i="9" a="1"/>
  <c r="BY22" i="9" s="1"/>
  <c r="BW22" i="9" a="1"/>
  <c r="BW22" i="9" s="1"/>
  <c r="BU22" i="9" a="1"/>
  <c r="BU22" i="9" s="1"/>
  <c r="BS22" i="9" a="1"/>
  <c r="BS22" i="9" s="1"/>
  <c r="M22" i="10" s="1"/>
  <c r="BX22" i="9" a="1"/>
  <c r="BX22" i="9" s="1"/>
  <c r="BV22" i="9" a="1"/>
  <c r="BV22" i="9" s="1"/>
  <c r="BT22" i="9" a="1"/>
  <c r="BT22" i="9" s="1"/>
  <c r="HM21" i="9" a="1"/>
  <c r="HM21" i="9" s="1"/>
  <c r="Q21" i="15" s="1"/>
  <c r="HK21" i="9" a="1"/>
  <c r="HK21" i="9" s="1"/>
  <c r="HI21" i="9" a="1"/>
  <c r="HI21" i="9" s="1"/>
  <c r="HG21" i="9" a="1"/>
  <c r="HG21" i="9" s="1"/>
  <c r="AC21" i="10" s="1"/>
  <c r="AF24" i="8" s="1"/>
  <c r="AH24" i="8" s="1"/>
  <c r="HL21" i="9" a="1"/>
  <c r="HL21" i="9" s="1"/>
  <c r="HJ21" i="9" a="1"/>
  <c r="HJ21" i="9" s="1"/>
  <c r="AH21" i="14" s="1"/>
  <c r="AJ21" i="14" s="1"/>
  <c r="HH21" i="9" a="1"/>
  <c r="HH21" i="9" s="1"/>
  <c r="CG21" i="9" a="1"/>
  <c r="CG21" i="9" s="1"/>
  <c r="CE21" i="9" a="1"/>
  <c r="CE21" i="9" s="1"/>
  <c r="CC21" i="9" a="1"/>
  <c r="CC21" i="9" s="1"/>
  <c r="CA21" i="9" a="1"/>
  <c r="CA21" i="9" s="1"/>
  <c r="N21" i="10" s="1"/>
  <c r="CF21" i="9" a="1"/>
  <c r="CF21" i="9" s="1"/>
  <c r="CD21" i="9" a="1"/>
  <c r="CD21" i="9" s="1"/>
  <c r="CB21" i="9" a="1"/>
  <c r="CB21" i="9" s="1"/>
  <c r="GW19" i="9" a="1"/>
  <c r="GW19" i="9" s="1"/>
  <c r="O19" i="15" s="1"/>
  <c r="GU19" i="9" a="1"/>
  <c r="GU19" i="9" s="1"/>
  <c r="GS19" i="9" a="1"/>
  <c r="GS19" i="9" s="1"/>
  <c r="GQ19" i="9" a="1"/>
  <c r="GQ19" i="9" s="1"/>
  <c r="AA19" i="10" s="1"/>
  <c r="AC22" i="8" s="1"/>
  <c r="GV19" i="9" a="1"/>
  <c r="GV19" i="9" s="1"/>
  <c r="GT19" i="9" a="1"/>
  <c r="GT19" i="9" s="1"/>
  <c r="AE19" i="14" s="1"/>
  <c r="AG19" i="14" s="1"/>
  <c r="AB19" i="14" s="1"/>
  <c r="Z19" i="14" s="1"/>
  <c r="S19" i="14" s="1"/>
  <c r="GR19" i="9" a="1"/>
  <c r="GR19" i="9" s="1"/>
  <c r="AE22" i="8"/>
  <c r="AM22" i="8" s="1"/>
  <c r="AN22" i="8" s="1"/>
  <c r="T21" i="3" s="1"/>
  <c r="BQ19" i="9" a="1"/>
  <c r="BQ19" i="9" s="1"/>
  <c r="F19" i="15" s="1"/>
  <c r="BO19" i="9" a="1"/>
  <c r="BO19" i="9" s="1"/>
  <c r="BM19" i="9" a="1"/>
  <c r="BM19" i="9" s="1"/>
  <c r="BK19" i="9" a="1"/>
  <c r="BK19" i="9" s="1"/>
  <c r="L19" i="10" s="1"/>
  <c r="BP19" i="9" a="1"/>
  <c r="BP19" i="9" s="1"/>
  <c r="BN19" i="9" a="1"/>
  <c r="BN19" i="9" s="1"/>
  <c r="J19" i="14" s="1"/>
  <c r="K19" i="14" s="1"/>
  <c r="BL19" i="9" a="1"/>
  <c r="BL19" i="9" s="1"/>
  <c r="FY18" i="9" a="1"/>
  <c r="FY18" i="9" s="1"/>
  <c r="FW18" i="9" a="1"/>
  <c r="FW18" i="9" s="1"/>
  <c r="FU18" i="9" a="1"/>
  <c r="FU18" i="9" s="1"/>
  <c r="FS18" i="9" a="1"/>
  <c r="FS18" i="9" s="1"/>
  <c r="X18" i="10" s="1"/>
  <c r="FX18" i="9" a="1"/>
  <c r="FX18" i="9" s="1"/>
  <c r="FV18" i="9" a="1"/>
  <c r="FV18" i="9" s="1"/>
  <c r="FT18" i="9" a="1"/>
  <c r="FT18" i="9" s="1"/>
  <c r="V18" i="10"/>
  <c r="Y21" i="8"/>
  <c r="Z21" i="8" s="1"/>
  <c r="BY18" i="9" a="1"/>
  <c r="BY18" i="9" s="1"/>
  <c r="BW18" i="9" a="1"/>
  <c r="BW18" i="9" s="1"/>
  <c r="BU18" i="9" a="1"/>
  <c r="BU18" i="9" s="1"/>
  <c r="BS18" i="9" a="1"/>
  <c r="BS18" i="9" s="1"/>
  <c r="M18" i="10" s="1"/>
  <c r="BX18" i="9" a="1"/>
  <c r="BX18" i="9" s="1"/>
  <c r="BV18" i="9" a="1"/>
  <c r="BV18" i="9" s="1"/>
  <c r="BT18" i="9" a="1"/>
  <c r="BT18" i="9" s="1"/>
  <c r="HM17" i="9" a="1"/>
  <c r="HM17" i="9" s="1"/>
  <c r="Q17" i="15" s="1"/>
  <c r="HK17" i="9" a="1"/>
  <c r="HK17" i="9" s="1"/>
  <c r="HI17" i="9" a="1"/>
  <c r="HI17" i="9" s="1"/>
  <c r="HG17" i="9" a="1"/>
  <c r="HG17" i="9" s="1"/>
  <c r="AC17" i="10" s="1"/>
  <c r="AF20" i="8" s="1"/>
  <c r="AH20" i="8" s="1"/>
  <c r="HL17" i="9" a="1"/>
  <c r="HL17" i="9" s="1"/>
  <c r="HJ17" i="9" a="1"/>
  <c r="HJ17" i="9" s="1"/>
  <c r="AH17" i="14" s="1"/>
  <c r="AJ17" i="14" s="1"/>
  <c r="HH17" i="9" a="1"/>
  <c r="HH17" i="9" s="1"/>
  <c r="CG17" i="9" a="1"/>
  <c r="CG17" i="9" s="1"/>
  <c r="CE17" i="9" a="1"/>
  <c r="CE17" i="9" s="1"/>
  <c r="CC17" i="9" a="1"/>
  <c r="CC17" i="9" s="1"/>
  <c r="CA17" i="9" a="1"/>
  <c r="CA17" i="9" s="1"/>
  <c r="N17" i="10" s="1"/>
  <c r="CF17" i="9" a="1"/>
  <c r="CF17" i="9" s="1"/>
  <c r="CD17" i="9" a="1"/>
  <c r="CD17" i="9" s="1"/>
  <c r="CB17" i="9" a="1"/>
  <c r="CB17" i="9" s="1"/>
  <c r="GV15" i="9" a="1"/>
  <c r="GV15" i="9" s="1"/>
  <c r="GT15" i="9" a="1"/>
  <c r="GT15" i="9" s="1"/>
  <c r="AE15" i="14" s="1"/>
  <c r="AG15" i="14" s="1"/>
  <c r="GR15" i="9" a="1"/>
  <c r="GR15" i="9" s="1"/>
  <c r="GU15" i="9" a="1"/>
  <c r="GU15" i="9" s="1"/>
  <c r="GW15" i="9" a="1"/>
  <c r="GW15" i="9" s="1"/>
  <c r="O15" i="15" s="1"/>
  <c r="GQ15" i="9" a="1"/>
  <c r="GQ15" i="9" s="1"/>
  <c r="AA15" i="10" s="1"/>
  <c r="AC18" i="8" s="1"/>
  <c r="GS15" i="9" a="1"/>
  <c r="GS15" i="9" s="1"/>
  <c r="BP15" i="9" a="1"/>
  <c r="BP15" i="9" s="1"/>
  <c r="BN15" i="9" a="1"/>
  <c r="BN15" i="9" s="1"/>
  <c r="J15" i="14" s="1"/>
  <c r="K15" i="14" s="1"/>
  <c r="BL15" i="9" a="1"/>
  <c r="BL15" i="9" s="1"/>
  <c r="BK15" i="9" a="1"/>
  <c r="BK15" i="9" s="1"/>
  <c r="L15" i="10" s="1"/>
  <c r="BM15" i="9" a="1"/>
  <c r="BM15" i="9" s="1"/>
  <c r="BO15" i="9" a="1"/>
  <c r="BO15" i="9" s="1"/>
  <c r="BQ15" i="9" a="1"/>
  <c r="BQ15" i="9" s="1"/>
  <c r="F15" i="15" s="1"/>
  <c r="FP11" i="9" a="1"/>
  <c r="FP11" i="9" s="1"/>
  <c r="FN11" i="9" a="1"/>
  <c r="FN11" i="9" s="1"/>
  <c r="FL11" i="9" a="1"/>
  <c r="FL11" i="9" s="1"/>
  <c r="FQ11" i="9" a="1"/>
  <c r="FQ11" i="9" s="1"/>
  <c r="FK11" i="9" a="1"/>
  <c r="FK11" i="9" s="1"/>
  <c r="W11" i="10" s="1"/>
  <c r="FM11" i="9" a="1"/>
  <c r="FM11" i="9" s="1"/>
  <c r="FO11" i="9" a="1"/>
  <c r="FO11" i="9" s="1"/>
  <c r="AJ11" i="9" a="1"/>
  <c r="AJ11" i="9" s="1"/>
  <c r="AH11" i="9" a="1"/>
  <c r="AH11" i="9" s="1"/>
  <c r="H11" i="14" s="1"/>
  <c r="L11" i="14" s="1"/>
  <c r="D11" i="14" s="1"/>
  <c r="AF11" i="9" a="1"/>
  <c r="AF11" i="9" s="1"/>
  <c r="AI11" i="9" a="1"/>
  <c r="AI11" i="9" s="1"/>
  <c r="AK11" i="9" a="1"/>
  <c r="AK11" i="9" s="1"/>
  <c r="D11" i="15" s="1"/>
  <c r="AE11" i="9" a="1"/>
  <c r="AE11" i="9" s="1"/>
  <c r="H11" i="10" s="1"/>
  <c r="AG11" i="9" a="1"/>
  <c r="AG11" i="9" s="1"/>
  <c r="K48" i="14"/>
  <c r="L48" i="14" s="1"/>
  <c r="D48" i="14" s="1"/>
  <c r="AL43" i="8"/>
  <c r="EK39" i="9" a="1"/>
  <c r="EK39" i="9" s="1"/>
  <c r="J39" i="15" s="1"/>
  <c r="EI39" i="9" a="1"/>
  <c r="EI39" i="9" s="1"/>
  <c r="EG39" i="9" a="1"/>
  <c r="EG39" i="9" s="1"/>
  <c r="EE39" i="9" a="1"/>
  <c r="EE39" i="9" s="1"/>
  <c r="T39" i="10" s="1"/>
  <c r="I42" i="7" s="1"/>
  <c r="EJ39" i="9" a="1"/>
  <c r="EJ39" i="9" s="1"/>
  <c r="EF39" i="9" a="1"/>
  <c r="EF39" i="9" s="1"/>
  <c r="EH39" i="9" a="1"/>
  <c r="EH39" i="9" s="1"/>
  <c r="Q39" i="14" s="1"/>
  <c r="CF39" i="9" a="1"/>
  <c r="CF39" i="9" s="1"/>
  <c r="CD39" i="9" a="1"/>
  <c r="CD39" i="9" s="1"/>
  <c r="CB39" i="9" a="1"/>
  <c r="CB39" i="9" s="1"/>
  <c r="CG39" i="9" a="1"/>
  <c r="CG39" i="9" s="1"/>
  <c r="CC39" i="9" a="1"/>
  <c r="CC39" i="9" s="1"/>
  <c r="CE39" i="9" a="1"/>
  <c r="CE39" i="9" s="1"/>
  <c r="CA39" i="9" a="1"/>
  <c r="CA39" i="9" s="1"/>
  <c r="N39" i="10" s="1"/>
  <c r="HL39" i="9" a="1"/>
  <c r="HL39" i="9" s="1"/>
  <c r="HJ39" i="9" a="1"/>
  <c r="HJ39" i="9" s="1"/>
  <c r="AH39" i="14" s="1"/>
  <c r="AJ39" i="14" s="1"/>
  <c r="HH39" i="9" a="1"/>
  <c r="HH39" i="9" s="1"/>
  <c r="HM39" i="9" a="1"/>
  <c r="HM39" i="9" s="1"/>
  <c r="Q39" i="15" s="1"/>
  <c r="HI39" i="9" a="1"/>
  <c r="HI39" i="9" s="1"/>
  <c r="HK39" i="9" a="1"/>
  <c r="HK39" i="9" s="1"/>
  <c r="HG39" i="9" a="1"/>
  <c r="HG39" i="9" s="1"/>
  <c r="AC39" i="10" s="1"/>
  <c r="AF42" i="8" s="1"/>
  <c r="CN39" i="9" a="1"/>
  <c r="CN39" i="9" s="1"/>
  <c r="CL39" i="9" a="1"/>
  <c r="CL39" i="9" s="1"/>
  <c r="CJ39" i="9" a="1"/>
  <c r="CJ39" i="9" s="1"/>
  <c r="CM39" i="9" a="1"/>
  <c r="CM39" i="9" s="1"/>
  <c r="CI39" i="9" a="1"/>
  <c r="CI39" i="9" s="1"/>
  <c r="O39" i="10" s="1"/>
  <c r="CO39" i="9" a="1"/>
  <c r="CO39" i="9" s="1"/>
  <c r="CK39" i="9" a="1"/>
  <c r="CK39" i="9" s="1"/>
  <c r="HT39" i="9" a="1"/>
  <c r="HT39" i="9" s="1"/>
  <c r="HR39" i="9" a="1"/>
  <c r="HR39" i="9" s="1"/>
  <c r="AI39" i="14" s="1"/>
  <c r="HP39" i="9" a="1"/>
  <c r="HP39" i="9" s="1"/>
  <c r="HS39" i="9" a="1"/>
  <c r="HS39" i="9" s="1"/>
  <c r="HO39" i="9" a="1"/>
  <c r="HO39" i="9" s="1"/>
  <c r="AD39" i="10" s="1"/>
  <c r="AG42" i="8" s="1"/>
  <c r="HU39" i="9" a="1"/>
  <c r="HU39" i="9" s="1"/>
  <c r="R39" i="15" s="1"/>
  <c r="HQ39" i="9" a="1"/>
  <c r="HQ39" i="9" s="1"/>
  <c r="CE36" i="9" a="1"/>
  <c r="CE36" i="9" s="1"/>
  <c r="CB36" i="9" a="1"/>
  <c r="CB36" i="9" s="1"/>
  <c r="CG36" i="9" a="1"/>
  <c r="CG36" i="9" s="1"/>
  <c r="CD36" i="9" a="1"/>
  <c r="CD36" i="9" s="1"/>
  <c r="CF36" i="9" a="1"/>
  <c r="CF36" i="9" s="1"/>
  <c r="CA36" i="9" a="1"/>
  <c r="CA36" i="9" s="1"/>
  <c r="N36" i="10" s="1"/>
  <c r="CC36" i="9" a="1"/>
  <c r="CC36" i="9" s="1"/>
  <c r="BX36" i="9" a="1"/>
  <c r="BX36" i="9" s="1"/>
  <c r="BV36" i="9" a="1"/>
  <c r="BV36" i="9" s="1"/>
  <c r="BT36" i="9" a="1"/>
  <c r="BT36" i="9" s="1"/>
  <c r="BY36" i="9" a="1"/>
  <c r="BY36" i="9" s="1"/>
  <c r="BS36" i="9" a="1"/>
  <c r="BS36" i="9" s="1"/>
  <c r="M36" i="10" s="1"/>
  <c r="BU36" i="9" a="1"/>
  <c r="BU36" i="9" s="1"/>
  <c r="BW36" i="9" a="1"/>
  <c r="BW36" i="9" s="1"/>
  <c r="FX36" i="9" a="1"/>
  <c r="FX36" i="9" s="1"/>
  <c r="FV36" i="9" a="1"/>
  <c r="FV36" i="9" s="1"/>
  <c r="FT36" i="9" a="1"/>
  <c r="FT36" i="9" s="1"/>
  <c r="FS36" i="9" a="1"/>
  <c r="FS36" i="9" s="1"/>
  <c r="X36" i="10" s="1"/>
  <c r="FU36" i="9" a="1"/>
  <c r="FU36" i="9" s="1"/>
  <c r="FW36" i="9" a="1"/>
  <c r="FW36" i="9" s="1"/>
  <c r="FY36" i="9" a="1"/>
  <c r="FY36" i="9" s="1"/>
  <c r="AL38" i="8"/>
  <c r="G33" i="14"/>
  <c r="FQ32" i="9" a="1"/>
  <c r="FQ32" i="9" s="1"/>
  <c r="FO32" i="9" a="1"/>
  <c r="FO32" i="9" s="1"/>
  <c r="FM32" i="9" a="1"/>
  <c r="FM32" i="9" s="1"/>
  <c r="FK32" i="9" a="1"/>
  <c r="FK32" i="9" s="1"/>
  <c r="W32" i="10" s="1"/>
  <c r="FP32" i="9" a="1"/>
  <c r="FP32" i="9" s="1"/>
  <c r="FN32" i="9" a="1"/>
  <c r="FN32" i="9" s="1"/>
  <c r="FL32" i="9" a="1"/>
  <c r="FL32" i="9" s="1"/>
  <c r="AK32" i="9" a="1"/>
  <c r="AK32" i="9" s="1"/>
  <c r="D32" i="15" s="1"/>
  <c r="AI32" i="9" a="1"/>
  <c r="AI32" i="9" s="1"/>
  <c r="AG32" i="9" a="1"/>
  <c r="AG32" i="9" s="1"/>
  <c r="AE32" i="9" a="1"/>
  <c r="AE32" i="9" s="1"/>
  <c r="H32" i="10" s="1"/>
  <c r="AJ32" i="9" a="1"/>
  <c r="AJ32" i="9" s="1"/>
  <c r="AH32" i="9" a="1"/>
  <c r="AH32" i="9" s="1"/>
  <c r="H32" i="14" s="1"/>
  <c r="AF32" i="9" a="1"/>
  <c r="AF32" i="9" s="1"/>
  <c r="AG30" i="14"/>
  <c r="G29" i="14"/>
  <c r="FQ28" i="9" a="1"/>
  <c r="FQ28" i="9" s="1"/>
  <c r="FO28" i="9" a="1"/>
  <c r="FO28" i="9" s="1"/>
  <c r="FM28" i="9" a="1"/>
  <c r="FM28" i="9" s="1"/>
  <c r="FK28" i="9" a="1"/>
  <c r="FK28" i="9" s="1"/>
  <c r="W28" i="10" s="1"/>
  <c r="FP28" i="9" a="1"/>
  <c r="FP28" i="9" s="1"/>
  <c r="FN28" i="9" a="1"/>
  <c r="FN28" i="9" s="1"/>
  <c r="FL28" i="9" a="1"/>
  <c r="FL28" i="9" s="1"/>
  <c r="AK28" i="9" a="1"/>
  <c r="AK28" i="9" s="1"/>
  <c r="D28" i="15" s="1"/>
  <c r="AI28" i="9" a="1"/>
  <c r="AI28" i="9" s="1"/>
  <c r="AG28" i="9" a="1"/>
  <c r="AG28" i="9" s="1"/>
  <c r="AE28" i="9" a="1"/>
  <c r="AE28" i="9" s="1"/>
  <c r="H28" i="10" s="1"/>
  <c r="AJ28" i="9" a="1"/>
  <c r="AJ28" i="9" s="1"/>
  <c r="AH28" i="9" a="1"/>
  <c r="AH28" i="9" s="1"/>
  <c r="H28" i="14" s="1"/>
  <c r="L28" i="14" s="1"/>
  <c r="AF28" i="9" a="1"/>
  <c r="AF28" i="9" s="1"/>
  <c r="FQ24" i="9" a="1"/>
  <c r="FQ24" i="9" s="1"/>
  <c r="FO24" i="9" a="1"/>
  <c r="FO24" i="9" s="1"/>
  <c r="FM24" i="9" a="1"/>
  <c r="FM24" i="9" s="1"/>
  <c r="FK24" i="9" a="1"/>
  <c r="FK24" i="9" s="1"/>
  <c r="W24" i="10" s="1"/>
  <c r="FP24" i="9" a="1"/>
  <c r="FP24" i="9" s="1"/>
  <c r="FN24" i="9" a="1"/>
  <c r="FN24" i="9" s="1"/>
  <c r="FL24" i="9" a="1"/>
  <c r="FL24" i="9" s="1"/>
  <c r="CO24" i="9" a="1"/>
  <c r="CO24" i="9" s="1"/>
  <c r="CM24" i="9" a="1"/>
  <c r="CM24" i="9" s="1"/>
  <c r="CK24" i="9" a="1"/>
  <c r="CK24" i="9" s="1"/>
  <c r="CI24" i="9" a="1"/>
  <c r="CI24" i="9" s="1"/>
  <c r="O24" i="10" s="1"/>
  <c r="CN24" i="9" a="1"/>
  <c r="CN24" i="9" s="1"/>
  <c r="CL24" i="9" a="1"/>
  <c r="CL24" i="9" s="1"/>
  <c r="CJ24" i="9" a="1"/>
  <c r="CJ24" i="9" s="1"/>
  <c r="HU24" i="9" a="1"/>
  <c r="HU24" i="9" s="1"/>
  <c r="R24" i="15" s="1"/>
  <c r="HS24" i="9" a="1"/>
  <c r="HS24" i="9" s="1"/>
  <c r="HQ24" i="9" a="1"/>
  <c r="HQ24" i="9" s="1"/>
  <c r="HO24" i="9" a="1"/>
  <c r="HO24" i="9" s="1"/>
  <c r="AD24" i="10" s="1"/>
  <c r="AG27" i="8" s="1"/>
  <c r="HT24" i="9" a="1"/>
  <c r="HT24" i="9" s="1"/>
  <c r="HR24" i="9" a="1"/>
  <c r="HR24" i="9" s="1"/>
  <c r="AI24" i="14" s="1"/>
  <c r="HP24" i="9" a="1"/>
  <c r="HP24" i="9" s="1"/>
  <c r="DT24" i="9" a="1"/>
  <c r="DT24" i="9" s="1"/>
  <c r="DR24" i="9" a="1"/>
  <c r="DR24" i="9" s="1"/>
  <c r="O24" i="14" s="1"/>
  <c r="DP24" i="9" a="1"/>
  <c r="DP24" i="9" s="1"/>
  <c r="DS24" i="9" a="1"/>
  <c r="DS24" i="9" s="1"/>
  <c r="DQ24" i="9" a="1"/>
  <c r="DQ24" i="9" s="1"/>
  <c r="DO24" i="9" a="1"/>
  <c r="DO24" i="9" s="1"/>
  <c r="R24" i="10" s="1"/>
  <c r="G27" i="7" s="1"/>
  <c r="M27" i="7" s="1"/>
  <c r="DU24" i="9" a="1"/>
  <c r="DU24" i="9" s="1"/>
  <c r="H24" i="15" s="1"/>
  <c r="IR24" i="9" a="1"/>
  <c r="IR24" i="9" s="1"/>
  <c r="IP24" i="9" a="1"/>
  <c r="IP24" i="9" s="1"/>
  <c r="AM24" i="14" s="1"/>
  <c r="IN24" i="9" a="1"/>
  <c r="IN24" i="9" s="1"/>
  <c r="IQ24" i="9" a="1"/>
  <c r="IQ24" i="9" s="1"/>
  <c r="IO24" i="9" a="1"/>
  <c r="IO24" i="9" s="1"/>
  <c r="IM24" i="9" a="1"/>
  <c r="IM24" i="9" s="1"/>
  <c r="AG24" i="10" s="1"/>
  <c r="AK27" i="8" s="1"/>
  <c r="IS24" i="9" a="1"/>
  <c r="IS24" i="9" s="1"/>
  <c r="U24" i="15" s="1"/>
  <c r="HD24" i="9" a="1"/>
  <c r="HD24" i="9" s="1"/>
  <c r="HB24" i="9" a="1"/>
  <c r="HB24" i="9" s="1"/>
  <c r="AF24" i="14" s="1"/>
  <c r="GZ24" i="9" a="1"/>
  <c r="GZ24" i="9" s="1"/>
  <c r="HE24" i="9" a="1"/>
  <c r="HE24" i="9" s="1"/>
  <c r="P24" i="15" s="1"/>
  <c r="HC24" i="9" a="1"/>
  <c r="HC24" i="9" s="1"/>
  <c r="HA24" i="9" a="1"/>
  <c r="HA24" i="9" s="1"/>
  <c r="GY24" i="9" a="1"/>
  <c r="GY24" i="9" s="1"/>
  <c r="AB24" i="10" s="1"/>
  <c r="AD27" i="8" s="1"/>
  <c r="FQ20" i="9" a="1"/>
  <c r="FQ20" i="9" s="1"/>
  <c r="FO20" i="9" a="1"/>
  <c r="FO20" i="9" s="1"/>
  <c r="FM20" i="9" a="1"/>
  <c r="FM20" i="9" s="1"/>
  <c r="FK20" i="9" a="1"/>
  <c r="FK20" i="9" s="1"/>
  <c r="W20" i="10" s="1"/>
  <c r="FP20" i="9" a="1"/>
  <c r="FP20" i="9" s="1"/>
  <c r="FN20" i="9" a="1"/>
  <c r="FN20" i="9" s="1"/>
  <c r="FL20" i="9" a="1"/>
  <c r="FL20" i="9" s="1"/>
  <c r="CO20" i="9" a="1"/>
  <c r="CO20" i="9" s="1"/>
  <c r="CM20" i="9" a="1"/>
  <c r="CM20" i="9" s="1"/>
  <c r="CK20" i="9" a="1"/>
  <c r="CK20" i="9" s="1"/>
  <c r="CI20" i="9" a="1"/>
  <c r="CI20" i="9" s="1"/>
  <c r="O20" i="10" s="1"/>
  <c r="CN20" i="9" a="1"/>
  <c r="CN20" i="9" s="1"/>
  <c r="CL20" i="9" a="1"/>
  <c r="CL20" i="9" s="1"/>
  <c r="CJ20" i="9" a="1"/>
  <c r="CJ20" i="9" s="1"/>
  <c r="HU20" i="9" a="1"/>
  <c r="HU20" i="9" s="1"/>
  <c r="R20" i="15" s="1"/>
  <c r="HS20" i="9" a="1"/>
  <c r="HS20" i="9" s="1"/>
  <c r="HQ20" i="9" a="1"/>
  <c r="HQ20" i="9" s="1"/>
  <c r="HO20" i="9" a="1"/>
  <c r="HO20" i="9" s="1"/>
  <c r="AD20" i="10" s="1"/>
  <c r="AG23" i="8" s="1"/>
  <c r="HT20" i="9" a="1"/>
  <c r="HT20" i="9" s="1"/>
  <c r="HR20" i="9" a="1"/>
  <c r="HR20" i="9" s="1"/>
  <c r="AI20" i="14" s="1"/>
  <c r="HP20" i="9" a="1"/>
  <c r="HP20" i="9" s="1"/>
  <c r="DT20" i="9" a="1"/>
  <c r="DT20" i="9" s="1"/>
  <c r="DR20" i="9" a="1"/>
  <c r="DR20" i="9" s="1"/>
  <c r="O20" i="14" s="1"/>
  <c r="DP20" i="9" a="1"/>
  <c r="DP20" i="9" s="1"/>
  <c r="DS20" i="9" a="1"/>
  <c r="DS20" i="9" s="1"/>
  <c r="DQ20" i="9" a="1"/>
  <c r="DQ20" i="9" s="1"/>
  <c r="DO20" i="9" a="1"/>
  <c r="DO20" i="9" s="1"/>
  <c r="R20" i="10" s="1"/>
  <c r="G23" i="7" s="1"/>
  <c r="M23" i="7" s="1"/>
  <c r="DU20" i="9" a="1"/>
  <c r="DU20" i="9" s="1"/>
  <c r="H20" i="15" s="1"/>
  <c r="IR20" i="9" a="1"/>
  <c r="IR20" i="9" s="1"/>
  <c r="IP20" i="9" a="1"/>
  <c r="IP20" i="9" s="1"/>
  <c r="AM20" i="14" s="1"/>
  <c r="IN20" i="9" a="1"/>
  <c r="IN20" i="9" s="1"/>
  <c r="IQ20" i="9" a="1"/>
  <c r="IQ20" i="9" s="1"/>
  <c r="IO20" i="9" a="1"/>
  <c r="IO20" i="9" s="1"/>
  <c r="IM20" i="9" a="1"/>
  <c r="IM20" i="9" s="1"/>
  <c r="AG20" i="10" s="1"/>
  <c r="AK23" i="8" s="1"/>
  <c r="IS20" i="9" a="1"/>
  <c r="IS20" i="9" s="1"/>
  <c r="U20" i="15" s="1"/>
  <c r="HD20" i="9" a="1"/>
  <c r="HD20" i="9" s="1"/>
  <c r="HB20" i="9" a="1"/>
  <c r="HB20" i="9" s="1"/>
  <c r="AF20" i="14" s="1"/>
  <c r="GZ20" i="9" a="1"/>
  <c r="GZ20" i="9" s="1"/>
  <c r="HE20" i="9" a="1"/>
  <c r="HE20" i="9" s="1"/>
  <c r="P20" i="15" s="1"/>
  <c r="HC20" i="9" a="1"/>
  <c r="HC20" i="9" s="1"/>
  <c r="HA20" i="9" a="1"/>
  <c r="HA20" i="9" s="1"/>
  <c r="GY20" i="9" a="1"/>
  <c r="GY20" i="9" s="1"/>
  <c r="AB20" i="10" s="1"/>
  <c r="AD23" i="8" s="1"/>
  <c r="N18" i="7"/>
  <c r="II13" i="9" a="1"/>
  <c r="II13" i="9" s="1"/>
  <c r="IK13" i="9" a="1"/>
  <c r="IK13" i="9" s="1"/>
  <c r="T13" i="15" s="1"/>
  <c r="IF13" i="9" a="1"/>
  <c r="IF13" i="9" s="1"/>
  <c r="IH13" i="9" a="1"/>
  <c r="IH13" i="9" s="1"/>
  <c r="AL13" i="14" s="1"/>
  <c r="IE13" i="9" a="1"/>
  <c r="IE13" i="9" s="1"/>
  <c r="AF13" i="10" s="1"/>
  <c r="AJ16" i="8" s="1"/>
  <c r="IJ13" i="9" a="1"/>
  <c r="IJ13" i="9" s="1"/>
  <c r="IG13" i="9" a="1"/>
  <c r="IG13" i="9" s="1"/>
  <c r="CK13" i="9" a="1"/>
  <c r="CK13" i="9" s="1"/>
  <c r="CM13" i="9" a="1"/>
  <c r="CM13" i="9" s="1"/>
  <c r="CJ13" i="9" a="1"/>
  <c r="CJ13" i="9" s="1"/>
  <c r="CO13" i="9" a="1"/>
  <c r="CO13" i="9" s="1"/>
  <c r="CL13" i="9" a="1"/>
  <c r="CL13" i="9" s="1"/>
  <c r="CN13" i="9" a="1"/>
  <c r="CN13" i="9" s="1"/>
  <c r="CI13" i="9" a="1"/>
  <c r="CI13" i="9" s="1"/>
  <c r="O13" i="10" s="1"/>
  <c r="CF13" i="9" a="1"/>
  <c r="CF13" i="9" s="1"/>
  <c r="CD13" i="9" a="1"/>
  <c r="CD13" i="9" s="1"/>
  <c r="CB13" i="9" a="1"/>
  <c r="CB13" i="9" s="1"/>
  <c r="CE13" i="9" a="1"/>
  <c r="CE13" i="9" s="1"/>
  <c r="CG13" i="9" a="1"/>
  <c r="CG13" i="9" s="1"/>
  <c r="CA13" i="9" a="1"/>
  <c r="CA13" i="9" s="1"/>
  <c r="N13" i="10" s="1"/>
  <c r="CC13" i="9" a="1"/>
  <c r="CC13" i="9" s="1"/>
  <c r="HL13" i="9" a="1"/>
  <c r="HL13" i="9" s="1"/>
  <c r="HJ13" i="9" a="1"/>
  <c r="HJ13" i="9" s="1"/>
  <c r="AH13" i="14" s="1"/>
  <c r="HH13" i="9" a="1"/>
  <c r="HH13" i="9" s="1"/>
  <c r="HG13" i="9" a="1"/>
  <c r="HG13" i="9" s="1"/>
  <c r="AC13" i="10" s="1"/>
  <c r="AF16" i="8" s="1"/>
  <c r="HI13" i="9" a="1"/>
  <c r="HI13" i="9" s="1"/>
  <c r="HK13" i="9" a="1"/>
  <c r="HK13" i="9" s="1"/>
  <c r="HM13" i="9" a="1"/>
  <c r="HM13" i="9" s="1"/>
  <c r="Q13" i="15" s="1"/>
  <c r="N26" i="7"/>
  <c r="AH25" i="8"/>
  <c r="AE25" i="8"/>
  <c r="M25" i="7"/>
  <c r="P21" i="14"/>
  <c r="DB21" i="9"/>
  <c r="AK16" i="9" a="1"/>
  <c r="AK16" i="9" s="1"/>
  <c r="D16" i="15" s="1"/>
  <c r="AI16" i="9" a="1"/>
  <c r="AI16" i="9" s="1"/>
  <c r="AG16" i="9" a="1"/>
  <c r="AG16" i="9" s="1"/>
  <c r="AE16" i="9" a="1"/>
  <c r="AE16" i="9" s="1"/>
  <c r="H16" i="10" s="1"/>
  <c r="AH16" i="9" a="1"/>
  <c r="AH16" i="9" s="1"/>
  <c r="H16" i="14" s="1"/>
  <c r="AJ16" i="9" a="1"/>
  <c r="AJ16" i="9" s="1"/>
  <c r="AF16" i="9" a="1"/>
  <c r="AF16" i="9" s="1"/>
  <c r="CV14" i="9" a="1"/>
  <c r="CV14" i="9" s="1"/>
  <c r="CS14" i="9" a="1"/>
  <c r="CS14" i="9" s="1"/>
  <c r="CU14" i="9" a="1"/>
  <c r="CU14" i="9" s="1"/>
  <c r="CW14" i="9" a="1"/>
  <c r="CW14" i="9" s="1"/>
  <c r="CR14" i="9" a="1"/>
  <c r="CR14" i="9" s="1"/>
  <c r="CT14" i="9" a="1"/>
  <c r="CT14" i="9" s="1"/>
  <c r="CQ14" i="9" a="1"/>
  <c r="CQ14" i="9" s="1"/>
  <c r="P14" i="10" s="1"/>
  <c r="EB13" i="9" a="1"/>
  <c r="EB13" i="9" s="1"/>
  <c r="DD13" i="9" s="1"/>
  <c r="DW13" i="9" a="1"/>
  <c r="DW13" i="9" s="1"/>
  <c r="DY13" i="9" a="1"/>
  <c r="DY13" i="9" s="1"/>
  <c r="DA13" i="9" s="1"/>
  <c r="EA13" i="9" a="1"/>
  <c r="EA13" i="9" s="1"/>
  <c r="DC13" i="9" s="1"/>
  <c r="DX13" i="9" a="1"/>
  <c r="DX13" i="9" s="1"/>
  <c r="CZ13" i="9" s="1"/>
  <c r="EC13" i="9" a="1"/>
  <c r="EC13" i="9" s="1"/>
  <c r="DZ13" i="9" a="1"/>
  <c r="DZ13" i="9" s="1"/>
  <c r="AH15" i="8"/>
  <c r="CF12" i="9" a="1"/>
  <c r="CF12" i="9" s="1"/>
  <c r="CC12" i="9" a="1"/>
  <c r="CC12" i="9" s="1"/>
  <c r="CE12" i="9" a="1"/>
  <c r="CE12" i="9" s="1"/>
  <c r="CG12" i="9" a="1"/>
  <c r="CG12" i="9" s="1"/>
  <c r="CB12" i="9" a="1"/>
  <c r="CB12" i="9" s="1"/>
  <c r="CD12" i="9" a="1"/>
  <c r="CD12" i="9" s="1"/>
  <c r="CA12" i="9" a="1"/>
  <c r="CA12" i="9" s="1"/>
  <c r="N12" i="10" s="1"/>
  <c r="AB12" i="9" a="1"/>
  <c r="AB12" i="9" s="1"/>
  <c r="Z12" i="9" a="1"/>
  <c r="Z12" i="9" s="1"/>
  <c r="F12" i="14" s="1"/>
  <c r="X12" i="9" a="1"/>
  <c r="X12" i="9" s="1"/>
  <c r="AA12" i="9" a="1"/>
  <c r="AA12" i="9" s="1"/>
  <c r="AC12" i="9" a="1"/>
  <c r="AC12" i="9" s="1"/>
  <c r="C12" i="15" s="1"/>
  <c r="W12" i="9" a="1"/>
  <c r="W12" i="9" s="1"/>
  <c r="G12" i="10" s="1"/>
  <c r="P15" i="7" s="1"/>
  <c r="Y12" i="9" a="1"/>
  <c r="Y12" i="9" s="1"/>
  <c r="FH12" i="9" a="1"/>
  <c r="FH12" i="9" s="1"/>
  <c r="FF12" i="9" a="1"/>
  <c r="FF12" i="9" s="1"/>
  <c r="AA12" i="14" s="1"/>
  <c r="FD12" i="9" a="1"/>
  <c r="FD12" i="9" s="1"/>
  <c r="FC12" i="9" a="1"/>
  <c r="FC12" i="9" s="1"/>
  <c r="FE12" i="9" a="1"/>
  <c r="FE12" i="9" s="1"/>
  <c r="FG12" i="9" a="1"/>
  <c r="FG12" i="9" s="1"/>
  <c r="FI12" i="9" a="1"/>
  <c r="FI12" i="9" s="1"/>
  <c r="L12" i="15" s="1"/>
  <c r="EZ10" i="9" a="1"/>
  <c r="EZ10" i="9" s="1"/>
  <c r="EX10" i="9" a="1"/>
  <c r="EX10" i="9" s="1"/>
  <c r="W10" i="14" s="1"/>
  <c r="X10" i="14" s="1"/>
  <c r="T10" i="14" s="1"/>
  <c r="EV10" i="9" a="1"/>
  <c r="EV10" i="9" s="1"/>
  <c r="FA10" i="9" a="1"/>
  <c r="FA10" i="9" s="1"/>
  <c r="EY10" i="9" a="1"/>
  <c r="EY10" i="9" s="1"/>
  <c r="EW10" i="9" a="1"/>
  <c r="EW10" i="9" s="1"/>
  <c r="EU10" i="9" a="1"/>
  <c r="EU10" i="9" s="1"/>
  <c r="T10" i="9" a="1"/>
  <c r="T10" i="9" s="1"/>
  <c r="R10" i="9" a="1"/>
  <c r="R10" i="9" s="1"/>
  <c r="E10" i="14" s="1"/>
  <c r="P10" i="9" a="1"/>
  <c r="P10" i="9" s="1"/>
  <c r="U10" i="9" a="1"/>
  <c r="U10" i="9" s="1"/>
  <c r="B10" i="15" s="1"/>
  <c r="S10" i="9" a="1"/>
  <c r="S10" i="9" s="1"/>
  <c r="Q10" i="9" a="1"/>
  <c r="Q10" i="9" s="1"/>
  <c r="O10" i="9" a="1"/>
  <c r="O10" i="9" s="1"/>
  <c r="F10" i="10" s="1"/>
  <c r="EB9" i="9" a="1"/>
  <c r="EB9" i="9" s="1"/>
  <c r="DD9" i="9" s="1"/>
  <c r="DZ9" i="9" a="1"/>
  <c r="DZ9" i="9" s="1"/>
  <c r="DX9" i="9" a="1"/>
  <c r="DX9" i="9" s="1"/>
  <c r="CZ9" i="9" s="1"/>
  <c r="EC9" i="9" a="1"/>
  <c r="EC9" i="9" s="1"/>
  <c r="EA9" i="9" a="1"/>
  <c r="EA9" i="9" s="1"/>
  <c r="DC9" i="9" s="1"/>
  <c r="DY9" i="9" a="1"/>
  <c r="DY9" i="9" s="1"/>
  <c r="DA9" i="9" s="1"/>
  <c r="DW9" i="9" a="1"/>
  <c r="DW9" i="9" s="1"/>
  <c r="HL6" i="9" a="1"/>
  <c r="HL6" i="9" s="1"/>
  <c r="HJ6" i="9" a="1"/>
  <c r="HJ6" i="9" s="1"/>
  <c r="AH6" i="14" s="1"/>
  <c r="AJ6" i="14" s="1"/>
  <c r="HH6" i="9" a="1"/>
  <c r="HH6" i="9" s="1"/>
  <c r="HM6" i="9" a="1"/>
  <c r="HM6" i="9" s="1"/>
  <c r="Q6" i="15" s="1"/>
  <c r="HK6" i="9" a="1"/>
  <c r="HK6" i="9" s="1"/>
  <c r="HI6" i="9" a="1"/>
  <c r="HI6" i="9" s="1"/>
  <c r="HG6" i="9" a="1"/>
  <c r="HG6" i="9" s="1"/>
  <c r="AC6" i="10" s="1"/>
  <c r="AF9" i="8" s="1"/>
  <c r="AH9" i="8" s="1"/>
  <c r="CF6" i="9" a="1"/>
  <c r="CF6" i="9" s="1"/>
  <c r="CD6" i="9" a="1"/>
  <c r="CD6" i="9" s="1"/>
  <c r="CB6" i="9" a="1"/>
  <c r="CB6" i="9" s="1"/>
  <c r="CG6" i="9" a="1"/>
  <c r="CG6" i="9" s="1"/>
  <c r="CE6" i="9" a="1"/>
  <c r="CE6" i="9" s="1"/>
  <c r="CC6" i="9" a="1"/>
  <c r="CC6" i="9" s="1"/>
  <c r="CA6" i="9" a="1"/>
  <c r="CA6" i="9" s="1"/>
  <c r="N6" i="10" s="1"/>
  <c r="O142" i="8"/>
  <c r="O138" i="8"/>
  <c r="X138" i="8" s="1"/>
  <c r="S137" i="3" s="1"/>
  <c r="O134" i="8"/>
  <c r="O118" i="8"/>
  <c r="X118" i="8" s="1"/>
  <c r="S117" i="3" s="1"/>
  <c r="O110" i="8"/>
  <c r="X110" i="8" s="1"/>
  <c r="S109" i="3" s="1"/>
  <c r="O106" i="8"/>
  <c r="O90" i="8"/>
  <c r="X90" i="8" s="1"/>
  <c r="S89" i="3" s="1"/>
  <c r="O74" i="8"/>
  <c r="X74" i="8" s="1"/>
  <c r="S73" i="3" s="1"/>
  <c r="O66" i="8"/>
  <c r="O62" i="8"/>
  <c r="X62" i="8" s="1"/>
  <c r="S61" i="3" s="1"/>
  <c r="O58" i="8"/>
  <c r="X58" i="8" s="1"/>
  <c r="S57" i="3" s="1"/>
  <c r="O54" i="8"/>
  <c r="O46" i="8"/>
  <c r="O38" i="8"/>
  <c r="O26" i="8"/>
  <c r="X26" i="8" s="1"/>
  <c r="S25" i="3" s="1"/>
  <c r="O18" i="8"/>
  <c r="X18" i="8" s="1"/>
  <c r="S17" i="3" s="1"/>
  <c r="AK24" i="9" a="1"/>
  <c r="AK24" i="9" s="1"/>
  <c r="D24" i="15" s="1"/>
  <c r="AI24" i="9" a="1"/>
  <c r="AI24" i="9" s="1"/>
  <c r="AG24" i="9" a="1"/>
  <c r="AG24" i="9" s="1"/>
  <c r="AE24" i="9" a="1"/>
  <c r="AE24" i="9" s="1"/>
  <c r="H24" i="10" s="1"/>
  <c r="AH24" i="9" a="1"/>
  <c r="AH24" i="9" s="1"/>
  <c r="H24" i="14" s="1"/>
  <c r="L24" i="14" s="1"/>
  <c r="AF24" i="9" a="1"/>
  <c r="AF24" i="9" s="1"/>
  <c r="AJ24" i="9" a="1"/>
  <c r="AJ24" i="9" s="1"/>
  <c r="AK20" i="9" a="1"/>
  <c r="AK20" i="9" s="1"/>
  <c r="D20" i="15" s="1"/>
  <c r="AI20" i="9" a="1"/>
  <c r="AI20" i="9" s="1"/>
  <c r="AG20" i="9" a="1"/>
  <c r="AG20" i="9" s="1"/>
  <c r="AE20" i="9" a="1"/>
  <c r="AE20" i="9" s="1"/>
  <c r="H20" i="10" s="1"/>
  <c r="AH20" i="9" a="1"/>
  <c r="AH20" i="9" s="1"/>
  <c r="H20" i="14" s="1"/>
  <c r="L20" i="14" s="1"/>
  <c r="AF20" i="9" a="1"/>
  <c r="AF20" i="9" s="1"/>
  <c r="AJ20" i="9" a="1"/>
  <c r="AJ20" i="9" s="1"/>
  <c r="EJ9" i="9" a="1"/>
  <c r="EJ9" i="9" s="1"/>
  <c r="EH9" i="9" a="1"/>
  <c r="EH9" i="9" s="1"/>
  <c r="Q9" i="14" s="1"/>
  <c r="EF9" i="9" a="1"/>
  <c r="EF9" i="9" s="1"/>
  <c r="EG9" i="9" a="1"/>
  <c r="EG9" i="9" s="1"/>
  <c r="EE9" i="9" a="1"/>
  <c r="EE9" i="9" s="1"/>
  <c r="T9" i="10" s="1"/>
  <c r="I12" i="7" s="1"/>
  <c r="O12" i="7" s="1"/>
  <c r="EK9" i="9" a="1"/>
  <c r="EK9" i="9" s="1"/>
  <c r="J9" i="15" s="1"/>
  <c r="EI9" i="9" a="1"/>
  <c r="EI9" i="9" s="1"/>
  <c r="M8" i="14"/>
  <c r="G29" i="6"/>
  <c r="H29" i="6" s="1"/>
  <c r="F29" i="6"/>
  <c r="I25" i="15"/>
  <c r="DE25" i="9"/>
  <c r="G25" i="6"/>
  <c r="H25" i="6" s="1"/>
  <c r="F25" i="6"/>
  <c r="I21" i="15"/>
  <c r="DE21" i="9"/>
  <c r="G21" i="6"/>
  <c r="H21" i="6" s="1"/>
  <c r="F21" i="6"/>
  <c r="I17" i="15"/>
  <c r="DE17" i="9"/>
  <c r="BQ16" i="9" a="1"/>
  <c r="BQ16" i="9" s="1"/>
  <c r="F16" i="15" s="1"/>
  <c r="BO16" i="9" a="1"/>
  <c r="BO16" i="9" s="1"/>
  <c r="BM16" i="9" a="1"/>
  <c r="BM16" i="9" s="1"/>
  <c r="BK16" i="9" a="1"/>
  <c r="BK16" i="9" s="1"/>
  <c r="L16" i="10" s="1"/>
  <c r="BP16" i="9" a="1"/>
  <c r="BP16" i="9" s="1"/>
  <c r="BL16" i="9" a="1"/>
  <c r="BL16" i="9" s="1"/>
  <c r="BN16" i="9" a="1"/>
  <c r="BN16" i="9" s="1"/>
  <c r="J16" i="14" s="1"/>
  <c r="K16" i="14" s="1"/>
  <c r="EB16" i="9" a="1"/>
  <c r="EB16" i="9" s="1"/>
  <c r="DD16" i="9" s="1"/>
  <c r="DZ16" i="9" a="1"/>
  <c r="DZ16" i="9" s="1"/>
  <c r="DX16" i="9" a="1"/>
  <c r="DX16" i="9" s="1"/>
  <c r="CZ16" i="9" s="1"/>
  <c r="EC16" i="9" a="1"/>
  <c r="EC16" i="9" s="1"/>
  <c r="DY16" i="9" a="1"/>
  <c r="DY16" i="9" s="1"/>
  <c r="DA16" i="9" s="1"/>
  <c r="EA16" i="9" a="1"/>
  <c r="EA16" i="9" s="1"/>
  <c r="DC16" i="9" s="1"/>
  <c r="DW16" i="9" a="1"/>
  <c r="DW16" i="9" s="1"/>
  <c r="T16" i="9" a="1"/>
  <c r="T16" i="9" s="1"/>
  <c r="R16" i="9" a="1"/>
  <c r="R16" i="9" s="1"/>
  <c r="E16" i="14" s="1"/>
  <c r="P16" i="9" a="1"/>
  <c r="P16" i="9" s="1"/>
  <c r="U16" i="9" a="1"/>
  <c r="U16" i="9" s="1"/>
  <c r="B16" i="15" s="1"/>
  <c r="Q16" i="9" a="1"/>
  <c r="Q16" i="9" s="1"/>
  <c r="S16" i="9" a="1"/>
  <c r="S16" i="9" s="1"/>
  <c r="O16" i="9" a="1"/>
  <c r="O16" i="9" s="1"/>
  <c r="F16" i="10" s="1"/>
  <c r="EZ16" i="9" a="1"/>
  <c r="EZ16" i="9" s="1"/>
  <c r="EX16" i="9" a="1"/>
  <c r="EX16" i="9" s="1"/>
  <c r="W16" i="14" s="1"/>
  <c r="X16" i="14" s="1"/>
  <c r="T16" i="14" s="1"/>
  <c r="EV16" i="9" a="1"/>
  <c r="EV16" i="9" s="1"/>
  <c r="FA16" i="9" a="1"/>
  <c r="FA16" i="9" s="1"/>
  <c r="EW16" i="9" a="1"/>
  <c r="EW16" i="9" s="1"/>
  <c r="EY16" i="9" a="1"/>
  <c r="EY16" i="9" s="1"/>
  <c r="EU16" i="9" a="1"/>
  <c r="EU16" i="9" s="1"/>
  <c r="J39" i="12" s="1"/>
  <c r="Q19" i="8" s="1"/>
  <c r="R19" i="8" s="1"/>
  <c r="IJ16" i="9" a="1"/>
  <c r="IJ16" i="9" s="1"/>
  <c r="IH16" i="9" a="1"/>
  <c r="IH16" i="9" s="1"/>
  <c r="AL16" i="14" s="1"/>
  <c r="AN16" i="14" s="1"/>
  <c r="IF16" i="9" a="1"/>
  <c r="IF16" i="9" s="1"/>
  <c r="IK16" i="9" a="1"/>
  <c r="IK16" i="9" s="1"/>
  <c r="T16" i="15" s="1"/>
  <c r="II16" i="9" a="1"/>
  <c r="II16" i="9" s="1"/>
  <c r="IG16" i="9" a="1"/>
  <c r="IG16" i="9" s="1"/>
  <c r="IE16" i="9" a="1"/>
  <c r="IE16" i="9" s="1"/>
  <c r="AF16" i="10" s="1"/>
  <c r="AJ19" i="8" s="1"/>
  <c r="AL19" i="8" s="1"/>
  <c r="CE14" i="9" a="1"/>
  <c r="CE14" i="9" s="1"/>
  <c r="CB14" i="9" a="1"/>
  <c r="CB14" i="9" s="1"/>
  <c r="CG14" i="9" a="1"/>
  <c r="CG14" i="9" s="1"/>
  <c r="CD14" i="9" a="1"/>
  <c r="CD14" i="9" s="1"/>
  <c r="CF14" i="9" a="1"/>
  <c r="CF14" i="9" s="1"/>
  <c r="CA14" i="9" a="1"/>
  <c r="CA14" i="9" s="1"/>
  <c r="N14" i="10" s="1"/>
  <c r="CC14" i="9" a="1"/>
  <c r="CC14" i="9" s="1"/>
  <c r="BX14" i="9" a="1"/>
  <c r="BX14" i="9" s="1"/>
  <c r="BV14" i="9" a="1"/>
  <c r="BV14" i="9" s="1"/>
  <c r="BT14" i="9" a="1"/>
  <c r="BT14" i="9" s="1"/>
  <c r="BY14" i="9" a="1"/>
  <c r="BY14" i="9" s="1"/>
  <c r="BS14" i="9" a="1"/>
  <c r="BS14" i="9" s="1"/>
  <c r="M14" i="10" s="1"/>
  <c r="BU14" i="9" a="1"/>
  <c r="BU14" i="9" s="1"/>
  <c r="BW14" i="9" a="1"/>
  <c r="BW14" i="9" s="1"/>
  <c r="FX14" i="9" a="1"/>
  <c r="FX14" i="9" s="1"/>
  <c r="FV14" i="9" a="1"/>
  <c r="FV14" i="9" s="1"/>
  <c r="FT14" i="9" a="1"/>
  <c r="FT14" i="9" s="1"/>
  <c r="FS14" i="9" a="1"/>
  <c r="FS14" i="9" s="1"/>
  <c r="X14" i="10" s="1"/>
  <c r="FU14" i="9" a="1"/>
  <c r="FU14" i="9" s="1"/>
  <c r="FW14" i="9" a="1"/>
  <c r="FW14" i="9" s="1"/>
  <c r="FY14" i="9" a="1"/>
  <c r="FY14" i="9" s="1"/>
  <c r="IC13" i="9" a="1"/>
  <c r="IC13" i="9" s="1"/>
  <c r="S13" i="15" s="1"/>
  <c r="IA13" i="9" a="1"/>
  <c r="IA13" i="9" s="1"/>
  <c r="HY13" i="9" a="1"/>
  <c r="HY13" i="9" s="1"/>
  <c r="HW13" i="9" a="1"/>
  <c r="HW13" i="9" s="1"/>
  <c r="AE13" i="10" s="1"/>
  <c r="AI16" i="8" s="1"/>
  <c r="HX13" i="9" a="1"/>
  <c r="HX13" i="9" s="1"/>
  <c r="HZ13" i="9" a="1"/>
  <c r="HZ13" i="9" s="1"/>
  <c r="AK13" i="14" s="1"/>
  <c r="IB13" i="9" a="1"/>
  <c r="IB13" i="9" s="1"/>
  <c r="AK13" i="9" a="1"/>
  <c r="AK13" i="9" s="1"/>
  <c r="D13" i="15" s="1"/>
  <c r="AI13" i="9" a="1"/>
  <c r="AI13" i="9" s="1"/>
  <c r="AG13" i="9" a="1"/>
  <c r="AG13" i="9" s="1"/>
  <c r="AE13" i="9" a="1"/>
  <c r="AE13" i="9" s="1"/>
  <c r="H13" i="10" s="1"/>
  <c r="AF13" i="9" a="1"/>
  <c r="AF13" i="9" s="1"/>
  <c r="AH13" i="9" a="1"/>
  <c r="AH13" i="9" s="1"/>
  <c r="H13" i="14" s="1"/>
  <c r="AJ13" i="9" a="1"/>
  <c r="AJ13" i="9" s="1"/>
  <c r="P14" i="7"/>
  <c r="FQ10" i="9" a="1"/>
  <c r="FQ10" i="9" s="1"/>
  <c r="FO10" i="9" a="1"/>
  <c r="FO10" i="9" s="1"/>
  <c r="FM10" i="9" a="1"/>
  <c r="FM10" i="9" s="1"/>
  <c r="FK10" i="9" a="1"/>
  <c r="FK10" i="9" s="1"/>
  <c r="W10" i="10" s="1"/>
  <c r="FP10" i="9" a="1"/>
  <c r="FP10" i="9" s="1"/>
  <c r="FN10" i="9" a="1"/>
  <c r="FN10" i="9" s="1"/>
  <c r="FL10" i="9" a="1"/>
  <c r="FL10" i="9" s="1"/>
  <c r="AK10" i="9" a="1"/>
  <c r="AK10" i="9" s="1"/>
  <c r="D10" i="15" s="1"/>
  <c r="AI10" i="9" a="1"/>
  <c r="AI10" i="9" s="1"/>
  <c r="AG10" i="9" a="1"/>
  <c r="AG10" i="9" s="1"/>
  <c r="AE10" i="9" a="1"/>
  <c r="AE10" i="9" s="1"/>
  <c r="H10" i="10" s="1"/>
  <c r="AJ10" i="9" a="1"/>
  <c r="AJ10" i="9" s="1"/>
  <c r="AH10" i="9" a="1"/>
  <c r="AH10" i="9" s="1"/>
  <c r="H10" i="14" s="1"/>
  <c r="L10" i="14" s="1"/>
  <c r="AF10" i="9" a="1"/>
  <c r="AF10" i="9" s="1"/>
  <c r="IK9" i="9" a="1"/>
  <c r="IK9" i="9" s="1"/>
  <c r="T9" i="15" s="1"/>
  <c r="II9" i="9" a="1"/>
  <c r="II9" i="9" s="1"/>
  <c r="IG9" i="9" a="1"/>
  <c r="IG9" i="9" s="1"/>
  <c r="IE9" i="9" a="1"/>
  <c r="IE9" i="9" s="1"/>
  <c r="AF9" i="10" s="1"/>
  <c r="AJ12" i="8" s="1"/>
  <c r="IJ9" i="9" a="1"/>
  <c r="IJ9" i="9" s="1"/>
  <c r="IH9" i="9" a="1"/>
  <c r="IH9" i="9" s="1"/>
  <c r="AL9" i="14" s="1"/>
  <c r="IF9" i="9" a="1"/>
  <c r="IF9" i="9" s="1"/>
  <c r="DM9" i="9" a="1"/>
  <c r="DM9" i="9" s="1"/>
  <c r="G9" i="15" s="1"/>
  <c r="DK9" i="9" a="1"/>
  <c r="DK9" i="9" s="1"/>
  <c r="DI9" i="9" a="1"/>
  <c r="DI9" i="9" s="1"/>
  <c r="DG9" i="9" a="1"/>
  <c r="DG9" i="9" s="1"/>
  <c r="Q9" i="10" s="1"/>
  <c r="F12" i="7" s="1"/>
  <c r="L12" i="7" s="1"/>
  <c r="DL9" i="9" a="1"/>
  <c r="DL9" i="9" s="1"/>
  <c r="DJ9" i="9" a="1"/>
  <c r="DJ9" i="9" s="1"/>
  <c r="N9" i="14" s="1"/>
  <c r="DH9" i="9" a="1"/>
  <c r="DH9" i="9" s="1"/>
  <c r="M9" i="9" a="1"/>
  <c r="M9" i="9" s="1"/>
  <c r="K9" i="9" a="1"/>
  <c r="K9" i="9" s="1"/>
  <c r="I9" i="9" a="1"/>
  <c r="I9" i="9" s="1"/>
  <c r="G9" i="9" a="1"/>
  <c r="G9" i="9" s="1"/>
  <c r="L9" i="9" a="1"/>
  <c r="L9" i="9" s="1"/>
  <c r="J9" i="9" a="1"/>
  <c r="J9" i="9" s="1"/>
  <c r="H9" i="9" a="1"/>
  <c r="H9" i="9" s="1"/>
  <c r="AG8" i="14"/>
  <c r="EK6" i="9" a="1"/>
  <c r="EK6" i="9" s="1"/>
  <c r="J6" i="15" s="1"/>
  <c r="EI6" i="9" a="1"/>
  <c r="EI6" i="9" s="1"/>
  <c r="EG6" i="9" a="1"/>
  <c r="EG6" i="9" s="1"/>
  <c r="EE6" i="9" a="1"/>
  <c r="EE6" i="9" s="1"/>
  <c r="T6" i="10" s="1"/>
  <c r="I9" i="7" s="1"/>
  <c r="O9" i="7" s="1"/>
  <c r="EJ6" i="9" a="1"/>
  <c r="EJ6" i="9" s="1"/>
  <c r="EH6" i="9" a="1"/>
  <c r="EH6" i="9" s="1"/>
  <c r="Q6" i="14" s="1"/>
  <c r="EF6" i="9" a="1"/>
  <c r="EF6" i="9" s="1"/>
  <c r="AB4" i="14"/>
  <c r="Z4" i="14" s="1"/>
  <c r="S4" i="14" s="1"/>
  <c r="S10" i="8"/>
  <c r="G10" i="8"/>
  <c r="U10" i="8"/>
  <c r="Q10" i="8"/>
  <c r="M10" i="8"/>
  <c r="I10" i="8"/>
  <c r="K10" i="8" s="1"/>
  <c r="V10" i="8"/>
  <c r="F10" i="8"/>
  <c r="T10" i="8"/>
  <c r="L10" i="8"/>
  <c r="N10" i="8" s="1"/>
  <c r="J10" i="8"/>
  <c r="P10" i="8"/>
  <c r="R10" i="8" s="1"/>
  <c r="I8" i="15"/>
  <c r="DE8" i="9"/>
  <c r="T89" i="5"/>
  <c r="T81" i="5"/>
  <c r="T73" i="5"/>
  <c r="T65" i="5"/>
  <c r="T57" i="5"/>
  <c r="T49" i="5"/>
  <c r="T41" i="5"/>
  <c r="T33" i="5"/>
  <c r="T25" i="5"/>
  <c r="T17" i="5"/>
  <c r="T9" i="5"/>
  <c r="V6" i="10"/>
  <c r="Y9" i="8"/>
  <c r="Z9" i="8" s="1"/>
  <c r="AI5" i="9" a="1"/>
  <c r="AI5" i="9" s="1"/>
  <c r="AE5" i="9" a="1"/>
  <c r="AE5" i="9" s="1"/>
  <c r="H5" i="10" s="1"/>
  <c r="AH5" i="9" a="1"/>
  <c r="AH5" i="9" s="1"/>
  <c r="H5" i="14" s="1"/>
  <c r="AK5" i="9" a="1"/>
  <c r="AK5" i="9" s="1"/>
  <c r="D5" i="15" s="1"/>
  <c r="AG5" i="9" a="1"/>
  <c r="AG5" i="9" s="1"/>
  <c r="AJ5" i="9" a="1"/>
  <c r="AJ5" i="9" s="1"/>
  <c r="AF5" i="9" a="1"/>
  <c r="AF5" i="9" s="1"/>
  <c r="FO3" i="9" a="1"/>
  <c r="FO3" i="9" s="1"/>
  <c r="FK3" i="9" a="1"/>
  <c r="FK3" i="9" s="1"/>
  <c r="W3" i="10" s="1"/>
  <c r="FN3" i="9" a="1"/>
  <c r="FN3" i="9" s="1"/>
  <c r="FQ3" i="9" a="1"/>
  <c r="FQ3" i="9" s="1"/>
  <c r="FM3" i="9" a="1"/>
  <c r="FM3" i="9" s="1"/>
  <c r="FP3" i="9" a="1"/>
  <c r="FP3" i="9" s="1"/>
  <c r="FL3" i="9" a="1"/>
  <c r="FL3" i="9" s="1"/>
  <c r="T86" i="5"/>
  <c r="T78" i="5"/>
  <c r="T70" i="5"/>
  <c r="T62" i="5"/>
  <c r="T54" i="5"/>
  <c r="T46" i="5"/>
  <c r="T38" i="5"/>
  <c r="T30" i="5"/>
  <c r="T22" i="5"/>
  <c r="T14" i="5"/>
  <c r="U14" i="5"/>
  <c r="R6" i="5"/>
  <c r="T6" i="5"/>
  <c r="C6" i="5"/>
  <c r="U6" i="5"/>
  <c r="K11" i="6"/>
  <c r="L11" i="6" s="1"/>
  <c r="J11" i="6"/>
  <c r="AN7" i="14"/>
  <c r="AC7" i="9" a="1"/>
  <c r="AC7" i="9" s="1"/>
  <c r="C7" i="15" s="1"/>
  <c r="AA7" i="9" a="1"/>
  <c r="AA7" i="9" s="1"/>
  <c r="Y7" i="9" a="1"/>
  <c r="Y7" i="9" s="1"/>
  <c r="W7" i="9" a="1"/>
  <c r="W7" i="9" s="1"/>
  <c r="G7" i="10" s="1"/>
  <c r="P10" i="6" s="1"/>
  <c r="Q10" i="6" s="1"/>
  <c r="R10" i="6" s="1"/>
  <c r="AB7" i="9" a="1"/>
  <c r="AB7" i="9" s="1"/>
  <c r="Z7" i="9" a="1"/>
  <c r="Z7" i="9" s="1"/>
  <c r="F7" i="14" s="1"/>
  <c r="G7" i="14" s="1"/>
  <c r="X7" i="9" a="1"/>
  <c r="X7" i="9" s="1"/>
  <c r="FI7" i="9" a="1"/>
  <c r="FI7" i="9" s="1"/>
  <c r="L7" i="15" s="1"/>
  <c r="FG7" i="9" a="1"/>
  <c r="FG7" i="9" s="1"/>
  <c r="FE7" i="9" a="1"/>
  <c r="FE7" i="9" s="1"/>
  <c r="FC7" i="9" a="1"/>
  <c r="FC7" i="9" s="1"/>
  <c r="FH7" i="9" a="1"/>
  <c r="FH7" i="9" s="1"/>
  <c r="FF7" i="9" a="1"/>
  <c r="FF7" i="9" s="1"/>
  <c r="AA7" i="14" s="1"/>
  <c r="FD7" i="9" a="1"/>
  <c r="FD7" i="9" s="1"/>
  <c r="AZ7" i="9" a="1"/>
  <c r="AZ7" i="9" s="1"/>
  <c r="AX7" i="9" a="1"/>
  <c r="AX7" i="9" s="1"/>
  <c r="AV7" i="9" a="1"/>
  <c r="AV7" i="9" s="1"/>
  <c r="AU7" i="9" a="1"/>
  <c r="AU7" i="9" s="1"/>
  <c r="J7" i="10" s="1"/>
  <c r="BA7" i="9" a="1"/>
  <c r="BA7" i="9" s="1"/>
  <c r="AY7" i="9" a="1"/>
  <c r="AY7" i="9" s="1"/>
  <c r="AW7" i="9" a="1"/>
  <c r="AW7" i="9" s="1"/>
  <c r="GF7" i="9" a="1"/>
  <c r="GF7" i="9" s="1"/>
  <c r="GD7" i="9" a="1"/>
  <c r="GD7" i="9" s="1"/>
  <c r="AC7" i="14" s="1"/>
  <c r="GB7" i="9" a="1"/>
  <c r="GB7" i="9" s="1"/>
  <c r="GE7" i="9" a="1"/>
  <c r="GE7" i="9" s="1"/>
  <c r="GC7" i="9" a="1"/>
  <c r="GC7" i="9" s="1"/>
  <c r="GA7" i="9" a="1"/>
  <c r="GA7" i="9" s="1"/>
  <c r="Y7" i="10" s="1"/>
  <c r="AA10" i="8" s="1"/>
  <c r="GG7" i="9" a="1"/>
  <c r="GG7" i="9" s="1"/>
  <c r="M7" i="15" s="1"/>
  <c r="AR7" i="9" a="1"/>
  <c r="AR7" i="9" s="1"/>
  <c r="AP7" i="9" a="1"/>
  <c r="AP7" i="9" s="1"/>
  <c r="I7" i="14" s="1"/>
  <c r="AN7" i="9" a="1"/>
  <c r="AN7" i="9" s="1"/>
  <c r="AS7" i="9" a="1"/>
  <c r="AS7" i="9" s="1"/>
  <c r="E7" i="15" s="1"/>
  <c r="AQ7" i="9" a="1"/>
  <c r="AQ7" i="9" s="1"/>
  <c r="AO7" i="9" a="1"/>
  <c r="AO7" i="9" s="1"/>
  <c r="AM7" i="9" a="1"/>
  <c r="AM7" i="9" s="1"/>
  <c r="I7" i="10" s="1"/>
  <c r="S10" i="6" s="1"/>
  <c r="ER7" i="9" a="1"/>
  <c r="ER7" i="9" s="1"/>
  <c r="EP7" i="9" a="1"/>
  <c r="EP7" i="9" s="1"/>
  <c r="R7" i="14" s="1"/>
  <c r="EN7" i="9" a="1"/>
  <c r="EN7" i="9" s="1"/>
  <c r="ES7" i="9" a="1"/>
  <c r="ES7" i="9" s="1"/>
  <c r="K7" i="15" s="1"/>
  <c r="EQ7" i="9" a="1"/>
  <c r="EQ7" i="9" s="1"/>
  <c r="EO7" i="9" a="1"/>
  <c r="EO7" i="9" s="1"/>
  <c r="EM7" i="9" a="1"/>
  <c r="EM7" i="9" s="1"/>
  <c r="U7" i="10" s="1"/>
  <c r="J10" i="7" s="1"/>
  <c r="P10" i="7" s="1"/>
  <c r="C10" i="8"/>
  <c r="C10" i="7"/>
  <c r="C10" i="6"/>
  <c r="C9" i="3"/>
  <c r="AZ5" i="9" a="1"/>
  <c r="AZ5" i="9" s="1"/>
  <c r="AV5" i="9" a="1"/>
  <c r="AV5" i="9" s="1"/>
  <c r="AY5" i="9" a="1"/>
  <c r="AY5" i="9" s="1"/>
  <c r="AU5" i="9" a="1"/>
  <c r="AU5" i="9" s="1"/>
  <c r="J5" i="10" s="1"/>
  <c r="AX5" i="9" a="1"/>
  <c r="AX5" i="9" s="1"/>
  <c r="BA5" i="9" a="1"/>
  <c r="BA5" i="9" s="1"/>
  <c r="AW5" i="9" a="1"/>
  <c r="AW5" i="9" s="1"/>
  <c r="AS5" i="9" a="1"/>
  <c r="AS5" i="9" s="1"/>
  <c r="E5" i="15" s="1"/>
  <c r="AQ5" i="9" a="1"/>
  <c r="AQ5" i="9" s="1"/>
  <c r="AO5" i="9" a="1"/>
  <c r="AO5" i="9" s="1"/>
  <c r="AM5" i="9" a="1"/>
  <c r="AM5" i="9" s="1"/>
  <c r="I5" i="10" s="1"/>
  <c r="S8" i="6" s="1"/>
  <c r="AR5" i="9" a="1"/>
  <c r="AR5" i="9" s="1"/>
  <c r="AP5" i="9" a="1"/>
  <c r="AP5" i="9" s="1"/>
  <c r="I5" i="14" s="1"/>
  <c r="AN5" i="9" a="1"/>
  <c r="AN5" i="9" s="1"/>
  <c r="ES5" i="9" a="1"/>
  <c r="ES5" i="9" s="1"/>
  <c r="K5" i="15" s="1"/>
  <c r="EQ5" i="9" a="1"/>
  <c r="EQ5" i="9" s="1"/>
  <c r="EO5" i="9" a="1"/>
  <c r="EO5" i="9" s="1"/>
  <c r="EM5" i="9" a="1"/>
  <c r="EM5" i="9" s="1"/>
  <c r="U5" i="10" s="1"/>
  <c r="J8" i="7" s="1"/>
  <c r="ER5" i="9" a="1"/>
  <c r="ER5" i="9" s="1"/>
  <c r="EP5" i="9" a="1"/>
  <c r="EP5" i="9" s="1"/>
  <c r="R5" i="14" s="1"/>
  <c r="EN5" i="9" a="1"/>
  <c r="EN5" i="9" s="1"/>
  <c r="AB5" i="9" a="1"/>
  <c r="AB5" i="9" s="1"/>
  <c r="Z5" i="9" a="1"/>
  <c r="Z5" i="9" s="1"/>
  <c r="F5" i="14" s="1"/>
  <c r="X5" i="9" a="1"/>
  <c r="X5" i="9" s="1"/>
  <c r="AC5" i="9" a="1"/>
  <c r="AC5" i="9" s="1"/>
  <c r="C5" i="15" s="1"/>
  <c r="AA5" i="9" a="1"/>
  <c r="AA5" i="9" s="1"/>
  <c r="Y5" i="9" a="1"/>
  <c r="Y5" i="9" s="1"/>
  <c r="W5" i="9" a="1"/>
  <c r="W5" i="9" s="1"/>
  <c r="G5" i="10" s="1"/>
  <c r="FH5" i="9" a="1"/>
  <c r="FH5" i="9" s="1"/>
  <c r="FF5" i="9" a="1"/>
  <c r="FF5" i="9" s="1"/>
  <c r="AA5" i="14" s="1"/>
  <c r="FD5" i="9" a="1"/>
  <c r="FD5" i="9" s="1"/>
  <c r="FI5" i="9" a="1"/>
  <c r="FI5" i="9" s="1"/>
  <c r="L5" i="15" s="1"/>
  <c r="FG5" i="9" a="1"/>
  <c r="FG5" i="9" s="1"/>
  <c r="FE5" i="9" a="1"/>
  <c r="FE5" i="9" s="1"/>
  <c r="FC5" i="9" a="1"/>
  <c r="FC5" i="9" s="1"/>
  <c r="DT3" i="9" a="1"/>
  <c r="DT3" i="9" s="1"/>
  <c r="DP3" i="9" a="1"/>
  <c r="DP3" i="9" s="1"/>
  <c r="DS3" i="9" a="1"/>
  <c r="DS3" i="9" s="1"/>
  <c r="DO3" i="9" a="1"/>
  <c r="DO3" i="9" s="1"/>
  <c r="R3" i="10" s="1"/>
  <c r="G6" i="7" s="1"/>
  <c r="M6" i="7" s="1"/>
  <c r="DR3" i="9" a="1"/>
  <c r="DR3" i="9" s="1"/>
  <c r="O3" i="14" s="1"/>
  <c r="DU3" i="9" a="1"/>
  <c r="DU3" i="9" s="1"/>
  <c r="H3" i="15" s="1"/>
  <c r="DQ3" i="9" a="1"/>
  <c r="DQ3" i="9" s="1"/>
  <c r="CO3" i="9" a="1"/>
  <c r="CO3" i="9" s="1"/>
  <c r="CM3" i="9" a="1"/>
  <c r="CM3" i="9" s="1"/>
  <c r="CK3" i="9" a="1"/>
  <c r="CK3" i="9" s="1"/>
  <c r="CI3" i="9" a="1"/>
  <c r="CI3" i="9" s="1"/>
  <c r="O3" i="10" s="1"/>
  <c r="CN3" i="9" a="1"/>
  <c r="CN3" i="9" s="1"/>
  <c r="CL3" i="9" a="1"/>
  <c r="CL3" i="9" s="1"/>
  <c r="CJ3" i="9" a="1"/>
  <c r="CJ3" i="9" s="1"/>
  <c r="HU3" i="9" a="1"/>
  <c r="HU3" i="9" s="1"/>
  <c r="R3" i="15" s="1"/>
  <c r="HS3" i="9" a="1"/>
  <c r="HS3" i="9" s="1"/>
  <c r="HQ3" i="9" a="1"/>
  <c r="HQ3" i="9" s="1"/>
  <c r="HO3" i="9" a="1"/>
  <c r="HO3" i="9" s="1"/>
  <c r="AD3" i="10" s="1"/>
  <c r="AG6" i="8" s="1"/>
  <c r="AH6" i="8" s="1"/>
  <c r="HT3" i="9" a="1"/>
  <c r="HT3" i="9" s="1"/>
  <c r="HR3" i="9" a="1"/>
  <c r="HR3" i="9" s="1"/>
  <c r="AI3" i="14" s="1"/>
  <c r="AJ3" i="14" s="1"/>
  <c r="HP3" i="9" a="1"/>
  <c r="HP3" i="9" s="1"/>
  <c r="HD3" i="9" a="1"/>
  <c r="HD3" i="9" s="1"/>
  <c r="HB3" i="9" a="1"/>
  <c r="HB3" i="9" s="1"/>
  <c r="AF3" i="14" s="1"/>
  <c r="GZ3" i="9" a="1"/>
  <c r="GZ3" i="9" s="1"/>
  <c r="HE3" i="9" a="1"/>
  <c r="HE3" i="9" s="1"/>
  <c r="P3" i="15" s="1"/>
  <c r="HC3" i="9" a="1"/>
  <c r="HC3" i="9" s="1"/>
  <c r="HA3" i="9" a="1"/>
  <c r="HA3" i="9" s="1"/>
  <c r="GY3" i="9" a="1"/>
  <c r="GY3" i="9" s="1"/>
  <c r="AB3" i="10" s="1"/>
  <c r="AD6" i="8" s="1"/>
  <c r="T87" i="5"/>
  <c r="T79" i="5"/>
  <c r="T71" i="5"/>
  <c r="T63" i="5"/>
  <c r="T55" i="5"/>
  <c r="T47" i="5"/>
  <c r="T39" i="5"/>
  <c r="T31" i="5"/>
  <c r="T23" i="5"/>
  <c r="T15" i="5"/>
  <c r="T7" i="5"/>
  <c r="C7" i="5"/>
  <c r="BQ5" i="9" a="1"/>
  <c r="BQ5" i="9" s="1"/>
  <c r="F5" i="15" s="1"/>
  <c r="BM5" i="9" a="1"/>
  <c r="BM5" i="9" s="1"/>
  <c r="BP5" i="9" a="1"/>
  <c r="BP5" i="9" s="1"/>
  <c r="BL5" i="9" a="1"/>
  <c r="BL5" i="9" s="1"/>
  <c r="BO5" i="9" a="1"/>
  <c r="BO5" i="9" s="1"/>
  <c r="BK5" i="9" a="1"/>
  <c r="BK5" i="9" s="1"/>
  <c r="L5" i="10" s="1"/>
  <c r="BN5" i="9" a="1"/>
  <c r="BN5" i="9" s="1"/>
  <c r="J5" i="14" s="1"/>
  <c r="K5" i="14" s="1"/>
  <c r="L7" i="7"/>
  <c r="BQ3" i="9" a="1"/>
  <c r="BQ3" i="9" s="1"/>
  <c r="F3" i="15" s="1"/>
  <c r="BM3" i="9" a="1"/>
  <c r="BM3" i="9" s="1"/>
  <c r="BP3" i="9" a="1"/>
  <c r="BP3" i="9" s="1"/>
  <c r="BL3" i="9" a="1"/>
  <c r="BL3" i="9" s="1"/>
  <c r="BO3" i="9" a="1"/>
  <c r="BO3" i="9" s="1"/>
  <c r="BK3" i="9" a="1"/>
  <c r="BK3" i="9" s="1"/>
  <c r="L3" i="10" s="1"/>
  <c r="BN3" i="9" a="1"/>
  <c r="BN3" i="9" s="1"/>
  <c r="J3" i="14" s="1"/>
  <c r="K3" i="14" s="1"/>
  <c r="T88" i="5"/>
  <c r="T80" i="5"/>
  <c r="T72" i="5"/>
  <c r="T64" i="5"/>
  <c r="T56" i="5"/>
  <c r="T48" i="5"/>
  <c r="T40" i="5"/>
  <c r="T32" i="5"/>
  <c r="T24" i="5"/>
  <c r="T16" i="5"/>
  <c r="T8" i="5"/>
  <c r="U8" i="5"/>
  <c r="C8" i="5"/>
  <c r="T126" i="4"/>
  <c r="T122" i="4"/>
  <c r="T118" i="4"/>
  <c r="T114" i="4"/>
  <c r="T110" i="4"/>
  <c r="T106" i="4"/>
  <c r="T102" i="4"/>
  <c r="T98" i="4"/>
  <c r="T94" i="4"/>
  <c r="T90" i="4"/>
  <c r="T86" i="4"/>
  <c r="T82" i="4"/>
  <c r="T78" i="4"/>
  <c r="T74" i="4"/>
  <c r="T70" i="4"/>
  <c r="T66" i="4"/>
  <c r="T62" i="4"/>
  <c r="T58" i="4"/>
  <c r="T54" i="4"/>
  <c r="T50" i="4"/>
  <c r="T46" i="4"/>
  <c r="T42" i="4"/>
  <c r="T38" i="4"/>
  <c r="T34" i="4"/>
  <c r="T30" i="4"/>
  <c r="T26" i="4"/>
  <c r="T22" i="4"/>
  <c r="T18" i="4"/>
  <c r="T14" i="4"/>
  <c r="U10" i="4"/>
  <c r="T10" i="4"/>
  <c r="U6" i="4"/>
  <c r="C6" i="4"/>
  <c r="T6" i="4"/>
  <c r="R6" i="4"/>
  <c r="P7" i="7"/>
  <c r="L48" i="7"/>
  <c r="L18" i="7"/>
  <c r="P138" i="14"/>
  <c r="DB138" i="9"/>
  <c r="IK141" i="9" a="1"/>
  <c r="IK141" i="9" s="1"/>
  <c r="T141" i="15" s="1"/>
  <c r="II141" i="9" a="1"/>
  <c r="II141" i="9" s="1"/>
  <c r="IG141" i="9" a="1"/>
  <c r="IG141" i="9" s="1"/>
  <c r="IE141" i="9" a="1"/>
  <c r="IE141" i="9" s="1"/>
  <c r="AF141" i="10" s="1"/>
  <c r="AJ144" i="8" s="1"/>
  <c r="IJ141" i="9" a="1"/>
  <c r="IJ141" i="9" s="1"/>
  <c r="IH141" i="9" a="1"/>
  <c r="IH141" i="9" s="1"/>
  <c r="AL141" i="14" s="1"/>
  <c r="IF141" i="9" a="1"/>
  <c r="IF141" i="9" s="1"/>
  <c r="DM141" i="9" a="1"/>
  <c r="DM141" i="9" s="1"/>
  <c r="G141" i="15" s="1"/>
  <c r="DK141" i="9" a="1"/>
  <c r="DK141" i="9" s="1"/>
  <c r="DI141" i="9" a="1"/>
  <c r="DI141" i="9" s="1"/>
  <c r="DG141" i="9" a="1"/>
  <c r="DG141" i="9" s="1"/>
  <c r="Q141" i="10" s="1"/>
  <c r="F144" i="7" s="1"/>
  <c r="L144" i="7" s="1"/>
  <c r="DL141" i="9" a="1"/>
  <c r="DL141" i="9" s="1"/>
  <c r="DJ141" i="9" a="1"/>
  <c r="DJ141" i="9" s="1"/>
  <c r="N141" i="14" s="1"/>
  <c r="DH141" i="9" a="1"/>
  <c r="DH141" i="9" s="1"/>
  <c r="M141" i="9" a="1"/>
  <c r="M141" i="9" s="1"/>
  <c r="K141" i="9" a="1"/>
  <c r="K141" i="9" s="1"/>
  <c r="I141" i="9" a="1"/>
  <c r="I141" i="9" s="1"/>
  <c r="G141" i="9" a="1"/>
  <c r="G141" i="9" s="1"/>
  <c r="O217" i="12" s="1"/>
  <c r="L141" i="9" a="1"/>
  <c r="L141" i="9" s="1"/>
  <c r="J141" i="9" a="1"/>
  <c r="J141" i="9" s="1"/>
  <c r="H141" i="9" a="1"/>
  <c r="H141" i="9" s="1"/>
  <c r="FA140" i="9" a="1"/>
  <c r="FA140" i="9" s="1"/>
  <c r="EY140" i="9" a="1"/>
  <c r="EY140" i="9" s="1"/>
  <c r="EW140" i="9" a="1"/>
  <c r="EW140" i="9" s="1"/>
  <c r="EU140" i="9" a="1"/>
  <c r="EU140" i="9" s="1"/>
  <c r="J216" i="12" s="1"/>
  <c r="Q143" i="8" s="1"/>
  <c r="R143" i="8" s="1"/>
  <c r="X143" i="8" s="1"/>
  <c r="S142" i="3" s="1"/>
  <c r="EZ140" i="9" a="1"/>
  <c r="EZ140" i="9" s="1"/>
  <c r="EX140" i="9" a="1"/>
  <c r="EX140" i="9" s="1"/>
  <c r="W140" i="14" s="1"/>
  <c r="X140" i="14" s="1"/>
  <c r="T140" i="14" s="1"/>
  <c r="EV140" i="9" a="1"/>
  <c r="EV140" i="9" s="1"/>
  <c r="U140" i="9" a="1"/>
  <c r="U140" i="9" s="1"/>
  <c r="B140" i="15" s="1"/>
  <c r="S140" i="9" a="1"/>
  <c r="S140" i="9" s="1"/>
  <c r="Q140" i="9" a="1"/>
  <c r="Q140" i="9" s="1"/>
  <c r="O140" i="9" a="1"/>
  <c r="O140" i="9" s="1"/>
  <c r="F140" i="10" s="1"/>
  <c r="T140" i="9" a="1"/>
  <c r="T140" i="9" s="1"/>
  <c r="R140" i="9" a="1"/>
  <c r="R140" i="9" s="1"/>
  <c r="E140" i="14" s="1"/>
  <c r="P140" i="9" a="1"/>
  <c r="P140" i="9" s="1"/>
  <c r="EC139" i="9" a="1"/>
  <c r="EC139" i="9" s="1"/>
  <c r="EA139" i="9" a="1"/>
  <c r="EA139" i="9" s="1"/>
  <c r="DC139" i="9" s="1"/>
  <c r="DY139" i="9" a="1"/>
  <c r="DY139" i="9" s="1"/>
  <c r="DA139" i="9" s="1"/>
  <c r="DW139" i="9" a="1"/>
  <c r="DW139" i="9" s="1"/>
  <c r="EB139" i="9" a="1"/>
  <c r="EB139" i="9" s="1"/>
  <c r="DD139" i="9" s="1"/>
  <c r="DZ139" i="9" a="1"/>
  <c r="DZ139" i="9" s="1"/>
  <c r="DX139" i="9" a="1"/>
  <c r="DX139" i="9" s="1"/>
  <c r="CZ139" i="9" s="1"/>
  <c r="IC138" i="9" a="1"/>
  <c r="IC138" i="9" s="1"/>
  <c r="S138" i="15" s="1"/>
  <c r="IA138" i="9" a="1"/>
  <c r="IA138" i="9" s="1"/>
  <c r="HY138" i="9" a="1"/>
  <c r="HY138" i="9" s="1"/>
  <c r="HW138" i="9" a="1"/>
  <c r="HW138" i="9" s="1"/>
  <c r="AE138" i="10" s="1"/>
  <c r="AI141" i="8" s="1"/>
  <c r="AL141" i="8" s="1"/>
  <c r="IB138" i="9" a="1"/>
  <c r="IB138" i="9" s="1"/>
  <c r="HZ138" i="9" a="1"/>
  <c r="HZ138" i="9" s="1"/>
  <c r="AK138" i="14" s="1"/>
  <c r="AN138" i="14" s="1"/>
  <c r="HX138" i="9" a="1"/>
  <c r="HX138" i="9" s="1"/>
  <c r="CW138" i="9" a="1"/>
  <c r="CW138" i="9" s="1"/>
  <c r="CU138" i="9" a="1"/>
  <c r="CU138" i="9" s="1"/>
  <c r="CS138" i="9" a="1"/>
  <c r="CS138" i="9" s="1"/>
  <c r="CQ138" i="9" a="1"/>
  <c r="CQ138" i="9" s="1"/>
  <c r="P138" i="10" s="1"/>
  <c r="CV138" i="9" a="1"/>
  <c r="CV138" i="9" s="1"/>
  <c r="CT138" i="9" a="1"/>
  <c r="CT138" i="9" s="1"/>
  <c r="CR138" i="9" a="1"/>
  <c r="CR138" i="9" s="1"/>
  <c r="HE137" i="9" a="1"/>
  <c r="HE137" i="9" s="1"/>
  <c r="P137" i="15" s="1"/>
  <c r="HC137" i="9" a="1"/>
  <c r="HC137" i="9" s="1"/>
  <c r="HA137" i="9" a="1"/>
  <c r="HA137" i="9" s="1"/>
  <c r="GY137" i="9" a="1"/>
  <c r="GY137" i="9" s="1"/>
  <c r="AB137" i="10" s="1"/>
  <c r="AD140" i="8" s="1"/>
  <c r="HD137" i="9" a="1"/>
  <c r="HD137" i="9" s="1"/>
  <c r="HB137" i="9" a="1"/>
  <c r="HB137" i="9" s="1"/>
  <c r="AF137" i="14" s="1"/>
  <c r="GZ137" i="9" a="1"/>
  <c r="GZ137" i="9" s="1"/>
  <c r="IS136" i="9" a="1"/>
  <c r="IS136" i="9" s="1"/>
  <c r="U136" i="15" s="1"/>
  <c r="IQ136" i="9" a="1"/>
  <c r="IQ136" i="9" s="1"/>
  <c r="IO136" i="9" a="1"/>
  <c r="IO136" i="9" s="1"/>
  <c r="IM136" i="9" a="1"/>
  <c r="IM136" i="9" s="1"/>
  <c r="AG136" i="10" s="1"/>
  <c r="AK139" i="8" s="1"/>
  <c r="IR136" i="9" a="1"/>
  <c r="IR136" i="9" s="1"/>
  <c r="IP136" i="9" a="1"/>
  <c r="IP136" i="9" s="1"/>
  <c r="AM136" i="14" s="1"/>
  <c r="IN136" i="9" a="1"/>
  <c r="IN136" i="9" s="1"/>
  <c r="DU136" i="9" a="1"/>
  <c r="DU136" i="9" s="1"/>
  <c r="H136" i="15" s="1"/>
  <c r="DS136" i="9" a="1"/>
  <c r="DS136" i="9" s="1"/>
  <c r="DQ136" i="9" a="1"/>
  <c r="DQ136" i="9" s="1"/>
  <c r="DO136" i="9" a="1"/>
  <c r="DO136" i="9" s="1"/>
  <c r="R136" i="10" s="1"/>
  <c r="G139" i="7" s="1"/>
  <c r="M139" i="7" s="1"/>
  <c r="DT136" i="9" a="1"/>
  <c r="DT136" i="9" s="1"/>
  <c r="DR136" i="9" a="1"/>
  <c r="DR136" i="9" s="1"/>
  <c r="O136" i="14" s="1"/>
  <c r="DP136" i="9" a="1"/>
  <c r="DP136" i="9" s="1"/>
  <c r="IB130" i="9" a="1"/>
  <c r="IB130" i="9" s="1"/>
  <c r="HZ130" i="9" a="1"/>
  <c r="HZ130" i="9" s="1"/>
  <c r="AK130" i="14" s="1"/>
  <c r="AN130" i="14" s="1"/>
  <c r="HX130" i="9" a="1"/>
  <c r="HX130" i="9" s="1"/>
  <c r="IC130" i="9" a="1"/>
  <c r="IC130" i="9" s="1"/>
  <c r="S130" i="15" s="1"/>
  <c r="IA130" i="9" a="1"/>
  <c r="IA130" i="9" s="1"/>
  <c r="HY130" i="9" a="1"/>
  <c r="HY130" i="9" s="1"/>
  <c r="HW130" i="9" a="1"/>
  <c r="HW130" i="9" s="1"/>
  <c r="AE130" i="10" s="1"/>
  <c r="AI133" i="8" s="1"/>
  <c r="AL133" i="8" s="1"/>
  <c r="GV130" i="9" a="1"/>
  <c r="GV130" i="9" s="1"/>
  <c r="GT130" i="9" a="1"/>
  <c r="GT130" i="9" s="1"/>
  <c r="AE130" i="14" s="1"/>
  <c r="AG130" i="14" s="1"/>
  <c r="GR130" i="9" a="1"/>
  <c r="GR130" i="9" s="1"/>
  <c r="GW130" i="9" a="1"/>
  <c r="GW130" i="9" s="1"/>
  <c r="O130" i="15" s="1"/>
  <c r="GU130" i="9" a="1"/>
  <c r="GU130" i="9" s="1"/>
  <c r="GS130" i="9" a="1"/>
  <c r="GS130" i="9" s="1"/>
  <c r="GQ130" i="9" a="1"/>
  <c r="GQ130" i="9" s="1"/>
  <c r="AA130" i="10" s="1"/>
  <c r="AC133" i="8" s="1"/>
  <c r="AE133" i="8" s="1"/>
  <c r="FP130" i="9" a="1"/>
  <c r="FP130" i="9" s="1"/>
  <c r="FN130" i="9" a="1"/>
  <c r="FN130" i="9" s="1"/>
  <c r="FL130" i="9" a="1"/>
  <c r="FL130" i="9" s="1"/>
  <c r="FQ130" i="9" a="1"/>
  <c r="FQ130" i="9" s="1"/>
  <c r="FO130" i="9" a="1"/>
  <c r="FO130" i="9" s="1"/>
  <c r="FM130" i="9" a="1"/>
  <c r="FM130" i="9" s="1"/>
  <c r="FK130" i="9" a="1"/>
  <c r="FK130" i="9" s="1"/>
  <c r="W130" i="10" s="1"/>
  <c r="EJ130" i="9" a="1"/>
  <c r="EJ130" i="9" s="1"/>
  <c r="EH130" i="9" a="1"/>
  <c r="EH130" i="9" s="1"/>
  <c r="Q130" i="14" s="1"/>
  <c r="EF130" i="9" a="1"/>
  <c r="EF130" i="9" s="1"/>
  <c r="EK130" i="9" a="1"/>
  <c r="EK130" i="9" s="1"/>
  <c r="J130" i="15" s="1"/>
  <c r="EI130" i="9" a="1"/>
  <c r="EI130" i="9" s="1"/>
  <c r="EG130" i="9" a="1"/>
  <c r="EG130" i="9" s="1"/>
  <c r="EE130" i="9" a="1"/>
  <c r="EE130" i="9" s="1"/>
  <c r="T130" i="10" s="1"/>
  <c r="I133" i="7" s="1"/>
  <c r="O133" i="7" s="1"/>
  <c r="CV130" i="9" a="1"/>
  <c r="CV130" i="9" s="1"/>
  <c r="CT130" i="9" a="1"/>
  <c r="CT130" i="9" s="1"/>
  <c r="CR130" i="9" a="1"/>
  <c r="CR130" i="9" s="1"/>
  <c r="CW130" i="9" a="1"/>
  <c r="CW130" i="9" s="1"/>
  <c r="CU130" i="9" a="1"/>
  <c r="CU130" i="9" s="1"/>
  <c r="CS130" i="9" a="1"/>
  <c r="CS130" i="9" s="1"/>
  <c r="CQ130" i="9" a="1"/>
  <c r="CQ130" i="9" s="1"/>
  <c r="P130" i="10" s="1"/>
  <c r="BP130" i="9" a="1"/>
  <c r="BP130" i="9" s="1"/>
  <c r="BN130" i="9" a="1"/>
  <c r="BN130" i="9" s="1"/>
  <c r="J130" i="14" s="1"/>
  <c r="K130" i="14" s="1"/>
  <c r="BL130" i="9" a="1"/>
  <c r="BL130" i="9" s="1"/>
  <c r="BQ130" i="9" a="1"/>
  <c r="BQ130" i="9" s="1"/>
  <c r="F130" i="15" s="1"/>
  <c r="BO130" i="9" a="1"/>
  <c r="BO130" i="9" s="1"/>
  <c r="BM130" i="9" a="1"/>
  <c r="BM130" i="9" s="1"/>
  <c r="BK130" i="9" a="1"/>
  <c r="BK130" i="9" s="1"/>
  <c r="L130" i="10" s="1"/>
  <c r="AJ130" i="9" a="1"/>
  <c r="AJ130" i="9" s="1"/>
  <c r="AH130" i="9" a="1"/>
  <c r="AH130" i="9" s="1"/>
  <c r="H130" i="14" s="1"/>
  <c r="AF130" i="9" a="1"/>
  <c r="AF130" i="9" s="1"/>
  <c r="AK130" i="9" a="1"/>
  <c r="AK130" i="9" s="1"/>
  <c r="D130" i="15" s="1"/>
  <c r="AI130" i="9" a="1"/>
  <c r="AI130" i="9" s="1"/>
  <c r="AG130" i="9" a="1"/>
  <c r="AG130" i="9" s="1"/>
  <c r="AE130" i="9" a="1"/>
  <c r="AE130" i="9" s="1"/>
  <c r="H130" i="10" s="1"/>
  <c r="IJ129" i="9" a="1"/>
  <c r="IJ129" i="9" s="1"/>
  <c r="IH129" i="9" a="1"/>
  <c r="IH129" i="9" s="1"/>
  <c r="AL129" i="14" s="1"/>
  <c r="IF129" i="9" a="1"/>
  <c r="IF129" i="9" s="1"/>
  <c r="IK129" i="9" a="1"/>
  <c r="IK129" i="9" s="1"/>
  <c r="T129" i="15" s="1"/>
  <c r="II129" i="9" a="1"/>
  <c r="II129" i="9" s="1"/>
  <c r="IG129" i="9" a="1"/>
  <c r="IG129" i="9" s="1"/>
  <c r="IE129" i="9" a="1"/>
  <c r="IE129" i="9" s="1"/>
  <c r="AF129" i="10" s="1"/>
  <c r="AJ132" i="8" s="1"/>
  <c r="HD129" i="9" a="1"/>
  <c r="HD129" i="9" s="1"/>
  <c r="HB129" i="9" a="1"/>
  <c r="HB129" i="9" s="1"/>
  <c r="AF129" i="14" s="1"/>
  <c r="GZ129" i="9" a="1"/>
  <c r="GZ129" i="9" s="1"/>
  <c r="HE129" i="9" a="1"/>
  <c r="HE129" i="9" s="1"/>
  <c r="P129" i="15" s="1"/>
  <c r="HC129" i="9" a="1"/>
  <c r="HC129" i="9" s="1"/>
  <c r="HA129" i="9" a="1"/>
  <c r="HA129" i="9" s="1"/>
  <c r="GY129" i="9" a="1"/>
  <c r="GY129" i="9" s="1"/>
  <c r="AB129" i="10" s="1"/>
  <c r="AD132" i="8" s="1"/>
  <c r="FX129" i="9" a="1"/>
  <c r="FX129" i="9" s="1"/>
  <c r="FV129" i="9" a="1"/>
  <c r="FV129" i="9" s="1"/>
  <c r="FT129" i="9" a="1"/>
  <c r="FT129" i="9" s="1"/>
  <c r="FY129" i="9" a="1"/>
  <c r="FY129" i="9" s="1"/>
  <c r="FW129" i="9" a="1"/>
  <c r="FW129" i="9" s="1"/>
  <c r="FU129" i="9" a="1"/>
  <c r="FU129" i="9" s="1"/>
  <c r="FS129" i="9" a="1"/>
  <c r="FS129" i="9" s="1"/>
  <c r="X129" i="10" s="1"/>
  <c r="G123" i="14"/>
  <c r="M131" i="14"/>
  <c r="EA132" i="9" a="1"/>
  <c r="EA132" i="9" s="1"/>
  <c r="DC132" i="9" s="1"/>
  <c r="DX132" i="9" a="1"/>
  <c r="DX132" i="9" s="1"/>
  <c r="CZ132" i="9" s="1"/>
  <c r="EC132" i="9" a="1"/>
  <c r="EC132" i="9" s="1"/>
  <c r="DZ132" i="9" a="1"/>
  <c r="DZ132" i="9" s="1"/>
  <c r="EB132" i="9" a="1"/>
  <c r="EB132" i="9" s="1"/>
  <c r="DD132" i="9" s="1"/>
  <c r="DW132" i="9" a="1"/>
  <c r="DW132" i="9" s="1"/>
  <c r="DY132" i="9" a="1"/>
  <c r="DY132" i="9" s="1"/>
  <c r="DA132" i="9" s="1"/>
  <c r="IS131" i="9" a="1"/>
  <c r="IS131" i="9" s="1"/>
  <c r="U131" i="15" s="1"/>
  <c r="IQ131" i="9" a="1"/>
  <c r="IQ131" i="9" s="1"/>
  <c r="IO131" i="9" a="1"/>
  <c r="IO131" i="9" s="1"/>
  <c r="IM131" i="9" a="1"/>
  <c r="IM131" i="9" s="1"/>
  <c r="AG131" i="10" s="1"/>
  <c r="AK134" i="8" s="1"/>
  <c r="IR131" i="9" a="1"/>
  <c r="IR131" i="9" s="1"/>
  <c r="IP131" i="9" a="1"/>
  <c r="IP131" i="9" s="1"/>
  <c r="AM131" i="14" s="1"/>
  <c r="IN131" i="9" a="1"/>
  <c r="IN131" i="9" s="1"/>
  <c r="HU130" i="9" a="1"/>
  <c r="HU130" i="9" s="1"/>
  <c r="R130" i="15" s="1"/>
  <c r="HS130" i="9" a="1"/>
  <c r="HS130" i="9" s="1"/>
  <c r="HQ130" i="9" a="1"/>
  <c r="HQ130" i="9" s="1"/>
  <c r="HO130" i="9" a="1"/>
  <c r="HO130" i="9" s="1"/>
  <c r="AD130" i="10" s="1"/>
  <c r="AG133" i="8" s="1"/>
  <c r="AH133" i="8" s="1"/>
  <c r="HT130" i="9" a="1"/>
  <c r="HT130" i="9" s="1"/>
  <c r="HR130" i="9" a="1"/>
  <c r="HR130" i="9" s="1"/>
  <c r="AI130" i="14" s="1"/>
  <c r="AJ130" i="14" s="1"/>
  <c r="HP130" i="9" a="1"/>
  <c r="HP130" i="9" s="1"/>
  <c r="CO130" i="9" a="1"/>
  <c r="CO130" i="9" s="1"/>
  <c r="CM130" i="9" a="1"/>
  <c r="CM130" i="9" s="1"/>
  <c r="CK130" i="9" a="1"/>
  <c r="CK130" i="9" s="1"/>
  <c r="CI130" i="9" a="1"/>
  <c r="CI130" i="9" s="1"/>
  <c r="O130" i="10" s="1"/>
  <c r="CN130" i="9" a="1"/>
  <c r="CN130" i="9" s="1"/>
  <c r="CL130" i="9" a="1"/>
  <c r="CL130" i="9" s="1"/>
  <c r="CJ130" i="9" a="1"/>
  <c r="CJ130" i="9" s="1"/>
  <c r="GW129" i="9" a="1"/>
  <c r="GW129" i="9" s="1"/>
  <c r="O129" i="15" s="1"/>
  <c r="GU129" i="9" a="1"/>
  <c r="GU129" i="9" s="1"/>
  <c r="GS129" i="9" a="1"/>
  <c r="GS129" i="9" s="1"/>
  <c r="GQ129" i="9" a="1"/>
  <c r="GQ129" i="9" s="1"/>
  <c r="AA129" i="10" s="1"/>
  <c r="AC132" i="8" s="1"/>
  <c r="GV129" i="9" a="1"/>
  <c r="GV129" i="9" s="1"/>
  <c r="GT129" i="9" a="1"/>
  <c r="GT129" i="9" s="1"/>
  <c r="AE129" i="14" s="1"/>
  <c r="GR129" i="9" a="1"/>
  <c r="GR129" i="9" s="1"/>
  <c r="BQ129" i="9" a="1"/>
  <c r="BQ129" i="9" s="1"/>
  <c r="F129" i="15" s="1"/>
  <c r="BO129" i="9" a="1"/>
  <c r="BO129" i="9" s="1"/>
  <c r="BM129" i="9" a="1"/>
  <c r="BM129" i="9" s="1"/>
  <c r="BK129" i="9" a="1"/>
  <c r="BK129" i="9" s="1"/>
  <c r="L129" i="10" s="1"/>
  <c r="BP129" i="9" a="1"/>
  <c r="BP129" i="9" s="1"/>
  <c r="BN129" i="9" a="1"/>
  <c r="BN129" i="9" s="1"/>
  <c r="J129" i="14" s="1"/>
  <c r="K129" i="14" s="1"/>
  <c r="BL129" i="9" a="1"/>
  <c r="BL129" i="9" s="1"/>
  <c r="GG127" i="9" a="1"/>
  <c r="GG127" i="9" s="1"/>
  <c r="M127" i="15" s="1"/>
  <c r="GE127" i="9" a="1"/>
  <c r="GE127" i="9" s="1"/>
  <c r="GC127" i="9" a="1"/>
  <c r="GC127" i="9" s="1"/>
  <c r="GA127" i="9" a="1"/>
  <c r="GA127" i="9" s="1"/>
  <c r="Y127" i="10" s="1"/>
  <c r="AA130" i="8" s="1"/>
  <c r="GF127" i="9" a="1"/>
  <c r="GF127" i="9" s="1"/>
  <c r="GD127" i="9" a="1"/>
  <c r="GD127" i="9" s="1"/>
  <c r="AC127" i="14" s="1"/>
  <c r="AG127" i="14" s="1"/>
  <c r="GB127" i="9" a="1"/>
  <c r="GB127" i="9" s="1"/>
  <c r="BA127" i="9" a="1"/>
  <c r="BA127" i="9" s="1"/>
  <c r="AY127" i="9" a="1"/>
  <c r="AY127" i="9" s="1"/>
  <c r="AW127" i="9" a="1"/>
  <c r="AW127" i="9" s="1"/>
  <c r="AU127" i="9" a="1"/>
  <c r="AU127" i="9" s="1"/>
  <c r="J127" i="10" s="1"/>
  <c r="AZ127" i="9" a="1"/>
  <c r="AZ127" i="9" s="1"/>
  <c r="AX127" i="9" a="1"/>
  <c r="AX127" i="9" s="1"/>
  <c r="AV127" i="9" a="1"/>
  <c r="AV127" i="9" s="1"/>
  <c r="HU126" i="9" a="1"/>
  <c r="HU126" i="9" s="1"/>
  <c r="R126" i="15" s="1"/>
  <c r="HS126" i="9" a="1"/>
  <c r="HS126" i="9" s="1"/>
  <c r="HQ126" i="9" a="1"/>
  <c r="HQ126" i="9" s="1"/>
  <c r="HO126" i="9" a="1"/>
  <c r="HO126" i="9" s="1"/>
  <c r="AD126" i="10" s="1"/>
  <c r="AG129" i="8" s="1"/>
  <c r="AH129" i="8" s="1"/>
  <c r="HT126" i="9" a="1"/>
  <c r="HT126" i="9" s="1"/>
  <c r="HR126" i="9" a="1"/>
  <c r="HR126" i="9" s="1"/>
  <c r="AI126" i="14" s="1"/>
  <c r="HP126" i="9" a="1"/>
  <c r="HP126" i="9" s="1"/>
  <c r="CO126" i="9" a="1"/>
  <c r="CO126" i="9" s="1"/>
  <c r="CM126" i="9" a="1"/>
  <c r="CM126" i="9" s="1"/>
  <c r="CK126" i="9" a="1"/>
  <c r="CK126" i="9" s="1"/>
  <c r="CI126" i="9" a="1"/>
  <c r="CI126" i="9" s="1"/>
  <c r="O126" i="10" s="1"/>
  <c r="CN126" i="9" a="1"/>
  <c r="CN126" i="9" s="1"/>
  <c r="CL126" i="9" a="1"/>
  <c r="CL126" i="9" s="1"/>
  <c r="CJ126" i="9" a="1"/>
  <c r="CJ126" i="9" s="1"/>
  <c r="GW125" i="9" a="1"/>
  <c r="GW125" i="9" s="1"/>
  <c r="O125" i="15" s="1"/>
  <c r="GU125" i="9" a="1"/>
  <c r="GU125" i="9" s="1"/>
  <c r="GS125" i="9" a="1"/>
  <c r="GS125" i="9" s="1"/>
  <c r="GQ125" i="9" a="1"/>
  <c r="GQ125" i="9" s="1"/>
  <c r="AA125" i="10" s="1"/>
  <c r="AC128" i="8" s="1"/>
  <c r="GV125" i="9" a="1"/>
  <c r="GV125" i="9" s="1"/>
  <c r="GT125" i="9" a="1"/>
  <c r="GT125" i="9" s="1"/>
  <c r="AE125" i="14" s="1"/>
  <c r="GR125" i="9" a="1"/>
  <c r="GR125" i="9" s="1"/>
  <c r="BQ125" i="9" a="1"/>
  <c r="BQ125" i="9" s="1"/>
  <c r="F125" i="15" s="1"/>
  <c r="BO125" i="9" a="1"/>
  <c r="BO125" i="9" s="1"/>
  <c r="BM125" i="9" a="1"/>
  <c r="BM125" i="9" s="1"/>
  <c r="BK125" i="9" a="1"/>
  <c r="BK125" i="9" s="1"/>
  <c r="L125" i="10" s="1"/>
  <c r="BP125" i="9" a="1"/>
  <c r="BP125" i="9" s="1"/>
  <c r="BN125" i="9" a="1"/>
  <c r="BN125" i="9" s="1"/>
  <c r="J125" i="14" s="1"/>
  <c r="K125" i="14" s="1"/>
  <c r="BL125" i="9" a="1"/>
  <c r="BL125" i="9" s="1"/>
  <c r="GG123" i="9" a="1"/>
  <c r="GG123" i="9" s="1"/>
  <c r="M123" i="15" s="1"/>
  <c r="GE123" i="9" a="1"/>
  <c r="GE123" i="9" s="1"/>
  <c r="GC123" i="9" a="1"/>
  <c r="GC123" i="9" s="1"/>
  <c r="GA123" i="9" a="1"/>
  <c r="GA123" i="9" s="1"/>
  <c r="Y123" i="10" s="1"/>
  <c r="AA126" i="8" s="1"/>
  <c r="GF123" i="9" a="1"/>
  <c r="GF123" i="9" s="1"/>
  <c r="GD123" i="9" a="1"/>
  <c r="GD123" i="9" s="1"/>
  <c r="AC123" i="14" s="1"/>
  <c r="AG123" i="14" s="1"/>
  <c r="GB123" i="9" a="1"/>
  <c r="GB123" i="9" s="1"/>
  <c r="BA123" i="9" a="1"/>
  <c r="BA123" i="9" s="1"/>
  <c r="AY123" i="9" a="1"/>
  <c r="AY123" i="9" s="1"/>
  <c r="AW123" i="9" a="1"/>
  <c r="AW123" i="9" s="1"/>
  <c r="AU123" i="9" a="1"/>
  <c r="AU123" i="9" s="1"/>
  <c r="J123" i="10" s="1"/>
  <c r="AZ123" i="9" a="1"/>
  <c r="AZ123" i="9" s="1"/>
  <c r="AX123" i="9" a="1"/>
  <c r="AX123" i="9" s="1"/>
  <c r="AV123" i="9" a="1"/>
  <c r="AV123" i="9" s="1"/>
  <c r="CW124" i="9" a="1"/>
  <c r="CW124" i="9" s="1"/>
  <c r="CU124" i="9" a="1"/>
  <c r="CU124" i="9" s="1"/>
  <c r="CS124" i="9" a="1"/>
  <c r="CS124" i="9" s="1"/>
  <c r="CQ124" i="9" a="1"/>
  <c r="CQ124" i="9" s="1"/>
  <c r="P124" i="10" s="1"/>
  <c r="CV124" i="9" a="1"/>
  <c r="CV124" i="9" s="1"/>
  <c r="CT124" i="9" a="1"/>
  <c r="CT124" i="9" s="1"/>
  <c r="CR124" i="9" a="1"/>
  <c r="CR124" i="9" s="1"/>
  <c r="BY124" i="9" a="1"/>
  <c r="BY124" i="9" s="1"/>
  <c r="BW124" i="9" a="1"/>
  <c r="BW124" i="9" s="1"/>
  <c r="BU124" i="9" a="1"/>
  <c r="BU124" i="9" s="1"/>
  <c r="BS124" i="9" a="1"/>
  <c r="BS124" i="9" s="1"/>
  <c r="M124" i="10" s="1"/>
  <c r="BX124" i="9" a="1"/>
  <c r="BX124" i="9" s="1"/>
  <c r="BV124" i="9" a="1"/>
  <c r="BV124" i="9" s="1"/>
  <c r="BT124" i="9" a="1"/>
  <c r="BT124" i="9" s="1"/>
  <c r="FY124" i="9" a="1"/>
  <c r="FY124" i="9" s="1"/>
  <c r="FW124" i="9" a="1"/>
  <c r="FW124" i="9" s="1"/>
  <c r="FU124" i="9" a="1"/>
  <c r="FU124" i="9" s="1"/>
  <c r="FS124" i="9" a="1"/>
  <c r="FS124" i="9" s="1"/>
  <c r="X124" i="10" s="1"/>
  <c r="FX124" i="9" a="1"/>
  <c r="FX124" i="9" s="1"/>
  <c r="FV124" i="9" a="1"/>
  <c r="FV124" i="9" s="1"/>
  <c r="FT124" i="9" a="1"/>
  <c r="FT124" i="9" s="1"/>
  <c r="BH124" i="9" a="1"/>
  <c r="BH124" i="9" s="1"/>
  <c r="BF124" i="9" a="1"/>
  <c r="BF124" i="9" s="1"/>
  <c r="BD124" i="9" a="1"/>
  <c r="BD124" i="9" s="1"/>
  <c r="BI124" i="9" a="1"/>
  <c r="BI124" i="9" s="1"/>
  <c r="BG124" i="9" a="1"/>
  <c r="BG124" i="9" s="1"/>
  <c r="BE124" i="9" a="1"/>
  <c r="BE124" i="9" s="1"/>
  <c r="BC124" i="9" a="1"/>
  <c r="BC124" i="9" s="1"/>
  <c r="K124" i="10" s="1"/>
  <c r="GN124" i="9" a="1"/>
  <c r="GN124" i="9" s="1"/>
  <c r="GL124" i="9" a="1"/>
  <c r="GL124" i="9" s="1"/>
  <c r="AD124" i="14" s="1"/>
  <c r="GJ124" i="9" a="1"/>
  <c r="GJ124" i="9" s="1"/>
  <c r="GO124" i="9" a="1"/>
  <c r="GO124" i="9" s="1"/>
  <c r="N124" i="15" s="1"/>
  <c r="GM124" i="9" a="1"/>
  <c r="GM124" i="9" s="1"/>
  <c r="GK124" i="9" a="1"/>
  <c r="GK124" i="9" s="1"/>
  <c r="GI124" i="9" a="1"/>
  <c r="GI124" i="9" s="1"/>
  <c r="Z124" i="10" s="1"/>
  <c r="AB127" i="8" s="1"/>
  <c r="CF124" i="9" a="1"/>
  <c r="CF124" i="9" s="1"/>
  <c r="CD124" i="9" a="1"/>
  <c r="CD124" i="9" s="1"/>
  <c r="CB124" i="9" a="1"/>
  <c r="CB124" i="9" s="1"/>
  <c r="CG124" i="9" a="1"/>
  <c r="CG124" i="9" s="1"/>
  <c r="CE124" i="9" a="1"/>
  <c r="CE124" i="9" s="1"/>
  <c r="CC124" i="9" a="1"/>
  <c r="CC124" i="9" s="1"/>
  <c r="CA124" i="9" a="1"/>
  <c r="CA124" i="9" s="1"/>
  <c r="N124" i="10" s="1"/>
  <c r="HL124" i="9" a="1"/>
  <c r="HL124" i="9" s="1"/>
  <c r="HJ124" i="9" a="1"/>
  <c r="HJ124" i="9" s="1"/>
  <c r="AH124" i="14" s="1"/>
  <c r="AJ124" i="14" s="1"/>
  <c r="HH124" i="9" a="1"/>
  <c r="HH124" i="9" s="1"/>
  <c r="HI124" i="9" a="1"/>
  <c r="HI124" i="9" s="1"/>
  <c r="HG124" i="9" a="1"/>
  <c r="HG124" i="9" s="1"/>
  <c r="AC124" i="10" s="1"/>
  <c r="AF127" i="8" s="1"/>
  <c r="AH127" i="8" s="1"/>
  <c r="HM124" i="9" a="1"/>
  <c r="HM124" i="9" s="1"/>
  <c r="Q124" i="15" s="1"/>
  <c r="HK124" i="9" a="1"/>
  <c r="HK124" i="9" s="1"/>
  <c r="IS122" i="9" a="1"/>
  <c r="IS122" i="9" s="1"/>
  <c r="U122" i="15" s="1"/>
  <c r="IQ122" i="9" a="1"/>
  <c r="IQ122" i="9" s="1"/>
  <c r="IO122" i="9" a="1"/>
  <c r="IO122" i="9" s="1"/>
  <c r="IM122" i="9" a="1"/>
  <c r="IM122" i="9" s="1"/>
  <c r="AG122" i="10" s="1"/>
  <c r="AK125" i="8" s="1"/>
  <c r="IR122" i="9" a="1"/>
  <c r="IR122" i="9" s="1"/>
  <c r="IP122" i="9" a="1"/>
  <c r="IP122" i="9" s="1"/>
  <c r="AM122" i="14" s="1"/>
  <c r="IN122" i="9" a="1"/>
  <c r="IN122" i="9" s="1"/>
  <c r="AX122" i="9" a="1"/>
  <c r="AX122" i="9" s="1"/>
  <c r="BA122" i="9" a="1"/>
  <c r="BA122" i="9" s="1"/>
  <c r="AW122" i="9" a="1"/>
  <c r="AW122" i="9" s="1"/>
  <c r="AZ122" i="9" a="1"/>
  <c r="AZ122" i="9" s="1"/>
  <c r="AV122" i="9" a="1"/>
  <c r="AV122" i="9" s="1"/>
  <c r="AY122" i="9" a="1"/>
  <c r="AY122" i="9" s="1"/>
  <c r="AU122" i="9" a="1"/>
  <c r="AU122" i="9" s="1"/>
  <c r="J122" i="10" s="1"/>
  <c r="CO122" i="9" a="1"/>
  <c r="CO122" i="9" s="1"/>
  <c r="CM122" i="9" a="1"/>
  <c r="CM122" i="9" s="1"/>
  <c r="CK122" i="9" a="1"/>
  <c r="CK122" i="9" s="1"/>
  <c r="CI122" i="9" a="1"/>
  <c r="CI122" i="9" s="1"/>
  <c r="O122" i="10" s="1"/>
  <c r="CN122" i="9" a="1"/>
  <c r="CN122" i="9" s="1"/>
  <c r="CL122" i="9" a="1"/>
  <c r="CL122" i="9" s="1"/>
  <c r="CJ122" i="9" a="1"/>
  <c r="CJ122" i="9" s="1"/>
  <c r="HU122" i="9" a="1"/>
  <c r="HU122" i="9" s="1"/>
  <c r="R122" i="15" s="1"/>
  <c r="HS122" i="9" a="1"/>
  <c r="HS122" i="9" s="1"/>
  <c r="HQ122" i="9" a="1"/>
  <c r="HQ122" i="9" s="1"/>
  <c r="HO122" i="9" a="1"/>
  <c r="HO122" i="9" s="1"/>
  <c r="AD122" i="10" s="1"/>
  <c r="AG125" i="8" s="1"/>
  <c r="AH125" i="8" s="1"/>
  <c r="HT122" i="9" a="1"/>
  <c r="HT122" i="9" s="1"/>
  <c r="HR122" i="9" a="1"/>
  <c r="HR122" i="9" s="1"/>
  <c r="AI122" i="14" s="1"/>
  <c r="AJ122" i="14" s="1"/>
  <c r="HP122" i="9" a="1"/>
  <c r="HP122" i="9" s="1"/>
  <c r="HD122" i="9" a="1"/>
  <c r="HD122" i="9" s="1"/>
  <c r="HB122" i="9" a="1"/>
  <c r="HB122" i="9" s="1"/>
  <c r="AF122" i="14" s="1"/>
  <c r="GZ122" i="9" a="1"/>
  <c r="GZ122" i="9" s="1"/>
  <c r="HE122" i="9" a="1"/>
  <c r="HE122" i="9" s="1"/>
  <c r="P122" i="15" s="1"/>
  <c r="HC122" i="9" a="1"/>
  <c r="HC122" i="9" s="1"/>
  <c r="HA122" i="9" a="1"/>
  <c r="HA122" i="9" s="1"/>
  <c r="GY122" i="9" a="1"/>
  <c r="GY122" i="9" s="1"/>
  <c r="AB122" i="10" s="1"/>
  <c r="AD125" i="8" s="1"/>
  <c r="C125" i="8"/>
  <c r="C125" i="7"/>
  <c r="C125" i="6"/>
  <c r="C124" i="3"/>
  <c r="CN121" i="9" a="1"/>
  <c r="CN121" i="9" s="1"/>
  <c r="CL121" i="9" a="1"/>
  <c r="CL121" i="9" s="1"/>
  <c r="CJ121" i="9" a="1"/>
  <c r="CJ121" i="9" s="1"/>
  <c r="CO121" i="9" a="1"/>
  <c r="CO121" i="9" s="1"/>
  <c r="CM121" i="9" a="1"/>
  <c r="CM121" i="9" s="1"/>
  <c r="CK121" i="9" a="1"/>
  <c r="CK121" i="9" s="1"/>
  <c r="CI121" i="9" a="1"/>
  <c r="CI121" i="9" s="1"/>
  <c r="O121" i="10" s="1"/>
  <c r="GV120" i="9" a="1"/>
  <c r="GV120" i="9" s="1"/>
  <c r="GT120" i="9" a="1"/>
  <c r="GT120" i="9" s="1"/>
  <c r="AE120" i="14" s="1"/>
  <c r="GR120" i="9" a="1"/>
  <c r="GR120" i="9" s="1"/>
  <c r="GW120" i="9" a="1"/>
  <c r="GW120" i="9" s="1"/>
  <c r="O120" i="15" s="1"/>
  <c r="GU120" i="9" a="1"/>
  <c r="GU120" i="9" s="1"/>
  <c r="GS120" i="9" a="1"/>
  <c r="GS120" i="9" s="1"/>
  <c r="GQ120" i="9" a="1"/>
  <c r="GQ120" i="9" s="1"/>
  <c r="AA120" i="10" s="1"/>
  <c r="AC123" i="8" s="1"/>
  <c r="BP120" i="9" a="1"/>
  <c r="BP120" i="9" s="1"/>
  <c r="BN120" i="9" a="1"/>
  <c r="BN120" i="9" s="1"/>
  <c r="J120" i="14" s="1"/>
  <c r="K120" i="14" s="1"/>
  <c r="BL120" i="9" a="1"/>
  <c r="BL120" i="9" s="1"/>
  <c r="BQ120" i="9" a="1"/>
  <c r="BQ120" i="9" s="1"/>
  <c r="F120" i="15" s="1"/>
  <c r="BO120" i="9" a="1"/>
  <c r="BO120" i="9" s="1"/>
  <c r="BM120" i="9" a="1"/>
  <c r="BM120" i="9" s="1"/>
  <c r="BK120" i="9" a="1"/>
  <c r="BK120" i="9" s="1"/>
  <c r="L120" i="10" s="1"/>
  <c r="FX119" i="9" a="1"/>
  <c r="FX119" i="9" s="1"/>
  <c r="FV119" i="9" a="1"/>
  <c r="FV119" i="9" s="1"/>
  <c r="FT119" i="9" a="1"/>
  <c r="FT119" i="9" s="1"/>
  <c r="FY119" i="9" a="1"/>
  <c r="FY119" i="9" s="1"/>
  <c r="FW119" i="9" a="1"/>
  <c r="FW119" i="9" s="1"/>
  <c r="FU119" i="9" a="1"/>
  <c r="FU119" i="9" s="1"/>
  <c r="FS119" i="9" a="1"/>
  <c r="FS119" i="9" s="1"/>
  <c r="X119" i="10" s="1"/>
  <c r="BX119" i="9" a="1"/>
  <c r="BX119" i="9" s="1"/>
  <c r="BV119" i="9" a="1"/>
  <c r="BV119" i="9" s="1"/>
  <c r="BT119" i="9" a="1"/>
  <c r="BT119" i="9" s="1"/>
  <c r="BY119" i="9" a="1"/>
  <c r="BY119" i="9" s="1"/>
  <c r="BW119" i="9" a="1"/>
  <c r="BW119" i="9" s="1"/>
  <c r="BU119" i="9" a="1"/>
  <c r="BU119" i="9" s="1"/>
  <c r="BS119" i="9" a="1"/>
  <c r="BS119" i="9" s="1"/>
  <c r="M119" i="10" s="1"/>
  <c r="GV116" i="9" a="1"/>
  <c r="GV116" i="9" s="1"/>
  <c r="GT116" i="9" a="1"/>
  <c r="GT116" i="9" s="1"/>
  <c r="AE116" i="14" s="1"/>
  <c r="GR116" i="9" a="1"/>
  <c r="GR116" i="9" s="1"/>
  <c r="GW116" i="9" a="1"/>
  <c r="GW116" i="9" s="1"/>
  <c r="O116" i="15" s="1"/>
  <c r="GU116" i="9" a="1"/>
  <c r="GU116" i="9" s="1"/>
  <c r="GS116" i="9" a="1"/>
  <c r="GS116" i="9" s="1"/>
  <c r="GQ116" i="9" a="1"/>
  <c r="GQ116" i="9" s="1"/>
  <c r="AA116" i="10" s="1"/>
  <c r="AC119" i="8" s="1"/>
  <c r="BP116" i="9" a="1"/>
  <c r="BP116" i="9" s="1"/>
  <c r="BN116" i="9" a="1"/>
  <c r="BN116" i="9" s="1"/>
  <c r="J116" i="14" s="1"/>
  <c r="K116" i="14" s="1"/>
  <c r="BL116" i="9" a="1"/>
  <c r="BL116" i="9" s="1"/>
  <c r="BQ116" i="9" a="1"/>
  <c r="BQ116" i="9" s="1"/>
  <c r="F116" i="15" s="1"/>
  <c r="BO116" i="9" a="1"/>
  <c r="BO116" i="9" s="1"/>
  <c r="BM116" i="9" a="1"/>
  <c r="BM116" i="9" s="1"/>
  <c r="BK116" i="9" a="1"/>
  <c r="BK116" i="9" s="1"/>
  <c r="L116" i="10" s="1"/>
  <c r="FX115" i="9" a="1"/>
  <c r="FX115" i="9" s="1"/>
  <c r="FV115" i="9" a="1"/>
  <c r="FV115" i="9" s="1"/>
  <c r="FT115" i="9" a="1"/>
  <c r="FT115" i="9" s="1"/>
  <c r="FY115" i="9" a="1"/>
  <c r="FY115" i="9" s="1"/>
  <c r="FW115" i="9" a="1"/>
  <c r="FW115" i="9" s="1"/>
  <c r="FU115" i="9" a="1"/>
  <c r="FU115" i="9" s="1"/>
  <c r="FS115" i="9" a="1"/>
  <c r="FS115" i="9" s="1"/>
  <c r="X115" i="10" s="1"/>
  <c r="BX115" i="9" a="1"/>
  <c r="BX115" i="9" s="1"/>
  <c r="BV115" i="9" a="1"/>
  <c r="BV115" i="9" s="1"/>
  <c r="BT115" i="9" a="1"/>
  <c r="BT115" i="9" s="1"/>
  <c r="BY115" i="9" a="1"/>
  <c r="BY115" i="9" s="1"/>
  <c r="BW115" i="9" a="1"/>
  <c r="BW115" i="9" s="1"/>
  <c r="BU115" i="9" a="1"/>
  <c r="BU115" i="9" s="1"/>
  <c r="BS115" i="9" a="1"/>
  <c r="BS115" i="9" s="1"/>
  <c r="M115" i="10" s="1"/>
  <c r="N134" i="7"/>
  <c r="AL131" i="8"/>
  <c r="O131" i="6"/>
  <c r="P131" i="6"/>
  <c r="Q131" i="6" s="1"/>
  <c r="R131" i="6" s="1"/>
  <c r="T131" i="6"/>
  <c r="U131" i="6" s="1"/>
  <c r="V131" i="6" s="1"/>
  <c r="II121" i="9" a="1"/>
  <c r="II121" i="9" s="1"/>
  <c r="IE121" i="9" a="1"/>
  <c r="IE121" i="9" s="1"/>
  <c r="AF121" i="10" s="1"/>
  <c r="AJ124" i="8" s="1"/>
  <c r="IH121" i="9" a="1"/>
  <c r="IH121" i="9" s="1"/>
  <c r="AL121" i="14" s="1"/>
  <c r="IK121" i="9" a="1"/>
  <c r="IK121" i="9" s="1"/>
  <c r="T121" i="15" s="1"/>
  <c r="IG121" i="9" a="1"/>
  <c r="IG121" i="9" s="1"/>
  <c r="IJ121" i="9" a="1"/>
  <c r="IJ121" i="9" s="1"/>
  <c r="IF121" i="9" a="1"/>
  <c r="IF121" i="9" s="1"/>
  <c r="BP121" i="9" a="1"/>
  <c r="BP121" i="9" s="1"/>
  <c r="BN121" i="9" a="1"/>
  <c r="BN121" i="9" s="1"/>
  <c r="J121" i="14" s="1"/>
  <c r="BL121" i="9" a="1"/>
  <c r="BL121" i="9" s="1"/>
  <c r="BQ121" i="9" a="1"/>
  <c r="BQ121" i="9" s="1"/>
  <c r="F121" i="15" s="1"/>
  <c r="BO121" i="9" a="1"/>
  <c r="BO121" i="9" s="1"/>
  <c r="BM121" i="9" a="1"/>
  <c r="BM121" i="9" s="1"/>
  <c r="BK121" i="9" a="1"/>
  <c r="BK121" i="9" s="1"/>
  <c r="L121" i="10" s="1"/>
  <c r="IC121" i="9" a="1"/>
  <c r="IC121" i="9" s="1"/>
  <c r="S121" i="15" s="1"/>
  <c r="IA121" i="9" a="1"/>
  <c r="IA121" i="9" s="1"/>
  <c r="HY121" i="9" a="1"/>
  <c r="HY121" i="9" s="1"/>
  <c r="HW121" i="9" a="1"/>
  <c r="HW121" i="9" s="1"/>
  <c r="AE121" i="10" s="1"/>
  <c r="AI124" i="8" s="1"/>
  <c r="AL124" i="8" s="1"/>
  <c r="IB121" i="9" a="1"/>
  <c r="IB121" i="9" s="1"/>
  <c r="HZ121" i="9" a="1"/>
  <c r="HZ121" i="9" s="1"/>
  <c r="AK121" i="14" s="1"/>
  <c r="HX121" i="9" a="1"/>
  <c r="HX121" i="9" s="1"/>
  <c r="C124" i="8"/>
  <c r="C124" i="7"/>
  <c r="C124" i="6"/>
  <c r="C123" i="3"/>
  <c r="M129" i="7"/>
  <c r="FW121" i="9" a="1"/>
  <c r="FW121" i="9" s="1"/>
  <c r="FV121" i="9" a="1"/>
  <c r="FV121" i="9" s="1"/>
  <c r="FS121" i="9" a="1"/>
  <c r="FS121" i="9" s="1"/>
  <c r="X121" i="10" s="1"/>
  <c r="FY121" i="9" a="1"/>
  <c r="FY121" i="9" s="1"/>
  <c r="FU121" i="9" a="1"/>
  <c r="FU121" i="9" s="1"/>
  <c r="FX121" i="9" a="1"/>
  <c r="FX121" i="9" s="1"/>
  <c r="FT121" i="9" a="1"/>
  <c r="FT121" i="9" s="1"/>
  <c r="AS121" i="9" a="1"/>
  <c r="AS121" i="9" s="1"/>
  <c r="E121" i="15" s="1"/>
  <c r="AQ121" i="9" a="1"/>
  <c r="AQ121" i="9" s="1"/>
  <c r="AO121" i="9" a="1"/>
  <c r="AO121" i="9" s="1"/>
  <c r="AM121" i="9" a="1"/>
  <c r="AM121" i="9" s="1"/>
  <c r="I121" i="10" s="1"/>
  <c r="S124" i="6" s="1"/>
  <c r="AR121" i="9" a="1"/>
  <c r="AR121" i="9" s="1"/>
  <c r="AP121" i="9" a="1"/>
  <c r="AP121" i="9" s="1"/>
  <c r="I121" i="14" s="1"/>
  <c r="AN121" i="9" a="1"/>
  <c r="AN121" i="9" s="1"/>
  <c r="GG120" i="9" a="1"/>
  <c r="GG120" i="9" s="1"/>
  <c r="M120" i="15" s="1"/>
  <c r="GE120" i="9" a="1"/>
  <c r="GE120" i="9" s="1"/>
  <c r="GC120" i="9" a="1"/>
  <c r="GC120" i="9" s="1"/>
  <c r="GA120" i="9" a="1"/>
  <c r="GA120" i="9" s="1"/>
  <c r="Y120" i="10" s="1"/>
  <c r="AA123" i="8" s="1"/>
  <c r="GF120" i="9" a="1"/>
  <c r="GF120" i="9" s="1"/>
  <c r="GD120" i="9" a="1"/>
  <c r="GD120" i="9" s="1"/>
  <c r="AC120" i="14" s="1"/>
  <c r="AG120" i="14" s="1"/>
  <c r="GB120" i="9" a="1"/>
  <c r="GB120" i="9" s="1"/>
  <c r="BA120" i="9" a="1"/>
  <c r="BA120" i="9" s="1"/>
  <c r="AY120" i="9" a="1"/>
  <c r="AY120" i="9" s="1"/>
  <c r="AW120" i="9" a="1"/>
  <c r="AW120" i="9" s="1"/>
  <c r="AU120" i="9" a="1"/>
  <c r="AU120" i="9" s="1"/>
  <c r="J120" i="10" s="1"/>
  <c r="AZ120" i="9" a="1"/>
  <c r="AZ120" i="9" s="1"/>
  <c r="AX120" i="9" a="1"/>
  <c r="AX120" i="9" s="1"/>
  <c r="AV120" i="9" a="1"/>
  <c r="AV120" i="9" s="1"/>
  <c r="FI119" i="9" a="1"/>
  <c r="FI119" i="9" s="1"/>
  <c r="L119" i="15" s="1"/>
  <c r="FG119" i="9" a="1"/>
  <c r="FG119" i="9" s="1"/>
  <c r="FE119" i="9" a="1"/>
  <c r="FE119" i="9" s="1"/>
  <c r="FC119" i="9" a="1"/>
  <c r="FC119" i="9" s="1"/>
  <c r="FH119" i="9" a="1"/>
  <c r="FH119" i="9" s="1"/>
  <c r="FF119" i="9" a="1"/>
  <c r="FF119" i="9" s="1"/>
  <c r="AA119" i="14" s="1"/>
  <c r="FD119" i="9" a="1"/>
  <c r="FD119" i="9" s="1"/>
  <c r="AC119" i="9" a="1"/>
  <c r="AC119" i="9" s="1"/>
  <c r="C119" i="15" s="1"/>
  <c r="AA119" i="9" a="1"/>
  <c r="AA119" i="9" s="1"/>
  <c r="Y119" i="9" a="1"/>
  <c r="Y119" i="9" s="1"/>
  <c r="W119" i="9" a="1"/>
  <c r="W119" i="9" s="1"/>
  <c r="G119" i="10" s="1"/>
  <c r="M122" i="7" s="1"/>
  <c r="AB119" i="9" a="1"/>
  <c r="AB119" i="9" s="1"/>
  <c r="Z119" i="9" a="1"/>
  <c r="Z119" i="9" s="1"/>
  <c r="F119" i="14" s="1"/>
  <c r="X119" i="9" a="1"/>
  <c r="X119" i="9" s="1"/>
  <c r="EK118" i="9" a="1"/>
  <c r="EK118" i="9" s="1"/>
  <c r="J118" i="15" s="1"/>
  <c r="EI118" i="9" a="1"/>
  <c r="EI118" i="9" s="1"/>
  <c r="EG118" i="9" a="1"/>
  <c r="EG118" i="9" s="1"/>
  <c r="EE118" i="9" a="1"/>
  <c r="EE118" i="9" s="1"/>
  <c r="T118" i="10" s="1"/>
  <c r="I121" i="7" s="1"/>
  <c r="O121" i="7" s="1"/>
  <c r="EJ118" i="9" a="1"/>
  <c r="EJ118" i="9" s="1"/>
  <c r="EH118" i="9" a="1"/>
  <c r="EH118" i="9" s="1"/>
  <c r="Q118" i="14" s="1"/>
  <c r="M118" i="14" s="1"/>
  <c r="EF118" i="9" a="1"/>
  <c r="EF118" i="9" s="1"/>
  <c r="IS116" i="9" a="1"/>
  <c r="IS116" i="9" s="1"/>
  <c r="U116" i="15" s="1"/>
  <c r="IQ116" i="9" a="1"/>
  <c r="IQ116" i="9" s="1"/>
  <c r="IO116" i="9" a="1"/>
  <c r="IO116" i="9" s="1"/>
  <c r="IM116" i="9" a="1"/>
  <c r="IM116" i="9" s="1"/>
  <c r="AG116" i="10" s="1"/>
  <c r="AK119" i="8" s="1"/>
  <c r="IR116" i="9" a="1"/>
  <c r="IR116" i="9" s="1"/>
  <c r="IP116" i="9" a="1"/>
  <c r="IP116" i="9" s="1"/>
  <c r="AM116" i="14" s="1"/>
  <c r="IN116" i="9" a="1"/>
  <c r="IN116" i="9" s="1"/>
  <c r="DU116" i="9" a="1"/>
  <c r="DU116" i="9" s="1"/>
  <c r="H116" i="15" s="1"/>
  <c r="DS116" i="9" a="1"/>
  <c r="DS116" i="9" s="1"/>
  <c r="DQ116" i="9" a="1"/>
  <c r="DQ116" i="9" s="1"/>
  <c r="DO116" i="9" a="1"/>
  <c r="DO116" i="9" s="1"/>
  <c r="R116" i="10" s="1"/>
  <c r="G119" i="7" s="1"/>
  <c r="M119" i="7" s="1"/>
  <c r="DT116" i="9" a="1"/>
  <c r="DT116" i="9" s="1"/>
  <c r="DR116" i="9" a="1"/>
  <c r="DR116" i="9" s="1"/>
  <c r="O116" i="14" s="1"/>
  <c r="M116" i="14" s="1"/>
  <c r="DP116" i="9" a="1"/>
  <c r="DP116" i="9" s="1"/>
  <c r="HU115" i="9" a="1"/>
  <c r="HU115" i="9" s="1"/>
  <c r="R115" i="15" s="1"/>
  <c r="HS115" i="9" a="1"/>
  <c r="HS115" i="9" s="1"/>
  <c r="HQ115" i="9" a="1"/>
  <c r="HQ115" i="9" s="1"/>
  <c r="HO115" i="9" a="1"/>
  <c r="HO115" i="9" s="1"/>
  <c r="AD115" i="10" s="1"/>
  <c r="AG118" i="8" s="1"/>
  <c r="AH118" i="8" s="1"/>
  <c r="HT115" i="9" a="1"/>
  <c r="HT115" i="9" s="1"/>
  <c r="HR115" i="9" a="1"/>
  <c r="HR115" i="9" s="1"/>
  <c r="AI115" i="14" s="1"/>
  <c r="HP115" i="9" a="1"/>
  <c r="HP115" i="9" s="1"/>
  <c r="CO115" i="9" a="1"/>
  <c r="CO115" i="9" s="1"/>
  <c r="CM115" i="9" a="1"/>
  <c r="CM115" i="9" s="1"/>
  <c r="CK115" i="9" a="1"/>
  <c r="CK115" i="9" s="1"/>
  <c r="CI115" i="9" a="1"/>
  <c r="CI115" i="9" s="1"/>
  <c r="O115" i="10" s="1"/>
  <c r="CN115" i="9" a="1"/>
  <c r="CN115" i="9" s="1"/>
  <c r="CL115" i="9" a="1"/>
  <c r="CL115" i="9" s="1"/>
  <c r="CJ115" i="9" a="1"/>
  <c r="CJ115" i="9" s="1"/>
  <c r="GW114" i="9" a="1"/>
  <c r="GW114" i="9" s="1"/>
  <c r="O114" i="15" s="1"/>
  <c r="GU114" i="9" a="1"/>
  <c r="GU114" i="9" s="1"/>
  <c r="GS114" i="9" a="1"/>
  <c r="GS114" i="9" s="1"/>
  <c r="GQ114" i="9" a="1"/>
  <c r="GQ114" i="9" s="1"/>
  <c r="AA114" i="10" s="1"/>
  <c r="AC117" i="8" s="1"/>
  <c r="AE117" i="8" s="1"/>
  <c r="AM117" i="8" s="1"/>
  <c r="GV114" i="9" a="1"/>
  <c r="GV114" i="9" s="1"/>
  <c r="GT114" i="9" a="1"/>
  <c r="GT114" i="9" s="1"/>
  <c r="AE114" i="14" s="1"/>
  <c r="AG114" i="14" s="1"/>
  <c r="GR114" i="9" a="1"/>
  <c r="GR114" i="9" s="1"/>
  <c r="BQ114" i="9" a="1"/>
  <c r="BQ114" i="9" s="1"/>
  <c r="F114" i="15" s="1"/>
  <c r="BO114" i="9" a="1"/>
  <c r="BO114" i="9" s="1"/>
  <c r="BM114" i="9" a="1"/>
  <c r="BM114" i="9" s="1"/>
  <c r="BK114" i="9" a="1"/>
  <c r="BK114" i="9" s="1"/>
  <c r="L114" i="10" s="1"/>
  <c r="BP114" i="9" a="1"/>
  <c r="BP114" i="9" s="1"/>
  <c r="BN114" i="9" a="1"/>
  <c r="BN114" i="9" s="1"/>
  <c r="J114" i="14" s="1"/>
  <c r="K114" i="14" s="1"/>
  <c r="BL114" i="9" a="1"/>
  <c r="BL114" i="9" s="1"/>
  <c r="CW128" i="9" a="1"/>
  <c r="CW128" i="9" s="1"/>
  <c r="CU128" i="9" a="1"/>
  <c r="CU128" i="9" s="1"/>
  <c r="CS128" i="9" a="1"/>
  <c r="CS128" i="9" s="1"/>
  <c r="CQ128" i="9" a="1"/>
  <c r="CQ128" i="9" s="1"/>
  <c r="P128" i="10" s="1"/>
  <c r="CV128" i="9" a="1"/>
  <c r="CV128" i="9" s="1"/>
  <c r="CT128" i="9" a="1"/>
  <c r="CT128" i="9" s="1"/>
  <c r="CR128" i="9" a="1"/>
  <c r="CR128" i="9" s="1"/>
  <c r="BY128" i="9" a="1"/>
  <c r="BY128" i="9" s="1"/>
  <c r="BW128" i="9" a="1"/>
  <c r="BW128" i="9" s="1"/>
  <c r="BU128" i="9" a="1"/>
  <c r="BU128" i="9" s="1"/>
  <c r="BS128" i="9" a="1"/>
  <c r="BS128" i="9" s="1"/>
  <c r="M128" i="10" s="1"/>
  <c r="BX128" i="9" a="1"/>
  <c r="BX128" i="9" s="1"/>
  <c r="BV128" i="9" a="1"/>
  <c r="BV128" i="9" s="1"/>
  <c r="BT128" i="9" a="1"/>
  <c r="BT128" i="9" s="1"/>
  <c r="FY128" i="9" a="1"/>
  <c r="FY128" i="9" s="1"/>
  <c r="FW128" i="9" a="1"/>
  <c r="FW128" i="9" s="1"/>
  <c r="FU128" i="9" a="1"/>
  <c r="FU128" i="9" s="1"/>
  <c r="FS128" i="9" a="1"/>
  <c r="FS128" i="9" s="1"/>
  <c r="X128" i="10" s="1"/>
  <c r="FX128" i="9" a="1"/>
  <c r="FX128" i="9" s="1"/>
  <c r="FV128" i="9" a="1"/>
  <c r="FV128" i="9" s="1"/>
  <c r="FT128" i="9" a="1"/>
  <c r="FT128" i="9" s="1"/>
  <c r="BH128" i="9" a="1"/>
  <c r="BH128" i="9" s="1"/>
  <c r="BF128" i="9" a="1"/>
  <c r="BF128" i="9" s="1"/>
  <c r="BD128" i="9" a="1"/>
  <c r="BD128" i="9" s="1"/>
  <c r="BI128" i="9" a="1"/>
  <c r="BI128" i="9" s="1"/>
  <c r="BG128" i="9" a="1"/>
  <c r="BG128" i="9" s="1"/>
  <c r="BE128" i="9" a="1"/>
  <c r="BE128" i="9" s="1"/>
  <c r="BC128" i="9" a="1"/>
  <c r="BC128" i="9" s="1"/>
  <c r="K128" i="10" s="1"/>
  <c r="GN128" i="9" a="1"/>
  <c r="GN128" i="9" s="1"/>
  <c r="GL128" i="9" a="1"/>
  <c r="GL128" i="9" s="1"/>
  <c r="AD128" i="14" s="1"/>
  <c r="GJ128" i="9" a="1"/>
  <c r="GJ128" i="9" s="1"/>
  <c r="GO128" i="9" a="1"/>
  <c r="GO128" i="9" s="1"/>
  <c r="N128" i="15" s="1"/>
  <c r="GM128" i="9" a="1"/>
  <c r="GM128" i="9" s="1"/>
  <c r="GK128" i="9" a="1"/>
  <c r="GK128" i="9" s="1"/>
  <c r="GI128" i="9" a="1"/>
  <c r="GI128" i="9" s="1"/>
  <c r="Z128" i="10" s="1"/>
  <c r="AB131" i="8" s="1"/>
  <c r="CF128" i="9" a="1"/>
  <c r="CF128" i="9" s="1"/>
  <c r="CD128" i="9" a="1"/>
  <c r="CD128" i="9" s="1"/>
  <c r="CB128" i="9" a="1"/>
  <c r="CB128" i="9" s="1"/>
  <c r="CE128" i="9" a="1"/>
  <c r="CE128" i="9" s="1"/>
  <c r="CC128" i="9" a="1"/>
  <c r="CC128" i="9" s="1"/>
  <c r="CA128" i="9" a="1"/>
  <c r="CA128" i="9" s="1"/>
  <c r="N128" i="10" s="1"/>
  <c r="CG128" i="9" a="1"/>
  <c r="CG128" i="9" s="1"/>
  <c r="HL128" i="9" a="1"/>
  <c r="HL128" i="9" s="1"/>
  <c r="HJ128" i="9" a="1"/>
  <c r="HJ128" i="9" s="1"/>
  <c r="AH128" i="14" s="1"/>
  <c r="AJ128" i="14" s="1"/>
  <c r="HH128" i="9" a="1"/>
  <c r="HH128" i="9" s="1"/>
  <c r="HG128" i="9" a="1"/>
  <c r="HG128" i="9" s="1"/>
  <c r="AC128" i="10" s="1"/>
  <c r="AF131" i="8" s="1"/>
  <c r="AH131" i="8" s="1"/>
  <c r="HM128" i="9" a="1"/>
  <c r="HM128" i="9" s="1"/>
  <c r="Q128" i="15" s="1"/>
  <c r="HK128" i="9" a="1"/>
  <c r="HK128" i="9" s="1"/>
  <c r="HI128" i="9" a="1"/>
  <c r="HI128" i="9" s="1"/>
  <c r="AJ126" i="14"/>
  <c r="DU121" i="9" a="1"/>
  <c r="DU121" i="9" s="1"/>
  <c r="H121" i="15" s="1"/>
  <c r="DS121" i="9" a="1"/>
  <c r="DS121" i="9" s="1"/>
  <c r="DQ121" i="9" a="1"/>
  <c r="DQ121" i="9" s="1"/>
  <c r="DO121" i="9" a="1"/>
  <c r="DO121" i="9" s="1"/>
  <c r="R121" i="10" s="1"/>
  <c r="G124" i="7" s="1"/>
  <c r="M124" i="7" s="1"/>
  <c r="DT121" i="9" a="1"/>
  <c r="DT121" i="9" s="1"/>
  <c r="DR121" i="9" a="1"/>
  <c r="DR121" i="9" s="1"/>
  <c r="O121" i="14" s="1"/>
  <c r="DP121" i="9" a="1"/>
  <c r="DP121" i="9" s="1"/>
  <c r="G120" i="14"/>
  <c r="FP119" i="9" a="1"/>
  <c r="FP119" i="9" s="1"/>
  <c r="FN119" i="9" a="1"/>
  <c r="FN119" i="9" s="1"/>
  <c r="FL119" i="9" a="1"/>
  <c r="FL119" i="9" s="1"/>
  <c r="FQ119" i="9" a="1"/>
  <c r="FQ119" i="9" s="1"/>
  <c r="FO119" i="9" a="1"/>
  <c r="FO119" i="9" s="1"/>
  <c r="FM119" i="9" a="1"/>
  <c r="FM119" i="9" s="1"/>
  <c r="FK119" i="9" a="1"/>
  <c r="FK119" i="9" s="1"/>
  <c r="W119" i="10" s="1"/>
  <c r="AJ119" i="9" a="1"/>
  <c r="AJ119" i="9" s="1"/>
  <c r="AH119" i="9" a="1"/>
  <c r="AH119" i="9" s="1"/>
  <c r="H119" i="14" s="1"/>
  <c r="L119" i="14" s="1"/>
  <c r="AF119" i="9" a="1"/>
  <c r="AF119" i="9" s="1"/>
  <c r="AG119" i="9" a="1"/>
  <c r="AG119" i="9" s="1"/>
  <c r="AE119" i="9" a="1"/>
  <c r="AE119" i="9" s="1"/>
  <c r="H119" i="10" s="1"/>
  <c r="AK119" i="9" a="1"/>
  <c r="AK119" i="9" s="1"/>
  <c r="D119" i="15" s="1"/>
  <c r="AI119" i="9" a="1"/>
  <c r="AI119" i="9" s="1"/>
  <c r="GV115" i="9" a="1"/>
  <c r="GV115" i="9" s="1"/>
  <c r="GT115" i="9" a="1"/>
  <c r="GT115" i="9" s="1"/>
  <c r="AE115" i="14" s="1"/>
  <c r="GR115" i="9" a="1"/>
  <c r="GR115" i="9" s="1"/>
  <c r="GU115" i="9" a="1"/>
  <c r="GU115" i="9" s="1"/>
  <c r="GS115" i="9" a="1"/>
  <c r="GS115" i="9" s="1"/>
  <c r="GQ115" i="9" a="1"/>
  <c r="GQ115" i="9" s="1"/>
  <c r="AA115" i="10" s="1"/>
  <c r="AC118" i="8" s="1"/>
  <c r="AE118" i="8" s="1"/>
  <c r="GW115" i="9" a="1"/>
  <c r="GW115" i="9" s="1"/>
  <c r="O115" i="15" s="1"/>
  <c r="BP115" i="9" a="1"/>
  <c r="BP115" i="9" s="1"/>
  <c r="BN115" i="9" a="1"/>
  <c r="BN115" i="9" s="1"/>
  <c r="J115" i="14" s="1"/>
  <c r="K115" i="14" s="1"/>
  <c r="BL115" i="9" a="1"/>
  <c r="BL115" i="9" s="1"/>
  <c r="BK115" i="9" a="1"/>
  <c r="BK115" i="9" s="1"/>
  <c r="L115" i="10" s="1"/>
  <c r="BQ115" i="9" a="1"/>
  <c r="BQ115" i="9" s="1"/>
  <c r="F115" i="15" s="1"/>
  <c r="BO115" i="9" a="1"/>
  <c r="BO115" i="9" s="1"/>
  <c r="BM115" i="9" a="1"/>
  <c r="BM115" i="9" s="1"/>
  <c r="N119" i="7"/>
  <c r="IQ111" i="9" a="1"/>
  <c r="IQ111" i="9" s="1"/>
  <c r="IS111" i="9" a="1"/>
  <c r="IS111" i="9" s="1"/>
  <c r="U111" i="15" s="1"/>
  <c r="IN111" i="9" a="1"/>
  <c r="IN111" i="9" s="1"/>
  <c r="IP111" i="9" a="1"/>
  <c r="IP111" i="9" s="1"/>
  <c r="AM111" i="14" s="1"/>
  <c r="IM111" i="9" a="1"/>
  <c r="IM111" i="9" s="1"/>
  <c r="AG111" i="10" s="1"/>
  <c r="AK114" i="8" s="1"/>
  <c r="IR111" i="9" a="1"/>
  <c r="IR111" i="9" s="1"/>
  <c r="IO111" i="9" a="1"/>
  <c r="IO111" i="9" s="1"/>
  <c r="CV111" i="9" a="1"/>
  <c r="CV111" i="9" s="1"/>
  <c r="CT111" i="9" a="1"/>
  <c r="CT111" i="9" s="1"/>
  <c r="CR111" i="9" a="1"/>
  <c r="CR111" i="9" s="1"/>
  <c r="CW111" i="9" a="1"/>
  <c r="CW111" i="9" s="1"/>
  <c r="CU111" i="9" a="1"/>
  <c r="CU111" i="9" s="1"/>
  <c r="CS111" i="9" a="1"/>
  <c r="CS111" i="9" s="1"/>
  <c r="CQ111" i="9" a="1"/>
  <c r="CQ111" i="9" s="1"/>
  <c r="P111" i="10" s="1"/>
  <c r="HT111" i="9" a="1"/>
  <c r="HT111" i="9" s="1"/>
  <c r="HR111" i="9" a="1"/>
  <c r="HR111" i="9" s="1"/>
  <c r="AI111" i="14" s="1"/>
  <c r="AJ111" i="14" s="1"/>
  <c r="HP111" i="9" a="1"/>
  <c r="HP111" i="9" s="1"/>
  <c r="HO111" i="9" a="1"/>
  <c r="HO111" i="9" s="1"/>
  <c r="AD111" i="10" s="1"/>
  <c r="AG114" i="8" s="1"/>
  <c r="AH114" i="8" s="1"/>
  <c r="HQ111" i="9" a="1"/>
  <c r="HQ111" i="9" s="1"/>
  <c r="HS111" i="9" a="1"/>
  <c r="HS111" i="9" s="1"/>
  <c r="HU111" i="9" a="1"/>
  <c r="HU111" i="9" s="1"/>
  <c r="R111" i="15" s="1"/>
  <c r="P108" i="14"/>
  <c r="DB108" i="9"/>
  <c r="IB107" i="9" a="1"/>
  <c r="IB107" i="9" s="1"/>
  <c r="HZ107" i="9" a="1"/>
  <c r="HZ107" i="9" s="1"/>
  <c r="AK107" i="14" s="1"/>
  <c r="HX107" i="9" a="1"/>
  <c r="HX107" i="9" s="1"/>
  <c r="IC107" i="9" a="1"/>
  <c r="IC107" i="9" s="1"/>
  <c r="S107" i="15" s="1"/>
  <c r="IA107" i="9" a="1"/>
  <c r="IA107" i="9" s="1"/>
  <c r="HY107" i="9" a="1"/>
  <c r="HY107" i="9" s="1"/>
  <c r="HW107" i="9" a="1"/>
  <c r="HW107" i="9" s="1"/>
  <c r="AE107" i="10" s="1"/>
  <c r="AI110" i="8" s="1"/>
  <c r="CV107" i="9" a="1"/>
  <c r="CV107" i="9" s="1"/>
  <c r="CT107" i="9" a="1"/>
  <c r="CT107" i="9" s="1"/>
  <c r="CR107" i="9" a="1"/>
  <c r="CR107" i="9" s="1"/>
  <c r="CW107" i="9" a="1"/>
  <c r="CW107" i="9" s="1"/>
  <c r="CU107" i="9" a="1"/>
  <c r="CU107" i="9" s="1"/>
  <c r="CS107" i="9" a="1"/>
  <c r="CS107" i="9" s="1"/>
  <c r="CQ107" i="9" a="1"/>
  <c r="CQ107" i="9" s="1"/>
  <c r="P107" i="10" s="1"/>
  <c r="HD106" i="9" a="1"/>
  <c r="HD106" i="9" s="1"/>
  <c r="HB106" i="9" a="1"/>
  <c r="HB106" i="9" s="1"/>
  <c r="AF106" i="14" s="1"/>
  <c r="GZ106" i="9" a="1"/>
  <c r="GZ106" i="9" s="1"/>
  <c r="HE106" i="9" a="1"/>
  <c r="HE106" i="9" s="1"/>
  <c r="P106" i="15" s="1"/>
  <c r="HC106" i="9" a="1"/>
  <c r="HC106" i="9" s="1"/>
  <c r="HA106" i="9" a="1"/>
  <c r="HA106" i="9" s="1"/>
  <c r="GY106" i="9" a="1"/>
  <c r="GY106" i="9" s="1"/>
  <c r="AB106" i="10" s="1"/>
  <c r="AD109" i="8" s="1"/>
  <c r="FP103" i="9" a="1"/>
  <c r="FP103" i="9" s="1"/>
  <c r="FN103" i="9" a="1"/>
  <c r="FN103" i="9" s="1"/>
  <c r="FL103" i="9" a="1"/>
  <c r="FL103" i="9" s="1"/>
  <c r="FQ103" i="9" a="1"/>
  <c r="FQ103" i="9" s="1"/>
  <c r="FO103" i="9" a="1"/>
  <c r="FO103" i="9" s="1"/>
  <c r="FM103" i="9" a="1"/>
  <c r="FM103" i="9" s="1"/>
  <c r="FK103" i="9" a="1"/>
  <c r="FK103" i="9" s="1"/>
  <c r="W103" i="10" s="1"/>
  <c r="AJ103" i="9" a="1"/>
  <c r="AJ103" i="9" s="1"/>
  <c r="AH103" i="9" a="1"/>
  <c r="AH103" i="9" s="1"/>
  <c r="H103" i="14" s="1"/>
  <c r="L103" i="14" s="1"/>
  <c r="D103" i="14" s="1"/>
  <c r="AF103" i="9" a="1"/>
  <c r="AF103" i="9" s="1"/>
  <c r="AK103" i="9" a="1"/>
  <c r="AK103" i="9" s="1"/>
  <c r="D103" i="15" s="1"/>
  <c r="V103" i="15" s="1"/>
  <c r="G103" i="11" s="1"/>
  <c r="D103" i="11" s="1"/>
  <c r="AI103" i="9" a="1"/>
  <c r="AI103" i="9" s="1"/>
  <c r="AG103" i="9" a="1"/>
  <c r="AG103" i="9" s="1"/>
  <c r="AE103" i="9" a="1"/>
  <c r="AE103" i="9" s="1"/>
  <c r="H103" i="10" s="1"/>
  <c r="N123" i="7"/>
  <c r="S118" i="10"/>
  <c r="H121" i="7" s="1"/>
  <c r="CY118" i="9"/>
  <c r="G118" i="14"/>
  <c r="AJ115" i="14"/>
  <c r="J117" i="6"/>
  <c r="FY111" i="9" a="1"/>
  <c r="FY111" i="9" s="1"/>
  <c r="FW111" i="9" a="1"/>
  <c r="FW111" i="9" s="1"/>
  <c r="FU111" i="9" a="1"/>
  <c r="FU111" i="9" s="1"/>
  <c r="FS111" i="9" a="1"/>
  <c r="FS111" i="9" s="1"/>
  <c r="X111" i="10" s="1"/>
  <c r="FX111" i="9" a="1"/>
  <c r="FX111" i="9" s="1"/>
  <c r="FT111" i="9" a="1"/>
  <c r="FT111" i="9" s="1"/>
  <c r="FV111" i="9" a="1"/>
  <c r="FV111" i="9" s="1"/>
  <c r="BX111" i="9" a="1"/>
  <c r="BX111" i="9" s="1"/>
  <c r="BV111" i="9" a="1"/>
  <c r="BV111" i="9" s="1"/>
  <c r="BT111" i="9" a="1"/>
  <c r="BT111" i="9" s="1"/>
  <c r="BY111" i="9" a="1"/>
  <c r="BY111" i="9" s="1"/>
  <c r="BW111" i="9" a="1"/>
  <c r="BW111" i="9" s="1"/>
  <c r="BU111" i="9" a="1"/>
  <c r="BU111" i="9" s="1"/>
  <c r="BS111" i="9" a="1"/>
  <c r="BS111" i="9" s="1"/>
  <c r="M111" i="10" s="1"/>
  <c r="HL110" i="9" a="1"/>
  <c r="HL110" i="9" s="1"/>
  <c r="HJ110" i="9" a="1"/>
  <c r="HJ110" i="9" s="1"/>
  <c r="AH110" i="14" s="1"/>
  <c r="HH110" i="9" a="1"/>
  <c r="HH110" i="9" s="1"/>
  <c r="HM110" i="9" a="1"/>
  <c r="HM110" i="9" s="1"/>
  <c r="Q110" i="15" s="1"/>
  <c r="HK110" i="9" a="1"/>
  <c r="HK110" i="9" s="1"/>
  <c r="HI110" i="9" a="1"/>
  <c r="HI110" i="9" s="1"/>
  <c r="HG110" i="9" a="1"/>
  <c r="HG110" i="9" s="1"/>
  <c r="AC110" i="10" s="1"/>
  <c r="AF113" i="8" s="1"/>
  <c r="CF110" i="9" a="1"/>
  <c r="CF110" i="9" s="1"/>
  <c r="CD110" i="9" a="1"/>
  <c r="CD110" i="9" s="1"/>
  <c r="CB110" i="9" a="1"/>
  <c r="CB110" i="9" s="1"/>
  <c r="CG110" i="9" a="1"/>
  <c r="CG110" i="9" s="1"/>
  <c r="CE110" i="9" a="1"/>
  <c r="CE110" i="9" s="1"/>
  <c r="CC110" i="9" a="1"/>
  <c r="CC110" i="9" s="1"/>
  <c r="CA110" i="9" a="1"/>
  <c r="CA110" i="9" s="1"/>
  <c r="N110" i="10" s="1"/>
  <c r="G109" i="14"/>
  <c r="IB108" i="9" a="1"/>
  <c r="IB108" i="9" s="1"/>
  <c r="HZ108" i="9" a="1"/>
  <c r="HZ108" i="9" s="1"/>
  <c r="AK108" i="14" s="1"/>
  <c r="AN108" i="14" s="1"/>
  <c r="HX108" i="9" a="1"/>
  <c r="HX108" i="9" s="1"/>
  <c r="IC108" i="9" a="1"/>
  <c r="IC108" i="9" s="1"/>
  <c r="S108" i="15" s="1"/>
  <c r="IA108" i="9" a="1"/>
  <c r="IA108" i="9" s="1"/>
  <c r="HY108" i="9" a="1"/>
  <c r="HY108" i="9" s="1"/>
  <c r="HW108" i="9" a="1"/>
  <c r="HW108" i="9" s="1"/>
  <c r="AE108" i="10" s="1"/>
  <c r="AI111" i="8" s="1"/>
  <c r="AL111" i="8" s="1"/>
  <c r="GV108" i="9" a="1"/>
  <c r="GV108" i="9" s="1"/>
  <c r="GT108" i="9" a="1"/>
  <c r="GT108" i="9" s="1"/>
  <c r="AE108" i="14" s="1"/>
  <c r="GR108" i="9" a="1"/>
  <c r="GR108" i="9" s="1"/>
  <c r="GW108" i="9" a="1"/>
  <c r="GW108" i="9" s="1"/>
  <c r="O108" i="15" s="1"/>
  <c r="GU108" i="9" a="1"/>
  <c r="GU108" i="9" s="1"/>
  <c r="GS108" i="9" a="1"/>
  <c r="GS108" i="9" s="1"/>
  <c r="GQ108" i="9" a="1"/>
  <c r="GQ108" i="9" s="1"/>
  <c r="AA108" i="10" s="1"/>
  <c r="AC111" i="8" s="1"/>
  <c r="AE111" i="8" s="1"/>
  <c r="AM111" i="8" s="1"/>
  <c r="FP108" i="9" a="1"/>
  <c r="FP108" i="9" s="1"/>
  <c r="FN108" i="9" a="1"/>
  <c r="FN108" i="9" s="1"/>
  <c r="FL108" i="9" a="1"/>
  <c r="FL108" i="9" s="1"/>
  <c r="FQ108" i="9" a="1"/>
  <c r="FQ108" i="9" s="1"/>
  <c r="FO108" i="9" a="1"/>
  <c r="FO108" i="9" s="1"/>
  <c r="FM108" i="9" a="1"/>
  <c r="FM108" i="9" s="1"/>
  <c r="FK108" i="9" a="1"/>
  <c r="FK108" i="9" s="1"/>
  <c r="W108" i="10" s="1"/>
  <c r="EJ108" i="9" a="1"/>
  <c r="EJ108" i="9" s="1"/>
  <c r="EH108" i="9" a="1"/>
  <c r="EH108" i="9" s="1"/>
  <c r="Q108" i="14" s="1"/>
  <c r="EF108" i="9" a="1"/>
  <c r="EF108" i="9" s="1"/>
  <c r="EK108" i="9" a="1"/>
  <c r="EK108" i="9" s="1"/>
  <c r="J108" i="15" s="1"/>
  <c r="EI108" i="9" a="1"/>
  <c r="EI108" i="9" s="1"/>
  <c r="EG108" i="9" a="1"/>
  <c r="EG108" i="9" s="1"/>
  <c r="EE108" i="9" a="1"/>
  <c r="EE108" i="9" s="1"/>
  <c r="T108" i="10" s="1"/>
  <c r="I111" i="7" s="1"/>
  <c r="O111" i="7" s="1"/>
  <c r="CV108" i="9" a="1"/>
  <c r="CV108" i="9" s="1"/>
  <c r="CT108" i="9" a="1"/>
  <c r="CT108" i="9" s="1"/>
  <c r="CR108" i="9" a="1"/>
  <c r="CR108" i="9" s="1"/>
  <c r="CW108" i="9" a="1"/>
  <c r="CW108" i="9" s="1"/>
  <c r="CU108" i="9" a="1"/>
  <c r="CU108" i="9" s="1"/>
  <c r="CS108" i="9" a="1"/>
  <c r="CS108" i="9" s="1"/>
  <c r="CQ108" i="9" a="1"/>
  <c r="CQ108" i="9" s="1"/>
  <c r="P108" i="10" s="1"/>
  <c r="BP108" i="9" a="1"/>
  <c r="BP108" i="9" s="1"/>
  <c r="BN108" i="9" a="1"/>
  <c r="BN108" i="9" s="1"/>
  <c r="J108" i="14" s="1"/>
  <c r="K108" i="14" s="1"/>
  <c r="BL108" i="9" a="1"/>
  <c r="BL108" i="9" s="1"/>
  <c r="BQ108" i="9" a="1"/>
  <c r="BQ108" i="9" s="1"/>
  <c r="F108" i="15" s="1"/>
  <c r="BO108" i="9" a="1"/>
  <c r="BO108" i="9" s="1"/>
  <c r="BM108" i="9" a="1"/>
  <c r="BM108" i="9" s="1"/>
  <c r="BK108" i="9" a="1"/>
  <c r="BK108" i="9" s="1"/>
  <c r="L108" i="10" s="1"/>
  <c r="AJ108" i="9" a="1"/>
  <c r="AJ108" i="9" s="1"/>
  <c r="AH108" i="9" a="1"/>
  <c r="AH108" i="9" s="1"/>
  <c r="H108" i="14" s="1"/>
  <c r="L108" i="14" s="1"/>
  <c r="D108" i="14" s="1"/>
  <c r="AF108" i="9" a="1"/>
  <c r="AF108" i="9" s="1"/>
  <c r="AK108" i="9" a="1"/>
  <c r="AK108" i="9" s="1"/>
  <c r="D108" i="15" s="1"/>
  <c r="V108" i="15" s="1"/>
  <c r="G108" i="11" s="1"/>
  <c r="D108" i="11" s="1"/>
  <c r="AI108" i="9" a="1"/>
  <c r="AI108" i="9" s="1"/>
  <c r="AG108" i="9" a="1"/>
  <c r="AG108" i="9" s="1"/>
  <c r="AE108" i="9" a="1"/>
  <c r="AE108" i="9" s="1"/>
  <c r="H108" i="10" s="1"/>
  <c r="IJ107" i="9" a="1"/>
  <c r="IJ107" i="9" s="1"/>
  <c r="IH107" i="9" a="1"/>
  <c r="IH107" i="9" s="1"/>
  <c r="AL107" i="14" s="1"/>
  <c r="IF107" i="9" a="1"/>
  <c r="IF107" i="9" s="1"/>
  <c r="IK107" i="9" a="1"/>
  <c r="IK107" i="9" s="1"/>
  <c r="T107" i="15" s="1"/>
  <c r="II107" i="9" a="1"/>
  <c r="II107" i="9" s="1"/>
  <c r="IG107" i="9" a="1"/>
  <c r="IG107" i="9" s="1"/>
  <c r="IE107" i="9" a="1"/>
  <c r="IE107" i="9" s="1"/>
  <c r="AF107" i="10" s="1"/>
  <c r="AJ110" i="8" s="1"/>
  <c r="DL107" i="9" a="1"/>
  <c r="DL107" i="9" s="1"/>
  <c r="DJ107" i="9" a="1"/>
  <c r="DJ107" i="9" s="1"/>
  <c r="N107" i="14" s="1"/>
  <c r="DH107" i="9" a="1"/>
  <c r="DH107" i="9" s="1"/>
  <c r="DM107" i="9" a="1"/>
  <c r="DM107" i="9" s="1"/>
  <c r="G107" i="15" s="1"/>
  <c r="DK107" i="9" a="1"/>
  <c r="DK107" i="9" s="1"/>
  <c r="DI107" i="9" a="1"/>
  <c r="DI107" i="9" s="1"/>
  <c r="DG107" i="9" a="1"/>
  <c r="DG107" i="9" s="1"/>
  <c r="Q107" i="10" s="1"/>
  <c r="F110" i="7" s="1"/>
  <c r="L110" i="7" s="1"/>
  <c r="K110" i="6"/>
  <c r="L110" i="6" s="1"/>
  <c r="M110" i="6" s="1"/>
  <c r="J110" i="6"/>
  <c r="GF106" i="9" a="1"/>
  <c r="GF106" i="9" s="1"/>
  <c r="GD106" i="9" a="1"/>
  <c r="GD106" i="9" s="1"/>
  <c r="AC106" i="14" s="1"/>
  <c r="AG106" i="14" s="1"/>
  <c r="GB106" i="9" a="1"/>
  <c r="GB106" i="9" s="1"/>
  <c r="GG106" i="9" a="1"/>
  <c r="GG106" i="9" s="1"/>
  <c r="M106" i="15" s="1"/>
  <c r="GE106" i="9" a="1"/>
  <c r="GE106" i="9" s="1"/>
  <c r="GC106" i="9" a="1"/>
  <c r="GC106" i="9" s="1"/>
  <c r="GA106" i="9" a="1"/>
  <c r="GA106" i="9" s="1"/>
  <c r="Y106" i="10" s="1"/>
  <c r="AA109" i="8" s="1"/>
  <c r="AZ106" i="9" a="1"/>
  <c r="AZ106" i="9" s="1"/>
  <c r="AX106" i="9" a="1"/>
  <c r="AX106" i="9" s="1"/>
  <c r="AV106" i="9" a="1"/>
  <c r="AV106" i="9" s="1"/>
  <c r="BA106" i="9" a="1"/>
  <c r="BA106" i="9" s="1"/>
  <c r="AY106" i="9" a="1"/>
  <c r="AY106" i="9" s="1"/>
  <c r="AW106" i="9" a="1"/>
  <c r="AW106" i="9" s="1"/>
  <c r="AU106" i="9" a="1"/>
  <c r="AU106" i="9" s="1"/>
  <c r="J106" i="10" s="1"/>
  <c r="P105" i="14"/>
  <c r="M105" i="14" s="1"/>
  <c r="DB105" i="9"/>
  <c r="GV104" i="9" a="1"/>
  <c r="GV104" i="9" s="1"/>
  <c r="GT104" i="9" a="1"/>
  <c r="GT104" i="9" s="1"/>
  <c r="AE104" i="14" s="1"/>
  <c r="AG104" i="14" s="1"/>
  <c r="GR104" i="9" a="1"/>
  <c r="GR104" i="9" s="1"/>
  <c r="GW104" i="9" a="1"/>
  <c r="GW104" i="9" s="1"/>
  <c r="O104" i="15" s="1"/>
  <c r="GU104" i="9" a="1"/>
  <c r="GU104" i="9" s="1"/>
  <c r="GS104" i="9" a="1"/>
  <c r="GS104" i="9" s="1"/>
  <c r="GQ104" i="9" a="1"/>
  <c r="GQ104" i="9" s="1"/>
  <c r="AA104" i="10" s="1"/>
  <c r="AC107" i="8" s="1"/>
  <c r="AE107" i="8" s="1"/>
  <c r="AM107" i="8" s="1"/>
  <c r="BP104" i="9" a="1"/>
  <c r="BP104" i="9" s="1"/>
  <c r="BN104" i="9" a="1"/>
  <c r="BN104" i="9" s="1"/>
  <c r="J104" i="14" s="1"/>
  <c r="K104" i="14" s="1"/>
  <c r="BL104" i="9" a="1"/>
  <c r="BL104" i="9" s="1"/>
  <c r="BM104" i="9" a="1"/>
  <c r="BM104" i="9" s="1"/>
  <c r="BK104" i="9" a="1"/>
  <c r="BK104" i="9" s="1"/>
  <c r="L104" i="10" s="1"/>
  <c r="BQ104" i="9" a="1"/>
  <c r="BQ104" i="9" s="1"/>
  <c r="F104" i="15" s="1"/>
  <c r="BO104" i="9" a="1"/>
  <c r="BO104" i="9" s="1"/>
  <c r="FX103" i="9" a="1"/>
  <c r="FX103" i="9" s="1"/>
  <c r="FV103" i="9" a="1"/>
  <c r="FV103" i="9" s="1"/>
  <c r="FT103" i="9" a="1"/>
  <c r="FT103" i="9" s="1"/>
  <c r="FY103" i="9" a="1"/>
  <c r="FY103" i="9" s="1"/>
  <c r="FW103" i="9" a="1"/>
  <c r="FW103" i="9" s="1"/>
  <c r="FU103" i="9" a="1"/>
  <c r="FU103" i="9" s="1"/>
  <c r="FS103" i="9" a="1"/>
  <c r="FS103" i="9" s="1"/>
  <c r="X103" i="10" s="1"/>
  <c r="BX103" i="9" a="1"/>
  <c r="BX103" i="9" s="1"/>
  <c r="BV103" i="9" a="1"/>
  <c r="BV103" i="9" s="1"/>
  <c r="BT103" i="9" a="1"/>
  <c r="BT103" i="9" s="1"/>
  <c r="BW103" i="9" a="1"/>
  <c r="BW103" i="9" s="1"/>
  <c r="BU103" i="9" a="1"/>
  <c r="BU103" i="9" s="1"/>
  <c r="BS103" i="9" a="1"/>
  <c r="BS103" i="9" s="1"/>
  <c r="M103" i="10" s="1"/>
  <c r="BY103" i="9" a="1"/>
  <c r="BY103" i="9" s="1"/>
  <c r="EJ100" i="9" a="1"/>
  <c r="EJ100" i="9" s="1"/>
  <c r="EH100" i="9" a="1"/>
  <c r="EH100" i="9" s="1"/>
  <c r="Q100" i="14" s="1"/>
  <c r="EF100" i="9" a="1"/>
  <c r="EF100" i="9" s="1"/>
  <c r="EI100" i="9" a="1"/>
  <c r="EI100" i="9" s="1"/>
  <c r="EE100" i="9" a="1"/>
  <c r="EE100" i="9" s="1"/>
  <c r="T100" i="10" s="1"/>
  <c r="I103" i="7" s="1"/>
  <c r="O103" i="7" s="1"/>
  <c r="EK100" i="9" a="1"/>
  <c r="EK100" i="9" s="1"/>
  <c r="J100" i="15" s="1"/>
  <c r="EG100" i="9" a="1"/>
  <c r="EG100" i="9" s="1"/>
  <c r="FP96" i="9" a="1"/>
  <c r="FP96" i="9" s="1"/>
  <c r="FN96" i="9" a="1"/>
  <c r="FN96" i="9" s="1"/>
  <c r="FL96" i="9" a="1"/>
  <c r="FL96" i="9" s="1"/>
  <c r="FQ96" i="9" a="1"/>
  <c r="FQ96" i="9" s="1"/>
  <c r="FM96" i="9" a="1"/>
  <c r="FM96" i="9" s="1"/>
  <c r="FO96" i="9" a="1"/>
  <c r="FO96" i="9" s="1"/>
  <c r="FK96" i="9" a="1"/>
  <c r="FK96" i="9" s="1"/>
  <c r="W96" i="10" s="1"/>
  <c r="AJ96" i="9" a="1"/>
  <c r="AJ96" i="9" s="1"/>
  <c r="AH96" i="9" a="1"/>
  <c r="AH96" i="9" s="1"/>
  <c r="H96" i="14" s="1"/>
  <c r="L96" i="14" s="1"/>
  <c r="D96" i="14" s="1"/>
  <c r="AF96" i="9" a="1"/>
  <c r="AF96" i="9" s="1"/>
  <c r="AK96" i="9" a="1"/>
  <c r="AK96" i="9" s="1"/>
  <c r="D96" i="15" s="1"/>
  <c r="V96" i="15" s="1"/>
  <c r="G96" i="11" s="1"/>
  <c r="D96" i="11" s="1"/>
  <c r="AG96" i="9" a="1"/>
  <c r="AG96" i="9" s="1"/>
  <c r="AI96" i="9" a="1"/>
  <c r="AI96" i="9" s="1"/>
  <c r="AE96" i="9" a="1"/>
  <c r="AE96" i="9" s="1"/>
  <c r="H96" i="10" s="1"/>
  <c r="GF113" i="9" a="1"/>
  <c r="GF113" i="9" s="1"/>
  <c r="GB113" i="9" a="1"/>
  <c r="GB113" i="9" s="1"/>
  <c r="GE113" i="9" a="1"/>
  <c r="GE113" i="9" s="1"/>
  <c r="GA113" i="9" a="1"/>
  <c r="GA113" i="9" s="1"/>
  <c r="Y113" i="10" s="1"/>
  <c r="AA116" i="8" s="1"/>
  <c r="GD113" i="9" a="1"/>
  <c r="GD113" i="9" s="1"/>
  <c r="AC113" i="14" s="1"/>
  <c r="AG113" i="14" s="1"/>
  <c r="GG113" i="9" a="1"/>
  <c r="GG113" i="9" s="1"/>
  <c r="M113" i="15" s="1"/>
  <c r="GC113" i="9" a="1"/>
  <c r="GC113" i="9" s="1"/>
  <c r="M113" i="9" a="1"/>
  <c r="M113" i="9" s="1"/>
  <c r="K113" i="9" a="1"/>
  <c r="K113" i="9" s="1"/>
  <c r="I113" i="9" a="1"/>
  <c r="I113" i="9" s="1"/>
  <c r="G113" i="9" a="1"/>
  <c r="G113" i="9" s="1"/>
  <c r="O179" i="12" s="1"/>
  <c r="K117" i="6" s="1"/>
  <c r="L117" i="6" s="1"/>
  <c r="M117" i="6" s="1"/>
  <c r="N117" i="6" s="1"/>
  <c r="M116" i="3" s="1"/>
  <c r="L113" i="9" a="1"/>
  <c r="L113" i="9" s="1"/>
  <c r="J113" i="9" a="1"/>
  <c r="J113" i="9" s="1"/>
  <c r="H113" i="9" a="1"/>
  <c r="H113" i="9" s="1"/>
  <c r="DM113" i="9" a="1"/>
  <c r="DM113" i="9" s="1"/>
  <c r="G113" i="15" s="1"/>
  <c r="DK113" i="9" a="1"/>
  <c r="DK113" i="9" s="1"/>
  <c r="DI113" i="9" a="1"/>
  <c r="DI113" i="9" s="1"/>
  <c r="DG113" i="9" a="1"/>
  <c r="DG113" i="9" s="1"/>
  <c r="Q113" i="10" s="1"/>
  <c r="F116" i="7" s="1"/>
  <c r="DL113" i="9" a="1"/>
  <c r="DL113" i="9" s="1"/>
  <c r="DJ113" i="9" a="1"/>
  <c r="DJ113" i="9" s="1"/>
  <c r="N113" i="14" s="1"/>
  <c r="DH113" i="9" a="1"/>
  <c r="DH113" i="9" s="1"/>
  <c r="IK113" i="9" a="1"/>
  <c r="IK113" i="9" s="1"/>
  <c r="T113" i="15" s="1"/>
  <c r="II113" i="9" a="1"/>
  <c r="II113" i="9" s="1"/>
  <c r="IG113" i="9" a="1"/>
  <c r="IG113" i="9" s="1"/>
  <c r="IE113" i="9" a="1"/>
  <c r="IE113" i="9" s="1"/>
  <c r="AF113" i="10" s="1"/>
  <c r="AJ116" i="8" s="1"/>
  <c r="AL116" i="8" s="1"/>
  <c r="IJ113" i="9" a="1"/>
  <c r="IJ113" i="9" s="1"/>
  <c r="IH113" i="9" a="1"/>
  <c r="IH113" i="9" s="1"/>
  <c r="AL113" i="14" s="1"/>
  <c r="AN113" i="14" s="1"/>
  <c r="IF113" i="9" a="1"/>
  <c r="IF113" i="9" s="1"/>
  <c r="EB113" i="9" a="1"/>
  <c r="EB113" i="9" s="1"/>
  <c r="DD113" i="9" s="1"/>
  <c r="DZ113" i="9" a="1"/>
  <c r="DZ113" i="9" s="1"/>
  <c r="DX113" i="9" a="1"/>
  <c r="DX113" i="9" s="1"/>
  <c r="CZ113" i="9" s="1"/>
  <c r="EC113" i="9" a="1"/>
  <c r="EC113" i="9" s="1"/>
  <c r="EA113" i="9" a="1"/>
  <c r="EA113" i="9" s="1"/>
  <c r="DC113" i="9" s="1"/>
  <c r="DY113" i="9" a="1"/>
  <c r="DY113" i="9" s="1"/>
  <c r="DA113" i="9" s="1"/>
  <c r="DW113" i="9" a="1"/>
  <c r="DW113" i="9" s="1"/>
  <c r="C116" i="8"/>
  <c r="C116" i="7"/>
  <c r="O116" i="7" s="1"/>
  <c r="C116" i="6"/>
  <c r="C115" i="3"/>
  <c r="FI112" i="9" a="1"/>
  <c r="FI112" i="9" s="1"/>
  <c r="L112" i="15" s="1"/>
  <c r="V112" i="15" s="1"/>
  <c r="G112" i="11" s="1"/>
  <c r="D112" i="11" s="1"/>
  <c r="FF112" i="9" a="1"/>
  <c r="FF112" i="9" s="1"/>
  <c r="AA112" i="14" s="1"/>
  <c r="FH112" i="9" a="1"/>
  <c r="FH112" i="9" s="1"/>
  <c r="FC112" i="9" a="1"/>
  <c r="FC112" i="9" s="1"/>
  <c r="FE112" i="9" a="1"/>
  <c r="FE112" i="9" s="1"/>
  <c r="FG112" i="9" a="1"/>
  <c r="FG112" i="9" s="1"/>
  <c r="FD112" i="9" a="1"/>
  <c r="FD112" i="9" s="1"/>
  <c r="CO112" i="9" a="1"/>
  <c r="CO112" i="9" s="1"/>
  <c r="CL112" i="9" a="1"/>
  <c r="CL112" i="9" s="1"/>
  <c r="CN112" i="9" a="1"/>
  <c r="CN112" i="9" s="1"/>
  <c r="CI112" i="9" a="1"/>
  <c r="CI112" i="9" s="1"/>
  <c r="O112" i="10" s="1"/>
  <c r="CK112" i="9" a="1"/>
  <c r="CK112" i="9" s="1"/>
  <c r="CM112" i="9" a="1"/>
  <c r="CM112" i="9" s="1"/>
  <c r="CJ112" i="9" a="1"/>
  <c r="CJ112" i="9" s="1"/>
  <c r="G112" i="14"/>
  <c r="AZ112" i="9" a="1"/>
  <c r="AZ112" i="9" s="1"/>
  <c r="AX112" i="9" a="1"/>
  <c r="AX112" i="9" s="1"/>
  <c r="AV112" i="9" a="1"/>
  <c r="AV112" i="9" s="1"/>
  <c r="BA112" i="9" a="1"/>
  <c r="BA112" i="9" s="1"/>
  <c r="AU112" i="9" a="1"/>
  <c r="AU112" i="9" s="1"/>
  <c r="J112" i="10" s="1"/>
  <c r="AW112" i="9" a="1"/>
  <c r="AW112" i="9" s="1"/>
  <c r="AY112" i="9" a="1"/>
  <c r="AY112" i="9" s="1"/>
  <c r="GF112" i="9" a="1"/>
  <c r="GF112" i="9" s="1"/>
  <c r="GD112" i="9" a="1"/>
  <c r="GD112" i="9" s="1"/>
  <c r="AC112" i="14" s="1"/>
  <c r="AG112" i="14" s="1"/>
  <c r="GB112" i="9" a="1"/>
  <c r="GB112" i="9" s="1"/>
  <c r="GC112" i="9" a="1"/>
  <c r="GC112" i="9" s="1"/>
  <c r="GE112" i="9" a="1"/>
  <c r="GE112" i="9" s="1"/>
  <c r="GG112" i="9" a="1"/>
  <c r="GG112" i="9" s="1"/>
  <c r="M112" i="15" s="1"/>
  <c r="GA112" i="9" a="1"/>
  <c r="GA112" i="9" s="1"/>
  <c r="Y112" i="10" s="1"/>
  <c r="AA115" i="8" s="1"/>
  <c r="C115" i="8"/>
  <c r="C115" i="7"/>
  <c r="P115" i="7" s="1"/>
  <c r="C114" i="3"/>
  <c r="C115" i="6"/>
  <c r="DU111" i="9" a="1"/>
  <c r="DU111" i="9" s="1"/>
  <c r="H111" i="15" s="1"/>
  <c r="DS111" i="9" a="1"/>
  <c r="DS111" i="9" s="1"/>
  <c r="DQ111" i="9" a="1"/>
  <c r="DQ111" i="9" s="1"/>
  <c r="DO111" i="9" a="1"/>
  <c r="DO111" i="9" s="1"/>
  <c r="R111" i="10" s="1"/>
  <c r="G114" i="7" s="1"/>
  <c r="M114" i="7" s="1"/>
  <c r="DT111" i="9" a="1"/>
  <c r="DT111" i="9" s="1"/>
  <c r="DR111" i="9" a="1"/>
  <c r="DR111" i="9" s="1"/>
  <c r="O111" i="14" s="1"/>
  <c r="DP111" i="9" a="1"/>
  <c r="DP111" i="9" s="1"/>
  <c r="HU110" i="9" a="1"/>
  <c r="HU110" i="9" s="1"/>
  <c r="R110" i="15" s="1"/>
  <c r="HS110" i="9" a="1"/>
  <c r="HS110" i="9" s="1"/>
  <c r="HQ110" i="9" a="1"/>
  <c r="HQ110" i="9" s="1"/>
  <c r="HO110" i="9" a="1"/>
  <c r="HO110" i="9" s="1"/>
  <c r="AD110" i="10" s="1"/>
  <c r="AG113" i="8" s="1"/>
  <c r="HT110" i="9" a="1"/>
  <c r="HT110" i="9" s="1"/>
  <c r="HR110" i="9" a="1"/>
  <c r="HR110" i="9" s="1"/>
  <c r="AI110" i="14" s="1"/>
  <c r="HP110" i="9" a="1"/>
  <c r="HP110" i="9" s="1"/>
  <c r="CO110" i="9" a="1"/>
  <c r="CO110" i="9" s="1"/>
  <c r="CM110" i="9" a="1"/>
  <c r="CM110" i="9" s="1"/>
  <c r="CK110" i="9" a="1"/>
  <c r="CK110" i="9" s="1"/>
  <c r="CI110" i="9" a="1"/>
  <c r="CI110" i="9" s="1"/>
  <c r="O110" i="10" s="1"/>
  <c r="CN110" i="9" a="1"/>
  <c r="CN110" i="9" s="1"/>
  <c r="CL110" i="9" a="1"/>
  <c r="CL110" i="9" s="1"/>
  <c r="CJ110" i="9" a="1"/>
  <c r="CJ110" i="9" s="1"/>
  <c r="GW109" i="9" a="1"/>
  <c r="GW109" i="9" s="1"/>
  <c r="O109" i="15" s="1"/>
  <c r="GU109" i="9" a="1"/>
  <c r="GU109" i="9" s="1"/>
  <c r="GS109" i="9" a="1"/>
  <c r="GS109" i="9" s="1"/>
  <c r="GQ109" i="9" a="1"/>
  <c r="GQ109" i="9" s="1"/>
  <c r="AA109" i="10" s="1"/>
  <c r="AC112" i="8" s="1"/>
  <c r="AE112" i="8" s="1"/>
  <c r="AM112" i="8" s="1"/>
  <c r="AN112" i="8" s="1"/>
  <c r="T111" i="3" s="1"/>
  <c r="R111" i="3" s="1"/>
  <c r="GV109" i="9" a="1"/>
  <c r="GV109" i="9" s="1"/>
  <c r="GT109" i="9" a="1"/>
  <c r="GT109" i="9" s="1"/>
  <c r="AE109" i="14" s="1"/>
  <c r="AG109" i="14" s="1"/>
  <c r="AB109" i="14" s="1"/>
  <c r="Z109" i="14" s="1"/>
  <c r="GR109" i="9" a="1"/>
  <c r="GR109" i="9" s="1"/>
  <c r="CW109" i="9" a="1"/>
  <c r="CW109" i="9" s="1"/>
  <c r="CU109" i="9" a="1"/>
  <c r="CU109" i="9" s="1"/>
  <c r="CS109" i="9" a="1"/>
  <c r="CS109" i="9" s="1"/>
  <c r="CQ109" i="9" a="1"/>
  <c r="CQ109" i="9" s="1"/>
  <c r="P109" i="10" s="1"/>
  <c r="CV109" i="9" a="1"/>
  <c r="CV109" i="9" s="1"/>
  <c r="CT109" i="9" a="1"/>
  <c r="CT109" i="9" s="1"/>
  <c r="CR109" i="9" a="1"/>
  <c r="CR109" i="9" s="1"/>
  <c r="HE108" i="9" a="1"/>
  <c r="HE108" i="9" s="1"/>
  <c r="P108" i="15" s="1"/>
  <c r="HC108" i="9" a="1"/>
  <c r="HC108" i="9" s="1"/>
  <c r="HA108" i="9" a="1"/>
  <c r="HA108" i="9" s="1"/>
  <c r="GY108" i="9" a="1"/>
  <c r="GY108" i="9" s="1"/>
  <c r="AB108" i="10" s="1"/>
  <c r="AD111" i="8" s="1"/>
  <c r="HD108" i="9" a="1"/>
  <c r="HD108" i="9" s="1"/>
  <c r="HB108" i="9" a="1"/>
  <c r="HB108" i="9" s="1"/>
  <c r="AF108" i="14" s="1"/>
  <c r="GZ108" i="9" a="1"/>
  <c r="GZ108" i="9" s="1"/>
  <c r="IS107" i="9" a="1"/>
  <c r="IS107" i="9" s="1"/>
  <c r="U107" i="15" s="1"/>
  <c r="IQ107" i="9" a="1"/>
  <c r="IQ107" i="9" s="1"/>
  <c r="IO107" i="9" a="1"/>
  <c r="IO107" i="9" s="1"/>
  <c r="IM107" i="9" a="1"/>
  <c r="IM107" i="9" s="1"/>
  <c r="AG107" i="10" s="1"/>
  <c r="AK110" i="8" s="1"/>
  <c r="IR107" i="9" a="1"/>
  <c r="IR107" i="9" s="1"/>
  <c r="IP107" i="9" a="1"/>
  <c r="IP107" i="9" s="1"/>
  <c r="AM107" i="14" s="1"/>
  <c r="IN107" i="9" a="1"/>
  <c r="IN107" i="9" s="1"/>
  <c r="DU107" i="9" a="1"/>
  <c r="DU107" i="9" s="1"/>
  <c r="H107" i="15" s="1"/>
  <c r="DS107" i="9" a="1"/>
  <c r="DS107" i="9" s="1"/>
  <c r="DQ107" i="9" a="1"/>
  <c r="DQ107" i="9" s="1"/>
  <c r="DO107" i="9" a="1"/>
  <c r="DO107" i="9" s="1"/>
  <c r="R107" i="10" s="1"/>
  <c r="G110" i="7" s="1"/>
  <c r="M110" i="7" s="1"/>
  <c r="DT107" i="9" a="1"/>
  <c r="DT107" i="9" s="1"/>
  <c r="DR107" i="9" a="1"/>
  <c r="DR107" i="9" s="1"/>
  <c r="O107" i="14" s="1"/>
  <c r="DP107" i="9" a="1"/>
  <c r="DP107" i="9" s="1"/>
  <c r="HU106" i="9" a="1"/>
  <c r="HU106" i="9" s="1"/>
  <c r="R106" i="15" s="1"/>
  <c r="HS106" i="9" a="1"/>
  <c r="HS106" i="9" s="1"/>
  <c r="HQ106" i="9" a="1"/>
  <c r="HQ106" i="9" s="1"/>
  <c r="HO106" i="9" a="1"/>
  <c r="HO106" i="9" s="1"/>
  <c r="AD106" i="10" s="1"/>
  <c r="AG109" i="8" s="1"/>
  <c r="HT106" i="9" a="1"/>
  <c r="HT106" i="9" s="1"/>
  <c r="HR106" i="9" a="1"/>
  <c r="HR106" i="9" s="1"/>
  <c r="AI106" i="14" s="1"/>
  <c r="HP106" i="9" a="1"/>
  <c r="HP106" i="9" s="1"/>
  <c r="CO106" i="9" a="1"/>
  <c r="CO106" i="9" s="1"/>
  <c r="CM106" i="9" a="1"/>
  <c r="CM106" i="9" s="1"/>
  <c r="CK106" i="9" a="1"/>
  <c r="CK106" i="9" s="1"/>
  <c r="CI106" i="9" a="1"/>
  <c r="CI106" i="9" s="1"/>
  <c r="O106" i="10" s="1"/>
  <c r="CN106" i="9" a="1"/>
  <c r="CN106" i="9" s="1"/>
  <c r="CL106" i="9" a="1"/>
  <c r="CL106" i="9" s="1"/>
  <c r="CJ106" i="9" a="1"/>
  <c r="CJ106" i="9" s="1"/>
  <c r="GW105" i="9" a="1"/>
  <c r="GW105" i="9" s="1"/>
  <c r="O105" i="15" s="1"/>
  <c r="GU105" i="9" a="1"/>
  <c r="GU105" i="9" s="1"/>
  <c r="GS105" i="9" a="1"/>
  <c r="GS105" i="9" s="1"/>
  <c r="GQ105" i="9" a="1"/>
  <c r="GQ105" i="9" s="1"/>
  <c r="AA105" i="10" s="1"/>
  <c r="AC108" i="8" s="1"/>
  <c r="GV105" i="9" a="1"/>
  <c r="GV105" i="9" s="1"/>
  <c r="GT105" i="9" a="1"/>
  <c r="GT105" i="9" s="1"/>
  <c r="AE105" i="14" s="1"/>
  <c r="AG105" i="14" s="1"/>
  <c r="GR105" i="9" a="1"/>
  <c r="GR105" i="9" s="1"/>
  <c r="AE108" i="8"/>
  <c r="AM108" i="8" s="1"/>
  <c r="AN108" i="8" s="1"/>
  <c r="T107" i="3" s="1"/>
  <c r="BQ105" i="9" a="1"/>
  <c r="BQ105" i="9" s="1"/>
  <c r="F105" i="15" s="1"/>
  <c r="BO105" i="9" a="1"/>
  <c r="BO105" i="9" s="1"/>
  <c r="BM105" i="9" a="1"/>
  <c r="BM105" i="9" s="1"/>
  <c r="BK105" i="9" a="1"/>
  <c r="BK105" i="9" s="1"/>
  <c r="L105" i="10" s="1"/>
  <c r="BP105" i="9" a="1"/>
  <c r="BP105" i="9" s="1"/>
  <c r="BN105" i="9" a="1"/>
  <c r="BN105" i="9" s="1"/>
  <c r="J105" i="14" s="1"/>
  <c r="K105" i="14" s="1"/>
  <c r="BL105" i="9" a="1"/>
  <c r="BL105" i="9" s="1"/>
  <c r="FY104" i="9" a="1"/>
  <c r="FY104" i="9" s="1"/>
  <c r="FW104" i="9" a="1"/>
  <c r="FW104" i="9" s="1"/>
  <c r="FU104" i="9" a="1"/>
  <c r="FU104" i="9" s="1"/>
  <c r="FS104" i="9" a="1"/>
  <c r="FS104" i="9" s="1"/>
  <c r="X104" i="10" s="1"/>
  <c r="FX104" i="9" a="1"/>
  <c r="FX104" i="9" s="1"/>
  <c r="FV104" i="9" a="1"/>
  <c r="FV104" i="9" s="1"/>
  <c r="FT104" i="9" a="1"/>
  <c r="FT104" i="9" s="1"/>
  <c r="V104" i="10"/>
  <c r="Y107" i="8"/>
  <c r="Z107" i="8" s="1"/>
  <c r="BY104" i="9" a="1"/>
  <c r="BY104" i="9" s="1"/>
  <c r="BW104" i="9" a="1"/>
  <c r="BW104" i="9" s="1"/>
  <c r="BU104" i="9" a="1"/>
  <c r="BU104" i="9" s="1"/>
  <c r="BS104" i="9" a="1"/>
  <c r="BS104" i="9" s="1"/>
  <c r="M104" i="10" s="1"/>
  <c r="BX104" i="9" a="1"/>
  <c r="BX104" i="9" s="1"/>
  <c r="BV104" i="9" a="1"/>
  <c r="BV104" i="9" s="1"/>
  <c r="BT104" i="9" a="1"/>
  <c r="BT104" i="9" s="1"/>
  <c r="HM103" i="9" a="1"/>
  <c r="HM103" i="9" s="1"/>
  <c r="Q103" i="15" s="1"/>
  <c r="HK103" i="9" a="1"/>
  <c r="HK103" i="9" s="1"/>
  <c r="HI103" i="9" a="1"/>
  <c r="HI103" i="9" s="1"/>
  <c r="HG103" i="9" a="1"/>
  <c r="HG103" i="9" s="1"/>
  <c r="AC103" i="10" s="1"/>
  <c r="AF106" i="8" s="1"/>
  <c r="AH106" i="8" s="1"/>
  <c r="HL103" i="9" a="1"/>
  <c r="HL103" i="9" s="1"/>
  <c r="HJ103" i="9" a="1"/>
  <c r="HJ103" i="9" s="1"/>
  <c r="AH103" i="14" s="1"/>
  <c r="AJ103" i="14" s="1"/>
  <c r="HH103" i="9" a="1"/>
  <c r="HH103" i="9" s="1"/>
  <c r="CG103" i="9" a="1"/>
  <c r="CG103" i="9" s="1"/>
  <c r="CE103" i="9" a="1"/>
  <c r="CE103" i="9" s="1"/>
  <c r="CC103" i="9" a="1"/>
  <c r="CC103" i="9" s="1"/>
  <c r="CA103" i="9" a="1"/>
  <c r="CA103" i="9" s="1"/>
  <c r="N103" i="10" s="1"/>
  <c r="CF103" i="9" a="1"/>
  <c r="CF103" i="9" s="1"/>
  <c r="CD103" i="9" a="1"/>
  <c r="CD103" i="9" s="1"/>
  <c r="CB103" i="9" a="1"/>
  <c r="CB103" i="9" s="1"/>
  <c r="GW101" i="9" a="1"/>
  <c r="GW101" i="9" s="1"/>
  <c r="O101" i="15" s="1"/>
  <c r="GU101" i="9" a="1"/>
  <c r="GU101" i="9" s="1"/>
  <c r="GS101" i="9" a="1"/>
  <c r="GS101" i="9" s="1"/>
  <c r="GQ101" i="9" a="1"/>
  <c r="GQ101" i="9" s="1"/>
  <c r="AA101" i="10" s="1"/>
  <c r="AC104" i="8" s="1"/>
  <c r="GV101" i="9" a="1"/>
  <c r="GV101" i="9" s="1"/>
  <c r="GT101" i="9" a="1"/>
  <c r="GT101" i="9" s="1"/>
  <c r="AE101" i="14" s="1"/>
  <c r="AG101" i="14" s="1"/>
  <c r="GR101" i="9" a="1"/>
  <c r="GR101" i="9" s="1"/>
  <c r="AE104" i="8"/>
  <c r="AM104" i="8" s="1"/>
  <c r="AN104" i="8" s="1"/>
  <c r="T103" i="3" s="1"/>
  <c r="R103" i="3" s="1"/>
  <c r="BQ101" i="9" a="1"/>
  <c r="BQ101" i="9" s="1"/>
  <c r="F101" i="15" s="1"/>
  <c r="BO101" i="9" a="1"/>
  <c r="BO101" i="9" s="1"/>
  <c r="BM101" i="9" a="1"/>
  <c r="BM101" i="9" s="1"/>
  <c r="BK101" i="9" a="1"/>
  <c r="BK101" i="9" s="1"/>
  <c r="L101" i="10" s="1"/>
  <c r="BP101" i="9" a="1"/>
  <c r="BP101" i="9" s="1"/>
  <c r="BN101" i="9" a="1"/>
  <c r="BN101" i="9" s="1"/>
  <c r="J101" i="14" s="1"/>
  <c r="K101" i="14" s="1"/>
  <c r="BL101" i="9" a="1"/>
  <c r="BL101" i="9" s="1"/>
  <c r="FX100" i="9" a="1"/>
  <c r="FX100" i="9" s="1"/>
  <c r="FV100" i="9" a="1"/>
  <c r="FV100" i="9" s="1"/>
  <c r="FT100" i="9" a="1"/>
  <c r="FT100" i="9" s="1"/>
  <c r="FW100" i="9" a="1"/>
  <c r="FW100" i="9" s="1"/>
  <c r="FS100" i="9" a="1"/>
  <c r="FS100" i="9" s="1"/>
  <c r="X100" i="10" s="1"/>
  <c r="FY100" i="9" a="1"/>
  <c r="FY100" i="9" s="1"/>
  <c r="FU100" i="9" a="1"/>
  <c r="FU100" i="9" s="1"/>
  <c r="BX100" i="9" a="1"/>
  <c r="BX100" i="9" s="1"/>
  <c r="BV100" i="9" a="1"/>
  <c r="BV100" i="9" s="1"/>
  <c r="BT100" i="9" a="1"/>
  <c r="BT100" i="9" s="1"/>
  <c r="BY100" i="9" a="1"/>
  <c r="BY100" i="9" s="1"/>
  <c r="BU100" i="9" a="1"/>
  <c r="BU100" i="9" s="1"/>
  <c r="BW100" i="9" a="1"/>
  <c r="BW100" i="9" s="1"/>
  <c r="BS100" i="9" a="1"/>
  <c r="BS100" i="9" s="1"/>
  <c r="M100" i="10" s="1"/>
  <c r="GV97" i="9" a="1"/>
  <c r="GV97" i="9" s="1"/>
  <c r="GT97" i="9" a="1"/>
  <c r="GT97" i="9" s="1"/>
  <c r="AE97" i="14" s="1"/>
  <c r="AG97" i="14" s="1"/>
  <c r="GR97" i="9" a="1"/>
  <c r="GR97" i="9" s="1"/>
  <c r="GU97" i="9" a="1"/>
  <c r="GU97" i="9" s="1"/>
  <c r="GQ97" i="9" a="1"/>
  <c r="GQ97" i="9" s="1"/>
  <c r="AA97" i="10" s="1"/>
  <c r="AC100" i="8" s="1"/>
  <c r="AE100" i="8" s="1"/>
  <c r="AM100" i="8" s="1"/>
  <c r="AN100" i="8" s="1"/>
  <c r="T99" i="3" s="1"/>
  <c r="R99" i="3" s="1"/>
  <c r="GW97" i="9" a="1"/>
  <c r="GW97" i="9" s="1"/>
  <c r="O97" i="15" s="1"/>
  <c r="GS97" i="9" a="1"/>
  <c r="GS97" i="9" s="1"/>
  <c r="BP97" i="9" a="1"/>
  <c r="BP97" i="9" s="1"/>
  <c r="BN97" i="9" a="1"/>
  <c r="BN97" i="9" s="1"/>
  <c r="J97" i="14" s="1"/>
  <c r="K97" i="14" s="1"/>
  <c r="BL97" i="9" a="1"/>
  <c r="BL97" i="9" s="1"/>
  <c r="BO97" i="9" a="1"/>
  <c r="BO97" i="9" s="1"/>
  <c r="BK97" i="9" a="1"/>
  <c r="BK97" i="9" s="1"/>
  <c r="L97" i="10" s="1"/>
  <c r="BQ97" i="9" a="1"/>
  <c r="BQ97" i="9" s="1"/>
  <c r="F97" i="15" s="1"/>
  <c r="BM97" i="9" a="1"/>
  <c r="BM97" i="9" s="1"/>
  <c r="FX96" i="9" a="1"/>
  <c r="FX96" i="9" s="1"/>
  <c r="FV96" i="9" a="1"/>
  <c r="FV96" i="9" s="1"/>
  <c r="FT96" i="9" a="1"/>
  <c r="FT96" i="9" s="1"/>
  <c r="FY96" i="9" a="1"/>
  <c r="FY96" i="9" s="1"/>
  <c r="FU96" i="9" a="1"/>
  <c r="FU96" i="9" s="1"/>
  <c r="FW96" i="9" a="1"/>
  <c r="FW96" i="9" s="1"/>
  <c r="FS96" i="9" a="1"/>
  <c r="FS96" i="9" s="1"/>
  <c r="X96" i="10" s="1"/>
  <c r="BX96" i="9" a="1"/>
  <c r="BX96" i="9" s="1"/>
  <c r="BV96" i="9" a="1"/>
  <c r="BV96" i="9" s="1"/>
  <c r="BT96" i="9" a="1"/>
  <c r="BT96" i="9" s="1"/>
  <c r="BW96" i="9" a="1"/>
  <c r="BW96" i="9" s="1"/>
  <c r="BS96" i="9" a="1"/>
  <c r="BS96" i="9" s="1"/>
  <c r="M96" i="10" s="1"/>
  <c r="BY96" i="9" a="1"/>
  <c r="BY96" i="9" s="1"/>
  <c r="BU96" i="9" a="1"/>
  <c r="BU96" i="9" s="1"/>
  <c r="GV93" i="9" a="1"/>
  <c r="GV93" i="9" s="1"/>
  <c r="GT93" i="9" a="1"/>
  <c r="GT93" i="9" s="1"/>
  <c r="AE93" i="14" s="1"/>
  <c r="AG93" i="14" s="1"/>
  <c r="GR93" i="9" a="1"/>
  <c r="GR93" i="9" s="1"/>
  <c r="GS93" i="9" a="1"/>
  <c r="GS93" i="9" s="1"/>
  <c r="GU93" i="9" a="1"/>
  <c r="GU93" i="9" s="1"/>
  <c r="GW93" i="9" a="1"/>
  <c r="GW93" i="9" s="1"/>
  <c r="O93" i="15" s="1"/>
  <c r="GQ93" i="9" a="1"/>
  <c r="GQ93" i="9" s="1"/>
  <c r="AA93" i="10" s="1"/>
  <c r="AC96" i="8" s="1"/>
  <c r="AE96" i="8" s="1"/>
  <c r="AM96" i="8" s="1"/>
  <c r="BP93" i="9" a="1"/>
  <c r="BP93" i="9" s="1"/>
  <c r="BN93" i="9" a="1"/>
  <c r="BN93" i="9" s="1"/>
  <c r="J93" i="14" s="1"/>
  <c r="K93" i="14" s="1"/>
  <c r="BL93" i="9" a="1"/>
  <c r="BL93" i="9" s="1"/>
  <c r="BQ93" i="9" a="1"/>
  <c r="BQ93" i="9" s="1"/>
  <c r="F93" i="15" s="1"/>
  <c r="BK93" i="9" a="1"/>
  <c r="BK93" i="9" s="1"/>
  <c r="L93" i="10" s="1"/>
  <c r="BM93" i="9" a="1"/>
  <c r="BM93" i="9" s="1"/>
  <c r="BO93" i="9" a="1"/>
  <c r="BO93" i="9" s="1"/>
  <c r="FQ117" i="9" a="1"/>
  <c r="FQ117" i="9" s="1"/>
  <c r="FO117" i="9" a="1"/>
  <c r="FO117" i="9" s="1"/>
  <c r="FM117" i="9" a="1"/>
  <c r="FM117" i="9" s="1"/>
  <c r="FK117" i="9" a="1"/>
  <c r="FK117" i="9" s="1"/>
  <c r="W117" i="10" s="1"/>
  <c r="FP117" i="9" a="1"/>
  <c r="FP117" i="9" s="1"/>
  <c r="FN117" i="9" a="1"/>
  <c r="FN117" i="9" s="1"/>
  <c r="FL117" i="9" a="1"/>
  <c r="FL117" i="9" s="1"/>
  <c r="CF117" i="9" a="1"/>
  <c r="CF117" i="9" s="1"/>
  <c r="CD117" i="9" a="1"/>
  <c r="CD117" i="9" s="1"/>
  <c r="CB117" i="9" a="1"/>
  <c r="CB117" i="9" s="1"/>
  <c r="CE117" i="9" a="1"/>
  <c r="CE117" i="9" s="1"/>
  <c r="CC117" i="9" a="1"/>
  <c r="CC117" i="9" s="1"/>
  <c r="CA117" i="9" a="1"/>
  <c r="CA117" i="9" s="1"/>
  <c r="N117" i="10" s="1"/>
  <c r="CG117" i="9" a="1"/>
  <c r="CG117" i="9" s="1"/>
  <c r="HL117" i="9" a="1"/>
  <c r="HL117" i="9" s="1"/>
  <c r="HJ117" i="9" a="1"/>
  <c r="HJ117" i="9" s="1"/>
  <c r="AH117" i="14" s="1"/>
  <c r="AJ117" i="14" s="1"/>
  <c r="HH117" i="9" a="1"/>
  <c r="HH117" i="9" s="1"/>
  <c r="HG117" i="9" a="1"/>
  <c r="HG117" i="9" s="1"/>
  <c r="AC117" i="10" s="1"/>
  <c r="AF120" i="8" s="1"/>
  <c r="AH120" i="8" s="1"/>
  <c r="HM117" i="9" a="1"/>
  <c r="HM117" i="9" s="1"/>
  <c r="Q117" i="15" s="1"/>
  <c r="HK117" i="9" a="1"/>
  <c r="HK117" i="9" s="1"/>
  <c r="HI117" i="9" a="1"/>
  <c r="HI117" i="9" s="1"/>
  <c r="BY117" i="9" a="1"/>
  <c r="BY117" i="9" s="1"/>
  <c r="BW117" i="9" a="1"/>
  <c r="BW117" i="9" s="1"/>
  <c r="BU117" i="9" a="1"/>
  <c r="BU117" i="9" s="1"/>
  <c r="BS117" i="9" a="1"/>
  <c r="BS117" i="9" s="1"/>
  <c r="M117" i="10" s="1"/>
  <c r="BX117" i="9" a="1"/>
  <c r="BX117" i="9" s="1"/>
  <c r="BV117" i="9" a="1"/>
  <c r="BV117" i="9" s="1"/>
  <c r="BT117" i="9" a="1"/>
  <c r="BT117" i="9" s="1"/>
  <c r="FY117" i="9" a="1"/>
  <c r="FY117" i="9" s="1"/>
  <c r="FW117" i="9" a="1"/>
  <c r="FW117" i="9" s="1"/>
  <c r="FU117" i="9" a="1"/>
  <c r="FU117" i="9" s="1"/>
  <c r="FS117" i="9" a="1"/>
  <c r="FS117" i="9" s="1"/>
  <c r="X117" i="10" s="1"/>
  <c r="FX117" i="9" a="1"/>
  <c r="FX117" i="9" s="1"/>
  <c r="FV117" i="9" a="1"/>
  <c r="FV117" i="9" s="1"/>
  <c r="FT117" i="9" a="1"/>
  <c r="FT117" i="9" s="1"/>
  <c r="BH117" i="9" a="1"/>
  <c r="BH117" i="9" s="1"/>
  <c r="BF117" i="9" a="1"/>
  <c r="BF117" i="9" s="1"/>
  <c r="BD117" i="9" a="1"/>
  <c r="BD117" i="9" s="1"/>
  <c r="BI117" i="9" a="1"/>
  <c r="BI117" i="9" s="1"/>
  <c r="BG117" i="9" a="1"/>
  <c r="BG117" i="9" s="1"/>
  <c r="BE117" i="9" a="1"/>
  <c r="BE117" i="9" s="1"/>
  <c r="BC117" i="9" a="1"/>
  <c r="BC117" i="9" s="1"/>
  <c r="K117" i="10" s="1"/>
  <c r="GN117" i="9" a="1"/>
  <c r="GN117" i="9" s="1"/>
  <c r="GL117" i="9" a="1"/>
  <c r="GL117" i="9" s="1"/>
  <c r="AD117" i="14" s="1"/>
  <c r="GJ117" i="9" a="1"/>
  <c r="GJ117" i="9" s="1"/>
  <c r="GO117" i="9" a="1"/>
  <c r="GO117" i="9" s="1"/>
  <c r="N117" i="15" s="1"/>
  <c r="GM117" i="9" a="1"/>
  <c r="GM117" i="9" s="1"/>
  <c r="GK117" i="9" a="1"/>
  <c r="GK117" i="9" s="1"/>
  <c r="GI117" i="9" a="1"/>
  <c r="GI117" i="9" s="1"/>
  <c r="Z117" i="10" s="1"/>
  <c r="AB120" i="8" s="1"/>
  <c r="S114" i="10"/>
  <c r="H117" i="7" s="1"/>
  <c r="CY114" i="9"/>
  <c r="G116" i="6"/>
  <c r="H116" i="6" s="1"/>
  <c r="F116" i="6"/>
  <c r="GU111" i="9" a="1"/>
  <c r="GU111" i="9" s="1"/>
  <c r="GR111" i="9" a="1"/>
  <c r="GR111" i="9" s="1"/>
  <c r="GW111" i="9" a="1"/>
  <c r="GW111" i="9" s="1"/>
  <c r="O111" i="15" s="1"/>
  <c r="GT111" i="9" a="1"/>
  <c r="GT111" i="9" s="1"/>
  <c r="AE111" i="14" s="1"/>
  <c r="GV111" i="9" a="1"/>
  <c r="GV111" i="9" s="1"/>
  <c r="GQ111" i="9" a="1"/>
  <c r="GQ111" i="9" s="1"/>
  <c r="AA111" i="10" s="1"/>
  <c r="AC114" i="8" s="1"/>
  <c r="GS111" i="9" a="1"/>
  <c r="GS111" i="9" s="1"/>
  <c r="BI111" i="9" a="1"/>
  <c r="BI111" i="9" s="1"/>
  <c r="BG111" i="9" a="1"/>
  <c r="BG111" i="9" s="1"/>
  <c r="BE111" i="9" a="1"/>
  <c r="BE111" i="9" s="1"/>
  <c r="BC111" i="9" a="1"/>
  <c r="BC111" i="9" s="1"/>
  <c r="K111" i="10" s="1"/>
  <c r="BH111" i="9" a="1"/>
  <c r="BH111" i="9" s="1"/>
  <c r="BF111" i="9" a="1"/>
  <c r="BF111" i="9" s="1"/>
  <c r="BD111" i="9" a="1"/>
  <c r="BD111" i="9" s="1"/>
  <c r="FQ110" i="9" a="1"/>
  <c r="FQ110" i="9" s="1"/>
  <c r="FO110" i="9" a="1"/>
  <c r="FO110" i="9" s="1"/>
  <c r="FM110" i="9" a="1"/>
  <c r="FM110" i="9" s="1"/>
  <c r="FK110" i="9" a="1"/>
  <c r="FK110" i="9" s="1"/>
  <c r="W110" i="10" s="1"/>
  <c r="FP110" i="9" a="1"/>
  <c r="FP110" i="9" s="1"/>
  <c r="FN110" i="9" a="1"/>
  <c r="FN110" i="9" s="1"/>
  <c r="FL110" i="9" a="1"/>
  <c r="FL110" i="9" s="1"/>
  <c r="AK110" i="9" a="1"/>
  <c r="AK110" i="9" s="1"/>
  <c r="D110" i="15" s="1"/>
  <c r="AI110" i="9" a="1"/>
  <c r="AI110" i="9" s="1"/>
  <c r="AG110" i="9" a="1"/>
  <c r="AG110" i="9" s="1"/>
  <c r="AE110" i="9" a="1"/>
  <c r="AE110" i="9" s="1"/>
  <c r="H110" i="10" s="1"/>
  <c r="AJ110" i="9" a="1"/>
  <c r="AJ110" i="9" s="1"/>
  <c r="AH110" i="9" a="1"/>
  <c r="AH110" i="9" s="1"/>
  <c r="H110" i="14" s="1"/>
  <c r="L110" i="14" s="1"/>
  <c r="D110" i="14" s="1"/>
  <c r="AF110" i="9" a="1"/>
  <c r="AF110" i="9" s="1"/>
  <c r="AG108" i="14"/>
  <c r="EC107" i="9" a="1"/>
  <c r="EC107" i="9" s="1"/>
  <c r="EA107" i="9" a="1"/>
  <c r="EA107" i="9" s="1"/>
  <c r="DC107" i="9" s="1"/>
  <c r="DY107" i="9" a="1"/>
  <c r="DY107" i="9" s="1"/>
  <c r="DA107" i="9" s="1"/>
  <c r="DW107" i="9" a="1"/>
  <c r="DW107" i="9" s="1"/>
  <c r="EB107" i="9" a="1"/>
  <c r="EB107" i="9" s="1"/>
  <c r="DD107" i="9" s="1"/>
  <c r="DZ107" i="9" a="1"/>
  <c r="DZ107" i="9" s="1"/>
  <c r="DX107" i="9" a="1"/>
  <c r="DX107" i="9" s="1"/>
  <c r="CZ107" i="9" s="1"/>
  <c r="G107" i="14"/>
  <c r="FQ106" i="9" a="1"/>
  <c r="FQ106" i="9" s="1"/>
  <c r="FO106" i="9" a="1"/>
  <c r="FO106" i="9" s="1"/>
  <c r="FM106" i="9" a="1"/>
  <c r="FM106" i="9" s="1"/>
  <c r="FK106" i="9" a="1"/>
  <c r="FK106" i="9" s="1"/>
  <c r="W106" i="10" s="1"/>
  <c r="FP106" i="9" a="1"/>
  <c r="FP106" i="9" s="1"/>
  <c r="FN106" i="9" a="1"/>
  <c r="FN106" i="9" s="1"/>
  <c r="FL106" i="9" a="1"/>
  <c r="FL106" i="9" s="1"/>
  <c r="AK106" i="9" a="1"/>
  <c r="AK106" i="9" s="1"/>
  <c r="D106" i="15" s="1"/>
  <c r="AI106" i="9" a="1"/>
  <c r="AI106" i="9" s="1"/>
  <c r="AG106" i="9" a="1"/>
  <c r="AG106" i="9" s="1"/>
  <c r="AE106" i="9" a="1"/>
  <c r="AE106" i="9" s="1"/>
  <c r="H106" i="10" s="1"/>
  <c r="AJ106" i="9" a="1"/>
  <c r="AJ106" i="9" s="1"/>
  <c r="AH106" i="9" a="1"/>
  <c r="AH106" i="9" s="1"/>
  <c r="H106" i="14" s="1"/>
  <c r="L106" i="14" s="1"/>
  <c r="D106" i="14" s="1"/>
  <c r="AF106" i="9" a="1"/>
  <c r="AF106" i="9" s="1"/>
  <c r="K103" i="6"/>
  <c r="L103" i="6" s="1"/>
  <c r="M103" i="6" s="1"/>
  <c r="N103" i="6" s="1"/>
  <c r="M102" i="3" s="1"/>
  <c r="J103" i="6"/>
  <c r="AL101" i="8"/>
  <c r="AG96" i="14"/>
  <c r="FY94" i="9" a="1"/>
  <c r="FY94" i="9" s="1"/>
  <c r="FW94" i="9" a="1"/>
  <c r="FW94" i="9" s="1"/>
  <c r="FU94" i="9" a="1"/>
  <c r="FU94" i="9" s="1"/>
  <c r="FS94" i="9" a="1"/>
  <c r="FS94" i="9" s="1"/>
  <c r="X94" i="10" s="1"/>
  <c r="FV94" i="9" a="1"/>
  <c r="FV94" i="9" s="1"/>
  <c r="FX94" i="9" a="1"/>
  <c r="FX94" i="9" s="1"/>
  <c r="FT94" i="9" a="1"/>
  <c r="FT94" i="9" s="1"/>
  <c r="AB94" i="9" a="1"/>
  <c r="AB94" i="9" s="1"/>
  <c r="Z94" i="9" a="1"/>
  <c r="Z94" i="9" s="1"/>
  <c r="F94" i="14" s="1"/>
  <c r="X94" i="9" a="1"/>
  <c r="X94" i="9" s="1"/>
  <c r="AC94" i="9" a="1"/>
  <c r="AC94" i="9" s="1"/>
  <c r="C94" i="15" s="1"/>
  <c r="W94" i="9" a="1"/>
  <c r="W94" i="9" s="1"/>
  <c r="G94" i="10" s="1"/>
  <c r="Y94" i="9" a="1"/>
  <c r="Y94" i="9" s="1"/>
  <c r="AA94" i="9" a="1"/>
  <c r="AA94" i="9" s="1"/>
  <c r="FH94" i="9" a="1"/>
  <c r="FH94" i="9" s="1"/>
  <c r="FF94" i="9" a="1"/>
  <c r="FF94" i="9" s="1"/>
  <c r="AA94" i="14" s="1"/>
  <c r="FD94" i="9" a="1"/>
  <c r="FD94" i="9" s="1"/>
  <c r="FI94" i="9" a="1"/>
  <c r="FI94" i="9" s="1"/>
  <c r="L94" i="15" s="1"/>
  <c r="FE94" i="9" a="1"/>
  <c r="FE94" i="9" s="1"/>
  <c r="FG94" i="9" a="1"/>
  <c r="FG94" i="9" s="1"/>
  <c r="FC94" i="9" a="1"/>
  <c r="FC94" i="9" s="1"/>
  <c r="DT94" i="9" a="1"/>
  <c r="DT94" i="9" s="1"/>
  <c r="DR94" i="9" a="1"/>
  <c r="DR94" i="9" s="1"/>
  <c r="O94" i="14" s="1"/>
  <c r="DP94" i="9" a="1"/>
  <c r="DP94" i="9" s="1"/>
  <c r="DU94" i="9" a="1"/>
  <c r="DU94" i="9" s="1"/>
  <c r="H94" i="15" s="1"/>
  <c r="DQ94" i="9" a="1"/>
  <c r="DQ94" i="9" s="1"/>
  <c r="DS94" i="9" a="1"/>
  <c r="DS94" i="9" s="1"/>
  <c r="DO94" i="9" a="1"/>
  <c r="DO94" i="9" s="1"/>
  <c r="R94" i="10" s="1"/>
  <c r="G97" i="7" s="1"/>
  <c r="M97" i="7" s="1"/>
  <c r="IR94" i="9" a="1"/>
  <c r="IR94" i="9" s="1"/>
  <c r="IP94" i="9" a="1"/>
  <c r="IP94" i="9" s="1"/>
  <c r="AM94" i="14" s="1"/>
  <c r="IN94" i="9" a="1"/>
  <c r="IN94" i="9" s="1"/>
  <c r="IS94" i="9" a="1"/>
  <c r="IS94" i="9" s="1"/>
  <c r="U94" i="15" s="1"/>
  <c r="IO94" i="9" a="1"/>
  <c r="IO94" i="9" s="1"/>
  <c r="IQ94" i="9" a="1"/>
  <c r="IQ94" i="9" s="1"/>
  <c r="IM94" i="9" a="1"/>
  <c r="IM94" i="9" s="1"/>
  <c r="AG94" i="10" s="1"/>
  <c r="AK97" i="8" s="1"/>
  <c r="EW92" i="9" a="1"/>
  <c r="EW92" i="9" s="1"/>
  <c r="EY92" i="9" a="1"/>
  <c r="EY92" i="9" s="1"/>
  <c r="EV92" i="9" a="1"/>
  <c r="EV92" i="9" s="1"/>
  <c r="FA92" i="9" a="1"/>
  <c r="FA92" i="9" s="1"/>
  <c r="EX92" i="9" a="1"/>
  <c r="EX92" i="9" s="1"/>
  <c r="W92" i="14" s="1"/>
  <c r="X92" i="14" s="1"/>
  <c r="T92" i="14" s="1"/>
  <c r="EZ92" i="9" a="1"/>
  <c r="EZ92" i="9" s="1"/>
  <c r="EU92" i="9" a="1"/>
  <c r="EU92" i="9" s="1"/>
  <c r="AR92" i="9" a="1"/>
  <c r="AR92" i="9" s="1"/>
  <c r="AP92" i="9" a="1"/>
  <c r="AP92" i="9" s="1"/>
  <c r="I92" i="14" s="1"/>
  <c r="AN92" i="9" a="1"/>
  <c r="AN92" i="9" s="1"/>
  <c r="AO92" i="9" a="1"/>
  <c r="AO92" i="9" s="1"/>
  <c r="AQ92" i="9" a="1"/>
  <c r="AQ92" i="9" s="1"/>
  <c r="AS92" i="9" a="1"/>
  <c r="AS92" i="9" s="1"/>
  <c r="E92" i="15" s="1"/>
  <c r="AM92" i="9" a="1"/>
  <c r="AM92" i="9" s="1"/>
  <c r="I92" i="10" s="1"/>
  <c r="S95" i="6" s="1"/>
  <c r="ER92" i="9" a="1"/>
  <c r="ER92" i="9" s="1"/>
  <c r="EP92" i="9" a="1"/>
  <c r="EP92" i="9" s="1"/>
  <c r="R92" i="14" s="1"/>
  <c r="EN92" i="9" a="1"/>
  <c r="EN92" i="9" s="1"/>
  <c r="EQ92" i="9" a="1"/>
  <c r="EQ92" i="9" s="1"/>
  <c r="ES92" i="9" a="1"/>
  <c r="ES92" i="9" s="1"/>
  <c r="K92" i="15" s="1"/>
  <c r="EM92" i="9" a="1"/>
  <c r="EM92" i="9" s="1"/>
  <c r="U92" i="10" s="1"/>
  <c r="J95" i="7" s="1"/>
  <c r="EO92" i="9" a="1"/>
  <c r="EO92" i="9" s="1"/>
  <c r="C95" i="8"/>
  <c r="C95" i="7"/>
  <c r="C94" i="3"/>
  <c r="C95" i="6"/>
  <c r="EJ91" i="9" a="1"/>
  <c r="EJ91" i="9" s="1"/>
  <c r="EH91" i="9" a="1"/>
  <c r="EH91" i="9" s="1"/>
  <c r="Q91" i="14" s="1"/>
  <c r="EF91" i="9" a="1"/>
  <c r="EF91" i="9" s="1"/>
  <c r="EK91" i="9" a="1"/>
  <c r="EK91" i="9" s="1"/>
  <c r="J91" i="15" s="1"/>
  <c r="EI91" i="9" a="1"/>
  <c r="EI91" i="9" s="1"/>
  <c r="EG91" i="9" a="1"/>
  <c r="EG91" i="9" s="1"/>
  <c r="EE91" i="9" a="1"/>
  <c r="EE91" i="9" s="1"/>
  <c r="T91" i="10" s="1"/>
  <c r="I94" i="7" s="1"/>
  <c r="HL91" i="9" a="1"/>
  <c r="HL91" i="9" s="1"/>
  <c r="HJ91" i="9" a="1"/>
  <c r="HJ91" i="9" s="1"/>
  <c r="AH91" i="14" s="1"/>
  <c r="AJ91" i="14" s="1"/>
  <c r="HH91" i="9" a="1"/>
  <c r="HH91" i="9" s="1"/>
  <c r="HM91" i="9" a="1"/>
  <c r="HM91" i="9" s="1"/>
  <c r="Q91" i="15" s="1"/>
  <c r="HG91" i="9" a="1"/>
  <c r="HG91" i="9" s="1"/>
  <c r="AC91" i="10" s="1"/>
  <c r="AF94" i="8" s="1"/>
  <c r="AH94" i="8" s="1"/>
  <c r="HI91" i="9" a="1"/>
  <c r="HI91" i="9" s="1"/>
  <c r="HK91" i="9" a="1"/>
  <c r="HK91" i="9" s="1"/>
  <c r="GN88" i="9" a="1"/>
  <c r="GN88" i="9" s="1"/>
  <c r="GL88" i="9" a="1"/>
  <c r="GL88" i="9" s="1"/>
  <c r="AD88" i="14" s="1"/>
  <c r="GJ88" i="9" a="1"/>
  <c r="GJ88" i="9" s="1"/>
  <c r="GO88" i="9" a="1"/>
  <c r="GO88" i="9" s="1"/>
  <c r="N88" i="15" s="1"/>
  <c r="GM88" i="9" a="1"/>
  <c r="GM88" i="9" s="1"/>
  <c r="GK88" i="9" a="1"/>
  <c r="GK88" i="9" s="1"/>
  <c r="GI88" i="9" a="1"/>
  <c r="GI88" i="9" s="1"/>
  <c r="Z88" i="10" s="1"/>
  <c r="AB91" i="8" s="1"/>
  <c r="BH88" i="9" a="1"/>
  <c r="BH88" i="9" s="1"/>
  <c r="BF88" i="9" a="1"/>
  <c r="BF88" i="9" s="1"/>
  <c r="BD88" i="9" a="1"/>
  <c r="BD88" i="9" s="1"/>
  <c r="BI88" i="9" a="1"/>
  <c r="BI88" i="9" s="1"/>
  <c r="BG88" i="9" a="1"/>
  <c r="BG88" i="9" s="1"/>
  <c r="BE88" i="9" a="1"/>
  <c r="BE88" i="9" s="1"/>
  <c r="BC88" i="9" a="1"/>
  <c r="BC88" i="9" s="1"/>
  <c r="K88" i="10" s="1"/>
  <c r="FP87" i="9" a="1"/>
  <c r="FP87" i="9" s="1"/>
  <c r="FN87" i="9" a="1"/>
  <c r="FN87" i="9" s="1"/>
  <c r="FL87" i="9" a="1"/>
  <c r="FL87" i="9" s="1"/>
  <c r="FQ87" i="9" a="1"/>
  <c r="FQ87" i="9" s="1"/>
  <c r="FO87" i="9" a="1"/>
  <c r="FO87" i="9" s="1"/>
  <c r="FM87" i="9" a="1"/>
  <c r="FM87" i="9" s="1"/>
  <c r="FK87" i="9" a="1"/>
  <c r="FK87" i="9" s="1"/>
  <c r="W87" i="10" s="1"/>
  <c r="AJ87" i="9" a="1"/>
  <c r="AJ87" i="9" s="1"/>
  <c r="AH87" i="9" a="1"/>
  <c r="AH87" i="9" s="1"/>
  <c r="H87" i="14" s="1"/>
  <c r="L87" i="14" s="1"/>
  <c r="AF87" i="9" a="1"/>
  <c r="AF87" i="9" s="1"/>
  <c r="AK87" i="9" a="1"/>
  <c r="AK87" i="9" s="1"/>
  <c r="D87" i="15" s="1"/>
  <c r="AI87" i="9" a="1"/>
  <c r="AI87" i="9" s="1"/>
  <c r="AG87" i="9" a="1"/>
  <c r="AG87" i="9" s="1"/>
  <c r="AE87" i="9" a="1"/>
  <c r="AE87" i="9" s="1"/>
  <c r="H87" i="10" s="1"/>
  <c r="AE103" i="8"/>
  <c r="V99" i="10"/>
  <c r="Y102" i="8"/>
  <c r="Z102" i="8" s="1"/>
  <c r="S96" i="10"/>
  <c r="H99" i="7" s="1"/>
  <c r="CY96" i="9"/>
  <c r="M96" i="7"/>
  <c r="DT92" i="9" a="1"/>
  <c r="DT92" i="9" s="1"/>
  <c r="DO92" i="9" a="1"/>
  <c r="DO92" i="9" s="1"/>
  <c r="R92" i="10" s="1"/>
  <c r="G95" i="7" s="1"/>
  <c r="M95" i="7" s="1"/>
  <c r="DQ92" i="9" a="1"/>
  <c r="DQ92" i="9" s="1"/>
  <c r="DS92" i="9" a="1"/>
  <c r="DS92" i="9" s="1"/>
  <c r="DP92" i="9" a="1"/>
  <c r="DP92" i="9" s="1"/>
  <c r="DU92" i="9" a="1"/>
  <c r="DU92" i="9" s="1"/>
  <c r="H92" i="15" s="1"/>
  <c r="DR92" i="9" a="1"/>
  <c r="DR92" i="9" s="1"/>
  <c r="O92" i="14" s="1"/>
  <c r="ER91" i="9" a="1"/>
  <c r="ER91" i="9" s="1"/>
  <c r="EP91" i="9" a="1"/>
  <c r="EP91" i="9" s="1"/>
  <c r="R91" i="14" s="1"/>
  <c r="EN91" i="9" a="1"/>
  <c r="EN91" i="9" s="1"/>
  <c r="ES91" i="9" a="1"/>
  <c r="ES91" i="9" s="1"/>
  <c r="K91" i="15" s="1"/>
  <c r="EQ91" i="9" a="1"/>
  <c r="EQ91" i="9" s="1"/>
  <c r="EO91" i="9" a="1"/>
  <c r="EO91" i="9" s="1"/>
  <c r="EM91" i="9" a="1"/>
  <c r="EM91" i="9" s="1"/>
  <c r="U91" i="10" s="1"/>
  <c r="J94" i="7" s="1"/>
  <c r="AR91" i="9" a="1"/>
  <c r="AR91" i="9" s="1"/>
  <c r="AP91" i="9" a="1"/>
  <c r="AP91" i="9" s="1"/>
  <c r="I91" i="14" s="1"/>
  <c r="AN91" i="9" a="1"/>
  <c r="AN91" i="9" s="1"/>
  <c r="AS91" i="9" a="1"/>
  <c r="AS91" i="9" s="1"/>
  <c r="E91" i="15" s="1"/>
  <c r="AQ91" i="9" a="1"/>
  <c r="AQ91" i="9" s="1"/>
  <c r="AO91" i="9" a="1"/>
  <c r="AO91" i="9" s="1"/>
  <c r="AM91" i="9" a="1"/>
  <c r="AM91" i="9" s="1"/>
  <c r="I91" i="10" s="1"/>
  <c r="S94" i="6" s="1"/>
  <c r="AJ90" i="14"/>
  <c r="P89" i="14"/>
  <c r="DB89" i="9"/>
  <c r="IB88" i="9" a="1"/>
  <c r="IB88" i="9" s="1"/>
  <c r="HZ88" i="9" a="1"/>
  <c r="HZ88" i="9" s="1"/>
  <c r="AK88" i="14" s="1"/>
  <c r="HX88" i="9" a="1"/>
  <c r="HX88" i="9" s="1"/>
  <c r="IC88" i="9" a="1"/>
  <c r="IC88" i="9" s="1"/>
  <c r="S88" i="15" s="1"/>
  <c r="IA88" i="9" a="1"/>
  <c r="IA88" i="9" s="1"/>
  <c r="HY88" i="9" a="1"/>
  <c r="HY88" i="9" s="1"/>
  <c r="HW88" i="9" a="1"/>
  <c r="HW88" i="9" s="1"/>
  <c r="AE88" i="10" s="1"/>
  <c r="AI91" i="8" s="1"/>
  <c r="CV88" i="9" a="1"/>
  <c r="CV88" i="9" s="1"/>
  <c r="CT88" i="9" a="1"/>
  <c r="CT88" i="9" s="1"/>
  <c r="CR88" i="9" a="1"/>
  <c r="CR88" i="9" s="1"/>
  <c r="CW88" i="9" a="1"/>
  <c r="CW88" i="9" s="1"/>
  <c r="CU88" i="9" a="1"/>
  <c r="CU88" i="9" s="1"/>
  <c r="CS88" i="9" a="1"/>
  <c r="CS88" i="9" s="1"/>
  <c r="CQ88" i="9" a="1"/>
  <c r="CQ88" i="9" s="1"/>
  <c r="P88" i="10" s="1"/>
  <c r="BH98" i="9" a="1"/>
  <c r="BH98" i="9" s="1"/>
  <c r="BF98" i="9" a="1"/>
  <c r="BF98" i="9" s="1"/>
  <c r="BD98" i="9" a="1"/>
  <c r="BD98" i="9" s="1"/>
  <c r="BG98" i="9" a="1"/>
  <c r="BG98" i="9" s="1"/>
  <c r="BC98" i="9" a="1"/>
  <c r="BC98" i="9" s="1"/>
  <c r="K98" i="10" s="1"/>
  <c r="BI98" i="9" a="1"/>
  <c r="BI98" i="9" s="1"/>
  <c r="BE98" i="9" a="1"/>
  <c r="BE98" i="9" s="1"/>
  <c r="GN98" i="9" a="1"/>
  <c r="GN98" i="9" s="1"/>
  <c r="GL98" i="9" a="1"/>
  <c r="GL98" i="9" s="1"/>
  <c r="AD98" i="14" s="1"/>
  <c r="GJ98" i="9" a="1"/>
  <c r="GJ98" i="9" s="1"/>
  <c r="GM98" i="9" a="1"/>
  <c r="GM98" i="9" s="1"/>
  <c r="GI98" i="9" a="1"/>
  <c r="GI98" i="9" s="1"/>
  <c r="Z98" i="10" s="1"/>
  <c r="AB101" i="8" s="1"/>
  <c r="GO98" i="9" a="1"/>
  <c r="GO98" i="9" s="1"/>
  <c r="N98" i="15" s="1"/>
  <c r="GK98" i="9" a="1"/>
  <c r="GK98" i="9" s="1"/>
  <c r="CF98" i="9" a="1"/>
  <c r="CF98" i="9" s="1"/>
  <c r="CD98" i="9" a="1"/>
  <c r="CD98" i="9" s="1"/>
  <c r="CB98" i="9" a="1"/>
  <c r="CB98" i="9" s="1"/>
  <c r="CG98" i="9" a="1"/>
  <c r="CG98" i="9" s="1"/>
  <c r="CC98" i="9" a="1"/>
  <c r="CC98" i="9" s="1"/>
  <c r="CE98" i="9" a="1"/>
  <c r="CE98" i="9" s="1"/>
  <c r="CA98" i="9" a="1"/>
  <c r="CA98" i="9" s="1"/>
  <c r="N98" i="10" s="1"/>
  <c r="HL98" i="9" a="1"/>
  <c r="HL98" i="9" s="1"/>
  <c r="HJ98" i="9" a="1"/>
  <c r="HJ98" i="9" s="1"/>
  <c r="AH98" i="14" s="1"/>
  <c r="AJ98" i="14" s="1"/>
  <c r="HH98" i="9" a="1"/>
  <c r="HH98" i="9" s="1"/>
  <c r="HM98" i="9" a="1"/>
  <c r="HM98" i="9" s="1"/>
  <c r="Q98" i="15" s="1"/>
  <c r="HI98" i="9" a="1"/>
  <c r="HI98" i="9" s="1"/>
  <c r="HK98" i="9" a="1"/>
  <c r="HK98" i="9" s="1"/>
  <c r="HG98" i="9" a="1"/>
  <c r="HG98" i="9" s="1"/>
  <c r="AC98" i="10" s="1"/>
  <c r="AF101" i="8" s="1"/>
  <c r="AH101" i="8" s="1"/>
  <c r="GO95" i="9" a="1"/>
  <c r="GO95" i="9" s="1"/>
  <c r="N95" i="15" s="1"/>
  <c r="GM95" i="9" a="1"/>
  <c r="GM95" i="9" s="1"/>
  <c r="GK95" i="9" a="1"/>
  <c r="GK95" i="9" s="1"/>
  <c r="GI95" i="9" a="1"/>
  <c r="GI95" i="9" s="1"/>
  <c r="Z95" i="10" s="1"/>
  <c r="AB98" i="8" s="1"/>
  <c r="GN95" i="9" a="1"/>
  <c r="GN95" i="9" s="1"/>
  <c r="GJ95" i="9" a="1"/>
  <c r="GJ95" i="9" s="1"/>
  <c r="GL95" i="9" a="1"/>
  <c r="GL95" i="9" s="1"/>
  <c r="AD95" i="14" s="1"/>
  <c r="BI95" i="9" a="1"/>
  <c r="BI95" i="9" s="1"/>
  <c r="BG95" i="9" a="1"/>
  <c r="BG95" i="9" s="1"/>
  <c r="BE95" i="9" a="1"/>
  <c r="BE95" i="9" s="1"/>
  <c r="BC95" i="9" a="1"/>
  <c r="BC95" i="9" s="1"/>
  <c r="K95" i="10" s="1"/>
  <c r="BH95" i="9" a="1"/>
  <c r="BH95" i="9" s="1"/>
  <c r="BD95" i="9" a="1"/>
  <c r="BD95" i="9" s="1"/>
  <c r="BF95" i="9" a="1"/>
  <c r="BF95" i="9" s="1"/>
  <c r="CF95" i="9" a="1"/>
  <c r="CF95" i="9" s="1"/>
  <c r="CD95" i="9" a="1"/>
  <c r="CD95" i="9" s="1"/>
  <c r="CB95" i="9" a="1"/>
  <c r="CB95" i="9" s="1"/>
  <c r="CG95" i="9" a="1"/>
  <c r="CG95" i="9" s="1"/>
  <c r="CC95" i="9" a="1"/>
  <c r="CC95" i="9" s="1"/>
  <c r="CE95" i="9" a="1"/>
  <c r="CE95" i="9" s="1"/>
  <c r="CA95" i="9" a="1"/>
  <c r="CA95" i="9" s="1"/>
  <c r="N95" i="10" s="1"/>
  <c r="HL95" i="9" a="1"/>
  <c r="HL95" i="9" s="1"/>
  <c r="HJ95" i="9" a="1"/>
  <c r="HJ95" i="9" s="1"/>
  <c r="AH95" i="14" s="1"/>
  <c r="AJ95" i="14" s="1"/>
  <c r="HH95" i="9" a="1"/>
  <c r="HH95" i="9" s="1"/>
  <c r="HM95" i="9" a="1"/>
  <c r="HM95" i="9" s="1"/>
  <c r="Q95" i="15" s="1"/>
  <c r="HI95" i="9" a="1"/>
  <c r="HI95" i="9" s="1"/>
  <c r="HK95" i="9" a="1"/>
  <c r="HK95" i="9" s="1"/>
  <c r="HG95" i="9" a="1"/>
  <c r="HG95" i="9" s="1"/>
  <c r="AC95" i="10" s="1"/>
  <c r="AF98" i="8" s="1"/>
  <c r="AH98" i="8" s="1"/>
  <c r="BX95" i="9" a="1"/>
  <c r="BX95" i="9" s="1"/>
  <c r="BV95" i="9" a="1"/>
  <c r="BV95" i="9" s="1"/>
  <c r="BT95" i="9" a="1"/>
  <c r="BT95" i="9" s="1"/>
  <c r="BY95" i="9" a="1"/>
  <c r="BY95" i="9" s="1"/>
  <c r="BU95" i="9" a="1"/>
  <c r="BU95" i="9" s="1"/>
  <c r="BW95" i="9" a="1"/>
  <c r="BW95" i="9" s="1"/>
  <c r="BS95" i="9" a="1"/>
  <c r="BS95" i="9" s="1"/>
  <c r="M95" i="10" s="1"/>
  <c r="FX95" i="9" a="1"/>
  <c r="FX95" i="9" s="1"/>
  <c r="FV95" i="9" a="1"/>
  <c r="FV95" i="9" s="1"/>
  <c r="FT95" i="9" a="1"/>
  <c r="FT95" i="9" s="1"/>
  <c r="FW95" i="9" a="1"/>
  <c r="FW95" i="9" s="1"/>
  <c r="FS95" i="9" a="1"/>
  <c r="FS95" i="9" s="1"/>
  <c r="X95" i="10" s="1"/>
  <c r="FY95" i="9" a="1"/>
  <c r="FY95" i="9" s="1"/>
  <c r="FU95" i="9" a="1"/>
  <c r="FU95" i="9" s="1"/>
  <c r="HE94" i="9" a="1"/>
  <c r="HE94" i="9" s="1"/>
  <c r="P94" i="15" s="1"/>
  <c r="HC94" i="9" a="1"/>
  <c r="HC94" i="9" s="1"/>
  <c r="HA94" i="9" a="1"/>
  <c r="HA94" i="9" s="1"/>
  <c r="GY94" i="9" a="1"/>
  <c r="GY94" i="9" s="1"/>
  <c r="AB94" i="10" s="1"/>
  <c r="AD97" i="8" s="1"/>
  <c r="HD94" i="9" a="1"/>
  <c r="HD94" i="9" s="1"/>
  <c r="GZ94" i="9" a="1"/>
  <c r="GZ94" i="9" s="1"/>
  <c r="HB94" i="9" a="1"/>
  <c r="HB94" i="9" s="1"/>
  <c r="AF94" i="14" s="1"/>
  <c r="R94" i="9" a="1"/>
  <c r="R94" i="9" s="1"/>
  <c r="E94" i="14" s="1"/>
  <c r="O94" i="9" a="1"/>
  <c r="O94" i="9" s="1"/>
  <c r="F94" i="10" s="1"/>
  <c r="T94" i="9" a="1"/>
  <c r="T94" i="9" s="1"/>
  <c r="Q94" i="9" a="1"/>
  <c r="Q94" i="9" s="1"/>
  <c r="S94" i="9" a="1"/>
  <c r="S94" i="9" s="1"/>
  <c r="U94" i="9" a="1"/>
  <c r="U94" i="9" s="1"/>
  <c r="B94" i="15" s="1"/>
  <c r="P94" i="9" a="1"/>
  <c r="P94" i="9" s="1"/>
  <c r="HM92" i="9" a="1"/>
  <c r="HM92" i="9" s="1"/>
  <c r="Q92" i="15" s="1"/>
  <c r="HJ92" i="9" a="1"/>
  <c r="HJ92" i="9" s="1"/>
  <c r="AH92" i="14" s="1"/>
  <c r="AJ92" i="14" s="1"/>
  <c r="HL92" i="9" a="1"/>
  <c r="HL92" i="9" s="1"/>
  <c r="HG92" i="9" a="1"/>
  <c r="HG92" i="9" s="1"/>
  <c r="AC92" i="10" s="1"/>
  <c r="AF95" i="8" s="1"/>
  <c r="AH95" i="8" s="1"/>
  <c r="HI92" i="9" a="1"/>
  <c r="HI92" i="9" s="1"/>
  <c r="HK92" i="9" a="1"/>
  <c r="HK92" i="9" s="1"/>
  <c r="HH92" i="9" a="1"/>
  <c r="HH92" i="9" s="1"/>
  <c r="BI92" i="9" a="1"/>
  <c r="BI92" i="9" s="1"/>
  <c r="BG92" i="9" a="1"/>
  <c r="BG92" i="9" s="1"/>
  <c r="BE92" i="9" a="1"/>
  <c r="BE92" i="9" s="1"/>
  <c r="BC92" i="9" a="1"/>
  <c r="BC92" i="9" s="1"/>
  <c r="K92" i="10" s="1"/>
  <c r="BF92" i="9" a="1"/>
  <c r="BF92" i="9" s="1"/>
  <c r="BH92" i="9" a="1"/>
  <c r="BH92" i="9" s="1"/>
  <c r="BD92" i="9" a="1"/>
  <c r="BD92" i="9" s="1"/>
  <c r="FA91" i="9" a="1"/>
  <c r="FA91" i="9" s="1"/>
  <c r="EY91" i="9" a="1"/>
  <c r="EY91" i="9" s="1"/>
  <c r="EW91" i="9" a="1"/>
  <c r="EW91" i="9" s="1"/>
  <c r="EU91" i="9" a="1"/>
  <c r="EU91" i="9" s="1"/>
  <c r="EZ91" i="9" a="1"/>
  <c r="EZ91" i="9" s="1"/>
  <c r="EX91" i="9" a="1"/>
  <c r="EX91" i="9" s="1"/>
  <c r="W91" i="14" s="1"/>
  <c r="X91" i="14" s="1"/>
  <c r="T91" i="14" s="1"/>
  <c r="EV91" i="9" a="1"/>
  <c r="EV91" i="9" s="1"/>
  <c r="U91" i="9" a="1"/>
  <c r="U91" i="9" s="1"/>
  <c r="B91" i="15" s="1"/>
  <c r="S91" i="9" a="1"/>
  <c r="S91" i="9" s="1"/>
  <c r="Q91" i="9" a="1"/>
  <c r="Q91" i="9" s="1"/>
  <c r="O91" i="9" a="1"/>
  <c r="O91" i="9" s="1"/>
  <c r="F91" i="10" s="1"/>
  <c r="T91" i="9" a="1"/>
  <c r="T91" i="9" s="1"/>
  <c r="R91" i="9" a="1"/>
  <c r="R91" i="9" s="1"/>
  <c r="E91" i="14" s="1"/>
  <c r="P91" i="9" a="1"/>
  <c r="P91" i="9" s="1"/>
  <c r="EC90" i="9" a="1"/>
  <c r="EC90" i="9" s="1"/>
  <c r="EA90" i="9" a="1"/>
  <c r="EA90" i="9" s="1"/>
  <c r="DC90" i="9" s="1"/>
  <c r="DY90" i="9" a="1"/>
  <c r="DY90" i="9" s="1"/>
  <c r="DA90" i="9" s="1"/>
  <c r="DW90" i="9" a="1"/>
  <c r="DW90" i="9" s="1"/>
  <c r="EB90" i="9" a="1"/>
  <c r="EB90" i="9" s="1"/>
  <c r="DD90" i="9" s="1"/>
  <c r="DZ90" i="9" a="1"/>
  <c r="DZ90" i="9" s="1"/>
  <c r="DX90" i="9" a="1"/>
  <c r="DX90" i="9" s="1"/>
  <c r="CZ90" i="9" s="1"/>
  <c r="L93" i="7"/>
  <c r="IC89" i="9" a="1"/>
  <c r="IC89" i="9" s="1"/>
  <c r="S89" i="15" s="1"/>
  <c r="IA89" i="9" a="1"/>
  <c r="IA89" i="9" s="1"/>
  <c r="HY89" i="9" a="1"/>
  <c r="HY89" i="9" s="1"/>
  <c r="HW89" i="9" a="1"/>
  <c r="HW89" i="9" s="1"/>
  <c r="AE89" i="10" s="1"/>
  <c r="AI92" i="8" s="1"/>
  <c r="AL92" i="8" s="1"/>
  <c r="IB89" i="9" a="1"/>
  <c r="IB89" i="9" s="1"/>
  <c r="HZ89" i="9" a="1"/>
  <c r="HZ89" i="9" s="1"/>
  <c r="AK89" i="14" s="1"/>
  <c r="AN89" i="14" s="1"/>
  <c r="HX89" i="9" a="1"/>
  <c r="HX89" i="9" s="1"/>
  <c r="CW89" i="9" a="1"/>
  <c r="CW89" i="9" s="1"/>
  <c r="CU89" i="9" a="1"/>
  <c r="CU89" i="9" s="1"/>
  <c r="CS89" i="9" a="1"/>
  <c r="CS89" i="9" s="1"/>
  <c r="CQ89" i="9" a="1"/>
  <c r="CQ89" i="9" s="1"/>
  <c r="P89" i="10" s="1"/>
  <c r="CV89" i="9" a="1"/>
  <c r="CV89" i="9" s="1"/>
  <c r="CT89" i="9" a="1"/>
  <c r="CT89" i="9" s="1"/>
  <c r="CR89" i="9" a="1"/>
  <c r="CR89" i="9" s="1"/>
  <c r="HE88" i="9" a="1"/>
  <c r="HE88" i="9" s="1"/>
  <c r="P88" i="15" s="1"/>
  <c r="HC88" i="9" a="1"/>
  <c r="HC88" i="9" s="1"/>
  <c r="HA88" i="9" a="1"/>
  <c r="HA88" i="9" s="1"/>
  <c r="GY88" i="9" a="1"/>
  <c r="GY88" i="9" s="1"/>
  <c r="AB88" i="10" s="1"/>
  <c r="AD91" i="8" s="1"/>
  <c r="HD88" i="9" a="1"/>
  <c r="HD88" i="9" s="1"/>
  <c r="HB88" i="9" a="1"/>
  <c r="HB88" i="9" s="1"/>
  <c r="AF88" i="14" s="1"/>
  <c r="GZ88" i="9" a="1"/>
  <c r="GZ88" i="9" s="1"/>
  <c r="IS87" i="9" a="1"/>
  <c r="IS87" i="9" s="1"/>
  <c r="U87" i="15" s="1"/>
  <c r="IQ87" i="9" a="1"/>
  <c r="IQ87" i="9" s="1"/>
  <c r="IO87" i="9" a="1"/>
  <c r="IO87" i="9" s="1"/>
  <c r="IM87" i="9" a="1"/>
  <c r="IM87" i="9" s="1"/>
  <c r="AG87" i="10" s="1"/>
  <c r="AK90" i="8" s="1"/>
  <c r="IR87" i="9" a="1"/>
  <c r="IR87" i="9" s="1"/>
  <c r="IP87" i="9" a="1"/>
  <c r="IP87" i="9" s="1"/>
  <c r="AM87" i="14" s="1"/>
  <c r="IN87" i="9" a="1"/>
  <c r="IN87" i="9" s="1"/>
  <c r="DU87" i="9" a="1"/>
  <c r="DU87" i="9" s="1"/>
  <c r="H87" i="15" s="1"/>
  <c r="DS87" i="9" a="1"/>
  <c r="DS87" i="9" s="1"/>
  <c r="DQ87" i="9" a="1"/>
  <c r="DQ87" i="9" s="1"/>
  <c r="DO87" i="9" a="1"/>
  <c r="DO87" i="9" s="1"/>
  <c r="R87" i="10" s="1"/>
  <c r="G90" i="7" s="1"/>
  <c r="M90" i="7" s="1"/>
  <c r="DT87" i="9" a="1"/>
  <c r="DT87" i="9" s="1"/>
  <c r="DR87" i="9" a="1"/>
  <c r="DR87" i="9" s="1"/>
  <c r="O87" i="14" s="1"/>
  <c r="DP87" i="9" a="1"/>
  <c r="DP87" i="9" s="1"/>
  <c r="HU86" i="9" a="1"/>
  <c r="HU86" i="9" s="1"/>
  <c r="R86" i="15" s="1"/>
  <c r="HS86" i="9" a="1"/>
  <c r="HS86" i="9" s="1"/>
  <c r="HQ86" i="9" a="1"/>
  <c r="HQ86" i="9" s="1"/>
  <c r="HO86" i="9" a="1"/>
  <c r="HO86" i="9" s="1"/>
  <c r="AD86" i="10" s="1"/>
  <c r="AG89" i="8" s="1"/>
  <c r="AH89" i="8" s="1"/>
  <c r="HT86" i="9" a="1"/>
  <c r="HT86" i="9" s="1"/>
  <c r="HR86" i="9" a="1"/>
  <c r="HR86" i="9" s="1"/>
  <c r="AI86" i="14" s="1"/>
  <c r="AJ86" i="14" s="1"/>
  <c r="HP86" i="9" a="1"/>
  <c r="HP86" i="9" s="1"/>
  <c r="CO86" i="9" a="1"/>
  <c r="CO86" i="9" s="1"/>
  <c r="CM86" i="9" a="1"/>
  <c r="CM86" i="9" s="1"/>
  <c r="CK86" i="9" a="1"/>
  <c r="CK86" i="9" s="1"/>
  <c r="CI86" i="9" a="1"/>
  <c r="CI86" i="9" s="1"/>
  <c r="O86" i="10" s="1"/>
  <c r="CN86" i="9" a="1"/>
  <c r="CN86" i="9" s="1"/>
  <c r="CL86" i="9" a="1"/>
  <c r="CL86" i="9" s="1"/>
  <c r="CJ86" i="9" a="1"/>
  <c r="CJ86" i="9" s="1"/>
  <c r="GW85" i="9" a="1"/>
  <c r="GW85" i="9" s="1"/>
  <c r="O85" i="15" s="1"/>
  <c r="GU85" i="9" a="1"/>
  <c r="GU85" i="9" s="1"/>
  <c r="GS85" i="9" a="1"/>
  <c r="GS85" i="9" s="1"/>
  <c r="GQ85" i="9" a="1"/>
  <c r="GQ85" i="9" s="1"/>
  <c r="AA85" i="10" s="1"/>
  <c r="AC88" i="8" s="1"/>
  <c r="GV85" i="9" a="1"/>
  <c r="GV85" i="9" s="1"/>
  <c r="GT85" i="9" a="1"/>
  <c r="GT85" i="9" s="1"/>
  <c r="AE85" i="14" s="1"/>
  <c r="AG85" i="14" s="1"/>
  <c r="GR85" i="9" a="1"/>
  <c r="GR85" i="9" s="1"/>
  <c r="AE88" i="8"/>
  <c r="AM88" i="8" s="1"/>
  <c r="BP85" i="9" a="1"/>
  <c r="BP85" i="9" s="1"/>
  <c r="BN85" i="9" a="1"/>
  <c r="BN85" i="9" s="1"/>
  <c r="J85" i="14" s="1"/>
  <c r="K85" i="14" s="1"/>
  <c r="BL85" i="9" a="1"/>
  <c r="BL85" i="9" s="1"/>
  <c r="BQ85" i="9" a="1"/>
  <c r="BQ85" i="9" s="1"/>
  <c r="F85" i="15" s="1"/>
  <c r="BM85" i="9" a="1"/>
  <c r="BM85" i="9" s="1"/>
  <c r="BO85" i="9" a="1"/>
  <c r="BO85" i="9" s="1"/>
  <c r="BK85" i="9" a="1"/>
  <c r="BK85" i="9" s="1"/>
  <c r="L85" i="10" s="1"/>
  <c r="FH82" i="9" a="1"/>
  <c r="FH82" i="9" s="1"/>
  <c r="FF82" i="9" a="1"/>
  <c r="FF82" i="9" s="1"/>
  <c r="AA82" i="14" s="1"/>
  <c r="FD82" i="9" a="1"/>
  <c r="FD82" i="9" s="1"/>
  <c r="FG82" i="9" a="1"/>
  <c r="FG82" i="9" s="1"/>
  <c r="FC82" i="9" a="1"/>
  <c r="FC82" i="9" s="1"/>
  <c r="FI82" i="9" a="1"/>
  <c r="FI82" i="9" s="1"/>
  <c r="L82" i="15" s="1"/>
  <c r="FE82" i="9" a="1"/>
  <c r="FE82" i="9" s="1"/>
  <c r="AB82" i="9" a="1"/>
  <c r="AB82" i="9" s="1"/>
  <c r="Z82" i="9" a="1"/>
  <c r="Z82" i="9" s="1"/>
  <c r="F82" i="14" s="1"/>
  <c r="G82" i="14" s="1"/>
  <c r="X82" i="9" a="1"/>
  <c r="X82" i="9" s="1"/>
  <c r="AA82" i="9" a="1"/>
  <c r="AA82" i="9" s="1"/>
  <c r="W82" i="9" a="1"/>
  <c r="W82" i="9" s="1"/>
  <c r="G82" i="10" s="1"/>
  <c r="AC82" i="9" a="1"/>
  <c r="AC82" i="9" s="1"/>
  <c r="C82" i="15" s="1"/>
  <c r="Y82" i="9" a="1"/>
  <c r="Y82" i="9" s="1"/>
  <c r="EJ81" i="9" a="1"/>
  <c r="EJ81" i="9" s="1"/>
  <c r="EH81" i="9" a="1"/>
  <c r="EH81" i="9" s="1"/>
  <c r="Q81" i="14" s="1"/>
  <c r="EF81" i="9" a="1"/>
  <c r="EF81" i="9" s="1"/>
  <c r="EI81" i="9" a="1"/>
  <c r="EI81" i="9" s="1"/>
  <c r="EE81" i="9" a="1"/>
  <c r="EE81" i="9" s="1"/>
  <c r="T81" i="10" s="1"/>
  <c r="I84" i="7" s="1"/>
  <c r="O84" i="7" s="1"/>
  <c r="EK81" i="9" a="1"/>
  <c r="EK81" i="9" s="1"/>
  <c r="J81" i="15" s="1"/>
  <c r="EG81" i="9" a="1"/>
  <c r="EG81" i="9" s="1"/>
  <c r="HT78" i="9" a="1"/>
  <c r="HT78" i="9" s="1"/>
  <c r="HR78" i="9" a="1"/>
  <c r="HR78" i="9" s="1"/>
  <c r="AI78" i="14" s="1"/>
  <c r="AJ78" i="14" s="1"/>
  <c r="AB78" i="14" s="1"/>
  <c r="HP78" i="9" a="1"/>
  <c r="HP78" i="9" s="1"/>
  <c r="HS78" i="9" a="1"/>
  <c r="HS78" i="9" s="1"/>
  <c r="HO78" i="9" a="1"/>
  <c r="HO78" i="9" s="1"/>
  <c r="AD78" i="10" s="1"/>
  <c r="AG81" i="8" s="1"/>
  <c r="AH81" i="8" s="1"/>
  <c r="AM81" i="8" s="1"/>
  <c r="HU78" i="9" a="1"/>
  <c r="HU78" i="9" s="1"/>
  <c r="R78" i="15" s="1"/>
  <c r="HQ78" i="9" a="1"/>
  <c r="HQ78" i="9" s="1"/>
  <c r="CN78" i="9" a="1"/>
  <c r="CN78" i="9" s="1"/>
  <c r="CL78" i="9" a="1"/>
  <c r="CL78" i="9" s="1"/>
  <c r="CJ78" i="9" a="1"/>
  <c r="CJ78" i="9" s="1"/>
  <c r="CM78" i="9" a="1"/>
  <c r="CM78" i="9" s="1"/>
  <c r="CI78" i="9" a="1"/>
  <c r="CI78" i="9" s="1"/>
  <c r="O78" i="10" s="1"/>
  <c r="CO78" i="9" a="1"/>
  <c r="CO78" i="9" s="1"/>
  <c r="CK78" i="9" a="1"/>
  <c r="CK78" i="9" s="1"/>
  <c r="GV77" i="9" a="1"/>
  <c r="GV77" i="9" s="1"/>
  <c r="GT77" i="9" a="1"/>
  <c r="GT77" i="9" s="1"/>
  <c r="AE77" i="14" s="1"/>
  <c r="AG77" i="14" s="1"/>
  <c r="AB77" i="14" s="1"/>
  <c r="Z77" i="14" s="1"/>
  <c r="S77" i="14" s="1"/>
  <c r="GR77" i="9" a="1"/>
  <c r="GR77" i="9" s="1"/>
  <c r="GW77" i="9" a="1"/>
  <c r="GW77" i="9" s="1"/>
  <c r="O77" i="15" s="1"/>
  <c r="GS77" i="9" a="1"/>
  <c r="GS77" i="9" s="1"/>
  <c r="GU77" i="9" a="1"/>
  <c r="GU77" i="9" s="1"/>
  <c r="GQ77" i="9" a="1"/>
  <c r="GQ77" i="9" s="1"/>
  <c r="AA77" i="10" s="1"/>
  <c r="AC80" i="8" s="1"/>
  <c r="BP77" i="9" a="1"/>
  <c r="BP77" i="9" s="1"/>
  <c r="BN77" i="9" a="1"/>
  <c r="BN77" i="9" s="1"/>
  <c r="J77" i="14" s="1"/>
  <c r="K77" i="14" s="1"/>
  <c r="BL77" i="9" a="1"/>
  <c r="BL77" i="9" s="1"/>
  <c r="BQ77" i="9" a="1"/>
  <c r="BQ77" i="9" s="1"/>
  <c r="F77" i="15" s="1"/>
  <c r="BK77" i="9" a="1"/>
  <c r="BK77" i="9" s="1"/>
  <c r="L77" i="10" s="1"/>
  <c r="BM77" i="9" a="1"/>
  <c r="BM77" i="9" s="1"/>
  <c r="BO77" i="9" a="1"/>
  <c r="BO77" i="9" s="1"/>
  <c r="L102" i="14"/>
  <c r="EC102" i="9" a="1"/>
  <c r="EC102" i="9" s="1"/>
  <c r="EA102" i="9" a="1"/>
  <c r="EA102" i="9" s="1"/>
  <c r="DC102" i="9" s="1"/>
  <c r="DY102" i="9" a="1"/>
  <c r="DY102" i="9" s="1"/>
  <c r="DA102" i="9" s="1"/>
  <c r="DW102" i="9" a="1"/>
  <c r="DW102" i="9" s="1"/>
  <c r="EB102" i="9" a="1"/>
  <c r="EB102" i="9" s="1"/>
  <c r="DD102" i="9" s="1"/>
  <c r="DZ102" i="9" a="1"/>
  <c r="DZ102" i="9" s="1"/>
  <c r="DX102" i="9" a="1"/>
  <c r="DX102" i="9" s="1"/>
  <c r="CZ102" i="9" s="1"/>
  <c r="T102" i="9" a="1"/>
  <c r="T102" i="9" s="1"/>
  <c r="R102" i="9" a="1"/>
  <c r="R102" i="9" s="1"/>
  <c r="E102" i="14" s="1"/>
  <c r="P102" i="9" a="1"/>
  <c r="P102" i="9" s="1"/>
  <c r="O102" i="9" a="1"/>
  <c r="O102" i="9" s="1"/>
  <c r="F102" i="10" s="1"/>
  <c r="U102" i="9" a="1"/>
  <c r="U102" i="9" s="1"/>
  <c r="B102" i="15" s="1"/>
  <c r="S102" i="9" a="1"/>
  <c r="S102" i="9" s="1"/>
  <c r="Q102" i="9" a="1"/>
  <c r="Q102" i="9" s="1"/>
  <c r="EZ102" i="9" a="1"/>
  <c r="EZ102" i="9" s="1"/>
  <c r="EX102" i="9" a="1"/>
  <c r="EX102" i="9" s="1"/>
  <c r="W102" i="14" s="1"/>
  <c r="X102" i="14" s="1"/>
  <c r="T102" i="14" s="1"/>
  <c r="EV102" i="9" a="1"/>
  <c r="EV102" i="9" s="1"/>
  <c r="EY102" i="9" a="1"/>
  <c r="EY102" i="9" s="1"/>
  <c r="EW102" i="9" a="1"/>
  <c r="EW102" i="9" s="1"/>
  <c r="EU102" i="9" a="1"/>
  <c r="EU102" i="9" s="1"/>
  <c r="J161" i="12" s="1"/>
  <c r="Q105" i="8" s="1"/>
  <c r="R105" i="8" s="1"/>
  <c r="X105" i="8" s="1"/>
  <c r="S104" i="3" s="1"/>
  <c r="FA102" i="9" a="1"/>
  <c r="FA102" i="9" s="1"/>
  <c r="L102" i="9" a="1"/>
  <c r="L102" i="9" s="1"/>
  <c r="J102" i="9" a="1"/>
  <c r="J102" i="9" s="1"/>
  <c r="H102" i="9" a="1"/>
  <c r="H102" i="9" s="1"/>
  <c r="M102" i="9" a="1"/>
  <c r="M102" i="9" s="1"/>
  <c r="K102" i="9" a="1"/>
  <c r="K102" i="9" s="1"/>
  <c r="I102" i="9" a="1"/>
  <c r="I102" i="9" s="1"/>
  <c r="G102" i="9" a="1"/>
  <c r="G102" i="9" s="1"/>
  <c r="O161" i="12" s="1"/>
  <c r="DL102" i="9" a="1"/>
  <c r="DL102" i="9" s="1"/>
  <c r="DJ102" i="9" a="1"/>
  <c r="DJ102" i="9" s="1"/>
  <c r="N102" i="14" s="1"/>
  <c r="DH102" i="9" a="1"/>
  <c r="DH102" i="9" s="1"/>
  <c r="DM102" i="9" a="1"/>
  <c r="DM102" i="9" s="1"/>
  <c r="G102" i="15" s="1"/>
  <c r="DK102" i="9" a="1"/>
  <c r="DK102" i="9" s="1"/>
  <c r="DI102" i="9" a="1"/>
  <c r="DI102" i="9" s="1"/>
  <c r="DG102" i="9" a="1"/>
  <c r="DG102" i="9" s="1"/>
  <c r="Q102" i="10" s="1"/>
  <c r="F105" i="7" s="1"/>
  <c r="L105" i="7" s="1"/>
  <c r="IJ102" i="9" a="1"/>
  <c r="IJ102" i="9" s="1"/>
  <c r="IH102" i="9" a="1"/>
  <c r="IH102" i="9" s="1"/>
  <c r="AL102" i="14" s="1"/>
  <c r="AN102" i="14" s="1"/>
  <c r="IF102" i="9" a="1"/>
  <c r="IF102" i="9" s="1"/>
  <c r="IK102" i="9" a="1"/>
  <c r="IK102" i="9" s="1"/>
  <c r="T102" i="15" s="1"/>
  <c r="II102" i="9" a="1"/>
  <c r="II102" i="9" s="1"/>
  <c r="IG102" i="9" a="1"/>
  <c r="IG102" i="9" s="1"/>
  <c r="IE102" i="9" a="1"/>
  <c r="IE102" i="9" s="1"/>
  <c r="AF102" i="10" s="1"/>
  <c r="AJ105" i="8" s="1"/>
  <c r="AL105" i="8" s="1"/>
  <c r="AH103" i="8"/>
  <c r="DT99" i="9" a="1"/>
  <c r="DT99" i="9" s="1"/>
  <c r="DR99" i="9" a="1"/>
  <c r="DR99" i="9" s="1"/>
  <c r="O99" i="14" s="1"/>
  <c r="DP99" i="9" a="1"/>
  <c r="DP99" i="9" s="1"/>
  <c r="DU99" i="9" a="1"/>
  <c r="DU99" i="9" s="1"/>
  <c r="H99" i="15" s="1"/>
  <c r="DQ99" i="9" a="1"/>
  <c r="DQ99" i="9" s="1"/>
  <c r="DS99" i="9" a="1"/>
  <c r="DS99" i="9" s="1"/>
  <c r="DO99" i="9" a="1"/>
  <c r="DO99" i="9" s="1"/>
  <c r="R99" i="10" s="1"/>
  <c r="G102" i="7" s="1"/>
  <c r="M102" i="7" s="1"/>
  <c r="IR99" i="9" a="1"/>
  <c r="IR99" i="9" s="1"/>
  <c r="IP99" i="9" a="1"/>
  <c r="IP99" i="9" s="1"/>
  <c r="AM99" i="14" s="1"/>
  <c r="IN99" i="9" a="1"/>
  <c r="IN99" i="9" s="1"/>
  <c r="IS99" i="9" a="1"/>
  <c r="IS99" i="9" s="1"/>
  <c r="U99" i="15" s="1"/>
  <c r="IO99" i="9" a="1"/>
  <c r="IO99" i="9" s="1"/>
  <c r="IQ99" i="9" a="1"/>
  <c r="IQ99" i="9" s="1"/>
  <c r="IM99" i="9" a="1"/>
  <c r="IM99" i="9" s="1"/>
  <c r="AG99" i="10" s="1"/>
  <c r="AK102" i="8" s="1"/>
  <c r="HD99" i="9" a="1"/>
  <c r="HD99" i="9" s="1"/>
  <c r="HB99" i="9" a="1"/>
  <c r="HB99" i="9" s="1"/>
  <c r="AF99" i="14" s="1"/>
  <c r="GZ99" i="9" a="1"/>
  <c r="GZ99" i="9" s="1"/>
  <c r="HE99" i="9" a="1"/>
  <c r="HE99" i="9" s="1"/>
  <c r="P99" i="15" s="1"/>
  <c r="HA99" i="9" a="1"/>
  <c r="HA99" i="9" s="1"/>
  <c r="HC99" i="9" a="1"/>
  <c r="HC99" i="9" s="1"/>
  <c r="GY99" i="9" a="1"/>
  <c r="GY99" i="9" s="1"/>
  <c r="AB99" i="10" s="1"/>
  <c r="AD102" i="8" s="1"/>
  <c r="AJ97" i="14"/>
  <c r="N100" i="7"/>
  <c r="V96" i="10"/>
  <c r="Y99" i="8"/>
  <c r="Z99" i="8" s="1"/>
  <c r="K99" i="6"/>
  <c r="L99" i="6" s="1"/>
  <c r="M99" i="6" s="1"/>
  <c r="N99" i="6" s="1"/>
  <c r="M98" i="3" s="1"/>
  <c r="J99" i="6"/>
  <c r="O98" i="7"/>
  <c r="FQ94" i="9" a="1"/>
  <c r="FQ94" i="9" s="1"/>
  <c r="FO94" i="9" a="1"/>
  <c r="FO94" i="9" s="1"/>
  <c r="FM94" i="9" a="1"/>
  <c r="FM94" i="9" s="1"/>
  <c r="FK94" i="9" a="1"/>
  <c r="FK94" i="9" s="1"/>
  <c r="W94" i="10" s="1"/>
  <c r="FP94" i="9" a="1"/>
  <c r="FP94" i="9" s="1"/>
  <c r="FL94" i="9" a="1"/>
  <c r="FL94" i="9" s="1"/>
  <c r="FN94" i="9" a="1"/>
  <c r="FN94" i="9" s="1"/>
  <c r="V93" i="10"/>
  <c r="Y96" i="8"/>
  <c r="Z96" i="8" s="1"/>
  <c r="BQ92" i="9" a="1"/>
  <c r="BQ92" i="9" s="1"/>
  <c r="F92" i="15" s="1"/>
  <c r="BL92" i="9" a="1"/>
  <c r="BL92" i="9" s="1"/>
  <c r="BN92" i="9" a="1"/>
  <c r="BN92" i="9" s="1"/>
  <c r="J92" i="14" s="1"/>
  <c r="K92" i="14" s="1"/>
  <c r="BK92" i="9" a="1"/>
  <c r="BK92" i="9" s="1"/>
  <c r="L92" i="10" s="1"/>
  <c r="BP92" i="9" a="1"/>
  <c r="BP92" i="9" s="1"/>
  <c r="BM92" i="9" a="1"/>
  <c r="BM92" i="9" s="1"/>
  <c r="BO92" i="9" a="1"/>
  <c r="BO92" i="9" s="1"/>
  <c r="FI91" i="9" a="1"/>
  <c r="FI91" i="9" s="1"/>
  <c r="L91" i="15" s="1"/>
  <c r="FG91" i="9" a="1"/>
  <c r="FG91" i="9" s="1"/>
  <c r="FE91" i="9" a="1"/>
  <c r="FE91" i="9" s="1"/>
  <c r="FC91" i="9" a="1"/>
  <c r="FC91" i="9" s="1"/>
  <c r="FH91" i="9" a="1"/>
  <c r="FH91" i="9" s="1"/>
  <c r="FF91" i="9" a="1"/>
  <c r="FF91" i="9" s="1"/>
  <c r="AA91" i="14" s="1"/>
  <c r="FD91" i="9" a="1"/>
  <c r="FD91" i="9" s="1"/>
  <c r="AC91" i="9" a="1"/>
  <c r="AC91" i="9" s="1"/>
  <c r="C91" i="15" s="1"/>
  <c r="AA91" i="9" a="1"/>
  <c r="AA91" i="9" s="1"/>
  <c r="Y91" i="9" a="1"/>
  <c r="Y91" i="9" s="1"/>
  <c r="W91" i="9" a="1"/>
  <c r="W91" i="9" s="1"/>
  <c r="G91" i="10" s="1"/>
  <c r="AB91" i="9" a="1"/>
  <c r="AB91" i="9" s="1"/>
  <c r="Z91" i="9" a="1"/>
  <c r="Z91" i="9" s="1"/>
  <c r="F91" i="14" s="1"/>
  <c r="G91" i="14" s="1"/>
  <c r="X91" i="9" a="1"/>
  <c r="X91" i="9" s="1"/>
  <c r="EK90" i="9" a="1"/>
  <c r="EK90" i="9" s="1"/>
  <c r="J90" i="15" s="1"/>
  <c r="EI90" i="9" a="1"/>
  <c r="EI90" i="9" s="1"/>
  <c r="EG90" i="9" a="1"/>
  <c r="EG90" i="9" s="1"/>
  <c r="EE90" i="9" a="1"/>
  <c r="EE90" i="9" s="1"/>
  <c r="T90" i="10" s="1"/>
  <c r="I93" i="7" s="1"/>
  <c r="O93" i="7" s="1"/>
  <c r="EJ90" i="9" a="1"/>
  <c r="EJ90" i="9" s="1"/>
  <c r="EH90" i="9" a="1"/>
  <c r="EH90" i="9" s="1"/>
  <c r="Q90" i="14" s="1"/>
  <c r="EF90" i="9" a="1"/>
  <c r="EF90" i="9" s="1"/>
  <c r="M93" i="7"/>
  <c r="I89" i="15"/>
  <c r="DE89" i="9"/>
  <c r="M89" i="14"/>
  <c r="IS88" i="9" a="1"/>
  <c r="IS88" i="9" s="1"/>
  <c r="U88" i="15" s="1"/>
  <c r="IQ88" i="9" a="1"/>
  <c r="IQ88" i="9" s="1"/>
  <c r="IO88" i="9" a="1"/>
  <c r="IO88" i="9" s="1"/>
  <c r="IM88" i="9" a="1"/>
  <c r="IM88" i="9" s="1"/>
  <c r="AG88" i="10" s="1"/>
  <c r="AK91" i="8" s="1"/>
  <c r="IR88" i="9" a="1"/>
  <c r="IR88" i="9" s="1"/>
  <c r="IP88" i="9" a="1"/>
  <c r="IP88" i="9" s="1"/>
  <c r="AM88" i="14" s="1"/>
  <c r="IN88" i="9" a="1"/>
  <c r="IN88" i="9" s="1"/>
  <c r="DU88" i="9" a="1"/>
  <c r="DU88" i="9" s="1"/>
  <c r="H88" i="15" s="1"/>
  <c r="DS88" i="9" a="1"/>
  <c r="DS88" i="9" s="1"/>
  <c r="DQ88" i="9" a="1"/>
  <c r="DQ88" i="9" s="1"/>
  <c r="DO88" i="9" a="1"/>
  <c r="DO88" i="9" s="1"/>
  <c r="R88" i="10" s="1"/>
  <c r="G91" i="7" s="1"/>
  <c r="M91" i="7" s="1"/>
  <c r="DT88" i="9" a="1"/>
  <c r="DT88" i="9" s="1"/>
  <c r="DR88" i="9" a="1"/>
  <c r="DR88" i="9" s="1"/>
  <c r="O88" i="14" s="1"/>
  <c r="DP88" i="9" a="1"/>
  <c r="DP88" i="9" s="1"/>
  <c r="HU87" i="9" a="1"/>
  <c r="HU87" i="9" s="1"/>
  <c r="R87" i="15" s="1"/>
  <c r="HS87" i="9" a="1"/>
  <c r="HS87" i="9" s="1"/>
  <c r="HQ87" i="9" a="1"/>
  <c r="HQ87" i="9" s="1"/>
  <c r="HO87" i="9" a="1"/>
  <c r="HO87" i="9" s="1"/>
  <c r="AD87" i="10" s="1"/>
  <c r="AG90" i="8" s="1"/>
  <c r="HT87" i="9" a="1"/>
  <c r="HT87" i="9" s="1"/>
  <c r="HR87" i="9" a="1"/>
  <c r="HR87" i="9" s="1"/>
  <c r="AI87" i="14" s="1"/>
  <c r="HP87" i="9" a="1"/>
  <c r="HP87" i="9" s="1"/>
  <c r="CO87" i="9" a="1"/>
  <c r="CO87" i="9" s="1"/>
  <c r="CM87" i="9" a="1"/>
  <c r="CM87" i="9" s="1"/>
  <c r="CK87" i="9" a="1"/>
  <c r="CK87" i="9" s="1"/>
  <c r="CI87" i="9" a="1"/>
  <c r="CI87" i="9" s="1"/>
  <c r="O87" i="10" s="1"/>
  <c r="CN87" i="9" a="1"/>
  <c r="CN87" i="9" s="1"/>
  <c r="CL87" i="9" a="1"/>
  <c r="CL87" i="9" s="1"/>
  <c r="CJ87" i="9" a="1"/>
  <c r="CJ87" i="9" s="1"/>
  <c r="GW86" i="9" a="1"/>
  <c r="GW86" i="9" s="1"/>
  <c r="O86" i="15" s="1"/>
  <c r="GU86" i="9" a="1"/>
  <c r="GU86" i="9" s="1"/>
  <c r="GS86" i="9" a="1"/>
  <c r="GS86" i="9" s="1"/>
  <c r="GQ86" i="9" a="1"/>
  <c r="GQ86" i="9" s="1"/>
  <c r="AA86" i="10" s="1"/>
  <c r="AC89" i="8" s="1"/>
  <c r="GV86" i="9" a="1"/>
  <c r="GV86" i="9" s="1"/>
  <c r="GT86" i="9" a="1"/>
  <c r="GT86" i="9" s="1"/>
  <c r="AE86" i="14" s="1"/>
  <c r="AG86" i="14" s="1"/>
  <c r="GR86" i="9" a="1"/>
  <c r="GR86" i="9" s="1"/>
  <c r="AE89" i="8"/>
  <c r="AM89" i="8" s="1"/>
  <c r="BP86" i="9" a="1"/>
  <c r="BP86" i="9" s="1"/>
  <c r="BN86" i="9" a="1"/>
  <c r="BN86" i="9" s="1"/>
  <c r="J86" i="14" s="1"/>
  <c r="K86" i="14" s="1"/>
  <c r="BL86" i="9" a="1"/>
  <c r="BL86" i="9" s="1"/>
  <c r="BK86" i="9" a="1"/>
  <c r="BK86" i="9" s="1"/>
  <c r="L86" i="10" s="1"/>
  <c r="BQ86" i="9" a="1"/>
  <c r="BQ86" i="9" s="1"/>
  <c r="F86" i="15" s="1"/>
  <c r="BO86" i="9" a="1"/>
  <c r="BO86" i="9" s="1"/>
  <c r="BM86" i="9" a="1"/>
  <c r="BM86" i="9" s="1"/>
  <c r="FP82" i="9" a="1"/>
  <c r="FP82" i="9" s="1"/>
  <c r="FN82" i="9" a="1"/>
  <c r="FN82" i="9" s="1"/>
  <c r="FL82" i="9" a="1"/>
  <c r="FL82" i="9" s="1"/>
  <c r="FO82" i="9" a="1"/>
  <c r="FO82" i="9" s="1"/>
  <c r="FK82" i="9" a="1"/>
  <c r="FK82" i="9" s="1"/>
  <c r="W82" i="10" s="1"/>
  <c r="FQ82" i="9" a="1"/>
  <c r="FQ82" i="9" s="1"/>
  <c r="FM82" i="9" a="1"/>
  <c r="FM82" i="9" s="1"/>
  <c r="AJ82" i="9" a="1"/>
  <c r="AJ82" i="9" s="1"/>
  <c r="AH82" i="9" a="1"/>
  <c r="AH82" i="9" s="1"/>
  <c r="H82" i="14" s="1"/>
  <c r="L82" i="14" s="1"/>
  <c r="D82" i="14" s="1"/>
  <c r="AF82" i="9" a="1"/>
  <c r="AF82" i="9" s="1"/>
  <c r="AI82" i="9" a="1"/>
  <c r="AI82" i="9" s="1"/>
  <c r="AE82" i="9" a="1"/>
  <c r="AE82" i="9" s="1"/>
  <c r="H82" i="10" s="1"/>
  <c r="AK82" i="9" a="1"/>
  <c r="AK82" i="9" s="1"/>
  <c r="D82" i="15" s="1"/>
  <c r="AG82" i="9" a="1"/>
  <c r="AG82" i="9" s="1"/>
  <c r="EJ78" i="9" a="1"/>
  <c r="EJ78" i="9" s="1"/>
  <c r="EH78" i="9" a="1"/>
  <c r="EH78" i="9" s="1"/>
  <c r="Q78" i="14" s="1"/>
  <c r="EF78" i="9" a="1"/>
  <c r="EF78" i="9" s="1"/>
  <c r="EI78" i="9" a="1"/>
  <c r="EI78" i="9" s="1"/>
  <c r="EE78" i="9" a="1"/>
  <c r="EE78" i="9" s="1"/>
  <c r="T78" i="10" s="1"/>
  <c r="I81" i="7" s="1"/>
  <c r="O81" i="7" s="1"/>
  <c r="EK78" i="9" a="1"/>
  <c r="EK78" i="9" s="1"/>
  <c r="J78" i="15" s="1"/>
  <c r="EG78" i="9" a="1"/>
  <c r="EG78" i="9" s="1"/>
  <c r="AC84" i="9" a="1"/>
  <c r="AC84" i="9" s="1"/>
  <c r="C84" i="15" s="1"/>
  <c r="AA84" i="9" a="1"/>
  <c r="AA84" i="9" s="1"/>
  <c r="Y84" i="9" a="1"/>
  <c r="Y84" i="9" s="1"/>
  <c r="W84" i="9" a="1"/>
  <c r="W84" i="9" s="1"/>
  <c r="G84" i="10" s="1"/>
  <c r="Z84" i="9" a="1"/>
  <c r="Z84" i="9" s="1"/>
  <c r="F84" i="14" s="1"/>
  <c r="G84" i="14" s="1"/>
  <c r="AB84" i="9" a="1"/>
  <c r="AB84" i="9" s="1"/>
  <c r="X84" i="9" a="1"/>
  <c r="X84" i="9" s="1"/>
  <c r="P85" i="7"/>
  <c r="IC79" i="9" a="1"/>
  <c r="IC79" i="9" s="1"/>
  <c r="S79" i="15" s="1"/>
  <c r="IA79" i="9" a="1"/>
  <c r="IA79" i="9" s="1"/>
  <c r="HY79" i="9" a="1"/>
  <c r="HY79" i="9" s="1"/>
  <c r="HW79" i="9" a="1"/>
  <c r="HW79" i="9" s="1"/>
  <c r="AE79" i="10" s="1"/>
  <c r="AI82" i="8" s="1"/>
  <c r="AL82" i="8" s="1"/>
  <c r="HZ79" i="9" a="1"/>
  <c r="HZ79" i="9" s="1"/>
  <c r="AK79" i="14" s="1"/>
  <c r="AN79" i="14" s="1"/>
  <c r="IB79" i="9" a="1"/>
  <c r="IB79" i="9" s="1"/>
  <c r="HX79" i="9" a="1"/>
  <c r="HX79" i="9" s="1"/>
  <c r="AE81" i="8"/>
  <c r="S77" i="10"/>
  <c r="H80" i="7" s="1"/>
  <c r="CY77" i="9"/>
  <c r="IA76" i="9" a="1"/>
  <c r="IA76" i="9" s="1"/>
  <c r="IC76" i="9" a="1"/>
  <c r="IC76" i="9" s="1"/>
  <c r="S76" i="15" s="1"/>
  <c r="HX76" i="9" a="1"/>
  <c r="HX76" i="9" s="1"/>
  <c r="HZ76" i="9" a="1"/>
  <c r="HZ76" i="9" s="1"/>
  <c r="AK76" i="14" s="1"/>
  <c r="HW76" i="9" a="1"/>
  <c r="HW76" i="9" s="1"/>
  <c r="AE76" i="10" s="1"/>
  <c r="AI79" i="8" s="1"/>
  <c r="IB76" i="9" a="1"/>
  <c r="IB76" i="9" s="1"/>
  <c r="HY76" i="9" a="1"/>
  <c r="HY76" i="9" s="1"/>
  <c r="M79" i="7"/>
  <c r="L76" i="9" a="1"/>
  <c r="L76" i="9" s="1"/>
  <c r="J76" i="9" a="1"/>
  <c r="J76" i="9" s="1"/>
  <c r="H76" i="9" a="1"/>
  <c r="H76" i="9" s="1"/>
  <c r="G76" i="9" a="1"/>
  <c r="G76" i="9" s="1"/>
  <c r="I76" i="9" a="1"/>
  <c r="I76" i="9" s="1"/>
  <c r="K76" i="9" a="1"/>
  <c r="K76" i="9" s="1"/>
  <c r="M76" i="9" a="1"/>
  <c r="M76" i="9" s="1"/>
  <c r="DL76" i="9" a="1"/>
  <c r="DL76" i="9" s="1"/>
  <c r="DJ76" i="9" a="1"/>
  <c r="DJ76" i="9" s="1"/>
  <c r="N76" i="14" s="1"/>
  <c r="M76" i="14" s="1"/>
  <c r="DH76" i="9" a="1"/>
  <c r="DH76" i="9" s="1"/>
  <c r="DI76" i="9" a="1"/>
  <c r="DI76" i="9" s="1"/>
  <c r="DK76" i="9" a="1"/>
  <c r="DK76" i="9" s="1"/>
  <c r="DM76" i="9" a="1"/>
  <c r="DM76" i="9" s="1"/>
  <c r="G76" i="15" s="1"/>
  <c r="DG76" i="9" a="1"/>
  <c r="DG76" i="9" s="1"/>
  <c r="Q76" i="10" s="1"/>
  <c r="F79" i="7" s="1"/>
  <c r="L79" i="7" s="1"/>
  <c r="IJ76" i="9" a="1"/>
  <c r="IJ76" i="9" s="1"/>
  <c r="IH76" i="9" a="1"/>
  <c r="IH76" i="9" s="1"/>
  <c r="AL76" i="14" s="1"/>
  <c r="IF76" i="9" a="1"/>
  <c r="IF76" i="9" s="1"/>
  <c r="IG76" i="9" a="1"/>
  <c r="IG76" i="9" s="1"/>
  <c r="II76" i="9" a="1"/>
  <c r="II76" i="9" s="1"/>
  <c r="IK76" i="9" a="1"/>
  <c r="IK76" i="9" s="1"/>
  <c r="T76" i="15" s="1"/>
  <c r="IE76" i="9" a="1"/>
  <c r="IE76" i="9" s="1"/>
  <c r="AF76" i="10" s="1"/>
  <c r="AJ79" i="8" s="1"/>
  <c r="GK75" i="9" a="1"/>
  <c r="GK75" i="9" s="1"/>
  <c r="GM75" i="9" a="1"/>
  <c r="GM75" i="9" s="1"/>
  <c r="GJ75" i="9" a="1"/>
  <c r="GJ75" i="9" s="1"/>
  <c r="GO75" i="9" a="1"/>
  <c r="GO75" i="9" s="1"/>
  <c r="N75" i="15" s="1"/>
  <c r="GL75" i="9" a="1"/>
  <c r="GL75" i="9" s="1"/>
  <c r="AD75" i="14" s="1"/>
  <c r="GN75" i="9" a="1"/>
  <c r="GN75" i="9" s="1"/>
  <c r="GI75" i="9" a="1"/>
  <c r="GI75" i="9" s="1"/>
  <c r="Z75" i="10" s="1"/>
  <c r="AB78" i="8" s="1"/>
  <c r="GF73" i="9" a="1"/>
  <c r="GF73" i="9" s="1"/>
  <c r="GD73" i="9" a="1"/>
  <c r="GD73" i="9" s="1"/>
  <c r="AC73" i="14" s="1"/>
  <c r="GB73" i="9" a="1"/>
  <c r="GB73" i="9" s="1"/>
  <c r="GG73" i="9" a="1"/>
  <c r="GG73" i="9" s="1"/>
  <c r="M73" i="15" s="1"/>
  <c r="GE73" i="9" a="1"/>
  <c r="GE73" i="9" s="1"/>
  <c r="GC73" i="9" a="1"/>
  <c r="GC73" i="9" s="1"/>
  <c r="GA73" i="9" a="1"/>
  <c r="GA73" i="9" s="1"/>
  <c r="Y73" i="10" s="1"/>
  <c r="AA76" i="8" s="1"/>
  <c r="AZ73" i="9" a="1"/>
  <c r="AZ73" i="9" s="1"/>
  <c r="AX73" i="9" a="1"/>
  <c r="AX73" i="9" s="1"/>
  <c r="AV73" i="9" a="1"/>
  <c r="AV73" i="9" s="1"/>
  <c r="BA73" i="9" a="1"/>
  <c r="BA73" i="9" s="1"/>
  <c r="AY73" i="9" a="1"/>
  <c r="AY73" i="9" s="1"/>
  <c r="AW73" i="9" a="1"/>
  <c r="AW73" i="9" s="1"/>
  <c r="AU73" i="9" a="1"/>
  <c r="AU73" i="9" s="1"/>
  <c r="J73" i="10" s="1"/>
  <c r="P75" i="7"/>
  <c r="L75" i="7"/>
  <c r="IB71" i="9" a="1"/>
  <c r="IB71" i="9" s="1"/>
  <c r="HZ71" i="9" a="1"/>
  <c r="HZ71" i="9" s="1"/>
  <c r="AK71" i="14" s="1"/>
  <c r="AN71" i="14" s="1"/>
  <c r="HX71" i="9" a="1"/>
  <c r="HX71" i="9" s="1"/>
  <c r="IC71" i="9" a="1"/>
  <c r="IC71" i="9" s="1"/>
  <c r="S71" i="15" s="1"/>
  <c r="IA71" i="9" a="1"/>
  <c r="IA71" i="9" s="1"/>
  <c r="HY71" i="9" a="1"/>
  <c r="HY71" i="9" s="1"/>
  <c r="HW71" i="9" a="1"/>
  <c r="HW71" i="9" s="1"/>
  <c r="AE71" i="10" s="1"/>
  <c r="AI74" i="8" s="1"/>
  <c r="AL74" i="8" s="1"/>
  <c r="GV71" i="9" a="1"/>
  <c r="GV71" i="9" s="1"/>
  <c r="GT71" i="9" a="1"/>
  <c r="GT71" i="9" s="1"/>
  <c r="AE71" i="14" s="1"/>
  <c r="GR71" i="9" a="1"/>
  <c r="GR71" i="9" s="1"/>
  <c r="GW71" i="9" a="1"/>
  <c r="GW71" i="9" s="1"/>
  <c r="O71" i="15" s="1"/>
  <c r="GU71" i="9" a="1"/>
  <c r="GU71" i="9" s="1"/>
  <c r="GS71" i="9" a="1"/>
  <c r="GS71" i="9" s="1"/>
  <c r="GQ71" i="9" a="1"/>
  <c r="GQ71" i="9" s="1"/>
  <c r="AA71" i="10" s="1"/>
  <c r="AC74" i="8" s="1"/>
  <c r="FP71" i="9" a="1"/>
  <c r="FP71" i="9" s="1"/>
  <c r="FN71" i="9" a="1"/>
  <c r="FN71" i="9" s="1"/>
  <c r="FL71" i="9" a="1"/>
  <c r="FL71" i="9" s="1"/>
  <c r="FQ71" i="9" a="1"/>
  <c r="FQ71" i="9" s="1"/>
  <c r="FO71" i="9" a="1"/>
  <c r="FO71" i="9" s="1"/>
  <c r="FM71" i="9" a="1"/>
  <c r="FM71" i="9" s="1"/>
  <c r="FK71" i="9" a="1"/>
  <c r="FK71" i="9" s="1"/>
  <c r="W71" i="10" s="1"/>
  <c r="EJ71" i="9" a="1"/>
  <c r="EJ71" i="9" s="1"/>
  <c r="EH71" i="9" a="1"/>
  <c r="EH71" i="9" s="1"/>
  <c r="Q71" i="14" s="1"/>
  <c r="EF71" i="9" a="1"/>
  <c r="EF71" i="9" s="1"/>
  <c r="EK71" i="9" a="1"/>
  <c r="EK71" i="9" s="1"/>
  <c r="J71" i="15" s="1"/>
  <c r="EI71" i="9" a="1"/>
  <c r="EI71" i="9" s="1"/>
  <c r="EG71" i="9" a="1"/>
  <c r="EG71" i="9" s="1"/>
  <c r="EE71" i="9" a="1"/>
  <c r="EE71" i="9" s="1"/>
  <c r="T71" i="10" s="1"/>
  <c r="I74" i="7" s="1"/>
  <c r="O74" i="7" s="1"/>
  <c r="CV71" i="9" a="1"/>
  <c r="CV71" i="9" s="1"/>
  <c r="CT71" i="9" a="1"/>
  <c r="CT71" i="9" s="1"/>
  <c r="CR71" i="9" a="1"/>
  <c r="CR71" i="9" s="1"/>
  <c r="CW71" i="9" a="1"/>
  <c r="CW71" i="9" s="1"/>
  <c r="CU71" i="9" a="1"/>
  <c r="CU71" i="9" s="1"/>
  <c r="CS71" i="9" a="1"/>
  <c r="CS71" i="9" s="1"/>
  <c r="CQ71" i="9" a="1"/>
  <c r="CQ71" i="9" s="1"/>
  <c r="P71" i="10" s="1"/>
  <c r="BP71" i="9" a="1"/>
  <c r="BP71" i="9" s="1"/>
  <c r="BN71" i="9" a="1"/>
  <c r="BN71" i="9" s="1"/>
  <c r="J71" i="14" s="1"/>
  <c r="K71" i="14" s="1"/>
  <c r="BL71" i="9" a="1"/>
  <c r="BL71" i="9" s="1"/>
  <c r="BQ71" i="9" a="1"/>
  <c r="BQ71" i="9" s="1"/>
  <c r="F71" i="15" s="1"/>
  <c r="BO71" i="9" a="1"/>
  <c r="BO71" i="9" s="1"/>
  <c r="BM71" i="9" a="1"/>
  <c r="BM71" i="9" s="1"/>
  <c r="BK71" i="9" a="1"/>
  <c r="BK71" i="9" s="1"/>
  <c r="L71" i="10" s="1"/>
  <c r="AJ71" i="9" a="1"/>
  <c r="AJ71" i="9" s="1"/>
  <c r="AH71" i="9" a="1"/>
  <c r="AH71" i="9" s="1"/>
  <c r="H71" i="14" s="1"/>
  <c r="L71" i="14" s="1"/>
  <c r="D71" i="14" s="1"/>
  <c r="AF71" i="9" a="1"/>
  <c r="AF71" i="9" s="1"/>
  <c r="AK71" i="9" a="1"/>
  <c r="AK71" i="9" s="1"/>
  <c r="D71" i="15" s="1"/>
  <c r="AI71" i="9" a="1"/>
  <c r="AI71" i="9" s="1"/>
  <c r="AG71" i="9" a="1"/>
  <c r="AG71" i="9" s="1"/>
  <c r="AE71" i="9" a="1"/>
  <c r="AE71" i="9" s="1"/>
  <c r="H71" i="10" s="1"/>
  <c r="M70" i="14"/>
  <c r="HT68" i="9" a="1"/>
  <c r="HT68" i="9" s="1"/>
  <c r="HR68" i="9" a="1"/>
  <c r="HR68" i="9" s="1"/>
  <c r="AI68" i="14" s="1"/>
  <c r="HP68" i="9" a="1"/>
  <c r="HP68" i="9" s="1"/>
  <c r="HS68" i="9" a="1"/>
  <c r="HS68" i="9" s="1"/>
  <c r="HQ68" i="9" a="1"/>
  <c r="HQ68" i="9" s="1"/>
  <c r="HO68" i="9" a="1"/>
  <c r="HO68" i="9" s="1"/>
  <c r="AD68" i="10" s="1"/>
  <c r="AG71" i="8" s="1"/>
  <c r="HU68" i="9" a="1"/>
  <c r="HU68" i="9" s="1"/>
  <c r="R68" i="15" s="1"/>
  <c r="CN68" i="9" a="1"/>
  <c r="CN68" i="9" s="1"/>
  <c r="CL68" i="9" a="1"/>
  <c r="CL68" i="9" s="1"/>
  <c r="CJ68" i="9" a="1"/>
  <c r="CJ68" i="9" s="1"/>
  <c r="CI68" i="9" a="1"/>
  <c r="CI68" i="9" s="1"/>
  <c r="O68" i="10" s="1"/>
  <c r="CO68" i="9" a="1"/>
  <c r="CO68" i="9" s="1"/>
  <c r="CM68" i="9" a="1"/>
  <c r="CM68" i="9" s="1"/>
  <c r="CK68" i="9" a="1"/>
  <c r="CK68" i="9" s="1"/>
  <c r="GV67" i="9" a="1"/>
  <c r="GV67" i="9" s="1"/>
  <c r="GT67" i="9" a="1"/>
  <c r="GT67" i="9" s="1"/>
  <c r="AE67" i="14" s="1"/>
  <c r="GR67" i="9" a="1"/>
  <c r="GR67" i="9" s="1"/>
  <c r="GW67" i="9" a="1"/>
  <c r="GW67" i="9" s="1"/>
  <c r="O67" i="15" s="1"/>
  <c r="GU67" i="9" a="1"/>
  <c r="GU67" i="9" s="1"/>
  <c r="GS67" i="9" a="1"/>
  <c r="GS67" i="9" s="1"/>
  <c r="GQ67" i="9" a="1"/>
  <c r="GQ67" i="9" s="1"/>
  <c r="AA67" i="10" s="1"/>
  <c r="AC70" i="8" s="1"/>
  <c r="BP67" i="9" a="1"/>
  <c r="BP67" i="9" s="1"/>
  <c r="BN67" i="9" a="1"/>
  <c r="BN67" i="9" s="1"/>
  <c r="J67" i="14" s="1"/>
  <c r="K67" i="14" s="1"/>
  <c r="BL67" i="9" a="1"/>
  <c r="BL67" i="9" s="1"/>
  <c r="BO67" i="9" a="1"/>
  <c r="BO67" i="9" s="1"/>
  <c r="BM67" i="9" a="1"/>
  <c r="BM67" i="9" s="1"/>
  <c r="BK67" i="9" a="1"/>
  <c r="BK67" i="9" s="1"/>
  <c r="L67" i="10" s="1"/>
  <c r="BQ67" i="9" a="1"/>
  <c r="BQ67" i="9" s="1"/>
  <c r="F67" i="15" s="1"/>
  <c r="FH64" i="9" a="1"/>
  <c r="FH64" i="9" s="1"/>
  <c r="FF64" i="9" a="1"/>
  <c r="FF64" i="9" s="1"/>
  <c r="AA64" i="14" s="1"/>
  <c r="FD64" i="9" a="1"/>
  <c r="FD64" i="9" s="1"/>
  <c r="FC64" i="9" a="1"/>
  <c r="FC64" i="9" s="1"/>
  <c r="FI64" i="9" a="1"/>
  <c r="FI64" i="9" s="1"/>
  <c r="L64" i="15" s="1"/>
  <c r="FG64" i="9" a="1"/>
  <c r="FG64" i="9" s="1"/>
  <c r="FE64" i="9" a="1"/>
  <c r="FE64" i="9" s="1"/>
  <c r="AB64" i="9" a="1"/>
  <c r="AB64" i="9" s="1"/>
  <c r="Z64" i="9" a="1"/>
  <c r="Z64" i="9" s="1"/>
  <c r="F64" i="14" s="1"/>
  <c r="G64" i="14" s="1"/>
  <c r="X64" i="9" a="1"/>
  <c r="X64" i="9" s="1"/>
  <c r="AA64" i="9" a="1"/>
  <c r="AA64" i="9" s="1"/>
  <c r="Y64" i="9" a="1"/>
  <c r="Y64" i="9" s="1"/>
  <c r="W64" i="9" a="1"/>
  <c r="W64" i="9" s="1"/>
  <c r="G64" i="10" s="1"/>
  <c r="P67" i="7" s="1"/>
  <c r="AC64" i="9" a="1"/>
  <c r="AC64" i="9" s="1"/>
  <c r="C64" i="15" s="1"/>
  <c r="EJ63" i="9" a="1"/>
  <c r="EJ63" i="9" s="1"/>
  <c r="EH63" i="9" a="1"/>
  <c r="EH63" i="9" s="1"/>
  <c r="Q63" i="14" s="1"/>
  <c r="EF63" i="9" a="1"/>
  <c r="EF63" i="9" s="1"/>
  <c r="EI63" i="9" a="1"/>
  <c r="EI63" i="9" s="1"/>
  <c r="EE63" i="9" a="1"/>
  <c r="EE63" i="9" s="1"/>
  <c r="T63" i="10" s="1"/>
  <c r="I66" i="7" s="1"/>
  <c r="O66" i="7" s="1"/>
  <c r="EK63" i="9" a="1"/>
  <c r="EK63" i="9" s="1"/>
  <c r="J63" i="15" s="1"/>
  <c r="EG63" i="9" a="1"/>
  <c r="EG63" i="9" s="1"/>
  <c r="M62" i="14"/>
  <c r="IB59" i="9" a="1"/>
  <c r="IB59" i="9" s="1"/>
  <c r="HZ59" i="9" a="1"/>
  <c r="HZ59" i="9" s="1"/>
  <c r="AK59" i="14" s="1"/>
  <c r="AN59" i="14" s="1"/>
  <c r="HX59" i="9" a="1"/>
  <c r="HX59" i="9" s="1"/>
  <c r="IA59" i="9" a="1"/>
  <c r="IA59" i="9" s="1"/>
  <c r="HW59" i="9" a="1"/>
  <c r="HW59" i="9" s="1"/>
  <c r="AE59" i="10" s="1"/>
  <c r="AI62" i="8" s="1"/>
  <c r="AL62" i="8" s="1"/>
  <c r="AM62" i="8" s="1"/>
  <c r="IC59" i="9" a="1"/>
  <c r="IC59" i="9" s="1"/>
  <c r="S59" i="15" s="1"/>
  <c r="HY59" i="9" a="1"/>
  <c r="HY59" i="9" s="1"/>
  <c r="CV59" i="9" a="1"/>
  <c r="CV59" i="9" s="1"/>
  <c r="CT59" i="9" a="1"/>
  <c r="CT59" i="9" s="1"/>
  <c r="CR59" i="9" a="1"/>
  <c r="CR59" i="9" s="1"/>
  <c r="CU59" i="9" a="1"/>
  <c r="CU59" i="9" s="1"/>
  <c r="CQ59" i="9" a="1"/>
  <c r="CQ59" i="9" s="1"/>
  <c r="P59" i="10" s="1"/>
  <c r="CW59" i="9" a="1"/>
  <c r="CW59" i="9" s="1"/>
  <c r="CS59" i="9" a="1"/>
  <c r="CS59" i="9" s="1"/>
  <c r="M89" i="7"/>
  <c r="S85" i="10"/>
  <c r="H88" i="7" s="1"/>
  <c r="CY85" i="9"/>
  <c r="AB83" i="9" a="1"/>
  <c r="AB83" i="9" s="1"/>
  <c r="Z83" i="9" a="1"/>
  <c r="Z83" i="9" s="1"/>
  <c r="F83" i="14" s="1"/>
  <c r="G83" i="14" s="1"/>
  <c r="X83" i="9" a="1"/>
  <c r="X83" i="9" s="1"/>
  <c r="AC83" i="9" a="1"/>
  <c r="AC83" i="9" s="1"/>
  <c r="C83" i="15" s="1"/>
  <c r="Y83" i="9" a="1"/>
  <c r="Y83" i="9" s="1"/>
  <c r="AA83" i="9" a="1"/>
  <c r="AA83" i="9" s="1"/>
  <c r="W83" i="9" a="1"/>
  <c r="W83" i="9" s="1"/>
  <c r="G83" i="10" s="1"/>
  <c r="FH83" i="9" a="1"/>
  <c r="FH83" i="9" s="1"/>
  <c r="FF83" i="9" a="1"/>
  <c r="FF83" i="9" s="1"/>
  <c r="AA83" i="14" s="1"/>
  <c r="FD83" i="9" a="1"/>
  <c r="FD83" i="9" s="1"/>
  <c r="FI83" i="9" a="1"/>
  <c r="FI83" i="9" s="1"/>
  <c r="L83" i="15" s="1"/>
  <c r="FE83" i="9" a="1"/>
  <c r="FE83" i="9" s="1"/>
  <c r="FG83" i="9" a="1"/>
  <c r="FG83" i="9" s="1"/>
  <c r="FC83" i="9" a="1"/>
  <c r="FC83" i="9" s="1"/>
  <c r="AZ83" i="9" a="1"/>
  <c r="AZ83" i="9" s="1"/>
  <c r="AX83" i="9" a="1"/>
  <c r="AX83" i="9" s="1"/>
  <c r="AV83" i="9" a="1"/>
  <c r="AV83" i="9" s="1"/>
  <c r="BA83" i="9" a="1"/>
  <c r="BA83" i="9" s="1"/>
  <c r="AW83" i="9" a="1"/>
  <c r="AW83" i="9" s="1"/>
  <c r="AY83" i="9" a="1"/>
  <c r="AY83" i="9" s="1"/>
  <c r="AU83" i="9" a="1"/>
  <c r="AU83" i="9" s="1"/>
  <c r="J83" i="10" s="1"/>
  <c r="GF83" i="9" a="1"/>
  <c r="GF83" i="9" s="1"/>
  <c r="GD83" i="9" a="1"/>
  <c r="GD83" i="9" s="1"/>
  <c r="AC83" i="14" s="1"/>
  <c r="AG83" i="14" s="1"/>
  <c r="GB83" i="9" a="1"/>
  <c r="GB83" i="9" s="1"/>
  <c r="GG83" i="9" a="1"/>
  <c r="GG83" i="9" s="1"/>
  <c r="M83" i="15" s="1"/>
  <c r="GC83" i="9" a="1"/>
  <c r="GC83" i="9" s="1"/>
  <c r="GE83" i="9" a="1"/>
  <c r="GE83" i="9" s="1"/>
  <c r="GA83" i="9" a="1"/>
  <c r="GA83" i="9" s="1"/>
  <c r="Y83" i="10" s="1"/>
  <c r="AA86" i="8" s="1"/>
  <c r="AJ82" i="14"/>
  <c r="G85" i="6"/>
  <c r="H85" i="6" s="1"/>
  <c r="I85" i="6" s="1"/>
  <c r="F85" i="6"/>
  <c r="FY79" i="9" a="1"/>
  <c r="FY79" i="9" s="1"/>
  <c r="FW79" i="9" a="1"/>
  <c r="FW79" i="9" s="1"/>
  <c r="FU79" i="9" a="1"/>
  <c r="FU79" i="9" s="1"/>
  <c r="FS79" i="9" a="1"/>
  <c r="FS79" i="9" s="1"/>
  <c r="X79" i="10" s="1"/>
  <c r="FV79" i="9" a="1"/>
  <c r="FV79" i="9" s="1"/>
  <c r="FX79" i="9" a="1"/>
  <c r="FX79" i="9" s="1"/>
  <c r="FT79" i="9" a="1"/>
  <c r="FT79" i="9" s="1"/>
  <c r="FH75" i="9" a="1"/>
  <c r="FH75" i="9" s="1"/>
  <c r="FC75" i="9" a="1"/>
  <c r="FC75" i="9" s="1"/>
  <c r="FE75" i="9" a="1"/>
  <c r="FE75" i="9" s="1"/>
  <c r="FG75" i="9" a="1"/>
  <c r="FG75" i="9" s="1"/>
  <c r="FD75" i="9" a="1"/>
  <c r="FD75" i="9" s="1"/>
  <c r="FI75" i="9" a="1"/>
  <c r="FI75" i="9" s="1"/>
  <c r="L75" i="15" s="1"/>
  <c r="FF75" i="9" a="1"/>
  <c r="FF75" i="9" s="1"/>
  <c r="AA75" i="14" s="1"/>
  <c r="AR75" i="9" a="1"/>
  <c r="AR75" i="9" s="1"/>
  <c r="AO75" i="9" a="1"/>
  <c r="AO75" i="9" s="1"/>
  <c r="AQ75" i="9" a="1"/>
  <c r="AQ75" i="9" s="1"/>
  <c r="AS75" i="9" a="1"/>
  <c r="AS75" i="9" s="1"/>
  <c r="E75" i="15" s="1"/>
  <c r="AN75" i="9" a="1"/>
  <c r="AN75" i="9" s="1"/>
  <c r="AP75" i="9" a="1"/>
  <c r="AP75" i="9" s="1"/>
  <c r="I75" i="14" s="1"/>
  <c r="AM75" i="9" a="1"/>
  <c r="AM75" i="9" s="1"/>
  <c r="I75" i="10" s="1"/>
  <c r="S78" i="6" s="1"/>
  <c r="AZ75" i="9" a="1"/>
  <c r="AZ75" i="9" s="1"/>
  <c r="AX75" i="9" a="1"/>
  <c r="AX75" i="9" s="1"/>
  <c r="AV75" i="9" a="1"/>
  <c r="AV75" i="9" s="1"/>
  <c r="AU75" i="9" a="1"/>
  <c r="AU75" i="9" s="1"/>
  <c r="J75" i="10" s="1"/>
  <c r="AW75" i="9" a="1"/>
  <c r="AW75" i="9" s="1"/>
  <c r="AY75" i="9" a="1"/>
  <c r="AY75" i="9" s="1"/>
  <c r="BA75" i="9" a="1"/>
  <c r="BA75" i="9" s="1"/>
  <c r="GF75" i="9" a="1"/>
  <c r="GF75" i="9" s="1"/>
  <c r="GD75" i="9" a="1"/>
  <c r="GD75" i="9" s="1"/>
  <c r="AC75" i="14" s="1"/>
  <c r="AG75" i="14" s="1"/>
  <c r="GB75" i="9" a="1"/>
  <c r="GB75" i="9" s="1"/>
  <c r="GE75" i="9" a="1"/>
  <c r="GE75" i="9" s="1"/>
  <c r="GG75" i="9" a="1"/>
  <c r="GG75" i="9" s="1"/>
  <c r="M75" i="15" s="1"/>
  <c r="GA75" i="9" a="1"/>
  <c r="GA75" i="9" s="1"/>
  <c r="Y75" i="10" s="1"/>
  <c r="AA78" i="8" s="1"/>
  <c r="GC75" i="9" a="1"/>
  <c r="GC75" i="9" s="1"/>
  <c r="IB74" i="9" a="1"/>
  <c r="IB74" i="9" s="1"/>
  <c r="HW74" i="9" a="1"/>
  <c r="HW74" i="9" s="1"/>
  <c r="AE74" i="10" s="1"/>
  <c r="AI77" i="8" s="1"/>
  <c r="AL77" i="8" s="1"/>
  <c r="HY74" i="9" a="1"/>
  <c r="HY74" i="9" s="1"/>
  <c r="IA74" i="9" a="1"/>
  <c r="IA74" i="9" s="1"/>
  <c r="HX74" i="9" a="1"/>
  <c r="HX74" i="9" s="1"/>
  <c r="IC74" i="9" a="1"/>
  <c r="IC74" i="9" s="1"/>
  <c r="S74" i="15" s="1"/>
  <c r="HZ74" i="9" a="1"/>
  <c r="HZ74" i="9" s="1"/>
  <c r="AK74" i="14" s="1"/>
  <c r="AN74" i="14" s="1"/>
  <c r="AJ74" i="9" a="1"/>
  <c r="AJ74" i="9" s="1"/>
  <c r="AE74" i="9" a="1"/>
  <c r="AE74" i="9" s="1"/>
  <c r="H74" i="10" s="1"/>
  <c r="AG74" i="9" a="1"/>
  <c r="AG74" i="9" s="1"/>
  <c r="AI74" i="9" a="1"/>
  <c r="AI74" i="9" s="1"/>
  <c r="AF74" i="9" a="1"/>
  <c r="AF74" i="9" s="1"/>
  <c r="AK74" i="9" a="1"/>
  <c r="AK74" i="9" s="1"/>
  <c r="D74" i="15" s="1"/>
  <c r="AH74" i="9" a="1"/>
  <c r="AH74" i="9" s="1"/>
  <c r="H74" i="14" s="1"/>
  <c r="EB73" i="9" a="1"/>
  <c r="EB73" i="9" s="1"/>
  <c r="DD73" i="9" s="1"/>
  <c r="DZ73" i="9" a="1"/>
  <c r="DZ73" i="9" s="1"/>
  <c r="DX73" i="9" a="1"/>
  <c r="DX73" i="9" s="1"/>
  <c r="CZ73" i="9" s="1"/>
  <c r="EC73" i="9" a="1"/>
  <c r="EC73" i="9" s="1"/>
  <c r="EA73" i="9" a="1"/>
  <c r="EA73" i="9" s="1"/>
  <c r="DC73" i="9" s="1"/>
  <c r="DY73" i="9" a="1"/>
  <c r="DY73" i="9" s="1"/>
  <c r="DA73" i="9" s="1"/>
  <c r="DW73" i="9" a="1"/>
  <c r="DW73" i="9" s="1"/>
  <c r="IB72" i="9" a="1"/>
  <c r="IB72" i="9" s="1"/>
  <c r="HZ72" i="9" a="1"/>
  <c r="HZ72" i="9" s="1"/>
  <c r="AK72" i="14" s="1"/>
  <c r="AN72" i="14" s="1"/>
  <c r="HX72" i="9" a="1"/>
  <c r="HX72" i="9" s="1"/>
  <c r="IC72" i="9" a="1"/>
  <c r="IC72" i="9" s="1"/>
  <c r="S72" i="15" s="1"/>
  <c r="IA72" i="9" a="1"/>
  <c r="IA72" i="9" s="1"/>
  <c r="HY72" i="9" a="1"/>
  <c r="HY72" i="9" s="1"/>
  <c r="HW72" i="9" a="1"/>
  <c r="HW72" i="9" s="1"/>
  <c r="AE72" i="10" s="1"/>
  <c r="AI75" i="8" s="1"/>
  <c r="AL75" i="8" s="1"/>
  <c r="CV72" i="9" a="1"/>
  <c r="CV72" i="9" s="1"/>
  <c r="CT72" i="9" a="1"/>
  <c r="CT72" i="9" s="1"/>
  <c r="CR72" i="9" a="1"/>
  <c r="CR72" i="9" s="1"/>
  <c r="CW72" i="9" a="1"/>
  <c r="CW72" i="9" s="1"/>
  <c r="CU72" i="9" a="1"/>
  <c r="CU72" i="9" s="1"/>
  <c r="CS72" i="9" a="1"/>
  <c r="CS72" i="9" s="1"/>
  <c r="CQ72" i="9" a="1"/>
  <c r="CQ72" i="9" s="1"/>
  <c r="P72" i="10" s="1"/>
  <c r="GV68" i="9" a="1"/>
  <c r="GV68" i="9" s="1"/>
  <c r="GT68" i="9" a="1"/>
  <c r="GT68" i="9" s="1"/>
  <c r="AE68" i="14" s="1"/>
  <c r="GR68" i="9" a="1"/>
  <c r="GR68" i="9" s="1"/>
  <c r="GW68" i="9" a="1"/>
  <c r="GW68" i="9" s="1"/>
  <c r="O68" i="15" s="1"/>
  <c r="GU68" i="9" a="1"/>
  <c r="GU68" i="9" s="1"/>
  <c r="GS68" i="9" a="1"/>
  <c r="GS68" i="9" s="1"/>
  <c r="GQ68" i="9" a="1"/>
  <c r="GQ68" i="9" s="1"/>
  <c r="AA68" i="10" s="1"/>
  <c r="AC71" i="8" s="1"/>
  <c r="BP68" i="9" a="1"/>
  <c r="BP68" i="9" s="1"/>
  <c r="BN68" i="9" a="1"/>
  <c r="BN68" i="9" s="1"/>
  <c r="J68" i="14" s="1"/>
  <c r="K68" i="14" s="1"/>
  <c r="BL68" i="9" a="1"/>
  <c r="BL68" i="9" s="1"/>
  <c r="BQ68" i="9" a="1"/>
  <c r="BQ68" i="9" s="1"/>
  <c r="F68" i="15" s="1"/>
  <c r="BO68" i="9" a="1"/>
  <c r="BO68" i="9" s="1"/>
  <c r="BM68" i="9" a="1"/>
  <c r="BM68" i="9" s="1"/>
  <c r="BK68" i="9" a="1"/>
  <c r="BK68" i="9" s="1"/>
  <c r="L68" i="10" s="1"/>
  <c r="FP64" i="9" a="1"/>
  <c r="FP64" i="9" s="1"/>
  <c r="FN64" i="9" a="1"/>
  <c r="FN64" i="9" s="1"/>
  <c r="FL64" i="9" a="1"/>
  <c r="FL64" i="9" s="1"/>
  <c r="FQ64" i="9" a="1"/>
  <c r="FQ64" i="9" s="1"/>
  <c r="FO64" i="9" a="1"/>
  <c r="FO64" i="9" s="1"/>
  <c r="FM64" i="9" a="1"/>
  <c r="FM64" i="9" s="1"/>
  <c r="FK64" i="9" a="1"/>
  <c r="FK64" i="9" s="1"/>
  <c r="W64" i="10" s="1"/>
  <c r="AJ64" i="9" a="1"/>
  <c r="AJ64" i="9" s="1"/>
  <c r="AH64" i="9" a="1"/>
  <c r="AH64" i="9" s="1"/>
  <c r="H64" i="14" s="1"/>
  <c r="L64" i="14" s="1"/>
  <c r="D64" i="14" s="1"/>
  <c r="AF64" i="9" a="1"/>
  <c r="AF64" i="9" s="1"/>
  <c r="AK64" i="9" a="1"/>
  <c r="AK64" i="9" s="1"/>
  <c r="D64" i="15" s="1"/>
  <c r="AI64" i="9" a="1"/>
  <c r="AI64" i="9" s="1"/>
  <c r="AG64" i="9" a="1"/>
  <c r="AG64" i="9" s="1"/>
  <c r="AE64" i="9" a="1"/>
  <c r="AE64" i="9" s="1"/>
  <c r="H64" i="10" s="1"/>
  <c r="EC84" i="9" a="1"/>
  <c r="EC84" i="9" s="1"/>
  <c r="EA84" i="9" a="1"/>
  <c r="EA84" i="9" s="1"/>
  <c r="DC84" i="9" s="1"/>
  <c r="DY84" i="9" a="1"/>
  <c r="DY84" i="9" s="1"/>
  <c r="DA84" i="9" s="1"/>
  <c r="DW84" i="9" a="1"/>
  <c r="DW84" i="9" s="1"/>
  <c r="EB84" i="9" a="1"/>
  <c r="EB84" i="9" s="1"/>
  <c r="DD84" i="9" s="1"/>
  <c r="DX84" i="9" a="1"/>
  <c r="DX84" i="9" s="1"/>
  <c r="CZ84" i="9" s="1"/>
  <c r="DZ84" i="9" a="1"/>
  <c r="DZ84" i="9" s="1"/>
  <c r="CF84" i="9" a="1"/>
  <c r="CF84" i="9" s="1"/>
  <c r="CD84" i="9" a="1"/>
  <c r="CD84" i="9" s="1"/>
  <c r="CB84" i="9" a="1"/>
  <c r="CB84" i="9" s="1"/>
  <c r="CG84" i="9" a="1"/>
  <c r="CG84" i="9" s="1"/>
  <c r="CC84" i="9" a="1"/>
  <c r="CC84" i="9" s="1"/>
  <c r="CE84" i="9" a="1"/>
  <c r="CE84" i="9" s="1"/>
  <c r="CA84" i="9" a="1"/>
  <c r="CA84" i="9" s="1"/>
  <c r="N84" i="10" s="1"/>
  <c r="HL84" i="9" a="1"/>
  <c r="HL84" i="9" s="1"/>
  <c r="HJ84" i="9" a="1"/>
  <c r="HJ84" i="9" s="1"/>
  <c r="AH84" i="14" s="1"/>
  <c r="AJ84" i="14" s="1"/>
  <c r="HH84" i="9" a="1"/>
  <c r="HH84" i="9" s="1"/>
  <c r="HM84" i="9" a="1"/>
  <c r="HM84" i="9" s="1"/>
  <c r="Q84" i="15" s="1"/>
  <c r="HI84" i="9" a="1"/>
  <c r="HI84" i="9" s="1"/>
  <c r="HK84" i="9" a="1"/>
  <c r="HK84" i="9" s="1"/>
  <c r="HG84" i="9" a="1"/>
  <c r="HG84" i="9" s="1"/>
  <c r="AC84" i="10" s="1"/>
  <c r="AF87" i="8" s="1"/>
  <c r="AH87" i="8" s="1"/>
  <c r="BX84" i="9" a="1"/>
  <c r="BX84" i="9" s="1"/>
  <c r="BV84" i="9" a="1"/>
  <c r="BV84" i="9" s="1"/>
  <c r="BT84" i="9" a="1"/>
  <c r="BT84" i="9" s="1"/>
  <c r="BY84" i="9" a="1"/>
  <c r="BY84" i="9" s="1"/>
  <c r="BU84" i="9" a="1"/>
  <c r="BU84" i="9" s="1"/>
  <c r="BW84" i="9" a="1"/>
  <c r="BW84" i="9" s="1"/>
  <c r="BS84" i="9" a="1"/>
  <c r="BS84" i="9" s="1"/>
  <c r="M84" i="10" s="1"/>
  <c r="FX84" i="9" a="1"/>
  <c r="FX84" i="9" s="1"/>
  <c r="FV84" i="9" a="1"/>
  <c r="FV84" i="9" s="1"/>
  <c r="FT84" i="9" a="1"/>
  <c r="FT84" i="9" s="1"/>
  <c r="FW84" i="9" a="1"/>
  <c r="FW84" i="9" s="1"/>
  <c r="FS84" i="9" a="1"/>
  <c r="FS84" i="9" s="1"/>
  <c r="X84" i="10" s="1"/>
  <c r="FY84" i="9" a="1"/>
  <c r="FY84" i="9" s="1"/>
  <c r="FU84" i="9" a="1"/>
  <c r="FU84" i="9" s="1"/>
  <c r="ES83" i="9" a="1"/>
  <c r="ES83" i="9" s="1"/>
  <c r="K83" i="15" s="1"/>
  <c r="EQ83" i="9" a="1"/>
  <c r="EQ83" i="9" s="1"/>
  <c r="EO83" i="9" a="1"/>
  <c r="EO83" i="9" s="1"/>
  <c r="EM83" i="9" a="1"/>
  <c r="EM83" i="9" s="1"/>
  <c r="U83" i="10" s="1"/>
  <c r="J86" i="7" s="1"/>
  <c r="P86" i="7" s="1"/>
  <c r="ER83" i="9" a="1"/>
  <c r="ER83" i="9" s="1"/>
  <c r="EN83" i="9" a="1"/>
  <c r="EN83" i="9" s="1"/>
  <c r="EP83" i="9" a="1"/>
  <c r="EP83" i="9" s="1"/>
  <c r="R83" i="14" s="1"/>
  <c r="AE84" i="8"/>
  <c r="AM84" i="8" s="1"/>
  <c r="Z81" i="14"/>
  <c r="S81" i="14" s="1"/>
  <c r="BQ79" i="9" a="1"/>
  <c r="BQ79" i="9" s="1"/>
  <c r="F79" i="15" s="1"/>
  <c r="BO79" i="9" a="1"/>
  <c r="BO79" i="9" s="1"/>
  <c r="BM79" i="9" a="1"/>
  <c r="BM79" i="9" s="1"/>
  <c r="BK79" i="9" a="1"/>
  <c r="BK79" i="9" s="1"/>
  <c r="L79" i="10" s="1"/>
  <c r="BP79" i="9" a="1"/>
  <c r="BP79" i="9" s="1"/>
  <c r="BL79" i="9" a="1"/>
  <c r="BL79" i="9" s="1"/>
  <c r="BN79" i="9" a="1"/>
  <c r="BN79" i="9" s="1"/>
  <c r="J79" i="14" s="1"/>
  <c r="K79" i="14" s="1"/>
  <c r="EB79" i="9" a="1"/>
  <c r="EB79" i="9" s="1"/>
  <c r="DD79" i="9" s="1"/>
  <c r="DZ79" i="9" a="1"/>
  <c r="DZ79" i="9" s="1"/>
  <c r="DX79" i="9" a="1"/>
  <c r="DX79" i="9" s="1"/>
  <c r="CZ79" i="9" s="1"/>
  <c r="EA79" i="9" a="1"/>
  <c r="EA79" i="9" s="1"/>
  <c r="DC79" i="9" s="1"/>
  <c r="DW79" i="9" a="1"/>
  <c r="DW79" i="9" s="1"/>
  <c r="EC79" i="9" a="1"/>
  <c r="EC79" i="9" s="1"/>
  <c r="DY79" i="9" a="1"/>
  <c r="DY79" i="9" s="1"/>
  <c r="DA79" i="9" s="1"/>
  <c r="T79" i="9" a="1"/>
  <c r="T79" i="9" s="1"/>
  <c r="R79" i="9" a="1"/>
  <c r="R79" i="9" s="1"/>
  <c r="E79" i="14" s="1"/>
  <c r="P79" i="9" a="1"/>
  <c r="P79" i="9" s="1"/>
  <c r="U79" i="9" a="1"/>
  <c r="U79" i="9" s="1"/>
  <c r="B79" i="15" s="1"/>
  <c r="Q79" i="9" a="1"/>
  <c r="Q79" i="9" s="1"/>
  <c r="S79" i="9" a="1"/>
  <c r="S79" i="9" s="1"/>
  <c r="O79" i="9" a="1"/>
  <c r="O79" i="9" s="1"/>
  <c r="F79" i="10" s="1"/>
  <c r="EZ79" i="9" a="1"/>
  <c r="EZ79" i="9" s="1"/>
  <c r="EX79" i="9" a="1"/>
  <c r="EX79" i="9" s="1"/>
  <c r="W79" i="14" s="1"/>
  <c r="X79" i="14" s="1"/>
  <c r="T79" i="14" s="1"/>
  <c r="EV79" i="9" a="1"/>
  <c r="EV79" i="9" s="1"/>
  <c r="FA79" i="9" a="1"/>
  <c r="FA79" i="9" s="1"/>
  <c r="EW79" i="9" a="1"/>
  <c r="EW79" i="9" s="1"/>
  <c r="EY79" i="9" a="1"/>
  <c r="EY79" i="9" s="1"/>
  <c r="EU79" i="9" a="1"/>
  <c r="EU79" i="9" s="1"/>
  <c r="C82" i="8"/>
  <c r="C82" i="7"/>
  <c r="C82" i="6"/>
  <c r="C81" i="3"/>
  <c r="DM74" i="9" a="1"/>
  <c r="DM74" i="9" s="1"/>
  <c r="G74" i="15" s="1"/>
  <c r="DK74" i="9" a="1"/>
  <c r="DK74" i="9" s="1"/>
  <c r="DI74" i="9" a="1"/>
  <c r="DI74" i="9" s="1"/>
  <c r="DG74" i="9" a="1"/>
  <c r="DG74" i="9" s="1"/>
  <c r="Q74" i="10" s="1"/>
  <c r="F77" i="7" s="1"/>
  <c r="L77" i="7" s="1"/>
  <c r="DJ74" i="9" a="1"/>
  <c r="DJ74" i="9" s="1"/>
  <c r="N74" i="14" s="1"/>
  <c r="DL74" i="9" a="1"/>
  <c r="DL74" i="9" s="1"/>
  <c r="DH74" i="9" a="1"/>
  <c r="DH74" i="9" s="1"/>
  <c r="BH74" i="9" a="1"/>
  <c r="BH74" i="9" s="1"/>
  <c r="BF74" i="9" a="1"/>
  <c r="BF74" i="9" s="1"/>
  <c r="BD74" i="9" a="1"/>
  <c r="BD74" i="9" s="1"/>
  <c r="BG74" i="9" a="1"/>
  <c r="BG74" i="9" s="1"/>
  <c r="BI74" i="9" a="1"/>
  <c r="BI74" i="9" s="1"/>
  <c r="BC74" i="9" a="1"/>
  <c r="BC74" i="9" s="1"/>
  <c r="K74" i="10" s="1"/>
  <c r="BE74" i="9" a="1"/>
  <c r="BE74" i="9" s="1"/>
  <c r="GN74" i="9" a="1"/>
  <c r="GN74" i="9" s="1"/>
  <c r="GL74" i="9" a="1"/>
  <c r="GL74" i="9" s="1"/>
  <c r="AD74" i="14" s="1"/>
  <c r="GJ74" i="9" a="1"/>
  <c r="GJ74" i="9" s="1"/>
  <c r="GI74" i="9" a="1"/>
  <c r="GI74" i="9" s="1"/>
  <c r="Z74" i="10" s="1"/>
  <c r="AB77" i="8" s="1"/>
  <c r="GK74" i="9" a="1"/>
  <c r="GK74" i="9" s="1"/>
  <c r="GM74" i="9" a="1"/>
  <c r="GM74" i="9" s="1"/>
  <c r="GO74" i="9" a="1"/>
  <c r="GO74" i="9" s="1"/>
  <c r="N74" i="15" s="1"/>
  <c r="GW73" i="9" a="1"/>
  <c r="GW73" i="9" s="1"/>
  <c r="O73" i="15" s="1"/>
  <c r="GU73" i="9" a="1"/>
  <c r="GU73" i="9" s="1"/>
  <c r="GS73" i="9" a="1"/>
  <c r="GS73" i="9" s="1"/>
  <c r="GQ73" i="9" a="1"/>
  <c r="GQ73" i="9" s="1"/>
  <c r="AA73" i="10" s="1"/>
  <c r="AC76" i="8" s="1"/>
  <c r="GV73" i="9" a="1"/>
  <c r="GV73" i="9" s="1"/>
  <c r="GT73" i="9" a="1"/>
  <c r="GT73" i="9" s="1"/>
  <c r="AE73" i="14" s="1"/>
  <c r="GR73" i="9" a="1"/>
  <c r="GR73" i="9" s="1"/>
  <c r="BQ73" i="9" a="1"/>
  <c r="BQ73" i="9" s="1"/>
  <c r="F73" i="15" s="1"/>
  <c r="BO73" i="9" a="1"/>
  <c r="BO73" i="9" s="1"/>
  <c r="BM73" i="9" a="1"/>
  <c r="BM73" i="9" s="1"/>
  <c r="BK73" i="9" a="1"/>
  <c r="BK73" i="9" s="1"/>
  <c r="L73" i="10" s="1"/>
  <c r="BP73" i="9" a="1"/>
  <c r="BP73" i="9" s="1"/>
  <c r="BN73" i="9" a="1"/>
  <c r="BN73" i="9" s="1"/>
  <c r="J73" i="14" s="1"/>
  <c r="K73" i="14" s="1"/>
  <c r="BL73" i="9" a="1"/>
  <c r="BL73" i="9" s="1"/>
  <c r="AJ71" i="14"/>
  <c r="FQ83" i="9" a="1"/>
  <c r="FQ83" i="9" s="1"/>
  <c r="FO83" i="9" a="1"/>
  <c r="FO83" i="9" s="1"/>
  <c r="FM83" i="9" a="1"/>
  <c r="FM83" i="9" s="1"/>
  <c r="FK83" i="9" a="1"/>
  <c r="FK83" i="9" s="1"/>
  <c r="W83" i="10" s="1"/>
  <c r="FP83" i="9" a="1"/>
  <c r="FP83" i="9" s="1"/>
  <c r="FL83" i="9" a="1"/>
  <c r="FL83" i="9" s="1"/>
  <c r="FN83" i="9" a="1"/>
  <c r="FN83" i="9" s="1"/>
  <c r="M85" i="7"/>
  <c r="AH84" i="8"/>
  <c r="DT80" i="9" a="1"/>
  <c r="DT80" i="9" s="1"/>
  <c r="DR80" i="9" a="1"/>
  <c r="DR80" i="9" s="1"/>
  <c r="O80" i="14" s="1"/>
  <c r="DP80" i="9" a="1"/>
  <c r="DP80" i="9" s="1"/>
  <c r="DU80" i="9" a="1"/>
  <c r="DU80" i="9" s="1"/>
  <c r="H80" i="15" s="1"/>
  <c r="DQ80" i="9" a="1"/>
  <c r="DQ80" i="9" s="1"/>
  <c r="DS80" i="9" a="1"/>
  <c r="DS80" i="9" s="1"/>
  <c r="DO80" i="9" a="1"/>
  <c r="DO80" i="9" s="1"/>
  <c r="R80" i="10" s="1"/>
  <c r="G83" i="7" s="1"/>
  <c r="M83" i="7" s="1"/>
  <c r="IR80" i="9" a="1"/>
  <c r="IR80" i="9" s="1"/>
  <c r="IP80" i="9" a="1"/>
  <c r="IP80" i="9" s="1"/>
  <c r="AM80" i="14" s="1"/>
  <c r="AN80" i="14" s="1"/>
  <c r="IN80" i="9" a="1"/>
  <c r="IN80" i="9" s="1"/>
  <c r="IS80" i="9" a="1"/>
  <c r="IS80" i="9" s="1"/>
  <c r="U80" i="15" s="1"/>
  <c r="IO80" i="9" a="1"/>
  <c r="IO80" i="9" s="1"/>
  <c r="IQ80" i="9" a="1"/>
  <c r="IQ80" i="9" s="1"/>
  <c r="IM80" i="9" a="1"/>
  <c r="IM80" i="9" s="1"/>
  <c r="AG80" i="10" s="1"/>
  <c r="AK83" i="8" s="1"/>
  <c r="AL83" i="8" s="1"/>
  <c r="HD80" i="9" a="1"/>
  <c r="HD80" i="9" s="1"/>
  <c r="HB80" i="9" a="1"/>
  <c r="HB80" i="9" s="1"/>
  <c r="AF80" i="14" s="1"/>
  <c r="GZ80" i="9" a="1"/>
  <c r="GZ80" i="9" s="1"/>
  <c r="HE80" i="9" a="1"/>
  <c r="HE80" i="9" s="1"/>
  <c r="P80" i="15" s="1"/>
  <c r="HA80" i="9" a="1"/>
  <c r="HA80" i="9" s="1"/>
  <c r="HC80" i="9" a="1"/>
  <c r="HC80" i="9" s="1"/>
  <c r="GY80" i="9" a="1"/>
  <c r="GY80" i="9" s="1"/>
  <c r="AB80" i="10" s="1"/>
  <c r="AD83" i="8" s="1"/>
  <c r="BY79" i="9" a="1"/>
  <c r="BY79" i="9" s="1"/>
  <c r="BW79" i="9" a="1"/>
  <c r="BW79" i="9" s="1"/>
  <c r="BU79" i="9" a="1"/>
  <c r="BU79" i="9" s="1"/>
  <c r="BS79" i="9" a="1"/>
  <c r="BS79" i="9" s="1"/>
  <c r="M79" i="10" s="1"/>
  <c r="BX79" i="9" a="1"/>
  <c r="BX79" i="9" s="1"/>
  <c r="BT79" i="9" a="1"/>
  <c r="BT79" i="9" s="1"/>
  <c r="BV79" i="9" a="1"/>
  <c r="BV79" i="9" s="1"/>
  <c r="AM80" i="8"/>
  <c r="AE80" i="8"/>
  <c r="I77" i="15"/>
  <c r="DE77" i="9"/>
  <c r="CU74" i="9" a="1"/>
  <c r="CU74" i="9" s="1"/>
  <c r="CR74" i="9" a="1"/>
  <c r="CR74" i="9" s="1"/>
  <c r="CW74" i="9" a="1"/>
  <c r="CW74" i="9" s="1"/>
  <c r="CT74" i="9" a="1"/>
  <c r="CT74" i="9" s="1"/>
  <c r="CV74" i="9" a="1"/>
  <c r="CV74" i="9" s="1"/>
  <c r="CQ74" i="9" a="1"/>
  <c r="CQ74" i="9" s="1"/>
  <c r="P74" i="10" s="1"/>
  <c r="CS74" i="9" a="1"/>
  <c r="CS74" i="9" s="1"/>
  <c r="FY73" i="9" a="1"/>
  <c r="FY73" i="9" s="1"/>
  <c r="FW73" i="9" a="1"/>
  <c r="FW73" i="9" s="1"/>
  <c r="FU73" i="9" a="1"/>
  <c r="FU73" i="9" s="1"/>
  <c r="FS73" i="9" a="1"/>
  <c r="FS73" i="9" s="1"/>
  <c r="X73" i="10" s="1"/>
  <c r="FX73" i="9" a="1"/>
  <c r="FX73" i="9" s="1"/>
  <c r="FV73" i="9" a="1"/>
  <c r="FV73" i="9" s="1"/>
  <c r="FT73" i="9" a="1"/>
  <c r="FT73" i="9" s="1"/>
  <c r="BY73" i="9" a="1"/>
  <c r="BY73" i="9" s="1"/>
  <c r="BW73" i="9" a="1"/>
  <c r="BW73" i="9" s="1"/>
  <c r="BU73" i="9" a="1"/>
  <c r="BU73" i="9" s="1"/>
  <c r="BS73" i="9" a="1"/>
  <c r="BS73" i="9" s="1"/>
  <c r="M73" i="10" s="1"/>
  <c r="BX73" i="9" a="1"/>
  <c r="BX73" i="9" s="1"/>
  <c r="BV73" i="9" a="1"/>
  <c r="BV73" i="9" s="1"/>
  <c r="BT73" i="9" a="1"/>
  <c r="BT73" i="9" s="1"/>
  <c r="HM72" i="9" a="1"/>
  <c r="HM72" i="9" s="1"/>
  <c r="Q72" i="15" s="1"/>
  <c r="HK72" i="9" a="1"/>
  <c r="HK72" i="9" s="1"/>
  <c r="HI72" i="9" a="1"/>
  <c r="HI72" i="9" s="1"/>
  <c r="HG72" i="9" a="1"/>
  <c r="HG72" i="9" s="1"/>
  <c r="AC72" i="10" s="1"/>
  <c r="AF75" i="8" s="1"/>
  <c r="AH75" i="8" s="1"/>
  <c r="HL72" i="9" a="1"/>
  <c r="HL72" i="9" s="1"/>
  <c r="HJ72" i="9" a="1"/>
  <c r="HJ72" i="9" s="1"/>
  <c r="AH72" i="14" s="1"/>
  <c r="AJ72" i="14" s="1"/>
  <c r="AB72" i="14" s="1"/>
  <c r="HH72" i="9" a="1"/>
  <c r="HH72" i="9" s="1"/>
  <c r="CG72" i="9" a="1"/>
  <c r="CG72" i="9" s="1"/>
  <c r="CE72" i="9" a="1"/>
  <c r="CE72" i="9" s="1"/>
  <c r="CC72" i="9" a="1"/>
  <c r="CC72" i="9" s="1"/>
  <c r="CA72" i="9" a="1"/>
  <c r="CA72" i="9" s="1"/>
  <c r="N72" i="10" s="1"/>
  <c r="CF72" i="9" a="1"/>
  <c r="CF72" i="9" s="1"/>
  <c r="CD72" i="9" a="1"/>
  <c r="CD72" i="9" s="1"/>
  <c r="CB72" i="9" a="1"/>
  <c r="CB72" i="9" s="1"/>
  <c r="GO71" i="9" a="1"/>
  <c r="GO71" i="9" s="1"/>
  <c r="N71" i="15" s="1"/>
  <c r="GM71" i="9" a="1"/>
  <c r="GM71" i="9" s="1"/>
  <c r="GK71" i="9" a="1"/>
  <c r="GK71" i="9" s="1"/>
  <c r="GI71" i="9" a="1"/>
  <c r="GI71" i="9" s="1"/>
  <c r="Z71" i="10" s="1"/>
  <c r="AB74" i="8" s="1"/>
  <c r="AE74" i="8" s="1"/>
  <c r="AM74" i="8" s="1"/>
  <c r="GN71" i="9" a="1"/>
  <c r="GN71" i="9" s="1"/>
  <c r="GL71" i="9" a="1"/>
  <c r="GL71" i="9" s="1"/>
  <c r="AD71" i="14" s="1"/>
  <c r="AG71" i="14" s="1"/>
  <c r="GJ71" i="9" a="1"/>
  <c r="GJ71" i="9" s="1"/>
  <c r="BI71" i="9" a="1"/>
  <c r="BI71" i="9" s="1"/>
  <c r="BG71" i="9" a="1"/>
  <c r="BG71" i="9" s="1"/>
  <c r="BE71" i="9" a="1"/>
  <c r="BE71" i="9" s="1"/>
  <c r="BC71" i="9" a="1"/>
  <c r="BC71" i="9" s="1"/>
  <c r="K71" i="10" s="1"/>
  <c r="BH71" i="9" a="1"/>
  <c r="BH71" i="9" s="1"/>
  <c r="BF71" i="9" a="1"/>
  <c r="BF71" i="9" s="1"/>
  <c r="BD71" i="9" a="1"/>
  <c r="BD71" i="9" s="1"/>
  <c r="FQ70" i="9" a="1"/>
  <c r="FQ70" i="9" s="1"/>
  <c r="FO70" i="9" a="1"/>
  <c r="FO70" i="9" s="1"/>
  <c r="FM70" i="9" a="1"/>
  <c r="FM70" i="9" s="1"/>
  <c r="FK70" i="9" a="1"/>
  <c r="FK70" i="9" s="1"/>
  <c r="W70" i="10" s="1"/>
  <c r="FP70" i="9" a="1"/>
  <c r="FP70" i="9" s="1"/>
  <c r="FN70" i="9" a="1"/>
  <c r="FN70" i="9" s="1"/>
  <c r="FL70" i="9" a="1"/>
  <c r="FL70" i="9" s="1"/>
  <c r="AK70" i="9" a="1"/>
  <c r="AK70" i="9" s="1"/>
  <c r="D70" i="15" s="1"/>
  <c r="V70" i="15" s="1"/>
  <c r="G70" i="11" s="1"/>
  <c r="D70" i="11" s="1"/>
  <c r="AI70" i="9" a="1"/>
  <c r="AI70" i="9" s="1"/>
  <c r="AG70" i="9" a="1"/>
  <c r="AG70" i="9" s="1"/>
  <c r="AE70" i="9" a="1"/>
  <c r="AE70" i="9" s="1"/>
  <c r="H70" i="10" s="1"/>
  <c r="AJ70" i="9" a="1"/>
  <c r="AJ70" i="9" s="1"/>
  <c r="AH70" i="9" a="1"/>
  <c r="AH70" i="9" s="1"/>
  <c r="H70" i="14" s="1"/>
  <c r="L70" i="14" s="1"/>
  <c r="D70" i="14" s="1"/>
  <c r="AF70" i="9" a="1"/>
  <c r="AF70" i="9" s="1"/>
  <c r="G73" i="6"/>
  <c r="H73" i="6" s="1"/>
  <c r="F73" i="6"/>
  <c r="FA68" i="9" a="1"/>
  <c r="FA68" i="9" s="1"/>
  <c r="EY68" i="9" a="1"/>
  <c r="EY68" i="9" s="1"/>
  <c r="EW68" i="9" a="1"/>
  <c r="EW68" i="9" s="1"/>
  <c r="EU68" i="9" a="1"/>
  <c r="EU68" i="9" s="1"/>
  <c r="J125" i="12" s="1"/>
  <c r="Q71" i="8" s="1"/>
  <c r="R71" i="8" s="1"/>
  <c r="EZ68" i="9" a="1"/>
  <c r="EZ68" i="9" s="1"/>
  <c r="EX68" i="9" a="1"/>
  <c r="EX68" i="9" s="1"/>
  <c r="W68" i="14" s="1"/>
  <c r="X68" i="14" s="1"/>
  <c r="T68" i="14" s="1"/>
  <c r="EV68" i="9" a="1"/>
  <c r="EV68" i="9" s="1"/>
  <c r="U68" i="9" a="1"/>
  <c r="U68" i="9" s="1"/>
  <c r="B68" i="15" s="1"/>
  <c r="S68" i="9" a="1"/>
  <c r="S68" i="9" s="1"/>
  <c r="Q68" i="9" a="1"/>
  <c r="Q68" i="9" s="1"/>
  <c r="O68" i="9" a="1"/>
  <c r="O68" i="9" s="1"/>
  <c r="F68" i="10" s="1"/>
  <c r="T68" i="9" a="1"/>
  <c r="T68" i="9" s="1"/>
  <c r="R68" i="9" a="1"/>
  <c r="R68" i="9" s="1"/>
  <c r="E68" i="14" s="1"/>
  <c r="P68" i="9" a="1"/>
  <c r="P68" i="9" s="1"/>
  <c r="EC67" i="9" a="1"/>
  <c r="EC67" i="9" s="1"/>
  <c r="EA67" i="9" a="1"/>
  <c r="EA67" i="9" s="1"/>
  <c r="DC67" i="9" s="1"/>
  <c r="DY67" i="9" a="1"/>
  <c r="DY67" i="9" s="1"/>
  <c r="DA67" i="9" s="1"/>
  <c r="DW67" i="9" a="1"/>
  <c r="DW67" i="9" s="1"/>
  <c r="EB67" i="9" a="1"/>
  <c r="EB67" i="9" s="1"/>
  <c r="DD67" i="9" s="1"/>
  <c r="DZ67" i="9" a="1"/>
  <c r="DZ67" i="9" s="1"/>
  <c r="DX67" i="9" a="1"/>
  <c r="DX67" i="9" s="1"/>
  <c r="CZ67" i="9" s="1"/>
  <c r="L70" i="7"/>
  <c r="IC66" i="9" a="1"/>
  <c r="IC66" i="9" s="1"/>
  <c r="S66" i="15" s="1"/>
  <c r="IA66" i="9" a="1"/>
  <c r="IA66" i="9" s="1"/>
  <c r="HY66" i="9" a="1"/>
  <c r="HY66" i="9" s="1"/>
  <c r="HW66" i="9" a="1"/>
  <c r="HW66" i="9" s="1"/>
  <c r="AE66" i="10" s="1"/>
  <c r="AI69" i="8" s="1"/>
  <c r="AL69" i="8" s="1"/>
  <c r="IB66" i="9" a="1"/>
  <c r="IB66" i="9" s="1"/>
  <c r="HZ66" i="9" a="1"/>
  <c r="HZ66" i="9" s="1"/>
  <c r="AK66" i="14" s="1"/>
  <c r="AN66" i="14" s="1"/>
  <c r="AB66" i="14" s="1"/>
  <c r="Z66" i="14" s="1"/>
  <c r="S66" i="14" s="1"/>
  <c r="HX66" i="9" a="1"/>
  <c r="HX66" i="9" s="1"/>
  <c r="CW66" i="9" a="1"/>
  <c r="CW66" i="9" s="1"/>
  <c r="CU66" i="9" a="1"/>
  <c r="CU66" i="9" s="1"/>
  <c r="CS66" i="9" a="1"/>
  <c r="CS66" i="9" s="1"/>
  <c r="CQ66" i="9" a="1"/>
  <c r="CQ66" i="9" s="1"/>
  <c r="P66" i="10" s="1"/>
  <c r="CV66" i="9" a="1"/>
  <c r="CV66" i="9" s="1"/>
  <c r="CT66" i="9" a="1"/>
  <c r="CT66" i="9" s="1"/>
  <c r="CR66" i="9" a="1"/>
  <c r="CR66" i="9" s="1"/>
  <c r="HM64" i="9" a="1"/>
  <c r="HM64" i="9" s="1"/>
  <c r="Q64" i="15" s="1"/>
  <c r="HK64" i="9" a="1"/>
  <c r="HK64" i="9" s="1"/>
  <c r="HI64" i="9" a="1"/>
  <c r="HI64" i="9" s="1"/>
  <c r="HG64" i="9" a="1"/>
  <c r="HG64" i="9" s="1"/>
  <c r="AC64" i="10" s="1"/>
  <c r="AF67" i="8" s="1"/>
  <c r="AH67" i="8" s="1"/>
  <c r="HL64" i="9" a="1"/>
  <c r="HL64" i="9" s="1"/>
  <c r="HJ64" i="9" a="1"/>
  <c r="HJ64" i="9" s="1"/>
  <c r="AH64" i="14" s="1"/>
  <c r="AJ64" i="14" s="1"/>
  <c r="HH64" i="9" a="1"/>
  <c r="HH64" i="9" s="1"/>
  <c r="CG64" i="9" a="1"/>
  <c r="CG64" i="9" s="1"/>
  <c r="CE64" i="9" a="1"/>
  <c r="CE64" i="9" s="1"/>
  <c r="CC64" i="9" a="1"/>
  <c r="CC64" i="9" s="1"/>
  <c r="CA64" i="9" a="1"/>
  <c r="CA64" i="9" s="1"/>
  <c r="N64" i="10" s="1"/>
  <c r="CF64" i="9" a="1"/>
  <c r="CF64" i="9" s="1"/>
  <c r="CD64" i="9" a="1"/>
  <c r="CD64" i="9" s="1"/>
  <c r="CB64" i="9" a="1"/>
  <c r="CB64" i="9" s="1"/>
  <c r="GN63" i="9" a="1"/>
  <c r="GN63" i="9" s="1"/>
  <c r="GL63" i="9" a="1"/>
  <c r="GL63" i="9" s="1"/>
  <c r="AD63" i="14" s="1"/>
  <c r="AG63" i="14" s="1"/>
  <c r="GJ63" i="9" a="1"/>
  <c r="GJ63" i="9" s="1"/>
  <c r="GM63" i="9" a="1"/>
  <c r="GM63" i="9" s="1"/>
  <c r="GI63" i="9" a="1"/>
  <c r="GI63" i="9" s="1"/>
  <c r="Z63" i="10" s="1"/>
  <c r="AB66" i="8" s="1"/>
  <c r="AE66" i="8" s="1"/>
  <c r="AM66" i="8" s="1"/>
  <c r="GO63" i="9" a="1"/>
  <c r="GO63" i="9" s="1"/>
  <c r="N63" i="15" s="1"/>
  <c r="GK63" i="9" a="1"/>
  <c r="GK63" i="9" s="1"/>
  <c r="BH63" i="9" a="1"/>
  <c r="BH63" i="9" s="1"/>
  <c r="BF63" i="9" a="1"/>
  <c r="BF63" i="9" s="1"/>
  <c r="BD63" i="9" a="1"/>
  <c r="BD63" i="9" s="1"/>
  <c r="BG63" i="9" a="1"/>
  <c r="BG63" i="9" s="1"/>
  <c r="BC63" i="9" a="1"/>
  <c r="BC63" i="9" s="1"/>
  <c r="K63" i="10" s="1"/>
  <c r="BI63" i="9" a="1"/>
  <c r="BI63" i="9" s="1"/>
  <c r="BE63" i="9" a="1"/>
  <c r="BE63" i="9" s="1"/>
  <c r="FP62" i="9" a="1"/>
  <c r="FP62" i="9" s="1"/>
  <c r="FN62" i="9" a="1"/>
  <c r="FN62" i="9" s="1"/>
  <c r="FL62" i="9" a="1"/>
  <c r="FL62" i="9" s="1"/>
  <c r="FQ62" i="9" a="1"/>
  <c r="FQ62" i="9" s="1"/>
  <c r="FM62" i="9" a="1"/>
  <c r="FM62" i="9" s="1"/>
  <c r="FO62" i="9" a="1"/>
  <c r="FO62" i="9" s="1"/>
  <c r="FK62" i="9" a="1"/>
  <c r="FK62" i="9" s="1"/>
  <c r="W62" i="10" s="1"/>
  <c r="AJ62" i="9" a="1"/>
  <c r="AJ62" i="9" s="1"/>
  <c r="AH62" i="9" a="1"/>
  <c r="AH62" i="9" s="1"/>
  <c r="H62" i="14" s="1"/>
  <c r="L62" i="14" s="1"/>
  <c r="D62" i="14" s="1"/>
  <c r="AF62" i="9" a="1"/>
  <c r="AF62" i="9" s="1"/>
  <c r="AI62" i="9" a="1"/>
  <c r="AI62" i="9" s="1"/>
  <c r="AE62" i="9" a="1"/>
  <c r="AE62" i="9" s="1"/>
  <c r="H62" i="10" s="1"/>
  <c r="AK62" i="9" a="1"/>
  <c r="AK62" i="9" s="1"/>
  <c r="D62" i="15" s="1"/>
  <c r="V62" i="15" s="1"/>
  <c r="G62" i="11" s="1"/>
  <c r="D62" i="11" s="1"/>
  <c r="AG62" i="9" a="1"/>
  <c r="AG62" i="9" s="1"/>
  <c r="EB59" i="9" a="1"/>
  <c r="EB59" i="9" s="1"/>
  <c r="DD59" i="9" s="1"/>
  <c r="DZ59" i="9" a="1"/>
  <c r="DZ59" i="9" s="1"/>
  <c r="DX59" i="9" a="1"/>
  <c r="DX59" i="9" s="1"/>
  <c r="CZ59" i="9" s="1"/>
  <c r="EA59" i="9" a="1"/>
  <c r="EA59" i="9" s="1"/>
  <c r="DC59" i="9" s="1"/>
  <c r="DW59" i="9" a="1"/>
  <c r="DW59" i="9" s="1"/>
  <c r="EC59" i="9" a="1"/>
  <c r="EC59" i="9" s="1"/>
  <c r="DY59" i="9" a="1"/>
  <c r="DY59" i="9" s="1"/>
  <c r="DA59" i="9" s="1"/>
  <c r="IB58" i="9" a="1"/>
  <c r="IB58" i="9" s="1"/>
  <c r="HZ58" i="9" a="1"/>
  <c r="HZ58" i="9" s="1"/>
  <c r="AK58" i="14" s="1"/>
  <c r="AN58" i="14" s="1"/>
  <c r="HX58" i="9" a="1"/>
  <c r="HX58" i="9" s="1"/>
  <c r="IC58" i="9" a="1"/>
  <c r="IC58" i="9" s="1"/>
  <c r="S58" i="15" s="1"/>
  <c r="HY58" i="9" a="1"/>
  <c r="HY58" i="9" s="1"/>
  <c r="IA58" i="9" a="1"/>
  <c r="IA58" i="9" s="1"/>
  <c r="HW58" i="9" a="1"/>
  <c r="HW58" i="9" s="1"/>
  <c r="AE58" i="10" s="1"/>
  <c r="AI61" i="8" s="1"/>
  <c r="AL61" i="8" s="1"/>
  <c r="CV58" i="9" a="1"/>
  <c r="CV58" i="9" s="1"/>
  <c r="CT58" i="9" a="1"/>
  <c r="CT58" i="9" s="1"/>
  <c r="CR58" i="9" a="1"/>
  <c r="CR58" i="9" s="1"/>
  <c r="CW58" i="9" a="1"/>
  <c r="CW58" i="9" s="1"/>
  <c r="CS58" i="9" a="1"/>
  <c r="CS58" i="9" s="1"/>
  <c r="CU58" i="9" a="1"/>
  <c r="CU58" i="9" s="1"/>
  <c r="CQ58" i="9" a="1"/>
  <c r="CQ58" i="9" s="1"/>
  <c r="P58" i="10" s="1"/>
  <c r="L66" i="7"/>
  <c r="CW61" i="9" a="1"/>
  <c r="CW61" i="9" s="1"/>
  <c r="CU61" i="9" a="1"/>
  <c r="CU61" i="9" s="1"/>
  <c r="CS61" i="9" a="1"/>
  <c r="CS61" i="9" s="1"/>
  <c r="CQ61" i="9" a="1"/>
  <c r="CQ61" i="9" s="1"/>
  <c r="P61" i="10" s="1"/>
  <c r="CT61" i="9" a="1"/>
  <c r="CT61" i="9" s="1"/>
  <c r="CV61" i="9" a="1"/>
  <c r="CV61" i="9" s="1"/>
  <c r="CR61" i="9" a="1"/>
  <c r="CR61" i="9" s="1"/>
  <c r="BQ60" i="9" a="1"/>
  <c r="BQ60" i="9" s="1"/>
  <c r="F60" i="15" s="1"/>
  <c r="BO60" i="9" a="1"/>
  <c r="BO60" i="9" s="1"/>
  <c r="BM60" i="9" a="1"/>
  <c r="BM60" i="9" s="1"/>
  <c r="BK60" i="9" a="1"/>
  <c r="BK60" i="9" s="1"/>
  <c r="L60" i="10" s="1"/>
  <c r="BN60" i="9" a="1"/>
  <c r="BN60" i="9" s="1"/>
  <c r="J60" i="14" s="1"/>
  <c r="BP60" i="9" a="1"/>
  <c r="BP60" i="9" s="1"/>
  <c r="BL60" i="9" a="1"/>
  <c r="BL60" i="9" s="1"/>
  <c r="AZ60" i="9" a="1"/>
  <c r="AZ60" i="9" s="1"/>
  <c r="AX60" i="9" a="1"/>
  <c r="AX60" i="9" s="1"/>
  <c r="AV60" i="9" a="1"/>
  <c r="AV60" i="9" s="1"/>
  <c r="BA60" i="9" a="1"/>
  <c r="BA60" i="9" s="1"/>
  <c r="AW60" i="9" a="1"/>
  <c r="AW60" i="9" s="1"/>
  <c r="AY60" i="9" a="1"/>
  <c r="AY60" i="9" s="1"/>
  <c r="AU60" i="9" a="1"/>
  <c r="AU60" i="9" s="1"/>
  <c r="J60" i="10" s="1"/>
  <c r="GF60" i="9" a="1"/>
  <c r="GF60" i="9" s="1"/>
  <c r="GD60" i="9" a="1"/>
  <c r="GD60" i="9" s="1"/>
  <c r="AC60" i="14" s="1"/>
  <c r="AG60" i="14" s="1"/>
  <c r="GB60" i="9" a="1"/>
  <c r="GB60" i="9" s="1"/>
  <c r="GG60" i="9" a="1"/>
  <c r="GG60" i="9" s="1"/>
  <c r="M60" i="15" s="1"/>
  <c r="GC60" i="9" a="1"/>
  <c r="GC60" i="9" s="1"/>
  <c r="GE60" i="9" a="1"/>
  <c r="GE60" i="9" s="1"/>
  <c r="GA60" i="9" a="1"/>
  <c r="GA60" i="9" s="1"/>
  <c r="Y60" i="10" s="1"/>
  <c r="AA63" i="8" s="1"/>
  <c r="BH60" i="9" a="1"/>
  <c r="BH60" i="9" s="1"/>
  <c r="BF60" i="9" a="1"/>
  <c r="BF60" i="9" s="1"/>
  <c r="BD60" i="9" a="1"/>
  <c r="BD60" i="9" s="1"/>
  <c r="BI60" i="9" a="1"/>
  <c r="BI60" i="9" s="1"/>
  <c r="BE60" i="9" a="1"/>
  <c r="BE60" i="9" s="1"/>
  <c r="BG60" i="9" a="1"/>
  <c r="BG60" i="9" s="1"/>
  <c r="BC60" i="9" a="1"/>
  <c r="BC60" i="9" s="1"/>
  <c r="K60" i="10" s="1"/>
  <c r="GN60" i="9" a="1"/>
  <c r="GN60" i="9" s="1"/>
  <c r="GL60" i="9" a="1"/>
  <c r="GL60" i="9" s="1"/>
  <c r="AD60" i="14" s="1"/>
  <c r="GJ60" i="9" a="1"/>
  <c r="GJ60" i="9" s="1"/>
  <c r="GO60" i="9" a="1"/>
  <c r="GO60" i="9" s="1"/>
  <c r="N60" i="15" s="1"/>
  <c r="GK60" i="9" a="1"/>
  <c r="GK60" i="9" s="1"/>
  <c r="GM60" i="9" a="1"/>
  <c r="GM60" i="9" s="1"/>
  <c r="GI60" i="9" a="1"/>
  <c r="GI60" i="9" s="1"/>
  <c r="Z60" i="10" s="1"/>
  <c r="AB63" i="8" s="1"/>
  <c r="P58" i="14"/>
  <c r="M58" i="14" s="1"/>
  <c r="DB58" i="9"/>
  <c r="I58" i="15"/>
  <c r="DE58" i="9"/>
  <c r="GO57" i="9" a="1"/>
  <c r="GO57" i="9" s="1"/>
  <c r="N57" i="15" s="1"/>
  <c r="GM57" i="9" a="1"/>
  <c r="GM57" i="9" s="1"/>
  <c r="GK57" i="9" a="1"/>
  <c r="GK57" i="9" s="1"/>
  <c r="GI57" i="9" a="1"/>
  <c r="GI57" i="9" s="1"/>
  <c r="Z57" i="10" s="1"/>
  <c r="AB60" i="8" s="1"/>
  <c r="GJ57" i="9" a="1"/>
  <c r="GJ57" i="9" s="1"/>
  <c r="GL57" i="9" a="1"/>
  <c r="GL57" i="9" s="1"/>
  <c r="AD57" i="14" s="1"/>
  <c r="AG57" i="14" s="1"/>
  <c r="GN57" i="9" a="1"/>
  <c r="GN57" i="9" s="1"/>
  <c r="P57" i="14"/>
  <c r="DB57" i="9"/>
  <c r="CC57" i="9" a="1"/>
  <c r="CC57" i="9" s="1"/>
  <c r="CE57" i="9" a="1"/>
  <c r="CE57" i="9" s="1"/>
  <c r="CB57" i="9" a="1"/>
  <c r="CB57" i="9" s="1"/>
  <c r="CG57" i="9" a="1"/>
  <c r="CG57" i="9" s="1"/>
  <c r="CD57" i="9" a="1"/>
  <c r="CD57" i="9" s="1"/>
  <c r="CF57" i="9" a="1"/>
  <c r="CF57" i="9" s="1"/>
  <c r="CA57" i="9" a="1"/>
  <c r="CA57" i="9" s="1"/>
  <c r="N57" i="10" s="1"/>
  <c r="HD57" i="9" a="1"/>
  <c r="HD57" i="9" s="1"/>
  <c r="HB57" i="9" a="1"/>
  <c r="HB57" i="9" s="1"/>
  <c r="AF57" i="14" s="1"/>
  <c r="GZ57" i="9" a="1"/>
  <c r="GZ57" i="9" s="1"/>
  <c r="HE57" i="9" a="1"/>
  <c r="HE57" i="9" s="1"/>
  <c r="P57" i="15" s="1"/>
  <c r="HA57" i="9" a="1"/>
  <c r="HA57" i="9" s="1"/>
  <c r="HC57" i="9" a="1"/>
  <c r="HC57" i="9" s="1"/>
  <c r="GY57" i="9" a="1"/>
  <c r="GY57" i="9" s="1"/>
  <c r="AB57" i="10" s="1"/>
  <c r="AD60" i="8" s="1"/>
  <c r="C60" i="8"/>
  <c r="C60" i="7"/>
  <c r="M60" i="7" s="1"/>
  <c r="C60" i="6"/>
  <c r="C59" i="3"/>
  <c r="DT56" i="9" a="1"/>
  <c r="DT56" i="9" s="1"/>
  <c r="DR56" i="9" a="1"/>
  <c r="DR56" i="9" s="1"/>
  <c r="O56" i="14" s="1"/>
  <c r="DP56" i="9" a="1"/>
  <c r="DP56" i="9" s="1"/>
  <c r="DU56" i="9" a="1"/>
  <c r="DU56" i="9" s="1"/>
  <c r="H56" i="15" s="1"/>
  <c r="DS56" i="9" a="1"/>
  <c r="DS56" i="9" s="1"/>
  <c r="DQ56" i="9" a="1"/>
  <c r="DQ56" i="9" s="1"/>
  <c r="DO56" i="9" a="1"/>
  <c r="DO56" i="9" s="1"/>
  <c r="R56" i="10" s="1"/>
  <c r="G59" i="7" s="1"/>
  <c r="V53" i="10"/>
  <c r="Y56" i="8"/>
  <c r="Z56" i="8" s="1"/>
  <c r="K56" i="6"/>
  <c r="L56" i="6" s="1"/>
  <c r="J56" i="6"/>
  <c r="HL52" i="9" a="1"/>
  <c r="HL52" i="9" s="1"/>
  <c r="HJ52" i="9" a="1"/>
  <c r="HJ52" i="9" s="1"/>
  <c r="AH52" i="14" s="1"/>
  <c r="AJ52" i="14" s="1"/>
  <c r="HH52" i="9" a="1"/>
  <c r="HH52" i="9" s="1"/>
  <c r="HM52" i="9" a="1"/>
  <c r="HM52" i="9" s="1"/>
  <c r="Q52" i="15" s="1"/>
  <c r="HK52" i="9" a="1"/>
  <c r="HK52" i="9" s="1"/>
  <c r="HI52" i="9" a="1"/>
  <c r="HI52" i="9" s="1"/>
  <c r="HG52" i="9" a="1"/>
  <c r="HG52" i="9" s="1"/>
  <c r="AC52" i="10" s="1"/>
  <c r="AF55" i="8" s="1"/>
  <c r="AH55" i="8" s="1"/>
  <c r="CF52" i="9" a="1"/>
  <c r="CF52" i="9" s="1"/>
  <c r="CD52" i="9" a="1"/>
  <c r="CD52" i="9" s="1"/>
  <c r="CB52" i="9" a="1"/>
  <c r="CB52" i="9" s="1"/>
  <c r="CG52" i="9" a="1"/>
  <c r="CG52" i="9" s="1"/>
  <c r="CE52" i="9" a="1"/>
  <c r="CE52" i="9" s="1"/>
  <c r="CC52" i="9" a="1"/>
  <c r="CC52" i="9" s="1"/>
  <c r="CA52" i="9" a="1"/>
  <c r="CA52" i="9" s="1"/>
  <c r="N52" i="10" s="1"/>
  <c r="AH53" i="8"/>
  <c r="M53" i="7"/>
  <c r="G53" i="6"/>
  <c r="H53" i="6" s="1"/>
  <c r="F53" i="6"/>
  <c r="FH47" i="9" a="1"/>
  <c r="FH47" i="9" s="1"/>
  <c r="FF47" i="9" a="1"/>
  <c r="FF47" i="9" s="1"/>
  <c r="AA47" i="14" s="1"/>
  <c r="FD47" i="9" a="1"/>
  <c r="FD47" i="9" s="1"/>
  <c r="FE47" i="9" a="1"/>
  <c r="FE47" i="9" s="1"/>
  <c r="FC47" i="9" a="1"/>
  <c r="FC47" i="9" s="1"/>
  <c r="FI47" i="9" a="1"/>
  <c r="FI47" i="9" s="1"/>
  <c r="L47" i="15" s="1"/>
  <c r="FG47" i="9" a="1"/>
  <c r="FG47" i="9" s="1"/>
  <c r="AB47" i="9" a="1"/>
  <c r="AB47" i="9" s="1"/>
  <c r="Z47" i="9" a="1"/>
  <c r="Z47" i="9" s="1"/>
  <c r="F47" i="14" s="1"/>
  <c r="X47" i="9" a="1"/>
  <c r="X47" i="9" s="1"/>
  <c r="AC47" i="9" a="1"/>
  <c r="AC47" i="9" s="1"/>
  <c r="C47" i="15" s="1"/>
  <c r="AA47" i="9" a="1"/>
  <c r="AA47" i="9" s="1"/>
  <c r="Y47" i="9" a="1"/>
  <c r="Y47" i="9" s="1"/>
  <c r="W47" i="9" a="1"/>
  <c r="W47" i="9" s="1"/>
  <c r="G47" i="10" s="1"/>
  <c r="EJ46" i="9" a="1"/>
  <c r="EJ46" i="9" s="1"/>
  <c r="EH46" i="9" a="1"/>
  <c r="EH46" i="9" s="1"/>
  <c r="Q46" i="14" s="1"/>
  <c r="EF46" i="9" a="1"/>
  <c r="EF46" i="9" s="1"/>
  <c r="EE46" i="9" a="1"/>
  <c r="EE46" i="9" s="1"/>
  <c r="T46" i="10" s="1"/>
  <c r="I49" i="7" s="1"/>
  <c r="O49" i="7" s="1"/>
  <c r="EK46" i="9" a="1"/>
  <c r="EK46" i="9" s="1"/>
  <c r="J46" i="15" s="1"/>
  <c r="EI46" i="9" a="1"/>
  <c r="EI46" i="9" s="1"/>
  <c r="EG46" i="9" a="1"/>
  <c r="EG46" i="9" s="1"/>
  <c r="M45" i="14"/>
  <c r="HT43" i="9" a="1"/>
  <c r="HT43" i="9" s="1"/>
  <c r="HR43" i="9" a="1"/>
  <c r="HR43" i="9" s="1"/>
  <c r="AI43" i="14" s="1"/>
  <c r="HP43" i="9" a="1"/>
  <c r="HP43" i="9" s="1"/>
  <c r="HU43" i="9" a="1"/>
  <c r="HU43" i="9" s="1"/>
  <c r="R43" i="15" s="1"/>
  <c r="HS43" i="9" a="1"/>
  <c r="HS43" i="9" s="1"/>
  <c r="HQ43" i="9" a="1"/>
  <c r="HQ43" i="9" s="1"/>
  <c r="HO43" i="9" a="1"/>
  <c r="HO43" i="9" s="1"/>
  <c r="AD43" i="10" s="1"/>
  <c r="AG46" i="8" s="1"/>
  <c r="CN43" i="9" a="1"/>
  <c r="CN43" i="9" s="1"/>
  <c r="CL43" i="9" a="1"/>
  <c r="CL43" i="9" s="1"/>
  <c r="CJ43" i="9" a="1"/>
  <c r="CJ43" i="9" s="1"/>
  <c r="CK43" i="9" a="1"/>
  <c r="CK43" i="9" s="1"/>
  <c r="CI43" i="9" a="1"/>
  <c r="CI43" i="9" s="1"/>
  <c r="O43" i="10" s="1"/>
  <c r="CO43" i="9" a="1"/>
  <c r="CO43" i="9" s="1"/>
  <c r="CM43" i="9" a="1"/>
  <c r="CM43" i="9" s="1"/>
  <c r="GV42" i="9" a="1"/>
  <c r="GV42" i="9" s="1"/>
  <c r="GT42" i="9" a="1"/>
  <c r="GT42" i="9" s="1"/>
  <c r="AE42" i="14" s="1"/>
  <c r="GR42" i="9" a="1"/>
  <c r="GR42" i="9" s="1"/>
  <c r="GQ42" i="9" a="1"/>
  <c r="GQ42" i="9" s="1"/>
  <c r="AA42" i="10" s="1"/>
  <c r="AC45" i="8" s="1"/>
  <c r="GW42" i="9" a="1"/>
  <c r="GW42" i="9" s="1"/>
  <c r="O42" i="15" s="1"/>
  <c r="GU42" i="9" a="1"/>
  <c r="GU42" i="9" s="1"/>
  <c r="GS42" i="9" a="1"/>
  <c r="GS42" i="9" s="1"/>
  <c r="BP42" i="9" a="1"/>
  <c r="BP42" i="9" s="1"/>
  <c r="BN42" i="9" a="1"/>
  <c r="BN42" i="9" s="1"/>
  <c r="J42" i="14" s="1"/>
  <c r="K42" i="14" s="1"/>
  <c r="BL42" i="9" a="1"/>
  <c r="BL42" i="9" s="1"/>
  <c r="BQ42" i="9" a="1"/>
  <c r="BQ42" i="9" s="1"/>
  <c r="F42" i="15" s="1"/>
  <c r="BO42" i="9" a="1"/>
  <c r="BO42" i="9" s="1"/>
  <c r="BM42" i="9" a="1"/>
  <c r="BM42" i="9" s="1"/>
  <c r="BK42" i="9" a="1"/>
  <c r="BK42" i="9" s="1"/>
  <c r="L42" i="10" s="1"/>
  <c r="FP38" i="9" a="1"/>
  <c r="FP38" i="9" s="1"/>
  <c r="FN38" i="9" a="1"/>
  <c r="FN38" i="9" s="1"/>
  <c r="FL38" i="9" a="1"/>
  <c r="FL38" i="9" s="1"/>
  <c r="FQ38" i="9" a="1"/>
  <c r="FQ38" i="9" s="1"/>
  <c r="FM38" i="9" a="1"/>
  <c r="FM38" i="9" s="1"/>
  <c r="FO38" i="9" a="1"/>
  <c r="FO38" i="9" s="1"/>
  <c r="FK38" i="9" a="1"/>
  <c r="FK38" i="9" s="1"/>
  <c r="W38" i="10" s="1"/>
  <c r="AJ38" i="9" a="1"/>
  <c r="AJ38" i="9" s="1"/>
  <c r="AH38" i="9" a="1"/>
  <c r="AH38" i="9" s="1"/>
  <c r="H38" i="14" s="1"/>
  <c r="L38" i="14" s="1"/>
  <c r="D38" i="14" s="1"/>
  <c r="AF38" i="9" a="1"/>
  <c r="AF38" i="9" s="1"/>
  <c r="AK38" i="9" a="1"/>
  <c r="AK38" i="9" s="1"/>
  <c r="D38" i="15" s="1"/>
  <c r="AG38" i="9" a="1"/>
  <c r="AG38" i="9" s="1"/>
  <c r="AI38" i="9" a="1"/>
  <c r="AI38" i="9" s="1"/>
  <c r="AE38" i="9" a="1"/>
  <c r="AE38" i="9" s="1"/>
  <c r="H38" i="10" s="1"/>
  <c r="AS69" i="9" a="1"/>
  <c r="AS69" i="9" s="1"/>
  <c r="E69" i="15" s="1"/>
  <c r="AQ69" i="9" a="1"/>
  <c r="AQ69" i="9" s="1"/>
  <c r="AO69" i="9" a="1"/>
  <c r="AO69" i="9" s="1"/>
  <c r="AM69" i="9" a="1"/>
  <c r="AM69" i="9" s="1"/>
  <c r="I69" i="10" s="1"/>
  <c r="S72" i="6" s="1"/>
  <c r="AR69" i="9" a="1"/>
  <c r="AR69" i="9" s="1"/>
  <c r="AP69" i="9" a="1"/>
  <c r="AP69" i="9" s="1"/>
  <c r="I69" i="14" s="1"/>
  <c r="AN69" i="9" a="1"/>
  <c r="AN69" i="9" s="1"/>
  <c r="ES69" i="9" a="1"/>
  <c r="ES69" i="9" s="1"/>
  <c r="K69" i="15" s="1"/>
  <c r="EQ69" i="9" a="1"/>
  <c r="EQ69" i="9" s="1"/>
  <c r="EO69" i="9" a="1"/>
  <c r="EO69" i="9" s="1"/>
  <c r="EM69" i="9" a="1"/>
  <c r="EM69" i="9" s="1"/>
  <c r="U69" i="10" s="1"/>
  <c r="J72" i="7" s="1"/>
  <c r="ER69" i="9" a="1"/>
  <c r="ER69" i="9" s="1"/>
  <c r="EP69" i="9" a="1"/>
  <c r="EP69" i="9" s="1"/>
  <c r="R69" i="14" s="1"/>
  <c r="EN69" i="9" a="1"/>
  <c r="EN69" i="9" s="1"/>
  <c r="AB69" i="9" a="1"/>
  <c r="AB69" i="9" s="1"/>
  <c r="Z69" i="9" a="1"/>
  <c r="Z69" i="9" s="1"/>
  <c r="F69" i="14" s="1"/>
  <c r="G69" i="14" s="1"/>
  <c r="X69" i="9" a="1"/>
  <c r="X69" i="9" s="1"/>
  <c r="AC69" i="9" a="1"/>
  <c r="AC69" i="9" s="1"/>
  <c r="C69" i="15" s="1"/>
  <c r="AA69" i="9" a="1"/>
  <c r="AA69" i="9" s="1"/>
  <c r="Y69" i="9" a="1"/>
  <c r="Y69" i="9" s="1"/>
  <c r="W69" i="9" a="1"/>
  <c r="W69" i="9" s="1"/>
  <c r="G69" i="10" s="1"/>
  <c r="FH69" i="9" a="1"/>
  <c r="FH69" i="9" s="1"/>
  <c r="FF69" i="9" a="1"/>
  <c r="FF69" i="9" s="1"/>
  <c r="AA69" i="14" s="1"/>
  <c r="FD69" i="9" a="1"/>
  <c r="FD69" i="9" s="1"/>
  <c r="FI69" i="9" a="1"/>
  <c r="FI69" i="9" s="1"/>
  <c r="L69" i="15" s="1"/>
  <c r="FG69" i="9" a="1"/>
  <c r="FG69" i="9" s="1"/>
  <c r="FE69" i="9" a="1"/>
  <c r="FE69" i="9" s="1"/>
  <c r="FC69" i="9" a="1"/>
  <c r="FC69" i="9" s="1"/>
  <c r="AZ69" i="9" a="1"/>
  <c r="AZ69" i="9" s="1"/>
  <c r="AX69" i="9" a="1"/>
  <c r="AX69" i="9" s="1"/>
  <c r="AV69" i="9" a="1"/>
  <c r="AV69" i="9" s="1"/>
  <c r="BA69" i="9" a="1"/>
  <c r="BA69" i="9" s="1"/>
  <c r="AY69" i="9" a="1"/>
  <c r="AY69" i="9" s="1"/>
  <c r="AW69" i="9" a="1"/>
  <c r="AW69" i="9" s="1"/>
  <c r="AU69" i="9" a="1"/>
  <c r="AU69" i="9" s="1"/>
  <c r="J69" i="10" s="1"/>
  <c r="GF69" i="9" a="1"/>
  <c r="GF69" i="9" s="1"/>
  <c r="GD69" i="9" a="1"/>
  <c r="GD69" i="9" s="1"/>
  <c r="AC69" i="14" s="1"/>
  <c r="AG69" i="14" s="1"/>
  <c r="GB69" i="9" a="1"/>
  <c r="GB69" i="9" s="1"/>
  <c r="GC69" i="9" a="1"/>
  <c r="GC69" i="9" s="1"/>
  <c r="GA69" i="9" a="1"/>
  <c r="GA69" i="9" s="1"/>
  <c r="Y69" i="10" s="1"/>
  <c r="AA72" i="8" s="1"/>
  <c r="GG69" i="9" a="1"/>
  <c r="GG69" i="9" s="1"/>
  <c r="M69" i="15" s="1"/>
  <c r="GE69" i="9" a="1"/>
  <c r="GE69" i="9" s="1"/>
  <c r="FQ65" i="9" a="1"/>
  <c r="FQ65" i="9" s="1"/>
  <c r="FO65" i="9" a="1"/>
  <c r="FO65" i="9" s="1"/>
  <c r="FM65" i="9" a="1"/>
  <c r="FM65" i="9" s="1"/>
  <c r="FK65" i="9" a="1"/>
  <c r="FK65" i="9" s="1"/>
  <c r="W65" i="10" s="1"/>
  <c r="FL65" i="9" a="1"/>
  <c r="FL65" i="9" s="1"/>
  <c r="FP65" i="9" a="1"/>
  <c r="FP65" i="9" s="1"/>
  <c r="FN65" i="9" a="1"/>
  <c r="FN65" i="9" s="1"/>
  <c r="BY65" i="9" a="1"/>
  <c r="BY65" i="9" s="1"/>
  <c r="BW65" i="9" a="1"/>
  <c r="BW65" i="9" s="1"/>
  <c r="BU65" i="9" a="1"/>
  <c r="BU65" i="9" s="1"/>
  <c r="BS65" i="9" a="1"/>
  <c r="BS65" i="9" s="1"/>
  <c r="M65" i="10" s="1"/>
  <c r="BX65" i="9" a="1"/>
  <c r="BX65" i="9" s="1"/>
  <c r="BV65" i="9" a="1"/>
  <c r="BV65" i="9" s="1"/>
  <c r="BT65" i="9" a="1"/>
  <c r="BT65" i="9" s="1"/>
  <c r="FY65" i="9" a="1"/>
  <c r="FY65" i="9" s="1"/>
  <c r="FW65" i="9" a="1"/>
  <c r="FW65" i="9" s="1"/>
  <c r="FU65" i="9" a="1"/>
  <c r="FU65" i="9" s="1"/>
  <c r="FS65" i="9" a="1"/>
  <c r="FS65" i="9" s="1"/>
  <c r="X65" i="10" s="1"/>
  <c r="FX65" i="9" a="1"/>
  <c r="FX65" i="9" s="1"/>
  <c r="FV65" i="9" a="1"/>
  <c r="FV65" i="9" s="1"/>
  <c r="FT65" i="9" a="1"/>
  <c r="FT65" i="9" s="1"/>
  <c r="BH65" i="9" a="1"/>
  <c r="BH65" i="9" s="1"/>
  <c r="BF65" i="9" a="1"/>
  <c r="BF65" i="9" s="1"/>
  <c r="BD65" i="9" a="1"/>
  <c r="BD65" i="9" s="1"/>
  <c r="BI65" i="9" a="1"/>
  <c r="BI65" i="9" s="1"/>
  <c r="BG65" i="9" a="1"/>
  <c r="BG65" i="9" s="1"/>
  <c r="BE65" i="9" a="1"/>
  <c r="BE65" i="9" s="1"/>
  <c r="BC65" i="9" a="1"/>
  <c r="BC65" i="9" s="1"/>
  <c r="K65" i="10" s="1"/>
  <c r="GN65" i="9" a="1"/>
  <c r="GN65" i="9" s="1"/>
  <c r="GL65" i="9" a="1"/>
  <c r="GL65" i="9" s="1"/>
  <c r="AD65" i="14" s="1"/>
  <c r="GJ65" i="9" a="1"/>
  <c r="GJ65" i="9" s="1"/>
  <c r="GO65" i="9" a="1"/>
  <c r="GO65" i="9" s="1"/>
  <c r="N65" i="15" s="1"/>
  <c r="GM65" i="9" a="1"/>
  <c r="GM65" i="9" s="1"/>
  <c r="GK65" i="9" a="1"/>
  <c r="GK65" i="9" s="1"/>
  <c r="GI65" i="9" a="1"/>
  <c r="GI65" i="9" s="1"/>
  <c r="Z65" i="10" s="1"/>
  <c r="AB68" i="8" s="1"/>
  <c r="CF65" i="9" a="1"/>
  <c r="CF65" i="9" s="1"/>
  <c r="CD65" i="9" a="1"/>
  <c r="CD65" i="9" s="1"/>
  <c r="CB65" i="9" a="1"/>
  <c r="CB65" i="9" s="1"/>
  <c r="CA65" i="9" a="1"/>
  <c r="CA65" i="9" s="1"/>
  <c r="N65" i="10" s="1"/>
  <c r="CG65" i="9" a="1"/>
  <c r="CG65" i="9" s="1"/>
  <c r="CE65" i="9" a="1"/>
  <c r="CE65" i="9" s="1"/>
  <c r="CC65" i="9" a="1"/>
  <c r="CC65" i="9" s="1"/>
  <c r="HL65" i="9" a="1"/>
  <c r="HL65" i="9" s="1"/>
  <c r="HJ65" i="9" a="1"/>
  <c r="HJ65" i="9" s="1"/>
  <c r="AH65" i="14" s="1"/>
  <c r="AJ65" i="14" s="1"/>
  <c r="HH65" i="9" a="1"/>
  <c r="HH65" i="9" s="1"/>
  <c r="HK65" i="9" a="1"/>
  <c r="HK65" i="9" s="1"/>
  <c r="HI65" i="9" a="1"/>
  <c r="HI65" i="9" s="1"/>
  <c r="HG65" i="9" a="1"/>
  <c r="HG65" i="9" s="1"/>
  <c r="AC65" i="10" s="1"/>
  <c r="AF68" i="8" s="1"/>
  <c r="AH68" i="8" s="1"/>
  <c r="HM65" i="9" a="1"/>
  <c r="HM65" i="9" s="1"/>
  <c r="Q65" i="15" s="1"/>
  <c r="M66" i="7"/>
  <c r="L61" i="9" a="1"/>
  <c r="L61" i="9" s="1"/>
  <c r="J61" i="9" a="1"/>
  <c r="J61" i="9" s="1"/>
  <c r="H61" i="9" a="1"/>
  <c r="H61" i="9" s="1"/>
  <c r="K61" i="9" a="1"/>
  <c r="K61" i="9" s="1"/>
  <c r="G61" i="9" a="1"/>
  <c r="G61" i="9" s="1"/>
  <c r="O114" i="12" s="1"/>
  <c r="K65" i="6" s="1"/>
  <c r="L65" i="6" s="1"/>
  <c r="M65" i="6" s="1"/>
  <c r="M61" i="9" a="1"/>
  <c r="M61" i="9" s="1"/>
  <c r="I61" i="9" a="1"/>
  <c r="I61" i="9" s="1"/>
  <c r="DL61" i="9" a="1"/>
  <c r="DL61" i="9" s="1"/>
  <c r="DJ61" i="9" a="1"/>
  <c r="DJ61" i="9" s="1"/>
  <c r="N61" i="14" s="1"/>
  <c r="DH61" i="9" a="1"/>
  <c r="DH61" i="9" s="1"/>
  <c r="DM61" i="9" a="1"/>
  <c r="DM61" i="9" s="1"/>
  <c r="G61" i="15" s="1"/>
  <c r="DI61" i="9" a="1"/>
  <c r="DI61" i="9" s="1"/>
  <c r="DK61" i="9" a="1"/>
  <c r="DK61" i="9" s="1"/>
  <c r="DG61" i="9" a="1"/>
  <c r="DG61" i="9" s="1"/>
  <c r="Q61" i="10" s="1"/>
  <c r="F64" i="7" s="1"/>
  <c r="L64" i="7" s="1"/>
  <c r="IJ61" i="9" a="1"/>
  <c r="IJ61" i="9" s="1"/>
  <c r="IH61" i="9" a="1"/>
  <c r="IH61" i="9" s="1"/>
  <c r="AL61" i="14" s="1"/>
  <c r="IF61" i="9" a="1"/>
  <c r="IF61" i="9" s="1"/>
  <c r="IK61" i="9" a="1"/>
  <c r="IK61" i="9" s="1"/>
  <c r="T61" i="15" s="1"/>
  <c r="IG61" i="9" a="1"/>
  <c r="IG61" i="9" s="1"/>
  <c r="II61" i="9" a="1"/>
  <c r="II61" i="9" s="1"/>
  <c r="IE61" i="9" a="1"/>
  <c r="IE61" i="9" s="1"/>
  <c r="AF61" i="10" s="1"/>
  <c r="AJ64" i="8" s="1"/>
  <c r="DT61" i="9" a="1"/>
  <c r="DT61" i="9" s="1"/>
  <c r="DR61" i="9" a="1"/>
  <c r="DR61" i="9" s="1"/>
  <c r="O61" i="14" s="1"/>
  <c r="DP61" i="9" a="1"/>
  <c r="DP61" i="9" s="1"/>
  <c r="DS61" i="9" a="1"/>
  <c r="DS61" i="9" s="1"/>
  <c r="DO61" i="9" a="1"/>
  <c r="DO61" i="9" s="1"/>
  <c r="R61" i="10" s="1"/>
  <c r="G64" i="7" s="1"/>
  <c r="M64" i="7" s="1"/>
  <c r="DU61" i="9" a="1"/>
  <c r="DU61" i="9" s="1"/>
  <c r="H61" i="15" s="1"/>
  <c r="DQ61" i="9" a="1"/>
  <c r="DQ61" i="9" s="1"/>
  <c r="IR61" i="9" a="1"/>
  <c r="IR61" i="9" s="1"/>
  <c r="IP61" i="9" a="1"/>
  <c r="IP61" i="9" s="1"/>
  <c r="AM61" i="14" s="1"/>
  <c r="IN61" i="9" a="1"/>
  <c r="IN61" i="9" s="1"/>
  <c r="IQ61" i="9" a="1"/>
  <c r="IQ61" i="9" s="1"/>
  <c r="IM61" i="9" a="1"/>
  <c r="IM61" i="9" s="1"/>
  <c r="AG61" i="10" s="1"/>
  <c r="AK64" i="8" s="1"/>
  <c r="IS61" i="9" a="1"/>
  <c r="IS61" i="9" s="1"/>
  <c r="U61" i="15" s="1"/>
  <c r="IO61" i="9" a="1"/>
  <c r="IO61" i="9" s="1"/>
  <c r="P63" i="7"/>
  <c r="V58" i="10"/>
  <c r="Y61" i="8"/>
  <c r="Z61" i="8" s="1"/>
  <c r="GN56" i="9" a="1"/>
  <c r="GN56" i="9" s="1"/>
  <c r="GL56" i="9" a="1"/>
  <c r="GL56" i="9" s="1"/>
  <c r="AD56" i="14" s="1"/>
  <c r="GJ56" i="9" a="1"/>
  <c r="GJ56" i="9" s="1"/>
  <c r="GO56" i="9" a="1"/>
  <c r="GO56" i="9" s="1"/>
  <c r="N56" i="15" s="1"/>
  <c r="GM56" i="9" a="1"/>
  <c r="GM56" i="9" s="1"/>
  <c r="GK56" i="9" a="1"/>
  <c r="GK56" i="9" s="1"/>
  <c r="GI56" i="9" a="1"/>
  <c r="GI56" i="9" s="1"/>
  <c r="Z56" i="10" s="1"/>
  <c r="AB59" i="8" s="1"/>
  <c r="BH56" i="9" a="1"/>
  <c r="BH56" i="9" s="1"/>
  <c r="BF56" i="9" a="1"/>
  <c r="BF56" i="9" s="1"/>
  <c r="BD56" i="9" a="1"/>
  <c r="BD56" i="9" s="1"/>
  <c r="BI56" i="9" a="1"/>
  <c r="BI56" i="9" s="1"/>
  <c r="BG56" i="9" a="1"/>
  <c r="BG56" i="9" s="1"/>
  <c r="BE56" i="9" a="1"/>
  <c r="BE56" i="9" s="1"/>
  <c r="BC56" i="9" a="1"/>
  <c r="BC56" i="9" s="1"/>
  <c r="K56" i="10" s="1"/>
  <c r="FP55" i="9" a="1"/>
  <c r="FP55" i="9" s="1"/>
  <c r="FN55" i="9" a="1"/>
  <c r="FN55" i="9" s="1"/>
  <c r="FL55" i="9" a="1"/>
  <c r="FL55" i="9" s="1"/>
  <c r="FQ55" i="9" a="1"/>
  <c r="FQ55" i="9" s="1"/>
  <c r="FO55" i="9" a="1"/>
  <c r="FO55" i="9" s="1"/>
  <c r="FM55" i="9" a="1"/>
  <c r="FM55" i="9" s="1"/>
  <c r="FK55" i="9" a="1"/>
  <c r="FK55" i="9" s="1"/>
  <c r="W55" i="10" s="1"/>
  <c r="AJ55" i="9" a="1"/>
  <c r="AJ55" i="9" s="1"/>
  <c r="AH55" i="9" a="1"/>
  <c r="AH55" i="9" s="1"/>
  <c r="H55" i="14" s="1"/>
  <c r="L55" i="14" s="1"/>
  <c r="AF55" i="9" a="1"/>
  <c r="AF55" i="9" s="1"/>
  <c r="AK55" i="9" a="1"/>
  <c r="AK55" i="9" s="1"/>
  <c r="D55" i="15" s="1"/>
  <c r="AI55" i="9" a="1"/>
  <c r="AI55" i="9" s="1"/>
  <c r="AG55" i="9" a="1"/>
  <c r="AG55" i="9" s="1"/>
  <c r="AE55" i="9" a="1"/>
  <c r="AE55" i="9" s="1"/>
  <c r="H55" i="10" s="1"/>
  <c r="EB52" i="9" a="1"/>
  <c r="EB52" i="9" s="1"/>
  <c r="DD52" i="9" s="1"/>
  <c r="DZ52" i="9" a="1"/>
  <c r="DZ52" i="9" s="1"/>
  <c r="DX52" i="9" a="1"/>
  <c r="DX52" i="9" s="1"/>
  <c r="CZ52" i="9" s="1"/>
  <c r="EC52" i="9" a="1"/>
  <c r="EC52" i="9" s="1"/>
  <c r="EA52" i="9" a="1"/>
  <c r="EA52" i="9" s="1"/>
  <c r="DC52" i="9" s="1"/>
  <c r="DY52" i="9" a="1"/>
  <c r="DY52" i="9" s="1"/>
  <c r="DA52" i="9" s="1"/>
  <c r="DW52" i="9" a="1"/>
  <c r="DW52" i="9" s="1"/>
  <c r="IB51" i="9" a="1"/>
  <c r="IB51" i="9" s="1"/>
  <c r="HZ51" i="9" a="1"/>
  <c r="HZ51" i="9" s="1"/>
  <c r="AK51" i="14" s="1"/>
  <c r="AN51" i="14" s="1"/>
  <c r="HX51" i="9" a="1"/>
  <c r="HX51" i="9" s="1"/>
  <c r="IC51" i="9" a="1"/>
  <c r="IC51" i="9" s="1"/>
  <c r="S51" i="15" s="1"/>
  <c r="IA51" i="9" a="1"/>
  <c r="IA51" i="9" s="1"/>
  <c r="HY51" i="9" a="1"/>
  <c r="HY51" i="9" s="1"/>
  <c r="HW51" i="9" a="1"/>
  <c r="HW51" i="9" s="1"/>
  <c r="AE51" i="10" s="1"/>
  <c r="AI54" i="8" s="1"/>
  <c r="AL54" i="8" s="1"/>
  <c r="CV51" i="9" a="1"/>
  <c r="CV51" i="9" s="1"/>
  <c r="CT51" i="9" a="1"/>
  <c r="CT51" i="9" s="1"/>
  <c r="CR51" i="9" a="1"/>
  <c r="CR51" i="9" s="1"/>
  <c r="CW51" i="9" a="1"/>
  <c r="CW51" i="9" s="1"/>
  <c r="CU51" i="9" a="1"/>
  <c r="CU51" i="9" s="1"/>
  <c r="CS51" i="9" a="1"/>
  <c r="CS51" i="9" s="1"/>
  <c r="CQ51" i="9" a="1"/>
  <c r="CQ51" i="9" s="1"/>
  <c r="P51" i="10" s="1"/>
  <c r="GV47" i="9" a="1"/>
  <c r="GV47" i="9" s="1"/>
  <c r="GT47" i="9" a="1"/>
  <c r="GT47" i="9" s="1"/>
  <c r="AE47" i="14" s="1"/>
  <c r="GR47" i="9" a="1"/>
  <c r="GR47" i="9" s="1"/>
  <c r="GW47" i="9" a="1"/>
  <c r="GW47" i="9" s="1"/>
  <c r="O47" i="15" s="1"/>
  <c r="GU47" i="9" a="1"/>
  <c r="GU47" i="9" s="1"/>
  <c r="GS47" i="9" a="1"/>
  <c r="GS47" i="9" s="1"/>
  <c r="GQ47" i="9" a="1"/>
  <c r="GQ47" i="9" s="1"/>
  <c r="AA47" i="10" s="1"/>
  <c r="AC50" i="8" s="1"/>
  <c r="BP47" i="9" a="1"/>
  <c r="BP47" i="9" s="1"/>
  <c r="BN47" i="9" a="1"/>
  <c r="BN47" i="9" s="1"/>
  <c r="J47" i="14" s="1"/>
  <c r="K47" i="14" s="1"/>
  <c r="BL47" i="9" a="1"/>
  <c r="BL47" i="9" s="1"/>
  <c r="BQ47" i="9" a="1"/>
  <c r="BQ47" i="9" s="1"/>
  <c r="F47" i="15" s="1"/>
  <c r="BO47" i="9" a="1"/>
  <c r="BO47" i="9" s="1"/>
  <c r="BM47" i="9" a="1"/>
  <c r="BM47" i="9" s="1"/>
  <c r="BK47" i="9" a="1"/>
  <c r="BK47" i="9" s="1"/>
  <c r="L47" i="10" s="1"/>
  <c r="FP43" i="9" a="1"/>
  <c r="FP43" i="9" s="1"/>
  <c r="FN43" i="9" a="1"/>
  <c r="FN43" i="9" s="1"/>
  <c r="FL43" i="9" a="1"/>
  <c r="FL43" i="9" s="1"/>
  <c r="FQ43" i="9" a="1"/>
  <c r="FQ43" i="9" s="1"/>
  <c r="FO43" i="9" a="1"/>
  <c r="FO43" i="9" s="1"/>
  <c r="FM43" i="9" a="1"/>
  <c r="FM43" i="9" s="1"/>
  <c r="FK43" i="9" a="1"/>
  <c r="FK43" i="9" s="1"/>
  <c r="W43" i="10" s="1"/>
  <c r="AJ43" i="9" a="1"/>
  <c r="AJ43" i="9" s="1"/>
  <c r="AH43" i="9" a="1"/>
  <c r="AH43" i="9" s="1"/>
  <c r="H43" i="14" s="1"/>
  <c r="L43" i="14" s="1"/>
  <c r="AF43" i="9" a="1"/>
  <c r="AF43" i="9" s="1"/>
  <c r="AK43" i="9" a="1"/>
  <c r="AK43" i="9" s="1"/>
  <c r="D43" i="15" s="1"/>
  <c r="AI43" i="9" a="1"/>
  <c r="AI43" i="9" s="1"/>
  <c r="AG43" i="9" a="1"/>
  <c r="AG43" i="9" s="1"/>
  <c r="AE43" i="9" a="1"/>
  <c r="AE43" i="9" s="1"/>
  <c r="H43" i="10" s="1"/>
  <c r="G70" i="6"/>
  <c r="H70" i="6" s="1"/>
  <c r="I70" i="6" s="1"/>
  <c r="F70" i="6"/>
  <c r="V66" i="10"/>
  <c r="Y69" i="8"/>
  <c r="Z69" i="8" s="1"/>
  <c r="W64" i="6"/>
  <c r="X64" i="6"/>
  <c r="Y64" i="6" s="1"/>
  <c r="AN60" i="14"/>
  <c r="O63" i="6"/>
  <c r="P63" i="6"/>
  <c r="Q63" i="6" s="1"/>
  <c r="R63" i="6" s="1"/>
  <c r="T63" i="6"/>
  <c r="U63" i="6" s="1"/>
  <c r="V63" i="6" s="1"/>
  <c r="AB58" i="14"/>
  <c r="Z58" i="14" s="1"/>
  <c r="S58" i="14" s="1"/>
  <c r="K61" i="6"/>
  <c r="L61" i="6" s="1"/>
  <c r="J61" i="6"/>
  <c r="I57" i="15"/>
  <c r="DE57" i="9"/>
  <c r="GW56" i="9" a="1"/>
  <c r="GW56" i="9" s="1"/>
  <c r="O56" i="15" s="1"/>
  <c r="GU56" i="9" a="1"/>
  <c r="GU56" i="9" s="1"/>
  <c r="GS56" i="9" a="1"/>
  <c r="GS56" i="9" s="1"/>
  <c r="GV56" i="9" a="1"/>
  <c r="GV56" i="9" s="1"/>
  <c r="GQ56" i="9" a="1"/>
  <c r="GQ56" i="9" s="1"/>
  <c r="AA56" i="10" s="1"/>
  <c r="AC59" i="8" s="1"/>
  <c r="GR56" i="9" a="1"/>
  <c r="GR56" i="9" s="1"/>
  <c r="GT56" i="9" a="1"/>
  <c r="GT56" i="9" s="1"/>
  <c r="AE56" i="14" s="1"/>
  <c r="BQ56" i="9" a="1"/>
  <c r="BQ56" i="9" s="1"/>
  <c r="F56" i="15" s="1"/>
  <c r="BO56" i="9" a="1"/>
  <c r="BO56" i="9" s="1"/>
  <c r="BM56" i="9" a="1"/>
  <c r="BM56" i="9" s="1"/>
  <c r="BK56" i="9" a="1"/>
  <c r="BK56" i="9" s="1"/>
  <c r="L56" i="10" s="1"/>
  <c r="BP56" i="9" a="1"/>
  <c r="BP56" i="9" s="1"/>
  <c r="BN56" i="9" a="1"/>
  <c r="BN56" i="9" s="1"/>
  <c r="J56" i="14" s="1"/>
  <c r="K56" i="14" s="1"/>
  <c r="BL56" i="9" a="1"/>
  <c r="BL56" i="9" s="1"/>
  <c r="C59" i="8"/>
  <c r="C59" i="7"/>
  <c r="C59" i="6"/>
  <c r="C58" i="3"/>
  <c r="AG54" i="14"/>
  <c r="FQ52" i="9" a="1"/>
  <c r="FQ52" i="9" s="1"/>
  <c r="FO52" i="9" a="1"/>
  <c r="FO52" i="9" s="1"/>
  <c r="FM52" i="9" a="1"/>
  <c r="FM52" i="9" s="1"/>
  <c r="FK52" i="9" a="1"/>
  <c r="FK52" i="9" s="1"/>
  <c r="W52" i="10" s="1"/>
  <c r="FP52" i="9" a="1"/>
  <c r="FP52" i="9" s="1"/>
  <c r="FN52" i="9" a="1"/>
  <c r="FN52" i="9" s="1"/>
  <c r="FL52" i="9" a="1"/>
  <c r="FL52" i="9" s="1"/>
  <c r="AK52" i="9" a="1"/>
  <c r="AK52" i="9" s="1"/>
  <c r="D52" i="15" s="1"/>
  <c r="AI52" i="9" a="1"/>
  <c r="AI52" i="9" s="1"/>
  <c r="AG52" i="9" a="1"/>
  <c r="AG52" i="9" s="1"/>
  <c r="AE52" i="9" a="1"/>
  <c r="AE52" i="9" s="1"/>
  <c r="H52" i="10" s="1"/>
  <c r="AJ52" i="9" a="1"/>
  <c r="AJ52" i="9" s="1"/>
  <c r="AH52" i="9" a="1"/>
  <c r="AH52" i="9" s="1"/>
  <c r="H52" i="14" s="1"/>
  <c r="L52" i="14" s="1"/>
  <c r="D52" i="14" s="1"/>
  <c r="AF52" i="9" a="1"/>
  <c r="AF52" i="9" s="1"/>
  <c r="L71" i="7"/>
  <c r="AH70" i="8"/>
  <c r="AE70" i="8"/>
  <c r="AM70" i="8" s="1"/>
  <c r="M70" i="7"/>
  <c r="S66" i="10"/>
  <c r="H69" i="7" s="1"/>
  <c r="CY66" i="9"/>
  <c r="AK65" i="9" a="1"/>
  <c r="AK65" i="9" s="1"/>
  <c r="D65" i="15" s="1"/>
  <c r="AI65" i="9" a="1"/>
  <c r="AI65" i="9" s="1"/>
  <c r="AG65" i="9" a="1"/>
  <c r="AG65" i="9" s="1"/>
  <c r="AE65" i="9" a="1"/>
  <c r="AE65" i="9" s="1"/>
  <c r="H65" i="10" s="1"/>
  <c r="AJ65" i="9" a="1"/>
  <c r="AJ65" i="9" s="1"/>
  <c r="AH65" i="9" a="1"/>
  <c r="AH65" i="9" s="1"/>
  <c r="H65" i="14" s="1"/>
  <c r="AF65" i="9" a="1"/>
  <c r="AF65" i="9" s="1"/>
  <c r="G66" i="6"/>
  <c r="H66" i="6" s="1"/>
  <c r="F66" i="6"/>
  <c r="S62" i="10"/>
  <c r="H65" i="7" s="1"/>
  <c r="CY62" i="9"/>
  <c r="CO61" i="9" a="1"/>
  <c r="CO61" i="9" s="1"/>
  <c r="CM61" i="9" a="1"/>
  <c r="CM61" i="9" s="1"/>
  <c r="CK61" i="9" a="1"/>
  <c r="CK61" i="9" s="1"/>
  <c r="CI61" i="9" a="1"/>
  <c r="CI61" i="9" s="1"/>
  <c r="O61" i="10" s="1"/>
  <c r="CN61" i="9" a="1"/>
  <c r="CN61" i="9" s="1"/>
  <c r="CJ61" i="9" a="1"/>
  <c r="CJ61" i="9" s="1"/>
  <c r="CL61" i="9" a="1"/>
  <c r="CL61" i="9" s="1"/>
  <c r="AS60" i="9" a="1"/>
  <c r="AS60" i="9" s="1"/>
  <c r="E60" i="15" s="1"/>
  <c r="AQ60" i="9" a="1"/>
  <c r="AQ60" i="9" s="1"/>
  <c r="AO60" i="9" a="1"/>
  <c r="AO60" i="9" s="1"/>
  <c r="AM60" i="9" a="1"/>
  <c r="AM60" i="9" s="1"/>
  <c r="I60" i="10" s="1"/>
  <c r="S63" i="6" s="1"/>
  <c r="AR60" i="9" a="1"/>
  <c r="AR60" i="9" s="1"/>
  <c r="AN60" i="9" a="1"/>
  <c r="AN60" i="9" s="1"/>
  <c r="AP60" i="9" a="1"/>
  <c r="AP60" i="9" s="1"/>
  <c r="I60" i="14" s="1"/>
  <c r="IS55" i="9" a="1"/>
  <c r="IS55" i="9" s="1"/>
  <c r="U55" i="15" s="1"/>
  <c r="IQ55" i="9" a="1"/>
  <c r="IQ55" i="9" s="1"/>
  <c r="IO55" i="9" a="1"/>
  <c r="IO55" i="9" s="1"/>
  <c r="IM55" i="9" a="1"/>
  <c r="IM55" i="9" s="1"/>
  <c r="AG55" i="10" s="1"/>
  <c r="AK58" i="8" s="1"/>
  <c r="IR55" i="9" a="1"/>
  <c r="IR55" i="9" s="1"/>
  <c r="IP55" i="9" a="1"/>
  <c r="IP55" i="9" s="1"/>
  <c r="AM55" i="14" s="1"/>
  <c r="IN55" i="9" a="1"/>
  <c r="IN55" i="9" s="1"/>
  <c r="DU55" i="9" a="1"/>
  <c r="DU55" i="9" s="1"/>
  <c r="H55" i="15" s="1"/>
  <c r="DS55" i="9" a="1"/>
  <c r="DS55" i="9" s="1"/>
  <c r="DQ55" i="9" a="1"/>
  <c r="DQ55" i="9" s="1"/>
  <c r="DO55" i="9" a="1"/>
  <c r="DO55" i="9" s="1"/>
  <c r="R55" i="10" s="1"/>
  <c r="G58" i="7" s="1"/>
  <c r="M58" i="7" s="1"/>
  <c r="DT55" i="9" a="1"/>
  <c r="DT55" i="9" s="1"/>
  <c r="DR55" i="9" a="1"/>
  <c r="DR55" i="9" s="1"/>
  <c r="O55" i="14" s="1"/>
  <c r="DP55" i="9" a="1"/>
  <c r="DP55" i="9" s="1"/>
  <c r="HU54" i="9" a="1"/>
  <c r="HU54" i="9" s="1"/>
  <c r="R54" i="15" s="1"/>
  <c r="HS54" i="9" a="1"/>
  <c r="HS54" i="9" s="1"/>
  <c r="HQ54" i="9" a="1"/>
  <c r="HQ54" i="9" s="1"/>
  <c r="HO54" i="9" a="1"/>
  <c r="HO54" i="9" s="1"/>
  <c r="AD54" i="10" s="1"/>
  <c r="AG57" i="8" s="1"/>
  <c r="AH57" i="8" s="1"/>
  <c r="HT54" i="9" a="1"/>
  <c r="HT54" i="9" s="1"/>
  <c r="HR54" i="9" a="1"/>
  <c r="HR54" i="9" s="1"/>
  <c r="AI54" i="14" s="1"/>
  <c r="AJ54" i="14" s="1"/>
  <c r="AB54" i="14" s="1"/>
  <c r="HP54" i="9" a="1"/>
  <c r="HP54" i="9" s="1"/>
  <c r="CO54" i="9" a="1"/>
  <c r="CO54" i="9" s="1"/>
  <c r="CM54" i="9" a="1"/>
  <c r="CM54" i="9" s="1"/>
  <c r="CK54" i="9" a="1"/>
  <c r="CK54" i="9" s="1"/>
  <c r="CI54" i="9" a="1"/>
  <c r="CI54" i="9" s="1"/>
  <c r="O54" i="10" s="1"/>
  <c r="CN54" i="9" a="1"/>
  <c r="CN54" i="9" s="1"/>
  <c r="CL54" i="9" a="1"/>
  <c r="CL54" i="9" s="1"/>
  <c r="CJ54" i="9" a="1"/>
  <c r="CJ54" i="9" s="1"/>
  <c r="GW53" i="9" a="1"/>
  <c r="GW53" i="9" s="1"/>
  <c r="O53" i="15" s="1"/>
  <c r="GU53" i="9" a="1"/>
  <c r="GU53" i="9" s="1"/>
  <c r="GS53" i="9" a="1"/>
  <c r="GS53" i="9" s="1"/>
  <c r="GQ53" i="9" a="1"/>
  <c r="GQ53" i="9" s="1"/>
  <c r="AA53" i="10" s="1"/>
  <c r="AC56" i="8" s="1"/>
  <c r="AE56" i="8" s="1"/>
  <c r="AM56" i="8" s="1"/>
  <c r="GV53" i="9" a="1"/>
  <c r="GV53" i="9" s="1"/>
  <c r="GT53" i="9" a="1"/>
  <c r="GT53" i="9" s="1"/>
  <c r="AE53" i="14" s="1"/>
  <c r="AG53" i="14" s="1"/>
  <c r="GR53" i="9" a="1"/>
  <c r="GR53" i="9" s="1"/>
  <c r="BQ53" i="9" a="1"/>
  <c r="BQ53" i="9" s="1"/>
  <c r="F53" i="15" s="1"/>
  <c r="BO53" i="9" a="1"/>
  <c r="BO53" i="9" s="1"/>
  <c r="BM53" i="9" a="1"/>
  <c r="BM53" i="9" s="1"/>
  <c r="BK53" i="9" a="1"/>
  <c r="BK53" i="9" s="1"/>
  <c r="L53" i="10" s="1"/>
  <c r="BP53" i="9" a="1"/>
  <c r="BP53" i="9" s="1"/>
  <c r="BN53" i="9" a="1"/>
  <c r="BN53" i="9" s="1"/>
  <c r="J53" i="14" s="1"/>
  <c r="K53" i="14" s="1"/>
  <c r="BL53" i="9" a="1"/>
  <c r="BL53" i="9" s="1"/>
  <c r="FY52" i="9" a="1"/>
  <c r="FY52" i="9" s="1"/>
  <c r="FW52" i="9" a="1"/>
  <c r="FW52" i="9" s="1"/>
  <c r="FU52" i="9" a="1"/>
  <c r="FU52" i="9" s="1"/>
  <c r="FS52" i="9" a="1"/>
  <c r="FS52" i="9" s="1"/>
  <c r="X52" i="10" s="1"/>
  <c r="FX52" i="9" a="1"/>
  <c r="FX52" i="9" s="1"/>
  <c r="FV52" i="9" a="1"/>
  <c r="FV52" i="9" s="1"/>
  <c r="FT52" i="9" a="1"/>
  <c r="FT52" i="9" s="1"/>
  <c r="BY52" i="9" a="1"/>
  <c r="BY52" i="9" s="1"/>
  <c r="BW52" i="9" a="1"/>
  <c r="BW52" i="9" s="1"/>
  <c r="BU52" i="9" a="1"/>
  <c r="BU52" i="9" s="1"/>
  <c r="BS52" i="9" a="1"/>
  <c r="BS52" i="9" s="1"/>
  <c r="M52" i="10" s="1"/>
  <c r="BX52" i="9" a="1"/>
  <c r="BX52" i="9" s="1"/>
  <c r="BV52" i="9" a="1"/>
  <c r="BV52" i="9" s="1"/>
  <c r="BT52" i="9" a="1"/>
  <c r="BT52" i="9" s="1"/>
  <c r="HM51" i="9" a="1"/>
  <c r="HM51" i="9" s="1"/>
  <c r="Q51" i="15" s="1"/>
  <c r="HK51" i="9" a="1"/>
  <c r="HK51" i="9" s="1"/>
  <c r="HI51" i="9" a="1"/>
  <c r="HI51" i="9" s="1"/>
  <c r="HG51" i="9" a="1"/>
  <c r="HG51" i="9" s="1"/>
  <c r="AC51" i="10" s="1"/>
  <c r="AF54" i="8" s="1"/>
  <c r="AH54" i="8" s="1"/>
  <c r="HL51" i="9" a="1"/>
  <c r="HL51" i="9" s="1"/>
  <c r="HJ51" i="9" a="1"/>
  <c r="HJ51" i="9" s="1"/>
  <c r="AH51" i="14" s="1"/>
  <c r="AJ51" i="14" s="1"/>
  <c r="HH51" i="9" a="1"/>
  <c r="HH51" i="9" s="1"/>
  <c r="CG51" i="9" a="1"/>
  <c r="CG51" i="9" s="1"/>
  <c r="CE51" i="9" a="1"/>
  <c r="CE51" i="9" s="1"/>
  <c r="CC51" i="9" a="1"/>
  <c r="CC51" i="9" s="1"/>
  <c r="CA51" i="9" a="1"/>
  <c r="CA51" i="9" s="1"/>
  <c r="N51" i="10" s="1"/>
  <c r="CF51" i="9" a="1"/>
  <c r="CF51" i="9" s="1"/>
  <c r="CD51" i="9" a="1"/>
  <c r="CD51" i="9" s="1"/>
  <c r="CB51" i="9" a="1"/>
  <c r="CB51" i="9" s="1"/>
  <c r="GO50" i="9" a="1"/>
  <c r="GO50" i="9" s="1"/>
  <c r="N50" i="15" s="1"/>
  <c r="GM50" i="9" a="1"/>
  <c r="GM50" i="9" s="1"/>
  <c r="GK50" i="9" a="1"/>
  <c r="GK50" i="9" s="1"/>
  <c r="GI50" i="9" a="1"/>
  <c r="GI50" i="9" s="1"/>
  <c r="Z50" i="10" s="1"/>
  <c r="AB53" i="8" s="1"/>
  <c r="AE53" i="8" s="1"/>
  <c r="AM53" i="8" s="1"/>
  <c r="GN50" i="9" a="1"/>
  <c r="GN50" i="9" s="1"/>
  <c r="GL50" i="9" a="1"/>
  <c r="GL50" i="9" s="1"/>
  <c r="AD50" i="14" s="1"/>
  <c r="AG50" i="14" s="1"/>
  <c r="GJ50" i="9" a="1"/>
  <c r="GJ50" i="9" s="1"/>
  <c r="BI50" i="9" a="1"/>
  <c r="BI50" i="9" s="1"/>
  <c r="BG50" i="9" a="1"/>
  <c r="BG50" i="9" s="1"/>
  <c r="BE50" i="9" a="1"/>
  <c r="BE50" i="9" s="1"/>
  <c r="BC50" i="9" a="1"/>
  <c r="BC50" i="9" s="1"/>
  <c r="K50" i="10" s="1"/>
  <c r="BH50" i="9" a="1"/>
  <c r="BH50" i="9" s="1"/>
  <c r="BF50" i="9" a="1"/>
  <c r="BF50" i="9" s="1"/>
  <c r="BD50" i="9" a="1"/>
  <c r="BD50" i="9" s="1"/>
  <c r="FQ49" i="9" a="1"/>
  <c r="FQ49" i="9" s="1"/>
  <c r="FO49" i="9" a="1"/>
  <c r="FO49" i="9" s="1"/>
  <c r="FM49" i="9" a="1"/>
  <c r="FM49" i="9" s="1"/>
  <c r="FK49" i="9" a="1"/>
  <c r="FK49" i="9" s="1"/>
  <c r="W49" i="10" s="1"/>
  <c r="FP49" i="9" a="1"/>
  <c r="FP49" i="9" s="1"/>
  <c r="FN49" i="9" a="1"/>
  <c r="FN49" i="9" s="1"/>
  <c r="FL49" i="9" a="1"/>
  <c r="FL49" i="9" s="1"/>
  <c r="AK49" i="9" a="1"/>
  <c r="AK49" i="9" s="1"/>
  <c r="D49" i="15" s="1"/>
  <c r="V49" i="15" s="1"/>
  <c r="G49" i="11" s="1"/>
  <c r="D49" i="11" s="1"/>
  <c r="AI49" i="9" a="1"/>
  <c r="AI49" i="9" s="1"/>
  <c r="AG49" i="9" a="1"/>
  <c r="AG49" i="9" s="1"/>
  <c r="AE49" i="9" a="1"/>
  <c r="AE49" i="9" s="1"/>
  <c r="H49" i="10" s="1"/>
  <c r="AJ49" i="9" a="1"/>
  <c r="AJ49" i="9" s="1"/>
  <c r="AH49" i="9" a="1"/>
  <c r="AH49" i="9" s="1"/>
  <c r="H49" i="14" s="1"/>
  <c r="L49" i="14" s="1"/>
  <c r="D49" i="14" s="1"/>
  <c r="AF49" i="9" a="1"/>
  <c r="AF49" i="9" s="1"/>
  <c r="G52" i="6"/>
  <c r="H52" i="6" s="1"/>
  <c r="F52" i="6"/>
  <c r="FA47" i="9" a="1"/>
  <c r="FA47" i="9" s="1"/>
  <c r="EY47" i="9" a="1"/>
  <c r="EY47" i="9" s="1"/>
  <c r="EW47" i="9" a="1"/>
  <c r="EW47" i="9" s="1"/>
  <c r="EU47" i="9" a="1"/>
  <c r="EU47" i="9" s="1"/>
  <c r="J89" i="12" s="1"/>
  <c r="Q50" i="8" s="1"/>
  <c r="R50" i="8" s="1"/>
  <c r="X50" i="8" s="1"/>
  <c r="S49" i="3" s="1"/>
  <c r="EZ47" i="9" a="1"/>
  <c r="EZ47" i="9" s="1"/>
  <c r="EX47" i="9" a="1"/>
  <c r="EX47" i="9" s="1"/>
  <c r="W47" i="14" s="1"/>
  <c r="X47" i="14" s="1"/>
  <c r="T47" i="14" s="1"/>
  <c r="EV47" i="9" a="1"/>
  <c r="EV47" i="9" s="1"/>
  <c r="U47" i="9" a="1"/>
  <c r="U47" i="9" s="1"/>
  <c r="B47" i="15" s="1"/>
  <c r="S47" i="9" a="1"/>
  <c r="S47" i="9" s="1"/>
  <c r="Q47" i="9" a="1"/>
  <c r="Q47" i="9" s="1"/>
  <c r="O47" i="9" a="1"/>
  <c r="O47" i="9" s="1"/>
  <c r="F47" i="10" s="1"/>
  <c r="T47" i="9" a="1"/>
  <c r="T47" i="9" s="1"/>
  <c r="R47" i="9" a="1"/>
  <c r="R47" i="9" s="1"/>
  <c r="E47" i="14" s="1"/>
  <c r="P47" i="9" a="1"/>
  <c r="P47" i="9" s="1"/>
  <c r="EC46" i="9" a="1"/>
  <c r="EC46" i="9" s="1"/>
  <c r="EA46" i="9" a="1"/>
  <c r="EA46" i="9" s="1"/>
  <c r="DC46" i="9" s="1"/>
  <c r="DY46" i="9" a="1"/>
  <c r="DY46" i="9" s="1"/>
  <c r="DA46" i="9" s="1"/>
  <c r="DW46" i="9" a="1"/>
  <c r="DW46" i="9" s="1"/>
  <c r="EB46" i="9" a="1"/>
  <c r="EB46" i="9" s="1"/>
  <c r="DD46" i="9" s="1"/>
  <c r="DZ46" i="9" a="1"/>
  <c r="DZ46" i="9" s="1"/>
  <c r="DX46" i="9" a="1"/>
  <c r="DX46" i="9" s="1"/>
  <c r="CZ46" i="9" s="1"/>
  <c r="L49" i="7"/>
  <c r="IC45" i="9" a="1"/>
  <c r="IC45" i="9" s="1"/>
  <c r="S45" i="15" s="1"/>
  <c r="IA45" i="9" a="1"/>
  <c r="IA45" i="9" s="1"/>
  <c r="HY45" i="9" a="1"/>
  <c r="HY45" i="9" s="1"/>
  <c r="HW45" i="9" a="1"/>
  <c r="HW45" i="9" s="1"/>
  <c r="AE45" i="10" s="1"/>
  <c r="AI48" i="8" s="1"/>
  <c r="AL48" i="8" s="1"/>
  <c r="IB45" i="9" a="1"/>
  <c r="IB45" i="9" s="1"/>
  <c r="HZ45" i="9" a="1"/>
  <c r="HZ45" i="9" s="1"/>
  <c r="AK45" i="14" s="1"/>
  <c r="AN45" i="14" s="1"/>
  <c r="AB45" i="14" s="1"/>
  <c r="Z45" i="14" s="1"/>
  <c r="HX45" i="9" a="1"/>
  <c r="HX45" i="9" s="1"/>
  <c r="CW45" i="9" a="1"/>
  <c r="CW45" i="9" s="1"/>
  <c r="CU45" i="9" a="1"/>
  <c r="CU45" i="9" s="1"/>
  <c r="CS45" i="9" a="1"/>
  <c r="CS45" i="9" s="1"/>
  <c r="CQ45" i="9" a="1"/>
  <c r="CQ45" i="9" s="1"/>
  <c r="P45" i="10" s="1"/>
  <c r="CV45" i="9" a="1"/>
  <c r="CV45" i="9" s="1"/>
  <c r="CT45" i="9" a="1"/>
  <c r="CT45" i="9" s="1"/>
  <c r="CR45" i="9" a="1"/>
  <c r="CR45" i="9" s="1"/>
  <c r="HM43" i="9" a="1"/>
  <c r="HM43" i="9" s="1"/>
  <c r="Q43" i="15" s="1"/>
  <c r="HK43" i="9" a="1"/>
  <c r="HK43" i="9" s="1"/>
  <c r="HI43" i="9" a="1"/>
  <c r="HI43" i="9" s="1"/>
  <c r="HG43" i="9" a="1"/>
  <c r="HG43" i="9" s="1"/>
  <c r="AC43" i="10" s="1"/>
  <c r="AF46" i="8" s="1"/>
  <c r="AH46" i="8" s="1"/>
  <c r="HL43" i="9" a="1"/>
  <c r="HL43" i="9" s="1"/>
  <c r="HJ43" i="9" a="1"/>
  <c r="HJ43" i="9" s="1"/>
  <c r="AH43" i="14" s="1"/>
  <c r="AJ43" i="14" s="1"/>
  <c r="HH43" i="9" a="1"/>
  <c r="HH43" i="9" s="1"/>
  <c r="CG43" i="9" a="1"/>
  <c r="CG43" i="9" s="1"/>
  <c r="CE43" i="9" a="1"/>
  <c r="CE43" i="9" s="1"/>
  <c r="CC43" i="9" a="1"/>
  <c r="CC43" i="9" s="1"/>
  <c r="CA43" i="9" a="1"/>
  <c r="CA43" i="9" s="1"/>
  <c r="N43" i="10" s="1"/>
  <c r="CF43" i="9" a="1"/>
  <c r="CF43" i="9" s="1"/>
  <c r="CD43" i="9" a="1"/>
  <c r="CD43" i="9" s="1"/>
  <c r="CB43" i="9" a="1"/>
  <c r="CB43" i="9" s="1"/>
  <c r="GO42" i="9" a="1"/>
  <c r="GO42" i="9" s="1"/>
  <c r="N42" i="15" s="1"/>
  <c r="GM42" i="9" a="1"/>
  <c r="GM42" i="9" s="1"/>
  <c r="GK42" i="9" a="1"/>
  <c r="GK42" i="9" s="1"/>
  <c r="GI42" i="9" a="1"/>
  <c r="GI42" i="9" s="1"/>
  <c r="Z42" i="10" s="1"/>
  <c r="AB45" i="8" s="1"/>
  <c r="AE45" i="8" s="1"/>
  <c r="AM45" i="8" s="1"/>
  <c r="GN42" i="9" a="1"/>
  <c r="GN42" i="9" s="1"/>
  <c r="GL42" i="9" a="1"/>
  <c r="GL42" i="9" s="1"/>
  <c r="AD42" i="14" s="1"/>
  <c r="AG42" i="14" s="1"/>
  <c r="GJ42" i="9" a="1"/>
  <c r="GJ42" i="9" s="1"/>
  <c r="BI42" i="9" a="1"/>
  <c r="BI42" i="9" s="1"/>
  <c r="BG42" i="9" a="1"/>
  <c r="BG42" i="9" s="1"/>
  <c r="BE42" i="9" a="1"/>
  <c r="BE42" i="9" s="1"/>
  <c r="BC42" i="9" a="1"/>
  <c r="BC42" i="9" s="1"/>
  <c r="K42" i="10" s="1"/>
  <c r="BH42" i="9" a="1"/>
  <c r="BH42" i="9" s="1"/>
  <c r="BF42" i="9" a="1"/>
  <c r="BF42" i="9" s="1"/>
  <c r="BD42" i="9" a="1"/>
  <c r="BD42" i="9" s="1"/>
  <c r="FQ41" i="9" a="1"/>
  <c r="FQ41" i="9" s="1"/>
  <c r="FO41" i="9" a="1"/>
  <c r="FO41" i="9" s="1"/>
  <c r="FM41" i="9" a="1"/>
  <c r="FM41" i="9" s="1"/>
  <c r="FK41" i="9" a="1"/>
  <c r="FK41" i="9" s="1"/>
  <c r="W41" i="10" s="1"/>
  <c r="FP41" i="9" a="1"/>
  <c r="FP41" i="9" s="1"/>
  <c r="FN41" i="9" a="1"/>
  <c r="FN41" i="9" s="1"/>
  <c r="FL41" i="9" a="1"/>
  <c r="FL41" i="9" s="1"/>
  <c r="AJ41" i="9" a="1"/>
  <c r="AJ41" i="9" s="1"/>
  <c r="AH41" i="9" a="1"/>
  <c r="AH41" i="9" s="1"/>
  <c r="H41" i="14" s="1"/>
  <c r="L41" i="14" s="1"/>
  <c r="D41" i="14" s="1"/>
  <c r="AF41" i="9" a="1"/>
  <c r="AF41" i="9" s="1"/>
  <c r="AK41" i="9" a="1"/>
  <c r="AK41" i="9" s="1"/>
  <c r="D41" i="15" s="1"/>
  <c r="AG41" i="9" a="1"/>
  <c r="AG41" i="9" s="1"/>
  <c r="AI41" i="9" a="1"/>
  <c r="AI41" i="9" s="1"/>
  <c r="AE41" i="9" a="1"/>
  <c r="AE41" i="9" s="1"/>
  <c r="H41" i="10" s="1"/>
  <c r="EB38" i="9" a="1"/>
  <c r="EB38" i="9" s="1"/>
  <c r="DD38" i="9" s="1"/>
  <c r="DZ38" i="9" a="1"/>
  <c r="DZ38" i="9" s="1"/>
  <c r="DX38" i="9" a="1"/>
  <c r="DX38" i="9" s="1"/>
  <c r="CZ38" i="9" s="1"/>
  <c r="EA38" i="9" a="1"/>
  <c r="EA38" i="9" s="1"/>
  <c r="DC38" i="9" s="1"/>
  <c r="DW38" i="9" a="1"/>
  <c r="DW38" i="9" s="1"/>
  <c r="EC38" i="9" a="1"/>
  <c r="EC38" i="9" s="1"/>
  <c r="DY38" i="9" a="1"/>
  <c r="DY38" i="9" s="1"/>
  <c r="DA38" i="9" s="1"/>
  <c r="IB37" i="9" a="1"/>
  <c r="IB37" i="9" s="1"/>
  <c r="HZ37" i="9" a="1"/>
  <c r="HZ37" i="9" s="1"/>
  <c r="AK37" i="14" s="1"/>
  <c r="AN37" i="14" s="1"/>
  <c r="HX37" i="9" a="1"/>
  <c r="HX37" i="9" s="1"/>
  <c r="IA37" i="9" a="1"/>
  <c r="IA37" i="9" s="1"/>
  <c r="HW37" i="9" a="1"/>
  <c r="HW37" i="9" s="1"/>
  <c r="AE37" i="10" s="1"/>
  <c r="AI40" i="8" s="1"/>
  <c r="AL40" i="8" s="1"/>
  <c r="AM40" i="8" s="1"/>
  <c r="IC37" i="9" a="1"/>
  <c r="IC37" i="9" s="1"/>
  <c r="S37" i="15" s="1"/>
  <c r="HY37" i="9" a="1"/>
  <c r="HY37" i="9" s="1"/>
  <c r="CV37" i="9" a="1"/>
  <c r="CV37" i="9" s="1"/>
  <c r="CT37" i="9" a="1"/>
  <c r="CT37" i="9" s="1"/>
  <c r="CR37" i="9" a="1"/>
  <c r="CR37" i="9" s="1"/>
  <c r="CS37" i="9" a="1"/>
  <c r="CS37" i="9" s="1"/>
  <c r="CU37" i="9" a="1"/>
  <c r="CU37" i="9" s="1"/>
  <c r="CW37" i="9" a="1"/>
  <c r="CW37" i="9" s="1"/>
  <c r="CQ37" i="9" a="1"/>
  <c r="CQ37" i="9" s="1"/>
  <c r="P37" i="10" s="1"/>
  <c r="P49" i="14"/>
  <c r="M49" i="14" s="1"/>
  <c r="DB49" i="9"/>
  <c r="L50" i="7"/>
  <c r="G45" i="14"/>
  <c r="O47" i="6"/>
  <c r="AH45" i="8"/>
  <c r="M45" i="7"/>
  <c r="I41" i="15"/>
  <c r="DE41" i="9"/>
  <c r="EC40" i="9" a="1"/>
  <c r="EC40" i="9" s="1"/>
  <c r="EA40" i="9" a="1"/>
  <c r="EA40" i="9" s="1"/>
  <c r="DC40" i="9" s="1"/>
  <c r="DY40" i="9" a="1"/>
  <c r="DY40" i="9" s="1"/>
  <c r="DA40" i="9" s="1"/>
  <c r="DW40" i="9" a="1"/>
  <c r="DW40" i="9" s="1"/>
  <c r="DZ40" i="9" a="1"/>
  <c r="DZ40" i="9" s="1"/>
  <c r="EB40" i="9" a="1"/>
  <c r="EB40" i="9" s="1"/>
  <c r="DD40" i="9" s="1"/>
  <c r="DX40" i="9" a="1"/>
  <c r="DX40" i="9" s="1"/>
  <c r="CZ40" i="9" s="1"/>
  <c r="BX40" i="9" a="1"/>
  <c r="BX40" i="9" s="1"/>
  <c r="BV40" i="9" a="1"/>
  <c r="BV40" i="9" s="1"/>
  <c r="BT40" i="9" a="1"/>
  <c r="BT40" i="9" s="1"/>
  <c r="BW40" i="9" a="1"/>
  <c r="BW40" i="9" s="1"/>
  <c r="BS40" i="9" a="1"/>
  <c r="BS40" i="9" s="1"/>
  <c r="M40" i="10" s="1"/>
  <c r="BY40" i="9" a="1"/>
  <c r="BY40" i="9" s="1"/>
  <c r="BU40" i="9" a="1"/>
  <c r="BU40" i="9" s="1"/>
  <c r="FX40" i="9" a="1"/>
  <c r="FX40" i="9" s="1"/>
  <c r="FV40" i="9" a="1"/>
  <c r="FV40" i="9" s="1"/>
  <c r="FT40" i="9" a="1"/>
  <c r="FT40" i="9" s="1"/>
  <c r="FY40" i="9" a="1"/>
  <c r="FY40" i="9" s="1"/>
  <c r="FU40" i="9" a="1"/>
  <c r="FU40" i="9" s="1"/>
  <c r="FW40" i="9" a="1"/>
  <c r="FW40" i="9" s="1"/>
  <c r="FS40" i="9" a="1"/>
  <c r="FS40" i="9" s="1"/>
  <c r="X40" i="10" s="1"/>
  <c r="AZ40" i="9" a="1"/>
  <c r="AZ40" i="9" s="1"/>
  <c r="AX40" i="9" a="1"/>
  <c r="AX40" i="9" s="1"/>
  <c r="AV40" i="9" a="1"/>
  <c r="AV40" i="9" s="1"/>
  <c r="BA40" i="9" a="1"/>
  <c r="BA40" i="9" s="1"/>
  <c r="AW40" i="9" a="1"/>
  <c r="AW40" i="9" s="1"/>
  <c r="AY40" i="9" a="1"/>
  <c r="AY40" i="9" s="1"/>
  <c r="AU40" i="9" a="1"/>
  <c r="AU40" i="9" s="1"/>
  <c r="J40" i="10" s="1"/>
  <c r="GF40" i="9" a="1"/>
  <c r="GF40" i="9" s="1"/>
  <c r="GD40" i="9" a="1"/>
  <c r="GD40" i="9" s="1"/>
  <c r="AC40" i="14" s="1"/>
  <c r="AG40" i="14" s="1"/>
  <c r="GB40" i="9" a="1"/>
  <c r="GB40" i="9" s="1"/>
  <c r="GG40" i="9" a="1"/>
  <c r="GG40" i="9" s="1"/>
  <c r="M40" i="15" s="1"/>
  <c r="GC40" i="9" a="1"/>
  <c r="GC40" i="9" s="1"/>
  <c r="GE40" i="9" a="1"/>
  <c r="GE40" i="9" s="1"/>
  <c r="GA40" i="9" a="1"/>
  <c r="GA40" i="9" s="1"/>
  <c r="Y40" i="10" s="1"/>
  <c r="AA43" i="8" s="1"/>
  <c r="HE39" i="9" a="1"/>
  <c r="HE39" i="9" s="1"/>
  <c r="P39" i="15" s="1"/>
  <c r="HC39" i="9" a="1"/>
  <c r="HC39" i="9" s="1"/>
  <c r="HA39" i="9" a="1"/>
  <c r="HA39" i="9" s="1"/>
  <c r="GY39" i="9" a="1"/>
  <c r="GY39" i="9" s="1"/>
  <c r="AB39" i="10" s="1"/>
  <c r="AD42" i="8" s="1"/>
  <c r="HB39" i="9" a="1"/>
  <c r="HB39" i="9" s="1"/>
  <c r="AF39" i="14" s="1"/>
  <c r="HD39" i="9" a="1"/>
  <c r="HD39" i="9" s="1"/>
  <c r="GZ39" i="9" a="1"/>
  <c r="GZ39" i="9" s="1"/>
  <c r="AG37" i="14"/>
  <c r="FI36" i="9" a="1"/>
  <c r="FI36" i="9" s="1"/>
  <c r="L36" i="15" s="1"/>
  <c r="FG36" i="9" a="1"/>
  <c r="FG36" i="9" s="1"/>
  <c r="FE36" i="9" a="1"/>
  <c r="FE36" i="9" s="1"/>
  <c r="FC36" i="9" a="1"/>
  <c r="FC36" i="9" s="1"/>
  <c r="FD36" i="9" a="1"/>
  <c r="FD36" i="9" s="1"/>
  <c r="FF36" i="9" a="1"/>
  <c r="FF36" i="9" s="1"/>
  <c r="AA36" i="14" s="1"/>
  <c r="FH36" i="9" a="1"/>
  <c r="FH36" i="9" s="1"/>
  <c r="EJ33" i="9" a="1"/>
  <c r="EJ33" i="9" s="1"/>
  <c r="EH33" i="9" a="1"/>
  <c r="EH33" i="9" s="1"/>
  <c r="Q33" i="14" s="1"/>
  <c r="EF33" i="9" a="1"/>
  <c r="EF33" i="9" s="1"/>
  <c r="EK33" i="9" a="1"/>
  <c r="EK33" i="9" s="1"/>
  <c r="J33" i="15" s="1"/>
  <c r="EI33" i="9" a="1"/>
  <c r="EI33" i="9" s="1"/>
  <c r="EG33" i="9" a="1"/>
  <c r="EG33" i="9" s="1"/>
  <c r="EE33" i="9" a="1"/>
  <c r="EE33" i="9" s="1"/>
  <c r="T33" i="10" s="1"/>
  <c r="I36" i="7" s="1"/>
  <c r="O36" i="7" s="1"/>
  <c r="IJ32" i="9" a="1"/>
  <c r="IJ32" i="9" s="1"/>
  <c r="IH32" i="9" a="1"/>
  <c r="IH32" i="9" s="1"/>
  <c r="AL32" i="14" s="1"/>
  <c r="IF32" i="9" a="1"/>
  <c r="IF32" i="9" s="1"/>
  <c r="IK32" i="9" a="1"/>
  <c r="IK32" i="9" s="1"/>
  <c r="T32" i="15" s="1"/>
  <c r="II32" i="9" a="1"/>
  <c r="II32" i="9" s="1"/>
  <c r="IG32" i="9" a="1"/>
  <c r="IG32" i="9" s="1"/>
  <c r="IE32" i="9" a="1"/>
  <c r="IE32" i="9" s="1"/>
  <c r="AF32" i="10" s="1"/>
  <c r="AJ35" i="8" s="1"/>
  <c r="DL32" i="9" a="1"/>
  <c r="DL32" i="9" s="1"/>
  <c r="DJ32" i="9" a="1"/>
  <c r="DJ32" i="9" s="1"/>
  <c r="N32" i="14" s="1"/>
  <c r="DH32" i="9" a="1"/>
  <c r="DH32" i="9" s="1"/>
  <c r="DM32" i="9" a="1"/>
  <c r="DM32" i="9" s="1"/>
  <c r="G32" i="15" s="1"/>
  <c r="DK32" i="9" a="1"/>
  <c r="DK32" i="9" s="1"/>
  <c r="DI32" i="9" a="1"/>
  <c r="DI32" i="9" s="1"/>
  <c r="DG32" i="9" a="1"/>
  <c r="DG32" i="9" s="1"/>
  <c r="Q32" i="10" s="1"/>
  <c r="F35" i="7" s="1"/>
  <c r="L35" i="7" s="1"/>
  <c r="L32" i="9" a="1"/>
  <c r="L32" i="9" s="1"/>
  <c r="J32" i="9" a="1"/>
  <c r="J32" i="9" s="1"/>
  <c r="H32" i="9" a="1"/>
  <c r="H32" i="9" s="1"/>
  <c r="M32" i="9" a="1"/>
  <c r="M32" i="9" s="1"/>
  <c r="K32" i="9" a="1"/>
  <c r="K32" i="9" s="1"/>
  <c r="I32" i="9" a="1"/>
  <c r="I32" i="9" s="1"/>
  <c r="G32" i="9" a="1"/>
  <c r="G32" i="9" s="1"/>
  <c r="GV29" i="9" a="1"/>
  <c r="GV29" i="9" s="1"/>
  <c r="GT29" i="9" a="1"/>
  <c r="GT29" i="9" s="1"/>
  <c r="AE29" i="14" s="1"/>
  <c r="GR29" i="9" a="1"/>
  <c r="GR29" i="9" s="1"/>
  <c r="GW29" i="9" a="1"/>
  <c r="GW29" i="9" s="1"/>
  <c r="O29" i="15" s="1"/>
  <c r="GU29" i="9" a="1"/>
  <c r="GU29" i="9" s="1"/>
  <c r="GS29" i="9" a="1"/>
  <c r="GS29" i="9" s="1"/>
  <c r="GQ29" i="9" a="1"/>
  <c r="GQ29" i="9" s="1"/>
  <c r="AA29" i="10" s="1"/>
  <c r="AC32" i="8" s="1"/>
  <c r="BP29" i="9" a="1"/>
  <c r="BP29" i="9" s="1"/>
  <c r="BN29" i="9" a="1"/>
  <c r="BN29" i="9" s="1"/>
  <c r="J29" i="14" s="1"/>
  <c r="K29" i="14" s="1"/>
  <c r="BL29" i="9" a="1"/>
  <c r="BL29" i="9" s="1"/>
  <c r="BQ29" i="9" a="1"/>
  <c r="BQ29" i="9" s="1"/>
  <c r="F29" i="15" s="1"/>
  <c r="BO29" i="9" a="1"/>
  <c r="BO29" i="9" s="1"/>
  <c r="BM29" i="9" a="1"/>
  <c r="BM29" i="9" s="1"/>
  <c r="BK29" i="9" a="1"/>
  <c r="BK29" i="9" s="1"/>
  <c r="L29" i="10" s="1"/>
  <c r="FX28" i="9" a="1"/>
  <c r="FX28" i="9" s="1"/>
  <c r="FV28" i="9" a="1"/>
  <c r="FV28" i="9" s="1"/>
  <c r="FT28" i="9" a="1"/>
  <c r="FT28" i="9" s="1"/>
  <c r="FY28" i="9" a="1"/>
  <c r="FY28" i="9" s="1"/>
  <c r="FW28" i="9" a="1"/>
  <c r="FW28" i="9" s="1"/>
  <c r="FU28" i="9" a="1"/>
  <c r="FU28" i="9" s="1"/>
  <c r="FS28" i="9" a="1"/>
  <c r="FS28" i="9" s="1"/>
  <c r="X28" i="10" s="1"/>
  <c r="BX28" i="9" a="1"/>
  <c r="BX28" i="9" s="1"/>
  <c r="BV28" i="9" a="1"/>
  <c r="BV28" i="9" s="1"/>
  <c r="BT28" i="9" a="1"/>
  <c r="BT28" i="9" s="1"/>
  <c r="BY28" i="9" a="1"/>
  <c r="BY28" i="9" s="1"/>
  <c r="BW28" i="9" a="1"/>
  <c r="BW28" i="9" s="1"/>
  <c r="BU28" i="9" a="1"/>
  <c r="BU28" i="9" s="1"/>
  <c r="BS28" i="9" a="1"/>
  <c r="BS28" i="9" s="1"/>
  <c r="M28" i="10" s="1"/>
  <c r="EJ25" i="9" a="1"/>
  <c r="EJ25" i="9" s="1"/>
  <c r="EH25" i="9" a="1"/>
  <c r="EH25" i="9" s="1"/>
  <c r="Q25" i="14" s="1"/>
  <c r="EF25" i="9" a="1"/>
  <c r="EF25" i="9" s="1"/>
  <c r="EK25" i="9" a="1"/>
  <c r="EK25" i="9" s="1"/>
  <c r="J25" i="15" s="1"/>
  <c r="EI25" i="9" a="1"/>
  <c r="EI25" i="9" s="1"/>
  <c r="EG25" i="9" a="1"/>
  <c r="EG25" i="9" s="1"/>
  <c r="EE25" i="9" a="1"/>
  <c r="EE25" i="9" s="1"/>
  <c r="T25" i="10" s="1"/>
  <c r="I28" i="7" s="1"/>
  <c r="O28" i="7" s="1"/>
  <c r="AG23" i="14"/>
  <c r="FP21" i="9" a="1"/>
  <c r="FP21" i="9" s="1"/>
  <c r="FN21" i="9" a="1"/>
  <c r="FN21" i="9" s="1"/>
  <c r="FL21" i="9" a="1"/>
  <c r="FL21" i="9" s="1"/>
  <c r="FQ21" i="9" a="1"/>
  <c r="FQ21" i="9" s="1"/>
  <c r="FO21" i="9" a="1"/>
  <c r="FO21" i="9" s="1"/>
  <c r="FM21" i="9" a="1"/>
  <c r="FM21" i="9" s="1"/>
  <c r="FK21" i="9" a="1"/>
  <c r="FK21" i="9" s="1"/>
  <c r="W21" i="10" s="1"/>
  <c r="AJ21" i="9" a="1"/>
  <c r="AJ21" i="9" s="1"/>
  <c r="AH21" i="9" a="1"/>
  <c r="AH21" i="9" s="1"/>
  <c r="H21" i="14" s="1"/>
  <c r="AF21" i="9" a="1"/>
  <c r="AF21" i="9" s="1"/>
  <c r="AK21" i="9" a="1"/>
  <c r="AK21" i="9" s="1"/>
  <c r="D21" i="15" s="1"/>
  <c r="AI21" i="9" a="1"/>
  <c r="AI21" i="9" s="1"/>
  <c r="AG21" i="9" a="1"/>
  <c r="AG21" i="9" s="1"/>
  <c r="AE21" i="9" a="1"/>
  <c r="AE21" i="9" s="1"/>
  <c r="H21" i="10" s="1"/>
  <c r="GV17" i="9" a="1"/>
  <c r="GV17" i="9" s="1"/>
  <c r="GT17" i="9" a="1"/>
  <c r="GT17" i="9" s="1"/>
  <c r="AE17" i="14" s="1"/>
  <c r="GR17" i="9" a="1"/>
  <c r="GR17" i="9" s="1"/>
  <c r="GW17" i="9" a="1"/>
  <c r="GW17" i="9" s="1"/>
  <c r="O17" i="15" s="1"/>
  <c r="GU17" i="9" a="1"/>
  <c r="GU17" i="9" s="1"/>
  <c r="GS17" i="9" a="1"/>
  <c r="GS17" i="9" s="1"/>
  <c r="GQ17" i="9" a="1"/>
  <c r="GQ17" i="9" s="1"/>
  <c r="AA17" i="10" s="1"/>
  <c r="AC20" i="8" s="1"/>
  <c r="BP17" i="9" a="1"/>
  <c r="BP17" i="9" s="1"/>
  <c r="BN17" i="9" a="1"/>
  <c r="BN17" i="9" s="1"/>
  <c r="J17" i="14" s="1"/>
  <c r="K17" i="14" s="1"/>
  <c r="BL17" i="9" a="1"/>
  <c r="BL17" i="9" s="1"/>
  <c r="BQ17" i="9" a="1"/>
  <c r="BQ17" i="9" s="1"/>
  <c r="F17" i="15" s="1"/>
  <c r="BO17" i="9" a="1"/>
  <c r="BO17" i="9" s="1"/>
  <c r="BM17" i="9" a="1"/>
  <c r="BM17" i="9" s="1"/>
  <c r="BK17" i="9" a="1"/>
  <c r="BK17" i="9" s="1"/>
  <c r="L17" i="10" s="1"/>
  <c r="W47" i="6"/>
  <c r="X47" i="6"/>
  <c r="Y47" i="6" s="1"/>
  <c r="K40" i="14"/>
  <c r="L40" i="14" s="1"/>
  <c r="D40" i="14" s="1"/>
  <c r="FQ39" i="9" a="1"/>
  <c r="FQ39" i="9" s="1"/>
  <c r="FO39" i="9" a="1"/>
  <c r="FO39" i="9" s="1"/>
  <c r="FM39" i="9" a="1"/>
  <c r="FM39" i="9" s="1"/>
  <c r="FK39" i="9" a="1"/>
  <c r="FK39" i="9" s="1"/>
  <c r="W39" i="10" s="1"/>
  <c r="FN39" i="9" a="1"/>
  <c r="FN39" i="9" s="1"/>
  <c r="FP39" i="9" a="1"/>
  <c r="FP39" i="9" s="1"/>
  <c r="FL39" i="9" a="1"/>
  <c r="FL39" i="9" s="1"/>
  <c r="FP36" i="9" a="1"/>
  <c r="FP36" i="9" s="1"/>
  <c r="FM36" i="9" a="1"/>
  <c r="FM36" i="9" s="1"/>
  <c r="FO36" i="9" a="1"/>
  <c r="FO36" i="9" s="1"/>
  <c r="FQ36" i="9" a="1"/>
  <c r="FQ36" i="9" s="1"/>
  <c r="FL36" i="9" a="1"/>
  <c r="FL36" i="9" s="1"/>
  <c r="FN36" i="9" a="1"/>
  <c r="FN36" i="9" s="1"/>
  <c r="FK36" i="9" a="1"/>
  <c r="FK36" i="9" s="1"/>
  <c r="W36" i="10" s="1"/>
  <c r="T36" i="9" a="1"/>
  <c r="T36" i="9" s="1"/>
  <c r="O36" i="9" a="1"/>
  <c r="O36" i="9" s="1"/>
  <c r="F36" i="10" s="1"/>
  <c r="Q36" i="9" a="1"/>
  <c r="Q36" i="9" s="1"/>
  <c r="S36" i="9" a="1"/>
  <c r="S36" i="9" s="1"/>
  <c r="P36" i="9" a="1"/>
  <c r="P36" i="9" s="1"/>
  <c r="U36" i="9" a="1"/>
  <c r="U36" i="9" s="1"/>
  <c r="B36" i="15" s="1"/>
  <c r="R36" i="9" a="1"/>
  <c r="R36" i="9" s="1"/>
  <c r="E36" i="14" s="1"/>
  <c r="BX33" i="9" a="1"/>
  <c r="BX33" i="9" s="1"/>
  <c r="BV33" i="9" a="1"/>
  <c r="BV33" i="9" s="1"/>
  <c r="BT33" i="9" a="1"/>
  <c r="BT33" i="9" s="1"/>
  <c r="BY33" i="9" a="1"/>
  <c r="BY33" i="9" s="1"/>
  <c r="BW33" i="9" a="1"/>
  <c r="BW33" i="9" s="1"/>
  <c r="BU33" i="9" a="1"/>
  <c r="BU33" i="9" s="1"/>
  <c r="BS33" i="9" a="1"/>
  <c r="BS33" i="9" s="1"/>
  <c r="M33" i="10" s="1"/>
  <c r="AR33" i="9" a="1"/>
  <c r="AR33" i="9" s="1"/>
  <c r="AP33" i="9" a="1"/>
  <c r="AP33" i="9" s="1"/>
  <c r="I33" i="14" s="1"/>
  <c r="AN33" i="9" a="1"/>
  <c r="AN33" i="9" s="1"/>
  <c r="AS33" i="9" a="1"/>
  <c r="AS33" i="9" s="1"/>
  <c r="E33" i="15" s="1"/>
  <c r="AQ33" i="9" a="1"/>
  <c r="AQ33" i="9" s="1"/>
  <c r="AO33" i="9" a="1"/>
  <c r="AO33" i="9" s="1"/>
  <c r="AM33" i="9" a="1"/>
  <c r="AM33" i="9" s="1"/>
  <c r="I33" i="10" s="1"/>
  <c r="S36" i="6" s="1"/>
  <c r="L33" i="9" a="1"/>
  <c r="L33" i="9" s="1"/>
  <c r="J33" i="9" a="1"/>
  <c r="J33" i="9" s="1"/>
  <c r="H33" i="9" a="1"/>
  <c r="H33" i="9" s="1"/>
  <c r="M33" i="9" a="1"/>
  <c r="M33" i="9" s="1"/>
  <c r="K33" i="9" a="1"/>
  <c r="K33" i="9" s="1"/>
  <c r="I33" i="9" a="1"/>
  <c r="I33" i="9" s="1"/>
  <c r="G33" i="9" a="1"/>
  <c r="G33" i="9" s="1"/>
  <c r="O60" i="12" s="1"/>
  <c r="K38" i="6" s="1"/>
  <c r="L38" i="6" s="1"/>
  <c r="M38" i="6" s="1"/>
  <c r="EZ32" i="9" a="1"/>
  <c r="EZ32" i="9" s="1"/>
  <c r="EX32" i="9" a="1"/>
  <c r="EX32" i="9" s="1"/>
  <c r="W32" i="14" s="1"/>
  <c r="X32" i="14" s="1"/>
  <c r="T32" i="14" s="1"/>
  <c r="EV32" i="9" a="1"/>
  <c r="EV32" i="9" s="1"/>
  <c r="FA32" i="9" a="1"/>
  <c r="FA32" i="9" s="1"/>
  <c r="EY32" i="9" a="1"/>
  <c r="EY32" i="9" s="1"/>
  <c r="EW32" i="9" a="1"/>
  <c r="EW32" i="9" s="1"/>
  <c r="EU32" i="9" a="1"/>
  <c r="EU32" i="9" s="1"/>
  <c r="T32" i="9" a="1"/>
  <c r="T32" i="9" s="1"/>
  <c r="R32" i="9" a="1"/>
  <c r="R32" i="9" s="1"/>
  <c r="E32" i="14" s="1"/>
  <c r="P32" i="9" a="1"/>
  <c r="P32" i="9" s="1"/>
  <c r="U32" i="9" a="1"/>
  <c r="U32" i="9" s="1"/>
  <c r="B32" i="15" s="1"/>
  <c r="S32" i="9" a="1"/>
  <c r="S32" i="9" s="1"/>
  <c r="Q32" i="9" a="1"/>
  <c r="Q32" i="9" s="1"/>
  <c r="O32" i="9" a="1"/>
  <c r="O32" i="9" s="1"/>
  <c r="F32" i="10" s="1"/>
  <c r="IR28" i="9" a="1"/>
  <c r="IR28" i="9" s="1"/>
  <c r="IP28" i="9" a="1"/>
  <c r="IP28" i="9" s="1"/>
  <c r="AM28" i="14" s="1"/>
  <c r="IN28" i="9" a="1"/>
  <c r="IN28" i="9" s="1"/>
  <c r="IS28" i="9" a="1"/>
  <c r="IS28" i="9" s="1"/>
  <c r="U28" i="15" s="1"/>
  <c r="IQ28" i="9" a="1"/>
  <c r="IQ28" i="9" s="1"/>
  <c r="IO28" i="9" a="1"/>
  <c r="IO28" i="9" s="1"/>
  <c r="IM28" i="9" a="1"/>
  <c r="IM28" i="9" s="1"/>
  <c r="AG28" i="10" s="1"/>
  <c r="AK31" i="8" s="1"/>
  <c r="DT28" i="9" a="1"/>
  <c r="DT28" i="9" s="1"/>
  <c r="DR28" i="9" a="1"/>
  <c r="DR28" i="9" s="1"/>
  <c r="O28" i="14" s="1"/>
  <c r="DP28" i="9" a="1"/>
  <c r="DP28" i="9" s="1"/>
  <c r="DU28" i="9" a="1"/>
  <c r="DU28" i="9" s="1"/>
  <c r="H28" i="15" s="1"/>
  <c r="DS28" i="9" a="1"/>
  <c r="DS28" i="9" s="1"/>
  <c r="DQ28" i="9" a="1"/>
  <c r="DQ28" i="9" s="1"/>
  <c r="DO28" i="9" a="1"/>
  <c r="DO28" i="9" s="1"/>
  <c r="R28" i="10" s="1"/>
  <c r="G31" i="7" s="1"/>
  <c r="M31" i="7" s="1"/>
  <c r="GV26" i="9" a="1"/>
  <c r="GV26" i="9" s="1"/>
  <c r="GT26" i="9" a="1"/>
  <c r="GT26" i="9" s="1"/>
  <c r="AE26" i="14" s="1"/>
  <c r="AG26" i="14" s="1"/>
  <c r="GR26" i="9" a="1"/>
  <c r="GR26" i="9" s="1"/>
  <c r="GQ26" i="9" a="1"/>
  <c r="GQ26" i="9" s="1"/>
  <c r="AA26" i="10" s="1"/>
  <c r="AC29" i="8" s="1"/>
  <c r="AE29" i="8" s="1"/>
  <c r="AM29" i="8" s="1"/>
  <c r="GW26" i="9" a="1"/>
  <c r="GW26" i="9" s="1"/>
  <c r="O26" i="15" s="1"/>
  <c r="GU26" i="9" a="1"/>
  <c r="GU26" i="9" s="1"/>
  <c r="GS26" i="9" a="1"/>
  <c r="GS26" i="9" s="1"/>
  <c r="BP26" i="9" a="1"/>
  <c r="BP26" i="9" s="1"/>
  <c r="BN26" i="9" a="1"/>
  <c r="BN26" i="9" s="1"/>
  <c r="J26" i="14" s="1"/>
  <c r="BL26" i="9" a="1"/>
  <c r="BL26" i="9" s="1"/>
  <c r="BO26" i="9" a="1"/>
  <c r="BO26" i="9" s="1"/>
  <c r="BM26" i="9" a="1"/>
  <c r="BM26" i="9" s="1"/>
  <c r="BK26" i="9" a="1"/>
  <c r="BK26" i="9" s="1"/>
  <c r="L26" i="10" s="1"/>
  <c r="BQ26" i="9" a="1"/>
  <c r="BQ26" i="9" s="1"/>
  <c r="F26" i="15" s="1"/>
  <c r="FX25" i="9" a="1"/>
  <c r="FX25" i="9" s="1"/>
  <c r="FV25" i="9" a="1"/>
  <c r="FV25" i="9" s="1"/>
  <c r="FT25" i="9" a="1"/>
  <c r="FT25" i="9" s="1"/>
  <c r="FS25" i="9" a="1"/>
  <c r="FS25" i="9" s="1"/>
  <c r="X25" i="10" s="1"/>
  <c r="FY25" i="9" a="1"/>
  <c r="FY25" i="9" s="1"/>
  <c r="FW25" i="9" a="1"/>
  <c r="FW25" i="9" s="1"/>
  <c r="FU25" i="9" a="1"/>
  <c r="FU25" i="9" s="1"/>
  <c r="BX25" i="9" a="1"/>
  <c r="BX25" i="9" s="1"/>
  <c r="BV25" i="9" a="1"/>
  <c r="BV25" i="9" s="1"/>
  <c r="BT25" i="9" a="1"/>
  <c r="BT25" i="9" s="1"/>
  <c r="BY25" i="9" a="1"/>
  <c r="BY25" i="9" s="1"/>
  <c r="BW25" i="9" a="1"/>
  <c r="BW25" i="9" s="1"/>
  <c r="BU25" i="9" a="1"/>
  <c r="BU25" i="9" s="1"/>
  <c r="BS25" i="9" a="1"/>
  <c r="BS25" i="9" s="1"/>
  <c r="M25" i="10" s="1"/>
  <c r="EJ22" i="9" a="1"/>
  <c r="EJ22" i="9" s="1"/>
  <c r="EH22" i="9" a="1"/>
  <c r="EH22" i="9" s="1"/>
  <c r="Q22" i="14" s="1"/>
  <c r="EF22" i="9" a="1"/>
  <c r="EF22" i="9" s="1"/>
  <c r="EE22" i="9" a="1"/>
  <c r="EE22" i="9" s="1"/>
  <c r="T22" i="10" s="1"/>
  <c r="I25" i="7" s="1"/>
  <c r="O25" i="7" s="1"/>
  <c r="EK22" i="9" a="1"/>
  <c r="EK22" i="9" s="1"/>
  <c r="J22" i="15" s="1"/>
  <c r="EI22" i="9" a="1"/>
  <c r="EI22" i="9" s="1"/>
  <c r="EG22" i="9" a="1"/>
  <c r="EG22" i="9" s="1"/>
  <c r="IJ21" i="9" a="1"/>
  <c r="IJ21" i="9" s="1"/>
  <c r="IH21" i="9" a="1"/>
  <c r="IH21" i="9" s="1"/>
  <c r="AL21" i="14" s="1"/>
  <c r="IF21" i="9" a="1"/>
  <c r="IF21" i="9" s="1"/>
  <c r="II21" i="9" a="1"/>
  <c r="II21" i="9" s="1"/>
  <c r="IG21" i="9" a="1"/>
  <c r="IG21" i="9" s="1"/>
  <c r="IE21" i="9" a="1"/>
  <c r="IE21" i="9" s="1"/>
  <c r="AF21" i="10" s="1"/>
  <c r="AJ24" i="8" s="1"/>
  <c r="IK21" i="9" a="1"/>
  <c r="IK21" i="9" s="1"/>
  <c r="T21" i="15" s="1"/>
  <c r="DL21" i="9" a="1"/>
  <c r="DL21" i="9" s="1"/>
  <c r="DJ21" i="9" a="1"/>
  <c r="DJ21" i="9" s="1"/>
  <c r="N21" i="14" s="1"/>
  <c r="M21" i="14" s="1"/>
  <c r="DH21" i="9" a="1"/>
  <c r="DH21" i="9" s="1"/>
  <c r="DK21" i="9" a="1"/>
  <c r="DK21" i="9" s="1"/>
  <c r="DI21" i="9" a="1"/>
  <c r="DI21" i="9" s="1"/>
  <c r="DG21" i="9" a="1"/>
  <c r="DG21" i="9" s="1"/>
  <c r="Q21" i="10" s="1"/>
  <c r="F24" i="7" s="1"/>
  <c r="L24" i="7" s="1"/>
  <c r="DM21" i="9" a="1"/>
  <c r="DM21" i="9" s="1"/>
  <c r="G21" i="15" s="1"/>
  <c r="L21" i="9" a="1"/>
  <c r="L21" i="9" s="1"/>
  <c r="J21" i="9" a="1"/>
  <c r="J21" i="9" s="1"/>
  <c r="H21" i="9" a="1"/>
  <c r="H21" i="9" s="1"/>
  <c r="I21" i="9" a="1"/>
  <c r="I21" i="9" s="1"/>
  <c r="G21" i="9" a="1"/>
  <c r="G21" i="9" s="1"/>
  <c r="O43" i="12" s="1"/>
  <c r="K24" i="6" s="1"/>
  <c r="L24" i="6" s="1"/>
  <c r="M24" i="6" s="1"/>
  <c r="M21" i="9" a="1"/>
  <c r="M21" i="9" s="1"/>
  <c r="K21" i="9" a="1"/>
  <c r="K21" i="9" s="1"/>
  <c r="GV18" i="9" a="1"/>
  <c r="GV18" i="9" s="1"/>
  <c r="GT18" i="9" a="1"/>
  <c r="GT18" i="9" s="1"/>
  <c r="AE18" i="14" s="1"/>
  <c r="AG18" i="14" s="1"/>
  <c r="GR18" i="9" a="1"/>
  <c r="GR18" i="9" s="1"/>
  <c r="GQ18" i="9" a="1"/>
  <c r="GQ18" i="9" s="1"/>
  <c r="AA18" i="10" s="1"/>
  <c r="AC21" i="8" s="1"/>
  <c r="AE21" i="8" s="1"/>
  <c r="AM21" i="8" s="1"/>
  <c r="GW18" i="9" a="1"/>
  <c r="GW18" i="9" s="1"/>
  <c r="O18" i="15" s="1"/>
  <c r="GU18" i="9" a="1"/>
  <c r="GU18" i="9" s="1"/>
  <c r="GS18" i="9" a="1"/>
  <c r="GS18" i="9" s="1"/>
  <c r="BP18" i="9" a="1"/>
  <c r="BP18" i="9" s="1"/>
  <c r="BN18" i="9" a="1"/>
  <c r="BN18" i="9" s="1"/>
  <c r="J18" i="14" s="1"/>
  <c r="BL18" i="9" a="1"/>
  <c r="BL18" i="9" s="1"/>
  <c r="BO18" i="9" a="1"/>
  <c r="BO18" i="9" s="1"/>
  <c r="BM18" i="9" a="1"/>
  <c r="BM18" i="9" s="1"/>
  <c r="BK18" i="9" a="1"/>
  <c r="BK18" i="9" s="1"/>
  <c r="L18" i="10" s="1"/>
  <c r="BQ18" i="9" a="1"/>
  <c r="BQ18" i="9" s="1"/>
  <c r="F18" i="15" s="1"/>
  <c r="FX17" i="9" a="1"/>
  <c r="FX17" i="9" s="1"/>
  <c r="FV17" i="9" a="1"/>
  <c r="FV17" i="9" s="1"/>
  <c r="FT17" i="9" a="1"/>
  <c r="FT17" i="9" s="1"/>
  <c r="FS17" i="9" a="1"/>
  <c r="FS17" i="9" s="1"/>
  <c r="X17" i="10" s="1"/>
  <c r="FY17" i="9" a="1"/>
  <c r="FY17" i="9" s="1"/>
  <c r="FW17" i="9" a="1"/>
  <c r="FW17" i="9" s="1"/>
  <c r="FU17" i="9" a="1"/>
  <c r="FU17" i="9" s="1"/>
  <c r="BX17" i="9" a="1"/>
  <c r="BX17" i="9" s="1"/>
  <c r="BV17" i="9" a="1"/>
  <c r="BV17" i="9" s="1"/>
  <c r="BT17" i="9" a="1"/>
  <c r="BT17" i="9" s="1"/>
  <c r="BY17" i="9" a="1"/>
  <c r="BY17" i="9" s="1"/>
  <c r="BW17" i="9" a="1"/>
  <c r="BW17" i="9" s="1"/>
  <c r="BU17" i="9" a="1"/>
  <c r="BU17" i="9" s="1"/>
  <c r="BS17" i="9" a="1"/>
  <c r="BS17" i="9" s="1"/>
  <c r="M17" i="10" s="1"/>
  <c r="CW48" i="9" a="1"/>
  <c r="CW48" i="9" s="1"/>
  <c r="CU48" i="9" a="1"/>
  <c r="CU48" i="9" s="1"/>
  <c r="CS48" i="9" a="1"/>
  <c r="CS48" i="9" s="1"/>
  <c r="CQ48" i="9" a="1"/>
  <c r="CQ48" i="9" s="1"/>
  <c r="P48" i="10" s="1"/>
  <c r="CT48" i="9" a="1"/>
  <c r="CT48" i="9" s="1"/>
  <c r="CR48" i="9" a="1"/>
  <c r="CR48" i="9" s="1"/>
  <c r="CV48" i="9" a="1"/>
  <c r="CV48" i="9" s="1"/>
  <c r="HE48" i="9" a="1"/>
  <c r="HE48" i="9" s="1"/>
  <c r="P48" i="15" s="1"/>
  <c r="HC48" i="9" a="1"/>
  <c r="HC48" i="9" s="1"/>
  <c r="HA48" i="9" a="1"/>
  <c r="HA48" i="9" s="1"/>
  <c r="GY48" i="9" a="1"/>
  <c r="GY48" i="9" s="1"/>
  <c r="AB48" i="10" s="1"/>
  <c r="AD51" i="8" s="1"/>
  <c r="HD48" i="9" a="1"/>
  <c r="HD48" i="9" s="1"/>
  <c r="HB48" i="9" a="1"/>
  <c r="HB48" i="9" s="1"/>
  <c r="AF48" i="14" s="1"/>
  <c r="GZ48" i="9" a="1"/>
  <c r="GZ48" i="9" s="1"/>
  <c r="CN48" i="9" a="1"/>
  <c r="CN48" i="9" s="1"/>
  <c r="CL48" i="9" a="1"/>
  <c r="CL48" i="9" s="1"/>
  <c r="CJ48" i="9" a="1"/>
  <c r="CJ48" i="9" s="1"/>
  <c r="CO48" i="9" a="1"/>
  <c r="CO48" i="9" s="1"/>
  <c r="CM48" i="9" a="1"/>
  <c r="CM48" i="9" s="1"/>
  <c r="CK48" i="9" a="1"/>
  <c r="CK48" i="9" s="1"/>
  <c r="CI48" i="9" a="1"/>
  <c r="CI48" i="9" s="1"/>
  <c r="O48" i="10" s="1"/>
  <c r="HT48" i="9" a="1"/>
  <c r="HT48" i="9" s="1"/>
  <c r="HR48" i="9" a="1"/>
  <c r="HR48" i="9" s="1"/>
  <c r="AI48" i="14" s="1"/>
  <c r="HP48" i="9" a="1"/>
  <c r="HP48" i="9" s="1"/>
  <c r="HU48" i="9" a="1"/>
  <c r="HU48" i="9" s="1"/>
  <c r="R48" i="15" s="1"/>
  <c r="HS48" i="9" a="1"/>
  <c r="HS48" i="9" s="1"/>
  <c r="HQ48" i="9" a="1"/>
  <c r="HQ48" i="9" s="1"/>
  <c r="HO48" i="9" a="1"/>
  <c r="HO48" i="9" s="1"/>
  <c r="AD48" i="10" s="1"/>
  <c r="AG51" i="8" s="1"/>
  <c r="DT48" i="9" a="1"/>
  <c r="DT48" i="9" s="1"/>
  <c r="DR48" i="9" a="1"/>
  <c r="DR48" i="9" s="1"/>
  <c r="O48" i="14" s="1"/>
  <c r="DP48" i="9" a="1"/>
  <c r="DP48" i="9" s="1"/>
  <c r="DO48" i="9" a="1"/>
  <c r="DO48" i="9" s="1"/>
  <c r="R48" i="10" s="1"/>
  <c r="G51" i="7" s="1"/>
  <c r="M51" i="7" s="1"/>
  <c r="DU48" i="9" a="1"/>
  <c r="DU48" i="9" s="1"/>
  <c r="H48" i="15" s="1"/>
  <c r="DS48" i="9" a="1"/>
  <c r="DS48" i="9" s="1"/>
  <c r="DQ48" i="9" a="1"/>
  <c r="DQ48" i="9" s="1"/>
  <c r="IR48" i="9" a="1"/>
  <c r="IR48" i="9" s="1"/>
  <c r="IP48" i="9" a="1"/>
  <c r="IP48" i="9" s="1"/>
  <c r="AM48" i="14" s="1"/>
  <c r="IN48" i="9" a="1"/>
  <c r="IN48" i="9" s="1"/>
  <c r="IM48" i="9" a="1"/>
  <c r="IM48" i="9" s="1"/>
  <c r="AG48" i="10" s="1"/>
  <c r="AK51" i="8" s="1"/>
  <c r="AL51" i="8" s="1"/>
  <c r="IS48" i="9" a="1"/>
  <c r="IS48" i="9" s="1"/>
  <c r="U48" i="15" s="1"/>
  <c r="IQ48" i="9" a="1"/>
  <c r="IQ48" i="9" s="1"/>
  <c r="IO48" i="9" a="1"/>
  <c r="IO48" i="9" s="1"/>
  <c r="K48" i="6"/>
  <c r="L48" i="6" s="1"/>
  <c r="M48" i="6" s="1"/>
  <c r="J48" i="6"/>
  <c r="AS44" i="9" a="1"/>
  <c r="AS44" i="9" s="1"/>
  <c r="E44" i="15" s="1"/>
  <c r="AQ44" i="9" a="1"/>
  <c r="AQ44" i="9" s="1"/>
  <c r="AO44" i="9" a="1"/>
  <c r="AO44" i="9" s="1"/>
  <c r="AM44" i="9" a="1"/>
  <c r="AM44" i="9" s="1"/>
  <c r="I44" i="10" s="1"/>
  <c r="S47" i="6" s="1"/>
  <c r="AR44" i="9" a="1"/>
  <c r="AR44" i="9" s="1"/>
  <c r="AP44" i="9" a="1"/>
  <c r="AP44" i="9" s="1"/>
  <c r="I44" i="14" s="1"/>
  <c r="K44" i="14" s="1"/>
  <c r="L44" i="14" s="1"/>
  <c r="AN44" i="9" a="1"/>
  <c r="AN44" i="9" s="1"/>
  <c r="ES44" i="9" a="1"/>
  <c r="ES44" i="9" s="1"/>
  <c r="K44" i="15" s="1"/>
  <c r="EQ44" i="9" a="1"/>
  <c r="EQ44" i="9" s="1"/>
  <c r="EO44" i="9" a="1"/>
  <c r="EO44" i="9" s="1"/>
  <c r="EM44" i="9" a="1"/>
  <c r="EM44" i="9" s="1"/>
  <c r="U44" i="10" s="1"/>
  <c r="J47" i="7" s="1"/>
  <c r="P47" i="7" s="1"/>
  <c r="ER44" i="9" a="1"/>
  <c r="ER44" i="9" s="1"/>
  <c r="EP44" i="9" a="1"/>
  <c r="EP44" i="9" s="1"/>
  <c r="R44" i="14" s="1"/>
  <c r="EN44" i="9" a="1"/>
  <c r="EN44" i="9" s="1"/>
  <c r="AB44" i="9" a="1"/>
  <c r="AB44" i="9" s="1"/>
  <c r="Z44" i="9" a="1"/>
  <c r="Z44" i="9" s="1"/>
  <c r="F44" i="14" s="1"/>
  <c r="G44" i="14" s="1"/>
  <c r="X44" i="9" a="1"/>
  <c r="X44" i="9" s="1"/>
  <c r="AC44" i="9" a="1"/>
  <c r="AC44" i="9" s="1"/>
  <c r="C44" i="15" s="1"/>
  <c r="AA44" i="9" a="1"/>
  <c r="AA44" i="9" s="1"/>
  <c r="Y44" i="9" a="1"/>
  <c r="Y44" i="9" s="1"/>
  <c r="W44" i="9" a="1"/>
  <c r="W44" i="9" s="1"/>
  <c r="G44" i="10" s="1"/>
  <c r="FH44" i="9" a="1"/>
  <c r="FH44" i="9" s="1"/>
  <c r="FF44" i="9" a="1"/>
  <c r="FF44" i="9" s="1"/>
  <c r="AA44" i="14" s="1"/>
  <c r="FD44" i="9" a="1"/>
  <c r="FD44" i="9" s="1"/>
  <c r="FI44" i="9" a="1"/>
  <c r="FI44" i="9" s="1"/>
  <c r="L44" i="15" s="1"/>
  <c r="FG44" i="9" a="1"/>
  <c r="FG44" i="9" s="1"/>
  <c r="FE44" i="9" a="1"/>
  <c r="FE44" i="9" s="1"/>
  <c r="FC44" i="9" a="1"/>
  <c r="FC44" i="9" s="1"/>
  <c r="AZ44" i="9" a="1"/>
  <c r="AZ44" i="9" s="1"/>
  <c r="AX44" i="9" a="1"/>
  <c r="AX44" i="9" s="1"/>
  <c r="AV44" i="9" a="1"/>
  <c r="AV44" i="9" s="1"/>
  <c r="AU44" i="9" a="1"/>
  <c r="AU44" i="9" s="1"/>
  <c r="J44" i="10" s="1"/>
  <c r="BA44" i="9" a="1"/>
  <c r="BA44" i="9" s="1"/>
  <c r="AY44" i="9" a="1"/>
  <c r="AY44" i="9" s="1"/>
  <c r="AW44" i="9" a="1"/>
  <c r="AW44" i="9" s="1"/>
  <c r="GF44" i="9" a="1"/>
  <c r="GF44" i="9" s="1"/>
  <c r="GD44" i="9" a="1"/>
  <c r="GD44" i="9" s="1"/>
  <c r="AC44" i="14" s="1"/>
  <c r="AG44" i="14" s="1"/>
  <c r="GB44" i="9" a="1"/>
  <c r="GB44" i="9" s="1"/>
  <c r="GE44" i="9" a="1"/>
  <c r="GE44" i="9" s="1"/>
  <c r="GC44" i="9" a="1"/>
  <c r="GC44" i="9" s="1"/>
  <c r="GA44" i="9" a="1"/>
  <c r="GA44" i="9" s="1"/>
  <c r="Y44" i="10" s="1"/>
  <c r="AA47" i="8" s="1"/>
  <c r="GG44" i="9" a="1"/>
  <c r="GG44" i="9" s="1"/>
  <c r="M44" i="15" s="1"/>
  <c r="IK39" i="9" a="1"/>
  <c r="IK39" i="9" s="1"/>
  <c r="T39" i="15" s="1"/>
  <c r="II39" i="9" a="1"/>
  <c r="II39" i="9" s="1"/>
  <c r="IG39" i="9" a="1"/>
  <c r="IG39" i="9" s="1"/>
  <c r="IE39" i="9" a="1"/>
  <c r="IE39" i="9" s="1"/>
  <c r="AF39" i="10" s="1"/>
  <c r="AJ42" i="8" s="1"/>
  <c r="IJ39" i="9" a="1"/>
  <c r="IJ39" i="9" s="1"/>
  <c r="IF39" i="9" a="1"/>
  <c r="IF39" i="9" s="1"/>
  <c r="IH39" i="9" a="1"/>
  <c r="IH39" i="9" s="1"/>
  <c r="AL39" i="14" s="1"/>
  <c r="AS39" i="9" a="1"/>
  <c r="AS39" i="9" s="1"/>
  <c r="E39" i="15" s="1"/>
  <c r="AQ39" i="9" a="1"/>
  <c r="AQ39" i="9" s="1"/>
  <c r="AO39" i="9" a="1"/>
  <c r="AO39" i="9" s="1"/>
  <c r="AM39" i="9" a="1"/>
  <c r="AM39" i="9" s="1"/>
  <c r="I39" i="10" s="1"/>
  <c r="S42" i="6" s="1"/>
  <c r="AR39" i="9" a="1"/>
  <c r="AR39" i="9" s="1"/>
  <c r="AN39" i="9" a="1"/>
  <c r="AN39" i="9" s="1"/>
  <c r="AP39" i="9" a="1"/>
  <c r="AP39" i="9" s="1"/>
  <c r="I39" i="14" s="1"/>
  <c r="GG36" i="9" a="1"/>
  <c r="GG36" i="9" s="1"/>
  <c r="M36" i="15" s="1"/>
  <c r="GD36" i="9" a="1"/>
  <c r="GD36" i="9" s="1"/>
  <c r="AC36" i="14" s="1"/>
  <c r="GF36" i="9" a="1"/>
  <c r="GF36" i="9" s="1"/>
  <c r="GA36" i="9" a="1"/>
  <c r="GA36" i="9" s="1"/>
  <c r="Y36" i="10" s="1"/>
  <c r="AA39" i="8" s="1"/>
  <c r="GC36" i="9" a="1"/>
  <c r="GC36" i="9" s="1"/>
  <c r="GE36" i="9" a="1"/>
  <c r="GE36" i="9" s="1"/>
  <c r="GB36" i="9" a="1"/>
  <c r="GB36" i="9" s="1"/>
  <c r="AK35" i="9" a="1"/>
  <c r="AK35" i="9" s="1"/>
  <c r="D35" i="15" s="1"/>
  <c r="V35" i="15" s="1"/>
  <c r="G35" i="11" s="1"/>
  <c r="D35" i="11" s="1"/>
  <c r="AI35" i="9" a="1"/>
  <c r="AI35" i="9" s="1"/>
  <c r="AG35" i="9" a="1"/>
  <c r="AG35" i="9" s="1"/>
  <c r="AE35" i="9" a="1"/>
  <c r="AE35" i="9" s="1"/>
  <c r="H35" i="10" s="1"/>
  <c r="AJ35" i="9" a="1"/>
  <c r="AJ35" i="9" s="1"/>
  <c r="AH35" i="9" a="1"/>
  <c r="AH35" i="9" s="1"/>
  <c r="H35" i="14" s="1"/>
  <c r="L35" i="14" s="1"/>
  <c r="D35" i="14" s="1"/>
  <c r="AF35" i="9" a="1"/>
  <c r="AF35" i="9" s="1"/>
  <c r="G38" i="6"/>
  <c r="H38" i="6" s="1"/>
  <c r="I38" i="6" s="1"/>
  <c r="F38" i="6"/>
  <c r="HL35" i="9" a="1"/>
  <c r="HL35" i="9" s="1"/>
  <c r="HJ35" i="9" a="1"/>
  <c r="HJ35" i="9" s="1"/>
  <c r="AH35" i="14" s="1"/>
  <c r="AJ35" i="14" s="1"/>
  <c r="AB35" i="14" s="1"/>
  <c r="Z35" i="14" s="1"/>
  <c r="S35" i="14" s="1"/>
  <c r="HH35" i="9" a="1"/>
  <c r="HH35" i="9" s="1"/>
  <c r="HG35" i="9" a="1"/>
  <c r="HG35" i="9" s="1"/>
  <c r="AC35" i="10" s="1"/>
  <c r="AF38" i="8" s="1"/>
  <c r="AH38" i="8" s="1"/>
  <c r="HI35" i="9" a="1"/>
  <c r="HI35" i="9" s="1"/>
  <c r="HK35" i="9" a="1"/>
  <c r="HK35" i="9" s="1"/>
  <c r="HM35" i="9" a="1"/>
  <c r="HM35" i="9" s="1"/>
  <c r="Q35" i="15" s="1"/>
  <c r="HE34" i="9" a="1"/>
  <c r="HE34" i="9" s="1"/>
  <c r="P34" i="15" s="1"/>
  <c r="HC34" i="9" a="1"/>
  <c r="HC34" i="9" s="1"/>
  <c r="HA34" i="9" a="1"/>
  <c r="HA34" i="9" s="1"/>
  <c r="GY34" i="9" a="1"/>
  <c r="GY34" i="9" s="1"/>
  <c r="AB34" i="10" s="1"/>
  <c r="AD37" i="8" s="1"/>
  <c r="HD34" i="9" a="1"/>
  <c r="HD34" i="9" s="1"/>
  <c r="HB34" i="9" a="1"/>
  <c r="HB34" i="9" s="1"/>
  <c r="AF34" i="14" s="1"/>
  <c r="AG34" i="14" s="1"/>
  <c r="GZ34" i="9" a="1"/>
  <c r="GZ34" i="9" s="1"/>
  <c r="IS33" i="9" a="1"/>
  <c r="IS33" i="9" s="1"/>
  <c r="U33" i="15" s="1"/>
  <c r="IQ33" i="9" a="1"/>
  <c r="IQ33" i="9" s="1"/>
  <c r="IO33" i="9" a="1"/>
  <c r="IO33" i="9" s="1"/>
  <c r="IM33" i="9" a="1"/>
  <c r="IM33" i="9" s="1"/>
  <c r="AG33" i="10" s="1"/>
  <c r="AK36" i="8" s="1"/>
  <c r="IR33" i="9" a="1"/>
  <c r="IR33" i="9" s="1"/>
  <c r="IP33" i="9" a="1"/>
  <c r="IP33" i="9" s="1"/>
  <c r="AM33" i="14" s="1"/>
  <c r="IN33" i="9" a="1"/>
  <c r="IN33" i="9" s="1"/>
  <c r="DU33" i="9" a="1"/>
  <c r="DU33" i="9" s="1"/>
  <c r="H33" i="15" s="1"/>
  <c r="DS33" i="9" a="1"/>
  <c r="DS33" i="9" s="1"/>
  <c r="DQ33" i="9" a="1"/>
  <c r="DQ33" i="9" s="1"/>
  <c r="DO33" i="9" a="1"/>
  <c r="DO33" i="9" s="1"/>
  <c r="R33" i="10" s="1"/>
  <c r="G36" i="7" s="1"/>
  <c r="M36" i="7" s="1"/>
  <c r="DT33" i="9" a="1"/>
  <c r="DT33" i="9" s="1"/>
  <c r="DR33" i="9" a="1"/>
  <c r="DR33" i="9" s="1"/>
  <c r="O33" i="14" s="1"/>
  <c r="DP33" i="9" a="1"/>
  <c r="DP33" i="9" s="1"/>
  <c r="HU32" i="9" a="1"/>
  <c r="HU32" i="9" s="1"/>
  <c r="R32" i="15" s="1"/>
  <c r="HS32" i="9" a="1"/>
  <c r="HS32" i="9" s="1"/>
  <c r="HQ32" i="9" a="1"/>
  <c r="HQ32" i="9" s="1"/>
  <c r="HO32" i="9" a="1"/>
  <c r="HO32" i="9" s="1"/>
  <c r="AD32" i="10" s="1"/>
  <c r="AG35" i="8" s="1"/>
  <c r="HT32" i="9" a="1"/>
  <c r="HT32" i="9" s="1"/>
  <c r="HR32" i="9" a="1"/>
  <c r="HR32" i="9" s="1"/>
  <c r="AI32" i="14" s="1"/>
  <c r="HP32" i="9" a="1"/>
  <c r="HP32" i="9" s="1"/>
  <c r="CO32" i="9" a="1"/>
  <c r="CO32" i="9" s="1"/>
  <c r="CM32" i="9" a="1"/>
  <c r="CM32" i="9" s="1"/>
  <c r="CK32" i="9" a="1"/>
  <c r="CK32" i="9" s="1"/>
  <c r="CI32" i="9" a="1"/>
  <c r="CI32" i="9" s="1"/>
  <c r="O32" i="10" s="1"/>
  <c r="CN32" i="9" a="1"/>
  <c r="CN32" i="9" s="1"/>
  <c r="CL32" i="9" a="1"/>
  <c r="CL32" i="9" s="1"/>
  <c r="CJ32" i="9" a="1"/>
  <c r="CJ32" i="9" s="1"/>
  <c r="GW31" i="9" a="1"/>
  <c r="GW31" i="9" s="1"/>
  <c r="O31" i="15" s="1"/>
  <c r="GU31" i="9" a="1"/>
  <c r="GU31" i="9" s="1"/>
  <c r="GS31" i="9" a="1"/>
  <c r="GS31" i="9" s="1"/>
  <c r="GQ31" i="9" a="1"/>
  <c r="GQ31" i="9" s="1"/>
  <c r="AA31" i="10" s="1"/>
  <c r="AC34" i="8" s="1"/>
  <c r="GV31" i="9" a="1"/>
  <c r="GV31" i="9" s="1"/>
  <c r="GT31" i="9" a="1"/>
  <c r="GT31" i="9" s="1"/>
  <c r="AE31" i="14" s="1"/>
  <c r="AG31" i="14" s="1"/>
  <c r="GR31" i="9" a="1"/>
  <c r="GR31" i="9" s="1"/>
  <c r="AE34" i="8"/>
  <c r="AM34" i="8" s="1"/>
  <c r="AN34" i="8" s="1"/>
  <c r="BQ31" i="9" a="1"/>
  <c r="BQ31" i="9" s="1"/>
  <c r="F31" i="15" s="1"/>
  <c r="BO31" i="9" a="1"/>
  <c r="BO31" i="9" s="1"/>
  <c r="BM31" i="9" a="1"/>
  <c r="BM31" i="9" s="1"/>
  <c r="BK31" i="9" a="1"/>
  <c r="BK31" i="9" s="1"/>
  <c r="L31" i="10" s="1"/>
  <c r="BP31" i="9" a="1"/>
  <c r="BP31" i="9" s="1"/>
  <c r="BN31" i="9" a="1"/>
  <c r="BN31" i="9" s="1"/>
  <c r="J31" i="14" s="1"/>
  <c r="K31" i="14" s="1"/>
  <c r="BL31" i="9" a="1"/>
  <c r="BL31" i="9" s="1"/>
  <c r="FY30" i="9" a="1"/>
  <c r="FY30" i="9" s="1"/>
  <c r="FW30" i="9" a="1"/>
  <c r="FW30" i="9" s="1"/>
  <c r="FU30" i="9" a="1"/>
  <c r="FU30" i="9" s="1"/>
  <c r="FS30" i="9" a="1"/>
  <c r="FS30" i="9" s="1"/>
  <c r="X30" i="10" s="1"/>
  <c r="FX30" i="9" a="1"/>
  <c r="FX30" i="9" s="1"/>
  <c r="FV30" i="9" a="1"/>
  <c r="FV30" i="9" s="1"/>
  <c r="FT30" i="9" a="1"/>
  <c r="FT30" i="9" s="1"/>
  <c r="V30" i="10"/>
  <c r="Y33" i="8"/>
  <c r="Z33" i="8" s="1"/>
  <c r="BY30" i="9" a="1"/>
  <c r="BY30" i="9" s="1"/>
  <c r="BW30" i="9" a="1"/>
  <c r="BW30" i="9" s="1"/>
  <c r="BU30" i="9" a="1"/>
  <c r="BU30" i="9" s="1"/>
  <c r="BS30" i="9" a="1"/>
  <c r="BS30" i="9" s="1"/>
  <c r="M30" i="10" s="1"/>
  <c r="BX30" i="9" a="1"/>
  <c r="BX30" i="9" s="1"/>
  <c r="BV30" i="9" a="1"/>
  <c r="BV30" i="9" s="1"/>
  <c r="BT30" i="9" a="1"/>
  <c r="BT30" i="9" s="1"/>
  <c r="HM29" i="9" a="1"/>
  <c r="HM29" i="9" s="1"/>
  <c r="Q29" i="15" s="1"/>
  <c r="HK29" i="9" a="1"/>
  <c r="HK29" i="9" s="1"/>
  <c r="HI29" i="9" a="1"/>
  <c r="HI29" i="9" s="1"/>
  <c r="HG29" i="9" a="1"/>
  <c r="HG29" i="9" s="1"/>
  <c r="AC29" i="10" s="1"/>
  <c r="AF32" i="8" s="1"/>
  <c r="AH32" i="8" s="1"/>
  <c r="HL29" i="9" a="1"/>
  <c r="HL29" i="9" s="1"/>
  <c r="HJ29" i="9" a="1"/>
  <c r="HJ29" i="9" s="1"/>
  <c r="AH29" i="14" s="1"/>
  <c r="AJ29" i="14" s="1"/>
  <c r="HH29" i="9" a="1"/>
  <c r="HH29" i="9" s="1"/>
  <c r="CG29" i="9" a="1"/>
  <c r="CG29" i="9" s="1"/>
  <c r="CE29" i="9" a="1"/>
  <c r="CE29" i="9" s="1"/>
  <c r="CC29" i="9" a="1"/>
  <c r="CC29" i="9" s="1"/>
  <c r="CA29" i="9" a="1"/>
  <c r="CA29" i="9" s="1"/>
  <c r="N29" i="10" s="1"/>
  <c r="CF29" i="9" a="1"/>
  <c r="CF29" i="9" s="1"/>
  <c r="CD29" i="9" a="1"/>
  <c r="CD29" i="9" s="1"/>
  <c r="CB29" i="9" a="1"/>
  <c r="CB29" i="9" s="1"/>
  <c r="GO28" i="9" a="1"/>
  <c r="GO28" i="9" s="1"/>
  <c r="N28" i="15" s="1"/>
  <c r="GM28" i="9" a="1"/>
  <c r="GM28" i="9" s="1"/>
  <c r="GK28" i="9" a="1"/>
  <c r="GK28" i="9" s="1"/>
  <c r="GI28" i="9" a="1"/>
  <c r="GI28" i="9" s="1"/>
  <c r="Z28" i="10" s="1"/>
  <c r="AB31" i="8" s="1"/>
  <c r="GN28" i="9" a="1"/>
  <c r="GN28" i="9" s="1"/>
  <c r="GL28" i="9" a="1"/>
  <c r="GL28" i="9" s="1"/>
  <c r="AD28" i="14" s="1"/>
  <c r="GJ28" i="9" a="1"/>
  <c r="GJ28" i="9" s="1"/>
  <c r="BI28" i="9" a="1"/>
  <c r="BI28" i="9" s="1"/>
  <c r="BG28" i="9" a="1"/>
  <c r="BG28" i="9" s="1"/>
  <c r="BE28" i="9" a="1"/>
  <c r="BE28" i="9" s="1"/>
  <c r="BC28" i="9" a="1"/>
  <c r="BC28" i="9" s="1"/>
  <c r="K28" i="10" s="1"/>
  <c r="BH28" i="9" a="1"/>
  <c r="BH28" i="9" s="1"/>
  <c r="BF28" i="9" a="1"/>
  <c r="BF28" i="9" s="1"/>
  <c r="BD28" i="9" a="1"/>
  <c r="BD28" i="9" s="1"/>
  <c r="FQ27" i="9" a="1"/>
  <c r="FQ27" i="9" s="1"/>
  <c r="FO27" i="9" a="1"/>
  <c r="FO27" i="9" s="1"/>
  <c r="FM27" i="9" a="1"/>
  <c r="FM27" i="9" s="1"/>
  <c r="FK27" i="9" a="1"/>
  <c r="FK27" i="9" s="1"/>
  <c r="W27" i="10" s="1"/>
  <c r="FP27" i="9" a="1"/>
  <c r="FP27" i="9" s="1"/>
  <c r="FN27" i="9" a="1"/>
  <c r="FN27" i="9" s="1"/>
  <c r="FL27" i="9" a="1"/>
  <c r="FL27" i="9" s="1"/>
  <c r="AK27" i="9" a="1"/>
  <c r="AK27" i="9" s="1"/>
  <c r="D27" i="15" s="1"/>
  <c r="V27" i="15" s="1"/>
  <c r="G27" i="11" s="1"/>
  <c r="D27" i="11" s="1"/>
  <c r="AI27" i="9" a="1"/>
  <c r="AI27" i="9" s="1"/>
  <c r="AG27" i="9" a="1"/>
  <c r="AG27" i="9" s="1"/>
  <c r="AE27" i="9" a="1"/>
  <c r="AE27" i="9" s="1"/>
  <c r="H27" i="10" s="1"/>
  <c r="AJ27" i="9" a="1"/>
  <c r="AJ27" i="9" s="1"/>
  <c r="AH27" i="9" a="1"/>
  <c r="AH27" i="9" s="1"/>
  <c r="H27" i="14" s="1"/>
  <c r="L27" i="14" s="1"/>
  <c r="D27" i="14" s="1"/>
  <c r="AF27" i="9" a="1"/>
  <c r="AF27" i="9" s="1"/>
  <c r="G30" i="6"/>
  <c r="H30" i="6" s="1"/>
  <c r="I30" i="6" s="1"/>
  <c r="F30" i="6"/>
  <c r="ES26" i="9" a="1"/>
  <c r="ES26" i="9" s="1"/>
  <c r="K26" i="15" s="1"/>
  <c r="EQ26" i="9" a="1"/>
  <c r="EQ26" i="9" s="1"/>
  <c r="EO26" i="9" a="1"/>
  <c r="EO26" i="9" s="1"/>
  <c r="EM26" i="9" a="1"/>
  <c r="EM26" i="9" s="1"/>
  <c r="U26" i="10" s="1"/>
  <c r="J29" i="7" s="1"/>
  <c r="P29" i="7" s="1"/>
  <c r="ER26" i="9" a="1"/>
  <c r="ER26" i="9" s="1"/>
  <c r="EP26" i="9" a="1"/>
  <c r="EP26" i="9" s="1"/>
  <c r="R26" i="14" s="1"/>
  <c r="EN26" i="9" a="1"/>
  <c r="EN26" i="9" s="1"/>
  <c r="S26" i="10"/>
  <c r="H29" i="7" s="1"/>
  <c r="CY26" i="9"/>
  <c r="AS26" i="9" a="1"/>
  <c r="AS26" i="9" s="1"/>
  <c r="E26" i="15" s="1"/>
  <c r="AQ26" i="9" a="1"/>
  <c r="AQ26" i="9" s="1"/>
  <c r="AO26" i="9" a="1"/>
  <c r="AO26" i="9" s="1"/>
  <c r="AM26" i="9" a="1"/>
  <c r="AM26" i="9" s="1"/>
  <c r="I26" i="10" s="1"/>
  <c r="S29" i="6" s="1"/>
  <c r="AR26" i="9" a="1"/>
  <c r="AR26" i="9" s="1"/>
  <c r="AP26" i="9" a="1"/>
  <c r="AP26" i="9" s="1"/>
  <c r="I26" i="14" s="1"/>
  <c r="AN26" i="9" a="1"/>
  <c r="AN26" i="9" s="1"/>
  <c r="K29" i="6"/>
  <c r="L29" i="6" s="1"/>
  <c r="M29" i="6" s="1"/>
  <c r="J29" i="6"/>
  <c r="GG25" i="9" a="1"/>
  <c r="GG25" i="9" s="1"/>
  <c r="M25" i="15" s="1"/>
  <c r="GE25" i="9" a="1"/>
  <c r="GE25" i="9" s="1"/>
  <c r="GC25" i="9" a="1"/>
  <c r="GC25" i="9" s="1"/>
  <c r="GA25" i="9" a="1"/>
  <c r="GA25" i="9" s="1"/>
  <c r="Y25" i="10" s="1"/>
  <c r="AA28" i="8" s="1"/>
  <c r="GF25" i="9" a="1"/>
  <c r="GF25" i="9" s="1"/>
  <c r="GD25" i="9" a="1"/>
  <c r="GD25" i="9" s="1"/>
  <c r="AC25" i="14" s="1"/>
  <c r="AG25" i="14" s="1"/>
  <c r="GB25" i="9" a="1"/>
  <c r="GB25" i="9" s="1"/>
  <c r="BA25" i="9" a="1"/>
  <c r="BA25" i="9" s="1"/>
  <c r="AY25" i="9" a="1"/>
  <c r="AY25" i="9" s="1"/>
  <c r="AW25" i="9" a="1"/>
  <c r="AW25" i="9" s="1"/>
  <c r="AU25" i="9" a="1"/>
  <c r="AU25" i="9" s="1"/>
  <c r="J25" i="10" s="1"/>
  <c r="AZ25" i="9" a="1"/>
  <c r="AZ25" i="9" s="1"/>
  <c r="AX25" i="9" a="1"/>
  <c r="AX25" i="9" s="1"/>
  <c r="AV25" i="9" a="1"/>
  <c r="AV25" i="9" s="1"/>
  <c r="FQ23" i="9" a="1"/>
  <c r="FQ23" i="9" s="1"/>
  <c r="FO23" i="9" a="1"/>
  <c r="FO23" i="9" s="1"/>
  <c r="FM23" i="9" a="1"/>
  <c r="FM23" i="9" s="1"/>
  <c r="FK23" i="9" a="1"/>
  <c r="FK23" i="9" s="1"/>
  <c r="W23" i="10" s="1"/>
  <c r="FP23" i="9" a="1"/>
  <c r="FP23" i="9" s="1"/>
  <c r="FN23" i="9" a="1"/>
  <c r="FN23" i="9" s="1"/>
  <c r="FL23" i="9" a="1"/>
  <c r="FL23" i="9" s="1"/>
  <c r="AK23" i="9" a="1"/>
  <c r="AK23" i="9" s="1"/>
  <c r="D23" i="15" s="1"/>
  <c r="V23" i="15" s="1"/>
  <c r="G23" i="11" s="1"/>
  <c r="D23" i="11" s="1"/>
  <c r="AI23" i="9" a="1"/>
  <c r="AI23" i="9" s="1"/>
  <c r="AG23" i="9" a="1"/>
  <c r="AG23" i="9" s="1"/>
  <c r="AE23" i="9" a="1"/>
  <c r="AE23" i="9" s="1"/>
  <c r="H23" i="10" s="1"/>
  <c r="AJ23" i="9" a="1"/>
  <c r="AJ23" i="9" s="1"/>
  <c r="AH23" i="9" a="1"/>
  <c r="AH23" i="9" s="1"/>
  <c r="H23" i="14" s="1"/>
  <c r="L23" i="14" s="1"/>
  <c r="D23" i="14" s="1"/>
  <c r="AF23" i="9" a="1"/>
  <c r="AF23" i="9" s="1"/>
  <c r="G26" i="6"/>
  <c r="H26" i="6" s="1"/>
  <c r="I26" i="6" s="1"/>
  <c r="F26" i="6"/>
  <c r="ES22" i="9" a="1"/>
  <c r="ES22" i="9" s="1"/>
  <c r="K22" i="15" s="1"/>
  <c r="EQ22" i="9" a="1"/>
  <c r="EQ22" i="9" s="1"/>
  <c r="EO22" i="9" a="1"/>
  <c r="EO22" i="9" s="1"/>
  <c r="EM22" i="9" a="1"/>
  <c r="EM22" i="9" s="1"/>
  <c r="U22" i="10" s="1"/>
  <c r="J25" i="7" s="1"/>
  <c r="P25" i="7" s="1"/>
  <c r="ER22" i="9" a="1"/>
  <c r="ER22" i="9" s="1"/>
  <c r="EP22" i="9" a="1"/>
  <c r="EP22" i="9" s="1"/>
  <c r="R22" i="14" s="1"/>
  <c r="EN22" i="9" a="1"/>
  <c r="EN22" i="9" s="1"/>
  <c r="S22" i="10"/>
  <c r="H25" i="7" s="1"/>
  <c r="CY22" i="9"/>
  <c r="AS22" i="9" a="1"/>
  <c r="AS22" i="9" s="1"/>
  <c r="E22" i="15" s="1"/>
  <c r="AQ22" i="9" a="1"/>
  <c r="AQ22" i="9" s="1"/>
  <c r="AO22" i="9" a="1"/>
  <c r="AO22" i="9" s="1"/>
  <c r="AM22" i="9" a="1"/>
  <c r="AM22" i="9" s="1"/>
  <c r="I22" i="10" s="1"/>
  <c r="S25" i="6" s="1"/>
  <c r="AR22" i="9" a="1"/>
  <c r="AR22" i="9" s="1"/>
  <c r="AP22" i="9" a="1"/>
  <c r="AP22" i="9" s="1"/>
  <c r="I22" i="14" s="1"/>
  <c r="AN22" i="9" a="1"/>
  <c r="AN22" i="9" s="1"/>
  <c r="K25" i="6"/>
  <c r="L25" i="6" s="1"/>
  <c r="M25" i="6" s="1"/>
  <c r="J25" i="6"/>
  <c r="GG21" i="9" a="1"/>
  <c r="GG21" i="9" s="1"/>
  <c r="M21" i="15" s="1"/>
  <c r="GE21" i="9" a="1"/>
  <c r="GE21" i="9" s="1"/>
  <c r="GC21" i="9" a="1"/>
  <c r="GC21" i="9" s="1"/>
  <c r="GA21" i="9" a="1"/>
  <c r="GA21" i="9" s="1"/>
  <c r="Y21" i="10" s="1"/>
  <c r="AA24" i="8" s="1"/>
  <c r="GF21" i="9" a="1"/>
  <c r="GF21" i="9" s="1"/>
  <c r="GD21" i="9" a="1"/>
  <c r="GD21" i="9" s="1"/>
  <c r="AC21" i="14" s="1"/>
  <c r="AG21" i="14" s="1"/>
  <c r="GB21" i="9" a="1"/>
  <c r="GB21" i="9" s="1"/>
  <c r="BA21" i="9" a="1"/>
  <c r="BA21" i="9" s="1"/>
  <c r="AY21" i="9" a="1"/>
  <c r="AY21" i="9" s="1"/>
  <c r="AW21" i="9" a="1"/>
  <c r="AW21" i="9" s="1"/>
  <c r="AU21" i="9" a="1"/>
  <c r="AU21" i="9" s="1"/>
  <c r="J21" i="10" s="1"/>
  <c r="AZ21" i="9" a="1"/>
  <c r="AZ21" i="9" s="1"/>
  <c r="AX21" i="9" a="1"/>
  <c r="AX21" i="9" s="1"/>
  <c r="AV21" i="9" a="1"/>
  <c r="AV21" i="9" s="1"/>
  <c r="FQ19" i="9" a="1"/>
  <c r="FQ19" i="9" s="1"/>
  <c r="FO19" i="9" a="1"/>
  <c r="FO19" i="9" s="1"/>
  <c r="FM19" i="9" a="1"/>
  <c r="FM19" i="9" s="1"/>
  <c r="FK19" i="9" a="1"/>
  <c r="FK19" i="9" s="1"/>
  <c r="W19" i="10" s="1"/>
  <c r="FP19" i="9" a="1"/>
  <c r="FP19" i="9" s="1"/>
  <c r="FN19" i="9" a="1"/>
  <c r="FN19" i="9" s="1"/>
  <c r="FL19" i="9" a="1"/>
  <c r="FL19" i="9" s="1"/>
  <c r="AK19" i="9" a="1"/>
  <c r="AK19" i="9" s="1"/>
  <c r="D19" i="15" s="1"/>
  <c r="V19" i="15" s="1"/>
  <c r="G19" i="11" s="1"/>
  <c r="D19" i="11" s="1"/>
  <c r="AI19" i="9" a="1"/>
  <c r="AI19" i="9" s="1"/>
  <c r="AG19" i="9" a="1"/>
  <c r="AG19" i="9" s="1"/>
  <c r="AE19" i="9" a="1"/>
  <c r="AE19" i="9" s="1"/>
  <c r="H19" i="10" s="1"/>
  <c r="AJ19" i="9" a="1"/>
  <c r="AJ19" i="9" s="1"/>
  <c r="AH19" i="9" a="1"/>
  <c r="AH19" i="9" s="1"/>
  <c r="H19" i="14" s="1"/>
  <c r="L19" i="14" s="1"/>
  <c r="D19" i="14" s="1"/>
  <c r="AF19" i="9" a="1"/>
  <c r="AF19" i="9" s="1"/>
  <c r="G22" i="6"/>
  <c r="H22" i="6" s="1"/>
  <c r="I22" i="6" s="1"/>
  <c r="F22" i="6"/>
  <c r="ES18" i="9" a="1"/>
  <c r="ES18" i="9" s="1"/>
  <c r="K18" i="15" s="1"/>
  <c r="EQ18" i="9" a="1"/>
  <c r="EQ18" i="9" s="1"/>
  <c r="EO18" i="9" a="1"/>
  <c r="EO18" i="9" s="1"/>
  <c r="EM18" i="9" a="1"/>
  <c r="EM18" i="9" s="1"/>
  <c r="U18" i="10" s="1"/>
  <c r="J21" i="7" s="1"/>
  <c r="P21" i="7" s="1"/>
  <c r="ER18" i="9" a="1"/>
  <c r="ER18" i="9" s="1"/>
  <c r="EP18" i="9" a="1"/>
  <c r="EP18" i="9" s="1"/>
  <c r="R18" i="14" s="1"/>
  <c r="EN18" i="9" a="1"/>
  <c r="EN18" i="9" s="1"/>
  <c r="S18" i="10"/>
  <c r="H21" i="7" s="1"/>
  <c r="CY18" i="9"/>
  <c r="AS18" i="9" a="1"/>
  <c r="AS18" i="9" s="1"/>
  <c r="E18" i="15" s="1"/>
  <c r="AQ18" i="9" a="1"/>
  <c r="AQ18" i="9" s="1"/>
  <c r="AO18" i="9" a="1"/>
  <c r="AO18" i="9" s="1"/>
  <c r="AM18" i="9" a="1"/>
  <c r="AM18" i="9" s="1"/>
  <c r="I18" i="10" s="1"/>
  <c r="S21" i="6" s="1"/>
  <c r="AR18" i="9" a="1"/>
  <c r="AR18" i="9" s="1"/>
  <c r="AP18" i="9" a="1"/>
  <c r="AP18" i="9" s="1"/>
  <c r="I18" i="14" s="1"/>
  <c r="AN18" i="9" a="1"/>
  <c r="AN18" i="9" s="1"/>
  <c r="K21" i="6"/>
  <c r="L21" i="6" s="1"/>
  <c r="M21" i="6" s="1"/>
  <c r="J21" i="6"/>
  <c r="GG17" i="9" a="1"/>
  <c r="GG17" i="9" s="1"/>
  <c r="M17" i="15" s="1"/>
  <c r="GE17" i="9" a="1"/>
  <c r="GE17" i="9" s="1"/>
  <c r="GC17" i="9" a="1"/>
  <c r="GC17" i="9" s="1"/>
  <c r="GA17" i="9" a="1"/>
  <c r="GA17" i="9" s="1"/>
  <c r="Y17" i="10" s="1"/>
  <c r="AA20" i="8" s="1"/>
  <c r="GF17" i="9" a="1"/>
  <c r="GF17" i="9" s="1"/>
  <c r="GD17" i="9" a="1"/>
  <c r="GD17" i="9" s="1"/>
  <c r="AC17" i="14" s="1"/>
  <c r="AG17" i="14" s="1"/>
  <c r="GB17" i="9" a="1"/>
  <c r="GB17" i="9" s="1"/>
  <c r="BA17" i="9" a="1"/>
  <c r="BA17" i="9" s="1"/>
  <c r="AY17" i="9" a="1"/>
  <c r="AY17" i="9" s="1"/>
  <c r="AW17" i="9" a="1"/>
  <c r="AW17" i="9" s="1"/>
  <c r="AU17" i="9" a="1"/>
  <c r="AU17" i="9" s="1"/>
  <c r="J17" i="10" s="1"/>
  <c r="AZ17" i="9" a="1"/>
  <c r="AZ17" i="9" s="1"/>
  <c r="AX17" i="9" a="1"/>
  <c r="AX17" i="9" s="1"/>
  <c r="AV17" i="9" a="1"/>
  <c r="AV17" i="9" s="1"/>
  <c r="FP15" i="9" a="1"/>
  <c r="FP15" i="9" s="1"/>
  <c r="FN15" i="9" a="1"/>
  <c r="FN15" i="9" s="1"/>
  <c r="FL15" i="9" a="1"/>
  <c r="FL15" i="9" s="1"/>
  <c r="FM15" i="9" a="1"/>
  <c r="FM15" i="9" s="1"/>
  <c r="FO15" i="9" a="1"/>
  <c r="FO15" i="9" s="1"/>
  <c r="FQ15" i="9" a="1"/>
  <c r="FQ15" i="9" s="1"/>
  <c r="FK15" i="9" a="1"/>
  <c r="FK15" i="9" s="1"/>
  <c r="W15" i="10" s="1"/>
  <c r="AJ15" i="9" a="1"/>
  <c r="AJ15" i="9" s="1"/>
  <c r="AH15" i="9" a="1"/>
  <c r="AH15" i="9" s="1"/>
  <c r="H15" i="14" s="1"/>
  <c r="AF15" i="9" a="1"/>
  <c r="AF15" i="9" s="1"/>
  <c r="AK15" i="9" a="1"/>
  <c r="AK15" i="9" s="1"/>
  <c r="D15" i="15" s="1"/>
  <c r="V15" i="15" s="1"/>
  <c r="G15" i="11" s="1"/>
  <c r="D15" i="11" s="1"/>
  <c r="AE15" i="9" a="1"/>
  <c r="AE15" i="9" s="1"/>
  <c r="H15" i="10" s="1"/>
  <c r="AG15" i="9" a="1"/>
  <c r="AG15" i="9" s="1"/>
  <c r="AI15" i="9" a="1"/>
  <c r="AI15" i="9" s="1"/>
  <c r="EJ11" i="9" a="1"/>
  <c r="EJ11" i="9" s="1"/>
  <c r="EH11" i="9" a="1"/>
  <c r="EH11" i="9" s="1"/>
  <c r="Q11" i="14" s="1"/>
  <c r="M11" i="14" s="1"/>
  <c r="EF11" i="9" a="1"/>
  <c r="EF11" i="9" s="1"/>
  <c r="EI11" i="9" a="1"/>
  <c r="EI11" i="9" s="1"/>
  <c r="EK11" i="9" a="1"/>
  <c r="EK11" i="9" s="1"/>
  <c r="J11" i="15" s="1"/>
  <c r="EE11" i="9" a="1"/>
  <c r="EE11" i="9" s="1"/>
  <c r="T11" i="10" s="1"/>
  <c r="I14" i="7" s="1"/>
  <c r="O14" i="7" s="1"/>
  <c r="EG11" i="9" a="1"/>
  <c r="EG11" i="9" s="1"/>
  <c r="G66" i="14"/>
  <c r="AL68" i="8"/>
  <c r="AE60" i="8"/>
  <c r="AM60" i="8" s="1"/>
  <c r="G49" i="6"/>
  <c r="H49" i="6" s="1"/>
  <c r="F49" i="6"/>
  <c r="V45" i="10"/>
  <c r="Y48" i="8"/>
  <c r="Z48" i="8" s="1"/>
  <c r="BQ39" i="9" a="1"/>
  <c r="BQ39" i="9" s="1"/>
  <c r="F39" i="15" s="1"/>
  <c r="BO39" i="9" a="1"/>
  <c r="BO39" i="9" s="1"/>
  <c r="BM39" i="9" a="1"/>
  <c r="BM39" i="9" s="1"/>
  <c r="BK39" i="9" a="1"/>
  <c r="BK39" i="9" s="1"/>
  <c r="L39" i="10" s="1"/>
  <c r="BP39" i="9" a="1"/>
  <c r="BP39" i="9" s="1"/>
  <c r="BL39" i="9" a="1"/>
  <c r="BL39" i="9" s="1"/>
  <c r="BN39" i="9" a="1"/>
  <c r="BN39" i="9" s="1"/>
  <c r="J39" i="14" s="1"/>
  <c r="K39" i="14" s="1"/>
  <c r="DT39" i="9" a="1"/>
  <c r="DT39" i="9" s="1"/>
  <c r="DR39" i="9" a="1"/>
  <c r="DR39" i="9" s="1"/>
  <c r="O39" i="14" s="1"/>
  <c r="DP39" i="9" a="1"/>
  <c r="DP39" i="9" s="1"/>
  <c r="DS39" i="9" a="1"/>
  <c r="DS39" i="9" s="1"/>
  <c r="DO39" i="9" a="1"/>
  <c r="DO39" i="9" s="1"/>
  <c r="R39" i="10" s="1"/>
  <c r="G42" i="7" s="1"/>
  <c r="DU39" i="9" a="1"/>
  <c r="DU39" i="9" s="1"/>
  <c r="H39" i="15" s="1"/>
  <c r="DQ39" i="9" a="1"/>
  <c r="DQ39" i="9" s="1"/>
  <c r="IR39" i="9" a="1"/>
  <c r="IR39" i="9" s="1"/>
  <c r="IP39" i="9" a="1"/>
  <c r="IP39" i="9" s="1"/>
  <c r="AM39" i="14" s="1"/>
  <c r="IN39" i="9" a="1"/>
  <c r="IN39" i="9" s="1"/>
  <c r="IQ39" i="9" a="1"/>
  <c r="IQ39" i="9" s="1"/>
  <c r="IM39" i="9" a="1"/>
  <c r="IM39" i="9" s="1"/>
  <c r="AG39" i="10" s="1"/>
  <c r="AK42" i="8" s="1"/>
  <c r="IS39" i="9" a="1"/>
  <c r="IS39" i="9" s="1"/>
  <c r="U39" i="15" s="1"/>
  <c r="IO39" i="9" a="1"/>
  <c r="IO39" i="9" s="1"/>
  <c r="EB39" i="9" a="1"/>
  <c r="EB39" i="9" s="1"/>
  <c r="DD39" i="9" s="1"/>
  <c r="DZ39" i="9" a="1"/>
  <c r="DZ39" i="9" s="1"/>
  <c r="DX39" i="9" a="1"/>
  <c r="DX39" i="9" s="1"/>
  <c r="CZ39" i="9" s="1"/>
  <c r="EC39" i="9" a="1"/>
  <c r="EC39" i="9" s="1"/>
  <c r="DY39" i="9" a="1"/>
  <c r="DY39" i="9" s="1"/>
  <c r="DA39" i="9" s="1"/>
  <c r="EA39" i="9" a="1"/>
  <c r="EA39" i="9" s="1"/>
  <c r="DC39" i="9" s="1"/>
  <c r="DW39" i="9" a="1"/>
  <c r="DW39" i="9" s="1"/>
  <c r="C42" i="8"/>
  <c r="C42" i="7"/>
  <c r="C42" i="6"/>
  <c r="C41" i="3"/>
  <c r="IC36" i="9" a="1"/>
  <c r="IC36" i="9" s="1"/>
  <c r="S36" i="15" s="1"/>
  <c r="HX36" i="9" a="1"/>
  <c r="HX36" i="9" s="1"/>
  <c r="HZ36" i="9" a="1"/>
  <c r="HZ36" i="9" s="1"/>
  <c r="AK36" i="14" s="1"/>
  <c r="AN36" i="14" s="1"/>
  <c r="HW36" i="9" a="1"/>
  <c r="HW36" i="9" s="1"/>
  <c r="AE36" i="10" s="1"/>
  <c r="AI39" i="8" s="1"/>
  <c r="AL39" i="8" s="1"/>
  <c r="IB36" i="9" a="1"/>
  <c r="IB36" i="9" s="1"/>
  <c r="HY36" i="9" a="1"/>
  <c r="HY36" i="9" s="1"/>
  <c r="IA36" i="9" a="1"/>
  <c r="IA36" i="9" s="1"/>
  <c r="AK36" i="9" a="1"/>
  <c r="AK36" i="9" s="1"/>
  <c r="D36" i="15" s="1"/>
  <c r="AF36" i="9" a="1"/>
  <c r="AF36" i="9" s="1"/>
  <c r="AH36" i="9" a="1"/>
  <c r="AH36" i="9" s="1"/>
  <c r="H36" i="14" s="1"/>
  <c r="AE36" i="9" a="1"/>
  <c r="AE36" i="9" s="1"/>
  <c r="H36" i="10" s="1"/>
  <c r="AJ36" i="9" a="1"/>
  <c r="AJ36" i="9" s="1"/>
  <c r="AG36" i="9" a="1"/>
  <c r="AG36" i="9" s="1"/>
  <c r="AI36" i="9" a="1"/>
  <c r="AI36" i="9" s="1"/>
  <c r="HD36" i="9" a="1"/>
  <c r="HD36" i="9" s="1"/>
  <c r="HB36" i="9" a="1"/>
  <c r="HB36" i="9" s="1"/>
  <c r="AF36" i="14" s="1"/>
  <c r="GZ36" i="9" a="1"/>
  <c r="GZ36" i="9" s="1"/>
  <c r="HA36" i="9" a="1"/>
  <c r="HA36" i="9" s="1"/>
  <c r="HC36" i="9" a="1"/>
  <c r="HC36" i="9" s="1"/>
  <c r="HE36" i="9" a="1"/>
  <c r="HE36" i="9" s="1"/>
  <c r="P36" i="15" s="1"/>
  <c r="GY36" i="9" a="1"/>
  <c r="GY36" i="9" s="1"/>
  <c r="AB36" i="10" s="1"/>
  <c r="AD39" i="8" s="1"/>
  <c r="AJ34" i="14"/>
  <c r="EK32" i="9" a="1"/>
  <c r="EK32" i="9" s="1"/>
  <c r="J32" i="15" s="1"/>
  <c r="EI32" i="9" a="1"/>
  <c r="EI32" i="9" s="1"/>
  <c r="EG32" i="9" a="1"/>
  <c r="EG32" i="9" s="1"/>
  <c r="EE32" i="9" a="1"/>
  <c r="EE32" i="9" s="1"/>
  <c r="T32" i="10" s="1"/>
  <c r="I35" i="7" s="1"/>
  <c r="O35" i="7" s="1"/>
  <c r="EJ32" i="9" a="1"/>
  <c r="EJ32" i="9" s="1"/>
  <c r="EH32" i="9" a="1"/>
  <c r="EH32" i="9" s="1"/>
  <c r="Q32" i="14" s="1"/>
  <c r="EF32" i="9" a="1"/>
  <c r="EF32" i="9" s="1"/>
  <c r="AJ30" i="14"/>
  <c r="EK28" i="9" a="1"/>
  <c r="EK28" i="9" s="1"/>
  <c r="J28" i="15" s="1"/>
  <c r="EI28" i="9" a="1"/>
  <c r="EI28" i="9" s="1"/>
  <c r="EG28" i="9" a="1"/>
  <c r="EG28" i="9" s="1"/>
  <c r="EE28" i="9" a="1"/>
  <c r="EE28" i="9" s="1"/>
  <c r="T28" i="10" s="1"/>
  <c r="I31" i="7" s="1"/>
  <c r="O31" i="7" s="1"/>
  <c r="EJ28" i="9" a="1"/>
  <c r="EJ28" i="9" s="1"/>
  <c r="EH28" i="9" a="1"/>
  <c r="EH28" i="9" s="1"/>
  <c r="Q28" i="14" s="1"/>
  <c r="EF28" i="9" a="1"/>
  <c r="EF28" i="9" s="1"/>
  <c r="CW24" i="9" a="1"/>
  <c r="CW24" i="9" s="1"/>
  <c r="CU24" i="9" a="1"/>
  <c r="CU24" i="9" s="1"/>
  <c r="CS24" i="9" a="1"/>
  <c r="CS24" i="9" s="1"/>
  <c r="CQ24" i="9" a="1"/>
  <c r="CQ24" i="9" s="1"/>
  <c r="P24" i="10" s="1"/>
  <c r="CV24" i="9" a="1"/>
  <c r="CV24" i="9" s="1"/>
  <c r="CT24" i="9" a="1"/>
  <c r="CT24" i="9" s="1"/>
  <c r="CR24" i="9" a="1"/>
  <c r="CR24" i="9" s="1"/>
  <c r="EC24" i="9" a="1"/>
  <c r="EC24" i="9" s="1"/>
  <c r="EA24" i="9" a="1"/>
  <c r="EA24" i="9" s="1"/>
  <c r="DC24" i="9" s="1"/>
  <c r="DY24" i="9" a="1"/>
  <c r="DY24" i="9" s="1"/>
  <c r="DA24" i="9" s="1"/>
  <c r="DW24" i="9" a="1"/>
  <c r="DW24" i="9" s="1"/>
  <c r="EB24" i="9" a="1"/>
  <c r="EB24" i="9" s="1"/>
  <c r="DD24" i="9" s="1"/>
  <c r="DZ24" i="9" a="1"/>
  <c r="DZ24" i="9" s="1"/>
  <c r="DX24" i="9" a="1"/>
  <c r="DX24" i="9" s="1"/>
  <c r="CZ24" i="9" s="1"/>
  <c r="T24" i="9" a="1"/>
  <c r="T24" i="9" s="1"/>
  <c r="R24" i="9" a="1"/>
  <c r="R24" i="9" s="1"/>
  <c r="E24" i="14" s="1"/>
  <c r="P24" i="9" a="1"/>
  <c r="P24" i="9" s="1"/>
  <c r="Q24" i="9" a="1"/>
  <c r="Q24" i="9" s="1"/>
  <c r="O24" i="9" a="1"/>
  <c r="O24" i="9" s="1"/>
  <c r="F24" i="10" s="1"/>
  <c r="U24" i="9" a="1"/>
  <c r="U24" i="9" s="1"/>
  <c r="B24" i="15" s="1"/>
  <c r="S24" i="9" a="1"/>
  <c r="S24" i="9" s="1"/>
  <c r="EZ24" i="9" a="1"/>
  <c r="EZ24" i="9" s="1"/>
  <c r="EX24" i="9" a="1"/>
  <c r="EX24" i="9" s="1"/>
  <c r="W24" i="14" s="1"/>
  <c r="X24" i="14" s="1"/>
  <c r="T24" i="14" s="1"/>
  <c r="EV24" i="9" a="1"/>
  <c r="EV24" i="9" s="1"/>
  <c r="FA24" i="9" a="1"/>
  <c r="FA24" i="9" s="1"/>
  <c r="EY24" i="9" a="1"/>
  <c r="EY24" i="9" s="1"/>
  <c r="EW24" i="9" a="1"/>
  <c r="EW24" i="9" s="1"/>
  <c r="EU24" i="9" a="1"/>
  <c r="EU24" i="9" s="1"/>
  <c r="J49" i="12" s="1"/>
  <c r="Q27" i="8" s="1"/>
  <c r="R27" i="8" s="1"/>
  <c r="L24" i="9" a="1"/>
  <c r="L24" i="9" s="1"/>
  <c r="J24" i="9" a="1"/>
  <c r="J24" i="9" s="1"/>
  <c r="H24" i="9" a="1"/>
  <c r="H24" i="9" s="1"/>
  <c r="M24" i="9" a="1"/>
  <c r="M24" i="9" s="1"/>
  <c r="K24" i="9" a="1"/>
  <c r="K24" i="9" s="1"/>
  <c r="I24" i="9" a="1"/>
  <c r="I24" i="9" s="1"/>
  <c r="G24" i="9" a="1"/>
  <c r="G24" i="9" s="1"/>
  <c r="O49" i="12" s="1"/>
  <c r="DL24" i="9" a="1"/>
  <c r="DL24" i="9" s="1"/>
  <c r="DJ24" i="9" a="1"/>
  <c r="DJ24" i="9" s="1"/>
  <c r="N24" i="14" s="1"/>
  <c r="DH24" i="9" a="1"/>
  <c r="DH24" i="9" s="1"/>
  <c r="DM24" i="9" a="1"/>
  <c r="DM24" i="9" s="1"/>
  <c r="G24" i="15" s="1"/>
  <c r="DK24" i="9" a="1"/>
  <c r="DK24" i="9" s="1"/>
  <c r="DI24" i="9" a="1"/>
  <c r="DI24" i="9" s="1"/>
  <c r="DG24" i="9" a="1"/>
  <c r="DG24" i="9" s="1"/>
  <c r="Q24" i="10" s="1"/>
  <c r="F27" i="7" s="1"/>
  <c r="L27" i="7" s="1"/>
  <c r="IJ24" i="9" a="1"/>
  <c r="IJ24" i="9" s="1"/>
  <c r="IH24" i="9" a="1"/>
  <c r="IH24" i="9" s="1"/>
  <c r="AL24" i="14" s="1"/>
  <c r="IF24" i="9" a="1"/>
  <c r="IF24" i="9" s="1"/>
  <c r="IK24" i="9" a="1"/>
  <c r="IK24" i="9" s="1"/>
  <c r="T24" i="15" s="1"/>
  <c r="II24" i="9" a="1"/>
  <c r="II24" i="9" s="1"/>
  <c r="IG24" i="9" a="1"/>
  <c r="IG24" i="9" s="1"/>
  <c r="IE24" i="9" a="1"/>
  <c r="IE24" i="9" s="1"/>
  <c r="AF24" i="10" s="1"/>
  <c r="AJ27" i="8" s="1"/>
  <c r="CW20" i="9" a="1"/>
  <c r="CW20" i="9" s="1"/>
  <c r="CU20" i="9" a="1"/>
  <c r="CU20" i="9" s="1"/>
  <c r="CS20" i="9" a="1"/>
  <c r="CS20" i="9" s="1"/>
  <c r="CQ20" i="9" a="1"/>
  <c r="CQ20" i="9" s="1"/>
  <c r="P20" i="10" s="1"/>
  <c r="CV20" i="9" a="1"/>
  <c r="CV20" i="9" s="1"/>
  <c r="CT20" i="9" a="1"/>
  <c r="CT20" i="9" s="1"/>
  <c r="CR20" i="9" a="1"/>
  <c r="CR20" i="9" s="1"/>
  <c r="EC20" i="9" a="1"/>
  <c r="EC20" i="9" s="1"/>
  <c r="EA20" i="9" a="1"/>
  <c r="EA20" i="9" s="1"/>
  <c r="DC20" i="9" s="1"/>
  <c r="DY20" i="9" a="1"/>
  <c r="DY20" i="9" s="1"/>
  <c r="DA20" i="9" s="1"/>
  <c r="DW20" i="9" a="1"/>
  <c r="DW20" i="9" s="1"/>
  <c r="EB20" i="9" a="1"/>
  <c r="EB20" i="9" s="1"/>
  <c r="DD20" i="9" s="1"/>
  <c r="DZ20" i="9" a="1"/>
  <c r="DZ20" i="9" s="1"/>
  <c r="DX20" i="9" a="1"/>
  <c r="DX20" i="9" s="1"/>
  <c r="CZ20" i="9" s="1"/>
  <c r="T20" i="9" a="1"/>
  <c r="T20" i="9" s="1"/>
  <c r="R20" i="9" a="1"/>
  <c r="R20" i="9" s="1"/>
  <c r="E20" i="14" s="1"/>
  <c r="P20" i="9" a="1"/>
  <c r="P20" i="9" s="1"/>
  <c r="Q20" i="9" a="1"/>
  <c r="Q20" i="9" s="1"/>
  <c r="O20" i="9" a="1"/>
  <c r="O20" i="9" s="1"/>
  <c r="F20" i="10" s="1"/>
  <c r="U20" i="9" a="1"/>
  <c r="U20" i="9" s="1"/>
  <c r="B20" i="15" s="1"/>
  <c r="S20" i="9" a="1"/>
  <c r="S20" i="9" s="1"/>
  <c r="EZ20" i="9" a="1"/>
  <c r="EZ20" i="9" s="1"/>
  <c r="EX20" i="9" a="1"/>
  <c r="EX20" i="9" s="1"/>
  <c r="W20" i="14" s="1"/>
  <c r="X20" i="14" s="1"/>
  <c r="T20" i="14" s="1"/>
  <c r="EV20" i="9" a="1"/>
  <c r="EV20" i="9" s="1"/>
  <c r="FA20" i="9" a="1"/>
  <c r="FA20" i="9" s="1"/>
  <c r="EY20" i="9" a="1"/>
  <c r="EY20" i="9" s="1"/>
  <c r="EW20" i="9" a="1"/>
  <c r="EW20" i="9" s="1"/>
  <c r="EU20" i="9" a="1"/>
  <c r="EU20" i="9" s="1"/>
  <c r="L20" i="9" a="1"/>
  <c r="L20" i="9" s="1"/>
  <c r="J20" i="9" a="1"/>
  <c r="J20" i="9" s="1"/>
  <c r="H20" i="9" a="1"/>
  <c r="H20" i="9" s="1"/>
  <c r="M20" i="9" a="1"/>
  <c r="M20" i="9" s="1"/>
  <c r="K20" i="9" a="1"/>
  <c r="K20" i="9" s="1"/>
  <c r="I20" i="9" a="1"/>
  <c r="I20" i="9" s="1"/>
  <c r="G20" i="9" a="1"/>
  <c r="G20" i="9" s="1"/>
  <c r="DL20" i="9" a="1"/>
  <c r="DL20" i="9" s="1"/>
  <c r="DJ20" i="9" a="1"/>
  <c r="DJ20" i="9" s="1"/>
  <c r="N20" i="14" s="1"/>
  <c r="DH20" i="9" a="1"/>
  <c r="DH20" i="9" s="1"/>
  <c r="DM20" i="9" a="1"/>
  <c r="DM20" i="9" s="1"/>
  <c r="G20" i="15" s="1"/>
  <c r="DK20" i="9" a="1"/>
  <c r="DK20" i="9" s="1"/>
  <c r="DI20" i="9" a="1"/>
  <c r="DI20" i="9" s="1"/>
  <c r="DG20" i="9" a="1"/>
  <c r="DG20" i="9" s="1"/>
  <c r="Q20" i="10" s="1"/>
  <c r="F23" i="7" s="1"/>
  <c r="L23" i="7" s="1"/>
  <c r="IJ20" i="9" a="1"/>
  <c r="IJ20" i="9" s="1"/>
  <c r="IH20" i="9" a="1"/>
  <c r="IH20" i="9" s="1"/>
  <c r="AL20" i="14" s="1"/>
  <c r="IF20" i="9" a="1"/>
  <c r="IF20" i="9" s="1"/>
  <c r="IK20" i="9" a="1"/>
  <c r="IK20" i="9" s="1"/>
  <c r="T20" i="15" s="1"/>
  <c r="II20" i="9" a="1"/>
  <c r="II20" i="9" s="1"/>
  <c r="IG20" i="9" a="1"/>
  <c r="IG20" i="9" s="1"/>
  <c r="IE20" i="9" a="1"/>
  <c r="IE20" i="9" s="1"/>
  <c r="AF20" i="10" s="1"/>
  <c r="AJ23" i="8" s="1"/>
  <c r="GW13" i="9" a="1"/>
  <c r="GW13" i="9" s="1"/>
  <c r="O13" i="15" s="1"/>
  <c r="GU13" i="9" a="1"/>
  <c r="GU13" i="9" s="1"/>
  <c r="GS13" i="9" a="1"/>
  <c r="GS13" i="9" s="1"/>
  <c r="GQ13" i="9" a="1"/>
  <c r="GQ13" i="9" s="1"/>
  <c r="AA13" i="10" s="1"/>
  <c r="AC16" i="8" s="1"/>
  <c r="GR13" i="9" a="1"/>
  <c r="GR13" i="9" s="1"/>
  <c r="GT13" i="9" a="1"/>
  <c r="GT13" i="9" s="1"/>
  <c r="AE13" i="14" s="1"/>
  <c r="GV13" i="9" a="1"/>
  <c r="GV13" i="9" s="1"/>
  <c r="AQ13" i="9" a="1"/>
  <c r="AQ13" i="9" s="1"/>
  <c r="AS13" i="9" a="1"/>
  <c r="AS13" i="9" s="1"/>
  <c r="E13" i="15" s="1"/>
  <c r="AN13" i="9" a="1"/>
  <c r="AN13" i="9" s="1"/>
  <c r="AP13" i="9" a="1"/>
  <c r="AP13" i="9" s="1"/>
  <c r="I13" i="14" s="1"/>
  <c r="AM13" i="9" a="1"/>
  <c r="AM13" i="9" s="1"/>
  <c r="I13" i="10" s="1"/>
  <c r="S16" i="6" s="1"/>
  <c r="AR13" i="9" a="1"/>
  <c r="AR13" i="9" s="1"/>
  <c r="AO13" i="9" a="1"/>
  <c r="AO13" i="9" s="1"/>
  <c r="DT13" i="9" a="1"/>
  <c r="DT13" i="9" s="1"/>
  <c r="DR13" i="9" a="1"/>
  <c r="DR13" i="9" s="1"/>
  <c r="O13" i="14" s="1"/>
  <c r="DP13" i="9" a="1"/>
  <c r="DP13" i="9" s="1"/>
  <c r="DQ13" i="9" a="1"/>
  <c r="DQ13" i="9" s="1"/>
  <c r="DS13" i="9" a="1"/>
  <c r="DS13" i="9" s="1"/>
  <c r="DU13" i="9" a="1"/>
  <c r="DU13" i="9" s="1"/>
  <c r="H13" i="15" s="1"/>
  <c r="DO13" i="9" a="1"/>
  <c r="DO13" i="9" s="1"/>
  <c r="R13" i="10" s="1"/>
  <c r="G16" i="7" s="1"/>
  <c r="M16" i="7" s="1"/>
  <c r="IR13" i="9" a="1"/>
  <c r="IR13" i="9" s="1"/>
  <c r="IP13" i="9" a="1"/>
  <c r="IP13" i="9" s="1"/>
  <c r="AM13" i="14" s="1"/>
  <c r="IN13" i="9" a="1"/>
  <c r="IN13" i="9" s="1"/>
  <c r="IO13" i="9" a="1"/>
  <c r="IO13" i="9" s="1"/>
  <c r="IQ13" i="9" a="1"/>
  <c r="IQ13" i="9" s="1"/>
  <c r="IS13" i="9" a="1"/>
  <c r="IS13" i="9" s="1"/>
  <c r="U13" i="15" s="1"/>
  <c r="IM13" i="9" a="1"/>
  <c r="IM13" i="9" s="1"/>
  <c r="AG13" i="10" s="1"/>
  <c r="AK16" i="8" s="1"/>
  <c r="M23" i="14"/>
  <c r="EC14" i="9" a="1"/>
  <c r="EC14" i="9" s="1"/>
  <c r="EA14" i="9" a="1"/>
  <c r="EA14" i="9" s="1"/>
  <c r="DC14" i="9" s="1"/>
  <c r="DY14" i="9" a="1"/>
  <c r="DY14" i="9" s="1"/>
  <c r="DA14" i="9" s="1"/>
  <c r="DW14" i="9" a="1"/>
  <c r="DW14" i="9" s="1"/>
  <c r="EB14" i="9" a="1"/>
  <c r="EB14" i="9" s="1"/>
  <c r="DD14" i="9" s="1"/>
  <c r="DX14" i="9" a="1"/>
  <c r="DX14" i="9" s="1"/>
  <c r="CZ14" i="9" s="1"/>
  <c r="DZ14" i="9" a="1"/>
  <c r="DZ14" i="9" s="1"/>
  <c r="CW13" i="9" a="1"/>
  <c r="CW13" i="9" s="1"/>
  <c r="CU13" i="9" a="1"/>
  <c r="CU13" i="9" s="1"/>
  <c r="CS13" i="9" a="1"/>
  <c r="CS13" i="9" s="1"/>
  <c r="CQ13" i="9" a="1"/>
  <c r="CQ13" i="9" s="1"/>
  <c r="P13" i="10" s="1"/>
  <c r="CV13" i="9" a="1"/>
  <c r="CV13" i="9" s="1"/>
  <c r="CR13" i="9" a="1"/>
  <c r="CR13" i="9" s="1"/>
  <c r="CT13" i="9" a="1"/>
  <c r="CT13" i="9" s="1"/>
  <c r="IK12" i="9" a="1"/>
  <c r="IK12" i="9" s="1"/>
  <c r="T12" i="15" s="1"/>
  <c r="II12" i="9" a="1"/>
  <c r="II12" i="9" s="1"/>
  <c r="IG12" i="9" a="1"/>
  <c r="IG12" i="9" s="1"/>
  <c r="IE12" i="9" a="1"/>
  <c r="IE12" i="9" s="1"/>
  <c r="AF12" i="10" s="1"/>
  <c r="AJ15" i="8" s="1"/>
  <c r="AL15" i="8" s="1"/>
  <c r="IJ12" i="9" a="1"/>
  <c r="IJ12" i="9" s="1"/>
  <c r="IF12" i="9" a="1"/>
  <c r="IF12" i="9" s="1"/>
  <c r="IH12" i="9" a="1"/>
  <c r="IH12" i="9" s="1"/>
  <c r="AL12" i="14" s="1"/>
  <c r="AN12" i="14" s="1"/>
  <c r="K12" i="14"/>
  <c r="L12" i="14" s="1"/>
  <c r="BH12" i="9" a="1"/>
  <c r="BH12" i="9" s="1"/>
  <c r="BF12" i="9" a="1"/>
  <c r="BF12" i="9" s="1"/>
  <c r="BD12" i="9" a="1"/>
  <c r="BD12" i="9" s="1"/>
  <c r="BI12" i="9" a="1"/>
  <c r="BI12" i="9" s="1"/>
  <c r="BC12" i="9" a="1"/>
  <c r="BC12" i="9" s="1"/>
  <c r="K12" i="10" s="1"/>
  <c r="BE12" i="9" a="1"/>
  <c r="BE12" i="9" s="1"/>
  <c r="BG12" i="9" a="1"/>
  <c r="BG12" i="9" s="1"/>
  <c r="GN12" i="9" a="1"/>
  <c r="GN12" i="9" s="1"/>
  <c r="GL12" i="9" a="1"/>
  <c r="GL12" i="9" s="1"/>
  <c r="AD12" i="14" s="1"/>
  <c r="AG12" i="14" s="1"/>
  <c r="GJ12" i="9" a="1"/>
  <c r="GJ12" i="9" s="1"/>
  <c r="GK12" i="9" a="1"/>
  <c r="GK12" i="9" s="1"/>
  <c r="GM12" i="9" a="1"/>
  <c r="GM12" i="9" s="1"/>
  <c r="GO12" i="9" a="1"/>
  <c r="GO12" i="9" s="1"/>
  <c r="N12" i="15" s="1"/>
  <c r="GI12" i="9" a="1"/>
  <c r="GI12" i="9" s="1"/>
  <c r="Z12" i="10" s="1"/>
  <c r="AB15" i="8" s="1"/>
  <c r="AE15" i="8" s="1"/>
  <c r="AM15" i="8" s="1"/>
  <c r="S11" i="10"/>
  <c r="H14" i="7" s="1"/>
  <c r="CY11" i="9"/>
  <c r="IA10" i="9" a="1"/>
  <c r="IA10" i="9" s="1"/>
  <c r="IC10" i="9" a="1"/>
  <c r="IC10" i="9" s="1"/>
  <c r="S10" i="15" s="1"/>
  <c r="HX10" i="9" a="1"/>
  <c r="HX10" i="9" s="1"/>
  <c r="HZ10" i="9" a="1"/>
  <c r="HZ10" i="9" s="1"/>
  <c r="AK10" i="14" s="1"/>
  <c r="AN10" i="14" s="1"/>
  <c r="HW10" i="9" a="1"/>
  <c r="HW10" i="9" s="1"/>
  <c r="AE10" i="10" s="1"/>
  <c r="AI13" i="8" s="1"/>
  <c r="AL13" i="8" s="1"/>
  <c r="HY10" i="9" a="1"/>
  <c r="HY10" i="9" s="1"/>
  <c r="IB10" i="9" a="1"/>
  <c r="IB10" i="9" s="1"/>
  <c r="DT10" i="9" a="1"/>
  <c r="DT10" i="9" s="1"/>
  <c r="DR10" i="9" a="1"/>
  <c r="DR10" i="9" s="1"/>
  <c r="O10" i="14" s="1"/>
  <c r="DP10" i="9" a="1"/>
  <c r="DP10" i="9" s="1"/>
  <c r="DU10" i="9" a="1"/>
  <c r="DU10" i="9" s="1"/>
  <c r="H10" i="15" s="1"/>
  <c r="DS10" i="9" a="1"/>
  <c r="DS10" i="9" s="1"/>
  <c r="DQ10" i="9" a="1"/>
  <c r="DQ10" i="9" s="1"/>
  <c r="DO10" i="9" a="1"/>
  <c r="DO10" i="9" s="1"/>
  <c r="R10" i="10" s="1"/>
  <c r="G13" i="7" s="1"/>
  <c r="M13" i="7" s="1"/>
  <c r="HT9" i="9" a="1"/>
  <c r="HT9" i="9" s="1"/>
  <c r="HR9" i="9" a="1"/>
  <c r="HR9" i="9" s="1"/>
  <c r="AI9" i="14" s="1"/>
  <c r="AJ9" i="14" s="1"/>
  <c r="HP9" i="9" a="1"/>
  <c r="HP9" i="9" s="1"/>
  <c r="HU9" i="9" a="1"/>
  <c r="HU9" i="9" s="1"/>
  <c r="R9" i="15" s="1"/>
  <c r="HS9" i="9" a="1"/>
  <c r="HS9" i="9" s="1"/>
  <c r="HQ9" i="9" a="1"/>
  <c r="HQ9" i="9" s="1"/>
  <c r="HO9" i="9" a="1"/>
  <c r="HO9" i="9" s="1"/>
  <c r="AD9" i="10" s="1"/>
  <c r="AG12" i="8" s="1"/>
  <c r="AH12" i="8" s="1"/>
  <c r="CN9" i="9" a="1"/>
  <c r="CN9" i="9" s="1"/>
  <c r="CL9" i="9" a="1"/>
  <c r="CL9" i="9" s="1"/>
  <c r="CJ9" i="9" a="1"/>
  <c r="CJ9" i="9" s="1"/>
  <c r="CO9" i="9" a="1"/>
  <c r="CO9" i="9" s="1"/>
  <c r="CM9" i="9" a="1"/>
  <c r="CM9" i="9" s="1"/>
  <c r="CK9" i="9" a="1"/>
  <c r="CK9" i="9" s="1"/>
  <c r="CI9" i="9" a="1"/>
  <c r="CI9" i="9" s="1"/>
  <c r="O9" i="10" s="1"/>
  <c r="GF6" i="9" a="1"/>
  <c r="GF6" i="9" s="1"/>
  <c r="GD6" i="9" a="1"/>
  <c r="GD6" i="9" s="1"/>
  <c r="AC6" i="14" s="1"/>
  <c r="AG6" i="14" s="1"/>
  <c r="GB6" i="9" a="1"/>
  <c r="GB6" i="9" s="1"/>
  <c r="GG6" i="9" a="1"/>
  <c r="GG6" i="9" s="1"/>
  <c r="M6" i="15" s="1"/>
  <c r="GE6" i="9" a="1"/>
  <c r="GE6" i="9" s="1"/>
  <c r="GC6" i="9" a="1"/>
  <c r="GC6" i="9" s="1"/>
  <c r="GA6" i="9" a="1"/>
  <c r="GA6" i="9" s="1"/>
  <c r="Y6" i="10" s="1"/>
  <c r="AA9" i="8" s="1"/>
  <c r="AZ6" i="9" a="1"/>
  <c r="AZ6" i="9" s="1"/>
  <c r="AX6" i="9" a="1"/>
  <c r="AX6" i="9" s="1"/>
  <c r="AV6" i="9" a="1"/>
  <c r="AV6" i="9" s="1"/>
  <c r="BA6" i="9" a="1"/>
  <c r="BA6" i="9" s="1"/>
  <c r="AY6" i="9" a="1"/>
  <c r="AY6" i="9" s="1"/>
  <c r="AW6" i="9" a="1"/>
  <c r="AW6" i="9" s="1"/>
  <c r="AU6" i="9" a="1"/>
  <c r="AU6" i="9" s="1"/>
  <c r="J6" i="10" s="1"/>
  <c r="AM7" i="8"/>
  <c r="AN7" i="8" s="1"/>
  <c r="AE7" i="8"/>
  <c r="G7" i="6"/>
  <c r="H7" i="6" s="1"/>
  <c r="I7" i="6" s="1"/>
  <c r="N7" i="6" s="1"/>
  <c r="F7" i="6"/>
  <c r="O129" i="8"/>
  <c r="X129" i="8" s="1"/>
  <c r="S128" i="3" s="1"/>
  <c r="O125" i="8"/>
  <c r="X125" i="8" s="1"/>
  <c r="S124" i="3" s="1"/>
  <c r="O121" i="8"/>
  <c r="X121" i="8" s="1"/>
  <c r="S120" i="3" s="1"/>
  <c r="O69" i="8"/>
  <c r="X69" i="8" s="1"/>
  <c r="S68" i="3" s="1"/>
  <c r="O49" i="8"/>
  <c r="X49" i="8" s="1"/>
  <c r="S48" i="3" s="1"/>
  <c r="O37" i="8"/>
  <c r="O33" i="8"/>
  <c r="X33" i="8" s="1"/>
  <c r="S32" i="3" s="1"/>
  <c r="O29" i="8"/>
  <c r="X29" i="8" s="1"/>
  <c r="S28" i="3" s="1"/>
  <c r="O21" i="8"/>
  <c r="O13" i="8"/>
  <c r="X13" i="8" s="1"/>
  <c r="S12" i="3" s="1"/>
  <c r="AM18" i="8"/>
  <c r="AE18" i="8"/>
  <c r="K17" i="6"/>
  <c r="L17" i="6" s="1"/>
  <c r="M17" i="6" s="1"/>
  <c r="J17" i="6"/>
  <c r="HU13" i="9" a="1"/>
  <c r="HU13" i="9" s="1"/>
  <c r="R13" i="15" s="1"/>
  <c r="HR13" i="9" a="1"/>
  <c r="HR13" i="9" s="1"/>
  <c r="AI13" i="14" s="1"/>
  <c r="HT13" i="9" a="1"/>
  <c r="HT13" i="9" s="1"/>
  <c r="HO13" i="9" a="1"/>
  <c r="HO13" i="9" s="1"/>
  <c r="AD13" i="10" s="1"/>
  <c r="AG16" i="8" s="1"/>
  <c r="HQ13" i="9" a="1"/>
  <c r="HQ13" i="9" s="1"/>
  <c r="HS13" i="9" a="1"/>
  <c r="HS13" i="9" s="1"/>
  <c r="HP13" i="9" a="1"/>
  <c r="HP13" i="9" s="1"/>
  <c r="BQ13" i="9" a="1"/>
  <c r="BQ13" i="9" s="1"/>
  <c r="F13" i="15" s="1"/>
  <c r="BO13" i="9" a="1"/>
  <c r="BO13" i="9" s="1"/>
  <c r="BM13" i="9" a="1"/>
  <c r="BM13" i="9" s="1"/>
  <c r="BK13" i="9" a="1"/>
  <c r="BK13" i="9" s="1"/>
  <c r="L13" i="10" s="1"/>
  <c r="BN13" i="9" a="1"/>
  <c r="BN13" i="9" s="1"/>
  <c r="J13" i="14" s="1"/>
  <c r="K13" i="14" s="1"/>
  <c r="BP13" i="9" a="1"/>
  <c r="BP13" i="9" s="1"/>
  <c r="BL13" i="9" a="1"/>
  <c r="BL13" i="9" s="1"/>
  <c r="P10" i="14"/>
  <c r="DB10" i="9"/>
  <c r="IB9" i="9" a="1"/>
  <c r="IB9" i="9" s="1"/>
  <c r="HZ9" i="9" a="1"/>
  <c r="HZ9" i="9" s="1"/>
  <c r="AK9" i="14" s="1"/>
  <c r="AN9" i="14" s="1"/>
  <c r="HX9" i="9" a="1"/>
  <c r="HX9" i="9" s="1"/>
  <c r="HW9" i="9" a="1"/>
  <c r="HW9" i="9" s="1"/>
  <c r="AE9" i="10" s="1"/>
  <c r="AI12" i="8" s="1"/>
  <c r="AL12" i="8" s="1"/>
  <c r="IC9" i="9" a="1"/>
  <c r="IC9" i="9" s="1"/>
  <c r="S9" i="15" s="1"/>
  <c r="IA9" i="9" a="1"/>
  <c r="IA9" i="9" s="1"/>
  <c r="HY9" i="9" a="1"/>
  <c r="HY9" i="9" s="1"/>
  <c r="CV9" i="9" a="1"/>
  <c r="CV9" i="9" s="1"/>
  <c r="CT9" i="9" a="1"/>
  <c r="CT9" i="9" s="1"/>
  <c r="CR9" i="9" a="1"/>
  <c r="CR9" i="9" s="1"/>
  <c r="CU9" i="9" a="1"/>
  <c r="CU9" i="9" s="1"/>
  <c r="CS9" i="9" a="1"/>
  <c r="CS9" i="9" s="1"/>
  <c r="CQ9" i="9" a="1"/>
  <c r="CQ9" i="9" s="1"/>
  <c r="P9" i="10" s="1"/>
  <c r="CW9" i="9" a="1"/>
  <c r="CW9" i="9" s="1"/>
  <c r="L30" i="7"/>
  <c r="S25" i="10"/>
  <c r="H28" i="7" s="1"/>
  <c r="CY25" i="9"/>
  <c r="L26" i="7"/>
  <c r="S21" i="10"/>
  <c r="H24" i="7" s="1"/>
  <c r="CY21" i="9"/>
  <c r="L22" i="7"/>
  <c r="S17" i="10"/>
  <c r="H20" i="7" s="1"/>
  <c r="CY17" i="9"/>
  <c r="AB16" i="9" a="1"/>
  <c r="AB16" i="9" s="1"/>
  <c r="Z16" i="9" a="1"/>
  <c r="Z16" i="9" s="1"/>
  <c r="F16" i="14" s="1"/>
  <c r="G16" i="14" s="1"/>
  <c r="X16" i="9" a="1"/>
  <c r="X16" i="9" s="1"/>
  <c r="AA16" i="9" a="1"/>
  <c r="AA16" i="9" s="1"/>
  <c r="W16" i="9" a="1"/>
  <c r="W16" i="9" s="1"/>
  <c r="G16" i="10" s="1"/>
  <c r="AC16" i="9" a="1"/>
  <c r="AC16" i="9" s="1"/>
  <c r="C16" i="15" s="1"/>
  <c r="Y16" i="9" a="1"/>
  <c r="Y16" i="9" s="1"/>
  <c r="FH16" i="9" a="1"/>
  <c r="FH16" i="9" s="1"/>
  <c r="FF16" i="9" a="1"/>
  <c r="FF16" i="9" s="1"/>
  <c r="AA16" i="14" s="1"/>
  <c r="FD16" i="9" a="1"/>
  <c r="FD16" i="9" s="1"/>
  <c r="FG16" i="9" a="1"/>
  <c r="FG16" i="9" s="1"/>
  <c r="FC16" i="9" a="1"/>
  <c r="FC16" i="9" s="1"/>
  <c r="FI16" i="9" a="1"/>
  <c r="FI16" i="9" s="1"/>
  <c r="L16" i="15" s="1"/>
  <c r="FE16" i="9" a="1"/>
  <c r="FE16" i="9" s="1"/>
  <c r="AZ16" i="9" a="1"/>
  <c r="AZ16" i="9" s="1"/>
  <c r="AX16" i="9" a="1"/>
  <c r="AX16" i="9" s="1"/>
  <c r="AV16" i="9" a="1"/>
  <c r="AV16" i="9" s="1"/>
  <c r="AY16" i="9" a="1"/>
  <c r="AY16" i="9" s="1"/>
  <c r="AU16" i="9" a="1"/>
  <c r="AU16" i="9" s="1"/>
  <c r="J16" i="10" s="1"/>
  <c r="BA16" i="9" a="1"/>
  <c r="BA16" i="9" s="1"/>
  <c r="AW16" i="9" a="1"/>
  <c r="AW16" i="9" s="1"/>
  <c r="GF16" i="9" a="1"/>
  <c r="GF16" i="9" s="1"/>
  <c r="GD16" i="9" a="1"/>
  <c r="GD16" i="9" s="1"/>
  <c r="AC16" i="14" s="1"/>
  <c r="AG16" i="14" s="1"/>
  <c r="GB16" i="9" a="1"/>
  <c r="GB16" i="9" s="1"/>
  <c r="GE16" i="9" a="1"/>
  <c r="GE16" i="9" s="1"/>
  <c r="GA16" i="9" a="1"/>
  <c r="GA16" i="9" s="1"/>
  <c r="Y16" i="10" s="1"/>
  <c r="AA19" i="8" s="1"/>
  <c r="GG16" i="9" a="1"/>
  <c r="GG16" i="9" s="1"/>
  <c r="M16" i="15" s="1"/>
  <c r="GC16" i="9" a="1"/>
  <c r="GC16" i="9" s="1"/>
  <c r="C19" i="8"/>
  <c r="R129" i="4" s="1"/>
  <c r="C19" i="7"/>
  <c r="C19" i="6"/>
  <c r="C18" i="3"/>
  <c r="AK14" i="9" a="1"/>
  <c r="AK14" i="9" s="1"/>
  <c r="D14" i="15" s="1"/>
  <c r="AF14" i="9" a="1"/>
  <c r="AF14" i="9" s="1"/>
  <c r="AH14" i="9" a="1"/>
  <c r="AH14" i="9" s="1"/>
  <c r="H14" i="14" s="1"/>
  <c r="L14" i="14" s="1"/>
  <c r="AE14" i="9" a="1"/>
  <c r="AE14" i="9" s="1"/>
  <c r="H14" i="10" s="1"/>
  <c r="AJ14" i="9" a="1"/>
  <c r="AJ14" i="9" s="1"/>
  <c r="AG14" i="9" a="1"/>
  <c r="AG14" i="9" s="1"/>
  <c r="AI14" i="9" a="1"/>
  <c r="AI14" i="9" s="1"/>
  <c r="HD14" i="9" a="1"/>
  <c r="HD14" i="9" s="1"/>
  <c r="HB14" i="9" a="1"/>
  <c r="HB14" i="9" s="1"/>
  <c r="AF14" i="14" s="1"/>
  <c r="GZ14" i="9" a="1"/>
  <c r="GZ14" i="9" s="1"/>
  <c r="HA14" i="9" a="1"/>
  <c r="HA14" i="9" s="1"/>
  <c r="HC14" i="9" a="1"/>
  <c r="HC14" i="9" s="1"/>
  <c r="HE14" i="9" a="1"/>
  <c r="HE14" i="9" s="1"/>
  <c r="P14" i="15" s="1"/>
  <c r="GY14" i="9" a="1"/>
  <c r="GY14" i="9" s="1"/>
  <c r="AB14" i="10" s="1"/>
  <c r="AD17" i="8" s="1"/>
  <c r="GM13" i="9" a="1"/>
  <c r="GM13" i="9" s="1"/>
  <c r="GJ13" i="9" a="1"/>
  <c r="GJ13" i="9" s="1"/>
  <c r="GO13" i="9" a="1"/>
  <c r="GO13" i="9" s="1"/>
  <c r="N13" i="15" s="1"/>
  <c r="GL13" i="9" a="1"/>
  <c r="GL13" i="9" s="1"/>
  <c r="AD13" i="14" s="1"/>
  <c r="GN13" i="9" a="1"/>
  <c r="GN13" i="9" s="1"/>
  <c r="GI13" i="9" a="1"/>
  <c r="GI13" i="9" s="1"/>
  <c r="Z13" i="10" s="1"/>
  <c r="AB16" i="8" s="1"/>
  <c r="GK13" i="9" a="1"/>
  <c r="GK13" i="9" s="1"/>
  <c r="O15" i="6"/>
  <c r="T15" i="6"/>
  <c r="U15" i="6" s="1"/>
  <c r="V15" i="6" s="1"/>
  <c r="AA15" i="6" s="1"/>
  <c r="X15" i="6"/>
  <c r="Y15" i="6" s="1"/>
  <c r="Z15" i="6" s="1"/>
  <c r="P15" i="6"/>
  <c r="Q15" i="6" s="1"/>
  <c r="R15" i="6" s="1"/>
  <c r="AB15" i="6" s="1"/>
  <c r="N14" i="3" s="1"/>
  <c r="AH14" i="8"/>
  <c r="G14" i="6"/>
  <c r="H14" i="6" s="1"/>
  <c r="I14" i="6" s="1"/>
  <c r="F14" i="6"/>
  <c r="HM10" i="9" a="1"/>
  <c r="HM10" i="9" s="1"/>
  <c r="Q10" i="15" s="1"/>
  <c r="HJ10" i="9" a="1"/>
  <c r="HJ10" i="9" s="1"/>
  <c r="AH10" i="14" s="1"/>
  <c r="AJ10" i="14" s="1"/>
  <c r="HL10" i="9" a="1"/>
  <c r="HL10" i="9" s="1"/>
  <c r="HG10" i="9" a="1"/>
  <c r="HG10" i="9" s="1"/>
  <c r="AC10" i="10" s="1"/>
  <c r="AF13" i="8" s="1"/>
  <c r="AH13" i="8" s="1"/>
  <c r="HI10" i="9" a="1"/>
  <c r="HI10" i="9" s="1"/>
  <c r="HK10" i="9" a="1"/>
  <c r="HK10" i="9" s="1"/>
  <c r="HH10" i="9" a="1"/>
  <c r="HH10" i="9" s="1"/>
  <c r="EK10" i="9" a="1"/>
  <c r="EK10" i="9" s="1"/>
  <c r="J10" i="15" s="1"/>
  <c r="EI10" i="9" a="1"/>
  <c r="EI10" i="9" s="1"/>
  <c r="EG10" i="9" a="1"/>
  <c r="EG10" i="9" s="1"/>
  <c r="EE10" i="9" a="1"/>
  <c r="EE10" i="9" s="1"/>
  <c r="EJ10" i="9" a="1"/>
  <c r="EJ10" i="9" s="1"/>
  <c r="EH10" i="9" a="1"/>
  <c r="EH10" i="9" s="1"/>
  <c r="Q10" i="14" s="1"/>
  <c r="EF10" i="9" a="1"/>
  <c r="EF10" i="9" s="1"/>
  <c r="HD10" i="9" a="1"/>
  <c r="HD10" i="9" s="1"/>
  <c r="HB10" i="9" a="1"/>
  <c r="HB10" i="9" s="1"/>
  <c r="AF10" i="14" s="1"/>
  <c r="AG10" i="14" s="1"/>
  <c r="GZ10" i="9" a="1"/>
  <c r="GZ10" i="9" s="1"/>
  <c r="GY10" i="9" a="1"/>
  <c r="GY10" i="9" s="1"/>
  <c r="AB10" i="10" s="1"/>
  <c r="AD13" i="8" s="1"/>
  <c r="HA10" i="9" a="1"/>
  <c r="HA10" i="9" s="1"/>
  <c r="HC10" i="9" a="1"/>
  <c r="HC10" i="9" s="1"/>
  <c r="HE10" i="9" a="1"/>
  <c r="HE10" i="9" s="1"/>
  <c r="P10" i="15" s="1"/>
  <c r="HE9" i="9" a="1"/>
  <c r="HE9" i="9" s="1"/>
  <c r="P9" i="15" s="1"/>
  <c r="HC9" i="9" a="1"/>
  <c r="HC9" i="9" s="1"/>
  <c r="HA9" i="9" a="1"/>
  <c r="HA9" i="9" s="1"/>
  <c r="GY9" i="9" a="1"/>
  <c r="GY9" i="9" s="1"/>
  <c r="AB9" i="10" s="1"/>
  <c r="AD12" i="8" s="1"/>
  <c r="HD9" i="9" a="1"/>
  <c r="HD9" i="9" s="1"/>
  <c r="HB9" i="9" a="1"/>
  <c r="HB9" i="9" s="1"/>
  <c r="AF9" i="14" s="1"/>
  <c r="GZ9" i="9" a="1"/>
  <c r="GZ9" i="9" s="1"/>
  <c r="AB8" i="14"/>
  <c r="Z8" i="14" s="1"/>
  <c r="S8" i="14" s="1"/>
  <c r="IC6" i="9" a="1"/>
  <c r="IC6" i="9" s="1"/>
  <c r="S6" i="15" s="1"/>
  <c r="IA6" i="9" a="1"/>
  <c r="IA6" i="9" s="1"/>
  <c r="HY6" i="9" a="1"/>
  <c r="HY6" i="9" s="1"/>
  <c r="HW6" i="9" a="1"/>
  <c r="HW6" i="9" s="1"/>
  <c r="AE6" i="10" s="1"/>
  <c r="AI9" i="8" s="1"/>
  <c r="AL9" i="8" s="1"/>
  <c r="IB6" i="9" a="1"/>
  <c r="IB6" i="9" s="1"/>
  <c r="HZ6" i="9" a="1"/>
  <c r="HZ6" i="9" s="1"/>
  <c r="AK6" i="14" s="1"/>
  <c r="AN6" i="14" s="1"/>
  <c r="HX6" i="9" a="1"/>
  <c r="HX6" i="9" s="1"/>
  <c r="CW6" i="9" a="1"/>
  <c r="CW6" i="9" s="1"/>
  <c r="CU6" i="9" a="1"/>
  <c r="CU6" i="9" s="1"/>
  <c r="CS6" i="9" a="1"/>
  <c r="CS6" i="9" s="1"/>
  <c r="CQ6" i="9" a="1"/>
  <c r="CQ6" i="9" s="1"/>
  <c r="P6" i="10" s="1"/>
  <c r="CV6" i="9" a="1"/>
  <c r="CV6" i="9" s="1"/>
  <c r="CT6" i="9" a="1"/>
  <c r="CT6" i="9" s="1"/>
  <c r="CR6" i="9" a="1"/>
  <c r="CR6" i="9" s="1"/>
  <c r="S8" i="10"/>
  <c r="H11" i="7" s="1"/>
  <c r="CY8" i="9"/>
  <c r="G8" i="14"/>
  <c r="I6" i="15"/>
  <c r="DE6" i="9"/>
  <c r="CU5" i="9" a="1"/>
  <c r="CU5" i="9" s="1"/>
  <c r="CQ5" i="9" a="1"/>
  <c r="CQ5" i="9" s="1"/>
  <c r="P5" i="10" s="1"/>
  <c r="CT5" i="9" a="1"/>
  <c r="CT5" i="9" s="1"/>
  <c r="CW5" i="9" a="1"/>
  <c r="CW5" i="9" s="1"/>
  <c r="CS5" i="9" a="1"/>
  <c r="CS5" i="9" s="1"/>
  <c r="CV5" i="9" a="1"/>
  <c r="CV5" i="9" s="1"/>
  <c r="CR5" i="9" a="1"/>
  <c r="CR5" i="9" s="1"/>
  <c r="IA3" i="9" a="1"/>
  <c r="IA3" i="9" s="1"/>
  <c r="HW3" i="9" a="1"/>
  <c r="HW3" i="9" s="1"/>
  <c r="AE3" i="10" s="1"/>
  <c r="AI6" i="8" s="1"/>
  <c r="HZ3" i="9" a="1"/>
  <c r="HZ3" i="9" s="1"/>
  <c r="AK3" i="14" s="1"/>
  <c r="IC3" i="9" a="1"/>
  <c r="IC3" i="9" s="1"/>
  <c r="S3" i="15" s="1"/>
  <c r="HY3" i="9" a="1"/>
  <c r="HY3" i="9" s="1"/>
  <c r="IB3" i="9" a="1"/>
  <c r="IB3" i="9" s="1"/>
  <c r="HX3" i="9" a="1"/>
  <c r="HX3" i="9" s="1"/>
  <c r="K14" i="6"/>
  <c r="L14" i="6" s="1"/>
  <c r="J14" i="6"/>
  <c r="L13" i="7"/>
  <c r="FQ7" i="9" a="1"/>
  <c r="FQ7" i="9" s="1"/>
  <c r="FO7" i="9" a="1"/>
  <c r="FO7" i="9" s="1"/>
  <c r="FM7" i="9" a="1"/>
  <c r="FM7" i="9" s="1"/>
  <c r="FK7" i="9" a="1"/>
  <c r="FK7" i="9" s="1"/>
  <c r="W7" i="10" s="1"/>
  <c r="FN7" i="9" a="1"/>
  <c r="FN7" i="9" s="1"/>
  <c r="FL7" i="9" a="1"/>
  <c r="FL7" i="9" s="1"/>
  <c r="FP7" i="9" a="1"/>
  <c r="FP7" i="9" s="1"/>
  <c r="BI7" i="9" a="1"/>
  <c r="BI7" i="9" s="1"/>
  <c r="BG7" i="9" a="1"/>
  <c r="BG7" i="9" s="1"/>
  <c r="BE7" i="9" a="1"/>
  <c r="BE7" i="9" s="1"/>
  <c r="BC7" i="9" a="1"/>
  <c r="BC7" i="9" s="1"/>
  <c r="K7" i="10" s="1"/>
  <c r="BH7" i="9" a="1"/>
  <c r="BH7" i="9" s="1"/>
  <c r="BF7" i="9" a="1"/>
  <c r="BF7" i="9" s="1"/>
  <c r="BD7" i="9" a="1"/>
  <c r="BD7" i="9" s="1"/>
  <c r="GO7" i="9" a="1"/>
  <c r="GO7" i="9" s="1"/>
  <c r="N7" i="15" s="1"/>
  <c r="GM7" i="9" a="1"/>
  <c r="GM7" i="9" s="1"/>
  <c r="GK7" i="9" a="1"/>
  <c r="GK7" i="9" s="1"/>
  <c r="GI7" i="9" a="1"/>
  <c r="GI7" i="9" s="1"/>
  <c r="Z7" i="10" s="1"/>
  <c r="AB10" i="8" s="1"/>
  <c r="GN7" i="9" a="1"/>
  <c r="GN7" i="9" s="1"/>
  <c r="GL7" i="9" a="1"/>
  <c r="GL7" i="9" s="1"/>
  <c r="AD7" i="14" s="1"/>
  <c r="GJ7" i="9" a="1"/>
  <c r="GJ7" i="9" s="1"/>
  <c r="CF7" i="9" a="1"/>
  <c r="CF7" i="9" s="1"/>
  <c r="CD7" i="9" a="1"/>
  <c r="CD7" i="9" s="1"/>
  <c r="CB7" i="9" a="1"/>
  <c r="CB7" i="9" s="1"/>
  <c r="CC7" i="9" a="1"/>
  <c r="CC7" i="9" s="1"/>
  <c r="CA7" i="9" a="1"/>
  <c r="CA7" i="9" s="1"/>
  <c r="N7" i="10" s="1"/>
  <c r="CG7" i="9" a="1"/>
  <c r="CG7" i="9" s="1"/>
  <c r="CE7" i="9" a="1"/>
  <c r="CE7" i="9" s="1"/>
  <c r="HL7" i="9" a="1"/>
  <c r="HL7" i="9" s="1"/>
  <c r="HJ7" i="9" a="1"/>
  <c r="HJ7" i="9" s="1"/>
  <c r="AH7" i="14" s="1"/>
  <c r="AJ7" i="14" s="1"/>
  <c r="HH7" i="9" a="1"/>
  <c r="HH7" i="9" s="1"/>
  <c r="HM7" i="9" a="1"/>
  <c r="HM7" i="9" s="1"/>
  <c r="Q7" i="15" s="1"/>
  <c r="HK7" i="9" a="1"/>
  <c r="HK7" i="9" s="1"/>
  <c r="HI7" i="9" a="1"/>
  <c r="HI7" i="9" s="1"/>
  <c r="HG7" i="9" a="1"/>
  <c r="HG7" i="9" s="1"/>
  <c r="AC7" i="10" s="1"/>
  <c r="AF10" i="8" s="1"/>
  <c r="AH10" i="8" s="1"/>
  <c r="BX7" i="9" a="1"/>
  <c r="BX7" i="9" s="1"/>
  <c r="BV7" i="9" a="1"/>
  <c r="BV7" i="9" s="1"/>
  <c r="BT7" i="9" a="1"/>
  <c r="BT7" i="9" s="1"/>
  <c r="BY7" i="9" a="1"/>
  <c r="BY7" i="9" s="1"/>
  <c r="BW7" i="9" a="1"/>
  <c r="BW7" i="9" s="1"/>
  <c r="BU7" i="9" a="1"/>
  <c r="BU7" i="9" s="1"/>
  <c r="BS7" i="9" a="1"/>
  <c r="BS7" i="9" s="1"/>
  <c r="M7" i="10" s="1"/>
  <c r="FX7" i="9" a="1"/>
  <c r="FX7" i="9" s="1"/>
  <c r="FV7" i="9" a="1"/>
  <c r="FV7" i="9" s="1"/>
  <c r="FT7" i="9" a="1"/>
  <c r="FT7" i="9" s="1"/>
  <c r="FY7" i="9" a="1"/>
  <c r="FY7" i="9" s="1"/>
  <c r="FW7" i="9" a="1"/>
  <c r="FW7" i="9" s="1"/>
  <c r="FU7" i="9" a="1"/>
  <c r="FU7" i="9" s="1"/>
  <c r="FS7" i="9" a="1"/>
  <c r="FS7" i="9" s="1"/>
  <c r="X7" i="10" s="1"/>
  <c r="DT5" i="9" a="1"/>
  <c r="DT5" i="9" s="1"/>
  <c r="DP5" i="9" a="1"/>
  <c r="DP5" i="9" s="1"/>
  <c r="DS5" i="9" a="1"/>
  <c r="DS5" i="9" s="1"/>
  <c r="DO5" i="9" a="1"/>
  <c r="DO5" i="9" s="1"/>
  <c r="R5" i="10" s="1"/>
  <c r="G8" i="7" s="1"/>
  <c r="M8" i="7" s="1"/>
  <c r="DR5" i="9" a="1"/>
  <c r="DR5" i="9" s="1"/>
  <c r="O5" i="14" s="1"/>
  <c r="DU5" i="9" a="1"/>
  <c r="DU5" i="9" s="1"/>
  <c r="H5" i="15" s="1"/>
  <c r="DQ5" i="9" a="1"/>
  <c r="DQ5" i="9" s="1"/>
  <c r="BY5" i="9" a="1"/>
  <c r="BY5" i="9" s="1"/>
  <c r="BW5" i="9" a="1"/>
  <c r="BW5" i="9" s="1"/>
  <c r="BU5" i="9" a="1"/>
  <c r="BU5" i="9" s="1"/>
  <c r="BS5" i="9" a="1"/>
  <c r="BS5" i="9" s="1"/>
  <c r="M5" i="10" s="1"/>
  <c r="BX5" i="9" a="1"/>
  <c r="BX5" i="9" s="1"/>
  <c r="BV5" i="9" a="1"/>
  <c r="BV5" i="9" s="1"/>
  <c r="BT5" i="9" a="1"/>
  <c r="BT5" i="9" s="1"/>
  <c r="FY5" i="9" a="1"/>
  <c r="FY5" i="9" s="1"/>
  <c r="FW5" i="9" a="1"/>
  <c r="FW5" i="9" s="1"/>
  <c r="FU5" i="9" a="1"/>
  <c r="FU5" i="9" s="1"/>
  <c r="FS5" i="9" a="1"/>
  <c r="FS5" i="9" s="1"/>
  <c r="X5" i="10" s="1"/>
  <c r="FX5" i="9" a="1"/>
  <c r="FX5" i="9" s="1"/>
  <c r="FV5" i="9" a="1"/>
  <c r="FV5" i="9" s="1"/>
  <c r="FT5" i="9" a="1"/>
  <c r="FT5" i="9" s="1"/>
  <c r="BH5" i="9" a="1"/>
  <c r="BH5" i="9" s="1"/>
  <c r="BF5" i="9" a="1"/>
  <c r="BF5" i="9" s="1"/>
  <c r="BD5" i="9" a="1"/>
  <c r="BD5" i="9" s="1"/>
  <c r="BI5" i="9" a="1"/>
  <c r="BI5" i="9" s="1"/>
  <c r="BG5" i="9" a="1"/>
  <c r="BG5" i="9" s="1"/>
  <c r="BE5" i="9" a="1"/>
  <c r="BE5" i="9" s="1"/>
  <c r="BC5" i="9" a="1"/>
  <c r="BC5" i="9" s="1"/>
  <c r="K5" i="10" s="1"/>
  <c r="GN5" i="9" a="1"/>
  <c r="GN5" i="9" s="1"/>
  <c r="GL5" i="9" a="1"/>
  <c r="GL5" i="9" s="1"/>
  <c r="AD5" i="14" s="1"/>
  <c r="GJ5" i="9" a="1"/>
  <c r="GJ5" i="9" s="1"/>
  <c r="GO5" i="9" a="1"/>
  <c r="GO5" i="9" s="1"/>
  <c r="N5" i="15" s="1"/>
  <c r="GM5" i="9" a="1"/>
  <c r="GM5" i="9" s="1"/>
  <c r="GK5" i="9" a="1"/>
  <c r="GK5" i="9" s="1"/>
  <c r="GI5" i="9" a="1"/>
  <c r="GI5" i="9" s="1"/>
  <c r="Z5" i="10" s="1"/>
  <c r="AB8" i="8" s="1"/>
  <c r="GF3" i="9" a="1"/>
  <c r="GF3" i="9" s="1"/>
  <c r="GB3" i="9" a="1"/>
  <c r="GB3" i="9" s="1"/>
  <c r="GE3" i="9" a="1"/>
  <c r="GE3" i="9" s="1"/>
  <c r="GA3" i="9" a="1"/>
  <c r="GA3" i="9" s="1"/>
  <c r="Y3" i="10" s="1"/>
  <c r="AA6" i="8" s="1"/>
  <c r="GD3" i="9" a="1"/>
  <c r="GD3" i="9" s="1"/>
  <c r="AC3" i="14" s="1"/>
  <c r="AG3" i="14" s="1"/>
  <c r="GG3" i="9" a="1"/>
  <c r="GG3" i="9" s="1"/>
  <c r="M3" i="15" s="1"/>
  <c r="GC3" i="9" a="1"/>
  <c r="GC3" i="9" s="1"/>
  <c r="EC3" i="9" a="1"/>
  <c r="EC3" i="9" s="1"/>
  <c r="EA3" i="9" a="1"/>
  <c r="EA3" i="9" s="1"/>
  <c r="DC3" i="9" s="1"/>
  <c r="DY3" i="9" a="1"/>
  <c r="DY3" i="9" s="1"/>
  <c r="DA3" i="9" s="1"/>
  <c r="DW3" i="9" a="1"/>
  <c r="DW3" i="9" s="1"/>
  <c r="EB3" i="9" a="1"/>
  <c r="EB3" i="9" s="1"/>
  <c r="DD3" i="9" s="1"/>
  <c r="DZ3" i="9" a="1"/>
  <c r="DZ3" i="9" s="1"/>
  <c r="DX3" i="9" a="1"/>
  <c r="DX3" i="9" s="1"/>
  <c r="CZ3" i="9" s="1"/>
  <c r="L3" i="9" a="1"/>
  <c r="L3" i="9" s="1"/>
  <c r="J3" i="9" a="1"/>
  <c r="J3" i="9" s="1"/>
  <c r="H3" i="9" a="1"/>
  <c r="H3" i="9" s="1"/>
  <c r="M3" i="9" a="1"/>
  <c r="M3" i="9" s="1"/>
  <c r="K3" i="9" a="1"/>
  <c r="K3" i="9" s="1"/>
  <c r="I3" i="9" a="1"/>
  <c r="I3" i="9" s="1"/>
  <c r="G3" i="9" a="1"/>
  <c r="G3" i="9" s="1"/>
  <c r="O5" i="12" s="1"/>
  <c r="DL3" i="9" a="1"/>
  <c r="DL3" i="9" s="1"/>
  <c r="DJ3" i="9" a="1"/>
  <c r="DJ3" i="9" s="1"/>
  <c r="N3" i="14" s="1"/>
  <c r="DH3" i="9" a="1"/>
  <c r="DH3" i="9" s="1"/>
  <c r="DM3" i="9" a="1"/>
  <c r="DM3" i="9" s="1"/>
  <c r="G3" i="15" s="1"/>
  <c r="DK3" i="9" a="1"/>
  <c r="DK3" i="9" s="1"/>
  <c r="DI3" i="9" a="1"/>
  <c r="DI3" i="9" s="1"/>
  <c r="DG3" i="9" a="1"/>
  <c r="DG3" i="9" s="1"/>
  <c r="Q3" i="10" s="1"/>
  <c r="F6" i="7" s="1"/>
  <c r="L6" i="7" s="1"/>
  <c r="IJ3" i="9" a="1"/>
  <c r="IJ3" i="9" s="1"/>
  <c r="IH3" i="9" a="1"/>
  <c r="IH3" i="9" s="1"/>
  <c r="AL3" i="14" s="1"/>
  <c r="IF3" i="9" a="1"/>
  <c r="IF3" i="9" s="1"/>
  <c r="IK3" i="9" a="1"/>
  <c r="IK3" i="9" s="1"/>
  <c r="T3" i="15" s="1"/>
  <c r="II3" i="9" a="1"/>
  <c r="II3" i="9" s="1"/>
  <c r="IG3" i="9" a="1"/>
  <c r="IG3" i="9" s="1"/>
  <c r="IE3" i="9" a="1"/>
  <c r="IE3" i="9" s="1"/>
  <c r="AF3" i="10" s="1"/>
  <c r="AJ6" i="8" s="1"/>
  <c r="AE12" i="8"/>
  <c r="AM12" i="8" s="1"/>
  <c r="EK5" i="9" a="1"/>
  <c r="EK5" i="9" s="1"/>
  <c r="J5" i="15" s="1"/>
  <c r="EG5" i="9" a="1"/>
  <c r="EG5" i="9" s="1"/>
  <c r="EJ5" i="9" a="1"/>
  <c r="EJ5" i="9" s="1"/>
  <c r="EF5" i="9" a="1"/>
  <c r="EF5" i="9" s="1"/>
  <c r="EI5" i="9" a="1"/>
  <c r="EI5" i="9" s="1"/>
  <c r="EE5" i="9" a="1"/>
  <c r="EE5" i="9" s="1"/>
  <c r="T5" i="10" s="1"/>
  <c r="I8" i="7" s="1"/>
  <c r="O8" i="7" s="1"/>
  <c r="EH5" i="9" a="1"/>
  <c r="EH5" i="9" s="1"/>
  <c r="Q5" i="14" s="1"/>
  <c r="EK3" i="9" a="1"/>
  <c r="EK3" i="9" s="1"/>
  <c r="J3" i="15" s="1"/>
  <c r="EG3" i="9" a="1"/>
  <c r="EG3" i="9" s="1"/>
  <c r="EJ3" i="9" a="1"/>
  <c r="EJ3" i="9" s="1"/>
  <c r="EF3" i="9" a="1"/>
  <c r="EF3" i="9" s="1"/>
  <c r="EI3" i="9" a="1"/>
  <c r="EI3" i="9" s="1"/>
  <c r="EE3" i="9" a="1"/>
  <c r="EE3" i="9" s="1"/>
  <c r="T3" i="10" s="1"/>
  <c r="I6" i="7" s="1"/>
  <c r="O6" i="7" s="1"/>
  <c r="EH3" i="9" a="1"/>
  <c r="EH3" i="9" s="1"/>
  <c r="Q3" i="14" s="1"/>
  <c r="C129" i="4"/>
  <c r="U129" i="4"/>
  <c r="T129" i="4"/>
  <c r="C125" i="4"/>
  <c r="U125" i="4"/>
  <c r="T125" i="4"/>
  <c r="C121" i="4"/>
  <c r="M121" i="4"/>
  <c r="T121" i="4"/>
  <c r="C117" i="4"/>
  <c r="U117" i="4"/>
  <c r="T117" i="4"/>
  <c r="C113" i="4"/>
  <c r="U113" i="4"/>
  <c r="T113" i="4"/>
  <c r="C109" i="4"/>
  <c r="U109" i="4"/>
  <c r="T109" i="4"/>
  <c r="C105" i="4"/>
  <c r="U105" i="4"/>
  <c r="T105" i="4"/>
  <c r="C101" i="4"/>
  <c r="T101" i="4"/>
  <c r="C97" i="4"/>
  <c r="U97" i="4"/>
  <c r="T97" i="4"/>
  <c r="C93" i="4"/>
  <c r="T93" i="4"/>
  <c r="C89" i="4"/>
  <c r="T89" i="4"/>
  <c r="C85" i="4"/>
  <c r="T85" i="4"/>
  <c r="C81" i="4"/>
  <c r="U81" i="4"/>
  <c r="T81" i="4"/>
  <c r="C77" i="4"/>
  <c r="U77" i="4"/>
  <c r="T77" i="4"/>
  <c r="C73" i="4"/>
  <c r="U73" i="4"/>
  <c r="T73" i="4"/>
  <c r="C69" i="4"/>
  <c r="U69" i="4"/>
  <c r="T69" i="4"/>
  <c r="C65" i="4"/>
  <c r="T65" i="4"/>
  <c r="C61" i="4"/>
  <c r="U61" i="4"/>
  <c r="T61" i="4"/>
  <c r="C57" i="4"/>
  <c r="U57" i="4"/>
  <c r="T57" i="4"/>
  <c r="C53" i="4"/>
  <c r="U53" i="4"/>
  <c r="T53" i="4"/>
  <c r="C49" i="4"/>
  <c r="U49" i="4"/>
  <c r="T49" i="4"/>
  <c r="C45" i="4"/>
  <c r="U45" i="4"/>
  <c r="T45" i="4"/>
  <c r="C41" i="4"/>
  <c r="U41" i="4"/>
  <c r="T41" i="4"/>
  <c r="C37" i="4"/>
  <c r="U37" i="4"/>
  <c r="T37" i="4"/>
  <c r="L37" i="4"/>
  <c r="C33" i="4"/>
  <c r="U33" i="4"/>
  <c r="T33" i="4"/>
  <c r="C29" i="4"/>
  <c r="U29" i="4"/>
  <c r="T29" i="4"/>
  <c r="C25" i="4"/>
  <c r="U25" i="4"/>
  <c r="T25" i="4"/>
  <c r="C21" i="4"/>
  <c r="U21" i="4"/>
  <c r="T21" i="4"/>
  <c r="C17" i="4"/>
  <c r="U17" i="4"/>
  <c r="T17" i="4"/>
  <c r="C13" i="4"/>
  <c r="M13" i="4"/>
  <c r="T13" i="4"/>
  <c r="C9" i="4"/>
  <c r="T9" i="4"/>
  <c r="C5" i="4"/>
  <c r="T5" i="4"/>
  <c r="L132" i="7"/>
  <c r="L14" i="7"/>
  <c r="T6" i="3" l="1"/>
  <c r="R6" i="3" s="1"/>
  <c r="S6" i="4"/>
  <c r="Q6" i="4" s="1"/>
  <c r="S6" i="5"/>
  <c r="Q6" i="5" s="1"/>
  <c r="T33" i="3"/>
  <c r="R33" i="3" s="1"/>
  <c r="S29" i="4"/>
  <c r="AB86" i="14"/>
  <c r="AM133" i="8"/>
  <c r="B19" i="14"/>
  <c r="F19" i="11" s="1"/>
  <c r="C19" i="11" s="1"/>
  <c r="AB50" i="14"/>
  <c r="AB63" i="14"/>
  <c r="S14" i="3"/>
  <c r="R13" i="4"/>
  <c r="C4" i="14"/>
  <c r="H4" i="11" s="1"/>
  <c r="E4" i="11" s="1"/>
  <c r="B35" i="14"/>
  <c r="F35" i="11" s="1"/>
  <c r="C35" i="11" s="1"/>
  <c r="S45" i="14"/>
  <c r="C45" i="14"/>
  <c r="H45" i="11" s="1"/>
  <c r="E45" i="11" s="1"/>
  <c r="AM118" i="8"/>
  <c r="AB18" i="14"/>
  <c r="Z18" i="14" s="1"/>
  <c r="S18" i="14" s="1"/>
  <c r="AB26" i="14"/>
  <c r="Z26" i="14" s="1"/>
  <c r="S26" i="14" s="1"/>
  <c r="AB85" i="14"/>
  <c r="Z85" i="14" s="1"/>
  <c r="AB105" i="14"/>
  <c r="Z105" i="14" s="1"/>
  <c r="S105" i="14" s="1"/>
  <c r="AM129" i="8"/>
  <c r="M6" i="3"/>
  <c r="L6" i="4"/>
  <c r="L6" i="5"/>
  <c r="C58" i="14"/>
  <c r="H58" i="11" s="1"/>
  <c r="E58" i="11" s="1"/>
  <c r="S109" i="14"/>
  <c r="C109" i="14"/>
  <c r="H109" i="11" s="1"/>
  <c r="E109" i="11" s="1"/>
  <c r="AB130" i="14"/>
  <c r="T29" i="3"/>
  <c r="R29" i="3" s="1"/>
  <c r="S25" i="4"/>
  <c r="C66" i="14"/>
  <c r="H66" i="11" s="1"/>
  <c r="E66" i="11" s="1"/>
  <c r="AB101" i="14"/>
  <c r="Z101" i="14" s="1"/>
  <c r="S101" i="14" s="1"/>
  <c r="AB62" i="14"/>
  <c r="Z62" i="14" s="1"/>
  <c r="S62" i="14" s="1"/>
  <c r="AB70" i="14"/>
  <c r="Z70" i="14" s="1"/>
  <c r="S70" i="14" s="1"/>
  <c r="S8" i="3"/>
  <c r="R8" i="5"/>
  <c r="AM57" i="8"/>
  <c r="AB104" i="14"/>
  <c r="Z104" i="14" s="1"/>
  <c r="S104" i="14" s="1"/>
  <c r="AB114" i="14"/>
  <c r="Z114" i="14" s="1"/>
  <c r="S114" i="14" s="1"/>
  <c r="M129" i="3"/>
  <c r="L117" i="4"/>
  <c r="AB27" i="14"/>
  <c r="Z27" i="14" s="1"/>
  <c r="S27" i="14" s="1"/>
  <c r="B27" i="14" s="1"/>
  <c r="F27" i="11" s="1"/>
  <c r="C27" i="11" s="1"/>
  <c r="B27" i="11" s="1"/>
  <c r="K19" i="6"/>
  <c r="L19" i="6" s="1"/>
  <c r="J19" i="6"/>
  <c r="K28" i="7"/>
  <c r="P27" i="3" s="1"/>
  <c r="N28" i="7"/>
  <c r="Q28" i="7" s="1"/>
  <c r="AM9" i="8"/>
  <c r="AE9" i="8"/>
  <c r="K14" i="7"/>
  <c r="P13" i="3" s="1"/>
  <c r="N14" i="7"/>
  <c r="Q14" i="7" s="1"/>
  <c r="I14" i="15"/>
  <c r="V14" i="15" s="1"/>
  <c r="G14" i="11" s="1"/>
  <c r="D14" i="11" s="1"/>
  <c r="DE14" i="9"/>
  <c r="G23" i="6"/>
  <c r="H23" i="6" s="1"/>
  <c r="I23" i="6" s="1"/>
  <c r="F23" i="6"/>
  <c r="S20" i="10"/>
  <c r="H23" i="7" s="1"/>
  <c r="CY20" i="9"/>
  <c r="I24" i="15"/>
  <c r="DE24" i="9"/>
  <c r="O22" i="6"/>
  <c r="P22" i="6"/>
  <c r="Q22" i="6" s="1"/>
  <c r="R22" i="6" s="1"/>
  <c r="T22" i="6"/>
  <c r="U22" i="6" s="1"/>
  <c r="V22" i="6" s="1"/>
  <c r="O26" i="6"/>
  <c r="P26" i="6"/>
  <c r="Q26" i="6" s="1"/>
  <c r="T26" i="6"/>
  <c r="U26" i="6" s="1"/>
  <c r="V26" i="6" s="1"/>
  <c r="O30" i="6"/>
  <c r="T30" i="6"/>
  <c r="U30" i="6" s="1"/>
  <c r="V30" i="6" s="1"/>
  <c r="P30" i="6"/>
  <c r="Q30" i="6" s="1"/>
  <c r="AE47" i="8"/>
  <c r="K47" i="6"/>
  <c r="L47" i="6" s="1"/>
  <c r="M47" i="6" s="1"/>
  <c r="J47" i="6"/>
  <c r="W21" i="6"/>
  <c r="X21" i="6"/>
  <c r="Y21" i="6" s="1"/>
  <c r="K18" i="14"/>
  <c r="W29" i="6"/>
  <c r="X29" i="6"/>
  <c r="Y29" i="6" s="1"/>
  <c r="Z29" i="6" s="1"/>
  <c r="K26" i="14"/>
  <c r="V21" i="15"/>
  <c r="G21" i="11" s="1"/>
  <c r="D21" i="11" s="1"/>
  <c r="T47" i="6"/>
  <c r="U47" i="6" s="1"/>
  <c r="V47" i="6" s="1"/>
  <c r="O44" i="6"/>
  <c r="P44" i="6"/>
  <c r="Q44" i="6" s="1"/>
  <c r="T44" i="6"/>
  <c r="U44" i="6" s="1"/>
  <c r="V44" i="6" s="1"/>
  <c r="S46" i="10"/>
  <c r="H49" i="7" s="1"/>
  <c r="CY46" i="9"/>
  <c r="P52" i="14"/>
  <c r="DB52" i="9"/>
  <c r="W45" i="6"/>
  <c r="X45" i="6"/>
  <c r="Y45" i="6" s="1"/>
  <c r="Z45" i="6" s="1"/>
  <c r="K50" i="6"/>
  <c r="L50" i="6" s="1"/>
  <c r="M50" i="6" s="1"/>
  <c r="J50" i="6"/>
  <c r="AN56" i="8"/>
  <c r="T55" i="3" s="1"/>
  <c r="W63" i="6"/>
  <c r="X63" i="6"/>
  <c r="Y63" i="6" s="1"/>
  <c r="Z63" i="6" s="1"/>
  <c r="I59" i="15"/>
  <c r="DE59" i="9"/>
  <c r="P59" i="14"/>
  <c r="M59" i="14" s="1"/>
  <c r="DB59" i="9"/>
  <c r="O65" i="6"/>
  <c r="P65" i="6"/>
  <c r="Q65" i="6" s="1"/>
  <c r="R65" i="6" s="1"/>
  <c r="T65" i="6"/>
  <c r="U65" i="6" s="1"/>
  <c r="V65" i="6" s="1"/>
  <c r="P67" i="14"/>
  <c r="M67" i="14" s="1"/>
  <c r="DB67" i="9"/>
  <c r="S84" i="10"/>
  <c r="H87" i="7" s="1"/>
  <c r="CY84" i="9"/>
  <c r="O67" i="6"/>
  <c r="P67" i="6"/>
  <c r="Q67" i="6" s="1"/>
  <c r="R67" i="6" s="1"/>
  <c r="T67" i="6"/>
  <c r="U67" i="6" s="1"/>
  <c r="V67" i="6" s="1"/>
  <c r="W71" i="6"/>
  <c r="X71" i="6"/>
  <c r="Y71" i="6" s="1"/>
  <c r="S73" i="10"/>
  <c r="H76" i="7" s="1"/>
  <c r="CY73" i="9"/>
  <c r="O77" i="6"/>
  <c r="P77" i="6"/>
  <c r="Q77" i="6" s="1"/>
  <c r="R77" i="6" s="1"/>
  <c r="T77" i="6"/>
  <c r="U77" i="6" s="1"/>
  <c r="V77" i="6" s="1"/>
  <c r="AE86" i="8"/>
  <c r="K88" i="7"/>
  <c r="P87" i="3" s="1"/>
  <c r="N88" i="7"/>
  <c r="Q88" i="7" s="1"/>
  <c r="B62" i="14"/>
  <c r="F62" i="11" s="1"/>
  <c r="C62" i="11" s="1"/>
  <c r="AN76" i="14"/>
  <c r="K87" i="6"/>
  <c r="L87" i="6" s="1"/>
  <c r="J87" i="6"/>
  <c r="W89" i="6"/>
  <c r="X89" i="6"/>
  <c r="Y89" i="6" s="1"/>
  <c r="P102" i="14"/>
  <c r="M102" i="14" s="1"/>
  <c r="DB102" i="9"/>
  <c r="V82" i="10"/>
  <c r="Y85" i="8"/>
  <c r="Z85" i="8" s="1"/>
  <c r="AN85" i="8" s="1"/>
  <c r="P90" i="14"/>
  <c r="M90" i="14" s="1"/>
  <c r="DB90" i="9"/>
  <c r="AB90" i="14"/>
  <c r="P94" i="7"/>
  <c r="O90" i="6"/>
  <c r="P90" i="6"/>
  <c r="Q90" i="6" s="1"/>
  <c r="T90" i="6"/>
  <c r="U90" i="6" s="1"/>
  <c r="V90" i="6" s="1"/>
  <c r="I107" i="15"/>
  <c r="DE107" i="9"/>
  <c r="AN107" i="8"/>
  <c r="T106" i="3" s="1"/>
  <c r="W108" i="6"/>
  <c r="X108" i="6"/>
  <c r="Y108" i="6" s="1"/>
  <c r="Z108" i="6" s="1"/>
  <c r="AE109" i="8"/>
  <c r="O106" i="6"/>
  <c r="T106" i="6"/>
  <c r="U106" i="6" s="1"/>
  <c r="V106" i="6" s="1"/>
  <c r="P106" i="6"/>
  <c r="Q106" i="6" s="1"/>
  <c r="O122" i="6"/>
  <c r="T122" i="6"/>
  <c r="U122" i="6" s="1"/>
  <c r="V122" i="6" s="1"/>
  <c r="P122" i="6"/>
  <c r="Q122" i="6" s="1"/>
  <c r="R122" i="6" s="1"/>
  <c r="G119" i="14"/>
  <c r="U124" i="3"/>
  <c r="V124" i="3" a="1"/>
  <c r="V124" i="3" s="1"/>
  <c r="AM130" i="8"/>
  <c r="AE130" i="8"/>
  <c r="S132" i="10"/>
  <c r="H135" i="7" s="1"/>
  <c r="CY132" i="9"/>
  <c r="I139" i="15"/>
  <c r="DE139" i="9"/>
  <c r="G143" i="6"/>
  <c r="H143" i="6" s="1"/>
  <c r="I143" i="6" s="1"/>
  <c r="F143" i="6"/>
  <c r="U18" i="4"/>
  <c r="U22" i="4"/>
  <c r="U26" i="4"/>
  <c r="U30" i="4"/>
  <c r="U34" i="4"/>
  <c r="U38" i="4"/>
  <c r="U42" i="4"/>
  <c r="U46" i="4"/>
  <c r="U50" i="4"/>
  <c r="U78" i="4"/>
  <c r="U94" i="4"/>
  <c r="U98" i="4"/>
  <c r="U106" i="4"/>
  <c r="U110" i="4"/>
  <c r="U118" i="4"/>
  <c r="U122" i="4"/>
  <c r="U126" i="4"/>
  <c r="R32" i="5"/>
  <c r="P56" i="5"/>
  <c r="R56" i="5"/>
  <c r="R64" i="5"/>
  <c r="R72" i="5"/>
  <c r="R80" i="5"/>
  <c r="R88" i="5"/>
  <c r="S71" i="5"/>
  <c r="K8" i="6"/>
  <c r="L8" i="6" s="1"/>
  <c r="M8" i="6" s="1"/>
  <c r="N8" i="6" s="1"/>
  <c r="J8" i="6"/>
  <c r="AM10" i="8"/>
  <c r="AE10" i="8"/>
  <c r="AG7" i="14"/>
  <c r="AB7" i="14" s="1"/>
  <c r="Z7" i="14" s="1"/>
  <c r="S7" i="14" s="1"/>
  <c r="V7" i="10"/>
  <c r="Y10" i="8"/>
  <c r="Z10" i="8" s="1"/>
  <c r="AN10" i="8" s="1"/>
  <c r="U22" i="5"/>
  <c r="U38" i="5"/>
  <c r="U46" i="5"/>
  <c r="U70" i="5"/>
  <c r="U78" i="5"/>
  <c r="S65" i="5"/>
  <c r="L65" i="5"/>
  <c r="AN13" i="14"/>
  <c r="S16" i="10"/>
  <c r="H19" i="7" s="1"/>
  <c r="CY16" i="9"/>
  <c r="O27" i="6"/>
  <c r="P27" i="6"/>
  <c r="Q27" i="6" s="1"/>
  <c r="R27" i="6" s="1"/>
  <c r="T27" i="6"/>
  <c r="U27" i="6" s="1"/>
  <c r="V27" i="6" s="1"/>
  <c r="AB6" i="14"/>
  <c r="Z6" i="14" s="1"/>
  <c r="S6" i="14" s="1"/>
  <c r="AH42" i="8"/>
  <c r="O14" i="6"/>
  <c r="T14" i="6"/>
  <c r="U14" i="6" s="1"/>
  <c r="V14" i="6" s="1"/>
  <c r="P14" i="6"/>
  <c r="Q14" i="6" s="1"/>
  <c r="R14" i="6" s="1"/>
  <c r="W18" i="6"/>
  <c r="X18" i="6"/>
  <c r="Y18" i="6" s="1"/>
  <c r="AN21" i="8"/>
  <c r="W22" i="6"/>
  <c r="X22" i="6"/>
  <c r="Y22" i="6" s="1"/>
  <c r="Z22" i="6" s="1"/>
  <c r="AN29" i="8"/>
  <c r="T28" i="3" s="1"/>
  <c r="R28" i="3" s="1"/>
  <c r="W30" i="6"/>
  <c r="X30" i="6"/>
  <c r="Y30" i="6" s="1"/>
  <c r="I32" i="15"/>
  <c r="DE32" i="9"/>
  <c r="G36" i="6"/>
  <c r="H36" i="6" s="1"/>
  <c r="I36" i="6" s="1"/>
  <c r="F36" i="6"/>
  <c r="AM38" i="8"/>
  <c r="AN38" i="8" s="1"/>
  <c r="T37" i="3" s="1"/>
  <c r="AE38" i="8"/>
  <c r="W38" i="6"/>
  <c r="X38" i="6"/>
  <c r="Y38" i="6" s="1"/>
  <c r="S44" i="10"/>
  <c r="H47" i="7" s="1"/>
  <c r="CY44" i="9"/>
  <c r="AH51" i="8"/>
  <c r="O25" i="6"/>
  <c r="T25" i="6"/>
  <c r="U25" i="6" s="1"/>
  <c r="V25" i="6" s="1"/>
  <c r="P25" i="6"/>
  <c r="Q25" i="6" s="1"/>
  <c r="M33" i="14"/>
  <c r="AL37" i="8"/>
  <c r="AM37" i="8" s="1"/>
  <c r="AN37" i="8" s="1"/>
  <c r="AJ36" i="14"/>
  <c r="AB37" i="14"/>
  <c r="Z37" i="14" s="1"/>
  <c r="S37" i="14" s="1"/>
  <c r="W24" i="6"/>
  <c r="X24" i="6"/>
  <c r="Y24" i="6" s="1"/>
  <c r="Z24" i="6" s="1"/>
  <c r="AL32" i="8"/>
  <c r="V33" i="15"/>
  <c r="G33" i="11" s="1"/>
  <c r="D33" i="11" s="1"/>
  <c r="Q43" i="8"/>
  <c r="R43" i="8" s="1"/>
  <c r="X43" i="8" s="1"/>
  <c r="S42" i="3" s="1"/>
  <c r="Q44" i="8"/>
  <c r="R44" i="8" s="1"/>
  <c r="Q45" i="8"/>
  <c r="R45" i="8" s="1"/>
  <c r="X45" i="8" s="1"/>
  <c r="S44" i="3" s="1"/>
  <c r="Q46" i="8"/>
  <c r="R46" i="8" s="1"/>
  <c r="AB42" i="14"/>
  <c r="AE50" i="8"/>
  <c r="AM50" i="8" s="1"/>
  <c r="P54" i="14"/>
  <c r="M54" i="14" s="1"/>
  <c r="DB54" i="9"/>
  <c r="V61" i="10"/>
  <c r="Y64" i="8"/>
  <c r="Z64" i="8" s="1"/>
  <c r="W46" i="6"/>
  <c r="X46" i="6"/>
  <c r="Y46" i="6" s="1"/>
  <c r="Z46" i="6" s="1"/>
  <c r="V52" i="10"/>
  <c r="Y55" i="8"/>
  <c r="Z55" i="8" s="1"/>
  <c r="AB53" i="14"/>
  <c r="Z53" i="14" s="1"/>
  <c r="S53" i="14" s="1"/>
  <c r="U71" i="3"/>
  <c r="V71" i="3" a="1"/>
  <c r="V71" i="3" s="1"/>
  <c r="U62" i="4" s="1"/>
  <c r="G72" i="6"/>
  <c r="H72" i="6" s="1"/>
  <c r="F72" i="6"/>
  <c r="W41" i="6"/>
  <c r="X41" i="6"/>
  <c r="Y41" i="6" s="1"/>
  <c r="I43" i="15"/>
  <c r="DE43" i="9"/>
  <c r="L57" i="14"/>
  <c r="D57" i="14" s="1"/>
  <c r="G63" i="6"/>
  <c r="H63" i="6" s="1"/>
  <c r="F63" i="6"/>
  <c r="O64" i="6"/>
  <c r="P64" i="6"/>
  <c r="Q64" i="6" s="1"/>
  <c r="T64" i="6"/>
  <c r="U64" i="6" s="1"/>
  <c r="V64" i="6" s="1"/>
  <c r="AN65" i="8"/>
  <c r="T64" i="3" s="1"/>
  <c r="V67" i="10"/>
  <c r="Y70" i="8"/>
  <c r="Z70" i="8" s="1"/>
  <c r="AN70" i="8" s="1"/>
  <c r="T69" i="3" s="1"/>
  <c r="R69" i="3" s="1"/>
  <c r="AG68" i="14"/>
  <c r="M82" i="7"/>
  <c r="V86" i="3" a="1"/>
  <c r="V86" i="3" s="1"/>
  <c r="U86" i="3"/>
  <c r="AE87" i="8"/>
  <c r="AM87" i="8" s="1"/>
  <c r="G78" i="6"/>
  <c r="H78" i="6" s="1"/>
  <c r="F78" i="6"/>
  <c r="G86" i="6"/>
  <c r="H86" i="6" s="1"/>
  <c r="F86" i="6"/>
  <c r="P68" i="14"/>
  <c r="DB68" i="9"/>
  <c r="O77" i="7"/>
  <c r="L79" i="14"/>
  <c r="L86" i="7"/>
  <c r="S87" i="10"/>
  <c r="H90" i="7" s="1"/>
  <c r="CY87" i="9"/>
  <c r="AN94" i="14"/>
  <c r="P78" i="14"/>
  <c r="M78" i="14" s="1"/>
  <c r="DB78" i="9"/>
  <c r="S86" i="10"/>
  <c r="H89" i="7" s="1"/>
  <c r="CY86" i="9"/>
  <c r="W97" i="6"/>
  <c r="X97" i="6"/>
  <c r="Y97" i="6" s="1"/>
  <c r="Z97" i="6" s="1"/>
  <c r="AG95" i="14"/>
  <c r="AG98" i="14"/>
  <c r="AB98" i="14" s="1"/>
  <c r="Z98" i="14" s="1"/>
  <c r="K101" i="6"/>
  <c r="L101" i="6" s="1"/>
  <c r="J101" i="6"/>
  <c r="V92" i="10"/>
  <c r="Y95" i="8"/>
  <c r="Z95" i="8" s="1"/>
  <c r="L95" i="7"/>
  <c r="I94" i="15"/>
  <c r="DE94" i="9"/>
  <c r="P94" i="14"/>
  <c r="DB94" i="9"/>
  <c r="AG117" i="14"/>
  <c r="I106" i="15"/>
  <c r="DE106" i="9"/>
  <c r="G110" i="6"/>
  <c r="H110" i="6" s="1"/>
  <c r="I110" i="6" s="1"/>
  <c r="N110" i="6" s="1"/>
  <c r="F110" i="6"/>
  <c r="I110" i="15"/>
  <c r="V110" i="15" s="1"/>
  <c r="G110" i="11" s="1"/>
  <c r="D110" i="11" s="1"/>
  <c r="DE110" i="9"/>
  <c r="G114" i="6"/>
  <c r="H114" i="6" s="1"/>
  <c r="I114" i="6" s="1"/>
  <c r="F114" i="6"/>
  <c r="D112" i="14"/>
  <c r="M116" i="7"/>
  <c r="AH109" i="8"/>
  <c r="AM109" i="8" s="1"/>
  <c r="G124" i="6"/>
  <c r="H124" i="6" s="1"/>
  <c r="F124" i="6"/>
  <c r="V128" i="10"/>
  <c r="Y131" i="8"/>
  <c r="Z131" i="8" s="1"/>
  <c r="I115" i="15"/>
  <c r="DE115" i="9"/>
  <c r="G119" i="6"/>
  <c r="H119" i="6" s="1"/>
  <c r="F119" i="6"/>
  <c r="O121" i="6"/>
  <c r="P121" i="6"/>
  <c r="Q121" i="6" s="1"/>
  <c r="R121" i="6" s="1"/>
  <c r="T121" i="6"/>
  <c r="U121" i="6" s="1"/>
  <c r="V121" i="6" s="1"/>
  <c r="O127" i="6"/>
  <c r="P127" i="6"/>
  <c r="Q127" i="6" s="1"/>
  <c r="R127" i="6" s="1"/>
  <c r="AB127" i="6" s="1"/>
  <c r="N126" i="3" s="1"/>
  <c r="T127" i="6"/>
  <c r="U127" i="6" s="1"/>
  <c r="V127" i="6" s="1"/>
  <c r="AA127" i="6" s="1"/>
  <c r="W131" i="6"/>
  <c r="X131" i="6"/>
  <c r="Y131" i="6" s="1"/>
  <c r="AL119" i="8"/>
  <c r="I121" i="15"/>
  <c r="DE121" i="9"/>
  <c r="AL125" i="8"/>
  <c r="AG124" i="14"/>
  <c r="AB124" i="14" s="1"/>
  <c r="Z124" i="14" s="1"/>
  <c r="S124" i="14" s="1"/>
  <c r="K127" i="6"/>
  <c r="L127" i="6" s="1"/>
  <c r="J127" i="6"/>
  <c r="P130" i="14"/>
  <c r="DB130" i="9"/>
  <c r="AE135" i="8"/>
  <c r="AM135" i="8" s="1"/>
  <c r="K136" i="6"/>
  <c r="L136" i="6" s="1"/>
  <c r="J136" i="6"/>
  <c r="V139" i="10"/>
  <c r="Y142" i="8"/>
  <c r="Z142" i="8" s="1"/>
  <c r="K140" i="6"/>
  <c r="L140" i="6" s="1"/>
  <c r="M140" i="6" s="1"/>
  <c r="J140" i="6"/>
  <c r="P136" i="14"/>
  <c r="M136" i="14" s="1"/>
  <c r="DB136" i="9"/>
  <c r="O142" i="7"/>
  <c r="V134" i="3" a="1"/>
  <c r="V134" i="3" s="1"/>
  <c r="U86" i="5" s="1"/>
  <c r="U134" i="3"/>
  <c r="V135" i="3" a="1"/>
  <c r="V135" i="3" s="1"/>
  <c r="U121" i="4" s="1"/>
  <c r="U135" i="3"/>
  <c r="G136" i="6"/>
  <c r="H136" i="6" s="1"/>
  <c r="F136" i="6"/>
  <c r="G135" i="6"/>
  <c r="H135" i="6" s="1"/>
  <c r="I135" i="6" s="1"/>
  <c r="F135" i="6"/>
  <c r="AL144" i="8"/>
  <c r="M142" i="7"/>
  <c r="O144" i="6"/>
  <c r="T144" i="6"/>
  <c r="U144" i="6" s="1"/>
  <c r="V144" i="6" s="1"/>
  <c r="P144" i="6"/>
  <c r="Q144" i="6" s="1"/>
  <c r="R144" i="6" s="1"/>
  <c r="AL139" i="8"/>
  <c r="P137" i="14"/>
  <c r="DB137" i="9"/>
  <c r="K144" i="6"/>
  <c r="L144" i="6" s="1"/>
  <c r="M144" i="6" s="1"/>
  <c r="J144" i="6"/>
  <c r="AN139" i="14"/>
  <c r="AG141" i="14"/>
  <c r="O67" i="4"/>
  <c r="L87" i="4"/>
  <c r="L91" i="4"/>
  <c r="O91" i="4"/>
  <c r="L99" i="4"/>
  <c r="I5" i="15"/>
  <c r="DE5" i="9"/>
  <c r="G10" i="6"/>
  <c r="H10" i="6" s="1"/>
  <c r="F10" i="6"/>
  <c r="P7" i="14"/>
  <c r="M7" i="14" s="1"/>
  <c r="DB7" i="9"/>
  <c r="K7" i="14"/>
  <c r="L7" i="14" s="1"/>
  <c r="D7" i="14" s="1"/>
  <c r="S6" i="8"/>
  <c r="W6" i="8" s="1"/>
  <c r="G6" i="8"/>
  <c r="U6" i="8"/>
  <c r="Q6" i="8"/>
  <c r="M6" i="8"/>
  <c r="I6" i="8"/>
  <c r="K6" i="8" s="1"/>
  <c r="P6" i="8"/>
  <c r="R6" i="8" s="1"/>
  <c r="V6" i="8"/>
  <c r="F6" i="8"/>
  <c r="H6" i="8" s="1"/>
  <c r="T6" i="8"/>
  <c r="L6" i="8"/>
  <c r="J6" i="8"/>
  <c r="V12" i="3" a="1"/>
  <c r="V12" i="3" s="1"/>
  <c r="U12" i="3"/>
  <c r="M19" i="7"/>
  <c r="W27" i="6"/>
  <c r="X27" i="6"/>
  <c r="Y27" i="6" s="1"/>
  <c r="AN20" i="14"/>
  <c r="X19" i="8"/>
  <c r="S18" i="3" s="1"/>
  <c r="X47" i="8"/>
  <c r="S46" i="3" s="1"/>
  <c r="D8" i="14"/>
  <c r="K12" i="6"/>
  <c r="L12" i="6" s="1"/>
  <c r="M12" i="6" s="1"/>
  <c r="N12" i="6" s="1"/>
  <c r="M11" i="3" s="1"/>
  <c r="J12" i="6"/>
  <c r="I12" i="15"/>
  <c r="V12" i="15" s="1"/>
  <c r="G12" i="11" s="1"/>
  <c r="D12" i="11" s="1"/>
  <c r="DE12" i="9"/>
  <c r="K32" i="14"/>
  <c r="L32" i="14" s="1"/>
  <c r="D32" i="14" s="1"/>
  <c r="U38" i="3"/>
  <c r="V38" i="3" a="1"/>
  <c r="V38" i="3" s="1"/>
  <c r="I28" i="15"/>
  <c r="V28" i="15" s="1"/>
  <c r="G28" i="11" s="1"/>
  <c r="D28" i="11" s="1"/>
  <c r="DE28" i="9"/>
  <c r="G32" i="6"/>
  <c r="H32" i="6" s="1"/>
  <c r="F32" i="6"/>
  <c r="K35" i="6"/>
  <c r="L35" i="6" s="1"/>
  <c r="M35" i="6" s="1"/>
  <c r="J35" i="6"/>
  <c r="K36" i="14"/>
  <c r="L42" i="7"/>
  <c r="W25" i="6"/>
  <c r="X25" i="6"/>
  <c r="Y25" i="6" s="1"/>
  <c r="Z25" i="6" s="1"/>
  <c r="K22" i="14"/>
  <c r="L22" i="14" s="1"/>
  <c r="D22" i="14" s="1"/>
  <c r="AE31" i="8"/>
  <c r="AM31" i="8" s="1"/>
  <c r="O33" i="6"/>
  <c r="T33" i="6"/>
  <c r="U33" i="6" s="1"/>
  <c r="V33" i="6" s="1"/>
  <c r="P33" i="6"/>
  <c r="Q33" i="6" s="1"/>
  <c r="CY33" i="9"/>
  <c r="O42" i="6"/>
  <c r="P42" i="6"/>
  <c r="Q42" i="6" s="1"/>
  <c r="T42" i="6"/>
  <c r="U42" i="6" s="1"/>
  <c r="V42" i="6" s="1"/>
  <c r="W28" i="6"/>
  <c r="X28" i="6"/>
  <c r="Y28" i="6" s="1"/>
  <c r="Z28" i="6" s="1"/>
  <c r="W36" i="6"/>
  <c r="X36" i="6"/>
  <c r="Y36" i="6" s="1"/>
  <c r="AN40" i="8"/>
  <c r="M40" i="14"/>
  <c r="T51" i="6"/>
  <c r="U51" i="6" s="1"/>
  <c r="V51" i="6" s="1"/>
  <c r="O40" i="6"/>
  <c r="T40" i="6"/>
  <c r="U40" i="6" s="1"/>
  <c r="V40" i="6" s="1"/>
  <c r="P40" i="6"/>
  <c r="Q40" i="6" s="1"/>
  <c r="R40" i="6" s="1"/>
  <c r="S42" i="10"/>
  <c r="H45" i="7" s="1"/>
  <c r="CY42" i="9"/>
  <c r="I50" i="15"/>
  <c r="DE50" i="9"/>
  <c r="G54" i="6"/>
  <c r="H54" i="6" s="1"/>
  <c r="F54" i="6"/>
  <c r="Z54" i="14"/>
  <c r="S54" i="14" s="1"/>
  <c r="AE58" i="8"/>
  <c r="P62" i="7"/>
  <c r="AL55" i="8"/>
  <c r="AL46" i="8"/>
  <c r="O54" i="6"/>
  <c r="P54" i="6"/>
  <c r="Q54" i="6" s="1"/>
  <c r="R54" i="6" s="1"/>
  <c r="T54" i="6"/>
  <c r="U54" i="6" s="1"/>
  <c r="V54" i="6" s="1"/>
  <c r="AN55" i="14"/>
  <c r="S61" i="10"/>
  <c r="H64" i="7" s="1"/>
  <c r="CY61" i="9"/>
  <c r="P65" i="14"/>
  <c r="DB65" i="9"/>
  <c r="L68" i="7"/>
  <c r="G43" i="14"/>
  <c r="D43" i="14" s="1"/>
  <c r="V43" i="10"/>
  <c r="Y46" i="8"/>
  <c r="Z46" i="8" s="1"/>
  <c r="P51" i="14"/>
  <c r="M51" i="14" s="1"/>
  <c r="DB51" i="9"/>
  <c r="AE59" i="8"/>
  <c r="AB57" i="14"/>
  <c r="Z57" i="14" s="1"/>
  <c r="S57" i="14" s="1"/>
  <c r="I60" i="15"/>
  <c r="V60" i="15" s="1"/>
  <c r="G60" i="11" s="1"/>
  <c r="D60" i="11" s="1"/>
  <c r="DE60" i="9"/>
  <c r="AL64" i="8"/>
  <c r="W68" i="6"/>
  <c r="X68" i="6"/>
  <c r="Y68" i="6" s="1"/>
  <c r="Z68" i="6" s="1"/>
  <c r="W72" i="6"/>
  <c r="X72" i="6"/>
  <c r="Y72" i="6" s="1"/>
  <c r="S63" i="10"/>
  <c r="H66" i="7" s="1"/>
  <c r="CY63" i="9"/>
  <c r="G67" i="6"/>
  <c r="H67" i="6" s="1"/>
  <c r="I67" i="6" s="1"/>
  <c r="F67" i="6"/>
  <c r="O69" i="6"/>
  <c r="P69" i="6"/>
  <c r="Q69" i="6" s="1"/>
  <c r="R69" i="6" s="1"/>
  <c r="T69" i="6"/>
  <c r="U69" i="6" s="1"/>
  <c r="V69" i="6" s="1"/>
  <c r="P71" i="14"/>
  <c r="M71" i="14" s="1"/>
  <c r="DB71" i="9"/>
  <c r="Q75" i="8"/>
  <c r="R75" i="8" s="1"/>
  <c r="X75" i="8" s="1"/>
  <c r="S74" i="3" s="1"/>
  <c r="Q76" i="8"/>
  <c r="R76" i="8" s="1"/>
  <c r="X76" i="8" s="1"/>
  <c r="S75" i="3" s="1"/>
  <c r="Q77" i="8"/>
  <c r="R77" i="8" s="1"/>
  <c r="X77" i="8" s="1"/>
  <c r="S76" i="3" s="1"/>
  <c r="Q78" i="8"/>
  <c r="R78" i="8" s="1"/>
  <c r="X78" i="8" s="1"/>
  <c r="S77" i="3" s="1"/>
  <c r="Q79" i="8"/>
  <c r="R79" i="8" s="1"/>
  <c r="X79" i="8" s="1"/>
  <c r="S78" i="3" s="1"/>
  <c r="AG76" i="14"/>
  <c r="AE83" i="8"/>
  <c r="AM83" i="8" s="1"/>
  <c r="AN83" i="8" s="1"/>
  <c r="I74" i="15"/>
  <c r="V74" i="15" s="1"/>
  <c r="G74" i="11" s="1"/>
  <c r="D74" i="11" s="1"/>
  <c r="DE74" i="9"/>
  <c r="L87" i="7"/>
  <c r="K78" i="7"/>
  <c r="P77" i="3" s="1"/>
  <c r="N78" i="7"/>
  <c r="CY81" i="9"/>
  <c r="O62" i="6"/>
  <c r="P62" i="6"/>
  <c r="Q62" i="6" s="1"/>
  <c r="T62" i="6"/>
  <c r="U62" i="6" s="1"/>
  <c r="V62" i="6" s="1"/>
  <c r="M76" i="7"/>
  <c r="L76" i="14"/>
  <c r="D76" i="14" s="1"/>
  <c r="AE91" i="8"/>
  <c r="L94" i="14"/>
  <c r="AJ102" i="14"/>
  <c r="AB102" i="14" s="1"/>
  <c r="V86" i="10"/>
  <c r="Y89" i="8"/>
  <c r="Z89" i="8" s="1"/>
  <c r="AN89" i="8" s="1"/>
  <c r="AG87" i="14"/>
  <c r="V89" i="15"/>
  <c r="G89" i="11" s="1"/>
  <c r="D89" i="11" s="1"/>
  <c r="P95" i="14"/>
  <c r="DB95" i="9"/>
  <c r="K103" i="7"/>
  <c r="P102" i="3" s="1"/>
  <c r="N103" i="7"/>
  <c r="Q103" i="7" s="1"/>
  <c r="AL90" i="8"/>
  <c r="P88" i="14"/>
  <c r="DB88" i="9"/>
  <c r="AL95" i="8"/>
  <c r="AN106" i="14"/>
  <c r="AL113" i="8"/>
  <c r="U119" i="3"/>
  <c r="V119" i="3" a="1"/>
  <c r="V119" i="3" s="1"/>
  <c r="S117" i="10"/>
  <c r="H120" i="7" s="1"/>
  <c r="CY117" i="9"/>
  <c r="T97" i="10"/>
  <c r="I100" i="7" s="1"/>
  <c r="CY97" i="9"/>
  <c r="CY108" i="9"/>
  <c r="D109" i="14"/>
  <c r="K113" i="6"/>
  <c r="L113" i="6" s="1"/>
  <c r="M113" i="6" s="1"/>
  <c r="J113" i="6"/>
  <c r="AG111" i="14"/>
  <c r="AL106" i="8"/>
  <c r="V107" i="15"/>
  <c r="G107" i="11" s="1"/>
  <c r="D107" i="11" s="1"/>
  <c r="AE119" i="8"/>
  <c r="AM119" i="8" s="1"/>
  <c r="AN119" i="8" s="1"/>
  <c r="L122" i="7"/>
  <c r="G122" i="14"/>
  <c r="D122" i="14" s="1"/>
  <c r="P124" i="14"/>
  <c r="DB124" i="9"/>
  <c r="L127" i="7"/>
  <c r="K129" i="6"/>
  <c r="L129" i="6" s="1"/>
  <c r="J129" i="6"/>
  <c r="K133" i="6"/>
  <c r="L133" i="6" s="1"/>
  <c r="M133" i="6" s="1"/>
  <c r="N133" i="6" s="1"/>
  <c r="M132" i="3" s="1"/>
  <c r="J133" i="6"/>
  <c r="AL126" i="8"/>
  <c r="V135" i="10"/>
  <c r="Y138" i="8"/>
  <c r="Z138" i="8" s="1"/>
  <c r="AE139" i="8"/>
  <c r="V138" i="15"/>
  <c r="G138" i="11" s="1"/>
  <c r="D138" i="11" s="1"/>
  <c r="AH143" i="8"/>
  <c r="AE142" i="8"/>
  <c r="O138" i="6"/>
  <c r="T138" i="6"/>
  <c r="U138" i="6" s="1"/>
  <c r="V138" i="6" s="1"/>
  <c r="P138" i="6"/>
  <c r="Q138" i="6" s="1"/>
  <c r="AE140" i="8"/>
  <c r="AM140" i="8" s="1"/>
  <c r="AH135" i="8"/>
  <c r="AJ132" i="14"/>
  <c r="V132" i="10"/>
  <c r="Y135" i="8"/>
  <c r="Z135" i="8" s="1"/>
  <c r="L133" i="7"/>
  <c r="C8" i="4"/>
  <c r="L12" i="4"/>
  <c r="C12" i="4"/>
  <c r="C16" i="4"/>
  <c r="C20" i="4"/>
  <c r="C24" i="4"/>
  <c r="C28" i="4"/>
  <c r="C32" i="4"/>
  <c r="C36" i="4"/>
  <c r="C40" i="4"/>
  <c r="C44" i="4"/>
  <c r="C48" i="4"/>
  <c r="C52" i="4"/>
  <c r="C56" i="4"/>
  <c r="C60" i="4"/>
  <c r="C64" i="4"/>
  <c r="C68" i="4"/>
  <c r="C72" i="4"/>
  <c r="L76" i="4"/>
  <c r="C76" i="4"/>
  <c r="C80" i="4"/>
  <c r="L84" i="4"/>
  <c r="C84" i="4"/>
  <c r="L88" i="4"/>
  <c r="C88" i="4"/>
  <c r="L92" i="4"/>
  <c r="C92" i="4"/>
  <c r="C96" i="4"/>
  <c r="C100" i="4"/>
  <c r="L104" i="4"/>
  <c r="C104" i="4"/>
  <c r="L108" i="4"/>
  <c r="C108" i="4"/>
  <c r="C112" i="4"/>
  <c r="C116" i="4"/>
  <c r="C120" i="4"/>
  <c r="L124" i="4"/>
  <c r="C124" i="4"/>
  <c r="L52" i="5"/>
  <c r="L84" i="5"/>
  <c r="AN11" i="8"/>
  <c r="T10" i="3" s="1"/>
  <c r="R10" i="3" s="1"/>
  <c r="O11" i="5"/>
  <c r="R11" i="5"/>
  <c r="R27" i="5"/>
  <c r="R35" i="5"/>
  <c r="R43" i="5"/>
  <c r="R59" i="5"/>
  <c r="R75" i="5"/>
  <c r="R83" i="5"/>
  <c r="R91" i="5"/>
  <c r="CB328" i="17"/>
  <c r="D328" i="17" s="1"/>
  <c r="CB320" i="17"/>
  <c r="D320" i="17" s="1"/>
  <c r="CB315" i="17"/>
  <c r="D315" i="17" s="1"/>
  <c r="CB283" i="17"/>
  <c r="D283" i="17" s="1"/>
  <c r="CB280" i="17"/>
  <c r="D280" i="17" s="1"/>
  <c r="CB275" i="17"/>
  <c r="D275" i="17" s="1"/>
  <c r="CB264" i="17"/>
  <c r="D264" i="17" s="1"/>
  <c r="CB259" i="17"/>
  <c r="D259" i="17" s="1"/>
  <c r="CB256" i="17"/>
  <c r="D256" i="17" s="1"/>
  <c r="CB243" i="17"/>
  <c r="D243" i="17" s="1"/>
  <c r="CB240" i="17"/>
  <c r="D240" i="17" s="1"/>
  <c r="CB235" i="17"/>
  <c r="D235" i="17" s="1"/>
  <c r="CB232" i="17"/>
  <c r="D232" i="17" s="1"/>
  <c r="CB227" i="17"/>
  <c r="D227" i="17" s="1"/>
  <c r="CB224" i="17"/>
  <c r="D224" i="17" s="1"/>
  <c r="CB219" i="17"/>
  <c r="D219" i="17" s="1"/>
  <c r="CB216" i="17"/>
  <c r="D216" i="17" s="1"/>
  <c r="CB334" i="17"/>
  <c r="D334" i="17" s="1"/>
  <c r="CB326" i="17"/>
  <c r="D326" i="17" s="1"/>
  <c r="CB322" i="17"/>
  <c r="D322" i="17" s="1"/>
  <c r="CB319" i="17"/>
  <c r="D319" i="17" s="1"/>
  <c r="CB301" i="17"/>
  <c r="D301" i="17" s="1"/>
  <c r="CB294" i="17"/>
  <c r="D294" i="17" s="1"/>
  <c r="CB290" i="17"/>
  <c r="D290" i="17" s="1"/>
  <c r="CB287" i="17"/>
  <c r="D287" i="17" s="1"/>
  <c r="CB273" i="17"/>
  <c r="D273" i="17" s="1"/>
  <c r="CB269" i="17"/>
  <c r="D269" i="17" s="1"/>
  <c r="CB262" i="17"/>
  <c r="D262" i="17" s="1"/>
  <c r="CB258" i="17"/>
  <c r="D258" i="17" s="1"/>
  <c r="CB255" i="17"/>
  <c r="D255" i="17" s="1"/>
  <c r="CB244" i="17"/>
  <c r="D244" i="17" s="1"/>
  <c r="CB241" i="17"/>
  <c r="D241" i="17" s="1"/>
  <c r="CB237" i="17"/>
  <c r="D237" i="17" s="1"/>
  <c r="CB230" i="17"/>
  <c r="D230" i="17" s="1"/>
  <c r="CB210" i="17"/>
  <c r="D210" i="17" s="1"/>
  <c r="CB202" i="17"/>
  <c r="D202" i="17" s="1"/>
  <c r="CB199" i="17"/>
  <c r="D199" i="17" s="1"/>
  <c r="CB191" i="17"/>
  <c r="D191" i="17" s="1"/>
  <c r="CB186" i="17"/>
  <c r="D186" i="17" s="1"/>
  <c r="CB183" i="17"/>
  <c r="D183" i="17" s="1"/>
  <c r="CB175" i="17"/>
  <c r="D175" i="17" s="1"/>
  <c r="CB162" i="17"/>
  <c r="D162" i="17" s="1"/>
  <c r="CB159" i="17"/>
  <c r="D159" i="17" s="1"/>
  <c r="CB151" i="17"/>
  <c r="D151" i="17" s="1"/>
  <c r="CB143" i="17"/>
  <c r="D143" i="17" s="1"/>
  <c r="CB138" i="17"/>
  <c r="D138" i="17" s="1"/>
  <c r="CB135" i="17"/>
  <c r="D135" i="17" s="1"/>
  <c r="CB130" i="17"/>
  <c r="D130" i="17" s="1"/>
  <c r="CB127" i="17"/>
  <c r="D127" i="17" s="1"/>
  <c r="CB122" i="17"/>
  <c r="D122" i="17" s="1"/>
  <c r="CB309" i="17"/>
  <c r="D309" i="17" s="1"/>
  <c r="CB295" i="17"/>
  <c r="D295" i="17" s="1"/>
  <c r="CB271" i="17"/>
  <c r="D271" i="17" s="1"/>
  <c r="CB261" i="17"/>
  <c r="D261" i="17" s="1"/>
  <c r="CB257" i="17"/>
  <c r="D257" i="17" s="1"/>
  <c r="CB247" i="17"/>
  <c r="D247" i="17" s="1"/>
  <c r="CB242" i="17"/>
  <c r="D242" i="17" s="1"/>
  <c r="CB238" i="17"/>
  <c r="D238" i="17" s="1"/>
  <c r="CB233" i="17"/>
  <c r="D233" i="17" s="1"/>
  <c r="CB218" i="17"/>
  <c r="D218" i="17" s="1"/>
  <c r="CB200" i="17"/>
  <c r="D200" i="17" s="1"/>
  <c r="CB196" i="17"/>
  <c r="D196" i="17" s="1"/>
  <c r="CB185" i="17"/>
  <c r="D185" i="17" s="1"/>
  <c r="CB182" i="17"/>
  <c r="D182" i="17" s="1"/>
  <c r="CB171" i="17"/>
  <c r="D171" i="17" s="1"/>
  <c r="CB157" i="17"/>
  <c r="D157" i="17" s="1"/>
  <c r="CB153" i="17"/>
  <c r="D153" i="17" s="1"/>
  <c r="CB139" i="17"/>
  <c r="D139" i="17" s="1"/>
  <c r="CB125" i="17"/>
  <c r="D125" i="17" s="1"/>
  <c r="CB118" i="17"/>
  <c r="D118" i="17" s="1"/>
  <c r="CB108" i="17"/>
  <c r="D108" i="17" s="1"/>
  <c r="CB105" i="17"/>
  <c r="D105" i="17" s="1"/>
  <c r="CB100" i="17"/>
  <c r="D100" i="17" s="1"/>
  <c r="CB92" i="17"/>
  <c r="D92" i="17" s="1"/>
  <c r="CB76" i="17"/>
  <c r="D76" i="17" s="1"/>
  <c r="CB60" i="17"/>
  <c r="D60" i="17" s="1"/>
  <c r="CB52" i="17"/>
  <c r="D52" i="17" s="1"/>
  <c r="CB41" i="17"/>
  <c r="D41" i="17" s="1"/>
  <c r="CB28" i="17"/>
  <c r="D28" i="17" s="1"/>
  <c r="CB25" i="17"/>
  <c r="D25" i="17" s="1"/>
  <c r="CB20" i="17"/>
  <c r="D20" i="17" s="1"/>
  <c r="CB15" i="17"/>
  <c r="D15" i="17" s="1"/>
  <c r="CB13" i="17"/>
  <c r="D13" i="17" s="1"/>
  <c r="CB11" i="17"/>
  <c r="D11" i="17" s="1"/>
  <c r="CB7" i="17"/>
  <c r="D7" i="17" s="1"/>
  <c r="CB5" i="17"/>
  <c r="D5" i="17" s="1"/>
  <c r="CB327" i="17"/>
  <c r="D327" i="17" s="1"/>
  <c r="CB317" i="17"/>
  <c r="D317" i="17" s="1"/>
  <c r="CB303" i="17"/>
  <c r="D303" i="17" s="1"/>
  <c r="CB298" i="17"/>
  <c r="D298" i="17" s="1"/>
  <c r="CB274" i="17"/>
  <c r="D274" i="17" s="1"/>
  <c r="CB270" i="17"/>
  <c r="D270" i="17" s="1"/>
  <c r="CB260" i="17"/>
  <c r="D260" i="17" s="1"/>
  <c r="CB246" i="17"/>
  <c r="D246" i="17" s="1"/>
  <c r="CB236" i="17"/>
  <c r="D236" i="17" s="1"/>
  <c r="CB222" i="17"/>
  <c r="D222" i="17" s="1"/>
  <c r="CB209" i="17"/>
  <c r="D209" i="17" s="1"/>
  <c r="CB206" i="17"/>
  <c r="D206" i="17" s="1"/>
  <c r="CB195" i="17"/>
  <c r="D195" i="17" s="1"/>
  <c r="CB188" i="17"/>
  <c r="D188" i="17" s="1"/>
  <c r="CB177" i="17"/>
  <c r="D177" i="17" s="1"/>
  <c r="CB174" i="17"/>
  <c r="D174" i="17" s="1"/>
  <c r="CB163" i="17"/>
  <c r="D163" i="17" s="1"/>
  <c r="CB160" i="17"/>
  <c r="D160" i="17" s="1"/>
  <c r="CB156" i="17"/>
  <c r="D156" i="17" s="1"/>
  <c r="CB149" i="17"/>
  <c r="D149" i="17" s="1"/>
  <c r="CB145" i="17"/>
  <c r="D145" i="17" s="1"/>
  <c r="CB142" i="17"/>
  <c r="D142" i="17" s="1"/>
  <c r="CB131" i="17"/>
  <c r="D131" i="17" s="1"/>
  <c r="CB124" i="17"/>
  <c r="D124" i="17" s="1"/>
  <c r="CB110" i="17"/>
  <c r="D110" i="17" s="1"/>
  <c r="CB107" i="17"/>
  <c r="D107" i="17" s="1"/>
  <c r="CB102" i="17"/>
  <c r="D102" i="17" s="1"/>
  <c r="CB99" i="17"/>
  <c r="D99" i="17" s="1"/>
  <c r="CB94" i="17"/>
  <c r="D94" i="17" s="1"/>
  <c r="CB86" i="17"/>
  <c r="D86" i="17" s="1"/>
  <c r="CB75" i="17"/>
  <c r="D75" i="17" s="1"/>
  <c r="CB59" i="17"/>
  <c r="D59" i="17" s="1"/>
  <c r="CB54" i="17"/>
  <c r="D54" i="17" s="1"/>
  <c r="CB46" i="17"/>
  <c r="D46" i="17" s="1"/>
  <c r="CB43" i="17"/>
  <c r="D43" i="17" s="1"/>
  <c r="CB35" i="17"/>
  <c r="D35" i="17" s="1"/>
  <c r="CB27" i="17"/>
  <c r="D27" i="17" s="1"/>
  <c r="CB19" i="17"/>
  <c r="D19" i="17" s="1"/>
  <c r="CB325" i="17"/>
  <c r="D325" i="17" s="1"/>
  <c r="CB316" i="17"/>
  <c r="D316" i="17" s="1"/>
  <c r="CB297" i="17"/>
  <c r="D297" i="17" s="1"/>
  <c r="CB282" i="17"/>
  <c r="D282" i="17" s="1"/>
  <c r="CB254" i="17"/>
  <c r="D254" i="17" s="1"/>
  <c r="CB231" i="17"/>
  <c r="D231" i="17" s="1"/>
  <c r="CB221" i="17"/>
  <c r="D221" i="17" s="1"/>
  <c r="CB217" i="17"/>
  <c r="D217" i="17" s="1"/>
  <c r="CB212" i="17"/>
  <c r="D212" i="17" s="1"/>
  <c r="CB187" i="17"/>
  <c r="D187" i="17" s="1"/>
  <c r="CB184" i="17"/>
  <c r="D184" i="17" s="1"/>
  <c r="CB180" i="17"/>
  <c r="D180" i="17" s="1"/>
  <c r="CB155" i="17"/>
  <c r="D155" i="17" s="1"/>
  <c r="CB141" i="17"/>
  <c r="D141" i="17" s="1"/>
  <c r="CB123" i="17"/>
  <c r="D123" i="17" s="1"/>
  <c r="CB116" i="17"/>
  <c r="D116" i="17" s="1"/>
  <c r="CB109" i="17"/>
  <c r="D109" i="17" s="1"/>
  <c r="CB104" i="17"/>
  <c r="D104" i="17" s="1"/>
  <c r="CB101" i="17"/>
  <c r="D101" i="17" s="1"/>
  <c r="CB96" i="17"/>
  <c r="D96" i="17" s="1"/>
  <c r="CB56" i="17"/>
  <c r="D56" i="17" s="1"/>
  <c r="CB53" i="17"/>
  <c r="D53" i="17" s="1"/>
  <c r="CB45" i="17"/>
  <c r="D45" i="17" s="1"/>
  <c r="CB40" i="17"/>
  <c r="D40" i="17" s="1"/>
  <c r="CB32" i="17"/>
  <c r="D32" i="17" s="1"/>
  <c r="CB29" i="17"/>
  <c r="D29" i="17" s="1"/>
  <c r="CB24" i="17"/>
  <c r="D24" i="17" s="1"/>
  <c r="CB16" i="17"/>
  <c r="D16" i="17" s="1"/>
  <c r="CB12" i="17"/>
  <c r="D12" i="17" s="1"/>
  <c r="CB10" i="17"/>
  <c r="D10" i="17" s="1"/>
  <c r="CB8" i="17"/>
  <c r="D8" i="17" s="1"/>
  <c r="CB6" i="17"/>
  <c r="D6" i="17" s="1"/>
  <c r="CB4" i="17"/>
  <c r="D4" i="17" s="1"/>
  <c r="CB335" i="17"/>
  <c r="D335" i="17" s="1"/>
  <c r="CB314" i="17"/>
  <c r="D314" i="17" s="1"/>
  <c r="CB239" i="17"/>
  <c r="D239" i="17" s="1"/>
  <c r="CB176" i="17"/>
  <c r="D176" i="17" s="1"/>
  <c r="CB161" i="17"/>
  <c r="D161" i="17" s="1"/>
  <c r="CB133" i="17"/>
  <c r="D133" i="17" s="1"/>
  <c r="CB106" i="17"/>
  <c r="D106" i="17" s="1"/>
  <c r="CB74" i="17"/>
  <c r="D74" i="17" s="1"/>
  <c r="CB31" i="17"/>
  <c r="D31" i="17" s="1"/>
  <c r="CB329" i="17"/>
  <c r="D329" i="17" s="1"/>
  <c r="CB253" i="17"/>
  <c r="D253" i="17" s="1"/>
  <c r="CB234" i="17"/>
  <c r="D234" i="17" s="1"/>
  <c r="CB172" i="17"/>
  <c r="D172" i="17" s="1"/>
  <c r="CB158" i="17"/>
  <c r="D158" i="17" s="1"/>
  <c r="CB144" i="17"/>
  <c r="D144" i="17" s="1"/>
  <c r="CB129" i="17"/>
  <c r="D129" i="17" s="1"/>
  <c r="CB103" i="17"/>
  <c r="D103" i="17" s="1"/>
  <c r="CB82" i="17"/>
  <c r="D82" i="17" s="1"/>
  <c r="CB39" i="17"/>
  <c r="D39" i="17" s="1"/>
  <c r="CB324" i="17"/>
  <c r="D324" i="17" s="1"/>
  <c r="CB286" i="17"/>
  <c r="D286" i="17" s="1"/>
  <c r="CB229" i="17"/>
  <c r="D229" i="17" s="1"/>
  <c r="CB197" i="17"/>
  <c r="D197" i="17" s="1"/>
  <c r="CB140" i="17"/>
  <c r="D140" i="17" s="1"/>
  <c r="CB126" i="17"/>
  <c r="D126" i="17" s="1"/>
  <c r="CB90" i="17"/>
  <c r="D90" i="17" s="1"/>
  <c r="CB26" i="17"/>
  <c r="D26" i="17" s="1"/>
  <c r="CB300" i="17"/>
  <c r="D300" i="17" s="1"/>
  <c r="CB165" i="17"/>
  <c r="D165" i="17" s="1"/>
  <c r="CB66" i="17"/>
  <c r="D66" i="17" s="1"/>
  <c r="CB23" i="17"/>
  <c r="D23" i="17" s="1"/>
  <c r="CB98" i="17"/>
  <c r="D98" i="17" s="1"/>
  <c r="CB55" i="17"/>
  <c r="D55" i="17" s="1"/>
  <c r="CB179" i="17"/>
  <c r="D179" i="17" s="1"/>
  <c r="CB263" i="17"/>
  <c r="D263" i="17" s="1"/>
  <c r="CB34" i="17"/>
  <c r="D34" i="17" s="1"/>
  <c r="CB87" i="17"/>
  <c r="D87" i="17" s="1"/>
  <c r="V5" i="3" a="1"/>
  <c r="V5" i="3" s="1"/>
  <c r="U5" i="4" s="1"/>
  <c r="U5" i="3"/>
  <c r="G3" i="14"/>
  <c r="AG5" i="14"/>
  <c r="U10" i="5"/>
  <c r="S10" i="5"/>
  <c r="U18" i="5"/>
  <c r="U26" i="5"/>
  <c r="S26" i="5"/>
  <c r="U34" i="5"/>
  <c r="U42" i="5"/>
  <c r="U50" i="5"/>
  <c r="U58" i="5"/>
  <c r="U66" i="5"/>
  <c r="U82" i="5"/>
  <c r="U90" i="5"/>
  <c r="O6" i="6"/>
  <c r="P6" i="6"/>
  <c r="Q6" i="6" s="1"/>
  <c r="T6" i="6"/>
  <c r="U6" i="6" s="1"/>
  <c r="V6" i="6" s="1"/>
  <c r="T10" i="6"/>
  <c r="U10" i="6" s="1"/>
  <c r="V10" i="6" s="1"/>
  <c r="W9" i="6"/>
  <c r="X9" i="6"/>
  <c r="Y9" i="6" s="1"/>
  <c r="Z9" i="6" s="1"/>
  <c r="AG14" i="14"/>
  <c r="AH19" i="8"/>
  <c r="K16" i="6"/>
  <c r="L16" i="6" s="1"/>
  <c r="J16" i="6"/>
  <c r="O7" i="6"/>
  <c r="T7" i="6"/>
  <c r="U7" i="6" s="1"/>
  <c r="V7" i="6" s="1"/>
  <c r="P7" i="6"/>
  <c r="Q7" i="6" s="1"/>
  <c r="R7" i="6" s="1"/>
  <c r="C11" i="14"/>
  <c r="H11" i="11" s="1"/>
  <c r="E11" i="11" s="1"/>
  <c r="L15" i="7"/>
  <c r="K23" i="6"/>
  <c r="L23" i="6" s="1"/>
  <c r="M23" i="6" s="1"/>
  <c r="N23" i="6" s="1"/>
  <c r="M22" i="3" s="1"/>
  <c r="J23" i="6"/>
  <c r="U26" i="3"/>
  <c r="V26" i="3" a="1"/>
  <c r="V26" i="3" s="1"/>
  <c r="G24" i="14"/>
  <c r="AL31" i="8"/>
  <c r="V39" i="10"/>
  <c r="Y42" i="8"/>
  <c r="Z42" i="8" s="1"/>
  <c r="C41" i="14"/>
  <c r="H41" i="11" s="1"/>
  <c r="E41" i="11" s="1"/>
  <c r="Q20" i="8"/>
  <c r="R20" i="8" s="1"/>
  <c r="X20" i="8" s="1"/>
  <c r="S19" i="3" s="1"/>
  <c r="Q21" i="8"/>
  <c r="R21" i="8" s="1"/>
  <c r="X21" i="8" s="1"/>
  <c r="Q22" i="8"/>
  <c r="R22" i="8" s="1"/>
  <c r="X22" i="8" s="1"/>
  <c r="S21" i="3" s="1"/>
  <c r="R21" i="3" s="1"/>
  <c r="Q23" i="8"/>
  <c r="R23" i="8" s="1"/>
  <c r="X23" i="8" s="1"/>
  <c r="S22" i="3" s="1"/>
  <c r="M18" i="14"/>
  <c r="C18" i="14" s="1"/>
  <c r="H18" i="11" s="1"/>
  <c r="E18" i="11" s="1"/>
  <c r="M22" i="14"/>
  <c r="M26" i="14"/>
  <c r="C26" i="14" s="1"/>
  <c r="H26" i="11" s="1"/>
  <c r="E26" i="11" s="1"/>
  <c r="V28" i="10"/>
  <c r="Y31" i="8"/>
  <c r="Z31" i="8" s="1"/>
  <c r="AG29" i="14"/>
  <c r="K33" i="7"/>
  <c r="P32" i="3" s="1"/>
  <c r="N33" i="7"/>
  <c r="Q33" i="7" s="1"/>
  <c r="V31" i="15"/>
  <c r="G31" i="11" s="1"/>
  <c r="D31" i="11" s="1"/>
  <c r="AJ44" i="14"/>
  <c r="AB44" i="14" s="1"/>
  <c r="V50" i="3" a="1"/>
  <c r="V50" i="3" s="1"/>
  <c r="U50" i="3"/>
  <c r="V18" i="15"/>
  <c r="G18" i="11" s="1"/>
  <c r="D18" i="11" s="1"/>
  <c r="AH31" i="8"/>
  <c r="K32" i="7"/>
  <c r="P31" i="3" s="1"/>
  <c r="N32" i="7"/>
  <c r="Q32" i="7" s="1"/>
  <c r="M35" i="7"/>
  <c r="O20" i="6"/>
  <c r="T20" i="6"/>
  <c r="U20" i="6" s="1"/>
  <c r="V20" i="6" s="1"/>
  <c r="P20" i="6"/>
  <c r="Q20" i="6" s="1"/>
  <c r="P31" i="7"/>
  <c r="L29" i="14"/>
  <c r="D29" i="14" s="1"/>
  <c r="P42" i="7"/>
  <c r="K45" i="6"/>
  <c r="L45" i="6" s="1"/>
  <c r="J45" i="6"/>
  <c r="W48" i="6"/>
  <c r="X48" i="6"/>
  <c r="Y48" i="6" s="1"/>
  <c r="O56" i="6"/>
  <c r="T56" i="6"/>
  <c r="U56" i="6" s="1"/>
  <c r="V56" i="6" s="1"/>
  <c r="P56" i="6"/>
  <c r="Q56" i="6" s="1"/>
  <c r="L63" i="7"/>
  <c r="L67" i="7"/>
  <c r="V56" i="15"/>
  <c r="G56" i="11" s="1"/>
  <c r="D56" i="11" s="1"/>
  <c r="CY57" i="9"/>
  <c r="O58" i="7"/>
  <c r="G56" i="14"/>
  <c r="G64" i="6"/>
  <c r="H64" i="6" s="1"/>
  <c r="F64" i="6"/>
  <c r="L42" i="14"/>
  <c r="D42" i="14" s="1"/>
  <c r="S47" i="10"/>
  <c r="H50" i="7" s="1"/>
  <c r="CY47" i="9"/>
  <c r="O53" i="6"/>
  <c r="T53" i="6"/>
  <c r="U53" i="6" s="1"/>
  <c r="V53" i="6" s="1"/>
  <c r="P53" i="6"/>
  <c r="Q53" i="6" s="1"/>
  <c r="R53" i="6" s="1"/>
  <c r="O68" i="7"/>
  <c r="O72" i="7"/>
  <c r="W61" i="6"/>
  <c r="X61" i="6"/>
  <c r="Y61" i="6" s="1"/>
  <c r="Z61" i="6" s="1"/>
  <c r="M71" i="7"/>
  <c r="AE75" i="8"/>
  <c r="AM75" i="8" s="1"/>
  <c r="P80" i="14"/>
  <c r="DB80" i="9"/>
  <c r="K84" i="14"/>
  <c r="L84" i="14" s="1"/>
  <c r="D84" i="14" s="1"/>
  <c r="O76" i="6"/>
  <c r="P76" i="6"/>
  <c r="Q76" i="6" s="1"/>
  <c r="T76" i="6"/>
  <c r="U76" i="6" s="1"/>
  <c r="V76" i="6" s="1"/>
  <c r="O71" i="6"/>
  <c r="P71" i="6"/>
  <c r="Q71" i="6" s="1"/>
  <c r="R71" i="6" s="1"/>
  <c r="T71" i="6"/>
  <c r="U71" i="6" s="1"/>
  <c r="V71" i="6" s="1"/>
  <c r="W75" i="6"/>
  <c r="X75" i="6"/>
  <c r="Y75" i="6" s="1"/>
  <c r="Z75" i="6" s="1"/>
  <c r="AE77" i="8"/>
  <c r="AH86" i="8"/>
  <c r="AM86" i="8" s="1"/>
  <c r="P64" i="14"/>
  <c r="M64" i="14" s="1"/>
  <c r="DB64" i="9"/>
  <c r="P72" i="14"/>
  <c r="M72" i="14" s="1"/>
  <c r="DB72" i="9"/>
  <c r="AH91" i="8"/>
  <c r="AM91" i="8" s="1"/>
  <c r="P91" i="14"/>
  <c r="DB91" i="9"/>
  <c r="G102" i="6"/>
  <c r="H102" i="6" s="1"/>
  <c r="F102" i="6"/>
  <c r="S99" i="10"/>
  <c r="H102" i="7" s="1"/>
  <c r="CY99" i="9"/>
  <c r="AG102" i="14"/>
  <c r="V102" i="10"/>
  <c r="Y105" i="8"/>
  <c r="Z105" i="8" s="1"/>
  <c r="O80" i="6"/>
  <c r="P80" i="6"/>
  <c r="Q80" i="6" s="1"/>
  <c r="R80" i="6" s="1"/>
  <c r="T80" i="6"/>
  <c r="U80" i="6" s="1"/>
  <c r="V80" i="6" s="1"/>
  <c r="L77" i="14"/>
  <c r="D77" i="14" s="1"/>
  <c r="B77" i="14" s="1"/>
  <c r="F77" i="11" s="1"/>
  <c r="C77" i="11" s="1"/>
  <c r="B77" i="11" s="1"/>
  <c r="I82" i="15"/>
  <c r="V82" i="15" s="1"/>
  <c r="G82" i="11" s="1"/>
  <c r="D82" i="11" s="1"/>
  <c r="DE82" i="9"/>
  <c r="AJ87" i="14"/>
  <c r="G95" i="6"/>
  <c r="H95" i="6" s="1"/>
  <c r="I95" i="6" s="1"/>
  <c r="F95" i="6"/>
  <c r="W101" i="6"/>
  <c r="X101" i="6"/>
  <c r="Y101" i="6" s="1"/>
  <c r="Z101" i="6" s="1"/>
  <c r="T98" i="6"/>
  <c r="U98" i="6" s="1"/>
  <c r="V98" i="6" s="1"/>
  <c r="AA98" i="6" s="1"/>
  <c r="G88" i="14"/>
  <c r="M94" i="14"/>
  <c r="K114" i="6"/>
  <c r="L114" i="6" s="1"/>
  <c r="J114" i="6"/>
  <c r="V93" i="15"/>
  <c r="G93" i="11" s="1"/>
  <c r="D93" i="11" s="1"/>
  <c r="O100" i="6"/>
  <c r="P100" i="6"/>
  <c r="Q100" i="6" s="1"/>
  <c r="R100" i="6" s="1"/>
  <c r="T100" i="6"/>
  <c r="U100" i="6" s="1"/>
  <c r="V100" i="6" s="1"/>
  <c r="O104" i="6"/>
  <c r="T104" i="6"/>
  <c r="U104" i="6" s="1"/>
  <c r="V104" i="6" s="1"/>
  <c r="P104" i="6"/>
  <c r="Q104" i="6" s="1"/>
  <c r="R104" i="6" s="1"/>
  <c r="AG103" i="14"/>
  <c r="K107" i="7"/>
  <c r="P106" i="3" s="1"/>
  <c r="N107" i="7"/>
  <c r="Q107" i="7" s="1"/>
  <c r="V105" i="15"/>
  <c r="G105" i="11" s="1"/>
  <c r="D105" i="11" s="1"/>
  <c r="AH110" i="8"/>
  <c r="AN111" i="14"/>
  <c r="AB111" i="14" s="1"/>
  <c r="Z111" i="14" s="1"/>
  <c r="S111" i="14" s="1"/>
  <c r="AN117" i="8"/>
  <c r="T116" i="3" s="1"/>
  <c r="R116" i="3" s="1"/>
  <c r="AN100" i="14"/>
  <c r="O107" i="6"/>
  <c r="P107" i="6"/>
  <c r="Q107" i="6" s="1"/>
  <c r="R107" i="6" s="1"/>
  <c r="T107" i="6"/>
  <c r="U107" i="6" s="1"/>
  <c r="V107" i="6" s="1"/>
  <c r="G109" i="6"/>
  <c r="H109" i="6" s="1"/>
  <c r="I109" i="6" s="1"/>
  <c r="F109" i="6"/>
  <c r="AG110" i="14"/>
  <c r="AL120" i="8"/>
  <c r="K107" i="14"/>
  <c r="L115" i="14"/>
  <c r="D115" i="14" s="1"/>
  <c r="C120" i="14"/>
  <c r="H120" i="11" s="1"/>
  <c r="E120" i="11" s="1"/>
  <c r="AE124" i="8"/>
  <c r="AM124" i="8" s="1"/>
  <c r="C118" i="14"/>
  <c r="H118" i="11" s="1"/>
  <c r="E118" i="11" s="1"/>
  <c r="O123" i="6"/>
  <c r="T123" i="6"/>
  <c r="U123" i="6" s="1"/>
  <c r="V123" i="6" s="1"/>
  <c r="P123" i="6"/>
  <c r="Q123" i="6" s="1"/>
  <c r="R123" i="6" s="1"/>
  <c r="S122" i="10"/>
  <c r="H125" i="7" s="1"/>
  <c r="CY122" i="9"/>
  <c r="M125" i="7"/>
  <c r="O132" i="6"/>
  <c r="P132" i="6"/>
  <c r="Q132" i="6" s="1"/>
  <c r="R132" i="6" s="1"/>
  <c r="T132" i="6"/>
  <c r="U132" i="6" s="1"/>
  <c r="V132" i="6" s="1"/>
  <c r="L135" i="7"/>
  <c r="CY134" i="9"/>
  <c r="P135" i="7"/>
  <c r="O137" i="6"/>
  <c r="P137" i="6"/>
  <c r="Q137" i="6" s="1"/>
  <c r="R137" i="6" s="1"/>
  <c r="T137" i="6"/>
  <c r="U137" i="6" s="1"/>
  <c r="V137" i="6" s="1"/>
  <c r="W141" i="6"/>
  <c r="X141" i="6"/>
  <c r="Y141" i="6" s="1"/>
  <c r="M143" i="7"/>
  <c r="AH142" i="8"/>
  <c r="AM142" i="8" s="1"/>
  <c r="O139" i="6"/>
  <c r="P139" i="6"/>
  <c r="Q139" i="6" s="1"/>
  <c r="R139" i="6" s="1"/>
  <c r="T139" i="6"/>
  <c r="U139" i="6" s="1"/>
  <c r="V139" i="6" s="1"/>
  <c r="AN140" i="14"/>
  <c r="K135" i="14"/>
  <c r="L135" i="14" s="1"/>
  <c r="D135" i="14" s="1"/>
  <c r="AH140" i="8"/>
  <c r="S140" i="10"/>
  <c r="H143" i="7" s="1"/>
  <c r="CY140" i="9"/>
  <c r="V123" i="15"/>
  <c r="G123" i="11" s="1"/>
  <c r="D123" i="11" s="1"/>
  <c r="W140" i="6"/>
  <c r="X140" i="6"/>
  <c r="Y140" i="6" s="1"/>
  <c r="P3" i="14"/>
  <c r="DB3" i="9"/>
  <c r="M14" i="6"/>
  <c r="N14" i="6" s="1"/>
  <c r="M13" i="3" s="1"/>
  <c r="K11" i="7"/>
  <c r="P10" i="3" s="1"/>
  <c r="N11" i="7"/>
  <c r="Q11" i="7" s="1"/>
  <c r="O17" i="6"/>
  <c r="X17" i="6"/>
  <c r="Y17" i="6" s="1"/>
  <c r="Z17" i="6" s="1"/>
  <c r="P17" i="6"/>
  <c r="Q17" i="6" s="1"/>
  <c r="R17" i="6" s="1"/>
  <c r="T17" i="6"/>
  <c r="U17" i="6" s="1"/>
  <c r="V17" i="6" s="1"/>
  <c r="AA17" i="6" s="1"/>
  <c r="U18" i="3"/>
  <c r="V18" i="3" a="1"/>
  <c r="V18" i="3" s="1"/>
  <c r="V16" i="10"/>
  <c r="Y19" i="8"/>
  <c r="Z19" i="8" s="1"/>
  <c r="K24" i="7"/>
  <c r="P23" i="3" s="1"/>
  <c r="N24" i="7"/>
  <c r="Q24" i="7" s="1"/>
  <c r="S14" i="10"/>
  <c r="H17" i="7" s="1"/>
  <c r="CY14" i="9"/>
  <c r="B23" i="14"/>
  <c r="F23" i="11" s="1"/>
  <c r="C23" i="11" s="1"/>
  <c r="G27" i="6"/>
  <c r="H27" i="6" s="1"/>
  <c r="F27" i="6"/>
  <c r="S24" i="10"/>
  <c r="H27" i="7" s="1"/>
  <c r="CY24" i="9"/>
  <c r="V36" i="15"/>
  <c r="G36" i="11" s="1"/>
  <c r="D36" i="11" s="1"/>
  <c r="I39" i="15"/>
  <c r="DE39" i="9"/>
  <c r="I49" i="6"/>
  <c r="AE20" i="8"/>
  <c r="AM20" i="8" s="1"/>
  <c r="AN20" i="8" s="1"/>
  <c r="AE24" i="8"/>
  <c r="AM24" i="8" s="1"/>
  <c r="AN24" i="8" s="1"/>
  <c r="AE28" i="8"/>
  <c r="AM28" i="8" s="1"/>
  <c r="AN28" i="8" s="1"/>
  <c r="AE39" i="8"/>
  <c r="AM39" i="8" s="1"/>
  <c r="V44" i="10"/>
  <c r="Y47" i="8"/>
  <c r="Z47" i="8" s="1"/>
  <c r="N38" i="6"/>
  <c r="M37" i="3" s="1"/>
  <c r="Z47" i="6"/>
  <c r="O24" i="6"/>
  <c r="T24" i="6"/>
  <c r="U24" i="6" s="1"/>
  <c r="V24" i="6" s="1"/>
  <c r="AA24" i="6" s="1"/>
  <c r="P24" i="6"/>
  <c r="Q24" i="6" s="1"/>
  <c r="R24" i="6" s="1"/>
  <c r="AB24" i="6" s="1"/>
  <c r="N23" i="3" s="1"/>
  <c r="P40" i="14"/>
  <c r="DB40" i="9"/>
  <c r="I40" i="15"/>
  <c r="V40" i="15" s="1"/>
  <c r="G40" i="11" s="1"/>
  <c r="D40" i="11" s="1"/>
  <c r="DE40" i="9"/>
  <c r="P47" i="6"/>
  <c r="Q47" i="6" s="1"/>
  <c r="R47" i="6" s="1"/>
  <c r="I66" i="6"/>
  <c r="O68" i="6"/>
  <c r="P68" i="6"/>
  <c r="Q68" i="6" s="1"/>
  <c r="T68" i="6"/>
  <c r="U68" i="6" s="1"/>
  <c r="V68" i="6" s="1"/>
  <c r="O55" i="6"/>
  <c r="P55" i="6"/>
  <c r="Q55" i="6" s="1"/>
  <c r="R55" i="6" s="1"/>
  <c r="T55" i="6"/>
  <c r="U55" i="6" s="1"/>
  <c r="V55" i="6" s="1"/>
  <c r="W59" i="6"/>
  <c r="X59" i="6"/>
  <c r="Y59" i="6" s="1"/>
  <c r="Z59" i="6" s="1"/>
  <c r="AA63" i="6"/>
  <c r="Z64" i="6"/>
  <c r="K72" i="6"/>
  <c r="L72" i="6" s="1"/>
  <c r="M72" i="6" s="1"/>
  <c r="J72" i="6"/>
  <c r="G47" i="14"/>
  <c r="V47" i="10"/>
  <c r="Y50" i="8"/>
  <c r="Z50" i="8" s="1"/>
  <c r="U59" i="3"/>
  <c r="V59" i="3" a="1"/>
  <c r="V59" i="3" s="1"/>
  <c r="S59" i="10"/>
  <c r="H62" i="7" s="1"/>
  <c r="CY59" i="9"/>
  <c r="I67" i="15"/>
  <c r="DE67" i="9"/>
  <c r="G71" i="6"/>
  <c r="H71" i="6" s="1"/>
  <c r="F71" i="6"/>
  <c r="I73" i="6"/>
  <c r="O73" i="6"/>
  <c r="P73" i="6"/>
  <c r="Q73" i="6" s="1"/>
  <c r="T73" i="6"/>
  <c r="U73" i="6" s="1"/>
  <c r="V73" i="6" s="1"/>
  <c r="P84" i="14"/>
  <c r="DB84" i="9"/>
  <c r="P73" i="14"/>
  <c r="M73" i="14" s="1"/>
  <c r="DB73" i="9"/>
  <c r="K86" i="6"/>
  <c r="L86" i="6" s="1"/>
  <c r="M86" i="6" s="1"/>
  <c r="J86" i="6"/>
  <c r="K67" i="6"/>
  <c r="L67" i="6" s="1"/>
  <c r="J67" i="6"/>
  <c r="AE76" i="8"/>
  <c r="K80" i="7"/>
  <c r="P79" i="3" s="1"/>
  <c r="N80" i="7"/>
  <c r="Q80" i="7" s="1"/>
  <c r="O85" i="6"/>
  <c r="P85" i="6"/>
  <c r="Q85" i="6" s="1"/>
  <c r="T85" i="6"/>
  <c r="U85" i="6" s="1"/>
  <c r="V85" i="6" s="1"/>
  <c r="W95" i="6"/>
  <c r="X95" i="6"/>
  <c r="Y95" i="6" s="1"/>
  <c r="AN96" i="8"/>
  <c r="T95" i="3" s="1"/>
  <c r="R95" i="3" s="1"/>
  <c r="AB97" i="14"/>
  <c r="Z97" i="14" s="1"/>
  <c r="S97" i="14" s="1"/>
  <c r="I102" i="15"/>
  <c r="V102" i="15" s="1"/>
  <c r="G102" i="11" s="1"/>
  <c r="D102" i="11" s="1"/>
  <c r="DE102" i="9"/>
  <c r="K85" i="6"/>
  <c r="L85" i="6" s="1"/>
  <c r="M85" i="6" s="1"/>
  <c r="N85" i="6" s="1"/>
  <c r="J85" i="6"/>
  <c r="W88" i="6"/>
  <c r="X88" i="6"/>
  <c r="Y88" i="6" s="1"/>
  <c r="Z88" i="6" s="1"/>
  <c r="I90" i="15"/>
  <c r="V90" i="15" s="1"/>
  <c r="G90" i="11" s="1"/>
  <c r="D90" i="11" s="1"/>
  <c r="DE90" i="9"/>
  <c r="G94" i="6"/>
  <c r="H94" i="6" s="1"/>
  <c r="F94" i="6"/>
  <c r="V94" i="10"/>
  <c r="Y97" i="8"/>
  <c r="Z97" i="8" s="1"/>
  <c r="G94" i="14"/>
  <c r="V106" i="15"/>
  <c r="G106" i="11" s="1"/>
  <c r="D106" i="11" s="1"/>
  <c r="S107" i="10"/>
  <c r="H110" i="7" s="1"/>
  <c r="CY107" i="9"/>
  <c r="O113" i="6"/>
  <c r="T113" i="6"/>
  <c r="U113" i="6" s="1"/>
  <c r="V113" i="6" s="1"/>
  <c r="P113" i="6"/>
  <c r="Q113" i="6" s="1"/>
  <c r="K117" i="7"/>
  <c r="P116" i="3" s="1"/>
  <c r="N117" i="7"/>
  <c r="Q117" i="7" s="1"/>
  <c r="W96" i="6"/>
  <c r="X96" i="6"/>
  <c r="Y96" i="6" s="1"/>
  <c r="Z96" i="6" s="1"/>
  <c r="W100" i="6"/>
  <c r="X100" i="6"/>
  <c r="Y100" i="6" s="1"/>
  <c r="Z100" i="6" s="1"/>
  <c r="AE115" i="8"/>
  <c r="AM115" i="8" s="1"/>
  <c r="I113" i="15"/>
  <c r="V113" i="15" s="1"/>
  <c r="G113" i="11" s="1"/>
  <c r="D113" i="11" s="1"/>
  <c r="DE113" i="9"/>
  <c r="AE116" i="8"/>
  <c r="AM116" i="8" s="1"/>
  <c r="O99" i="6"/>
  <c r="T99" i="6"/>
  <c r="U99" i="6" s="1"/>
  <c r="V99" i="6" s="1"/>
  <c r="P99" i="6"/>
  <c r="Q99" i="6" s="1"/>
  <c r="AH113" i="8"/>
  <c r="K121" i="7"/>
  <c r="P120" i="3" s="1"/>
  <c r="N121" i="7"/>
  <c r="Q121" i="7" s="1"/>
  <c r="V119" i="10"/>
  <c r="Y122" i="8"/>
  <c r="Z122" i="8" s="1"/>
  <c r="AN122" i="8" s="1"/>
  <c r="W124" i="6"/>
  <c r="X124" i="6"/>
  <c r="Y124" i="6" s="1"/>
  <c r="W128" i="6"/>
  <c r="X128" i="6"/>
  <c r="Y128" i="6" s="1"/>
  <c r="Z128" i="6" s="1"/>
  <c r="V130" i="15"/>
  <c r="G130" i="11" s="1"/>
  <c r="D130" i="11" s="1"/>
  <c r="W133" i="6"/>
  <c r="X133" i="6"/>
  <c r="Y133" i="6" s="1"/>
  <c r="Z133" i="6" s="1"/>
  <c r="S139" i="10"/>
  <c r="H142" i="7" s="1"/>
  <c r="CY139" i="9"/>
  <c r="S18" i="4"/>
  <c r="S22" i="4"/>
  <c r="S34" i="4"/>
  <c r="S94" i="4"/>
  <c r="U16" i="5"/>
  <c r="U24" i="5"/>
  <c r="U32" i="5"/>
  <c r="U48" i="5"/>
  <c r="U56" i="5"/>
  <c r="U64" i="5"/>
  <c r="U80" i="5"/>
  <c r="U88" i="5"/>
  <c r="R15" i="5"/>
  <c r="R23" i="5"/>
  <c r="R31" i="5"/>
  <c r="R39" i="5"/>
  <c r="R55" i="5"/>
  <c r="R63" i="5"/>
  <c r="R71" i="5"/>
  <c r="R79" i="5"/>
  <c r="R87" i="5"/>
  <c r="V5" i="10"/>
  <c r="Y8" i="8"/>
  <c r="Z8" i="8" s="1"/>
  <c r="G5" i="14"/>
  <c r="V9" i="3" a="1"/>
  <c r="V9" i="3" s="1"/>
  <c r="U9" i="4" s="1"/>
  <c r="U9" i="3"/>
  <c r="M11" i="6"/>
  <c r="N11" i="6" s="1"/>
  <c r="M10" i="3" s="1"/>
  <c r="L78" i="5"/>
  <c r="V5" i="15"/>
  <c r="G5" i="11" s="1"/>
  <c r="D5" i="11" s="1"/>
  <c r="AN9" i="8"/>
  <c r="M17" i="5"/>
  <c r="P17" i="5"/>
  <c r="M81" i="5"/>
  <c r="W10" i="8"/>
  <c r="L13" i="14"/>
  <c r="D13" i="14" s="1"/>
  <c r="G19" i="6"/>
  <c r="H19" i="6" s="1"/>
  <c r="F19" i="6"/>
  <c r="P16" i="14"/>
  <c r="M16" i="14" s="1"/>
  <c r="DB16" i="9"/>
  <c r="I21" i="6"/>
  <c r="I25" i="6"/>
  <c r="I29" i="6"/>
  <c r="O23" i="6"/>
  <c r="P23" i="6"/>
  <c r="Q23" i="6" s="1"/>
  <c r="R23" i="6" s="1"/>
  <c r="T23" i="6"/>
  <c r="U23" i="6" s="1"/>
  <c r="V23" i="6" s="1"/>
  <c r="I9" i="15"/>
  <c r="DE9" i="9"/>
  <c r="G13" i="6"/>
  <c r="H13" i="6" s="1"/>
  <c r="F13" i="6"/>
  <c r="P13" i="14"/>
  <c r="DB13" i="9"/>
  <c r="L16" i="14"/>
  <c r="D16" i="14" s="1"/>
  <c r="AJ13" i="14"/>
  <c r="O31" i="6"/>
  <c r="P31" i="6"/>
  <c r="Q31" i="6" s="1"/>
  <c r="R31" i="6" s="1"/>
  <c r="T31" i="6"/>
  <c r="U31" i="6" s="1"/>
  <c r="V31" i="6" s="1"/>
  <c r="V32" i="15"/>
  <c r="G32" i="11" s="1"/>
  <c r="D32" i="11" s="1"/>
  <c r="O42" i="7"/>
  <c r="V11" i="15"/>
  <c r="G11" i="11" s="1"/>
  <c r="D11" i="11" s="1"/>
  <c r="S32" i="10"/>
  <c r="H35" i="7" s="1"/>
  <c r="CY32" i="9"/>
  <c r="G47" i="6"/>
  <c r="H47" i="6" s="1"/>
  <c r="F47" i="6"/>
  <c r="P44" i="14"/>
  <c r="DB44" i="9"/>
  <c r="L47" i="7"/>
  <c r="AJ48" i="14"/>
  <c r="V34" i="15"/>
  <c r="G34" i="11" s="1"/>
  <c r="D34" i="11" s="1"/>
  <c r="W37" i="6"/>
  <c r="X37" i="6"/>
  <c r="Y37" i="6" s="1"/>
  <c r="AN34" i="14"/>
  <c r="AH39" i="8"/>
  <c r="AN39" i="14"/>
  <c r="AB39" i="14" s="1"/>
  <c r="Z39" i="14" s="1"/>
  <c r="S39" i="14" s="1"/>
  <c r="K21" i="14"/>
  <c r="V25" i="15"/>
  <c r="G25" i="11" s="1"/>
  <c r="D25" i="11" s="1"/>
  <c r="AN29" i="14"/>
  <c r="AB29" i="14" s="1"/>
  <c r="Z29" i="14" s="1"/>
  <c r="S29" i="14" s="1"/>
  <c r="O36" i="6"/>
  <c r="P36" i="6"/>
  <c r="Q36" i="6" s="1"/>
  <c r="R36" i="6" s="1"/>
  <c r="T36" i="6"/>
  <c r="U36" i="6" s="1"/>
  <c r="V36" i="6" s="1"/>
  <c r="K48" i="7"/>
  <c r="N48" i="7"/>
  <c r="Q48" i="7" s="1"/>
  <c r="V38" i="10"/>
  <c r="Y41" i="8"/>
  <c r="Z41" i="8" s="1"/>
  <c r="AN41" i="8" s="1"/>
  <c r="T40" i="3" s="1"/>
  <c r="R40" i="3" s="1"/>
  <c r="I54" i="15"/>
  <c r="DE54" i="9"/>
  <c r="G58" i="6"/>
  <c r="H58" i="6" s="1"/>
  <c r="F58" i="6"/>
  <c r="W60" i="6"/>
  <c r="X60" i="6"/>
  <c r="Y60" i="6" s="1"/>
  <c r="V69" i="15"/>
  <c r="G69" i="11" s="1"/>
  <c r="D69" i="11" s="1"/>
  <c r="K55" i="6"/>
  <c r="L55" i="6" s="1"/>
  <c r="M55" i="6" s="1"/>
  <c r="J55" i="6"/>
  <c r="W58" i="6"/>
  <c r="X58" i="6"/>
  <c r="Y58" i="6" s="1"/>
  <c r="Z58" i="6" s="1"/>
  <c r="AN60" i="8"/>
  <c r="T59" i="3" s="1"/>
  <c r="AG65" i="14"/>
  <c r="AB65" i="14" s="1"/>
  <c r="Z65" i="14" s="1"/>
  <c r="S65" i="14" s="1"/>
  <c r="K68" i="6"/>
  <c r="L68" i="6" s="1"/>
  <c r="J68" i="6"/>
  <c r="I69" i="15"/>
  <c r="DE69" i="9"/>
  <c r="S43" i="10"/>
  <c r="H46" i="7" s="1"/>
  <c r="CY43" i="9"/>
  <c r="O49" i="6"/>
  <c r="T49" i="6"/>
  <c r="U49" i="6" s="1"/>
  <c r="V49" i="6" s="1"/>
  <c r="P49" i="6"/>
  <c r="Q49" i="6" s="1"/>
  <c r="R49" i="6" s="1"/>
  <c r="AN52" i="8"/>
  <c r="K58" i="6"/>
  <c r="L58" i="6" s="1"/>
  <c r="J58" i="6"/>
  <c r="I55" i="15"/>
  <c r="V55" i="15" s="1"/>
  <c r="G55" i="11" s="1"/>
  <c r="D55" i="11" s="1"/>
  <c r="DE55" i="9"/>
  <c r="V55" i="10"/>
  <c r="Y58" i="8"/>
  <c r="Z58" i="8" s="1"/>
  <c r="Q59" i="8"/>
  <c r="R59" i="8" s="1"/>
  <c r="X59" i="8" s="1"/>
  <c r="Q60" i="8"/>
  <c r="R60" i="8" s="1"/>
  <c r="Q61" i="8"/>
  <c r="R61" i="8" s="1"/>
  <c r="X61" i="8" s="1"/>
  <c r="S60" i="3" s="1"/>
  <c r="V59" i="10"/>
  <c r="Y62" i="8"/>
  <c r="Z62" i="8" s="1"/>
  <c r="AN62" i="8" s="1"/>
  <c r="K70" i="6"/>
  <c r="L70" i="6" s="1"/>
  <c r="J70" i="6"/>
  <c r="W73" i="6"/>
  <c r="X73" i="6"/>
  <c r="Y73" i="6" s="1"/>
  <c r="K75" i="14"/>
  <c r="L75" i="14" s="1"/>
  <c r="D75" i="14" s="1"/>
  <c r="P82" i="7"/>
  <c r="W67" i="6"/>
  <c r="X67" i="6"/>
  <c r="Y67" i="6" s="1"/>
  <c r="Z67" i="6" s="1"/>
  <c r="V73" i="10"/>
  <c r="Y76" i="8"/>
  <c r="Z76" i="8" s="1"/>
  <c r="L78" i="7"/>
  <c r="M83" i="6"/>
  <c r="O66" i="6"/>
  <c r="T66" i="6"/>
  <c r="U66" i="6" s="1"/>
  <c r="V66" i="6" s="1"/>
  <c r="P66" i="6"/>
  <c r="Q66" i="6" s="1"/>
  <c r="I74" i="6"/>
  <c r="V75" i="15"/>
  <c r="G75" i="11" s="1"/>
  <c r="D75" i="11" s="1"/>
  <c r="O82" i="6"/>
  <c r="T82" i="6"/>
  <c r="U82" i="6" s="1"/>
  <c r="V82" i="6" s="1"/>
  <c r="P82" i="6"/>
  <c r="Q82" i="6" s="1"/>
  <c r="O81" i="6"/>
  <c r="T81" i="6"/>
  <c r="U81" i="6" s="1"/>
  <c r="V81" i="6" s="1"/>
  <c r="P81" i="6"/>
  <c r="Q81" i="6" s="1"/>
  <c r="I93" i="6"/>
  <c r="O93" i="6"/>
  <c r="P93" i="6"/>
  <c r="Q93" i="6" s="1"/>
  <c r="T93" i="6"/>
  <c r="U93" i="6" s="1"/>
  <c r="V93" i="6" s="1"/>
  <c r="O95" i="7"/>
  <c r="V81" i="15"/>
  <c r="G81" i="11" s="1"/>
  <c r="D81" i="11" s="1"/>
  <c r="B81" i="11" s="1"/>
  <c r="K93" i="6"/>
  <c r="L93" i="6" s="1"/>
  <c r="J93" i="6"/>
  <c r="P93" i="7"/>
  <c r="V90" i="10"/>
  <c r="Y93" i="8"/>
  <c r="Z93" i="8" s="1"/>
  <c r="AN93" i="8" s="1"/>
  <c r="AG91" i="14"/>
  <c r="V97" i="3" a="1"/>
  <c r="V97" i="3" s="1"/>
  <c r="U86" i="4" s="1"/>
  <c r="U97" i="3"/>
  <c r="AE98" i="8"/>
  <c r="AM98" i="8" s="1"/>
  <c r="AN98" i="8" s="1"/>
  <c r="AM101" i="8"/>
  <c r="AE101" i="8"/>
  <c r="V98" i="10"/>
  <c r="Y101" i="8"/>
  <c r="Z101" i="8" s="1"/>
  <c r="AN101" i="8" s="1"/>
  <c r="S62" i="5" s="1"/>
  <c r="Q62" i="5" s="1"/>
  <c r="O102" i="6"/>
  <c r="P102" i="6"/>
  <c r="Q102" i="6" s="1"/>
  <c r="T102" i="6"/>
  <c r="U102" i="6" s="1"/>
  <c r="V102" i="6" s="1"/>
  <c r="K106" i="7"/>
  <c r="P105" i="3" s="1"/>
  <c r="N106" i="7"/>
  <c r="Q106" i="7" s="1"/>
  <c r="W90" i="6"/>
  <c r="X90" i="6"/>
  <c r="Y90" i="6" s="1"/>
  <c r="Z90" i="6" s="1"/>
  <c r="S94" i="10"/>
  <c r="H97" i="7" s="1"/>
  <c r="CY94" i="9"/>
  <c r="M98" i="6"/>
  <c r="V107" i="10"/>
  <c r="Y110" i="8"/>
  <c r="Z110" i="8" s="1"/>
  <c r="W113" i="6"/>
  <c r="X113" i="6"/>
  <c r="Y113" i="6" s="1"/>
  <c r="S106" i="10"/>
  <c r="H109" i="7" s="1"/>
  <c r="CY106" i="9"/>
  <c r="S110" i="10"/>
  <c r="H113" i="7" s="1"/>
  <c r="CY110" i="9"/>
  <c r="AB113" i="14"/>
  <c r="AJ106" i="14"/>
  <c r="AB106" i="14" s="1"/>
  <c r="I122" i="6"/>
  <c r="O115" i="7"/>
  <c r="S115" i="10"/>
  <c r="H118" i="7" s="1"/>
  <c r="CY115" i="9"/>
  <c r="AB120" i="14"/>
  <c r="Z120" i="14" s="1"/>
  <c r="S120" i="14" s="1"/>
  <c r="G125" i="6"/>
  <c r="H125" i="6" s="1"/>
  <c r="F125" i="6"/>
  <c r="AN116" i="14"/>
  <c r="AB116" i="14" s="1"/>
  <c r="Z116" i="14" s="1"/>
  <c r="S121" i="10"/>
  <c r="H124" i="7" s="1"/>
  <c r="CY121" i="9"/>
  <c r="AN122" i="14"/>
  <c r="AB122" i="14" s="1"/>
  <c r="Z122" i="14" s="1"/>
  <c r="S122" i="14" s="1"/>
  <c r="V124" i="10"/>
  <c r="Y127" i="8"/>
  <c r="Z127" i="8" s="1"/>
  <c r="P126" i="14"/>
  <c r="M126" i="14" s="1"/>
  <c r="DB126" i="9"/>
  <c r="AN129" i="14"/>
  <c r="I130" i="15"/>
  <c r="DE130" i="9"/>
  <c r="AG132" i="14"/>
  <c r="W126" i="6"/>
  <c r="X126" i="6"/>
  <c r="Y126" i="6" s="1"/>
  <c r="Z126" i="6" s="1"/>
  <c r="W130" i="6"/>
  <c r="X130" i="6"/>
  <c r="Y130" i="6" s="1"/>
  <c r="AE136" i="8"/>
  <c r="AM136" i="8" s="1"/>
  <c r="V133" i="10"/>
  <c r="Y136" i="8"/>
  <c r="Z136" i="8" s="1"/>
  <c r="W129" i="6"/>
  <c r="X129" i="6"/>
  <c r="Y129" i="6" s="1"/>
  <c r="Z129" i="6" s="1"/>
  <c r="K126" i="14"/>
  <c r="P135" i="14"/>
  <c r="DB135" i="9"/>
  <c r="K142" i="6"/>
  <c r="L142" i="6" s="1"/>
  <c r="M142" i="6" s="1"/>
  <c r="J142" i="6"/>
  <c r="AN137" i="14"/>
  <c r="G137" i="14"/>
  <c r="AM141" i="8"/>
  <c r="AE141" i="8"/>
  <c r="CY138" i="9"/>
  <c r="I133" i="15"/>
  <c r="V133" i="15" s="1"/>
  <c r="G133" i="11" s="1"/>
  <c r="D133" i="11" s="1"/>
  <c r="DE133" i="9"/>
  <c r="V127" i="15"/>
  <c r="G127" i="11" s="1"/>
  <c r="D127" i="11" s="1"/>
  <c r="W137" i="6"/>
  <c r="X137" i="6"/>
  <c r="Y137" i="6" s="1"/>
  <c r="AN136" i="14"/>
  <c r="Q141" i="8"/>
  <c r="R141" i="8" s="1"/>
  <c r="X141" i="8" s="1"/>
  <c r="S140" i="3" s="1"/>
  <c r="Q142" i="8"/>
  <c r="R142" i="8" s="1"/>
  <c r="O143" i="7"/>
  <c r="M138" i="14"/>
  <c r="V140" i="10"/>
  <c r="Y143" i="8"/>
  <c r="Z143" i="8" s="1"/>
  <c r="S11" i="4"/>
  <c r="S31" i="4"/>
  <c r="S51" i="4"/>
  <c r="S95" i="4"/>
  <c r="S99" i="4"/>
  <c r="U7" i="3"/>
  <c r="V7" i="3" a="1"/>
  <c r="V7" i="3" s="1"/>
  <c r="S5" i="10"/>
  <c r="H8" i="7" s="1"/>
  <c r="CY5" i="9"/>
  <c r="I7" i="15"/>
  <c r="V7" i="15" s="1"/>
  <c r="G7" i="11" s="1"/>
  <c r="D7" i="11" s="1"/>
  <c r="DE7" i="9"/>
  <c r="AN5" i="14"/>
  <c r="K12" i="8"/>
  <c r="V6" i="15"/>
  <c r="G6" i="11" s="1"/>
  <c r="D6" i="11" s="1"/>
  <c r="C8" i="14"/>
  <c r="H8" i="11" s="1"/>
  <c r="E8" i="11" s="1"/>
  <c r="W23" i="6"/>
  <c r="X23" i="6"/>
  <c r="Y23" i="6" s="1"/>
  <c r="Z23" i="6" s="1"/>
  <c r="M20" i="6"/>
  <c r="AL23" i="8"/>
  <c r="AN24" i="14"/>
  <c r="X27" i="8"/>
  <c r="S26" i="3" s="1"/>
  <c r="U14" i="3"/>
  <c r="V14" i="3" a="1"/>
  <c r="V14" i="3" s="1"/>
  <c r="U13" i="4" s="1"/>
  <c r="AJ20" i="14"/>
  <c r="AB20" i="14" s="1"/>
  <c r="AJ24" i="14"/>
  <c r="W31" i="6"/>
  <c r="X31" i="6"/>
  <c r="Y31" i="6" s="1"/>
  <c r="Z31" i="6" s="1"/>
  <c r="AG39" i="14"/>
  <c r="T43" i="6"/>
  <c r="U43" i="6" s="1"/>
  <c r="V43" i="6" s="1"/>
  <c r="S28" i="10"/>
  <c r="H31" i="7" s="1"/>
  <c r="CY28" i="9"/>
  <c r="T31" i="10"/>
  <c r="I34" i="7" s="1"/>
  <c r="CY31" i="9"/>
  <c r="AE36" i="8"/>
  <c r="M47" i="7"/>
  <c r="M17" i="14"/>
  <c r="M25" i="14"/>
  <c r="AG28" i="14"/>
  <c r="L30" i="14"/>
  <c r="D30" i="14" s="1"/>
  <c r="AH35" i="8"/>
  <c r="K36" i="7"/>
  <c r="P35" i="3" s="1"/>
  <c r="N36" i="7"/>
  <c r="Q36" i="7" s="1"/>
  <c r="P24" i="5" s="1"/>
  <c r="I37" i="6"/>
  <c r="AL24" i="8"/>
  <c r="K33" i="14"/>
  <c r="M43" i="7"/>
  <c r="K52" i="7"/>
  <c r="N52" i="7"/>
  <c r="Q52" i="7" s="1"/>
  <c r="V37" i="15"/>
  <c r="G37" i="11" s="1"/>
  <c r="D37" i="11" s="1"/>
  <c r="D45" i="14"/>
  <c r="B45" i="14" s="1"/>
  <c r="F45" i="11" s="1"/>
  <c r="C45" i="11" s="1"/>
  <c r="B45" i="11" s="1"/>
  <c r="S50" i="10"/>
  <c r="H53" i="7" s="1"/>
  <c r="CY50" i="9"/>
  <c r="L55" i="7"/>
  <c r="K60" i="6"/>
  <c r="L60" i="6" s="1"/>
  <c r="M60" i="6" s="1"/>
  <c r="N60" i="6" s="1"/>
  <c r="M59" i="3" s="1"/>
  <c r="J60" i="6"/>
  <c r="AL72" i="8"/>
  <c r="AN43" i="14"/>
  <c r="AB43" i="14" s="1"/>
  <c r="Z43" i="14" s="1"/>
  <c r="S43" i="14" s="1"/>
  <c r="O50" i="7"/>
  <c r="I56" i="15"/>
  <c r="DE56" i="9"/>
  <c r="U67" i="3"/>
  <c r="V67" i="3" a="1"/>
  <c r="V67" i="3" s="1"/>
  <c r="U58" i="4" s="1"/>
  <c r="G68" i="6"/>
  <c r="H68" i="6" s="1"/>
  <c r="F68" i="6"/>
  <c r="W49" i="6"/>
  <c r="X49" i="6"/>
  <c r="Y49" i="6" s="1"/>
  <c r="Z49" i="6" s="1"/>
  <c r="V54" i="15"/>
  <c r="G54" i="11" s="1"/>
  <c r="D54" i="11" s="1"/>
  <c r="W57" i="6"/>
  <c r="X57" i="6"/>
  <c r="Y57" i="6" s="1"/>
  <c r="AG56" i="14"/>
  <c r="V62" i="3" a="1"/>
  <c r="V62" i="3" s="1"/>
  <c r="U54" i="4" s="1"/>
  <c r="U62" i="3"/>
  <c r="S60" i="10"/>
  <c r="H63" i="7" s="1"/>
  <c r="CY60" i="9"/>
  <c r="I65" i="6"/>
  <c r="N65" i="6" s="1"/>
  <c r="V58" i="15"/>
  <c r="G58" i="11" s="1"/>
  <c r="D58" i="11" s="1"/>
  <c r="D58" i="14"/>
  <c r="B58" i="14" s="1"/>
  <c r="F58" i="11" s="1"/>
  <c r="C58" i="11" s="1"/>
  <c r="B58" i="11" s="1"/>
  <c r="AJ68" i="14"/>
  <c r="AB68" i="14" s="1"/>
  <c r="Z68" i="14" s="1"/>
  <c r="I71" i="15"/>
  <c r="DE71" i="9"/>
  <c r="G75" i="6"/>
  <c r="H75" i="6" s="1"/>
  <c r="F75" i="6"/>
  <c r="K78" i="6"/>
  <c r="L78" i="6" s="1"/>
  <c r="M78" i="6" s="1"/>
  <c r="J78" i="6"/>
  <c r="W79" i="6"/>
  <c r="X79" i="6"/>
  <c r="Y79" i="6" s="1"/>
  <c r="Z79" i="6" s="1"/>
  <c r="AG80" i="14"/>
  <c r="AB80" i="14" s="1"/>
  <c r="Z80" i="14" s="1"/>
  <c r="S80" i="14" s="1"/>
  <c r="O86" i="6"/>
  <c r="P86" i="6"/>
  <c r="Q86" i="6" s="1"/>
  <c r="R86" i="6" s="1"/>
  <c r="T86" i="6"/>
  <c r="U86" i="6" s="1"/>
  <c r="V86" i="6" s="1"/>
  <c r="AN73" i="14"/>
  <c r="R83" i="6"/>
  <c r="P77" i="7"/>
  <c r="I79" i="6"/>
  <c r="K84" i="7"/>
  <c r="P83" i="3" s="1"/>
  <c r="N84" i="7"/>
  <c r="Q84" i="7" s="1"/>
  <c r="M86" i="7"/>
  <c r="K71" i="6"/>
  <c r="L71" i="6" s="1"/>
  <c r="M71" i="6" s="1"/>
  <c r="J71" i="6"/>
  <c r="G68" i="14"/>
  <c r="G77" i="6"/>
  <c r="H77" i="6" s="1"/>
  <c r="I77" i="6" s="1"/>
  <c r="F77" i="6"/>
  <c r="AN75" i="14"/>
  <c r="AB75" i="14" s="1"/>
  <c r="Z75" i="14" s="1"/>
  <c r="S75" i="14" s="1"/>
  <c r="G87" i="14"/>
  <c r="D87" i="14" s="1"/>
  <c r="AG92" i="14"/>
  <c r="V94" i="15"/>
  <c r="G94" i="11" s="1"/>
  <c r="D94" i="11" s="1"/>
  <c r="AE102" i="8"/>
  <c r="AM102" i="8" s="1"/>
  <c r="AN102" i="8" s="1"/>
  <c r="Z78" i="14"/>
  <c r="S78" i="14" s="1"/>
  <c r="K89" i="6"/>
  <c r="L89" i="6" s="1"/>
  <c r="J89" i="6"/>
  <c r="I92" i="6"/>
  <c r="O92" i="6"/>
  <c r="P92" i="6"/>
  <c r="Q92" i="6" s="1"/>
  <c r="T92" i="6"/>
  <c r="U92" i="6" s="1"/>
  <c r="V92" i="6" s="1"/>
  <c r="M95" i="14"/>
  <c r="G98" i="6"/>
  <c r="H98" i="6" s="1"/>
  <c r="F98" i="6"/>
  <c r="G101" i="6"/>
  <c r="H101" i="6" s="1"/>
  <c r="I101" i="6" s="1"/>
  <c r="F101" i="6"/>
  <c r="I98" i="15"/>
  <c r="V98" i="15" s="1"/>
  <c r="G98" i="11" s="1"/>
  <c r="D98" i="11" s="1"/>
  <c r="DE98" i="9"/>
  <c r="P98" i="14"/>
  <c r="M98" i="14" s="1"/>
  <c r="DB98" i="9"/>
  <c r="O91" i="6"/>
  <c r="T91" i="6"/>
  <c r="U91" i="6" s="1"/>
  <c r="V91" i="6" s="1"/>
  <c r="P91" i="6"/>
  <c r="Q91" i="6" s="1"/>
  <c r="R91" i="6" s="1"/>
  <c r="AN87" i="14"/>
  <c r="O95" i="6"/>
  <c r="P95" i="6"/>
  <c r="Q95" i="6" s="1"/>
  <c r="R95" i="6" s="1"/>
  <c r="T95" i="6"/>
  <c r="U95" i="6" s="1"/>
  <c r="V95" i="6" s="1"/>
  <c r="AN92" i="14"/>
  <c r="AB92" i="14" s="1"/>
  <c r="Z92" i="14" s="1"/>
  <c r="S92" i="14" s="1"/>
  <c r="AE97" i="8"/>
  <c r="AM97" i="8" s="1"/>
  <c r="D98" i="14"/>
  <c r="B109" i="14"/>
  <c r="F109" i="11" s="1"/>
  <c r="C109" i="11" s="1"/>
  <c r="P111" i="14"/>
  <c r="M111" i="14" s="1"/>
  <c r="DB111" i="9"/>
  <c r="P117" i="14"/>
  <c r="DB117" i="9"/>
  <c r="L120" i="7"/>
  <c r="Q106" i="8"/>
  <c r="R106" i="8" s="1"/>
  <c r="Q107" i="8"/>
  <c r="R107" i="8" s="1"/>
  <c r="X107" i="8" s="1"/>
  <c r="S106" i="3" s="1"/>
  <c r="Q108" i="8"/>
  <c r="R108" i="8" s="1"/>
  <c r="V106" i="10"/>
  <c r="Y109" i="8"/>
  <c r="Z109" i="8" s="1"/>
  <c r="AG107" i="14"/>
  <c r="K111" i="7"/>
  <c r="P110" i="3" s="1"/>
  <c r="N111" i="7"/>
  <c r="Q111" i="7" s="1"/>
  <c r="P70" i="5" s="1"/>
  <c r="V109" i="15"/>
  <c r="G109" i="11" s="1"/>
  <c r="D109" i="11" s="1"/>
  <c r="T109" i="10"/>
  <c r="I112" i="7" s="1"/>
  <c r="CY109" i="9"/>
  <c r="W103" i="6"/>
  <c r="X103" i="6"/>
  <c r="Y103" i="6" s="1"/>
  <c r="M103" i="14"/>
  <c r="C103" i="14" s="1"/>
  <c r="H103" i="11" s="1"/>
  <c r="E103" i="11" s="1"/>
  <c r="M109" i="7"/>
  <c r="O120" i="6"/>
  <c r="T120" i="6"/>
  <c r="U120" i="6" s="1"/>
  <c r="V120" i="6" s="1"/>
  <c r="P120" i="6"/>
  <c r="Q120" i="6" s="1"/>
  <c r="R120" i="6" s="1"/>
  <c r="AN103" i="14"/>
  <c r="C105" i="14"/>
  <c r="H105" i="11" s="1"/>
  <c r="E105" i="11" s="1"/>
  <c r="O110" i="6"/>
  <c r="T110" i="6"/>
  <c r="U110" i="6" s="1"/>
  <c r="V110" i="6" s="1"/>
  <c r="P110" i="6"/>
  <c r="Q110" i="6" s="1"/>
  <c r="R110" i="6" s="1"/>
  <c r="AN119" i="14"/>
  <c r="AB119" i="14" s="1"/>
  <c r="Z119" i="14" s="1"/>
  <c r="S119" i="14" s="1"/>
  <c r="V130" i="3" a="1"/>
  <c r="V130" i="3" s="1"/>
  <c r="U130" i="3"/>
  <c r="Q131" i="8"/>
  <c r="R131" i="8" s="1"/>
  <c r="X131" i="8" s="1"/>
  <c r="S130" i="3" s="1"/>
  <c r="Q132" i="8"/>
  <c r="R132" i="8" s="1"/>
  <c r="X132" i="8" s="1"/>
  <c r="Q133" i="8"/>
  <c r="R133" i="8" s="1"/>
  <c r="X133" i="8" s="1"/>
  <c r="S132" i="3" s="1"/>
  <c r="Q134" i="8"/>
  <c r="R134" i="8" s="1"/>
  <c r="X134" i="8" s="1"/>
  <c r="I128" i="15"/>
  <c r="V128" i="15" s="1"/>
  <c r="G128" i="11" s="1"/>
  <c r="D128" i="11" s="1"/>
  <c r="DE128" i="9"/>
  <c r="O131" i="7"/>
  <c r="K124" i="6"/>
  <c r="L124" i="6" s="1"/>
  <c r="J124" i="6"/>
  <c r="M127" i="14"/>
  <c r="Z130" i="14"/>
  <c r="S130" i="14" s="1"/>
  <c r="AN123" i="14"/>
  <c r="AB123" i="14" s="1"/>
  <c r="Z123" i="14" s="1"/>
  <c r="K138" i="6"/>
  <c r="L138" i="6" s="1"/>
  <c r="J138" i="6"/>
  <c r="O141" i="6"/>
  <c r="T141" i="6"/>
  <c r="U141" i="6" s="1"/>
  <c r="V141" i="6" s="1"/>
  <c r="P141" i="6"/>
  <c r="Q141" i="6" s="1"/>
  <c r="AG137" i="14"/>
  <c r="W142" i="6"/>
  <c r="X142" i="6"/>
  <c r="Y142" i="6" s="1"/>
  <c r="O135" i="6"/>
  <c r="P135" i="6"/>
  <c r="Q135" i="6" s="1"/>
  <c r="R135" i="6" s="1"/>
  <c r="T135" i="6"/>
  <c r="U135" i="6" s="1"/>
  <c r="V135" i="6" s="1"/>
  <c r="M130" i="14"/>
  <c r="V131" i="15"/>
  <c r="G131" i="11" s="1"/>
  <c r="D131" i="11" s="1"/>
  <c r="W134" i="6"/>
  <c r="X134" i="6"/>
  <c r="Y134" i="6" s="1"/>
  <c r="Z134" i="6" s="1"/>
  <c r="AB133" i="14"/>
  <c r="U8" i="4"/>
  <c r="O12" i="4"/>
  <c r="U12" i="4"/>
  <c r="U16" i="4"/>
  <c r="O20" i="4"/>
  <c r="U20" i="4"/>
  <c r="O24" i="4"/>
  <c r="U24" i="4"/>
  <c r="O28" i="4"/>
  <c r="U28" i="4"/>
  <c r="U32" i="4"/>
  <c r="U44" i="4"/>
  <c r="U48" i="4"/>
  <c r="U52" i="4"/>
  <c r="U56" i="4"/>
  <c r="U60" i="4"/>
  <c r="U64" i="4"/>
  <c r="O72" i="4"/>
  <c r="U72" i="4"/>
  <c r="O76" i="4"/>
  <c r="U76" i="4"/>
  <c r="U80" i="4"/>
  <c r="U84" i="4"/>
  <c r="U88" i="4"/>
  <c r="U92" i="4"/>
  <c r="U96" i="4"/>
  <c r="U100" i="4"/>
  <c r="U104" i="4"/>
  <c r="O108" i="4"/>
  <c r="U108" i="4"/>
  <c r="U112" i="4"/>
  <c r="U116" i="4"/>
  <c r="U120" i="4"/>
  <c r="U124" i="4"/>
  <c r="U128" i="4"/>
  <c r="M12" i="5"/>
  <c r="R12" i="5"/>
  <c r="P20" i="5"/>
  <c r="R20" i="5"/>
  <c r="R28" i="5"/>
  <c r="R36" i="5"/>
  <c r="R44" i="5"/>
  <c r="P52" i="5"/>
  <c r="R52" i="5"/>
  <c r="R68" i="5"/>
  <c r="R76" i="5"/>
  <c r="R84" i="5"/>
  <c r="R92" i="5"/>
  <c r="U11" i="5"/>
  <c r="L11" i="5"/>
  <c r="U19" i="5"/>
  <c r="U27" i="5"/>
  <c r="U35" i="5"/>
  <c r="U43" i="5"/>
  <c r="U51" i="5"/>
  <c r="U67" i="5"/>
  <c r="U75" i="5"/>
  <c r="U83" i="5"/>
  <c r="U91" i="5"/>
  <c r="AE8" i="8"/>
  <c r="L10" i="5"/>
  <c r="U5" i="5"/>
  <c r="U21" i="5"/>
  <c r="U37" i="5"/>
  <c r="U45" i="5"/>
  <c r="U53" i="5"/>
  <c r="U61" i="5"/>
  <c r="U69" i="5"/>
  <c r="U77" i="5"/>
  <c r="U85" i="5"/>
  <c r="L19" i="7"/>
  <c r="X60" i="8"/>
  <c r="S59" i="3" s="1"/>
  <c r="X108" i="8"/>
  <c r="S107" i="3" s="1"/>
  <c r="R107" i="3" s="1"/>
  <c r="L4" i="14"/>
  <c r="D4" i="14" s="1"/>
  <c r="B4" i="14" s="1"/>
  <c r="F4" i="11" s="1"/>
  <c r="C4" i="11" s="1"/>
  <c r="B4" i="11" s="1"/>
  <c r="G9" i="6"/>
  <c r="H9" i="6" s="1"/>
  <c r="F9" i="6"/>
  <c r="U15" i="3"/>
  <c r="V15" i="3" a="1"/>
  <c r="V15" i="3" s="1"/>
  <c r="U13" i="5" s="1"/>
  <c r="AG20" i="14"/>
  <c r="V20" i="10"/>
  <c r="Y23" i="8"/>
  <c r="Z23" i="8" s="1"/>
  <c r="AE27" i="8"/>
  <c r="AN32" i="14"/>
  <c r="AB38" i="14"/>
  <c r="AN44" i="8"/>
  <c r="G20" i="6"/>
  <c r="H20" i="6" s="1"/>
  <c r="I20" i="6" s="1"/>
  <c r="F20" i="6"/>
  <c r="G24" i="6"/>
  <c r="H24" i="6" s="1"/>
  <c r="I24" i="6" s="1"/>
  <c r="N24" i="6" s="1"/>
  <c r="F24" i="6"/>
  <c r="G28" i="6"/>
  <c r="H28" i="6" s="1"/>
  <c r="I28" i="6" s="1"/>
  <c r="F28" i="6"/>
  <c r="K31" i="6"/>
  <c r="L31" i="6" s="1"/>
  <c r="M31" i="6" s="1"/>
  <c r="J31" i="6"/>
  <c r="I34" i="6"/>
  <c r="O34" i="6"/>
  <c r="T34" i="6"/>
  <c r="U34" i="6" s="1"/>
  <c r="V34" i="6" s="1"/>
  <c r="P34" i="6"/>
  <c r="Q34" i="6" s="1"/>
  <c r="I48" i="15"/>
  <c r="V48" i="15" s="1"/>
  <c r="G48" i="11" s="1"/>
  <c r="D48" i="11" s="1"/>
  <c r="DE48" i="9"/>
  <c r="O21" i="6"/>
  <c r="P21" i="6"/>
  <c r="Q21" i="6" s="1"/>
  <c r="R21" i="6" s="1"/>
  <c r="T21" i="6"/>
  <c r="U21" i="6" s="1"/>
  <c r="V21" i="6" s="1"/>
  <c r="L18" i="14"/>
  <c r="D18" i="14" s="1"/>
  <c r="AL25" i="8"/>
  <c r="AM25" i="8" s="1"/>
  <c r="AN25" i="8" s="1"/>
  <c r="V26" i="15"/>
  <c r="G26" i="11" s="1"/>
  <c r="D26" i="11" s="1"/>
  <c r="AJ28" i="14"/>
  <c r="I36" i="15"/>
  <c r="DE36" i="9"/>
  <c r="Z43" i="6"/>
  <c r="Z51" i="6"/>
  <c r="L17" i="14"/>
  <c r="AL36" i="8"/>
  <c r="AM36" i="8" s="1"/>
  <c r="AN36" i="8" s="1"/>
  <c r="AB40" i="14"/>
  <c r="Z40" i="14" s="1"/>
  <c r="K44" i="7"/>
  <c r="N44" i="7"/>
  <c r="Q44" i="7" s="1"/>
  <c r="W40" i="6"/>
  <c r="X40" i="6"/>
  <c r="Y40" i="6" s="1"/>
  <c r="Z42" i="14"/>
  <c r="S42" i="14" s="1"/>
  <c r="AE46" i="8"/>
  <c r="AM46" i="8" s="1"/>
  <c r="AB46" i="14"/>
  <c r="Z46" i="14" s="1"/>
  <c r="S46" i="14" s="1"/>
  <c r="Z50" i="14"/>
  <c r="S50" i="14" s="1"/>
  <c r="AE54" i="8"/>
  <c r="AM54" i="8" s="1"/>
  <c r="AJ55" i="14"/>
  <c r="O55" i="7"/>
  <c r="O59" i="6"/>
  <c r="P59" i="6"/>
  <c r="Q59" i="6" s="1"/>
  <c r="T59" i="6"/>
  <c r="U59" i="6" s="1"/>
  <c r="V59" i="6" s="1"/>
  <c r="AA59" i="6" s="1"/>
  <c r="K60" i="7"/>
  <c r="P59" i="3" s="1"/>
  <c r="N60" i="7"/>
  <c r="AB49" i="14"/>
  <c r="Z49" i="14" s="1"/>
  <c r="S49" i="14" s="1"/>
  <c r="B49" i="14" s="1"/>
  <c r="F49" i="11" s="1"/>
  <c r="C49" i="11" s="1"/>
  <c r="U63" i="3"/>
  <c r="V63" i="3" a="1"/>
  <c r="V63" i="3" s="1"/>
  <c r="Q64" i="8"/>
  <c r="R64" i="8" s="1"/>
  <c r="Q65" i="8"/>
  <c r="R65" i="8" s="1"/>
  <c r="X65" i="8" s="1"/>
  <c r="S64" i="3" s="1"/>
  <c r="Q66" i="8"/>
  <c r="R66" i="8" s="1"/>
  <c r="L50" i="14"/>
  <c r="D50" i="14" s="1"/>
  <c r="O53" i="7"/>
  <c r="CY53" i="9"/>
  <c r="AN56" i="14"/>
  <c r="CY58" i="9"/>
  <c r="AG64" i="14"/>
  <c r="M80" i="14"/>
  <c r="C80" i="14" s="1"/>
  <c r="H80" i="11" s="1"/>
  <c r="E80" i="11" s="1"/>
  <c r="AG79" i="14"/>
  <c r="K82" i="6"/>
  <c r="L82" i="6" s="1"/>
  <c r="M82" i="6" s="1"/>
  <c r="J82" i="6"/>
  <c r="M87" i="7"/>
  <c r="O67" i="7"/>
  <c r="L68" i="14"/>
  <c r="AG74" i="14"/>
  <c r="T87" i="6"/>
  <c r="U87" i="6" s="1"/>
  <c r="V87" i="6" s="1"/>
  <c r="W77" i="6"/>
  <c r="X77" i="6"/>
  <c r="Y77" i="6" s="1"/>
  <c r="C77" i="14"/>
  <c r="H77" i="11" s="1"/>
  <c r="E77" i="11" s="1"/>
  <c r="O89" i="6"/>
  <c r="P89" i="6"/>
  <c r="Q89" i="6" s="1"/>
  <c r="T89" i="6"/>
  <c r="U89" i="6" s="1"/>
  <c r="V89" i="6" s="1"/>
  <c r="M92" i="6"/>
  <c r="I91" i="15"/>
  <c r="DE91" i="9"/>
  <c r="K95" i="6"/>
  <c r="L95" i="6" s="1"/>
  <c r="M95" i="6" s="1"/>
  <c r="N95" i="6" s="1"/>
  <c r="M94" i="3" s="1"/>
  <c r="J95" i="6"/>
  <c r="P99" i="14"/>
  <c r="DB99" i="9"/>
  <c r="U104" i="3"/>
  <c r="V104" i="3" a="1"/>
  <c r="V104" i="3" s="1"/>
  <c r="U93" i="4" s="1"/>
  <c r="G102" i="14"/>
  <c r="V77" i="15"/>
  <c r="G77" i="11" s="1"/>
  <c r="D77" i="11" s="1"/>
  <c r="S82" i="10"/>
  <c r="H85" i="7" s="1"/>
  <c r="CY82" i="9"/>
  <c r="V85" i="15"/>
  <c r="G85" i="11" s="1"/>
  <c r="D85" i="11" s="1"/>
  <c r="L85" i="14"/>
  <c r="D85" i="14" s="1"/>
  <c r="M94" i="7"/>
  <c r="AL102" i="8"/>
  <c r="C101" i="14"/>
  <c r="H101" i="11" s="1"/>
  <c r="E101" i="11" s="1"/>
  <c r="W91" i="6"/>
  <c r="X91" i="6"/>
  <c r="Y91" i="6" s="1"/>
  <c r="U96" i="3"/>
  <c r="V96" i="3" a="1"/>
  <c r="V96" i="3" s="1"/>
  <c r="U85" i="4" s="1"/>
  <c r="L97" i="7"/>
  <c r="AB108" i="14"/>
  <c r="Z108" i="14" s="1"/>
  <c r="S108" i="14" s="1"/>
  <c r="M120" i="7"/>
  <c r="I108" i="6"/>
  <c r="N108" i="6" s="1"/>
  <c r="O108" i="6"/>
  <c r="P108" i="6"/>
  <c r="Q108" i="6" s="1"/>
  <c r="R108" i="6" s="1"/>
  <c r="T108" i="6"/>
  <c r="U108" i="6" s="1"/>
  <c r="V108" i="6" s="1"/>
  <c r="AA108" i="6" s="1"/>
  <c r="AH115" i="8"/>
  <c r="K115" i="7"/>
  <c r="P114" i="3" s="1"/>
  <c r="N115" i="7"/>
  <c r="K116" i="6"/>
  <c r="L116" i="6" s="1"/>
  <c r="M116" i="6" s="1"/>
  <c r="P116" i="6"/>
  <c r="Q116" i="6" s="1"/>
  <c r="R116" i="6" s="1"/>
  <c r="J116" i="6"/>
  <c r="P114" i="7"/>
  <c r="T115" i="6"/>
  <c r="U115" i="6" s="1"/>
  <c r="V115" i="6" s="1"/>
  <c r="AN117" i="14"/>
  <c r="V113" i="3" a="1"/>
  <c r="V113" i="3" s="1"/>
  <c r="U101" i="4" s="1"/>
  <c r="U113" i="3"/>
  <c r="W114" i="6"/>
  <c r="X114" i="6"/>
  <c r="Y114" i="6" s="1"/>
  <c r="Z114" i="6" s="1"/>
  <c r="O122" i="7"/>
  <c r="L114" i="14"/>
  <c r="D114" i="14" s="1"/>
  <c r="B114" i="14" s="1"/>
  <c r="F114" i="11" s="1"/>
  <c r="C114" i="11" s="1"/>
  <c r="B114" i="11" s="1"/>
  <c r="P119" i="14"/>
  <c r="M119" i="14" s="1"/>
  <c r="DB119" i="9"/>
  <c r="AG121" i="14"/>
  <c r="V116" i="15"/>
  <c r="G116" i="11" s="1"/>
  <c r="D116" i="11" s="1"/>
  <c r="P122" i="7"/>
  <c r="L120" i="14"/>
  <c r="D120" i="14" s="1"/>
  <c r="B120" i="14" s="1"/>
  <c r="F120" i="11" s="1"/>
  <c r="C120" i="11" s="1"/>
  <c r="B120" i="11" s="1"/>
  <c r="L125" i="14"/>
  <c r="D125" i="14" s="1"/>
  <c r="K137" i="7"/>
  <c r="P136" i="3" s="1"/>
  <c r="N137" i="7"/>
  <c r="Q137" i="7" s="1"/>
  <c r="T123" i="10"/>
  <c r="I126" i="7" s="1"/>
  <c r="CY123" i="9"/>
  <c r="T127" i="10"/>
  <c r="I130" i="7" s="1"/>
  <c r="CY127" i="9"/>
  <c r="AL134" i="8"/>
  <c r="AJ136" i="14"/>
  <c r="O140" i="6"/>
  <c r="P140" i="6"/>
  <c r="Q140" i="6" s="1"/>
  <c r="T140" i="6"/>
  <c r="U140" i="6" s="1"/>
  <c r="V140" i="6" s="1"/>
  <c r="M140" i="14"/>
  <c r="C140" i="14" s="1"/>
  <c r="H140" i="11" s="1"/>
  <c r="E140" i="11" s="1"/>
  <c r="G137" i="6"/>
  <c r="H137" i="6" s="1"/>
  <c r="I137" i="6" s="1"/>
  <c r="N137" i="6" s="1"/>
  <c r="F137" i="6"/>
  <c r="I141" i="15"/>
  <c r="DE141" i="9"/>
  <c r="AJ137" i="14"/>
  <c r="AB137" i="14" s="1"/>
  <c r="Z137" i="14" s="1"/>
  <c r="S137" i="14" s="1"/>
  <c r="P140" i="14"/>
  <c r="DB140" i="9"/>
  <c r="O126" i="6"/>
  <c r="P126" i="6"/>
  <c r="Q126" i="6" s="1"/>
  <c r="T126" i="6"/>
  <c r="U126" i="6" s="1"/>
  <c r="V126" i="6" s="1"/>
  <c r="AA126" i="6" s="1"/>
  <c r="I3" i="15"/>
  <c r="DE3" i="9"/>
  <c r="AN3" i="14"/>
  <c r="AB3" i="14" s="1"/>
  <c r="Z3" i="14" s="1"/>
  <c r="S3" i="14" s="1"/>
  <c r="T10" i="10"/>
  <c r="I13" i="7" s="1"/>
  <c r="CY10" i="9"/>
  <c r="D14" i="14"/>
  <c r="K20" i="7"/>
  <c r="P19" i="3" s="1"/>
  <c r="N20" i="7"/>
  <c r="Q20" i="7" s="1"/>
  <c r="P16" i="5" s="1"/>
  <c r="W16" i="6"/>
  <c r="X16" i="6"/>
  <c r="Y16" i="6" s="1"/>
  <c r="Z16" i="6" s="1"/>
  <c r="M10" i="14"/>
  <c r="P14" i="14"/>
  <c r="DB14" i="9"/>
  <c r="M20" i="14"/>
  <c r="P20" i="14"/>
  <c r="DB20" i="9"/>
  <c r="O39" i="6"/>
  <c r="T39" i="6"/>
  <c r="U39" i="6" s="1"/>
  <c r="V39" i="6" s="1"/>
  <c r="P39" i="6"/>
  <c r="Q39" i="6" s="1"/>
  <c r="V41" i="3" a="1"/>
  <c r="V41" i="3" s="1"/>
  <c r="U41" i="3"/>
  <c r="S39" i="10"/>
  <c r="H42" i="7" s="1"/>
  <c r="CY39" i="9"/>
  <c r="M42" i="7"/>
  <c r="W42" i="6"/>
  <c r="X42" i="6"/>
  <c r="Y42" i="6" s="1"/>
  <c r="AN48" i="8"/>
  <c r="L15" i="14"/>
  <c r="D15" i="14" s="1"/>
  <c r="N21" i="6"/>
  <c r="N25" i="6"/>
  <c r="N29" i="6"/>
  <c r="M28" i="3" s="1"/>
  <c r="W34" i="6"/>
  <c r="X34" i="6"/>
  <c r="Y34" i="6" s="1"/>
  <c r="Z34" i="6" s="1"/>
  <c r="O38" i="6"/>
  <c r="T38" i="6"/>
  <c r="U38" i="6" s="1"/>
  <c r="V38" i="6" s="1"/>
  <c r="P38" i="6"/>
  <c r="Q38" i="6" s="1"/>
  <c r="Z44" i="14"/>
  <c r="S44" i="14" s="1"/>
  <c r="N48" i="6"/>
  <c r="L21" i="14"/>
  <c r="W32" i="6"/>
  <c r="X32" i="6"/>
  <c r="Y32" i="6" s="1"/>
  <c r="Z32" i="6" s="1"/>
  <c r="S40" i="10"/>
  <c r="H43" i="7" s="1"/>
  <c r="CY40" i="9"/>
  <c r="I38" i="15"/>
  <c r="V38" i="15" s="1"/>
  <c r="G38" i="11" s="1"/>
  <c r="D38" i="11" s="1"/>
  <c r="DE38" i="9"/>
  <c r="P38" i="14"/>
  <c r="M38" i="14" s="1"/>
  <c r="DB38" i="9"/>
  <c r="P46" i="14"/>
  <c r="M46" i="14" s="1"/>
  <c r="DB46" i="9"/>
  <c r="K69" i="7"/>
  <c r="P68" i="3" s="1"/>
  <c r="N69" i="7"/>
  <c r="Q69" i="7" s="1"/>
  <c r="P45" i="5" s="1"/>
  <c r="V58" i="3" a="1"/>
  <c r="V58" i="3" s="1"/>
  <c r="U40" i="5" s="1"/>
  <c r="U58" i="3"/>
  <c r="AB63" i="6"/>
  <c r="N62" i="3" s="1"/>
  <c r="V43" i="15"/>
  <c r="G43" i="11" s="1"/>
  <c r="D43" i="11" s="1"/>
  <c r="I52" i="15"/>
  <c r="V52" i="15" s="1"/>
  <c r="G52" i="11" s="1"/>
  <c r="D52" i="11" s="1"/>
  <c r="DE52" i="9"/>
  <c r="O58" i="6"/>
  <c r="P58" i="6"/>
  <c r="Q58" i="6" s="1"/>
  <c r="R58" i="6" s="1"/>
  <c r="T58" i="6"/>
  <c r="U58" i="6" s="1"/>
  <c r="V58" i="6" s="1"/>
  <c r="AA58" i="6" s="1"/>
  <c r="AE72" i="8"/>
  <c r="V69" i="10"/>
  <c r="Y72" i="8"/>
  <c r="Z72" i="8" s="1"/>
  <c r="O41" i="6"/>
  <c r="P41" i="6"/>
  <c r="Q41" i="6" s="1"/>
  <c r="T41" i="6"/>
  <c r="U41" i="6" s="1"/>
  <c r="V41" i="6" s="1"/>
  <c r="M59" i="7"/>
  <c r="S67" i="10"/>
  <c r="H70" i="7" s="1"/>
  <c r="CY67" i="9"/>
  <c r="AB71" i="14"/>
  <c r="Z71" i="14" s="1"/>
  <c r="W76" i="6"/>
  <c r="X76" i="6"/>
  <c r="Y76" i="6" s="1"/>
  <c r="G82" i="6"/>
  <c r="H82" i="6" s="1"/>
  <c r="F82" i="6"/>
  <c r="I79" i="15"/>
  <c r="V79" i="15" s="1"/>
  <c r="G79" i="11" s="1"/>
  <c r="D79" i="11" s="1"/>
  <c r="DE79" i="9"/>
  <c r="P79" i="14"/>
  <c r="DB79" i="9"/>
  <c r="AE78" i="8"/>
  <c r="V83" i="10"/>
  <c r="Y86" i="8"/>
  <c r="Z86" i="8" s="1"/>
  <c r="V64" i="10"/>
  <c r="Y67" i="8"/>
  <c r="Z67" i="8" s="1"/>
  <c r="B70" i="14"/>
  <c r="F70" i="11" s="1"/>
  <c r="C70" i="11" s="1"/>
  <c r="V71" i="15"/>
  <c r="G71" i="11" s="1"/>
  <c r="D71" i="11" s="1"/>
  <c r="W74" i="6"/>
  <c r="X74" i="6"/>
  <c r="Y74" i="6" s="1"/>
  <c r="Z74" i="6" s="1"/>
  <c r="AG73" i="14"/>
  <c r="AB73" i="14" s="1"/>
  <c r="Z73" i="14" s="1"/>
  <c r="S73" i="14" s="1"/>
  <c r="V91" i="10"/>
  <c r="Y94" i="8"/>
  <c r="Z94" i="8" s="1"/>
  <c r="S102" i="10"/>
  <c r="H105" i="7" s="1"/>
  <c r="CY102" i="9"/>
  <c r="D102" i="14"/>
  <c r="W80" i="6"/>
  <c r="X80" i="6"/>
  <c r="Y80" i="6" s="1"/>
  <c r="Z80" i="6" s="1"/>
  <c r="S90" i="10"/>
  <c r="H93" i="7" s="1"/>
  <c r="CY90" i="9"/>
  <c r="AL91" i="8"/>
  <c r="K99" i="7"/>
  <c r="P98" i="3" s="1"/>
  <c r="N99" i="7"/>
  <c r="Q99" i="7" s="1"/>
  <c r="P87" i="4" s="1"/>
  <c r="K97" i="6"/>
  <c r="L97" i="6" s="1"/>
  <c r="J97" i="6"/>
  <c r="O109" i="6"/>
  <c r="T109" i="6"/>
  <c r="U109" i="6" s="1"/>
  <c r="V109" i="6" s="1"/>
  <c r="P109" i="6"/>
  <c r="Q109" i="6" s="1"/>
  <c r="W104" i="6"/>
  <c r="X104" i="6"/>
  <c r="Y104" i="6" s="1"/>
  <c r="Z104" i="6" s="1"/>
  <c r="V114" i="3" a="1"/>
  <c r="V114" i="3" s="1"/>
  <c r="U102" i="4" s="1"/>
  <c r="U114" i="3"/>
  <c r="V112" i="10"/>
  <c r="Y115" i="8"/>
  <c r="Z115" i="8" s="1"/>
  <c r="V115" i="3" a="1"/>
  <c r="V115" i="3" s="1"/>
  <c r="U74" i="5" s="1"/>
  <c r="U115" i="3"/>
  <c r="S113" i="10"/>
  <c r="H116" i="7" s="1"/>
  <c r="CY113" i="9"/>
  <c r="W111" i="6"/>
  <c r="X111" i="6"/>
  <c r="Y111" i="6" s="1"/>
  <c r="AJ110" i="14"/>
  <c r="AL110" i="8"/>
  <c r="K122" i="6"/>
  <c r="L122" i="6" s="1"/>
  <c r="M122" i="6" s="1"/>
  <c r="N122" i="6" s="1"/>
  <c r="J122" i="6"/>
  <c r="U123" i="3"/>
  <c r="V123" i="3" a="1"/>
  <c r="V123" i="3" s="1"/>
  <c r="K121" i="14"/>
  <c r="L121" i="14" s="1"/>
  <c r="D121" i="14" s="1"/>
  <c r="AE126" i="8"/>
  <c r="AM126" i="8" s="1"/>
  <c r="AN126" i="8" s="1"/>
  <c r="P132" i="14"/>
  <c r="M132" i="14" s="1"/>
  <c r="DB132" i="9"/>
  <c r="O133" i="6"/>
  <c r="T133" i="6"/>
  <c r="U133" i="6" s="1"/>
  <c r="V133" i="6" s="1"/>
  <c r="AA133" i="6" s="1"/>
  <c r="P133" i="6"/>
  <c r="Q133" i="6" s="1"/>
  <c r="R133" i="6" s="1"/>
  <c r="R18" i="4"/>
  <c r="R22" i="4"/>
  <c r="R26" i="4"/>
  <c r="R34" i="4"/>
  <c r="R38" i="4"/>
  <c r="R42" i="4"/>
  <c r="R46" i="4"/>
  <c r="R50" i="4"/>
  <c r="R54" i="4"/>
  <c r="R58" i="4"/>
  <c r="R66" i="4"/>
  <c r="R70" i="4"/>
  <c r="R74" i="4"/>
  <c r="R78" i="4"/>
  <c r="R82" i="4"/>
  <c r="R90" i="4"/>
  <c r="R94" i="4"/>
  <c r="P94" i="4"/>
  <c r="R98" i="4"/>
  <c r="P98" i="4"/>
  <c r="R102" i="4"/>
  <c r="R106" i="4"/>
  <c r="R110" i="4"/>
  <c r="R114" i="4"/>
  <c r="P122" i="4"/>
  <c r="R126" i="4"/>
  <c r="C16" i="5"/>
  <c r="O16" i="5"/>
  <c r="C24" i="5"/>
  <c r="O24" i="5"/>
  <c r="C32" i="5"/>
  <c r="C40" i="5"/>
  <c r="C48" i="5"/>
  <c r="C56" i="5"/>
  <c r="O56" i="5"/>
  <c r="C64" i="5"/>
  <c r="O64" i="5"/>
  <c r="C72" i="5"/>
  <c r="C80" i="5"/>
  <c r="C88" i="5"/>
  <c r="W6" i="6"/>
  <c r="X6" i="6"/>
  <c r="Y6" i="6" s="1"/>
  <c r="Z6" i="6" s="1"/>
  <c r="W8" i="6"/>
  <c r="X8" i="6"/>
  <c r="Y8" i="6" s="1"/>
  <c r="U15" i="5"/>
  <c r="U23" i="5"/>
  <c r="U31" i="5"/>
  <c r="L31" i="5"/>
  <c r="U39" i="5"/>
  <c r="U47" i="5"/>
  <c r="U55" i="5"/>
  <c r="U71" i="5"/>
  <c r="L71" i="5"/>
  <c r="U79" i="5"/>
  <c r="L79" i="5"/>
  <c r="U87" i="5"/>
  <c r="P8" i="7"/>
  <c r="R14" i="5"/>
  <c r="P22" i="5"/>
  <c r="R22" i="5"/>
  <c r="R30" i="5"/>
  <c r="R38" i="5"/>
  <c r="R46" i="5"/>
  <c r="R54" i="5"/>
  <c r="R62" i="5"/>
  <c r="R70" i="5"/>
  <c r="P78" i="5"/>
  <c r="R78" i="5"/>
  <c r="L5" i="14"/>
  <c r="D5" i="14" s="1"/>
  <c r="U9" i="5"/>
  <c r="U17" i="5"/>
  <c r="U25" i="5"/>
  <c r="U33" i="5"/>
  <c r="U41" i="5"/>
  <c r="U49" i="5"/>
  <c r="U57" i="5"/>
  <c r="U65" i="5"/>
  <c r="U73" i="5"/>
  <c r="U89" i="5"/>
  <c r="H10" i="8"/>
  <c r="O10" i="8" s="1"/>
  <c r="X10" i="8" s="1"/>
  <c r="V10" i="15"/>
  <c r="G10" i="11" s="1"/>
  <c r="D10" i="11" s="1"/>
  <c r="V13" i="15"/>
  <c r="G13" i="11" s="1"/>
  <c r="D13" i="11" s="1"/>
  <c r="AL16" i="8"/>
  <c r="W19" i="6"/>
  <c r="X19" i="6"/>
  <c r="Y19" i="6" s="1"/>
  <c r="Z19" i="6" s="1"/>
  <c r="B8" i="14"/>
  <c r="F8" i="11" s="1"/>
  <c r="C8" i="11" s="1"/>
  <c r="B8" i="11" s="1"/>
  <c r="X106" i="8"/>
  <c r="S105" i="3" s="1"/>
  <c r="S9" i="10"/>
  <c r="H12" i="7" s="1"/>
  <c r="CY9" i="9"/>
  <c r="V12" i="10"/>
  <c r="Y15" i="8"/>
  <c r="Z15" i="8" s="1"/>
  <c r="AN15" i="8" s="1"/>
  <c r="I13" i="15"/>
  <c r="DE13" i="9"/>
  <c r="S13" i="10"/>
  <c r="H16" i="7" s="1"/>
  <c r="CY13" i="9"/>
  <c r="O19" i="6"/>
  <c r="T19" i="6"/>
  <c r="U19" i="6" s="1"/>
  <c r="V19" i="6" s="1"/>
  <c r="P19" i="6"/>
  <c r="Q19" i="6" s="1"/>
  <c r="O35" i="6"/>
  <c r="P35" i="6"/>
  <c r="Q35" i="6" s="1"/>
  <c r="T35" i="6"/>
  <c r="U35" i="6" s="1"/>
  <c r="V35" i="6" s="1"/>
  <c r="W26" i="6"/>
  <c r="X26" i="6"/>
  <c r="Y26" i="6" s="1"/>
  <c r="G36" i="14"/>
  <c r="K43" i="6"/>
  <c r="L43" i="6" s="1"/>
  <c r="M43" i="6" s="1"/>
  <c r="J43" i="6"/>
  <c r="V46" i="3" a="1"/>
  <c r="V46" i="3" s="1"/>
  <c r="U40" i="4" s="1"/>
  <c r="U46" i="3"/>
  <c r="G31" i="6"/>
  <c r="H31" i="6" s="1"/>
  <c r="F31" i="6"/>
  <c r="AM35" i="8"/>
  <c r="AE35" i="8"/>
  <c r="K36" i="6"/>
  <c r="L36" i="6" s="1"/>
  <c r="M36" i="6" s="1"/>
  <c r="N36" i="6" s="1"/>
  <c r="M35" i="3" s="1"/>
  <c r="O37" i="6"/>
  <c r="T37" i="6"/>
  <c r="U37" i="6" s="1"/>
  <c r="V37" i="6" s="1"/>
  <c r="P37" i="6"/>
  <c r="Q37" i="6" s="1"/>
  <c r="R37" i="6" s="1"/>
  <c r="AL42" i="8"/>
  <c r="C19" i="14"/>
  <c r="H19" i="11" s="1"/>
  <c r="E19" i="11" s="1"/>
  <c r="O28" i="6"/>
  <c r="P28" i="6"/>
  <c r="Q28" i="6" s="1"/>
  <c r="T28" i="6"/>
  <c r="U28" i="6" s="1"/>
  <c r="V28" i="6" s="1"/>
  <c r="AA28" i="6" s="1"/>
  <c r="AB31" i="14"/>
  <c r="Z31" i="14" s="1"/>
  <c r="S31" i="14" s="1"/>
  <c r="L33" i="14"/>
  <c r="D33" i="14" s="1"/>
  <c r="U42" i="3"/>
  <c r="V42" i="3" a="1"/>
  <c r="V42" i="3" s="1"/>
  <c r="U36" i="4" s="1"/>
  <c r="P43" i="7"/>
  <c r="K41" i="6"/>
  <c r="L41" i="6" s="1"/>
  <c r="M41" i="6" s="1"/>
  <c r="N41" i="6" s="1"/>
  <c r="M40" i="3" s="1"/>
  <c r="J41" i="6"/>
  <c r="Z38" i="14"/>
  <c r="S38" i="14" s="1"/>
  <c r="W44" i="6"/>
  <c r="X44" i="6"/>
  <c r="Y44" i="6" s="1"/>
  <c r="Z44" i="6" s="1"/>
  <c r="K49" i="6"/>
  <c r="L49" i="6" s="1"/>
  <c r="J49" i="6"/>
  <c r="P49" i="7"/>
  <c r="V46" i="10"/>
  <c r="Y49" i="8"/>
  <c r="Z49" i="8" s="1"/>
  <c r="AN49" i="8" s="1"/>
  <c r="T48" i="3" s="1"/>
  <c r="R48" i="3" s="1"/>
  <c r="AG47" i="14"/>
  <c r="AB47" i="14" s="1"/>
  <c r="Z47" i="14" s="1"/>
  <c r="S47" i="14" s="1"/>
  <c r="S54" i="10"/>
  <c r="H57" i="7" s="1"/>
  <c r="CY54" i="9"/>
  <c r="L59" i="7"/>
  <c r="O72" i="6"/>
  <c r="P72" i="6"/>
  <c r="Q72" i="6" s="1"/>
  <c r="T72" i="6"/>
  <c r="U72" i="6" s="1"/>
  <c r="V72" i="6" s="1"/>
  <c r="W55" i="6"/>
  <c r="X55" i="6"/>
  <c r="Y55" i="6" s="1"/>
  <c r="Z55" i="6" s="1"/>
  <c r="AE68" i="8"/>
  <c r="AM68" i="8" s="1"/>
  <c r="V65" i="10"/>
  <c r="Y68" i="8"/>
  <c r="Z68" i="8" s="1"/>
  <c r="S69" i="10"/>
  <c r="H72" i="7" s="1"/>
  <c r="CY69" i="9"/>
  <c r="D46" i="14"/>
  <c r="G55" i="14"/>
  <c r="S55" i="10"/>
  <c r="H58" i="7" s="1"/>
  <c r="CY55" i="9"/>
  <c r="G59" i="6"/>
  <c r="H59" i="6" s="1"/>
  <c r="I59" i="6" s="1"/>
  <c r="F59" i="6"/>
  <c r="V57" i="15"/>
  <c r="G57" i="11" s="1"/>
  <c r="D57" i="11" s="1"/>
  <c r="K63" i="6"/>
  <c r="L63" i="6" s="1"/>
  <c r="M63" i="6" s="1"/>
  <c r="J63" i="6"/>
  <c r="K62" i="6"/>
  <c r="L62" i="6" s="1"/>
  <c r="M62" i="6" s="1"/>
  <c r="N62" i="6" s="1"/>
  <c r="J62" i="6"/>
  <c r="Z59" i="14"/>
  <c r="S59" i="14" s="1"/>
  <c r="W65" i="6"/>
  <c r="X65" i="6"/>
  <c r="Y65" i="6" s="1"/>
  <c r="Z65" i="6" s="1"/>
  <c r="AM71" i="8"/>
  <c r="AE71" i="8"/>
  <c r="U75" i="3"/>
  <c r="V75" i="3" a="1"/>
  <c r="V75" i="3" s="1"/>
  <c r="U65" i="4" s="1"/>
  <c r="V74" i="10"/>
  <c r="Y77" i="8"/>
  <c r="Z77" i="8" s="1"/>
  <c r="K79" i="7"/>
  <c r="P78" i="3" s="1"/>
  <c r="N79" i="7"/>
  <c r="O82" i="7"/>
  <c r="K76" i="6"/>
  <c r="L76" i="6" s="1"/>
  <c r="J76" i="6"/>
  <c r="M75" i="14"/>
  <c r="I83" i="15"/>
  <c r="V83" i="15" s="1"/>
  <c r="G83" i="11" s="1"/>
  <c r="D83" i="11" s="1"/>
  <c r="DE83" i="9"/>
  <c r="P83" i="14"/>
  <c r="DB83" i="9"/>
  <c r="O62" i="7"/>
  <c r="I68" i="15"/>
  <c r="DE68" i="9"/>
  <c r="O78" i="6"/>
  <c r="P78" i="6"/>
  <c r="Q78" i="6" s="1"/>
  <c r="T78" i="6"/>
  <c r="U78" i="6" s="1"/>
  <c r="V78" i="6" s="1"/>
  <c r="P87" i="14"/>
  <c r="M87" i="14" s="1"/>
  <c r="DB87" i="9"/>
  <c r="I78" i="15"/>
  <c r="V78" i="15" s="1"/>
  <c r="G78" i="11" s="1"/>
  <c r="D78" i="11" s="1"/>
  <c r="DE78" i="9"/>
  <c r="O84" i="6"/>
  <c r="P84" i="6"/>
  <c r="Q84" i="6" s="1"/>
  <c r="R84" i="6" s="1"/>
  <c r="T84" i="6"/>
  <c r="U84" i="6" s="1"/>
  <c r="V84" i="6" s="1"/>
  <c r="P86" i="14"/>
  <c r="M86" i="14" s="1"/>
  <c r="DB86" i="9"/>
  <c r="M88" i="14"/>
  <c r="L99" i="14"/>
  <c r="D99" i="14" s="1"/>
  <c r="R105" i="6"/>
  <c r="V91" i="15"/>
  <c r="G91" i="11" s="1"/>
  <c r="D91" i="11" s="1"/>
  <c r="AA101" i="6"/>
  <c r="X102" i="6"/>
  <c r="Y102" i="6" s="1"/>
  <c r="Z102" i="6" s="1"/>
  <c r="K120" i="6"/>
  <c r="L120" i="6" s="1"/>
  <c r="M120" i="6" s="1"/>
  <c r="J120" i="6"/>
  <c r="G115" i="6"/>
  <c r="H115" i="6" s="1"/>
  <c r="I115" i="6" s="1"/>
  <c r="N115" i="6" s="1"/>
  <c r="F115" i="6"/>
  <c r="K117" i="14"/>
  <c r="V100" i="15"/>
  <c r="G100" i="11" s="1"/>
  <c r="D100" i="11" s="1"/>
  <c r="AN121" i="8"/>
  <c r="T120" i="3" s="1"/>
  <c r="R120" i="3" s="1"/>
  <c r="AE131" i="8"/>
  <c r="AM131" i="8" s="1"/>
  <c r="D118" i="14"/>
  <c r="B118" i="14" s="1"/>
  <c r="F118" i="11" s="1"/>
  <c r="C118" i="11" s="1"/>
  <c r="B118" i="11" s="1"/>
  <c r="P121" i="14"/>
  <c r="M121" i="14" s="1"/>
  <c r="DB121" i="9"/>
  <c r="AE127" i="8"/>
  <c r="AM127" i="8" s="1"/>
  <c r="I126" i="15"/>
  <c r="DE126" i="9"/>
  <c r="S130" i="10"/>
  <c r="H133" i="7" s="1"/>
  <c r="CY130" i="9"/>
  <c r="W135" i="6"/>
  <c r="X135" i="6"/>
  <c r="Y135" i="6" s="1"/>
  <c r="AM128" i="8"/>
  <c r="AN128" i="8" s="1"/>
  <c r="AE128" i="8"/>
  <c r="AM132" i="8"/>
  <c r="AN132" i="8" s="1"/>
  <c r="AE132" i="8"/>
  <c r="Z133" i="14"/>
  <c r="S133" i="14" s="1"/>
  <c r="I135" i="15"/>
  <c r="DE135" i="9"/>
  <c r="M137" i="14"/>
  <c r="AE143" i="8"/>
  <c r="AM143" i="8" s="1"/>
  <c r="G142" i="6"/>
  <c r="H142" i="6" s="1"/>
  <c r="F142" i="6"/>
  <c r="W144" i="6"/>
  <c r="X144" i="6"/>
  <c r="Y144" i="6" s="1"/>
  <c r="Z144" i="6" s="1"/>
  <c r="O143" i="6"/>
  <c r="P143" i="6"/>
  <c r="Q143" i="6" s="1"/>
  <c r="R143" i="6" s="1"/>
  <c r="T143" i="6"/>
  <c r="U143" i="6" s="1"/>
  <c r="V143" i="6" s="1"/>
  <c r="I136" i="15"/>
  <c r="V136" i="15" s="1"/>
  <c r="G136" i="11" s="1"/>
  <c r="D136" i="11" s="1"/>
  <c r="DE136" i="9"/>
  <c r="V136" i="10"/>
  <c r="Y139" i="8"/>
  <c r="Z139" i="8" s="1"/>
  <c r="K141" i="7"/>
  <c r="P140" i="3" s="1"/>
  <c r="N141" i="7"/>
  <c r="Q141" i="7" s="1"/>
  <c r="P126" i="4" s="1"/>
  <c r="AM134" i="8"/>
  <c r="AN134" i="8" s="1"/>
  <c r="T133" i="3" s="1"/>
  <c r="AE134" i="8"/>
  <c r="Q135" i="8"/>
  <c r="R135" i="8" s="1"/>
  <c r="X135" i="8" s="1"/>
  <c r="Q136" i="8"/>
  <c r="R136" i="8" s="1"/>
  <c r="X136" i="8" s="1"/>
  <c r="Q137" i="8"/>
  <c r="R137" i="8" s="1"/>
  <c r="X137" i="8" s="1"/>
  <c r="S136" i="3" s="1"/>
  <c r="S133" i="10"/>
  <c r="H136" i="7" s="1"/>
  <c r="CY133" i="9"/>
  <c r="O135" i="7"/>
  <c r="AN141" i="14"/>
  <c r="AB141" i="14" s="1"/>
  <c r="Z141" i="14" s="1"/>
  <c r="S141" i="14" s="1"/>
  <c r="AB138" i="14"/>
  <c r="Z138" i="14" s="1"/>
  <c r="S138" i="14" s="1"/>
  <c r="W143" i="6"/>
  <c r="X143" i="6"/>
  <c r="Y143" i="6" s="1"/>
  <c r="Z143" i="6" s="1"/>
  <c r="O130" i="6"/>
  <c r="P130" i="6"/>
  <c r="Q130" i="6" s="1"/>
  <c r="R130" i="6" s="1"/>
  <c r="T130" i="6"/>
  <c r="U130" i="6" s="1"/>
  <c r="V130" i="6" s="1"/>
  <c r="L141" i="14"/>
  <c r="D141" i="14" s="1"/>
  <c r="AE137" i="8"/>
  <c r="AM137" i="8" s="1"/>
  <c r="AN137" i="8" s="1"/>
  <c r="I137" i="15"/>
  <c r="V137" i="15" s="1"/>
  <c r="G137" i="11" s="1"/>
  <c r="D137" i="11" s="1"/>
  <c r="DE137" i="9"/>
  <c r="G141" i="6"/>
  <c r="H141" i="6" s="1"/>
  <c r="F141" i="6"/>
  <c r="M140" i="7"/>
  <c r="K143" i="6"/>
  <c r="L143" i="6" s="1"/>
  <c r="M143" i="6" s="1"/>
  <c r="N143" i="6" s="1"/>
  <c r="M142" i="3" s="1"/>
  <c r="J143" i="6"/>
  <c r="Z140" i="14"/>
  <c r="S140" i="14" s="1"/>
  <c r="U11" i="4"/>
  <c r="U15" i="4"/>
  <c r="U23" i="4"/>
  <c r="U27" i="4"/>
  <c r="U35" i="4"/>
  <c r="U39" i="4"/>
  <c r="U43" i="4"/>
  <c r="U47" i="4"/>
  <c r="U51" i="4"/>
  <c r="U55" i="4"/>
  <c r="U59" i="4"/>
  <c r="U63" i="4"/>
  <c r="U71" i="4"/>
  <c r="U75" i="4"/>
  <c r="U79" i="4"/>
  <c r="U87" i="4"/>
  <c r="U91" i="4"/>
  <c r="U95" i="4"/>
  <c r="U99" i="4"/>
  <c r="U103" i="4"/>
  <c r="U107" i="4"/>
  <c r="U111" i="4"/>
  <c r="U115" i="4"/>
  <c r="U119" i="4"/>
  <c r="U123" i="4"/>
  <c r="U127" i="4"/>
  <c r="P5" i="14"/>
  <c r="M5" i="14" s="1"/>
  <c r="DB5" i="9"/>
  <c r="L8" i="7"/>
  <c r="S7" i="10"/>
  <c r="H10" i="7" s="1"/>
  <c r="CY7" i="9"/>
  <c r="AL8" i="8"/>
  <c r="AM8" i="8" s="1"/>
  <c r="O12" i="8"/>
  <c r="W12" i="8"/>
  <c r="O9" i="6"/>
  <c r="T9" i="6"/>
  <c r="U9" i="6" s="1"/>
  <c r="V9" i="6" s="1"/>
  <c r="AA9" i="6" s="1"/>
  <c r="P9" i="6"/>
  <c r="Q9" i="6" s="1"/>
  <c r="V16" i="3" a="1"/>
  <c r="V16" i="3" s="1"/>
  <c r="U14" i="4" s="1"/>
  <c r="U16" i="3"/>
  <c r="V9" i="15"/>
  <c r="G9" i="11" s="1"/>
  <c r="D9" i="11" s="1"/>
  <c r="G10" i="14"/>
  <c r="D10" i="14" s="1"/>
  <c r="AL27" i="8"/>
  <c r="M6" i="14"/>
  <c r="B6" i="14" s="1"/>
  <c r="F6" i="11" s="1"/>
  <c r="C6" i="11" s="1"/>
  <c r="V8" i="15"/>
  <c r="G8" i="11" s="1"/>
  <c r="D8" i="11" s="1"/>
  <c r="W11" i="6"/>
  <c r="X11" i="6"/>
  <c r="Y11" i="6" s="1"/>
  <c r="P12" i="14"/>
  <c r="M12" i="14" s="1"/>
  <c r="DB12" i="9"/>
  <c r="B15" i="14"/>
  <c r="F15" i="11" s="1"/>
  <c r="C15" i="11" s="1"/>
  <c r="AG13" i="14"/>
  <c r="M13" i="14"/>
  <c r="AN17" i="8"/>
  <c r="T16" i="3" s="1"/>
  <c r="AH23" i="8"/>
  <c r="AH27" i="8"/>
  <c r="AM27" i="8" s="1"/>
  <c r="W35" i="6"/>
  <c r="X35" i="6"/>
  <c r="Y35" i="6" s="1"/>
  <c r="AM42" i="8"/>
  <c r="AE42" i="8"/>
  <c r="P43" i="6"/>
  <c r="Q43" i="6" s="1"/>
  <c r="R43" i="6" s="1"/>
  <c r="N34" i="6"/>
  <c r="G32" i="14"/>
  <c r="K37" i="6"/>
  <c r="L37" i="6" s="1"/>
  <c r="M37" i="6" s="1"/>
  <c r="N37" i="6" s="1"/>
  <c r="M36" i="3" s="1"/>
  <c r="CY34" i="9"/>
  <c r="T35" i="10"/>
  <c r="I38" i="7" s="1"/>
  <c r="CY35" i="9"/>
  <c r="AM51" i="8"/>
  <c r="AE51" i="8"/>
  <c r="AG48" i="14"/>
  <c r="K51" i="6"/>
  <c r="L51" i="6" s="1"/>
  <c r="J51" i="6"/>
  <c r="M29" i="14"/>
  <c r="AL33" i="8"/>
  <c r="AM33" i="8" s="1"/>
  <c r="AN33" i="8" s="1"/>
  <c r="AJ32" i="14"/>
  <c r="AB32" i="14" s="1"/>
  <c r="Z32" i="14" s="1"/>
  <c r="S32" i="14" s="1"/>
  <c r="P50" i="7"/>
  <c r="AN21" i="14"/>
  <c r="AB21" i="14" s="1"/>
  <c r="Z21" i="14" s="1"/>
  <c r="C23" i="14"/>
  <c r="H23" i="11" s="1"/>
  <c r="E23" i="11" s="1"/>
  <c r="P42" i="14"/>
  <c r="M42" i="14" s="1"/>
  <c r="DB42" i="9"/>
  <c r="V45" i="15"/>
  <c r="G45" i="11" s="1"/>
  <c r="D45" i="11" s="1"/>
  <c r="V54" i="10"/>
  <c r="Y57" i="8"/>
  <c r="Z57" i="8" s="1"/>
  <c r="AN57" i="8" s="1"/>
  <c r="AG55" i="14"/>
  <c r="P59" i="7"/>
  <c r="AN52" i="14"/>
  <c r="AB52" i="14" s="1"/>
  <c r="Z52" i="14" s="1"/>
  <c r="S52" i="14" s="1"/>
  <c r="AB56" i="14"/>
  <c r="S56" i="10"/>
  <c r="H59" i="7" s="1"/>
  <c r="CY56" i="9"/>
  <c r="AG61" i="14"/>
  <c r="I65" i="15"/>
  <c r="V65" i="15" s="1"/>
  <c r="G65" i="11" s="1"/>
  <c r="D65" i="11" s="1"/>
  <c r="DE65" i="9"/>
  <c r="M65" i="14"/>
  <c r="M72" i="7"/>
  <c r="K54" i="6"/>
  <c r="L54" i="6" s="1"/>
  <c r="M54" i="6" s="1"/>
  <c r="J54" i="6"/>
  <c r="I51" i="15"/>
  <c r="DE51" i="9"/>
  <c r="V51" i="10"/>
  <c r="Y54" i="8"/>
  <c r="Z54" i="8" s="1"/>
  <c r="O57" i="6"/>
  <c r="P57" i="6"/>
  <c r="Q57" i="6" s="1"/>
  <c r="T57" i="6"/>
  <c r="U57" i="6" s="1"/>
  <c r="V57" i="6" s="1"/>
  <c r="P60" i="14"/>
  <c r="M60" i="14" s="1"/>
  <c r="DB60" i="9"/>
  <c r="K65" i="14"/>
  <c r="K69" i="14"/>
  <c r="L69" i="14" s="1"/>
  <c r="D69" i="14" s="1"/>
  <c r="O61" i="6"/>
  <c r="T61" i="6"/>
  <c r="U61" i="6" s="1"/>
  <c r="V61" i="6" s="1"/>
  <c r="AA61" i="6" s="1"/>
  <c r="P61" i="6"/>
  <c r="Q61" i="6" s="1"/>
  <c r="D66" i="14"/>
  <c r="B66" i="14" s="1"/>
  <c r="F66" i="11" s="1"/>
  <c r="C66" i="11" s="1"/>
  <c r="B66" i="11" s="1"/>
  <c r="S71" i="10"/>
  <c r="H74" i="7" s="1"/>
  <c r="CY71" i="9"/>
  <c r="L76" i="7"/>
  <c r="AE79" i="8"/>
  <c r="AM79" i="8" s="1"/>
  <c r="AN79" i="8" s="1"/>
  <c r="V82" i="3" a="1"/>
  <c r="V82" i="3" s="1"/>
  <c r="U82" i="3"/>
  <c r="L83" i="14"/>
  <c r="D83" i="14" s="1"/>
  <c r="O76" i="7"/>
  <c r="U76" i="3"/>
  <c r="V76" i="3" a="1"/>
  <c r="V76" i="3" s="1"/>
  <c r="U66" i="4" s="1"/>
  <c r="AH82" i="8"/>
  <c r="T83" i="6"/>
  <c r="U83" i="6" s="1"/>
  <c r="V83" i="6" s="1"/>
  <c r="AA83" i="6" s="1"/>
  <c r="AL67" i="8"/>
  <c r="O75" i="6"/>
  <c r="P75" i="6"/>
  <c r="Q75" i="6" s="1"/>
  <c r="R75" i="6" s="1"/>
  <c r="T75" i="6"/>
  <c r="U75" i="6" s="1"/>
  <c r="V75" i="6" s="1"/>
  <c r="AA75" i="6" s="1"/>
  <c r="W66" i="6"/>
  <c r="X66" i="6"/>
  <c r="Y66" i="6" s="1"/>
  <c r="Z66" i="6" s="1"/>
  <c r="V68" i="10"/>
  <c r="Y71" i="8"/>
  <c r="Z71" i="8" s="1"/>
  <c r="AN71" i="8" s="1"/>
  <c r="AN73" i="8"/>
  <c r="T72" i="3" s="1"/>
  <c r="R72" i="3" s="1"/>
  <c r="V76" i="15"/>
  <c r="G76" i="11" s="1"/>
  <c r="D76" i="11" s="1"/>
  <c r="V84" i="10"/>
  <c r="Y87" i="8"/>
  <c r="Z87" i="8" s="1"/>
  <c r="W81" i="6"/>
  <c r="X81" i="6"/>
  <c r="Y81" i="6" s="1"/>
  <c r="Z81" i="6" s="1"/>
  <c r="V87" i="10"/>
  <c r="Y90" i="8"/>
  <c r="Z90" i="8" s="1"/>
  <c r="AG88" i="14"/>
  <c r="O97" i="6"/>
  <c r="T97" i="6"/>
  <c r="U97" i="6" s="1"/>
  <c r="V97" i="6" s="1"/>
  <c r="AA97" i="6" s="1"/>
  <c r="P97" i="6"/>
  <c r="Q97" i="6" s="1"/>
  <c r="AG99" i="14"/>
  <c r="AH105" i="8"/>
  <c r="V78" i="10"/>
  <c r="Y81" i="8"/>
  <c r="Z81" i="8" s="1"/>
  <c r="AN81" i="8" s="1"/>
  <c r="Z86" i="14"/>
  <c r="S86" i="14" s="1"/>
  <c r="AE90" i="8"/>
  <c r="AM90" i="8" s="1"/>
  <c r="P92" i="14"/>
  <c r="M92" i="14" s="1"/>
  <c r="DB92" i="9"/>
  <c r="I92" i="15"/>
  <c r="V92" i="15" s="1"/>
  <c r="G92" i="11" s="1"/>
  <c r="D92" i="11" s="1"/>
  <c r="DE92" i="9"/>
  <c r="L98" i="7"/>
  <c r="Q98" i="8"/>
  <c r="R98" i="8" s="1"/>
  <c r="X98" i="8" s="1"/>
  <c r="S97" i="3" s="1"/>
  <c r="Q99" i="8"/>
  <c r="R99" i="8" s="1"/>
  <c r="X99" i="8" s="1"/>
  <c r="I95" i="15"/>
  <c r="V95" i="15" s="1"/>
  <c r="G95" i="11" s="1"/>
  <c r="D95" i="11" s="1"/>
  <c r="DE95" i="9"/>
  <c r="U100" i="3"/>
  <c r="V100" i="3" a="1"/>
  <c r="V100" i="3" s="1"/>
  <c r="U89" i="4" s="1"/>
  <c r="S98" i="10"/>
  <c r="H101" i="7" s="1"/>
  <c r="CY98" i="9"/>
  <c r="W105" i="6"/>
  <c r="X105" i="6"/>
  <c r="Y105" i="6" s="1"/>
  <c r="Z105" i="6" s="1"/>
  <c r="I88" i="15"/>
  <c r="V88" i="15" s="1"/>
  <c r="G88" i="11" s="1"/>
  <c r="D88" i="11" s="1"/>
  <c r="DE88" i="9"/>
  <c r="V93" i="3" a="1"/>
  <c r="V93" i="3" s="1"/>
  <c r="U82" i="4" s="1"/>
  <c r="U93" i="3"/>
  <c r="W94" i="6"/>
  <c r="X94" i="6"/>
  <c r="Y94" i="6" s="1"/>
  <c r="Z94" i="6" s="1"/>
  <c r="L92" i="14"/>
  <c r="D92" i="14" s="1"/>
  <c r="AG94" i="14"/>
  <c r="AB94" i="14" s="1"/>
  <c r="Z94" i="14" s="1"/>
  <c r="S94" i="14" s="1"/>
  <c r="G95" i="14"/>
  <c r="D95" i="14" s="1"/>
  <c r="AL109" i="8"/>
  <c r="AN110" i="14"/>
  <c r="I111" i="15"/>
  <c r="V111" i="15" s="1"/>
  <c r="G111" i="11" s="1"/>
  <c r="D111" i="11" s="1"/>
  <c r="DE111" i="9"/>
  <c r="G120" i="6"/>
  <c r="H120" i="6" s="1"/>
  <c r="F120" i="6"/>
  <c r="T93" i="10"/>
  <c r="I96" i="7" s="1"/>
  <c r="CY93" i="9"/>
  <c r="G106" i="6"/>
  <c r="H106" i="6" s="1"/>
  <c r="F106" i="6"/>
  <c r="K109" i="6"/>
  <c r="L109" i="6" s="1"/>
  <c r="J109" i="6"/>
  <c r="O112" i="6"/>
  <c r="P112" i="6"/>
  <c r="Q112" i="6" s="1"/>
  <c r="R112" i="6" s="1"/>
  <c r="T112" i="6"/>
  <c r="U112" i="6" s="1"/>
  <c r="V112" i="6" s="1"/>
  <c r="M115" i="7"/>
  <c r="AL99" i="8"/>
  <c r="AM99" i="8" s="1"/>
  <c r="AN99" i="8" s="1"/>
  <c r="G113" i="6"/>
  <c r="H113" i="6" s="1"/>
  <c r="I113" i="6" s="1"/>
  <c r="F113" i="6"/>
  <c r="L117" i="14"/>
  <c r="D117" i="14" s="1"/>
  <c r="P109" i="7"/>
  <c r="L107" i="14"/>
  <c r="D107" i="14" s="1"/>
  <c r="O114" i="6"/>
  <c r="T114" i="6"/>
  <c r="U114" i="6" s="1"/>
  <c r="V114" i="6" s="1"/>
  <c r="AA114" i="6" s="1"/>
  <c r="P114" i="6"/>
  <c r="Q114" i="6" s="1"/>
  <c r="R114" i="6" s="1"/>
  <c r="AB114" i="6" s="1"/>
  <c r="G131" i="6"/>
  <c r="H131" i="6" s="1"/>
  <c r="I131" i="6" s="1"/>
  <c r="F131" i="6"/>
  <c r="S128" i="10"/>
  <c r="H131" i="7" s="1"/>
  <c r="CY128" i="9"/>
  <c r="N134" i="6"/>
  <c r="M133" i="3" s="1"/>
  <c r="V115" i="10"/>
  <c r="Y118" i="8"/>
  <c r="Z118" i="8" s="1"/>
  <c r="AN118" i="8" s="1"/>
  <c r="AG116" i="14"/>
  <c r="T116" i="10"/>
  <c r="I119" i="7" s="1"/>
  <c r="CY116" i="9"/>
  <c r="T120" i="10"/>
  <c r="I123" i="7" s="1"/>
  <c r="CY120" i="9"/>
  <c r="G121" i="14"/>
  <c r="K125" i="6"/>
  <c r="L125" i="6" s="1"/>
  <c r="J125" i="6"/>
  <c r="AM125" i="8"/>
  <c r="AE125" i="8"/>
  <c r="AG122" i="14"/>
  <c r="V126" i="3" a="1"/>
  <c r="V126" i="3" s="1"/>
  <c r="U81" i="5" s="1"/>
  <c r="U126" i="3"/>
  <c r="G127" i="6"/>
  <c r="H127" i="6" s="1"/>
  <c r="F127" i="6"/>
  <c r="I124" i="15"/>
  <c r="DE124" i="9"/>
  <c r="M124" i="14"/>
  <c r="AG136" i="14"/>
  <c r="P140" i="7"/>
  <c r="AJ140" i="14"/>
  <c r="AB140" i="14" s="1"/>
  <c r="AG139" i="14"/>
  <c r="V139" i="15"/>
  <c r="G139" i="11" s="1"/>
  <c r="D139" i="11" s="1"/>
  <c r="K139" i="14"/>
  <c r="L139" i="14" s="1"/>
  <c r="D139" i="14" s="1"/>
  <c r="O134" i="6"/>
  <c r="P134" i="6"/>
  <c r="Q134" i="6" s="1"/>
  <c r="R134" i="6" s="1"/>
  <c r="AB134" i="6" s="1"/>
  <c r="N133" i="3" s="1"/>
  <c r="L133" i="3" s="1"/>
  <c r="T134" i="6"/>
  <c r="U134" i="6" s="1"/>
  <c r="V134" i="6" s="1"/>
  <c r="AA134" i="6" s="1"/>
  <c r="K135" i="6"/>
  <c r="L135" i="6" s="1"/>
  <c r="J135" i="6"/>
  <c r="V126" i="15"/>
  <c r="G126" i="11" s="1"/>
  <c r="D126" i="11" s="1"/>
  <c r="L126" i="14"/>
  <c r="D126" i="14" s="1"/>
  <c r="CY129" i="9"/>
  <c r="S8" i="4"/>
  <c r="Q8" i="4" s="1"/>
  <c r="S12" i="4"/>
  <c r="S48" i="4"/>
  <c r="S52" i="4"/>
  <c r="S56" i="4"/>
  <c r="Q56" i="4" s="1"/>
  <c r="S60" i="4"/>
  <c r="S64" i="4"/>
  <c r="Q64" i="4" s="1"/>
  <c r="S72" i="4"/>
  <c r="Q72" i="4" s="1"/>
  <c r="S76" i="4"/>
  <c r="S84" i="4"/>
  <c r="S88" i="4"/>
  <c r="Q88" i="4" s="1"/>
  <c r="S92" i="4"/>
  <c r="S104" i="4"/>
  <c r="Q104" i="4" s="1"/>
  <c r="S108" i="4"/>
  <c r="S116" i="4"/>
  <c r="S120" i="4"/>
  <c r="U12" i="5"/>
  <c r="U20" i="5"/>
  <c r="U28" i="5"/>
  <c r="U36" i="5"/>
  <c r="U44" i="5"/>
  <c r="U52" i="5"/>
  <c r="U60" i="5"/>
  <c r="U68" i="5"/>
  <c r="U76" i="5"/>
  <c r="U84" i="5"/>
  <c r="U92" i="5"/>
  <c r="K7" i="7"/>
  <c r="N7" i="7"/>
  <c r="Q7" i="7" s="1"/>
  <c r="CY6" i="9"/>
  <c r="C11" i="5"/>
  <c r="P11" i="5"/>
  <c r="C19" i="5"/>
  <c r="C27" i="5"/>
  <c r="C35" i="5"/>
  <c r="P35" i="5"/>
  <c r="C43" i="5"/>
  <c r="C51" i="5"/>
  <c r="C59" i="5"/>
  <c r="C67" i="5"/>
  <c r="P67" i="5"/>
  <c r="C75" i="5"/>
  <c r="C83" i="5"/>
  <c r="C91" i="5"/>
  <c r="P6" i="7"/>
  <c r="K6" i="6"/>
  <c r="L6" i="6" s="1"/>
  <c r="J6" i="6"/>
  <c r="AB5" i="14"/>
  <c r="Z5" i="14" s="1"/>
  <c r="S5" i="14" s="1"/>
  <c r="P10" i="5"/>
  <c r="R10" i="5"/>
  <c r="R18" i="5"/>
  <c r="R26" i="5"/>
  <c r="R34" i="5"/>
  <c r="R50" i="5"/>
  <c r="R58" i="5"/>
  <c r="R66" i="5"/>
  <c r="R74" i="5"/>
  <c r="P82" i="5"/>
  <c r="R82" i="5"/>
  <c r="P90" i="5"/>
  <c r="R90" i="5"/>
  <c r="V3" i="15"/>
  <c r="O10" i="7"/>
  <c r="M12" i="7"/>
  <c r="C5" i="5"/>
  <c r="C13" i="5"/>
  <c r="C21" i="5"/>
  <c r="O21" i="5"/>
  <c r="R21" i="5"/>
  <c r="C29" i="5"/>
  <c r="R29" i="5"/>
  <c r="C37" i="5"/>
  <c r="C45" i="5"/>
  <c r="O45" i="5"/>
  <c r="R45" i="5"/>
  <c r="C53" i="5"/>
  <c r="R53" i="5"/>
  <c r="C61" i="5"/>
  <c r="R61" i="5"/>
  <c r="C69" i="5"/>
  <c r="R69" i="5"/>
  <c r="C77" i="5"/>
  <c r="R77" i="5"/>
  <c r="C85" i="5"/>
  <c r="R85" i="5"/>
  <c r="O8" i="8"/>
  <c r="X8" i="8" s="1"/>
  <c r="L17" i="7"/>
  <c r="M14" i="14"/>
  <c r="K9" i="14"/>
  <c r="L9" i="14" s="1"/>
  <c r="D9" i="14" s="1"/>
  <c r="X44" i="8"/>
  <c r="S43" i="3" s="1"/>
  <c r="X64" i="8"/>
  <c r="S63" i="3" s="1"/>
  <c r="X140" i="8"/>
  <c r="S139" i="3" s="1"/>
  <c r="C6" i="14"/>
  <c r="H6" i="11" s="1"/>
  <c r="E6" i="11" s="1"/>
  <c r="AB12" i="14"/>
  <c r="Z12" i="14" s="1"/>
  <c r="S12" i="14" s="1"/>
  <c r="G14" i="14"/>
  <c r="Q16" i="8"/>
  <c r="R16" i="8" s="1"/>
  <c r="X16" i="8" s="1"/>
  <c r="S15" i="3" s="1"/>
  <c r="Q17" i="8"/>
  <c r="R17" i="8" s="1"/>
  <c r="X17" i="8" s="1"/>
  <c r="U22" i="3"/>
  <c r="V22" i="3" a="1"/>
  <c r="V22" i="3" s="1"/>
  <c r="U19" i="4" s="1"/>
  <c r="P23" i="7"/>
  <c r="G20" i="14"/>
  <c r="D20" i="14" s="1"/>
  <c r="K27" i="6"/>
  <c r="L27" i="6" s="1"/>
  <c r="J27" i="6"/>
  <c r="AN28" i="14"/>
  <c r="G39" i="14"/>
  <c r="T15" i="10"/>
  <c r="I18" i="7" s="1"/>
  <c r="CY15" i="9"/>
  <c r="T19" i="10"/>
  <c r="I22" i="7" s="1"/>
  <c r="CY19" i="9"/>
  <c r="T23" i="10"/>
  <c r="I26" i="7" s="1"/>
  <c r="CY23" i="9"/>
  <c r="T27" i="10"/>
  <c r="I30" i="7" s="1"/>
  <c r="CY27" i="9"/>
  <c r="AM32" i="8"/>
  <c r="AN32" i="8" s="1"/>
  <c r="AE32" i="8"/>
  <c r="S48" i="10"/>
  <c r="H51" i="7" s="1"/>
  <c r="CY48" i="9"/>
  <c r="AN48" i="14"/>
  <c r="O29" i="6"/>
  <c r="T29" i="6"/>
  <c r="U29" i="6" s="1"/>
  <c r="V29" i="6" s="1"/>
  <c r="AA29" i="6" s="1"/>
  <c r="P29" i="6"/>
  <c r="Q29" i="6" s="1"/>
  <c r="R29" i="6" s="1"/>
  <c r="AB29" i="6" s="1"/>
  <c r="N28" i="3" s="1"/>
  <c r="L28" i="3" s="1"/>
  <c r="L26" i="14"/>
  <c r="D26" i="14" s="1"/>
  <c r="P38" i="7"/>
  <c r="S36" i="10"/>
  <c r="H39" i="7" s="1"/>
  <c r="CY36" i="9"/>
  <c r="AL28" i="8"/>
  <c r="V29" i="15"/>
  <c r="G29" i="11" s="1"/>
  <c r="D29" i="11" s="1"/>
  <c r="AN33" i="14"/>
  <c r="AB33" i="14" s="1"/>
  <c r="Z33" i="14" s="1"/>
  <c r="C35" i="14"/>
  <c r="H35" i="11" s="1"/>
  <c r="E35" i="11" s="1"/>
  <c r="M50" i="7"/>
  <c r="L53" i="14"/>
  <c r="D53" i="14" s="1"/>
  <c r="B53" i="14" s="1"/>
  <c r="F53" i="11" s="1"/>
  <c r="C53" i="11" s="1"/>
  <c r="B53" i="11" s="1"/>
  <c r="O50" i="6"/>
  <c r="P50" i="6"/>
  <c r="Q50" i="6" s="1"/>
  <c r="R50" i="6" s="1"/>
  <c r="T50" i="6"/>
  <c r="U50" i="6" s="1"/>
  <c r="V50" i="6" s="1"/>
  <c r="W54" i="6"/>
  <c r="X54" i="6"/>
  <c r="Y54" i="6" s="1"/>
  <c r="Z54" i="6" s="1"/>
  <c r="V56" i="10"/>
  <c r="Y59" i="8"/>
  <c r="Z59" i="8" s="1"/>
  <c r="M68" i="7"/>
  <c r="AH72" i="8"/>
  <c r="AM72" i="8" s="1"/>
  <c r="AJ69" i="14"/>
  <c r="AB69" i="14" s="1"/>
  <c r="Z69" i="14" s="1"/>
  <c r="S69" i="14" s="1"/>
  <c r="P47" i="14"/>
  <c r="M47" i="14" s="1"/>
  <c r="DB47" i="9"/>
  <c r="P54" i="7"/>
  <c r="AE55" i="8"/>
  <c r="AM55" i="8" s="1"/>
  <c r="K56" i="7"/>
  <c r="P55" i="3" s="1"/>
  <c r="N56" i="7"/>
  <c r="Q56" i="7" s="1"/>
  <c r="L60" i="7"/>
  <c r="K61" i="7"/>
  <c r="P60" i="3" s="1"/>
  <c r="N61" i="7"/>
  <c r="Q61" i="7" s="1"/>
  <c r="C62" i="14"/>
  <c r="H62" i="11" s="1"/>
  <c r="E62" i="11" s="1"/>
  <c r="V63" i="10"/>
  <c r="Y66" i="8"/>
  <c r="Z66" i="8" s="1"/>
  <c r="AN66" i="8" s="1"/>
  <c r="T65" i="3" s="1"/>
  <c r="W69" i="6"/>
  <c r="X69" i="6"/>
  <c r="Y69" i="6" s="1"/>
  <c r="Z69" i="6" s="1"/>
  <c r="M68" i="14"/>
  <c r="K74" i="6"/>
  <c r="L74" i="6" s="1"/>
  <c r="J74" i="6"/>
  <c r="P74" i="7"/>
  <c r="V71" i="10"/>
  <c r="Y74" i="8"/>
  <c r="Z74" i="8" s="1"/>
  <c r="AN74" i="8" s="1"/>
  <c r="T73" i="3" s="1"/>
  <c r="R73" i="3" s="1"/>
  <c r="P76" i="7"/>
  <c r="L83" i="7"/>
  <c r="I80" i="15"/>
  <c r="V80" i="15" s="1"/>
  <c r="G80" i="11" s="1"/>
  <c r="D80" i="11" s="1"/>
  <c r="DE80" i="9"/>
  <c r="L73" i="14"/>
  <c r="D73" i="14" s="1"/>
  <c r="AE82" i="8"/>
  <c r="AM82" i="8" s="1"/>
  <c r="V79" i="10"/>
  <c r="Y82" i="8"/>
  <c r="Z82" i="8" s="1"/>
  <c r="G79" i="14"/>
  <c r="C81" i="14"/>
  <c r="H81" i="11" s="1"/>
  <c r="E81" i="11" s="1"/>
  <c r="C70" i="14"/>
  <c r="H70" i="11" s="1"/>
  <c r="E70" i="11" s="1"/>
  <c r="M79" i="14"/>
  <c r="P87" i="6"/>
  <c r="Q87" i="6" s="1"/>
  <c r="R87" i="6" s="1"/>
  <c r="I64" i="15"/>
  <c r="DE64" i="9"/>
  <c r="V67" i="15"/>
  <c r="G67" i="11" s="1"/>
  <c r="D67" i="11" s="1"/>
  <c r="K75" i="6"/>
  <c r="L75" i="6" s="1"/>
  <c r="J75" i="6"/>
  <c r="I72" i="15"/>
  <c r="V72" i="15" s="1"/>
  <c r="G72" i="11" s="1"/>
  <c r="D72" i="11" s="1"/>
  <c r="DE72" i="9"/>
  <c r="V72" i="10"/>
  <c r="Y75" i="8"/>
  <c r="Z75" i="8" s="1"/>
  <c r="AH77" i="8"/>
  <c r="AM77" i="8" s="1"/>
  <c r="V78" i="3" a="1"/>
  <c r="V78" i="3" s="1"/>
  <c r="U68" i="4" s="1"/>
  <c r="U78" i="3"/>
  <c r="AJ88" i="14"/>
  <c r="AB88" i="14" s="1"/>
  <c r="Z88" i="14" s="1"/>
  <c r="S88" i="14" s="1"/>
  <c r="AN92" i="8"/>
  <c r="T91" i="3" s="1"/>
  <c r="R91" i="3" s="1"/>
  <c r="S91" i="10"/>
  <c r="H94" i="7" s="1"/>
  <c r="CY91" i="9"/>
  <c r="M99" i="14"/>
  <c r="Z102" i="14"/>
  <c r="S102" i="14" s="1"/>
  <c r="P82" i="14"/>
  <c r="M82" i="14" s="1"/>
  <c r="C82" i="14" s="1"/>
  <c r="H82" i="11" s="1"/>
  <c r="E82" i="11" s="1"/>
  <c r="DB82" i="9"/>
  <c r="O88" i="6"/>
  <c r="T88" i="6"/>
  <c r="U88" i="6" s="1"/>
  <c r="V88" i="6" s="1"/>
  <c r="AA88" i="6" s="1"/>
  <c r="P88" i="6"/>
  <c r="Q88" i="6" s="1"/>
  <c r="AH90" i="8"/>
  <c r="M98" i="7"/>
  <c r="M101" i="7"/>
  <c r="AN99" i="14"/>
  <c r="AB99" i="14" s="1"/>
  <c r="Z99" i="14" s="1"/>
  <c r="S99" i="14" s="1"/>
  <c r="O105" i="7"/>
  <c r="K88" i="14"/>
  <c r="L88" i="14" s="1"/>
  <c r="D88" i="14" s="1"/>
  <c r="L94" i="7"/>
  <c r="V88" i="10"/>
  <c r="Y91" i="8"/>
  <c r="Z91" i="8" s="1"/>
  <c r="AB89" i="14"/>
  <c r="Z89" i="14" s="1"/>
  <c r="S89" i="14" s="1"/>
  <c r="B89" i="14" s="1"/>
  <c r="F89" i="11" s="1"/>
  <c r="C89" i="11" s="1"/>
  <c r="AN91" i="14"/>
  <c r="AB91" i="14" s="1"/>
  <c r="Z91" i="14" s="1"/>
  <c r="S91" i="14" s="1"/>
  <c r="O109" i="7"/>
  <c r="G111" i="14"/>
  <c r="AM106" i="8"/>
  <c r="AE106" i="8"/>
  <c r="AJ107" i="14"/>
  <c r="AB107" i="14" s="1"/>
  <c r="AL114" i="8"/>
  <c r="V113" i="10"/>
  <c r="Y116" i="8"/>
  <c r="Z116" i="8" s="1"/>
  <c r="G113" i="14"/>
  <c r="S116" i="6"/>
  <c r="T116" i="6"/>
  <c r="U116" i="6" s="1"/>
  <c r="Z116" i="6"/>
  <c r="K111" i="14"/>
  <c r="L111" i="14" s="1"/>
  <c r="D111" i="14" s="1"/>
  <c r="V115" i="15"/>
  <c r="G115" i="11" s="1"/>
  <c r="D115" i="11" s="1"/>
  <c r="V114" i="15"/>
  <c r="G114" i="11" s="1"/>
  <c r="D114" i="11" s="1"/>
  <c r="AG115" i="14"/>
  <c r="AB115" i="14" s="1"/>
  <c r="Z115" i="14" s="1"/>
  <c r="S115" i="14" s="1"/>
  <c r="I119" i="15"/>
  <c r="DE119" i="9"/>
  <c r="G123" i="6"/>
  <c r="H123" i="6" s="1"/>
  <c r="F123" i="6"/>
  <c r="V121" i="15"/>
  <c r="G121" i="11" s="1"/>
  <c r="D121" i="11" s="1"/>
  <c r="V121" i="10"/>
  <c r="Y124" i="8"/>
  <c r="Z124" i="8" s="1"/>
  <c r="C114" i="14"/>
  <c r="H114" i="11" s="1"/>
  <c r="E114" i="11" s="1"/>
  <c r="O119" i="6"/>
  <c r="T119" i="6"/>
  <c r="U119" i="6" s="1"/>
  <c r="V119" i="6" s="1"/>
  <c r="P119" i="6"/>
  <c r="Q119" i="6" s="1"/>
  <c r="P122" i="14"/>
  <c r="M122" i="14" s="1"/>
  <c r="DB122" i="9"/>
  <c r="V125" i="15"/>
  <c r="G125" i="11" s="1"/>
  <c r="D125" i="11" s="1"/>
  <c r="AG126" i="14"/>
  <c r="AB126" i="14" s="1"/>
  <c r="Z126" i="14" s="1"/>
  <c r="S126" i="14" s="1"/>
  <c r="L129" i="14"/>
  <c r="D129" i="14" s="1"/>
  <c r="AB131" i="14"/>
  <c r="Z131" i="14" s="1"/>
  <c r="S131" i="14" s="1"/>
  <c r="M135" i="7"/>
  <c r="AN131" i="14"/>
  <c r="M136" i="7"/>
  <c r="V127" i="10"/>
  <c r="Y130" i="8"/>
  <c r="Z130" i="8" s="1"/>
  <c r="AN130" i="8" s="1"/>
  <c r="L134" i="14"/>
  <c r="D134" i="14" s="1"/>
  <c r="AJ139" i="14"/>
  <c r="AB139" i="14" s="1"/>
  <c r="Z139" i="14" s="1"/>
  <c r="S139" i="14" s="1"/>
  <c r="L138" i="7"/>
  <c r="S141" i="10"/>
  <c r="H144" i="7" s="1"/>
  <c r="CY141" i="9"/>
  <c r="L123" i="14"/>
  <c r="D123" i="14" s="1"/>
  <c r="K137" i="14"/>
  <c r="AL138" i="8"/>
  <c r="AM138" i="8" s="1"/>
  <c r="AN135" i="14"/>
  <c r="AM6" i="8"/>
  <c r="AE6" i="8"/>
  <c r="R21" i="4"/>
  <c r="R25" i="4"/>
  <c r="R29" i="4"/>
  <c r="R33" i="4"/>
  <c r="R41" i="4"/>
  <c r="R45" i="4"/>
  <c r="R49" i="4"/>
  <c r="R53" i="4"/>
  <c r="R57" i="4"/>
  <c r="R65" i="4"/>
  <c r="R69" i="4"/>
  <c r="R73" i="4"/>
  <c r="R77" i="4"/>
  <c r="R81" i="4"/>
  <c r="R85" i="4"/>
  <c r="R89" i="4"/>
  <c r="R93" i="4"/>
  <c r="R97" i="4"/>
  <c r="R101" i="4"/>
  <c r="R105" i="4"/>
  <c r="R109" i="4"/>
  <c r="R113" i="4"/>
  <c r="R117" i="4"/>
  <c r="M3" i="14"/>
  <c r="S3" i="10"/>
  <c r="H6" i="7" s="1"/>
  <c r="CY3" i="9"/>
  <c r="AL6" i="8"/>
  <c r="AB10" i="14"/>
  <c r="Z10" i="14" s="1"/>
  <c r="S10" i="14" s="1"/>
  <c r="AE19" i="8"/>
  <c r="AM19" i="8" s="1"/>
  <c r="I20" i="15"/>
  <c r="V20" i="15" s="1"/>
  <c r="G20" i="11" s="1"/>
  <c r="D20" i="11" s="1"/>
  <c r="DE20" i="9"/>
  <c r="P24" i="14"/>
  <c r="M24" i="14" s="1"/>
  <c r="DB24" i="9"/>
  <c r="AB30" i="14"/>
  <c r="Z30" i="14" s="1"/>
  <c r="S30" i="14" s="1"/>
  <c r="AB34" i="14"/>
  <c r="Z34" i="14" s="1"/>
  <c r="S34" i="14" s="1"/>
  <c r="L36" i="14"/>
  <c r="D36" i="14" s="1"/>
  <c r="P39" i="14"/>
  <c r="M39" i="14" s="1"/>
  <c r="DB39" i="9"/>
  <c r="B11" i="14"/>
  <c r="F11" i="11" s="1"/>
  <c r="C11" i="11" s="1"/>
  <c r="B11" i="11" s="1"/>
  <c r="O18" i="6"/>
  <c r="P18" i="6"/>
  <c r="Q18" i="6" s="1"/>
  <c r="R18" i="6" s="1"/>
  <c r="T18" i="6"/>
  <c r="U18" i="6" s="1"/>
  <c r="V18" i="6" s="1"/>
  <c r="K21" i="7"/>
  <c r="N21" i="7"/>
  <c r="Q21" i="7" s="1"/>
  <c r="K25" i="7"/>
  <c r="N25" i="7"/>
  <c r="Q25" i="7" s="1"/>
  <c r="P18" i="5" s="1"/>
  <c r="K29" i="7"/>
  <c r="P28" i="3" s="1"/>
  <c r="N29" i="7"/>
  <c r="Q29" i="7" s="1"/>
  <c r="AG36" i="14"/>
  <c r="D44" i="14"/>
  <c r="G35" i="6"/>
  <c r="H35" i="6" s="1"/>
  <c r="F35" i="6"/>
  <c r="G39" i="6"/>
  <c r="H39" i="6" s="1"/>
  <c r="F39" i="6"/>
  <c r="W20" i="6"/>
  <c r="X20" i="6"/>
  <c r="Y20" i="6" s="1"/>
  <c r="Z20" i="6" s="1"/>
  <c r="V36" i="10"/>
  <c r="Y39" i="8"/>
  <c r="Z39" i="8" s="1"/>
  <c r="AE43" i="8"/>
  <c r="AM43" i="8" s="1"/>
  <c r="S38" i="10"/>
  <c r="H41" i="7" s="1"/>
  <c r="CY38" i="9"/>
  <c r="V41" i="15"/>
  <c r="G41" i="11" s="1"/>
  <c r="D41" i="11" s="1"/>
  <c r="I46" i="15"/>
  <c r="V46" i="15" s="1"/>
  <c r="G46" i="11" s="1"/>
  <c r="D46" i="11" s="1"/>
  <c r="DE46" i="9"/>
  <c r="G50" i="6"/>
  <c r="H50" i="6" s="1"/>
  <c r="I50" i="6" s="1"/>
  <c r="F50" i="6"/>
  <c r="I52" i="6"/>
  <c r="N52" i="6" s="1"/>
  <c r="O52" i="6"/>
  <c r="P52" i="6"/>
  <c r="Q52" i="6" s="1"/>
  <c r="R52" i="6" s="1"/>
  <c r="T52" i="6"/>
  <c r="U52" i="6" s="1"/>
  <c r="V52" i="6" s="1"/>
  <c r="W56" i="6"/>
  <c r="X56" i="6"/>
  <c r="Y56" i="6" s="1"/>
  <c r="Z56" i="6" s="1"/>
  <c r="K65" i="7"/>
  <c r="P64" i="3" s="1"/>
  <c r="N65" i="7"/>
  <c r="Q65" i="7" s="1"/>
  <c r="L65" i="14"/>
  <c r="D65" i="14" s="1"/>
  <c r="M61" i="6"/>
  <c r="N61" i="6" s="1"/>
  <c r="M60" i="3" s="1"/>
  <c r="AN69" i="8"/>
  <c r="T68" i="3" s="1"/>
  <c r="R68" i="3" s="1"/>
  <c r="O46" i="6"/>
  <c r="P46" i="6"/>
  <c r="Q46" i="6" s="1"/>
  <c r="R46" i="6" s="1"/>
  <c r="T46" i="6"/>
  <c r="U46" i="6" s="1"/>
  <c r="V46" i="6" s="1"/>
  <c r="AA46" i="6" s="1"/>
  <c r="W50" i="6"/>
  <c r="X50" i="6"/>
  <c r="Y50" i="6" s="1"/>
  <c r="S52" i="10"/>
  <c r="H55" i="7" s="1"/>
  <c r="CY52" i="9"/>
  <c r="D55" i="14"/>
  <c r="AN61" i="8"/>
  <c r="T60" i="3" s="1"/>
  <c r="R60" i="3" s="1"/>
  <c r="P72" i="7"/>
  <c r="I53" i="6"/>
  <c r="M56" i="6"/>
  <c r="N56" i="6" s="1"/>
  <c r="M55" i="3" s="1"/>
  <c r="AE63" i="8"/>
  <c r="AM63" i="8" s="1"/>
  <c r="K60" i="14"/>
  <c r="L60" i="14" s="1"/>
  <c r="D60" i="14" s="1"/>
  <c r="V81" i="3" a="1"/>
  <c r="V81" i="3" s="1"/>
  <c r="U70" i="4" s="1"/>
  <c r="U81" i="3"/>
  <c r="S79" i="10"/>
  <c r="H82" i="7" s="1"/>
  <c r="CY79" i="9"/>
  <c r="W82" i="6"/>
  <c r="X82" i="6"/>
  <c r="Y82" i="6" s="1"/>
  <c r="I84" i="15"/>
  <c r="V84" i="15" s="1"/>
  <c r="G84" i="11" s="1"/>
  <c r="D84" i="11" s="1"/>
  <c r="DE84" i="9"/>
  <c r="V64" i="15"/>
  <c r="G64" i="11" s="1"/>
  <c r="D64" i="11" s="1"/>
  <c r="I73" i="15"/>
  <c r="DE73" i="9"/>
  <c r="V75" i="10"/>
  <c r="Y78" i="8"/>
  <c r="Z78" i="8" s="1"/>
  <c r="AB82" i="14"/>
  <c r="Z83" i="14"/>
  <c r="S83" i="14" s="1"/>
  <c r="W70" i="6"/>
  <c r="X70" i="6"/>
  <c r="Y70" i="6" s="1"/>
  <c r="O74" i="6"/>
  <c r="T74" i="6"/>
  <c r="U74" i="6" s="1"/>
  <c r="V74" i="6" s="1"/>
  <c r="AA74" i="6" s="1"/>
  <c r="P74" i="6"/>
  <c r="Q74" i="6" s="1"/>
  <c r="R74" i="6" s="1"/>
  <c r="AB74" i="6" s="1"/>
  <c r="N73" i="3" s="1"/>
  <c r="AL79" i="8"/>
  <c r="K94" i="6"/>
  <c r="L94" i="6" s="1"/>
  <c r="J94" i="6"/>
  <c r="G105" i="6"/>
  <c r="H105" i="6" s="1"/>
  <c r="F105" i="6"/>
  <c r="Z82" i="14"/>
  <c r="S82" i="14" s="1"/>
  <c r="G97" i="6"/>
  <c r="H97" i="6" s="1"/>
  <c r="F97" i="6"/>
  <c r="AB95" i="14"/>
  <c r="Z95" i="14" s="1"/>
  <c r="S95" i="14" s="1"/>
  <c r="AN88" i="14"/>
  <c r="O94" i="7"/>
  <c r="V94" i="3" a="1"/>
  <c r="V94" i="3" s="1"/>
  <c r="U83" i="4" s="1"/>
  <c r="U94" i="3"/>
  <c r="P95" i="7"/>
  <c r="P107" i="14"/>
  <c r="M107" i="14" s="1"/>
  <c r="DB107" i="9"/>
  <c r="I116" i="6"/>
  <c r="AB117" i="14"/>
  <c r="Z117" i="14" s="1"/>
  <c r="S117" i="14" s="1"/>
  <c r="AB103" i="14"/>
  <c r="Z103" i="14" s="1"/>
  <c r="S103" i="14" s="1"/>
  <c r="P113" i="14"/>
  <c r="M113" i="14" s="1"/>
  <c r="DB113" i="9"/>
  <c r="L116" i="7"/>
  <c r="W107" i="6"/>
  <c r="X107" i="6"/>
  <c r="Y107" i="6" s="1"/>
  <c r="O111" i="6"/>
  <c r="P111" i="6"/>
  <c r="Q111" i="6" s="1"/>
  <c r="R111" i="6" s="1"/>
  <c r="T111" i="6"/>
  <c r="U111" i="6" s="1"/>
  <c r="V111" i="6" s="1"/>
  <c r="AN107" i="14"/>
  <c r="W118" i="6"/>
  <c r="X118" i="6"/>
  <c r="Y118" i="6" s="1"/>
  <c r="Z118" i="6" s="1"/>
  <c r="V119" i="15"/>
  <c r="G119" i="11" s="1"/>
  <c r="D119" i="11" s="1"/>
  <c r="D119" i="14"/>
  <c r="W117" i="6"/>
  <c r="X117" i="6"/>
  <c r="Y117" i="6" s="1"/>
  <c r="Z117" i="6" s="1"/>
  <c r="AE123" i="8"/>
  <c r="AM123" i="8" s="1"/>
  <c r="AN123" i="8" s="1"/>
  <c r="AN121" i="14"/>
  <c r="AB121" i="14" s="1"/>
  <c r="Z121" i="14" s="1"/>
  <c r="S121" i="14" s="1"/>
  <c r="W119" i="6"/>
  <c r="X119" i="6"/>
  <c r="Y119" i="6" s="1"/>
  <c r="Z119" i="6" s="1"/>
  <c r="W123" i="6"/>
  <c r="X123" i="6"/>
  <c r="Y123" i="6" s="1"/>
  <c r="Z123" i="6" s="1"/>
  <c r="W132" i="6"/>
  <c r="X132" i="6"/>
  <c r="Y132" i="6" s="1"/>
  <c r="Z132" i="6" s="1"/>
  <c r="I132" i="15"/>
  <c r="V132" i="15" s="1"/>
  <c r="G132" i="11" s="1"/>
  <c r="D132" i="11" s="1"/>
  <c r="DE132" i="9"/>
  <c r="L130" i="14"/>
  <c r="D130" i="14" s="1"/>
  <c r="P139" i="14"/>
  <c r="M139" i="14" s="1"/>
  <c r="DB139" i="9"/>
  <c r="L10" i="4"/>
  <c r="C10" i="4"/>
  <c r="C14" i="4"/>
  <c r="C18" i="4"/>
  <c r="L22" i="4"/>
  <c r="C22" i="4"/>
  <c r="C26" i="4"/>
  <c r="L30" i="4"/>
  <c r="C30" i="4"/>
  <c r="C34" i="4"/>
  <c r="C38" i="4"/>
  <c r="C42" i="4"/>
  <c r="C46" i="4"/>
  <c r="C50" i="4"/>
  <c r="C54" i="4"/>
  <c r="M54" i="4"/>
  <c r="C58" i="4"/>
  <c r="C62" i="4"/>
  <c r="C66" i="4"/>
  <c r="C70" i="4"/>
  <c r="C74" i="4"/>
  <c r="C78" i="4"/>
  <c r="C82" i="4"/>
  <c r="C86" i="4"/>
  <c r="M86" i="4"/>
  <c r="C90" i="4"/>
  <c r="C94" i="4"/>
  <c r="C98" i="4"/>
  <c r="C102" i="4"/>
  <c r="C106" i="4"/>
  <c r="C110" i="4"/>
  <c r="C114" i="4"/>
  <c r="M114" i="4"/>
  <c r="L118" i="4"/>
  <c r="C118" i="4"/>
  <c r="C122" i="4"/>
  <c r="C126" i="4"/>
  <c r="L24" i="5"/>
  <c r="S32" i="5"/>
  <c r="Q32" i="5" s="1"/>
  <c r="S56" i="5"/>
  <c r="Q56" i="5" s="1"/>
  <c r="L56" i="5"/>
  <c r="L64" i="5"/>
  <c r="L88" i="5"/>
  <c r="C15" i="5"/>
  <c r="C23" i="5"/>
  <c r="C31" i="5"/>
  <c r="P31" i="5"/>
  <c r="C39" i="5"/>
  <c r="C47" i="5"/>
  <c r="C55" i="5"/>
  <c r="C63" i="5"/>
  <c r="C71" i="5"/>
  <c r="C79" i="5"/>
  <c r="C87" i="5"/>
  <c r="K10" i="6"/>
  <c r="L10" i="6" s="1"/>
  <c r="J10" i="6"/>
  <c r="C14" i="5"/>
  <c r="C22" i="5"/>
  <c r="C30" i="5"/>
  <c r="C38" i="5"/>
  <c r="C46" i="5"/>
  <c r="C54" i="5"/>
  <c r="M62" i="5"/>
  <c r="C62" i="5"/>
  <c r="C70" i="5"/>
  <c r="C78" i="5"/>
  <c r="C86" i="5"/>
  <c r="O8" i="6"/>
  <c r="P8" i="6"/>
  <c r="Q8" i="6" s="1"/>
  <c r="R8" i="6" s="1"/>
  <c r="T8" i="6"/>
  <c r="U8" i="6" s="1"/>
  <c r="V8" i="6" s="1"/>
  <c r="C9" i="5"/>
  <c r="R9" i="5"/>
  <c r="C17" i="5"/>
  <c r="O17" i="5"/>
  <c r="R17" i="5"/>
  <c r="C25" i="5"/>
  <c r="R25" i="5"/>
  <c r="C33" i="5"/>
  <c r="R33" i="5"/>
  <c r="C41" i="5"/>
  <c r="R41" i="5"/>
  <c r="C49" i="5"/>
  <c r="O49" i="5"/>
  <c r="R49" i="5"/>
  <c r="C57" i="5"/>
  <c r="R57" i="5"/>
  <c r="C65" i="5"/>
  <c r="R65" i="5"/>
  <c r="C73" i="5"/>
  <c r="O73" i="5"/>
  <c r="R73" i="5"/>
  <c r="C81" i="5"/>
  <c r="R81" i="5"/>
  <c r="C89" i="5"/>
  <c r="O13" i="6"/>
  <c r="T13" i="6"/>
  <c r="U13" i="6" s="1"/>
  <c r="V13" i="6" s="1"/>
  <c r="AA13" i="6" s="1"/>
  <c r="P13" i="6"/>
  <c r="Q13" i="6" s="1"/>
  <c r="O16" i="6"/>
  <c r="P16" i="6"/>
  <c r="Q16" i="6" s="1"/>
  <c r="R16" i="6" s="1"/>
  <c r="T16" i="6"/>
  <c r="U16" i="6" s="1"/>
  <c r="V16" i="6" s="1"/>
  <c r="AA16" i="6" s="1"/>
  <c r="I16" i="15"/>
  <c r="V16" i="15" s="1"/>
  <c r="G16" i="11" s="1"/>
  <c r="D16" i="11" s="1"/>
  <c r="DE16" i="9"/>
  <c r="D24" i="14"/>
  <c r="V24" i="15"/>
  <c r="G24" i="11" s="1"/>
  <c r="D24" i="11" s="1"/>
  <c r="X46" i="8"/>
  <c r="S45" i="3" s="1"/>
  <c r="X66" i="8"/>
  <c r="S65" i="3" s="1"/>
  <c r="X142" i="8"/>
  <c r="S141" i="3" s="1"/>
  <c r="P9" i="14"/>
  <c r="M9" i="14" s="1"/>
  <c r="DB9" i="9"/>
  <c r="K15" i="6"/>
  <c r="L15" i="6" s="1"/>
  <c r="J15" i="6"/>
  <c r="G12" i="14"/>
  <c r="D12" i="14" s="1"/>
  <c r="AH16" i="8"/>
  <c r="AB17" i="14"/>
  <c r="Z17" i="14" s="1"/>
  <c r="S17" i="14" s="1"/>
  <c r="P32" i="14"/>
  <c r="M32" i="14" s="1"/>
  <c r="DB32" i="9"/>
  <c r="Q36" i="8"/>
  <c r="R36" i="8" s="1"/>
  <c r="X36" i="8" s="1"/>
  <c r="S35" i="3" s="1"/>
  <c r="Q37" i="8"/>
  <c r="R37" i="8" s="1"/>
  <c r="X37" i="8" s="1"/>
  <c r="Q38" i="8"/>
  <c r="R38" i="8" s="1"/>
  <c r="X38" i="8" s="1"/>
  <c r="K39" i="6"/>
  <c r="L39" i="6" s="1"/>
  <c r="M39" i="6" s="1"/>
  <c r="J39" i="6"/>
  <c r="I44" i="15"/>
  <c r="V44" i="15" s="1"/>
  <c r="G44" i="11" s="1"/>
  <c r="D44" i="11" s="1"/>
  <c r="DE44" i="9"/>
  <c r="M44" i="14"/>
  <c r="B44" i="14" s="1"/>
  <c r="F44" i="11" s="1"/>
  <c r="C44" i="11" s="1"/>
  <c r="V22" i="15"/>
  <c r="G22" i="11" s="1"/>
  <c r="D22" i="11" s="1"/>
  <c r="L34" i="14"/>
  <c r="D34" i="14" s="1"/>
  <c r="B34" i="14" s="1"/>
  <c r="F34" i="11" s="1"/>
  <c r="C34" i="11" s="1"/>
  <c r="B34" i="11" s="1"/>
  <c r="D25" i="14"/>
  <c r="G43" i="6"/>
  <c r="H43" i="6" s="1"/>
  <c r="F43" i="6"/>
  <c r="T37" i="10"/>
  <c r="I40" i="7" s="1"/>
  <c r="CY37" i="9"/>
  <c r="W52" i="6"/>
  <c r="X52" i="6"/>
  <c r="Y52" i="6" s="1"/>
  <c r="Z52" i="6" s="1"/>
  <c r="C53" i="14"/>
  <c r="H53" i="11" s="1"/>
  <c r="E53" i="11" s="1"/>
  <c r="P68" i="7"/>
  <c r="M69" i="6"/>
  <c r="N69" i="6" s="1"/>
  <c r="M68" i="3" s="1"/>
  <c r="P69" i="14"/>
  <c r="M69" i="14" s="1"/>
  <c r="DB69" i="9"/>
  <c r="L72" i="7"/>
  <c r="P43" i="14"/>
  <c r="M43" i="14" s="1"/>
  <c r="DB43" i="9"/>
  <c r="M55" i="7"/>
  <c r="P55" i="14"/>
  <c r="M55" i="14" s="1"/>
  <c r="DB55" i="9"/>
  <c r="O60" i="6"/>
  <c r="P60" i="6"/>
  <c r="Q60" i="6" s="1"/>
  <c r="R60" i="6" s="1"/>
  <c r="T60" i="6"/>
  <c r="U60" i="6" s="1"/>
  <c r="V60" i="6" s="1"/>
  <c r="V60" i="10"/>
  <c r="Y63" i="8"/>
  <c r="Z63" i="8" s="1"/>
  <c r="L61" i="14"/>
  <c r="D61" i="14" s="1"/>
  <c r="M67" i="7"/>
  <c r="W78" i="6"/>
  <c r="X78" i="6"/>
  <c r="Y78" i="6" s="1"/>
  <c r="AN80" i="8"/>
  <c r="T79" i="3" s="1"/>
  <c r="R79" i="3" s="1"/>
  <c r="K77" i="6"/>
  <c r="L77" i="6" s="1"/>
  <c r="J77" i="6"/>
  <c r="AG84" i="14"/>
  <c r="AB84" i="14" s="1"/>
  <c r="Z84" i="14" s="1"/>
  <c r="S84" i="14" s="1"/>
  <c r="V77" i="3" a="1"/>
  <c r="V77" i="3" s="1"/>
  <c r="U67" i="4" s="1"/>
  <c r="U77" i="3"/>
  <c r="V85" i="3" a="1"/>
  <c r="V85" i="3" s="1"/>
  <c r="U54" i="5" s="1"/>
  <c r="U85" i="3"/>
  <c r="S83" i="10"/>
  <c r="H86" i="7" s="1"/>
  <c r="CY83" i="9"/>
  <c r="W86" i="6"/>
  <c r="X86" i="6"/>
  <c r="Y86" i="6" s="1"/>
  <c r="Z86" i="6" s="1"/>
  <c r="S68" i="10"/>
  <c r="H71" i="7" s="1"/>
  <c r="CY68" i="9"/>
  <c r="K73" i="7"/>
  <c r="P72" i="3" s="1"/>
  <c r="N73" i="7"/>
  <c r="Q73" i="7" s="1"/>
  <c r="M83" i="14"/>
  <c r="B83" i="14" s="1"/>
  <c r="F83" i="11" s="1"/>
  <c r="C83" i="11" s="1"/>
  <c r="AN88" i="8"/>
  <c r="T87" i="3" s="1"/>
  <c r="R87" i="3" s="1"/>
  <c r="W85" i="6"/>
  <c r="X85" i="6"/>
  <c r="Y85" i="6" s="1"/>
  <c r="Z85" i="6" s="1"/>
  <c r="I87" i="15"/>
  <c r="V87" i="15" s="1"/>
  <c r="G87" i="11" s="1"/>
  <c r="D87" i="11" s="1"/>
  <c r="DE87" i="9"/>
  <c r="G91" i="6"/>
  <c r="H91" i="6" s="1"/>
  <c r="F91" i="6"/>
  <c r="K92" i="7"/>
  <c r="P91" i="3" s="1"/>
  <c r="N92" i="7"/>
  <c r="Q92" i="7" s="1"/>
  <c r="P57" i="5" s="1"/>
  <c r="AL97" i="8"/>
  <c r="AB100" i="14"/>
  <c r="Z100" i="14" s="1"/>
  <c r="S100" i="14" s="1"/>
  <c r="AN106" i="8"/>
  <c r="T105" i="3" s="1"/>
  <c r="R105" i="3" s="1"/>
  <c r="S78" i="10"/>
  <c r="H81" i="7" s="1"/>
  <c r="CY78" i="9"/>
  <c r="I86" i="15"/>
  <c r="V86" i="15" s="1"/>
  <c r="G86" i="11" s="1"/>
  <c r="D86" i="11" s="1"/>
  <c r="DE86" i="9"/>
  <c r="G90" i="6"/>
  <c r="H90" i="6" s="1"/>
  <c r="F90" i="6"/>
  <c r="Z90" i="14"/>
  <c r="S90" i="14" s="1"/>
  <c r="AM94" i="8"/>
  <c r="AE94" i="8"/>
  <c r="AA105" i="6"/>
  <c r="M106" i="6"/>
  <c r="O94" i="6"/>
  <c r="P94" i="6"/>
  <c r="Q94" i="6" s="1"/>
  <c r="T94" i="6"/>
  <c r="U94" i="6" s="1"/>
  <c r="V94" i="6" s="1"/>
  <c r="AA94" i="6" s="1"/>
  <c r="P101" i="6"/>
  <c r="Q101" i="6" s="1"/>
  <c r="R101" i="6" s="1"/>
  <c r="AB101" i="6" s="1"/>
  <c r="W109" i="6"/>
  <c r="X109" i="6"/>
  <c r="Y109" i="6" s="1"/>
  <c r="Z107" i="14"/>
  <c r="S107" i="14" s="1"/>
  <c r="V117" i="10"/>
  <c r="Y120" i="8"/>
  <c r="Z120" i="8" s="1"/>
  <c r="AE120" i="8"/>
  <c r="AM120" i="8" s="1"/>
  <c r="AB93" i="14"/>
  <c r="Z93" i="14" s="1"/>
  <c r="S93" i="14" s="1"/>
  <c r="P106" i="14"/>
  <c r="M106" i="14" s="1"/>
  <c r="DB106" i="9"/>
  <c r="M108" i="14"/>
  <c r="B108" i="14" s="1"/>
  <c r="F108" i="11" s="1"/>
  <c r="C108" i="11" s="1"/>
  <c r="P110" i="14"/>
  <c r="M110" i="14" s="1"/>
  <c r="DB110" i="9"/>
  <c r="W120" i="6"/>
  <c r="X120" i="6"/>
  <c r="Y120" i="6" s="1"/>
  <c r="Z120" i="6" s="1"/>
  <c r="W99" i="6"/>
  <c r="X99" i="6"/>
  <c r="Y99" i="6" s="1"/>
  <c r="Z99" i="6" s="1"/>
  <c r="O103" i="6"/>
  <c r="P103" i="6"/>
  <c r="Q103" i="6" s="1"/>
  <c r="R103" i="6" s="1"/>
  <c r="T103" i="6"/>
  <c r="U103" i="6" s="1"/>
  <c r="V103" i="6" s="1"/>
  <c r="I111" i="6"/>
  <c r="N111" i="6" s="1"/>
  <c r="W106" i="6"/>
  <c r="X106" i="6"/>
  <c r="Y106" i="6" s="1"/>
  <c r="Z106" i="6" s="1"/>
  <c r="Z115" i="6"/>
  <c r="W122" i="6"/>
  <c r="X122" i="6"/>
  <c r="Y122" i="6" s="1"/>
  <c r="AG128" i="14"/>
  <c r="AB128" i="14" s="1"/>
  <c r="Z128" i="14" s="1"/>
  <c r="S128" i="14" s="1"/>
  <c r="K131" i="6"/>
  <c r="L131" i="6" s="1"/>
  <c r="J131" i="6"/>
  <c r="P115" i="14"/>
  <c r="M115" i="14" s="1"/>
  <c r="DB115" i="9"/>
  <c r="V118" i="15"/>
  <c r="G118" i="11" s="1"/>
  <c r="D118" i="11" s="1"/>
  <c r="V124" i="15"/>
  <c r="G124" i="11" s="1"/>
  <c r="D124" i="11" s="1"/>
  <c r="K128" i="14"/>
  <c r="L128" i="14" s="1"/>
  <c r="D128" i="14" s="1"/>
  <c r="Z125" i="6"/>
  <c r="AA125" i="6" s="1"/>
  <c r="AB125" i="6" s="1"/>
  <c r="S126" i="10"/>
  <c r="H129" i="7" s="1"/>
  <c r="CY126" i="9"/>
  <c r="AB127" i="14"/>
  <c r="Z127" i="14" s="1"/>
  <c r="AL132" i="8"/>
  <c r="AG125" i="14"/>
  <c r="AB125" i="14" s="1"/>
  <c r="Z125" i="14" s="1"/>
  <c r="AG129" i="14"/>
  <c r="AB129" i="14" s="1"/>
  <c r="Z129" i="14" s="1"/>
  <c r="S135" i="10"/>
  <c r="H138" i="7" s="1"/>
  <c r="CY135" i="9"/>
  <c r="G139" i="14"/>
  <c r="AL140" i="8"/>
  <c r="V137" i="10"/>
  <c r="Y140" i="8"/>
  <c r="Z140" i="8" s="1"/>
  <c r="P142" i="7"/>
  <c r="L140" i="14"/>
  <c r="S136" i="10"/>
  <c r="H139" i="7" s="1"/>
  <c r="CY136" i="9"/>
  <c r="G140" i="6"/>
  <c r="H140" i="6" s="1"/>
  <c r="F140" i="6"/>
  <c r="AN141" i="8"/>
  <c r="T140" i="3" s="1"/>
  <c r="R140" i="3" s="1"/>
  <c r="P133" i="14"/>
  <c r="M133" i="14" s="1"/>
  <c r="DB133" i="9"/>
  <c r="L136" i="7"/>
  <c r="AB135" i="14"/>
  <c r="Z135" i="14" s="1"/>
  <c r="S135" i="14" s="1"/>
  <c r="O140" i="7"/>
  <c r="K140" i="14"/>
  <c r="L127" i="14"/>
  <c r="D127" i="14" s="1"/>
  <c r="V141" i="15"/>
  <c r="G141" i="11" s="1"/>
  <c r="D141" i="11" s="1"/>
  <c r="AG134" i="14"/>
  <c r="AB134" i="14" s="1"/>
  <c r="Z134" i="14" s="1"/>
  <c r="S137" i="10"/>
  <c r="H140" i="7" s="1"/>
  <c r="CY137" i="9"/>
  <c r="L142" i="7"/>
  <c r="V141" i="10"/>
  <c r="Y144" i="8"/>
  <c r="Z144" i="8" s="1"/>
  <c r="AL142" i="8"/>
  <c r="G140" i="14"/>
  <c r="AE144" i="8"/>
  <c r="AM144" i="8" s="1"/>
  <c r="R11" i="4"/>
  <c r="C11" i="4"/>
  <c r="R15" i="4"/>
  <c r="C15" i="4"/>
  <c r="R19" i="4"/>
  <c r="C19" i="4"/>
  <c r="R23" i="4"/>
  <c r="C23" i="4"/>
  <c r="R27" i="4"/>
  <c r="P27" i="4"/>
  <c r="C27" i="4"/>
  <c r="C31" i="4"/>
  <c r="R35" i="4"/>
  <c r="C35" i="4"/>
  <c r="R39" i="4"/>
  <c r="C39" i="4"/>
  <c r="R43" i="4"/>
  <c r="C43" i="4"/>
  <c r="R47" i="4"/>
  <c r="C47" i="4"/>
  <c r="R51" i="4"/>
  <c r="C51" i="4"/>
  <c r="R55" i="4"/>
  <c r="C55" i="4"/>
  <c r="R59" i="4"/>
  <c r="P59" i="4"/>
  <c r="C59" i="4"/>
  <c r="R63" i="4"/>
  <c r="P63" i="4"/>
  <c r="C63" i="4"/>
  <c r="R67" i="4"/>
  <c r="C67" i="4"/>
  <c r="R71" i="4"/>
  <c r="C71" i="4"/>
  <c r="R75" i="4"/>
  <c r="C75" i="4"/>
  <c r="R79" i="4"/>
  <c r="C79" i="4"/>
  <c r="R83" i="4"/>
  <c r="C83" i="4"/>
  <c r="C87" i="4"/>
  <c r="R91" i="4"/>
  <c r="P91" i="4"/>
  <c r="C91" i="4"/>
  <c r="R95" i="4"/>
  <c r="C95" i="4"/>
  <c r="R99" i="4"/>
  <c r="C99" i="4"/>
  <c r="R103" i="4"/>
  <c r="C103" i="4"/>
  <c r="R107" i="4"/>
  <c r="C107" i="4"/>
  <c r="R111" i="4"/>
  <c r="C111" i="4"/>
  <c r="R115" i="4"/>
  <c r="P115" i="4"/>
  <c r="C115" i="4"/>
  <c r="R119" i="4"/>
  <c r="C119" i="4"/>
  <c r="R123" i="4"/>
  <c r="C123" i="4"/>
  <c r="R127" i="4"/>
  <c r="C127" i="4"/>
  <c r="L10" i="7"/>
  <c r="P13" i="7"/>
  <c r="W10" i="6"/>
  <c r="X10" i="6"/>
  <c r="Y10" i="6" s="1"/>
  <c r="Z10" i="6" s="1"/>
  <c r="W13" i="6"/>
  <c r="X13" i="6"/>
  <c r="Y13" i="6" s="1"/>
  <c r="Z13" i="6" s="1"/>
  <c r="O12" i="6"/>
  <c r="T12" i="6"/>
  <c r="U12" i="6" s="1"/>
  <c r="V12" i="6" s="1"/>
  <c r="AA12" i="6" s="1"/>
  <c r="P12" i="6"/>
  <c r="Q12" i="6" s="1"/>
  <c r="M28" i="6"/>
  <c r="N28" i="6" s="1"/>
  <c r="M27" i="3" s="1"/>
  <c r="X71" i="8"/>
  <c r="S70" i="3" s="1"/>
  <c r="O11" i="6"/>
  <c r="T11" i="6"/>
  <c r="U11" i="6" s="1"/>
  <c r="V11" i="6" s="1"/>
  <c r="P11" i="6"/>
  <c r="Q11" i="6" s="1"/>
  <c r="V9" i="10"/>
  <c r="Y12" i="8"/>
  <c r="Z12" i="8" s="1"/>
  <c r="AN12" i="8" s="1"/>
  <c r="T11" i="3" s="1"/>
  <c r="O15" i="7"/>
  <c r="M15" i="7"/>
  <c r="S12" i="10"/>
  <c r="H15" i="7" s="1"/>
  <c r="CY12" i="9"/>
  <c r="AB14" i="14"/>
  <c r="Z14" i="14" s="1"/>
  <c r="S14" i="14" s="1"/>
  <c r="AE16" i="8"/>
  <c r="AM16" i="8" s="1"/>
  <c r="C34" i="14"/>
  <c r="H34" i="11" s="1"/>
  <c r="E34" i="11" s="1"/>
  <c r="W14" i="6"/>
  <c r="X14" i="6"/>
  <c r="Y14" i="6" s="1"/>
  <c r="Z14" i="6" s="1"/>
  <c r="AB15" i="14"/>
  <c r="Z15" i="14" s="1"/>
  <c r="S15" i="14" s="1"/>
  <c r="P28" i="14"/>
  <c r="M28" i="14" s="1"/>
  <c r="DB28" i="9"/>
  <c r="M30" i="14"/>
  <c r="V32" i="10"/>
  <c r="Y35" i="8"/>
  <c r="Z35" i="8" s="1"/>
  <c r="AN35" i="8" s="1"/>
  <c r="T34" i="3" s="1"/>
  <c r="R34" i="3" s="1"/>
  <c r="AG33" i="14"/>
  <c r="K37" i="7"/>
  <c r="P36" i="3" s="1"/>
  <c r="N37" i="7"/>
  <c r="Q37" i="7" s="1"/>
  <c r="P30" i="4" s="1"/>
  <c r="V37" i="3" a="1"/>
  <c r="V37" i="3" s="1"/>
  <c r="U31" i="4" s="1"/>
  <c r="U37" i="3"/>
  <c r="W39" i="6"/>
  <c r="X39" i="6"/>
  <c r="Y39" i="6" s="1"/>
  <c r="Z39" i="6" s="1"/>
  <c r="V48" i="10"/>
  <c r="Y51" i="8"/>
  <c r="Z51" i="8" s="1"/>
  <c r="AN51" i="8" s="1"/>
  <c r="T50" i="3" s="1"/>
  <c r="R50" i="3" s="1"/>
  <c r="N22" i="6"/>
  <c r="M21" i="3" s="1"/>
  <c r="V30" i="15"/>
  <c r="G30" i="11" s="1"/>
  <c r="D30" i="11" s="1"/>
  <c r="W33" i="6"/>
  <c r="X33" i="6"/>
  <c r="Y33" i="6" s="1"/>
  <c r="Z33" i="6" s="1"/>
  <c r="AN30" i="14"/>
  <c r="M41" i="7"/>
  <c r="L39" i="14"/>
  <c r="V39" i="15"/>
  <c r="G39" i="11" s="1"/>
  <c r="D39" i="11" s="1"/>
  <c r="L43" i="7"/>
  <c r="L37" i="14"/>
  <c r="D37" i="14" s="1"/>
  <c r="B37" i="14" s="1"/>
  <c r="F37" i="11" s="1"/>
  <c r="C37" i="11" s="1"/>
  <c r="B37" i="11" s="1"/>
  <c r="C37" i="14"/>
  <c r="H37" i="11" s="1"/>
  <c r="E37" i="11" s="1"/>
  <c r="I42" i="15"/>
  <c r="V42" i="15" s="1"/>
  <c r="G42" i="11" s="1"/>
  <c r="D42" i="11" s="1"/>
  <c r="DE42" i="9"/>
  <c r="G46" i="6"/>
  <c r="H46" i="6" s="1"/>
  <c r="I46" i="6" s="1"/>
  <c r="F46" i="6"/>
  <c r="I48" i="6"/>
  <c r="O48" i="6"/>
  <c r="P48" i="6"/>
  <c r="Q48" i="6" s="1"/>
  <c r="R48" i="6" s="1"/>
  <c r="T48" i="6"/>
  <c r="U48" i="6" s="1"/>
  <c r="V48" i="6" s="1"/>
  <c r="P50" i="14"/>
  <c r="M50" i="14" s="1"/>
  <c r="DB50" i="9"/>
  <c r="Q54" i="8"/>
  <c r="R54" i="8" s="1"/>
  <c r="X54" i="8" s="1"/>
  <c r="Q55" i="8"/>
  <c r="R55" i="8" s="1"/>
  <c r="X55" i="8" s="1"/>
  <c r="S54" i="3" s="1"/>
  <c r="Q56" i="8"/>
  <c r="R56" i="8" s="1"/>
  <c r="X56" i="8" s="1"/>
  <c r="M52" i="14"/>
  <c r="K57" i="6"/>
  <c r="L57" i="6" s="1"/>
  <c r="M57" i="6" s="1"/>
  <c r="N57" i="6" s="1"/>
  <c r="J57" i="6"/>
  <c r="AN69" i="14"/>
  <c r="O59" i="7"/>
  <c r="V51" i="15"/>
  <c r="G51" i="11" s="1"/>
  <c r="D51" i="11" s="1"/>
  <c r="AL58" i="8"/>
  <c r="P56" i="14"/>
  <c r="M56" i="14" s="1"/>
  <c r="DB56" i="9"/>
  <c r="AM64" i="8"/>
  <c r="AE64" i="8"/>
  <c r="P61" i="14"/>
  <c r="M61" i="14" s="1"/>
  <c r="DB61" i="9"/>
  <c r="I61" i="15"/>
  <c r="V61" i="15" s="1"/>
  <c r="G61" i="11" s="1"/>
  <c r="D61" i="11" s="1"/>
  <c r="DE61" i="9"/>
  <c r="S65" i="10"/>
  <c r="H68" i="7" s="1"/>
  <c r="CY65" i="9"/>
  <c r="B41" i="14"/>
  <c r="F41" i="11" s="1"/>
  <c r="C41" i="11" s="1"/>
  <c r="B41" i="11" s="1"/>
  <c r="K46" i="6"/>
  <c r="L46" i="6" s="1"/>
  <c r="J46" i="6"/>
  <c r="G51" i="14"/>
  <c r="D51" i="14" s="1"/>
  <c r="S51" i="10"/>
  <c r="H54" i="7" s="1"/>
  <c r="CY51" i="9"/>
  <c r="G55" i="6"/>
  <c r="H55" i="6" s="1"/>
  <c r="I55" i="6" s="1"/>
  <c r="F55" i="6"/>
  <c r="L54" i="14"/>
  <c r="D54" i="14" s="1"/>
  <c r="L58" i="7"/>
  <c r="C59" i="14"/>
  <c r="H59" i="11" s="1"/>
  <c r="E59" i="11" s="1"/>
  <c r="M63" i="7"/>
  <c r="AN61" i="14"/>
  <c r="AB61" i="14" s="1"/>
  <c r="Z61" i="14" s="1"/>
  <c r="S61" i="14" s="1"/>
  <c r="I63" i="15"/>
  <c r="V63" i="15" s="1"/>
  <c r="G63" i="11" s="1"/>
  <c r="D63" i="11" s="1"/>
  <c r="DE63" i="9"/>
  <c r="P63" i="14"/>
  <c r="M63" i="14" s="1"/>
  <c r="DB63" i="9"/>
  <c r="V66" i="15"/>
  <c r="G66" i="11" s="1"/>
  <c r="D66" i="11" s="1"/>
  <c r="AG67" i="14"/>
  <c r="AB67" i="14" s="1"/>
  <c r="Z67" i="14" s="1"/>
  <c r="S67" i="14" s="1"/>
  <c r="AH71" i="8"/>
  <c r="G75" i="14"/>
  <c r="M84" i="6"/>
  <c r="N84" i="6" s="1"/>
  <c r="M83" i="3" s="1"/>
  <c r="AL76" i="8"/>
  <c r="AM76" i="8" s="1"/>
  <c r="S74" i="10"/>
  <c r="H77" i="7" s="1"/>
  <c r="CY74" i="9"/>
  <c r="P74" i="14"/>
  <c r="M74" i="14" s="1"/>
  <c r="DB74" i="9"/>
  <c r="AJ79" i="14"/>
  <c r="AB79" i="14" s="1"/>
  <c r="L85" i="7"/>
  <c r="M84" i="14"/>
  <c r="C84" i="14" s="1"/>
  <c r="H84" i="11" s="1"/>
  <c r="E84" i="11" s="1"/>
  <c r="G87" i="6"/>
  <c r="H87" i="6" s="1"/>
  <c r="F87" i="6"/>
  <c r="AN64" i="14"/>
  <c r="AB64" i="14" s="1"/>
  <c r="Z64" i="14" s="1"/>
  <c r="S64" i="14" s="1"/>
  <c r="M78" i="7"/>
  <c r="CY75" i="9"/>
  <c r="V59" i="15"/>
  <c r="G59" i="11" s="1"/>
  <c r="D59" i="11" s="1"/>
  <c r="D59" i="14"/>
  <c r="P78" i="7"/>
  <c r="AL78" i="8"/>
  <c r="AM78" i="8" s="1"/>
  <c r="O79" i="6"/>
  <c r="P79" i="6"/>
  <c r="Q79" i="6" s="1"/>
  <c r="T79" i="6"/>
  <c r="U79" i="6" s="1"/>
  <c r="V79" i="6" s="1"/>
  <c r="AA79" i="6" s="1"/>
  <c r="I89" i="6"/>
  <c r="K90" i="6"/>
  <c r="L90" i="6" s="1"/>
  <c r="M90" i="6" s="1"/>
  <c r="J90" i="6"/>
  <c r="W93" i="6"/>
  <c r="X93" i="6"/>
  <c r="Y93" i="6" s="1"/>
  <c r="Z93" i="6" s="1"/>
  <c r="AM95" i="8"/>
  <c r="AE95" i="8"/>
  <c r="V101" i="3" a="1"/>
  <c r="V101" i="3" s="1"/>
  <c r="U90" i="4" s="1"/>
  <c r="U101" i="3"/>
  <c r="K81" i="6"/>
  <c r="L81" i="6" s="1"/>
  <c r="J81" i="6"/>
  <c r="W84" i="6"/>
  <c r="X84" i="6"/>
  <c r="Y84" i="6" s="1"/>
  <c r="Z84" i="6" s="1"/>
  <c r="G86" i="14"/>
  <c r="C86" i="14"/>
  <c r="H86" i="11" s="1"/>
  <c r="E86" i="11" s="1"/>
  <c r="S92" i="10"/>
  <c r="H95" i="7" s="1"/>
  <c r="CY92" i="9"/>
  <c r="S95" i="10"/>
  <c r="H98" i="7" s="1"/>
  <c r="CY95" i="9"/>
  <c r="CY100" i="9"/>
  <c r="S88" i="10"/>
  <c r="H91" i="7" s="1"/>
  <c r="CY88" i="9"/>
  <c r="K91" i="14"/>
  <c r="L91" i="14" s="1"/>
  <c r="D91" i="14" s="1"/>
  <c r="C104" i="14"/>
  <c r="H104" i="11" s="1"/>
  <c r="E104" i="11" s="1"/>
  <c r="S111" i="10"/>
  <c r="H114" i="7" s="1"/>
  <c r="CY111" i="9"/>
  <c r="D113" i="14"/>
  <c r="I117" i="15"/>
  <c r="V117" i="15" s="1"/>
  <c r="G117" i="11" s="1"/>
  <c r="D117" i="11" s="1"/>
  <c r="DE117" i="9"/>
  <c r="M117" i="14"/>
  <c r="C117" i="14" s="1"/>
  <c r="H117" i="11" s="1"/>
  <c r="E117" i="11" s="1"/>
  <c r="M96" i="14"/>
  <c r="B96" i="14" s="1"/>
  <c r="F96" i="11" s="1"/>
  <c r="C96" i="11" s="1"/>
  <c r="M100" i="14"/>
  <c r="C100" i="14" s="1"/>
  <c r="H100" i="11" s="1"/>
  <c r="E100" i="11" s="1"/>
  <c r="T101" i="10"/>
  <c r="I104" i="7" s="1"/>
  <c r="CY101" i="9"/>
  <c r="T105" i="10"/>
  <c r="I108" i="7" s="1"/>
  <c r="CY105" i="9"/>
  <c r="Z106" i="14"/>
  <c r="S106" i="14" s="1"/>
  <c r="AE110" i="8"/>
  <c r="AM110" i="8" s="1"/>
  <c r="V110" i="10"/>
  <c r="Y113" i="8"/>
  <c r="Z113" i="8" s="1"/>
  <c r="AE114" i="8"/>
  <c r="AM114" i="8" s="1"/>
  <c r="L115" i="7"/>
  <c r="O120" i="7"/>
  <c r="AN96" i="14"/>
  <c r="AB96" i="14" s="1"/>
  <c r="Z96" i="14" s="1"/>
  <c r="S96" i="14" s="1"/>
  <c r="P128" i="14"/>
  <c r="M128" i="14" s="1"/>
  <c r="DB128" i="9"/>
  <c r="L131" i="7"/>
  <c r="K118" i="6"/>
  <c r="L118" i="6" s="1"/>
  <c r="J118" i="6"/>
  <c r="W121" i="6"/>
  <c r="X121" i="6"/>
  <c r="Y121" i="6" s="1"/>
  <c r="Z121" i="6" s="1"/>
  <c r="K128" i="7"/>
  <c r="P127" i="3" s="1"/>
  <c r="N128" i="7"/>
  <c r="Q128" i="7" s="1"/>
  <c r="I129" i="6"/>
  <c r="V122" i="10"/>
  <c r="Y125" i="8"/>
  <c r="Z125" i="8" s="1"/>
  <c r="S124" i="10"/>
  <c r="H127" i="7" s="1"/>
  <c r="CY124" i="9"/>
  <c r="V126" i="10"/>
  <c r="Y129" i="8"/>
  <c r="Z129" i="8" s="1"/>
  <c r="AN129" i="8" s="1"/>
  <c r="T128" i="3" s="1"/>
  <c r="R128" i="3" s="1"/>
  <c r="V130" i="10"/>
  <c r="Y133" i="8"/>
  <c r="Z133" i="8" s="1"/>
  <c r="AN133" i="8" s="1"/>
  <c r="T132" i="3" s="1"/>
  <c r="R132" i="3" s="1"/>
  <c r="D138" i="14"/>
  <c r="V135" i="15"/>
  <c r="G135" i="11" s="1"/>
  <c r="D135" i="11" s="1"/>
  <c r="O142" i="6"/>
  <c r="P142" i="6"/>
  <c r="Q142" i="6" s="1"/>
  <c r="R142" i="6" s="1"/>
  <c r="T142" i="6"/>
  <c r="U142" i="6" s="1"/>
  <c r="V142" i="6" s="1"/>
  <c r="L132" i="14"/>
  <c r="L131" i="14"/>
  <c r="D131" i="14" s="1"/>
  <c r="B131" i="14" s="1"/>
  <c r="F131" i="11" s="1"/>
  <c r="C131" i="11" s="1"/>
  <c r="T131" i="10"/>
  <c r="I134" i="7" s="1"/>
  <c r="CY131" i="9"/>
  <c r="G132" i="14"/>
  <c r="O129" i="6"/>
  <c r="T129" i="6"/>
  <c r="U129" i="6" s="1"/>
  <c r="V129" i="6" s="1"/>
  <c r="AA129" i="6" s="1"/>
  <c r="P129" i="6"/>
  <c r="Q129" i="6" s="1"/>
  <c r="R129" i="6" s="1"/>
  <c r="AB129" i="6" s="1"/>
  <c r="N128" i="3" s="1"/>
  <c r="K132" i="7"/>
  <c r="P131" i="3" s="1"/>
  <c r="N132" i="7"/>
  <c r="Q132" i="7" s="1"/>
  <c r="P118" i="4" s="1"/>
  <c r="R8" i="4"/>
  <c r="R12" i="4"/>
  <c r="P12" i="4"/>
  <c r="R16" i="4"/>
  <c r="R20" i="4"/>
  <c r="P20" i="4"/>
  <c r="R24" i="4"/>
  <c r="P24" i="4"/>
  <c r="R28" i="4"/>
  <c r="P28" i="4"/>
  <c r="R32" i="4"/>
  <c r="R36" i="4"/>
  <c r="R40" i="4"/>
  <c r="R44" i="4"/>
  <c r="R52" i="4"/>
  <c r="R56" i="4"/>
  <c r="P56" i="4"/>
  <c r="R60" i="4"/>
  <c r="R64" i="4"/>
  <c r="R68" i="4"/>
  <c r="R72" i="4"/>
  <c r="P72" i="4"/>
  <c r="R76" i="4"/>
  <c r="P76" i="4"/>
  <c r="R80" i="4"/>
  <c r="P80" i="4"/>
  <c r="R84" i="4"/>
  <c r="R88" i="4"/>
  <c r="R92" i="4"/>
  <c r="R96" i="4"/>
  <c r="R100" i="4"/>
  <c r="R104" i="4"/>
  <c r="P104" i="4"/>
  <c r="R108" i="4"/>
  <c r="P108" i="4"/>
  <c r="R112" i="4"/>
  <c r="R116" i="4"/>
  <c r="R124" i="4"/>
  <c r="R128" i="4"/>
  <c r="C12" i="5"/>
  <c r="C20" i="5"/>
  <c r="O20" i="5"/>
  <c r="C28" i="5"/>
  <c r="C36" i="5"/>
  <c r="C44" i="5"/>
  <c r="C52" i="5"/>
  <c r="O52" i="5"/>
  <c r="C60" i="5"/>
  <c r="C68" i="5"/>
  <c r="C76" i="5"/>
  <c r="C84" i="5"/>
  <c r="C92" i="5"/>
  <c r="K9" i="7"/>
  <c r="O8" i="4" s="1"/>
  <c r="N9" i="7"/>
  <c r="Q9" i="7" s="1"/>
  <c r="S11" i="5"/>
  <c r="Q11" i="5" s="1"/>
  <c r="S27" i="5"/>
  <c r="Q27" i="5" s="1"/>
  <c r="S35" i="5"/>
  <c r="Q35" i="5" s="1"/>
  <c r="S75" i="5"/>
  <c r="Q75" i="5" s="1"/>
  <c r="S83" i="5"/>
  <c r="Q83" i="5" s="1"/>
  <c r="V3" i="10"/>
  <c r="Y6" i="8"/>
  <c r="Z6" i="8" s="1"/>
  <c r="M10" i="7"/>
  <c r="C10" i="5"/>
  <c r="C18" i="5"/>
  <c r="C26" i="5"/>
  <c r="C34" i="5"/>
  <c r="C42" i="5"/>
  <c r="C50" i="5"/>
  <c r="C58" i="5"/>
  <c r="C66" i="5"/>
  <c r="C74" i="5"/>
  <c r="C82" i="5"/>
  <c r="C90" i="5"/>
  <c r="L3" i="14"/>
  <c r="D3" i="14" s="1"/>
  <c r="S21" i="5"/>
  <c r="L21" i="5"/>
  <c r="S45" i="5"/>
  <c r="Q45" i="5" s="1"/>
  <c r="L45" i="5"/>
  <c r="S53" i="5"/>
  <c r="L53" i="5"/>
  <c r="S61" i="5"/>
  <c r="Q61" i="5" s="1"/>
  <c r="L61" i="5"/>
  <c r="W8" i="8"/>
  <c r="AJ16" i="14"/>
  <c r="AB16" i="14" s="1"/>
  <c r="Z16" i="14" s="1"/>
  <c r="W12" i="6"/>
  <c r="X12" i="6"/>
  <c r="Y12" i="6" s="1"/>
  <c r="Z12" i="6" s="1"/>
  <c r="AN18" i="8"/>
  <c r="T17" i="3" s="1"/>
  <c r="R17" i="3" s="1"/>
  <c r="X72" i="8"/>
  <c r="S71" i="3" s="1"/>
  <c r="V4" i="15"/>
  <c r="G4" i="11" s="1"/>
  <c r="D4" i="11" s="1"/>
  <c r="W7" i="6"/>
  <c r="X7" i="6"/>
  <c r="Y7" i="6" s="1"/>
  <c r="Z7" i="6" s="1"/>
  <c r="AG9" i="14"/>
  <c r="AB9" i="14" s="1"/>
  <c r="Z9" i="14" s="1"/>
  <c r="S9" i="14" s="1"/>
  <c r="G17" i="6"/>
  <c r="H17" i="6" s="1"/>
  <c r="F17" i="6"/>
  <c r="I18" i="6"/>
  <c r="N18" i="6" s="1"/>
  <c r="M17" i="3" s="1"/>
  <c r="G16" i="6"/>
  <c r="H16" i="6" s="1"/>
  <c r="F16" i="6"/>
  <c r="V13" i="10"/>
  <c r="Y16" i="8"/>
  <c r="Z16" i="8" s="1"/>
  <c r="AE23" i="8"/>
  <c r="AM23" i="8" s="1"/>
  <c r="Z20" i="14"/>
  <c r="S20" i="14" s="1"/>
  <c r="AG24" i="14"/>
  <c r="V24" i="10"/>
  <c r="Y27" i="8"/>
  <c r="Z27" i="8" s="1"/>
  <c r="AL35" i="8"/>
  <c r="L39" i="7"/>
  <c r="K42" i="6"/>
  <c r="L42" i="6" s="1"/>
  <c r="J42" i="6"/>
  <c r="G42" i="6"/>
  <c r="H42" i="6" s="1"/>
  <c r="F42" i="6"/>
  <c r="G17" i="14"/>
  <c r="G21" i="14"/>
  <c r="N26" i="6"/>
  <c r="M25" i="3" s="1"/>
  <c r="G25" i="14"/>
  <c r="N30" i="6"/>
  <c r="G28" i="14"/>
  <c r="D28" i="14" s="1"/>
  <c r="K33" i="6"/>
  <c r="L33" i="6" s="1"/>
  <c r="M33" i="6" s="1"/>
  <c r="N33" i="6" s="1"/>
  <c r="M32" i="3" s="1"/>
  <c r="CY30" i="9"/>
  <c r="L31" i="14"/>
  <c r="D31" i="14" s="1"/>
  <c r="B31" i="14" s="1"/>
  <c r="F31" i="11" s="1"/>
  <c r="C31" i="11" s="1"/>
  <c r="M38" i="7"/>
  <c r="V40" i="10"/>
  <c r="Y43" i="8"/>
  <c r="Z43" i="8" s="1"/>
  <c r="AH47" i="8"/>
  <c r="AM47" i="8" s="1"/>
  <c r="G51" i="6"/>
  <c r="H51" i="6" s="1"/>
  <c r="I51" i="6" s="1"/>
  <c r="F51" i="6"/>
  <c r="P48" i="14"/>
  <c r="M48" i="14" s="1"/>
  <c r="DB48" i="9"/>
  <c r="L51" i="7"/>
  <c r="AN22" i="14"/>
  <c r="AB22" i="14" s="1"/>
  <c r="Z22" i="14" s="1"/>
  <c r="S22" i="14" s="1"/>
  <c r="CY29" i="9"/>
  <c r="P36" i="14"/>
  <c r="M36" i="14" s="1"/>
  <c r="DB36" i="9"/>
  <c r="I40" i="6"/>
  <c r="N40" i="6" s="1"/>
  <c r="L26" i="5" s="1"/>
  <c r="V17" i="15"/>
  <c r="G17" i="11" s="1"/>
  <c r="D17" i="11" s="1"/>
  <c r="AN25" i="14"/>
  <c r="AB25" i="14" s="1"/>
  <c r="Z25" i="14" s="1"/>
  <c r="C27" i="14"/>
  <c r="H27" i="11" s="1"/>
  <c r="E27" i="11" s="1"/>
  <c r="O32" i="6"/>
  <c r="P32" i="6"/>
  <c r="Q32" i="6" s="1"/>
  <c r="R32" i="6" s="1"/>
  <c r="T32" i="6"/>
  <c r="U32" i="6" s="1"/>
  <c r="V32" i="6" s="1"/>
  <c r="AA32" i="6" s="1"/>
  <c r="M39" i="7"/>
  <c r="V42" i="10"/>
  <c r="Y45" i="8"/>
  <c r="Z45" i="8" s="1"/>
  <c r="AN45" i="8" s="1"/>
  <c r="T44" i="3" s="1"/>
  <c r="R44" i="3" s="1"/>
  <c r="AG43" i="14"/>
  <c r="K53" i="6"/>
  <c r="L53" i="6" s="1"/>
  <c r="M53" i="6" s="1"/>
  <c r="N53" i="6" s="1"/>
  <c r="M52" i="3" s="1"/>
  <c r="J53" i="6"/>
  <c r="P53" i="7"/>
  <c r="V50" i="10"/>
  <c r="Y53" i="8"/>
  <c r="Z53" i="8" s="1"/>
  <c r="AN53" i="8" s="1"/>
  <c r="T52" i="3" s="1"/>
  <c r="R52" i="3" s="1"/>
  <c r="AG51" i="14"/>
  <c r="AB51" i="14" s="1"/>
  <c r="Z51" i="14" s="1"/>
  <c r="S51" i="14" s="1"/>
  <c r="P55" i="7"/>
  <c r="V53" i="15"/>
  <c r="G53" i="11" s="1"/>
  <c r="D53" i="11" s="1"/>
  <c r="AH58" i="8"/>
  <c r="AM58" i="8" s="1"/>
  <c r="K64" i="6"/>
  <c r="L64" i="6" s="1"/>
  <c r="J64" i="6"/>
  <c r="L56" i="14"/>
  <c r="D56" i="14" s="1"/>
  <c r="O46" i="7"/>
  <c r="L47" i="14"/>
  <c r="D47" i="14" s="1"/>
  <c r="K59" i="6"/>
  <c r="L59" i="6" s="1"/>
  <c r="J59" i="6"/>
  <c r="Z56" i="14"/>
  <c r="S56" i="14" s="1"/>
  <c r="I61" i="6"/>
  <c r="M73" i="6"/>
  <c r="N73" i="6" s="1"/>
  <c r="M72" i="3" s="1"/>
  <c r="O45" i="6"/>
  <c r="T45" i="6"/>
  <c r="U45" i="6" s="1"/>
  <c r="V45" i="6" s="1"/>
  <c r="AA45" i="6" s="1"/>
  <c r="P45" i="6"/>
  <c r="Q45" i="6" s="1"/>
  <c r="I47" i="15"/>
  <c r="V47" i="15" s="1"/>
  <c r="G47" i="11" s="1"/>
  <c r="D47" i="11" s="1"/>
  <c r="DE47" i="9"/>
  <c r="V50" i="15"/>
  <c r="G50" i="11" s="1"/>
  <c r="D50" i="11" s="1"/>
  <c r="W53" i="6"/>
  <c r="X53" i="6"/>
  <c r="Y53" i="6" s="1"/>
  <c r="Z53" i="6" s="1"/>
  <c r="AG52" i="14"/>
  <c r="AL59" i="8"/>
  <c r="AM59" i="8" s="1"/>
  <c r="M57" i="14"/>
  <c r="AB59" i="14"/>
  <c r="AJ60" i="14"/>
  <c r="AB60" i="14" s="1"/>
  <c r="Z60" i="14" s="1"/>
  <c r="S60" i="14" s="1"/>
  <c r="O63" i="7"/>
  <c r="K66" i="6"/>
  <c r="L66" i="6" s="1"/>
  <c r="J66" i="6"/>
  <c r="Z63" i="14"/>
  <c r="S63" i="14" s="1"/>
  <c r="AM67" i="8"/>
  <c r="AE67" i="8"/>
  <c r="K79" i="6"/>
  <c r="L79" i="6" s="1"/>
  <c r="J79" i="6"/>
  <c r="G83" i="6"/>
  <c r="H83" i="6" s="1"/>
  <c r="F83" i="6"/>
  <c r="S80" i="10"/>
  <c r="H83" i="7" s="1"/>
  <c r="CY80" i="9"/>
  <c r="W87" i="6"/>
  <c r="X87" i="6"/>
  <c r="Y87" i="6" s="1"/>
  <c r="Z87" i="6" s="1"/>
  <c r="V73" i="15"/>
  <c r="G73" i="11" s="1"/>
  <c r="D73" i="11" s="1"/>
  <c r="Z79" i="14"/>
  <c r="S79" i="14" s="1"/>
  <c r="AN84" i="8"/>
  <c r="T83" i="3" s="1"/>
  <c r="R83" i="3" s="1"/>
  <c r="V68" i="15"/>
  <c r="G68" i="11" s="1"/>
  <c r="D68" i="11" s="1"/>
  <c r="L82" i="7"/>
  <c r="AJ83" i="14"/>
  <c r="AB83" i="14" s="1"/>
  <c r="W62" i="6"/>
  <c r="X62" i="6"/>
  <c r="Y62" i="6" s="1"/>
  <c r="Z62" i="6" s="1"/>
  <c r="S64" i="10"/>
  <c r="H67" i="7" s="1"/>
  <c r="CY64" i="9"/>
  <c r="O70" i="6"/>
  <c r="T70" i="6"/>
  <c r="U70" i="6" s="1"/>
  <c r="V70" i="6" s="1"/>
  <c r="P70" i="6"/>
  <c r="Q70" i="6" s="1"/>
  <c r="R70" i="6" s="1"/>
  <c r="L67" i="14"/>
  <c r="D67" i="14" s="1"/>
  <c r="G72" i="14"/>
  <c r="D72" i="14" s="1"/>
  <c r="S72" i="10"/>
  <c r="H75" i="7" s="1"/>
  <c r="CY72" i="9"/>
  <c r="Z72" i="14"/>
  <c r="S72" i="14" s="1"/>
  <c r="G76" i="6"/>
  <c r="H76" i="6" s="1"/>
  <c r="F76" i="6"/>
  <c r="K74" i="14"/>
  <c r="L74" i="14" s="1"/>
  <c r="D74" i="14" s="1"/>
  <c r="AJ74" i="14"/>
  <c r="AB74" i="14" s="1"/>
  <c r="Z74" i="14" s="1"/>
  <c r="S74" i="14" s="1"/>
  <c r="P79" i="7"/>
  <c r="O85" i="7"/>
  <c r="L86" i="14"/>
  <c r="D86" i="14" s="1"/>
  <c r="L102" i="7"/>
  <c r="I99" i="15"/>
  <c r="V99" i="15" s="1"/>
  <c r="G99" i="11" s="1"/>
  <c r="D99" i="11" s="1"/>
  <c r="DE99" i="9"/>
  <c r="AE105" i="8"/>
  <c r="AM105" i="8" s="1"/>
  <c r="K105" i="6"/>
  <c r="L105" i="6" s="1"/>
  <c r="J105" i="6"/>
  <c r="W92" i="6"/>
  <c r="X92" i="6"/>
  <c r="Y92" i="6" s="1"/>
  <c r="Z92" i="6" s="1"/>
  <c r="I107" i="6"/>
  <c r="M91" i="14"/>
  <c r="R98" i="6"/>
  <c r="AB98" i="6" s="1"/>
  <c r="N97" i="3" s="1"/>
  <c r="C97" i="14"/>
  <c r="H97" i="11" s="1"/>
  <c r="E97" i="11" s="1"/>
  <c r="K91" i="6"/>
  <c r="L91" i="6" s="1"/>
  <c r="M91" i="6" s="1"/>
  <c r="J91" i="6"/>
  <c r="V111" i="10"/>
  <c r="Y114" i="8"/>
  <c r="Z114" i="8" s="1"/>
  <c r="O96" i="6"/>
  <c r="T96" i="6"/>
  <c r="U96" i="6" s="1"/>
  <c r="V96" i="6" s="1"/>
  <c r="AA96" i="6" s="1"/>
  <c r="P96" i="6"/>
  <c r="Q96" i="6" s="1"/>
  <c r="R96" i="6" s="1"/>
  <c r="AB96" i="6" s="1"/>
  <c r="N95" i="3" s="1"/>
  <c r="L95" i="3" s="1"/>
  <c r="L93" i="14"/>
  <c r="D93" i="14" s="1"/>
  <c r="B93" i="14" s="1"/>
  <c r="F93" i="11" s="1"/>
  <c r="C93" i="11" s="1"/>
  <c r="V97" i="15"/>
  <c r="G97" i="11" s="1"/>
  <c r="D97" i="11" s="1"/>
  <c r="L97" i="14"/>
  <c r="D97" i="14" s="1"/>
  <c r="B97" i="14" s="1"/>
  <c r="F97" i="11" s="1"/>
  <c r="C97" i="11" s="1"/>
  <c r="B97" i="11" s="1"/>
  <c r="V101" i="15"/>
  <c r="G101" i="11" s="1"/>
  <c r="D101" i="11" s="1"/>
  <c r="L101" i="14"/>
  <c r="D101" i="14" s="1"/>
  <c r="B101" i="14" s="1"/>
  <c r="F101" i="11" s="1"/>
  <c r="C101" i="11" s="1"/>
  <c r="B101" i="11" s="1"/>
  <c r="K107" i="6"/>
  <c r="L107" i="6" s="1"/>
  <c r="M107" i="6" s="1"/>
  <c r="CY104" i="9"/>
  <c r="L105" i="14"/>
  <c r="D105" i="14" s="1"/>
  <c r="B105" i="14" s="1"/>
  <c r="F105" i="11" s="1"/>
  <c r="C105" i="11" s="1"/>
  <c r="B105" i="11" s="1"/>
  <c r="AN111" i="8"/>
  <c r="T110" i="3" s="1"/>
  <c r="R110" i="3" s="1"/>
  <c r="W112" i="6"/>
  <c r="X112" i="6"/>
  <c r="Y112" i="6" s="1"/>
  <c r="Z112" i="6" s="1"/>
  <c r="AJ112" i="14"/>
  <c r="AB112" i="14" s="1"/>
  <c r="Z112" i="14" s="1"/>
  <c r="Z113" i="14"/>
  <c r="S113" i="14" s="1"/>
  <c r="P116" i="7"/>
  <c r="AL103" i="8"/>
  <c r="AM103" i="8" s="1"/>
  <c r="AN103" i="8" s="1"/>
  <c r="V104" i="15"/>
  <c r="G104" i="11" s="1"/>
  <c r="D104" i="11" s="1"/>
  <c r="L104" i="14"/>
  <c r="D104" i="14" s="1"/>
  <c r="B104" i="14" s="1"/>
  <c r="F104" i="11" s="1"/>
  <c r="C104" i="11" s="1"/>
  <c r="B104" i="11" s="1"/>
  <c r="AE113" i="8"/>
  <c r="AM113" i="8" s="1"/>
  <c r="W110" i="6"/>
  <c r="X110" i="6"/>
  <c r="Y110" i="6" s="1"/>
  <c r="Z110" i="6" s="1"/>
  <c r="O118" i="6"/>
  <c r="T118" i="6"/>
  <c r="U118" i="6" s="1"/>
  <c r="V118" i="6" s="1"/>
  <c r="AA118" i="6" s="1"/>
  <c r="P118" i="6"/>
  <c r="Q118" i="6" s="1"/>
  <c r="M131" i="7"/>
  <c r="O117" i="6"/>
  <c r="P117" i="6"/>
  <c r="Q117" i="6" s="1"/>
  <c r="R117" i="6" s="1"/>
  <c r="T117" i="6"/>
  <c r="U117" i="6" s="1"/>
  <c r="V117" i="6" s="1"/>
  <c r="S119" i="10"/>
  <c r="H122" i="7" s="1"/>
  <c r="CY119" i="9"/>
  <c r="L124" i="7"/>
  <c r="O124" i="6"/>
  <c r="T124" i="6"/>
  <c r="U124" i="6" s="1"/>
  <c r="V124" i="6" s="1"/>
  <c r="P124" i="6"/>
  <c r="Q124" i="6" s="1"/>
  <c r="R124" i="6" s="1"/>
  <c r="P118" i="7"/>
  <c r="L116" i="14"/>
  <c r="D116" i="14" s="1"/>
  <c r="V120" i="15"/>
  <c r="G120" i="11" s="1"/>
  <c r="D120" i="11" s="1"/>
  <c r="L125" i="7"/>
  <c r="I122" i="15"/>
  <c r="V122" i="15" s="1"/>
  <c r="G122" i="11" s="1"/>
  <c r="D122" i="11" s="1"/>
  <c r="DE122" i="9"/>
  <c r="M127" i="7"/>
  <c r="M128" i="6"/>
  <c r="N128" i="6" s="1"/>
  <c r="M127" i="3" s="1"/>
  <c r="G126" i="6"/>
  <c r="H126" i="6" s="1"/>
  <c r="F126" i="6"/>
  <c r="I128" i="6"/>
  <c r="O128" i="6"/>
  <c r="P128" i="6"/>
  <c r="Q128" i="6" s="1"/>
  <c r="T128" i="6"/>
  <c r="U128" i="6" s="1"/>
  <c r="V128" i="6" s="1"/>
  <c r="AA128" i="6" s="1"/>
  <c r="V129" i="15"/>
  <c r="G129" i="11" s="1"/>
  <c r="D129" i="11" s="1"/>
  <c r="I138" i="6"/>
  <c r="V134" i="15"/>
  <c r="G134" i="11" s="1"/>
  <c r="D134" i="11" s="1"/>
  <c r="AG135" i="14"/>
  <c r="AH139" i="8"/>
  <c r="AM139" i="8" s="1"/>
  <c r="L137" i="14"/>
  <c r="D137" i="14" s="1"/>
  <c r="L143" i="7"/>
  <c r="M135" i="14"/>
  <c r="W139" i="6"/>
  <c r="X139" i="6"/>
  <c r="Y139" i="6" s="1"/>
  <c r="AL143" i="8"/>
  <c r="P141" i="14"/>
  <c r="M141" i="14" s="1"/>
  <c r="DB141" i="9"/>
  <c r="W138" i="6"/>
  <c r="X138" i="6"/>
  <c r="Y138" i="6" s="1"/>
  <c r="Z138" i="6" s="1"/>
  <c r="I140" i="15"/>
  <c r="V140" i="15" s="1"/>
  <c r="G140" i="11" s="1"/>
  <c r="D140" i="11" s="1"/>
  <c r="DE140" i="9"/>
  <c r="G144" i="6"/>
  <c r="H144" i="6" s="1"/>
  <c r="F144" i="6"/>
  <c r="S134" i="14" l="1"/>
  <c r="C134" i="14"/>
  <c r="H134" i="11" s="1"/>
  <c r="E134" i="11" s="1"/>
  <c r="B133" i="14"/>
  <c r="F133" i="11" s="1"/>
  <c r="C133" i="11" s="1"/>
  <c r="C133" i="14"/>
  <c r="H133" i="11" s="1"/>
  <c r="E133" i="11" s="1"/>
  <c r="B32" i="14"/>
  <c r="F32" i="11" s="1"/>
  <c r="C32" i="11" s="1"/>
  <c r="C32" i="14"/>
  <c r="H32" i="11" s="1"/>
  <c r="E32" i="11" s="1"/>
  <c r="B47" i="14"/>
  <c r="F47" i="11" s="1"/>
  <c r="C47" i="11" s="1"/>
  <c r="C47" i="14"/>
  <c r="H47" i="11" s="1"/>
  <c r="E47" i="11" s="1"/>
  <c r="T78" i="3"/>
  <c r="R78" i="3" s="1"/>
  <c r="S68" i="4"/>
  <c r="Q68" i="4" s="1"/>
  <c r="S131" i="3"/>
  <c r="R118" i="4"/>
  <c r="T101" i="3"/>
  <c r="R101" i="3" s="1"/>
  <c r="S63" i="5"/>
  <c r="Q63" i="5" s="1"/>
  <c r="S90" i="4"/>
  <c r="Q90" i="4" s="1"/>
  <c r="M64" i="3"/>
  <c r="L56" i="4"/>
  <c r="B64" i="14"/>
  <c r="F64" i="11" s="1"/>
  <c r="C64" i="11" s="1"/>
  <c r="C64" i="14"/>
  <c r="H64" i="11" s="1"/>
  <c r="E64" i="11" s="1"/>
  <c r="B7" i="14"/>
  <c r="F7" i="11" s="1"/>
  <c r="C7" i="11" s="1"/>
  <c r="B7" i="11" s="1"/>
  <c r="C7" i="14"/>
  <c r="H7" i="11" s="1"/>
  <c r="E7" i="11" s="1"/>
  <c r="B102" i="14"/>
  <c r="F102" i="11" s="1"/>
  <c r="C102" i="11" s="1"/>
  <c r="B102" i="11" s="1"/>
  <c r="C102" i="14"/>
  <c r="H102" i="11" s="1"/>
  <c r="E102" i="11" s="1"/>
  <c r="I105" i="11"/>
  <c r="J95" i="4" s="1"/>
  <c r="K107" i="3"/>
  <c r="M107" i="3"/>
  <c r="L95" i="4"/>
  <c r="I4" i="11"/>
  <c r="K6" i="3"/>
  <c r="B111" i="14"/>
  <c r="F111" i="11" s="1"/>
  <c r="C111" i="11" s="1"/>
  <c r="C111" i="14"/>
  <c r="H111" i="11" s="1"/>
  <c r="E111" i="11" s="1"/>
  <c r="B141" i="14"/>
  <c r="F141" i="11" s="1"/>
  <c r="C141" i="11" s="1"/>
  <c r="B141" i="11" s="1"/>
  <c r="C141" i="14"/>
  <c r="H141" i="11" s="1"/>
  <c r="E141" i="11" s="1"/>
  <c r="T102" i="3"/>
  <c r="R102" i="3" s="1"/>
  <c r="S91" i="4"/>
  <c r="Q91" i="4" s="1"/>
  <c r="S64" i="5"/>
  <c r="Q64" i="5" s="1"/>
  <c r="I97" i="11"/>
  <c r="K99" i="3"/>
  <c r="S16" i="14"/>
  <c r="C16" i="14"/>
  <c r="H16" i="11" s="1"/>
  <c r="E16" i="11" s="1"/>
  <c r="B128" i="14"/>
  <c r="F128" i="11" s="1"/>
  <c r="C128" i="11" s="1"/>
  <c r="C128" i="14"/>
  <c r="H128" i="11" s="1"/>
  <c r="E128" i="11" s="1"/>
  <c r="B61" i="14"/>
  <c r="F61" i="11" s="1"/>
  <c r="C61" i="11" s="1"/>
  <c r="B61" i="11" s="1"/>
  <c r="C61" i="14"/>
  <c r="H61" i="11" s="1"/>
  <c r="E61" i="11" s="1"/>
  <c r="B56" i="14"/>
  <c r="F56" i="11" s="1"/>
  <c r="C56" i="11" s="1"/>
  <c r="C56" i="14"/>
  <c r="H56" i="11" s="1"/>
  <c r="E56" i="11" s="1"/>
  <c r="S55" i="3"/>
  <c r="R48" i="4"/>
  <c r="S127" i="14"/>
  <c r="C127" i="14"/>
  <c r="H127" i="11" s="1"/>
  <c r="E127" i="11" s="1"/>
  <c r="B115" i="14"/>
  <c r="F115" i="11" s="1"/>
  <c r="C115" i="11" s="1"/>
  <c r="B115" i="11" s="1"/>
  <c r="C115" i="14"/>
  <c r="H115" i="11" s="1"/>
  <c r="E115" i="11" s="1"/>
  <c r="I34" i="11"/>
  <c r="J30" i="4" s="1"/>
  <c r="K36" i="3"/>
  <c r="S36" i="3"/>
  <c r="R30" i="4"/>
  <c r="T98" i="3"/>
  <c r="S87" i="4"/>
  <c r="B92" i="14"/>
  <c r="F92" i="11" s="1"/>
  <c r="C92" i="11" s="1"/>
  <c r="C92" i="14"/>
  <c r="H92" i="11" s="1"/>
  <c r="E92" i="11" s="1"/>
  <c r="T32" i="3"/>
  <c r="R32" i="3" s="1"/>
  <c r="S28" i="4"/>
  <c r="Q28" i="4" s="1"/>
  <c r="T136" i="3"/>
  <c r="R136" i="3" s="1"/>
  <c r="S122" i="4"/>
  <c r="T131" i="3"/>
  <c r="R131" i="3" s="1"/>
  <c r="S118" i="4"/>
  <c r="Q118" i="4" s="1"/>
  <c r="I118" i="11"/>
  <c r="K120" i="3"/>
  <c r="B119" i="14"/>
  <c r="F119" i="11" s="1"/>
  <c r="C119" i="11" s="1"/>
  <c r="B119" i="11" s="1"/>
  <c r="C119" i="14"/>
  <c r="H119" i="11" s="1"/>
  <c r="E119" i="11" s="1"/>
  <c r="S40" i="14"/>
  <c r="C40" i="14"/>
  <c r="H40" i="11" s="1"/>
  <c r="E40" i="11" s="1"/>
  <c r="S68" i="14"/>
  <c r="C68" i="14"/>
  <c r="H68" i="11" s="1"/>
  <c r="E68" i="11" s="1"/>
  <c r="I45" i="11"/>
  <c r="K47" i="3"/>
  <c r="S116" i="14"/>
  <c r="B116" i="14" s="1"/>
  <c r="F116" i="11" s="1"/>
  <c r="C116" i="11" s="1"/>
  <c r="B116" i="11" s="1"/>
  <c r="C116" i="14"/>
  <c r="H116" i="11" s="1"/>
  <c r="E116" i="11" s="1"/>
  <c r="T97" i="3"/>
  <c r="R97" i="3" s="1"/>
  <c r="S60" i="5"/>
  <c r="S86" i="4"/>
  <c r="B73" i="14"/>
  <c r="F73" i="11" s="1"/>
  <c r="C73" i="11" s="1"/>
  <c r="C73" i="14"/>
  <c r="H73" i="11" s="1"/>
  <c r="E73" i="11" s="1"/>
  <c r="T27" i="3"/>
  <c r="R27" i="3" s="1"/>
  <c r="S20" i="5"/>
  <c r="Q20" i="5" s="1"/>
  <c r="S24" i="4"/>
  <c r="Q24" i="4" s="1"/>
  <c r="T118" i="3"/>
  <c r="R118" i="3" s="1"/>
  <c r="S76" i="5"/>
  <c r="Q76" i="5" s="1"/>
  <c r="S106" i="4"/>
  <c r="Q106" i="4" s="1"/>
  <c r="B51" i="14"/>
  <c r="F51" i="11" s="1"/>
  <c r="C51" i="11" s="1"/>
  <c r="C51" i="14"/>
  <c r="H51" i="11" s="1"/>
  <c r="E51" i="11" s="1"/>
  <c r="M109" i="3"/>
  <c r="L97" i="4"/>
  <c r="L69" i="5"/>
  <c r="T36" i="3"/>
  <c r="R36" i="3" s="1"/>
  <c r="S30" i="4"/>
  <c r="Q30" i="4" s="1"/>
  <c r="I27" i="11"/>
  <c r="J25" i="4" s="1"/>
  <c r="K29" i="3"/>
  <c r="S112" i="14"/>
  <c r="B112" i="14" s="1"/>
  <c r="F112" i="11" s="1"/>
  <c r="C112" i="11" s="1"/>
  <c r="C112" i="14"/>
  <c r="H112" i="11" s="1"/>
  <c r="E112" i="11" s="1"/>
  <c r="N124" i="3"/>
  <c r="M112" i="4"/>
  <c r="S37" i="3"/>
  <c r="R31" i="4"/>
  <c r="T31" i="3"/>
  <c r="R31" i="3" s="1"/>
  <c r="S22" i="5"/>
  <c r="Q22" i="5" s="1"/>
  <c r="S27" i="4"/>
  <c r="Q27" i="4" s="1"/>
  <c r="I66" i="11"/>
  <c r="K68" i="3"/>
  <c r="B121" i="14"/>
  <c r="F121" i="11" s="1"/>
  <c r="C121" i="11" s="1"/>
  <c r="C121" i="14"/>
  <c r="H121" i="11" s="1"/>
  <c r="E121" i="11" s="1"/>
  <c r="I120" i="11"/>
  <c r="J110" i="4" s="1"/>
  <c r="K122" i="3"/>
  <c r="S25" i="14"/>
  <c r="C25" i="14"/>
  <c r="H25" i="11" s="1"/>
  <c r="E25" i="11" s="1"/>
  <c r="S129" i="14"/>
  <c r="C129" i="14"/>
  <c r="H129" i="11" s="1"/>
  <c r="E129" i="11" s="1"/>
  <c r="B69" i="14"/>
  <c r="F69" i="11" s="1"/>
  <c r="C69" i="11" s="1"/>
  <c r="B69" i="11" s="1"/>
  <c r="C69" i="14"/>
  <c r="H69" i="11" s="1"/>
  <c r="E69" i="11" s="1"/>
  <c r="B113" i="14"/>
  <c r="F113" i="11" s="1"/>
  <c r="C113" i="11" s="1"/>
  <c r="C113" i="14"/>
  <c r="H113" i="11" s="1"/>
  <c r="E113" i="11" s="1"/>
  <c r="M51" i="3"/>
  <c r="L45" i="4"/>
  <c r="L35" i="5"/>
  <c r="B123" i="14"/>
  <c r="F123" i="11" s="1"/>
  <c r="C123" i="11" s="1"/>
  <c r="B129" i="14"/>
  <c r="F129" i="11" s="1"/>
  <c r="C129" i="11" s="1"/>
  <c r="B122" i="14"/>
  <c r="F122" i="11" s="1"/>
  <c r="C122" i="11" s="1"/>
  <c r="C122" i="14"/>
  <c r="H122" i="11" s="1"/>
  <c r="E122" i="11" s="1"/>
  <c r="S33" i="14"/>
  <c r="C33" i="14"/>
  <c r="H33" i="11" s="1"/>
  <c r="E33" i="11" s="1"/>
  <c r="C65" i="14"/>
  <c r="H65" i="11" s="1"/>
  <c r="E65" i="11" s="1"/>
  <c r="S21" i="14"/>
  <c r="C21" i="14"/>
  <c r="H21" i="11" s="1"/>
  <c r="E21" i="11" s="1"/>
  <c r="B12" i="14"/>
  <c r="F12" i="11" s="1"/>
  <c r="C12" i="11" s="1"/>
  <c r="B12" i="11" s="1"/>
  <c r="C12" i="14"/>
  <c r="H12" i="11" s="1"/>
  <c r="E12" i="11" s="1"/>
  <c r="B5" i="14"/>
  <c r="F5" i="11" s="1"/>
  <c r="C5" i="11" s="1"/>
  <c r="C5" i="14"/>
  <c r="H5" i="11" s="1"/>
  <c r="E5" i="11" s="1"/>
  <c r="S135" i="3"/>
  <c r="R121" i="4"/>
  <c r="M136" i="3"/>
  <c r="L122" i="4"/>
  <c r="I114" i="11"/>
  <c r="J104" i="4" s="1"/>
  <c r="K116" i="3"/>
  <c r="T35" i="3"/>
  <c r="R35" i="3" s="1"/>
  <c r="S24" i="5"/>
  <c r="T24" i="3"/>
  <c r="R24" i="3" s="1"/>
  <c r="S21" i="4"/>
  <c r="Q21" i="4" s="1"/>
  <c r="S18" i="5"/>
  <c r="Q18" i="5" s="1"/>
  <c r="M23" i="3"/>
  <c r="L20" i="4"/>
  <c r="L17" i="5"/>
  <c r="S123" i="14"/>
  <c r="C123" i="14"/>
  <c r="H123" i="11" s="1"/>
  <c r="E123" i="11" s="1"/>
  <c r="S133" i="3"/>
  <c r="R120" i="4"/>
  <c r="I58" i="11"/>
  <c r="J52" i="4" s="1"/>
  <c r="K60" i="3"/>
  <c r="I81" i="11"/>
  <c r="J72" i="4" s="1"/>
  <c r="K83" i="3"/>
  <c r="T23" i="3"/>
  <c r="R23" i="3" s="1"/>
  <c r="S17" i="5"/>
  <c r="Q17" i="5" s="1"/>
  <c r="S20" i="4"/>
  <c r="Q20" i="4" s="1"/>
  <c r="B72" i="14"/>
  <c r="F72" i="11" s="1"/>
  <c r="C72" i="11" s="1"/>
  <c r="C72" i="14"/>
  <c r="H72" i="11" s="1"/>
  <c r="E72" i="11" s="1"/>
  <c r="S20" i="3"/>
  <c r="R17" i="4"/>
  <c r="S98" i="14"/>
  <c r="C98" i="14"/>
  <c r="H98" i="11" s="1"/>
  <c r="E98" i="11" s="1"/>
  <c r="B139" i="14"/>
  <c r="F139" i="11" s="1"/>
  <c r="C139" i="11" s="1"/>
  <c r="C139" i="14"/>
  <c r="H139" i="11" s="1"/>
  <c r="E139" i="11" s="1"/>
  <c r="C39" i="14"/>
  <c r="H39" i="11" s="1"/>
  <c r="E39" i="11" s="1"/>
  <c r="T125" i="3"/>
  <c r="R125" i="3" s="1"/>
  <c r="S113" i="4"/>
  <c r="Q113" i="4" s="1"/>
  <c r="S80" i="5"/>
  <c r="Q80" i="5" s="1"/>
  <c r="B74" i="14"/>
  <c r="F74" i="11" s="1"/>
  <c r="C74" i="11" s="1"/>
  <c r="B74" i="11" s="1"/>
  <c r="C74" i="14"/>
  <c r="H74" i="11" s="1"/>
  <c r="E74" i="11" s="1"/>
  <c r="M110" i="3"/>
  <c r="L70" i="5"/>
  <c r="L98" i="4"/>
  <c r="B106" i="14"/>
  <c r="F106" i="11" s="1"/>
  <c r="C106" i="11" s="1"/>
  <c r="C106" i="14"/>
  <c r="H106" i="11" s="1"/>
  <c r="E106" i="11" s="1"/>
  <c r="I104" i="11"/>
  <c r="J94" i="4" s="1"/>
  <c r="K106" i="3"/>
  <c r="I101" i="11"/>
  <c r="K103" i="3"/>
  <c r="S53" i="3"/>
  <c r="R37" i="5"/>
  <c r="I37" i="11"/>
  <c r="K39" i="3"/>
  <c r="S125" i="14"/>
  <c r="C125" i="14"/>
  <c r="H125" i="11" s="1"/>
  <c r="E125" i="11" s="1"/>
  <c r="B43" i="14"/>
  <c r="F43" i="11" s="1"/>
  <c r="C43" i="11" s="1"/>
  <c r="B43" i="11" s="1"/>
  <c r="C43" i="14"/>
  <c r="H43" i="11" s="1"/>
  <c r="E43" i="11" s="1"/>
  <c r="B9" i="14"/>
  <c r="F9" i="11" s="1"/>
  <c r="C9" i="11" s="1"/>
  <c r="C9" i="14"/>
  <c r="H9" i="11" s="1"/>
  <c r="E9" i="11" s="1"/>
  <c r="T122" i="3"/>
  <c r="R122" i="3" s="1"/>
  <c r="S110" i="4"/>
  <c r="Q110" i="4" s="1"/>
  <c r="B107" i="14"/>
  <c r="F107" i="11" s="1"/>
  <c r="C107" i="11" s="1"/>
  <c r="C107" i="14"/>
  <c r="H107" i="11" s="1"/>
  <c r="E107" i="11" s="1"/>
  <c r="B134" i="14"/>
  <c r="F134" i="11" s="1"/>
  <c r="C134" i="11" s="1"/>
  <c r="B134" i="11" s="1"/>
  <c r="I53" i="11"/>
  <c r="J48" i="4" s="1"/>
  <c r="K55" i="3"/>
  <c r="S98" i="3"/>
  <c r="R87" i="4"/>
  <c r="B60" i="14"/>
  <c r="F60" i="11" s="1"/>
  <c r="C60" i="11" s="1"/>
  <c r="C60" i="14"/>
  <c r="H60" i="11" s="1"/>
  <c r="E60" i="11" s="1"/>
  <c r="S134" i="3"/>
  <c r="R86" i="5"/>
  <c r="T127" i="3"/>
  <c r="R127" i="3" s="1"/>
  <c r="S115" i="4"/>
  <c r="Q115" i="4" s="1"/>
  <c r="S82" i="5"/>
  <c r="Q82" i="5" s="1"/>
  <c r="M114" i="3"/>
  <c r="L73" i="5"/>
  <c r="L102" i="4"/>
  <c r="C88" i="14"/>
  <c r="H88" i="11" s="1"/>
  <c r="E88" i="11" s="1"/>
  <c r="S71" i="14"/>
  <c r="C71" i="14"/>
  <c r="H71" i="11" s="1"/>
  <c r="E71" i="11" s="1"/>
  <c r="B125" i="14"/>
  <c r="F125" i="11" s="1"/>
  <c r="C125" i="11" s="1"/>
  <c r="B125" i="11" s="1"/>
  <c r="B126" i="14"/>
  <c r="F126" i="11" s="1"/>
  <c r="C126" i="11" s="1"/>
  <c r="C126" i="14"/>
  <c r="H126" i="11" s="1"/>
  <c r="E126" i="11" s="1"/>
  <c r="S58" i="3"/>
  <c r="R40" i="5"/>
  <c r="T19" i="3"/>
  <c r="R19" i="3" s="1"/>
  <c r="S16" i="5"/>
  <c r="I77" i="11"/>
  <c r="J52" i="5" s="1"/>
  <c r="K79" i="3"/>
  <c r="T82" i="3"/>
  <c r="R82" i="3" s="1"/>
  <c r="S71" i="4"/>
  <c r="Q71" i="4" s="1"/>
  <c r="D140" i="14"/>
  <c r="AN120" i="8"/>
  <c r="C95" i="14"/>
  <c r="H95" i="11" s="1"/>
  <c r="E95" i="11" s="1"/>
  <c r="T70" i="3"/>
  <c r="R70" i="3" s="1"/>
  <c r="S61" i="4"/>
  <c r="T56" i="3"/>
  <c r="R56" i="3" s="1"/>
  <c r="S49" i="4"/>
  <c r="Q49" i="4" s="1"/>
  <c r="O38" i="7"/>
  <c r="Q38" i="7" s="1"/>
  <c r="K38" i="7"/>
  <c r="M33" i="3"/>
  <c r="L29" i="4"/>
  <c r="M77" i="6"/>
  <c r="N77" i="6" s="1"/>
  <c r="AN63" i="8"/>
  <c r="O40" i="7"/>
  <c r="Q40" i="7" s="1"/>
  <c r="K40" i="7"/>
  <c r="AB16" i="6"/>
  <c r="M94" i="6"/>
  <c r="K41" i="7"/>
  <c r="N41" i="7"/>
  <c r="Q41" i="7" s="1"/>
  <c r="I39" i="6"/>
  <c r="N39" i="6" s="1"/>
  <c r="P24" i="3"/>
  <c r="O21" i="4"/>
  <c r="K6" i="7"/>
  <c r="N6" i="7"/>
  <c r="Q6" i="7" s="1"/>
  <c r="R37" i="4"/>
  <c r="AN91" i="8"/>
  <c r="B99" i="14"/>
  <c r="F99" i="11" s="1"/>
  <c r="C99" i="11" s="1"/>
  <c r="Q60" i="3"/>
  <c r="R61" i="7"/>
  <c r="K39" i="7"/>
  <c r="N39" i="7"/>
  <c r="Q39" i="7" s="1"/>
  <c r="K51" i="7"/>
  <c r="N51" i="7"/>
  <c r="Q51" i="7" s="1"/>
  <c r="O26" i="7"/>
  <c r="Q26" i="7" s="1"/>
  <c r="K26" i="7"/>
  <c r="O18" i="7"/>
  <c r="Q18" i="7" s="1"/>
  <c r="K18" i="7"/>
  <c r="M27" i="6"/>
  <c r="O123" i="7"/>
  <c r="Q123" i="7" s="1"/>
  <c r="K123" i="7"/>
  <c r="N113" i="3"/>
  <c r="M101" i="4"/>
  <c r="I106" i="6"/>
  <c r="I120" i="6"/>
  <c r="K101" i="7"/>
  <c r="N101" i="7"/>
  <c r="Q101" i="7" s="1"/>
  <c r="AB75" i="6"/>
  <c r="R61" i="6"/>
  <c r="AB61" i="6" s="1"/>
  <c r="R57" i="6"/>
  <c r="B42" i="14"/>
  <c r="F42" i="11" s="1"/>
  <c r="C42" i="11" s="1"/>
  <c r="B42" i="11" s="1"/>
  <c r="C42" i="14"/>
  <c r="H42" i="11" s="1"/>
  <c r="E42" i="11" s="1"/>
  <c r="B29" i="14"/>
  <c r="F29" i="11" s="1"/>
  <c r="C29" i="11" s="1"/>
  <c r="C29" i="14"/>
  <c r="H29" i="11" s="1"/>
  <c r="E29" i="11" s="1"/>
  <c r="Z35" i="6"/>
  <c r="R9" i="6"/>
  <c r="AB9" i="6" s="1"/>
  <c r="X12" i="8"/>
  <c r="I141" i="6"/>
  <c r="N141" i="6" s="1"/>
  <c r="AN139" i="8"/>
  <c r="AA143" i="6"/>
  <c r="AB105" i="6"/>
  <c r="M76" i="6"/>
  <c r="AN77" i="8"/>
  <c r="M49" i="6"/>
  <c r="N49" i="6" s="1"/>
  <c r="R19" i="6"/>
  <c r="K16" i="7"/>
  <c r="N16" i="7"/>
  <c r="Q16" i="7" s="1"/>
  <c r="U63" i="5"/>
  <c r="R122" i="4"/>
  <c r="K105" i="7"/>
  <c r="N105" i="7"/>
  <c r="Q105" i="7" s="1"/>
  <c r="AN67" i="8"/>
  <c r="I82" i="6"/>
  <c r="AB58" i="6"/>
  <c r="B46" i="14"/>
  <c r="F46" i="11" s="1"/>
  <c r="C46" i="11" s="1"/>
  <c r="M24" i="3"/>
  <c r="L21" i="4"/>
  <c r="T47" i="3"/>
  <c r="R47" i="3" s="1"/>
  <c r="S41" i="4"/>
  <c r="Q41" i="4" s="1"/>
  <c r="O126" i="7"/>
  <c r="Q126" i="7" s="1"/>
  <c r="K126" i="7"/>
  <c r="Q115" i="7"/>
  <c r="AB108" i="6"/>
  <c r="Z91" i="6"/>
  <c r="K85" i="7"/>
  <c r="N85" i="7"/>
  <c r="Q85" i="7" s="1"/>
  <c r="N92" i="6"/>
  <c r="Q43" i="3"/>
  <c r="R44" i="7"/>
  <c r="P37" i="4"/>
  <c r="D17" i="14"/>
  <c r="R34" i="6"/>
  <c r="T43" i="3"/>
  <c r="R43" i="3" s="1"/>
  <c r="S37" i="4"/>
  <c r="Q37" i="4" s="1"/>
  <c r="I9" i="6"/>
  <c r="N9" i="6" s="1"/>
  <c r="L82" i="5"/>
  <c r="L18" i="5"/>
  <c r="O10" i="5"/>
  <c r="L91" i="5"/>
  <c r="L27" i="5"/>
  <c r="M60" i="5"/>
  <c r="O104" i="4"/>
  <c r="O80" i="4"/>
  <c r="O56" i="4"/>
  <c r="O48" i="4"/>
  <c r="R141" i="6"/>
  <c r="M138" i="6"/>
  <c r="N138" i="6" s="1"/>
  <c r="M124" i="6"/>
  <c r="AA120" i="6"/>
  <c r="Z103" i="6"/>
  <c r="O112" i="7"/>
  <c r="Q112" i="7" s="1"/>
  <c r="K112" i="7"/>
  <c r="B109" i="11"/>
  <c r="I98" i="6"/>
  <c r="R92" i="6"/>
  <c r="M89" i="6"/>
  <c r="N89" i="6" s="1"/>
  <c r="AB83" i="6"/>
  <c r="Z57" i="6"/>
  <c r="AA57" i="6" s="1"/>
  <c r="B25" i="14"/>
  <c r="F25" i="11" s="1"/>
  <c r="C25" i="11" s="1"/>
  <c r="B25" i="11" s="1"/>
  <c r="AA43" i="6"/>
  <c r="AB24" i="14"/>
  <c r="Z24" i="14" s="1"/>
  <c r="S24" i="14" s="1"/>
  <c r="B24" i="14" s="1"/>
  <c r="F24" i="11" s="1"/>
  <c r="C24" i="11" s="1"/>
  <c r="S119" i="4"/>
  <c r="Q119" i="4" s="1"/>
  <c r="Q95" i="4"/>
  <c r="S63" i="4"/>
  <c r="Q63" i="4" s="1"/>
  <c r="Q31" i="4"/>
  <c r="S15" i="4"/>
  <c r="Q15" i="4" s="1"/>
  <c r="B138" i="14"/>
  <c r="F138" i="11" s="1"/>
  <c r="C138" i="11" s="1"/>
  <c r="K124" i="7"/>
  <c r="N124" i="7"/>
  <c r="Q124" i="7" s="1"/>
  <c r="K109" i="7"/>
  <c r="N109" i="7"/>
  <c r="Q109" i="7" s="1"/>
  <c r="AN110" i="8"/>
  <c r="K97" i="7"/>
  <c r="N97" i="7"/>
  <c r="Q97" i="7" s="1"/>
  <c r="R102" i="6"/>
  <c r="T92" i="3"/>
  <c r="R92" i="3" s="1"/>
  <c r="S81" i="4"/>
  <c r="Q81" i="4" s="1"/>
  <c r="M93" i="6"/>
  <c r="N93" i="6" s="1"/>
  <c r="AA93" i="6"/>
  <c r="R82" i="6"/>
  <c r="M70" i="6"/>
  <c r="N70" i="6" s="1"/>
  <c r="M58" i="6"/>
  <c r="I58" i="6"/>
  <c r="AB48" i="14"/>
  <c r="Z48" i="14" s="1"/>
  <c r="S48" i="14" s="1"/>
  <c r="B48" i="14" s="1"/>
  <c r="F48" i="11" s="1"/>
  <c r="C48" i="11" s="1"/>
  <c r="AB13" i="14"/>
  <c r="Z13" i="14" s="1"/>
  <c r="S13" i="14" s="1"/>
  <c r="I19" i="6"/>
  <c r="O78" i="5"/>
  <c r="U72" i="5"/>
  <c r="S126" i="4"/>
  <c r="Q126" i="4" s="1"/>
  <c r="Q94" i="4"/>
  <c r="S46" i="4"/>
  <c r="Q46" i="4" s="1"/>
  <c r="S38" i="4"/>
  <c r="Q38" i="4" s="1"/>
  <c r="Q22" i="4"/>
  <c r="S14" i="4"/>
  <c r="R99" i="6"/>
  <c r="R113" i="6"/>
  <c r="K110" i="7"/>
  <c r="N110" i="7"/>
  <c r="Q110" i="7" s="1"/>
  <c r="I94" i="6"/>
  <c r="AA85" i="6"/>
  <c r="M67" i="6"/>
  <c r="N67" i="6" s="1"/>
  <c r="AA68" i="6"/>
  <c r="B23" i="11"/>
  <c r="K125" i="7"/>
  <c r="N125" i="7"/>
  <c r="Q125" i="7" s="1"/>
  <c r="C49" i="14"/>
  <c r="H49" i="11" s="1"/>
  <c r="E49" i="11" s="1"/>
  <c r="B49" i="11" s="1"/>
  <c r="M45" i="6"/>
  <c r="N45" i="6" s="1"/>
  <c r="R20" i="6"/>
  <c r="Q32" i="3"/>
  <c r="R33" i="7"/>
  <c r="M16" i="6"/>
  <c r="AA6" i="6"/>
  <c r="M83" i="5"/>
  <c r="L36" i="5"/>
  <c r="L128" i="4"/>
  <c r="M120" i="4"/>
  <c r="L48" i="4"/>
  <c r="AN135" i="8"/>
  <c r="M129" i="6"/>
  <c r="N129" i="6" s="1"/>
  <c r="T88" i="3"/>
  <c r="R88" i="3" s="1"/>
  <c r="S77" i="4"/>
  <c r="Q77" i="4" s="1"/>
  <c r="R62" i="6"/>
  <c r="B71" i="14"/>
  <c r="F71" i="11" s="1"/>
  <c r="C71" i="11" s="1"/>
  <c r="B71" i="11" s="1"/>
  <c r="Z72" i="6"/>
  <c r="K64" i="7"/>
  <c r="N64" i="7"/>
  <c r="Q64" i="7" s="1"/>
  <c r="I54" i="6"/>
  <c r="N54" i="6" s="1"/>
  <c r="Z36" i="6"/>
  <c r="R33" i="6"/>
  <c r="N6" i="8"/>
  <c r="O87" i="4"/>
  <c r="O63" i="4"/>
  <c r="AN131" i="8"/>
  <c r="K90" i="7"/>
  <c r="N90" i="7"/>
  <c r="Q90" i="7" s="1"/>
  <c r="D79" i="14"/>
  <c r="R64" i="3"/>
  <c r="AN64" i="8"/>
  <c r="B54" i="14"/>
  <c r="F54" i="11" s="1"/>
  <c r="C54" i="11" s="1"/>
  <c r="B54" i="11" s="1"/>
  <c r="C54" i="14"/>
  <c r="H54" i="11" s="1"/>
  <c r="E54" i="11" s="1"/>
  <c r="B33" i="14"/>
  <c r="F33" i="11" s="1"/>
  <c r="C33" i="11" s="1"/>
  <c r="B33" i="11" s="1"/>
  <c r="Z38" i="6"/>
  <c r="Z30" i="6"/>
  <c r="K19" i="7"/>
  <c r="N19" i="7"/>
  <c r="Q19" i="7" s="1"/>
  <c r="L49" i="5"/>
  <c r="S78" i="5"/>
  <c r="Q78" i="5" s="1"/>
  <c r="S46" i="5"/>
  <c r="Q46" i="5" s="1"/>
  <c r="S14" i="5"/>
  <c r="Q14" i="5" s="1"/>
  <c r="M72" i="5"/>
  <c r="R24" i="5"/>
  <c r="U114" i="4"/>
  <c r="U74" i="4"/>
  <c r="R90" i="6"/>
  <c r="Z89" i="6"/>
  <c r="M87" i="6"/>
  <c r="Q87" i="3"/>
  <c r="R88" i="7"/>
  <c r="AA67" i="6"/>
  <c r="K87" i="7"/>
  <c r="N87" i="7"/>
  <c r="Q87" i="7" s="1"/>
  <c r="AA65" i="6"/>
  <c r="B59" i="14"/>
  <c r="F59" i="11" s="1"/>
  <c r="C59" i="11" s="1"/>
  <c r="B59" i="11" s="1"/>
  <c r="R44" i="6"/>
  <c r="R30" i="6"/>
  <c r="R26" i="6"/>
  <c r="B19" i="11"/>
  <c r="B79" i="14"/>
  <c r="F79" i="11" s="1"/>
  <c r="C79" i="11" s="1"/>
  <c r="AN82" i="8"/>
  <c r="R56" i="7"/>
  <c r="Q55" i="3"/>
  <c r="S7" i="3"/>
  <c r="R7" i="5"/>
  <c r="R13" i="5"/>
  <c r="P6" i="3"/>
  <c r="O6" i="5"/>
  <c r="O6" i="4"/>
  <c r="Q120" i="4"/>
  <c r="S80" i="4"/>
  <c r="Q80" i="4" s="1"/>
  <c r="Q48" i="4"/>
  <c r="AN68" i="8"/>
  <c r="T14" i="3"/>
  <c r="R14" i="3" s="1"/>
  <c r="S13" i="4"/>
  <c r="Q13" i="4" s="1"/>
  <c r="K12" i="7"/>
  <c r="N12" i="7"/>
  <c r="Q12" i="7" s="1"/>
  <c r="M105" i="6"/>
  <c r="K75" i="7"/>
  <c r="N75" i="7"/>
  <c r="Q75" i="7" s="1"/>
  <c r="K83" i="7"/>
  <c r="N83" i="7"/>
  <c r="Q83" i="7" s="1"/>
  <c r="M79" i="6"/>
  <c r="N79" i="6" s="1"/>
  <c r="C17" i="14"/>
  <c r="H17" i="11" s="1"/>
  <c r="E17" i="11" s="1"/>
  <c r="M42" i="6"/>
  <c r="R9" i="7"/>
  <c r="Q8" i="3"/>
  <c r="P8" i="5"/>
  <c r="P48" i="4"/>
  <c r="P8" i="4"/>
  <c r="B117" i="14"/>
  <c r="F117" i="11" s="1"/>
  <c r="C117" i="11" s="1"/>
  <c r="B117" i="11" s="1"/>
  <c r="C96" i="14"/>
  <c r="H96" i="11" s="1"/>
  <c r="E96" i="11" s="1"/>
  <c r="K95" i="7"/>
  <c r="N95" i="7"/>
  <c r="Q95" i="7" s="1"/>
  <c r="X144" i="15"/>
  <c r="X143" i="15"/>
  <c r="G3" i="11"/>
  <c r="D3" i="11" s="1"/>
  <c r="B135" i="14"/>
  <c r="F135" i="11" s="1"/>
  <c r="C135" i="11" s="1"/>
  <c r="C135" i="14"/>
  <c r="H135" i="11" s="1"/>
  <c r="E135" i="11" s="1"/>
  <c r="K122" i="7"/>
  <c r="N122" i="7"/>
  <c r="Q122" i="7" s="1"/>
  <c r="N107" i="6"/>
  <c r="C99" i="14"/>
  <c r="H99" i="11" s="1"/>
  <c r="E99" i="11" s="1"/>
  <c r="I76" i="6"/>
  <c r="M59" i="6"/>
  <c r="N59" i="6" s="1"/>
  <c r="AB32" i="6"/>
  <c r="AN43" i="8"/>
  <c r="M29" i="3"/>
  <c r="L25" i="4"/>
  <c r="AN27" i="8"/>
  <c r="Q53" i="5"/>
  <c r="Q21" i="5"/>
  <c r="S67" i="5"/>
  <c r="P8" i="3"/>
  <c r="O8" i="5"/>
  <c r="O134" i="7"/>
  <c r="Q134" i="7" s="1"/>
  <c r="K134" i="7"/>
  <c r="K127" i="7"/>
  <c r="N127" i="7"/>
  <c r="Q127" i="7" s="1"/>
  <c r="R128" i="7"/>
  <c r="Q127" i="3"/>
  <c r="AN113" i="8"/>
  <c r="O104" i="7"/>
  <c r="Q104" i="7" s="1"/>
  <c r="K104" i="7"/>
  <c r="K114" i="7"/>
  <c r="N114" i="7"/>
  <c r="Q114" i="7" s="1"/>
  <c r="I87" i="6"/>
  <c r="K68" i="7"/>
  <c r="N68" i="7"/>
  <c r="Q68" i="7" s="1"/>
  <c r="B50" i="14"/>
  <c r="F50" i="11" s="1"/>
  <c r="C50" i="11" s="1"/>
  <c r="C50" i="14"/>
  <c r="H50" i="11" s="1"/>
  <c r="E50" i="11" s="1"/>
  <c r="B30" i="14"/>
  <c r="F30" i="11" s="1"/>
  <c r="C30" i="11" s="1"/>
  <c r="B30" i="11" s="1"/>
  <c r="C30" i="14"/>
  <c r="H30" i="11" s="1"/>
  <c r="E30" i="11" s="1"/>
  <c r="R11" i="6"/>
  <c r="AN144" i="8"/>
  <c r="K139" i="7"/>
  <c r="N139" i="7"/>
  <c r="Q139" i="7" s="1"/>
  <c r="AN140" i="8"/>
  <c r="I91" i="6"/>
  <c r="Q72" i="3"/>
  <c r="R73" i="7"/>
  <c r="C83" i="14"/>
  <c r="H83" i="11" s="1"/>
  <c r="E83" i="11" s="1"/>
  <c r="B83" i="11" s="1"/>
  <c r="K55" i="7"/>
  <c r="N55" i="7"/>
  <c r="Q55" i="7" s="1"/>
  <c r="AB46" i="6"/>
  <c r="Q28" i="3"/>
  <c r="R29" i="7"/>
  <c r="R21" i="7"/>
  <c r="Q20" i="3"/>
  <c r="P17" i="4"/>
  <c r="C20" i="14"/>
  <c r="H20" i="11" s="1"/>
  <c r="E20" i="11" s="1"/>
  <c r="B3" i="14"/>
  <c r="F3" i="11" s="1"/>
  <c r="C3" i="11" s="1"/>
  <c r="K144" i="7"/>
  <c r="N144" i="7"/>
  <c r="Q144" i="7" s="1"/>
  <c r="AN75" i="8"/>
  <c r="M74" i="6"/>
  <c r="N74" i="6" s="1"/>
  <c r="R65" i="3"/>
  <c r="B14" i="14"/>
  <c r="F14" i="11" s="1"/>
  <c r="C14" i="11" s="1"/>
  <c r="R42" i="5"/>
  <c r="M6" i="6"/>
  <c r="N6" i="6" s="1"/>
  <c r="Q116" i="4"/>
  <c r="Q108" i="4"/>
  <c r="Q92" i="4"/>
  <c r="Q84" i="4"/>
  <c r="Q76" i="4"/>
  <c r="Q60" i="4"/>
  <c r="Q52" i="4"/>
  <c r="S44" i="4"/>
  <c r="Q44" i="4" s="1"/>
  <c r="Q12" i="4"/>
  <c r="M135" i="6"/>
  <c r="N135" i="6" s="1"/>
  <c r="B124" i="14"/>
  <c r="F124" i="11" s="1"/>
  <c r="C124" i="11" s="1"/>
  <c r="I127" i="6"/>
  <c r="M125" i="6"/>
  <c r="T117" i="3"/>
  <c r="R117" i="3" s="1"/>
  <c r="S105" i="4"/>
  <c r="Q105" i="4" s="1"/>
  <c r="K131" i="7"/>
  <c r="N131" i="7"/>
  <c r="Q131" i="7" s="1"/>
  <c r="I31" i="6"/>
  <c r="AA35" i="6"/>
  <c r="AA19" i="6"/>
  <c r="C10" i="14"/>
  <c r="H10" i="11" s="1"/>
  <c r="E10" i="11" s="1"/>
  <c r="S9" i="3"/>
  <c r="R9" i="4"/>
  <c r="Z8" i="6"/>
  <c r="AB110" i="14"/>
  <c r="Z110" i="14" s="1"/>
  <c r="S110" i="14" s="1"/>
  <c r="B110" i="14" s="1"/>
  <c r="F110" i="11" s="1"/>
  <c r="C110" i="11" s="1"/>
  <c r="R109" i="6"/>
  <c r="M97" i="6"/>
  <c r="AN94" i="8"/>
  <c r="Z76" i="6"/>
  <c r="AA76" i="6" s="1"/>
  <c r="K70" i="7"/>
  <c r="N70" i="7"/>
  <c r="Q70" i="7" s="1"/>
  <c r="R41" i="6"/>
  <c r="R69" i="7"/>
  <c r="Q68" i="3"/>
  <c r="D21" i="14"/>
  <c r="B21" i="14" s="1"/>
  <c r="F21" i="11" s="1"/>
  <c r="C21" i="11" s="1"/>
  <c r="B21" i="11" s="1"/>
  <c r="R38" i="6"/>
  <c r="M20" i="3"/>
  <c r="L17" i="4"/>
  <c r="Z42" i="6"/>
  <c r="AA42" i="6" s="1"/>
  <c r="K42" i="7"/>
  <c r="N42" i="7"/>
  <c r="Q42" i="7" s="1"/>
  <c r="R39" i="6"/>
  <c r="B10" i="14"/>
  <c r="F10" i="11" s="1"/>
  <c r="C10" i="11" s="1"/>
  <c r="Q19" i="3"/>
  <c r="R20" i="7"/>
  <c r="O13" i="7"/>
  <c r="Q13" i="7" s="1"/>
  <c r="K13" i="7"/>
  <c r="R140" i="6"/>
  <c r="Q136" i="3"/>
  <c r="R137" i="7"/>
  <c r="AA89" i="6"/>
  <c r="Z77" i="6"/>
  <c r="AA77" i="6" s="1"/>
  <c r="AB77" i="6" s="1"/>
  <c r="D68" i="14"/>
  <c r="N82" i="6"/>
  <c r="P43" i="3"/>
  <c r="O37" i="4"/>
  <c r="AA34" i="6"/>
  <c r="N31" i="6"/>
  <c r="U29" i="5"/>
  <c r="O82" i="5"/>
  <c r="O18" i="5"/>
  <c r="U59" i="5"/>
  <c r="B130" i="14"/>
  <c r="F130" i="11" s="1"/>
  <c r="C130" i="11" s="1"/>
  <c r="Z142" i="6"/>
  <c r="AA142" i="6" s="1"/>
  <c r="AB142" i="6" s="1"/>
  <c r="C124" i="14"/>
  <c r="H124" i="11" s="1"/>
  <c r="E124" i="11" s="1"/>
  <c r="AN109" i="8"/>
  <c r="B95" i="14"/>
  <c r="F95" i="11" s="1"/>
  <c r="C95" i="11" s="1"/>
  <c r="B95" i="11" s="1"/>
  <c r="K53" i="7"/>
  <c r="N53" i="7"/>
  <c r="Q53" i="7" s="1"/>
  <c r="R52" i="7"/>
  <c r="Q51" i="3"/>
  <c r="P45" i="4"/>
  <c r="B17" i="14"/>
  <c r="F17" i="11" s="1"/>
  <c r="C17" i="11" s="1"/>
  <c r="B17" i="11" s="1"/>
  <c r="O34" i="7"/>
  <c r="Q34" i="7" s="1"/>
  <c r="K34" i="7"/>
  <c r="N20" i="6"/>
  <c r="K8" i="7"/>
  <c r="N8" i="7"/>
  <c r="Q8" i="7" s="1"/>
  <c r="Z137" i="6"/>
  <c r="AN136" i="8"/>
  <c r="Z130" i="6"/>
  <c r="Z113" i="6"/>
  <c r="R106" i="7"/>
  <c r="Q105" i="3"/>
  <c r="R93" i="6"/>
  <c r="AB93" i="6" s="1"/>
  <c r="R81" i="6"/>
  <c r="R66" i="6"/>
  <c r="Z73" i="6"/>
  <c r="AA73" i="6" s="1"/>
  <c r="T51" i="3"/>
  <c r="R51" i="3" s="1"/>
  <c r="S45" i="4"/>
  <c r="Q45" i="4" s="1"/>
  <c r="R59" i="3"/>
  <c r="Z60" i="6"/>
  <c r="R48" i="7"/>
  <c r="Q47" i="3"/>
  <c r="P41" i="4"/>
  <c r="Z37" i="6"/>
  <c r="AA37" i="6" s="1"/>
  <c r="AB37" i="6" s="1"/>
  <c r="I47" i="6"/>
  <c r="AA31" i="6"/>
  <c r="M41" i="5"/>
  <c r="T8" i="3"/>
  <c r="R8" i="3" s="1"/>
  <c r="S8" i="5"/>
  <c r="Q8" i="5" s="1"/>
  <c r="O22" i="5"/>
  <c r="AN8" i="8"/>
  <c r="S10" i="4"/>
  <c r="Z124" i="6"/>
  <c r="AA124" i="6" s="1"/>
  <c r="AB124" i="6" s="1"/>
  <c r="Q120" i="3"/>
  <c r="R121" i="7"/>
  <c r="AA99" i="6"/>
  <c r="AA113" i="6"/>
  <c r="Z95" i="6"/>
  <c r="R85" i="6"/>
  <c r="AB85" i="6" s="1"/>
  <c r="R73" i="6"/>
  <c r="I71" i="6"/>
  <c r="N71" i="6" s="1"/>
  <c r="K62" i="7"/>
  <c r="N62" i="7"/>
  <c r="Q62" i="7" s="1"/>
  <c r="AN50" i="8"/>
  <c r="AA55" i="6"/>
  <c r="R68" i="6"/>
  <c r="AB68" i="6" s="1"/>
  <c r="AN47" i="8"/>
  <c r="K27" i="7"/>
  <c r="N27" i="7"/>
  <c r="Q27" i="7" s="1"/>
  <c r="AN19" i="8"/>
  <c r="Z140" i="6"/>
  <c r="AA140" i="6" s="1"/>
  <c r="Z141" i="6"/>
  <c r="AA141" i="6" s="1"/>
  <c r="C130" i="14"/>
  <c r="H130" i="11" s="1"/>
  <c r="E130" i="11" s="1"/>
  <c r="AA100" i="6"/>
  <c r="I102" i="6"/>
  <c r="N102" i="6" s="1"/>
  <c r="R76" i="6"/>
  <c r="I64" i="6"/>
  <c r="R56" i="6"/>
  <c r="Z48" i="6"/>
  <c r="AA20" i="6"/>
  <c r="Q31" i="3"/>
  <c r="R32" i="7"/>
  <c r="B26" i="14"/>
  <c r="F26" i="11" s="1"/>
  <c r="C26" i="11" s="1"/>
  <c r="B26" i="11" s="1"/>
  <c r="AA10" i="6"/>
  <c r="AB10" i="6" s="1"/>
  <c r="R6" i="6"/>
  <c r="AB6" i="6" s="1"/>
  <c r="S50" i="5"/>
  <c r="Q50" i="5" s="1"/>
  <c r="S34" i="5"/>
  <c r="Q34" i="5" s="1"/>
  <c r="R67" i="5"/>
  <c r="S36" i="5"/>
  <c r="Q36" i="5" s="1"/>
  <c r="L52" i="4"/>
  <c r="R138" i="6"/>
  <c r="AA69" i="6"/>
  <c r="AN46" i="8"/>
  <c r="K45" i="7"/>
  <c r="N45" i="7"/>
  <c r="Q45" i="7" s="1"/>
  <c r="AA51" i="6"/>
  <c r="AB51" i="6" s="1"/>
  <c r="R42" i="6"/>
  <c r="AA33" i="6"/>
  <c r="Z27" i="6"/>
  <c r="L119" i="4"/>
  <c r="L63" i="4"/>
  <c r="L31" i="4"/>
  <c r="L15" i="4"/>
  <c r="M136" i="6"/>
  <c r="M127" i="6"/>
  <c r="N127" i="6" s="1"/>
  <c r="AA121" i="6"/>
  <c r="I119" i="6"/>
  <c r="N119" i="6" s="1"/>
  <c r="K89" i="7"/>
  <c r="N89" i="7"/>
  <c r="Q89" i="7" s="1"/>
  <c r="I78" i="6"/>
  <c r="N78" i="6" s="1"/>
  <c r="AA64" i="6"/>
  <c r="I63" i="6"/>
  <c r="N63" i="6" s="1"/>
  <c r="T20" i="3"/>
  <c r="R20" i="3" s="1"/>
  <c r="S17" i="4"/>
  <c r="Q17" i="4" s="1"/>
  <c r="AA14" i="6"/>
  <c r="AB14" i="6" s="1"/>
  <c r="Q65" i="5"/>
  <c r="S49" i="5"/>
  <c r="Q49" i="5" s="1"/>
  <c r="U62" i="5"/>
  <c r="U30" i="5"/>
  <c r="T9" i="3"/>
  <c r="R9" i="3" s="1"/>
  <c r="S9" i="4"/>
  <c r="Q9" i="4" s="1"/>
  <c r="Q71" i="5"/>
  <c r="S23" i="5"/>
  <c r="Q23" i="5" s="1"/>
  <c r="O122" i="4"/>
  <c r="O98" i="4"/>
  <c r="B90" i="14"/>
  <c r="F90" i="11" s="1"/>
  <c r="C90" i="11" s="1"/>
  <c r="B90" i="11" s="1"/>
  <c r="C90" i="14"/>
  <c r="H90" i="11" s="1"/>
  <c r="E90" i="11" s="1"/>
  <c r="AB76" i="14"/>
  <c r="Z76" i="14" s="1"/>
  <c r="K76" i="7"/>
  <c r="N76" i="7"/>
  <c r="Q76" i="7" s="1"/>
  <c r="AB67" i="6"/>
  <c r="AB65" i="6"/>
  <c r="R55" i="3"/>
  <c r="N50" i="6"/>
  <c r="K49" i="7"/>
  <c r="N49" i="7"/>
  <c r="Q49" i="7" s="1"/>
  <c r="N47" i="6"/>
  <c r="AA30" i="6"/>
  <c r="K23" i="7"/>
  <c r="N23" i="7"/>
  <c r="Q23" i="7" s="1"/>
  <c r="AN114" i="8"/>
  <c r="N91" i="6"/>
  <c r="B91" i="14"/>
  <c r="F91" i="11" s="1"/>
  <c r="C91" i="11" s="1"/>
  <c r="K67" i="7"/>
  <c r="N67" i="7"/>
  <c r="Q67" i="7" s="1"/>
  <c r="AN16" i="8"/>
  <c r="D132" i="14"/>
  <c r="B132" i="14" s="1"/>
  <c r="F132" i="11" s="1"/>
  <c r="C132" i="11" s="1"/>
  <c r="O108" i="7"/>
  <c r="Q108" i="7" s="1"/>
  <c r="K108" i="7"/>
  <c r="B96" i="11"/>
  <c r="I41" i="11"/>
  <c r="J37" i="4" s="1"/>
  <c r="K43" i="3"/>
  <c r="M56" i="3"/>
  <c r="L49" i="4"/>
  <c r="K77" i="7"/>
  <c r="N77" i="7"/>
  <c r="Q77" i="7" s="1"/>
  <c r="B52" i="14"/>
  <c r="F52" i="11" s="1"/>
  <c r="C52" i="11" s="1"/>
  <c r="Q36" i="3"/>
  <c r="R37" i="7"/>
  <c r="K15" i="7"/>
  <c r="N15" i="7"/>
  <c r="Q15" i="7" s="1"/>
  <c r="R7" i="4"/>
  <c r="C138" i="14"/>
  <c r="H138" i="11" s="1"/>
  <c r="E138" i="11" s="1"/>
  <c r="K129" i="7"/>
  <c r="N129" i="7"/>
  <c r="Q129" i="7" s="1"/>
  <c r="M131" i="6"/>
  <c r="N131" i="6" s="1"/>
  <c r="AA103" i="6"/>
  <c r="AB103" i="6" s="1"/>
  <c r="N100" i="3"/>
  <c r="M89" i="4"/>
  <c r="N106" i="6"/>
  <c r="K71" i="7"/>
  <c r="N71" i="7"/>
  <c r="Q71" i="7" s="1"/>
  <c r="K86" i="7"/>
  <c r="N86" i="7"/>
  <c r="Q86" i="7" s="1"/>
  <c r="M15" i="6"/>
  <c r="N15" i="6" s="1"/>
  <c r="M10" i="6"/>
  <c r="L46" i="4"/>
  <c r="I97" i="6"/>
  <c r="I105" i="6"/>
  <c r="K82" i="7"/>
  <c r="N82" i="7"/>
  <c r="Q82" i="7" s="1"/>
  <c r="K74" i="7"/>
  <c r="N74" i="7"/>
  <c r="Q74" i="7" s="1"/>
  <c r="B65" i="14"/>
  <c r="F65" i="11" s="1"/>
  <c r="C65" i="11" s="1"/>
  <c r="B65" i="11" s="1"/>
  <c r="AB43" i="6"/>
  <c r="B13" i="14"/>
  <c r="F13" i="11" s="1"/>
  <c r="C13" i="11" s="1"/>
  <c r="B6" i="11"/>
  <c r="R133" i="3"/>
  <c r="AB143" i="6"/>
  <c r="K133" i="7"/>
  <c r="N133" i="7"/>
  <c r="Q133" i="7" s="1"/>
  <c r="B86" i="14"/>
  <c r="F86" i="11" s="1"/>
  <c r="C86" i="11" s="1"/>
  <c r="B86" i="11" s="1"/>
  <c r="B75" i="14"/>
  <c r="F75" i="11" s="1"/>
  <c r="C75" i="11" s="1"/>
  <c r="M61" i="3"/>
  <c r="L53" i="4"/>
  <c r="AA72" i="6"/>
  <c r="I144" i="6"/>
  <c r="N144" i="6" s="1"/>
  <c r="Z139" i="6"/>
  <c r="R128" i="6"/>
  <c r="AB128" i="6" s="1"/>
  <c r="I126" i="6"/>
  <c r="N126" i="6" s="1"/>
  <c r="AA117" i="6"/>
  <c r="AB117" i="6" s="1"/>
  <c r="R118" i="6"/>
  <c r="AB118" i="6" s="1"/>
  <c r="C93" i="14"/>
  <c r="H93" i="11" s="1"/>
  <c r="E93" i="11" s="1"/>
  <c r="B93" i="11" s="1"/>
  <c r="I83" i="6"/>
  <c r="N83" i="6" s="1"/>
  <c r="M66" i="6"/>
  <c r="N66" i="6" s="1"/>
  <c r="B57" i="14"/>
  <c r="F57" i="11" s="1"/>
  <c r="C57" i="11" s="1"/>
  <c r="C57" i="14"/>
  <c r="H57" i="11" s="1"/>
  <c r="E57" i="11" s="1"/>
  <c r="R45" i="6"/>
  <c r="AB45" i="6" s="1"/>
  <c r="M64" i="6"/>
  <c r="N64" i="6" s="1"/>
  <c r="M39" i="3"/>
  <c r="L33" i="4"/>
  <c r="I42" i="6"/>
  <c r="I16" i="6"/>
  <c r="I17" i="6"/>
  <c r="N17" i="6" s="1"/>
  <c r="M50" i="5"/>
  <c r="AN6" i="8"/>
  <c r="P52" i="4"/>
  <c r="Q131" i="3"/>
  <c r="R132" i="7"/>
  <c r="C131" i="14"/>
  <c r="H131" i="11" s="1"/>
  <c r="E131" i="11" s="1"/>
  <c r="B131" i="11" s="1"/>
  <c r="AN125" i="8"/>
  <c r="M118" i="6"/>
  <c r="N118" i="6" s="1"/>
  <c r="B100" i="14"/>
  <c r="F100" i="11" s="1"/>
  <c r="C100" i="11" s="1"/>
  <c r="B100" i="11" s="1"/>
  <c r="K91" i="7"/>
  <c r="N91" i="7"/>
  <c r="Q91" i="7" s="1"/>
  <c r="K98" i="7"/>
  <c r="N98" i="7"/>
  <c r="Q98" i="7" s="1"/>
  <c r="M81" i="6"/>
  <c r="N81" i="6" s="1"/>
  <c r="R79" i="6"/>
  <c r="AB79" i="6" s="1"/>
  <c r="B84" i="14"/>
  <c r="F84" i="11" s="1"/>
  <c r="C84" i="11" s="1"/>
  <c r="B84" i="11" s="1"/>
  <c r="B63" i="14"/>
  <c r="F63" i="11" s="1"/>
  <c r="C63" i="11" s="1"/>
  <c r="C63" i="14"/>
  <c r="H63" i="11" s="1"/>
  <c r="E63" i="11" s="1"/>
  <c r="K54" i="7"/>
  <c r="N54" i="7"/>
  <c r="Q54" i="7" s="1"/>
  <c r="M46" i="6"/>
  <c r="N46" i="6" s="1"/>
  <c r="AA48" i="6"/>
  <c r="AB48" i="6" s="1"/>
  <c r="D39" i="14"/>
  <c r="B39" i="14" s="1"/>
  <c r="F39" i="11" s="1"/>
  <c r="C39" i="11" s="1"/>
  <c r="B39" i="11" s="1"/>
  <c r="R12" i="6"/>
  <c r="AB12" i="6" s="1"/>
  <c r="K140" i="7"/>
  <c r="N140" i="7"/>
  <c r="Q140" i="7" s="1"/>
  <c r="I140" i="6"/>
  <c r="N140" i="6" s="1"/>
  <c r="K138" i="7"/>
  <c r="N138" i="7"/>
  <c r="Q138" i="7" s="1"/>
  <c r="Z122" i="6"/>
  <c r="AA122" i="6" s="1"/>
  <c r="AB122" i="6" s="1"/>
  <c r="Z109" i="6"/>
  <c r="R94" i="6"/>
  <c r="AB94" i="6" s="1"/>
  <c r="I90" i="6"/>
  <c r="N90" i="6" s="1"/>
  <c r="K81" i="7"/>
  <c r="N81" i="7"/>
  <c r="Q81" i="7" s="1"/>
  <c r="Q91" i="3"/>
  <c r="R92" i="7"/>
  <c r="C75" i="14"/>
  <c r="H75" i="11" s="1"/>
  <c r="E75" i="11" s="1"/>
  <c r="Z78" i="6"/>
  <c r="AA78" i="6" s="1"/>
  <c r="AA60" i="6"/>
  <c r="AB60" i="6" s="1"/>
  <c r="I43" i="6"/>
  <c r="N43" i="6" s="1"/>
  <c r="R13" i="6"/>
  <c r="AB13" i="6" s="1"/>
  <c r="O57" i="5"/>
  <c r="AA8" i="6"/>
  <c r="AB8" i="6" s="1"/>
  <c r="L34" i="4"/>
  <c r="L18" i="4"/>
  <c r="Z107" i="6"/>
  <c r="C91" i="14"/>
  <c r="H91" i="11" s="1"/>
  <c r="E91" i="11" s="1"/>
  <c r="Z70" i="6"/>
  <c r="AA70" i="6" s="1"/>
  <c r="AB70" i="6" s="1"/>
  <c r="AN78" i="8"/>
  <c r="Z82" i="6"/>
  <c r="AA82" i="6" s="1"/>
  <c r="C79" i="14"/>
  <c r="H79" i="11" s="1"/>
  <c r="E79" i="11" s="1"/>
  <c r="Z50" i="6"/>
  <c r="R65" i="7"/>
  <c r="Q64" i="3"/>
  <c r="AA52" i="6"/>
  <c r="I35" i="6"/>
  <c r="N35" i="6" s="1"/>
  <c r="P20" i="3"/>
  <c r="O17" i="4"/>
  <c r="I11" i="11"/>
  <c r="K13" i="3"/>
  <c r="R125" i="4"/>
  <c r="R61" i="4"/>
  <c r="R119" i="6"/>
  <c r="AN124" i="8"/>
  <c r="I123" i="6"/>
  <c r="N123" i="6" s="1"/>
  <c r="V116" i="6"/>
  <c r="AA116" i="6" s="1"/>
  <c r="AN116" i="8"/>
  <c r="R88" i="6"/>
  <c r="AB88" i="6" s="1"/>
  <c r="B82" i="14"/>
  <c r="F82" i="11" s="1"/>
  <c r="C82" i="11" s="1"/>
  <c r="B82" i="11" s="1"/>
  <c r="K94" i="7"/>
  <c r="N94" i="7"/>
  <c r="Q94" i="7" s="1"/>
  <c r="M75" i="6"/>
  <c r="B68" i="14"/>
  <c r="F68" i="11" s="1"/>
  <c r="C68" i="11" s="1"/>
  <c r="B68" i="11" s="1"/>
  <c r="AN59" i="8"/>
  <c r="AA50" i="6"/>
  <c r="AB50" i="6" s="1"/>
  <c r="O30" i="7"/>
  <c r="Q30" i="7" s="1"/>
  <c r="K30" i="7"/>
  <c r="O22" i="7"/>
  <c r="Q22" i="7" s="1"/>
  <c r="K22" i="7"/>
  <c r="S16" i="3"/>
  <c r="R16" i="3" s="1"/>
  <c r="R14" i="4"/>
  <c r="C14" i="14"/>
  <c r="H14" i="11" s="1"/>
  <c r="E14" i="11" s="1"/>
  <c r="R7" i="7"/>
  <c r="Q6" i="3"/>
  <c r="P6" i="5"/>
  <c r="P6" i="4"/>
  <c r="O119" i="7"/>
  <c r="Q119" i="7" s="1"/>
  <c r="K119" i="7"/>
  <c r="AA112" i="6"/>
  <c r="AB112" i="6" s="1"/>
  <c r="M109" i="6"/>
  <c r="N109" i="6" s="1"/>
  <c r="O96" i="7"/>
  <c r="Q96" i="7" s="1"/>
  <c r="K96" i="7"/>
  <c r="T80" i="3"/>
  <c r="R80" i="3" s="1"/>
  <c r="S69" i="4"/>
  <c r="Q69" i="4" s="1"/>
  <c r="R97" i="6"/>
  <c r="AB97" i="6" s="1"/>
  <c r="AN90" i="8"/>
  <c r="AN87" i="8"/>
  <c r="AN54" i="8"/>
  <c r="K59" i="7"/>
  <c r="N59" i="7"/>
  <c r="Q59" i="7" s="1"/>
  <c r="M51" i="6"/>
  <c r="N51" i="6" s="1"/>
  <c r="Z11" i="6"/>
  <c r="AA11" i="6" s="1"/>
  <c r="AA130" i="6"/>
  <c r="Q140" i="3"/>
  <c r="R141" i="7"/>
  <c r="I142" i="6"/>
  <c r="B137" i="14"/>
  <c r="F137" i="11" s="1"/>
  <c r="C137" i="11" s="1"/>
  <c r="Z135" i="6"/>
  <c r="AA135" i="6" s="1"/>
  <c r="AB135" i="6" s="1"/>
  <c r="AA84" i="6"/>
  <c r="R78" i="6"/>
  <c r="Q79" i="7"/>
  <c r="K58" i="7"/>
  <c r="N58" i="7"/>
  <c r="Q58" i="7" s="1"/>
  <c r="K72" i="7"/>
  <c r="N72" i="7"/>
  <c r="Q72" i="7" s="1"/>
  <c r="R72" i="6"/>
  <c r="AB72" i="6" s="1"/>
  <c r="K57" i="7"/>
  <c r="N57" i="7"/>
  <c r="Q57" i="7" s="1"/>
  <c r="R28" i="6"/>
  <c r="AB28" i="6" s="1"/>
  <c r="C44" i="14"/>
  <c r="H44" i="11" s="1"/>
  <c r="E44" i="11" s="1"/>
  <c r="B44" i="11" s="1"/>
  <c r="Z26" i="6"/>
  <c r="R35" i="6"/>
  <c r="AB35" i="6" s="1"/>
  <c r="I8" i="11"/>
  <c r="J10" i="5" s="1"/>
  <c r="K10" i="3"/>
  <c r="R86" i="4"/>
  <c r="R62" i="4"/>
  <c r="AB133" i="6"/>
  <c r="Z111" i="6"/>
  <c r="AA111" i="6" s="1"/>
  <c r="AB111" i="6" s="1"/>
  <c r="K116" i="7"/>
  <c r="N116" i="7"/>
  <c r="Q116" i="7" s="1"/>
  <c r="AN115" i="8"/>
  <c r="AA109" i="6"/>
  <c r="AN86" i="8"/>
  <c r="B38" i="14"/>
  <c r="F38" i="11" s="1"/>
  <c r="C38" i="11" s="1"/>
  <c r="C38" i="14"/>
  <c r="H38" i="11" s="1"/>
  <c r="E38" i="11" s="1"/>
  <c r="K43" i="7"/>
  <c r="N43" i="7"/>
  <c r="Q43" i="7" s="1"/>
  <c r="AA38" i="6"/>
  <c r="C15" i="14"/>
  <c r="H15" i="11" s="1"/>
  <c r="E15" i="11" s="1"/>
  <c r="B15" i="11" s="1"/>
  <c r="AA39" i="6"/>
  <c r="B20" i="14"/>
  <c r="F20" i="11" s="1"/>
  <c r="C20" i="11" s="1"/>
  <c r="B20" i="11" s="1"/>
  <c r="R126" i="6"/>
  <c r="AB126" i="6" s="1"/>
  <c r="O130" i="7"/>
  <c r="Q130" i="7" s="1"/>
  <c r="K130" i="7"/>
  <c r="AA115" i="6"/>
  <c r="AB115" i="6" s="1"/>
  <c r="AB116" i="6"/>
  <c r="R89" i="6"/>
  <c r="AB89" i="6" s="1"/>
  <c r="R59" i="6"/>
  <c r="AB59" i="6" s="1"/>
  <c r="AB55" i="14"/>
  <c r="Z55" i="14" s="1"/>
  <c r="S55" i="14" s="1"/>
  <c r="B55" i="14" s="1"/>
  <c r="F55" i="11" s="1"/>
  <c r="C55" i="11" s="1"/>
  <c r="Z40" i="6"/>
  <c r="AB28" i="14"/>
  <c r="Z28" i="14" s="1"/>
  <c r="S28" i="14" s="1"/>
  <c r="B28" i="14" s="1"/>
  <c r="F28" i="11" s="1"/>
  <c r="C28" i="11" s="1"/>
  <c r="AN23" i="8"/>
  <c r="C13" i="14"/>
  <c r="H13" i="11" s="1"/>
  <c r="E13" i="11" s="1"/>
  <c r="O90" i="5"/>
  <c r="R60" i="5"/>
  <c r="O68" i="4"/>
  <c r="O52" i="4"/>
  <c r="R111" i="7"/>
  <c r="Q110" i="3"/>
  <c r="AA95" i="6"/>
  <c r="B98" i="14"/>
  <c r="F98" i="11" s="1"/>
  <c r="C98" i="11" s="1"/>
  <c r="B98" i="11" s="1"/>
  <c r="AA86" i="6"/>
  <c r="P51" i="3"/>
  <c r="O45" i="4"/>
  <c r="U7" i="4"/>
  <c r="U7" i="5"/>
  <c r="Q99" i="4"/>
  <c r="S59" i="4"/>
  <c r="Q59" i="4" s="1"/>
  <c r="Q51" i="4"/>
  <c r="Q11" i="4"/>
  <c r="AN143" i="8"/>
  <c r="N142" i="6"/>
  <c r="K118" i="7"/>
  <c r="N118" i="7"/>
  <c r="Q118" i="7" s="1"/>
  <c r="K113" i="7"/>
  <c r="N113" i="7"/>
  <c r="Q113" i="7" s="1"/>
  <c r="N98" i="6"/>
  <c r="T100" i="3"/>
  <c r="R100" i="3" s="1"/>
  <c r="S89" i="4"/>
  <c r="Q89" i="4" s="1"/>
  <c r="AA81" i="6"/>
  <c r="AA66" i="6"/>
  <c r="AN76" i="8"/>
  <c r="T61" i="3"/>
  <c r="R61" i="3" s="1"/>
  <c r="S53" i="4"/>
  <c r="Q53" i="4" s="1"/>
  <c r="K46" i="7"/>
  <c r="N46" i="7"/>
  <c r="Q46" i="7" s="1"/>
  <c r="N55" i="6"/>
  <c r="P47" i="3"/>
  <c r="O41" i="4"/>
  <c r="C31" i="14"/>
  <c r="H31" i="11" s="1"/>
  <c r="E31" i="11" s="1"/>
  <c r="B31" i="11" s="1"/>
  <c r="AB31" i="6"/>
  <c r="B16" i="14"/>
  <c r="F16" i="11" s="1"/>
  <c r="C16" i="11" s="1"/>
  <c r="B16" i="11" s="1"/>
  <c r="P49" i="5"/>
  <c r="L38" i="5"/>
  <c r="L14" i="5"/>
  <c r="S98" i="4"/>
  <c r="Q98" i="4" s="1"/>
  <c r="S42" i="4"/>
  <c r="Q42" i="4" s="1"/>
  <c r="Q34" i="4"/>
  <c r="Q18" i="4"/>
  <c r="Q116" i="3"/>
  <c r="R117" i="7"/>
  <c r="M84" i="3"/>
  <c r="L73" i="4"/>
  <c r="AB55" i="6"/>
  <c r="K17" i="7"/>
  <c r="N17" i="7"/>
  <c r="Q17" i="7" s="1"/>
  <c r="Q10" i="3"/>
  <c r="R11" i="7"/>
  <c r="K143" i="7"/>
  <c r="N143" i="7"/>
  <c r="Q143" i="7" s="1"/>
  <c r="AB100" i="6"/>
  <c r="AN105" i="8"/>
  <c r="K50" i="7"/>
  <c r="N50" i="7"/>
  <c r="Q50" i="7" s="1"/>
  <c r="AA56" i="6"/>
  <c r="B22" i="14"/>
  <c r="F22" i="11" s="1"/>
  <c r="C22" i="11" s="1"/>
  <c r="AN42" i="8"/>
  <c r="P21" i="5"/>
  <c r="C3" i="14"/>
  <c r="H3" i="11" s="1"/>
  <c r="E3" i="11" s="1"/>
  <c r="L20" i="5"/>
  <c r="S12" i="5"/>
  <c r="Q12" i="5" s="1"/>
  <c r="L120" i="4"/>
  <c r="L72" i="4"/>
  <c r="M64" i="4"/>
  <c r="L24" i="4"/>
  <c r="AA138" i="6"/>
  <c r="AN138" i="8"/>
  <c r="N113" i="6"/>
  <c r="K120" i="7"/>
  <c r="N120" i="7"/>
  <c r="Q120" i="7" s="1"/>
  <c r="R103" i="7"/>
  <c r="Q102" i="3"/>
  <c r="AB69" i="6"/>
  <c r="C52" i="14"/>
  <c r="H52" i="11" s="1"/>
  <c r="E52" i="11" s="1"/>
  <c r="AA54" i="6"/>
  <c r="B40" i="14"/>
  <c r="F40" i="11" s="1"/>
  <c r="C40" i="11" s="1"/>
  <c r="B40" i="11" s="1"/>
  <c r="O6" i="8"/>
  <c r="X6" i="8" s="1"/>
  <c r="O115" i="4"/>
  <c r="O59" i="4"/>
  <c r="O51" i="4"/>
  <c r="O27" i="4"/>
  <c r="AA144" i="6"/>
  <c r="AB144" i="6" s="1"/>
  <c r="AN142" i="8"/>
  <c r="AB121" i="6"/>
  <c r="R64" i="6"/>
  <c r="AB64" i="6" s="1"/>
  <c r="Z41" i="6"/>
  <c r="AA41" i="6" s="1"/>
  <c r="I72" i="6"/>
  <c r="N72" i="6" s="1"/>
  <c r="AB36" i="14"/>
  <c r="Z36" i="14" s="1"/>
  <c r="S36" i="14" s="1"/>
  <c r="B36" i="14" s="1"/>
  <c r="F36" i="11" s="1"/>
  <c r="C36" i="11" s="1"/>
  <c r="R25" i="6"/>
  <c r="Z18" i="6"/>
  <c r="AA27" i="6"/>
  <c r="S9" i="5"/>
  <c r="Q9" i="5" s="1"/>
  <c r="S70" i="5"/>
  <c r="Q70" i="5" s="1"/>
  <c r="S38" i="5"/>
  <c r="Q38" i="5" s="1"/>
  <c r="P64" i="5"/>
  <c r="R106" i="6"/>
  <c r="C94" i="14"/>
  <c r="H94" i="11" s="1"/>
  <c r="E94" i="11" s="1"/>
  <c r="T84" i="3"/>
  <c r="R84" i="3" s="1"/>
  <c r="S73" i="4"/>
  <c r="Q73" i="4" s="1"/>
  <c r="Z71" i="6"/>
  <c r="AA71" i="6" s="1"/>
  <c r="AB71" i="6" s="1"/>
  <c r="AA47" i="6"/>
  <c r="AB47" i="6" s="1"/>
  <c r="Z21" i="6"/>
  <c r="AA21" i="6" s="1"/>
  <c r="AB21" i="6" s="1"/>
  <c r="AA22" i="6"/>
  <c r="R14" i="7"/>
  <c r="Q13" i="3"/>
  <c r="M19" i="6"/>
  <c r="N19" i="6" s="1"/>
  <c r="Q25" i="4"/>
  <c r="Q29" i="4"/>
  <c r="AB52" i="6"/>
  <c r="AN39" i="8"/>
  <c r="R25" i="7"/>
  <c r="Q24" i="3"/>
  <c r="P21" i="4"/>
  <c r="AA18" i="6"/>
  <c r="AB18" i="6" s="1"/>
  <c r="T129" i="3"/>
  <c r="R129" i="3" s="1"/>
  <c r="S117" i="4"/>
  <c r="Q117" i="4" s="1"/>
  <c r="AA119" i="6"/>
  <c r="K10" i="7"/>
  <c r="N10" i="7"/>
  <c r="Q10" i="7" s="1"/>
  <c r="AB130" i="6"/>
  <c r="K136" i="7"/>
  <c r="N136" i="7"/>
  <c r="Q136" i="7" s="1"/>
  <c r="N120" i="6"/>
  <c r="B88" i="14"/>
  <c r="F88" i="11" s="1"/>
  <c r="C88" i="11" s="1"/>
  <c r="B88" i="11" s="1"/>
  <c r="AB84" i="6"/>
  <c r="M121" i="3"/>
  <c r="L109" i="4"/>
  <c r="R99" i="7"/>
  <c r="Q98" i="3"/>
  <c r="K93" i="7"/>
  <c r="N93" i="7"/>
  <c r="Q93" i="7" s="1"/>
  <c r="B70" i="11"/>
  <c r="AN72" i="8"/>
  <c r="M47" i="3"/>
  <c r="L41" i="4"/>
  <c r="B140" i="14"/>
  <c r="F140" i="11" s="1"/>
  <c r="C140" i="11" s="1"/>
  <c r="B140" i="11" s="1"/>
  <c r="AB136" i="14"/>
  <c r="Z136" i="14" s="1"/>
  <c r="S136" i="14" s="1"/>
  <c r="B136" i="14" s="1"/>
  <c r="F136" i="11" s="1"/>
  <c r="C136" i="11" s="1"/>
  <c r="N116" i="6"/>
  <c r="C89" i="14"/>
  <c r="H89" i="11" s="1"/>
  <c r="E89" i="11" s="1"/>
  <c r="B89" i="11" s="1"/>
  <c r="AA87" i="6"/>
  <c r="AB87" i="6" s="1"/>
  <c r="B80" i="14"/>
  <c r="F80" i="11" s="1"/>
  <c r="C80" i="11" s="1"/>
  <c r="B80" i="11" s="1"/>
  <c r="Q60" i="7"/>
  <c r="B127" i="14"/>
  <c r="F127" i="11" s="1"/>
  <c r="C127" i="11" s="1"/>
  <c r="B127" i="11" s="1"/>
  <c r="AA110" i="6"/>
  <c r="AB110" i="6" s="1"/>
  <c r="AB120" i="6"/>
  <c r="B103" i="14"/>
  <c r="F103" i="11" s="1"/>
  <c r="C103" i="11" s="1"/>
  <c r="B103" i="11" s="1"/>
  <c r="AB95" i="6"/>
  <c r="AA91" i="6"/>
  <c r="AB91" i="6" s="1"/>
  <c r="AA92" i="6"/>
  <c r="R84" i="7"/>
  <c r="Q83" i="3"/>
  <c r="AB86" i="6"/>
  <c r="I75" i="6"/>
  <c r="K63" i="7"/>
  <c r="N63" i="7"/>
  <c r="Q63" i="7" s="1"/>
  <c r="I68" i="6"/>
  <c r="Q35" i="3"/>
  <c r="R36" i="7"/>
  <c r="K31" i="7"/>
  <c r="N31" i="7"/>
  <c r="Q31" i="7" s="1"/>
  <c r="AN127" i="8"/>
  <c r="I125" i="6"/>
  <c r="C108" i="14"/>
  <c r="H108" i="11" s="1"/>
  <c r="E108" i="11" s="1"/>
  <c r="B108" i="11" s="1"/>
  <c r="AA102" i="6"/>
  <c r="AN58" i="8"/>
  <c r="AA49" i="6"/>
  <c r="AB49" i="6" s="1"/>
  <c r="M68" i="6"/>
  <c r="AA36" i="6"/>
  <c r="AB36" i="6" s="1"/>
  <c r="K35" i="7"/>
  <c r="N35" i="7"/>
  <c r="Q35" i="7" s="1"/>
  <c r="I13" i="6"/>
  <c r="N13" i="6" s="1"/>
  <c r="AA23" i="6"/>
  <c r="AB23" i="6" s="1"/>
  <c r="K17" i="5"/>
  <c r="O70" i="5"/>
  <c r="R47" i="5"/>
  <c r="O31" i="5"/>
  <c r="K142" i="7"/>
  <c r="N142" i="7"/>
  <c r="Q142" i="7" s="1"/>
  <c r="T121" i="3"/>
  <c r="R121" i="3" s="1"/>
  <c r="S109" i="4"/>
  <c r="Q109" i="4" s="1"/>
  <c r="AN97" i="8"/>
  <c r="Q79" i="3"/>
  <c r="R80" i="7"/>
  <c r="L23" i="3"/>
  <c r="I27" i="6"/>
  <c r="Q23" i="3"/>
  <c r="R24" i="7"/>
  <c r="AB17" i="6"/>
  <c r="AA139" i="6"/>
  <c r="AB139" i="6" s="1"/>
  <c r="AA137" i="6"/>
  <c r="AB137" i="6" s="1"/>
  <c r="AA132" i="6"/>
  <c r="AB132" i="6" s="1"/>
  <c r="AA123" i="6"/>
  <c r="AB123" i="6" s="1"/>
  <c r="AA107" i="6"/>
  <c r="AB107" i="6" s="1"/>
  <c r="Q106" i="3"/>
  <c r="R107" i="7"/>
  <c r="AA104" i="6"/>
  <c r="AB104" i="6" s="1"/>
  <c r="M114" i="6"/>
  <c r="N114" i="6" s="1"/>
  <c r="AB87" i="14"/>
  <c r="Z87" i="14" s="1"/>
  <c r="S87" i="14" s="1"/>
  <c r="B87" i="14" s="1"/>
  <c r="F87" i="11" s="1"/>
  <c r="C87" i="11" s="1"/>
  <c r="AA80" i="6"/>
  <c r="AB80" i="6" s="1"/>
  <c r="K102" i="7"/>
  <c r="N102" i="7"/>
  <c r="Q102" i="7" s="1"/>
  <c r="AA53" i="6"/>
  <c r="AB53" i="6" s="1"/>
  <c r="C46" i="14"/>
  <c r="H46" i="11" s="1"/>
  <c r="E46" i="11" s="1"/>
  <c r="AN31" i="8"/>
  <c r="B18" i="14"/>
  <c r="F18" i="11" s="1"/>
  <c r="C18" i="11" s="1"/>
  <c r="B18" i="11" s="1"/>
  <c r="C22" i="14"/>
  <c r="H22" i="11" s="1"/>
  <c r="E22" i="11" s="1"/>
  <c r="AA7" i="6"/>
  <c r="AB7" i="6" s="1"/>
  <c r="M21" i="5"/>
  <c r="K21" i="5" s="1"/>
  <c r="S90" i="5"/>
  <c r="Q90" i="5" s="1"/>
  <c r="S58" i="5"/>
  <c r="Q58" i="5" s="1"/>
  <c r="S42" i="5"/>
  <c r="Q42" i="5" s="1"/>
  <c r="Q26" i="5"/>
  <c r="Q10" i="5"/>
  <c r="O67" i="5"/>
  <c r="R51" i="5"/>
  <c r="O35" i="5"/>
  <c r="R19" i="5"/>
  <c r="S84" i="5"/>
  <c r="Q84" i="5" s="1"/>
  <c r="S52" i="5"/>
  <c r="Q52" i="5" s="1"/>
  <c r="M116" i="4"/>
  <c r="M84" i="4"/>
  <c r="K84" i="4" s="1"/>
  <c r="L28" i="4"/>
  <c r="M20" i="4"/>
  <c r="K20" i="4" s="1"/>
  <c r="AB132" i="14"/>
  <c r="Z132" i="14" s="1"/>
  <c r="S132" i="14" s="1"/>
  <c r="O100" i="7"/>
  <c r="Q100" i="7" s="1"/>
  <c r="K100" i="7"/>
  <c r="D94" i="14"/>
  <c r="B94" i="14" s="1"/>
  <c r="F94" i="11" s="1"/>
  <c r="C94" i="11" s="1"/>
  <c r="B94" i="11" s="1"/>
  <c r="AA62" i="6"/>
  <c r="Q78" i="7"/>
  <c r="K66" i="7"/>
  <c r="N66" i="7"/>
  <c r="Q66" i="7" s="1"/>
  <c r="AB54" i="6"/>
  <c r="AA40" i="6"/>
  <c r="AB40" i="6" s="1"/>
  <c r="T39" i="3"/>
  <c r="R39" i="3" s="1"/>
  <c r="S33" i="4"/>
  <c r="Q33" i="4" s="1"/>
  <c r="I32" i="6"/>
  <c r="N32" i="6" s="1"/>
  <c r="I10" i="6"/>
  <c r="L115" i="4"/>
  <c r="L83" i="4"/>
  <c r="L59" i="4"/>
  <c r="L51" i="4"/>
  <c r="L19" i="4"/>
  <c r="I136" i="6"/>
  <c r="C137" i="14"/>
  <c r="H137" i="11" s="1"/>
  <c r="E137" i="11" s="1"/>
  <c r="Z131" i="6"/>
  <c r="AA131" i="6" s="1"/>
  <c r="AB131" i="6" s="1"/>
  <c r="I124" i="6"/>
  <c r="AN95" i="8"/>
  <c r="M101" i="6"/>
  <c r="N101" i="6" s="1"/>
  <c r="B78" i="14"/>
  <c r="F78" i="11" s="1"/>
  <c r="C78" i="11" s="1"/>
  <c r="C78" i="14"/>
  <c r="H78" i="11" s="1"/>
  <c r="E78" i="11" s="1"/>
  <c r="I86" i="6"/>
  <c r="N86" i="6" s="1"/>
  <c r="AN55" i="8"/>
  <c r="AA25" i="6"/>
  <c r="K47" i="7"/>
  <c r="N47" i="7"/>
  <c r="Q47" i="7" s="1"/>
  <c r="R37" i="3"/>
  <c r="AB27" i="6"/>
  <c r="S57" i="5"/>
  <c r="Q57" i="5" s="1"/>
  <c r="M7" i="3"/>
  <c r="L7" i="5"/>
  <c r="L7" i="4"/>
  <c r="S79" i="5"/>
  <c r="Q79" i="5" s="1"/>
  <c r="S47" i="5"/>
  <c r="Q47" i="5" s="1"/>
  <c r="S31" i="5"/>
  <c r="Q31" i="5" s="1"/>
  <c r="R48" i="5"/>
  <c r="R16" i="5"/>
  <c r="O126" i="4"/>
  <c r="O118" i="4"/>
  <c r="O102" i="4"/>
  <c r="O94" i="4"/>
  <c r="O30" i="4"/>
  <c r="K135" i="7"/>
  <c r="N135" i="7"/>
  <c r="Q135" i="7" s="1"/>
  <c r="AA106" i="6"/>
  <c r="R106" i="3"/>
  <c r="AA90" i="6"/>
  <c r="B62" i="11"/>
  <c r="B67" i="14"/>
  <c r="F67" i="11" s="1"/>
  <c r="C67" i="11" s="1"/>
  <c r="C67" i="14"/>
  <c r="H67" i="11" s="1"/>
  <c r="E67" i="11" s="1"/>
  <c r="AA44" i="6"/>
  <c r="AA26" i="6"/>
  <c r="AB22" i="6"/>
  <c r="Q27" i="3"/>
  <c r="R28" i="7"/>
  <c r="S85" i="14"/>
  <c r="B85" i="14" s="1"/>
  <c r="F85" i="11" s="1"/>
  <c r="C85" i="11" s="1"/>
  <c r="B85" i="11" s="1"/>
  <c r="C85" i="14"/>
  <c r="H85" i="11" s="1"/>
  <c r="E85" i="11" s="1"/>
  <c r="R89" i="5"/>
  <c r="B35" i="11"/>
  <c r="I85" i="11" l="1"/>
  <c r="K87" i="3"/>
  <c r="N52" i="3"/>
  <c r="L52" i="3" s="1"/>
  <c r="M36" i="5"/>
  <c r="K36" i="5" s="1"/>
  <c r="M46" i="4"/>
  <c r="K46" i="4" s="1"/>
  <c r="N136" i="3"/>
  <c r="L136" i="3" s="1"/>
  <c r="M122" i="4"/>
  <c r="K122" i="4" s="1"/>
  <c r="N48" i="3"/>
  <c r="M32" i="5"/>
  <c r="M42" i="4"/>
  <c r="K42" i="4" s="1"/>
  <c r="N17" i="3"/>
  <c r="L17" i="3" s="1"/>
  <c r="M15" i="4"/>
  <c r="K15" i="4" s="1"/>
  <c r="M14" i="5"/>
  <c r="K14" i="5" s="1"/>
  <c r="N20" i="3"/>
  <c r="L20" i="3" s="1"/>
  <c r="M17" i="4"/>
  <c r="K17" i="4" s="1"/>
  <c r="N143" i="3"/>
  <c r="M129" i="4"/>
  <c r="M92" i="5"/>
  <c r="I31" i="11"/>
  <c r="J29" i="4" s="1"/>
  <c r="K33" i="3"/>
  <c r="M139" i="3"/>
  <c r="L125" i="4"/>
  <c r="L89" i="5"/>
  <c r="I39" i="11"/>
  <c r="K41" i="3"/>
  <c r="N116" i="3"/>
  <c r="L116" i="3" s="1"/>
  <c r="M104" i="4"/>
  <c r="K104" i="4" s="1"/>
  <c r="M143" i="3"/>
  <c r="L129" i="4"/>
  <c r="L92" i="5"/>
  <c r="M70" i="3"/>
  <c r="L61" i="4"/>
  <c r="L47" i="5"/>
  <c r="N123" i="3"/>
  <c r="M111" i="4"/>
  <c r="M38" i="3"/>
  <c r="L25" i="5"/>
  <c r="L32" i="4"/>
  <c r="R38" i="7"/>
  <c r="Q37" i="3"/>
  <c r="P31" i="4"/>
  <c r="N106" i="3"/>
  <c r="M94" i="4"/>
  <c r="N138" i="3"/>
  <c r="L138" i="3" s="1"/>
  <c r="M88" i="5"/>
  <c r="K88" i="5" s="1"/>
  <c r="M124" i="4"/>
  <c r="K124" i="4" s="1"/>
  <c r="N46" i="3"/>
  <c r="L46" i="3" s="1"/>
  <c r="M40" i="4"/>
  <c r="M30" i="5"/>
  <c r="N111" i="3"/>
  <c r="L111" i="3" s="1"/>
  <c r="M71" i="5"/>
  <c r="K71" i="5" s="1"/>
  <c r="M99" i="4"/>
  <c r="K99" i="4" s="1"/>
  <c r="N121" i="3"/>
  <c r="L121" i="3" s="1"/>
  <c r="M109" i="4"/>
  <c r="K109" i="4" s="1"/>
  <c r="M79" i="5"/>
  <c r="K79" i="5" s="1"/>
  <c r="N47" i="3"/>
  <c r="L47" i="3" s="1"/>
  <c r="M41" i="4"/>
  <c r="K41" i="4" s="1"/>
  <c r="M31" i="5"/>
  <c r="K31" i="5" s="1"/>
  <c r="I131" i="11"/>
  <c r="J120" i="4" s="1"/>
  <c r="K133" i="3"/>
  <c r="M82" i="3"/>
  <c r="L71" i="4"/>
  <c r="M62" i="3"/>
  <c r="L62" i="3" s="1"/>
  <c r="L41" i="5"/>
  <c r="L54" i="4"/>
  <c r="K54" i="4" s="1"/>
  <c r="N36" i="3"/>
  <c r="L36" i="3" s="1"/>
  <c r="M30" i="4"/>
  <c r="K30" i="4" s="1"/>
  <c r="N141" i="3"/>
  <c r="M127" i="4"/>
  <c r="N76" i="3"/>
  <c r="L76" i="3" s="1"/>
  <c r="M66" i="4"/>
  <c r="N103" i="3"/>
  <c r="L103" i="3" s="1"/>
  <c r="M65" i="5"/>
  <c r="K65" i="5" s="1"/>
  <c r="M92" i="4"/>
  <c r="K92" i="4" s="1"/>
  <c r="N22" i="3"/>
  <c r="L22" i="3" s="1"/>
  <c r="M19" i="4"/>
  <c r="K19" i="4" s="1"/>
  <c r="N90" i="3"/>
  <c r="L90" i="3" s="1"/>
  <c r="M79" i="4"/>
  <c r="N70" i="3"/>
  <c r="L70" i="3" s="1"/>
  <c r="M61" i="4"/>
  <c r="K61" i="4" s="1"/>
  <c r="M47" i="5"/>
  <c r="K47" i="5" s="1"/>
  <c r="N110" i="3"/>
  <c r="L110" i="3" s="1"/>
  <c r="M70" i="5"/>
  <c r="K70" i="5" s="1"/>
  <c r="M98" i="4"/>
  <c r="K98" i="4" s="1"/>
  <c r="I44" i="11"/>
  <c r="K46" i="3"/>
  <c r="N134" i="3"/>
  <c r="M86" i="5"/>
  <c r="M34" i="3"/>
  <c r="L23" i="5"/>
  <c r="N69" i="3"/>
  <c r="M60" i="4"/>
  <c r="M46" i="5"/>
  <c r="M42" i="3"/>
  <c r="L29" i="5"/>
  <c r="L36" i="4"/>
  <c r="M89" i="3"/>
  <c r="L78" i="4"/>
  <c r="I93" i="11"/>
  <c r="J84" i="4" s="1"/>
  <c r="K95" i="3"/>
  <c r="N102" i="3"/>
  <c r="L102" i="3" s="1"/>
  <c r="M64" i="5"/>
  <c r="K64" i="5" s="1"/>
  <c r="M91" i="4"/>
  <c r="K91" i="4" s="1"/>
  <c r="N13" i="3"/>
  <c r="L13" i="3" s="1"/>
  <c r="M11" i="5"/>
  <c r="K11" i="5" s="1"/>
  <c r="M12" i="4"/>
  <c r="K12" i="4" s="1"/>
  <c r="M53" i="3"/>
  <c r="L37" i="5"/>
  <c r="N39" i="3"/>
  <c r="L39" i="3" s="1"/>
  <c r="M33" i="4"/>
  <c r="K33" i="4" s="1"/>
  <c r="M26" i="5"/>
  <c r="K26" i="5" s="1"/>
  <c r="N122" i="3"/>
  <c r="L122" i="3" s="1"/>
  <c r="M110" i="4"/>
  <c r="N35" i="3"/>
  <c r="L35" i="3" s="1"/>
  <c r="M24" i="5"/>
  <c r="K24" i="5" s="1"/>
  <c r="N109" i="3"/>
  <c r="L109" i="3" s="1"/>
  <c r="M97" i="4"/>
  <c r="K97" i="4" s="1"/>
  <c r="M69" i="5"/>
  <c r="K69" i="5" s="1"/>
  <c r="N86" i="3"/>
  <c r="M75" i="4"/>
  <c r="M55" i="5"/>
  <c r="M85" i="3"/>
  <c r="L54" i="5"/>
  <c r="L74" i="4"/>
  <c r="I94" i="11"/>
  <c r="K96" i="3"/>
  <c r="N6" i="3"/>
  <c r="L6" i="3" s="1"/>
  <c r="M6" i="5"/>
  <c r="K6" i="5" s="1"/>
  <c r="M6" i="4"/>
  <c r="K6" i="4" s="1"/>
  <c r="N79" i="3"/>
  <c r="L79" i="3" s="1"/>
  <c r="M52" i="5"/>
  <c r="K52" i="5" s="1"/>
  <c r="N131" i="3"/>
  <c r="L131" i="3" s="1"/>
  <c r="M118" i="4"/>
  <c r="K118" i="4" s="1"/>
  <c r="I108" i="11"/>
  <c r="K110" i="3"/>
  <c r="I89" i="11"/>
  <c r="K91" i="3"/>
  <c r="M71" i="3"/>
  <c r="L62" i="4"/>
  <c r="L48" i="5"/>
  <c r="I15" i="11"/>
  <c r="K17" i="3"/>
  <c r="N49" i="3"/>
  <c r="M33" i="5"/>
  <c r="M43" i="4"/>
  <c r="N7" i="3"/>
  <c r="L7" i="3" s="1"/>
  <c r="M7" i="5"/>
  <c r="K7" i="5" s="1"/>
  <c r="M7" i="4"/>
  <c r="K7" i="4" s="1"/>
  <c r="N59" i="3"/>
  <c r="L59" i="3" s="1"/>
  <c r="M51" i="4"/>
  <c r="K51" i="4" s="1"/>
  <c r="M77" i="3"/>
  <c r="L67" i="4"/>
  <c r="I83" i="11"/>
  <c r="K85" i="3"/>
  <c r="I49" i="11"/>
  <c r="K51" i="3"/>
  <c r="N53" i="3"/>
  <c r="L53" i="3" s="1"/>
  <c r="M37" i="5"/>
  <c r="K37" i="5" s="1"/>
  <c r="N21" i="3"/>
  <c r="L21" i="3" s="1"/>
  <c r="M18" i="4"/>
  <c r="K18" i="4" s="1"/>
  <c r="T94" i="3"/>
  <c r="R94" i="3" s="1"/>
  <c r="S83" i="4"/>
  <c r="Q83" i="4" s="1"/>
  <c r="I35" i="11"/>
  <c r="J31" i="4" s="1"/>
  <c r="K37" i="3"/>
  <c r="O27" i="3"/>
  <c r="N20" i="5"/>
  <c r="N24" i="4"/>
  <c r="Q134" i="3"/>
  <c r="R135" i="7"/>
  <c r="P86" i="5"/>
  <c r="N26" i="3"/>
  <c r="M23" i="4"/>
  <c r="M19" i="5"/>
  <c r="B78" i="11"/>
  <c r="N130" i="3"/>
  <c r="M85" i="5"/>
  <c r="R78" i="7"/>
  <c r="Q77" i="3"/>
  <c r="P67" i="4"/>
  <c r="Q99" i="3"/>
  <c r="R100" i="7"/>
  <c r="P88" i="4"/>
  <c r="P61" i="5"/>
  <c r="I18" i="11"/>
  <c r="J17" i="4" s="1"/>
  <c r="K20" i="3"/>
  <c r="R102" i="7"/>
  <c r="Q101" i="3"/>
  <c r="P90" i="4"/>
  <c r="P63" i="5"/>
  <c r="M113" i="3"/>
  <c r="L101" i="4"/>
  <c r="L72" i="5"/>
  <c r="T96" i="3"/>
  <c r="R96" i="3" s="1"/>
  <c r="S85" i="4"/>
  <c r="Q85" i="4" s="1"/>
  <c r="S59" i="5"/>
  <c r="Q59" i="5" s="1"/>
  <c r="P141" i="3"/>
  <c r="O127" i="4"/>
  <c r="Q34" i="3"/>
  <c r="R35" i="7"/>
  <c r="P23" i="5"/>
  <c r="O35" i="3"/>
  <c r="N24" i="5"/>
  <c r="P62" i="3"/>
  <c r="O54" i="4"/>
  <c r="O41" i="5"/>
  <c r="O83" i="3"/>
  <c r="N72" i="4"/>
  <c r="I103" i="11"/>
  <c r="J67" i="5" s="1"/>
  <c r="K105" i="3"/>
  <c r="I140" i="11"/>
  <c r="K142" i="3"/>
  <c r="I70" i="11"/>
  <c r="K72" i="3"/>
  <c r="O98" i="3"/>
  <c r="N87" i="4"/>
  <c r="I88" i="11"/>
  <c r="J79" i="4" s="1"/>
  <c r="K90" i="3"/>
  <c r="N129" i="3"/>
  <c r="L129" i="3" s="1"/>
  <c r="M117" i="4"/>
  <c r="K117" i="4" s="1"/>
  <c r="M84" i="5"/>
  <c r="K84" i="5" s="1"/>
  <c r="AB25" i="6"/>
  <c r="N63" i="3"/>
  <c r="L63" i="3" s="1"/>
  <c r="M55" i="4"/>
  <c r="O102" i="3"/>
  <c r="N91" i="4"/>
  <c r="N64" i="5"/>
  <c r="T137" i="3"/>
  <c r="R137" i="3" s="1"/>
  <c r="S123" i="4"/>
  <c r="Q123" i="4" s="1"/>
  <c r="S87" i="5"/>
  <c r="Q87" i="5" s="1"/>
  <c r="B22" i="11"/>
  <c r="O10" i="3"/>
  <c r="N10" i="5"/>
  <c r="N54" i="3"/>
  <c r="M47" i="4"/>
  <c r="K47" i="4" s="1"/>
  <c r="R46" i="7"/>
  <c r="Q45" i="3"/>
  <c r="P39" i="4"/>
  <c r="P112" i="3"/>
  <c r="O100" i="4"/>
  <c r="T142" i="3"/>
  <c r="R142" i="3" s="1"/>
  <c r="S91" i="5"/>
  <c r="Q91" i="5" s="1"/>
  <c r="S128" i="4"/>
  <c r="Q128" i="4" s="1"/>
  <c r="N58" i="3"/>
  <c r="M40" i="5"/>
  <c r="P129" i="3"/>
  <c r="O117" i="4"/>
  <c r="O84" i="5"/>
  <c r="P42" i="3"/>
  <c r="O36" i="4"/>
  <c r="O29" i="5"/>
  <c r="P56" i="3"/>
  <c r="O49" i="4"/>
  <c r="O38" i="5"/>
  <c r="R58" i="7"/>
  <c r="Q57" i="3"/>
  <c r="P39" i="5"/>
  <c r="P50" i="4"/>
  <c r="O140" i="3"/>
  <c r="N126" i="4"/>
  <c r="N90" i="5"/>
  <c r="M50" i="3"/>
  <c r="L44" i="4"/>
  <c r="L34" i="5"/>
  <c r="T86" i="3"/>
  <c r="R86" i="3" s="1"/>
  <c r="S75" i="4"/>
  <c r="Q75" i="4" s="1"/>
  <c r="S55" i="5"/>
  <c r="Q55" i="5" s="1"/>
  <c r="P29" i="3"/>
  <c r="O25" i="4"/>
  <c r="I68" i="11"/>
  <c r="K70" i="3"/>
  <c r="P93" i="3"/>
  <c r="O82" i="4"/>
  <c r="Q80" i="3"/>
  <c r="R81" i="7"/>
  <c r="P69" i="4"/>
  <c r="R54" i="7"/>
  <c r="Q53" i="3"/>
  <c r="P37" i="5"/>
  <c r="I84" i="11"/>
  <c r="K86" i="3"/>
  <c r="P97" i="3"/>
  <c r="O86" i="4"/>
  <c r="O60" i="5"/>
  <c r="M117" i="3"/>
  <c r="L105" i="4"/>
  <c r="L75" i="5"/>
  <c r="M16" i="3"/>
  <c r="L14" i="4"/>
  <c r="B57" i="11"/>
  <c r="N127" i="3"/>
  <c r="L127" i="3" s="1"/>
  <c r="M115" i="4"/>
  <c r="K115" i="4" s="1"/>
  <c r="M82" i="5"/>
  <c r="K82" i="5" s="1"/>
  <c r="I86" i="11"/>
  <c r="J77" i="4" s="1"/>
  <c r="K88" i="3"/>
  <c r="I65" i="11"/>
  <c r="K67" i="3"/>
  <c r="P81" i="3"/>
  <c r="O70" i="4"/>
  <c r="R86" i="7"/>
  <c r="Q85" i="3"/>
  <c r="P54" i="5"/>
  <c r="P74" i="4"/>
  <c r="M105" i="3"/>
  <c r="L67" i="5"/>
  <c r="M130" i="3"/>
  <c r="L85" i="5"/>
  <c r="R108" i="7"/>
  <c r="Q107" i="3"/>
  <c r="P95" i="4"/>
  <c r="P66" i="3"/>
  <c r="O57" i="4"/>
  <c r="O43" i="5"/>
  <c r="T113" i="3"/>
  <c r="R113" i="3" s="1"/>
  <c r="S101" i="4"/>
  <c r="Q101" i="4" s="1"/>
  <c r="S72" i="5"/>
  <c r="Q72" i="5" s="1"/>
  <c r="M49" i="3"/>
  <c r="L43" i="4"/>
  <c r="L33" i="5"/>
  <c r="R76" i="7"/>
  <c r="Q75" i="3"/>
  <c r="P65" i="4"/>
  <c r="M118" i="3"/>
  <c r="L76" i="5"/>
  <c r="L106" i="4"/>
  <c r="AB42" i="6"/>
  <c r="T45" i="3"/>
  <c r="R45" i="3" s="1"/>
  <c r="S39" i="4"/>
  <c r="Q39" i="4" s="1"/>
  <c r="N5" i="3"/>
  <c r="M5" i="4"/>
  <c r="M5" i="5"/>
  <c r="K5" i="5" s="1"/>
  <c r="T18" i="3"/>
  <c r="R18" i="3" s="1"/>
  <c r="S15" i="5"/>
  <c r="Q15" i="5" s="1"/>
  <c r="S16" i="4"/>
  <c r="Q16" i="4" s="1"/>
  <c r="R62" i="7"/>
  <c r="Q61" i="3"/>
  <c r="P53" i="4"/>
  <c r="N84" i="3"/>
  <c r="L84" i="3" s="1"/>
  <c r="M73" i="4"/>
  <c r="K73" i="4" s="1"/>
  <c r="M53" i="5"/>
  <c r="K53" i="5" s="1"/>
  <c r="O120" i="3"/>
  <c r="N78" i="5"/>
  <c r="N108" i="4"/>
  <c r="T7" i="3"/>
  <c r="R7" i="3" s="1"/>
  <c r="S7" i="5"/>
  <c r="Q7" i="5" s="1"/>
  <c r="S7" i="4"/>
  <c r="Q7" i="4" s="1"/>
  <c r="K41" i="5"/>
  <c r="AB66" i="6"/>
  <c r="T135" i="3"/>
  <c r="R135" i="3" s="1"/>
  <c r="S121" i="4"/>
  <c r="Q121" i="4" s="1"/>
  <c r="M19" i="3"/>
  <c r="L16" i="5"/>
  <c r="P52" i="3"/>
  <c r="O46" i="4"/>
  <c r="O36" i="5"/>
  <c r="T108" i="3"/>
  <c r="R108" i="3" s="1"/>
  <c r="S68" i="5"/>
  <c r="Q68" i="5" s="1"/>
  <c r="S96" i="4"/>
  <c r="Q96" i="4" s="1"/>
  <c r="B130" i="11"/>
  <c r="P12" i="3"/>
  <c r="O11" i="4"/>
  <c r="B10" i="11"/>
  <c r="I21" i="11"/>
  <c r="K23" i="3"/>
  <c r="AB41" i="6"/>
  <c r="T93" i="3"/>
  <c r="R93" i="3" s="1"/>
  <c r="S82" i="4"/>
  <c r="Q82" i="4" s="1"/>
  <c r="P130" i="3"/>
  <c r="O85" i="5"/>
  <c r="M5" i="3"/>
  <c r="L5" i="4"/>
  <c r="L5" i="5"/>
  <c r="M73" i="3"/>
  <c r="L73" i="3" s="1"/>
  <c r="L64" i="4"/>
  <c r="L50" i="5"/>
  <c r="K50" i="5" s="1"/>
  <c r="B3" i="11"/>
  <c r="O20" i="3"/>
  <c r="N17" i="4"/>
  <c r="R55" i="7"/>
  <c r="Q54" i="3"/>
  <c r="P47" i="4"/>
  <c r="T139" i="3"/>
  <c r="R139" i="3" s="1"/>
  <c r="S125" i="4"/>
  <c r="Q125" i="4" s="1"/>
  <c r="S89" i="5"/>
  <c r="Q89" i="5" s="1"/>
  <c r="AB11" i="6"/>
  <c r="B50" i="11"/>
  <c r="Q113" i="3"/>
  <c r="R114" i="7"/>
  <c r="P101" i="4"/>
  <c r="P72" i="5"/>
  <c r="T112" i="3"/>
  <c r="R112" i="3" s="1"/>
  <c r="S100" i="4"/>
  <c r="Q100" i="4" s="1"/>
  <c r="P126" i="3"/>
  <c r="O81" i="5"/>
  <c r="O114" i="4"/>
  <c r="T42" i="3"/>
  <c r="R42" i="3" s="1"/>
  <c r="S29" i="5"/>
  <c r="Q29" i="5" s="1"/>
  <c r="S36" i="4"/>
  <c r="Q36" i="4" s="1"/>
  <c r="O8" i="3"/>
  <c r="N8" i="5"/>
  <c r="N8" i="4"/>
  <c r="R83" i="7"/>
  <c r="Q82" i="3"/>
  <c r="P71" i="4"/>
  <c r="P74" i="3"/>
  <c r="O51" i="5"/>
  <c r="P11" i="3"/>
  <c r="O10" i="4"/>
  <c r="T81" i="3"/>
  <c r="R81" i="3" s="1"/>
  <c r="S70" i="4"/>
  <c r="Q70" i="4" s="1"/>
  <c r="AB30" i="6"/>
  <c r="R87" i="7"/>
  <c r="Q86" i="3"/>
  <c r="P75" i="4"/>
  <c r="P55" i="5"/>
  <c r="O87" i="3"/>
  <c r="N76" i="4"/>
  <c r="N56" i="5"/>
  <c r="AB90" i="6"/>
  <c r="I71" i="11"/>
  <c r="K73" i="3"/>
  <c r="M128" i="3"/>
  <c r="L128" i="3" s="1"/>
  <c r="L83" i="5"/>
  <c r="K83" i="5" s="1"/>
  <c r="L116" i="4"/>
  <c r="N16" i="6"/>
  <c r="M44" i="3"/>
  <c r="L38" i="4"/>
  <c r="AB99" i="6"/>
  <c r="M69" i="3"/>
  <c r="L60" i="4"/>
  <c r="L46" i="5"/>
  <c r="M92" i="3"/>
  <c r="L81" i="4"/>
  <c r="L58" i="5"/>
  <c r="Q96" i="3"/>
  <c r="R97" i="7"/>
  <c r="P85" i="4"/>
  <c r="P59" i="5"/>
  <c r="P108" i="3"/>
  <c r="O68" i="5"/>
  <c r="O96" i="4"/>
  <c r="AB141" i="6"/>
  <c r="R85" i="7"/>
  <c r="Q84" i="3"/>
  <c r="P73" i="4"/>
  <c r="P53" i="5"/>
  <c r="R115" i="7"/>
  <c r="Q114" i="3"/>
  <c r="P102" i="4"/>
  <c r="P73" i="5"/>
  <c r="B46" i="11"/>
  <c r="T66" i="3"/>
  <c r="R66" i="3" s="1"/>
  <c r="S57" i="4"/>
  <c r="Q57" i="4" s="1"/>
  <c r="S43" i="5"/>
  <c r="Q43" i="5" s="1"/>
  <c r="M48" i="3"/>
  <c r="L42" i="4"/>
  <c r="L32" i="5"/>
  <c r="N8" i="3"/>
  <c r="M8" i="5"/>
  <c r="K8" i="5" s="1"/>
  <c r="M8" i="4"/>
  <c r="B29" i="11"/>
  <c r="N60" i="3"/>
  <c r="L60" i="3" s="1"/>
  <c r="M52" i="4"/>
  <c r="K52" i="4" s="1"/>
  <c r="P122" i="3"/>
  <c r="O110" i="4"/>
  <c r="R18" i="7"/>
  <c r="Q17" i="3"/>
  <c r="P14" i="5"/>
  <c r="P15" i="4"/>
  <c r="P50" i="3"/>
  <c r="O34" i="5"/>
  <c r="O44" i="4"/>
  <c r="R6" i="7"/>
  <c r="Q5" i="3"/>
  <c r="P5" i="4"/>
  <c r="P5" i="5"/>
  <c r="N94" i="6"/>
  <c r="P39" i="3"/>
  <c r="O33" i="4"/>
  <c r="O26" i="5"/>
  <c r="C132" i="14"/>
  <c r="H132" i="11" s="1"/>
  <c r="E132" i="11" s="1"/>
  <c r="B132" i="11" s="1"/>
  <c r="B60" i="11"/>
  <c r="B107" i="11"/>
  <c r="B9" i="11"/>
  <c r="J33" i="4"/>
  <c r="J26" i="5"/>
  <c r="B139" i="11"/>
  <c r="B72" i="11"/>
  <c r="B122" i="11"/>
  <c r="B121" i="11"/>
  <c r="B51" i="11"/>
  <c r="B73" i="11"/>
  <c r="Q87" i="4"/>
  <c r="B111" i="11"/>
  <c r="I102" i="11"/>
  <c r="K104" i="3"/>
  <c r="I7" i="11"/>
  <c r="K9" i="3"/>
  <c r="P134" i="3"/>
  <c r="O86" i="5"/>
  <c r="M100" i="3"/>
  <c r="L89" i="4"/>
  <c r="L62" i="5"/>
  <c r="K62" i="5" s="1"/>
  <c r="M31" i="3"/>
  <c r="L27" i="4"/>
  <c r="L22" i="5"/>
  <c r="K116" i="4"/>
  <c r="T30" i="3"/>
  <c r="R30" i="3" s="1"/>
  <c r="S26" i="4"/>
  <c r="Q26" i="4" s="1"/>
  <c r="P101" i="3"/>
  <c r="O63" i="5"/>
  <c r="O90" i="4"/>
  <c r="N16" i="3"/>
  <c r="L16" i="3" s="1"/>
  <c r="M14" i="4"/>
  <c r="K14" i="4" s="1"/>
  <c r="P34" i="3"/>
  <c r="O23" i="5"/>
  <c r="T57" i="3"/>
  <c r="R57" i="3" s="1"/>
  <c r="S50" i="4"/>
  <c r="Q50" i="4" s="1"/>
  <c r="S39" i="5"/>
  <c r="Q39" i="5" s="1"/>
  <c r="T126" i="3"/>
  <c r="R126" i="3" s="1"/>
  <c r="S114" i="4"/>
  <c r="Q114" i="4" s="1"/>
  <c r="S81" i="5"/>
  <c r="Q81" i="5" s="1"/>
  <c r="N119" i="3"/>
  <c r="M107" i="4"/>
  <c r="M77" i="5"/>
  <c r="K77" i="5" s="1"/>
  <c r="Q92" i="3"/>
  <c r="R93" i="7"/>
  <c r="P81" i="4"/>
  <c r="P58" i="5"/>
  <c r="M119" i="3"/>
  <c r="L107" i="4"/>
  <c r="L77" i="5"/>
  <c r="R10" i="7"/>
  <c r="Q9" i="3"/>
  <c r="P9" i="4"/>
  <c r="P9" i="5"/>
  <c r="O24" i="3"/>
  <c r="N21" i="4"/>
  <c r="N18" i="5"/>
  <c r="O13" i="3"/>
  <c r="N12" i="4"/>
  <c r="N11" i="5"/>
  <c r="AB106" i="6"/>
  <c r="N120" i="3"/>
  <c r="L120" i="3" s="1"/>
  <c r="M108" i="4"/>
  <c r="K108" i="4" s="1"/>
  <c r="M78" i="5"/>
  <c r="K78" i="5" s="1"/>
  <c r="S5" i="3"/>
  <c r="R5" i="4"/>
  <c r="R5" i="5"/>
  <c r="R120" i="7"/>
  <c r="Q119" i="3"/>
  <c r="P107" i="4"/>
  <c r="P77" i="5"/>
  <c r="O116" i="3"/>
  <c r="N104" i="4"/>
  <c r="P45" i="3"/>
  <c r="O39" i="4"/>
  <c r="T75" i="3"/>
  <c r="R75" i="3" s="1"/>
  <c r="S65" i="4"/>
  <c r="Q65" i="4" s="1"/>
  <c r="R118" i="7"/>
  <c r="Q117" i="3"/>
  <c r="P105" i="4"/>
  <c r="P75" i="5"/>
  <c r="N88" i="3"/>
  <c r="M77" i="4"/>
  <c r="R130" i="7"/>
  <c r="Q129" i="3"/>
  <c r="P117" i="4"/>
  <c r="P84" i="5"/>
  <c r="T114" i="3"/>
  <c r="R114" i="3" s="1"/>
  <c r="S73" i="5"/>
  <c r="Q73" i="5" s="1"/>
  <c r="S102" i="4"/>
  <c r="Q102" i="4" s="1"/>
  <c r="N132" i="3"/>
  <c r="L132" i="3" s="1"/>
  <c r="M119" i="4"/>
  <c r="K119" i="4" s="1"/>
  <c r="N71" i="3"/>
  <c r="L71" i="3" s="1"/>
  <c r="M48" i="5"/>
  <c r="K48" i="5" s="1"/>
  <c r="M62" i="4"/>
  <c r="P57" i="3"/>
  <c r="O50" i="4"/>
  <c r="O39" i="5"/>
  <c r="R59" i="7"/>
  <c r="Q58" i="3"/>
  <c r="P40" i="5"/>
  <c r="T89" i="3"/>
  <c r="R89" i="3" s="1"/>
  <c r="S78" i="4"/>
  <c r="Q78" i="4" s="1"/>
  <c r="P95" i="3"/>
  <c r="O84" i="4"/>
  <c r="P118" i="3"/>
  <c r="O76" i="5"/>
  <c r="O106" i="4"/>
  <c r="R30" i="7"/>
  <c r="Q29" i="3"/>
  <c r="P25" i="4"/>
  <c r="I82" i="11"/>
  <c r="K84" i="3"/>
  <c r="M122" i="3"/>
  <c r="L110" i="4"/>
  <c r="O64" i="3"/>
  <c r="N56" i="4"/>
  <c r="T77" i="3"/>
  <c r="R77" i="3" s="1"/>
  <c r="S67" i="4"/>
  <c r="Q67" i="4" s="1"/>
  <c r="N12" i="3"/>
  <c r="L12" i="3" s="1"/>
  <c r="M11" i="4"/>
  <c r="P80" i="3"/>
  <c r="O69" i="4"/>
  <c r="R140" i="7"/>
  <c r="Q139" i="3"/>
  <c r="P125" i="4"/>
  <c r="P89" i="5"/>
  <c r="P53" i="3"/>
  <c r="O37" i="5"/>
  <c r="N78" i="3"/>
  <c r="M68" i="4"/>
  <c r="R91" i="7"/>
  <c r="Q90" i="3"/>
  <c r="P79" i="4"/>
  <c r="T124" i="3"/>
  <c r="R124" i="3" s="1"/>
  <c r="S112" i="4"/>
  <c r="Q112" i="4" s="1"/>
  <c r="M63" i="3"/>
  <c r="L55" i="4"/>
  <c r="M65" i="3"/>
  <c r="L42" i="5"/>
  <c r="N117" i="3"/>
  <c r="L117" i="3" s="1"/>
  <c r="M105" i="4"/>
  <c r="K105" i="4" s="1"/>
  <c r="M75" i="5"/>
  <c r="Q132" i="3"/>
  <c r="R133" i="7"/>
  <c r="P119" i="4"/>
  <c r="I6" i="11"/>
  <c r="K8" i="3"/>
  <c r="R74" i="7"/>
  <c r="Q73" i="3"/>
  <c r="P50" i="5"/>
  <c r="P64" i="4"/>
  <c r="P85" i="3"/>
  <c r="O74" i="4"/>
  <c r="O54" i="5"/>
  <c r="K89" i="4"/>
  <c r="Q128" i="3"/>
  <c r="R129" i="7"/>
  <c r="P116" i="4"/>
  <c r="P83" i="5"/>
  <c r="Q14" i="3"/>
  <c r="R15" i="7"/>
  <c r="P13" i="4"/>
  <c r="P12" i="5"/>
  <c r="B52" i="11"/>
  <c r="M46" i="3"/>
  <c r="L40" i="4"/>
  <c r="L30" i="5"/>
  <c r="P75" i="3"/>
  <c r="O65" i="4"/>
  <c r="I90" i="11"/>
  <c r="K92" i="3"/>
  <c r="N50" i="3"/>
  <c r="L50" i="3" s="1"/>
  <c r="M34" i="5"/>
  <c r="K34" i="5" s="1"/>
  <c r="M44" i="4"/>
  <c r="N9" i="3"/>
  <c r="M9" i="4"/>
  <c r="M9" i="5"/>
  <c r="AB76" i="6"/>
  <c r="Q26" i="3"/>
  <c r="R27" i="7"/>
  <c r="P19" i="5"/>
  <c r="P23" i="4"/>
  <c r="N67" i="3"/>
  <c r="M44" i="5"/>
  <c r="M58" i="4"/>
  <c r="P61" i="3"/>
  <c r="O53" i="4"/>
  <c r="O105" i="3"/>
  <c r="N67" i="5"/>
  <c r="P33" i="3"/>
  <c r="O29" i="4"/>
  <c r="M30" i="3"/>
  <c r="L26" i="4"/>
  <c r="M81" i="3"/>
  <c r="L70" i="4"/>
  <c r="O136" i="3"/>
  <c r="N122" i="4"/>
  <c r="R13" i="7"/>
  <c r="Q12" i="3"/>
  <c r="P11" i="4"/>
  <c r="AB39" i="6"/>
  <c r="R70" i="7"/>
  <c r="Q69" i="3"/>
  <c r="P60" i="4"/>
  <c r="P46" i="5"/>
  <c r="N97" i="6"/>
  <c r="B124" i="11"/>
  <c r="T74" i="3"/>
  <c r="R74" i="3" s="1"/>
  <c r="S51" i="5"/>
  <c r="Q51" i="5" s="1"/>
  <c r="O28" i="3"/>
  <c r="N21" i="5"/>
  <c r="P54" i="3"/>
  <c r="O47" i="4"/>
  <c r="Q138" i="3"/>
  <c r="R139" i="7"/>
  <c r="P124" i="4"/>
  <c r="P88" i="5"/>
  <c r="Q67" i="3"/>
  <c r="R68" i="7"/>
  <c r="P44" i="5"/>
  <c r="P58" i="4"/>
  <c r="P113" i="3"/>
  <c r="O101" i="4"/>
  <c r="O72" i="5"/>
  <c r="T26" i="3"/>
  <c r="R26" i="3" s="1"/>
  <c r="S19" i="5"/>
  <c r="Q19" i="5" s="1"/>
  <c r="S23" i="4"/>
  <c r="Q23" i="4" s="1"/>
  <c r="N31" i="3"/>
  <c r="L31" i="3" s="1"/>
  <c r="M27" i="4"/>
  <c r="K27" i="4" s="1"/>
  <c r="M22" i="5"/>
  <c r="M106" i="3"/>
  <c r="L94" i="4"/>
  <c r="I117" i="11"/>
  <c r="K119" i="3"/>
  <c r="N42" i="6"/>
  <c r="P82" i="3"/>
  <c r="O71" i="4"/>
  <c r="N105" i="6"/>
  <c r="T67" i="3"/>
  <c r="R67" i="3" s="1"/>
  <c r="S44" i="5"/>
  <c r="Q44" i="5" s="1"/>
  <c r="S58" i="4"/>
  <c r="Q58" i="4" s="1"/>
  <c r="B79" i="11"/>
  <c r="AB44" i="6"/>
  <c r="P86" i="3"/>
  <c r="O75" i="4"/>
  <c r="O55" i="5"/>
  <c r="K72" i="5"/>
  <c r="I54" i="11"/>
  <c r="K56" i="3"/>
  <c r="Q89" i="3"/>
  <c r="R90" i="7"/>
  <c r="P78" i="4"/>
  <c r="AB33" i="6"/>
  <c r="R64" i="7"/>
  <c r="Q63" i="3"/>
  <c r="P55" i="4"/>
  <c r="AB62" i="6"/>
  <c r="T134" i="3"/>
  <c r="R134" i="3" s="1"/>
  <c r="S86" i="5"/>
  <c r="Q86" i="5" s="1"/>
  <c r="O32" i="3"/>
  <c r="N28" i="4"/>
  <c r="Q109" i="3"/>
  <c r="R110" i="7"/>
  <c r="P97" i="4"/>
  <c r="P69" i="5"/>
  <c r="Q14" i="4"/>
  <c r="P96" i="3"/>
  <c r="O85" i="4"/>
  <c r="O59" i="5"/>
  <c r="Q123" i="3"/>
  <c r="R124" i="7"/>
  <c r="P111" i="4"/>
  <c r="N82" i="3"/>
  <c r="L82" i="3" s="1"/>
  <c r="M71" i="4"/>
  <c r="I109" i="11"/>
  <c r="K111" i="3"/>
  <c r="O43" i="3"/>
  <c r="N37" i="4"/>
  <c r="P84" i="3"/>
  <c r="O73" i="4"/>
  <c r="O53" i="5"/>
  <c r="P125" i="3"/>
  <c r="O113" i="4"/>
  <c r="O80" i="5"/>
  <c r="N57" i="3"/>
  <c r="M39" i="5"/>
  <c r="M50" i="4"/>
  <c r="Q104" i="3"/>
  <c r="R105" i="7"/>
  <c r="P93" i="4"/>
  <c r="P66" i="5"/>
  <c r="Q15" i="3"/>
  <c r="R16" i="7"/>
  <c r="P13" i="5"/>
  <c r="T76" i="3"/>
  <c r="R76" i="3" s="1"/>
  <c r="S66" i="4"/>
  <c r="Q66" i="4" s="1"/>
  <c r="T138" i="3"/>
  <c r="R138" i="3" s="1"/>
  <c r="S124" i="4"/>
  <c r="Q124" i="4" s="1"/>
  <c r="S88" i="5"/>
  <c r="Q88" i="5" s="1"/>
  <c r="N74" i="3"/>
  <c r="M51" i="5"/>
  <c r="R123" i="7"/>
  <c r="Q122" i="3"/>
  <c r="P110" i="4"/>
  <c r="P25" i="3"/>
  <c r="O22" i="4"/>
  <c r="Q38" i="3"/>
  <c r="R39" i="7"/>
  <c r="P32" i="4"/>
  <c r="P25" i="5"/>
  <c r="B99" i="11"/>
  <c r="P5" i="3"/>
  <c r="O5" i="4"/>
  <c r="O5" i="5"/>
  <c r="R40" i="7"/>
  <c r="Q39" i="3"/>
  <c r="P33" i="4"/>
  <c r="P26" i="5"/>
  <c r="Q61" i="4"/>
  <c r="I125" i="11"/>
  <c r="K127" i="3"/>
  <c r="C55" i="14"/>
  <c r="H55" i="11" s="1"/>
  <c r="E55" i="11" s="1"/>
  <c r="B55" i="11" s="1"/>
  <c r="I12" i="11"/>
  <c r="K14" i="3"/>
  <c r="B129" i="11"/>
  <c r="I69" i="11"/>
  <c r="K71" i="3"/>
  <c r="C36" i="14"/>
  <c r="H36" i="11" s="1"/>
  <c r="E36" i="11" s="1"/>
  <c r="B36" i="11" s="1"/>
  <c r="Q86" i="4"/>
  <c r="I116" i="11"/>
  <c r="K118" i="3"/>
  <c r="I119" i="11"/>
  <c r="K121" i="3"/>
  <c r="R98" i="3"/>
  <c r="I115" i="11"/>
  <c r="K117" i="3"/>
  <c r="I61" i="11"/>
  <c r="J55" i="4" s="1"/>
  <c r="K63" i="3"/>
  <c r="J88" i="4"/>
  <c r="J61" i="5"/>
  <c r="C136" i="14"/>
  <c r="H136" i="11" s="1"/>
  <c r="E136" i="11" s="1"/>
  <c r="B136" i="11" s="1"/>
  <c r="B47" i="11"/>
  <c r="B133" i="11"/>
  <c r="R47" i="7"/>
  <c r="Q46" i="3"/>
  <c r="P40" i="4"/>
  <c r="P30" i="5"/>
  <c r="R66" i="7"/>
  <c r="Q65" i="3"/>
  <c r="P42" i="5"/>
  <c r="O106" i="3"/>
  <c r="N94" i="4"/>
  <c r="O23" i="3"/>
  <c r="N20" i="4"/>
  <c r="N17" i="5"/>
  <c r="O79" i="3"/>
  <c r="N52" i="5"/>
  <c r="Q30" i="3"/>
  <c r="R31" i="7"/>
  <c r="P26" i="4"/>
  <c r="N85" i="3"/>
  <c r="L85" i="3" s="1"/>
  <c r="M74" i="4"/>
  <c r="K74" i="4" s="1"/>
  <c r="M54" i="5"/>
  <c r="Q59" i="3"/>
  <c r="R60" i="7"/>
  <c r="P51" i="4"/>
  <c r="M115" i="3"/>
  <c r="L74" i="5"/>
  <c r="L103" i="4"/>
  <c r="P92" i="3"/>
  <c r="O81" i="4"/>
  <c r="O58" i="5"/>
  <c r="R136" i="7"/>
  <c r="Q135" i="3"/>
  <c r="P121" i="4"/>
  <c r="P9" i="3"/>
  <c r="O9" i="4"/>
  <c r="O9" i="5"/>
  <c r="T38" i="3"/>
  <c r="R38" i="3" s="1"/>
  <c r="S25" i="5"/>
  <c r="Q25" i="5" s="1"/>
  <c r="S32" i="4"/>
  <c r="Q32" i="4" s="1"/>
  <c r="I40" i="11"/>
  <c r="K42" i="3"/>
  <c r="N68" i="3"/>
  <c r="L68" i="3" s="1"/>
  <c r="M59" i="4"/>
  <c r="K59" i="4" s="1"/>
  <c r="M45" i="5"/>
  <c r="K45" i="5" s="1"/>
  <c r="P119" i="3"/>
  <c r="O107" i="4"/>
  <c r="O77" i="5"/>
  <c r="R50" i="7"/>
  <c r="Q49" i="3"/>
  <c r="P33" i="5"/>
  <c r="P43" i="4"/>
  <c r="T104" i="3"/>
  <c r="R104" i="3" s="1"/>
  <c r="S93" i="4"/>
  <c r="Q93" i="4" s="1"/>
  <c r="S66" i="5"/>
  <c r="Q66" i="5" s="1"/>
  <c r="Q142" i="3"/>
  <c r="R143" i="7"/>
  <c r="P128" i="4"/>
  <c r="P91" i="5"/>
  <c r="R17" i="7"/>
  <c r="Q16" i="3"/>
  <c r="P14" i="4"/>
  <c r="I16" i="11"/>
  <c r="K18" i="3"/>
  <c r="M97" i="3"/>
  <c r="L97" i="3" s="1"/>
  <c r="L60" i="5"/>
  <c r="K60" i="5" s="1"/>
  <c r="L86" i="4"/>
  <c r="K86" i="4" s="1"/>
  <c r="P117" i="3"/>
  <c r="O105" i="4"/>
  <c r="O75" i="5"/>
  <c r="I98" i="11"/>
  <c r="K100" i="3"/>
  <c r="O110" i="3"/>
  <c r="N98" i="4"/>
  <c r="N70" i="5"/>
  <c r="N115" i="3"/>
  <c r="L115" i="3" s="1"/>
  <c r="M103" i="4"/>
  <c r="M74" i="5"/>
  <c r="K74" i="5" s="1"/>
  <c r="N125" i="3"/>
  <c r="M113" i="4"/>
  <c r="K113" i="4" s="1"/>
  <c r="M80" i="5"/>
  <c r="B38" i="11"/>
  <c r="R116" i="7"/>
  <c r="Q115" i="3"/>
  <c r="P74" i="5"/>
  <c r="P103" i="4"/>
  <c r="N34" i="3"/>
  <c r="M23" i="5"/>
  <c r="K23" i="5" s="1"/>
  <c r="N27" i="3"/>
  <c r="L27" i="3" s="1"/>
  <c r="M20" i="5"/>
  <c r="K20" i="5" s="1"/>
  <c r="M24" i="4"/>
  <c r="K24" i="4" s="1"/>
  <c r="Q71" i="3"/>
  <c r="R72" i="7"/>
  <c r="P62" i="4"/>
  <c r="P48" i="5"/>
  <c r="R79" i="7"/>
  <c r="Q78" i="3"/>
  <c r="P68" i="4"/>
  <c r="B137" i="11"/>
  <c r="P58" i="3"/>
  <c r="O40" i="5"/>
  <c r="N96" i="3"/>
  <c r="M85" i="4"/>
  <c r="M59" i="5"/>
  <c r="R96" i="7"/>
  <c r="Q95" i="3"/>
  <c r="P84" i="4"/>
  <c r="R119" i="7"/>
  <c r="Q118" i="3"/>
  <c r="P76" i="5"/>
  <c r="P106" i="4"/>
  <c r="O6" i="3"/>
  <c r="N6" i="5"/>
  <c r="N6" i="4"/>
  <c r="P21" i="3"/>
  <c r="O18" i="4"/>
  <c r="N75" i="6"/>
  <c r="N87" i="3"/>
  <c r="L87" i="3" s="1"/>
  <c r="M56" i="5"/>
  <c r="K56" i="5" s="1"/>
  <c r="M76" i="4"/>
  <c r="K76" i="4" s="1"/>
  <c r="T123" i="3"/>
  <c r="R123" i="3" s="1"/>
  <c r="S111" i="4"/>
  <c r="Q111" i="4" s="1"/>
  <c r="O91" i="3"/>
  <c r="N57" i="5"/>
  <c r="N80" i="4"/>
  <c r="R138" i="7"/>
  <c r="Q137" i="3"/>
  <c r="P123" i="4"/>
  <c r="P87" i="5"/>
  <c r="P139" i="3"/>
  <c r="O125" i="4"/>
  <c r="O89" i="5"/>
  <c r="M80" i="3"/>
  <c r="L69" i="4"/>
  <c r="P90" i="3"/>
  <c r="O79" i="4"/>
  <c r="T5" i="3"/>
  <c r="R5" i="3" s="1"/>
  <c r="S5" i="4"/>
  <c r="Q5" i="4" s="1"/>
  <c r="S5" i="5"/>
  <c r="Q5" i="5" s="1"/>
  <c r="N44" i="3"/>
  <c r="L44" i="3" s="1"/>
  <c r="M38" i="4"/>
  <c r="B75" i="11"/>
  <c r="P132" i="3"/>
  <c r="O119" i="4"/>
  <c r="B13" i="11"/>
  <c r="P73" i="3"/>
  <c r="O50" i="5"/>
  <c r="O64" i="4"/>
  <c r="N10" i="6"/>
  <c r="R71" i="7"/>
  <c r="Q70" i="3"/>
  <c r="P61" i="4"/>
  <c r="P47" i="5"/>
  <c r="L100" i="3"/>
  <c r="P128" i="3"/>
  <c r="O116" i="4"/>
  <c r="O83" i="5"/>
  <c r="P14" i="3"/>
  <c r="O13" i="4"/>
  <c r="O12" i="5"/>
  <c r="R77" i="7"/>
  <c r="Q76" i="3"/>
  <c r="P66" i="4"/>
  <c r="I96" i="11"/>
  <c r="J87" i="4" s="1"/>
  <c r="K98" i="3"/>
  <c r="T15" i="3"/>
  <c r="R15" i="3" s="1"/>
  <c r="S13" i="5"/>
  <c r="Q13" i="5" s="1"/>
  <c r="B91" i="11"/>
  <c r="Q22" i="3"/>
  <c r="R23" i="7"/>
  <c r="P19" i="4"/>
  <c r="R49" i="7"/>
  <c r="Q48" i="3"/>
  <c r="P32" i="5"/>
  <c r="P42" i="4"/>
  <c r="N64" i="3"/>
  <c r="L64" i="3" s="1"/>
  <c r="M56" i="4"/>
  <c r="K56" i="4" s="1"/>
  <c r="Q88" i="3"/>
  <c r="R89" i="7"/>
  <c r="P77" i="4"/>
  <c r="M126" i="3"/>
  <c r="L126" i="3" s="1"/>
  <c r="L114" i="4"/>
  <c r="K114" i="4" s="1"/>
  <c r="L81" i="5"/>
  <c r="K81" i="5" s="1"/>
  <c r="Q44" i="3"/>
  <c r="R45" i="7"/>
  <c r="P38" i="4"/>
  <c r="AB138" i="6"/>
  <c r="I26" i="11"/>
  <c r="J21" i="5" s="1"/>
  <c r="K28" i="3"/>
  <c r="P26" i="3"/>
  <c r="O19" i="5"/>
  <c r="O23" i="4"/>
  <c r="O47" i="3"/>
  <c r="N41" i="4"/>
  <c r="N31" i="5"/>
  <c r="AB81" i="6"/>
  <c r="Q7" i="3"/>
  <c r="R8" i="7"/>
  <c r="P7" i="4"/>
  <c r="P7" i="5"/>
  <c r="R34" i="7"/>
  <c r="Q33" i="3"/>
  <c r="P29" i="4"/>
  <c r="O51" i="3"/>
  <c r="N45" i="4"/>
  <c r="N35" i="5"/>
  <c r="O19" i="3"/>
  <c r="N16" i="5"/>
  <c r="R42" i="7"/>
  <c r="Q41" i="3"/>
  <c r="P28" i="5"/>
  <c r="P35" i="4"/>
  <c r="O68" i="3"/>
  <c r="N59" i="4"/>
  <c r="N45" i="5"/>
  <c r="P69" i="3"/>
  <c r="O60" i="4"/>
  <c r="O46" i="5"/>
  <c r="AB109" i="6"/>
  <c r="M134" i="3"/>
  <c r="L86" i="5"/>
  <c r="B14" i="11"/>
  <c r="R144" i="7"/>
  <c r="Q143" i="3"/>
  <c r="P129" i="4"/>
  <c r="P92" i="5"/>
  <c r="P138" i="3"/>
  <c r="O124" i="4"/>
  <c r="O88" i="5"/>
  <c r="I30" i="11"/>
  <c r="J28" i="4" s="1"/>
  <c r="K32" i="3"/>
  <c r="P67" i="3"/>
  <c r="O44" i="5"/>
  <c r="O58" i="4"/>
  <c r="P103" i="3"/>
  <c r="O92" i="4"/>
  <c r="O65" i="5"/>
  <c r="O127" i="3"/>
  <c r="N82" i="5"/>
  <c r="N115" i="4"/>
  <c r="P133" i="3"/>
  <c r="O120" i="4"/>
  <c r="Q67" i="5"/>
  <c r="M58" i="3"/>
  <c r="L40" i="5"/>
  <c r="Q121" i="3"/>
  <c r="R122" i="7"/>
  <c r="P109" i="4"/>
  <c r="P79" i="5"/>
  <c r="B135" i="11"/>
  <c r="R95" i="7"/>
  <c r="Q94" i="3"/>
  <c r="P83" i="4"/>
  <c r="I19" i="11"/>
  <c r="J18" i="4" s="1"/>
  <c r="K21" i="3"/>
  <c r="I59" i="11"/>
  <c r="J53" i="4" s="1"/>
  <c r="K61" i="3"/>
  <c r="N87" i="6"/>
  <c r="Q18" i="3"/>
  <c r="R19" i="7"/>
  <c r="P16" i="4"/>
  <c r="P15" i="5"/>
  <c r="T63" i="3"/>
  <c r="R63" i="3" s="1"/>
  <c r="S55" i="4"/>
  <c r="Q55" i="4" s="1"/>
  <c r="P89" i="3"/>
  <c r="O78" i="4"/>
  <c r="P63" i="3"/>
  <c r="O55" i="4"/>
  <c r="Q124" i="3"/>
  <c r="R125" i="7"/>
  <c r="P112" i="4"/>
  <c r="M66" i="3"/>
  <c r="L57" i="4"/>
  <c r="L43" i="5"/>
  <c r="P109" i="3"/>
  <c r="O97" i="4"/>
  <c r="O69" i="5"/>
  <c r="AB82" i="6"/>
  <c r="T109" i="3"/>
  <c r="R109" i="3" s="1"/>
  <c r="S97" i="4"/>
  <c r="Q97" i="4" s="1"/>
  <c r="S69" i="5"/>
  <c r="Q69" i="5" s="1"/>
  <c r="P123" i="3"/>
  <c r="O111" i="4"/>
  <c r="M88" i="3"/>
  <c r="L77" i="4"/>
  <c r="P111" i="3"/>
  <c r="O99" i="4"/>
  <c r="O71" i="5"/>
  <c r="N124" i="6"/>
  <c r="AB34" i="6"/>
  <c r="R126" i="7"/>
  <c r="Q125" i="3"/>
  <c r="P113" i="4"/>
  <c r="P80" i="5"/>
  <c r="P104" i="3"/>
  <c r="O93" i="4"/>
  <c r="O66" i="5"/>
  <c r="P15" i="3"/>
  <c r="O13" i="5"/>
  <c r="N76" i="6"/>
  <c r="M140" i="3"/>
  <c r="L126" i="4"/>
  <c r="L90" i="5"/>
  <c r="I42" i="11"/>
  <c r="J38" i="4" s="1"/>
  <c r="K44" i="3"/>
  <c r="Q100" i="3"/>
  <c r="R101" i="7"/>
  <c r="P89" i="4"/>
  <c r="P62" i="5"/>
  <c r="K101" i="4"/>
  <c r="N27" i="6"/>
  <c r="R26" i="7"/>
  <c r="Q25" i="3"/>
  <c r="P22" i="4"/>
  <c r="P38" i="3"/>
  <c r="O25" i="5"/>
  <c r="O32" i="4"/>
  <c r="T90" i="3"/>
  <c r="R90" i="3" s="1"/>
  <c r="S79" i="4"/>
  <c r="Q79" i="4" s="1"/>
  <c r="R41" i="7"/>
  <c r="Q40" i="3"/>
  <c r="P34" i="4"/>
  <c r="P27" i="5"/>
  <c r="T62" i="3"/>
  <c r="R62" i="3" s="1"/>
  <c r="S41" i="5"/>
  <c r="Q41" i="5" s="1"/>
  <c r="S54" i="4"/>
  <c r="Q54" i="4" s="1"/>
  <c r="Q16" i="5"/>
  <c r="I134" i="11"/>
  <c r="J122" i="4" s="1"/>
  <c r="K136" i="3"/>
  <c r="I43" i="11"/>
  <c r="J39" i="4" s="1"/>
  <c r="K45" i="3"/>
  <c r="I74" i="11"/>
  <c r="J66" i="4" s="1"/>
  <c r="K76" i="3"/>
  <c r="Q24" i="5"/>
  <c r="B123" i="11"/>
  <c r="J59" i="4"/>
  <c r="J45" i="5"/>
  <c r="Q60" i="5"/>
  <c r="Q122" i="4"/>
  <c r="C24" i="14"/>
  <c r="H24" i="11" s="1"/>
  <c r="E24" i="11" s="1"/>
  <c r="B24" i="11" s="1"/>
  <c r="I141" i="11"/>
  <c r="K143" i="3"/>
  <c r="J6" i="4"/>
  <c r="J6" i="5"/>
  <c r="B64" i="11"/>
  <c r="T54" i="3"/>
  <c r="R54" i="3" s="1"/>
  <c r="S47" i="4"/>
  <c r="Q47" i="4" s="1"/>
  <c r="B67" i="11"/>
  <c r="I62" i="11"/>
  <c r="J56" i="4" s="1"/>
  <c r="K64" i="3"/>
  <c r="P46" i="3"/>
  <c r="O30" i="5"/>
  <c r="O40" i="4"/>
  <c r="P65" i="3"/>
  <c r="O42" i="5"/>
  <c r="P99" i="3"/>
  <c r="O61" i="5"/>
  <c r="O88" i="4"/>
  <c r="R142" i="7"/>
  <c r="Q141" i="3"/>
  <c r="P127" i="4"/>
  <c r="M12" i="3"/>
  <c r="L11" i="4"/>
  <c r="N68" i="6"/>
  <c r="P30" i="3"/>
  <c r="O26" i="4"/>
  <c r="R63" i="7"/>
  <c r="Q62" i="3"/>
  <c r="P54" i="4"/>
  <c r="P41" i="5"/>
  <c r="N94" i="3"/>
  <c r="L94" i="3" s="1"/>
  <c r="M83" i="4"/>
  <c r="K83" i="4" s="1"/>
  <c r="I127" i="11"/>
  <c r="K129" i="3"/>
  <c r="I80" i="11"/>
  <c r="J71" i="4" s="1"/>
  <c r="K82" i="3"/>
  <c r="T71" i="3"/>
  <c r="R71" i="3" s="1"/>
  <c r="S48" i="5"/>
  <c r="Q48" i="5" s="1"/>
  <c r="S62" i="4"/>
  <c r="Q62" i="4" s="1"/>
  <c r="N83" i="3"/>
  <c r="L83" i="3" s="1"/>
  <c r="M72" i="4"/>
  <c r="K72" i="4" s="1"/>
  <c r="P135" i="3"/>
  <c r="O121" i="4"/>
  <c r="N51" i="3"/>
  <c r="L51" i="3" s="1"/>
  <c r="M45" i="4"/>
  <c r="K45" i="4" s="1"/>
  <c r="M35" i="5"/>
  <c r="K35" i="5" s="1"/>
  <c r="M18" i="3"/>
  <c r="L15" i="5"/>
  <c r="L16" i="4"/>
  <c r="T141" i="3"/>
  <c r="R141" i="3" s="1"/>
  <c r="S127" i="4"/>
  <c r="Q127" i="4" s="1"/>
  <c r="M112" i="3"/>
  <c r="L100" i="4"/>
  <c r="K64" i="4"/>
  <c r="T41" i="3"/>
  <c r="R41" i="3" s="1"/>
  <c r="S35" i="4"/>
  <c r="Q35" i="4" s="1"/>
  <c r="S28" i="5"/>
  <c r="Q28" i="5" s="1"/>
  <c r="P49" i="3"/>
  <c r="O43" i="4"/>
  <c r="O33" i="5"/>
  <c r="N99" i="3"/>
  <c r="L99" i="3" s="1"/>
  <c r="M61" i="5"/>
  <c r="K61" i="5" s="1"/>
  <c r="M88" i="4"/>
  <c r="K88" i="4" s="1"/>
  <c r="P142" i="3"/>
  <c r="O91" i="5"/>
  <c r="O128" i="4"/>
  <c r="P16" i="3"/>
  <c r="O14" i="4"/>
  <c r="N30" i="3"/>
  <c r="L30" i="3" s="1"/>
  <c r="M26" i="4"/>
  <c r="K26" i="4" s="1"/>
  <c r="M54" i="3"/>
  <c r="L47" i="4"/>
  <c r="Q112" i="3"/>
  <c r="R113" i="7"/>
  <c r="P100" i="4"/>
  <c r="M141" i="3"/>
  <c r="L127" i="4"/>
  <c r="T22" i="3"/>
  <c r="R22" i="3" s="1"/>
  <c r="S19" i="4"/>
  <c r="Q19" i="4" s="1"/>
  <c r="N114" i="3"/>
  <c r="L114" i="3" s="1"/>
  <c r="M102" i="4"/>
  <c r="K102" i="4" s="1"/>
  <c r="M73" i="5"/>
  <c r="K73" i="5" s="1"/>
  <c r="I20" i="11"/>
  <c r="J19" i="4" s="1"/>
  <c r="K22" i="3"/>
  <c r="Q42" i="3"/>
  <c r="R43" i="7"/>
  <c r="P36" i="4"/>
  <c r="P29" i="5"/>
  <c r="T85" i="3"/>
  <c r="R85" i="3" s="1"/>
  <c r="S54" i="5"/>
  <c r="Q54" i="5" s="1"/>
  <c r="S74" i="4"/>
  <c r="Q74" i="4" s="1"/>
  <c r="P115" i="3"/>
  <c r="O103" i="4"/>
  <c r="O74" i="5"/>
  <c r="R57" i="7"/>
  <c r="Q56" i="3"/>
  <c r="P49" i="4"/>
  <c r="P38" i="5"/>
  <c r="P71" i="3"/>
  <c r="O62" i="4"/>
  <c r="O48" i="5"/>
  <c r="AB78" i="6"/>
  <c r="T53" i="3"/>
  <c r="R53" i="3" s="1"/>
  <c r="S37" i="5"/>
  <c r="Q37" i="5" s="1"/>
  <c r="M108" i="3"/>
  <c r="L96" i="4"/>
  <c r="L68" i="5"/>
  <c r="R22" i="7"/>
  <c r="Q21" i="3"/>
  <c r="P18" i="4"/>
  <c r="T58" i="3"/>
  <c r="R58" i="3" s="1"/>
  <c r="S40" i="5"/>
  <c r="Q40" i="5" s="1"/>
  <c r="R94" i="7"/>
  <c r="Q93" i="3"/>
  <c r="P82" i="4"/>
  <c r="T115" i="3"/>
  <c r="R115" i="3" s="1"/>
  <c r="S74" i="5"/>
  <c r="Q74" i="5" s="1"/>
  <c r="S103" i="4"/>
  <c r="Q103" i="4" s="1"/>
  <c r="AB119" i="6"/>
  <c r="J11" i="5"/>
  <c r="J12" i="4"/>
  <c r="N93" i="3"/>
  <c r="M82" i="4"/>
  <c r="P137" i="3"/>
  <c r="O123" i="4"/>
  <c r="O87" i="5"/>
  <c r="N11" i="3"/>
  <c r="L11" i="3" s="1"/>
  <c r="M10" i="4"/>
  <c r="K10" i="4" s="1"/>
  <c r="M45" i="3"/>
  <c r="L39" i="4"/>
  <c r="B63" i="11"/>
  <c r="Q97" i="3"/>
  <c r="R98" i="7"/>
  <c r="P60" i="5"/>
  <c r="P86" i="4"/>
  <c r="I100" i="11"/>
  <c r="K102" i="3"/>
  <c r="O131" i="3"/>
  <c r="N118" i="4"/>
  <c r="M125" i="3"/>
  <c r="L113" i="4"/>
  <c r="L80" i="5"/>
  <c r="N142" i="3"/>
  <c r="L142" i="3" s="1"/>
  <c r="M128" i="4"/>
  <c r="K128" i="4" s="1"/>
  <c r="M91" i="5"/>
  <c r="K91" i="5" s="1"/>
  <c r="N42" i="3"/>
  <c r="L42" i="3" s="1"/>
  <c r="M36" i="4"/>
  <c r="K36" i="4" s="1"/>
  <c r="M29" i="5"/>
  <c r="K29" i="5" s="1"/>
  <c r="R82" i="7"/>
  <c r="Q81" i="3"/>
  <c r="P70" i="4"/>
  <c r="M14" i="3"/>
  <c r="L14" i="3" s="1"/>
  <c r="L13" i="4"/>
  <c r="K13" i="4" s="1"/>
  <c r="L12" i="5"/>
  <c r="K12" i="5" s="1"/>
  <c r="P70" i="3"/>
  <c r="O61" i="4"/>
  <c r="O47" i="5"/>
  <c r="O36" i="3"/>
  <c r="N30" i="4"/>
  <c r="P76" i="3"/>
  <c r="O66" i="4"/>
  <c r="P107" i="3"/>
  <c r="O95" i="4"/>
  <c r="R67" i="7"/>
  <c r="Q66" i="3"/>
  <c r="P57" i="4"/>
  <c r="P43" i="5"/>
  <c r="M90" i="3"/>
  <c r="L79" i="4"/>
  <c r="P22" i="3"/>
  <c r="O19" i="4"/>
  <c r="P48" i="3"/>
  <c r="O42" i="4"/>
  <c r="O32" i="5"/>
  <c r="N66" i="3"/>
  <c r="L66" i="3" s="1"/>
  <c r="M57" i="4"/>
  <c r="K57" i="4" s="1"/>
  <c r="M43" i="5"/>
  <c r="K43" i="5" s="1"/>
  <c r="S76" i="14"/>
  <c r="B76" i="14" s="1"/>
  <c r="F76" i="11" s="1"/>
  <c r="C76" i="11" s="1"/>
  <c r="B76" i="11" s="1"/>
  <c r="C76" i="14"/>
  <c r="H76" i="11" s="1"/>
  <c r="E76" i="11" s="1"/>
  <c r="P88" i="3"/>
  <c r="O77" i="4"/>
  <c r="N136" i="6"/>
  <c r="P44" i="3"/>
  <c r="O38" i="4"/>
  <c r="O31" i="3"/>
  <c r="N22" i="5"/>
  <c r="N27" i="4"/>
  <c r="AB56" i="6"/>
  <c r="M101" i="3"/>
  <c r="L63" i="5"/>
  <c r="L90" i="4"/>
  <c r="T46" i="3"/>
  <c r="R46" i="3" s="1"/>
  <c r="S40" i="4"/>
  <c r="Q40" i="4" s="1"/>
  <c r="S30" i="5"/>
  <c r="Q30" i="5" s="1"/>
  <c r="T49" i="3"/>
  <c r="R49" i="3" s="1"/>
  <c r="S43" i="4"/>
  <c r="Q43" i="4" s="1"/>
  <c r="S33" i="5"/>
  <c r="Q33" i="5" s="1"/>
  <c r="AB73" i="6"/>
  <c r="N92" i="3"/>
  <c r="L92" i="3" s="1"/>
  <c r="M81" i="4"/>
  <c r="K81" i="4" s="1"/>
  <c r="M58" i="5"/>
  <c r="K58" i="5" s="1"/>
  <c r="P7" i="3"/>
  <c r="O7" i="5"/>
  <c r="O7" i="4"/>
  <c r="I17" i="11"/>
  <c r="J16" i="5" s="1"/>
  <c r="K19" i="3"/>
  <c r="R53" i="7"/>
  <c r="Q52" i="3"/>
  <c r="P46" i="4"/>
  <c r="P36" i="5"/>
  <c r="I95" i="11"/>
  <c r="K97" i="3"/>
  <c r="AB140" i="6"/>
  <c r="P41" i="3"/>
  <c r="O35" i="4"/>
  <c r="O28" i="5"/>
  <c r="AB38" i="6"/>
  <c r="R131" i="7"/>
  <c r="Q130" i="3"/>
  <c r="P85" i="5"/>
  <c r="N125" i="6"/>
  <c r="P143" i="3"/>
  <c r="O129" i="4"/>
  <c r="O92" i="5"/>
  <c r="N45" i="3"/>
  <c r="L45" i="3" s="1"/>
  <c r="M39" i="4"/>
  <c r="K39" i="4" s="1"/>
  <c r="O72" i="3"/>
  <c r="N49" i="5"/>
  <c r="N63" i="4"/>
  <c r="T143" i="3"/>
  <c r="R143" i="3" s="1"/>
  <c r="S129" i="4"/>
  <c r="Q129" i="4" s="1"/>
  <c r="S92" i="5"/>
  <c r="Q92" i="5" s="1"/>
  <c r="R104" i="7"/>
  <c r="Q103" i="3"/>
  <c r="P65" i="5"/>
  <c r="P92" i="4"/>
  <c r="Q126" i="3"/>
  <c r="R127" i="7"/>
  <c r="P81" i="5"/>
  <c r="P114" i="4"/>
  <c r="Q133" i="3"/>
  <c r="R134" i="7"/>
  <c r="P120" i="4"/>
  <c r="P121" i="3"/>
  <c r="O109" i="4"/>
  <c r="O79" i="5"/>
  <c r="P94" i="3"/>
  <c r="O83" i="4"/>
  <c r="M78" i="3"/>
  <c r="L68" i="4"/>
  <c r="R75" i="7"/>
  <c r="Q74" i="3"/>
  <c r="P51" i="5"/>
  <c r="R12" i="7"/>
  <c r="Q11" i="3"/>
  <c r="P10" i="4"/>
  <c r="O55" i="3"/>
  <c r="N48" i="4"/>
  <c r="AB26" i="6"/>
  <c r="P18" i="3"/>
  <c r="O15" i="5"/>
  <c r="O16" i="4"/>
  <c r="I33" i="11"/>
  <c r="J24" i="5" s="1"/>
  <c r="K35" i="3"/>
  <c r="T130" i="3"/>
  <c r="R130" i="3" s="1"/>
  <c r="S85" i="5"/>
  <c r="Q85" i="5" s="1"/>
  <c r="K120" i="4"/>
  <c r="AB20" i="6"/>
  <c r="P124" i="3"/>
  <c r="O112" i="4"/>
  <c r="I23" i="11"/>
  <c r="J22" i="4" s="1"/>
  <c r="K25" i="3"/>
  <c r="AB113" i="6"/>
  <c r="N58" i="6"/>
  <c r="AB102" i="6"/>
  <c r="Q108" i="3"/>
  <c r="R109" i="7"/>
  <c r="P96" i="4"/>
  <c r="P68" i="5"/>
  <c r="B138" i="11"/>
  <c r="I25" i="11"/>
  <c r="K27" i="3"/>
  <c r="AB92" i="6"/>
  <c r="Q111" i="3"/>
  <c r="R112" i="7"/>
  <c r="P71" i="5"/>
  <c r="P99" i="4"/>
  <c r="M137" i="3"/>
  <c r="L123" i="4"/>
  <c r="L87" i="5"/>
  <c r="M8" i="3"/>
  <c r="L8" i="5"/>
  <c r="L8" i="4"/>
  <c r="M91" i="3"/>
  <c r="L57" i="5"/>
  <c r="L80" i="4"/>
  <c r="N107" i="3"/>
  <c r="L107" i="3" s="1"/>
  <c r="M95" i="4"/>
  <c r="K95" i="4" s="1"/>
  <c r="AB19" i="6"/>
  <c r="N104" i="3"/>
  <c r="M93" i="4"/>
  <c r="M66" i="5"/>
  <c r="S11" i="3"/>
  <c r="R11" i="3" s="1"/>
  <c r="R10" i="4"/>
  <c r="Q10" i="4" s="1"/>
  <c r="AB57" i="6"/>
  <c r="P100" i="3"/>
  <c r="O89" i="4"/>
  <c r="O62" i="5"/>
  <c r="L113" i="3"/>
  <c r="P17" i="3"/>
  <c r="O14" i="5"/>
  <c r="O15" i="4"/>
  <c r="R51" i="7"/>
  <c r="Q50" i="3"/>
  <c r="P44" i="4"/>
  <c r="P34" i="5"/>
  <c r="O60" i="3"/>
  <c r="N52" i="4"/>
  <c r="P40" i="3"/>
  <c r="O27" i="5"/>
  <c r="O34" i="4"/>
  <c r="N15" i="3"/>
  <c r="M13" i="5"/>
  <c r="M76" i="3"/>
  <c r="L66" i="4"/>
  <c r="P37" i="3"/>
  <c r="O31" i="4"/>
  <c r="T119" i="3"/>
  <c r="R119" i="3" s="1"/>
  <c r="S107" i="4"/>
  <c r="Q107" i="4" s="1"/>
  <c r="S77" i="5"/>
  <c r="Q77" i="5" s="1"/>
  <c r="B126" i="11"/>
  <c r="C110" i="14"/>
  <c r="H110" i="11" s="1"/>
  <c r="E110" i="11" s="1"/>
  <c r="B110" i="11" s="1"/>
  <c r="C48" i="14"/>
  <c r="H48" i="11" s="1"/>
  <c r="E48" i="11" s="1"/>
  <c r="B48" i="11" s="1"/>
  <c r="J92" i="4"/>
  <c r="J65" i="5"/>
  <c r="B106" i="11"/>
  <c r="C28" i="14"/>
  <c r="H28" i="11" s="1"/>
  <c r="E28" i="11" s="1"/>
  <c r="B28" i="11" s="1"/>
  <c r="C87" i="14"/>
  <c r="H87" i="11" s="1"/>
  <c r="E87" i="11" s="1"/>
  <c r="B87" i="11" s="1"/>
  <c r="B5" i="11"/>
  <c r="B113" i="11"/>
  <c r="B112" i="11"/>
  <c r="J31" i="5"/>
  <c r="J41" i="4"/>
  <c r="J108" i="4"/>
  <c r="J78" i="5"/>
  <c r="B92" i="11"/>
  <c r="B56" i="11"/>
  <c r="B128" i="11"/>
  <c r="B32" i="11"/>
  <c r="I110" i="11" l="1"/>
  <c r="J100" i="4" s="1"/>
  <c r="K112" i="3"/>
  <c r="I28" i="11"/>
  <c r="J26" i="4" s="1"/>
  <c r="K30" i="3"/>
  <c r="I48" i="11"/>
  <c r="K50" i="3"/>
  <c r="I55" i="11"/>
  <c r="K57" i="3"/>
  <c r="I132" i="11"/>
  <c r="J86" i="5" s="1"/>
  <c r="K134" i="3"/>
  <c r="I24" i="11"/>
  <c r="K26" i="3"/>
  <c r="I136" i="11"/>
  <c r="K138" i="3"/>
  <c r="I36" i="11"/>
  <c r="K38" i="3"/>
  <c r="I87" i="11"/>
  <c r="J78" i="4" s="1"/>
  <c r="K89" i="3"/>
  <c r="I112" i="11"/>
  <c r="K114" i="3"/>
  <c r="G60" i="3"/>
  <c r="N112" i="3"/>
  <c r="L112" i="3" s="1"/>
  <c r="M100" i="4"/>
  <c r="K100" i="4" s="1"/>
  <c r="O103" i="3"/>
  <c r="N92" i="4"/>
  <c r="N65" i="5"/>
  <c r="M124" i="3"/>
  <c r="L124" i="3" s="1"/>
  <c r="L112" i="4"/>
  <c r="K112" i="4" s="1"/>
  <c r="M135" i="3"/>
  <c r="L135" i="3" s="1"/>
  <c r="L121" i="4"/>
  <c r="K121" i="4" s="1"/>
  <c r="H118" i="4"/>
  <c r="F118" i="4"/>
  <c r="G118" i="4" s="1"/>
  <c r="N118" i="3"/>
  <c r="L118" i="3" s="1"/>
  <c r="M76" i="5"/>
  <c r="K76" i="5" s="1"/>
  <c r="M106" i="4"/>
  <c r="K106" i="4" s="1"/>
  <c r="O62" i="3"/>
  <c r="N41" i="5"/>
  <c r="N54" i="4"/>
  <c r="O141" i="3"/>
  <c r="N127" i="4"/>
  <c r="O100" i="3"/>
  <c r="N89" i="4"/>
  <c r="N62" i="5"/>
  <c r="H115" i="4"/>
  <c r="F115" i="4"/>
  <c r="G115" i="4" s="1"/>
  <c r="G51" i="3"/>
  <c r="G6" i="3"/>
  <c r="O118" i="3"/>
  <c r="N106" i="4"/>
  <c r="N76" i="5"/>
  <c r="F52" i="5"/>
  <c r="G52" i="5" s="1"/>
  <c r="H52" i="5" s="1"/>
  <c r="J48" i="5"/>
  <c r="J62" i="4"/>
  <c r="O123" i="3"/>
  <c r="N111" i="4"/>
  <c r="O109" i="3"/>
  <c r="N97" i="4"/>
  <c r="N69" i="5"/>
  <c r="N43" i="3"/>
  <c r="L43" i="3" s="1"/>
  <c r="M37" i="4"/>
  <c r="K37" i="4" s="1"/>
  <c r="O138" i="3"/>
  <c r="N124" i="4"/>
  <c r="N88" i="5"/>
  <c r="L67" i="3"/>
  <c r="O90" i="3"/>
  <c r="N79" i="4"/>
  <c r="O129" i="3"/>
  <c r="N117" i="4"/>
  <c r="N84" i="5"/>
  <c r="G116" i="3"/>
  <c r="O119" i="3"/>
  <c r="N107" i="4"/>
  <c r="N77" i="5"/>
  <c r="F11" i="5"/>
  <c r="G11" i="5" s="1"/>
  <c r="H11" i="5" s="1"/>
  <c r="I111" i="11"/>
  <c r="K113" i="3"/>
  <c r="O114" i="3"/>
  <c r="N73" i="5"/>
  <c r="N102" i="4"/>
  <c r="N89" i="3"/>
  <c r="L89" i="3" s="1"/>
  <c r="M78" i="4"/>
  <c r="K78" i="4" s="1"/>
  <c r="O54" i="3"/>
  <c r="N47" i="4"/>
  <c r="I130" i="11"/>
  <c r="J119" i="4" s="1"/>
  <c r="K132" i="3"/>
  <c r="I22" i="11"/>
  <c r="K24" i="3"/>
  <c r="I98" i="3"/>
  <c r="F24" i="5"/>
  <c r="G24" i="5" s="1"/>
  <c r="H24" i="5" s="1"/>
  <c r="K46" i="5"/>
  <c r="J40" i="4"/>
  <c r="J30" i="5"/>
  <c r="I56" i="11"/>
  <c r="J40" i="5" s="1"/>
  <c r="K58" i="3"/>
  <c r="I5" i="11"/>
  <c r="K7" i="3"/>
  <c r="I126" i="11"/>
  <c r="K128" i="3"/>
  <c r="N18" i="3"/>
  <c r="L18" i="3" s="1"/>
  <c r="M16" i="4"/>
  <c r="K16" i="4" s="1"/>
  <c r="M15" i="5"/>
  <c r="K15" i="5" s="1"/>
  <c r="I92" i="11"/>
  <c r="J83" i="4" s="1"/>
  <c r="K94" i="3"/>
  <c r="F52" i="4"/>
  <c r="G52" i="4" s="1"/>
  <c r="H52" i="4" s="1"/>
  <c r="M57" i="3"/>
  <c r="L50" i="4"/>
  <c r="L39" i="5"/>
  <c r="O11" i="3"/>
  <c r="N10" i="4"/>
  <c r="O133" i="3"/>
  <c r="N120" i="4"/>
  <c r="O126" i="3"/>
  <c r="N114" i="4"/>
  <c r="N81" i="5"/>
  <c r="O130" i="3"/>
  <c r="N85" i="5"/>
  <c r="F27" i="4"/>
  <c r="G27" i="4" s="1"/>
  <c r="H27" i="4" s="1"/>
  <c r="H30" i="4"/>
  <c r="F30" i="4"/>
  <c r="G30" i="4" s="1"/>
  <c r="J91" i="4"/>
  <c r="J64" i="5"/>
  <c r="O21" i="3"/>
  <c r="N18" i="4"/>
  <c r="M67" i="3"/>
  <c r="L44" i="5"/>
  <c r="K44" i="5" s="1"/>
  <c r="L58" i="4"/>
  <c r="I67" i="11"/>
  <c r="K69" i="3"/>
  <c r="O40" i="3"/>
  <c r="N34" i="4"/>
  <c r="N27" i="5"/>
  <c r="O25" i="3"/>
  <c r="N22" i="4"/>
  <c r="M75" i="3"/>
  <c r="L65" i="4"/>
  <c r="G68" i="3"/>
  <c r="O41" i="3"/>
  <c r="N28" i="5"/>
  <c r="N35" i="4"/>
  <c r="H45" i="4"/>
  <c r="F45" i="4"/>
  <c r="G45" i="4" s="1"/>
  <c r="O33" i="3"/>
  <c r="N29" i="4"/>
  <c r="G47" i="3"/>
  <c r="O44" i="3"/>
  <c r="N38" i="4"/>
  <c r="O76" i="3"/>
  <c r="N66" i="4"/>
  <c r="M9" i="3"/>
  <c r="L9" i="4"/>
  <c r="K9" i="4" s="1"/>
  <c r="L9" i="5"/>
  <c r="I13" i="11"/>
  <c r="J13" i="5" s="1"/>
  <c r="K15" i="3"/>
  <c r="K38" i="4"/>
  <c r="M74" i="3"/>
  <c r="L51" i="5"/>
  <c r="F6" i="5"/>
  <c r="G6" i="5" s="1"/>
  <c r="H6" i="5" s="1"/>
  <c r="O95" i="3"/>
  <c r="N84" i="4"/>
  <c r="O71" i="3"/>
  <c r="N62" i="4"/>
  <c r="N48" i="5"/>
  <c r="K80" i="5"/>
  <c r="K103" i="4"/>
  <c r="G110" i="3"/>
  <c r="O142" i="3"/>
  <c r="N91" i="5"/>
  <c r="N128" i="4"/>
  <c r="O49" i="3"/>
  <c r="N43" i="4"/>
  <c r="N33" i="5"/>
  <c r="J36" i="4"/>
  <c r="J29" i="5"/>
  <c r="F20" i="4"/>
  <c r="G20" i="4" s="1"/>
  <c r="H20" i="4" s="1"/>
  <c r="I47" i="11"/>
  <c r="K49" i="3"/>
  <c r="J76" i="5"/>
  <c r="J106" i="4"/>
  <c r="J12" i="5"/>
  <c r="J13" i="4"/>
  <c r="O39" i="3"/>
  <c r="N33" i="4"/>
  <c r="N26" i="5"/>
  <c r="I99" i="11"/>
  <c r="K101" i="3"/>
  <c r="K50" i="4"/>
  <c r="J49" i="4"/>
  <c r="J38" i="5"/>
  <c r="G136" i="3"/>
  <c r="O26" i="3"/>
  <c r="N19" i="5"/>
  <c r="N23" i="4"/>
  <c r="I52" i="11"/>
  <c r="J47" i="4" s="1"/>
  <c r="K54" i="3"/>
  <c r="O73" i="3"/>
  <c r="N50" i="5"/>
  <c r="N64" i="4"/>
  <c r="O132" i="3"/>
  <c r="N119" i="4"/>
  <c r="K11" i="4"/>
  <c r="F56" i="4"/>
  <c r="G56" i="4" s="1"/>
  <c r="H56" i="4" s="1"/>
  <c r="O29" i="3"/>
  <c r="N25" i="4"/>
  <c r="F104" i="4"/>
  <c r="G104" i="4" s="1"/>
  <c r="H104" i="4" s="1"/>
  <c r="N105" i="3"/>
  <c r="L105" i="3" s="1"/>
  <c r="G105" i="3" s="1"/>
  <c r="M67" i="5"/>
  <c r="K67" i="5" s="1"/>
  <c r="O92" i="3"/>
  <c r="N81" i="4"/>
  <c r="N58" i="5"/>
  <c r="L119" i="3"/>
  <c r="J93" i="4"/>
  <c r="J66" i="5"/>
  <c r="I51" i="11"/>
  <c r="J37" i="5" s="1"/>
  <c r="K53" i="3"/>
  <c r="I72" i="11"/>
  <c r="J51" i="5" s="1"/>
  <c r="K74" i="3"/>
  <c r="I9" i="11"/>
  <c r="J10" i="4" s="1"/>
  <c r="K11" i="3"/>
  <c r="K8" i="4"/>
  <c r="O96" i="3"/>
  <c r="N85" i="4"/>
  <c r="N59" i="5"/>
  <c r="N98" i="3"/>
  <c r="L98" i="3" s="1"/>
  <c r="G98" i="3" s="1"/>
  <c r="M87" i="4"/>
  <c r="K87" i="4" s="1"/>
  <c r="F87" i="4" s="1"/>
  <c r="G87" i="4" s="1"/>
  <c r="J64" i="4"/>
  <c r="J50" i="5"/>
  <c r="G87" i="3"/>
  <c r="O86" i="3"/>
  <c r="N75" i="4"/>
  <c r="N55" i="5"/>
  <c r="F8" i="5"/>
  <c r="G8" i="5" s="1"/>
  <c r="H8" i="5" s="1"/>
  <c r="O113" i="3"/>
  <c r="N101" i="4"/>
  <c r="N72" i="5"/>
  <c r="I3" i="11"/>
  <c r="K5" i="3"/>
  <c r="N65" i="3"/>
  <c r="L65" i="3" s="1"/>
  <c r="M42" i="5"/>
  <c r="K42" i="5" s="1"/>
  <c r="O75" i="3"/>
  <c r="N65" i="4"/>
  <c r="O107" i="3"/>
  <c r="N95" i="4"/>
  <c r="O85" i="3"/>
  <c r="N74" i="4"/>
  <c r="N54" i="5"/>
  <c r="J44" i="5"/>
  <c r="J58" i="4"/>
  <c r="J55" i="5"/>
  <c r="J75" i="4"/>
  <c r="L58" i="3"/>
  <c r="O45" i="3"/>
  <c r="N39" i="4"/>
  <c r="K55" i="4"/>
  <c r="H87" i="4"/>
  <c r="F72" i="4"/>
  <c r="G72" i="4" s="1"/>
  <c r="H72" i="4" s="1"/>
  <c r="O34" i="3"/>
  <c r="N23" i="5"/>
  <c r="L130" i="3"/>
  <c r="H24" i="4"/>
  <c r="F24" i="4"/>
  <c r="G24" i="4" s="1"/>
  <c r="J45" i="4"/>
  <c r="J35" i="5"/>
  <c r="L49" i="3"/>
  <c r="J80" i="4"/>
  <c r="J57" i="5"/>
  <c r="K110" i="4"/>
  <c r="K79" i="4"/>
  <c r="K66" i="4"/>
  <c r="K40" i="4"/>
  <c r="O50" i="3"/>
  <c r="N44" i="4"/>
  <c r="N34" i="5"/>
  <c r="O111" i="3"/>
  <c r="N99" i="4"/>
  <c r="N71" i="5"/>
  <c r="O108" i="3"/>
  <c r="N68" i="5"/>
  <c r="N96" i="4"/>
  <c r="N37" i="3"/>
  <c r="L37" i="3" s="1"/>
  <c r="M31" i="4"/>
  <c r="K31" i="4" s="1"/>
  <c r="N72" i="3"/>
  <c r="L72" i="3" s="1"/>
  <c r="M49" i="5"/>
  <c r="K49" i="5" s="1"/>
  <c r="M63" i="4"/>
  <c r="K63" i="4" s="1"/>
  <c r="F22" i="5"/>
  <c r="G22" i="5" s="1"/>
  <c r="G36" i="3"/>
  <c r="O56" i="3"/>
  <c r="N49" i="4"/>
  <c r="N38" i="5"/>
  <c r="M26" i="3"/>
  <c r="L26" i="3" s="1"/>
  <c r="L19" i="5"/>
  <c r="L23" i="4"/>
  <c r="O125" i="3"/>
  <c r="N113" i="4"/>
  <c r="N80" i="5"/>
  <c r="O48" i="3"/>
  <c r="N42" i="4"/>
  <c r="N32" i="5"/>
  <c r="I91" i="11"/>
  <c r="J82" i="4" s="1"/>
  <c r="K93" i="3"/>
  <c r="O78" i="3"/>
  <c r="N68" i="4"/>
  <c r="F21" i="5"/>
  <c r="G21" i="5" s="1"/>
  <c r="H21" i="5" s="1"/>
  <c r="L9" i="3"/>
  <c r="G64" i="3"/>
  <c r="J73" i="4"/>
  <c r="J53" i="5"/>
  <c r="I107" i="11"/>
  <c r="K109" i="3"/>
  <c r="I46" i="11"/>
  <c r="K48" i="3"/>
  <c r="H108" i="4"/>
  <c r="F108" i="4"/>
  <c r="G108" i="4" s="1"/>
  <c r="O61" i="3"/>
  <c r="N53" i="4"/>
  <c r="F64" i="5"/>
  <c r="G64" i="5" s="1"/>
  <c r="H64" i="5"/>
  <c r="J91" i="5"/>
  <c r="J128" i="4"/>
  <c r="G83" i="3"/>
  <c r="I78" i="11"/>
  <c r="J69" i="4" s="1"/>
  <c r="K80" i="3"/>
  <c r="F20" i="5"/>
  <c r="G20" i="5" s="1"/>
  <c r="H20" i="5"/>
  <c r="K92" i="5"/>
  <c r="I128" i="11"/>
  <c r="J85" i="5" s="1"/>
  <c r="K130" i="3"/>
  <c r="I113" i="11"/>
  <c r="K115" i="3"/>
  <c r="I106" i="11"/>
  <c r="K108" i="3"/>
  <c r="I138" i="11"/>
  <c r="K140" i="3"/>
  <c r="N19" i="3"/>
  <c r="L19" i="3" s="1"/>
  <c r="M16" i="5"/>
  <c r="K16" i="5" s="1"/>
  <c r="F49" i="5"/>
  <c r="G49" i="5" s="1"/>
  <c r="H49" i="5" s="1"/>
  <c r="G31" i="3"/>
  <c r="O81" i="3"/>
  <c r="N70" i="4"/>
  <c r="G131" i="3"/>
  <c r="N77" i="3"/>
  <c r="L77" i="3" s="1"/>
  <c r="M67" i="4"/>
  <c r="K67" i="4" s="1"/>
  <c r="O42" i="3"/>
  <c r="N36" i="4"/>
  <c r="N29" i="5"/>
  <c r="O112" i="3"/>
  <c r="N100" i="4"/>
  <c r="N33" i="3"/>
  <c r="L33" i="3" s="1"/>
  <c r="M29" i="4"/>
  <c r="K29" i="4" s="1"/>
  <c r="N81" i="3"/>
  <c r="L81" i="3" s="1"/>
  <c r="M70" i="4"/>
  <c r="K70" i="4" s="1"/>
  <c r="O124" i="3"/>
  <c r="N112" i="4"/>
  <c r="O94" i="3"/>
  <c r="N83" i="4"/>
  <c r="O121" i="3"/>
  <c r="N109" i="4"/>
  <c r="N79" i="5"/>
  <c r="F82" i="5"/>
  <c r="G82" i="5" s="1"/>
  <c r="H82" i="5" s="1"/>
  <c r="O143" i="3"/>
  <c r="N129" i="4"/>
  <c r="N92" i="5"/>
  <c r="N108" i="3"/>
  <c r="L108" i="3" s="1"/>
  <c r="M96" i="4"/>
  <c r="K96" i="4" s="1"/>
  <c r="M68" i="5"/>
  <c r="K68" i="5" s="1"/>
  <c r="H45" i="5"/>
  <c r="F45" i="5"/>
  <c r="G45" i="5" s="1"/>
  <c r="G19" i="3"/>
  <c r="H31" i="5"/>
  <c r="F31" i="5"/>
  <c r="G31" i="5" s="1"/>
  <c r="N137" i="3"/>
  <c r="L137" i="3" s="1"/>
  <c r="M123" i="4"/>
  <c r="K123" i="4" s="1"/>
  <c r="M87" i="5"/>
  <c r="K87" i="5" s="1"/>
  <c r="O88" i="3"/>
  <c r="N77" i="4"/>
  <c r="I137" i="11"/>
  <c r="K139" i="3"/>
  <c r="L34" i="3"/>
  <c r="O115" i="3"/>
  <c r="N74" i="5"/>
  <c r="N103" i="4"/>
  <c r="L125" i="3"/>
  <c r="F70" i="5"/>
  <c r="G70" i="5" s="1"/>
  <c r="H70" i="5"/>
  <c r="J89" i="4"/>
  <c r="J62" i="5"/>
  <c r="J15" i="5"/>
  <c r="J16" i="4"/>
  <c r="G79" i="3"/>
  <c r="O65" i="3"/>
  <c r="N42" i="5"/>
  <c r="O46" i="3"/>
  <c r="N40" i="4"/>
  <c r="N30" i="5"/>
  <c r="J79" i="5"/>
  <c r="J109" i="4"/>
  <c r="I129" i="11"/>
  <c r="J118" i="4" s="1"/>
  <c r="K131" i="3"/>
  <c r="K51" i="5"/>
  <c r="O15" i="3"/>
  <c r="N13" i="5"/>
  <c r="O104" i="3"/>
  <c r="N93" i="4"/>
  <c r="N66" i="5"/>
  <c r="L57" i="3"/>
  <c r="G43" i="3"/>
  <c r="K71" i="4"/>
  <c r="O63" i="3"/>
  <c r="N55" i="4"/>
  <c r="I79" i="11"/>
  <c r="J70" i="4" s="1"/>
  <c r="K81" i="3"/>
  <c r="M104" i="3"/>
  <c r="L104" i="3" s="1"/>
  <c r="L93" i="4"/>
  <c r="K93" i="4" s="1"/>
  <c r="L66" i="5"/>
  <c r="K66" i="5" s="1"/>
  <c r="K22" i="5"/>
  <c r="H22" i="5" s="1"/>
  <c r="G28" i="3"/>
  <c r="M96" i="3"/>
  <c r="L85" i="4"/>
  <c r="K85" i="4" s="1"/>
  <c r="L59" i="5"/>
  <c r="K59" i="5" s="1"/>
  <c r="O69" i="3"/>
  <c r="N46" i="5"/>
  <c r="N60" i="4"/>
  <c r="O12" i="3"/>
  <c r="N11" i="4"/>
  <c r="N75" i="3"/>
  <c r="L75" i="3" s="1"/>
  <c r="M65" i="4"/>
  <c r="K65" i="4" s="1"/>
  <c r="K44" i="4"/>
  <c r="J81" i="4"/>
  <c r="J58" i="5"/>
  <c r="J8" i="4"/>
  <c r="J8" i="5"/>
  <c r="K75" i="5"/>
  <c r="K68" i="4"/>
  <c r="O58" i="3"/>
  <c r="N40" i="5"/>
  <c r="K62" i="4"/>
  <c r="K77" i="4"/>
  <c r="F12" i="4"/>
  <c r="G12" i="4" s="1"/>
  <c r="H12" i="4" s="1"/>
  <c r="G24" i="3"/>
  <c r="O9" i="3"/>
  <c r="N9" i="4"/>
  <c r="N9" i="5"/>
  <c r="J9" i="4"/>
  <c r="J9" i="5"/>
  <c r="I121" i="11"/>
  <c r="J111" i="4" s="1"/>
  <c r="K123" i="3"/>
  <c r="I60" i="11"/>
  <c r="K62" i="3"/>
  <c r="O17" i="3"/>
  <c r="N14" i="5"/>
  <c r="N15" i="4"/>
  <c r="L8" i="3"/>
  <c r="N140" i="3"/>
  <c r="L140" i="3" s="1"/>
  <c r="M90" i="5"/>
  <c r="K90" i="5" s="1"/>
  <c r="F90" i="5" s="1"/>
  <c r="G90" i="5" s="1"/>
  <c r="H90" i="5" s="1"/>
  <c r="M126" i="4"/>
  <c r="K126" i="4" s="1"/>
  <c r="F56" i="5"/>
  <c r="G56" i="5" s="1"/>
  <c r="H56" i="5"/>
  <c r="O82" i="3"/>
  <c r="N71" i="4"/>
  <c r="I50" i="11"/>
  <c r="K52" i="3"/>
  <c r="H17" i="4"/>
  <c r="F17" i="4"/>
  <c r="G17" i="4" s="1"/>
  <c r="I10" i="11"/>
  <c r="J11" i="4" s="1"/>
  <c r="K12" i="3"/>
  <c r="F78" i="5"/>
  <c r="G78" i="5" s="1"/>
  <c r="H78" i="5" s="1"/>
  <c r="K5" i="4"/>
  <c r="N41" i="3"/>
  <c r="L41" i="3" s="1"/>
  <c r="M35" i="4"/>
  <c r="K35" i="4" s="1"/>
  <c r="M28" i="5"/>
  <c r="I57" i="11"/>
  <c r="J51" i="4" s="1"/>
  <c r="K59" i="3"/>
  <c r="J47" i="5"/>
  <c r="J61" i="4"/>
  <c r="L54" i="3"/>
  <c r="F91" i="4"/>
  <c r="G91" i="4" s="1"/>
  <c r="H91" i="4" s="1"/>
  <c r="N24" i="3"/>
  <c r="L24" i="3" s="1"/>
  <c r="M21" i="4"/>
  <c r="K21" i="4" s="1"/>
  <c r="M18" i="5"/>
  <c r="K18" i="5" s="1"/>
  <c r="F18" i="5" s="1"/>
  <c r="G18" i="5" s="1"/>
  <c r="G35" i="3"/>
  <c r="O99" i="3"/>
  <c r="N88" i="4"/>
  <c r="N61" i="5"/>
  <c r="O77" i="3"/>
  <c r="N67" i="4"/>
  <c r="K19" i="5"/>
  <c r="O134" i="3"/>
  <c r="N86" i="5"/>
  <c r="G27" i="3"/>
  <c r="J74" i="4"/>
  <c r="J54" i="5"/>
  <c r="K43" i="4"/>
  <c r="J15" i="4"/>
  <c r="J14" i="5"/>
  <c r="J98" i="4"/>
  <c r="J70" i="5"/>
  <c r="L86" i="3"/>
  <c r="K60" i="4"/>
  <c r="K86" i="5"/>
  <c r="K127" i="4"/>
  <c r="K94" i="4"/>
  <c r="O37" i="3"/>
  <c r="N31" i="4"/>
  <c r="K129" i="4"/>
  <c r="K32" i="5"/>
  <c r="I32" i="11"/>
  <c r="J23" i="5" s="1"/>
  <c r="K34" i="3"/>
  <c r="N56" i="3"/>
  <c r="L56" i="3" s="1"/>
  <c r="M49" i="4"/>
  <c r="K49" i="4" s="1"/>
  <c r="M38" i="5"/>
  <c r="K38" i="5" s="1"/>
  <c r="J20" i="5"/>
  <c r="J24" i="4"/>
  <c r="N139" i="3"/>
  <c r="L139" i="3" s="1"/>
  <c r="M125" i="4"/>
  <c r="K125" i="4" s="1"/>
  <c r="M89" i="5"/>
  <c r="K89" i="5" s="1"/>
  <c r="I76" i="11"/>
  <c r="J68" i="4" s="1"/>
  <c r="K78" i="3"/>
  <c r="I63" i="11"/>
  <c r="J42" i="5" s="1"/>
  <c r="K65" i="3"/>
  <c r="I123" i="11"/>
  <c r="K125" i="3"/>
  <c r="O18" i="3"/>
  <c r="N15" i="5"/>
  <c r="N16" i="4"/>
  <c r="F16" i="5"/>
  <c r="G16" i="5" s="1"/>
  <c r="H16" i="5"/>
  <c r="N80" i="3"/>
  <c r="L80" i="3" s="1"/>
  <c r="M69" i="4"/>
  <c r="K69" i="4" s="1"/>
  <c r="O16" i="3"/>
  <c r="N14" i="4"/>
  <c r="O135" i="3"/>
  <c r="N121" i="4"/>
  <c r="O59" i="3"/>
  <c r="N51" i="4"/>
  <c r="G23" i="3"/>
  <c r="O122" i="3"/>
  <c r="N110" i="4"/>
  <c r="K39" i="5"/>
  <c r="J71" i="5"/>
  <c r="J99" i="4"/>
  <c r="O89" i="3"/>
  <c r="N78" i="4"/>
  <c r="M41" i="3"/>
  <c r="L35" i="4"/>
  <c r="L28" i="5"/>
  <c r="O67" i="3"/>
  <c r="N58" i="4"/>
  <c r="N44" i="5"/>
  <c r="I124" i="11"/>
  <c r="K126" i="3"/>
  <c r="O139" i="3"/>
  <c r="N125" i="4"/>
  <c r="N89" i="5"/>
  <c r="H21" i="4"/>
  <c r="F21" i="4"/>
  <c r="G21" i="4" s="1"/>
  <c r="I139" i="11"/>
  <c r="J127" i="4" s="1"/>
  <c r="K141" i="3"/>
  <c r="O84" i="3"/>
  <c r="N73" i="4"/>
  <c r="N53" i="5"/>
  <c r="N29" i="3"/>
  <c r="L29" i="3" s="1"/>
  <c r="M25" i="4"/>
  <c r="K25" i="4" s="1"/>
  <c r="G8" i="3"/>
  <c r="J20" i="4"/>
  <c r="J17" i="5"/>
  <c r="O80" i="3"/>
  <c r="N69" i="4"/>
  <c r="O57" i="3"/>
  <c r="N50" i="4"/>
  <c r="N39" i="5"/>
  <c r="O101" i="3"/>
  <c r="N90" i="4"/>
  <c r="N63" i="5"/>
  <c r="N91" i="3"/>
  <c r="L91" i="3" s="1"/>
  <c r="G91" i="3" s="1"/>
  <c r="M80" i="4"/>
  <c r="K80" i="4" s="1"/>
  <c r="M57" i="5"/>
  <c r="K57" i="5" s="1"/>
  <c r="N101" i="3"/>
  <c r="L101" i="3" s="1"/>
  <c r="M63" i="5"/>
  <c r="K63" i="5" s="1"/>
  <c r="M90" i="4"/>
  <c r="K90" i="4" s="1"/>
  <c r="N25" i="3"/>
  <c r="L25" i="3" s="1"/>
  <c r="M22" i="4"/>
  <c r="K22" i="4" s="1"/>
  <c r="O74" i="3"/>
  <c r="N51" i="5"/>
  <c r="G72" i="3"/>
  <c r="J60" i="5"/>
  <c r="J86" i="4"/>
  <c r="O52" i="3"/>
  <c r="N36" i="5"/>
  <c r="N46" i="4"/>
  <c r="N55" i="3"/>
  <c r="L55" i="3" s="1"/>
  <c r="G55" i="3" s="1"/>
  <c r="M48" i="4"/>
  <c r="K48" i="4" s="1"/>
  <c r="O66" i="3"/>
  <c r="N57" i="4"/>
  <c r="N43" i="5"/>
  <c r="O97" i="3"/>
  <c r="N60" i="5"/>
  <c r="N86" i="4"/>
  <c r="O93" i="3"/>
  <c r="N82" i="4"/>
  <c r="J84" i="5"/>
  <c r="J117" i="4"/>
  <c r="I64" i="11"/>
  <c r="K66" i="3"/>
  <c r="J92" i="5"/>
  <c r="J129" i="4"/>
  <c r="M123" i="3"/>
  <c r="L123" i="3" s="1"/>
  <c r="L111" i="4"/>
  <c r="K111" i="4" s="1"/>
  <c r="M86" i="3"/>
  <c r="L75" i="4"/>
  <c r="K75" i="4" s="1"/>
  <c r="L55" i="5"/>
  <c r="K55" i="5" s="1"/>
  <c r="I135" i="11"/>
  <c r="K137" i="3"/>
  <c r="G127" i="3"/>
  <c r="I14" i="11"/>
  <c r="J14" i="4" s="1"/>
  <c r="K16" i="3"/>
  <c r="F59" i="4"/>
  <c r="G59" i="4" s="1"/>
  <c r="H59" i="4" s="1"/>
  <c r="H35" i="5"/>
  <c r="F35" i="5"/>
  <c r="G35" i="5" s="1"/>
  <c r="O7" i="3"/>
  <c r="N7" i="4"/>
  <c r="N7" i="5"/>
  <c r="F41" i="4"/>
  <c r="G41" i="4" s="1"/>
  <c r="H41" i="4" s="1"/>
  <c r="O22" i="3"/>
  <c r="N19" i="4"/>
  <c r="O70" i="3"/>
  <c r="N61" i="4"/>
  <c r="N47" i="5"/>
  <c r="I75" i="11"/>
  <c r="J67" i="4" s="1"/>
  <c r="K77" i="3"/>
  <c r="O137" i="3"/>
  <c r="N123" i="4"/>
  <c r="N87" i="5"/>
  <c r="F6" i="4"/>
  <c r="G6" i="4" s="1"/>
  <c r="H6" i="4" s="1"/>
  <c r="L96" i="3"/>
  <c r="I38" i="11"/>
  <c r="K40" i="3"/>
  <c r="F98" i="4"/>
  <c r="G98" i="4" s="1"/>
  <c r="H98" i="4" s="1"/>
  <c r="K54" i="5"/>
  <c r="O30" i="3"/>
  <c r="N26" i="4"/>
  <c r="H17" i="5"/>
  <c r="F17" i="5"/>
  <c r="G17" i="5" s="1"/>
  <c r="I133" i="11"/>
  <c r="J121" i="4" s="1"/>
  <c r="K135" i="3"/>
  <c r="J105" i="4"/>
  <c r="J75" i="5"/>
  <c r="J115" i="4"/>
  <c r="J82" i="5"/>
  <c r="O38" i="3"/>
  <c r="N25" i="5"/>
  <c r="N32" i="4"/>
  <c r="L74" i="3"/>
  <c r="N61" i="3"/>
  <c r="L61" i="3" s="1"/>
  <c r="M53" i="4"/>
  <c r="K53" i="4" s="1"/>
  <c r="N32" i="3"/>
  <c r="L32" i="3" s="1"/>
  <c r="G32" i="3" s="1"/>
  <c r="M28" i="4"/>
  <c r="K28" i="4" s="1"/>
  <c r="F28" i="4" s="1"/>
  <c r="G28" i="4" s="1"/>
  <c r="J107" i="4"/>
  <c r="J77" i="5"/>
  <c r="N38" i="3"/>
  <c r="L38" i="3" s="1"/>
  <c r="M32" i="4"/>
  <c r="K32" i="4" s="1"/>
  <c r="M25" i="5"/>
  <c r="K25" i="5" s="1"/>
  <c r="H122" i="4"/>
  <c r="F122" i="4"/>
  <c r="G122" i="4" s="1"/>
  <c r="F67" i="5"/>
  <c r="G67" i="5" s="1"/>
  <c r="H67" i="5" s="1"/>
  <c r="K58" i="4"/>
  <c r="K9" i="5"/>
  <c r="O14" i="3"/>
  <c r="N13" i="4"/>
  <c r="N12" i="5"/>
  <c r="O128" i="3"/>
  <c r="N116" i="4"/>
  <c r="N83" i="5"/>
  <c r="L78" i="3"/>
  <c r="L88" i="3"/>
  <c r="O117" i="3"/>
  <c r="N105" i="4"/>
  <c r="N75" i="5"/>
  <c r="G13" i="3"/>
  <c r="K107" i="4"/>
  <c r="I73" i="11"/>
  <c r="J65" i="4" s="1"/>
  <c r="K75" i="3"/>
  <c r="I122" i="11"/>
  <c r="J112" i="4" s="1"/>
  <c r="K124" i="3"/>
  <c r="M93" i="3"/>
  <c r="L93" i="3" s="1"/>
  <c r="L82" i="4"/>
  <c r="K82" i="4" s="1"/>
  <c r="O5" i="3"/>
  <c r="N5" i="4"/>
  <c r="N5" i="5"/>
  <c r="I29" i="11"/>
  <c r="K31" i="3"/>
  <c r="M15" i="3"/>
  <c r="L15" i="3" s="1"/>
  <c r="L13" i="5"/>
  <c r="K13" i="5" s="1"/>
  <c r="F76" i="4"/>
  <c r="G76" i="4" s="1"/>
  <c r="H76" i="4" s="1"/>
  <c r="H8" i="4"/>
  <c r="F8" i="4"/>
  <c r="G8" i="4" s="1"/>
  <c r="N10" i="3"/>
  <c r="L10" i="3" s="1"/>
  <c r="M10" i="5"/>
  <c r="K10" i="5" s="1"/>
  <c r="F10" i="5" s="1"/>
  <c r="G10" i="5" s="1"/>
  <c r="G20" i="3"/>
  <c r="N40" i="3"/>
  <c r="L40" i="3" s="1"/>
  <c r="M27" i="5"/>
  <c r="K27" i="5" s="1"/>
  <c r="M34" i="4"/>
  <c r="K34" i="4" s="1"/>
  <c r="G120" i="3"/>
  <c r="L5" i="3"/>
  <c r="O53" i="3"/>
  <c r="N37" i="5"/>
  <c r="K40" i="5"/>
  <c r="G102" i="3"/>
  <c r="J63" i="4"/>
  <c r="J49" i="5"/>
  <c r="K85" i="5"/>
  <c r="K23" i="4"/>
  <c r="K33" i="5"/>
  <c r="J85" i="4"/>
  <c r="J59" i="5"/>
  <c r="L69" i="3"/>
  <c r="L134" i="3"/>
  <c r="L141" i="3"/>
  <c r="K30" i="5"/>
  <c r="L106" i="3"/>
  <c r="G106" i="3" s="1"/>
  <c r="J28" i="5"/>
  <c r="J35" i="4"/>
  <c r="L143" i="3"/>
  <c r="L48" i="3"/>
  <c r="J76" i="4"/>
  <c r="J56" i="5"/>
  <c r="H98" i="3" l="1"/>
  <c r="CB223" i="17"/>
  <c r="D223" i="17" s="1"/>
  <c r="H106" i="3"/>
  <c r="I106" i="3" s="1"/>
  <c r="CB251" i="17"/>
  <c r="D251" i="17" s="1"/>
  <c r="H32" i="3"/>
  <c r="CB68" i="17"/>
  <c r="D68" i="17" s="1"/>
  <c r="H48" i="4"/>
  <c r="H55" i="3"/>
  <c r="CB114" i="17"/>
  <c r="D114" i="17" s="1"/>
  <c r="H91" i="3"/>
  <c r="CB207" i="17"/>
  <c r="D207" i="17" s="1"/>
  <c r="H105" i="3"/>
  <c r="CB250" i="17"/>
  <c r="D250" i="17" s="1"/>
  <c r="H57" i="4"/>
  <c r="F57" i="4"/>
  <c r="G57" i="4" s="1"/>
  <c r="G101" i="3"/>
  <c r="H53" i="5"/>
  <c r="F53" i="5"/>
  <c r="G53" i="5" s="1"/>
  <c r="F125" i="4"/>
  <c r="G125" i="4" s="1"/>
  <c r="H125" i="4" s="1"/>
  <c r="G122" i="3"/>
  <c r="G59" i="3"/>
  <c r="G16" i="3"/>
  <c r="H27" i="3"/>
  <c r="I27" i="3" s="1"/>
  <c r="CB62" i="17"/>
  <c r="D62" i="17" s="1"/>
  <c r="H88" i="4"/>
  <c r="F88" i="4"/>
  <c r="G88" i="4" s="1"/>
  <c r="G17" i="3"/>
  <c r="H9" i="4"/>
  <c r="F9" i="4"/>
  <c r="G9" i="4" s="1"/>
  <c r="F40" i="5"/>
  <c r="G40" i="5" s="1"/>
  <c r="H40" i="5"/>
  <c r="G12" i="3"/>
  <c r="H28" i="3"/>
  <c r="I28" i="3" s="1"/>
  <c r="CB63" i="17"/>
  <c r="D63" i="17" s="1"/>
  <c r="G63" i="3"/>
  <c r="F13" i="5"/>
  <c r="G13" i="5" s="1"/>
  <c r="H13" i="5" s="1"/>
  <c r="H40" i="4"/>
  <c r="F40" i="4"/>
  <c r="G40" i="4" s="1"/>
  <c r="F94" i="4"/>
  <c r="G94" i="4" s="1"/>
  <c r="H94" i="4" s="1"/>
  <c r="F74" i="5"/>
  <c r="G74" i="5" s="1"/>
  <c r="H74" i="5"/>
  <c r="J125" i="4"/>
  <c r="J89" i="5"/>
  <c r="F77" i="4"/>
  <c r="G77" i="4" s="1"/>
  <c r="H77" i="4" s="1"/>
  <c r="G143" i="3"/>
  <c r="F109" i="4"/>
  <c r="G109" i="4" s="1"/>
  <c r="H109" i="4" s="1"/>
  <c r="H112" i="4"/>
  <c r="F112" i="4"/>
  <c r="G112" i="4" s="1"/>
  <c r="F29" i="5"/>
  <c r="G29" i="5" s="1"/>
  <c r="H29" i="5" s="1"/>
  <c r="H70" i="4"/>
  <c r="F70" i="4"/>
  <c r="G70" i="4" s="1"/>
  <c r="J68" i="5"/>
  <c r="J96" i="4"/>
  <c r="G61" i="3"/>
  <c r="J32" i="5"/>
  <c r="J42" i="4"/>
  <c r="H42" i="4"/>
  <c r="F42" i="4"/>
  <c r="G42" i="4" s="1"/>
  <c r="G125" i="3"/>
  <c r="F38" i="5"/>
  <c r="G38" i="5" s="1"/>
  <c r="H38" i="5" s="1"/>
  <c r="I55" i="3"/>
  <c r="H71" i="5"/>
  <c r="F71" i="5"/>
  <c r="G71" i="5" s="1"/>
  <c r="F44" i="4"/>
  <c r="G44" i="4" s="1"/>
  <c r="H44" i="4" s="1"/>
  <c r="G10" i="3"/>
  <c r="H74" i="4"/>
  <c r="F74" i="4"/>
  <c r="G74" i="4" s="1"/>
  <c r="F65" i="4"/>
  <c r="G65" i="4" s="1"/>
  <c r="H65" i="4" s="1"/>
  <c r="G113" i="3"/>
  <c r="F75" i="4"/>
  <c r="G75" i="4" s="1"/>
  <c r="H75" i="4" s="1"/>
  <c r="H59" i="5"/>
  <c r="F59" i="5"/>
  <c r="G59" i="5" s="1"/>
  <c r="H18" i="5"/>
  <c r="G132" i="3"/>
  <c r="F19" i="5"/>
  <c r="G19" i="5" s="1"/>
  <c r="H19" i="5" s="1"/>
  <c r="I105" i="3"/>
  <c r="G39" i="3"/>
  <c r="F43" i="4"/>
  <c r="G43" i="4" s="1"/>
  <c r="H43" i="4" s="1"/>
  <c r="G142" i="3"/>
  <c r="F84" i="4"/>
  <c r="G84" i="4" s="1"/>
  <c r="H84" i="4" s="1"/>
  <c r="H38" i="4"/>
  <c r="F38" i="4"/>
  <c r="G38" i="4" s="1"/>
  <c r="F29" i="4"/>
  <c r="G29" i="4" s="1"/>
  <c r="H29" i="4" s="1"/>
  <c r="H35" i="4"/>
  <c r="F35" i="4"/>
  <c r="G35" i="4" s="1"/>
  <c r="G25" i="3"/>
  <c r="H114" i="4"/>
  <c r="F114" i="4"/>
  <c r="G114" i="4" s="1"/>
  <c r="F10" i="4"/>
  <c r="G10" i="4" s="1"/>
  <c r="H10" i="4" s="1"/>
  <c r="J7" i="5"/>
  <c r="J7" i="4"/>
  <c r="G114" i="3"/>
  <c r="H116" i="3"/>
  <c r="I116" i="3" s="1"/>
  <c r="CB279" i="17"/>
  <c r="D279" i="17" s="1"/>
  <c r="G129" i="3"/>
  <c r="F88" i="5"/>
  <c r="G88" i="5" s="1"/>
  <c r="H88" i="5"/>
  <c r="F111" i="4"/>
  <c r="G111" i="4" s="1"/>
  <c r="H111" i="4" s="1"/>
  <c r="F76" i="5"/>
  <c r="G76" i="5" s="1"/>
  <c r="H76" i="5"/>
  <c r="F89" i="4"/>
  <c r="G89" i="4" s="1"/>
  <c r="H89" i="4" s="1"/>
  <c r="F54" i="4"/>
  <c r="G54" i="4" s="1"/>
  <c r="H54" i="4" s="1"/>
  <c r="F65" i="5"/>
  <c r="G65" i="5" s="1"/>
  <c r="H65" i="5" s="1"/>
  <c r="H20" i="3"/>
  <c r="I20" i="3" s="1"/>
  <c r="CB48" i="17"/>
  <c r="D48" i="17" s="1"/>
  <c r="F5" i="4"/>
  <c r="G5" i="4" s="1"/>
  <c r="H5" i="4" s="1"/>
  <c r="F13" i="4"/>
  <c r="G13" i="4" s="1"/>
  <c r="H13" i="4" s="1"/>
  <c r="F32" i="4"/>
  <c r="G32" i="4" s="1"/>
  <c r="H32" i="4" s="1"/>
  <c r="F123" i="4"/>
  <c r="G123" i="4" s="1"/>
  <c r="H123" i="4" s="1"/>
  <c r="F7" i="4"/>
  <c r="G7" i="4" s="1"/>
  <c r="H7" i="4" s="1"/>
  <c r="H127" i="3"/>
  <c r="I127" i="3" s="1"/>
  <c r="CB302" i="17"/>
  <c r="D302" i="17" s="1"/>
  <c r="F43" i="5"/>
  <c r="G43" i="5" s="1"/>
  <c r="H43" i="5" s="1"/>
  <c r="F51" i="5"/>
  <c r="G51" i="5" s="1"/>
  <c r="H51" i="5" s="1"/>
  <c r="F90" i="4"/>
  <c r="G90" i="4" s="1"/>
  <c r="H90" i="4" s="1"/>
  <c r="G117" i="3"/>
  <c r="G137" i="3"/>
  <c r="H61" i="4"/>
  <c r="F61" i="4"/>
  <c r="G61" i="4" s="1"/>
  <c r="G7" i="3"/>
  <c r="H86" i="4"/>
  <c r="F86" i="4"/>
  <c r="G86" i="4" s="1"/>
  <c r="H46" i="4"/>
  <c r="F46" i="4"/>
  <c r="G46" i="4" s="1"/>
  <c r="G74" i="3"/>
  <c r="H69" i="4"/>
  <c r="F69" i="4"/>
  <c r="G69" i="4" s="1"/>
  <c r="F44" i="5"/>
  <c r="G44" i="5" s="1"/>
  <c r="H44" i="5" s="1"/>
  <c r="H10" i="5"/>
  <c r="H120" i="3"/>
  <c r="I120" i="3" s="1"/>
  <c r="CB288" i="17"/>
  <c r="D288" i="17" s="1"/>
  <c r="J27" i="4"/>
  <c r="J22" i="5"/>
  <c r="H13" i="3"/>
  <c r="I13" i="3" s="1"/>
  <c r="CB33" i="17"/>
  <c r="D33" i="17" s="1"/>
  <c r="G128" i="3"/>
  <c r="H28" i="4"/>
  <c r="G38" i="3"/>
  <c r="G30" i="3"/>
  <c r="G70" i="3"/>
  <c r="F60" i="5"/>
  <c r="G60" i="5" s="1"/>
  <c r="H60" i="5" s="1"/>
  <c r="G66" i="3"/>
  <c r="F36" i="5"/>
  <c r="G36" i="5" s="1"/>
  <c r="H36" i="5" s="1"/>
  <c r="H72" i="3"/>
  <c r="I72" i="3" s="1"/>
  <c r="CB164" i="17"/>
  <c r="D164" i="17" s="1"/>
  <c r="H39" i="5"/>
  <c r="F39" i="5"/>
  <c r="G39" i="5" s="1"/>
  <c r="G80" i="3"/>
  <c r="H8" i="3"/>
  <c r="I8" i="3" s="1"/>
  <c r="CB17" i="17"/>
  <c r="D17" i="17" s="1"/>
  <c r="H73" i="4"/>
  <c r="F73" i="4"/>
  <c r="G73" i="4" s="1"/>
  <c r="G139" i="3"/>
  <c r="F58" i="4"/>
  <c r="G58" i="4" s="1"/>
  <c r="H58" i="4" s="1"/>
  <c r="H23" i="3"/>
  <c r="I23" i="3" s="1"/>
  <c r="CB51" i="17"/>
  <c r="D51" i="17" s="1"/>
  <c r="F121" i="4"/>
  <c r="G121" i="4" s="1"/>
  <c r="H121" i="4" s="1"/>
  <c r="H16" i="4"/>
  <c r="F16" i="4"/>
  <c r="G16" i="4" s="1"/>
  <c r="J113" i="4"/>
  <c r="J80" i="5"/>
  <c r="H67" i="4"/>
  <c r="F67" i="4"/>
  <c r="G67" i="4" s="1"/>
  <c r="G99" i="3"/>
  <c r="J36" i="5"/>
  <c r="J46" i="4"/>
  <c r="G9" i="3"/>
  <c r="G58" i="3"/>
  <c r="F60" i="4"/>
  <c r="G60" i="4" s="1"/>
  <c r="H60" i="4" s="1"/>
  <c r="F66" i="5"/>
  <c r="G66" i="5" s="1"/>
  <c r="H66" i="5" s="1"/>
  <c r="G15" i="3"/>
  <c r="G46" i="3"/>
  <c r="G115" i="3"/>
  <c r="G88" i="3"/>
  <c r="G121" i="3"/>
  <c r="G124" i="3"/>
  <c r="F36" i="4"/>
  <c r="G36" i="4" s="1"/>
  <c r="H36" i="4" s="1"/>
  <c r="G81" i="3"/>
  <c r="J126" i="4"/>
  <c r="J90" i="5"/>
  <c r="G140" i="3"/>
  <c r="H64" i="3"/>
  <c r="I64" i="3" s="1"/>
  <c r="CB136" i="17"/>
  <c r="D136" i="17" s="1"/>
  <c r="G48" i="3"/>
  <c r="F49" i="4"/>
  <c r="G49" i="4" s="1"/>
  <c r="H49" i="4" s="1"/>
  <c r="H36" i="3"/>
  <c r="I36" i="3" s="1"/>
  <c r="CB72" i="17"/>
  <c r="D72" i="17" s="1"/>
  <c r="F63" i="4"/>
  <c r="G63" i="4" s="1"/>
  <c r="H63" i="4" s="1"/>
  <c r="F96" i="4"/>
  <c r="G96" i="4" s="1"/>
  <c r="H96" i="4" s="1"/>
  <c r="H99" i="4"/>
  <c r="F99" i="4"/>
  <c r="G99" i="4" s="1"/>
  <c r="G50" i="3"/>
  <c r="H23" i="5"/>
  <c r="F23" i="5"/>
  <c r="G23" i="5" s="1"/>
  <c r="F126" i="4"/>
  <c r="G126" i="4" s="1"/>
  <c r="H126" i="4" s="1"/>
  <c r="G85" i="3"/>
  <c r="G75" i="3"/>
  <c r="J5" i="4"/>
  <c r="J5" i="5"/>
  <c r="G86" i="3"/>
  <c r="H85" i="4"/>
  <c r="F85" i="4"/>
  <c r="G85" i="4" s="1"/>
  <c r="F58" i="5"/>
  <c r="G58" i="5" s="1"/>
  <c r="H58" i="5"/>
  <c r="F64" i="4"/>
  <c r="G64" i="4" s="1"/>
  <c r="H64" i="4" s="1"/>
  <c r="G26" i="3"/>
  <c r="H136" i="3"/>
  <c r="I136" i="3" s="1"/>
  <c r="CB313" i="17"/>
  <c r="D313" i="17" s="1"/>
  <c r="I32" i="3"/>
  <c r="J63" i="5"/>
  <c r="J90" i="4"/>
  <c r="G49" i="3"/>
  <c r="F48" i="5"/>
  <c r="G48" i="5" s="1"/>
  <c r="H48" i="5"/>
  <c r="G95" i="3"/>
  <c r="G44" i="3"/>
  <c r="G33" i="3"/>
  <c r="H27" i="5"/>
  <c r="F27" i="5"/>
  <c r="G27" i="5" s="1"/>
  <c r="J60" i="4"/>
  <c r="J46" i="5"/>
  <c r="H18" i="4"/>
  <c r="F18" i="4"/>
  <c r="G18" i="4" s="1"/>
  <c r="F85" i="5"/>
  <c r="G85" i="5" s="1"/>
  <c r="H85" i="5" s="1"/>
  <c r="G126" i="3"/>
  <c r="G11" i="3"/>
  <c r="H77" i="5"/>
  <c r="F77" i="5"/>
  <c r="G77" i="5" s="1"/>
  <c r="F79" i="4"/>
  <c r="G79" i="4" s="1"/>
  <c r="H79" i="4" s="1"/>
  <c r="H124" i="4"/>
  <c r="F124" i="4"/>
  <c r="G124" i="4" s="1"/>
  <c r="F69" i="5"/>
  <c r="G69" i="5" s="1"/>
  <c r="H69" i="5" s="1"/>
  <c r="G123" i="3"/>
  <c r="F106" i="4"/>
  <c r="G106" i="4" s="1"/>
  <c r="H106" i="4" s="1"/>
  <c r="F57" i="5"/>
  <c r="G57" i="5" s="1"/>
  <c r="H57" i="5" s="1"/>
  <c r="G100" i="3"/>
  <c r="F41" i="5"/>
  <c r="G41" i="5" s="1"/>
  <c r="H41" i="5" s="1"/>
  <c r="F92" i="4"/>
  <c r="G92" i="4" s="1"/>
  <c r="H92" i="4" s="1"/>
  <c r="J73" i="5"/>
  <c r="J102" i="4"/>
  <c r="J32" i="4"/>
  <c r="J25" i="5"/>
  <c r="J19" i="5"/>
  <c r="J23" i="4"/>
  <c r="J39" i="5"/>
  <c r="J50" i="4"/>
  <c r="F105" i="4"/>
  <c r="G105" i="4" s="1"/>
  <c r="H105" i="4" s="1"/>
  <c r="F47" i="5"/>
  <c r="G47" i="5" s="1"/>
  <c r="H47" i="5" s="1"/>
  <c r="G57" i="3"/>
  <c r="J81" i="5"/>
  <c r="J114" i="4"/>
  <c r="G89" i="3"/>
  <c r="H102" i="3"/>
  <c r="I102" i="3" s="1"/>
  <c r="CB245" i="17"/>
  <c r="D245" i="17" s="1"/>
  <c r="G5" i="3"/>
  <c r="F116" i="4"/>
  <c r="G116" i="4" s="1"/>
  <c r="H116" i="4" s="1"/>
  <c r="G14" i="3"/>
  <c r="F25" i="5"/>
  <c r="G25" i="5" s="1"/>
  <c r="H25" i="5" s="1"/>
  <c r="F26" i="4"/>
  <c r="G26" i="4" s="1"/>
  <c r="H26" i="4" s="1"/>
  <c r="F37" i="5"/>
  <c r="G37" i="5" s="1"/>
  <c r="H37" i="5" s="1"/>
  <c r="F5" i="5"/>
  <c r="G5" i="5" s="1"/>
  <c r="H5" i="5" s="1"/>
  <c r="F75" i="5"/>
  <c r="G75" i="5" s="1"/>
  <c r="H75" i="5" s="1"/>
  <c r="F12" i="5"/>
  <c r="G12" i="5" s="1"/>
  <c r="H12" i="5"/>
  <c r="J27" i="5"/>
  <c r="J34" i="4"/>
  <c r="F87" i="5"/>
  <c r="G87" i="5" s="1"/>
  <c r="H87" i="5" s="1"/>
  <c r="F19" i="4"/>
  <c r="G19" i="4" s="1"/>
  <c r="H19" i="4" s="1"/>
  <c r="F7" i="5"/>
  <c r="G7" i="5" s="1"/>
  <c r="H7" i="5" s="1"/>
  <c r="J87" i="5"/>
  <c r="J123" i="4"/>
  <c r="F82" i="4"/>
  <c r="G82" i="4" s="1"/>
  <c r="H82" i="4" s="1"/>
  <c r="G97" i="3"/>
  <c r="G52" i="3"/>
  <c r="F63" i="5"/>
  <c r="G63" i="5" s="1"/>
  <c r="H63" i="5" s="1"/>
  <c r="F50" i="4"/>
  <c r="G50" i="4" s="1"/>
  <c r="H50" i="4" s="1"/>
  <c r="G84" i="3"/>
  <c r="G67" i="3"/>
  <c r="F78" i="4"/>
  <c r="G78" i="4" s="1"/>
  <c r="H78" i="4" s="1"/>
  <c r="G135" i="3"/>
  <c r="F15" i="5"/>
  <c r="G15" i="5" s="1"/>
  <c r="H15" i="5" s="1"/>
  <c r="F31" i="4"/>
  <c r="G31" i="4" s="1"/>
  <c r="H31" i="4" s="1"/>
  <c r="F86" i="5"/>
  <c r="G86" i="5" s="1"/>
  <c r="H86" i="5"/>
  <c r="G77" i="3"/>
  <c r="H35" i="3"/>
  <c r="I35" i="3" s="1"/>
  <c r="CB71" i="17"/>
  <c r="D71" i="17" s="1"/>
  <c r="K28" i="5"/>
  <c r="F28" i="5" s="1"/>
  <c r="G28" i="5" s="1"/>
  <c r="H71" i="4"/>
  <c r="F71" i="4"/>
  <c r="G71" i="4" s="1"/>
  <c r="H15" i="4"/>
  <c r="F15" i="4"/>
  <c r="G15" i="4" s="1"/>
  <c r="J41" i="5"/>
  <c r="J54" i="4"/>
  <c r="F46" i="5"/>
  <c r="G46" i="5" s="1"/>
  <c r="H46" i="5" s="1"/>
  <c r="H43" i="3"/>
  <c r="I43" i="3" s="1"/>
  <c r="CB83" i="17"/>
  <c r="D83" i="17" s="1"/>
  <c r="H93" i="4"/>
  <c r="F93" i="4"/>
  <c r="G93" i="4" s="1"/>
  <c r="F42" i="5"/>
  <c r="G42" i="5" s="1"/>
  <c r="H42" i="5" s="1"/>
  <c r="H79" i="3"/>
  <c r="I79" i="3" s="1"/>
  <c r="CB178" i="17"/>
  <c r="D178" i="17" s="1"/>
  <c r="I91" i="3"/>
  <c r="F92" i="5"/>
  <c r="G92" i="5" s="1"/>
  <c r="H92" i="5"/>
  <c r="F83" i="4"/>
  <c r="G83" i="4" s="1"/>
  <c r="H83" i="4" s="1"/>
  <c r="F100" i="4"/>
  <c r="G100" i="4" s="1"/>
  <c r="H100" i="4" s="1"/>
  <c r="G42" i="3"/>
  <c r="H131" i="3"/>
  <c r="I131" i="3" s="1"/>
  <c r="CB307" i="17"/>
  <c r="D307" i="17" s="1"/>
  <c r="H31" i="3"/>
  <c r="I31" i="3" s="1"/>
  <c r="CB67" i="17"/>
  <c r="D67" i="17" s="1"/>
  <c r="J103" i="4"/>
  <c r="J74" i="5"/>
  <c r="J97" i="4"/>
  <c r="J69" i="5"/>
  <c r="F68" i="4"/>
  <c r="G68" i="4" s="1"/>
  <c r="H68" i="4" s="1"/>
  <c r="F80" i="5"/>
  <c r="G80" i="5" s="1"/>
  <c r="H80" i="5"/>
  <c r="G56" i="3"/>
  <c r="F68" i="5"/>
  <c r="G68" i="5" s="1"/>
  <c r="H68" i="5"/>
  <c r="G111" i="3"/>
  <c r="G34" i="3"/>
  <c r="F39" i="4"/>
  <c r="G39" i="4" s="1"/>
  <c r="H39" i="4" s="1"/>
  <c r="F95" i="4"/>
  <c r="G95" i="4" s="1"/>
  <c r="H95" i="4" s="1"/>
  <c r="F72" i="5"/>
  <c r="G72" i="5" s="1"/>
  <c r="H72" i="5"/>
  <c r="H87" i="3"/>
  <c r="I87" i="3" s="1"/>
  <c r="CB201" i="17"/>
  <c r="D201" i="17" s="1"/>
  <c r="I96" i="3"/>
  <c r="G96" i="3"/>
  <c r="F81" i="4"/>
  <c r="G81" i="4" s="1"/>
  <c r="H81" i="4" s="1"/>
  <c r="F25" i="4"/>
  <c r="G25" i="4" s="1"/>
  <c r="H25" i="4" s="1"/>
  <c r="F50" i="5"/>
  <c r="G50" i="5" s="1"/>
  <c r="H50" i="5"/>
  <c r="F26" i="5"/>
  <c r="G26" i="5" s="1"/>
  <c r="H26" i="5"/>
  <c r="J43" i="4"/>
  <c r="J33" i="5"/>
  <c r="F128" i="4"/>
  <c r="G128" i="4" s="1"/>
  <c r="H128" i="4" s="1"/>
  <c r="H110" i="3"/>
  <c r="I110" i="3" s="1"/>
  <c r="CB267" i="17"/>
  <c r="D267" i="17" s="1"/>
  <c r="F62" i="4"/>
  <c r="G62" i="4" s="1"/>
  <c r="H62" i="4" s="1"/>
  <c r="F80" i="4"/>
  <c r="G80" i="4" s="1"/>
  <c r="H80" i="4" s="1"/>
  <c r="H66" i="4"/>
  <c r="F66" i="4"/>
  <c r="G66" i="4" s="1"/>
  <c r="H47" i="3"/>
  <c r="I47" i="3" s="1"/>
  <c r="CB89" i="17"/>
  <c r="D89" i="17" s="1"/>
  <c r="G41" i="3"/>
  <c r="H34" i="4"/>
  <c r="F34" i="4"/>
  <c r="G34" i="4" s="1"/>
  <c r="G21" i="3"/>
  <c r="G130" i="3"/>
  <c r="H120" i="4"/>
  <c r="F120" i="4"/>
  <c r="G120" i="4" s="1"/>
  <c r="F48" i="4"/>
  <c r="G48" i="4" s="1"/>
  <c r="J83" i="5"/>
  <c r="J116" i="4"/>
  <c r="F47" i="4"/>
  <c r="G47" i="4" s="1"/>
  <c r="H47" i="4" s="1"/>
  <c r="F102" i="4"/>
  <c r="G102" i="4" s="1"/>
  <c r="H102" i="4" s="1"/>
  <c r="J101" i="4"/>
  <c r="J72" i="5"/>
  <c r="F107" i="4"/>
  <c r="G107" i="4" s="1"/>
  <c r="H107" i="4" s="1"/>
  <c r="F84" i="5"/>
  <c r="G84" i="5" s="1"/>
  <c r="H84" i="5"/>
  <c r="G90" i="3"/>
  <c r="G138" i="3"/>
  <c r="F97" i="4"/>
  <c r="G97" i="4" s="1"/>
  <c r="H97" i="4" s="1"/>
  <c r="F37" i="4"/>
  <c r="G37" i="4" s="1"/>
  <c r="H37" i="4" s="1"/>
  <c r="G118" i="3"/>
  <c r="H127" i="4"/>
  <c r="F127" i="4"/>
  <c r="G127" i="4" s="1"/>
  <c r="G62" i="3"/>
  <c r="G103" i="3"/>
  <c r="H60" i="3"/>
  <c r="I60" i="3" s="1"/>
  <c r="CB121" i="17"/>
  <c r="D121" i="17" s="1"/>
  <c r="G53" i="3"/>
  <c r="H83" i="5"/>
  <c r="F83" i="5"/>
  <c r="G83" i="5" s="1"/>
  <c r="G22" i="3"/>
  <c r="J57" i="4"/>
  <c r="J43" i="5"/>
  <c r="G93" i="3"/>
  <c r="H89" i="5"/>
  <c r="F89" i="5"/>
  <c r="G89" i="5" s="1"/>
  <c r="H110" i="4"/>
  <c r="F110" i="4"/>
  <c r="G110" i="4" s="1"/>
  <c r="H51" i="4"/>
  <c r="F51" i="4"/>
  <c r="G51" i="4" s="1"/>
  <c r="H14" i="4"/>
  <c r="F14" i="4"/>
  <c r="G14" i="4" s="1"/>
  <c r="G18" i="3"/>
  <c r="G37" i="3"/>
  <c r="G134" i="3"/>
  <c r="H61" i="5"/>
  <c r="F61" i="5"/>
  <c r="G61" i="5" s="1"/>
  <c r="G82" i="3"/>
  <c r="F14" i="5"/>
  <c r="G14" i="5" s="1"/>
  <c r="H14" i="5" s="1"/>
  <c r="H9" i="5"/>
  <c r="F9" i="5"/>
  <c r="G9" i="5" s="1"/>
  <c r="H24" i="3"/>
  <c r="I24" i="3" s="1"/>
  <c r="CB57" i="17"/>
  <c r="D57" i="17" s="1"/>
  <c r="H11" i="4"/>
  <c r="F11" i="4"/>
  <c r="G11" i="4" s="1"/>
  <c r="G69" i="3"/>
  <c r="H55" i="4"/>
  <c r="F55" i="4"/>
  <c r="G55" i="4" s="1"/>
  <c r="G104" i="3"/>
  <c r="F30" i="5"/>
  <c r="G30" i="5" s="1"/>
  <c r="H30" i="5" s="1"/>
  <c r="G65" i="3"/>
  <c r="H103" i="4"/>
  <c r="F103" i="4"/>
  <c r="G103" i="4" s="1"/>
  <c r="H19" i="3"/>
  <c r="I19" i="3" s="1"/>
  <c r="CB47" i="17"/>
  <c r="D47" i="17" s="1"/>
  <c r="H129" i="4"/>
  <c r="F129" i="4"/>
  <c r="G129" i="4" s="1"/>
  <c r="H79" i="5"/>
  <c r="F79" i="5"/>
  <c r="G79" i="5" s="1"/>
  <c r="G94" i="3"/>
  <c r="G112" i="3"/>
  <c r="H83" i="3"/>
  <c r="I83" i="3" s="1"/>
  <c r="CB192" i="17"/>
  <c r="D192" i="17" s="1"/>
  <c r="H53" i="4"/>
  <c r="F53" i="4"/>
  <c r="G53" i="4" s="1"/>
  <c r="G78" i="3"/>
  <c r="F32" i="5"/>
  <c r="G32" i="5" s="1"/>
  <c r="H32" i="5" s="1"/>
  <c r="F113" i="4"/>
  <c r="G113" i="4" s="1"/>
  <c r="H113" i="4" s="1"/>
  <c r="G108" i="3"/>
  <c r="F34" i="5"/>
  <c r="G34" i="5" s="1"/>
  <c r="H34" i="5"/>
  <c r="G45" i="3"/>
  <c r="F54" i="5"/>
  <c r="G54" i="5" s="1"/>
  <c r="H54" i="5"/>
  <c r="G107" i="3"/>
  <c r="F101" i="4"/>
  <c r="G101" i="4" s="1"/>
  <c r="H101" i="4" s="1"/>
  <c r="H55" i="5"/>
  <c r="F55" i="5"/>
  <c r="G55" i="5" s="1"/>
  <c r="G92" i="3"/>
  <c r="G29" i="3"/>
  <c r="F119" i="4"/>
  <c r="G119" i="4" s="1"/>
  <c r="H119" i="4" s="1"/>
  <c r="G73" i="3"/>
  <c r="F23" i="4"/>
  <c r="G23" i="4" s="1"/>
  <c r="H23" i="4" s="1"/>
  <c r="H33" i="4"/>
  <c r="F33" i="4"/>
  <c r="G33" i="4" s="1"/>
  <c r="F33" i="5"/>
  <c r="G33" i="5" s="1"/>
  <c r="H33" i="5" s="1"/>
  <c r="H91" i="5"/>
  <c r="F91" i="5"/>
  <c r="G91" i="5" s="1"/>
  <c r="G71" i="3"/>
  <c r="G76" i="3"/>
  <c r="H68" i="3"/>
  <c r="I68" i="3" s="1"/>
  <c r="CB148" i="17"/>
  <c r="D148" i="17" s="1"/>
  <c r="H22" i="4"/>
  <c r="F22" i="4"/>
  <c r="G22" i="4" s="1"/>
  <c r="G40" i="3"/>
  <c r="H81" i="5"/>
  <c r="F81" i="5"/>
  <c r="G81" i="5" s="1"/>
  <c r="G133" i="3"/>
  <c r="J21" i="4"/>
  <c r="J18" i="5"/>
  <c r="G54" i="3"/>
  <c r="H73" i="5"/>
  <c r="F73" i="5"/>
  <c r="G73" i="5" s="1"/>
  <c r="G119" i="3"/>
  <c r="H117" i="4"/>
  <c r="F117" i="4"/>
  <c r="G117" i="4" s="1"/>
  <c r="G109" i="3"/>
  <c r="H6" i="3"/>
  <c r="I6" i="3" s="1"/>
  <c r="CB9" i="17"/>
  <c r="D9" i="17" s="1"/>
  <c r="H51" i="3"/>
  <c r="I51" i="3" s="1"/>
  <c r="CB97" i="17"/>
  <c r="D97" i="17" s="1"/>
  <c r="F62" i="5"/>
  <c r="G62" i="5" s="1"/>
  <c r="H62" i="5" s="1"/>
  <c r="G141" i="3"/>
  <c r="J124" i="4"/>
  <c r="J88" i="5"/>
  <c r="J44" i="4"/>
  <c r="J34" i="5"/>
  <c r="H69" i="3" l="1"/>
  <c r="I69" i="3" s="1"/>
  <c r="CB150" i="17"/>
  <c r="D150" i="17" s="1"/>
  <c r="H37" i="3"/>
  <c r="I37" i="3" s="1"/>
  <c r="CB73" i="17"/>
  <c r="D73" i="17" s="1"/>
  <c r="H53" i="3"/>
  <c r="I53" i="3" s="1"/>
  <c r="CB112" i="17"/>
  <c r="D112" i="17" s="1"/>
  <c r="J110" i="3"/>
  <c r="I70" i="5"/>
  <c r="I98" i="4"/>
  <c r="H34" i="3"/>
  <c r="I34" i="3" s="1"/>
  <c r="CB70" i="17"/>
  <c r="D70" i="17" s="1"/>
  <c r="H42" i="3"/>
  <c r="I42" i="3" s="1"/>
  <c r="CB81" i="17"/>
  <c r="D81" i="17" s="1"/>
  <c r="H5" i="3"/>
  <c r="I5" i="3" s="1"/>
  <c r="CB3" i="17"/>
  <c r="D3" i="17" s="1"/>
  <c r="H33" i="3"/>
  <c r="I33" i="3" s="1"/>
  <c r="CB69" i="17"/>
  <c r="D69" i="17" s="1"/>
  <c r="H140" i="3"/>
  <c r="I140" i="3" s="1"/>
  <c r="CB330" i="17"/>
  <c r="D330" i="17" s="1"/>
  <c r="H137" i="3"/>
  <c r="I137" i="3" s="1"/>
  <c r="CB318" i="17"/>
  <c r="D318" i="17" s="1"/>
  <c r="H129" i="3"/>
  <c r="I129" i="3" s="1"/>
  <c r="CB305" i="17"/>
  <c r="D305" i="17" s="1"/>
  <c r="J91" i="3"/>
  <c r="I80" i="4"/>
  <c r="I57" i="5"/>
  <c r="J68" i="3"/>
  <c r="I45" i="5"/>
  <c r="I59" i="4"/>
  <c r="H92" i="3"/>
  <c r="I92" i="3" s="1"/>
  <c r="CB208" i="17"/>
  <c r="D208" i="17" s="1"/>
  <c r="J83" i="3"/>
  <c r="I72" i="4"/>
  <c r="H18" i="3"/>
  <c r="I18" i="3" s="1"/>
  <c r="CB44" i="17"/>
  <c r="D44" i="17" s="1"/>
  <c r="J60" i="3"/>
  <c r="I52" i="4"/>
  <c r="H90" i="3"/>
  <c r="I90" i="3" s="1"/>
  <c r="CB205" i="17"/>
  <c r="D205" i="17" s="1"/>
  <c r="J47" i="3"/>
  <c r="I31" i="5"/>
  <c r="I41" i="4"/>
  <c r="J79" i="3"/>
  <c r="I52" i="5"/>
  <c r="H77" i="3"/>
  <c r="I77" i="3" s="1"/>
  <c r="CB170" i="17"/>
  <c r="D170" i="17" s="1"/>
  <c r="H89" i="3"/>
  <c r="I89" i="3" s="1"/>
  <c r="CB204" i="17"/>
  <c r="D204" i="17" s="1"/>
  <c r="H57" i="3"/>
  <c r="I57" i="3" s="1"/>
  <c r="CB117" i="17"/>
  <c r="D117" i="17" s="1"/>
  <c r="H11" i="3"/>
  <c r="I11" i="3" s="1"/>
  <c r="CB22" i="17"/>
  <c r="D22" i="17" s="1"/>
  <c r="H28" i="5"/>
  <c r="H85" i="3"/>
  <c r="I85" i="3" s="1"/>
  <c r="CB194" i="17"/>
  <c r="D194" i="17" s="1"/>
  <c r="H115" i="3"/>
  <c r="I115" i="3" s="1"/>
  <c r="CB278" i="17"/>
  <c r="D278" i="17" s="1"/>
  <c r="H15" i="3"/>
  <c r="I15" i="3" s="1"/>
  <c r="CB37" i="17"/>
  <c r="D37" i="17" s="1"/>
  <c r="H99" i="3"/>
  <c r="I99" i="3" s="1"/>
  <c r="CB225" i="17"/>
  <c r="D225" i="17" s="1"/>
  <c r="H80" i="3"/>
  <c r="I80" i="3" s="1"/>
  <c r="CB181" i="17"/>
  <c r="D181" i="17" s="1"/>
  <c r="J72" i="3"/>
  <c r="I63" i="4"/>
  <c r="I49" i="5"/>
  <c r="H38" i="3"/>
  <c r="I38" i="3" s="1"/>
  <c r="CB77" i="17"/>
  <c r="D77" i="17" s="1"/>
  <c r="H114" i="3"/>
  <c r="I114" i="3" s="1"/>
  <c r="CB277" i="17"/>
  <c r="D277" i="17" s="1"/>
  <c r="H25" i="3"/>
  <c r="I25" i="3" s="1"/>
  <c r="CB58" i="17"/>
  <c r="D58" i="17" s="1"/>
  <c r="H125" i="3"/>
  <c r="I125" i="3" s="1"/>
  <c r="CB296" i="17"/>
  <c r="D296" i="17" s="1"/>
  <c r="J28" i="3"/>
  <c r="I21" i="5"/>
  <c r="J27" i="3"/>
  <c r="I24" i="4"/>
  <c r="I20" i="5"/>
  <c r="H59" i="3"/>
  <c r="I59" i="3" s="1"/>
  <c r="CB120" i="17"/>
  <c r="D120" i="17" s="1"/>
  <c r="J105" i="3"/>
  <c r="I67" i="5"/>
  <c r="J32" i="3"/>
  <c r="I28" i="4"/>
  <c r="J98" i="3"/>
  <c r="I87" i="4"/>
  <c r="H73" i="3"/>
  <c r="I73" i="3" s="1"/>
  <c r="CB166" i="17"/>
  <c r="D166" i="17" s="1"/>
  <c r="H65" i="3"/>
  <c r="I65" i="3" s="1"/>
  <c r="CB137" i="17"/>
  <c r="D137" i="17" s="1"/>
  <c r="H103" i="3"/>
  <c r="I103" i="3" s="1"/>
  <c r="CB248" i="17"/>
  <c r="D248" i="17" s="1"/>
  <c r="H21" i="3"/>
  <c r="I21" i="3" s="1"/>
  <c r="CB49" i="17"/>
  <c r="D49" i="17" s="1"/>
  <c r="J87" i="3"/>
  <c r="I76" i="4"/>
  <c r="I56" i="5"/>
  <c r="H135" i="3"/>
  <c r="I135" i="3" s="1"/>
  <c r="CB312" i="17"/>
  <c r="D312" i="17" s="1"/>
  <c r="H14" i="3"/>
  <c r="I14" i="3" s="1"/>
  <c r="CB36" i="17"/>
  <c r="D36" i="17" s="1"/>
  <c r="H126" i="3"/>
  <c r="I126" i="3" s="1"/>
  <c r="CB299" i="17"/>
  <c r="D299" i="17" s="1"/>
  <c r="H49" i="3"/>
  <c r="I49" i="3" s="1"/>
  <c r="CB93" i="17"/>
  <c r="D93" i="17" s="1"/>
  <c r="J36" i="3"/>
  <c r="I30" i="4"/>
  <c r="H81" i="3"/>
  <c r="I81" i="3" s="1"/>
  <c r="CB189" i="17"/>
  <c r="D189" i="17" s="1"/>
  <c r="H12" i="3"/>
  <c r="I12" i="3" s="1"/>
  <c r="CB30" i="17"/>
  <c r="D30" i="17" s="1"/>
  <c r="H122" i="3"/>
  <c r="I122" i="3" s="1"/>
  <c r="CB291" i="17"/>
  <c r="D291" i="17" s="1"/>
  <c r="H141" i="3"/>
  <c r="I141" i="3" s="1"/>
  <c r="CB331" i="17"/>
  <c r="D331" i="17" s="1"/>
  <c r="H119" i="3"/>
  <c r="I119" i="3" s="1"/>
  <c r="CB285" i="17"/>
  <c r="D285" i="17" s="1"/>
  <c r="H71" i="3"/>
  <c r="I71" i="3" s="1"/>
  <c r="CB154" i="17"/>
  <c r="D154" i="17" s="1"/>
  <c r="H133" i="3"/>
  <c r="I133" i="3" s="1"/>
  <c r="CB310" i="17"/>
  <c r="D310" i="17" s="1"/>
  <c r="H78" i="3"/>
  <c r="I78" i="3" s="1"/>
  <c r="CB173" i="17"/>
  <c r="D173" i="17" s="1"/>
  <c r="H94" i="3"/>
  <c r="I94" i="3" s="1"/>
  <c r="CB213" i="17"/>
  <c r="D213" i="17" s="1"/>
  <c r="H82" i="3"/>
  <c r="I82" i="3" s="1"/>
  <c r="CB190" i="17"/>
  <c r="D190" i="17" s="1"/>
  <c r="H134" i="3"/>
  <c r="I134" i="3" s="1"/>
  <c r="CB311" i="17"/>
  <c r="D311" i="17" s="1"/>
  <c r="H62" i="3"/>
  <c r="I62" i="3" s="1"/>
  <c r="CB132" i="17"/>
  <c r="D132" i="17" s="1"/>
  <c r="H118" i="3"/>
  <c r="I118" i="3" s="1"/>
  <c r="CB284" i="17"/>
  <c r="D284" i="17" s="1"/>
  <c r="H130" i="3"/>
  <c r="I130" i="3" s="1"/>
  <c r="CB306" i="17"/>
  <c r="D306" i="17" s="1"/>
  <c r="H96" i="3"/>
  <c r="CB215" i="17"/>
  <c r="D215" i="17" s="1"/>
  <c r="H111" i="3"/>
  <c r="I111" i="3" s="1"/>
  <c r="CB268" i="17"/>
  <c r="D268" i="17" s="1"/>
  <c r="H56" i="3"/>
  <c r="I56" i="3" s="1"/>
  <c r="CB115" i="17"/>
  <c r="D115" i="17" s="1"/>
  <c r="J131" i="3"/>
  <c r="I118" i="4"/>
  <c r="J35" i="3"/>
  <c r="I24" i="5"/>
  <c r="H84" i="3"/>
  <c r="I84" i="3" s="1"/>
  <c r="CB193" i="17"/>
  <c r="D193" i="17" s="1"/>
  <c r="J102" i="3"/>
  <c r="I64" i="5"/>
  <c r="I91" i="4"/>
  <c r="H100" i="3"/>
  <c r="I100" i="3" s="1"/>
  <c r="CB226" i="17"/>
  <c r="D226" i="17" s="1"/>
  <c r="H44" i="3"/>
  <c r="I44" i="3" s="1"/>
  <c r="CB84" i="17"/>
  <c r="D84" i="17" s="1"/>
  <c r="H26" i="3"/>
  <c r="I26" i="3" s="1"/>
  <c r="CB61" i="17"/>
  <c r="D61" i="17" s="1"/>
  <c r="H75" i="3"/>
  <c r="I75" i="3" s="1"/>
  <c r="CB168" i="17"/>
  <c r="D168" i="17" s="1"/>
  <c r="H50" i="3"/>
  <c r="I50" i="3" s="1"/>
  <c r="CB95" i="17"/>
  <c r="D95" i="17" s="1"/>
  <c r="J64" i="3"/>
  <c r="I56" i="4"/>
  <c r="H121" i="3"/>
  <c r="I121" i="3" s="1"/>
  <c r="CB289" i="17"/>
  <c r="D289" i="17" s="1"/>
  <c r="H9" i="3"/>
  <c r="I9" i="3" s="1"/>
  <c r="CB18" i="17"/>
  <c r="D18" i="17" s="1"/>
  <c r="H66" i="3"/>
  <c r="I66" i="3" s="1"/>
  <c r="CB146" i="17"/>
  <c r="D146" i="17" s="1"/>
  <c r="H70" i="3"/>
  <c r="I70" i="3" s="1"/>
  <c r="CB152" i="17"/>
  <c r="D152" i="17" s="1"/>
  <c r="J13" i="3"/>
  <c r="I12" i="4"/>
  <c r="I11" i="5"/>
  <c r="J120" i="3"/>
  <c r="I108" i="4"/>
  <c r="I78" i="5"/>
  <c r="H74" i="3"/>
  <c r="I74" i="3" s="1"/>
  <c r="CB167" i="17"/>
  <c r="D167" i="17" s="1"/>
  <c r="H117" i="3"/>
  <c r="I117" i="3" s="1"/>
  <c r="CB281" i="17"/>
  <c r="D281" i="17" s="1"/>
  <c r="J127" i="3"/>
  <c r="I82" i="5"/>
  <c r="I115" i="4"/>
  <c r="J20" i="3"/>
  <c r="I17" i="4"/>
  <c r="J116" i="3"/>
  <c r="I104" i="4"/>
  <c r="H39" i="3"/>
  <c r="I39" i="3" s="1"/>
  <c r="CB78" i="17"/>
  <c r="D78" i="17" s="1"/>
  <c r="H143" i="3"/>
  <c r="I143" i="3" s="1"/>
  <c r="CB333" i="17"/>
  <c r="D333" i="17" s="1"/>
  <c r="H17" i="3"/>
  <c r="I17" i="3" s="1"/>
  <c r="CB42" i="17"/>
  <c r="D42" i="17" s="1"/>
  <c r="H101" i="3"/>
  <c r="I101" i="3" s="1"/>
  <c r="CB228" i="17"/>
  <c r="D228" i="17" s="1"/>
  <c r="J55" i="3"/>
  <c r="I48" i="4"/>
  <c r="H29" i="3"/>
  <c r="I29" i="3" s="1"/>
  <c r="CB64" i="17"/>
  <c r="D64" i="17" s="1"/>
  <c r="H45" i="3"/>
  <c r="I45" i="3" s="1"/>
  <c r="CB85" i="17"/>
  <c r="D85" i="17" s="1"/>
  <c r="H41" i="3"/>
  <c r="I41" i="3" s="1"/>
  <c r="CB80" i="17"/>
  <c r="D80" i="17" s="1"/>
  <c r="J31" i="3"/>
  <c r="I22" i="5"/>
  <c r="I27" i="4"/>
  <c r="H67" i="3"/>
  <c r="I67" i="3" s="1"/>
  <c r="CB147" i="17"/>
  <c r="D147" i="17" s="1"/>
  <c r="H52" i="3"/>
  <c r="I52" i="3" s="1"/>
  <c r="CB111" i="17"/>
  <c r="D111" i="17" s="1"/>
  <c r="J136" i="3"/>
  <c r="I122" i="4"/>
  <c r="H48" i="3"/>
  <c r="I48" i="3" s="1"/>
  <c r="CB91" i="17"/>
  <c r="D91" i="17" s="1"/>
  <c r="H46" i="3"/>
  <c r="I46" i="3" s="1"/>
  <c r="CB88" i="17"/>
  <c r="D88" i="17" s="1"/>
  <c r="H58" i="3"/>
  <c r="I58" i="3" s="1"/>
  <c r="CB119" i="17"/>
  <c r="D119" i="17" s="1"/>
  <c r="H128" i="3"/>
  <c r="I128" i="3" s="1"/>
  <c r="CB304" i="17"/>
  <c r="D304" i="17" s="1"/>
  <c r="H10" i="3"/>
  <c r="I10" i="3" s="1"/>
  <c r="CB21" i="17"/>
  <c r="D21" i="17" s="1"/>
  <c r="H16" i="3"/>
  <c r="I16" i="3" s="1"/>
  <c r="CB38" i="17"/>
  <c r="D38" i="17" s="1"/>
  <c r="J51" i="3"/>
  <c r="I35" i="5"/>
  <c r="I45" i="4"/>
  <c r="H109" i="3"/>
  <c r="I109" i="3" s="1"/>
  <c r="CB266" i="17"/>
  <c r="D266" i="17" s="1"/>
  <c r="H54" i="3"/>
  <c r="I54" i="3" s="1"/>
  <c r="CB113" i="17"/>
  <c r="D113" i="17" s="1"/>
  <c r="H40" i="3"/>
  <c r="I40" i="3" s="1"/>
  <c r="CB79" i="17"/>
  <c r="D79" i="17" s="1"/>
  <c r="J6" i="3"/>
  <c r="I6" i="5"/>
  <c r="I6" i="4"/>
  <c r="H76" i="3"/>
  <c r="I76" i="3" s="1"/>
  <c r="CB169" i="17"/>
  <c r="D169" i="17" s="1"/>
  <c r="H107" i="3"/>
  <c r="I107" i="3" s="1"/>
  <c r="CB252" i="17"/>
  <c r="D252" i="17" s="1"/>
  <c r="H108" i="3"/>
  <c r="I108" i="3" s="1"/>
  <c r="CB265" i="17"/>
  <c r="D265" i="17" s="1"/>
  <c r="H112" i="3"/>
  <c r="I112" i="3" s="1"/>
  <c r="CB272" i="17"/>
  <c r="D272" i="17" s="1"/>
  <c r="J19" i="3"/>
  <c r="I16" i="5"/>
  <c r="H104" i="3"/>
  <c r="I104" i="3" s="1"/>
  <c r="CB249" i="17"/>
  <c r="D249" i="17" s="1"/>
  <c r="J24" i="3"/>
  <c r="I18" i="5"/>
  <c r="I21" i="4"/>
  <c r="H93" i="3"/>
  <c r="I93" i="3" s="1"/>
  <c r="CB211" i="17"/>
  <c r="D211" i="17" s="1"/>
  <c r="H22" i="3"/>
  <c r="I22" i="3" s="1"/>
  <c r="CB50" i="17"/>
  <c r="D50" i="17" s="1"/>
  <c r="H138" i="3"/>
  <c r="I138" i="3" s="1"/>
  <c r="CB321" i="17"/>
  <c r="D321" i="17" s="1"/>
  <c r="J43" i="3"/>
  <c r="I37" i="4"/>
  <c r="H97" i="3"/>
  <c r="I97" i="3" s="1"/>
  <c r="CB220" i="17"/>
  <c r="D220" i="17" s="1"/>
  <c r="H123" i="3"/>
  <c r="I123" i="3" s="1"/>
  <c r="CB292" i="17"/>
  <c r="D292" i="17" s="1"/>
  <c r="H95" i="3"/>
  <c r="I95" i="3" s="1"/>
  <c r="CB214" i="17"/>
  <c r="D214" i="17" s="1"/>
  <c r="H86" i="3"/>
  <c r="I86" i="3" s="1"/>
  <c r="CB198" i="17"/>
  <c r="D198" i="17" s="1"/>
  <c r="H124" i="3"/>
  <c r="I124" i="3" s="1"/>
  <c r="CB293" i="17"/>
  <c r="D293" i="17" s="1"/>
  <c r="H88" i="3"/>
  <c r="I88" i="3" s="1"/>
  <c r="CB203" i="17"/>
  <c r="D203" i="17" s="1"/>
  <c r="J23" i="3"/>
  <c r="I20" i="4"/>
  <c r="I17" i="5"/>
  <c r="H139" i="3"/>
  <c r="I139" i="3" s="1"/>
  <c r="CB323" i="17"/>
  <c r="D323" i="17" s="1"/>
  <c r="J8" i="3"/>
  <c r="I8" i="4"/>
  <c r="I8" i="5"/>
  <c r="H30" i="3"/>
  <c r="I30" i="3" s="1"/>
  <c r="CB65" i="17"/>
  <c r="D65" i="17" s="1"/>
  <c r="H7" i="3"/>
  <c r="I7" i="3" s="1"/>
  <c r="CB14" i="17"/>
  <c r="D14" i="17" s="1"/>
  <c r="H142" i="3"/>
  <c r="I142" i="3" s="1"/>
  <c r="CB332" i="17"/>
  <c r="D332" i="17" s="1"/>
  <c r="H132" i="3"/>
  <c r="I132" i="3" s="1"/>
  <c r="CB308" i="17"/>
  <c r="D308" i="17" s="1"/>
  <c r="H113" i="3"/>
  <c r="I113" i="3" s="1"/>
  <c r="CB276" i="17"/>
  <c r="D276" i="17" s="1"/>
  <c r="H61" i="3"/>
  <c r="I61" i="3" s="1"/>
  <c r="CB128" i="17"/>
  <c r="D128" i="17" s="1"/>
  <c r="H63" i="3"/>
  <c r="I63" i="3" s="1"/>
  <c r="CB134" i="17"/>
  <c r="D134" i="17" s="1"/>
  <c r="J106" i="3"/>
  <c r="I94" i="4"/>
  <c r="J61" i="3" l="1"/>
  <c r="I53" i="4"/>
  <c r="I111" i="4"/>
  <c r="J123" i="3"/>
  <c r="J29" i="3"/>
  <c r="I25" i="4"/>
  <c r="J84" i="3"/>
  <c r="I53" i="5"/>
  <c r="I73" i="4"/>
  <c r="J111" i="3"/>
  <c r="I71" i="5"/>
  <c r="I99" i="4"/>
  <c r="I85" i="5"/>
  <c r="J130" i="3"/>
  <c r="I54" i="4"/>
  <c r="I41" i="5"/>
  <c r="J62" i="3"/>
  <c r="I71" i="4"/>
  <c r="J82" i="3"/>
  <c r="I68" i="4"/>
  <c r="J78" i="3"/>
  <c r="I62" i="4"/>
  <c r="I48" i="5"/>
  <c r="J71" i="3"/>
  <c r="J141" i="3"/>
  <c r="I127" i="4"/>
  <c r="I11" i="4"/>
  <c r="J12" i="3"/>
  <c r="I114" i="4"/>
  <c r="I81" i="5"/>
  <c r="J126" i="3"/>
  <c r="I121" i="4"/>
  <c r="J135" i="3"/>
  <c r="J25" i="3"/>
  <c r="I22" i="4"/>
  <c r="I32" i="4"/>
  <c r="I25" i="5"/>
  <c r="J38" i="3"/>
  <c r="J11" i="3"/>
  <c r="I10" i="4"/>
  <c r="J89" i="3"/>
  <c r="I78" i="4"/>
  <c r="I31" i="4"/>
  <c r="J37" i="3"/>
  <c r="I7" i="5"/>
  <c r="I7" i="4"/>
  <c r="J7" i="3"/>
  <c r="I55" i="5"/>
  <c r="I75" i="4"/>
  <c r="J86" i="3"/>
  <c r="J54" i="3"/>
  <c r="I47" i="4"/>
  <c r="I63" i="5"/>
  <c r="I90" i="4"/>
  <c r="J101" i="3"/>
  <c r="J108" i="3"/>
  <c r="I96" i="4"/>
  <c r="I68" i="5"/>
  <c r="I66" i="4"/>
  <c r="J76" i="3"/>
  <c r="J10" i="3"/>
  <c r="I10" i="5"/>
  <c r="I40" i="5"/>
  <c r="J58" i="3"/>
  <c r="J48" i="3"/>
  <c r="I42" i="4"/>
  <c r="I32" i="5"/>
  <c r="J52" i="3"/>
  <c r="I36" i="5"/>
  <c r="I46" i="4"/>
  <c r="J74" i="3"/>
  <c r="I51" i="5"/>
  <c r="J70" i="3"/>
  <c r="I47" i="5"/>
  <c r="I61" i="4"/>
  <c r="I9" i="5"/>
  <c r="I9" i="4"/>
  <c r="J9" i="3"/>
  <c r="I65" i="4"/>
  <c r="J75" i="3"/>
  <c r="J44" i="3"/>
  <c r="I38" i="4"/>
  <c r="J21" i="3"/>
  <c r="I18" i="4"/>
  <c r="J65" i="3"/>
  <c r="I42" i="5"/>
  <c r="J80" i="3"/>
  <c r="I69" i="4"/>
  <c r="I13" i="5"/>
  <c r="J15" i="3"/>
  <c r="I54" i="5"/>
  <c r="I74" i="4"/>
  <c r="J85" i="3"/>
  <c r="J90" i="3"/>
  <c r="I79" i="4"/>
  <c r="I16" i="4"/>
  <c r="I15" i="5"/>
  <c r="J18" i="3"/>
  <c r="J92" i="3"/>
  <c r="I58" i="5"/>
  <c r="I81" i="4"/>
  <c r="J129" i="3"/>
  <c r="I84" i="5"/>
  <c r="I117" i="4"/>
  <c r="J140" i="3"/>
  <c r="I90" i="5"/>
  <c r="I126" i="4"/>
  <c r="I5" i="5"/>
  <c r="I5" i="4"/>
  <c r="J5" i="3"/>
  <c r="J34" i="3"/>
  <c r="I23" i="5"/>
  <c r="J88" i="3"/>
  <c r="I77" i="4"/>
  <c r="I28" i="5"/>
  <c r="I35" i="4"/>
  <c r="J41" i="3"/>
  <c r="I55" i="4"/>
  <c r="J63" i="3"/>
  <c r="I72" i="5"/>
  <c r="I101" i="4"/>
  <c r="J113" i="3"/>
  <c r="J30" i="3"/>
  <c r="I26" i="4"/>
  <c r="I112" i="4"/>
  <c r="J124" i="3"/>
  <c r="J95" i="3"/>
  <c r="I84" i="4"/>
  <c r="I60" i="5"/>
  <c r="I86" i="4"/>
  <c r="J97" i="3"/>
  <c r="J138" i="3"/>
  <c r="I124" i="4"/>
  <c r="I88" i="5"/>
  <c r="I82" i="4"/>
  <c r="J93" i="3"/>
  <c r="J40" i="3"/>
  <c r="I34" i="4"/>
  <c r="I27" i="5"/>
  <c r="J109" i="3"/>
  <c r="I69" i="5"/>
  <c r="I97" i="4"/>
  <c r="J45" i="3"/>
  <c r="I39" i="4"/>
  <c r="J17" i="3"/>
  <c r="I14" i="5"/>
  <c r="I15" i="4"/>
  <c r="J39" i="3"/>
  <c r="I26" i="5"/>
  <c r="I33" i="4"/>
  <c r="J56" i="3"/>
  <c r="I38" i="5"/>
  <c r="I49" i="4"/>
  <c r="I59" i="5"/>
  <c r="I85" i="4"/>
  <c r="J96" i="3"/>
  <c r="J118" i="3"/>
  <c r="I76" i="5"/>
  <c r="I106" i="4"/>
  <c r="I86" i="5"/>
  <c r="J134" i="3"/>
  <c r="I83" i="4"/>
  <c r="J94" i="3"/>
  <c r="J133" i="3"/>
  <c r="I120" i="4"/>
  <c r="I77" i="5"/>
  <c r="I107" i="4"/>
  <c r="J119" i="3"/>
  <c r="J122" i="3"/>
  <c r="I110" i="4"/>
  <c r="I70" i="4"/>
  <c r="J81" i="3"/>
  <c r="J49" i="3"/>
  <c r="I43" i="4"/>
  <c r="I33" i="5"/>
  <c r="I12" i="5"/>
  <c r="I13" i="4"/>
  <c r="J14" i="3"/>
  <c r="J125" i="3"/>
  <c r="I80" i="5"/>
  <c r="I113" i="4"/>
  <c r="I102" i="4"/>
  <c r="I73" i="5"/>
  <c r="J114" i="3"/>
  <c r="J57" i="3"/>
  <c r="I39" i="5"/>
  <c r="I50" i="4"/>
  <c r="I67" i="4"/>
  <c r="J77" i="3"/>
  <c r="J53" i="3"/>
  <c r="I37" i="5"/>
  <c r="J69" i="3"/>
  <c r="I60" i="4"/>
  <c r="I46" i="5"/>
  <c r="J132" i="3"/>
  <c r="I119" i="4"/>
  <c r="I19" i="4"/>
  <c r="J22" i="3"/>
  <c r="J143" i="3"/>
  <c r="I92" i="5"/>
  <c r="I129" i="4"/>
  <c r="J142" i="3"/>
  <c r="I128" i="4"/>
  <c r="I91" i="5"/>
  <c r="J139" i="3"/>
  <c r="I125" i="4"/>
  <c r="I89" i="5"/>
  <c r="I66" i="5"/>
  <c r="I93" i="4"/>
  <c r="J104" i="3"/>
  <c r="J112" i="3"/>
  <c r="I100" i="4"/>
  <c r="J107" i="3"/>
  <c r="I95" i="4"/>
  <c r="I14" i="4"/>
  <c r="J16" i="3"/>
  <c r="J128" i="3"/>
  <c r="I116" i="4"/>
  <c r="I83" i="5"/>
  <c r="I40" i="4"/>
  <c r="I30" i="5"/>
  <c r="J46" i="3"/>
  <c r="I44" i="5"/>
  <c r="I58" i="4"/>
  <c r="J67" i="3"/>
  <c r="J117" i="3"/>
  <c r="I75" i="5"/>
  <c r="I105" i="4"/>
  <c r="J66" i="3"/>
  <c r="I43" i="5"/>
  <c r="I57" i="4"/>
  <c r="J121" i="3"/>
  <c r="I79" i="5"/>
  <c r="I109" i="4"/>
  <c r="I44" i="4"/>
  <c r="I34" i="5"/>
  <c r="J50" i="3"/>
  <c r="I19" i="5"/>
  <c r="I23" i="4"/>
  <c r="J26" i="3"/>
  <c r="I62" i="5"/>
  <c r="I89" i="4"/>
  <c r="J100" i="3"/>
  <c r="J103" i="3"/>
  <c r="I92" i="4"/>
  <c r="I65" i="5"/>
  <c r="J73" i="3"/>
  <c r="I64" i="4"/>
  <c r="I50" i="5"/>
  <c r="I51" i="4"/>
  <c r="J59" i="3"/>
  <c r="J99" i="3"/>
  <c r="I61" i="5"/>
  <c r="I88" i="4"/>
  <c r="I74" i="5"/>
  <c r="I103" i="4"/>
  <c r="J115" i="3"/>
  <c r="J137" i="3"/>
  <c r="I87" i="5"/>
  <c r="I123" i="4"/>
  <c r="J33" i="3"/>
  <c r="I29" i="4"/>
  <c r="I29" i="5"/>
  <c r="I36" i="4"/>
  <c r="J4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<sst xmlns="http://schemas.openxmlformats.org/spreadsheetml/2006/main" count="66827" uniqueCount="9277">
  <si>
    <t>Crisis</t>
  </si>
  <si>
    <t>Crisis ID</t>
  </si>
  <si>
    <t>Country</t>
  </si>
  <si>
    <t>Indicator</t>
  </si>
  <si>
    <t>Figure</t>
  </si>
  <si>
    <t>Source and Date</t>
  </si>
  <si>
    <t>Reliability</t>
  </si>
  <si>
    <t>Reliability Score</t>
  </si>
  <si>
    <t>Link</t>
  </si>
  <si>
    <t>Justification</t>
  </si>
  <si>
    <t>Helper</t>
  </si>
  <si>
    <t>Date of entry</t>
  </si>
  <si>
    <t>Type of entry</t>
  </si>
  <si>
    <t>Complex crisis in DPRK</t>
  </si>
  <si>
    <t>PRK001</t>
  </si>
  <si>
    <t>DPRK</t>
  </si>
  <si>
    <t>Buildings damaged</t>
  </si>
  <si>
    <t>x</t>
  </si>
  <si>
    <t>PRK001Buildings damaged</t>
  </si>
  <si>
    <t>Humanitarian development</t>
  </si>
  <si>
    <t>Buildings destroyed</t>
  </si>
  <si>
    <t>PRK001Buildings destroyed</t>
  </si>
  <si>
    <t>Economic Losses</t>
  </si>
  <si>
    <t>PRK001Economic Losses</t>
  </si>
  <si>
    <t>Illness cases reported</t>
  </si>
  <si>
    <t>PRK001Illness cases reported</t>
  </si>
  <si>
    <t>People facing limited access constraints</t>
  </si>
  <si>
    <t>PRK001People facing limited access constraints</t>
  </si>
  <si>
    <t>People facing restricted access constraints</t>
  </si>
  <si>
    <t>PRK001People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</si>
  <si>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</si>
  <si>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</si>
  <si>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</si>
  <si>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</si>
  <si>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</si>
  <si>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</si>
  <si>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</si>
  <si>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</si>
  <si>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Mixed migration flows in Greece</t>
  </si>
  <si>
    <t>GRC002</t>
  </si>
  <si>
    <t>Greece</t>
  </si>
  <si>
    <t>GRC002Buildings damaged</t>
  </si>
  <si>
    <t>GRC002Buildings destroyed</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</si>
  <si>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</si>
  <si>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</si>
  <si>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</si>
  <si>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</si>
  <si>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</si>
  <si>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</si>
  <si>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</si>
  <si>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</si>
  <si>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</si>
  <si>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</si>
  <si>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</si>
  <si>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</si>
  <si>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</si>
  <si>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</si>
  <si>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</si>
  <si>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</si>
  <si>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Lake Chad basin crisis in Niger</t>
  </si>
  <si>
    <t>NER002</t>
  </si>
  <si>
    <t>Niger</t>
  </si>
  <si>
    <t>No information currently available</t>
  </si>
  <si>
    <t>NER002Economic Losses</t>
  </si>
  <si>
    <t>NER002Illness cases reported</t>
  </si>
  <si>
    <t>NER002People facing limited access constraints</t>
  </si>
  <si>
    <t>NER002People facing restricted access constraints</t>
  </si>
  <si>
    <t>Mali/Burkina Faso conflict</t>
  </si>
  <si>
    <t>NER003</t>
  </si>
  <si>
    <t>Medium</t>
  </si>
  <si>
    <t>NER003Buildings damaged</t>
  </si>
  <si>
    <t>NER003Buildings destroyed</t>
  </si>
  <si>
    <t>NER003Economic Losses</t>
  </si>
  <si>
    <t>NER003Illness cases reported</t>
  </si>
  <si>
    <t>NER003People facing limited access constraints</t>
  </si>
  <si>
    <t>NER003People facing restricted access constraints</t>
  </si>
  <si>
    <t>Drought in Zambia</t>
  </si>
  <si>
    <t>ZMB002</t>
  </si>
  <si>
    <t>Zambia</t>
  </si>
  <si>
    <t>No damages due to drought</t>
  </si>
  <si>
    <t>ZMB002Buildings damaged</t>
  </si>
  <si>
    <t>ZMB002Buildings destroyed</t>
  </si>
  <si>
    <t>Refugees from Mali in Mauritania</t>
  </si>
  <si>
    <t>MRT002</t>
  </si>
  <si>
    <t>Mauritania</t>
  </si>
  <si>
    <t>MRT002Economic Losses</t>
  </si>
  <si>
    <t>MRT002People facing limited access constraints</t>
  </si>
  <si>
    <t>MRT002People facing restricted access constraints</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</si>
  <si>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</si>
  <si>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</si>
  <si>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</si>
  <si>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</si>
  <si>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</si>
  <si>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</si>
  <si>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</si>
  <si>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</si>
  <si>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</si>
  <si>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</si>
  <si>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</si>
  <si>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</si>
  <si>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</si>
  <si>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</si>
  <si>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</si>
  <si>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</si>
  <si>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</si>
  <si>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</si>
  <si>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</si>
  <si>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</si>
  <si>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</si>
  <si>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</si>
  <si>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IRQ003Economic Losses</t>
  </si>
  <si>
    <t>IRQ003Illness cases reported</t>
  </si>
  <si>
    <t>Injuries reported</t>
  </si>
  <si>
    <t>IRQ003Injuries reported</t>
  </si>
  <si>
    <t>Burundi and DRC refugees in Rwanda</t>
  </si>
  <si>
    <t>RWA002</t>
  </si>
  <si>
    <t>Rwanda</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</si>
  <si>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</si>
  <si>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</si>
  <si>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</si>
  <si>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</si>
  <si>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</si>
  <si>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</si>
  <si>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</si>
  <si>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Lake Chad basin crisis</t>
  </si>
  <si>
    <t>TCD003</t>
  </si>
  <si>
    <t>Chad</t>
  </si>
  <si>
    <t>No data available</t>
  </si>
  <si>
    <t>TCD003Buildings damaged</t>
  </si>
  <si>
    <t>TCD003Buildings destroyed</t>
  </si>
  <si>
    <t>TCD003Economic Losses</t>
  </si>
  <si>
    <t>TCD003Illness cases reported</t>
  </si>
  <si>
    <t>TCD003People facing limited access constraints</t>
  </si>
  <si>
    <t>TCD003People facing restricted access constraints</t>
  </si>
  <si>
    <t>CAR refugees in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</si>
  <si>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</si>
  <si>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</si>
  <si>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</si>
  <si>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</si>
  <si>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</si>
  <si>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</si>
  <si>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</si>
  <si>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</si>
  <si>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</si>
  <si>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</si>
  <si>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</si>
  <si>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</si>
  <si>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</si>
  <si>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</si>
  <si>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</si>
  <si>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</si>
  <si>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</si>
  <si>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</si>
  <si>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TCD005People facing limited access constraints</t>
  </si>
  <si>
    <t>TCD005People facing restricted access constraints</t>
  </si>
  <si>
    <t>Multiple Crises in Turkey</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</si>
  <si>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</si>
  <si>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</si>
  <si>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</si>
  <si>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</si>
  <si>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</si>
  <si>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</si>
  <si>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</si>
  <si>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</si>
  <si>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</si>
  <si>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</si>
  <si>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</si>
  <si>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</si>
  <si>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</si>
  <si>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</si>
  <si>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</si>
  <si>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</si>
  <si>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</si>
  <si>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</si>
  <si>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</si>
  <si>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</si>
  <si>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</si>
  <si>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</si>
  <si>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</si>
  <si>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</si>
  <si>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</si>
  <si>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</si>
  <si>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</si>
  <si>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</si>
  <si>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</si>
  <si>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</si>
  <si>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</si>
  <si>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</si>
  <si>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</si>
  <si>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</si>
  <si>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</si>
  <si>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</si>
  <si>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</si>
  <si>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Kashmir conflict in Pakistan</t>
  </si>
  <si>
    <t>PAK004</t>
  </si>
  <si>
    <t>Pakistan</t>
  </si>
  <si>
    <t>No data for the amount of crisis related damages due to the increased insecurity in Azad Kashmir.</t>
  </si>
  <si>
    <t>PAK004Buildings damaged</t>
  </si>
  <si>
    <t>No data for the amount of total damages due to the increased insecurity in Azad Kashmir.</t>
  </si>
  <si>
    <t>PAK004Buildings destroyed</t>
  </si>
  <si>
    <t>Crisis affected groups</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</si>
  <si>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</si>
  <si>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</si>
  <si>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</si>
  <si>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</si>
  <si>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</si>
  <si>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</si>
  <si>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</si>
  <si>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</si>
  <si>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as UNAMI is not publishing the injuries numbers anymore from Jan 2019 onwards, there is no data available</t>
  </si>
  <si>
    <t>IRQ002Injuries reported</t>
  </si>
  <si>
    <t>Burnt shelters have been reported during Boko Haram attacks</t>
  </si>
  <si>
    <t>NER002Buildings damaged</t>
  </si>
  <si>
    <t>NER002Buildings destroyed</t>
  </si>
  <si>
    <t>ACAPS ACCESS MAP</t>
  </si>
  <si>
    <t>http://humanitarianaccess.acaps.org/</t>
  </si>
  <si>
    <t>Acaps Acces map score</t>
  </si>
  <si>
    <t>PAK004People facing limited access constraints</t>
  </si>
  <si>
    <t>Change in the data/methodology</t>
  </si>
  <si>
    <t>PAK004People facing restricted access constraints</t>
  </si>
  <si>
    <t>humanitarianaccess.acaps.org/</t>
  </si>
  <si>
    <t>ZMB002People facing limited access constraints</t>
  </si>
  <si>
    <t>ZMB002People facing restricted access constraints</t>
  </si>
  <si>
    <t>GRC002Injuries reported</t>
  </si>
  <si>
    <t>High</t>
  </si>
  <si>
    <t>MRT002Buildings damaged</t>
  </si>
  <si>
    <t>MRT002Buildings destroyed</t>
  </si>
  <si>
    <t>MRT002Injuries reported</t>
  </si>
  <si>
    <t>TZA002Injuries reported</t>
  </si>
  <si>
    <t>Papua Conflict</t>
  </si>
  <si>
    <t>IDN002</t>
  </si>
  <si>
    <t>Indonesia</t>
  </si>
  <si>
    <t>No/limited data/information available</t>
  </si>
  <si>
    <t>IDN002Buildings damaged</t>
  </si>
  <si>
    <t>IDN002Buildings destroyed</t>
  </si>
  <si>
    <t>IDN002Economic Losses</t>
  </si>
  <si>
    <t>IDN002Illness cases reported</t>
  </si>
  <si>
    <t>IDN002People facing limited access constraints</t>
  </si>
  <si>
    <t>IDN002People facing restricted access constraints</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</si>
  <si>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</si>
  <si>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</si>
  <si>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ZMB002Economic Losses</t>
  </si>
  <si>
    <t>ZMB002Injuries reported</t>
  </si>
  <si>
    <t>ZWE001Buildings damaged</t>
  </si>
  <si>
    <t>ZWE001Buildings destroyed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</si>
  <si>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</si>
  <si>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</si>
  <si>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</si>
  <si>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</si>
  <si>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</si>
  <si>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</si>
  <si>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</si>
  <si>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NER004People facing limited access constraints</t>
  </si>
  <si>
    <t>NER004People facing restricted access constraints</t>
  </si>
  <si>
    <t>Food Security Crisis in Namibia</t>
  </si>
  <si>
    <t>NAM002</t>
  </si>
  <si>
    <t>Namibia</t>
  </si>
  <si>
    <t>People displaced</t>
  </si>
  <si>
    <t>NAM002People displaced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</si>
  <si>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</si>
  <si>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</si>
  <si>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</si>
  <si>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</si>
  <si>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</si>
  <si>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</si>
  <si>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</si>
  <si>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</si>
  <si>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</si>
  <si>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</si>
  <si>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</si>
  <si>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</si>
  <si>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</si>
  <si>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</si>
  <si>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</si>
  <si>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</si>
  <si>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</si>
  <si>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</si>
  <si>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</si>
  <si>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</si>
  <si>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</si>
  <si>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</si>
  <si>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World Bank Spring 2018, data based on 2017 figures</t>
  </si>
  <si>
    <t>Low</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</si>
  <si>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</si>
  <si>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</si>
  <si>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</si>
  <si>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</si>
  <si>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</si>
  <si>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</si>
  <si>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</si>
  <si>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</si>
  <si>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</si>
  <si>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</si>
  <si>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</si>
  <si>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</si>
  <si>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</si>
  <si>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</si>
  <si>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</si>
  <si>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</si>
  <si>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</si>
  <si>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</si>
  <si>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</si>
  <si>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</si>
  <si>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</si>
  <si>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</si>
  <si>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</si>
  <si>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</si>
  <si>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</si>
  <si>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</si>
  <si>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</si>
  <si>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</si>
  <si>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</si>
  <si>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</si>
  <si>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</si>
  <si>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</si>
  <si>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</si>
  <si>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</si>
  <si>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</si>
  <si>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</si>
  <si>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</si>
  <si>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</si>
  <si>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</si>
  <si>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</si>
  <si>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</si>
  <si>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</si>
  <si>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</si>
  <si>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</si>
  <si>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</si>
  <si>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Food Security in Mauritania</t>
  </si>
  <si>
    <t>MRT003</t>
  </si>
  <si>
    <t>MRT003Buildings damaged</t>
  </si>
  <si>
    <t>MRT003Buildings destroyed</t>
  </si>
  <si>
    <t>MRT003Economic Losses</t>
  </si>
  <si>
    <t>MRT003Injuries reported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</si>
  <si>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</si>
  <si>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</si>
  <si>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</si>
  <si>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</si>
  <si>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</si>
  <si>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</si>
  <si>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Complex crisis in Chad</t>
  </si>
  <si>
    <t>TCD001</t>
  </si>
  <si>
    <t>TCD001Buildings damaged</t>
  </si>
  <si>
    <t>TCD001Buildings destroyed</t>
  </si>
  <si>
    <t>TCD001Economic Losses</t>
  </si>
  <si>
    <t>TCD001Illness cases reported</t>
  </si>
  <si>
    <t>TCD001People facing limited access constraints</t>
  </si>
  <si>
    <t>TCD001People facing restricted access constraints</t>
  </si>
  <si>
    <t>International Displacement in Ethiopia</t>
  </si>
  <si>
    <t>ETH003</t>
  </si>
  <si>
    <t>Ethiopia</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</si>
  <si>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</si>
  <si>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</si>
  <si>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</si>
  <si>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</si>
  <si>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</si>
  <si>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</si>
  <si>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</si>
  <si>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</si>
  <si>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</si>
  <si>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Drought in Ethiopia</t>
  </si>
  <si>
    <t>ETH005</t>
  </si>
  <si>
    <t>ETH005Buildings damaged</t>
  </si>
  <si>
    <t>ETH005Buildings destroyed</t>
  </si>
  <si>
    <t>Buildings in affected area</t>
  </si>
  <si>
    <t>ETH005Buildings in affected area</t>
  </si>
  <si>
    <t>ETH005People facing limited access constraints</t>
  </si>
  <si>
    <t>ETH005People facing restricted access constraints</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</si>
  <si>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</si>
  <si>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</si>
  <si>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</si>
  <si>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</si>
  <si>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</si>
  <si>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</si>
  <si>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</si>
  <si>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</si>
  <si>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</si>
  <si>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</si>
  <si>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</si>
  <si>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</si>
  <si>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</si>
  <si>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</si>
  <si>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</si>
  <si>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</si>
  <si>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</si>
  <si>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</si>
  <si>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</si>
  <si>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</si>
  <si>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</si>
  <si>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</si>
  <si>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</si>
  <si>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</si>
  <si>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</si>
  <si>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Complex crisis in Ethiopia</t>
  </si>
  <si>
    <t>ETH001</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</si>
  <si>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</si>
  <si>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</si>
  <si>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</si>
  <si>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</si>
  <si>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</si>
  <si>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</si>
  <si>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</si>
  <si>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</si>
  <si>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</si>
  <si>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X</t>
  </si>
  <si>
    <t>MRT002Illness cases reported</t>
  </si>
  <si>
    <t>TZA002Buildings destroyed</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</si>
  <si>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</si>
  <si>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</si>
  <si>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</si>
  <si>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</si>
  <si>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</si>
  <si>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</si>
  <si>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</si>
  <si>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</si>
  <si>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</si>
  <si>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</si>
  <si>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</si>
  <si>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</si>
  <si>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</si>
  <si>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</si>
  <si>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</si>
  <si>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</si>
  <si>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</si>
  <si>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</si>
  <si>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</si>
  <si>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</si>
  <si>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 xml:space="preserve">Medium </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</si>
  <si>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</si>
  <si>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</si>
  <si>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</si>
  <si>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</si>
  <si>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</si>
  <si>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</si>
  <si>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</si>
  <si>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</si>
  <si>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</si>
  <si>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</si>
  <si>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</si>
  <si>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</si>
  <si>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</si>
  <si>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</si>
  <si>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</si>
  <si>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</si>
  <si>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</si>
  <si>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</si>
  <si>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</si>
  <si>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</si>
  <si>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</si>
  <si>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</si>
  <si>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</si>
  <si>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</si>
  <si>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</si>
  <si>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</si>
  <si>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</si>
  <si>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</si>
  <si>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</si>
  <si>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</si>
  <si>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Venezuela displacement in Colombia</t>
  </si>
  <si>
    <t>COL002</t>
  </si>
  <si>
    <t>Colombia</t>
  </si>
  <si>
    <t xml:space="preserve">x
</t>
  </si>
  <si>
    <t>COL002People facing limited access constraints</t>
  </si>
  <si>
    <t>COL002People facing restricted access constraints</t>
  </si>
  <si>
    <t>ETH003Illness cases reported</t>
  </si>
  <si>
    <t>No data/ information on this</t>
  </si>
  <si>
    <t>ETH003Injuries reported</t>
  </si>
  <si>
    <t>Fatalities reported</t>
  </si>
  <si>
    <t>No data/ Information on this</t>
  </si>
  <si>
    <t>ETH003Fatalities reported</t>
  </si>
  <si>
    <t>ETH003Buildings damaged</t>
  </si>
  <si>
    <t>ETH003Buildings destroyed</t>
  </si>
  <si>
    <t>ETH003Buildings in affected area</t>
  </si>
  <si>
    <t>ETH003Economic Losses</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</si>
  <si>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</si>
  <si>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</si>
  <si>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</si>
  <si>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</si>
  <si>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</si>
  <si>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</si>
  <si>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</si>
  <si>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</si>
  <si>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</si>
  <si>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</si>
  <si>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</si>
  <si>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</si>
  <si>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</si>
  <si>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</si>
  <si>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Venezuela displacement in Dominican Republic</t>
  </si>
  <si>
    <t>DOM002</t>
  </si>
  <si>
    <t>Dominican Republic</t>
  </si>
  <si>
    <t>DOM002People facing limited access constraints</t>
  </si>
  <si>
    <t>DOM002People facing restricted access constraints</t>
  </si>
  <si>
    <t>No data / information</t>
  </si>
  <si>
    <t>ETH001Buildings damaged</t>
  </si>
  <si>
    <t>ETH001Buildings destroyed</t>
  </si>
  <si>
    <t>ETH001Buildings in affected area</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</si>
  <si>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</si>
  <si>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</si>
  <si>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</si>
  <si>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</si>
  <si>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Mixed Migration in Mexico</t>
  </si>
  <si>
    <t>MEX003</t>
  </si>
  <si>
    <t>Mexico</t>
  </si>
  <si>
    <t>MEX003People facing limited access constraints</t>
  </si>
  <si>
    <t>MEX003People facing restricted access constraints</t>
  </si>
  <si>
    <t>OCHA 10/3/2023</t>
  </si>
  <si>
    <t>https://reliefweb.int/report/ethiopia/ethiopia-drought-situation-update-1-10-march-2023</t>
  </si>
  <si>
    <t>6.85 million livestock are estimated to have died because of the ongoing drought in Ethiopia</t>
  </si>
  <si>
    <t>ETH005Economic Losses</t>
  </si>
  <si>
    <t>Complex crisis in Malawi</t>
  </si>
  <si>
    <t>MWI002</t>
  </si>
  <si>
    <t>Malawi</t>
  </si>
  <si>
    <t>No cummulative figures on this indicator</t>
  </si>
  <si>
    <t>MWI002Buildings in affected area</t>
  </si>
  <si>
    <t>MWI002People facing limited access constraints</t>
  </si>
  <si>
    <t>MWI002People facing restricted access constraints</t>
  </si>
  <si>
    <t>Venezuela displacement in Ecuador</t>
  </si>
  <si>
    <t>ECU002</t>
  </si>
  <si>
    <t>Ecuador</t>
  </si>
  <si>
    <t>No new data available for September 2023 update</t>
  </si>
  <si>
    <t>ECU002People facing limited access constraints</t>
  </si>
  <si>
    <t>ECU002People facing restricted access constraints</t>
  </si>
  <si>
    <t>Venezuelan refugees in Trinidad and Tobago</t>
  </si>
  <si>
    <t>TTO002</t>
  </si>
  <si>
    <t>Trinidad and Tobago</t>
  </si>
  <si>
    <t>TTO002People facing limited access constraints</t>
  </si>
  <si>
    <t>TTO002People facing restricted access constraints</t>
  </si>
  <si>
    <t>Food Security Crisis in Timor-Leste</t>
  </si>
  <si>
    <t>TLS003</t>
  </si>
  <si>
    <t>Timor Leste</t>
  </si>
  <si>
    <t>Not enough information available for this indicator.</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</si>
  <si>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</si>
  <si>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</si>
  <si>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</si>
  <si>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</si>
  <si>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</si>
  <si>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</si>
  <si>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</si>
  <si>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</si>
  <si>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Multiple crises in Kenya</t>
  </si>
  <si>
    <t>KEN001</t>
  </si>
  <si>
    <t>Kenya</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</si>
  <si>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</si>
  <si>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</si>
  <si>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</si>
  <si>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</si>
  <si>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Drought in Kenya</t>
  </si>
  <si>
    <t>KEN003</t>
  </si>
  <si>
    <t>Fatalities in all crises</t>
  </si>
  <si>
    <t xml:space="preserve"> ACLED accessed 25/03/2024; OCHA 20/12/2023;</t>
  </si>
  <si>
    <t xml:space="preserve"> Total Fatalities in Kenya from 01/09/2023 to 31/09/2024  according to ACLED plus Fatalities due to Heavy rains and flooding in Kenya since October to according </t>
  </si>
  <si>
    <t>KEN003Fatalities in all crises</t>
  </si>
  <si>
    <t>Cabo Delgado Islamist Insurgency</t>
  </si>
  <si>
    <t>MOZ004</t>
  </si>
  <si>
    <t>Mozambique</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</si>
  <si>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</si>
  <si>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</si>
  <si>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</si>
  <si>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</si>
  <si>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</si>
  <si>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</si>
  <si>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</si>
  <si>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Mixed Migration Flows in Somalia</t>
  </si>
  <si>
    <t>SOM002</t>
  </si>
  <si>
    <t>Somalia</t>
  </si>
  <si>
    <t>There is an information gap on this indicator</t>
  </si>
  <si>
    <t>SOM002People facing limited access constraints</t>
  </si>
  <si>
    <t>SOM002People facing restricted access constraints</t>
  </si>
  <si>
    <t>SOM002Illness cases reported</t>
  </si>
  <si>
    <t>SOM002Buildings damaged</t>
  </si>
  <si>
    <t>SOM002Buildings destroyed</t>
  </si>
  <si>
    <t>SOM002Buildings in affected area</t>
  </si>
  <si>
    <t>SOM002Economic Losses</t>
  </si>
  <si>
    <t>Complex crisis in Nigeria</t>
  </si>
  <si>
    <t>NGA001</t>
  </si>
  <si>
    <t>Nigeria</t>
  </si>
  <si>
    <t xml:space="preserve"> ACLED Accessed 19/04/2024</t>
  </si>
  <si>
    <t>https://acleddata.com/dashboard/#/dashboard</t>
  </si>
  <si>
    <t>Number of fatalities in Nigeria based on ACLED data from 01/10/2023  to 31/03/2024 due Battles, Violence against civilians, Explosions/Remote violence, Riots, Protests, Strategic developments</t>
  </si>
  <si>
    <t>NGA001Fatalities reported</t>
  </si>
  <si>
    <t>No new data available for April 2024 update</t>
  </si>
  <si>
    <t>COL002Economic Losses</t>
  </si>
  <si>
    <t>Govt. Malawi 30/04/2023</t>
  </si>
  <si>
    <t>https://reliefweb.int/report/malawi/malawi-2023-tropical-cyclone-freddy-post-disaster-needs-assessment-april-2023</t>
  </si>
  <si>
    <t xml:space="preserve">A  total  of  260,681  houses  have  been  damaged,  of  which  120,394  are destroyed. </t>
  </si>
  <si>
    <t>MWI002Buildings damaged</t>
  </si>
  <si>
    <t>MWI002Buildings destroyed</t>
  </si>
  <si>
    <t>OCHA 27/06/2023</t>
  </si>
  <si>
    <t>https://reliefweb.int/report/malawi/malawi-cholera-tropical-cyclone-freddy-response-dashboard-april-2023</t>
  </si>
  <si>
    <t>social, economic, and infrastructure sectors damages are $506.7 million to Tropical Cyclone Freddy</t>
  </si>
  <si>
    <t>MWI002Economic Losses</t>
  </si>
  <si>
    <t>Drought in Madagascar</t>
  </si>
  <si>
    <t>MDG002</t>
  </si>
  <si>
    <t>Madagascar</t>
  </si>
  <si>
    <t>Info gap</t>
  </si>
  <si>
    <t>MDG002Fatalities reported</t>
  </si>
  <si>
    <t>IPC 23/08/2023</t>
  </si>
  <si>
    <t>Eswatini: Acute Food Insecurity Situation for June - September 2023 and Projection for October 2023 - March 2024 | IPC - Integrated Food Security Phase Classification (ipcinfo.org)</t>
  </si>
  <si>
    <t>Non host community</t>
  </si>
  <si>
    <t>SWZ001Crisis affected groups</t>
  </si>
  <si>
    <t>MWI002Injuries reported</t>
  </si>
  <si>
    <t xml:space="preserve">No available data to assess this indictaor. </t>
  </si>
  <si>
    <t>MDG002People facing limited access constraints</t>
  </si>
  <si>
    <t>MDG002People facing restricted access constraints</t>
  </si>
  <si>
    <t>MDG002Injuries reported</t>
  </si>
  <si>
    <t>MDG002Buildings damaged</t>
  </si>
  <si>
    <t>MDG002Buildings in affected area</t>
  </si>
  <si>
    <t>MDG002Buildings destroyed</t>
  </si>
  <si>
    <t>MDG002Economic Losses</t>
  </si>
  <si>
    <t>Violence against personnel, facilities and assets</t>
  </si>
  <si>
    <t>ACAPS Access Methodology</t>
  </si>
  <si>
    <t>ETH003Violence against personnel, facilities and assets</t>
  </si>
  <si>
    <t>IRN004Violence against personnel, facilities and assets</t>
  </si>
  <si>
    <t>There are no approximate or exact figures about economic losses</t>
  </si>
  <si>
    <t>DOM002Economic Losses</t>
  </si>
  <si>
    <t>Complex crisis in Niger</t>
  </si>
  <si>
    <t>NER006</t>
  </si>
  <si>
    <t>NER006Illness cases reported</t>
  </si>
  <si>
    <t>NER006Buildings damaged</t>
  </si>
  <si>
    <t>NER006Buildings destroyed</t>
  </si>
  <si>
    <t>NER006Buildings in affected area</t>
  </si>
  <si>
    <t>NER006Economic Losses</t>
  </si>
  <si>
    <t>NER006People facing limited access constraints</t>
  </si>
  <si>
    <t>NER006People facing restricted access constraints</t>
  </si>
  <si>
    <t>Drought in Mozambique</t>
  </si>
  <si>
    <t>MOZ012</t>
  </si>
  <si>
    <t>There is no reliable source giving the number of people facing limited access constraints as a result of El Nino induced drought</t>
  </si>
  <si>
    <t>MOZ012People facing limited access constraints</t>
  </si>
  <si>
    <t>There is no reliable source giving the number of people facing restricted access constraints as a result of El Nino induced drought</t>
  </si>
  <si>
    <t>MOZ012People facing restricted access constraints</t>
  </si>
  <si>
    <t>IFRC 29/07/2024</t>
  </si>
  <si>
    <t>https://adore.ifrc.org/Download.aspx?FileId=839571</t>
  </si>
  <si>
    <t>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t>
  </si>
  <si>
    <t>MOZ012Illness cases reported</t>
  </si>
  <si>
    <t>Infogap relating to number of houses damaged as a result of drought</t>
  </si>
  <si>
    <t>MOZ012Buildings damaged</t>
  </si>
  <si>
    <t>Infogap relating to number of houses destroyed as a result of drought</t>
  </si>
  <si>
    <t>MOZ012Buildings destroyed</t>
  </si>
  <si>
    <t>WB Accessed 28/07/2024 ; ACAPS Accessed 16/07/2024; World Population Review accessed 09/08/2024</t>
  </si>
  <si>
    <t>Infogap relating to the number of buildings in the drought affected provinces of drought</t>
  </si>
  <si>
    <t>MOZ012Buildings in affected area</t>
  </si>
  <si>
    <t>There is no reliable source mentioning a cumulative economic loss brought by El Nino induced drought</t>
  </si>
  <si>
    <t>MOZ012Economic Losses</t>
  </si>
  <si>
    <t>Highlands Violence</t>
  </si>
  <si>
    <t>PNG003</t>
  </si>
  <si>
    <t>Papua New Guinea</t>
  </si>
  <si>
    <t>There is no data on people facing access constraints</t>
  </si>
  <si>
    <t>PNG003People facing limited access constraints</t>
  </si>
  <si>
    <t>PNG003People facing restricted access constraints</t>
  </si>
  <si>
    <t xml:space="preserve">Limited data/information available </t>
  </si>
  <si>
    <t>PNG003Illness cases reported</t>
  </si>
  <si>
    <t>PNG003Buildings damaged</t>
  </si>
  <si>
    <t>PNG003Buildings destroyed</t>
  </si>
  <si>
    <t>PNG003Buildings in affected area</t>
  </si>
  <si>
    <t>PNG003Economic Losses</t>
  </si>
  <si>
    <t>Rohingya refugee crisis</t>
  </si>
  <si>
    <t>BGD002</t>
  </si>
  <si>
    <t>Bangladesh</t>
  </si>
  <si>
    <t>No data/information available</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</si>
  <si>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</si>
  <si>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</si>
  <si>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</si>
  <si>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</si>
  <si>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</si>
  <si>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</si>
  <si>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</si>
  <si>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Country level Brazil</t>
  </si>
  <si>
    <t>BRA001</t>
  </si>
  <si>
    <t>Brazil</t>
  </si>
  <si>
    <t>Reliefweb Accessed 16/08/2024; UNHCR 08/08/2024; IFRC 13/05/2024; UNICEF 10/05/2024</t>
  </si>
  <si>
    <t>https://reliefweb.int/disaster/fl-2024-000036-bra#overview; https://reliefweb.int/report/brazil/unhcr-brazil-response-floods-rio-grande-do-sul-06-august-2024; https://reliefweb.int/report/brazil/brazil-rio-grande-do-sul-floods-emergency-appeal-no-mdrbr011; https://reliefweb.int/report/brazil/unicef-supports-brazilian-government-response-rains-rio-grande-do-sul</t>
  </si>
  <si>
    <t>It is the sum of the individual crises in Brazil, considering they are not overlapping and no duplication. BRA002: No available data ; BRA004: No new data available for September 2024 update; BRA005: There are no bureaucratic, administrative or man-made restriction or requirements to access assistance. Population were not  displaced by policy decisions, military operations or non-estate actors away from humanitarian services</t>
  </si>
  <si>
    <t>BRA001People facing limited access constraints</t>
  </si>
  <si>
    <t>BRA001People facing restricted access constraints</t>
  </si>
  <si>
    <t>Venezuela displacement in Brazil</t>
  </si>
  <si>
    <t>BRA002</t>
  </si>
  <si>
    <t xml:space="preserve">No available data </t>
  </si>
  <si>
    <t>BRA002People facing limited access constraints</t>
  </si>
  <si>
    <t>BRA002People facing restricted access constraints</t>
  </si>
  <si>
    <t>No new data available for September 2024 update</t>
  </si>
  <si>
    <t>MEX003Buildings destroyed</t>
  </si>
  <si>
    <t>MEX003Buildings in affected area</t>
  </si>
  <si>
    <t>MEX003Economic Losses</t>
  </si>
  <si>
    <t>Russia-Ukraine conflict</t>
  </si>
  <si>
    <t>UKR002</t>
  </si>
  <si>
    <t>Ukraine</t>
  </si>
  <si>
    <t xml:space="preserve">There is no available information. </t>
  </si>
  <si>
    <t>UKR002Illness cases reported</t>
  </si>
  <si>
    <t>UKR002Buildings in affected area</t>
  </si>
  <si>
    <t>UKR002People facing limited access constraints</t>
  </si>
  <si>
    <t>UKR002People facing restricted access constraints</t>
  </si>
  <si>
    <t>Displacement from Russia-Ukraine conflict in Russia</t>
  </si>
  <si>
    <t>RUS002</t>
  </si>
  <si>
    <t>Russia</t>
  </si>
  <si>
    <t>RUS002Illness cases reported</t>
  </si>
  <si>
    <t>RUS002Injuries reported</t>
  </si>
  <si>
    <t>Not applicable.</t>
  </si>
  <si>
    <t>RUS002Buildings damaged</t>
  </si>
  <si>
    <t>RUS002Buildings destroyed</t>
  </si>
  <si>
    <t>RUS002Buildings in affected area</t>
  </si>
  <si>
    <t>RUS002Economic Losses</t>
  </si>
  <si>
    <t>RUS002People facing limited access constraints</t>
  </si>
  <si>
    <t>RUS002People facing restricted access constraints</t>
  </si>
  <si>
    <t>No new data available for October 2024 update</t>
  </si>
  <si>
    <t>COL002Illness cases reported</t>
  </si>
  <si>
    <t>COL002Buildings damaged</t>
  </si>
  <si>
    <t>COL002Buildings destroyed</t>
  </si>
  <si>
    <t>COL002Buildings in affected area</t>
  </si>
  <si>
    <t>Myanmar refugees in Thailand</t>
  </si>
  <si>
    <t>THA003</t>
  </si>
  <si>
    <t>Thailand</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</si>
  <si>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</si>
  <si>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</si>
  <si>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</si>
  <si>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</si>
  <si>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</si>
  <si>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</si>
  <si>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</si>
  <si>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Mindanao conflict</t>
  </si>
  <si>
    <t>PHL003</t>
  </si>
  <si>
    <t>Philippines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</si>
  <si>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</si>
  <si>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</si>
  <si>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</si>
  <si>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</si>
  <si>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</si>
  <si>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</si>
  <si>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</si>
  <si>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Refugees in Egypt</t>
  </si>
  <si>
    <t>EGY004</t>
  </si>
  <si>
    <t>Egypt</t>
  </si>
  <si>
    <t>Denial of existence of humanitarian needs or entitlements to assistance</t>
  </si>
  <si>
    <t>EGY004Denial of existence of humanitarian needs or entitlements to assistance</t>
  </si>
  <si>
    <t>Impediments to entry into country (bureaucratic and administrative)</t>
  </si>
  <si>
    <t>EGY004Impediments to entry into country (bureaucratic and administrative)</t>
  </si>
  <si>
    <t>Interference into implementation of humanitarian activities</t>
  </si>
  <si>
    <t>EGY004Interference into implementation of humanitarian activities</t>
  </si>
  <si>
    <t>Ongoing insecurity/hostilities affecting humanitarian assistance</t>
  </si>
  <si>
    <t>EGY004Ongoing insecurity/hostilities affecting humanitarian assistance</t>
  </si>
  <si>
    <t>Physical constraints in the environment (obstacles related to terrain, climate, lack of infrastructure, etc.)</t>
  </si>
  <si>
    <t>EGY004Physical constraints in the environment (obstacles related to terrain, climate, lack of infrastructure, etc.)</t>
  </si>
  <si>
    <t>Presence of mines and improvised explosive devices</t>
  </si>
  <si>
    <t>EGY004Presence of mines and improvised explosive devices</t>
  </si>
  <si>
    <t>Restriction and obstruction of access to services and assistance</t>
  </si>
  <si>
    <t>EGY004Restriction and obstruction of access to services and assistance</t>
  </si>
  <si>
    <t>Restriction of movement (impediments to freedom of movement and/or administrative restrictions)</t>
  </si>
  <si>
    <t>EGY004Restriction of movement (impediments to freedom of movement and/or administrative restrictions)</t>
  </si>
  <si>
    <t>EGY004Violence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</si>
  <si>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</si>
  <si>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</si>
  <si>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</si>
  <si>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</si>
  <si>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</si>
  <si>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</si>
  <si>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</si>
  <si>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</si>
  <si>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</si>
  <si>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</si>
  <si>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</si>
  <si>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</si>
  <si>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</si>
  <si>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</si>
  <si>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</si>
  <si>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</si>
  <si>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</si>
  <si>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</si>
  <si>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Mixed migration flows in Tunisia</t>
  </si>
  <si>
    <t>TUN002</t>
  </si>
  <si>
    <t>Tunisia</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</si>
  <si>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</si>
  <si>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</si>
  <si>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</si>
  <si>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</si>
  <si>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</si>
  <si>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</si>
  <si>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</si>
  <si>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</si>
  <si>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</si>
  <si>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Displacement from Russia-Ukraine conflict in Belarus</t>
  </si>
  <si>
    <t>BLR002</t>
  </si>
  <si>
    <t>Belarus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</si>
  <si>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</si>
  <si>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</si>
  <si>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</si>
  <si>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</si>
  <si>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</si>
  <si>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</si>
  <si>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</si>
  <si>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</si>
  <si>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</si>
  <si>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</si>
  <si>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</si>
  <si>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</si>
  <si>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</si>
  <si>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</si>
  <si>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</si>
  <si>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</si>
  <si>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</si>
  <si>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</si>
  <si>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</si>
  <si>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</si>
  <si>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</si>
  <si>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</si>
  <si>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</si>
  <si>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</si>
  <si>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</si>
  <si>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</si>
  <si>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</si>
  <si>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</si>
  <si>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</si>
  <si>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</si>
  <si>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</si>
  <si>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</si>
  <si>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</si>
  <si>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</si>
  <si>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</si>
  <si>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</si>
  <si>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</si>
  <si>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</si>
  <si>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</si>
  <si>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</si>
  <si>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</si>
  <si>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</si>
  <si>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</si>
  <si>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</si>
  <si>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</si>
  <si>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</si>
  <si>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</si>
  <si>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</si>
  <si>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</si>
  <si>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</si>
  <si>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</si>
  <si>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</si>
  <si>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</si>
  <si>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</si>
  <si>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</si>
  <si>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</si>
  <si>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</si>
  <si>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</si>
  <si>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</si>
  <si>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</si>
  <si>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</si>
  <si>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</si>
  <si>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</si>
  <si>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</si>
  <si>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</si>
  <si>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</si>
  <si>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</si>
  <si>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</si>
  <si>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</si>
  <si>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</si>
  <si>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</si>
  <si>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</si>
  <si>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Mixed migration flows in Spain</t>
  </si>
  <si>
    <t>ESP002</t>
  </si>
  <si>
    <t>Spain</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</si>
  <si>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</si>
  <si>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</si>
  <si>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</si>
  <si>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</si>
  <si>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</si>
  <si>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</si>
  <si>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</si>
  <si>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</si>
  <si>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</si>
  <si>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</si>
  <si>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</si>
  <si>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</si>
  <si>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</si>
  <si>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</si>
  <si>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</si>
  <si>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</si>
  <si>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</si>
  <si>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</si>
  <si>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Lake Chad basin crisis in Nigeria</t>
  </si>
  <si>
    <t>NGA004</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</si>
  <si>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</si>
  <si>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</si>
  <si>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</si>
  <si>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</si>
  <si>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</si>
  <si>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</si>
  <si>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</si>
  <si>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</si>
  <si>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</si>
  <si>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Northwest Banditry</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</si>
  <si>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</si>
  <si>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</si>
  <si>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</si>
  <si>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</si>
  <si>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</si>
  <si>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</si>
  <si>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</si>
  <si>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</si>
  <si>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</si>
  <si>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</si>
  <si>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Cameroonian Refugees in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</si>
  <si>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</si>
  <si>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</si>
  <si>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</si>
  <si>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</si>
  <si>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</si>
  <si>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</si>
  <si>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</si>
  <si>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</si>
  <si>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</si>
  <si>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</si>
  <si>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</si>
  <si>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</si>
  <si>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</si>
  <si>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</si>
  <si>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</si>
  <si>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</si>
  <si>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</si>
  <si>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</si>
  <si>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</si>
  <si>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</si>
  <si>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</si>
  <si>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</si>
  <si>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Mixed migration flows in Italy</t>
  </si>
  <si>
    <t>ITA002</t>
  </si>
  <si>
    <t>Italy</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</si>
  <si>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</si>
  <si>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</si>
  <si>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</si>
  <si>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</si>
  <si>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</si>
  <si>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</si>
  <si>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</si>
  <si>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</si>
  <si>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</si>
  <si>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Mixed migration flows in Morocco</t>
  </si>
  <si>
    <t>MAR002</t>
  </si>
  <si>
    <t>Morocco</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</si>
  <si>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</si>
  <si>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</si>
  <si>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</si>
  <si>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</si>
  <si>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</si>
  <si>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</si>
  <si>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</si>
  <si>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</si>
  <si>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</si>
  <si>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</si>
  <si>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</si>
  <si>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</si>
  <si>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</si>
  <si>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</si>
  <si>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</si>
  <si>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</si>
  <si>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</si>
  <si>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</si>
  <si>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</si>
  <si>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</si>
  <si>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</si>
  <si>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Complex in Burundi</t>
  </si>
  <si>
    <t>BDI001</t>
  </si>
  <si>
    <t>Burundi</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</si>
  <si>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</si>
  <si>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</si>
  <si>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</si>
  <si>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</si>
  <si>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</si>
  <si>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</si>
  <si>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</si>
  <si>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</si>
  <si>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</si>
  <si>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</si>
  <si>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</si>
  <si>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</si>
  <si>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</si>
  <si>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</si>
  <si>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</si>
  <si>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</si>
  <si>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</si>
  <si>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</si>
  <si>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</si>
  <si>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</si>
  <si>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</si>
  <si>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</si>
  <si>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</si>
  <si>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</si>
  <si>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</si>
  <si>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</si>
  <si>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</si>
  <si>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Food security crisis in Lesotho</t>
  </si>
  <si>
    <t>LSO004</t>
  </si>
  <si>
    <t>Lesotho</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</si>
  <si>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</si>
  <si>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</si>
  <si>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</si>
  <si>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</si>
  <si>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</si>
  <si>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</si>
  <si>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</si>
  <si>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</si>
  <si>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</si>
  <si>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</si>
  <si>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</si>
  <si>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</si>
  <si>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</si>
  <si>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</si>
  <si>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</si>
  <si>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</si>
  <si>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</si>
  <si>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</si>
  <si>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Conflict in Palestine</t>
  </si>
  <si>
    <t>PSE002</t>
  </si>
  <si>
    <t>Palestine</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</si>
  <si>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</si>
  <si>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</si>
  <si>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</si>
  <si>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</si>
  <si>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</si>
  <si>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</si>
  <si>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</si>
  <si>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</si>
  <si>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</si>
  <si>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Conflict in West Bank</t>
  </si>
  <si>
    <t>PSE003</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</si>
  <si>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</si>
  <si>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</si>
  <si>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</si>
  <si>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</si>
  <si>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</si>
  <si>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</si>
  <si>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</si>
  <si>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</si>
  <si>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</si>
  <si>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Conflict in Gaza</t>
  </si>
  <si>
    <t>PSE004</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</si>
  <si>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</si>
  <si>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</si>
  <si>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</si>
  <si>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</si>
  <si>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</si>
  <si>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</si>
  <si>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</si>
  <si>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</si>
  <si>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</si>
  <si>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Socioeconomic and Conflict Crisis in Syria</t>
  </si>
  <si>
    <t>SYR003</t>
  </si>
  <si>
    <t>Syria</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</si>
  <si>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</si>
  <si>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</si>
  <si>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</si>
  <si>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</si>
  <si>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</si>
  <si>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</si>
  <si>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</si>
  <si>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</si>
  <si>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</si>
  <si>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</si>
  <si>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</si>
  <si>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</si>
  <si>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</si>
  <si>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</si>
  <si>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</si>
  <si>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</si>
  <si>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</si>
  <si>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</si>
  <si>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</si>
  <si>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</si>
  <si>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</si>
  <si>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</si>
  <si>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</si>
  <si>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</si>
  <si>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</si>
  <si>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</si>
  <si>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</si>
  <si>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</si>
  <si>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</si>
  <si>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</si>
  <si>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</si>
  <si>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</si>
  <si>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</si>
  <si>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</si>
  <si>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</si>
  <si>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</si>
  <si>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Türkiye / Syria earthquake in Türkiye</t>
  </si>
  <si>
    <t>TUR005</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</si>
  <si>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</si>
  <si>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</si>
  <si>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</si>
  <si>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</si>
  <si>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</si>
  <si>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</si>
  <si>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</si>
  <si>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</si>
  <si>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</si>
  <si>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International Displacement in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</si>
  <si>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</si>
  <si>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</si>
  <si>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</si>
  <si>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</si>
  <si>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</si>
  <si>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</si>
  <si>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</si>
  <si>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</si>
  <si>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</si>
  <si>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</si>
  <si>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</si>
  <si>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</si>
  <si>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</si>
  <si>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</si>
  <si>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</si>
  <si>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</si>
  <si>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</si>
  <si>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</si>
  <si>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</si>
  <si>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</si>
  <si>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Mutliple crises in Bangladesh</t>
  </si>
  <si>
    <t>BGD001</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</si>
  <si>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</si>
  <si>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</si>
  <si>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</si>
  <si>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</si>
  <si>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</si>
  <si>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</si>
  <si>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</si>
  <si>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</si>
  <si>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</si>
  <si>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</si>
  <si>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</si>
  <si>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</si>
  <si>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</si>
  <si>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</si>
  <si>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</si>
  <si>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</si>
  <si>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</si>
  <si>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</si>
  <si>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Food Security Crisis in Bangladesh</t>
  </si>
  <si>
    <t>BGD012</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</si>
  <si>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</si>
  <si>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</si>
  <si>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</si>
  <si>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</si>
  <si>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</si>
  <si>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</si>
  <si>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</si>
  <si>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</si>
  <si>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</si>
  <si>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Displacement from Russia-Ukraine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</si>
  <si>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</si>
  <si>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</si>
  <si>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</si>
  <si>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</si>
  <si>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</si>
  <si>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</si>
  <si>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</si>
  <si>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</si>
  <si>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</si>
  <si>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</si>
  <si>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</si>
  <si>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</si>
  <si>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</si>
  <si>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</si>
  <si>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</si>
  <si>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</si>
  <si>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</si>
  <si>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</si>
  <si>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</si>
  <si>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</si>
  <si>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</si>
  <si>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</si>
  <si>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</si>
  <si>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</si>
  <si>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</si>
  <si>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</si>
  <si>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</si>
  <si>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</si>
  <si>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</si>
  <si>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</si>
  <si>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</si>
  <si>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</si>
  <si>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</si>
  <si>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</si>
  <si>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</si>
  <si>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</si>
  <si>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</si>
  <si>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</si>
  <si>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</si>
  <si>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</si>
  <si>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</si>
  <si>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</si>
  <si>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</si>
  <si>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</si>
  <si>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</si>
  <si>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</si>
  <si>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</si>
  <si>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</si>
  <si>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</si>
  <si>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</si>
  <si>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</si>
  <si>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</si>
  <si>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</si>
  <si>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</si>
  <si>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</si>
  <si>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</si>
  <si>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</si>
  <si>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</si>
  <si>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</si>
  <si>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</si>
  <si>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</si>
  <si>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</si>
  <si>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</si>
  <si>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</si>
  <si>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</si>
  <si>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</si>
  <si>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</si>
  <si>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International Refugees in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</si>
  <si>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</si>
  <si>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</si>
  <si>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</si>
  <si>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</si>
  <si>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</si>
  <si>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</si>
  <si>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</si>
  <si>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</si>
  <si>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</si>
  <si>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</si>
  <si>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</si>
  <si>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</si>
  <si>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</si>
  <si>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</si>
  <si>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</si>
  <si>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</si>
  <si>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PHL003Restriction and obstruction of access to services and assistance</t>
  </si>
  <si>
    <t>PHL003Restriction of movement (impediments to freedom of movement and/or administrative restrictions)</t>
  </si>
  <si>
    <t>PHL003Violence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</si>
  <si>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</si>
  <si>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</si>
  <si>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</si>
  <si>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</si>
  <si>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</si>
  <si>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</si>
  <si>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</si>
  <si>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</si>
  <si>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</si>
  <si>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</si>
  <si>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</si>
  <si>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</si>
  <si>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</si>
  <si>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</si>
  <si>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</si>
  <si>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</si>
  <si>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</si>
  <si>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</si>
  <si>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</si>
  <si>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</si>
  <si>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</si>
  <si>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</si>
  <si>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</si>
  <si>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</si>
  <si>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</si>
  <si>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</si>
  <si>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</si>
  <si>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</si>
  <si>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</si>
  <si>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</si>
  <si>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</si>
  <si>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</si>
  <si>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</si>
  <si>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</si>
  <si>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</si>
  <si>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</si>
  <si>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</si>
  <si>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</si>
  <si>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</si>
  <si>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</si>
  <si>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</si>
  <si>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</si>
  <si>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Complex crisis in Somalia</t>
  </si>
  <si>
    <t>SOM001</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</si>
  <si>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</si>
  <si>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</si>
  <si>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</si>
  <si>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</si>
  <si>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</si>
  <si>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</si>
  <si>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</si>
  <si>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</si>
  <si>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</si>
  <si>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</si>
  <si>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</si>
  <si>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</si>
  <si>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</si>
  <si>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</si>
  <si>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</si>
  <si>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</si>
  <si>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</si>
  <si>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</si>
  <si>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</si>
  <si>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</si>
  <si>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</si>
  <si>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</si>
  <si>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</si>
  <si>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</si>
  <si>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</si>
  <si>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</si>
  <si>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</si>
  <si>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</si>
  <si>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</si>
  <si>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</si>
  <si>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</si>
  <si>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</si>
  <si>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</si>
  <si>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</si>
  <si>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</si>
  <si>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</si>
  <si>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Displacement from Russia-Ukraine conflict in Bulgaria</t>
  </si>
  <si>
    <t>BGR002</t>
  </si>
  <si>
    <t>Bulgaria</t>
  </si>
  <si>
    <t>BGR002Denial of existence of humanitarian needs or entitlements to assistance</t>
  </si>
  <si>
    <t>BGR002Impediments to entry into country (bureaucratic and administrative)</t>
  </si>
  <si>
    <t>BGR002Interference into implementation of humanitarian activities</t>
  </si>
  <si>
    <t>BGR002Ongoing insecurity/hostilities affecting humanitarian assistance</t>
  </si>
  <si>
    <t>BGR002Physical constraints in the environment (obstacles related to terrain, climate, lack of infrastructure, etc.)</t>
  </si>
  <si>
    <t>BGR002Presence of mines and improvised explosive devices</t>
  </si>
  <si>
    <t>BGR002Restriction and obstruction of access to services and assistance</t>
  </si>
  <si>
    <t>BGR002Restriction of movement (impediments to freedom of movement and/or administrative restrictions)</t>
  </si>
  <si>
    <t>BGR002Violence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</si>
  <si>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</si>
  <si>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</si>
  <si>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</si>
  <si>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</si>
  <si>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</si>
  <si>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</si>
  <si>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</si>
  <si>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</si>
  <si>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</si>
  <si>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</si>
  <si>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</si>
  <si>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</si>
  <si>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</si>
  <si>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</si>
  <si>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</si>
  <si>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</si>
  <si>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</si>
  <si>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</si>
  <si>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Complex crisis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</si>
  <si>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</si>
  <si>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</si>
  <si>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</si>
  <si>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</si>
  <si>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</si>
  <si>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</si>
  <si>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</si>
  <si>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</si>
  <si>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</si>
  <si>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</si>
  <si>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</si>
  <si>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</si>
  <si>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</si>
  <si>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</si>
  <si>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</si>
  <si>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</si>
  <si>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</si>
  <si>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</si>
  <si>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</si>
  <si>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</si>
  <si>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</si>
  <si>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</si>
  <si>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</si>
  <si>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</si>
  <si>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</si>
  <si>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</si>
  <si>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</si>
  <si>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</si>
  <si>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</si>
  <si>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</si>
  <si>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</si>
  <si>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</si>
  <si>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</si>
  <si>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</si>
  <si>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</si>
  <si>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</si>
  <si>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</si>
  <si>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</si>
  <si>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</si>
  <si>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</si>
  <si>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</si>
  <si>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</si>
  <si>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</si>
  <si>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</si>
  <si>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</si>
  <si>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</si>
  <si>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</si>
  <si>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</si>
  <si>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</si>
  <si>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</si>
  <si>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</si>
  <si>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</si>
  <si>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</si>
  <si>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</si>
  <si>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</si>
  <si>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</si>
  <si>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</si>
  <si>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</si>
  <si>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</si>
  <si>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</si>
  <si>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</si>
  <si>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</si>
  <si>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</si>
  <si>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</si>
  <si>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</si>
  <si>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</si>
  <si>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</si>
  <si>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</si>
  <si>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</si>
  <si>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</si>
  <si>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</si>
  <si>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</si>
  <si>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</si>
  <si>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</si>
  <si>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</si>
  <si>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</si>
  <si>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</si>
  <si>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</si>
  <si>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</si>
  <si>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</si>
  <si>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</si>
  <si>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</si>
  <si>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</si>
  <si>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</si>
  <si>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</si>
  <si>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</si>
  <si>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</si>
  <si>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</si>
  <si>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</si>
  <si>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</si>
  <si>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</si>
  <si>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</si>
  <si>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</si>
  <si>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</si>
  <si>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</si>
  <si>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</si>
  <si>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</si>
  <si>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</si>
  <si>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</si>
  <si>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</si>
  <si>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</si>
  <si>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</si>
  <si>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</si>
  <si>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</si>
  <si>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</si>
  <si>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</si>
  <si>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</si>
  <si>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</si>
  <si>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</si>
  <si>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</si>
  <si>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</si>
  <si>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</si>
  <si>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Refugee situation in Kenya</t>
  </si>
  <si>
    <t>KEN002</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</si>
  <si>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</si>
  <si>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</si>
  <si>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</si>
  <si>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</si>
  <si>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</si>
  <si>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</si>
  <si>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</si>
  <si>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</si>
  <si>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</si>
  <si>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</si>
  <si>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</si>
  <si>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</si>
  <si>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</si>
  <si>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</si>
  <si>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</si>
  <si>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</si>
  <si>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</si>
  <si>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</si>
  <si>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Syrian refugees in Lebanon</t>
  </si>
  <si>
    <t>LBN002</t>
  </si>
  <si>
    <t>Lebanon</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</si>
  <si>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</si>
  <si>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</si>
  <si>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</si>
  <si>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</si>
  <si>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</si>
  <si>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</si>
  <si>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</si>
  <si>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</si>
  <si>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</si>
  <si>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Complex crisis in Lebanon</t>
  </si>
  <si>
    <t>LBN006</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</si>
  <si>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</si>
  <si>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</si>
  <si>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</si>
  <si>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</si>
  <si>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</si>
  <si>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</si>
  <si>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</si>
  <si>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</si>
  <si>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</si>
  <si>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Mixed migration flows in Libya</t>
  </si>
  <si>
    <t>LBY002</t>
  </si>
  <si>
    <t>Libya</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</si>
  <si>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</si>
  <si>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</si>
  <si>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</si>
  <si>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</si>
  <si>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</si>
  <si>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</si>
  <si>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</si>
  <si>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</si>
  <si>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</si>
  <si>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Refugees from Sudan in Libya</t>
  </si>
  <si>
    <t>LBY004</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</si>
  <si>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</si>
  <si>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</si>
  <si>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</si>
  <si>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</si>
  <si>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</si>
  <si>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</si>
  <si>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</si>
  <si>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</si>
  <si>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</si>
  <si>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Complex crisis in Mali</t>
  </si>
  <si>
    <t>MLI001</t>
  </si>
  <si>
    <t>Mali</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</si>
  <si>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</si>
  <si>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</si>
  <si>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</si>
  <si>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</si>
  <si>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</si>
  <si>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</si>
  <si>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</si>
  <si>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</si>
  <si>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</si>
  <si>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Complex crisis in Pakistan</t>
  </si>
  <si>
    <t>PAK001</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</si>
  <si>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</si>
  <si>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</si>
  <si>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</si>
  <si>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</si>
  <si>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</si>
  <si>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</si>
  <si>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</si>
  <si>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</si>
  <si>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</si>
  <si>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</si>
  <si>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</si>
  <si>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</si>
  <si>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</si>
  <si>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</si>
  <si>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</si>
  <si>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</si>
  <si>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</si>
  <si>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</si>
  <si>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</si>
  <si>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</si>
  <si>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</si>
  <si>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Complex crisis in Eritrea</t>
  </si>
  <si>
    <t>ERI001</t>
  </si>
  <si>
    <t>Eritrea</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</si>
  <si>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</si>
  <si>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</si>
  <si>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</si>
  <si>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</si>
  <si>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</si>
  <si>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</si>
  <si>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</si>
  <si>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</si>
  <si>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</si>
  <si>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</si>
  <si>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</si>
  <si>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</si>
  <si>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</si>
  <si>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</si>
  <si>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</si>
  <si>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</si>
  <si>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</si>
  <si>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</si>
  <si>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</si>
  <si>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</si>
  <si>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</si>
  <si>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</si>
  <si>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</si>
  <si>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</si>
  <si>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</si>
  <si>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</si>
  <si>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</si>
  <si>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</si>
  <si>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</si>
  <si>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</si>
  <si>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</si>
  <si>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</si>
  <si>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</si>
  <si>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</si>
  <si>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</si>
  <si>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</si>
  <si>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</si>
  <si>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</si>
  <si>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</si>
  <si>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</si>
  <si>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</si>
  <si>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</si>
  <si>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</si>
  <si>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</si>
  <si>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</si>
  <si>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Complex crisis in Afghanistan</t>
  </si>
  <si>
    <t>AFG001</t>
  </si>
  <si>
    <t>Afghanistan</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</si>
  <si>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</si>
  <si>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</si>
  <si>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</si>
  <si>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</si>
  <si>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</si>
  <si>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</si>
  <si>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</si>
  <si>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</si>
  <si>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</si>
  <si>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Conflict in Burkina Faso</t>
  </si>
  <si>
    <t>BFA002</t>
  </si>
  <si>
    <t>Burkina Faso</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</si>
  <si>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</si>
  <si>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</si>
  <si>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</si>
  <si>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</si>
  <si>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</si>
  <si>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</si>
  <si>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</si>
  <si>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</si>
  <si>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</si>
  <si>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</si>
  <si>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</si>
  <si>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</si>
  <si>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</si>
  <si>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</si>
  <si>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</si>
  <si>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</si>
  <si>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</si>
  <si>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</si>
  <si>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</si>
  <si>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</si>
  <si>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</si>
  <si>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</si>
  <si>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</si>
  <si>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</si>
  <si>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</si>
  <si>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</si>
  <si>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</si>
  <si>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</si>
  <si>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</si>
  <si>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</si>
  <si>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</si>
  <si>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</si>
  <si>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</si>
  <si>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</si>
  <si>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</si>
  <si>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</si>
  <si>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</si>
  <si>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</si>
  <si>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</si>
  <si>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</si>
  <si>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</si>
  <si>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</si>
  <si>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MOZ012Denial of existence of humanitarian needs or entitlements to assistance</t>
  </si>
  <si>
    <t>MOZ012Impediments to entry into country (bureaucratic and administrative)</t>
  </si>
  <si>
    <t>MOZ012Interference into implementation of humanitarian activities</t>
  </si>
  <si>
    <t>MOZ012Ongoing insecurity/hostilities affecting humanitarian assistance</t>
  </si>
  <si>
    <t>MOZ012Physical constraints in the environment (obstacles related to terrain, climate, lack of infrastructure, etc.)</t>
  </si>
  <si>
    <t>MOZ012Presence of mines and improvised explosive devices</t>
  </si>
  <si>
    <t>MOZ012Restriction and obstruction of access to services and assistance</t>
  </si>
  <si>
    <t>MOZ012Restriction of movement (impediments to freedom of movement and/or administrative restrictions)</t>
  </si>
  <si>
    <t>MOZ012Violence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</si>
  <si>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</si>
  <si>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</si>
  <si>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</si>
  <si>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</si>
  <si>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</si>
  <si>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</si>
  <si>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</si>
  <si>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</si>
  <si>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</si>
  <si>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</si>
  <si>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</si>
  <si>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</si>
  <si>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</si>
  <si>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</si>
  <si>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</si>
  <si>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</si>
  <si>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</si>
  <si>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</si>
  <si>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</si>
  <si>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</si>
  <si>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</si>
  <si>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</si>
  <si>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</si>
  <si>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</si>
  <si>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</si>
  <si>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</si>
  <si>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</si>
  <si>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</si>
  <si>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</si>
  <si>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</si>
  <si>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</si>
  <si>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</si>
  <si>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</si>
  <si>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</si>
  <si>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</si>
  <si>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</si>
  <si>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</si>
  <si>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</si>
  <si>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</si>
  <si>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</si>
  <si>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</si>
  <si>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</si>
  <si>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</si>
  <si>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</si>
  <si>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</si>
  <si>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Complex crisis in Sudan</t>
  </si>
  <si>
    <t>SDN001</t>
  </si>
  <si>
    <t>Sudan</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</si>
  <si>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</si>
  <si>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</si>
  <si>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</si>
  <si>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</si>
  <si>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</si>
  <si>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</si>
  <si>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</si>
  <si>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</si>
  <si>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</si>
  <si>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</si>
  <si>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</si>
  <si>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</si>
  <si>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</si>
  <si>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</si>
  <si>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</si>
  <si>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</si>
  <si>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</si>
  <si>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</si>
  <si>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</si>
  <si>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</si>
  <si>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</si>
  <si>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</si>
  <si>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</si>
  <si>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</si>
  <si>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</si>
  <si>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</si>
  <si>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</si>
  <si>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</si>
  <si>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</si>
  <si>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</si>
  <si>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</si>
  <si>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</si>
  <si>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</si>
  <si>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</si>
  <si>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</si>
  <si>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</si>
  <si>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</si>
  <si>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</si>
  <si>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</si>
  <si>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</si>
  <si>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</si>
  <si>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</si>
  <si>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</si>
  <si>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</si>
  <si>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</si>
  <si>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Conflict in Savanes region</t>
  </si>
  <si>
    <t>TGO002</t>
  </si>
  <si>
    <t>Togo</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</si>
  <si>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</si>
  <si>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</si>
  <si>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</si>
  <si>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</si>
  <si>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</si>
  <si>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</si>
  <si>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</si>
  <si>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</si>
  <si>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</si>
  <si>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Conflict in Yemen</t>
  </si>
  <si>
    <t>YEM001</t>
  </si>
  <si>
    <t>Yemen</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</si>
  <si>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</si>
  <si>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</si>
  <si>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</si>
  <si>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</si>
  <si>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</si>
  <si>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</si>
  <si>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</si>
  <si>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</si>
  <si>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</si>
  <si>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Mixed migration flows in Yemen</t>
  </si>
  <si>
    <t>YEM002</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</si>
  <si>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</si>
  <si>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</si>
  <si>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</si>
  <si>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</si>
  <si>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</si>
  <si>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</si>
  <si>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</si>
  <si>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</si>
  <si>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</si>
  <si>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Drought in South-West Angola</t>
  </si>
  <si>
    <t>AGO002</t>
  </si>
  <si>
    <t>Angola</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</si>
  <si>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</si>
  <si>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</si>
  <si>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</si>
  <si>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</si>
  <si>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</si>
  <si>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</si>
  <si>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</si>
  <si>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</si>
  <si>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</si>
  <si>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Conflict in northern region</t>
  </si>
  <si>
    <t>BEN002</t>
  </si>
  <si>
    <t>Benin</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</si>
  <si>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</si>
  <si>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</si>
  <si>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</si>
  <si>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</si>
  <si>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</si>
  <si>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</si>
  <si>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</si>
  <si>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</si>
  <si>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</si>
  <si>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</si>
  <si>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</si>
  <si>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</si>
  <si>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</si>
  <si>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</si>
  <si>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</si>
  <si>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</si>
  <si>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</si>
  <si>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</si>
  <si>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</si>
  <si>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</si>
  <si>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</si>
  <si>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</si>
  <si>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</si>
  <si>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</si>
  <si>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</si>
  <si>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</si>
  <si>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</si>
  <si>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</si>
  <si>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</si>
  <si>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</si>
  <si>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</si>
  <si>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</si>
  <si>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</si>
  <si>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</si>
  <si>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</si>
  <si>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</si>
  <si>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</si>
  <si>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</si>
  <si>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</si>
  <si>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</si>
  <si>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</si>
  <si>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</si>
  <si>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</si>
  <si>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</si>
  <si>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</si>
  <si>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</si>
  <si>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</si>
  <si>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</si>
  <si>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</si>
  <si>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</si>
  <si>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</si>
  <si>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</si>
  <si>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</si>
  <si>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</si>
  <si>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</si>
  <si>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</si>
  <si>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</si>
  <si>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</si>
  <si>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</si>
  <si>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</si>
  <si>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</si>
  <si>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</si>
  <si>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</si>
  <si>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</si>
  <si>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</si>
  <si>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</si>
  <si>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</si>
  <si>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</si>
  <si>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Refugees in Sudan</t>
  </si>
  <si>
    <t>SDN005</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</si>
  <si>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</si>
  <si>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</si>
  <si>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</si>
  <si>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</si>
  <si>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</si>
  <si>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</si>
  <si>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</si>
  <si>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</si>
  <si>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</si>
  <si>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Food security crisis in Senegal</t>
  </si>
  <si>
    <t>SEN002</t>
  </si>
  <si>
    <t>Senegal</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</si>
  <si>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</si>
  <si>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</si>
  <si>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</si>
  <si>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</si>
  <si>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</si>
  <si>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</si>
  <si>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</si>
  <si>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</si>
  <si>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</si>
  <si>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</si>
  <si>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</si>
  <si>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</si>
  <si>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</si>
  <si>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</si>
  <si>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</si>
  <si>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</si>
  <si>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</si>
  <si>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</si>
  <si>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</si>
  <si>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</si>
  <si>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</si>
  <si>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</si>
  <si>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</si>
  <si>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</si>
  <si>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</si>
  <si>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</si>
  <si>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</si>
  <si>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</si>
  <si>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</si>
  <si>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</si>
  <si>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</si>
  <si>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</si>
  <si>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</si>
  <si>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</si>
  <si>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</si>
  <si>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</si>
  <si>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</si>
  <si>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</si>
  <si>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</si>
  <si>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</si>
  <si>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</si>
  <si>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</si>
  <si>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Multiple crises in Cameroon</t>
  </si>
  <si>
    <t>CMR001</t>
  </si>
  <si>
    <t>Cameroon</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</si>
  <si>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</si>
  <si>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</si>
  <si>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</si>
  <si>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</si>
  <si>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</si>
  <si>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</si>
  <si>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</si>
  <si>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</si>
  <si>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</si>
  <si>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Lake Chad basin crisis in Cameroon</t>
  </si>
  <si>
    <t>CMR002</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</si>
  <si>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</si>
  <si>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</si>
  <si>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</si>
  <si>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</si>
  <si>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</si>
  <si>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</si>
  <si>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</si>
  <si>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</si>
  <si>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</si>
  <si>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Anglophone Crisis in Cameroon</t>
  </si>
  <si>
    <t>CMR003</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</si>
  <si>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</si>
  <si>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</si>
  <si>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</si>
  <si>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</si>
  <si>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</si>
  <si>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</si>
  <si>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</si>
  <si>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</si>
  <si>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</si>
  <si>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CAR refugees in Cameroon</t>
  </si>
  <si>
    <t>CMR004</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</si>
  <si>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</si>
  <si>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</si>
  <si>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</si>
  <si>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</si>
  <si>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</si>
  <si>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</si>
  <si>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</si>
  <si>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</si>
  <si>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</si>
  <si>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</si>
  <si>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</si>
  <si>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</si>
  <si>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</si>
  <si>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</si>
  <si>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</si>
  <si>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</si>
  <si>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</si>
  <si>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</si>
  <si>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</si>
  <si>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</si>
  <si>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</si>
  <si>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</si>
  <si>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</si>
  <si>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</si>
  <si>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</si>
  <si>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</si>
  <si>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</si>
  <si>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Landmass affected</t>
  </si>
  <si>
    <t>P&amp;DD GoAJ&amp;K accessed 20/11/2024</t>
  </si>
  <si>
    <t>https://pndajk.gov.pk/statyearbook.php?page=AJK%20at%20a%20Glance</t>
  </si>
  <si>
    <t>The total landmass of Azad jammu and kashmir region.</t>
  </si>
  <si>
    <t>PAK004Landmass affected</t>
  </si>
  <si>
    <t>People exposed</t>
  </si>
  <si>
    <t>The Projected number of people of 2022 living in the affected area of Azad Jammu and Kashmir. People are likely to be affected to different extents.</t>
  </si>
  <si>
    <t>PAK004People exposed</t>
  </si>
  <si>
    <t>People affected</t>
  </si>
  <si>
    <t>Due to information gap, it is difficult to understand how many people have been affected due to the crisis.</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</si>
  <si>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</si>
  <si>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</si>
  <si>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</si>
  <si>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</si>
  <si>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PAK004Injuries reported</t>
  </si>
  <si>
    <t>People in Need</t>
  </si>
  <si>
    <t xml:space="preserve">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 </t>
  </si>
  <si>
    <t>PAK004People in Need</t>
  </si>
  <si>
    <t>Minimal humanitarian conditions - Level 1</t>
  </si>
  <si>
    <t>The population exposed (Level 1) includes the total population of Azad Jammu and Kashmir. While it can be assummed that the population faced humanitarian needs at differnt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</si>
  <si>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</si>
  <si>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Stressed humanitarian conditions - Level 2</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</si>
  <si>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</si>
  <si>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PAK004Stressed humanitarian conditions - Level 2</t>
  </si>
  <si>
    <t>Moderate humanitarian conditions - Level 3</t>
  </si>
  <si>
    <t>PAK004Moderate humanitarian conditions - Level 3</t>
  </si>
  <si>
    <t>Severe humanitarian conditions - Level 4</t>
  </si>
  <si>
    <t>PAK004Severe humanitarian conditions - Level 4</t>
  </si>
  <si>
    <t>Extreme humanitarian conditions - Level 5</t>
  </si>
  <si>
    <t>PAK004Extreme humanitarian conditions - Level 5</t>
  </si>
  <si>
    <t xml:space="preserve">Considering the complexity of the situation in Tunisia and the lack of up-to-date reliable data from open sources, we cannot provide an accurate or estiamte figure. </t>
  </si>
  <si>
    <t>TUN002Illness cases reported</t>
  </si>
  <si>
    <t>TUN002Injuries reported</t>
  </si>
  <si>
    <t>TUN002Buildings damaged</t>
  </si>
  <si>
    <t>TUN002Buildings destroyed</t>
  </si>
  <si>
    <t>TUN002Buildings in affected area</t>
  </si>
  <si>
    <t>TUN002Economic Losses</t>
  </si>
  <si>
    <t>TUN002People facing limited access constraints</t>
  </si>
  <si>
    <t>TUN002People facing restricted access constraints</t>
  </si>
  <si>
    <t xml:space="preserve">Up-to-date, reliable data from open sources is not available. We cannot provide an accurate/estimate figure for this indicator. </t>
  </si>
  <si>
    <t>MAR002Illness cases reported</t>
  </si>
  <si>
    <t>MAR002Injuries reported</t>
  </si>
  <si>
    <t>MAR002Buildings damaged</t>
  </si>
  <si>
    <t>MAR002Buildings destroyed</t>
  </si>
  <si>
    <t>MAR002Buildings in affected area</t>
  </si>
  <si>
    <t>MAR002Economic Losses</t>
  </si>
  <si>
    <t>MAR002People facing limited access constraints</t>
  </si>
  <si>
    <t>MAR002People facing restricted access constraints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</si>
  <si>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</si>
  <si>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</si>
  <si>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</si>
  <si>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</si>
  <si>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</si>
  <si>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</si>
  <si>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</si>
  <si>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</si>
  <si>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</si>
  <si>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</si>
  <si>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</si>
  <si>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</si>
  <si>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</si>
  <si>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</si>
  <si>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</si>
  <si>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</si>
  <si>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</si>
  <si>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</si>
  <si>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</si>
  <si>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</si>
  <si>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</si>
  <si>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Complex crisis in CAR</t>
  </si>
  <si>
    <t>CAF001</t>
  </si>
  <si>
    <t>CAR</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</si>
  <si>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</si>
  <si>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</si>
  <si>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</si>
  <si>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</si>
  <si>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</si>
  <si>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</si>
  <si>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</si>
  <si>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</si>
  <si>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</si>
  <si>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Complex crisis in DRC</t>
  </si>
  <si>
    <t>COD001</t>
  </si>
  <si>
    <t>DRC</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</si>
  <si>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</si>
  <si>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</si>
  <si>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</si>
  <si>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</si>
  <si>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</si>
  <si>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</si>
  <si>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</si>
  <si>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</si>
  <si>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</si>
  <si>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</si>
  <si>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</si>
  <si>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</si>
  <si>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</si>
  <si>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</si>
  <si>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</si>
  <si>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</si>
  <si>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</si>
  <si>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</si>
  <si>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PHL003Presence of mines and improvised explosive devices</t>
  </si>
  <si>
    <t>BLR002Illness cases reported</t>
  </si>
  <si>
    <t>BLR002Injuries reported</t>
  </si>
  <si>
    <t>BLR002Buildings damaged</t>
  </si>
  <si>
    <t>BLR002Buildings destroyed</t>
  </si>
  <si>
    <t>BLR002Buildings in affected area</t>
  </si>
  <si>
    <t>BLR002Economic Losses</t>
  </si>
  <si>
    <t>BLR002People facing limited access constraints</t>
  </si>
  <si>
    <t>BLR002People facing restricted access constraints</t>
  </si>
  <si>
    <t>BGR002Illness cases reported</t>
  </si>
  <si>
    <t>BGR002Injuries reported</t>
  </si>
  <si>
    <t>BGR002Buildings damaged</t>
  </si>
  <si>
    <t>BGR002Buildings destroyed</t>
  </si>
  <si>
    <t>BGR002Buildings in affected area</t>
  </si>
  <si>
    <t>BGR002Economic Losses</t>
  </si>
  <si>
    <t>BGR002People facing limited access constraints</t>
  </si>
  <si>
    <t>BGR002People facing restricted access constraints</t>
  </si>
  <si>
    <t>CZE002Illness cases reported</t>
  </si>
  <si>
    <t>CZE002Injuries reported</t>
  </si>
  <si>
    <t>CZE002Buildings damaged</t>
  </si>
  <si>
    <t>CZE002Buildings destroyed</t>
  </si>
  <si>
    <t>CZE002Buildings in affected area</t>
  </si>
  <si>
    <t>CZE002Economic Losses</t>
  </si>
  <si>
    <t>CZE002People facing limited access constraints</t>
  </si>
  <si>
    <t>CZE002People facing restricted access constraints</t>
  </si>
  <si>
    <t>EST002Illness cases reported</t>
  </si>
  <si>
    <t>EST002Injuries reported</t>
  </si>
  <si>
    <t>EST002Buildings damaged</t>
  </si>
  <si>
    <t>EST002Buildings destroyed</t>
  </si>
  <si>
    <t>EST002Buildings in affected area</t>
  </si>
  <si>
    <t>EST002Economic Losses</t>
  </si>
  <si>
    <t>EST002People facing limited access constraints</t>
  </si>
  <si>
    <t>EST002People facing restricted access constraints</t>
  </si>
  <si>
    <t>HUN002Illness cases reported</t>
  </si>
  <si>
    <t>HUN002Injuries reported</t>
  </si>
  <si>
    <t>HUN002Buildings damaged</t>
  </si>
  <si>
    <t>HUN002Buildings destroyed</t>
  </si>
  <si>
    <t>HUN002Buildings in affected area</t>
  </si>
  <si>
    <t>HUN002Economic Losses</t>
  </si>
  <si>
    <t>HUN002People facing limited access constraints</t>
  </si>
  <si>
    <t>HUN002People facing restricted access constraints</t>
  </si>
  <si>
    <t>LVA002Illness cases reported</t>
  </si>
  <si>
    <t>LVA002Injuries reported</t>
  </si>
  <si>
    <t>LVA002Buildings damaged</t>
  </si>
  <si>
    <t>LVA002Buildings destroyed</t>
  </si>
  <si>
    <t>LVA002Buildings in affected area</t>
  </si>
  <si>
    <t>LVA002Economic Losses</t>
  </si>
  <si>
    <t>LVA002People facing limited access constraints</t>
  </si>
  <si>
    <t>LVA002People facing restricted access constraints</t>
  </si>
  <si>
    <t>LTU002Illness cases reported</t>
  </si>
  <si>
    <t>LTU002Injuries reported</t>
  </si>
  <si>
    <t>LTU002Buildings damaged</t>
  </si>
  <si>
    <t>LTU002Buildings destroyed</t>
  </si>
  <si>
    <t>LTU002Buildings in affected area</t>
  </si>
  <si>
    <t>LTU002Economic Losses</t>
  </si>
  <si>
    <t>LTU002People facing limited access constraints</t>
  </si>
  <si>
    <t>LTU002People facing restricted access constraints</t>
  </si>
  <si>
    <t>MDA002Illness cases reported</t>
  </si>
  <si>
    <t>MDA002Injuries reported</t>
  </si>
  <si>
    <t>MDA002Buildings damaged</t>
  </si>
  <si>
    <t>MDA002Buildings destroyed</t>
  </si>
  <si>
    <t>MDA002Buildings in affected area</t>
  </si>
  <si>
    <t>MDA002Economic Losses</t>
  </si>
  <si>
    <t>MDA002People facing limited access constraints</t>
  </si>
  <si>
    <t>MDA002People facing restricted access constraints</t>
  </si>
  <si>
    <t>POL002Illness cases reported</t>
  </si>
  <si>
    <t>POL002Injuries reported</t>
  </si>
  <si>
    <t>POL002Buildings damaged</t>
  </si>
  <si>
    <t>POL002Buildings destroyed</t>
  </si>
  <si>
    <t>POL002Buildings in affected area</t>
  </si>
  <si>
    <t>POL002Economic Losses</t>
  </si>
  <si>
    <t>POL002People facing limited access constraints</t>
  </si>
  <si>
    <t>POL002People facing restricted access constraints</t>
  </si>
  <si>
    <t>ROU002Illness cases reported</t>
  </si>
  <si>
    <t>ROU002Injuries reported</t>
  </si>
  <si>
    <t>ROU002Buildings damaged</t>
  </si>
  <si>
    <t>ROU002Buildings destroyed</t>
  </si>
  <si>
    <t>ROU002Buildings in affected area</t>
  </si>
  <si>
    <t>ROU002Economic Losses</t>
  </si>
  <si>
    <t>ROU002People facing limited access constraints</t>
  </si>
  <si>
    <t>ROU002People facing restricted access constraints</t>
  </si>
  <si>
    <t>SVK002Illness cases reported</t>
  </si>
  <si>
    <t>SVK002Injuries reported</t>
  </si>
  <si>
    <t>Not applicable</t>
  </si>
  <si>
    <t>SVK002Buildings damaged</t>
  </si>
  <si>
    <t>SVK002Buildings destroyed</t>
  </si>
  <si>
    <t>SVK002Buildings in affected area</t>
  </si>
  <si>
    <t>SVK002Economic Losses</t>
  </si>
  <si>
    <t>SVK002People facing limited access constraints</t>
  </si>
  <si>
    <t>SVK002People facing restricted access constraints</t>
  </si>
  <si>
    <t>EGY004Illness cases reported</t>
  </si>
  <si>
    <t>EGY004Injuries reported</t>
  </si>
  <si>
    <t>EGY004Buildings damaged</t>
  </si>
  <si>
    <t>EGY004Buildings destroyed</t>
  </si>
  <si>
    <t>EGY004Buildings in affected area</t>
  </si>
  <si>
    <t>EGY004Economic Losses</t>
  </si>
  <si>
    <t>EGY004People facing limited access constraints</t>
  </si>
  <si>
    <t>EGY004People facing restricted access constraints</t>
  </si>
  <si>
    <t>ITA002Illness cases reported</t>
  </si>
  <si>
    <t>ITA002Injuries reported</t>
  </si>
  <si>
    <t>ITA002Buildings damaged</t>
  </si>
  <si>
    <t>ITA002Buildings destroyed</t>
  </si>
  <si>
    <t>ITA002Buildings in affected area</t>
  </si>
  <si>
    <t>ITA002Economic Losses</t>
  </si>
  <si>
    <t>ITA002People facing limited access constraints</t>
  </si>
  <si>
    <t>ITA002People facing restricted access constraints</t>
  </si>
  <si>
    <t>ESP002Illness cases reported</t>
  </si>
  <si>
    <t>ESP002Injuries reported</t>
  </si>
  <si>
    <t>ESP002Buildings damaged</t>
  </si>
  <si>
    <t>ESP002Buildings destroyed</t>
  </si>
  <si>
    <t>ESP002Buildings in affected area</t>
  </si>
  <si>
    <t>ESP002Economic Losses</t>
  </si>
  <si>
    <t>ESP002People facing limited access constraints</t>
  </si>
  <si>
    <t>ESP002People facing restricted access constraints</t>
  </si>
  <si>
    <t>PAK001Illness cases reported</t>
  </si>
  <si>
    <t>PAK001Buildings in affected area</t>
  </si>
  <si>
    <t>PAK001Economic Losses</t>
  </si>
  <si>
    <t>There are no approximate or exact figures about injuries reported</t>
  </si>
  <si>
    <t>MEX003Injuries reported</t>
  </si>
  <si>
    <t>MEX003Illness cases reported</t>
  </si>
  <si>
    <t>MEX003Buildings damaged</t>
  </si>
  <si>
    <t>TTO002Illness cases reported</t>
  </si>
  <si>
    <t>TTO002Buildings damaged</t>
  </si>
  <si>
    <t>TTO002Buildings destroyed</t>
  </si>
  <si>
    <t>TTO002Buildings in affected area</t>
  </si>
  <si>
    <t>TTO002Economic Losses</t>
  </si>
  <si>
    <t>Total population</t>
  </si>
  <si>
    <t>World Bank accessed 29/01/2025; MPI  accessed 29/01/2025</t>
  </si>
  <si>
    <t>https://data.worldbank.org/indicator/SP.POP.TOTL?locations=NI;https://reliefweb.int/report/nicaragua/crisis-prompts-record-emigration-nicaragua-surpassing-cold-war-era</t>
  </si>
  <si>
    <t>Total number of pepopulation of Nicaragua  (6,823,613) -  10% of Nicaraguans reside outside the country as workers, refugees, or refugee applicants, and many live in irregular migratory conditions. The main destinations are the United States (44%), Costa Rica (43%), Spain (3.8%), Panama (2%), and Canada (1.55%). in other countries (682361)</t>
  </si>
  <si>
    <t>NIC001Total population</t>
  </si>
  <si>
    <t>https://data.worldbank.org/indicator/AG.LND.TOTL.K2?locations=NI</t>
  </si>
  <si>
    <t>Total landmass of the country is considered as affected as the entire country is exposed to the socioeconomic crisis</t>
  </si>
  <si>
    <t>NIC001Landmass affected</t>
  </si>
  <si>
    <t>The total country is exposed to the socioeconomic crisis, so the total population is considered as exposed to the socioeconomic crisis.</t>
  </si>
  <si>
    <t>NIC001People exposed</t>
  </si>
  <si>
    <t>NIC001Injuries reported</t>
  </si>
  <si>
    <t>There are no approximate or exact figures about people in need</t>
  </si>
  <si>
    <t>NIC001People in Need</t>
  </si>
  <si>
    <t>World Bank accessed 29/01/2025; MPI  accessed 29/01/2025; Retrieving data. Wait a few seconds and try to cut or copy again.</t>
  </si>
  <si>
    <t>https://data.worldbank.org/indicator/SP.POP.TOTL?locations=NI;https://reliefweb.int/report/nicaragua/crisis-prompts-record-emigration-nicaragua-surpassing-cold-war-era; https://www.exteriores.gob.es/Documents/FichasPais/NICARAGUA_FICHA%20PAIS.pdf</t>
  </si>
  <si>
    <t>People exposed - people affected</t>
  </si>
  <si>
    <t>NIC001Minimal humanitarian conditions - Level 1</t>
  </si>
  <si>
    <t>Ministerio de Asuntos Exteriores del Reino de España 01/01/2024</t>
  </si>
  <si>
    <t>https://www.exteriores.gob.es/Documents/FichasPais/NICARAGUA_FICHA%20PAIS.pdf</t>
  </si>
  <si>
    <t>People affected - People in need</t>
  </si>
  <si>
    <t>NIC001Stressed humanitarian conditions - Level 2</t>
  </si>
  <si>
    <t>There are no approximate or exact figures about moderate humanitarian conditions</t>
  </si>
  <si>
    <t>NIC001Moderate humanitarian conditions - Level 3</t>
  </si>
  <si>
    <t>There are no approximate or exact figures about severe humanitarian conditions</t>
  </si>
  <si>
    <t>NIC001Severe humanitarian conditions - Level 4</t>
  </si>
  <si>
    <t>There are no approximate or exact figures about extreme humanitarian conditions</t>
  </si>
  <si>
    <t>NIC001Extreme humanitarian conditions - Level 5</t>
  </si>
  <si>
    <t>NIC001Crisis affected groups</t>
  </si>
  <si>
    <t>NIC001Illness cases reported</t>
  </si>
  <si>
    <t>NIC001Buildings damaged</t>
  </si>
  <si>
    <t>NIC001Buildings destroyed</t>
  </si>
  <si>
    <t>NIC001Buildings in affected area</t>
  </si>
  <si>
    <t>NIC001Economic Losses</t>
  </si>
  <si>
    <t>There are no approximate or exact figures about illness reported by October 2024</t>
  </si>
  <si>
    <t>DOM002Illness cases reported</t>
  </si>
  <si>
    <t xml:space="preserve">There are no approximate or exact figures on damaged buildings </t>
  </si>
  <si>
    <t>DOM002Buildings damaged</t>
  </si>
  <si>
    <t xml:space="preserve">There are no approximate or exact figures on destroyed buildings </t>
  </si>
  <si>
    <t>DOM002Buildings destroyed</t>
  </si>
  <si>
    <t>There are no approximate or exact figures on affected buildings in the area</t>
  </si>
  <si>
    <t>DOM002Buildings in affected area</t>
  </si>
  <si>
    <t>There is no information on it</t>
  </si>
  <si>
    <t>AFG001Illness cases reported</t>
  </si>
  <si>
    <t>AFG001Buildings in affected area</t>
  </si>
  <si>
    <t>AFG001Economic Losses</t>
  </si>
  <si>
    <t>Multiple Crises in Mozambique</t>
  </si>
  <si>
    <t>MOZ001</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</si>
  <si>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</si>
  <si>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</si>
  <si>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</si>
  <si>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</si>
  <si>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</si>
  <si>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</si>
  <si>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</si>
  <si>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</si>
  <si>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</si>
  <si>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</si>
  <si>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</si>
  <si>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</si>
  <si>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</si>
  <si>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</si>
  <si>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</si>
  <si>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</si>
  <si>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</si>
  <si>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</si>
  <si>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 xml:space="preserve">2025 Cyclone season </t>
  </si>
  <si>
    <t>MOZ013</t>
  </si>
  <si>
    <t>MOZ013Denial of existence of humanitarian needs or entitlements to assistance</t>
  </si>
  <si>
    <t>MOZ013Impediments to entry into country (bureaucratic and administrative)</t>
  </si>
  <si>
    <t>MOZ013Interference into implementation of humanitarian activities</t>
  </si>
  <si>
    <t>MOZ013Ongoing insecurity/hostilities affecting humanitarian assistance</t>
  </si>
  <si>
    <t>MOZ013Physical constraints in the environment (obstacles related to terrain, climate, lack of infrastructure, etc.)</t>
  </si>
  <si>
    <t>MOZ013Presence of mines and improvised explosive devices</t>
  </si>
  <si>
    <t>MOZ013Restriction and obstruction of access to services and assistance</t>
  </si>
  <si>
    <t>MOZ013Restriction of movement (impediments to freedom of movement and/or administrative restrictions)</t>
  </si>
  <si>
    <t>MOZ013Violence against personnel, facilities and assets</t>
  </si>
  <si>
    <t>LBN002Illness cases reported</t>
  </si>
  <si>
    <t>LBN002Injuries reported</t>
  </si>
  <si>
    <t>LBN002Buildings damaged</t>
  </si>
  <si>
    <t>LBN002Buildings destroyed</t>
  </si>
  <si>
    <t>LBN002Buildings in affected area</t>
  </si>
  <si>
    <t>LBN002Economic Losses</t>
  </si>
  <si>
    <t>LBN002People facing limited access constraints</t>
  </si>
  <si>
    <t>LBN002People facing restricted access constraints</t>
  </si>
  <si>
    <t>LBN006Illness cases reported</t>
  </si>
  <si>
    <t>LBN006Injuries reported</t>
  </si>
  <si>
    <t>LBN006Buildings damaged</t>
  </si>
  <si>
    <t>LBN006Buildings destroyed</t>
  </si>
  <si>
    <t>LBN006Buildings in affected area</t>
  </si>
  <si>
    <t>LBN006Economic Losses</t>
  </si>
  <si>
    <t>LBN006People facing limited access constraints</t>
  </si>
  <si>
    <t>LBN006People facing restricted access constraints</t>
  </si>
  <si>
    <t>SDN005Illness cases reported</t>
  </si>
  <si>
    <t>SDN005Injuries reported</t>
  </si>
  <si>
    <t>SDN005Buildings damaged</t>
  </si>
  <si>
    <t>SDN005Buildings destroyed</t>
  </si>
  <si>
    <t>SDN005Buildings in affected area</t>
  </si>
  <si>
    <t>SDN005Economic Losses</t>
  </si>
  <si>
    <t>SDN005People facing limited access constraints</t>
  </si>
  <si>
    <t>SDN005People facing restricted access constraints</t>
  </si>
  <si>
    <t>SDN001Illness cases reported</t>
  </si>
  <si>
    <t>SDN001Injuries reported</t>
  </si>
  <si>
    <t>SDN001Buildings damaged</t>
  </si>
  <si>
    <t>SDN001Buildings destroyed</t>
  </si>
  <si>
    <t>SDN001Buildings in affected area</t>
  </si>
  <si>
    <t>SDN001Economic Losses</t>
  </si>
  <si>
    <t>SDN001People facing limited access constraints</t>
  </si>
  <si>
    <t>SDN001People facing restricted access constraints</t>
  </si>
  <si>
    <t>SOM002Injuries reported</t>
  </si>
  <si>
    <t>MYS001People facing limited access constraints</t>
  </si>
  <si>
    <t>MYS001People facing restricted access constraints</t>
  </si>
  <si>
    <t>MYS001Illness cases reported</t>
  </si>
  <si>
    <t>Not applicable to the crisis.</t>
  </si>
  <si>
    <t>MYS001Buildings damaged</t>
  </si>
  <si>
    <t>MYS001Buildings destroyed</t>
  </si>
  <si>
    <t>MYS001Buildings in affected area</t>
  </si>
  <si>
    <t>MYS001Economic Losses</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</si>
  <si>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</si>
  <si>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</si>
  <si>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</si>
  <si>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</si>
  <si>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</si>
  <si>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</si>
  <si>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</si>
  <si>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</si>
  <si>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</si>
  <si>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</si>
  <si>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</si>
  <si>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</si>
  <si>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</si>
  <si>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</si>
  <si>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</si>
  <si>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Multiple crises in Libya</t>
  </si>
  <si>
    <t>LBY005</t>
  </si>
  <si>
    <t>LBY005Illness cases reported</t>
  </si>
  <si>
    <t>LBY005Injuries reported</t>
  </si>
  <si>
    <t>LBY005Buildings damaged</t>
  </si>
  <si>
    <t>LBY005Buildings destroyed</t>
  </si>
  <si>
    <t>LBY005Buildings in affected area</t>
  </si>
  <si>
    <t>LBY005Economic Losses</t>
  </si>
  <si>
    <t>LBY005People facing limited access constraints</t>
  </si>
  <si>
    <t>LBY005People facing restricted access constraints</t>
  </si>
  <si>
    <t>LBY002Illness cases reported</t>
  </si>
  <si>
    <t>LBY002Injuries reported</t>
  </si>
  <si>
    <t>LBY002Buildings damaged</t>
  </si>
  <si>
    <t>LBY002Buildings destroyed</t>
  </si>
  <si>
    <t>LBY002Buildings in affected area</t>
  </si>
  <si>
    <t>LBY002Economic Losses</t>
  </si>
  <si>
    <t>LBY002People facing limited access constraints</t>
  </si>
  <si>
    <t>LBY002People facing restricted access constraints</t>
  </si>
  <si>
    <t>LBY004Illness cases reported</t>
  </si>
  <si>
    <t>LBY004Injuries reported</t>
  </si>
  <si>
    <t>LBY004Buildings damaged</t>
  </si>
  <si>
    <t>LBY004Buildings destroyed</t>
  </si>
  <si>
    <t>LBY004Buildings in affected area</t>
  </si>
  <si>
    <t>LBY004Economic Losses</t>
  </si>
  <si>
    <t>LBY004People facing limited access constraints</t>
  </si>
  <si>
    <t>LBY004People facing restricted access constraints</t>
  </si>
  <si>
    <t>LBY005Denial of existence of humanitarian needs or entitlements to assistance</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</si>
  <si>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</si>
  <si>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</si>
  <si>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</si>
  <si>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</si>
  <si>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</si>
  <si>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</si>
  <si>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</si>
  <si>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</si>
  <si>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Multiple crises in Ecuador</t>
  </si>
  <si>
    <t>ECU001</t>
  </si>
  <si>
    <t>ECU001Denial of existence of humanitarian needs or entitlements to assistance</t>
  </si>
  <si>
    <t>ECU001Impediments to entry into country (bureaucratic and administrative)</t>
  </si>
  <si>
    <t>ECU001Interference into implementation of humanitarian activities</t>
  </si>
  <si>
    <t>ECU001Ongoing insecurity/hostilities affecting humanitarian assistance</t>
  </si>
  <si>
    <t>ECU001Physical constraints in the environment (obstacles related to terrain, climate, lack of infrastructure, etc.)</t>
  </si>
  <si>
    <t>ECU001Presence of mines and improvised explosive devices</t>
  </si>
  <si>
    <t>ECU001Restriction and obstruction of access to services and assistance</t>
  </si>
  <si>
    <t>ECU001Restriction of movement (impediments to freedom of movement and/or administrative restrictions)</t>
  </si>
  <si>
    <t>ECU001Violence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</si>
  <si>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</si>
  <si>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</si>
  <si>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</si>
  <si>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</si>
  <si>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</si>
  <si>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</si>
  <si>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</si>
  <si>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</si>
  <si>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</si>
  <si>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Criminal violence in Ecuador</t>
  </si>
  <si>
    <t>ECU003</t>
  </si>
  <si>
    <t>ECU003Denial of existence of humanitarian needs or entitlements to assistance</t>
  </si>
  <si>
    <t>ECU003Impediments to entry into country (bureaucratic and administrative)</t>
  </si>
  <si>
    <t>ECU003Interference into implementation of humanitarian activities</t>
  </si>
  <si>
    <t>ECU003Ongoing insecurity/hostilities affecting humanitarian assistance</t>
  </si>
  <si>
    <t>ECU003Physical constraints in the environment (obstacles related to terrain, climate, lack of infrastructure, etc.)</t>
  </si>
  <si>
    <t>ECU003Presence of mines and improvised explosive devices</t>
  </si>
  <si>
    <t>ECU003Restriction and obstruction of access to services and assistance</t>
  </si>
  <si>
    <t>ECU003Restriction of movement (impediments to freedom of movement and/or administrative restrictions)</t>
  </si>
  <si>
    <t>ECU003Violence against personnel, facilities and assets</t>
  </si>
  <si>
    <t>YEM001Illness cases reported</t>
  </si>
  <si>
    <t xml:space="preserve">The figure corresponds to the number of people injured in the West Bank in the last six months (between July 2024 and January 2025). The figures are taken from OCHA as they regularly update on the number of people injured. The reliability of this data is set to low as due to the volatile context and the difficulty in keeping track of the number of people injured. </t>
  </si>
  <si>
    <t>YEM001Injuries reported</t>
  </si>
  <si>
    <t>YEM001Buildings damaged</t>
  </si>
  <si>
    <t>YEM001Buildings destroyed</t>
  </si>
  <si>
    <t>YEM001Buildings in affected area</t>
  </si>
  <si>
    <t>YEM001Economic Losses</t>
  </si>
  <si>
    <t>YEM001People facing limited access constraints</t>
  </si>
  <si>
    <t>YEM001People facing restricted access constraints</t>
  </si>
  <si>
    <t>YEM002Illness cases reported</t>
  </si>
  <si>
    <t xml:space="preserve">The figure corresponds to the number of people injured in Gaza in the last six months (between 05 August 2024 and 05 February 2025). The figures are taken from OCHA as they regularly update on the number of people injured. The reliability of this data is set to low as the figure is an underestimate due to the volatile context and the difficulty in keeping track of the number of people injured. </t>
  </si>
  <si>
    <t>YEM002Injuries reported</t>
  </si>
  <si>
    <t>YEM002Buildings damaged</t>
  </si>
  <si>
    <t>YEM002Buildings destroyed</t>
  </si>
  <si>
    <t>YEM002Buildings in affected area</t>
  </si>
  <si>
    <t>YEM002Economic Losses</t>
  </si>
  <si>
    <t>YEM002People facing limited access constraints</t>
  </si>
  <si>
    <t>YEM002People facing restricted access constraints</t>
  </si>
  <si>
    <t>ECU003People facing limited access constraints</t>
  </si>
  <si>
    <t>ECU003People facing restricted access constraints</t>
  </si>
  <si>
    <t>ECU003Illness cases reported</t>
  </si>
  <si>
    <t>ECU003Buildings damaged</t>
  </si>
  <si>
    <t>ECU003Buildings destroyed</t>
  </si>
  <si>
    <t>ECU003Buildings in affected area</t>
  </si>
  <si>
    <t>ECU003Economic Losses</t>
  </si>
  <si>
    <t>ECU002Illness cases reported</t>
  </si>
  <si>
    <t>ECU002Buildings damaged</t>
  </si>
  <si>
    <t>ECU002Buildings destroyed</t>
  </si>
  <si>
    <t>ECU002Buildings in affected area</t>
  </si>
  <si>
    <t>ECU002Economic Losses</t>
  </si>
  <si>
    <t>ECU001Illness cases reported</t>
  </si>
  <si>
    <t>ECU001Buildings damaged</t>
  </si>
  <si>
    <t>ECU001Buildings destroyed</t>
  </si>
  <si>
    <t>ECU001Buildings in affected area</t>
  </si>
  <si>
    <t>ECU001Economic Losses</t>
  </si>
  <si>
    <t>PSE002Illness cases reported</t>
  </si>
  <si>
    <t>PSE002Buildings damaged</t>
  </si>
  <si>
    <t>PSE002Buildings destroyed</t>
  </si>
  <si>
    <t>PSE002Buildings in affected area</t>
  </si>
  <si>
    <t>PSE002Economic Losses</t>
  </si>
  <si>
    <t>PSE002People facing limited access constraints</t>
  </si>
  <si>
    <t>PSE002People facing restricted access constraints</t>
  </si>
  <si>
    <t>PSE003Illness cases reported</t>
  </si>
  <si>
    <t>PSE003Buildings damaged</t>
  </si>
  <si>
    <t>PSE003Buildings destroyed</t>
  </si>
  <si>
    <t>PSE003Buildings in affected area</t>
  </si>
  <si>
    <t>PSE003Economic Losses</t>
  </si>
  <si>
    <t>PSE003People facing limited access constraints</t>
  </si>
  <si>
    <t>PSE003People facing restricted access constraints</t>
  </si>
  <si>
    <t>PSE004Illness cases reported</t>
  </si>
  <si>
    <t>PSE004Buildings damaged</t>
  </si>
  <si>
    <t>PSE004Buildings destroyed</t>
  </si>
  <si>
    <t>PSE004Buildings in affected area</t>
  </si>
  <si>
    <t>PSE004Economic Losses</t>
  </si>
  <si>
    <t>PSE004People facing limited access constraints</t>
  </si>
  <si>
    <t>PSE004People facing restricted access constraints</t>
  </si>
  <si>
    <t>SYR003Illness cases reported</t>
  </si>
  <si>
    <t>SYR003Injuries reported</t>
  </si>
  <si>
    <t>SYR003Buildings damaged</t>
  </si>
  <si>
    <t>SYR003Buildings destroyed</t>
  </si>
  <si>
    <t>SYR003Buildings in affected area</t>
  </si>
  <si>
    <t>SYR003Economic Losses</t>
  </si>
  <si>
    <t>xx</t>
  </si>
  <si>
    <t>SYR003People facing limited access constraints</t>
  </si>
  <si>
    <t>SYR003People facing restricted access constraints</t>
  </si>
  <si>
    <t>HTI001People facing limited access constraints</t>
  </si>
  <si>
    <t>HTI001People facing restricted access constraints</t>
  </si>
  <si>
    <t>HTI001Illness cases reported</t>
  </si>
  <si>
    <t>HTI001Buildings damaged</t>
  </si>
  <si>
    <t>HTI001Buildings destroyed</t>
  </si>
  <si>
    <t>HTI001Buildings in affected area</t>
  </si>
  <si>
    <t>HTI001Economic Losses</t>
  </si>
  <si>
    <t>Not enough data/information available.</t>
  </si>
  <si>
    <t>IDN002Injuries reported</t>
  </si>
  <si>
    <t>MYS001Injuries reported</t>
  </si>
  <si>
    <t>THA003Injuries reported</t>
  </si>
  <si>
    <t>AFG001Buildings damaged</t>
  </si>
  <si>
    <t>AFG001Buildings destroyed</t>
  </si>
  <si>
    <t xml:space="preserve">Considering the complexity of the situation in Guatemala and current reliable data from open sources is not available, which limits the capacity to provide accurate figure. </t>
  </si>
  <si>
    <t>GTM001People facing limited access constraints</t>
  </si>
  <si>
    <t>GTM001People facing restricted access constraints</t>
  </si>
  <si>
    <t xml:space="preserve">The current reliable data from open sources is not available, which limits the capacity to provide accurate figure. </t>
  </si>
  <si>
    <t>GTM001Illness cases reported</t>
  </si>
  <si>
    <t>GTM001Buildings damaged</t>
  </si>
  <si>
    <t>GTM001Buildings destroyed</t>
  </si>
  <si>
    <t>GTM001Buildings in affected area</t>
  </si>
  <si>
    <t>GTM001Economic Losses</t>
  </si>
  <si>
    <t>SLV001People facing limited access constraints</t>
  </si>
  <si>
    <t>SLV001People facing restricted access constraints</t>
  </si>
  <si>
    <t>There are no approximate or exact figures about illness cases reportes</t>
  </si>
  <si>
    <t>SLV001Illness cases reported</t>
  </si>
  <si>
    <t>There are no approximate or exact figures about buildings damaged</t>
  </si>
  <si>
    <t>SLV001Buildings damaged</t>
  </si>
  <si>
    <t>There are no approximate or exact figures about buildings destroyed</t>
  </si>
  <si>
    <t>SLV001Buildings destroyed</t>
  </si>
  <si>
    <t>There are no approximate or exact figures about buildings in affected area</t>
  </si>
  <si>
    <t>SLV001Buildings in affected area</t>
  </si>
  <si>
    <t>The are no approximated figures for economic cost of violence in millions of dollars</t>
  </si>
  <si>
    <t>SLV001Economic Losses</t>
  </si>
  <si>
    <t xml:space="preserve">Considering the complexity of the situation in Honduras and current reliable data from open sources is not available, which limits the capacity to provide accurate figure. </t>
  </si>
  <si>
    <t>HND001People facing limited access constraints</t>
  </si>
  <si>
    <t>HND001People facing restricted access constraints</t>
  </si>
  <si>
    <t>HND001Illness cases reported</t>
  </si>
  <si>
    <t>HND001Buildings damaged</t>
  </si>
  <si>
    <t>HND001Buildings destroyed</t>
  </si>
  <si>
    <t>HND001Buildings in affected area</t>
  </si>
  <si>
    <t>HND001Economic Losses</t>
  </si>
  <si>
    <t>No new data available for Feb 2025 update</t>
  </si>
  <si>
    <t>COL001People facing limited access constraints</t>
  </si>
  <si>
    <t>COL001People facing restricted access constraints</t>
  </si>
  <si>
    <t>COL001Illness cases reported</t>
  </si>
  <si>
    <t>COL001Buildings damaged</t>
  </si>
  <si>
    <t>COL001Buildings destroyed</t>
  </si>
  <si>
    <t>COL001Buildings in affected area</t>
  </si>
  <si>
    <t>COL001Economic Losses</t>
  </si>
  <si>
    <t>No new data available for feb 2025 update</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</si>
  <si>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</si>
  <si>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</si>
  <si>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</si>
  <si>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</si>
  <si>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</si>
  <si>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</si>
  <si>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</si>
  <si>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</si>
  <si>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</si>
  <si>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</si>
  <si>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</si>
  <si>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</si>
  <si>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</si>
  <si>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</si>
  <si>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No data available.</t>
  </si>
  <si>
    <t>VEN001Injuries reported</t>
  </si>
  <si>
    <t>ACLED accessed 24/02/2024</t>
  </si>
  <si>
    <t>The figure corresponds to the total number of fatalities reported by ACLED between August 2024 and January 2025</t>
  </si>
  <si>
    <t>VEN001Fatalities reported</t>
  </si>
  <si>
    <t>The figure corresponds to the total number of fatalities reported by ACLED between August  2024 and January 2025</t>
  </si>
  <si>
    <t>VEN001Fatalities in all crises</t>
  </si>
  <si>
    <t>VEN001People facing limited access constraints</t>
  </si>
  <si>
    <t>VEN001People facing restricted access constraints</t>
  </si>
  <si>
    <t>VEN001Illness cases reported</t>
  </si>
  <si>
    <t>OCHA 16/01/2025</t>
  </si>
  <si>
    <t>https://reliefweb.int/report/zambia/southern-africa-humanitarian-snapshot-january-2025</t>
  </si>
  <si>
    <t>There were an estimated 20,200 cholera cases. We placed this under illness reported for this crisis since drought causes limited water availability heightening spread of cholera. The reliability is low since we are not certain about the cases in the last six months</t>
  </si>
  <si>
    <t>ZMB002Illness cases reported</t>
  </si>
  <si>
    <t>ACLED accessed on 25/02/2025; WHO 01/11/2024</t>
  </si>
  <si>
    <t>https://acleddata.com/data-export-tool/ ; https://reliefweb.int/report/ethiopia/multi-country-outbreak-cholera-external-situation-report-18-published-18-august-2024; https://reliefweb.int/report/ethiopia/ethiopia-health-cluster-bulletin-september-2024; https://reliefweb.int/report/ethiopia/disease-outbreak-news-malaria-ethiopia-31-october-2024</t>
  </si>
  <si>
    <t>Number of fatalities between 25 august 2024  to 25 December 2024 in Ethiopia from ACLED in the country 4077. This figure covers fatalities from all crises. Between 16 to 30 September, 73 new measles cases with 5 deaths recorded.  Again, Between 1 January and 20 October 2024, over 7.3 million malaria cases and 1157 deaths (CFR 0.02%) were reported in Ethiopia, the highest number of annual cases recorded in the last seven years, were reported.  Finally, as of 22 September, 24903  cholera cases and 234 deaths were recorded. we add the 4077 cases from ACLED to the fatalities of measle, cholera, malaria ( 5 + 1157+ 234)  + 4077 = 5473</t>
  </si>
  <si>
    <t>ETH003Fatalities in all crises</t>
  </si>
  <si>
    <t>VEN001Buildings damaged</t>
  </si>
  <si>
    <t>VEN001Buildings destroyed</t>
  </si>
  <si>
    <t>VEN001Buildings in affected area</t>
  </si>
  <si>
    <t>VEN001Economic Losses</t>
  </si>
  <si>
    <t xml:space="preserve">There is limited information about the number of people in need facing limited access constraints </t>
  </si>
  <si>
    <t>MOZ013People facing limited access constraints</t>
  </si>
  <si>
    <t>There is limited information about the number of people in need facing restricted access constraints</t>
  </si>
  <si>
    <t>MOZ013People facing restricted access constraints</t>
  </si>
  <si>
    <t xml:space="preserve">There is limited information about illness related to the cyclone season figures </t>
  </si>
  <si>
    <t>MOZ013Illness cases reported</t>
  </si>
  <si>
    <t xml:space="preserve"> UNHCR 16/01/2025 ; IOM 22/01/2025</t>
  </si>
  <si>
    <t>https://reliefweb.int/report/mozambique/storm-season-2024-2025-event-factsheet ; https://reliefweb.int/report/mozambique/dtm-tropical-cyclone-dikeledi-nampula-mozambique-flash-update-21-january-2025-enpt</t>
  </si>
  <si>
    <t>Houses partially damaged by Chido is 32,207 and 31,898 houses damaged by Dikeledi as of end of January 2025. A total of 64,105 houses damaged. It is unclear about the number of schools and health facilities damaged since there is no cumulative and distinctive source for them and therefore as assesments continue this figure might change that is why the reliability is medium since it does not incooperate all buildings damaged</t>
  </si>
  <si>
    <t>MOZ013Buildings damaged</t>
  </si>
  <si>
    <t>Houses destroyed by Chido is 70,408 and 24,101 houses destroyed by Dikeledi as of end of January 2025. A total of 94,509 houses destroyed. It is unclear about the number of schools and health facilities destroyed since there is no cumulative and distinctive source for them and therefore as assesments continue this figure might change that is why the reliability is medium since it does not incooperate all buildings destroyed</t>
  </si>
  <si>
    <t>MOZ013Buildings destroyed</t>
  </si>
  <si>
    <t>There is limited information about the number of buildings in the affected areas</t>
  </si>
  <si>
    <t>MOZ013Buildings in affected area</t>
  </si>
  <si>
    <t>There is limited information about economic losses caused by the cyclones</t>
  </si>
  <si>
    <t>MOZ013Economic Losses</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</si>
  <si>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</si>
  <si>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</si>
  <si>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</si>
  <si>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</si>
  <si>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</si>
  <si>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</si>
  <si>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</si>
  <si>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MOZ001Economic Losses</t>
  </si>
  <si>
    <t>PAN002People facing limited access constraints</t>
  </si>
  <si>
    <t>PAN002People facing restricted access constraints</t>
  </si>
  <si>
    <t>There are no approximate or exact figures about illness cases reported</t>
  </si>
  <si>
    <t>PAN002Illness cases reported</t>
  </si>
  <si>
    <t>PAN002Buildings damaged</t>
  </si>
  <si>
    <t>PAN002Buildings destroyed</t>
  </si>
  <si>
    <t>PAN002Buildings in affected area</t>
  </si>
  <si>
    <t>PAN002Economic Losses</t>
  </si>
  <si>
    <t>CRI002Injuries reported</t>
  </si>
  <si>
    <t>CRI002Fatalities reported</t>
  </si>
  <si>
    <t>CRI002Fatalities in all crises</t>
  </si>
  <si>
    <t>CRI002Illness cases reported</t>
  </si>
  <si>
    <t>CRI002Buildings damaged</t>
  </si>
  <si>
    <t>CRI002Buildings destroyed</t>
  </si>
  <si>
    <t>CRI002Buildings in affected area</t>
  </si>
  <si>
    <t>CRI002Economic Losses</t>
  </si>
  <si>
    <t>World Population Review accessed 11/03/2025</t>
  </si>
  <si>
    <t>https://worldpopulationreview.com/countries/pakistan-population</t>
  </si>
  <si>
    <t xml:space="preserve">The total population of Pakistan as of 19 November 2024. The number of registerd refugees, undocumented Afghans living in Pakistan, and Pakistani refugees in Afghanistan are not counted to avoid double counting. </t>
  </si>
  <si>
    <t>PAK004Total population</t>
  </si>
  <si>
    <t>ACLED accessed 10/03/2025</t>
  </si>
  <si>
    <t>https://acleddata.com/explorer/</t>
  </si>
  <si>
    <t>All conflict-related fatalities between 1 July and 31 December 2024 across Azad Kashmir provinces as counted by ACLED. So far no health (i.e. malnutrition) deaths have been included due to data gaps.  Information gaps and access constraints make it very likely that not all casualties are being counted.</t>
  </si>
  <si>
    <t>PAK004Fatalities reported</t>
  </si>
  <si>
    <t>ACLED accessed 10/03/2025; UNICEF 28/11/2024</t>
  </si>
  <si>
    <t>https://acleddata.com/data-export-tool/; https://reliefweb.int/report/pakistan/unicef-pakistan-humanitarian-situation-report-no-3-1-july-30-september-2024</t>
  </si>
  <si>
    <t>All conflict-related fatalities between 1 August and 31 January 2025 across all provinces as counted by ACLED and fatalities from the 2024 monsoon flood. So far no health (i.e. malnutrition) deaths have been included due to data gaps.</t>
  </si>
  <si>
    <t>PAK004Fatalities in all crises</t>
  </si>
  <si>
    <t>RWA002Buildings damaged</t>
  </si>
  <si>
    <t>RWA002Buildings destroyed</t>
  </si>
  <si>
    <t>RWA002Buildings in affected area</t>
  </si>
  <si>
    <t>RWA002Economic Losses</t>
  </si>
  <si>
    <t>world population review accessed on 23/03/2025</t>
  </si>
  <si>
    <t>https://worldpopulationreview.com/countries/eswatini-population</t>
  </si>
  <si>
    <t>Total population of Eswatini as of 23/03/2025 according to World Population Review. This is different from the people exposed since the IPC population might be outdated and probably has no projected population. The source was chosen since it has daily projection and that is why the reliability was taken as medium.</t>
  </si>
  <si>
    <t>SWZ001Total population</t>
  </si>
  <si>
    <t>world population review accessed on 23/08/2023</t>
  </si>
  <si>
    <t>The whole country is affected by the Food insecurity crisis</t>
  </si>
  <si>
    <t>SWZ001Landmass affected</t>
  </si>
  <si>
    <t>IPC 31/07/2024</t>
  </si>
  <si>
    <t>https://www.ipcinfo.org/ipc-country-analysis/details-map/en/c/1157105/?iso3=SWZ</t>
  </si>
  <si>
    <t>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t>
  </si>
  <si>
    <t>SWZ001People exposed</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</si>
  <si>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Again, projections for these figures were made from October 2024 to March 2025. PIN = PEOPLE EXPOSED - PEOPLE AFFECTED. LEVEL1 + LEVEL 2 + LEVEL 3 + LEVEL 4 + LEVEL 5 = people exposed. PEOPLE AFFECTED = LEVEL 2 +LEVEL 3 + LEVEL 4 + LEVEL 5. </t>
  </si>
  <si>
    <t>SWZ001People affected</t>
  </si>
  <si>
    <t>SWZ001People displaced</t>
  </si>
  <si>
    <t>ACLED accessed on 23/03/2025</t>
  </si>
  <si>
    <t>There were 05 fatalities between 23/09/2024 and  23/03/2025 from ACLED but none related to food insecurity</t>
  </si>
  <si>
    <t>SWZ001Fatalities reported</t>
  </si>
  <si>
    <t>SWZ001Fatalities in all crises</t>
  </si>
  <si>
    <t>The number of people in need includes the total population in IPC Phase 3 and above. This figure is taken from the Integrated Food Security Phase classification from a projected period from October 2024 to March 2025. This source was chosen because food is the primary need related to this crisis, and the reliability of this data is medium because it is based on projections.</t>
  </si>
  <si>
    <t>SWZ001People in Need</t>
  </si>
  <si>
    <t>https://www.ipcinfo.org/ipc-country-analysis/details-map/en/c/1157105/?iso3=SWZ-map/en/c/1157105/?iso3=SWZ</t>
  </si>
  <si>
    <t xml:space="preserve"> 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</si>
  <si>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</si>
  <si>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</si>
  <si>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</si>
  <si>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</si>
  <si>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SWZ001Moderate humanitarian conditions - Level 3</t>
  </si>
  <si>
    <t>SWZ001Severe humanitarian conditions - Level 4</t>
  </si>
  <si>
    <t>SWZ001Extreme humanitarian conditions - Level 5</t>
  </si>
  <si>
    <t>WHO 18/11/2024</t>
  </si>
  <si>
    <t>https://reliefweb.int/report/malawi/weekly-bulletin-outbreaks-and-other-emergencies-week-43-21-27-october-2024-data-reported-1700-27-october-2024</t>
  </si>
  <si>
    <t>The cholera outbreak in Malawi has primarily affected the Northern region, posing a significant public Health concern with persistent local transmission and a potential intensification of cases. As from 21 to 27 October 2024, 67 cholera cases and 2 deaths were recorded. The reliability is low since we can not give a cumulative figure of choera related deaths in the past six months</t>
  </si>
  <si>
    <t>MWI002Illness cases reported</t>
  </si>
  <si>
    <t>WHO 12/05/2024 ; WHO 18/11/2024</t>
  </si>
  <si>
    <t>The cholera outbreak in Malawi has primarily affected the Northern region, posing a significant public Health concern with persistent local transmission and a potential intensification of cases. As from 21 to 27 October 2024, 67 cholera cases and 2 deaths were recorded. .29 districts have reported Cholera cases since March 2022 in the Machinga district. As of 7 April 2024, a cumulative total of 59 334 cases and 1 774 deaths (CFR 3.0%) have been reported since the onset of the outbreak. The reliability is low since we can not give a cumulative figure of choera related deaths in the past six months</t>
  </si>
  <si>
    <t>MWI002Fatalities reported</t>
  </si>
  <si>
    <t>https://iris.who.int/bitstream/handle/10665/376898/OEW19-0612052024.pdf ; https://reliefweb.int/report/malawi/weekly-bulletin-outbreaks-and-other-emergencies-week-43-21-27-october-2024-data-reported-1700-27-october-2024</t>
  </si>
  <si>
    <t>The cholera outbreak in Malawi has primarily affected the Northern region, posing a significant public Health concern with persistent local transmission and a potential intensification of cases. As from 21 to 27 October 2024, 67 cholera cases and 2 deaths were recorded.29 districts have reported Cholera cases since March 2022 in the Machinga district. As of 7 April 2024, a cumulative total of 59 334 cases and 1 774 deaths (CFR 3.0%) have been reported since the onset of the outbreak. The reliability is low since we can not give a cumulative figure of choera related deaths in the past six months</t>
  </si>
  <si>
    <t>MWI002Fatalities in all crises</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</si>
  <si>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</si>
  <si>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</si>
  <si>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</si>
  <si>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</si>
  <si>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31/01/2025</t>
  </si>
  <si>
    <t>https://www.ipcinfo.org/ipc-country-analysis/details-map/en/c/1159493/?iso3=MDG</t>
  </si>
  <si>
    <t xml:space="preserve">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projections.The total population of regions affected by  drought are Andoy, Anosy, Atsimo-Anderfana, Atsimo-Atsinana, and Vatovavy Fitovinany.  The figure is a projection from January 2025 to April 2025 which is the first projection period </t>
  </si>
  <si>
    <t>MDG002People exposed</t>
  </si>
  <si>
    <t>https://reliefweb.int/report/madagascar/madagascar-grand-sud-grand-sud-est-est-et-nord-analyse-de-la-malnutrition-aigue-de-lipc-septembre-2024-aout-2025-publie-le-31-janvier-2025</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</si>
  <si>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Again, projections for these figures were made from January 2025 to April 2025. PIN = PEOPLE EXPOSED - PEOPLE AFFECTED. LEVEL1 + LEVEL 2 + LEVEL 3 + LEVEL 4 + LEVEL 5 = people exposed. PEOPLE AFFECTED = LEVEL 2 +LEVEL 3 + LEVEL 4 + LEVEL 5.</t>
  </si>
  <si>
    <t>MDG002People affected</t>
  </si>
  <si>
    <t>IPC 22/08/2023</t>
  </si>
  <si>
    <t>https://www.ipcinfo.org/ipcinfo-website/alerts-archive/issue-85/en/</t>
  </si>
  <si>
    <t>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This category is deemed ill with urgent need for medical intervention</t>
  </si>
  <si>
    <t>MDG002Illness cases reported</t>
  </si>
  <si>
    <t>No cumulative figures related to the complex crisis. However, there are cases of cholera, malaria and other dieases in the country but we could not certain the number of illnesses in the last six months</t>
  </si>
  <si>
    <t>ZWE001Illness cases reported</t>
  </si>
  <si>
    <t>OCHA 26/03/2025</t>
  </si>
  <si>
    <t>https://reliefweb.int/report/zimbabwe/zimbabwe-flash-appeal-response-monitoring-may-2024-june-2025-december-2024</t>
  </si>
  <si>
    <t xml:space="preserve">The figure of people in need was taken from OCHA flash response appeal published in March and runs between May 2024 to June 2025. We chose the appeal since it provides information on people in need as a result of drought and the need by sector brought by drought in the country.  Even though drought is one of the main drivers to food insecurity, the last IPC was published in 2020 the last projected period running Jan 2021 - Mar 2021. Therefore, we could not use IPC. The reliability is medium since this figure is projection till June 2025 </t>
  </si>
  <si>
    <t>ZWE001People in Need</t>
  </si>
  <si>
    <t>Host-community, IDPs, refugees , returnees</t>
  </si>
  <si>
    <t>ZWE001Crisis affected groups</t>
  </si>
  <si>
    <t>HDX 2023 ; UNHCR 22/04/2024</t>
  </si>
  <si>
    <t>https://data.humdata.org/dataset/cod-ps-eth/resource/f82b20f1-8a76-46e9-ba9a-29e531f7af3c ; https://reliefweb.int/report/ethiopia/ethiopia-refugees-and-internally-displaced-persons-31-march-2024</t>
  </si>
  <si>
    <t>The number of people exposed corresponds to the host population of the regions where refugees and asylum seekers are located. The population of the exposed regions is as follows according to HDX data 2023; Tigray (5,738,996), Afar (2,033,002), Amhara (22,876,991), Oromia (39,987,194), Somali (6,637,799), Benishangul Gumz (1,218,000), SNNP (Southern Nations, Nationalities, and Peoples') (13,763,888), Gambela (508,004), Addis Ababa (3,859,999). We choosed the HDX because it provides the latest data on the total population of concern. The reliability of this data is medium because the HDX source has 2023 population and the population might have changed over time.</t>
  </si>
  <si>
    <t>ETH003People exposed</t>
  </si>
  <si>
    <t>UNHCR 31/01/2025; UNHCR 28/02/2025; UNHCR 10/03/2025</t>
  </si>
  <si>
    <t>https://data.unhcr.org/en/country/eth; https://reliefweb.int/report/ethiopia/ethiopia-refugees-and-internally-displaced-persons-31-january-2025; https://reliefweb.int/report/ethiopia/ethiopia-unhcr-operational-update-january-2025</t>
  </si>
  <si>
    <t xml:space="preserve">The number of people affected corresponds to the total number of refugees and asylum seekers in Ethiopia as of 28/02/2025. We chose the UNHCR operational data portal because it provides the latest data of the total population of concern. The reliability of this data is medium because the figures are usually based on estimations and currently there are in flows of refugees from Sudan and other countries. </t>
  </si>
  <si>
    <t>ETH003People affected</t>
  </si>
  <si>
    <t>UNHCR 31/01/2025; UNHCR 25/02/2025; UNHCR 10/03/2025</t>
  </si>
  <si>
    <t>https://reliefweb.int/map/ethiopia/ethiopia-operational-overview-refugee-population-location-31-august-2024; https://data.unhcr.org/en/country/eth; https://reliefweb.int/report/ethiopia/ethiopia-refugees-and-internally-displaced-persons-31-january-2025; https://data.unhcr.org/en/country/eth; https://reliefweb.int/report/ethiopia/ethiopia-unhcr-operational-update-january-2025</t>
  </si>
  <si>
    <t>The number of people displaced in Ethiopia is the number of refugees and asylum seekers recorded by UNHCR 28/02/2025  We chose the UNHCR operational data portal because it provides the latest data on the total population of concern. The reliability of this data is medium because the situation on the ground is highly dynamic, and the country has inflow of refugees mainly coming from Sudan and other neighbouring countries.</t>
  </si>
  <si>
    <t>ETH003People displaced</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</si>
  <si>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reliability of this data is medium because  the situation on the ground is highly dynamic, the figures are usually based on estimations and currently there are in flows of refugees from Sudan and other countries.</t>
  </si>
  <si>
    <t>ETH003People in Need</t>
  </si>
  <si>
    <t>HDX 2023; UNHCR 24/02/2025</t>
  </si>
  <si>
    <t>https://data.humdata.org/dataset/cod-ps-eth/resource/f82b20f1-8a76-46e9-ba9a-29e531f7af3c; https://reliefweb.int/map/ethiopia/ethiopia-operational-overview-refugee-population-location-31-august-2024; https://data.unhcr.org/en/country/eth; https://reliefweb.int/report/ethiopia/ethiopia-unhcr-operational-update-january-2025</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</si>
  <si>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medium because the figures are based on estimations and projections.</t>
  </si>
  <si>
    <t>ETH003Minimal humanitarian conditions - Level 1</t>
  </si>
  <si>
    <t>HDX 2023; UNHCR 31/01/2025; UNHCR 25/02/2025</t>
  </si>
  <si>
    <t>https://data.humdata.org/dataset/cod-ps-eth/resource/f82b20f1-8a76-46e9-ba9a-29e531f7af3c; https://reliefweb.int/map/ethiopia/ethiopia-operational-overview-refugee-population-location-31-august-2024; https://data.unhcr.org/en/country/eth; https://reliefweb.int/report/ethiopia/ethiopia-refugees-and-internally-displaced-persons-31-january-2025; https://reliefweb.int/report/ethiopia/ethiopia-unhcr-operational-update-january-2025</t>
  </si>
  <si>
    <t>According to INFORM SI methodology, the number of people in Level 2 is equal to the people affected minus the people in need. Since all the people affected are also in need, there are no people in Level 2.  The reliability of this data is medium because the figures are based on estimations and projections. We chose the UNHCR operational data portal because it provides the data of the total population of concern.</t>
  </si>
  <si>
    <t>ETH003Stressed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</si>
  <si>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and HDX as sources because they provide an overall view of the humanitarian condition concerning the displacements.</t>
  </si>
  <si>
    <t>ETH003Moderate humanitarian conditions - Level 3</t>
  </si>
  <si>
    <t>https://reliefweb.int/map/ethiopia/ethiopia-operational-overview-refugee-population-location-31-august-2024; https://data.unhcr.org/en/country/eth; https://reliefweb.int/report/ethiopia/ethiopia-unhcr-operational-update-january-2025</t>
  </si>
  <si>
    <t>ETH003Severe humanitarian conditions - Level 4</t>
  </si>
  <si>
    <t>ETH003Extreme humanitarian conditions - Level 5</t>
  </si>
  <si>
    <t>3.i.Solutions Accessed 27/01/2025; INEC Accessed 27/01/2024</t>
  </si>
  <si>
    <t>https://latam.3is.org/wp-content/uploads/2024/12/23122024_Pin.pdf; https://www.ecuadorencifras.gob.ec/proyecciones-poblacionales/</t>
  </si>
  <si>
    <t xml:space="preserve">This is the population of Ecuador in 2024 using 3IS as a source. This has been chosen over the World Bank or other local sources as it provides more up-to-date figures and considers population migration internally, into and out of the country. Reliability is set to Medium as we are working with projected figures </t>
  </si>
  <si>
    <t>ECU002Total population</t>
  </si>
  <si>
    <t>City Population 23/07/2023; R4V 17/12/2024</t>
  </si>
  <si>
    <t>https://www.citypopulation.de/en/ecuador/cities/; https://www.r4v.info/en/rmrp2025-2026</t>
  </si>
  <si>
    <t>The landmass affected by the Venezuelan refugee crisis corresponds to the total landmass of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Hence we've put the reliabilty as medium.</t>
  </si>
  <si>
    <t>ECU002Landmass affected</t>
  </si>
  <si>
    <t>The population exposed  by the Venezuelan refugee crisis corresponds to the total population in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However, the reliability of these projections is limited, as they  rely on outdated population data from the 2022 census, so it set to medium</t>
  </si>
  <si>
    <t>ECU002People exposed</t>
  </si>
  <si>
    <t>ECU002Injuries reported</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</si>
  <si>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</si>
  <si>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ECU002Severe humanitarian conditions - Level 4</t>
  </si>
  <si>
    <t>ECU002Extreme humanitarian conditions - Level 5</t>
  </si>
  <si>
    <t>R4V 17/12/2024</t>
  </si>
  <si>
    <t>https://www.r4v.info/en/rmrp2025-2026</t>
  </si>
  <si>
    <t>In this crisis, three population groups are affected: host population, non-host population, and refugees and asylum seekers</t>
  </si>
  <si>
    <t>ECU002Crisis affected groups</t>
  </si>
  <si>
    <t>WPR Accessed on 24/03/2025</t>
  </si>
  <si>
    <t>https://worldpopulationreview.com/countries/ethiopia-population</t>
  </si>
  <si>
    <t>Total population of Ethiopia as of March 2025 according to world population review. This is population adjusted for population movement. This estimate of how many people live in Ethiopia is based on the most recent United Nations projections. We used this sourece since the most recent census in 2007. The reliability is medium since these are projections</t>
  </si>
  <si>
    <t>ETH001Total population</t>
  </si>
  <si>
    <t>OCHA accessed 19/04/2024</t>
  </si>
  <si>
    <t>https://data.humdata.org/dataset/cod-ab-eth/resource/d3c856b1-a252-461f-8531-ecbb5fb7a6b3</t>
  </si>
  <si>
    <t>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t>
  </si>
  <si>
    <t>ETH001Landmass affected</t>
  </si>
  <si>
    <t>The whole country is exposed to the complex crisis therefore the total population is counted as exposed. The  drivers being conflict, drought, flash floods, displacements both IDPs and refugees and disease outbreaks. In this crisis some crisis overlap in some regions for example a region experiencing drought and also conflict i.e Amhara and Afar. The reliability of this data is medium because we do not have certain number of people exposed in each crisis and this is just an estimate</t>
  </si>
  <si>
    <t>ETH001People exposed</t>
  </si>
  <si>
    <t>The whole population in Ethiopia is affected by the crisis. We took the whole population affected by this crisis because it is not easy to tell the number of people not affected by any particular crisis(drought, conflict, displacements, diseases, flash floods) be it drought bringing food insecurity, conflict, displacements. Some of those even displaced (IDPs and refugees) are living in Addis Ababa where people might assume no one is affected by any of these crises. That is why we took the whole population as affected. the reliability is medium because we are not certain on the number of people by each individual crisis in every admin1 level as this figure is just an estiamte trying to include at least everyone we think might be affected</t>
  </si>
  <si>
    <t>ETH001People affected</t>
  </si>
  <si>
    <t>UNHCR 25/02/2025</t>
  </si>
  <si>
    <t xml:space="preserve"> https://reliefweb.int/report/ethiopia/ethiopia-refugees-and-internally-displaced-persons-31-january-2025</t>
  </si>
  <si>
    <t>According to the latest humantiarian open-source data, Ethiopia currently host 1,075,476 refugees and asylum seekers, the majority from South Sudan (40%), followed by Somalia (34%), Eritrea (17%) and Sudan (9%). There are 3,306,693 internal displaced persons  (IDPs) and 2,584,607 IDP returnees as of IOM DTM's latest assessment covering November 2023 to May 2024.  The reliability of this data is medium because the situation on ground is highly variable and the figures may change.</t>
  </si>
  <si>
    <t>ETH001People displaced</t>
  </si>
  <si>
    <t>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t>
  </si>
  <si>
    <t>ETH001Illness cases reported</t>
  </si>
  <si>
    <t>ETH001Injuries reported</t>
  </si>
  <si>
    <t>ACLED accessed on 24/03/2025</t>
  </si>
  <si>
    <t xml:space="preserve">https://acleddata.com/data-export-tool/ </t>
  </si>
  <si>
    <t>This is the mumber of fatalities between 24/09/2024 to 24/03/2025 related to all violent events in Amhara, Tigray and Afar. There might be fatalities related to drought and international displacement but not being reported because in 2024 we had reports of fatalities related to hunger brought by drought</t>
  </si>
  <si>
    <t>ETH001Fatalities reported</t>
  </si>
  <si>
    <t>ETH001Fatalities in all crises</t>
  </si>
  <si>
    <t xml:space="preserve"> OCHA 26/02/2024; UNICEF 09/07/2024; UNICEF 04/11/2024; OCHA 13/12/2024; UNICEF 11/02/2025</t>
  </si>
  <si>
    <t>https://www.unocha.org/publications/report/ethiopia/ethiopia-humanitarian-needs-overview-2024-february-2024; https://reliefweb.int/report/ethiopia/unicef-ethiopia-humanitarian-situation-report-no-5-may-2024;  https://reliefweb.int/report/ethiopia/unicef-ethiopia-humanitarian-situation-report-no-8-august-september-2024; https://reliefweb.int/report/ethiopia/ethiopia-situation-report-13-december-2024; https://reliefweb.int/report/ethiopia/unicef-ethiopia-humanitarian-situation-report-no-10-january-december-2024</t>
  </si>
  <si>
    <t>The number of people in need is taken for Ethiopia is taken from OCHA appeal where the total number of people in need is 21.4 million at the end of 2024. The source provided different sectorial needs which included food, shelter, protection, health, WASH depending on the crisis. The reliability of this data is low because the situation on the ground is highly dynamic, and the data may no longer be accurate due to recent developments for which there is no updated source from HNO/HNRP 2025 or clusters. The UNICEF source was used to triangulate the PIN figure that was mentioned by OCHA</t>
  </si>
  <si>
    <t>ETH001People in Need</t>
  </si>
  <si>
    <t>WPR Accessed on 20/01/2024; 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</si>
  <si>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</si>
  <si>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 xml:space="preserve">According to INFORM SI methodology, the number of people in Level 1 is equal to the people exposed minus the people affected. Since the whole population is affected, there are no people in Level 1. The reliability of this data is low because the situation on the ground is highly dynamic, and the data may no longer be accurate due to recent developments for which there is no updated source. UNICEF provides official data concerning the overall humanitarian situation in Ethiopia </t>
  </si>
  <si>
    <t>ETH001Minimal humanitarian conditions - Level 1</t>
  </si>
  <si>
    <t>ACTED 28/04/2023 ;  OCHA  28/07/2022 ; WFP 13/1/2023 ; WPR Accessed on 16/08/2024; UNHCR accessed 30/4/2023 ; UNHCR 23/3/2023; OCHA 13/12/2024</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</si>
  <si>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 https://reliefweb.int/report/ethiopia/unicef-ethiopia-humanitarian-situation-report-01-november-31-december-2023; https://reliefweb.int/report/ethiopia/ethiopia-situation-report-13-december-2024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</si>
  <si>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low because the situation on the ground is highly dynamic, and the data may no longer be accurate due to recent developments for which there is no updated source from HNO/HNRP 2025 or clusters to give us number of people in diffrent levels or a percentages.</t>
  </si>
  <si>
    <t>ETH001Stressed humanitarian conditions - Level 2</t>
  </si>
  <si>
    <t xml:space="preserve"> OCHA 26/02/2024; UNICEF 09/07/2024; UNICEF 04/11/2024</t>
  </si>
  <si>
    <t>https://www.unocha.org/attachments/315207fa-1297-493b-bec1-20016aebed01/2024_Ethiopia_Humanitarian_Needs_Overview_Feb_2024.pdf; https://reliefweb.int/report/ethiopia/unicef-ethiopia-humanitarian-situation-report-no-5-may-2024; https://reliefweb.int/report/ethiopia/unicef-ethiopia-humanitarian-situation-report-no-8-august-september-2024</t>
  </si>
  <si>
    <t>According to INFORM Severity Index methodology, the sum of people in levels 3, 4 and 5 is equal to the total number of people in need. We choosed as source UNICEF AND OCHA because it provides information on the humanitarian conditions of different people. The reliability of this data is low because the situation on the ground is highly dynamic, and the data may no longer be accurate due to recent developments for which there is no updated source from HNO/HNRP 2025 or clusters to give us number of people in diffrent levels or a percentages.</t>
  </si>
  <si>
    <t>ETH001Moderate humanitarian conditions - Level 3</t>
  </si>
  <si>
    <t xml:space="preserve"> OCHA 26/02/2024</t>
  </si>
  <si>
    <t>https://www.unocha.org/attachments/315207fa-1297-493b-bec1-20016aebed01/2024_Ethiopia_Humanitarian_Needs_Overview_Feb_2024.pdf</t>
  </si>
  <si>
    <t>According to INFORM Severity Index methodology, the sum of people in levels 3, 4 and 5 is equal to the total number of people in need. We chose our source as OCHA because it provides information on the humanitarian conditions of different people. The reliability of this data is low because the situation on the ground is highly dynamic, and the data may no longer be accurate due to recent developments for which there is no updated source from HNO/HNRP 2025 or clusters to give us number of people in diffrent levels or a percentages..</t>
  </si>
  <si>
    <t>ETH001Severe humanitarian conditions - Level 4</t>
  </si>
  <si>
    <t>As we are applying the HNO 2024 area severity breakdown to estimate the number of people in need per each severity level, this figure is 0 as there were no areas classified in intersectoral severity 5, based on the JIAF 2.0 methodology applied. The reliability is low because we do not have publications from from HNO/HNRP 2025 or clusters to give us number of people in diffrent levels or a percentages.</t>
  </si>
  <si>
    <t>ETH001Extreme humanitarian conditions - Level 5</t>
  </si>
  <si>
    <t>ECU003Injuries reported</t>
  </si>
  <si>
    <t>ECU001Injuries reported</t>
  </si>
  <si>
    <t>R4V 17/12/2024; 3.i.Solutions Accessed 27/01/2025</t>
  </si>
  <si>
    <t>https://www.r4v.info/en/rmrp2025-2026; https://latam.3is.org/wp-content/uploads/2024/12/23122024_Pin.pdf</t>
  </si>
  <si>
    <t>In both the Venezuela displacement in Ecuador and the Criminal violence in Ecuador crises, all 5 population groups are affected: IDPs, host population, non-host population, refugees and asylum seekers, and returnees.</t>
  </si>
  <si>
    <t>ECU003Crisis affected groups</t>
  </si>
  <si>
    <t>OCHA 17/02/2025</t>
  </si>
  <si>
    <t>https://humanitarianaction.info/plan/1270</t>
  </si>
  <si>
    <t>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t>
  </si>
  <si>
    <t>HND001Total population</t>
  </si>
  <si>
    <t>World Bank accessed 08/02/2025</t>
  </si>
  <si>
    <t>https://data.worldbank.org/indicator/AG.LND.TOTL.K2?locations=HN</t>
  </si>
  <si>
    <t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t>
  </si>
  <si>
    <t>HND001Landmass affected</t>
  </si>
  <si>
    <t>HND001Injuries reported</t>
  </si>
  <si>
    <t>OCHA 6/12/2024</t>
  </si>
  <si>
    <t>https://data.humdata.org/dataset/hnd-jiaf-humanitarian-needs-pin-and-severity</t>
  </si>
  <si>
    <t xml:space="preserve">The number of people in need is taken from the JIAF's Humanitarian Needs PiN and Severity 2025. This source was chosen because it covers multiple sectors and has the most precise figures. According to ACAPS methodology, PiN conditions are equivalent to JIAF levels 1, 2, and 3, so all people with humanitarian necessities are included. The reliability of the data is low due to likely over or under estimation of people in need, which cannot be mitigated when using a severity by area approach. </t>
  </si>
  <si>
    <t>HND001People in Need</t>
  </si>
  <si>
    <t>https://reliefweb.int/report/honduras/honduras-necesidades-humanitarias-y-plan-de-respuesta-2025-febrero-2025?_gl=1*1biv8fh*_ga*NDg0NDI4NjIxLjE3MzE1NTAwNjg.*_ga_E60ZNX2F68*MTc0MDQxMzcwMy4zOS4xLjE3NDA0MTM3MDUuNTguMC4w</t>
  </si>
  <si>
    <t xml:space="preserve">According to INFORM SI methodology, the number of people in Level 1 is equal to the people exposed minus the people affected. Since the whole population is affected, there are no people in Level 1. </t>
  </si>
  <si>
    <t>HND001Minimal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</si>
  <si>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</si>
  <si>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HND001Stressed humanitarian conditions - Level 2</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</si>
  <si>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According to ACAPS methodology, Level 3 conditions are equivalent to JIAF levels 1,2,3, so all people with needs, regardless of the severity of the regions they live in. The reliability of the data is low due to likely over or under estimation of people in need, which cannot be mitigated when using a severity by area approach</t>
  </si>
  <si>
    <t>HND001Moderate humanitarian conditions - Level 3</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</si>
  <si>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The reliability of the data is low due to likely over or under estimation of people in need, which cannot be mitigated when using a severity by area approach</t>
  </si>
  <si>
    <t>HND001Severe humanitarian conditions - Level 4</t>
  </si>
  <si>
    <t>HND001Extreme humanitarian conditions - Level 5</t>
  </si>
  <si>
    <t xml:space="preserve">In this crisis, all 5 population groups are affected: IDPs, host population, non-host population, refugees/ asylum seekers and migrants. </t>
  </si>
  <si>
    <t>HND001Crisis affected groups</t>
  </si>
  <si>
    <t>BRA002Injuries reported</t>
  </si>
  <si>
    <t>BRA002Illness cases reported</t>
  </si>
  <si>
    <t>BRA002Buildings damaged</t>
  </si>
  <si>
    <t>BRA002Buildings destroyed</t>
  </si>
  <si>
    <t>BRA002Buildings in affected area</t>
  </si>
  <si>
    <t>BRA002Economic Losses</t>
  </si>
  <si>
    <t>IBGE 01/07/2025</t>
  </si>
  <si>
    <t>https://www.ibge.gov.br/en/</t>
  </si>
  <si>
    <t>The total population of Brazil in 2024,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prioritized over others, such as the World Bank, as it offers up-to-date information and accounts for internal migration, as well as migration to and from the country. The reliability of this figure is set to Medium, as it is based on projected estimates.</t>
  </si>
  <si>
    <t>BRA001Total population</t>
  </si>
  <si>
    <t>city population accessed 24/03/2025; R4V 17/12/2024; City population Accessed 24/03/2025; UNICEF 18/11/2024; EOS 21/02/2024; UNICEF 18/11/2024; EOS 21/02/2024</t>
  </si>
  <si>
    <t>https://www.citypopulation.de/en/brazil/cities/?cityid=2469; https://www.r4v.info/en/rmrp2025-2026; https://www.citypopulation.de/en/brazil/cities/?cityid=2469; https://reliefweb.int/report/brazil/unicef-latin-america-and-caribbean-region-flash-update-no-2-climate-related-crisis-amazon-region-01-october-11-november-2024; https://eos.org/articles/almost-a-year-in-drought-in-the-amazon-is-far-from-over#:~:text=Strengthened%20by%20climate%20change%2C%20northern,lingering%20ecological%20and%20economic%20consequences;</t>
  </si>
  <si>
    <t>We consider that the territory affected in BRA001 is the accumulation of the territories affected in the two sub-national crises (Venezuela displacement and Drought in the Amazonas)</t>
  </si>
  <si>
    <t>BRA001Landmass affected</t>
  </si>
  <si>
    <t>city population accessed 24/03/2025; R4V 17/12/2024; City Population accessed 03/04/2025</t>
  </si>
  <si>
    <t>We consider that the population exposed in BRA001 is the aggregation of the population exposed in the two sub-national crises (Venezuela displacement and Drought in the Amazonas).</t>
  </si>
  <si>
    <t>BRA001People exposed</t>
  </si>
  <si>
    <t>R4V 17/12/2024; UNICEF 18/11/2024; EOS 21/02/2024</t>
  </si>
  <si>
    <t>https://www.r4v.info/en/rmrp2025-2026; https://reliefweb.int/report/brazil/unicef-latin-america-and-caribbean-region-flash-update-no-2-climate-related-crisis-amazon-region-01-october-11-november-2024; https://eos.org/articles/almost-a-year-in-drought-in-the-amazon-is-far-from-over#:~:text=Strengthened%20by%20climate%20change%2C%20northern,lingering%20ecological%20and%20economic%20consequences;</t>
  </si>
  <si>
    <t>We consider that the population affected in BRA001 is the aggregation of the population affected in the two sub-national crises (Venezuela displacement and Drought in the Amazonas).</t>
  </si>
  <si>
    <t>BRA001People affected</t>
  </si>
  <si>
    <t>R4V 17/12/2024; UNICEF 24/10/2023; World Population Review Accessed 01/04/2025</t>
  </si>
  <si>
    <t xml:space="preserve">low </t>
  </si>
  <si>
    <t>https://www.r4v.info/en/rmrp2025-2026; https://www.unicef.org/media/147046/file/Brazil-Humanitarian-SitRep-No.1-(Amazon%20Drought),-24-October-2023.pdf; https://worldpopulationreview.com/country-rankings/number-of-households-by-country</t>
  </si>
  <si>
    <t xml:space="preserve">The total figure is derived from the displacement of people due to the subnational crises: from the Venezuela displacement crisis and the drought in Amazonas. </t>
  </si>
  <si>
    <t>BRA001People displaced</t>
  </si>
  <si>
    <t xml:space="preserve">x; x
</t>
  </si>
  <si>
    <t>x; x</t>
  </si>
  <si>
    <t>BRA001Injuries reported</t>
  </si>
  <si>
    <t>ACLED accessed 24/03/2025; PAHO 04/02/2025; ACLED accessed 24/03/2025; PAHO 04/02/2025</t>
  </si>
  <si>
    <t>https://acleddata.com/explorer/; https://reliefweb.int/report/brazil/natural-hazards-monitoring-3-february-2025; https://acleddata.com/explorer/; https://reliefweb.int/report/brazil/natural-hazards-monitoring-3-february-2025</t>
  </si>
  <si>
    <t xml:space="preserve">Between 1 September 2024 and 1 March 2025, ACLED reported a total of 4,577 fatalities resulting from battles, riots, and violence against civilians. However, there is no sources that track fatalities due to migration status and whether it affects Venezuelans and fatalities due to drought. </t>
  </si>
  <si>
    <t>BRA001Fatalities reported</t>
  </si>
  <si>
    <t>BRA001Fatalities in all crises</t>
  </si>
  <si>
    <t>R4V 17/12/2024; UNICEF 18/11/2024</t>
  </si>
  <si>
    <t>https://www.r4v.info/en/rmrp2025-2026; https://reliefweb.int/report/brazil/unicef-latin-america-and-caribbean-region-flash-update-no-2-climate-related-crisis-amazon-region-01-october-11-november-2024</t>
  </si>
  <si>
    <t>This figure is the result of combining the people in need from the two sub-national crises (Venezuela displacement and Drought in the Amazonas).</t>
  </si>
  <si>
    <t>BRA001People in Need</t>
  </si>
  <si>
    <t>city population accessed 24/03/2025; R4V 17/12/2024; City Population accessed 18/02/2025 , UNICEF 18/11/2024</t>
  </si>
  <si>
    <t>https://www.citypopulation.de/en/brazil/cities/?cityid=2469; https://www.r4v.info/en/rmrp2025-2026; https://www.citypopulation.de/en/brazil/cities/; https://reliefweb.int/report/brazil/unicef-latin-america-and-caribbean-region-flash-update-no-2-climate-related-crisis-amazon-region-01-october-11-november-2024</t>
  </si>
  <si>
    <t xml:space="preserve">According to INFORM SI methodology, the number of people in Level 1 is equal to the people exposed minus the people affected. People in Level 1 are able to meet their basic needs without employing irreversible coping strategies.  </t>
  </si>
  <si>
    <t>BRA001Minimal humanitarian conditions - Level 1</t>
  </si>
  <si>
    <t xml:space="preserve">According to INFORM SI methodology, the number of people in Level 2 is equal to the people affected minus the people in need. </t>
  </si>
  <si>
    <t>BRA001Stressed humanitarian conditions - Level 2</t>
  </si>
  <si>
    <t xml:space="preserve">The total number of people in need is calculated from the two sub-national crises (Venezuela displacement and Drought in the Amazonas). According to the INFORM Severity Index methodology, the sum of people in levels 3, 4, and 5 represents the total people in need. Due to the lack of reliable data for assigning severity levels, all individuals are classified in Level 3, indicating moderate humanitarian conditions. Leaving an info-gap for level 4 and level 5 since there is no other reliable source for the severity distribution for each level.
</t>
  </si>
  <si>
    <t>BRA001Moderate humanitarian conditions - Level 3</t>
  </si>
  <si>
    <t>BRA001Severe humanitarian conditions - Level 4</t>
  </si>
  <si>
    <t>BRA001Extreme humanitarian conditions - Level 5</t>
  </si>
  <si>
    <t>R4V 17/12/2024; R4V 17/12/2024</t>
  </si>
  <si>
    <t>https://www.r4v.info/en/rmrp2025-2026; https://www.r4v.info/en/rmrp2025-2026</t>
  </si>
  <si>
    <t xml:space="preserve"> Different types of affected population groups: 
• IDPs 
• refugees, asylum seekers, and others of concern 
• hosts
 • non-hosts</t>
  </si>
  <si>
    <t>BRA001Crisis affected groups</t>
  </si>
  <si>
    <t>x
; x</t>
  </si>
  <si>
    <t>BRA001Illness cases reported</t>
  </si>
  <si>
    <t>HTI001Injuries reported</t>
  </si>
  <si>
    <t>OCHA 09/02/2025</t>
  </si>
  <si>
    <t>https://reliefweb.int/report/haiti/haiti-besoins-humanitaires-et-plan-de-reponse-2025-fevrier-2025</t>
  </si>
  <si>
    <t xml:space="preserve"> In this crisis, all 5 population groups are affected: IDPs, host population, non-host population, refugees and asylum seekers, and returnees.</t>
  </si>
  <si>
    <t>HTI001Crisis affected groups</t>
  </si>
  <si>
    <t>SLV001Injuries reported</t>
  </si>
  <si>
    <t xml:space="preserve">No data available for injuries related to the crisis itself/ </t>
  </si>
  <si>
    <t>COL002Injuries reported</t>
  </si>
  <si>
    <t>BRA001Buildings damaged</t>
  </si>
  <si>
    <t>No new data available for January 2024 update</t>
  </si>
  <si>
    <t>COL001Injuries reported</t>
  </si>
  <si>
    <t>UNFPA 21/12/2021</t>
  </si>
  <si>
    <t>https://www.unfpa.org/sites/default/files/portal-document/ENG%20-%20DP.FPA_.CPD_.PER_.10%20-%20Peru%20CPD%20-%202022%20FRS%20-%20FINAL%20-%20revised%2012Dec21_0.pdf?utm_source=chatgpt.com</t>
  </si>
  <si>
    <t xml:space="preserve">Peru has an estimated population of 33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set the reliability of these figures to medium due to the data being based on the 2017 census. </t>
  </si>
  <si>
    <t>PER002Total population</t>
  </si>
  <si>
    <t>https://www.citypopulation.de/en/peru/cities/; https://www.r4v.info/en/rmrp2025-2026</t>
  </si>
  <si>
    <t xml:space="preserve">The figure of landmass affected due to the Venezuelan refugee crisis corresponds to the total population in the Peruvian departments with more than 10,000 Venezuelans in need in 2025: Ancash, Arequipa, Callao, Cusco, Ica, Junín, La Libertad, Lambayeque, Lima, Piura, Tacna, and Tumbes. Reliability is set to medium as R4V uses projected figures. </t>
  </si>
  <si>
    <t>PER002Landmass affected</t>
  </si>
  <si>
    <t>R4V 17/12/2024; INEI 30/04/2022</t>
  </si>
  <si>
    <t>https://www.r4v.info/en/rmrp2025-2026; https://cdn.www.gob.pe/uploads/document/file/3624028/Perú%3A%20Proyecciones%20de%20Población%20Total%20según%20Departamento%2C%20Provincia%20y%20Distrito%2C%202018-2022.pdf?v=1701294767</t>
  </si>
  <si>
    <t>The figure of people exposed  due to the Venezuelan refugee crisis corresponds to the total population in the Peruvian departments with more than 10,000 Venezuelans in need by 2025: Ancash, Arequipa, Callao, Cusco, Ica, Junín, La Libertad, Lambayeque, Lima, Piura, Tacna, and Tumbes.  Reliability is set to medium as R4V uses projected figures.  The population figures are based on the Government of Peru’s population projections for 2022, including both displaced Venezuelans and the overall population.
The reason behind this change is that it suits our threshold to open a crisis: at least 10,000 people with unmet needs in a region/department/province, so each of these departments in Peru would approve opening such a crisis. As a natural consequence, people living in these departments are the most exposed to the crisis. Reliability was set to low as we are using outdated figures for population</t>
  </si>
  <si>
    <t>PER002People exposed</t>
  </si>
  <si>
    <t>PER002Injuries reported</t>
  </si>
  <si>
    <t>PER002Fatalities reported</t>
  </si>
  <si>
    <t>PER002Fatalities in all crises</t>
  </si>
  <si>
    <t>UNFPA  Accessed  26/03/2025</t>
  </si>
  <si>
    <t>https://www.unfpa.org/data/world-population/PA</t>
  </si>
  <si>
    <t>According to the United Nations Population Fund (UNFPA) World Population Dashboard, the estimated total population of Panama for 2024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t>
  </si>
  <si>
    <t>PAN002Total population</t>
  </si>
  <si>
    <t>World Bank accessed  13/03/2025; R4V 17/12/2024</t>
  </si>
  <si>
    <t>https://data.worldbank.org/indicator/AG.LND.TOTL.K2?locations=PA; https://www.r4v.info/en/rmrp2025-2026</t>
  </si>
  <si>
    <t xml:space="preserve">The consequences of Venezuelan Displacement in Panama are felt across the country, for either the Venezuelan in-site, the in transit or the host communities. Although the majority of the refugees reside in the southern and northern borders, all the country's departments have a presence of Venezuelans and may be affected in some way by it. </t>
  </si>
  <si>
    <t>PAN002Landmass affected</t>
  </si>
  <si>
    <t xml:space="preserve">The total number of people exposed to the impacts of Venezuelan displacement corresponds to the entire population of Panama, as the effects are felt nationwide. This includes economic, social, and infrastructural challenges that impact both local communities ((4 458 759) ) and  Venezuelan in Destination project by RMRP 2025-2026, (61.600)and In Transit by 2025 (396.000) =  4,916,359 </t>
  </si>
  <si>
    <t>PAN002People exposed</t>
  </si>
  <si>
    <t>The number of people displaced by the crisis is the summation of the projected number of Venezuelans in Destination (61.6k) and In Transit in 2025 (396k) = 457,600 according to RMRP 2025-2026. The reliability of this data is medium as  it is based on projections/estimations. This figure  was selected for its accuracy and up-to-date data on Venezuelan displacement trends in Panama.</t>
  </si>
  <si>
    <t>PAN002People displaced</t>
  </si>
  <si>
    <t>PAN002Injuries reported</t>
  </si>
  <si>
    <t>PAN002Fatalities reported</t>
  </si>
  <si>
    <t>PAN002Fatalities in all crises</t>
  </si>
  <si>
    <t>UNFPA  accessed 26\03\2025 ; R4V 17/12/2024</t>
  </si>
  <si>
    <t>https://www.unfpa.org/data/world-population/PA; https://www.r4v.info/en/rmrp2025-2026</t>
  </si>
  <si>
    <t>According to INFORM SI methodology, the number of people in Level 1 is equal to the people exposed minus the people affected. People in Level 1 are able to meet their basic needs without employing irreversible coping strategies</t>
  </si>
  <si>
    <t>PAN002Minimal humanitarian conditions - Level 1</t>
  </si>
  <si>
    <t>PAN002Stressed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</si>
  <si>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Venezuelan refugees/asylum seekers in need of humanitarian assistance in Panama are label as PiN in the RMRP 2025-2026, The sum-up of both is our PiN and Lvl 3 figure
</t>
  </si>
  <si>
    <t>PAN002Moderate humanitarian conditions - Level 3</t>
  </si>
  <si>
    <t>PAN002Severe humanitarian conditions - Level 4</t>
  </si>
  <si>
    <t>PAN002Extreme humanitarian conditions - Level 5</t>
  </si>
  <si>
    <t>CHL002Injuries reported</t>
  </si>
  <si>
    <t>CHL002Fatalities reported</t>
  </si>
  <si>
    <t>CHL002Fatalities in all crises</t>
  </si>
  <si>
    <t>UNFPA accessed 26/03/2025</t>
  </si>
  <si>
    <t>https://www.unfpa.org/data/world-population/TT?utm_source=chatgpt.com</t>
  </si>
  <si>
    <t>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</si>
  <si>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TTO002Total population</t>
  </si>
  <si>
    <t>World Bank accessed 24/03/2025</t>
  </si>
  <si>
    <t>https://data.worldbank.org/indicator/AG.LND.TOTL.K2?locations=TT</t>
  </si>
  <si>
    <t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medium as it may an overestimation. 
</t>
  </si>
  <si>
    <t>TTO002Landmass affected</t>
  </si>
  <si>
    <t>The number of people exposed corresponds to the total population of the country, as they are all impacted by the influx of migration. This data is sourced from the United Nations Population Fund (UNFPA), which was selected due to its comprehensive and authoritative estimates, incorporating the most recent demographic data from national statistical offices and international organizations. While the UNFPA provides robust and reliable projections, it’s important to note that these are estimates and subject to change as new data becomes available. Reliability is set to Medium, given that the figure is based on projected trends and demographic assumptions.</t>
  </si>
  <si>
    <t>TTO002People exposed</t>
  </si>
  <si>
    <t>TTO002Injuries reported</t>
  </si>
  <si>
    <t>TTO002Fatalities reported</t>
  </si>
  <si>
    <t>TTO002Fatalities in all crises</t>
  </si>
  <si>
    <t>https://www.unfpa.org/data/world-population/DO?utm_source=chatgpt.com</t>
  </si>
  <si>
    <t>According to the United Nations Population Fund (UNFPA) World Population Dashboard, the estimated total population of the Dominican Republic for 2024 is 11.4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</si>
  <si>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DOM002Total population</t>
  </si>
  <si>
    <t>World Bank accessed  2/01/2025</t>
  </si>
  <si>
    <t>https://data.worldbank.org/indicator/AG.LND.TOTL.K2?locations=DO</t>
  </si>
  <si>
    <t xml:space="preserve">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medium as it may an overestimation. </t>
  </si>
  <si>
    <t>DOM002Landmass affected</t>
  </si>
  <si>
    <t xml:space="preserve">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t>
  </si>
  <si>
    <t>DOM002People exposed</t>
  </si>
  <si>
    <t>DOM002Injuries reported</t>
  </si>
  <si>
    <t>There are no approximate or exact figures about fatalities reported</t>
  </si>
  <si>
    <t>DOM002Fatalities reported</t>
  </si>
  <si>
    <t>DOM002Fatalities in all crises</t>
  </si>
  <si>
    <t>UNFPA accessed 26/03/2025;  R4V 17/12/2024</t>
  </si>
  <si>
    <t>https://www.unfpa.org/data/world-population/DO?utm_source=chatgpt.com; https://reliefweb.int/report/dominican-republic/dominican-republic-glance-rmrp-2025-2026</t>
  </si>
  <si>
    <t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t>
  </si>
  <si>
    <t>DOM002Minimal humanitarian conditions - Level 1</t>
  </si>
  <si>
    <t>R4V 27/01/2025</t>
  </si>
  <si>
    <t>https://reliefweb.int/report/dominican-republic/dominican-republic-glance-rmrp-2025-2026</t>
  </si>
  <si>
    <t xml:space="preserve">According to INFORM SI methodology, the number of people in Level 2 is equal to the people affected minus the people in need. Due to the very fluid and dynamic situation, and common challenges in monitoring people on the move the reliability is set at Medium. </t>
  </si>
  <si>
    <t>DOM002Stressed humanitarian conditions - Level 2</t>
  </si>
  <si>
    <t xml:space="preserve">According to INFORM Severity Index methodology, the sum of people in levels 3, 4 and 5 is equal to the total number of people in need: the sum of the in-destination Venezuelan refugees/asylum seekers (77.3), as reported in the RMRP 2025-2026.ACAPS assigned the total number of people in need to level 3, leaving an info-gap for level 4 and level 5. This source was chosen for its reliability in reporting Venezuelan refugees and migrants in Dominican Republic. </t>
  </si>
  <si>
    <t>DOM002Moderate humanitarian conditions - Level 3</t>
  </si>
  <si>
    <t>According to INFORM Severity Index methodology, the sum of people in levels 3, 4 and 5 is equal to the total number of people in need: the sum of the in-destination Venezuelan refugees/asylum seekers (77.3), as reported in the RMRP 2025-2026.ACAPS assigned the total number of people in need to level 3, leaving an info-gap for level 4 and level 5. This source was chosen for its reliability in reporting Venezuelan refugees and migrants in Dominican Republic.</t>
  </si>
  <si>
    <t>DOM002Severe humanitarian conditions - Level 4</t>
  </si>
  <si>
    <t>DOM002Extreme humanitarian conditions - Level 5</t>
  </si>
  <si>
    <t xml:space="preserve"> OCHA 24/01/2025</t>
  </si>
  <si>
    <t>https://humanitarianaction.info/plan/1269</t>
  </si>
  <si>
    <t>This is the population of Guatemala according to 2025 humanitarian need overview. This number was adopted instead of World Bank figure, as they consider the population movement such internal displacement and people in transit seeking refuge in neighbouring counties and beyond.</t>
  </si>
  <si>
    <t>GTM001Total population</t>
  </si>
  <si>
    <t>World Bank accessed 18/02/2025</t>
  </si>
  <si>
    <t>https://data.worldbank.org/indicator/AG.LND.TOTL.K2?locations=GT</t>
  </si>
  <si>
    <t xml:space="preserve">Guatemala is experiencing a complex humanitarian crisis generated by overlapping shocks and impacts - both sudden and slow-onset, short and long term-. Therefore, the total landmass of the country is considered  exposed to the crisis. </t>
  </si>
  <si>
    <t>GTM001Landmass affected</t>
  </si>
  <si>
    <t>OCHA 03/08/2022</t>
  </si>
  <si>
    <t>https://reliefweb.int/report/ethiopia/ethiopia-humanitarian-response-plan-2022-july-2022</t>
  </si>
  <si>
    <t>Affected groups in the crisis: Hosts; Returnees;IDPs;Refugees</t>
  </si>
  <si>
    <t>ETH001Crisis affected groups</t>
  </si>
  <si>
    <t>OCHA 24/01/2025</t>
  </si>
  <si>
    <t xml:space="preserve">The number of people exposed corresponds to the total population of the country as the entire population is at risk of food insecurity crisis to various degrees according to the HNRP and latest IPC assessment (released August 2024). This figure is taken from OCHA's 2025 HNRP. This source was chosen because it considers the population movement such as internal displacement and people in transit seeking refuge in neighbouring counties and beyond. The reliability is set at a medium because the IPC data used in the response plan was collected and analysed in June 2024. </t>
  </si>
  <si>
    <t>GTM001People exposed</t>
  </si>
  <si>
    <t>There are no approximate or exact figures about injuries reported.</t>
  </si>
  <si>
    <t>GTM001Injuries reported</t>
  </si>
  <si>
    <t>No sources reporting on injuries related to drought</t>
  </si>
  <si>
    <t>MOZ012Injuries reported</t>
  </si>
  <si>
    <t>No sources reporting on fatalities related to drought</t>
  </si>
  <si>
    <t>MOZ012Fatalities reported</t>
  </si>
  <si>
    <t>World Population Review accessed 27/03/2025</t>
  </si>
  <si>
    <t>https://worldpopulationreview.com/countries/mozambique-population</t>
  </si>
  <si>
    <t>Total population of Mozambique adjusted for population movement. We took the WPR source because the last national census was in 2017 and the source used provides estimates. The reliability is medium because it is based on projections of the latest United Nations data.</t>
  </si>
  <si>
    <t>MOZ013Total population</t>
  </si>
  <si>
    <t>Mappr Accessed Accessed 27/03/2025 ; UNHCR 16/01/2025 ; OCHA 18/01/2025 ; Govt. Moz 26/03/2025</t>
  </si>
  <si>
    <t>https://www.mappr.co/counties/mozambique/ ; https://reliefweb.int/report/mozambique/storm-season-2024-2025-event-factsheet ; https://reliefweb.int/report/mozambique/mozambique-tropical-cyclone-dikeledi-flash-update-2-17-january-2025-enpt ; https://reliefweb.int/report/mozambique/mozambique-tropical-cyclone-jude-flash-update-2-23-march-2025</t>
  </si>
  <si>
    <t>This is the landmass of the provinces affected by Cyclone Chido and Dikeledi. The tropical cyclone Chido made landfall in Mozambique on December 15th, hitting the Mecufi district in Cabo Delgado(78,778 kmsq) province. It also severely affected the Nampula (79,010 kmsq)province, with Niassa(122,827kmsq), Tete(98,417), and Sofala (67,753)provinces experiencing lesser impacts. On 14 January, Tropical Cyclone Dikeledi landed in Mozambique, affecting Nampula Province. Cyclone Jude that made landfall on March 2025, additionally affected other provinces like Zambezia (103,478kmsq), and Manica (62,272kmsq) in addition to others that had already been affected by Chido and Dikeledi Total is 446,785 square kilometers.</t>
  </si>
  <si>
    <t>MOZ013Landmass affected</t>
  </si>
  <si>
    <t>OCHA accessed 26/03/2025 ; UNHCR 16/01/2025 ; OCHA 18/01/2025 ; Govt. Moz 26/03/2025</t>
  </si>
  <si>
    <t>https://data.humdata.org/dataset/46b79d47-0667-4baa-8d69-468b208855ed/resource/566aa129-f432-4d79-88d4-a1c554b59200/download/moz_admpop_2024.xlsx ; https://reliefweb.int/report/mozambique/storm-season-2024-2025-event-factsheet ; https://reliefweb.int/report/mozambique/mozambique-tropical-cyclone-dikeledi-flash-update-2-17-january-2025-enpt ; https://reliefweb.int/report/mozambique/mozambique-tropical-cyclone-jude-flash-update-2-23-march-2025</t>
  </si>
  <si>
    <t>The number of people exposed correponds to the total population of those living in provinces affected by the 2024/2025 cyclones.ie Cyclone Dikeledi, Chido and Jude.  We used the figure from HDX because it shows the latest updates of the total population of provinces according to projections. The reliability was medium because the figures are based on projections, estimates and are as of 2024. Cabo Delgado(2,908,042), Nampula (7,007,470), Niassa(2,315,280), Tete(3,362,480), and Sofala (2,842,061) Manica (2,528,501), Zambezia (6,156,894). The total is  27,120,728.</t>
  </si>
  <si>
    <t>MOZ013People exposed</t>
  </si>
  <si>
    <t>CCCM/IOM 26/03/2025 ; OCHA 10/03/2025</t>
  </si>
  <si>
    <t>https://reliefweb.int/report/mozambique/mozambique-tropical-cyclone-jude-flash-update-2-23-march-2025 ; https://www.unocha.org/attachments/e6802846-c593-44f9-a8a3-78b94a42ecd8/Mozambique%20--%20Tropical%20Storm%20Jude%20Flash%20Update%20No.%202%20%28as%20of%2010%20March%202025%29.pdf</t>
  </si>
  <si>
    <t xml:space="preserve">The number people affected corresponds to the total population affected by the 2024/2025 cyclones i.e Dikeledi, Chido and Jude. Tropical Cyclones Chido (December 2024) and Dikeledi (January 2025), cumulately affected approximately 684,000 people as of March 2025. Additionally,  As of 20 March, the National Institute for Disaster
Management (INGD) has reported 1,002,259 people affected by Cyclone Jude. The three cyclones affected most of the provinces more than twice and the figure we have for affected might include some levels of double counting from the three landfalls repeatedly in these provinces. That is why we keep the reliability medium. The figures are also estimates of people affected as assessments are ongoing. We used this source since it incorporates both the Mozambique Government and other stakeholders like IOM. </t>
  </si>
  <si>
    <t>MOZ013People affected</t>
  </si>
  <si>
    <t>UNHCR 31/01/2025 ; CCCM/IOM 19/03/2025 ; OCHA 23/03/2025</t>
  </si>
  <si>
    <t>https://reliefweb.int/report/mozambique/mozambique-response-cyclones-chido-and-dikeledi-critical-needs-30-january-2025 ;https://reliefweb.int/report/mozambique/camp-coordination-and-camp-management-cccm-cluster-mozambique-situation-report-no-2-tropical-cyclone-jude-18-march-2025 ; https://reliefweb.int/report/mozambique/mozambique-tropical-cyclone-jude-flash-update-no-5-19-march-2025</t>
  </si>
  <si>
    <t>This is the estimated number of people displaced due to cyclone Jude, Chido and Dikeledi. Cyclone Chido affected over 453,000 people according to government figures, with Cabo Delgado and Nampula being the hardest-hit provinces, displacing 272,832 and 175,169 people respectively, totaling to 448,001. For cylone Jude around 12,324 IDPs were sheltering across 36 temporary accommodation facilities in 6 districts in Nampula (Meconta, Mossuril, Monapo, Ilha de Moçambique, Muecate, Rapale) and one in Zambezia (Maganja da Costa)by 19 March. We used this source because the organisation does regular reliable assessments. The reliability is medium since these figures are based on estimates and we do not have an updated figure of those who are still displaced by Dikeledi and Chido or if the accommodation sites have been closed down. The sum of 448,001 and 12,324 is 460,325</t>
  </si>
  <si>
    <t>MOZ013People displaced</t>
  </si>
  <si>
    <t xml:space="preserve"> UNHCR 16/01/2025 ; IOM 22/01/2025 ; OCHA 21/03/2025</t>
  </si>
  <si>
    <t>https://reliefweb.int/report/mozambique/storm-season-2024-2025-event-factsheet ; https://reliefweb.int/report/mozambique/dtm-tropical-cyclone-dikeledi-nampula-mozambique-flash-update-21-january-2025-enpt ; https://www.unocha.org/publications/report/mozambique/mozambique-2025-tropical-cyclone-jude-humanitarian-response-21-march-2025</t>
  </si>
  <si>
    <t>Since the beginning of the 2024/2025 rainy and cyclonic season, a total of 902 injuries have been reported from Cyclone Chido People Injured: 868 and 34 from cyclone Dikeledi as of end of January 2025. From cyclone Jude 137 injuries had been recorded by 20 March</t>
  </si>
  <si>
    <t>MOZ013Injuries reported</t>
  </si>
  <si>
    <t>Since the beginning of the 2024/2025 rainy and cyclonic season, a total of 131 fatalities have been reported from Cyclone Chido 120 and 11 from cyclone Dikeledi as of end of January 2025. By 20 March 16 fatalities had been recorded from Cyclone Jude which made landfall in March 2025</t>
  </si>
  <si>
    <t>MOZ013Fatalities reported</t>
  </si>
  <si>
    <t xml:space="preserve"> UNHCR 16/01/2025 ; IOM 22/01/2025 ; ACLED Accessed 15/03/2025 ; OCHA 21/03/2025</t>
  </si>
  <si>
    <t xml:space="preserve"> https://acleddata.com/explorer/ ; https://reliefweb.int/report/mozambique/mozambique-maputo-heavy-rains-and-tropical-storm-filipo-flash-update-no-4-04-april-2024; https://reliefweb.int/report/mozambique/mozambique-sadc-must-take-strong-stand-against-spiralling-police-killings-and-assault-peaceful-assembly; https://reliefweb.int/report/mozambique/mozambique-intense-tropical-cyclone-chido-flash-update-no-2-17-december-2024 ; https://www.unocha.org/publications/report/mozambique/mozambique-2025-tropical-cyclone-jude-humanitarian-response-21-march-2025</t>
  </si>
  <si>
    <t xml:space="preserve">Cumulative fatalities from the 2025 cyclone season and conflict in northern Mozambique.  183 Total Fatalities from violence against civilians by Non-state armed groups from 15 September 2024 to 15 March 2025 in Cabo Delgado, Niassa and Nampula province. Since the beginning of the 2024/2025 rainy and cyclonic season, a total of 131 fatalities have been reported from Cyclone Chido 120 and 11 from cyclone Dikeledi as of end of January 2025. By 20 March 16 fatalities had been recorded from Cyclone Jude which made landfall in March 2025. Chido made landfall in December 2024 and Dikeledi January 2025 </t>
  </si>
  <si>
    <t>MOZ013Fatalities in all crises</t>
  </si>
  <si>
    <t>OCHA 12/02/2025 ; OCHA 09/01/2025 ; OCHA 21/03/2025</t>
  </si>
  <si>
    <t>https://reliefweb.int/report/mozambique/mozambique-tropical-cyclones-flash-appeal-january-june-2025-updated-february-2025?_gl=1*sraj0h*_ga*NzMzMDA4Njg2LjE3MDM3NzgzNjQ.*_ga_E60ZNX2F68*MTc0MDQ4NTg1MS44OS4wLjE3NDA0ODU4NTEuNjAuMC4w ; https://www.unocha.org/publications/report/mozambique/mozambique-tropical-cyclone-chido-flash-appeal-january-june-2025 ; https://www.unocha.org/publications/report/mozambique/mozambique-2025-tropical-cyclone-jude-humanitarian-response-21-march-2025</t>
  </si>
  <si>
    <t xml:space="preserve">Nearly 1.4m people are in need due to the combined impacts of three cyclones so far in 2025:
- 330k people are in need of humanitairan assistance following landfall of Cyclone Chido on 15/12/2024 according to the OCHA Flash Appeal published on 09/01/2025 
- For cyclone Dikeledi which made landfall on 13 jnauray 2025, we had no reliable source mentioning number of people in need. However, we had a distinctive OCHA cyclone appeal source published on 20/02/2025source identifying 283,334 people affected. Therefore, we followed ACAPS methodology for sudden onset crises and took people affected as the people in need. 
- 778k people are in need of humanitarian assistance between March-June 2025 following landfall of Cyclone Jude on 11 March 2025.
The total PIN for the combined cyclones is the summation of Cylcone Chido PIN, Cyclone Dikeledi affected population and at risk population for Cyclone Jude resulting in a total PIN of 1,391,334. The reliability is medium as there is a risk of double counting people in need as cyclones Chido and Jude hit similar areas. </t>
  </si>
  <si>
    <t>MOZ013People in Need</t>
  </si>
  <si>
    <t>OCHA Accessed 26/03/2025 ; UNHCR 16/01/2025 ; OCHA 18/01/2025 ; Govt. Moz 26/03/2025 ; CCCM/IOM 26/03/2025</t>
  </si>
  <si>
    <t>https://data.humdata.org/dataset/46b79d47-0667-4baa-8d69-468b208855ed/resource/566aa129-f432-4d79-88d4-a1c554b59200/download/moz_admpop_2024.xlsx ; https://reliefweb.int/report/mozambique/storm-season-2024-2025-event-factsheet ; https://reliefweb.int/report/mozambique/mozambique-tropical-cyclone-dikeledi-flash-update-2-17-january-2025-enpt ; https://reliefweb.int/report/mozambique/mozambique-tropical-cyclone-jude-flash-update-2-23-march-2025 ; https://reliefweb.int/report/mozambique/mozambique-tropical-cyclone-jude-flash-update-2-23-march-2025</t>
  </si>
  <si>
    <t xml:space="preserve">According to INFORM SI methodology, the number of people in Level 1 is equal to the people exposed minus the people affected. People in Level 1 are able to meet their basic needs without employing irreversible coping strategies.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</si>
  <si>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MOZ013Minimal humanitarian conditions - Level 1</t>
  </si>
  <si>
    <t>CCCM/IOM 26/03/2025 ; OCHA 12/02/2025 ; OCHA 09/01/2025 ; CCCM/IOM 18/03/2025</t>
  </si>
  <si>
    <t>https://reliefweb.int/report/mozambique/mozambique-tropical-cyclone-jude-flash-update-2-23-march-2025 ; https://reliefweb.int/report/mozambique/mozambique-tropical-cyclones-flash-appeal-january-june-2025-updated-february-2025?_gl=1*sraj0h*_ga*NzMzMDA4Njg2LjE3MDM3NzgzNjQ.*_ga_E60ZNX2F68*MTc0MDQ4NTg1MS44OS4wLjE3NDA0ODU4NTEuNjAuMC4w ; https://www.unocha.org/publications/report/mozambique/mozambique-tropical-cyclone-chido-flash-appeal-january-june-2025 ; https://reliefweb.int/report/mozambique/cyclone-jude-response-plan-nampula-and-zambezia-march-2025</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</si>
  <si>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</si>
  <si>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MOZ013Stressed humanitarian conditions - Level 2</t>
  </si>
  <si>
    <t>OCHA 12/02/2025 ; OCHA 09/01/2025 ;OCHA 21/03/2025</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</si>
  <si>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</si>
  <si>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</si>
  <si>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is low because it might be an underestimation as areas affected by the cycones are also undergoing food insecurity primarily caused by destruction of cropland by the same cyclones</t>
  </si>
  <si>
    <t>MOZ013Severe humanitarian conditions - Level 4</t>
  </si>
  <si>
    <t>MOZ013Extreme humanitarian conditions - Level 5</t>
  </si>
  <si>
    <t>UNHCR 27/01/2025</t>
  </si>
  <si>
    <t>https://reliefweb.int/report/mozambique/unhcr-southern-africa-region-external-update-4-24-january-2025</t>
  </si>
  <si>
    <t>IDPs, Returnees, Host population affected, and Refugees/Asylum seekers</t>
  </si>
  <si>
    <t>MOZ013Crisis affected groups</t>
  </si>
  <si>
    <t>Total population of Ethiopia as of March 2024 according to world population review.</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</si>
  <si>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</si>
  <si>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</si>
  <si>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</si>
  <si>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</si>
  <si>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</si>
  <si>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UNHCR 16/03/2024</t>
  </si>
  <si>
    <t>https://data.unhcr.org/en/documents/download/107313</t>
  </si>
  <si>
    <t>Refugees, IDPS, Host</t>
  </si>
  <si>
    <t>ETH003Crisis affected groups</t>
  </si>
  <si>
    <t>Total population of Ethiopia as of March 2025 according to world population review.</t>
  </si>
  <si>
    <t>ETH005Total population</t>
  </si>
  <si>
    <t>HDX Accessed 19/04/2024</t>
  </si>
  <si>
    <t>The total area of the drought affected regions of Afar (94,889) | Amhara (155,639) | Oromia (323,018) | SNNP (63,396) | Somali (311,105) | Tigray (52,629) in square kilometres. The relibility is medium since we might not have included landmass of some regions affected by drought since it has spread to other regions but not with significant impact as the above.</t>
  </si>
  <si>
    <t>ETH005Landmass affected</t>
  </si>
  <si>
    <t>HDX 2023;OCHA 26/02/2024</t>
  </si>
  <si>
    <t>https://data.humdata.org/dataset/cod-ps-eth/resource/f82b20f1-8a76-46e9-ba9a-29e531f7af3c ; https://www.unocha.org/attachments/315207fa-1297-493b-bec1-20016aebed01/2024_Ethiopia_Humanitarian_Needs_Overview_Feb_2024.pdf</t>
  </si>
  <si>
    <t>The total number of people exposed includes all the people living in the drought affected regions: Tigray (5,738,996) | Afar (2,033,002) | Amhara (22,876,991) | Oromia (39,987,194) | Somali (6,637,799) | SNNP (13,763,888) | South West Ethiopia (3,587,210). We took the whole population of these regions as exposed since we do not have specific population admin1 levels of people exposed to drought and the drought has had significant impact on these regions. The relibility is medium since these population is as of 2023 from HDX and the last census in the country was in 2007</t>
  </si>
  <si>
    <t>ETH005People exposed</t>
  </si>
  <si>
    <t>HDX 2023 ;  OCHA 26/02/2024</t>
  </si>
  <si>
    <t>The total number of people exposed is also considered affected due to the overall impact of drought and El Nino. The ongoing drought also started to affect regions as Tigray which had not been included before. Tigray (5,738,996) | Afar (2,033,002) | Amhara (22,876,991) | Oromia (39,987,194) | Somali (6,637,799) | SNNP (13,763,888) | South West Ethiopia (3,587,210). We took the whole population of these regions as affected since we do not have specific population admin1 levels of people affected by drought and the drought has had significant impact on these regions. The relibility is medium since these population is as of 2023 from HDX and the last census in the country was in 2007</t>
  </si>
  <si>
    <t>ETH005People affected</t>
  </si>
  <si>
    <t>UNHCR 15/03/2025</t>
  </si>
  <si>
    <t>https://data.unhcr.org/en/documents/download/115149</t>
  </si>
  <si>
    <t>This figure represents the number of pepole internally displaced from drought. The figure is from DTM Ethiopia - National displacement report 20 which was 0.2 million and might have been rounded off. We took IDPs from natural disaster as a whole because the areas affected by drought are usually also affected by flash floods because soil becomes extremely dry and compacted in drought affected regions. This makes it less able to absorb water, causing rainwater to run off quickly instead of soaking into the ground. The reliability of this data is low because the figures might not include everyone displaced as a result of drought because of the dynamics of the situation and the way the areas affected by drought are increasing rapidly. Additionally, the source is from an assessment conducted in August 2024 and figures might have changed.</t>
  </si>
  <si>
    <t>ETH005People displaced</t>
  </si>
  <si>
    <t>We do have have cumulative figures of illness reported directly as a result of drought in the last six months</t>
  </si>
  <si>
    <t>ETH005Illness cases reported</t>
  </si>
  <si>
    <t>ETH005Injuries reported</t>
  </si>
  <si>
    <t xml:space="preserve">There might be fatalities related to drought as a result of starvation because in 2024 we had starvation induced deaths </t>
  </si>
  <si>
    <t>ETH005Fatalities reported</t>
  </si>
  <si>
    <t>ETH005Fatalities in all crises</t>
  </si>
  <si>
    <t>The number of people in need corresponds to the number of people in need living in the drought affected regions as reported by OCHA in the HNO 2024. The reliability of this data is medium because the situation on the ground is highly dynamic, and the data may no longer be accurate due to recent developments for which there is no updated source. This source was chosen because food security is the primary need related to this country.</t>
  </si>
  <si>
    <t>ETH005People in Need</t>
  </si>
  <si>
    <t>HDX 2023</t>
  </si>
  <si>
    <t>https://data.humdata.org/dataset/cod-ps-eth/resource/f82b20f1-8a76-46e9-ba9a-29e531f7af3c</t>
  </si>
  <si>
    <t>According to INFORM SI methodology, the number of people in Level 1 is equal to the people exposed minus the people affected. Since the whole population is affected, there are no people in Level 1. We choosed to the HDX because The platform includes a range of data points, including displacement, food insecurity, healthcare access, and infrastructure damage, giving a holistic view of the crisis impact. The reliability of this data is medium because the situation on the ground is highly dynamic, and the data may no longer be accurate due to recent developments for which there is no updated source.</t>
  </si>
  <si>
    <t>ETH005Minimal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</si>
  <si>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medium because the situation on the ground is highly dynamic, and the data may no longer be accurate due to recent developments for which there is no updated source. This source was chosen because it provides information on the humanitarian conditions of different people.</t>
  </si>
  <si>
    <t>ETH005Stressed humanitarian conditions - Level 2</t>
  </si>
  <si>
    <t>The total number of people in need in level 3 has been extrapolated from the intersectoral severity level per area (admin 2) based on the HNO 2024. People in level 3 correspond to the total number of people in need living in drought affected regions and in areas classified as intersectoral severity levels 1, 2 and 3. Level 3 encompasses the first 3 levels as they are all considered people in need. We changed the methodology from the last severity that's why there is a change in level 4. The reliability of this data is medium because the situation on the ground is highly dynamic, and the data may no longer be accurate due to recent developments for which there is no updated source.  We choosed this source because it provides information on the humanitarian conditions of different people.</t>
  </si>
  <si>
    <t>ETH005Moderate humanitarian conditions - Level 3</t>
  </si>
  <si>
    <t>The total number of people in need in level 4 has been extrapolated from the intersectoral severity level per area (admin 2) based on the HNO 2024. People in level 4 correspond to the total number of people in need living in drought affected regions and in areas classified as intersectoral severity level 4. We changed the methodology from the last severity that's why there is a change in level 4. The reliability of this data is medium because the situation on the ground is highly dynamic, and the data may no longer be accurate due to recent developments for which there is no updated source.  We choosed this source because it provides information on the humanitarian conditions of different people.</t>
  </si>
  <si>
    <t>ETH005Severe humanitarian conditions - Level 4</t>
  </si>
  <si>
    <t>We are using the area severity from the HNO 2024 based on the JIAF 2.0 methodology to estimate the people in need severity breakdown. As no area is classified as 5 in the intersectoral severity, there are no people in level 5. We changed the methodology from the last severity that's why there is a change in level 5.</t>
  </si>
  <si>
    <t>ETH005Extreme humanitarian conditions - Level 5</t>
  </si>
  <si>
    <t>OCHA 26/02/2024</t>
  </si>
  <si>
    <t>ETH005Crisis affected groups</t>
  </si>
  <si>
    <t>ETH004Total population</t>
  </si>
  <si>
    <t>https://www.citypopulation.de/en/ethiopia/cities/</t>
  </si>
  <si>
    <t>The total area of Afar (94,889) | Amhara (155,639) | Tigray (53,000) total 303,528.</t>
  </si>
  <si>
    <t>ETH004Landmass affected</t>
  </si>
  <si>
    <t>Number of people living in Tigray: 5,738,996 | Afar: 2,033,002 | Amhara: 22,876,991</t>
  </si>
  <si>
    <t>ETH004People exposed</t>
  </si>
  <si>
    <t xml:space="preserve">All population of Tigray, Afar, and Amhara are affected by Northern Ethiopia crisis. </t>
  </si>
  <si>
    <t>ETH004People affected</t>
  </si>
  <si>
    <t>UNHCR 12/03/2025</t>
  </si>
  <si>
    <t>https://data.unhcr.org/en/documents/download/115072</t>
  </si>
  <si>
    <t xml:space="preserve">Republished in February 2025, according to the latest IOM/DTM National displacement Report 20 done between (July – August 2024) and published in August 2024, 82% of 1,919,993 IDPs were as a result of conflict. IDPs are a result of social tension was 9% of the IDPs. Since mostly social tension leads to conflict we added the 82% and 9% to have those displaced from this crisis as 91% of 1,919,993 giving us 1,747,194. According to ACAPS methodology for this crisis people displaced will include IDPs and IDP returnees which was 2,813,489. An addition of the two gives us 4,560,683. The reliability of this figure is low because the assessments were done more than six months ago and the situation might have evolved in addition to the fact that even some regions that have refugees and affected by drought are also having pockets of conflict displacing people.   </t>
  </si>
  <si>
    <t>ETH004People displaced</t>
  </si>
  <si>
    <t>We do have have cumulative figures of illness reported directly as a result of conflict in northern Ethiopia in the last six months</t>
  </si>
  <si>
    <t>ETH004Illness cases reported</t>
  </si>
  <si>
    <t>Data infofrmation missing</t>
  </si>
  <si>
    <t>ETH004Injuries reported</t>
  </si>
  <si>
    <t xml:space="preserve">Number of fatalities between 24/09/2024 to 24/03/2025 related to all event type that led to fatlity in in Amhara, Tigray and Afar gave a total of 2857 fatalities. </t>
  </si>
  <si>
    <t>ETH004Fatalities reported</t>
  </si>
  <si>
    <t>ETH004Fatalities in all crises</t>
  </si>
  <si>
    <t>This are the people in need as result of conflict in northern Ethiopia. It is separate from complex crisis because the conplex crisis has different drivers like drought, international displacement crisis and other non active crisis in the country like diseases outbreaks. The number of people exposed is taken from OCHA.  An estimated 9.1 million people are in need of food of assistance in the Afar, Amhara and Tigray region, particularly in zones that were affected by the conflict. This source was chosen because it provides information about the people in need in Northern Ethiopia. The reliability of this data is medium because the situation on the ground is highly dynamic, and the data may no longer be accurate due to recent developments for which there is no updated source.</t>
  </si>
  <si>
    <t>ETH004People in Need</t>
  </si>
  <si>
    <t>ETH004Minimal humanitarian conditions - Level 1</t>
  </si>
  <si>
    <t>ETH004Stressed humanitarian conditions - Level 2</t>
  </si>
  <si>
    <t>The total number of people in need in level 3 has been extrapolated from the intersectoral severity level per area (admin 2) based on the HNO 2024. People in level 3 correspond to the total number of people in need living in areas classified as intersectoral severity level 1, 2 and 3. Level 3 in the Severity Index includes all three levels since the HNO considers them all people in need. We changed the methodology from the last severity that's why there is a change in level 3. The reliability of this data is medium because the situation on the ground is highly dynamic, and the data may no longer be accurate due to recent developments for which there is no updated source.  We choosed this source because it provides information on the humanitarian conditions of different people.</t>
  </si>
  <si>
    <t>ETH004Moderate humanitarian conditions - Level 3</t>
  </si>
  <si>
    <t>The total number of people in need in level 4 has been extrapolated from the intersectoral severity level per area (admin 2) based on the HNO 2024. People in level 4 correspond to the total number of people in need living in areas classified as intersectoral severity level 4. We changed the methodology from the last severity that's why there is a change in level 4. The reliability of this data is medium because the situation on the ground is highly dynamic, and the data may no longer be accurate due to recent developments for which there is no updated source.  We choosed this source because it provides information on the humanitarian conditions of different people.</t>
  </si>
  <si>
    <t>ETH004Severe humanitarian conditions - Level 4</t>
  </si>
  <si>
    <t>ETH004Extreme humanitarian conditions - Level 5</t>
  </si>
  <si>
    <t>IDPs, Refugees, Returnees, Host</t>
  </si>
  <si>
    <t>ETH004Crisis affected groups</t>
  </si>
  <si>
    <t>BRA001Buildings destroyed</t>
  </si>
  <si>
    <t>BRA001Buildings in affected area</t>
  </si>
  <si>
    <t>BRA001Economic Losses</t>
  </si>
  <si>
    <t>World Population 07/04/2025</t>
  </si>
  <si>
    <t>https://worldpopulationreview.com/countries/algeria-population</t>
  </si>
  <si>
    <t>The total population of Algeria in 2025, including migrants, refugees, and asylum seekers.</t>
  </si>
  <si>
    <t>DZA002Total population</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</si>
  <si>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</si>
  <si>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</si>
  <si>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 xml:space="preserve">The whole population is exposed to the mixed migration crisis. Most of the migrants arriving in Algeria are looking for work and have settled in different areas of the country, while a minority are in transit on their way to Europe. The specific locations are unclear so ACAPS considers the whole country as exposed to the Mixed migration crisis. </t>
  </si>
  <si>
    <t>DZA002People exposed</t>
  </si>
  <si>
    <t>UNHCR accessed 07/04/2025; Migrants Refugees accessed 07/04/2025</t>
  </si>
  <si>
    <t>https://reporting.unhcr.org/operational/operations/algeria ; https://migrants-refugees.va/country-profile/algeria/#:~:text=In%20mid%2D2020%20there%20were,and%20100.6%20thousand%20in%202019</t>
  </si>
  <si>
    <t>The figure represents the number of refugees and asylum seekers in urban areas (12,000) as of April 2025, the majority of the them are from Syria. There is lack of information regarding the number of migrants in Algeria. In mid-2020 there were 250,400 international migrants in Algeria. The figure will be added to the total, as it is the most updated one, and the relaiability is set to low.</t>
  </si>
  <si>
    <t>DZA002People affected</t>
  </si>
  <si>
    <t>DZA002People displaced</t>
  </si>
  <si>
    <t>IOM accessed 07/04/2025</t>
  </si>
  <si>
    <t>https://missingmigrants.iom.int/region/mediterranean?region_incident=All&amp;route=All&amp;year%5B%5D=13651&amp;month=All&amp;incident_date%5Bmin%5D=04%2F01%2F2024&amp;incident_date%5Bmax%5D=09%2F30%2F2024</t>
  </si>
  <si>
    <t>Dead or missing migrants in the Central (693) and Western Mediterranean (249) routes between 1 Oct 2024 and  31 March 2025</t>
  </si>
  <si>
    <t>DZA002Fatalities reported</t>
  </si>
  <si>
    <t>ACLED accessed 07/04/2025; IOM accessed 07/04/2025</t>
  </si>
  <si>
    <t>https://acleddata.com/data-export-tool/ ; https://missingmigrants.iom.int/region/mediterranean?region_incident=All&amp;route=3891&amp;year%5B%5D=11681&amp;month=All&amp;incident_date%5Bmin%5D=&amp;incident_date%5Bmax%5D=</t>
  </si>
  <si>
    <t>Fatalities in all crises between 1 Oct 2024 to 31 March 2025 = Dead or missing migrants in the Central and Western Mediterranean routes + fatalities across Algeria</t>
  </si>
  <si>
    <t>DZA002Fatalities in all crises</t>
  </si>
  <si>
    <t>DZA002People in Need</t>
  </si>
  <si>
    <t>World Population 07/04/2025 ; UNHCR accessed 07/04/2025; Migrants Refugees accessed 07/04/2025</t>
  </si>
  <si>
    <t>https://worldpopulationreview.com/countries/algeria-population ; https://reporting.unhcr.org/operational/operations/algeria ; https://migrants-refugees.va/country-profile/algeria/#:~:text=In%20mid%2D2020%20there%20were,and%20100.6%20thousand%20in%202019</t>
  </si>
  <si>
    <t>According to the INFORM severity index methodology Level 1 = People exposed - People affected. The people exosed are the total population, and the people affected are the migrants, refugees, and asylum seekers in Algeria.</t>
  </si>
  <si>
    <t>DZA002Minimal humanitarian conditions - Level 1</t>
  </si>
  <si>
    <t>According to the INFORM severity index methodology Level 2 = People affected - People in need. Both are the number of the migrants, refugees, and asylum seekers.</t>
  </si>
  <si>
    <t>DZA002Stressed humanitarian conditions - Level 2</t>
  </si>
  <si>
    <t xml:space="preserve">All PiN are considered in Moderate humanitarian conditions Level 3 </t>
  </si>
  <si>
    <t>DZA002Moderate humanitarian conditions - Level 3</t>
  </si>
  <si>
    <t>There are no assessments available for the breakdown of the severity of need of the PiN. All the PiN are considered to be facing moderate humanitarian condition or in Level 3</t>
  </si>
  <si>
    <t>DZA002Severe humanitarian conditions - Level 4</t>
  </si>
  <si>
    <t>DZA002Extreme humanitarian conditions - Level 5</t>
  </si>
  <si>
    <t>DZA002Crisis affected groups</t>
  </si>
  <si>
    <t>DZA003Total population</t>
  </si>
  <si>
    <t>City Population 12/2022</t>
  </si>
  <si>
    <t>http://www.citypopulation.de/en/algeria/cities/</t>
  </si>
  <si>
    <t>The landmass of Tindouf, where the Sahrawi refugees are located.</t>
  </si>
  <si>
    <t>DZA003Landmass affected</t>
  </si>
  <si>
    <t>City Population 07/04/2025; UNHCR 03/2018; UNHCR accessed 07/04/2025</t>
  </si>
  <si>
    <t>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</si>
  <si>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exposed to this crisis are the total population of Tindouf, which was last updated in 2008 (49,149), in addition to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</si>
  <si>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exposed</t>
  </si>
  <si>
    <t>UNHCR 03/2018 ; UNHCR accessed 07/04/2025</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</si>
  <si>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</si>
  <si>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affected is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</si>
  <si>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affected</t>
  </si>
  <si>
    <t>UNHCR accessed 07/04/2025</t>
  </si>
  <si>
    <t>https://reporting.unhcr.org/libraries/pdf.js/web/viewer.html?file=https%3A%2F%2Freporting.unhcr.org%2Fsites%2Fdefault%2Ffiles%2F2024-03%2FUNHCR%2520Algeria%2520Country%2520Factsheet%2520-%2520January%25202024.pdf</t>
  </si>
  <si>
    <t>People displaced is the number of Sahrawi refugees that was last updated by UNHCR in 2018 (173,600). The reliability is set to Low due to the outdated figures.</t>
  </si>
  <si>
    <t>DZA003People displaced</t>
  </si>
  <si>
    <t>ACLED accessed 07/04/2025</t>
  </si>
  <si>
    <t>Fatalities in Tindouf between 1 Oct 2024 to 31 March 2025</t>
  </si>
  <si>
    <t>DZA003Fatalities reported</t>
  </si>
  <si>
    <t>DZA003Fatalities in all crises</t>
  </si>
  <si>
    <t>UNHCR 01/11/2023</t>
  </si>
  <si>
    <t>https://algeria.un.org/sites/default/files/2024-01/SRRP%20-%20English.pdf</t>
  </si>
  <si>
    <t>According to UNHCR, about 90,000 refugees are the most vulnerable among Sahrawi refugees in Tindouf camp, but the PiN is estimated to be far higher than this figure. Thus, the whole population of the Sahrawi refugees is considered to be in need. The reliability is set to low as the figure was last updated in April 2023, and there are no recent UNHCR Fact sheets published for the Sahrawi refugee crisis.</t>
  </si>
  <si>
    <t>DZA003People in Need</t>
  </si>
  <si>
    <t>According to the INFORM severity index methodology Level 1 = People exposed - People affected. The people exposed is the total population of Tinduf, and the people affected is the number of the Sahrawi refugees in Algeria.</t>
  </si>
  <si>
    <t>DZA003Minimal humanitarian conditions - Level 1</t>
  </si>
  <si>
    <t>UNHCR 03/2018 ; UNHCR accessed 07/04/2025 ; UNHCR 01/11/2023</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</si>
  <si>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 ; https://algeria.un.org/sites/default/files/2024-01/SRRP%20-%20English.pdf</t>
  </si>
  <si>
    <t>According to the INFORM severity index methodology Level 2 = People affected - People in need. Both are the number of the Sahrawi refugees in Tinduf camps.</t>
  </si>
  <si>
    <t>DZA003Stressed humanitarian conditions - Level 2</t>
  </si>
  <si>
    <t>DZA003Moderate humanitarian conditions - Level 3</t>
  </si>
  <si>
    <t>DZA003Severe humanitarian conditions - Level 4</t>
  </si>
  <si>
    <t>DZA003Extreme humanitarian conditions - Level 5</t>
  </si>
  <si>
    <t>Host community, refugees</t>
  </si>
  <si>
    <t>DZA003Crisis affected groups</t>
  </si>
  <si>
    <t>https://worldpopulationreview.com/countries/algeria</t>
  </si>
  <si>
    <t>DZA004Total population</t>
  </si>
  <si>
    <t>The whole country is covered under the multiple crisis</t>
  </si>
  <si>
    <t>DZA004Landmass affected</t>
  </si>
  <si>
    <t xml:space="preserve">The total population of Algeria in 2025, including migrants, refugees, and asylum seekers are exposed to the multiple crisis. </t>
  </si>
  <si>
    <t>DZA004People exposed</t>
  </si>
  <si>
    <t>UNHCR accessed 07/04/2025; Migrants Refugees accessed 07/04/2025 ; UNHCR 03/2018 ; UNHCR accessed 07/04/2025</t>
  </si>
  <si>
    <t>https://reporting.unhcr.org/operational/operations/algeria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</si>
  <si>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According to the INFORM severity index methodology for the multiple crisis, the people affected here is the sum of the people affected under the Mixed Migration crisis and the Sahrawi refugee crisis</t>
  </si>
  <si>
    <t>DZA004People affected</t>
  </si>
  <si>
    <t>UNHCR accessed 07/04/2025; Migrants Refugees accessed 07/04/2025 ; UNHCR accessed 07/04/2025</t>
  </si>
  <si>
    <t>https://reporting.unhcr.org/operational/operations/algeria ; https://migrants-refugees.va/country-profile/algeria/#:~:text=In%20mid%2D2020%20there%20were,and%20100.6%20thousand%20in%202019 ; https://reporting.unhcr.org/libraries/pdf.js/web/viewer.html?file=https%3A%2F%2Freporting.unhcr.org%2Fsites%2Fdefault%2Ffiles%2F2024-03%2FUNHCR%2520Algeria%2520Country%2520Factsheet%2520-%2520January%25202024.pdf</t>
  </si>
  <si>
    <t>The people displaced figure under the Multiple crises in Algeria includes: the number of the Sahrawi refugees that was last updated by UNHCR in 2018 (173,600), in addition to the number of refugees and asylum seekers in urban areas (12,000) as of April 2025 and the number of international migrants that are estimated to be in Algeria (250,400 migrants). The reliability is set to Low due to the outdated figures.</t>
  </si>
  <si>
    <t>DZA004People displaced</t>
  </si>
  <si>
    <t>DZA004Fatalities reported</t>
  </si>
  <si>
    <t>DZA004Fatalities in all crises</t>
  </si>
  <si>
    <t>UNHCR accessed 07/04/2025; Migrants Refugees accessed 07/04/2025 ; UNHCR 01/11/2023</t>
  </si>
  <si>
    <t>https://reporting.unhcr.org/operational/operations/algeria ; https://migrants-refugees.va/country-profile/algeria/#:~:text=In%20mid%2D2020%20there%20were,and%20100.6%20thousand%20in%202019 ; https://algeria.un.org/sites/default/files/2024-01/SRRP%20-%20English.pdf</t>
  </si>
  <si>
    <t>According to the INFORM severity index methodology for the multiple crisis, the PiN figure here is the sum of the PiN under the Mixed Migration crisis and the Sahrawi refugee crisis</t>
  </si>
  <si>
    <t>DZA004People in Need</t>
  </si>
  <si>
    <t>World Population 07/04/2025 ; UNHCR accessed 07/04/2025; Migrants Refugees accessed 07/04/2025 ; UNHCR 03/2018 ; UNHCR accessed 07/04/2025</t>
  </si>
  <si>
    <t>https://worldpopulationreview.com/countries/algeria ; https://reporting.unhcr.org/operational/operations/algeria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</si>
  <si>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 xml:space="preserve">According to the INFORM severity index methodology , Level 1 = the people exposed - the people affected. The people exposed are the total population of Algeria, while the people affected are the Sharawi refugees in Tinduf, migrants, refugees, and asylum seekers residing in Algeria. </t>
  </si>
  <si>
    <t>DZA004Minimal humanitarian conditions - Level 1</t>
  </si>
  <si>
    <t xml:space="preserve">According to the INFORM severity index methodology, Level 2 = the people affected - the people in need. Both are the the Sharawi refugees in Tinduf, migrants, refugees, and asylum seekers residing in Algeria. </t>
  </si>
  <si>
    <t>DZA004Stressed humanitarian conditions - Level 2</t>
  </si>
  <si>
    <t>According to the INFORM severity index methodology for the multiple crisis, the people in Level 3 here are the sum of the people in Level 3 under the Mixed Migration crisis and the Sahrawi refugee crisis</t>
  </si>
  <si>
    <t>DZA004Moderate humanitarian conditions - Level 3</t>
  </si>
  <si>
    <t>According to the INFORM severity index methodology for the multiple crisis, the people in Level 4 here are the sum of the people in Level 4 under the Mixed Migration crisis and the Sahrawi refugee crisis</t>
  </si>
  <si>
    <t>DZA004Severe humanitarian conditions - Level 4</t>
  </si>
  <si>
    <t>According to the INFORM severity index methodology for the multiple crisis, the people in Level 5 here are the sum of the people in Level 5 under the Mixed Migration crisis and the Sahrawi refugee crisis</t>
  </si>
  <si>
    <t>DZA004Extreme humanitarian conditions - Level 5</t>
  </si>
  <si>
    <t>Host community, refugees, asylum-seekers, migrants</t>
  </si>
  <si>
    <t>DZA004Crisis affected groups</t>
  </si>
  <si>
    <t>World Population accessed 06/01/2025</t>
  </si>
  <si>
    <t>https://worldpopulationreview.com/countries/egypt-population</t>
  </si>
  <si>
    <t>The total population of Egypty in 2024, including refugees, migrants, and asylum seekers. The source is chosen instead of the World Bank as it provides more up-to-date figures and considers population growth, internal displacement, and migration into and out of the country.</t>
  </si>
  <si>
    <t>EGY004Total population</t>
  </si>
  <si>
    <t>City Population accessed 07/04/2025</t>
  </si>
  <si>
    <t>https://www.citypopulation.de/en/egypt/cities/</t>
  </si>
  <si>
    <t>The landmass affected covers the top three governorates hosting refugees and asylum seekers in Egypt which are Cairo, Giza, and Alexandria.</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</si>
  <si>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</si>
  <si>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medium because it is updated only until 2023. The refugees reside across the country and contribute to adding a strain on resources such as housing, healthcare, education, and employment opportunities for everyone.</t>
  </si>
  <si>
    <t>EGY004People exposed</t>
  </si>
  <si>
    <t>https://data.unhcr.org/en/country/egy</t>
  </si>
  <si>
    <t>The number of people affected corresponds to the total number of refugees, asylum seekers living in Egypt (941,625). The figure is taken from UNHCR. It is valid as of 31 March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</si>
  <si>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</si>
  <si>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</si>
  <si>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EGY004People displaced</t>
  </si>
  <si>
    <t>ACLED accessd 07/04/2025</t>
  </si>
  <si>
    <t xml:space="preserve">The number of fatalities across Egypt between 1 October 2024 and 31 March 2025, related to refugees and asylum seekers. </t>
  </si>
  <si>
    <t>EGY004Fatalities reported</t>
  </si>
  <si>
    <t>EGY004Fatalities in all crises</t>
  </si>
  <si>
    <t>The number of people in need includes the number of refugees and asylum seekers in Egypt.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</si>
  <si>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</si>
  <si>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City Population accessed 07/04/2025 ; UNHCR accessed 07/04/2025</t>
  </si>
  <si>
    <t>https://www.citypopulation.de/en/egypt/cities/ ; https://data.unhcr.org/en/country/egy</t>
  </si>
  <si>
    <t>According to INFORM SI methodology, the number of people in Level 1 is equal to the people exposed minus the people affected. People in Level 1 are able to meet their basic needs without employing irreversible coping strategies.</t>
  </si>
  <si>
    <t>EGY004Minimal humanitarian conditions - Level 1</t>
  </si>
  <si>
    <t>According to INFORM SI methodology, the number of people in Level 2 is equal to the people affected minus the people in need. Since all the people affected are also in need, there are no people in Level 2.</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</si>
  <si>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</si>
  <si>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</si>
  <si>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EGY004Moderate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</si>
  <si>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</si>
  <si>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EGY004Severe humanitarian conditions - Level 4</t>
  </si>
  <si>
    <t>EGY004Extreme humanitarian conditions - Level 5</t>
  </si>
  <si>
    <t>In this crisis, 2 out of 5 population groups are affected: host population, refugees, and asylum seekers.</t>
  </si>
  <si>
    <t>EGY004Crisis affected groups</t>
  </si>
  <si>
    <t>World Population accessed 07/04/2025</t>
  </si>
  <si>
    <t>https://www.worldometers.info/world-population/libya-population/</t>
  </si>
  <si>
    <t>The total population of Libya in 2025. The source is chosen instead of the World Bank as it provides more up-to-date figures and considers population growth, internal displacement, and cross-border displacement.</t>
  </si>
  <si>
    <t>LBY005Total population</t>
  </si>
  <si>
    <t>The figure represent the total landmass of Libya. It is unclear what areas host the most number of migrants, as they continue to be on the move, thus the whole population is exposed to the mixed migration crisis and the Sudanese refugees crisis.</t>
  </si>
  <si>
    <t>LBY005Landmass affected</t>
  </si>
  <si>
    <t>The number of people exposed corresponds to the total population of Libya.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high because it is up to date.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In January 2025, more than 70% of the registered refugees and asylum seekers in Libya were from Sudan.</t>
  </si>
  <si>
    <t>LBY005People exposed</t>
  </si>
  <si>
    <t>UNHCR accessed 07/04/2025 ; IOM 25/02/2025 ; UNHCR 04/02/2025</t>
  </si>
  <si>
    <t>https://data.unhcr.org/en/country/lby ; https://dtm.iom.int/reports/libya-migrant-report-55-november-december-2024?close=true ; https://reliefweb.int/report/sudan/sudan-emergency-regional-refugee-response-plan-january-december-2025</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</si>
  <si>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In January 2025, more than 70% of the registered refugees and asylum seekers in Libya were from Sudan.</t>
  </si>
  <si>
    <t>LBY005People affected</t>
  </si>
  <si>
    <t>The number of people displaced is the sum of all people displaced for each individual crisis for Libya</t>
  </si>
  <si>
    <t>LBY005People displaced</t>
  </si>
  <si>
    <t>IOM accessed 07/04/2025 ; ACLED accessed 07/04/2025</t>
  </si>
  <si>
    <t>https://missingmigrants.iom.int/region/mediterranean?region_incident=All&amp;route=3861&amp;year%5B%5D=13651&amp;month=All&amp;incident_date%5Bmin%5D=05%2F01%2F2024&amp;incident_date%5Bmax%5D=10%2F31%2F2024 ; https://acleddata.com/data-export-tool/</t>
  </si>
  <si>
    <t>The figure corresponds to the number of the dead and missing migrants on the Central Mediterranean migration route and the fatalities related to the Sudanese refugees between 1 October 2024 and 31 March 2025.</t>
  </si>
  <si>
    <t>LBY005Fatalities reported</t>
  </si>
  <si>
    <t>LBY005Fatalities in all crises</t>
  </si>
  <si>
    <t>The number of people in need is the sum of all people in need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In January 2025, more than 70% of the registered refugees and asylum seekers in Libya were from Sudan.</t>
  </si>
  <si>
    <t>LBY005People in Need</t>
  </si>
  <si>
    <t>World Population accessed 07/04/2025 ; UNHCR accessed 07/04/2025 ; IOM 25/02/2025 ; IOM 08/03/2024 ; OCHA HDX accessed 07/04/2025 ; UNHCR 04/02/2025</t>
  </si>
  <si>
    <t>https://www.worldometers.info/world-population/libya-population/ ; https://data.unhcr.org/en/country/lby ; https://dtm.iom.int/reports/libya-migrant-report-55-november-december-2024?close=true ; https://dtm.iom.int/reports/libya-profile-sudanese-migrants-libya-march-2024 ; https://data.humdata.org/dataset/libya-total-population-by-mantika? ; https://reliefweb.int/report/sudan/sudan-emergency-regional-refugee-response-plan-january-december-2025</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</si>
  <si>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</si>
  <si>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</si>
  <si>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</si>
  <si>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</si>
  <si>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07/04/2025 ; IOM 25/02/2025 ; UNHCR 04/02/2025 ; UNHCR accessed 07/04/2025</t>
  </si>
  <si>
    <t>https://data.unhcr.org/en/country/lby ; https://dtm.iom.int/reports/libya-migrant-report-55-november-december-2024?close=true ; https://reliefweb.int/report/sudan/sudan-emergency-regional-refugee-response-plan-january-december-2025 ; https://data.unhcr.org/en/country/lby</t>
  </si>
  <si>
    <t>The number of people in Level 3 corresponds to the sum of people in Level 3 for each individual crisis for Libya.</t>
  </si>
  <si>
    <t>LBY005Moderate humanitarian conditions - Level 3</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</si>
  <si>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</si>
  <si>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</si>
  <si>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</si>
  <si>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</si>
  <si>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 Population accessed 07/04/2025 ; UNHCR accessed 07/04/2025 ; IOM 25/02/2025 ; UNHCR 04/02/2025</t>
  </si>
  <si>
    <t>https://www.worldometers.info/world-population/libya-population/ ; https://data.unhcr.org/en/country/lby ; https://dtm.iom.int/reports/libya-migrant-report-55-november-december-2024?close=true ; https://reliefweb.int/report/sudan/sudan-emergency-regional-refugee-response-plan-january-december-2025</t>
  </si>
  <si>
    <t xml:space="preserve">In this crisis, 2 out of 5 population groups are affected: host population, non-host, refugees, asylum seekers, and migrants. </t>
  </si>
  <si>
    <t>LBY005Crisis affected groups</t>
  </si>
  <si>
    <t>LBY002Total population</t>
  </si>
  <si>
    <t>World Bank accessed 07/04/2025</t>
  </si>
  <si>
    <t xml:space="preserve">It is unclear what areas host the most number of migrants, as they continue to be on the move, thus the total landmass of Libya is considered for this crisis. </t>
  </si>
  <si>
    <t>LBY002Landmass affected</t>
  </si>
  <si>
    <t xml:space="preserve">The number of people exposed corresponds to the total population of Libya.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high because it is up to date.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</si>
  <si>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</si>
  <si>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07/04/2025 ; IOM 25/02/2025</t>
  </si>
  <si>
    <t>https://data.unhcr.org/en/country/lby ; https://dtm.iom.int/reports/libya-migrant-report-55-november-december-2024?close=true</t>
  </si>
  <si>
    <t xml:space="preserve">The number of people affected corresponds to the number of registered refugees and asylum-seekers in Libya as of 1 April 2025 (88,283) and the number of migrants in Libya during the period November-December 2024 (824,131),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</si>
  <si>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</si>
  <si>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</si>
  <si>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LBY002People displaced</t>
  </si>
  <si>
    <t>https://missingmigrants.iom.int/region/mediterranean?region_incident=All&amp;route=3861&amp;year%5B%5D=13651&amp;month=All&amp;incident_date%5Bmin%5D=05%2F01%2F2024&amp;incident_date%5Bmax%5D=10%2F31%2F2024</t>
  </si>
  <si>
    <t>The dead and missing migrants between 1 October 2024 and 31 March 2025 on the Central Mediterranean migration route.</t>
  </si>
  <si>
    <t>LBY002Fatalities reported</t>
  </si>
  <si>
    <t>LBY002Fatalities in all crises</t>
  </si>
  <si>
    <t xml:space="preserve">The number of people in need includes the number of registered refugees and asylum-seekers in Libya as of 1 April 2025 (88,283) and the number of migrants in Libya during the period November-December 2024 (824,131),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Libya is a transit country for migrants and asylum seekers. The lack of legal status and, for many, recognition of their refugee status expose them to severe protection violations, especially in official and unofficial detention centres. </t>
  </si>
  <si>
    <t>LBY002People in Need</t>
  </si>
  <si>
    <t>World Population accessed 07/04/2025 ; UNHCR accessed 07/04/2025 ; IOM 25/02/2025</t>
  </si>
  <si>
    <t>https://www.worldometers.info/world-population/libya-population/ ; https://data.unhcr.org/en/country/lby ; https://dtm.iom.int/reports/libya-migrant-report-55-november-december-2024?close=true</t>
  </si>
  <si>
    <t>LBY002Minimal humanitarian conditions - Level 1</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</si>
  <si>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</si>
  <si>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tothe number of registered refugees and asylum-seekers in Libya as of 1 April 2025 (88,283) and the number of migrants in Libya during the period November-December 2024 (824,131),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</si>
  <si>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</si>
  <si>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</si>
  <si>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LBY002Severe humanitarian conditions - Level 4</t>
  </si>
  <si>
    <t>LBY002Extreme humanitarian conditions - Level 5</t>
  </si>
  <si>
    <t xml:space="preserve">In this crisis, 2 out of 5 population groups are affected: host population, non-host,  refugees, asylum seekers, and migrants. </t>
  </si>
  <si>
    <t>LBY002Crisis affected groups</t>
  </si>
  <si>
    <t>LBY004Total population</t>
  </si>
  <si>
    <t>OCHA HDX accessed 07/04/2025</t>
  </si>
  <si>
    <t>https://data.humdata.org/dataset/cod-ab-lby?</t>
  </si>
  <si>
    <t>The figure represents the total landmass of Tripoli, Ejdabia, Benghazi, and Alkufra districts where most Sudanese asylum seekers, refugees, and migrants are received and hosted.</t>
  </si>
  <si>
    <t>LBY004Landmass affected</t>
  </si>
  <si>
    <t>IOM 08/03/2024 ; OCHA HDX accessed 07/04/2025</t>
  </si>
  <si>
    <t>https://dtm.iom.int/reports/libya-profile-sudanese-migrants-libya-march-2024 ; https://data.humdata.org/dataset/libya-total-population-by-mantika?</t>
  </si>
  <si>
    <t>The number of people exposed corresponds to the total population of the top four districts hosting Sudanese refugees, asylum seekers, and migrants which are Tripoli, Ejdabia, Benghazi, and Alkufra. The figure are taken from OCHA. It is valid as of 2021. This source was chosen because it provides the population figures for each district. The reliability of this data is medium because it has only been updated up to 2021, according to the latest available census. Since the conflict broke out in Sudan in April 2023, there has been an increase in the number of arrivals from Sudan. In January 2025, more than 70% of the registered refugees and asylum seekers in Libya were from Sudan.</t>
  </si>
  <si>
    <t>LBY004People exposed</t>
  </si>
  <si>
    <t>UNHCR 04/02/2025</t>
  </si>
  <si>
    <t>https://reliefweb.int/report/sudan/sudan-emergency-regional-refugee-response-plan-january-december-2025</t>
  </si>
  <si>
    <t>The number of people affected corresponds to the number of registered Sudanese refugees with UNHCR, the number of the yet unregistered refugees, asylum seekers, or migrants of Sudanese nationality in Libya, and third nationals who crossed from Sudan to Libya, in addition to the number of the affected host community due to the influx of Sudanese.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and the host community affected by the crisis. The reliability of this data is high as it is up to date and based on direct counts rather than estimates or projections, providing high accuracy. Since the conflict broke out in Sudan in April 2023, there has been an increase in the number of arrivals from Sudan. In January 2025, more than 70% of the registered refugees and asylum seekers in Libya were from Sudan.</t>
  </si>
  <si>
    <t>LBY004People affected</t>
  </si>
  <si>
    <t>The number of people displaced by the crisis includes the number of Sudanese and third nationals refugees, asylum seekers, and migrants coming from Sudan.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The reliability of this data is high as it is up to date and based on direct counts rather than estimates or projections, providing high accuracy.</t>
  </si>
  <si>
    <t>LBY004People displaced</t>
  </si>
  <si>
    <t>The figure is the fatalities related to the Sudanese refugees in Libya between 01 Oct 2024 and 31 March 2025. The number indicates the level of insecurity that faces the Sudanese in Libya and worsens their humanitarian condition.</t>
  </si>
  <si>
    <t>LBY004Fatalities reported</t>
  </si>
  <si>
    <t>LBY004Fatalities in all crises</t>
  </si>
  <si>
    <t>The number of people in need includes the number of registered Sudanese refugees with UNHCR, the number of the yet unregistered refugees, asylum seekers, or migrants of Sudanese nationality in Libya, and third nationals who crossed from Sudan to Libya, in addition to the number of the affected host community due to the influx of Sudanese.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and the host community affected by the crisis. The reliability of this data is high as it is up to date and based on direct counts rather than estimates or projections, providing high accuracy. Since the conflict broke out in Sudan in April 2023, there has been an increase in the number of arrivals from Sudan. In January 2025, more than 70% of the registered refugees and asylum seekers in Libya were from Sudan.</t>
  </si>
  <si>
    <t>LBY004People in Need</t>
  </si>
  <si>
    <t>IOM 08/03/2024 ; OCHA HDX accessed 07/04/2025 ; UNHCR 04/02/2025</t>
  </si>
  <si>
    <t>https://dtm.iom.int/reports/libya-profile-sudanese-migrants-libya-march-2024 ; https://data.humdata.org/dataset/libya-total-population-by-mantika? ; https://reliefweb.int/report/sudan/sudan-emergency-regional-refugee-response-plan-january-december-2025</t>
  </si>
  <si>
    <t>LBY004Minimal humanitarian conditions - Level 1</t>
  </si>
  <si>
    <t>LBY004Stressed humanitarian conditions - Level 2</t>
  </si>
  <si>
    <t>UNHCR 04/02/2025 ; UNHCR accessed 07/04/2025</t>
  </si>
  <si>
    <t>https://reliefweb.int/report/sudan/sudan-emergency-regional-refugee-response-plan-january-december-2025 ; https://data.unhcr.org/en/country/lby</t>
  </si>
  <si>
    <t>According to INFORM Severity Index methodology, the sum of people in levels 3, 4 and 5 is equal to the total number of people in need. The number of people in Level 3 corresponds to the number of registered Sudanese refugees and the host community in need of humanitarian assistance due to the crisis. These two groups likely have less severe humanitarian needs compared to the Sudanese unregistered with UNHCR and third nationals, who are considered under Level 4.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and the host community affected by the crisis. The reliability of this data is high as it is up to date and based on direct counts rather than estimates or projections, providing high accuracy.</t>
  </si>
  <si>
    <t>LBY004Moderate humanitarian conditions - Level 3</t>
  </si>
  <si>
    <t>The number of people in Level 4 corresponds to the number of the Sudanese unregistered with UNHCR and third nationals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high as it is up to date and based on direct counts rather than estimates or projections, providing high accuracy.</t>
  </si>
  <si>
    <t>LBY004Severe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</si>
  <si>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</si>
  <si>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LBY004Extreme humanitarian conditions - Level 5</t>
  </si>
  <si>
    <t xml:space="preserve">In this crisis, 3 out of 5 population groups are affected: host population, non-host, refugees, asylum seekers, and migrants. </t>
  </si>
  <si>
    <t>LBY004Crisis affected groups</t>
  </si>
  <si>
    <t>World Population accessed 05/01/2025</t>
  </si>
  <si>
    <t>https://worldpopulationreview.com/countries/morocco-population</t>
  </si>
  <si>
    <t>The total population of Morocco in 2024, including refugees, migrants, and asylum seekers. The source is chosen instead of the World Bank as it provides more up-to-date figures and considers population growth, internal displacement, and migration into and out of the country.</t>
  </si>
  <si>
    <t>MAR002Total population</t>
  </si>
  <si>
    <t>City Population accessed  07/04/2025</t>
  </si>
  <si>
    <t>https://www.citypopulation.de/en/morocco/admin/</t>
  </si>
  <si>
    <t>The landmass affected covers the top three cities hosting the largest numbers of refugees and asylum seekers, which are Rabat, Casablanca, and Oujda.</t>
  </si>
  <si>
    <t>MAR002Landmass affected</t>
  </si>
  <si>
    <t>World Population accessed  07/04/2025</t>
  </si>
  <si>
    <t>https://worldpopulationreview.com/cities/morocco</t>
  </si>
  <si>
    <t>The number of people exposed corresponds to the total population of the top three cities hosting the largest number of refugees and asylum seekers, which are Rabat, Casablanca, and Oujda. This figure is taken from World Population. This source was chosen because it provides regular updates to population figures and it is the most reliable one. The reliability of this data is medium because it is based on estimations.</t>
  </si>
  <si>
    <t>MAR002People exposed</t>
  </si>
  <si>
    <t>UNHCR accessed  07/04/2025</t>
  </si>
  <si>
    <t>https://reporting.unhcr.org/operational/operations/morocco</t>
  </si>
  <si>
    <t xml:space="preserve">The number of people affected corresponds to the number of refugees (11000 ) and asylum seekers (15500) living in Morocco. The figure is taken from UNHCR data from 2025. It is valid as of April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</si>
  <si>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</si>
  <si>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March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</si>
  <si>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MAR002People displaced</t>
  </si>
  <si>
    <t>IOM accessed  07/04/2025</t>
  </si>
  <si>
    <t>https://missingmigrants.iom.int/region/mediterranean?region_incident=All&amp;route=3956&amp;year%5B%5D=13651&amp;month=All&amp;incident_date%5Bmin%5D=05%2F01%2F2024&amp;incident_date%5Bmax%5D=10%2F31%2F2024</t>
  </si>
  <si>
    <t>Fatalities between 1 Oct 2024 to 31 March 2025 on the Western Mediterranean route.</t>
  </si>
  <si>
    <t>MAR002Fatalities reported</t>
  </si>
  <si>
    <t>MAR002Fatalities in all crises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</si>
  <si>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</si>
  <si>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in Need</t>
  </si>
  <si>
    <t>World Population accessed  07/04/2025 ; UNHCR accessed  07/04/2025</t>
  </si>
  <si>
    <t>https://worldpopulationreview.com/cities/morocco ; https://reporting.unhcr.org/operational/operations/morocco</t>
  </si>
  <si>
    <t>MAR002Minimal humanitarian conditions - Level 1</t>
  </si>
  <si>
    <t>MAR002Stressed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</si>
  <si>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 </t>
  </si>
  <si>
    <t>MAR002Moderate humanitarian conditions - Level 3</t>
  </si>
  <si>
    <t>MAR002Severe humanitarian conditions - Level 4</t>
  </si>
  <si>
    <t>MAR002Extreme humanitarian conditions - Level 5</t>
  </si>
  <si>
    <t>World Population accessed 10/11/2024 ; UNHCR accessed 20/11/2024</t>
  </si>
  <si>
    <t>https://worldpopulationreview.com/countries/morocco-population ; https://reporting.unhcr.org/morocco-factsheet-9238</t>
  </si>
  <si>
    <t>In this crisis, 3 out of 5 population groups are affected: host population, refugees, and asylum seekers.</t>
  </si>
  <si>
    <t>MAR002Crisis affected groups</t>
  </si>
  <si>
    <t>https://worldpopulationreview.com/countries/tunisia-population</t>
  </si>
  <si>
    <t>The total population of Tunisia in 2025, including refugees, migrants, and asylum seekers</t>
  </si>
  <si>
    <t>TUN002Total population</t>
  </si>
  <si>
    <t>City Population accessed 06/04/2025</t>
  </si>
  <si>
    <t>https://www.citypopulation.de/en/tunisia/cities/</t>
  </si>
  <si>
    <t>The figure represents the total landmass of the top five governorates hosting refugees, asylum seekers, and migrants, which are Médenine, Tunis, Sfax, Ariana, and Sousse.</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</si>
  <si>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</si>
  <si>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2023. This source was chosen because it provides the latest population figures for each governorate. The reliability of this data is medium because it is updated only until 2023. The refugees, asylum seekers, and migrants contribute to adding a strain on resources such as housing, healthcare, education, and employment opportunities.</t>
  </si>
  <si>
    <t>TUN002People exposed</t>
  </si>
  <si>
    <t>UNHCR accessed 06/04/2025 ; DW 02/07/2024</t>
  </si>
  <si>
    <t>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</si>
  <si>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 xml:space="preserve">The number of people affected corresponds to the total number of refugees, asylum seekers, and migrants living in Tunisia. The figures are taken from UNHCR (for the refugees and asylum seekers (10,683) and DW News Agency (for the migrants (23,000)). They are valid as of 31 March 2025 and July  2024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
  </si>
  <si>
    <t>TUN002People affected</t>
  </si>
  <si>
    <t xml:space="preserve">The number of people displaced by the crisis includes the number of refugees, asylum seekers, and irregular or unregistered migrants in Tunisia. he figures are taken from UNHCR (for the refugees and asylum seekers (10,683) and DW News Agency (for the migrants(23000)).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
  </si>
  <si>
    <t>TUN002People displaced</t>
  </si>
  <si>
    <t>IOM accessed 06/04//2025</t>
  </si>
  <si>
    <t>https://missingmigrants.iom.int/region/mediterranean?region_incident=All&amp;route=3861&amp;month=All&amp;incident_date%5Bmin%5D=2024-10-01&amp;incident_date%5Bmax%5D=2025-03-31</t>
  </si>
  <si>
    <t>The number of dead/missing migrants in the Central Mediterranean route between 1 October 2024 and 31 March 2025.</t>
  </si>
  <si>
    <t>TUN002Fatalities reported</t>
  </si>
  <si>
    <t>TUN002Fatalities in all crises</t>
  </si>
  <si>
    <t>The number of people in need includes the number of refugees, asylum seekers, and irregular or unregistered migrants in Tunisia. The figures are taken from UNHCR (for the refugees and asylum seekers) and DW News Agency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</si>
  <si>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</si>
  <si>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06/04/2025 ; UNHCR accessed 06/04/2025 ; DW 02/07/2024</t>
  </si>
  <si>
    <t>https://www.citypopulation.de/en/tunisia/cities/ ; 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</si>
  <si>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</si>
  <si>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</si>
  <si>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t>
  </si>
  <si>
    <t>TUN002Moderate humanitarian conditions - Level 3</t>
  </si>
  <si>
    <t>TUN002Severe humanitarian conditions - Level 4</t>
  </si>
  <si>
    <t>TUN002Extreme humanitarian conditions - Level 5</t>
  </si>
  <si>
    <t xml:space="preserve">In this crisis, 2 out of 5 population groups are affected: host population, refugees, asylum seekers, and migrants. </t>
  </si>
  <si>
    <t>TUN002Crisis affected groups</t>
  </si>
  <si>
    <t>Worldmeter accessed 07/04/2025</t>
  </si>
  <si>
    <t>https://www.worldometers.info/world-population/mauritania-population/#:~:text=The%20current%20population%20of%20Mauritania,latest%20United%20Nations%20data%201</t>
  </si>
  <si>
    <t>Total population of Mauritania, inculding refugees, migrants, and asylum seekers</t>
  </si>
  <si>
    <t>MRT002Total population</t>
  </si>
  <si>
    <t>City Population acceessed on 07/04/2025 ; UNHCR 17/04/2023</t>
  </si>
  <si>
    <t>https://www.citypopulation.de/en/mauritania/cities/ , https://data.unhcr.org/en/documents/details/100304</t>
  </si>
  <si>
    <t>Total landmass of regions that host Malian refugees: Hodh Chargu, Nouakchott, and Nouadhibou.</t>
  </si>
  <si>
    <t>MRT002Landmass affected</t>
  </si>
  <si>
    <t>City Population accessed on 07/04/2025</t>
  </si>
  <si>
    <t>https://www.citypopulation.de/en/mauritania/cities/; https://data.unhcr.org/en/documents/details/100304</t>
  </si>
  <si>
    <t>People exposed are the total population of regions that host Malian refugees: Hodh Chargu, Nouakchott and Nouadhibou.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</si>
  <si>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</si>
  <si>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07/04/2025 ; UNHCR 11/02/2025</t>
  </si>
  <si>
    <t>https://data.unhcr.org/en/country/mrt ; https://reliefweb.int/report/mauritania/2025-refugee-and-resilience-plan-mauritania-3rp-mauritania</t>
  </si>
  <si>
    <t>People affected is the total number of Malian refugees in Mauritania as of 31 December 2024 and the number of the people affected among the host community in 2025 (218,000).</t>
  </si>
  <si>
    <t>MRT002People affected</t>
  </si>
  <si>
    <t>https://data.unhcr.org/en/country/mrt</t>
  </si>
  <si>
    <t>People displaced is the total number of Malian refugees in Mauritania as of 31 December 2024</t>
  </si>
  <si>
    <t>MRT002People displaced</t>
  </si>
  <si>
    <t>Fatalities between 1 Oct 2024 and 31 March 2025</t>
  </si>
  <si>
    <t>MRT002Fatalities reported</t>
  </si>
  <si>
    <t>MRT002Fatalities in all crises</t>
  </si>
  <si>
    <t>The people in need is the total number of Malian refugees in Mauritania and the number of the host community impacted by the crisis in 2025 (218,000).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</si>
  <si>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in Need</t>
  </si>
  <si>
    <t>City Population accessed on 07/04/2025 ; UNHCR accessed 07/04/2025 ; UNHCR 11/02/2025</t>
  </si>
  <si>
    <t>https://www.citypopulation.de/en/mauritania/cities/; https://data.unhcr.org/en/documents/details/100304 ; https://data.unhcr.org/en/country/mrt ; https://reliefweb.int/report/mauritania/2025-refugee-and-resilience-plan-mauritania-3rp-mauritania</t>
  </si>
  <si>
    <t>According to the INFORM methodology, Level 1= Exposed population - affected population. The people exposed is the total population of regions that host Malian refugees: Hodh Chargu, Nouakchott and Nouadhibou, and the people affected is the total number of Malian refugees in Mauritania.</t>
  </si>
  <si>
    <t>MRT002Minimal humanitarian conditions - Level 1</t>
  </si>
  <si>
    <t>https://www.citypopulation.de/en/mauritania/cities/; https://data.unhcr.org/en/documents/details/102720</t>
  </si>
  <si>
    <t xml:space="preserve">According to the INFORM methodology, Level 2 = People affected - PIN. The people affected and the PiN are considered the same here (the number of Malian refugees in Mauritania. </t>
  </si>
  <si>
    <t>MRT002Stressed humanitarian conditions - Level 2</t>
  </si>
  <si>
    <t>MRT002Moderate humanitarian conditions - Level 3</t>
  </si>
  <si>
    <t>MRT002Severe humanitarian conditions - Level 4</t>
  </si>
  <si>
    <t>MRT002Extreme humanitarian conditions - Level 5</t>
  </si>
  <si>
    <t>UNHCR 17/04/2023</t>
  </si>
  <si>
    <t xml:space="preserve"> https://data.unhcr.org/en/documents/details/100304</t>
  </si>
  <si>
    <t>Host community and refugees</t>
  </si>
  <si>
    <t>MRT002Crisis affected groups</t>
  </si>
  <si>
    <t>MRT003Total population</t>
  </si>
  <si>
    <t>World Bank 2018</t>
  </si>
  <si>
    <t>https://data.worldbank.org/indicator/AG.LND.TOTL.K2?locations=MR</t>
  </si>
  <si>
    <t>Food insecurity affects the whole country</t>
  </si>
  <si>
    <t>MRT003Landmass affected</t>
  </si>
  <si>
    <t>WFP 13/12/2023 ; FAO 31/01/2025</t>
  </si>
  <si>
    <t>https://reliefweb.int/report/mauritania/mauritanie-cadre-harmonise-danalyse-et-didentification-des-zones-risque-et-des-populations-en-insecurite-alimentaire-au-sahel-et-en-afrique-de-louest-ch-cree-le-11112023 ; https://www.fao.org/giews/countrybrief/country.jsp?code=MRT</t>
  </si>
  <si>
    <t xml:space="preserve">According to the INFORM methodology, People exposed = the sum of levels 1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</si>
  <si>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exposed</t>
  </si>
  <si>
    <t xml:space="preserve">There are no specific sources indicating the number of affected people but according to the INFORM methodology, People affected = the sum of levels 2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</si>
  <si>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affected</t>
  </si>
  <si>
    <t xml:space="preserve">There are no people displaced due to the food insecurity crisis in Mauritania. </t>
  </si>
  <si>
    <t>MRT003People displaced</t>
  </si>
  <si>
    <t>MRT003Fatalities reported</t>
  </si>
  <si>
    <t>MRT003Fatalities in all crises</t>
  </si>
  <si>
    <t>The people in need are the total population projected to be facing Crisis food insecuirty levels or worse (Phase 3 or above) between June and August 2024</t>
  </si>
  <si>
    <t>MRT003People in Need</t>
  </si>
  <si>
    <t xml:space="preserve">The figure is the people projected to face minimal food insecurity level (Phase 1) between June - August 2024 </t>
  </si>
  <si>
    <t>MRT003Minimal humanitarian conditions - Level 1</t>
  </si>
  <si>
    <t>The figure is the people projected to face stressed food insecurity level (Phase 2) between June - August 2024</t>
  </si>
  <si>
    <t>MRT003Stressed humanitarian conditions - Level 2</t>
  </si>
  <si>
    <t>The figure is the people projected to face crises food insecurity levels (Phase 3) between June - August 2024</t>
  </si>
  <si>
    <t>MRT003Moderate humanitarian conditions - Level 3</t>
  </si>
  <si>
    <t>The figure is the people projected to face emergency food insecurity level (Phase 4) between June - August 2024</t>
  </si>
  <si>
    <t>MRT003Severe humanitarian conditions - Level 4</t>
  </si>
  <si>
    <t>The figure is the people projected to face catastrophic food insecurity level (Phase 5) between June - August 2024</t>
  </si>
  <si>
    <t>MRT003Extreme humanitarian conditions - Level 5</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</si>
  <si>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</si>
  <si>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</si>
  <si>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</si>
  <si>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</si>
  <si>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OCHA 31/12/2024</t>
  </si>
  <si>
    <t>https://www.unocha.org/publications/report/sudan/sudan-humanitarian-needs-and-response-plan-2025-executive-summary-issued-december-2024</t>
  </si>
  <si>
    <t>The total population of Sudan in 2025, including refugees, migrants, and asylum seekers. The source is chosen instead of the World Bank as it provides more up-to-date figures and considers population growth, internal, and cross-border displacement.</t>
  </si>
  <si>
    <t>SDN001Total population</t>
  </si>
  <si>
    <t>City Population accessed 08/04/2025</t>
  </si>
  <si>
    <t>https://www.citypopulation.de/en/sudan/</t>
  </si>
  <si>
    <t>The figure represent the total landmass of Sudan as the whole country is impacted by the complex crisis.</t>
  </si>
  <si>
    <t>SDN001Landmass affected</t>
  </si>
  <si>
    <t>The number of people exposed corresponds to the total population of Sudan. This figure is taken from OCHA's HNRP. It is valid throughout 2025. This source was chosen because it provides the latest population figures. The reliability of this data is high because it is up to date.</t>
  </si>
  <si>
    <t>SDN001People exposed</t>
  </si>
  <si>
    <t>The number of people affected corresponds to the total population of Sudan. The figure is taken from OCHA's HNRP. It is valid throughout 2025. This source was chosen because it provides up-to-date figure for the population exposed in Sudan. Other sources such as IPC have been considered, however they were not suitable because OCHA's HNRP is more inclusive of the needs resulting from food insecurity, floods, and displacement. The reliability of this indicator is high as it takes into consideration multiple/inter sectorial needs.</t>
  </si>
  <si>
    <t>SDN001People affected</t>
  </si>
  <si>
    <t>UNHCR accessed 08/04/2025 ; UNHCR accessed 08/04/2025</t>
  </si>
  <si>
    <t>https://data.unhcr.org/en/situations/sudansituation ; https://data.unhcr.org/en/country/sdn</t>
  </si>
  <si>
    <t>The number of people displaced by the crisis includes the number of IDPs in Sudan,and the number of people displaced to other countries because of the crisis. The figure is taken from UNHCR . This source was chosen because it provides regular updates to the numbers of IDPs in Sudan and the number of people displaced to other countries because of the crisis, and it is the most reliable one. Other sources such as IOM have been considered, however they were not suitable as the reporting is based on locality level rather than the whole dipslacement figure. The reliability of this data is high as it is triangulated using multiple reliable sources. There is no recent data available on the number of IDP returnees in Sudan. OCHA's Revised Response Plan for 2023 estimated the number of IDP returnees at 1.3 million.</t>
  </si>
  <si>
    <t>SDN001People displaced</t>
  </si>
  <si>
    <t>ACLED accessed 08/04/2025</t>
  </si>
  <si>
    <t>The figure represents the number of fatalities across Sudan between 1 Oct 2024 and 31 March 2025. Its reliability is assessed as low due to significant underreporting of incidents and the exclusion of indirect conflict-related casualities by most sources.</t>
  </si>
  <si>
    <t>SDN001Fatalities reported</t>
  </si>
  <si>
    <t>SDN001Fatalities in all crises</t>
  </si>
  <si>
    <t>OCHA 31/12/2024; OCHA 11/03/2025</t>
  </si>
  <si>
    <t xml:space="preserve">https://www.unocha.org/publications/report/sudan/sudan-humanitarian-needs-and-response-plan-2025-executive-summary-issued-december-2024; https://data.humdata.org/dataset/sdn-jiaf-humanitarian-needs-pin-and-severity </t>
  </si>
  <si>
    <t xml:space="preserve">According to INFORM Severity Index methodology, the sum of people in levels 3, 4 and 5 is equal to the total number of people in need. 
ACAPS computed the severity levels from the area severity from the current 2025 HNRP. The number of people in Level 3, 4, and 5 corresponds to the number of people in need living in admin level 2, which has a severity of L3 (Moderate), L4 (Severe), or L5 (Extreme). These figures are taken from OCHA’s HDX dataset for the HNRP. This approach was chosen because it provides information on the severity levels of the humanitarian conditions in Sudan.
This source was chosen because it is comprehensive of multiple sectors. Other sources such as IPC have been considered, however they were not suitable because OCHA's HNRP is more inclusive of the needs resulting from food insecurity, floods, and displacement.
The reliability of this indicator is set to Medium because even though it takes into consideration multiple/inter sectorial needs, the situation on the ground is highly dynamic, and the data may no longer be accurate due to rapid developments.
The main driver of the crisis has been the conflict between the Sudanese Armed Forces (SAF) and the Rapid Support Forces (RSF), which escalated in April 2023 and has since resulted in thousands of fatalities and injuries. By December 2024, more than 11.8 million people were forcibly displaced since the beginning of the conflict, including around 9.3 million IDPs and returnees and around 2.5 million refugees and asylum seekers outside Sudan, mainly in Chad, Egypt, and South Sudan.
</t>
  </si>
  <si>
    <t>SDN001People in Need</t>
  </si>
  <si>
    <t>According to INFORM SI methodology, the number of people in Level 1 is equal to the people exposed minus the people affected. Since the whole population is affected, there are no people in Level 1.</t>
  </si>
  <si>
    <t>SDN001Minimal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</si>
  <si>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t>
  </si>
  <si>
    <t>SDN001Stressed humanitarian conditions - Level 2</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</si>
  <si>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The reliability of this indicator is set to Medium because even though HNRP takes into consideration multiple/inter sectorial needs assessments to calculate severity levels by area, this approach may not fully capture what is happening at the admin level as all PIN are assumed to be in L3. The severity per area for the total people in need there might be an under/over-estimate. Also given the complexity of the crises, the accuracy of these estimates remains uncertain. </t>
  </si>
  <si>
    <t>SDN001Moderate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</si>
  <si>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The reliability of this indicator is set to Medium because even though HNRP takes into consideration multiple/inter sectorial needs assessments to calculate severity levels by area, this approach may not fully capture what is happening at the admin level as all PIN are assumed to be in L3. The severity per area for the total people in need there might be an under/over-estimate. Also given the complexity of the crises, the accuracy of these estimates remains uncertain. </t>
  </si>
  <si>
    <t>SDN001Severe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</si>
  <si>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Extreme(Level 5) .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The reliability of this indicator is set to Medium because even though HNRP takes into consideration multiple/inter sectorial needs assessments to calculate severity levels by area, this approach may not fully capture what is happening at the admin level as all PIN are assumed to be in L5. The severity per area for the total people in need there might be an under/over-estimate. Also given the complexity of the crises, the accuracy of these estimates remains uncertain. </t>
  </si>
  <si>
    <t>SDN001Extreme humanitarian conditions - Level 5</t>
  </si>
  <si>
    <t>In this crisis, all 5 population groups are affected: IDPs, host population, non-host population, refugees and asylum seekers, and returnees.</t>
  </si>
  <si>
    <t>SDN001Crisis affected groups</t>
  </si>
  <si>
    <t>SDN005Total population</t>
  </si>
  <si>
    <t>Refugees are hosted in all states in Sudan. The total landmass of the country is considered.</t>
  </si>
  <si>
    <t>SDN005Landmass affected</t>
  </si>
  <si>
    <t>SDN005People exposed</t>
  </si>
  <si>
    <t>The number of people affected corresponds to the total population living in the three states that host the largest number of refugees, which are White Nile, Kassala and Gedaref. This figure is taken from City Population. It is valid as of 2018. This source was chosen because it provides population data for Sudan’s states. The reliability of this data is low as the population figure is not up to date as it is based on census data from 2018.</t>
  </si>
  <si>
    <t>SDN005People affected</t>
  </si>
  <si>
    <t>UNHCR accessed 08/04/2025</t>
  </si>
  <si>
    <t>https://data.unhcr.org/en/country/sdn</t>
  </si>
  <si>
    <t xml:space="preserve">The number of people displaced by the crisis includes the number of refugees and asylum seekers. This figure is taken from UNHCR as of 31 December 2024. This source was chosen because it provides regular updates to the number of refugees and asylum seekers, and it is the most reliable one. The reliability of this data is high as it is up to date. </t>
  </si>
  <si>
    <t>SDN005People displaced</t>
  </si>
  <si>
    <t xml:space="preserve">The figure corresponds to the number of fatalities between 1 Oct 2024 to 31 March 2025 related to refugees in Sudan. While not all fatalities are related to the refugee status of people, the figure provides an indication of the security situation in the country and how impacted the refugees are by it. </t>
  </si>
  <si>
    <t>SDN005Fatalities reported</t>
  </si>
  <si>
    <t>SDN005Fatalities in all crises</t>
  </si>
  <si>
    <t>The number of people in need includes the number of refugees and asylum seekers in Sudan. This figure is taken from UNHCR. This source was chosen because it provides regular updates to the number of refugees and asylum seekers, and it is the most reliable one. The reliability of this data is high because it is up to date. Sudan hosts over 8,700,000 refugees and asylum seekers, primarily from South Sudan, Eritrea, and Ethiopia. The ongoing conflict since April 2023 has severely strained the country's ability to provide essential services, leaving refugees exosed to food insecurity, inadequate shelter, and limited access to healthcare, in addition to displacement because of the ongoing conflict.</t>
  </si>
  <si>
    <t>SDN005People in Need</t>
  </si>
  <si>
    <t>OCHA 31/12/2024 ; City Population accessed 08/04/2025</t>
  </si>
  <si>
    <t>https://www.unocha.org/publications/report/sudan/sudan-humanitarian-needs-and-response-plan-2025-executive-summary-issued-december-2024 ; https://www.citypopulation.de/en/sudan/</t>
  </si>
  <si>
    <t>SDN005Minimal humanitarian conditions - Level 1</t>
  </si>
  <si>
    <t>SDN005Stressed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</si>
  <si>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Sudan. These figures are taken from UNHCR. This source was chosen because it is the most reliable and only source reporting the number of refugees and asylum seekers. The reliability of this data is high because it is up to date.</t>
  </si>
  <si>
    <t>SDN005Moderate humanitarian conditions - Level 3</t>
  </si>
  <si>
    <t>SDN005Severe humanitarian conditions - Level 4</t>
  </si>
  <si>
    <t>SDN005Extreme humanitarian conditions - Level 5</t>
  </si>
  <si>
    <t>SDN005Crisis affected groups</t>
  </si>
  <si>
    <t>World Meter accessed 09/04/2025</t>
  </si>
  <si>
    <t>https://www.worldometers.info/world-population/italy-population/#:~:text=Italy%202020%20population%20is%20estimated,532%20people%20per%20mi2</t>
  </si>
  <si>
    <t>The total population of Italy in 2025, including refugees, migrants, and asylum seekers. The source is chosen instead of the World Bank as it provides more up-to-date figures and considers population growth, internal displacement, and migration into and out of the country.</t>
  </si>
  <si>
    <t>ITA002Total population</t>
  </si>
  <si>
    <t>City Population accessed 09/04/2025</t>
  </si>
  <si>
    <t>https://www.citypopulation.de/en/italy/admin/</t>
  </si>
  <si>
    <t xml:space="preserve">The landmass affected covers the top five regions receiving refugees, asylum seekers, and migrants in Italy which are Sicily, Calabria, Tuscany, Liguria, and Sardinia. </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</si>
  <si>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</si>
  <si>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2024. This source was chosen because it provides the latest population figures for each region. The reliability of this data is high because it is up to date. The presence of migrants, refugees, and asylum seekers affects resource allocations, has an economic impact, and requires political consideration and social cohesion process.</t>
  </si>
  <si>
    <t>ITA002People exposed</t>
  </si>
  <si>
    <t>UNHCR accessed 09/04/2025</t>
  </si>
  <si>
    <t xml:space="preserve">https://data2.unhcr.org/en/situations/mediterranean/location/5205
</t>
  </si>
  <si>
    <t>The number of people affected corresponds to the total number of sea arrivals in 2024 (66,617) and in 2025 as of 06 April (10,934). The arrivals in 2024 are considered here among the affected people as they likely still have unmet needs and going through a registration and documentation processes. The figure is taken from UNHCR. It is valid as of 06 April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</si>
  <si>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ITA002People affected</t>
  </si>
  <si>
    <t>The number of people displaced by the crisis includes the number of refugees, asylum seekers, and migrants sea arrivals in 2024 (66,617) and in 2025 as of 06 April (10,934)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</si>
  <si>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ITA002People displaced</t>
  </si>
  <si>
    <t>IOM accessed 09/04/2025</t>
  </si>
  <si>
    <t>https://missingmigrants.iom.int/region/mediterranean?region_incident=All&amp;route=3861&amp;month=All&amp;incident_date%5Bmin%5D=2024-08-01&amp;incident_date%5Bmax%5D=2025-01-31</t>
  </si>
  <si>
    <t>The number of missing migrants in the Central Mediterranean route between 1 Oct 2024  and 31 March 2025</t>
  </si>
  <si>
    <t>ITA002Fatalities reported</t>
  </si>
  <si>
    <t>ITA002Fatalities in all crises</t>
  </si>
  <si>
    <t>The number of people in need includes the number of sea arrivals in 2024 (66,617) and in 2025 as of 06 April (10,934). The arrivals in 2024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high because it is up to date. The presence of migrants, refugees, and asylum seekers affects resource allocations, has an economic impact, and requires political consideration and social cohesion process.</t>
  </si>
  <si>
    <t>ITA002People in Need</t>
  </si>
  <si>
    <t>City Population accessed 09/04/2025 ; UNHCR accessed 09/04/2025</t>
  </si>
  <si>
    <t xml:space="preserve">https://www.citypopulation.de/en/italy/admin/ ; https://data2.unhcr.org/en/situations/mediterranean/location/5205
</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</si>
  <si>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</si>
  <si>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</si>
  <si>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Italy.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</si>
  <si>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ITA002Moderate humanitarian conditions - Level 3</t>
  </si>
  <si>
    <t>ITA002Severe humanitarian conditions - Level 4</t>
  </si>
  <si>
    <t>ITA002Extreme humanitarian conditions - Level 5</t>
  </si>
  <si>
    <t>In this crisis, 2 out of 5 population groups are affected: host population, refugees, asylum seekers, and migrants.</t>
  </si>
  <si>
    <t>ITA002Crisis affected groups</t>
  </si>
  <si>
    <t xml:space="preserve">World Meter accessed  22/01/2025 </t>
  </si>
  <si>
    <t>https://www.worldometers.info/world-population/spain-population/</t>
  </si>
  <si>
    <t>The total population of Spain in 2025, including refugees, migrants, and asylum seekers. The source is chosen instead of the World Bank as it provides more up-to-date figures and considers population growth, internal displacement, and migration into and out of the country.</t>
  </si>
  <si>
    <t>ESP002Total population</t>
  </si>
  <si>
    <t>https://www.citypopulation.de/en/spain/admin/</t>
  </si>
  <si>
    <t>The landmass affected covers the top three autonomous communities receiving refugees, asylum seekers, and migrants in Spain which are Andalusia, Balearic Islands, and Canary Islands.</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</si>
  <si>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</si>
  <si>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2024. This source was chosen because it provides the latest population figures for each region. The reliability of this data is medium because it is only updated until 2024. The presence of migrants, refugees, and asylum seekers affects resource allocations, has an economic impact, and requires political consideration and social cohesion process.</t>
  </si>
  <si>
    <t>ESP002People exposed</t>
  </si>
  <si>
    <t>https://data.unhcr.org/en/situations/europe-sea-arrivals/location/24567</t>
  </si>
  <si>
    <t>The number of people affected corresponds to the total number of sea arrivals via the Western Med. route in 2024 (16,999) and Northwest African maritime route in 2024 (46,843) and the total sea arrivals in the Western Med. route (2571) and Northwest African maritime route (9128) as of 30 March 2025. The arrivals in 2024 are considered here among the affected people as they likely still have unmet needs and going through a registration and documentation processes. The figure is taken from UNHCR. It is valid as of 30 March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</si>
  <si>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ESP002People affected</t>
  </si>
  <si>
    <t>The number of people displaced by the crisis includes the number of refugees, asylum seekers, and migrants (sea arrivals via the Western Med. route in 2024 (16,999) and Northwest African maritime route in 2024 (46,843) and the total sea arrivals in the Western Med. route (2571) and Northwest African maritime route (9128) as of 30 March 2025.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</si>
  <si>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ESP002People displaced</t>
  </si>
  <si>
    <t>IOM accesssed 09/04/2025</t>
  </si>
  <si>
    <t>The number of missing migrants in the Western Mediterranean route between 1 Oct 2024 and 31 March 2025</t>
  </si>
  <si>
    <t>ESP002Fatalities reported</t>
  </si>
  <si>
    <t>ESP002Fatalities in all crises</t>
  </si>
  <si>
    <t>The number of people in need includes the number of sea arrivals via the Western Med. route in 2024 (16,999) and Northwest African maritime route in 2024 (46,843) and he total sea arrivals in the Western Med. route (2571) and Northwest African maritime route (9128) as of 30 March 2025. The arrivals in 2024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high because it is up to date. The presence of migrants, refugees, and asylum seekers affects resource allocations, has an economic impact, and requires political consideration and social cohesion process.</t>
  </si>
  <si>
    <t>ESP002People in Need</t>
  </si>
  <si>
    <t>ESP002Minimal humanitarian conditions - Level 1</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</si>
  <si>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</si>
  <si>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Spain.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</si>
  <si>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ESP002Moderate humanitarian conditions - Level 3</t>
  </si>
  <si>
    <t>ESP002Severe humanitarian conditions - Level 4</t>
  </si>
  <si>
    <t>ESP002Extreme humanitarian conditions - Level 5</t>
  </si>
  <si>
    <t>ESP002Crisis affected groups</t>
  </si>
  <si>
    <t>Worldometer accessed 13/04/2025</t>
  </si>
  <si>
    <t>https://www.worldometers.info/world-population/syria-population/</t>
  </si>
  <si>
    <t>The total population of Syria in 2025, including refugees, asylum seekrs, and returnees. The source is chosen instead of the World Bank as it provides more up-to-date figures and considers population growth and cross-border movement.</t>
  </si>
  <si>
    <t>SYR003Total population</t>
  </si>
  <si>
    <t>World Bank accessed 13/04/2025</t>
  </si>
  <si>
    <t>https://data.worldbank.org/indicator/AG.LND.TOTL.K2?view=chart&amp;locations=SY</t>
  </si>
  <si>
    <t>The figure represent the total landmass of Syria as the whole country is impacted by the conflict crisis.</t>
  </si>
  <si>
    <t>SYR003Landmass affected</t>
  </si>
  <si>
    <t>The number of people exposed corresponds to the total population of Syria. This figure is taken from Worldometer. It is valid as of March 2025. This source was chosen because it provides a comprehensive population figure that includes population growth and cross-border movement. The reliability of this data is high because it is up to date and relies on United Nations data.</t>
  </si>
  <si>
    <t>SYR003People exposed</t>
  </si>
  <si>
    <t>The number of people affected corresponds to the total population of Syria. This figure is taken from Worldometer. It is valid as of March 2025. This source was chosen because it provides a comprehensive population figure that includes population growth and cross-border movement. The reliability of this data is high because it is up to date and relies on United Nations data.</t>
  </si>
  <si>
    <t>SYR003People affected</t>
  </si>
  <si>
    <t>UNHCR 16/03/2025 ; UNHCR accessed 13/04/2025 ; UNHCR 03/04/2025</t>
  </si>
  <si>
    <t>https://www.3rpsyriacrisis.org/portfolio/rso2025/ ; https://data.unhcr.org/en/country/syr ; https://reliefweb.int/report/lebanon/unhcr-lebanon-flash-update-new-arrivals-north-lebanon-2-april-2025</t>
  </si>
  <si>
    <t xml:space="preserve">The number of people displaced by the conflict crisis in Syria includes: the number of people displaced to other countries such as Türkiye, Lebanon, and Jordan because of the crisis (5.4 million in 2025), the number of IDPs in Syria (7,4 million as of September 2024), the number of people returning to Syria (762,000 as of  11 April 2025), and the number of the newly Syrian refugees arrivals in Lebanon (29,000 as of 03 April 2025). The figures are taken from UNHCR. This source was chosen because it provides regular updates to the numbers of IDPs, refugees, and returnees. The reliability of this data is high as the figures are based on direct counts rather than estimates or projections, providing high accuracy.
</t>
  </si>
  <si>
    <t>SYR003People displaced</t>
  </si>
  <si>
    <t>ACLED accessed 13/04/2025</t>
  </si>
  <si>
    <t>The figure represents the number of fatalities across Lebanon from 1 Oct 2024 to 31 March 2025. It is reliable and aligns with other secondary sources and media reports. All types of events are included, and the count covers both civilian and non-civilian cases. However, it excludes crisis-related deaths not directly caused by violent incidents.</t>
  </si>
  <si>
    <t>SYR003Fatalities reported</t>
  </si>
  <si>
    <t>SYR003Fatalities in all crises</t>
  </si>
  <si>
    <t>OCHA 28/01/2025</t>
  </si>
  <si>
    <t>https://reliefweb.int/report/syrian-arab-republic/syrian-arab-republic-humanitarian-response-priorities-january-march-2025-issued-january-2025?_gl=1*yd6c6p*_ga*NDA0ODAwMjA2LjE3Mjc2MDk0MTA.*_ga_E60ZNX2F68*MTczODc3MDEyNy4yNC4wLjE3Mzg3NzAxMjcuNjAuMC4w</t>
  </si>
  <si>
    <t xml:space="preserve">The number of people in need is taken from OCHA's Humanitarian Response Priorities January - March 2025. This source was chosen because it is comprehensive of multiple sectors. Other sources such as IOM and WFP have been considered, however they were not suitable because they focus on specific aspects—such as displacement and food insecurity—rather than providing an aggregated PiN that covers multiple sectors. The reliability of this data is high because it takes into consideration multiple/inter sectorial needs. </t>
  </si>
  <si>
    <t>SYR003People in Need</t>
  </si>
  <si>
    <t>SYR003Minimal humanitarian conditions - Level 1</t>
  </si>
  <si>
    <t>Worldometer accessed 13/04/2025 ; OCHA 28/01/2025</t>
  </si>
  <si>
    <t>https://www.worldometers.info/world-population/syria-population/ ; https://reliefweb.int/report/syrian-arab-republic/syrian-arab-republic-humanitarian-response-priorities-january-march-2025-issued-january-2025?_gl=1*yd6c6p*_ga*NDA0ODAwMjA2LjE3Mjc2MDk0MTA.*_ga_E60ZNX2F68*MTczODc3MDEyNy4yNC4wLjE3Mzg3NzAxMjcuNjAuMC4w</t>
  </si>
  <si>
    <t>SYR003Stressed humanitarian conditions - Level 2</t>
  </si>
  <si>
    <t>OCHA 28/01/2025; FSC 13/12/2023</t>
  </si>
  <si>
    <t>https://reliefweb.int/report/syrian-arab-republic/syrian-arab-republic-humanitarian-response-priorities-january-march-2025-issued-january-2025?_gl=1*yd6c6p*_ga*NDA0ODAwMjA2LjE3Mjc2MDk0MTA.*_ga_E60ZNX2F68*MTczODc3MDEyNy4yNC4wLjE3Mzg3NzAxMjcuNjAuMC4w ; https://fscluster.org/syria/document/fsa-pin-severity-hno-2024</t>
  </si>
  <si>
    <t xml:space="preserve">According to INFORM Severity Index methodology, the sum of people in levels 3, 4 and 5 is equal to the total number of people in need. To estimate the severity distribution of the people in need, ACAPS used the PIN number from the HRP and an alternative source to compute the INFORM severity levels based on the area severity levels. The number of people in Level 3 is calculated by taking the percentage of people experiencing Severe humanitarian conditions (Level 3) in each governorate as indicated by the Food Security Cluster and then applying that percentage to the overall People in Need (PiN) figure from OCHA’s HRP for that governorate. For example, according to the FSC PiN breakdown for Homs governorate, 74% of the people in need in Homs are in Level 3 and 26% are in Level 4. When applying these percentage to the PiN provided for Homs from OCHA’s HRP, which is 1 million people, ACAPS calculated the number of people in Level 3 to be 740,000 and in Level 4 to be 260,000. The total figure in Level 3 is then derived by summing these calculations across all governorates in Syria. These figures are taken from OCHA and FSC. This approach was chosen because the HRP data for the severity by district is not publicly available, and only the severity by governorate is available. Additionally, the breakdown of severity by the FSC provided similar results to the HRP’s PiN breakdown that placed 50% of Syria’s sub-districts in Level 3 (HRP p. 4). The FSC’s PiN breakdown placed 51% of sub-districts in Level 3. The reliability of this data is medium because it is based on previous year's severity distribution. </t>
  </si>
  <si>
    <t>SYR003Moderate humanitarian conditions - Level 3</t>
  </si>
  <si>
    <t>According to INFORM Severity Index methodology, the sum of people in levels 3, 4 and 5 is equal to the total number of people in need. To estimate the severity distribution of the people in need, ACAPS used the PIN number from the HRP and an alternative source to compute the INFORM severity levels based on the area severity levels. The number of people in Level 4 is calculated by taking the percentage of people experiencing Extreme humanitarian conditions (Level 4) in each governorate as indicated by the Food Security Cluster, and then applying that percentage to the overall People in Need (PiN) figure from OCHA’s HRP for that governorate. For example, according to the FSC PiN breakdown for Homs governorate, 74% of the people in need in Homs are in Level 3 and 26% are in Level 4. When applying these percentage to the PiN provided for Homs from OCHA’s HRP, which is 1 million people, ACAPS calculated the number of people in Level 3 to be 740,000 and in Level 4 to be 260,000. The total figure in Level 4 is then derived by summing these calculations across all governorates in Syria. These figures are taken from OCHA and FSC. This approach was chosen because the HRP data for the severity by district is not publicly available, and only the severity by governorate is available. Additionally, the breakdown of severity by the FSC provided similar results to the HRP’s PiN breakdown that placed 48% in Level 4 (HRP p. 4). The FSC’s PiN breakdown placed 49% in Level 4. The reliability of this data is medium because it is based on previous year's severity distribution.</t>
  </si>
  <si>
    <t>SYR003Severe humanitarian conditions - Level 4</t>
  </si>
  <si>
    <t xml:space="preserve">According to INFORM Severity Index methodology, the sum of people in levels 3, 4 and 5 is equal to the total number of people in need. To estimate the severity distribution of the people in need ACAPS used the PIN number from the HRP and an alternative source to compute the INFORM severity levels based on the area severity levels. The number of people in Level 5 is calculated by taking the percentage of people experiencing Catastrophic humanitarian conditions (Level 5) in each governorate as indicated by the Food Security Cluster and then applying that percentage to the overall People in Need (PiN) figure from OCHA’s HRP for that governorate. The total Level 5 figure is then derived by summing these calculations across all governorates in Syria. These figures are taken from OCHA and FSC. This approach was chosen because the HRP data for the severity by district is not publicly available, and only the severity by governorate is available. Additionally, the breakdown of severity by the FSC provided similar results to the HRP’s PiN breakdown that placed 0% of Syria’s sub-districts in Level 5 (HRP p. 4). The FSC’s PiN breakdown placed 0% of sub-districts in Level 5. The reliability of this data is medium because it is based on previous year's severity distribution. </t>
  </si>
  <si>
    <t>SYR003Extreme humanitarian conditions - Level 5</t>
  </si>
  <si>
    <t>SYR003Crisis affected groups</t>
  </si>
  <si>
    <t>ISCG LRP 20/01/2025</t>
  </si>
  <si>
    <t>https://reliefweb.int/report/lebanon/lebanon-response-plan-lrp-partner-appeal-briefing-20-january-2025</t>
  </si>
  <si>
    <t>The total population of Lebanon in 2025, including refugees, migrants, and asylum seekers. The source is chosen instead of the World Bank as it provides more up-to-date figures and considers population growth, internal displacement, and cross-border displacement.</t>
  </si>
  <si>
    <t>LBN002Total population</t>
  </si>
  <si>
    <t>https://data.worldbank.org/indicator/AG.LND.TOTL.K2?locations=LB</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</si>
  <si>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</si>
  <si>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</si>
  <si>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The number of people exposed corresponds to the total population of Lebanon. This figure is taken from ISCG. It is valid throughout 2025. This source was chosen because it provides a comprehensive population figure. The reliability of this data is high because it is up to date.</t>
  </si>
  <si>
    <t>LBN002People exposed</t>
  </si>
  <si>
    <t>UNHCR accessed 13/04/2025; City Population accessed 13/04/2025</t>
  </si>
  <si>
    <t>https://www.citypopulation.de/en/lebanon/admin/ ; https://data.unhcr.org/en/country/lbn</t>
  </si>
  <si>
    <t>The number of people affected corresponds to the total population living in the four governorates that host the largest number of Syrian refugees based on UNHCR, which are Bekaa, North Lebanon, Beirut, South Lebanon. This figure is taken from City Population. It is valid as of 2017. This source was chosen because it provides population data for Lebanon's governorates. The reliability of this data is low as the population figure is not up to date as it is based on census data from 2017.</t>
  </si>
  <si>
    <t>LBN002People affected</t>
  </si>
  <si>
    <t>UNHCR 17/03/2025</t>
  </si>
  <si>
    <t>https://data.unhcr.org/en/documents/details/115172</t>
  </si>
  <si>
    <t>The number of people displaced by the crisis includes the number of Syrian refugees in Lebanon. The figure is taken from UNHCR's 3RP. This source was chosen because it provides regular updates to the overall numbers of Syrian refugees and Palestinian refugees from Syria hosted in Lebanon, and it is the most reliable one. The reliability of this data is high as it is up to date.</t>
  </si>
  <si>
    <t>LBN002People displaced</t>
  </si>
  <si>
    <t xml:space="preserve">The figure corresponds to the number of fatalities among the Syrian refugees between 1 Oct 2024 to 31 March 2025. Almost all these fatalities are because of Israeli airstrikes and it indicates the part that the escalation of hostilities between Hezbollah and Israel plays in worsening the humanitarian conditions of the Syrian refugees in Lebanon. </t>
  </si>
  <si>
    <t>LBN002Fatalities reported</t>
  </si>
  <si>
    <t>The figure corresponds to the number of fatalities across Lebanon between 1 Oct 2024 to 31 March 2025. The figure is reliable and seems consistent with other secondary sources and media articles.</t>
  </si>
  <si>
    <t>LBN002Fatalities in all crises</t>
  </si>
  <si>
    <t>The number of people in need is the number of Syrian refugees in Lebanon. This figure is taken from UNHCR. This source was chosen because it provides regular updates to the number of refugees and asylum seekers, and it is the most reliable one. The reliability of this data is high because it is up to date.</t>
  </si>
  <si>
    <t>LBN002People in Need</t>
  </si>
  <si>
    <t>ISCG LRP 20/01/2025 ; UNHCR accessed 13/04/2025; City Population accessed 13/04/2025</t>
  </si>
  <si>
    <t>https://reliefweb.int/report/lebanon/lebanon-response-plan-lrp-partner-appeal-briefing-20-january-2025 ; https://www.citypopulation.de/en/lebanon/admin/ ; https://data.unhcr.org/en/country/lbn</t>
  </si>
  <si>
    <t>LBN002Minimal humanitarian conditions - Level 1</t>
  </si>
  <si>
    <t>UNHCR accessed 13/04/2025; City Population accessed 13/04/2025 ; UNHCR 17/03/2025</t>
  </si>
  <si>
    <t>https://www.citypopulation.de/en/lebanon/admin/ ; https://data.unhcr.org/en/country/lbn ; https://data.unhcr.org/en/documents/details/115172</t>
  </si>
  <si>
    <t>LBN002Stressed humanitarian conditions - Level 2</t>
  </si>
  <si>
    <t>UNHCR 17/03/2025 ; IPC 17/01/2025</t>
  </si>
  <si>
    <t>https://data.unhcr.org/en/documents/details/115172 ; https://reliefweb.int/report/lebanon/lebanon-ipc-acute-food-insecurity-analysis-october-2024-march-2025-published-17-january-2025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</si>
  <si>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the Syrian refugees facing IPC 4 between December 2024 – March 2025.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</si>
  <si>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</si>
  <si>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IPC 17/01/2025</t>
  </si>
  <si>
    <t>https://reliefweb.int/report/lebanon/lebanon-ipc-acute-food-insecurity-analysis-october-2024-march-2025-published-17-january-2025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</si>
  <si>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facing IPC 4 across between December 2024 – March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</si>
  <si>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</si>
  <si>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December 2024 – March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</si>
  <si>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</si>
  <si>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LBN002Crisis affected groups</t>
  </si>
  <si>
    <t>LBN006Total population</t>
  </si>
  <si>
    <t>The figure represent the total landmass of Lebanon as the whole country is impacted by the complex crisis.</t>
  </si>
  <si>
    <t>LBN006Landmass affected</t>
  </si>
  <si>
    <t>The number of people exposed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</si>
  <si>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</si>
  <si>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The number of people affected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</si>
  <si>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</si>
  <si>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accessed 25/03/2025</t>
  </si>
  <si>
    <t>https://dtm.iom.int/lebanon</t>
  </si>
  <si>
    <t>The number of people displaced by the crisis includes the number of IDPs and returnees in Lebanon. There are no updates on the number of people displaced to Syria and Iraq because of the crisis since March 2025, so the figure has been updated accordingly. The figures are taken from IOM. The source was chosen because it provides regular updates to the numbers of IDPs and returnees in Lebanon, and it is the most reliable one. The reliability of this data is high as it is triangulated using multiple reliable sources such as UNHCR.</t>
  </si>
  <si>
    <t>LBN006People displaced</t>
  </si>
  <si>
    <t>LBN006Fatalities reported</t>
  </si>
  <si>
    <t>LBN006Fatalities in all crises</t>
  </si>
  <si>
    <t xml:space="preserve">The number of people in need is taken from the Lebanon Response Plan of the Inter-Sector Coordination Group (ISCG). This source was chosen because they it is the most reliable and the only sources reporting the number of the overall PiN in Lebanon, with providing information on the different population groups considered to be in need of humanitarian assistance. The figure is cross-checked with OCHA’s Humanitarian Action, OCHA’s Flash Appeal, and UNHCR 3RP. The Humanitarian Action webpage shows that the overall PiN (3.7 million) includes the 1 million people in need because of the escalation of hostilities in Lebanon based on OCHA’s latest Flash Appeal, and it includes the people in need among the host population, refugees, and asylum seekers from UNHCR’s 3RP. The LRP of the Inter-Sector Coordination Group (ISCG) also considers other population groups in need of humanitarian assistance such as Palestinian refugees and migrants. </t>
  </si>
  <si>
    <t>LBN006People in Need</t>
  </si>
  <si>
    <t>LBN006Minimal humanitarian conditions - Level 1</t>
  </si>
  <si>
    <t>LBN006Stressed humanitarian conditions - Level 2</t>
  </si>
  <si>
    <t>ISCG LRP 20/01/2025 ; IOM accessed 13/04/2025 ; IPC 17/01/2025</t>
  </si>
  <si>
    <t xml:space="preserve">https://reliefweb.int/report/lebanon/lebanon-response-plan-lrp-partner-appeal-briefing-20-january-2025 ; https://dtm.iom.int/lebanon ; https://reliefweb.int/report/lebanon/lebanon-ipc-acute-food-insecurity-analysis-october-2024-march-2025-published-17-january-2025 </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</si>
  <si>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3 is calculated based on the total PiN provided by ISCG minus the number of IDPs as of January 2025 and the people facing IPC 4 across Lebanon between December 2024 – March 2025. These figures are taken from ISCG,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</si>
  <si>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LBN006Moderate humanitarian conditions - Level 3</t>
  </si>
  <si>
    <t>IOM accessed 13/04/2025 ; IPC 17/01/2025</t>
  </si>
  <si>
    <t xml:space="preserve">https://dtm.iom.int/lebanon ; https://reliefweb.int/report/lebanon/lebanon-ipc-acute-food-insecurity-analysis-october-2024-march-2025-published-17-january-2025 </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</si>
  <si>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4 is calculated based on the total number of IDPs as of April 2025 and the people facing IPC 4 across Lebanon between December 2024 – March 2025. These figures are taken from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</si>
  <si>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LBN006Severe humanitarian conditions - Level 4</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</si>
  <si>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5 is calculated based on the total number of people facing IPC 5 across Lebanon between December 2024 – March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</si>
  <si>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LBN006Extreme humanitarian conditions - Level 5</t>
  </si>
  <si>
    <t>LBN006Crisis affected groups</t>
  </si>
  <si>
    <t>Humanitarian Action accessed 15/04/2025</t>
  </si>
  <si>
    <t>https://humanitarianaction.info/plan/1262</t>
  </si>
  <si>
    <t>The total population of Yemen in 2025, including refugees, asylum seekrs, and migrants. The source is chosen instead of the World Bank as it provides more up-to-date figures.</t>
  </si>
  <si>
    <t>YEM001Total population</t>
  </si>
  <si>
    <t>World Bank accessed 15/04/2025</t>
  </si>
  <si>
    <t>https://data.worldbank.org/indicator/AG.LND.TOTL.K2?locations=YE</t>
  </si>
  <si>
    <t xml:space="preserve">The total landmass of Yemen is considered under this crisis, as the entrity of the area is impacted by conflict. </t>
  </si>
  <si>
    <t>YEM001Landmass affected</t>
  </si>
  <si>
    <t>The number of people exposed corresponds to the total population Yemen. This figure is taken from Humanitarian Action. It is valid as of 2025. This source was chosen because it provides the most recent population figure. The reliability of this data is high because it is up to date.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</si>
  <si>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exposed</t>
  </si>
  <si>
    <t>The number of people affected corresponds to the total population Yemen. This figure is taken from Humanitarian Action. It is valid as of 2025. This source was chosen because it provides the most recent population figure. The reliability of this data is high because it is up to date.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</si>
  <si>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affected</t>
  </si>
  <si>
    <t>UNHCR accessed 15/04/2025</t>
  </si>
  <si>
    <t>https://data.unhcr.org/en/country/yem</t>
  </si>
  <si>
    <t>The number of people displaced by the conflict crisis in Yemen includes: the number of IDPs as of 31 December 2024 and the number of IDP returnees as of 29 January 2024. The figures are taken from UNHCR. The source was chosen because it provides regular updates on the figures. The reliability of this data is high because the figures are based on direct counts rather than estimates or projections, providing high accuracy.</t>
  </si>
  <si>
    <t>YEM001People displaced</t>
  </si>
  <si>
    <t>ACLED accessed 15/04/2025</t>
  </si>
  <si>
    <t xml:space="preserve">The figure corresponds to the number of fatalities in the last six months (01 October 2024 - 31 March 2025) as a result of the conflict crisis. </t>
  </si>
  <si>
    <t>YEM001Fatalities reported</t>
  </si>
  <si>
    <t>ACLED accessed 15/04/2025 ; IOM accessed 15/04/2025</t>
  </si>
  <si>
    <t>https://acleddata.com/explorer/ ; https://missingmigrants.iom.int/region/africa?region_incident=4051&amp;route=All&amp;incident_date%5Bmin%5D=2024-10-01&amp;incident_date%5Bmax%5D=2025-03-31</t>
  </si>
  <si>
    <t xml:space="preserve">The figure corresponds to the number of fatalities in the last six months (01 October 2024 - 31 March 2025) as a result of the conflict crisis and the mixed migration crisis. </t>
  </si>
  <si>
    <t>YEM001Fatalities in all crises</t>
  </si>
  <si>
    <t>OCHA 15/01/2025</t>
  </si>
  <si>
    <t>https://reliefweb.int/report/yemen/yemen-humanitarian-needs-and-response-plan-2025-january-2025?_gl=1*1rp2pv7*_ga*NDA0ODAwMjA2LjE3Mjc2MDk0MTA.*_ga_E60ZNX2F68*MTczODgzNTU5NC4yNi4xLjE3Mzg4MzU2MjcuMjcuMC4w</t>
  </si>
  <si>
    <t>The number of people in need is taken from OCHA's HNRP (2025). This source was chosen because it is the most reliable source reporting on the number of the overall PiN in Yemen. Other sources such as the Food Security Cluster and IPC analysis have been considered but not chosen because OCHA's PiN figure is more comprehensive of all humanitarian needs in Yemen and not focused on the needs resulting from food insecurity. The reliability of this data is high because it takes into consideration inter-sectorial needs.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</si>
  <si>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in Need</t>
  </si>
  <si>
    <t>YEM001Minimal humanitarian conditions - Level 1</t>
  </si>
  <si>
    <t>Humanitarian Action accessed 15/04/2025 ; OCHA 15/01/2025</t>
  </si>
  <si>
    <t>https://humanitarianaction.info/plan/1262 ; https://reliefweb.int/report/yemen/yemen-humanitarian-needs-and-response-plan-2025-january-2025?_gl=1*1rp2pv7*_ga*NDA0ODAwMjA2LjE3Mjc2MDk0MTA.*_ga_E60ZNX2F68*MTczODgzNTU5NC4yNi4xLjE3Mzg4MzU2MjcuMjcuMC4w</t>
  </si>
  <si>
    <t>YEM001Stressed humanitarian conditions - Level 2</t>
  </si>
  <si>
    <t>OCHA 15/01/2025 ; OCHA HDX accessed 15/04/2025</t>
  </si>
  <si>
    <t>https://reliefweb.int/report/yemen/yemen-humanitarian-needs-and-response-plan-2025-january-2025?_gl=1*1rp2pv7*_ga*NDA0ODAwMjA2LjE3Mjc2MDk0MTA.*_ga_E60ZNX2F68*MTczODgzNTU5NC4yNi4xLjE3Mzg4MzU2MjcuMjcuMC4w ; https://data.humdata.org/dataset/yem-jiaf-humanitarian-needs-and-response-plan/resource/28750f50-f323-4203-9793-f94f4c2d1c2b</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</si>
  <si>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(district) which has a severity of Moderate or Level 3. These figures are taken from OCHA’s HDX dataset for the HNRP. This approach was chosen because it provides information on the severity levels of the humanitarian conditions in Yemen. The reliability of this data is high because it takes into consideration inter-sectorial needs.</t>
  </si>
  <si>
    <t>YEM001Moderate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</si>
  <si>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(district) which has a severity of Extreme or Level 4. These figures are taken from OCHA’s HDX dataset for the HNRP. This approach was chosen because it provides information on the severity levels of the humanitarian conditions in Yemen. The reliability of this data is high because it takes into consideration inter-sectorial needs.</t>
  </si>
  <si>
    <t>YEM001Severe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</si>
  <si>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(district) which has a severity of Severe or Level 5. These figures are taken from OCHA’s HDX dataset for the HNRP. This approach was chosen because it provides information on the severity levels of the humanitarian conditions in Yemen. The reliability of this data is high because it takes into consideration inter-sectorial needs.</t>
  </si>
  <si>
    <t>YEM001Extreme humanitarian conditions - Level 5</t>
  </si>
  <si>
    <t>In this crisis, all 5 population groups are affected: IDPs, host population, non-host population, refugees and asylum seekers, migrants, and returnees.</t>
  </si>
  <si>
    <t>YEM001Crisis affected groups</t>
  </si>
  <si>
    <t>YEM002Total population</t>
  </si>
  <si>
    <t>Statoids accessed 15/04/2025; OCHA 01/02/2024</t>
  </si>
  <si>
    <t>http://www.statoids.com/uye.html; https://www.unocha.org/publications/report/yemen/yemen-humanitarian-needs-overview-2024-january-2024-enar</t>
  </si>
  <si>
    <t xml:space="preserve">The figure corresponds to the total landmass of Aden, Lahj, Al Bayda, Shabwah, Marib, Al Jawf, Sa'dah, Abyan governorates, which are on the active migration route according to OCHA's HNO 2024 Page 19. </t>
  </si>
  <si>
    <t>YEM002Landmass affected</t>
  </si>
  <si>
    <t>City Population accessed 15/04/2025 ; OCHA 01/02/2024</t>
  </si>
  <si>
    <t>https://www.citypopulation.de/en/yemen/ ; https://www.unocha.org/publications/report/yemen/yemen-humanitarian-needs-overview-2024-january-2024-enar</t>
  </si>
  <si>
    <t>The number of people exposed corresponds to the total population of the governorates which are on the active migration route (Aden, Lahj, Al Bayda, Shabwah, Marib, Al Jawf, Sa'dah, Abyan). This figure is taken from City Population. It is valid as of 2004. This source was chosen because it provides population figures for each governorate based on the most recent census result. The reliability of this data is low  because it is not very recent.</t>
  </si>
  <si>
    <t>YEM002People exposed</t>
  </si>
  <si>
    <t>UNHCR accessed 15/04/2025; OCHA 15/01/2025</t>
  </si>
  <si>
    <t>https://data.unhcr.org/en/country/yem; https://www.unocha.org/publications/report/yemen/yemen-humanitarian-needs-and-response-plan-2025-january-2025</t>
  </si>
  <si>
    <t xml:space="preserve">The number of people affected corresponds to the total number of refugees and asylum seekers (61, 240 as 31 January 2025) and migrants (132,330 in 2024) living in Yemen. The figures are taken from UNHCR and OCHA's HNRP [page 17]. This source was chosen because it provides the most updated figures of the refugees, asylum seekers, and migrants in Yemen. The reliability of this data is high because it is up to date.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2024, with heightened risks and needs. Despite similarities in critical needs with the Yemeni population, they face greater vulnerability due to housing, employment, and social protection deficits, as well as pervasive discrimination. </t>
  </si>
  <si>
    <t>YEM002People affected</t>
  </si>
  <si>
    <t xml:space="preserve">The number of people displaced includes the number of refugees, asylum seekers, and irregular or unregistered migrants in Yemen. The figure are taken from UNHCR and OCHA's HNRP [page 17]. This source was chosen because it provides the most updated figures of the refugees, asylum seekers, and migrants in Yemen. The reliability of this data is high because it is up to date.  
</t>
  </si>
  <si>
    <t>YEM002People displaced</t>
  </si>
  <si>
    <t>IOM accessed 15/04/2025</t>
  </si>
  <si>
    <t>https://missingmigrants.iom.int/region/africa?region_incident=4051&amp;route=All&amp;incident_date%5Bmin%5D=2024-10-01&amp;incident_date%5Bmax%5D=2025-03-31</t>
  </si>
  <si>
    <t>The figure corresponds to the number of dead and missing migrants on the Eastern Africa migration route in the last six months (01 Oct 2024 - 31 March 2025).</t>
  </si>
  <si>
    <t>YEM002Fatalities reported</t>
  </si>
  <si>
    <t>YEM002Fatalities in all crises</t>
  </si>
  <si>
    <t xml:space="preserve">The number of people in need includes: the total number of refugees and asylum seekers (61,240 as 31 January 2025) and migrants (132,330 in 2024) living in Yemen. The figure are taken from UNHCR and OCHA's HNRP [page 17]. This source was chosen because it provides the most updated figures of the refugees, asylum seekers, and migrants in Yemen. The reliability of this data is high because it is up to date.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2024, with heightened risks and needs. Despite similarities in critical needs with the Yemeni population, they face greater vulnerability due to housing, employment, and social protection deficits, as well as pervasive discrimination. </t>
  </si>
  <si>
    <t>YEM002People in Need</t>
  </si>
  <si>
    <t>City Population accessed 15/04/2025 ; OCHA 01/02/2024 ; UNHCR accessed 15/04/2025; OCHA 15/01/2025</t>
  </si>
  <si>
    <t>https://www.citypopulation.de/en/yemen/ ; https://www.unocha.org/publications/report/yemen/yemen-humanitarian-needs-overview-2024-january-2024-enar ; https://data.unhcr.org/en/country/yem; https://www.unocha.org/publications/report/yemen/yemen-humanitarian-needs-and-response-plan-2025-january-2025</t>
  </si>
  <si>
    <t>YEM002Minimal humanitarian conditions - Level 1</t>
  </si>
  <si>
    <t>YEM002Stressed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</si>
  <si>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
  </si>
  <si>
    <t>YEM002Moderate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</si>
  <si>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
  </si>
  <si>
    <t>YEM002Severe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</si>
  <si>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
  </si>
  <si>
    <t>YEM002Extreme humanitarian conditions - Level 5</t>
  </si>
  <si>
    <t>In this crisis, 2 out of 5 population groups are affected: host population, non-host population, refugees, asylum seekers, and migrants.</t>
  </si>
  <si>
    <t>YEM002Crisis affected groups</t>
  </si>
  <si>
    <t>Humanitarian Action accessed 16/04/2025</t>
  </si>
  <si>
    <t>https://humanitarianaction.info/plan/1273</t>
  </si>
  <si>
    <t>The total population of the West Bank and Gaza in 2025, including refugees and asylum seekrs. The source is chosen instead of the World Bank as it provides more up-to-date figures and considers population growth, internal displacement, and cross-border displacement. The reliability of this data is low due to the volatile situation in Palestine and severe restrictions on humanitarian and media access, which limit the accuracy of the reported figures.</t>
  </si>
  <si>
    <t>PSE004Total population</t>
  </si>
  <si>
    <t>PCBS accessed 16/04/2025</t>
  </si>
  <si>
    <t>https://www.pcbs.gov.ps/site/lang__en/881/default.aspx#Census</t>
  </si>
  <si>
    <t xml:space="preserve">The total landmass of Gaza is considered under this crisis, as the entrity of the areas is impacted by conflict. </t>
  </si>
  <si>
    <t>PSE004Landmass affected</t>
  </si>
  <si>
    <t>The number of people exposed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</si>
  <si>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exposed</t>
  </si>
  <si>
    <t>The number of people affected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</si>
  <si>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affected</t>
  </si>
  <si>
    <t>UNRWA 16/01/2025 ; UNRWA 21/03/2025 ; SMC 16/04/2025</t>
  </si>
  <si>
    <t>https://www.unrwa.org/resources/reports/unrwa-situation-report-155-situation-gaza-strip-and-west-bank-including-east-jerusalem ; https://www.unrwa.org/resources/reports/unrwa-situation-report-164-situation-gaza-strip-and-west-bank-including-east-jerusalem ; https://reliefweb.int/report/occupied-palestinian-territory/population-movement-monitoring-flash-update-april-09-15-2025-update-10</t>
  </si>
  <si>
    <t>The number of people displaced by the conflict in Gaza includes: the number of displaced people and returnees due to the 7 October conflict in Gaza. This also includes the newly displaced Gazans after the collapse of the ceasefire on 18 March 2025. The number of Palestinian refugees in Gaza is not considered here as they are counted as displaced people or returnees due to the 7 October conflict. The figures are taken from UNRWA. The source is chosen because it provides regular updates on the figures. The reliability of this data is medium because of the highly volatile context and the difficulty faced to keep track of the population’s movement.</t>
  </si>
  <si>
    <t>PSE004People displaced</t>
  </si>
  <si>
    <t>OCHA 15/04/2025</t>
  </si>
  <si>
    <t>https://www.ochaopt.org/content/reported-impact-snapshot-gaza-strip-15-april-2025</t>
  </si>
  <si>
    <t xml:space="preserve">The figure corresponds to the number of people injured in Gaza in the last six months (October 2024 to March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</si>
  <si>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PSE004Injuries reported</t>
  </si>
  <si>
    <t xml:space="preserve">The figure corresponds to the number of people killed in Gaza in the last six months (between October 2024 and  March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</si>
  <si>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PSE004Fatalities reported</t>
  </si>
  <si>
    <t xml:space="preserve"> OCHA accessed  16/04/2025 ; OCHA 15/04/2025 </t>
  </si>
  <si>
    <t xml:space="preserve"> https://www.ochaopt.org/data/casualties ; https://www.ochaopt.org/content/reported-impact-snapshot-gaza-strip-15-april-2025 </t>
  </si>
  <si>
    <t xml:space="preserve">The figure corresponds to the number of people killed in the West Bank and Gaza in the last six months (between October 2024 and  March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</si>
  <si>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PSE004Fatalities in all crises</t>
  </si>
  <si>
    <t>OCHA 11/12/2024</t>
  </si>
  <si>
    <t>https://www.ochaopt.org/content/flash-appeal-occupied-palestinian-territory-2025</t>
  </si>
  <si>
    <t>The number of people in need is taken from OCHA's Flash Appeal (2025). This source was chosen because they it is the most reliable source reporting the number of the overall PiN in Gaza.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</si>
  <si>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in Need</t>
  </si>
  <si>
    <t>Humanitarian Action accessed 16/04/2025 ; OCHA 11/12/2024</t>
  </si>
  <si>
    <t>https://humanitarianaction.info/plan/1273 ; https://www.ochaopt.org/content/flash-appeal-occupied-palestinian-territory-2025</t>
  </si>
  <si>
    <t>PSE004Minimal humanitarian conditions - Level 1</t>
  </si>
  <si>
    <t>PSE004Stressed humanitarian conditions - Level 2</t>
  </si>
  <si>
    <t>OCHA 11/12/2024; IPC 08/11/2024</t>
  </si>
  <si>
    <t>https://www.ochaopt.org/content/flash-appeal-occupied-palestinian-territory-2025 ; https://www.ipcinfo.org/fileadmin/user_upload/ipcinfo/docs/IPC_Gaza_Strip_Acute_Food_Insecurity_Malnutrition_Sept2024_Aug2025_Special_Brief.pdf</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</si>
  <si>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3 is calculated based on the total PiN provided by OCHA's Flash Appeal minus the number of people facing IPC 4 and 5 across Gaza between November 2024 - April 2025.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</si>
  <si>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PSE004Moderate humanitarian conditions - Level 3</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</si>
  <si>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4 corresponds to the number of people facing IPC 4 across Gaza between November 2024 - April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</si>
  <si>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PSE004Severe humanitarian conditions - Level 4</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</si>
  <si>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5 corresponds to the number of people facing IPC 5 across Gaza between November 2024 - April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</si>
  <si>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PSE004Extreme humanitarian conditions - Level 5</t>
  </si>
  <si>
    <t>PSE004Crisis affected groups</t>
  </si>
  <si>
    <t>PSE003Total population</t>
  </si>
  <si>
    <t xml:space="preserve">The total landmass of the West Bank is considered under this crisis, as the entrity of the areas is impacted by conflict. </t>
  </si>
  <si>
    <t>PSE003Landmass affected</t>
  </si>
  <si>
    <t>The number of people exposed corresponds to the total population of the West Bank. This figure is taken from the Palestinian Central Bureau of Statistics. It is as of 2023. This source was chosen because it provides the most recent population figure. The reliability of this data is low due to the volatile situation in Palestine and severe restrictions on humanitarian and media access, which limit the accuracy of the reported figures and because the data was collected in 2023.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</si>
  <si>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exposed</t>
  </si>
  <si>
    <t>The number of people affected corresponds to the total population of the West Bank. This figure is taken from the Palestinian Central Bureau of Statistics. It is valid as of 2023. This source was chosen because it provides the most recent population figure. The reliability of this data is low due to the volatile situation in Palestine and severe restrictions on humanitarian and media access, which limit the accuracy of the reported figures and because the data was collected in 2023.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</si>
  <si>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affected</t>
  </si>
  <si>
    <t>UNRWA accessed 23/03/2025; OCHA accessed 23/03/2025; OCHA 14/04/2025</t>
  </si>
  <si>
    <t>https://www.unrwa.org/where-we-work ; https://www.ochaopt.org/data/demolition ; https://reliefweb.int/report/occupied-palestinian-territory/west-bank-l-monthly-snapshot-casualties-property-damage-and-displacement-28-february-2025</t>
  </si>
  <si>
    <t xml:space="preserve">The number of people displaced by the conflict in the West Bank includes: the number of people displaced in the West Bank due to demolitions, the number of Palestinian refugees in Jordan, Lebanon, Syria, and the West Bank, the number of people displaced due to Israeli raids since January 2025, and the number of people displaced due to settler violence since 7 October 2023. These figures are taken from UNRWA and OCHA. The sources are chosen because they provide regular updates on the figures. The reliability of this data is medium because ACAPS decided to count the Palestinian refugees in Jordan, Syria, and Lebanon under this crisis even though not all of these refugees are displaced from the conflict in the West Bank, rather they have been displaced since the start of the conflict in 1948 from Palestinian cities that are currently referred to as Israel. Additionally, there is extreme humanitarian access restrictions in the West Bank that prevents humanitarian and non-humanitarian organisation to conduct assessments and provide accurate figures for the IDPs. The figures provided are likely underestimates. </t>
  </si>
  <si>
    <t>PSE003People displaced</t>
  </si>
  <si>
    <t>OCHA accessed  16/04/2025</t>
  </si>
  <si>
    <t>https://www.ochaopt.org/data/casualties</t>
  </si>
  <si>
    <t xml:space="preserve">The figure corresponds to the number of people injured in the West Bank in the last six months (between October 2024 and March 2025). The figures are taken from OCHA as they regularly update on the number of people injured. The reliability of this data is set to low as due to the volatile context and the difficulty in keeping track of the number of people injured. </t>
  </si>
  <si>
    <t>PSE003Injuries reported</t>
  </si>
  <si>
    <t xml:space="preserve">The figure corresponds to the number of people killed in the West Bank in the last six months (between October 2024 and  March 2025). The figures are taken from OCHA as they regularly update on the number of people killed. The reliability of this data is set to low as the figure due to the volatile context and the difficulty in keeping track of the number of people killed. </t>
  </si>
  <si>
    <t>PSE003Fatalities reported</t>
  </si>
  <si>
    <t>OCHA accessed  16/04/2025 ; OCHA 15/04/2025</t>
  </si>
  <si>
    <t>https://www.ochaopt.org/data/casualties ; https://www.ochaopt.org/content/reported-impact-snapshot-gaza-strip-15-april-2025</t>
  </si>
  <si>
    <t>PSE003Fatalities in all crises</t>
  </si>
  <si>
    <t>The number of people in need is taken from OCHA's Flash Appeal (2025). This source was chosen because they it is the most reliable source reporting the number of the overall PiN in the West Bank.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</si>
  <si>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in Need</t>
  </si>
  <si>
    <t>PSE003Minimal humanitarian conditions - Level 1</t>
  </si>
  <si>
    <t>PCBS accessed 16/04/2025 ; OCHA 11/12/2024</t>
  </si>
  <si>
    <t>https://www.pcbs.gov.ps/site/lang__en/881/default.aspx#Census ; https://www.ochaopt.org/content/flash-appeal-occupied-palestinian-territory-2025</t>
  </si>
  <si>
    <t>PSE003Stressed humanitarian conditions - Level 2</t>
  </si>
  <si>
    <t>OCHA 11/12/2024 ; OCHA 25/01/2023</t>
  </si>
  <si>
    <t>https://www.ochaopt.org/content/flash-appeal-occupied-palestinian-territory-2025 ; https://www.unocha.org/publications/report/occupied-palestinian-territory/occupied-palestinian-territory-opt-humanitarian-needs-overview-2023-january-2023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</si>
  <si>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t>
  </si>
  <si>
    <t>PSE003Moderate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</si>
  <si>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
  </si>
  <si>
    <t>PSE003Severe humanitarian conditions - Level 4</t>
  </si>
  <si>
    <t>PSE003Extreme humanitarian conditions - Level 5</t>
  </si>
  <si>
    <t>PSE003Crisis affected groups</t>
  </si>
  <si>
    <t>PSE002Total population</t>
  </si>
  <si>
    <t xml:space="preserve">The total landmass of the West Bank and Gaza are considered under this crisis, as the entrity of those areas are impacted by conflict. </t>
  </si>
  <si>
    <t>PSE002Landmass affected</t>
  </si>
  <si>
    <t>PCBS accessed 16/04/2025 ; Humanitarian Action accessed 16/04/2025</t>
  </si>
  <si>
    <t>https://www.pcbs.gov.ps/site/lang__en/881/default.aspx#Census ; https://humanitarianaction.info/plan/1273</t>
  </si>
  <si>
    <t>The number of people exposed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</si>
  <si>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exposed</t>
  </si>
  <si>
    <t>The number of people affected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</si>
  <si>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affected</t>
  </si>
  <si>
    <t>UNRWA accessed 23/03/2025; OCHA accessed 23/03/2025; OCHA 14/04/2025 ; UNRWA 16/01/2025 ; UNRWA 21/03/2025 ; SMC 16/04/2025</t>
  </si>
  <si>
    <t>https://www.unrwa.org/where-we-work ; https://www.ochaopt.org/data/demolition ; https://reliefweb.int/report/occupied-palestinian-territory/west-bank-l-monthly-snapshot-casualties-property-damage-and-displacement-28-february-2025 ; https://www.unrwa.org/resources/reports/unrwa-situation-report-155-situation-gaza-strip-and-west-bank-including-east-jerusalem ; https://www.unrwa.org/resources/reports/unrwa-situation-report-164-situation-gaza-strip-and-west-bank-including-east-jerusalem ; https://reliefweb.int/report/occupied-palestinian-territory/population-movement-monitoring-flash-update-april-09-15-2025-update-10</t>
  </si>
  <si>
    <t xml:space="preserve">The number of people displaced by the conflict in Palestine includes: the number of displaced people and returnees due to the 7 October conflict in Gaza, the newly displaced people in Gaza following the collapse of the ceasfire on 18 March,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medium because of the highly volatile context and the difficulty faced to keep track of the population’s movement. </t>
  </si>
  <si>
    <t>PSE002People displaced</t>
  </si>
  <si>
    <t xml:space="preserve">The figure corresponds to the number of people injured in the West Bank and Gaza in the last six months (between 5 September 2024 and 4 March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</si>
  <si>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PSE002Injuries reported</t>
  </si>
  <si>
    <t xml:space="preserve">The figure corresponds to the number of people killed in the West Bank and Gaza in the last six months (between 5 September 2024 and 4 March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</si>
  <si>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PSE002Fatalities reported</t>
  </si>
  <si>
    <t>PSE002Fatalities in all crises</t>
  </si>
  <si>
    <t>The number of people in need is the sum of all people in need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</si>
  <si>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in Need</t>
  </si>
  <si>
    <t>PCBS accessed 16/04/2025 ; Humanitarian Action accessed 16/04/2025 ; OCHA 11/12/2024</t>
  </si>
  <si>
    <t>https://www.pcbs.gov.ps/site/lang__en/881/default.aspx#Census ; https://humanitarianaction.info/plan/1273 ; https://www.ochaopt.org/content/flash-appeal-occupied-palestinian-territory-2025</t>
  </si>
  <si>
    <t>The number of people in Level 1 corresponds to the sum of people in Level 1 for each individual crisis for Palestine.</t>
  </si>
  <si>
    <t>PSE002Minimal humanitarian conditions - Level 1</t>
  </si>
  <si>
    <t>PCBS accessed 16/04/2025 ; OCHA 11/12/2024 ; Humanitarian Action accessed 16/04/2025</t>
  </si>
  <si>
    <t>https://www.pcbs.gov.ps/site/lang__en/881/default.aspx#Census ; https://www.ochaopt.org/content/flash-appeal-occupied-palestinian-territory-2025 ; https://humanitarianaction.info/plan/1273</t>
  </si>
  <si>
    <t>The number of people in Level 2 corresponds to the sum of people in Level 2 for each individual crisis for Palestine.</t>
  </si>
  <si>
    <t>PSE002Stressed humanitarian conditions - Level 2</t>
  </si>
  <si>
    <t>OCHA 11/12/2024 ; OCHA 25/01/2023 ; IPC 08/11/2024</t>
  </si>
  <si>
    <t>https://www.ochaopt.org/content/flash-appeal-occupied-palestinian-territory-2025 ; https://www.unocha.org/publications/report/occupied-palestinian-territory/occupied-palestinian-territory-opt-humanitarian-needs-overview-2023-january-2023  ; https://www.ipcinfo.org/fileadmin/user_upload/ipcinfo/docs/IPC_Gaza_Strip_Acute_Food_Insecurity_Malnutrition_Sept2024_Aug2025_Special_Brief.pdf</t>
  </si>
  <si>
    <t>The number of people in Level 3 corresponds to the sum of people in Level 3 for each individual crisis for Palestine.</t>
  </si>
  <si>
    <t>PSE002Moderate humanitarian conditions - Level 3</t>
  </si>
  <si>
    <t>The number of people in Level 4 corresponds to the sum of people in Level 4 for each individual crisis for Palestine.</t>
  </si>
  <si>
    <t>PSE002Severe humanitarian conditions - Level 4</t>
  </si>
  <si>
    <t>The number of people in Level 5 corresponds to the sum of people in Level 5 for each individual crisis for Palestine.</t>
  </si>
  <si>
    <t>PSE002Extreme humanitarian conditions - Level 5</t>
  </si>
  <si>
    <t>PSE002Crisis affected groups</t>
  </si>
  <si>
    <t>UNFPA 04/07/2023; TBC 03/04/2025; TBC 22/05/2024</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</si>
  <si>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t>
  </si>
  <si>
    <t>The total population (69394762) of the country figure is taken from the UNFPA according to the 2023 projections. The population census does not cover refugees (https://catalog.ihsn.org/index.php/catalog/4405) and is not considered in the UNFPA estimates. So, the number of refugees is added to the population. The number of refugees (128377) figure is taken from the TBC. These sources are chosen because they are reliable and provide up-to-date figures. The reliability is set to medium as it is based on projections.</t>
  </si>
  <si>
    <t>THA003Total population</t>
  </si>
  <si>
    <t>City Population accessed at 20/10/2024; TBC 03/04/2025; TBC 22/05/2024</t>
  </si>
  <si>
    <t>https://www.citypopulation.de/en/thailand/admin/; https://www.theborderconsortium.org/resources/key-resources/camp-population/; https://reliefweb.int/report/thailand/voices-displaced-perspectives-newly-arrived-myanmar-refugees-thailand</t>
  </si>
  <si>
    <t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t>
  </si>
  <si>
    <t>THA003Landmass affected</t>
  </si>
  <si>
    <t xml:space="preserve">The number of people exposed corresponds to the number of people living in the affected districts (i.e., districts where refugee camps are located). The census does not cover refugees (https://catalog.ihsn.org/index.php/catalog/4405); so the number of refugees is added to the exposed population.
The movement of the post February 2021 Myanmar refugees is very dynamic, with tens of thousands of refugees reportedly crossing into Thailand from Myanmar and going back frequently. Some other districts could also be affected by these movements. Therefore, more areas could be affected by the crisis, and the exposed figure could be an underestimate.
The Thailand district-wise population figures are taken from the Excel file provided on HDX (contributed by UNFPA). The figures are estimates for 2023 based on the census figures of 2020. This source was chosen because it provides the most recent figures for the population. The source for the number of refugees is TBC, which provides updated figures for the Myanmar refugees living in the Thailand camp and also provides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</si>
  <si>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THA003People exposed</t>
  </si>
  <si>
    <t>TBC 03/04/2025; TBC 22/05/2024</t>
  </si>
  <si>
    <t>https://www.theborderconsortium.org/resources/key-resources/camp-population/; https://reliefweb.int/report/thailand/voices-displaced-perspectives-newly-arrived-myanmar-refugees-thailand</t>
  </si>
  <si>
    <t>The number of people affected corresponds to the displaced people due to the crisis, therefore this is the same number refugees from Myanmar living in the nine displacement camps near the Thai - Myanmar border (according to TBC) plus 20,000 post February 2021 coup Myanmar refugees living in rural areas of Thailand (according to TBC). The local population is not considered to be affected as they generally do not host any refugees, and the refugees are not allowed to move outside the refugee camps.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</si>
  <si>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affected</t>
  </si>
  <si>
    <t>https://reliefweb.int/report/thailand/thailand-refugee-camp-population-march-2025; https://reliefweb.int/report/thailand/voices-displaced-perspectives-newly-arrived-myanmar-refugees-thailand</t>
  </si>
  <si>
    <t>The number of refugees from Myanmar living in the nine displacement camps near the Thai - Myanmar border (according to TBC) plus 20,000 post February 2021 coup Myanmar refugees living in rural areas of Thailand (according to TBC) = 108,377+ 20,000 = 128,377.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</si>
  <si>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displaced</t>
  </si>
  <si>
    <t>ACLED accessed 16/04/2025; HRW accessed 18/10/2024</t>
  </si>
  <si>
    <t>https://acleddata.com/data-export-tool/; https://www.hrw.org/news/2024/10/18/thailand-rohingya-found-dead-during-escape-myanmar</t>
  </si>
  <si>
    <t xml:space="preserve">Total number of fatalities for the Myanmar Refugees crisis between 1 October  2024 -  31 March 2025. </t>
  </si>
  <si>
    <t>THA003Fatalities reported</t>
  </si>
  <si>
    <t xml:space="preserve">Total number of fatalities for all the crises between 1 October  2024 -  31 March 2025. </t>
  </si>
  <si>
    <t>THA003Fatalities in all crises</t>
  </si>
  <si>
    <t>The total number of people displaced and people in need are the same. It is equal number refugees from Myanmar living in the nine displacement camps near the Thai - Myanmar border (according to TBC)  (108,377)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movement of post February 2021 coup Myanmar refugees into and out of Thailand is very fluid, with tens of thousands of people moving in and out of Thailand frequently because of the conflict in southeast Myanmar.
The reliability of this indicator is medium because the data includes high-quality information alongside some elements with lower quality and the situation on the ground is highly dynamic, resulting in an overall medium reliability.</t>
  </si>
  <si>
    <t>THA003People in Need</t>
  </si>
  <si>
    <t>According to INFORM SI methodology, the number of people in Level 1 is equal to the people exposed minus the people affected.</t>
  </si>
  <si>
    <t>THA003Minimal humanitarian conditions - Level 1</t>
  </si>
  <si>
    <t>https://www.theborderconsortium.org/resources/key-resources/camp-population/; https://reliefweb.int/report/thailand/voices-displaced-perspectives-newly-arrived-myanmar-refugees-thailand; https://reliefweb.int/report/thailand/unhcr-thailand-fact-sheet-30-june-2023</t>
  </si>
  <si>
    <t>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</si>
  <si>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</si>
  <si>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</si>
  <si>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THA003Moderate humanitarian conditions - Level 3</t>
  </si>
  <si>
    <t>THA003Severe humanitarian conditions - Level 4</t>
  </si>
  <si>
    <t>THA003Extreme humanitarian conditions - Level 5</t>
  </si>
  <si>
    <t>In this crisis, 2 out of 5 population groups are affected: Refugees and host population.
Although the affected population figure comprises only refugees.</t>
  </si>
  <si>
    <t>THA003Crisis affected groups</t>
  </si>
  <si>
    <t>World Bank accessed 16/04/2025</t>
  </si>
  <si>
    <t>https://data.worldbank.org/indicator/SP.POP.TOTL?locations=IQ</t>
  </si>
  <si>
    <t>The population of Iraq in 2023.</t>
  </si>
  <si>
    <t>IRQ001Total population</t>
  </si>
  <si>
    <t>World Bank accessed 16/04/2025; city population accessed 16/04/2025; OCHA 27/03/2022</t>
  </si>
  <si>
    <t>https://data.worldbank.org/indicator/AG.LND.TOTL.K2?view=chart&amp;locations=IQ; https://www.citypopulation.de/en/iraq/cities/; https://www.unocha.org/publications/report/iraq/iraq-humanitarian-needs-overview-2022-march-2022</t>
  </si>
  <si>
    <t xml:space="preserve">This is the land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</si>
  <si>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</si>
  <si>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World Bank accessed 16/04/2025 ; city population accessed 16/04/2025; OCHA 27/03/2022KRSO accessed 16/04/2025, UNHCR 24/03/2025, UNHCR accessed 16/04/2025</t>
  </si>
  <si>
    <t>https://data.worldbank.org/indicator/SP.POP.TOTL?locations=IQ ; https://www.citypopulation.de/en/iraq/cities/;  https://www.unocha.org/publications/report/iraq/iraq-humanitarian-needs-overview-2022-march-2022https://krso.gov.krd/en/statistics/population, https://data.unhcr.org/en/documents/details/115309, https://data.unhcr.org/en/situations/syria/location/14201</t>
  </si>
  <si>
    <t xml:space="preserve">The whole country is considered exposed by the crisis , excpet AL-MUTHANNA governorate as it was flagged in the 2022 HNO that AL-MUTHANNA governorate is not affected or has people in needs.  
</t>
  </si>
  <si>
    <t>IRQ001People exposed</t>
  </si>
  <si>
    <t xml:space="preserve">This field is a concatenation of IRQ002 and IRQ003:
------------
IRQ002:
The number of people affected corresponds to the sum of the total number of IDPs as of 31 December 2024 (1031475), in addation to the total number of returnees as of 31 December 2024 (4,927,890). These figures are taken from IOM.
This figure is an estimate since it is hard to capture the accurate number Iraqi who departures the country because of the conflict and IDPs who are not registered. 
----
IRQ003:
The whole Syrian refugee population and Palestinian refugees in Iraq and part of the hosting population residing in the area is affected by the crisis. The number of people affected corresponds to the sum of {Syrian refugees per UNHCR , Palestinian refugees per UNHCR (UNHCR 24/03/2025, p.1), host community estimated by REACH 2022 MSNA, p.10)].
Affected people = 300563+ 7409+ 1,211,125.
</t>
  </si>
  <si>
    <t>This field is a concatenation of IRQ002 and IRQ003:
------------
IRQ002:
http://iraqdtm.iom.int/
----
IRQ003:
https://data.unhcr.org/en/documents/details/115309, https://data.unhcr.org/en/documents/details/91543, https://data.unhcr.org/en/situations/syria/location/14201</t>
  </si>
  <si>
    <t>IRQ001People affected</t>
  </si>
  <si>
    <t>IOM accessed 16/04/2025; UNHCR 26/02/2025; UNHCR accessed 16/04/2025</t>
  </si>
  <si>
    <t>http://iraqdtm.iom.int/; https://data.unhcr.org/en/documents/details/115309, https://data.unhcr.org/en/situations/syria/location/14201</t>
  </si>
  <si>
    <t xml:space="preserve">The displaced people in Iraq include:
• Total number of IDPs as of 31 December 2024 (1,031,475) (IOM) 
• Returnees as of 31December 2024 (4,927,890) (IOM)
• Syrian refugees as of 16 April 2025 (300583) (UNHCR) 
• Palestinian refugees as of 24 March (7409) (UNHCR). This figure is an estimate since it is hard to capture the accurate number Iraqi who departures the country because of the conflict and IDPs who are not registered. 
Iraqi who left Iraq are not considered in needs or affected by the crisis.
</t>
  </si>
  <si>
    <t>IRQ001People displaced</t>
  </si>
  <si>
    <t>ACLED accessed 16/04/2025</t>
  </si>
  <si>
    <t>The figure represents the number of fatalities between 1 Oct 2024 and 31 March 2025.</t>
  </si>
  <si>
    <t>IRQ001Fatalities reported</t>
  </si>
  <si>
    <t>IRQ001Fatalities in all crises</t>
  </si>
  <si>
    <t>This field is a concatenation of IRQ002 and IRQ003:
------------
IRQ002:
REACH 14/12/2023, IOM accessed 16/04/2025
----
IRQ003:
UNHCR 23/03/2021, UNHCR 24/03/2025 ; UNHCR accessed 16/04/2025</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</si>
  <si>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https://data.unhcr.org/en/documents/details/91543, https://data.unhcr.org/en/situations/syria/location/14201;https://data.unhcr.org/en/documents/details/115309</t>
  </si>
  <si>
    <t>This field is a concatenation of IRQ002 and IRQ003:
------------
IRQ002:
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The number of People in need includes Syrian (UNHCR) and Palestinian refugees (UNHCR 24/03/2025)
as well as host community (UNHCR 23/03/2021, p.10)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</si>
  <si>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IRQ001People in Need</t>
  </si>
  <si>
    <t>World Bank accessed 15/03/2025 ; city population accessed 15/03/2025; OCHA 27/03/2022; IOM accessed 15/03/2025KRSO accessed 15/03/2025, UNHCR 26/02/2025, UNHCR accessed 15/03/2025; UNHCR 23/03/2021</t>
  </si>
  <si>
    <t>https://data.worldbank.org/indicator/SP.POP.TOTL?locations=IQ ; https://www.citypopulation.de/en/iraq/cities/;  https://www.unocha.org/publications/report/iraq/iraq-humanitarian-needs-overview-2022-march-2022; http://iraqdtm.iom.int/https://krso.gov.krd/en/statistics/population; https://data.unhcr.org/en/documents/details/114739; https://data.unhcr.org/en/documents/details/91543; https://data.unhcr.org/en/situations/syria/location/14201</t>
  </si>
  <si>
    <t>IRQ001Minimal humanitarian conditions - Level 1</t>
  </si>
  <si>
    <t>This field is a concatenation of IRQ002 and IRQ003:
------------
IRQ002:
REACH 14/12/2023, IOM accessed 16/04/2025
----
IRQ003:
UNHCR 24/03/2025, UNHCR 23/03/2021, UNHCR accessed 16/04/2025</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</si>
  <si>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https://data.unhcr.org/en/documents/details/115309, https://data.unhcr.org/en/documents/details/91543, https://data.unhcr.org/en/situations/syria/location/14201</t>
  </si>
  <si>
    <t>According to INFORM SI methodology, the number of people in Level 2 is equal to the people affected minus people in need. People in Level 2 might be facing some dififculties accessing their needs without external assistance.</t>
  </si>
  <si>
    <t>IRQ001Stressed humanitarian conditions - Level 2</t>
  </si>
  <si>
    <t>This field is a concatenation of IRQ002 and IRQ003:
------------
IRQ002:
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</si>
  <si>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IRQ001Moderate humanitarian conditions - Level 3</t>
  </si>
  <si>
    <t>IRQ001Severe humanitarian conditions - Level 4</t>
  </si>
  <si>
    <t>This field is a concatenation of IRQ002 and IRQ003:
------------
IRQ002:
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</si>
  <si>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IRQ001Extreme humanitarian conditions - Level 5</t>
  </si>
  <si>
    <t>IOM accessed 16/04/2025; UNHCR 26/02/2025 ; UNHCR 23/03/2021; UNHCR accessed 16/04/2025</t>
  </si>
  <si>
    <t>http://iraqdtm.iom.int/ ; https://data.unhcr.org/en/documents/details/114739 ; https://data.unhcr.org/en/documents/details/91543; https://data.unhcr.org/en/situations/syria/location/14201</t>
  </si>
  <si>
    <t>Iraq has four groups affected by the Multiple crises : 1. IDPs and 2. Returnees 3. Syrian and Palestinian refugees and asylum seekers and 4. Host community.</t>
  </si>
  <si>
    <t>IRQ001Crisis affected groups</t>
  </si>
  <si>
    <t>Total population in Iraq in 2023.</t>
  </si>
  <si>
    <t>IRQ002Total population</t>
  </si>
  <si>
    <t>IRQ002Landmass affected</t>
  </si>
  <si>
    <t>World Bank accessed 16/04/2025 ; city population accessed 16/04/2025; OCHA 27/03/2022</t>
  </si>
  <si>
    <t>https://data.worldbank.org/indicator/SP.POP.TOTL?locations=IQ ; https://www.citypopulation.de/en/iraq/cities/;  https://www.unocha.org/publications/report/iraq/iraq-humanitarian-needs-overview-2022-march-2022</t>
  </si>
  <si>
    <t>The whole country is considered exposed by the crisis, excpet AL-MUTHANNA governorate as it was flagged in the 2022 HNO that AL-MUTHANNA governorate is not affected or has people in needs. This figure is taken from (World Bank and city population).</t>
  </si>
  <si>
    <t>IRQ002People exposed</t>
  </si>
  <si>
    <t>IOM accessed 16/04/2025</t>
  </si>
  <si>
    <t>http://iraqdtm.iom.int/</t>
  </si>
  <si>
    <t xml:space="preserve">The number of people affected corresponds to the sum of the total number of IDPs as of 31 December 2024 (1031475), in addation to the total number of returnees as of 31 December 2024 (4,927,890). These figures are taken from IOM.
This figure is an estimate since it is hard to capture the accurate number Iraqi who departures the country because of the conflict and IDPs who are not registered. </t>
  </si>
  <si>
    <t>IRQ002People affected</t>
  </si>
  <si>
    <t xml:space="preserve">The displaced people in Iraq include:
• Total number of IDPs as of 31 December 2024 (1,031,475) (IOM) 
• Returnees as of 31 December 2024 (4,927,890) (IOM)
This figure is an estimate since it is hard to capture the accurate number Iraqi who departures the country because of the conflict and IDPs who are not registered. 
Iraqi who left Iraq are not considered in needs or affected by the crisis.
</t>
  </si>
  <si>
    <t>IRQ002People displaced</t>
  </si>
  <si>
    <t>The number of fatalities between 1 Oct 2024 and 31 March 2025 related to conflict in Iraq.</t>
  </si>
  <si>
    <t>IRQ002Fatalities reported</t>
  </si>
  <si>
    <t>The number of fatalities between 1 Oct 2024 and 31 March 2025.</t>
  </si>
  <si>
    <t>IRQ002Fatalities in all crises</t>
  </si>
  <si>
    <t>REACH 14/12/2023, IOM accessed 16/04/2025</t>
  </si>
  <si>
    <t>https://reliefweb.int/report/iraq/iraq-cross-cutting-needs-assessment-ccna-key-multi-sectoral-findings-january-2024?_gl=1*1okewgl*_ga*MTE4NTgyMjEyMy4xNzAwOTM4Njgz*_ga_E60ZNX2F68*MTcxNTY3NjAyMi4yNjQuMS4xNzE1Njc2MDM1LjQ3LjAuMA.., http://iraqdtm.iom.int/</t>
  </si>
  <si>
    <t>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</si>
  <si>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IRQ002People in Need</t>
  </si>
  <si>
    <t>World Bank accessed 15/03/2025 ; city population accessed 15/03/2025; OCHA 27/03/2022; IOM accessed 15/03/2025</t>
  </si>
  <si>
    <t>https://data.worldbank.org/indicator/SP.POP.TOTL?locations=IQ ; https://www.citypopulation.de/en/iraq/cities/;  https://www.unocha.org/publications/report/iraq/iraq-humanitarian-needs-overview-2022-march-2022; http://iraqdtm.iom.int/</t>
  </si>
  <si>
    <t>According to INFORM SI methodology, the number of people in Level 1 is equal to the people exposed minus the people affected. People in Level 1 are able to meet their basic needs without employing irreversible coping strategies. The figure represents the total population of Iraq excpet AL-MUTHANNA governorate minus (in-camp IDPS, out-of-camp IDPS, and returnees).</t>
  </si>
  <si>
    <t>IRQ002Minimal humanitarian conditions - Level 1</t>
  </si>
  <si>
    <t>According to INFORM SI methodology, the number of people in Level 2 is equal to the people affected minus people in need. People in Level 2 might be facing some dififculties accessing their needs without external assistance. The affected people in this context are the displaced people in Iraq due to conflict.</t>
  </si>
  <si>
    <t>IRQ002Stressed humanitarian conditions - Level 2</t>
  </si>
  <si>
    <t xml:space="preserve">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t>
  </si>
  <si>
    <t>IRQ002Moderate humanitarian conditions - Level 3</t>
  </si>
  <si>
    <t>IRQ002Severe humanitarian conditions - Level 4</t>
  </si>
  <si>
    <t>IRQ002Extreme humanitarian conditions - Level 5</t>
  </si>
  <si>
    <t>In this crisis, 2 out of 5 population groups are affected: :IDPs and returnees.</t>
  </si>
  <si>
    <t>IRQ002Crisis affected groups</t>
  </si>
  <si>
    <t>IRQ003Total population</t>
  </si>
  <si>
    <t>Kurdistan Regional Government accessed 16/04/2025; UNHCR 26/02/2025</t>
  </si>
  <si>
    <t>https://gov.krd/boi-en/why-kurdistan/region/facts-figures/region-kurdistan-fact-sheet/ ; https://data.unhcr.org/en/documents/details/114739</t>
  </si>
  <si>
    <t>As of 31 January 2025, Iraq hosted over 339,000 refugees and asylum-seekers, 90% of whom are Syrian and live in the Kurdistan Region of Iraq.</t>
  </si>
  <si>
    <t>IRQ003Landmass affected</t>
  </si>
  <si>
    <t>KRSO accessed 16/04/2025, UNHCR 24/03/2025, UNHCR accessed 16/04/2025</t>
  </si>
  <si>
    <t>https://krso.gov.krd/en/statistics/population, https://data.unhcr.org/en/documents/details/115309, https://data.unhcr.org/en/situations/syria/location/14201</t>
  </si>
  <si>
    <t>As of 31 January 2025, Iraq hosted over 339,000 refugees and asylum-seekers, 90% of whom are Syrian and live in the Kurdistan Region of Iraq. The number of people exposed corresponds to the sum of {the estimated total population of Kurdistan Iraq in 2025(KRSO) , the number of Syrian refugees in Iraq as of 31 March 2025 (UNHCR), the total number of Palestinian refugees in Iraq as of 24 March 2025 (UNHCR 24/03/2025, p.1)}.</t>
  </si>
  <si>
    <t>IRQ003People exposed</t>
  </si>
  <si>
    <t>UNHCR 24/03/2025, UNHCR 23/03/2021, UNHCR accessed 16/04/2025</t>
  </si>
  <si>
    <t>https://data.unhcr.org/en/documents/details/115309, https://data.unhcr.org/en/documents/details/91543, https://data.unhcr.org/en/situations/syria/location/14201</t>
  </si>
  <si>
    <t xml:space="preserve">The whole Syrian refugee population and Palestinian refugees in Iraq and part of the hosting population residing in the area is affected by the crisis. The number of people affected corresponds to the sum of {Syrian refugees per UNHCR , Palestinian refugees per UNHCR (UNHCR 24/03/2025, p.1), host community estimated by REACH 2022 MSNA, p.10)].
Affected people = 300563+ 7409+ 1,211,125.
</t>
  </si>
  <si>
    <t>IRQ003People affected</t>
  </si>
  <si>
    <t>UNHCR 24/03/2025, UNHCR accessed 16/04/2025</t>
  </si>
  <si>
    <t>https://data.unhcr.org/en/documents/details/115309, https://data.unhcr.org/en/situations/syria/location/14201</t>
  </si>
  <si>
    <t xml:space="preserve">The number of people displaced by the Syrian and Palestinian refugees crisis includes 30,0563 Syrian refugees as of 24 March 2025 per UNHCR, and 7409 Palestinian refugees as of  24 March 2025 per UNHCR (UNHCR 24/03/2025, p.1).
</t>
  </si>
  <si>
    <t>IRQ003People displaced</t>
  </si>
  <si>
    <t>IRQ003Fatalities reported</t>
  </si>
  <si>
    <t>IRQ003Fatalities in all crises</t>
  </si>
  <si>
    <t>UNHCR 23/03/2021, UNHCR 24/03/2025 ; UNHCR accessed 16/04/2025</t>
  </si>
  <si>
    <t>https://data.unhcr.org/en/documents/details/91543, https://data.unhcr.org/en/situations/syria/location/14201;https://data.unhcr.org/en/documents/details/115309</t>
  </si>
  <si>
    <t>The number of People in need includes Syrian (UNHCR) and Palestinian refugees (UNHCR 24/03/2025)
as well as host community (UNHCR 23/03/2021, p.10)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</si>
  <si>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IRQ003People in Need</t>
  </si>
  <si>
    <t>KRSO accessed 15/03/2025, UNHCR 26/02/2025, UNHCR accessed 15/03/2025; UNHCR 23/03/2021</t>
  </si>
  <si>
    <t>https://krso.gov.krd/en/statistics/population; https://data.unhcr.org/en/documents/details/114739; https://data.unhcr.org/en/documents/details/91543; https://data.unhcr.org/en/situations/syria/location/14201</t>
  </si>
  <si>
    <t>IRQ003Minimal humanitarian conditions - Level 1</t>
  </si>
  <si>
    <t>IRQ003Stressed humanitarian conditions - Level 2</t>
  </si>
  <si>
    <t>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</si>
  <si>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IRQ003Moderate humanitarian conditions - Level 3</t>
  </si>
  <si>
    <t>IRQ003Severe humanitarian conditions - Level 4</t>
  </si>
  <si>
    <t>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</si>
  <si>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IRQ003Extreme humanitarian conditions - Level 5</t>
  </si>
  <si>
    <t>In this crisis, 2 out of 5 population groups are affected: host population, and refugees and asylum seekers.</t>
  </si>
  <si>
    <t>IRQ003Crisis affected groups</t>
  </si>
  <si>
    <t>DoS accessed  20/04/2025</t>
  </si>
  <si>
    <t xml:space="preserve">https://dosweb.dos.gov.jo/
</t>
  </si>
  <si>
    <t>The figure takes into account migration and emigration trends, including new population dynamics following the 2011 Syrian conflict. The figure represents the Estimated Population of all Jordan governorates, as of 13 April 2025.</t>
  </si>
  <si>
    <t>JOR002Total population</t>
  </si>
  <si>
    <t>DoS accessed 20/04/2025 ; UNHCR accessed 20/04/2025  ; 3RP 02/02/2023;  UNHCR 19/12/2024</t>
  </si>
  <si>
    <t>https://dosweb.dos.gov.jo/population/population-2/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</si>
  <si>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</si>
  <si>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</si>
  <si>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 xml:space="preserve">The figure represents the Estimated Population of the 4 governorates, at End-year 2024. According to the Jordanian Department of Statistics immigration and emigration, including of Syrian refugees after 2011, are already taken into account in their annual population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 
</t>
  </si>
  <si>
    <t>JOR002People exposed</t>
  </si>
  <si>
    <t>UNHCR accessed 20/04/2025 ; 3RP 02/02/2023; UNHCR 19/12/2024</t>
  </si>
  <si>
    <t>https://data2.unhcr.org/en/situations/syria/location/36; https://www.3rpsyriacrisis.org/portfolio/rso2023/; https://data.unhcr.org/en/documents/details/113353</t>
  </si>
  <si>
    <t xml:space="preserve">The number of people affected corresponds to the sum of {Syrian refugees in Jordan (registered Syrian refugees with UNHCR, the Unregistered Syrian refugees), Palestine refugees from Syria , host community members in need}.
We are using 3RP numbers as they provide numbers for both the registered and unregistered refugees in Jordan. It also provides the number for the Palestinian from Syria refuges, and the number of host community.
For the host community, UNHCR's 3RP 2025 (p.42)numbers were used. 
Registered Syrian refugees = 557783 (UNHCR)
Unregistered Syrian refugees = 735921
PRS = 20,000
host community in need =480,420
This reliability of this indicator is low because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
</t>
  </si>
  <si>
    <t>JOR002People affected</t>
  </si>
  <si>
    <t>The number of people displaced by the Syrian refugees crisis includes 1.3 million Syrian refugees in Jordan in 2025, and 20,000 Palestinian refugees displaced from Syria. These figures are taken from 3RP 2025 (p.9)and 3RP 2023 (p.12)</t>
  </si>
  <si>
    <t>JOR002People displaced</t>
  </si>
  <si>
    <t>WFP 18/07/2023; UNHCR 19/12/2024  ; 3RP 02/02/2023 ; UNHCR accessed 20/04/2025</t>
  </si>
  <si>
    <t xml:space="preserve">https://reliefweb.int/report/jordan/food-security-numbers-refugees-jordan-q1-2023;
https://data2.unhcr.org/en/situations/syria/location/36 ; https://www.3rpsyriacrisis.org/portfolio/rso2023/ ; https://data.unhcr.org/en/documents/details/113353
</t>
  </si>
  <si>
    <t>For PiN, we are using the number provided by the 3RP because unlike UNHCR ODP portal provides the numbers for both the registered and unregistered refugees in Jordan (564k and 736k respectively). It also provides the number for the Palestinian from Syria refugees, and the number of host community in need. 
Registered Syrian refugees =5,57,783
Unregistered Syrian refugees = 7,35,921
Palestinian Refugees from Syria = 20,000 (3RP 2025,P.9)
Host community in need = 480,420  (3RP 2025,P.42)
Per 3RP 2025 (P.38), there are 1,300,000 refugees in Jordan. However, 3RP 2025 doesn’t specify humanitarian conditions level for the Syrian refugees. For PiN, UNHCR's 3RP 2025 (P.9, P.42) numbers were used. For humanitarian conditions, CARI food insecurity indicators by WFP (p.4) for 2023 Q1 were used. 
Per 3RP 2025, 480,420 of the host communities are in need, and all of them conservatively were placed at Level 3 as there are no reliable assessments on their humanitarian conditions.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PiN = Level 5 + Level 4 + Level 3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+ 480,420 = 1,285,620
PiN = 0+26,400+ 1,285,620</t>
  </si>
  <si>
    <t>JOR002People in Need</t>
  </si>
  <si>
    <t>https://dosweb.dos.gov.jo/population/population-2/ ; https://data2.unhcr.org/en/situations/syria/location/36  ;  https://www.3rpsyriacrisis.org/portfolio/rso2023/ ;  https://data.unhcr.org/en/documents/details/113353</t>
  </si>
  <si>
    <t>JOR002Minimal humanitarian conditions - Level 1</t>
  </si>
  <si>
    <t>JOR002Stressed humanitarian conditions - Level 2</t>
  </si>
  <si>
    <t>According to INFORM SI Severity Index methodology, the sum of people in Levels 3, 4 and 5 is equal to the total number of people in need. To estimate the severity distribution of the people in need ACAPS used CARI food insecurity indicators by WFP (p.3) for 2023 Q1 as the 3RP doesn't provide a breakdown of PiN based on humanitarian conditions levels. CARI assessment conducted by the WFP provides a score for refugees in host community and refugees in camps. The CARI food insecurity indicators that is for refugees in host communities was used as the majority of the Syrian refugees reside outside the camps.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For the host community in need, UNHCR's 3RP 2025 number was used.  Per 3RP 2025,480,420 of the host communities are in need, and all of them conservatively were placed at Level 3 as there are no reliable assessments on their humanitarian conditions.
Registered Syrian refugees = 564079
Unregistered Syrian refugees =735921
Palestinian Refugees from Syria = 20,000
Host community in need = 480,420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+ 480,420 = 1,285,620</t>
  </si>
  <si>
    <t>JOR002Moderate humanitarian conditions - Level 3</t>
  </si>
  <si>
    <t>JOR002Severe humanitarian conditions - Level 4</t>
  </si>
  <si>
    <t>JOR002Extreme humanitarian conditions - Level 5</t>
  </si>
  <si>
    <t>ACLED accessed 20/04/2025</t>
  </si>
  <si>
    <t>The figure represents fatalities between 1 Oct 2024 and 31 March 2025 related to Syrian refugees.</t>
  </si>
  <si>
    <t>JOR002Fatalities reported</t>
  </si>
  <si>
    <t>The figure represents fatalities between 1 Oct 2024 and 31 March 2025.</t>
  </si>
  <si>
    <t>JOR002Fatalities in all crises</t>
  </si>
  <si>
    <t>JOR002Crisis affected groups</t>
  </si>
  <si>
    <t>World Bank accessed on 08/04/2025</t>
  </si>
  <si>
    <t>https://data.worldbank.org/indicator/SP.POP.TOTL?locations=GR&amp;most_recent_year_desc=false</t>
  </si>
  <si>
    <t>Total population in Greece in 2023</t>
  </si>
  <si>
    <t>GRC002Total population</t>
  </si>
  <si>
    <t>Admin Stat accessed on 08/01/2025</t>
  </si>
  <si>
    <t>https://ugeo.urbistat.com/AdminStat/it/gr/demografia/dati-sintesi/grecia/300/1</t>
  </si>
  <si>
    <t>Only the areas most affected have been considered: Chios, Evros, Dodekanisos (Kos, Kalymnos, Karpathos, Rhodos), Lesvos, Limmos, Samos, and Ikaria</t>
  </si>
  <si>
    <t>GRC002Landmass affected</t>
  </si>
  <si>
    <t>UNHCR 11/03/2025, Hellenic Statistical Authority 29/12/2023</t>
  </si>
  <si>
    <t xml:space="preserve">https://data.unhcr.org/en/documents/details/115042;https://www.statistics.gr/documents/20181/de3e26f6-9b77-d2e5-2ca3-e13bcafe482a </t>
  </si>
  <si>
    <t>The total population of the hotspot islands is concerned by the mixed migration crisis. Those are the following islands: Chios, Evros, Dodekanisos (Kos, Kalymnos, Karpathos, Rhodos), Lesvos, Limmos, Samos, and Ikaria.
This population of these hotspot islands is taken from the Hellenic Statistical Authority estimation of population published on 29 December 2023. The number of people on the move in those islands is included in this number.
This Source was chosen as it is the official agency responsible for conducting census in the country.
The reliability of this data is high because high as it is recent, and it is issued by the agency responsible for conducting census in the country. The methodology used for data collection is transparent and well documented, allowing for easy verification and replication.</t>
  </si>
  <si>
    <t>GRC002People exposed</t>
  </si>
  <si>
    <t>UNHCR 11/03/2025</t>
  </si>
  <si>
    <t>https://data.unhcr.org/en/documents/details/115042</t>
  </si>
  <si>
    <t>The number of people affected corresponds to the total number of people on the move living in the country. This includes Refugees (214,574), Asylum seekers ( 20,887), and stateless people (37,42).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</si>
  <si>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affected</t>
  </si>
  <si>
    <t>The number of people displaced corresponds to the total number of people on the move living in the country. This includes Refugees (214,574), Asylum seekers ( 20,887), and stateless people (37,42).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</si>
  <si>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displaced</t>
  </si>
  <si>
    <t>IOM accessed on 08/04/2025</t>
  </si>
  <si>
    <t>https://missingmigrants.iom.int/data</t>
  </si>
  <si>
    <t xml:space="preserve">People registered to have died in Greece through Eastern Mediterranean route in the IOM dataset between 01 Oct 2024 and 31 March 2025. The number is an underestimate, as we are not including the missing people, who some might have died on the route. Furthermore, the true number of fatalities may be higher because of unreported incidents. 
The reliability of this data is low because it doesn't include the missing people and because of the likelihood of some unreported incidents. </t>
  </si>
  <si>
    <t>GRC002Fatalities reported</t>
  </si>
  <si>
    <t>GRC002Fatalities in all crises</t>
  </si>
  <si>
    <t>The number of people in need corresponds to the total number of people on the move living in the country. This includesRefugees (214,574), Asylum seekers ( 20,887), and stateless people (2,427). 
This figure is taken from the UNHCR ODP biannual factsheet published on 1 October 2024.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</si>
  <si>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in Need</t>
  </si>
  <si>
    <t>According to INFORM SI methodology, the number of people in Level 1 is equal to the people exposed minus the people affected. People in Level 1 are able to meet their basic needs without employing irreversible coping strategies.
In both options you could also add some information on the overall humanitarian conditions of those people, if known.</t>
  </si>
  <si>
    <t>GRC002Minimal humanitarian conditions - Level 1</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</si>
  <si>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</si>
  <si>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(214,574), Asylum seekers ( 20,887), and stateless people (2,427). 
This figure is taken from the UNHCR ODP biannual factsheet published on 1 October 2024.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t>
  </si>
  <si>
    <t>GRC002Moderate humanitarian conditions - Level 3</t>
  </si>
  <si>
    <t xml:space="preserve">The number of people in Level 4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t>
  </si>
  <si>
    <t>GRC002Severe humanitarian conditions - Level 4</t>
  </si>
  <si>
    <t xml:space="preserve">The number of people in Level 5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t>
  </si>
  <si>
    <t>GRC002Extreme humanitarian conditions - Level 5</t>
  </si>
  <si>
    <t>In this crisis, 1 out of 5 population groups are affected. That is the refugees and Asylum seekers.</t>
  </si>
  <si>
    <t>GRC002Crisis affected groups</t>
  </si>
  <si>
    <t>World Bank aacessed 17/04/2025</t>
  </si>
  <si>
    <t>https://data.worldbank.org/indicator/SP.POP.TOTL?locations=TR</t>
  </si>
  <si>
    <t>The total projected population of Turkiye in 2025, including refugees, migrants, and asylum seekers. The source is chosen because it provides more up-to-date figures and considers population growth, internal, and cross-border displacement.</t>
  </si>
  <si>
    <t>TUR001Total population</t>
  </si>
  <si>
    <t xml:space="preserve">Change in the data/methodology </t>
  </si>
  <si>
    <t>City Population accessed 20/04/2025; Turkiye Presidency of Migration Management accessed 20/04/2025 ; IOM 08/06/2022 ; Crisis Group accessed 20/04/2025 ; Govt. Türkiye 17/04/2023</t>
  </si>
  <si>
    <t xml:space="preserve">https://www.citypopulation.de/en/turkey/cities/ ; 
https://en.goc.gov.tr/temporary-protection27 ;  https://reliefweb.int/report/turkey/mpm-turkey-mixed-migration-flows-mediterranean-and-beyond-flow-monitoring-compilation-08-june-2022 ; https://www.crisisgroup.org/content/turkiyes-pkk-conflict-visual-explainer ; https://reliefweb.int/report/turkiye/turkiye-earthquakes-recovery-and-reconstruction-assessment
</t>
  </si>
  <si>
    <t xml:space="preserve">Represents the total area of provinces affected by one or more of the following crises: Syrian refugee, mixed migration, and the earthquake.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</si>
  <si>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TUR001Landmass affected</t>
  </si>
  <si>
    <t>Türkiye Presidency of Migration Management accessed 21/03/2025 ; TurkStat 30/07/2024IOM 07/03/2025; TurkStat 30/07/2024TurkStat 30/07/2024 ; Govt. Türkiye 27/03/2023</t>
  </si>
  <si>
    <t>https://en.goc.gov.tr/temporary-protection27; https://data.tuik.gov.tr/Bulten/Index?p=Population-Projections-2023-2100-53699https://en.goc.gov.tr/temporary-protection27 ; https://reliefweb.int/report/turkiye/mpm-turkiye-overview-migrant-situation-migrant-presence-monitoring-situation-report-february-2025https://data.tuik.gov.tr/Bulten/Index?p=Population-Projections-2023-2100-53699; https://reliefweb.int/report/turkiye/turkiye-earthquakes-recovery-and-reconstruction-assessment</t>
  </si>
  <si>
    <t xml:space="preserve">Represents the total population of provinces affected by one or more of the following crises: Syrian refugee, mixed migration, and the earthquake.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</si>
  <si>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TUR001People exposed</t>
  </si>
  <si>
    <t>UNHCR 17/03/2025Tur Gov PMM accessed 21/04/2025 ; IOM 07/03/2025; UNHCR 17/03/2025OCHA 06/03/2023</t>
  </si>
  <si>
    <t>https://www.3rpsyriacrisis.org/wp-content/uploads/2024/12/3RP_Regional_Strategic_Overview_2025.pdfhttps://dtm.iom.int/reports/turkiye-migrant-presence-monitoring-situation-report-feb-2025; https://en.goc.gov.tr/international-protection17; https://data.unhcr.org/en/documents/details/115172https://reliefweb.int/report/turkiye/turkiye-2023-earthquakes-situation-report-no-7-6-march-2023</t>
  </si>
  <si>
    <t>The number of people affected is the sum of all people affectedfor each individual crisis for Turkiye.</t>
  </si>
  <si>
    <t>TUR001People affected</t>
  </si>
  <si>
    <t>UNHCR 17/03/2025IOM 07/03/2025, Tur Gov PMM accessed 21/04/2025  Turkish Presidential Directorate of Communications 06/02/2025</t>
  </si>
  <si>
    <t>https://www.3rpsyriacrisis.org/wp-content/uploads/2024/12/3RP_Regional_Strategic_Overview_2025.pdfhttps://dtm.iom.int/reports/turkiye-migrant-presence-monitoring-situation-report-feb-2025, https://en.goc.gov.tr/international-protection17https://www.iletisim.gov.tr/images/uploads/dosyalar/Ihya_ve_Insa.pdf</t>
  </si>
  <si>
    <t>The number of people displaced is the sum of all people displaced for each individual crisis for Turkiye.</t>
  </si>
  <si>
    <t>TUR001People displaced</t>
  </si>
  <si>
    <t>ACLED accessed 21/04/2025; IOM accessed 21/04/2025</t>
  </si>
  <si>
    <t>https://acleddata.com/data-export-tool/; https://missingmigrants.iom.int/downloads</t>
  </si>
  <si>
    <t>The number of fatalities reported is the sum of all fatalities reported for each individual crisis for Turkiye.</t>
  </si>
  <si>
    <t>TUR001Fatalities reported</t>
  </si>
  <si>
    <t>TUR001Fatalities in all crises</t>
  </si>
  <si>
    <t>IFRC Turkish Red Crescent 28/04/2023; UNHCR 21/04/2025; ; World Bank 22/10/2024IFRC Turkish Red Crescent 28/04/2023, Tur Gov PMM accessed 21/04/2025, World Bank 22/10/2024, IOM 07/03/2025; UNHCR 17/03/2025ACLED accessed 21/04/2025; IOM accessed 21/04/2025</t>
  </si>
  <si>
    <t>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https://dtm.iom.int/reports/turkiye-migrant-presence-monitoring-situation-report-feb-2025https://acleddata.com/data-export-tool/; https://missingmigrants.iom.int/downloads</t>
  </si>
  <si>
    <t>The number of people in need is the sum of all people in need for each individual crisis for Turkiye.</t>
  </si>
  <si>
    <t>TUR001People in Need</t>
  </si>
  <si>
    <t>Türkiye Presidency of Migration Management accessed 21/03/2025 ; UNHCR 17/03/2025IOM 07/03/2025; TurkStat 30/07/2024, Tur Gov PMM accessed 21/04/2025 ; IOM 07/03/2025; UNHCR 17/03/2025UNHCR 06/05/2024; Turkey Southeast Inter-agency Coordination accessed 27/03/2025</t>
  </si>
  <si>
    <t>https://en.goc.gov.tr/temporary-protection27 ; https://data.unhcr.org/en/documents/details/115172https://en.goc.gov.tr/temporary-protection27 ; https://reliefweb.int/report/turkiye/mpm-turkiye-overview-migrant-situation-migrant-presence-monitoring-situation-report-february-2025, https://dtm.iom.int/reports/turkiye-migrant-presence-monitoring-situation-report-feb-2025; https://en.goc.gov.tr/international-protection17; https://data.unhcr.org/en/documents/details/115172https://reliefweb.int/report/turkiye/turkiye-south-east-earthquake-response-quarterly-progress-report-january-march-2024-entr; https://www.refugeeinfoturkey.org/SectorDashboards/SETInterSector.html</t>
  </si>
  <si>
    <t>TUR001Minimal humanitarian conditions - Level 1</t>
  </si>
  <si>
    <t>IFRC Turkish Red Crescent 28/04/2023; UNHCR 21/04/2025; ; World Bank 22/10/2024IFRC Turkish Red Crescent 28/04/2023, Tur Gov PMM accessed 21/04/2025, World Bank 22/10/2024, IOM 07/03/2025; UNHCR 17/03/2025TurkStat 30/07/2024 ; Govt. Türkiye 27/03/2023; OCHA 06/03/2023</t>
  </si>
  <si>
    <t>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https://dtm.iom.int/reports/turkiye-migrant-presence-monitoring-situation-report-feb-2025https://reliefweb.int/report/turkiye/turkiye-south-east-earthquake-response-quarterly-progress-report-january-march-2024-entr; https://www.refugeeinfoturkey.org/SectorDashboards/SETInterSector.html; https://reliefweb.int/report/turkiye/turkiye-2023-earthquakes-situation-report-no-7-6-march-2023</t>
  </si>
  <si>
    <t>TUR001Stressed humanitarian conditions - Level 2</t>
  </si>
  <si>
    <t>IFRC Turkish Red Crescent 28/04/2023; UNHCR 21/04/2025; ; World Bank 22/10/2024IFRC Turkish Red Crescent 28/04/2023, Tur Gov PMM accessed 21/04/2025, World Bank 22/10/2024, IOM 07/03/2025; UNHCR 17/03/2025UNHCR 06/05/2024; Turkey Southeast Inter-agency Coordination accessed 27/03/2025</t>
  </si>
  <si>
    <t>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https://dtm.iom.int/reports/turkiye-migrant-presence-monitoring-situation-report-feb-2025https://reliefweb.int/report/turkiye/turkiye-south-east-earthquake-response-quarterly-progress-report-january-march-2024-entr; https://www.refugeeinfoturkey.org/SectorDashboards/SETInterSector.html;
https://reliefweb.int/report/turkiye/turkiye-2023-earthquakes-situation-report-no-7-6-march-2023</t>
  </si>
  <si>
    <t>The number of people in Level 3 corresponds to the sum of people in Level 3 for each individual crisis for Turkiye.</t>
  </si>
  <si>
    <t>TUR001Moderate humanitarian conditions - Level 3</t>
  </si>
  <si>
    <t>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https://dtm.iom.int/reports/turkiye-migrant-presence-monitoring-situation-report-feb-2025https://reliefweb.int/report/turkiye/turkiye-south-east-earthquake-response-quarterly-progress-report-january-march-2024-entr; https://www.refugeeinfoturkey.org/SectorDashboards/SETInterSector.html</t>
  </si>
  <si>
    <t>The number of people in Level 4 corresponds to the sum of people in Level 4 for each individual crisis for Turkiye.</t>
  </si>
  <si>
    <t>TUR001Severe humanitarian conditions - Level 4</t>
  </si>
  <si>
    <t>IFRC Turkish Red Crescent 28/04/2023; UNHCR 21/04/2025; ; World Bank 22/10/2024IFRC Turkish Red Crescent 28/04/2023, Tur Gov PMM accessed 21/04/2025, World Bank 22/10/2024, IOM 07/03/2025; UNHCR 17/03/2025X</t>
  </si>
  <si>
    <t>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https://dtm.iom.int/reports/turkiye-migrant-presence-monitoring-situation-report-feb-2025x</t>
  </si>
  <si>
    <t>The number of people in Level 5 corresponds to the sum of people in Level 5 for each individual crisis for Turkiye.</t>
  </si>
  <si>
    <t>TUR001Extreme humanitarian conditions - Level 5</t>
  </si>
  <si>
    <t xml:space="preserve">Number of different types of affected population groups: 
- IDPs
- Refugees, asylum seekers, and others of concern (such as migrants etc.)
- Returnees
- Host 
- Non-Host </t>
  </si>
  <si>
    <t>TUR001Crisis affected groups</t>
  </si>
  <si>
    <t>TUR002Total population</t>
  </si>
  <si>
    <t>City Population accessed 21/03/2025; Türkiye Presidency of Migration Management accessed 21/03/2025</t>
  </si>
  <si>
    <t xml:space="preserve">https://www.citypopulation.de/en/turkey/cities/ ; 
https://en.goc.gov.tr/temporary-protection27
</t>
  </si>
  <si>
    <t>Figure represents the combined total area of provinces with percentage of refugees above the national average ~2.5% using figures provided by Turkiye Presidency of Migration Management: Şanlıurfa, Osmaniye, Nevşehir, Mersin, Mardin, Malatya, Konya, Kilis, Kayseri, Kahramanmaraş, İzmir, İstanbul, Hatay, Gaziantep, Bursa, Burdur, Adıyaman, and Adana.</t>
  </si>
  <si>
    <t>TUR002Landmass affected</t>
  </si>
  <si>
    <t>Türkiye Presidency of Migration Management accessed 21/03/2025 ; TurkStat 30/07/2024</t>
  </si>
  <si>
    <t>https://en.goc.gov.tr/temporary-protection27; https://data.tuik.gov.tr/Bulten/Index?p=Population-Projections-2023-2100-53699</t>
  </si>
  <si>
    <t xml:space="preserve">The number of people exposed corresponds to the total population of provinces with percentage of refugees above the national average ~2.5% according to Turkiye Presidency of Migration Management. These provinces are: Şanlıurfa, Osmaniye, Nevşehir, Mersin, Mardin, Malatya, Konya, Kilis, Kayseri, Kahramanmaraş, İzmir, İstanbul, Hatay, Gaziantep, Bursa, Burdur, Adıyaman, and Adana.
This population figures are taken from Turkish Statistical Institute. The population projections are valid throughout 2025. This source was chosen because it provides the latest population figures. The reliability of this data is high because it is up to date.
</t>
  </si>
  <si>
    <t>TUR002People exposed</t>
  </si>
  <si>
    <t>https://www.3rpsyriacrisis.org/wp-content/uploads/2024/12/3RP_Regional_Strategic_Overview_2025.pdf</t>
  </si>
  <si>
    <t>The number of people affected corresponds to the total number of  registered Syrian refugees and host community according to the 3RP Regional Strategic Overview 2025, page 34.  The host community is included because refugees place pressure on health, education, and other social services, resulting in humanitarian needs for the local population.
This estimate is valid through 2025, as no significant changes in the situation are expected. These sources were chosen because they are the most authoritative and up to date. The reliability of the data Medium the methodologies used for data collection are generally consistent, though minor variations exist that could affect accuracy.
Other sources, such as UNHCR’s Operational Data Portal (ODP), were considered; however, the 3RP figures for displaced populations were used for consistency, as they are also the basis for our calculation for the number of people in the host community in both the affected and People in Need (PiN) estimates.</t>
  </si>
  <si>
    <t>TUR002People affected</t>
  </si>
  <si>
    <t>The number of people displaced corresponds to the total number of registered Syrian refugees according to the 3RP Regional Strategic Overview 2025, page 34. 
This estimate is valid through 2025, as no significant changes in the situation are expected. This sources is chosen because they are the most authoritative and up to date. The reliability of the data high because it is up to date and recent.
Other sources, such as UNHCR’s Operational Data Portal (ODP), were considered; however, the 3RP figures for displaced populations were used for consistency, as they are also the basis for our calculation for the number of people in the host community in both the affected and People in Need (PiN) estimates.</t>
  </si>
  <si>
    <t>TUR002People displaced</t>
  </si>
  <si>
    <t>ACLED accessed 21/04/2025</t>
  </si>
  <si>
    <t>The figure represents the number of Syrian refugees killed in Türkiye between 1 Oct 2024 and 31 March 2025.</t>
  </si>
  <si>
    <t>TUR002Fatalities reported</t>
  </si>
  <si>
    <t>TUR002Fatalities in all crises</t>
  </si>
  <si>
    <t>IFRC Turkish Red Crescent 28/04/2023; UNHCR 21/04/2025; ; World Bank 22/10/2024</t>
  </si>
  <si>
    <t>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t>
  </si>
  <si>
    <t>The number of people in need corresponds to the total number of  registered Syrian refugees and host community in need according to the 3RP Regional Strategic Overview 2025, page 34.  The host community is included because refugees place pressure on health, education, and other social services, resulting in humanitarian needs for the local population.
This estimate is valid through 2025, as no significant changes in the situation are expected. These sources were chosen because they are the most authoritative and up to date. The reliability of the data Medium the methodologies used for data collection are generally consistent, though minor variations exist that could affect accuracy.
Other sources, such as UNHCR’s Operational Data Portal (ODP), were considered; however, the 3RP figures for registered refugees were used for consistency, as they are also the basis for our calculation for the number of people in the host community in both the affected and People in Need (PiN) estimates.</t>
  </si>
  <si>
    <t>TUR002People in Need</t>
  </si>
  <si>
    <t>Türkiye Presidency of Migration Management accessed 21/03/2025 ; UNHCR 17/03/2025</t>
  </si>
  <si>
    <t>https://en.goc.gov.tr/temporary-protection27 ; https://data.unhcr.org/en/documents/details/115172</t>
  </si>
  <si>
    <t>TUR002Minimal humanitarian conditions - Level 1</t>
  </si>
  <si>
    <t>TUR002Stressed humanitarian conditions - Level 2</t>
  </si>
  <si>
    <t xml:space="preserve">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3 is calculated based on the number of people in need in Level 3 among registered Syrian refugees in Türkiye. It also includes the number of people in need in Level 3 among the host communities. The host community is included because mixed migration places pressure on health, education, and other social services, resulting in humanitarian needs for the local population.
FRC and TRC's Intersectoral Vulnerability Study Round 2 - 2022: Living on Bare Minimum: An Exploration of the Vulnerability of Refugees in Türkiye reported approximately 39% in Severe level (L3).
2% of the refugees are in Catastrophic Level (L5); 16% of the refugees are in Extreme Level (L4); 39% of the refugees are in Sever Level (L3), 41% of the refugees are in stressed Level (L2), and 2% of the refugees are in Minimal Level (L1).
For estimating the number of people in need within host communities, the World Bank’s national poverty line was used. According to the World Bank, around 13.9% of the population falls below the poverty line. All of this 13.9% has been classified at Severity Level 3.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
</t>
  </si>
  <si>
    <t>TUR002Moderate humanitarian conditions - Level 3</t>
  </si>
  <si>
    <t xml:space="preserve">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4 is calculated based on the number of people in need in level 4 among registered Syrian refugees in Türkiye. It also includes the number of people in need in Level 4 among the host communities. The host community is included because mixed migration places pressure on health, education, and other social services, resulting in humanitarian needs for the local population.
FRC and TRC's Intersectoral Vulnerability Study Round 2 - 2022: Living on Bare Minimum: An Exploration of the Vulnerability of Refugees in Türkiye reported approximately 16% in Severe level (L4).
For estimating the number of people in need within host communities, the World Bank’s national poverty line was used. According to the World Bank, around 13.9% of the population falls below the poverty line. All of this 13.9% has been classified at Severity Level 3, as such Zero was assigned for Level 4.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
</t>
  </si>
  <si>
    <t>TUR002Severe humanitarian conditions - Level 4</t>
  </si>
  <si>
    <t xml:space="preserve">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5 is calculated based on the number of people in need in Level 5 among registered Syrian refugees in Türkiye. It also includes the number of people in need in Level 5 among the host communities. The host community is included because mixed migration places pressure on health, education, and other social services, resulting in humanitarian needs for the local population.
FRC and TRC's Intersectoral Vulnerability Study Round 2 - 2022: Living on Bare Minimum: An Exploration of the Vulnerability of Refugees in Türkiye reported approximately 2% in Severe level (L5).
For estimating the number of people in need within host communities, the World Bank’s national poverty line was used. According to the World Bank, around 13.9% of the population falls below the poverty line. All of this 13.9% has been classified at Severity Level 3. As such, Zero were placed at Level 5.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
</t>
  </si>
  <si>
    <t>TUR002Extreme humanitarian conditions - Level 5</t>
  </si>
  <si>
    <t xml:space="preserve">Number of different types of affected population groups: 
Refugees, asylum seekers, host population, and non-host population.                               </t>
  </si>
  <si>
    <t>TUR002Crisis affected groups</t>
  </si>
  <si>
    <t>TUR003Total population</t>
  </si>
  <si>
    <t>IOM 08/06/2022; City Population accessed 21/03/2025</t>
  </si>
  <si>
    <t>https://www.citypopulation.de/en/turkey/cities/; https://reliefweb.int/report/turkey/mpm-turkey-mixed-migration-flows-mediterranean-and-beyond-flow-monitoring-compilation-08-june-2022</t>
  </si>
  <si>
    <t>Figure represents the combined total area of provinces with significant land and sea mixed migration crossings:  Ağrı, Aydın, Balıkesir, Çanakkale, Edirne, Hakkari, Hatay, İzmir, Kilis, Kırklareli, Muğla, Şanlıurfa, Şırnak, Van</t>
  </si>
  <si>
    <t>TUR003Landmass affected</t>
  </si>
  <si>
    <t>IOM 07/03/2025; TurkStat 30/07/2024</t>
  </si>
  <si>
    <t>https://en.goc.gov.tr/temporary-protection27 ; https://reliefweb.int/report/turkiye/mpm-turkiye-overview-migrant-situation-migrant-presence-monitoring-situation-report-february-2025</t>
  </si>
  <si>
    <t xml:space="preserve">The number of people exposed corresponds to the total population of provinces that are the most important entry/exit points for migrants and refugees according to IOM's "MPM Türkiye Overview of Migrant Situation: Migrant Presence Monitoring Situation Report". Those include: Ağrı, Aydın, Balıkesir, Çanakkale, Edirne, Hakkari, Hatay, İzmir, Kilis, Kırklareli, Muğla, Şanlıurfa, Şırnak, Van.
This population figures are taken from Turkish Statistical Institute. The population projections are valid throughout 2025. This source was chosen because it provides the latest population figures. The reliability of this data is high because it is up to date.
</t>
  </si>
  <si>
    <t>TUR003People exposed</t>
  </si>
  <si>
    <t>Tur Gov PMM accessed 21/04/2025 ; IOM 07/03/2025; UNHCR 17/03/2025</t>
  </si>
  <si>
    <t>https://dtm.iom.int/reports/turkiye-migrant-presence-monitoring-situation-report-feb-2025; https://en.goc.gov.tr/international-protection17; https://data.unhcr.org/en/documents/details/115172</t>
  </si>
  <si>
    <t>The number of people affected corresponds to the total number of non-Syrian refugees and asylum seekers in Türkiye, non-Syrian international protection applicants, and migrants in an irregular situation living in the country, according to IOM's Migrant Presence Monitoring - Situation Report.
In addition, it includes the number of people in host communities in the provinces most impacted by mixed migration, also based on IOM's Migrant Presence Monitoring - Situation Report. These provinces are: Ağrı, Aydın, Balıkesir, Çanakkale, Edirne, Hakkari, Hatay, İzmir, Kilis, Kırklareli, Muğla, Şanlıurfa, Şırnak, and Van.
The host community is included because mixed migration places pressure on health, education, and other social services, resulting in humanitarian needs for the local population.
For the host community, there are no reliable estimates. Therefore, we assume that the impact of mixed migration on host communities is similar to that of the Syrian refugee crisis. The host community figures were extrapolated using the same ratio of Syrian refugees to host communities, based on data from the 3RP Regional Strategic Overview 2025, page 34.
This estimate is valid through 2025, as no significant changes in the situation are expected. These sources were chosen because they are the most authoritative and up to date. However, the reliability of the data is considered low, as assumptions and extrapolations were made to estimate the size of the host community.</t>
  </si>
  <si>
    <t>TUR003People affected</t>
  </si>
  <si>
    <t xml:space="preserve">IOM 07/03/2025, Tur Gov PMM accessed 21/04/2025 </t>
  </si>
  <si>
    <t>https://dtm.iom.int/reports/turkiye-migrant-presence-monitoring-situation-report-feb-2025, https://en.goc.gov.tr/international-protection17</t>
  </si>
  <si>
    <t xml:space="preserve">The number of people displaced by the mixed migration crisis  includes: non Syrian refugees, asylum seekers, people under International protection, and migrants in irregular status in Turkey. This figure is taken from "Türkiye — Migrant Presence Monitoring - Situation Report" and "Turkiye's Presidency of Migration Management". 
These source were chosen because they are the most authoritative and most up to date sources on this matter. The reliability of this data is high because it is recent. </t>
  </si>
  <si>
    <t>TUR003People displaced</t>
  </si>
  <si>
    <t>IOM accessed 21/04/2025</t>
  </si>
  <si>
    <t>https://missingmigrants.iom.int/downloads</t>
  </si>
  <si>
    <t xml:space="preserve">The figure corresponds to the number of dead and missing migrants in the last six months (October 2024 - March 2025) as a result of the mixed migration crisis, according to IOM's Missing Migrant Database ( 0 in October, 3 in November, 5 in December 2024, 7 in January 2025, and 7 in February, 0 in March 2025). The true number of fatalities may be higher as a result of unreported incidents and missing cases that are not yet considered dead. </t>
  </si>
  <si>
    <t>TUR003Fatalities reported</t>
  </si>
  <si>
    <t>TUR003Fatalities in all crises</t>
  </si>
  <si>
    <t>IFRC Turkish Red Crescent 28/04/2023, Tur Gov PMM accessed 21/04/2025, World Bank 22/10/2024, IOM 07/03/2025; UNHCR 17/03/2025</t>
  </si>
  <si>
    <t>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t>
  </si>
  <si>
    <t>The number of people in need corresponds to non-Syrian refugees and asylum seekers in Türkiye, non-Syrian international protection applicants, and migrants in an irregular situation living in the country who require assistance. It also includes the number of people in host communities in need of assistance in the provinces most impacted by mixed migration. These provinces are: Ağrı, Aydın, Balıkesir, Çanakkale, Edirne, Hakkari, Hatay, İzmir, Kilis, Kırklareli, Muğla, Şanlıurfa, Şırnak, and Van. The host community is included because mixed migration places pressure on health, education, and other social services, resulting in humanitarian needs for the local population.
There are no reliable estimates for the severity levels of needs among mixed migrant populations in Türkiye. It is assumed that the conditions for people affected by mixed migration are, to some extent, similar to those of Syrian refugees. Therefore, the severity breakdown of the Syrian refugee crisis was applied as a proxy estimate.
The Intersectoral Vulnerability Study Round 2 - 2022: Living on Bare Minimum: An Exploration of the Vulnerability of Refugees in Türkiye reported approximately 2% in Catastrophic level (L5), 16% in Extreme level (L4), 39% in Severe level (L3), 41% in Stressed level (L2), and 2% in Minimal level (L1).
For estimating the number of people in need within host communities, the World Bank’s national poverty line was used. According to the World Bank, around 13.9% of the population falls below the poverty line. All of this 13.9% has been classified at Severity Level 3.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t>
  </si>
  <si>
    <t>TUR003People in Need</t>
  </si>
  <si>
    <t>IOM 07/03/2025; TurkStat 30/07/2024, Tur Gov PMM accessed 21/04/2025 ; IOM 07/03/2025; UNHCR 17/03/2025</t>
  </si>
  <si>
    <t>https://en.goc.gov.tr/temporary-protection27 ; https://reliefweb.int/report/turkiye/mpm-turkiye-overview-migrant-situation-migrant-presence-monitoring-situation-report-february-2025, https://dtm.iom.int/reports/turkiye-migrant-presence-monitoring-situation-report-feb-2025; https://en.goc.gov.tr/international-protection17; https://data.unhcr.org/en/documents/details/115172</t>
  </si>
  <si>
    <t>TUR003Minimal humanitarian conditions - Level 1</t>
  </si>
  <si>
    <t>TUR003Stressed humanitarian conditions - Level 2</t>
  </si>
  <si>
    <t>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3 is calculated based on the number of people in need among non-Syrian refugees and asylum seekers in Türkiye, non-Syrian international protection applicants, and migrants in an irregular situation living in Turkiye. It also includes the number of people in need among the host communities in need of assistance in the provinces most impacted by mixed migration. These provinces are: Ağrı, Aydın, Balıkesir, Çanakkale, Edirne, Hakkari, Hatay, İzmir, Kilis, Kırklareli, Muğla, Şanlıurfa, Şırnak, and Van. The host community is included because mixed migration places pressure on health, education, and other social services, resulting in humanitarian needs for the local population.
There are no reliable estimates for the severity levels of needs among mixed migrant populations in Türkiye. It is assumed that the conditions for people affected by mixed migration are, to some extent, similar to those of Syrian refugees. Therefore, the severity breakdown of the Syrian refugee crisis was applied as a proxy estimate.
The Intersectoral Vulnerability Study Round 2 - 2022: Living on Bare Minimum: An Exploration of the Vulnerability of Refugees in Türkiye reported approximately 39% in Severe level (L3).
For estimating the number of people in need within host communities, the World Bank’s national poverty line was used. According to the World Bank, around 13.9% of the population falls below the poverty line. All of this 13.9% has been classified at Severity Level 3.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t>
  </si>
  <si>
    <t>TUR003Moderate humanitarian conditions - Level 3</t>
  </si>
  <si>
    <t>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3 is calculated based on the number of people in need among non-Syrian refugees and asylum seekers in Türkiye, non-Syrian international protection applicants, and migrants in an irregular situation living in Turkiye. It also includes the number of people in need among the host communities in need of assistance in the provinces most impacted by mixed migration. These provinces are: Ağrı, Aydın, Balıkesir, Çanakkale, Edirne, Hakkari, Hatay, İzmir, Kilis, Kırklareli, Muğla, Şanlıurfa, Şırnak, and Van. The host community is included because mixed migration places pressure on health, education, and other social services, resulting in humanitarian needs for the local population.
There are no reliable estimates for the severity levels of needs among mixed migrant populations in Türkiye. It is assumed that the conditions for people affected by mixed migration are, to some extent, similar to those of Syrian refugees. Therefore, the severity breakdown of the Syrian refugee crisis was applied as a proxy estimate.
The Intersectoral Vulnerability Study Round 2 - 2022: Living on Bare Minimum: An Exploration of the Vulnerability of Refugees in Türkiye reported approximately 16% in Extreme level (L4).
For estimating the number of people in need within host communities, the World Bank’s national poverty line was used. According to the World Bank, around 13.9% of the population falls below the poverty line. All of this 13.9% has been classified at Severity Level 3 so Zero was placed at Severity Level 4.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t>
  </si>
  <si>
    <t>TUR003Severe humanitarian conditions - Level 4</t>
  </si>
  <si>
    <t>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3 is calculated based on the number of people in need among non-Syrian refugees and asylum seekers in Türkiye, non-Syrian international protection applicants, and migrants in an irregular situation living in Turkiye. It also includes the number of people in need among the host communities in need of assistance in the provinces most impacted by mixed migration. These provinces are: Ağrı, Aydın, Balıkesir, Çanakkale, Edirne, Hakkari, Hatay, İzmir, Kilis, Kırklareli, Muğla, Şanlıurfa, Şırnak, and Van. The host community is included because mixed migration places pressure on health, education, and other social services, resulting in humanitarian needs for the local population.
There are no reliable estimates for the severity levels of needs among mixed migrant populations in Türkiye. It is assumed that the conditions for people affected by mixed migration are, to some extent, similar to those of Syrian refugees. Therefore, the severity breakdown of the Syrian refugee crisis was applied as a proxy estimate.
The Intersectoral Vulnerability Study Round 2 - 2022: Living on Bare Minimum: An Exploration of the Vulnerability of Refugees in Türkiye reported approximately 2% in Catastrophic level (L5).
For estimating the number of people in need within host communities, the World Bank’s national poverty line was used. According to the World Bank, around 13.9% of the population falls below the poverty line. All of this 13.9% has been classified at Severity Level 3 so Zero was placed at Severity Level 4.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t>
  </si>
  <si>
    <t>TUR003Extreme humanitarian conditions - Level 5</t>
  </si>
  <si>
    <t xml:space="preserve">Number of different types of affected population groups: 
- Refugees, asylum seekers, and others of concern (such as migrants etc.)
- Host 
- Non-Host </t>
  </si>
  <si>
    <t>TUR003Crisis affected groups</t>
  </si>
  <si>
    <t>TUR005Total population</t>
  </si>
  <si>
    <t>City Population accessed 21/03/2025, Govt. Türkiye 27/03/2023, OCHA 15/08/2023</t>
  </si>
  <si>
    <t>https://www.citypopulation.de/en/turkey/cities/, https://reliefweb.int/report/turkiye/turkiye-earthquakes-recovery-and-reconstruction-assessment, https://www.unocha.org/publications/report/turkiye/humanitarian-transition-overview-turkiye-earthquake-response-august-2023</t>
  </si>
  <si>
    <t xml:space="preserve">Total surface area of the provinces affected by the Turkey/Syria earthquake: Gaziantep, Kahramanmaraş, Hatay, Osmaniye, Malatya, Şanlıurfa, Adana, Diyarbakır, Kilis, Elâzığ, and Adıyaman.
</t>
  </si>
  <si>
    <t>TUR005Landmass affected</t>
  </si>
  <si>
    <t>TurkStat 30/07/2024 ; Govt. Türkiye 27/03/2023</t>
  </si>
  <si>
    <t>https://data.tuik.gov.tr/Bulten/Index?p=Population-Projections-2023-2100-53699; https://reliefweb.int/report/turkiye/turkiye-earthquakes-recovery-and-reconstruction-assessment</t>
  </si>
  <si>
    <t xml:space="preserve">The number of people exposed corresponds to the total population (Turkish citizens and refugees) of provinces concerned by the earthquake. Those include the 11 hardest-hit southeastern provinces of: Gaziantep, K. Maras, Hatay, Osmaniye, Malatya, Sansliurfa, Adana, Diyarbakir, Kilis,  Elâzığ, Adiyaman.
This includes around 14 million Turkish citizens and 1.7 million refugees in those provinces. 
This population figures are taken from Turkish Statistical Institute and the affected provinces identified by the Goverment of Turkiye. The population projections are valid throughout 2025. This source was chosen because it provides the latest population figures. The reliability of this data is high because it is up to date.
</t>
  </si>
  <si>
    <t>TUR005People exposed</t>
  </si>
  <si>
    <t>OCHA 06/03/2023</t>
  </si>
  <si>
    <t>https://reliefweb.int/report/turkiye/turkiye-2023-earthquakes-situation-report-no-7-6-march-2023</t>
  </si>
  <si>
    <t>The number of people affected by the crisis is taken from "OCHA's 2023 Earthquakes Situation Report No. 7, As of 6 March 2023" pulbished one month after the earthquake. 
The reliability is set at low as the estimations were done right after the earthquake were uncertainity was high and were the methodology behind it is unclear.</t>
  </si>
  <si>
    <t>TUR005People affected</t>
  </si>
  <si>
    <t xml:space="preserve"> Turkish Presidential Directorate of Communications 06/02/2025</t>
  </si>
  <si>
    <t>https://www.iletisim.gov.tr/images/uploads/dosyalar/Ihya_ve_Insa.pdf</t>
  </si>
  <si>
    <t>This figure reflects the number of people displaced by the earthquake who are still living in temporary container camps.
The data is taken from "The 2nd Year of the Disaster of the Century: Construction and Revival Works", published by the Presidential Directorate of Communications (page 163). This source was selected as it provides the official government figures. Other sources, such as the IFRC and various humanitarian organizations, were considered but excluded due to inconsistent numbers and unclear methodologies.
The reliability of this data is high, as it is recent and based on official counts rather than estimates or projections, offering a high degree of accuracy.</t>
  </si>
  <si>
    <t>TUR005People displaced</t>
  </si>
  <si>
    <t>UNHCR 06/05/2024</t>
  </si>
  <si>
    <t>https://reliefweb.int/report/turkiye/turkiye-south-east-earthquake-response-quarterly-progress-report-january-march-2024-entr</t>
  </si>
  <si>
    <t>Zero injuries assumed in the past 6 month due to injuries as a result of Turkiye / Syria earthquake in Kahramanmaraş, Gaziantep, Şanlıurfa, Diyarbakır, Adana, Adıyaman, Osmaniye, Hatay, Kilis, Elazığ and Malatya.</t>
  </si>
  <si>
    <t>TUR005Injuries reported</t>
  </si>
  <si>
    <t>Since the EQ was more than 6 months, the assumption is no new deaths (or significantly low) occurred due to the earthquake.</t>
  </si>
  <si>
    <t>TUR005Fatalities reported</t>
  </si>
  <si>
    <t>TUR005Fatalities in all crises</t>
  </si>
  <si>
    <t>UNHCR 06/05/2024; Turkey Southeast Inter-agency Coordination accessed 27/03/2025</t>
  </si>
  <si>
    <t>https://reliefweb.int/report/turkiye/turkiye-south-east-earthquake-response-quarterly-progress-report-january-march-2024-entr; https://www.refugeeinfoturkey.org/SectorDashboards/SETInterSector.html</t>
  </si>
  <si>
    <t>The number of people in need represents residents in medium/high severity neighborhoods in the most heavily affected provinces, as well as all individuals in temporary settlements. This is based on the Earthquake Solutions and Mobility Analysis Team (ESMAT) Severity Index, which was used by the inter-sector group to estimate the number of people targeted for humanitarian assistance.
This figure is taken from the Southeast Türkiye inter-sector response dashboard. This source was chosen because it is the most reliable available for indicating the number of people in need as a result of the earthquake in Türkiye.
Other sources, such as early assessments by OCHA and WFP, were considered but deemed unsuitable due to being outdated.
The reliability of this indicator is medium, as it is based on projections and estimations.</t>
  </si>
  <si>
    <t>TUR005People in Need</t>
  </si>
  <si>
    <t>TurkStat 30/07/2024 ; Govt. Türkiye 27/03/2023; OCHA 06/03/2023</t>
  </si>
  <si>
    <t>https://reliefweb.int/report/turkiye/turkiye-south-east-earthquake-response-quarterly-progress-report-january-march-2024-entr; https://www.refugeeinfoturkey.org/SectorDashboards/SETInterSector.html; https://reliefweb.int/report/turkiye/turkiye-2023-earthquakes-situation-report-no-7-6-march-2023</t>
  </si>
  <si>
    <t>TUR005Minimal humanitarian conditions - Level 1</t>
  </si>
  <si>
    <t>https://reliefweb.int/report/turkiye/turkiye-south-east-earthquake-response-quarterly-progress-report-january-march-2024-entr; https://www.refugeeinfoturkey.org/SectorDashboards/SETInterSector.html;
https://reliefweb.int/report/turkiye/turkiye-2023-earthquakes-situation-report-no-7-6-march-2023</t>
  </si>
  <si>
    <t>TUR005Stressed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</si>
  <si>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3corresponds to based on the total number of people in need, which represents residents in medium/high severity neighborhoods in the most heavily affected provinces, as well as all individuals in temporary settlements. This is based on the Earthquake Solutions and Mobility Analysis Team (ESMAT) Severity Index, which was used by the inter-sector group to estimate the number of people targeted for humanitarian assistance.
This figure is taken from the Southeast Türkiye inter-sector response dashboard. This source was chosen because it is the most reliable available for indicating the number of people in need as a result of the earthquake in Türkiye.
Other sources, such as early assessments by OCHA and WFP, were considered but deemed unsuitable due to being outdated.
The reliability of this indicator is medium, as it is based on projections and estimations. Furthermore,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</si>
  <si>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TUR005Moderate humanitarian conditions - Level 3</t>
  </si>
  <si>
    <t xml:space="preserve">There is no available information yet about the severity levels of the people in need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</si>
  <si>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</si>
  <si>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</si>
  <si>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</si>
  <si>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</si>
  <si>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There is no available information.</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</si>
  <si>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</si>
  <si>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</si>
  <si>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</si>
  <si>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</si>
  <si>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</si>
  <si>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</si>
  <si>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</si>
  <si>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OCHA 18/05/2023</t>
  </si>
  <si>
    <t>https://reliefweb.int/report/turkiye/turkiye-earthquake-2023-humanitarian-response-overview-17-may-2023</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</si>
  <si>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</si>
  <si>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</si>
  <si>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</si>
  <si>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</si>
  <si>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</si>
  <si>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</si>
  <si>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</si>
  <si>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Multiple crises in Myanmar</t>
  </si>
  <si>
    <t>MMR001</t>
  </si>
  <si>
    <t>Myanmar</t>
  </si>
  <si>
    <t>OCHA 23/12/2024; OCHA 27/12/2024</t>
  </si>
  <si>
    <t>https://data.humdata.org/dataset/mmr-jiaf-humanitarian-needs-pin-and-severity; https://reliefweb.int/report/myanmar/myanmar-humanitarian-needs-and-response-plan-2025-december-2024</t>
  </si>
  <si>
    <t>This is the total number of people living in Myanmar. The figure is taken from the 2025 Myanmar HNRP data. This has been chosen over the other sources as it provides the most recent figure among all the available sources and it is a very reliable source.</t>
  </si>
  <si>
    <t>MMR001Total population</t>
  </si>
  <si>
    <t>OCHA 23/12/2024; Govt. of Myanmar and UNFPA 23/11/2017</t>
  </si>
  <si>
    <t>https://myanmar.unfpa.org/en/publications/census-atlas-myanmar;
http://themimu.info/sites/themimu.info/files/documents/Census_Atlas_Myanmar_the_2014_Myanmar_Population_and_Housing_Census.pdf</t>
  </si>
  <si>
    <t>This is the total area of the country. The entire country is affected by conflict and natural hazards (earthquake).</t>
  </si>
  <si>
    <t>MMR001Landmass affected</t>
  </si>
  <si>
    <t>It is the total population of the country. The figure is obtained from the 2025 Myanmar HNRP data. Based on the context of the crisis and the informaton provided in the 2025 Myanmar HNRP report, the total population of the country is exposed to the crisis.
The reliability of the data is high because it is very recent.</t>
  </si>
  <si>
    <t>MMR001People exposed</t>
  </si>
  <si>
    <t>The total affected population corresponds to the total population of the country. The figure is obtained from 2025 Myanmar HNRP data. Based on the context of the crisis and the informaton provided in the 2025 Myanmar HNRP report, the total population of the country is affected by the crisis. The reliability of this data is high as it is up to date and takes into consideration multiple/inter-sectoral needs.</t>
  </si>
  <si>
    <t>MMR001People affected</t>
  </si>
  <si>
    <t>Govt.Bangladesh and UNHCR 28/02/2025; UNHCR 12/12/2024; UNHCR accessed 17/04/2025 a; UNHCR 10/04/2025; UNHCR accessed 17/04/2025 b; AHA Centre 06/04/2025</t>
  </si>
  <si>
    <t>https://reliefweb.int/map/bangladesh/rohingya-refugee-responsebangladesh-rohingya-population-location-28-february-2025; 
https://data.unhcr.org/en/documents/details/113174;
https://www.unhcr.org/my/what-we-do/figures-glance-malaysia;
https://data.unhcr.org/en/documents/details/115645;
https://data.unhcr.org/en/country/mmr;</t>
  </si>
  <si>
    <t>It is the total displaced population in all the crises (MMR002, MMR003,  MMR004 and MMR007). This figure has been calculated using data from from multiple reliable sources. Given the context of the armed conflict, it is likely that at least some returnees were displaced again and are included in the IDP figure, potentially leading to double counting. There's a high chance that the displaced people because of the earthquake were already displaced because of the crisis. The reliability of this indicator is set to medium because the situation on the ground is highly dynamic and data includes high-quality information alongside some elements with lower quality.</t>
  </si>
  <si>
    <t>MMR001People displaced</t>
  </si>
  <si>
    <t>AHA 15/04/2025</t>
  </si>
  <si>
    <t>https://reliefweb.int/report/myanmar/situation-update-no-9-m77-mandalay-earthquake-monday-14-april-2025-2000-hrs-utc7</t>
  </si>
  <si>
    <t>Number of people injured due to the earthquake in Myanmar.</t>
  </si>
  <si>
    <t>MMR001Injuries reported</t>
  </si>
  <si>
    <t>AHA 15/04/2025; ACLED accessed 17/04/2025</t>
  </si>
  <si>
    <t>https://reliefweb.int/report/myanmar/situation-update-no-9-m77-mandalay-earthquake-monday-14-april-2025-2000-hrs-utc7; https://acleddata.com/data-export-tool/</t>
  </si>
  <si>
    <t>Total number of fatalities for all the crises between 1 October 2024 -  31 March 2025.</t>
  </si>
  <si>
    <t>MMR001Fatalities reported</t>
  </si>
  <si>
    <t>MMR001Fatalities in all crises</t>
  </si>
  <si>
    <t xml:space="preserve">The number of people in need is taken from the 2025 Myanmar HNRP data and Earthquake: HNRP Flash Addendum. On 28 March, a magnitude 7.7 earthquake struck Myanmar’s Sagaing Region, followed by a magnitude 6.4 aftershock in Mandalay Region. The disaster significantly increased humanitarian needs, pushing an additional 2 million people into need of assistance in the affected areas. Thus the PiN number is updated accordingly.The entire country is affected by the crisis. The reliability of this source is high as it is up do date and takes into consideration multiple sectoral needs. </t>
  </si>
  <si>
    <t>MMR001People in Need</t>
  </si>
  <si>
    <t>MMR001Minimal humanitarian conditions - Level 1</t>
  </si>
  <si>
    <t>MMR001Stressed humanitarian conditions - Level 2</t>
  </si>
  <si>
    <t>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Thus the PiN number is updated accordingly. As we do not have information on the severity of the needs for those additional 2million people, ACAPS assigned those people in need to level 3.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</si>
  <si>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MMR001Moderate humanitarian conditions - Level 3</t>
  </si>
  <si>
    <t>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Though we don't know the severity of the needs of the additional people in need, we considered them to have at least moderate humanitarian needs (Level 3).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</si>
  <si>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MMR001Severe humanitarian conditions - Level 4</t>
  </si>
  <si>
    <t>For this crisis, the entire country is considered.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</si>
  <si>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MMR001Extreme humanitarian conditions - Level 5</t>
  </si>
  <si>
    <t>OCHA 27/12/2024</t>
  </si>
  <si>
    <t>https://reliefweb.int/report/myanmar/myanmar-humanitarian-needs-and-response-plan-2025-december-2024</t>
  </si>
  <si>
    <t>MMR001Crisis affected groups</t>
  </si>
  <si>
    <t xml:space="preserve">No data available. </t>
  </si>
  <si>
    <t>MMR001People facing limited access constraints</t>
  </si>
  <si>
    <t>OCHA 08/04/2025</t>
  </si>
  <si>
    <t>https://reliefweb.int/report/myanmar/myanmar-earthquake-humanitarian-snapshot-7-april-2025</t>
  </si>
  <si>
    <t>These are the number of people facing restriction to access life saving assistance. The reliability of this source is medium because the situation on the ground is highly dynamic, and the data may no longer be accurate due to recent developments for which there is no updated source.</t>
  </si>
  <si>
    <t>MMR001People facing restricted access constraints</t>
  </si>
  <si>
    <t>MMR001Illness cases reported</t>
  </si>
  <si>
    <t>AHA Centre 15/04/2025</t>
  </si>
  <si>
    <t>As per AHA Centre center, 39,477 buildinggs have been partially damaged due to earthquake. There are also other building damage including 5,488 office buildings and other structures, 2,661 schools, 5,114 religious buildings, 6,033 pagodas, and 640 hospitals/clinics.</t>
  </si>
  <si>
    <t>MMR001Buildings damaged</t>
  </si>
  <si>
    <t>As per AHA Centre center, 13,9194 buildinggs have been completely destroyed due to earthquake.</t>
  </si>
  <si>
    <t>MMR001Buildings destroyed</t>
  </si>
  <si>
    <t>MMR001Buildings in affected area</t>
  </si>
  <si>
    <t>MMR001Economic Losses</t>
  </si>
  <si>
    <t>Rakhine Conflict</t>
  </si>
  <si>
    <t>MMR002</t>
  </si>
  <si>
    <t>MMR002Total population</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</si>
  <si>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</si>
  <si>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</si>
  <si>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the 2025 Myanmar HNRP data. Based on the context of the crisis and the informaton provided in the 2025 Myanmar HNRP report, the total population of the Rakhine is exposed to the crisis.
The reliability of the data is high because it is very recent.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</si>
  <si>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</si>
  <si>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The total affected population corresponds to the total population of Rakhine state. The figure is obtained from 2025 Myanmar HNRP data. Based on the context of the crisis and the informaton provided in the 2025 Myanmar HNRP report, the total population of the Rakhine is affected by the crisis. The reliability of this data is high as it is up to date and takes into consideration multiple/inter-sectoral needs.</t>
  </si>
  <si>
    <t>MMR002People affected</t>
  </si>
  <si>
    <t>Govt.Bangladesh and UNHCR 28/02/2025; UNHCR 12/12/2024; UNHCR accessed 17/04/2025 a; UNHCR 10/04/2025; UNHCR accessed 17/04/2025 b</t>
  </si>
  <si>
    <t>Number of registered Rohingya refugees in Bangladesh and Malaysia (0 in Thailand): 1,006,107 + 114,190  
Number of unregistered Rohingya refugees in Bangladesh: 64,000
IDPs in Rakhine (Central) prior to Feb 2021 coup: 175,100 
IDPs in Rakhine (North) prior to Feb 2021 coup: 0
Returned IDPs in Rakhine: 18,456
Total:1,382,283 (IDPs in Paletwa township are not considered for convenience of calculation; they are considered in the post-coup conflict crisis).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</si>
  <si>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MMR002People displaced</t>
  </si>
  <si>
    <t>No enough information available.</t>
  </si>
  <si>
    <t>MMR002Injuries reported</t>
  </si>
  <si>
    <t>ACLED accessed 17/04/2025</t>
  </si>
  <si>
    <t>Total number of fatalities in Rakhine state between 1 October 2024 -  31 March 2025.</t>
  </si>
  <si>
    <t>MMR002Fatalities reported</t>
  </si>
  <si>
    <t>MMR002Fatalities in all crises</t>
  </si>
  <si>
    <t xml:space="preserve">The number of people in need is taken from the 2025 Myanmar HNRP data. Only Rakhine state is considered for the crisis as it is the only affected state. The reliability of this source is high as it is up do date and takes into consideration multiple sectoral needs. </t>
  </si>
  <si>
    <t>MMR002People in Need</t>
  </si>
  <si>
    <t>MMR002Minimal humanitarian conditions - Level 1</t>
  </si>
  <si>
    <t>MMR002Stressed humanitarian conditions - Level 2</t>
  </si>
  <si>
    <t>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</si>
  <si>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MMR002Moderate humanitarian conditions - Level 3</t>
  </si>
  <si>
    <t>MMR002Severe humanitarian conditions - Level 4</t>
  </si>
  <si>
    <t>MMR002Extreme humanitarian conditions - Level 5</t>
  </si>
  <si>
    <t>MMR002Crisis affected groups</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</si>
  <si>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</si>
  <si>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</si>
  <si>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</si>
  <si>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</si>
  <si>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</si>
  <si>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</si>
  <si>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</si>
  <si>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Kachin and Shan Conflict</t>
  </si>
  <si>
    <t>MMR003</t>
  </si>
  <si>
    <t>MMR003Total population</t>
  </si>
  <si>
    <t>Govt. of Myanmar and UNFPA 23/11/2017; MIMU accessed 13/08/2024; OCHA 23/12/2024</t>
  </si>
  <si>
    <t>https://myanmar.unfpa.org/en/publications/census-atlas-myanmar;
https://themimu.info/states_regions/shan;
https://reliefweb.int/report/myanmar/myanmar-humanitarian-needs-and-response-plan-2025-december-2024</t>
  </si>
  <si>
    <t>The affected areas are Kachin and northern Shan states.
Kachin: 89,042 sq km2
Shan (North)= 60,559 sq km2</t>
  </si>
  <si>
    <t>MMR003Landmass affected</t>
  </si>
  <si>
    <t>It is the total population of Kachin and northern Shan states. The figure is obtained from the 2025 Myanmar HNRP data. Based on the context of the crisis and the informaton provided in the 2025 Myanmar HNRP report, the total population of the Kachin and northern Shan states is exposed to the crisis.
The reliability of the data is high because it is very recent.</t>
  </si>
  <si>
    <t>MMR003People exposed</t>
  </si>
  <si>
    <t>The total affected population corresponds to the total population of  Kachin and northern Shan states. The figure is obtained from 2025 Myanmar HNRP data. Based on the context of the crisis and the informaton provided in the 2025 Myanmar HNRP report, the total population of the Kachin and northern Shan states is affected by the crisis. The reliability of this data is high as it is up to date and takes into consideration multiple/inter-sectoral needs.</t>
  </si>
  <si>
    <t>MMR003People affected</t>
  </si>
  <si>
    <t>UNHCR 10/04/2025; UNHCR accessed 17/04/2025</t>
  </si>
  <si>
    <t>https://data.unhcr.org/en/documents/details/115645; 
https://data.unhcr.org/en/country/mmr</t>
  </si>
  <si>
    <t>The total number of displaced people comprise the IDPs (prior to Feb 2021 coup) and returnees in Kachin and Shan (North) states.
IDPs (prior to Feb 2021 coup) in Kachin is 83,000 and Shan (North) is 7,400
Returnees/Returned IDPs in Kachin: 65,362
Returnees/Returned IDPs Shan (North): 148,728
Total: 305,690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</si>
  <si>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MMR003People displaced</t>
  </si>
  <si>
    <t>MMR003Injuries reported</t>
  </si>
  <si>
    <t>The total number of fatalities for the crisis in Kachin and northern Shan states between 1 October 2024 -  31 March 2025.</t>
  </si>
  <si>
    <t>MMR003Fatalities reported</t>
  </si>
  <si>
    <t>MMR003Fatalities in all crises</t>
  </si>
  <si>
    <t xml:space="preserve">The number of people in need is taken from the 2025 Myanmar HNRP data. Only Kachin and northern Shan states are considered for the crisis as they are the only affected states. The reliability of this source is high as it is up do date and takes into consideration multiple sectoral needs. </t>
  </si>
  <si>
    <t>MMR003People in Need</t>
  </si>
  <si>
    <t>MMR003Minimal humanitarian conditions - Level 1</t>
  </si>
  <si>
    <t>MMR003Stressed humanitarian conditions - Level 2</t>
  </si>
  <si>
    <t>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</si>
  <si>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MMR003Moderate humanitarian conditions - Level 3</t>
  </si>
  <si>
    <t>MMR003Severe humanitarian conditions - Level 4</t>
  </si>
  <si>
    <t>MMR003Extreme humanitarian conditions - Level 5</t>
  </si>
  <si>
    <t>In this crisis, 4 out of 5 population groups are affected: IDPs, host population, non-host population, and returnees.</t>
  </si>
  <si>
    <t>MMR003Crisis affected groups</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</si>
  <si>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</si>
  <si>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</si>
  <si>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</si>
  <si>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</si>
  <si>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</si>
  <si>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</si>
  <si>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</si>
  <si>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Post-coup conflict in Myanmar</t>
  </si>
  <si>
    <t>MMR004</t>
  </si>
  <si>
    <t>MMR004Total population</t>
  </si>
  <si>
    <t>Govt. of Myanmar and UNFPA 23/11/2017; OCHA 23/12/2024</t>
  </si>
  <si>
    <t>https://myanmar.unfpa.org/en/publications/census-atlas-myanmar;
https://reliefweb.int/report/myanmar/myanmar-humanitarian-needs-and-response-plan-2025-december-2024</t>
  </si>
  <si>
    <t xml:space="preserve">The entire country is considered exposed to the ongoing crisis. However, landmass of Rakhine, Kachin, and northern Shan states, as well as the earthquake-affected areas, are excluded to avoid double counting, as these regions are already accounted for under separate crises (MMR002, MMR003 and MMR007). </t>
  </si>
  <si>
    <t>MMR004Landmass affected</t>
  </si>
  <si>
    <t>The entire country is considered exposed to the ongoing crisis. However, population figures from Rakhine, Kachin, and northern Shan states, as well as the earthquake-affected areas, are excluded to avoid double counting, as these regions are already accounted for under separate crises (MMR002, MMR003 and MMR007).  The figure is obtained from the 2025 Myanmar HNRP data and Earthquake Flash addendum. The reliability of the data is high because it is very recent.</t>
  </si>
  <si>
    <t>MMR004People exposed</t>
  </si>
  <si>
    <t>The total affected population corresponds to the total population of the country. However, population figures from Rakhine, Kachin, and northern Shan states, as well as the earthquake-affected areas, are excluded to avoid double counting, as these regions are already accounted for under separate crises (MMR002, MMR003 and MMR007).  The figure is obtained from 2025 Myanmar HNRP data and Earthquake Flash Addendum. Based on the context of the crisis and the informaton provided in the 2025 Myanmar HNRP report, the total population of the country is affected by the crisis. The reliability of this data is high as it is up to date and takes into consideration multiple/inter-sectoral needs.</t>
  </si>
  <si>
    <t>MMR004People affected</t>
  </si>
  <si>
    <t>https://data.unhcr.org/en/documents/details/115094; 
https://data.unhcr.org/en/country/mmr</t>
  </si>
  <si>
    <t>It is the total number of people displaced due to post-coup conflict. It comprises the following:
Post-coup IDPs in all states and regions: 3,276,100
Refugees in India and Thailand:  57,000
Returnees (except Rakhine, Kachin and Northern Shan to avoid double counting): 213,404
Total: 3,406,462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</si>
  <si>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MMR004People displaced</t>
  </si>
  <si>
    <t>Not enough information available.</t>
  </si>
  <si>
    <t>MMR004Injuries reported</t>
  </si>
  <si>
    <t>ACLED accessed 17/03/2025</t>
  </si>
  <si>
    <t xml:space="preserve">Total number of fatalities for the crisis between 1 October 2024 -  31 March 2025. for all the states except Rakhine, Kachin and Shan (North) states to avoid double counting . </t>
  </si>
  <si>
    <t>MMR004Fatalities reported</t>
  </si>
  <si>
    <t>MMR004Fatalities in all crises</t>
  </si>
  <si>
    <t>The number of people in need is taken from the 2025 Myanmar HNRP data. It is the total number of people in need except for the Rakhine, Kachin, and northern Shan states, as well as the earthquake-affected areas whcih are considered in the crises - MMR002, MMR003 and MMR007. By excluding these states, double counting is avoided. The reliability of this source is high as it is up do date and takes into consideration multiple sectoral needs.</t>
  </si>
  <si>
    <t>MMR004People in Need</t>
  </si>
  <si>
    <t>https://data.humdata.org/dataset/mmr-jiaf-humanitarian-needs-pin-and-severity; https://reliefweb.int/report/myanmar/myanmar-humanitarian-needs-and-response-plan-2025-december-2023</t>
  </si>
  <si>
    <t>MMR004Minimal humanitarian conditions - Level 1</t>
  </si>
  <si>
    <t>MMR004Stressed humanitarian conditions - Level 2</t>
  </si>
  <si>
    <t>For this crisis, the entire country is considered as affected. However, to avoid doube counting, the indicator does not take into account of Rakhine, Kachin, and northern Shan states , as well as the earthquake-affected areas whcih are already considered in the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</si>
  <si>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MMR004Moderate humanitarian conditions - Level 3</t>
  </si>
  <si>
    <t>MMR004Severe humanitarian conditions - Level 4</t>
  </si>
  <si>
    <t>For this crisis, the entire country is considered as affected. However, to avoid doube counting, the indicator does not take into account of Rakhine, Kachin, and northern Shan states , as well as the earthquake-affected areas whcih are already considered in the pre-coup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</si>
  <si>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MMR004Extreme humanitarian conditions - Level 5</t>
  </si>
  <si>
    <t>MMR004Crisis affected groups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</si>
  <si>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</si>
  <si>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</si>
  <si>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</si>
  <si>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</si>
  <si>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</si>
  <si>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</si>
  <si>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</si>
  <si>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2025 Earthquake in Myanmar</t>
  </si>
  <si>
    <t>MMR007</t>
  </si>
  <si>
    <t>MMR007Total population</t>
  </si>
  <si>
    <t>AHA Centre 15/04/2025; Govt. of Myanmar and UNFPA 23/11/2017</t>
  </si>
  <si>
    <t>​In response to the devastating 7.7-magnitude earthquake that struck central Myanmar on March 28, 2025, the State Administration Council (SAC) declared a state of emergency in six regions: Sagaing, Mandalay, Bago, Magway, Shan (East), and the Naypyidaw Union Territory. Thus the landmass affected is considered the total area of those six regions. The reliability of this indicator is high as this data is taken from Myanmar cencus 2014.</t>
  </si>
  <si>
    <t>MMR007Landmass affected</t>
  </si>
  <si>
    <t>OCHA 11/04/2025</t>
  </si>
  <si>
    <t>https://reliefweb.int/report/myanmar/myanmar-earthquake-hnrp-flash-addendum-issued-april-2025</t>
  </si>
  <si>
    <t>Poeple exposed figure corresponds to the population living in the affceted areas . The figure is obtained from the 2025 Myanmar HNRP Earthquake Flash Addendum data. Based on the context of the crisis all the people living in those affcetd states are considered to be exposed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</si>
  <si>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exposed</t>
  </si>
  <si>
    <t>This is the number of people estimated as being affected by the earthquake. The figure is obtained from the 2025 Myanmar HNRP Earthquake Flash Addendum data. Based on the context of the crisis all the people living in those affcetd states are considered to be affecetd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</si>
  <si>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affected</t>
  </si>
  <si>
    <t>AHA Centre 06/04/2025</t>
  </si>
  <si>
    <t>https://ahacentre.org/wp-content/uploads/2025/04/AHA-Situation_Update-no5-M7.7-EQ-in-Mandalay-MM-.pdf</t>
  </si>
  <si>
    <t>Number of people displaced by the earthquake in Myanmar.This source is chosen becauseit provides real-time disaster monitoring, analysis, and early warning information specifically for Southeast Asia, including Myanmar. The reliability of this data is medium as it is based on initial assessments during the early phase of the disaster, and figures may be revised as more detailed information becomes available.</t>
  </si>
  <si>
    <t>MMR007People displaced</t>
  </si>
  <si>
    <t>MMR007Injuries reported</t>
  </si>
  <si>
    <t xml:space="preserve">Number of fatalities reported due to the earthquake in Myanmar. </t>
  </si>
  <si>
    <t>MMR007Fatalities reported</t>
  </si>
  <si>
    <t xml:space="preserve"> AHA 15/04/2025; ACLED accessed 17/04/2025 </t>
  </si>
  <si>
    <t xml:space="preserve"> https://reliefweb.int/report/myanmar/situation-update-no-9-m77-mandalay-earthquake-monday-14-april-2025-2000-hrs-utc7; https://acleddata.com/data-export-tool/ </t>
  </si>
  <si>
    <t xml:space="preserve"> Total number of fatalities for all the crises between 1 October 2024 -  31 March 2025. </t>
  </si>
  <si>
    <t>MMR007Fatalities in all crises</t>
  </si>
  <si>
    <t>Approximately 6.3 million people are considered in need of humanitarian assistance due to earthquake.This source is chosen as OCHA provides coordinated, field-verified humanitarian data, making it a highly credible source for disaster impact and needs assessments. However, the reliability of this indicator is set as medium as it is based on initial assessments during the early phase of the disaster, and figures may be revised as more detailed information becomes available.</t>
  </si>
  <si>
    <t>MMR007People in Need</t>
  </si>
  <si>
    <t>AHA Centre 15/04/2025; OCHA 11/04/2025</t>
  </si>
  <si>
    <t>https://reliefweb.int/report/myanmar/situation-update-no-9-m77-mandalay-earthquake-monday-14-april-2025-2000-hrs-utc7; https://reliefweb.int/report/myanmar/myanmar-earthquake-hnrp-flash-addendum-issued-april-2025</t>
  </si>
  <si>
    <t>MMR007Minimal humanitarian conditions - Level 1</t>
  </si>
  <si>
    <t>MMR007Stressed humanitarian conditions - Level 2</t>
  </si>
  <si>
    <t>OCHA 11/04/2025; OCHA 23/12/2024; OCHA 27/12/2024</t>
  </si>
  <si>
    <t>https://reliefweb.int/report/myanmar/myanmar-earthquake-hnrp-flash-addendum-issued-april-2025; https://data.humdata.org/dataset/mmr-jiaf-humanitarian-needs-pin-and-severity; https://reliefweb.int/report/myanmar/myanmar-humanitarian-needs-and-response-plan-2025-december-2024</t>
  </si>
  <si>
    <t xml:space="preserve">According to the INFORM Severity Index methodology, the sum of people in levels 3, 4, and 5 is equal to the total number of people in need (PiN).Due to the absence of an official severity breakdown of PiN,  to estimate the severity distribution of the people in need ACAPS used both HNRP 2025 and the recent situation update from OCHA. Level 4 figures were taken from JIAF data, and Level 3 was estimated as the remainder from the total PiN of 6.3 million.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</si>
  <si>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MMR007Moderate humanitarian conditions - Level 3</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</si>
  <si>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(East), and the Naypyidaw Union Territory, are considered to be the affected area. So population in Level 4 includes all the people living with area severity of 4 in those regions as per HNRP 2025.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</si>
  <si>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MMR007Severe humanitarian conditions - Level 4</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</si>
  <si>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(East), and the Naypyidaw Union Territory, are considered to be the affected area. There was no people living at a area with severity 5 so population in Level 5 is 0.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</si>
  <si>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MMR007Extreme humanitarian conditions - Level 5</t>
  </si>
  <si>
    <t>OCHA 03/04/2025</t>
  </si>
  <si>
    <t>https://reliefweb.int/report/myanmar/myanmar-earthquake-flash-update-3-3-april-2025</t>
  </si>
  <si>
    <t xml:space="preserve"> In this crisis, 4 out of 5 population groups are affected: IDPs, Host, Returnees, Non-host</t>
  </si>
  <si>
    <t>MMR007Crisis affected groups</t>
  </si>
  <si>
    <t xml:space="preserve"> x </t>
  </si>
  <si>
    <t>MMR007People facing limited access constraints</t>
  </si>
  <si>
    <t xml:space="preserve"> OCHA 08/04/2025 </t>
  </si>
  <si>
    <t xml:space="preserve"> https://reliefweb.int/report/myanmar/myanmar-earthquake-humanitarian-snapshot-7-april-2025 </t>
  </si>
  <si>
    <t>MMR007People facing restricted access constraints</t>
  </si>
  <si>
    <t>MMR007Illness cases reported</t>
  </si>
  <si>
    <t>MMR007Buildings damaged</t>
  </si>
  <si>
    <t>MMR007Buildings destroyed</t>
  </si>
  <si>
    <t>MMR007Buildings in affected area</t>
  </si>
  <si>
    <t>MMR007Economic Losses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</si>
  <si>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</si>
  <si>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</si>
  <si>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</si>
  <si>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</si>
  <si>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</si>
  <si>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</si>
  <si>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</si>
  <si>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</si>
  <si>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</si>
  <si>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</si>
  <si>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</si>
  <si>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</si>
  <si>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</si>
  <si>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</si>
  <si>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</si>
  <si>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</si>
  <si>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</si>
  <si>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</si>
  <si>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</si>
  <si>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</si>
  <si>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</si>
  <si>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</si>
  <si>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</si>
  <si>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</si>
  <si>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</si>
  <si>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</si>
  <si>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</si>
  <si>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</si>
  <si>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</si>
  <si>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</si>
  <si>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</si>
  <si>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</si>
  <si>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</si>
  <si>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</si>
  <si>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</si>
  <si>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</si>
  <si>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MMR007Denial of existence of humanitarian needs or entitlements to assistance</t>
  </si>
  <si>
    <t>MMR007Impediments to entry into country (bureaucratic and administrative)</t>
  </si>
  <si>
    <t>MMR007Interference into implementation of humanitarian activities</t>
  </si>
  <si>
    <t>MMR007Ongoing insecurity/hostilities affecting humanitarian assistance</t>
  </si>
  <si>
    <t>MMR007Physical constraints in the environment (obstacles related to terrain, climate, lack of infrastructure, etc.)</t>
  </si>
  <si>
    <t>MMR007Presence of mines and improvised explosive devices</t>
  </si>
  <si>
    <t>MMR007Restriction and obstruction of access to services and assistance</t>
  </si>
  <si>
    <t>MMR007Restriction of movement (impediments to freedom of movement and/or administrative restrictions)</t>
  </si>
  <si>
    <t>MMR007Violence against personnel, facilities and assets</t>
  </si>
  <si>
    <t>World Bank 2023; UNHCR accessed 17/04/2025</t>
  </si>
  <si>
    <t>https://data.worldbank.org/indicator/SP.POP.TOTL?locations=BY&amp;page=2+%3B+https%3A%2F%2Fdata.unhcr.org%2Fen%2Fsituations%2F ; https://data.unhcr.org/en/situations/ukraine</t>
  </si>
  <si>
    <t>This is the total population in the country adjusted to population movement. The baseline population figure of (9,178,298) people is aggregated with (44,140) refugees from Ukraine in Belarus according to UNHCR as of 28 February 2025.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</si>
  <si>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BLR002Total population</t>
  </si>
  <si>
    <t>IOM 15/02/2024; OCHA 04/04/2023</t>
  </si>
  <si>
    <t>https://reliefweb.int/report/ukraine/ukraine-and-neighbouring-countries-crisis-response-plan-2024; https://data.humdata.org/dataset/cod-ab-blr</t>
  </si>
  <si>
    <t>The whole landmass is considered affected as refugees reside in all admin 1 areas. The sources were chosen because they are the most reliable, OCHA provides landmass data and IOM is also reliable but one of the few available humanitarian sources on refugees from Ukraine in Belarus. The reliability is low because it cannot be triangulated/cross-verified.</t>
  </si>
  <si>
    <t>BLR002Landmass affected</t>
  </si>
  <si>
    <t xml:space="preserve">The number of people exposed corresponds to the total population of the country in Belarus.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</si>
  <si>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BLR002People exposed</t>
  </si>
  <si>
    <t>UNHCR accessed 17/04/2025</t>
  </si>
  <si>
    <t>https://data.unhcr.org/en/situations/ukraine</t>
  </si>
  <si>
    <t>The number of people affected by the crisis is taken from UNHCR website. All the displaced people are considered affected.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</si>
  <si>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BLR002People affected</t>
  </si>
  <si>
    <t xml:space="preserve">The number of people displaced by the crisis includes the number of refugees from Ukraine to Belarus. This figure is taken from UNHCR website. This source was chosen because UNHCR is the only and most reliable source reporting the number of people displaced from Ukraine to Belarus. The reliability of this data is medium because the methodologies used for data collection are generally consistent, though minor variations exist that could affect accuracy. </t>
  </si>
  <si>
    <t>BLR002People displaced</t>
  </si>
  <si>
    <t>The total number of fatalities in Displacement from Ukraine conflict in Belarus crisis between 1 October  2024 -  31 March 2025</t>
  </si>
  <si>
    <t>BLR002Fatalities reported</t>
  </si>
  <si>
    <t>The total number of fatalities in all crises between 1 October  2024 -  31 March 2025</t>
  </si>
  <si>
    <t>BLR002Fatalities in all crises</t>
  </si>
  <si>
    <t>The number of people in need is taken from UNHCR website. All the people displaced are considered in need. The source was chosen because of its high reliability and the few available humanitarian sources reporting the number refugees from Ukraine in Belarus and their needs. The reliability of this data is medium because the methodologies used for data collection are generally consistent, though minor variations exist that could affect accuracy.</t>
  </si>
  <si>
    <t>BLR002People in Need</t>
  </si>
  <si>
    <t>According to INFORM Severity Index methodology, the number of people in Level 1 is equal to the people exposed minus the people affected. People in Level 1 are able to meet their basic needs without employing irreversible coping strategies.</t>
  </si>
  <si>
    <t>BLR002Minimal humanitarian conditions - Level 1</t>
  </si>
  <si>
    <t>According to INFORM Severity Index methodology, the number of people in Level 2 is equal to the people affected minus the people in need. Since all the people affected are also in need, there are no people in Level 2. </t>
  </si>
  <si>
    <t>BLR002Stressed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</si>
  <si>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</si>
  <si>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BLR002Moderate humanitarian conditions - Level 3</t>
  </si>
  <si>
    <t>BLR002Severe humanitarian conditions - Level 4</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</si>
  <si>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</si>
  <si>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BLR002Extreme humanitarian conditions - Level 5</t>
  </si>
  <si>
    <t>In this crisis, 2 out of 5 population groups are affected: refugees and host population.</t>
  </si>
  <si>
    <t>BLR002Crisis affected groups</t>
  </si>
  <si>
    <t>https://data.worldbank.org/indicator/SP.POP.TOTL?locations=BG&amp;page=2+%3B+https%3A%2F%2F; https://data.unhcr.org/en/situations/ukraine</t>
  </si>
  <si>
    <t>This is the total population in the country adjusted to population movement. The baseline population figure of (6,446,596) people is aggregated with (77,360) refugees from Ukraine in Bulgaria according to UNHCR as of 28 February 2024. The World Bank and UNHCR sources were chosen because they provide the population and refugee data needed for the indicator's calculations as per the INFORM Severity Index methodology. The reliability is high because the data is recent.</t>
  </si>
  <si>
    <t>BGR002Total population</t>
  </si>
  <si>
    <t>Trade and Economics accessed 17/04/2024; UNHCR 07/01/2025</t>
  </si>
  <si>
    <t>https://tradingeconomics.com/bulgaria/land-area-sq-km-wb-data.html; https://reliefweb.int/report/poland/regional-refugee-response-plan-ukraine-situation-2025-2026</t>
  </si>
  <si>
    <t>This is the total landmass of Bulgaria. The whole country is considered exposed, as refugees reside across the country, therefore the total landmass of Bulgaria is considered affected. The sources were chosen because they are the most reliable, OCHA provides landmass data and UNHCR is the source for the Regional Response Plan 2025 on the crisis of refugees from Ukraine in Bulgaria. The reliability is high because the data is triangulated using multiple reliable sources.</t>
  </si>
  <si>
    <t>BGR002Landmass affected</t>
  </si>
  <si>
    <t>The number of people exposed corresponds to the total population of the country in Bulgaria.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</si>
  <si>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BGR002People exposed</t>
  </si>
  <si>
    <t>https://data.unhcr.org/en/situations/ukraine; https://reliefweb.int/report/poland/regional-refugee-response-plan-ukraine-situation-2025-2026</t>
  </si>
  <si>
    <t>The number of people affected by the crisis is taken from UNHCR website. The number corresponds to the number of refugees from Ukraine in Bulgaria.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</si>
  <si>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BGR002People affected</t>
  </si>
  <si>
    <t>The number of people displaced by the crisis includes the number of refugees from Ukraine to Bulgaria. This figure is taken from UNHCR website. This source was chosen because UNHCR is the most reliable source reporting the number of refugees from Ukraine to Bulgaria. The reliability of this data is high because it is recent.</t>
  </si>
  <si>
    <t>BGR002People displaced</t>
  </si>
  <si>
    <t>The total number of fatalities in Displacement from Ukraine conflict in Bulgaria crisis between 1 October  2024 -  31 March 2025</t>
  </si>
  <si>
    <t>BGR002Fatalities reported</t>
  </si>
  <si>
    <t>BGR002Fatalities in all crises</t>
  </si>
  <si>
    <t>UNHCR accessed 17/04/2025; UNHCR 07/01/2025</t>
  </si>
  <si>
    <t>The number of people in need is taken from UNHCR website. All the refugees from Ukraine in Bulgaria are considered in need, as indicated in the Regional Response Plan 2025-2026 (RRP). According to RRP 2025, the projected number of refuges from Ukraine in Bulgaria during 2025-2026 is 82,000. This source was chosen because UNHCR is the most reliable source regularly reporting on the number of refugees, and the RRP 2025-2026 published for this crisis. The reliability of this data is high because it is up to date.</t>
  </si>
  <si>
    <t>BGR002People in Need</t>
  </si>
  <si>
    <t>https://data.worldbank.org/country/bulgaria?view=chart ; https://app.powerbi.com/view?r=eyJrIjoiNDgyMTEwNmMtM2Q2OS00NmRiLWE4ZDktZTViNTBjMDdlNzI3IiwidCI6ImU1YzM3OTgxLTY2NjQtNDEzNC04YTBjLTY1NDNkMmFmODBiZSIsImMiOjh9</t>
  </si>
  <si>
    <t>BGR002Minimal humanitarian conditions - Level 1</t>
  </si>
  <si>
    <t>BGR002Stressed humanitarian conditions - Level 2</t>
  </si>
  <si>
    <t>BGR002Moderate humanitarian conditions - Level 3</t>
  </si>
  <si>
    <t>BGR002Severe humanitarian conditions - Level 4</t>
  </si>
  <si>
    <t>BGR002Extreme humanitarian conditions - Level 5</t>
  </si>
  <si>
    <t>UNHCR 07/01/2025</t>
  </si>
  <si>
    <t>https://reliefweb.int/report/poland/regional-refugee-response-plan-ukraine-situation-2025-2026</t>
  </si>
  <si>
    <t>BGR002Crisis affected groups</t>
  </si>
  <si>
    <t>World Bank 2023; UNHCR accessed 20/04/2025</t>
  </si>
  <si>
    <t>https://data.worldbank.org/indicator/SP.POP.TOTL?locations=CZ&amp;page=2+%3B+https%3A%2F%2F ; https://data.unhcr.org/en/situations/ukraine</t>
  </si>
  <si>
    <t>This is the total population in the country adjusted to population movement. The baseline population figure of (10,873,689) people is aggregated with (389,595) refugees from Ukraine in Czechia according to UNHCR as of 23 Feburary 2025. The World Bank and UNHCR sources were chosen because they provide the population and refugee data needed for the indicator's calculations as per the INFORM Severity Index methodology. The reliability is high because the data is recent.</t>
  </si>
  <si>
    <t>CZE002Total population</t>
  </si>
  <si>
    <t>World Bank 2022; UNHCR 07/01/2025</t>
  </si>
  <si>
    <t>https://data.worldbank.org/indicator/AG.LND.TOTL.K2?locations=CZ; https://reliefweb.int/report/poland/regional-refugee-response-plan-ukraine-situation-2025-2026</t>
  </si>
  <si>
    <t>This is the total landmass of Czechia. The whole country is considered exposed, as refugees reside across the country, therefore the total landmass of Czechia is considered affected. The sources were chosen because they are the most reliable, OCHA provides landmass data and UNHCR is the source for the Regional Response Plan 2024 on the crisis of refugees from Ukraine in Czechia. The reliability is high because the data is triangulated using multiple reliable sources.</t>
  </si>
  <si>
    <t>CZE002Landmass affected</t>
  </si>
  <si>
    <t>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</si>
  <si>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CZE002People exposed</t>
  </si>
  <si>
    <t>UNHCR accessed 20/04/2025</t>
  </si>
  <si>
    <t>The number of people affected by the crisis is taken from UNHCR website. The number corresponds to the number of refugees from Ukraine in Czechia.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</si>
  <si>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CZE002People affected</t>
  </si>
  <si>
    <t>The number of people displaced by the crisis includes the number of refugees from Ukraine to Czechia. This figure is taken from UNHCR website. This source was chosen because UNHCR is the most reliable source reporting the number of refugees from Ukraine to Czechia. The reliability of this data is high because it is recent.</t>
  </si>
  <si>
    <t>CZE002People displaced</t>
  </si>
  <si>
    <t>The total number of fatalities in Displacement from Ukraine conflict in Czechia crisis between 1 October  2024 -  31 March 2025</t>
  </si>
  <si>
    <t>CZE002Fatalities reported</t>
  </si>
  <si>
    <t>CZE002Fatalities in all crises</t>
  </si>
  <si>
    <t>https://data.unhcr.org/en/situations/ukraine;  https://reliefweb.int/report/poland/regional-refugee-response-plan-ukraine-situation-2025-2026</t>
  </si>
  <si>
    <t>The number of people in need is taken from UNHCR website. All the refugees from Ukraine in Czechia are considered in need, as indicated in the Regional Response Plan 2025-2026 (RRP). According to RRP 2025-2026, the projected number of refuges from Ukraine in Czechia during 2025 is 400,000. This source was chosen because UNHCR is the most reliable source regularly reporting on the number of refugees, and the RRP 2025-2026 published for this crisis. The reliability of this data is high because it is up to date.</t>
  </si>
  <si>
    <t>CZE002People in Need</t>
  </si>
  <si>
    <t>CZE002Minimal humanitarian conditions - Level 1</t>
  </si>
  <si>
    <t>CZE002Stressed humanitarian conditions - Level 2</t>
  </si>
  <si>
    <t>CZE002Moderate humanitarian conditions - Level 3</t>
  </si>
  <si>
    <t>CZE002Severe humanitarian conditions - Level 4</t>
  </si>
  <si>
    <t>CZE002Extreme humanitarian conditions - Level 5</t>
  </si>
  <si>
    <t xml:space="preserve"> UNHCR 07/01/2025</t>
  </si>
  <si>
    <t>CZE002Crisis affected groups</t>
  </si>
  <si>
    <t>World Bank 2023; UNHCR accessed 26/03/2025</t>
  </si>
  <si>
    <t>https://data.worldbank.org/indicator/SP.POP.TOTL?locations=EE&amp;page=2+%3B+https%3A%2F%2F ; https://data.unhcr.org/en/situations/ukraine</t>
  </si>
  <si>
    <t>The baseline population figure of (1,370,286) people is aggregated with (42,730) refugees from Ukraine in Estonia according to UNHCR as of 31 March 2025. The World Bank and UNHCR sources were chosen because they provide the population and refugee data needed for the indicator's calculations as per the INFORM Severity Index methodology. The reliability is high because the data is recent.</t>
  </si>
  <si>
    <t>EST002Total population</t>
  </si>
  <si>
    <t>https://data.worldbank.org/indicator/AG.LND.TOTL.K2?locations=EE; https://reliefweb.int/report/poland/regional-refugee-response-plan-ukraine-situation-2025-2026</t>
  </si>
  <si>
    <t>The whole country is considered exposed, as refugees reside across the country, therefore the total landmass of Estonia is considered affected. The sources were chosen because they are the most reliable, OCHA provides landmass data and UNHCR is the source for the Regional Response Plan 2024 on the crisis of refugees from Ukraine in Estonia. The reliability is high because the data is triangulated using multiple reliable sources.</t>
  </si>
  <si>
    <t>EST002Landmass affected</t>
  </si>
  <si>
    <t>EST002People exposed</t>
  </si>
  <si>
    <t>The number of people affected by the Ukrainian crisis is taken from UNHCR website. The number corresponds to the number of refugees from Ukraine in Estonia. This source was chosen because UNHCR is the most reliable source reporting the number of refugees from Ukraine. The reliability of this data is medium because the data includes high-quality information alongside some elements with lower quality, resulting in an overall medium reliability.</t>
  </si>
  <si>
    <t>EST002People affected</t>
  </si>
  <si>
    <t>The number of people displaced by the crisis includes the number of refugees from Ukraine to Estonia. This figure is taken from UNHCR website. This source was chosen because UNHCR is the most reliable source reporting the number of refugees from Ukraine to Estonia. The reliability of this data is high because it is recent.</t>
  </si>
  <si>
    <t>EST002People displaced</t>
  </si>
  <si>
    <t>The total number of fatalities in Displacement from Ukraine conflict in Estonia crisis between 1 October  2024 -  31 March 2025</t>
  </si>
  <si>
    <t>EST002Fatalities reported</t>
  </si>
  <si>
    <t>EST002Fatalities in all crises</t>
  </si>
  <si>
    <t>The number of people in need is taken from UNHCR website. All the refugees from Ukraine in Estonia are considered in need, as indicated in the Regional Response Plan 2025-2026 (RRP). According to RRP 2025-2026, the projected number of refuges from Ukraine in Estonia during 2025 is 37,000. This source was chosen because UNHCR is the most reliable source regularly reporting on the number of refugees, and the RRP 2025-2026 published for this crisis. The reliability of this data is high because it is up to date.</t>
  </si>
  <si>
    <t>EST002People in Need</t>
  </si>
  <si>
    <t>EST002Minimal humanitarian conditions - Level 1</t>
  </si>
  <si>
    <t>EST002Stressed humanitarian conditions - Level 2</t>
  </si>
  <si>
    <t>EST002Moderate humanitarian conditions - Level 3</t>
  </si>
  <si>
    <t>EST002Severe humanitarian conditions - Level 4</t>
  </si>
  <si>
    <t>EST002Extreme humanitarian conditions - Level 5</t>
  </si>
  <si>
    <t>UNHCR 17/01/2025</t>
  </si>
  <si>
    <t>EST002Crisis affected groups</t>
  </si>
  <si>
    <t>https://data.worldbank.org/indicator/SP.POP.TOTL?locations=HU&amp;page=2+%3B+https%3A%2F%2F ; https://data.unhcr.org/en/situations/ukraine</t>
  </si>
  <si>
    <t>The baseline population figure of (9,592,186) people is aggregated with (63,665) refugees from Ukraine in Hungary according to UNHCR as of 28 February 2025. The World Bank and UNHCR sources were chosen because they provide the population and refugee data needed for the indicator's calculations as per the INFORM Severity Index methodology. The reliability is high because the data is recent.</t>
  </si>
  <si>
    <t>HUN002Total population</t>
  </si>
  <si>
    <t>OCHA 04/04/2023; UNHCR 07/01/2025</t>
  </si>
  <si>
    <t>https://data.humdata.org/dataset/cod-ab-hun/resource/8162c330-def5-4928-961b-acec84316374; https://reliefweb.int/report/poland/regional-refugee-response-plan-ukraine-situation-2025-2026</t>
  </si>
  <si>
    <t>The whole country is considered exposed, as refugees reside across the country, therefore the total landmass of Hungary is considered affected. The sources were chosen because they are the most reliable, OCHA provides landmass data and UNHCR is the source for the Regional Response Plan 2024 on the crisis of refugees from Ukraine in Hungary. The reliability is high because the data is triangulated using multiple reliable sources.</t>
  </si>
  <si>
    <t>HUN002Landmass affected</t>
  </si>
  <si>
    <t>HUN002People exposed</t>
  </si>
  <si>
    <t>The number of people affected by the Ukrainian crisis is taken from UNHCR website. The number corresponds to the number of refugees from Ukraine in Hungary. This source was chosen because UNHCR is the most reliable source reporting the number of refugees from Ukraine. The reliability of this data is medium because the data includes high-quality information alongside some elements with lower quality, resulting in an overall medium reliability.</t>
  </si>
  <si>
    <t>HUN002People affected</t>
  </si>
  <si>
    <t>The number of people displaced by the crisis includes the number of refugees from Ukraine to Hungary. This figure is taken from UNHCR website. This source was chosen because UNHCR is the most reliable source reporting the number of refugees from Ukraine to Hungary. The reliability of this data is high because it is recent.</t>
  </si>
  <si>
    <t>HUN002People displaced</t>
  </si>
  <si>
    <t>The total number of fatalities in Displacement from Ukraine conflict in Hungary crisis between 1 October  2024 -  31 March 2025</t>
  </si>
  <si>
    <t>HUN002Fatalities reported</t>
  </si>
  <si>
    <t>HUN002Fatalities in all crises</t>
  </si>
  <si>
    <t>The number of people in need is taken from UNHCR website. All the refugees from Ukraine in Hungary are considered in need, as indicated in the Regional Response Plan 2025-2026 (RRP). According to RRP 2025-2026, the projected number of refuges from Ukraine in Hungary during 2025-2026 is 80,000. This source was chosen because UNHCR is the most reliable source regularly reporting on the number of refugees, and the RRP 2025-2026 published for this crisis. The reliability of this data is high because it is up to date.</t>
  </si>
  <si>
    <t>HUN002People in Need</t>
  </si>
  <si>
    <t>HUN002Minimal humanitarian conditions - Level 1</t>
  </si>
  <si>
    <t>HUN002Stressed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</si>
  <si>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</si>
  <si>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HUN002Moderate humanitarian conditions - Level 3</t>
  </si>
  <si>
    <t>HUN002Severe humanitarian conditions - Level 4</t>
  </si>
  <si>
    <t>HUN002Extreme humanitarian conditions - Level 5</t>
  </si>
  <si>
    <t>HUN002Crisis affected groups</t>
  </si>
  <si>
    <t>https://data.worldbank.org/indicator/SP.POP.TOTL?locations=LV&amp;page=2+%3B+https%3A%2F%2F ; https://data.unhcr.org/en/situations/ukraine</t>
  </si>
  <si>
    <t>The baseline population figure of (1,877,445) people is aggregated with (48,555) refugees from Ukraine in Latvia according to UNHCR as of 25 February 2025. The World Bank and UNHCR sources were chosen because they provide the population and refugee data needed for the indicator's calculations as per the INFORM Severity Index methodology. The reliability is high because the data is recent.</t>
  </si>
  <si>
    <t>LVA002Total population</t>
  </si>
  <si>
    <t>https://data.worldbank.org/indicator/AG.LND.TOTL.K2?locations=LV; https://reliefweb.int/report/poland/regional-refugee-response-plan-ukraine-situation-2025-2026</t>
  </si>
  <si>
    <t>The whole country is considered exposed, as refugees reside across the country, therefore the total landmass of Latvia is considered affected. The sources were chosen because they are the most reliable, OCHA provides landmass data and UNHCR is the source for the Regional Response Plan 2025-2026 on the crisis of refugees from Ukraine in Latvia. The reliability is high because the data is triangulated using multiple reliable sources.</t>
  </si>
  <si>
    <t>LVA002Landmass affected</t>
  </si>
  <si>
    <t>LVA002People exposed</t>
  </si>
  <si>
    <t>The number of people affected by the crisis is taken from UNHCR website. The people affected corresponds to the number of refugees from Ukraine in Latvia.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</si>
  <si>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LVA002People affected</t>
  </si>
  <si>
    <t>The number of people displaced by the crisis includes the number of refugees from Ukraine to Latvia. This figure is taken from UNHCR website. This source was chosen because UNHCR is the most reliable source reporting the number of refugees from Ukraine to Latvia. The reliability of this data is high because it is recent.</t>
  </si>
  <si>
    <t>LVA002People displaced</t>
  </si>
  <si>
    <t>The total number of fatalities in Displacement from Ukraine conflict in Latvia crisis between 1 October  2024 -  31 March 2025</t>
  </si>
  <si>
    <t>LVA002Fatalities reported</t>
  </si>
  <si>
    <t>LVA002Fatalities in all crises</t>
  </si>
  <si>
    <t>https://data.unhcr.org/en/situations/ukraine ,https://reliefweb.int/report/poland/regional-refugee-response-plan-ukraine-situation-2025-2026</t>
  </si>
  <si>
    <t>The number of people in need is taken from UNHCR website. All the refugees from Ukraine in Latvia are considered in need, as indicated in the Regional Response Plan 2025-2026 (RRP). According to RRP 2025-2026, the projected number of refuges from Ukraine in Latvia during 2025 was 48,000. This source was chosen because UNHCR is the most reliable source regularly reporting on the number of refugees, and the RRP 2025-2026 published for this crisis. The reliability of this data is high because it is up to date.</t>
  </si>
  <si>
    <t>LVA002People in Need</t>
  </si>
  <si>
    <t>LVA002Minimal humanitarian conditions - Level 1</t>
  </si>
  <si>
    <t>LVA002Stressed humanitarian conditions - Level 2</t>
  </si>
  <si>
    <t>LVA002Moderate humanitarian conditions - Level 3</t>
  </si>
  <si>
    <t>LVA002Severe humanitarian conditions - Level 4</t>
  </si>
  <si>
    <t>LVA002Extreme humanitarian conditions - Level 5</t>
  </si>
  <si>
    <t>LVA002Crisis affected groups</t>
  </si>
  <si>
    <t>https://data.worldbank.org/indicator/SP.POP.TOTL?locations=LT&amp;page=2+%3B+https%3A%2F%2F ; https://data.unhcr.org/en/situations/ukraine</t>
  </si>
  <si>
    <t>The baseline population figure of (2,871,585) people is aggregated with (43,835) refugees from Ukraine in Lithuania according to UNHCR as of 7 April 2025. The World Bank and UNHCR sources were chosen because they provide the population and refugee data needed for the indicator's calculations as per the INFORM Severity Index methodology. The reliability is high because the data is recent.</t>
  </si>
  <si>
    <t>LTU002Total population</t>
  </si>
  <si>
    <t>https://data.worldbank.org/indicator/AG.LND.TOTL.K2?locations=LT; https://reliefweb.int/report/poland/regional-refugee-response-plan-ukraine-situation-2025-2026</t>
  </si>
  <si>
    <t>The whole country is considered exposed, as refugees reside across the country, therefore the total landmass of Lithuania is considered affected. The sources were chosen because they are the most reliable, OCHA provides landmass data and UNHCR is the source for the Regional Response Plan 2025-2026 on the crisis of refugees from Ukraine in Lithuania. The reliability is high because the data is triangulated using multiple reliable sources.</t>
  </si>
  <si>
    <t>LTU002Landmass affected</t>
  </si>
  <si>
    <t>LTU002People exposed</t>
  </si>
  <si>
    <t>The number of people affected by the crisis is taken from UNHCR website. The number corresponds to the number of refugees from Ukraine in Lithuania.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</si>
  <si>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LTU002People affected</t>
  </si>
  <si>
    <t>The number of people displaced by the crisis includes the number of refugees from Ukraine to Lithuania. This figure is taken from UNHCR website. This source was chosen because UNHCR is the most reliable source reporting the number of refugees from Ukraine to Lithuania. The reliability of this data is high because it is recent.</t>
  </si>
  <si>
    <t>LTU002People displaced</t>
  </si>
  <si>
    <t>The total number of fatalities in Displacement from Ukraine conflict in Lithuania crisis between 1 October  2024 -  31 March 2025</t>
  </si>
  <si>
    <t>LTU002Fatalities reported</t>
  </si>
  <si>
    <t>LTU002Fatalities in all crises</t>
  </si>
  <si>
    <t>https://data.unhcr.org/en/situations/ukraine; https://reliefweb.int/report/poland/regional-refugee-response-plan-ukraine-situation-2025-2026; https://reliefweb.int/report/poland/regional-refugee-response-plan-ukraine-situation-2025-2026</t>
  </si>
  <si>
    <t>The number of people in need is taken from UNHCR website. All the refugees from Ukraine in Lithuania are considered in need, as indicated in the Regional Response Plan 2025-2026 (RRP). According to RRP 2025-2026, the projected number of refuges from Ukraine in Lithuania during 2025 is 55,000. However, the latest UNHCR data shows that the number of refugees is less than 55,000. Hence, this source was chosen because UNHCR is the most reliable source regularly reporting on the number of refugees, and the RRP 2025-2026 published for this crisis. The reliability of this data is high because it is up to date.</t>
  </si>
  <si>
    <t>LTU002People in Need</t>
  </si>
  <si>
    <t>LTU002Minimal humanitarian conditions - Level 1</t>
  </si>
  <si>
    <t>LTU002Stressed humanitarian conditions - Level 2</t>
  </si>
  <si>
    <t>LTU002Moderate humanitarian conditions - Level 3</t>
  </si>
  <si>
    <t>LTU002Severe humanitarian conditions - Level 4</t>
  </si>
  <si>
    <t>LTU002Extreme humanitarian conditions - Level 5</t>
  </si>
  <si>
    <t>LTU002Crisis affected groups</t>
  </si>
  <si>
    <t>https://data.worldbank.org/indicator/SP.POP.TOTL?locations=MD&amp;page=2+%3B+https%3A%2F%2F ; https://data.unhcr.org/en/situations/ukraine</t>
  </si>
  <si>
    <t>The baseline population figure of (2,457,783) people is aggregated with (127,785) refugees from Ukraine in Moldova according to UNHCR as of 31 March 2025. The World Bank and UNHCR sources were chosen because they provide the population and refugee data needed for the indicator's calculations as per the INFORM Severity Index methodology. The reliability is high because the data is recent.</t>
  </si>
  <si>
    <t>MDA002Total population</t>
  </si>
  <si>
    <t>https://data.worldbank.org/indicator/AG.LND.TOTL.K2?locations=MD; https://reliefweb.int/report/poland/regional-refugee-response-plan-ukraine-situation-2025-2026</t>
  </si>
  <si>
    <t>The whole country is considered exposed, as refugees reside across the country, therefore the total landmass of Moldova is considered affected. The sources were chosen because they are the most reliable, OCHA provides landmass data and UNHCR is the source for the Regional Response Plan 2025-2026 on the crisis of refugees from Ukraine in Moldova. The reliability is high because the data is triangulated using multiple reliable sources.</t>
  </si>
  <si>
    <t>MDA002Landmass affected</t>
  </si>
  <si>
    <t>MDA002People exposed</t>
  </si>
  <si>
    <t>The number of people affected by the crisis is taken from UNHCR website. The number corresponds to the number of refugees from Ukraine in Moldova.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</si>
  <si>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MDA002People affected</t>
  </si>
  <si>
    <t>The number of people displaced by the crisis includes the number of refugees from Ukraine to Moldova. This figure is taken from UNHCR website. This source was chosen because UNHCR is the most reliable source reporting the number of refugees from Ukraine to Moldova. The reliability of this data is high because it is recent.</t>
  </si>
  <si>
    <t>MDA002People displaced</t>
  </si>
  <si>
    <t>The total number of fatalities in Displacement from Ukraine conflict in Maldova crisis between 1 October  2024 -  31 March 2025</t>
  </si>
  <si>
    <t>MDA002Fatalities reported</t>
  </si>
  <si>
    <t>MDA002Fatalities in all crises</t>
  </si>
  <si>
    <t>The number of people in need is taken from UNHCR website. All the refugees from Ukraine in Moldova are considered in need, as indicated in the Regional Response Plan 2025-2026 (RRP). According to RRP 2025-2026, the projected number of refuges from Ukraine in Moldova during 2025 is 100,500. This source was chosen because UNHCR is the most reliable source regularly reporting on the number of refugees, and the RRP 2025-2026 published for this crisis. The reliability of this data is high because it is up to date.</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</si>
  <si>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</si>
  <si>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</si>
  <si>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</si>
  <si>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</si>
  <si>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</si>
  <si>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</si>
  <si>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MDA002Crisis affected groups</t>
  </si>
  <si>
    <t>https://data.worldbank.org/indicator/SP.POP.TOTL?locations=PL&amp;page=2+%3B+https%3A%2F%2F ; https://data.unhcr.org/en/situations/ukraine</t>
  </si>
  <si>
    <t>The baseline population figure of (36,687,353) people is aggregated with (999,710) refugees from Ukraine in Poland according to UNHCR as of 07 April 2025. The World Bank and UNHCR sources were chosen because they provide the population and refugee data needed for the indicator's calculations as per the INFORM Severity Index methodology. The reliability is high because the data is recent.</t>
  </si>
  <si>
    <t>POL002Total population</t>
  </si>
  <si>
    <t>https://data.worldbank.org/indicator/AG.LND.TOTL.K2?locations=PL; https://reliefweb.int/report/poland/regional-refugee-response-plan-ukraine-situation-2025-2026</t>
  </si>
  <si>
    <t>The whole country is considered exposed, as refugees reside across the country, therefore the total landmass of Poland is considered affected. The sources were chosen because they are the most reliable, OCHA provides landmass data and UNHCR is the source for the Regional Response Plan 2025-2026 on the crisis of refugees from Ukraine in Poland. The reliability is high because the data is triangulated using multiple reliable sources.</t>
  </si>
  <si>
    <t>POL002Landmass affected</t>
  </si>
  <si>
    <t>POL002People exposed</t>
  </si>
  <si>
    <t>The number of people affected by the crisis is taken from UNHCR website. The number corresponds to the number of refugees from Ukraine in Poland.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</si>
  <si>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POL002People affected</t>
  </si>
  <si>
    <t>The number of people displaced by the crisis includes the number of refugees from Ukraine to Poland. This figure is taken from UNHCR website. This source was chosen because UNHCR is the most reliable source reporting the number of refugees from Ukraine to Poland. The reliability of this data is high because it is recent.</t>
  </si>
  <si>
    <t>POL002People displaced</t>
  </si>
  <si>
    <t>The total number of fatalities in Displacement from Ukraine conflict in Poland crisis between 1 October  2024 -  31 March 2025</t>
  </si>
  <si>
    <t>POL002Fatalities reported</t>
  </si>
  <si>
    <t>POL002Fatalities in all crises</t>
  </si>
  <si>
    <t>UNHCR accessed 20/04/2025; UNHCR 07/01/2025</t>
  </si>
  <si>
    <t>The number of people in need is taken from UNHCR website. All the refugees from Ukraine in Poland are considered in need, as indicated in the Regional Response Plan 2025-2026 (RRP). According to RRP 2025-2026, the projected number of refuges from Ukraine in Poland during 2025 is 970,000 million. This source was chosen because UNHCR is the most reliable source regularly reporting on the number of refugees, and the RRP 2025-2026 published for this crisis. The reliability of this data is high because it is up to date.</t>
  </si>
  <si>
    <t>POL002People in Need</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</si>
  <si>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</si>
  <si>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</si>
  <si>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</si>
  <si>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</si>
  <si>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</si>
  <si>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POL002Crisis affected groups</t>
  </si>
  <si>
    <t>https://data.worldbank.org/indicator/SP.POP.TOTL?locations=RO&amp;page=2+%3B+https%3A%2F%2F ; https://data2.unhcr.org/en/situations/ukraine</t>
  </si>
  <si>
    <t>The baseline population figure of (19,059,479) people is aggregated with (182,440) refugees from Ukraine in Romania according to UNHCR as of 1 March 2025. The World Bank and UNHCR sources were chosen because they provide the population and refugee data needed for the indicator's calculations as per the INFORM Severity Index methodology. The reliability is high because the data is recent.</t>
  </si>
  <si>
    <t>ROU002Total population</t>
  </si>
  <si>
    <t>OCHA 04/04/2023; Militarnyi 14/12/2023; UNHCR 07/01/2025</t>
  </si>
  <si>
    <t>https://data.humdata.org/dataset/cod-ab-rou; https://mil.in.ua/en/news/russian-drone-crashes-in-romania/; https://reliefweb.int/report/poland/regional-refugee-response-plan-ukraine-situation-2025-2026</t>
  </si>
  <si>
    <t>The whole country is considered exposed, as refugees reside across the country, therefore the total landmass of Romania is considered affected. The sources were chosen because they are the most reliable, OCHA provides landmass data and UNHCR is the source for the Regional Response Plan 2025-2026 on the crisis of refugees from Ukraine in Romania. The reliability is high because the data is triangulated using multiple reliable sources.</t>
  </si>
  <si>
    <t>ROU002Landmass affected</t>
  </si>
  <si>
    <t>ROU002People exposed</t>
  </si>
  <si>
    <t>The number of people affected by the Ukrainian crisis is taken from UNHCR website. The number corresponds to the number of refugees from Ukraine in Romania.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</si>
  <si>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ROU002People affected</t>
  </si>
  <si>
    <t>The number of people displaced by the crisis includes the number of refugees from Ukraine to Romania. This figure is taken from UNHCR website. This source was chosen because UNHCR is the most reliable source reporting the number of refugees from Ukraine to Romania. The reliability of this data is high because it is recent.</t>
  </si>
  <si>
    <t>ROU002People displaced</t>
  </si>
  <si>
    <t>The total number of fatalities in Displacement from Ukraine conflict in Romania crisis between 1 October  2024 -  31 March 2025</t>
  </si>
  <si>
    <t>ROU002Fatalities reported</t>
  </si>
  <si>
    <t>ROU002Fatalities in all crises</t>
  </si>
  <si>
    <t>https://data2.unhcr.org/en/situations/ukraine; https://reliefweb.int/report/poland/regional-refugee-response-plan-ukraine-situation-2025-2026</t>
  </si>
  <si>
    <t>The number of people in need is taken from UNHCR website. All the refugees from Ukraine in Romania are considered in need, as indicated in the Regional Response Plan 2025-2026 (RRP). According to RRP 2025-2026 , the projected number of refuges from Ukraine in Romania during 2025 is 148,000. This source was chosen because UNHCR is the most reliable source regularly reporting on the number of refugees, and the RRP 2025-2026 published for this crisis. The reliability of this data is high because it is up to date.</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</si>
  <si>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</si>
  <si>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</si>
  <si>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</si>
  <si>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</si>
  <si>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</si>
  <si>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</si>
  <si>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ROU002Crisis affected groups</t>
  </si>
  <si>
    <t>https://data.worldbank.org/indicator/SP.POP.TOTL?locations=SK&amp;page=2+%3B+https%3A%2F%2F ; https://data2.unhcr.org/en/situations/ukraine</t>
  </si>
  <si>
    <t>The baseline population figure of (5,426,740) people is aggregated with (132,775) refugees from Ukraine in Slovakia according to UNHCR as of 13 April 2025. The World Bank and UNHCR sources were chosen because they provide the population and refugee data needed for the indicator's calculations as per the INFORM Severity Index methodology. The reliability is high because the data is recent.</t>
  </si>
  <si>
    <t>SVK002Total population</t>
  </si>
  <si>
    <t>https://data.worldbank.org/indicator/AG.LND.TOTL.K2?locations=SK; https://reliefweb.int/report/poland/regional-refugee-response-plan-ukraine-situation-2025-2026</t>
  </si>
  <si>
    <t>The whole country is considered exposed, as refugees reside across the country, therefore the total landmass of Slovakia is considered affected. The sources were chosen because they are the most reliable, OCHA provides landmass data and UNHCR is the source for the Regional Response Plan 2025-2026 on the crisis of refugees from Ukraine in Slovakia. The reliability is high because the data is triangulated using multiple reliable sources.</t>
  </si>
  <si>
    <t>SVK002Landmass affected</t>
  </si>
  <si>
    <t>SVK002People exposed</t>
  </si>
  <si>
    <t>https://data2.unhcr.org/en/situations/ukraine</t>
  </si>
  <si>
    <t>The number of people affected by the crisis is taken from UNHCR website. The number corresponds to the number of refugees from Ukraine in Slovakia.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</si>
  <si>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SVK002People affected</t>
  </si>
  <si>
    <t>The number of people displaced by the crisis includes the number of refugees from Ukraine to Slovakia. This figure is taken from UNHCR website. This source was chosen because UNHCR is the most reliable source reporting the number of refugees from Ukraine to Slovakia. The reliability of this data is high because it is recent.</t>
  </si>
  <si>
    <t>SVK002People displaced</t>
  </si>
  <si>
    <t>The total number of fatalities in Displacement from Ukraine conflict in Slovakia crisis between 1 October  2024 -  31 March 2025</t>
  </si>
  <si>
    <t>SVK002Fatalities reported</t>
  </si>
  <si>
    <t>SVK002Fatalities in all crises</t>
  </si>
  <si>
    <t>The number of people in need is taken from UNHCR website. All the refugees from Ukraine in Slovakia are considered in need, as indicated in the Regional Response Plan 2025-2026 (RRP). According to RRP 2025-2026, the projected number of refuges from Ukraine in Slovakia during 2025 is 160,000. This source was chosen because UNHCR is the most reliable source regularly reporting on the number of refugees, and the RRP 2025-2026 published for this crisis. The reliability of this data is high because it is up to date.</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</si>
  <si>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</si>
  <si>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</si>
  <si>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</si>
  <si>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</si>
  <si>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</si>
  <si>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</si>
  <si>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SVK002Crisis affected groups</t>
  </si>
  <si>
    <t>UNFPA 14/11/2022 ; UNHCR accessed 22/04/2025; IOM 17/04/2025</t>
  </si>
  <si>
    <t>https://data.humdata.org/dataset/legacy-cod-ps-ukr/resource/ab307012-08ff-42c6-b794-3b9c5c0594a1; https://data.unhcr.org/en/situations/ukraine; https://dtm.iom.int/reports/ukraine-internal-displacement-report-general-population-survey-round-20-april-2025</t>
  </si>
  <si>
    <t>This is the total population in the country adjusted to population movement. The baseline population figure of (43,320,154) people is taken from UNFPA population growth estimates which were based on the last population census conducted in Ukraine in 2001. The (6,917,800) outgoing refugees as of 17 April 2025 is taken from UNHCR's live website. The sources were chosen because they provide the data needed for the calculations as per the INFORM Severity Index methodology. The reliability is medium because the data includes high-quality information alongside some elements with lower quality, resulting in an overall medium reliability.</t>
  </si>
  <si>
    <t>UKR002Total population</t>
  </si>
  <si>
    <t>Ukraine Now accessed 19/08/2022</t>
  </si>
  <si>
    <t>https://ukraine.ua/faq/how-big-is-ukraine/</t>
  </si>
  <si>
    <t>The entire country is considered affected by the crisis because of the ongoing full scale Russian invasion since 2022, which includes country wide air attacks, including in critical civilian infrastructure such as energy production facilities. Displacement is also country wide, and IDPs are present in every oblast of Ukraine.</t>
  </si>
  <si>
    <t>UKR002Landmass affected</t>
  </si>
  <si>
    <t xml:space="preserve">The number of people exposed corresponds to the total population of the country. The entire population is exposed to direct and indirect impacts of the war. This figure is taken from the total population indicator using the same sources; the baseline governmental population census and UNFPA population data, and the refugee and returnee data from UNHCR and IOM respectively. The sources were chosen because they provide baseline population data from which outgoing refugee data can be subtracted, and returnees from abroad data can be added to calculate the figure of the population present within the country as of date as per the INFORM Severity Index methodology. The reliability of this data is high because it is up to date. </t>
  </si>
  <si>
    <t>UKR002People exposed</t>
  </si>
  <si>
    <t>OCHA 14/01/2025</t>
  </si>
  <si>
    <t>https://reliefweb.int/report/ukraine/ukraine-humanitarian-needs-and-response-plan-2025-january-2025-enuk</t>
  </si>
  <si>
    <t xml:space="preserve">The number of people affected by the crisis is taken from HNRP 2025, page 81. The source was chosen because HNRP is the recommended source for this indicator as per ACAPS' INFORM Severity index methodology guidelines. The reliability of this data is high because it is up to date. Note: The figure in the latest HNRP 2025 publication is rounded up. </t>
  </si>
  <si>
    <t>UKR002People affected</t>
  </si>
  <si>
    <t>UNHCR accessed 22/04/2025; IOM 17/04/2025; IOM 17/04/2025</t>
  </si>
  <si>
    <t>https://data.unhcr.org/en/situations/ukraine; https://dtm.iom.int/reports/ukraine-internal-displacement-report-general-population-survey-round-20-april-2025; https://dtm.iom.int/reports/ukraine-internal-displacement-report-general-population-survey-round-20-april-2025</t>
  </si>
  <si>
    <t>The number of people displaced by the crisis includes the number of IDPs, returnees, and people displaced to other countries because of the crisis. Since the full scale Russian invasion of Ukraine 2022, millions have become displaced within Ukraine and abroad, mostly in Europe. Data on irregular and unregistered migrants is not available. The data is taken from UNHCR website, and IOM report on page 2. The sources were chosen because they provide refugee (6,917,800 refugees as of 17 April 2025), IDP (3,757,000 de-facto IDPs as of April 2025), and returnee data (4,137,000 returnees as of April 2025) needed for the calculation of the displaced population figure as per the INFORM Severity Index methodology.The reliability is high because the data is recent.</t>
  </si>
  <si>
    <t>UKR002People displaced</t>
  </si>
  <si>
    <t>OHCHR 09/04/2025</t>
  </si>
  <si>
    <t>https://ukraine.ohchr.org/en/Protection-of-Civilians-in-Armed-Conflict-March-2025</t>
  </si>
  <si>
    <t>This is the total number of civilians injured in Ukraine from October 2024 - March 2025, according to OHCHR (910 in March, 588 in February, 761 in January 2025, 522 in December 2024, 910 in November, 934 in October). This source was chosen because it provides the number of civilians injuries each month. The reliability is low, as this number might be an underestimate, as some reports are still pending verification and confirmation by the OHCHR team.</t>
  </si>
  <si>
    <t>UKR002Injuries reported</t>
  </si>
  <si>
    <t xml:space="preserve">This is the total number of civilians fatalities in Ukraine from October 2024 to March 2025, according to OHCHR (164 in March, 129 in February ,148 in January 2025, 109 in December 2024, 173 in November, 197 in October). This source was chosen because it provides the number of civilian fatalities each month. The reliability is low, as this number might be an underestimate, as some reports are still pending verification and confirmation by the OHCHR team. </t>
  </si>
  <si>
    <t>UKR002Fatalities reported</t>
  </si>
  <si>
    <t>UKR002Fatalities in all crises</t>
  </si>
  <si>
    <t>KSE 15/02/2025</t>
  </si>
  <si>
    <t>https://kse.ua/about-the-school/news/damages-to-ukraine-s-infrastructure-due-to-the-war-have-risen-to-170-billion-kse-institute-estimate-as-of-november-2024/</t>
  </si>
  <si>
    <t>This is the number of buildings damaged or destroyed. This source was chosen because it analysed the number of damaged and destroyed buildings. The reliability is medium because the situation on the ground is highly dynamic, and the data may no longer be accurate due to recent developments for which there is no updated source.</t>
  </si>
  <si>
    <t>UKR002Buildings damaged</t>
  </si>
  <si>
    <t>UKR002Buildings destroyed</t>
  </si>
  <si>
    <t>World Bank 25/02/2025</t>
  </si>
  <si>
    <t>https://www.worldbank.org/en/news/press-release/2025/02/25/updated-ukraine-recovery-and-reconstruction-needs-assessment-released</t>
  </si>
  <si>
    <t xml:space="preserve">As of December 2023, the cost of reconstruction and recovery in Ukraine amounts to USD 486 billion according to the joint estimates by the Government of Ukraine, the World Bank, the European Commission, and the UN. The reliability of this data is medium because the situation on the ground is highly dynamic, and the data may no longer be accurate due to recent developments for which there is no updated source. </t>
  </si>
  <si>
    <t>UKR002Economic Losses</t>
  </si>
  <si>
    <t xml:space="preserve">The number of people in need is taken from the HNRP 2025, page 3. This source was chosen because it is the most reliable. The reliability of this data is high because it is up to date. The humanitarian needs in Ukraine are conflict and displacement driven, and encompass sectoral needs such as protection, health, WASH, food security and livelihoods, shelter, NFIs, multipurpose cash assistance, mine action and education. Note: the figure in the latest HNRP 2025 publication is rounded up. </t>
  </si>
  <si>
    <t>UKR002People in Need</t>
  </si>
  <si>
    <t>OCHA 14/01/2025; UNFPA 14/11/2022; UNHCR accessed 22/04/2025; IOM 17/04/2025</t>
  </si>
  <si>
    <t>https://reliefweb.int/report/ukraine/ukraine-humanitarian-needs-and-response-plan-2025-january-2025-enuk; https://data.humdata.org/dataset/cod-ps-ukr; https://dtm.iom.int/reports/ukraine-internal-displacement-report-general-population-survey-round-20-april-2025</t>
  </si>
  <si>
    <t>UKR002Minimal humanitarian conditions - Level 1</t>
  </si>
  <si>
    <t>OCHA 03/01/2024 and 19/01/2024 and 20/01/2022</t>
  </si>
  <si>
    <t>https://reliefweb.int/report/ukraine/ukraine-humanitarian-needs-and-response-plan-2024-december-2023-enuk; https://data.humdata.org/dataset/ukraine-hno/resource/a10ae1ac-533f-4b0a-bc5a-d04bad3ef132; https://reliefweb.int/report/ukraine/ukraine-humanitarian-needs-overview-2023-december-2022-enuk</t>
  </si>
  <si>
    <t>UKR002Stressed humanitarian conditions - Level 2</t>
  </si>
  <si>
    <t xml:space="preserve">According to INFORM Severity Index methodology, the sum of people in levels 3, 4 and 5 is equal to the total number of people in need. The number of people in Level 3 is calculated using PIN figure (12.7 million) and severity percentages of the stressed 14% and severe 48% levels (that are equivalent of level 3)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</si>
  <si>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UKR002Moderate humanitarian conditions - Level 3</t>
  </si>
  <si>
    <t xml:space="preserve">According to INFORM Severity Index methodology, the sum of people in levels 3, 4 and 5 is equal to the total number of people in need. The number of people in Level 3 is calculated using PIN figure (12.7 million) and severity percentage of the extreme level (28%) (that is equivalent to level 4)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</si>
  <si>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UKR002Severe humanitarian conditions - Level 4</t>
  </si>
  <si>
    <t xml:space="preserve">According to INFORM Severity Index methodology, the sum of people in levels 3, 4 and 5 is equal to the total number of people in need. The number of people in Level 3 is calculated using PIN figure (12.7 million) and severity percentage of the catastrophic level (10%) (that is equivalent to level 5)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</si>
  <si>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UKR002Extreme humanitarian conditions - Level 5</t>
  </si>
  <si>
    <t>UKR002Crisis affected groups</t>
  </si>
  <si>
    <t>https://data.worldbank.org/indicator/SP.POP.TOTL?locations=RU&amp;page=2 ; https://data.unhcr.org/en/situations/ukraine</t>
  </si>
  <si>
    <t>This is the total population in the country adjusted to population movement. The baseline population figure of (143,826,130) people is aggregated with (1,223,795) refugees from Ukraine in Russia according to UNHCR as of 30 June 2024.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</si>
  <si>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RUS002Total population</t>
  </si>
  <si>
    <t>World Bank accessed 26/03/2024</t>
  </si>
  <si>
    <t>https://data.worldbank.org/indicator/AG.LND.TOTL.K2?locations=RU</t>
  </si>
  <si>
    <t>The whole landmass is considered affected as refugees reside in across the country. The sources were chosen because they are the most reliable, OCHA provides landmass data and IOM is also reliable but one of the few available humanitarian sources on refugees from Ukraine in Russia . The reliability is low because it cannot be triangulated/cross-verified.</t>
  </si>
  <si>
    <t>RUS002Landmass affected</t>
  </si>
  <si>
    <t xml:space="preserve">The number of people exposed corresponds to the total population of the country in Russia.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</si>
  <si>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RUS002People exposed</t>
  </si>
  <si>
    <t>The number of people affected by the crisis is taken from UNHCR website.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</si>
  <si>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RUS002People affected</t>
  </si>
  <si>
    <t xml:space="preserve">The number of people displaced by the crisis includes the number of refugees from Ukraine to Russia. This figure is taken from UNHCR website. This source was chosen because UNHCR is the only and most reliable source reporting the number of people displaced from Ukraine to Russia. The reliability of this data is medium because the methodologies used for data collection are generally consistent, though minor variations exist that could affect accuracy. </t>
  </si>
  <si>
    <t>RUS002People displaced</t>
  </si>
  <si>
    <t>The total number of fatalities in Ukrainian refugees crisis between 1 October  2024 -  31 March 2025.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</si>
  <si>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</si>
  <si>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RUS002Fatalities in all crises</t>
  </si>
  <si>
    <t xml:space="preserve">The number of people in need is taken from UNHCR website. All the people displaced are considered in need, as indicated in IOM assessments. The sources were chosen because UNHCR and IOM are the most reliable and the few available humanitarian sources reporting the number refugees from Ukraine in Russia and their needs. The reliability of this data is medium because the methodologies used for data collection are generally consistent, though minor variations exist that could affect accuracy. </t>
  </si>
  <si>
    <t>RUS002People in Need</t>
  </si>
  <si>
    <t>RUS002Minimal humanitarian conditions - Level 1</t>
  </si>
  <si>
    <t>RUS002Stressed humanitarian conditions - Level 2</t>
  </si>
  <si>
    <t>RUS002Moderate humanitarian conditions - Level 3</t>
  </si>
  <si>
    <t>RUS002Severe humanitarian conditions - Level 4</t>
  </si>
  <si>
    <t>RUS002Extreme humanitarian conditions - Level 5</t>
  </si>
  <si>
    <t>RUS002Crisis affected groups</t>
  </si>
  <si>
    <t>World Population Review Accessed 13/04/2025; UNHCR 31/03/2025</t>
  </si>
  <si>
    <t>https://worldpopulationreview.com/countries/kenya-population; https://data.unhcr.org/en/country/ken</t>
  </si>
  <si>
    <t>Total population of the country including refugees in the country and the migration flow in the country (57,500,000+840,679)</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</si>
  <si>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</si>
  <si>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</si>
  <si>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</si>
  <si>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</si>
  <si>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</si>
  <si>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31/03/2025; KNBS 04/11/2019</t>
  </si>
  <si>
    <t>https://data.unhcr.org/en/country/ken; https://www.knbs.or.ke/?wpdmpro=2019-kenya-population-and-housing-census-volume-i-population-by-county-and-sub-county</t>
  </si>
  <si>
    <t>The number of people exposed corresponds to the total population of Dadaab, Fafi and Turkana west sub-counties, which hosts Kakuma and Daadab refugee camps accomodating about 84% of refugees and asylum seekers in Kenya + total number of refugees and asylum seekers in Kenya. (558,919+840.679,). The figures for the host population are derived from KNBS 2019 population census page 12 and 16  while those of refugees and asylum seekers are from UNHCR live page  as of 31st  March 2025. KNBS is chosen because its the only one providing a comprehensive anaysis and population figures of the counties while UNHCR is chosen due to its reliabilty and monthy update of refugee numbers. The reliabilty of this data is medium because the methodologies used for data collection are generally consistent, though minor variations exist that could affect accuracy.</t>
  </si>
  <si>
    <t>KEN002People exposed</t>
  </si>
  <si>
    <t>UNHCR 31/03/2025</t>
  </si>
  <si>
    <t>https://data.unhcr.org/en/country/ken</t>
  </si>
  <si>
    <t>The number of people affected corresponds to the total number of refugees and asylum seekers in Kenya.  The majority of refugees and asylum-seekers in Kenya are from Somalia (54%), followed by South Sudanese (24.5%), Congolese (8.9%) and Ethiopians (5.8%). The figures are taken from UNHCR live page as of 31March  2025. This source is chosen due to its reliablity andmonthly update of refugee numbers. The reliabilty of this data is medium because the methodologies used for data collection are generally consistent, though minor variations exist that could affect accuracy.</t>
  </si>
  <si>
    <t>KEN002People affected</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</si>
  <si>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31st March 2025. This source is chosen due to its reliablity andmonthly update of refugee numbers. The reliabilty of this data is medium because the methodologies used for data collection are generally consistent, though minor variations exist that could affect accuracy.</t>
  </si>
  <si>
    <t>KEN002People displaced</t>
  </si>
  <si>
    <t>Given the difficult nature of the circumstances in Refugee crisis and the absence of up-to-date and reliable data from open sources, it is difficult to accurately estimate figures for this indicator</t>
  </si>
  <si>
    <t>KEN002Injuries reported</t>
  </si>
  <si>
    <t>KEN002Fatalities reported</t>
  </si>
  <si>
    <t>All the refugees and asylum seekers in Kenya need humanitarian assistance. Due to the March-May 2024 rains some of the areas affected also host refugees e.g Garissa county. Therefore the refugees needs may be worsened. The figures are taken from UNHCR live page as of 31st March 2025. This source is chosen due to its reliablity and monthly update of refugee numbers. The reliabilty of this data is medium because the methodologies used for data collection are generally consistent, though minor variations exist that could affect accuracy.</t>
  </si>
  <si>
    <t>KEN002People in Need</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</si>
  <si>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KNBS Census population page 12 and 16 and UNHCR live page as of  31st March 2025. KNBS is chosen because its the only one providing a comprehensive anaysis and population figures of the counties while UNHCR is chosen due to its reliabilty and monthy update of refugee numbers. The reliabilty of this data is medium because the data includes high-quality information alongside some elements with lower quality, resulting in an overall medium reliability</t>
  </si>
  <si>
    <t>KEN002Minimal humanitarian conditions - Level 1</t>
  </si>
  <si>
    <t xml:space="preserve"> According to INFORM SI methodology, the number of people in Level 2 is equal to the people affected minus the people in need. Since all the people affected are also in need, there are no people in Level 2. The figures are taken from UNHCR live page as of 31st March 2025. UNHCR is chosen due to its reliabilty and monthy update of refugee numbers. The reliabilty of this data is medium because the data includes high-quality information alongside some elements with lower quality, resulting in an overall medium reliability</t>
  </si>
  <si>
    <t>KEN002Stressed humanitarian conditions - Level 2</t>
  </si>
  <si>
    <t>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The reliability is medium because the data includes high-quality information alongside some elements with lower quality, resulting in an overall medium reliability.</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</si>
  <si>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</si>
  <si>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</si>
  <si>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</si>
  <si>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</si>
  <si>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</si>
  <si>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In this crisis, 1 out of 5 population groups are affected.- Refugees.</t>
  </si>
  <si>
    <t>KEN002Crisis affected groups</t>
  </si>
  <si>
    <t>KEN002People facing limited access constraints</t>
  </si>
  <si>
    <t>KEN002People facing restricted access constraints</t>
  </si>
  <si>
    <t>KEN002Illness cases reported</t>
  </si>
  <si>
    <t>KEN002Buildings damaged</t>
  </si>
  <si>
    <t>KEN002Buildings destroyed</t>
  </si>
  <si>
    <t>KEN002Buildings in affected area</t>
  </si>
  <si>
    <t>KEN002Economic Losses</t>
  </si>
  <si>
    <t>World Population Review Accessed 13/04/2025; UNHCR 31/04/2025</t>
  </si>
  <si>
    <t>KEN003Total population</t>
  </si>
  <si>
    <t>OCHA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</si>
  <si>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</si>
  <si>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t>
  </si>
  <si>
    <t>KEN003Landmass affected</t>
  </si>
  <si>
    <t>IPC 21/03/2025</t>
  </si>
  <si>
    <t>https://www.ipcinfo.org/ipc-country-analysis/details-map/en/c/1159540/?iso3=KEN</t>
  </si>
  <si>
    <t>Total population of counties exposed to drought include 23 ASALcounties. The ASAL counties include Turkana, Mandera, Wajir, Garissa, Lamu, Kwale, Kilifi, Tana River, Taita Taveta, Kitui, Makueni, Embu, Nyeri, Meru North, West Pokot, Baringo, Kajiado, Narok, Marsabit, Laikipia, Tharaka Nithi, Samburu, Isiolo based on IPC projections for April-  June 2025, with a total population of (16,617,000). This figure includes population in  IPC level 1 - 5 according to IPC projection for April to June 2025. Refugees are exposed to the drought crisis as they live in the drought affected counties. However they are excluded from this count as they are already included in KEN002 . IPC is chosen due to its comprehensive anaylsis of food security needs in the projected period of April to June 2025 for the affected counties. The data includes high-quality information alongside some elements with lower quality, including 2019 census data, resulting in an overall medium reliability.</t>
  </si>
  <si>
    <t>KEN003People exposed</t>
  </si>
  <si>
    <t>Total population of counties affected by drought include 23 ASALcounties. The ASAL counties include Turkana, Mandera, Wajir, Garissa, Lamu, Kwale, Kilifi, Tana River, Taita Taveta, Kitui, Makueni, Embu, Nyeri, Meru North, West Pokot, Baringo, Kajiado, Narok, Marsabit, Laikipia, Tharaka Nithi, Samburu, Isiolo based on IPC projections for April-  June 2025, with a total population of (9,410,900). This figure includes IPC levels 2 and above according to IPC projection for the period April to June published iin March 2025. IPC is chosen due to its comprehensive anaylsis of food security needs in the projected period of April to June 2025 for the affected counties. The data includes high-quality information alongside some elements with lower quality, resulting in an overall medium reliability.</t>
  </si>
  <si>
    <t>KEN003People affected</t>
  </si>
  <si>
    <t>KEN003People displaced</t>
  </si>
  <si>
    <t>Given the difficult nature of the circumstances in drought crisis and the absence of up-to-date and reliable data from open sources, it is difficult to accurately estimate figures for this indicator</t>
  </si>
  <si>
    <t>KEN003Injuries reported</t>
  </si>
  <si>
    <t>KEN003Fatalities reported</t>
  </si>
  <si>
    <t>Kenya's ongoing drought crisis has led to a significant increase in food insecurity, with 9.4 million people affected. Although specific fatality numbers directly linked to the drought are not mentioned in the available sources, the severe impact on livelihoods and the classification of 291,650 individuals in IPC Phase 4 signal a heightened risk of mortality due to malnutrition. Therefore, this leaves an information gap regarding precise fatality figures.</t>
  </si>
  <si>
    <t>KEN002Fatalities in all crises</t>
  </si>
  <si>
    <t>The PIN figure is the total population projected to be affected by severe food insecurity, an aggregation of the population facing IPC level 3+4+5. The affected populaion live  in 23 ASAL counties . The ASAL counties include Turkana, Mandera, Wajir, Garissa, Lamu, Kwale, Kilifi, Tana River, Taita Taveta, Kitui, Makueni, Embu, Nyeri, Meru North, West Pokot, Baringo, Kajiado, Narok, Marsabit, Laikipia, Tharaka Nithi, Samburu and Isiolo. IPC is chosen here because food is the primary need related to this crisis. The reliabilty is set to medium because the data includes high-quality information alongside some elements with lower quality, resulting in an overall medium reliability.</t>
  </si>
  <si>
    <t>KEN003People in Need</t>
  </si>
  <si>
    <t>According to INFORM SI methodology, the number of people in Level 1 is equal to the people exposed minus the people affected. This corresponds to the population facing IPC phase 1  according to projected acute food insecurity April -June 2025.</t>
  </si>
  <si>
    <t>KEN003Minimal humanitarian conditions - Level 1</t>
  </si>
  <si>
    <t>The stressed level comprise Stressed conditions (Level2)= People Affected - People in Need. According to INFORM SI methodology, the number of people in Level 2 is equal to the people affected minus the people in need. People in Level 2 might be facing some difficulties accessing basic services but are able to meet their needs without external assistance. The figures are taken from IPC projections for April-June 2025.   IPC is chosen due to its comprehensive anaylsis of food security needs in the projected period of April to June 2025 for the affected counties while. The reliability is medium because the data includes high-quality information alongside some elements with lower quality, resulting in an overall medium reliability.</t>
  </si>
  <si>
    <t>KEN003Stressed humanitarian conditions - Level 2</t>
  </si>
  <si>
    <t xml:space="preserve"> The number of People in level 3 corresponds to the number of people facing IPC 3 according to projected acute food insecurity  April-June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
</t>
  </si>
  <si>
    <t>KEN003Moderate humanitarian conditions - Level 3</t>
  </si>
  <si>
    <t xml:space="preserve"> The number of People in level 4 corresponds to the number of people facing IPC 4 according to projected acute food insecurity  April-June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t>
  </si>
  <si>
    <t>KEN003Severe humanitarian conditions - Level 4</t>
  </si>
  <si>
    <t>There are no people facing IPC phase 5 according to the  projected acute food insecurity  April-June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</si>
  <si>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</si>
  <si>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</si>
  <si>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</si>
  <si>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2 out of 5 groups are affected; Host communities and Internally Displaced people</t>
  </si>
  <si>
    <t>KEN003Crisis affected groups</t>
  </si>
  <si>
    <t>KEN003People facing limited access constraints</t>
  </si>
  <si>
    <t>KEN003People facing restricted access constraints</t>
  </si>
  <si>
    <t>Govt.Kenya, IPC 21/03/2025; ECHO 28/03/2025; ECHO 23/04/2025; WHO 28/03/2025</t>
  </si>
  <si>
    <t>https://reliefweb.int/report/kenya/kenya-acute-malnutrition-situation-october-2024-february-2025-and-projection-march-june-2025-asal-published-21-march-2025; https://reliefweb.int/report/kenya/kenya-food-insecurity-and-malnutrition-dg-echo-ipc-echo-daily-flash-28-march-2025; https://reliefweb.int/report/kenya/kenya-floods-dg-echo-media-kenya-meteorological-department-echo-daily-flash-23-april-2025 ; https://www.who.int/publications/m/item/multi-country-outbreak-of-mpox--external-situation-report--49---28-march-2025</t>
  </si>
  <si>
    <t>The recently released Integrated Food Security Phase Classification (IPC) analysis for Kenya shows that in the arid and semi-arid counties (ASALs), an estimated 2.8 million people (17% of the analysed population) will face high levels of acute food insecurity (IPC 3+) between April and June 2025. This is driven by the consequences of below-average rains in 2024 and early 2025; the climate outlook for March–May 2025 rainy season indicates a second consecutive failed season in most ASAL counties.
This elevated food insecurity continues to drive acute malnutrition as access to basic food remains critically low in the ASALs. An estimate 800,202 children aged 6 to 59 months and 120,732 pregnant or lactating women will need nutrition treatment in the period February 2025-January 2026., plus According to ECHO report, Rains and floods are particularly alerting in current epidemics environment as a cholera outbreak is ongoing in the country, with four counties reporting cases (128 cases with five deaths – Case Fatality Rate 5,2%, and as of 6th  March 2025, 55 confirmed cases of mpox have been reported from 12 counties.</t>
  </si>
  <si>
    <t>KEN003Illness cases reported</t>
  </si>
  <si>
    <t>KEN003Buildings damaged</t>
  </si>
  <si>
    <t>KEN003Buildings destroyed</t>
  </si>
  <si>
    <t>KEN003Buildings in affected area</t>
  </si>
  <si>
    <t>KEN003Economic Losses</t>
  </si>
  <si>
    <t>World Population Review Accessed 17/03/2025; UNHCR 31/03/2025</t>
  </si>
  <si>
    <t>Total population of the country including refugees in the country and the migration flow in the country</t>
  </si>
  <si>
    <t>KEN001Total population</t>
  </si>
  <si>
    <t>OCHA24/11/2015</t>
  </si>
  <si>
    <t>https://data.humdata.org/dataset/kenya-surface-area-per-county;https://unhabitat.org/sites/default/files/2021/06/210618_kakuma_kalobeyei_profile_single_page.pdf; https://unhabitat.org/sites/default/files/2021/06/210617_dadaab-profile_lr.pdf</t>
  </si>
  <si>
    <t>Total landmass of counties affected by drought and refugee crisis: They include 23 ASAL counties (Turkana, Mandera, Wajir, Garissa, Lamu, Kwale, Kilifi, Tana River, Taita Taveta, Kitui, Makueni, Embu, Nyeri, Meru North, West Pokot, Baringo, Kajiado, Narok, Marsabit, Laikipia, Tharaka Nithi, Samburu, Isiolo).This is taken from HDX as of November 2015.</t>
  </si>
  <si>
    <t>KEN001Landmass affected</t>
  </si>
  <si>
    <t>IPC 21/03/2025; UNHCR 31/03/2025</t>
  </si>
  <si>
    <t>https://www.ipcinfo.org/ipc-country-analysis/details-map/en/c/1157147/?iso3=KEN; https://data.unhcr.org/en/country/ken</t>
  </si>
  <si>
    <t>These figures are an aggregation of the refugee crisis (1,399,598) and drought crises (16,617,000). The figures are taken from  IPC analysis published in March 2025 and UNHCR live page as of 31/03/25. IPC is chosen due to its comprehensive anaylsis of food security needs in the projected period of April-June 2025 for the affected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t>
  </si>
  <si>
    <t>KEN001People exposed</t>
  </si>
  <si>
    <t>IPC  21/03/2025; UNHCR 31/03/2025</t>
  </si>
  <si>
    <t>These figures are an aggregation of the refugee (840,679) and drought crises (9,410,900). The figures are taken from  IPC analysis published in March 2025 and UNHCR live page as of 31/03/2025. IPC is chosen due to its comprehensive anaylsis of food security needs in the projected period of April-June 2025 for the affected counties. additionaly UNHCR figures is considered due to its reliabilty and monthy update of refugee numbers. The reliabilty is low due to the overlap in the areas of the  people affected by the drought and refugee crises, the country level figure is not a perfect aggregation of the two crises.</t>
  </si>
  <si>
    <t>KEN001People affected</t>
  </si>
  <si>
    <t xml:space="preserve"> UNHCR 31/03/2025</t>
  </si>
  <si>
    <t xml:space="preserve"> https://data.unhcr.org/en/country/ken</t>
  </si>
  <si>
    <t>Total number of  refugees and asylum seekers in Kenya 840,679.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t>
  </si>
  <si>
    <t>KEN001People displaced</t>
  </si>
  <si>
    <t>Given the difficult nature of the circumstances in multiple  crisis and the absence of up-to-date and reliable data from open sources, it is difficult to accurately estimate figures for this indicator</t>
  </si>
  <si>
    <t>KEN001Injuries reported</t>
  </si>
  <si>
    <t xml:space="preserve"> ACLED accessed 13/04/2025; IPC 21/03/2025</t>
  </si>
  <si>
    <t xml:space="preserve"> https://acleddata.com/explorer/#1714654904371-01f34ad7-b1ac; https://www.ipcinfo.org/ipc-country-analysis/details-map/en/c/1157147/?iso3=KEN</t>
  </si>
  <si>
    <t xml:space="preserve"> Total Fatalities in Kenya from 01/10/2024 to 01/04/2025  due to events such as  Battles, Violence against civilians, Explosions/Remote violence, Riots, Protests, Strategic developments according to ACLED, stand at 379. While some of these fatalitues occured in counties that hosts refugees, its not clear whether refugees have been specifically targeted in these violent incidents and threfore this leaves an information gap regarding refugee fatalities . Additionally, Kenya's ongoing drought crisis has led to a significant increase in food insecurity affecting 9.4 million people. Although specific fatality numbers directly linked to the drought are not provided in the available sources, the severe impact on livelihoods and the classification of 291,650 individuals in IPC Phase 4  signal a heightened risk of mortality due to malnutrition. This also leaves an information gap regarding precise fatality figures related to drought.</t>
  </si>
  <si>
    <t>KEN001Fatalities in all crises</t>
  </si>
  <si>
    <t>IPC 21/03/2024;  UNHCR 31/03/2025</t>
  </si>
  <si>
    <t>These figures are an aggregation people in need of humanitarian assistance due to drought crisis (2,823,350) and refugees (840,679). The figures are taken from UNHCR due to its reliabilty and monthy update of refugee and asylum seekers numbers who are also the people in need in the refugee crisis. IPC was also cosidered because it provides a good breakdown of the food security needs in the projected period of April-June 2025. The reliabilty is set as medium as the IPC figures are based on projections,</t>
  </si>
  <si>
    <t>KEN001People in Need</t>
  </si>
  <si>
    <t>https://www.ipcinfo.org/ipc-country-analysis/details-map/en/c/1157147/?iso3=KEN;https://data.unhcr.org/en/country/ken</t>
  </si>
  <si>
    <t>These figures are an aggregation of the refugee crisis (558,919) and drought crises (7,206,100). The figures are taken from IPC Analysis published in March for projection period April-June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</si>
  <si>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KEN001Minimal humanitarian conditions - Level 1</t>
  </si>
  <si>
    <t>These figures are an aggregation of the refugee (0)  and drought crises (6,587,550). The figures are taken from IPC Analysis published in March for projrction period April-June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</si>
  <si>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KEN001Stressed humanitarian conditions - Level 2</t>
  </si>
  <si>
    <t>IPC 21/03/2025;UNHCR 31/03/2025</t>
  </si>
  <si>
    <t>These figures are an aggregation of the refugee(840,679) and drought crises (2,531.700). The figures are taken from IPC Analysis published in March for projection period April-June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</si>
  <si>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KEN001Moderate humanitarian conditions - Level 3</t>
  </si>
  <si>
    <t>https://www.ipcinfo.org/ipc-country-analysis/details-map/en/c/1157147/?iso3=KEN</t>
  </si>
  <si>
    <t>These figures are from the IPC analysis of acute food insecurity  for April-June 2025. The aggregation of this level 4 PIN includes both refugee and drought crises.The people facing IPC 4 outcomes were categorised under Level 4. While some refugees and asylum seekers may be facing Level outcomes, there is no evidence to support this. The figures are taken from IPC Analysis published in March for projrction period April-June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</si>
  <si>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KEN001Severe humanitarian conditions - Level 4</t>
  </si>
  <si>
    <t>IPC 05/09/2024</t>
  </si>
  <si>
    <t>https://www.ipcinfo.org/ipc-country-analysis/details-map/en/c/1157147/?iso3=KEN;https://www.ipcinfo.org/ipc-country-analysis/details-map/en/c/1157147/?iso3=KEN</t>
  </si>
  <si>
    <t>These figures are an aggregation of the refugee and drought crises. The people facing IPC 5 outcomes were categorised under Level 5.  While some refugees and asylum seekers may be facing Level 5 outcomes, there is no evidence to support this. The figures are taken from IPC Analysis published in March for projection period April- June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</si>
  <si>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KEN001Extreme humanitarian conditions - Level 5</t>
  </si>
  <si>
    <t>In this crisis, 3 out of 5 population groups are affected: Host communities, Refugees and Internally Displaced peole</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</si>
  <si>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</si>
  <si>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</si>
  <si>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</si>
  <si>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</si>
  <si>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</si>
  <si>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</si>
  <si>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</si>
  <si>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</si>
  <si>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KEN001Buildings in affected area</t>
  </si>
  <si>
    <t>KEN001Economic Losses</t>
  </si>
  <si>
    <t>World Population Review accessed 11/4/2025</t>
  </si>
  <si>
    <t>https://worldpopulationreview.com/countries/benin</t>
  </si>
  <si>
    <t>The total population of Benin in 2025 is estimated at 14,721,476 according to the World Population Review. This figure is a projection, as the data source provides population estimates based on demographic trends and growth rates rather than an official census. Given that this estimate incorporates factors such as internal displacement, migration, and natural population growth, it has been selected as the most up-to-date source available.</t>
  </si>
  <si>
    <t>BEN002Total population</t>
  </si>
  <si>
    <t>HDX 04/04/2023</t>
  </si>
  <si>
    <t>https://data.humdata.org/dataset/494229d9-eee0-4872-8864-2baf98691554/resource/88cd63c5-0458-48f6-ad06-cd2449bba205/download/ben_adminboundaries_tabulardata.xlsx</t>
  </si>
  <si>
    <t>Northern Benin’s Alibori and Atacora departments are affected by spillover conflict from Burkina Faso and Niger, with a combined landmass of 47,633 sq. km, according to data published on the OCHA HDX platform (April 2023). While landmass figures remain consistent over time, the geographical extent of the conflict may evolve. Currently, available sources do not indicate significant spillover beyond these two departments.</t>
  </si>
  <si>
    <t>BEN002Landmass affected</t>
  </si>
  <si>
    <t>HDX 25/11/2024</t>
  </si>
  <si>
    <t>https://data.humdata.org/dataset/c4485944-5cd5-48a2-b39f-c58caa8a223e/resource/106e0e93-6909-4958-8ee7-bfde8ff2db1d/download/ben_admpop_2024.xlsx</t>
  </si>
  <si>
    <t>The number of people exposed corresponds to the population of the Alibori and Atacora department affected by the armed conflict in Northern Benin. This figure is taken from HDX covering the year 2024. The reliability of this source is Medium because the situation on the ground is highly dynamic, and the data may no longer be accurate with growing insecurity, internal displacement, and influx of refugees.</t>
  </si>
  <si>
    <t>BEN002People exposed</t>
  </si>
  <si>
    <t xml:space="preserve"> IPC 21/3/2026</t>
  </si>
  <si>
    <t xml:space="preserve">https://data.humdata.org/dataset/251bc56c-f558-4030-9082-f6105561dee9/resource/f8964c29-f0e7-49c9-8b3a-3da0a9027316/download/ipc_ben_level1_wide_latest.csv </t>
  </si>
  <si>
    <t>This figure is the summation of populations in IPC levels 2 to 5 in Alibori and Atacora departments. level 3,4,5 = 150235 plus level 2 - 455,381. Conflict has affected agricultural activities as populations are frequently on the move and dependent on assistance for survival. The figure might not fully reflect the affected population, since it focuses on food insecurity and omits other conflict-related needs such as protection, shelter, and education. Additionally, internal displacement within the same region can result in some individuals being counted more than once across rounds, which may lead to double counting. The reliability is therefore low.</t>
  </si>
  <si>
    <t>BEN002People affected</t>
  </si>
  <si>
    <t>https://data.unhcr.org/en/documents/details/115295</t>
  </si>
  <si>
    <t>The figure of 36,025 displaced people includes  refugees/asylum seekers and internally displaced individuals in the Alibori (10.665) and Atacora(25,360). UNHCR chosen duevto its monthly update of displaced population and the reliability is considered medium because the methodologies used for data collection are generally consistent, though minor variations exist that could affect accuracy. .</t>
  </si>
  <si>
    <t>BEN002People displaced</t>
  </si>
  <si>
    <t>No reports were found regarding injuries in relation with the crisis in Benin's northern regions of Alibori and Atacora.</t>
  </si>
  <si>
    <t>BEN002Injuries reported</t>
  </si>
  <si>
    <t>ACLED accessed 11/04/2025</t>
  </si>
  <si>
    <t xml:space="preserve">The figure includes the total number of fatalities in the conflict in Northern Benin precisely in the Alibori and Atacora regions according to ACLED from October 1st, 2024 through 1st April 2025, from all types of events (such as battles, violence against civilians, explosions or remote violence, riots, protests, and strategic developments) and by all perpetrators (state or non-state). The fatalities in the ACLED dataset relate exclusively to violent incidents. </t>
  </si>
  <si>
    <t>BEN002Fatalities reported</t>
  </si>
  <si>
    <t xml:space="preserve">The figure includes the total number of fatalities in the conflict in Northern Benin precisely in the Alibori and Atacora regions according to ACLED from 1 October 1st, 2024, to 1 April 2025, from all types of events (such as battles, violence against civilians, explosions or remote violence, riots, protests, and strategic developments) and by all perpetrators (state or non-state). The fatalities in the ACLED dataset relate exclusively to violent incidents. </t>
  </si>
  <si>
    <t>BEN002Fatalities in all crises</t>
  </si>
  <si>
    <t xml:space="preserve"> IPC 21/3/2025</t>
  </si>
  <si>
    <t>The number of people in need corresponds to the total population in IPC phases 3, 4 and 5 in Alibori and Atacora according to the IPC projection for 2025. This figure focuses on food insecurity and does not capture needs in other sectors such as protection, health or education. Given that the PIN is derived from a sector-specific assessment, it is likely an underestimation of the total population in need. The reliability is low due to the narrow sectoral scope and potential underreporting of multi-sectoral needs.</t>
  </si>
  <si>
    <t>BEN002People in Need</t>
  </si>
  <si>
    <t>According to INFORM SI methodology, the number of people in Level 1 is equal to the people exposed minus the people affected. People in Level 1 located in the regions of Alibori and Atacora, are able to meet their basic needs without employing irreversible coping strategies.</t>
  </si>
  <si>
    <t>BEN002Minimal humanitarian conditions - Level 1</t>
  </si>
  <si>
    <t>According to INFORM SI methodology, the number of people in Level 2 is equal to the people affected minus the people in need. People in Level 2 located in the regions of Alibori and Atacora, might be facing some difficulties accessing basic services but are able to meet their needs without external assistance.</t>
  </si>
  <si>
    <t>BEN002Stressed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</si>
  <si>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 gap for level 4 and level 5 since there is no other reliable source for the severity distribution for each level. The reliability for this is medium since the figures used to compute this are based on projections and preliminary assessments. Additionally, the data includes high-quality information alongside some elements with lower quality, resulting in an overall medium reliability.</t>
  </si>
  <si>
    <t>BEN002Moderate humanitarian conditions - Level 3</t>
  </si>
  <si>
    <t>According to the INFORM Severity Index methodology, the sum of people in levels 3, 4 and 5 equals the total number of people in need. Based on IPC 2025 projections, no populations are assessed to be in phase 4 or 5 in the affected areas. Therefore, levels 4 and 5 are set to zero, not due to an information gap, but because the IPC data does not indicate needs above level 3. Nonetheless, it is important to note that IPC focuses solely on food security and may not capture other conflict-induced needs such as protection.</t>
  </si>
  <si>
    <t>BEN002Severe humanitarian conditions - Level 4</t>
  </si>
  <si>
    <t xml:space="preserve"> IPC 21/3/2031</t>
  </si>
  <si>
    <t>BEN002Extreme humanitarian conditions - Level 5</t>
  </si>
  <si>
    <t>UNHCR 20/02/2025</t>
  </si>
  <si>
    <t>https://data.unhcr.org/en/documents/details/113945</t>
  </si>
  <si>
    <t>The conflict in Northern Benin affects three population groups: Internally Displaced Persons, refugees and asylum seekers and the host population in the Alibori and Atacora regions</t>
  </si>
  <si>
    <t>BEN002Crisis affected groups</t>
  </si>
  <si>
    <t>BEN002People facing limited access constraints</t>
  </si>
  <si>
    <t>BEN002People facing restricted access constraints</t>
  </si>
  <si>
    <t>BEN002Illness cases reported</t>
  </si>
  <si>
    <t>BEN002Buildings damaged</t>
  </si>
  <si>
    <t>BEN002Buildings destroyed</t>
  </si>
  <si>
    <t>BEN002Buildings in affected area</t>
  </si>
  <si>
    <t>BEN002Economic Losses</t>
  </si>
  <si>
    <t>OCHA 04/04/2023</t>
  </si>
  <si>
    <t>https://data.humdata.org/dataset/b13f08ef-92ee-4446-9b0a-e219f5c25415/resource/3775167d-f07a-4e60-968d-c6c3c616b462/download/cmr_adminboundaries_tabulardata.xlsx</t>
  </si>
  <si>
    <t xml:space="preserve">In 2014, Central Africans fled their homes and sought safety in Cameroon because of political and sectarian violence which led to forced displacement in the entire East region and the Adamawa region excluding the Mayo-Banyo division. Considering this, the crisis affects the entire area landmass of the two regions excluding the Mayo-Banyo division of the Adamawa region. </t>
  </si>
  <si>
    <t>CMR004Landmass affected</t>
  </si>
  <si>
    <t>OCHA 12/01/2025; OCHA 23/11/2023</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</si>
  <si>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</si>
  <si>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This figure represents the population affected by the CAR refugee crisis in the East and the Adamawa regions, excluding the Mayo-Banyo division in the Adamawa region. This figure was obtained from Cameroon - Subnational Population Statistics HDX 2025. It was calculated by adding up the population of Admin 1 areas of interest (East and the Adamawa regions, excluding the Mayo-Banyo division in Adamawa region). The source is highly reliable because it is current and relies on United Nations data. We consider the entire population of these regions to be exposed to the crisis.</t>
  </si>
  <si>
    <t>CMR004People exposed</t>
  </si>
  <si>
    <t>https://data.unhcr.org/en/documents/details/115589</t>
  </si>
  <si>
    <t>This number accurately reflects the presence of refugees primarily coming from the Central African Republic in East and the Adamawa regions affected by the conflict. The reliability of this information is high because the source is updated and relies on United Nations data.</t>
  </si>
  <si>
    <t>CMR004People affected</t>
  </si>
  <si>
    <t>This figure reflects the number of CAR refugees and returnees in the Adamawa region according to UNHCR’s operational dashboard of March 2025. While the dashboard does not cover refugees hosted in the East region, the data is still relevant and up to date. The reliability is downgraded to medium because the source does not account for the full displaced population affected by the CAR refugee crisis in both regions.</t>
  </si>
  <si>
    <t>CMR004People displaced</t>
  </si>
  <si>
    <t>CMR004Injuries reported</t>
  </si>
  <si>
    <t xml:space="preserve">Acled data shows zero fatalities from 1October 2024 to 1 April 2025 in the Eastern regoin +  Adamawa regions, excluding the Mayo-Banyo division in the Adamawa region, which hosts the the majority of refugees from CAR. However it is not clear if the refugees have been targeted in violent incidents and therefore leave as an infogap. </t>
  </si>
  <si>
    <t>CMR004Fatalities reported</t>
  </si>
  <si>
    <t>The figure includes the total number of fatalities in the multiple crises in Cameroon according to ACLED from October 1st, 2024 to 1st April 2025, from all types of events (such as battles, violence against civilians, explosions or remote violence, riots, protests, and strategic developments) and by all perpetrators (state or non-state). The fatalities in the ACLED dataset relate exclusively to violent incidents.</t>
  </si>
  <si>
    <t>CMR004Fatalities in all crises</t>
  </si>
  <si>
    <t>This figure reflects the number of CAR refugees in need of humanitarian assistance in the East and Adamawa regions (excluding Mayo-Banyo) as per UNHCR’s dashboard of March 2025. The PIN is aligned with the number of refugees reported by UNHCR, as no other multisectoral severity data is available for this group. The source is recent and reliable, based on UNHCR’s regular monitoring.</t>
  </si>
  <si>
    <t>CMR004People in Need</t>
  </si>
  <si>
    <t>HDX 12/01/2025; HDX 23/11/2023; UNHCR 31/03/2025</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</si>
  <si>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 https://data.unhcr.org/en/documents/details/115589</t>
  </si>
  <si>
    <t>CMR004Minimal humanitarian conditions - Level 1</t>
  </si>
  <si>
    <t>https://data.unhcr.org/en/documents/details/115590</t>
  </si>
  <si>
    <t>CMR004Stressed humanitarian conditions - Level 2</t>
  </si>
  <si>
    <t>According to INFORM Severity Index methodology, the sum of people in levels 3, 4 and 5 equals the total number of people in need. Since no severity breakdown is available for the CAR refugee population in Cameroon,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t>
  </si>
  <si>
    <t>CMR004Moderate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</si>
  <si>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</si>
  <si>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CMR004Severe humanitarian conditions - Level 4</t>
  </si>
  <si>
    <t>CMR004Extreme humanitarian conditions - Level 5</t>
  </si>
  <si>
    <t xml:space="preserve">In the CAR Refugee Crisis in Cameroon, 4 population groups are affected: refugees and asylum seekers, returnees and the host population in the Adamawa and East regions. </t>
  </si>
  <si>
    <t>CMR004Crisis affected groups</t>
  </si>
  <si>
    <t>CMR004People facing limited access constraints</t>
  </si>
  <si>
    <t>CMR004People facing restricted access constraints</t>
  </si>
  <si>
    <t>CMR004Illness cases reported</t>
  </si>
  <si>
    <t>CMR004Buildings damaged</t>
  </si>
  <si>
    <t>CMR004Buildings destroyed</t>
  </si>
  <si>
    <t>CMR004Buildings in affected area</t>
  </si>
  <si>
    <t>CMR004Economic Losses</t>
  </si>
  <si>
    <t>World Population Review accessed 14/04/2025</t>
  </si>
  <si>
    <t>https://worldpopulationreview.com/countries/cameroon</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</si>
  <si>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 The reliability is medium as this is a projected estimate rather than based on a recent national census.</t>
  </si>
  <si>
    <t>CMR003Total population</t>
  </si>
  <si>
    <t>The Anglophone crisis affects the Southwest, Northwest, Center, Littoral, West, and Adamawa regions, precisely the Mayo-Banyo division in Adamawa region, and has led to violence against civilians, insecurity in areas outside urban centres, and forced displacement affecting the entire regions. Considering this, the crisis affects the entire landmass of the five regions, including a division from the Adamawa region.</t>
  </si>
  <si>
    <t>CMR003Landmass affected</t>
  </si>
  <si>
    <t>HDX 12/01/2025; HDX 23/11/2023</t>
  </si>
  <si>
    <t>This figure represents the population affected by the Anglophone crisis in the Southwest, Northwest, Center, Littoral, West, and Adamawa regions, precisely the Mayo-Banyo division in the Adamawa region. This figure was obtained from Cameroon - Subnational Population Statistics HDX 2025. It was calculated by adding up the population of Admin 1 areas of interest (Southwest, Northwest, Center, Littoral, West, and Adamawa regions, precisely the Mayo-Banyo division in Adamawa). The source is highly reliable because it is up-to-date and relies on United Nations data. We consider the entire population of these regions to be exposed to the crisis.</t>
  </si>
  <si>
    <t>CMR003People exposed</t>
  </si>
  <si>
    <t xml:space="preserve">We used the HDX source because it provided information on the Southwest, Northwest, Center, Littoral, West, and Adamawa regions, precisely the Mayo-Banyo division in Adamawa affected by the conflict. This number accurately reflects the different categories of people (IDPs, returnees, and the host communities) affected since it is directed towards humanitarian needs. The reliability of this information is high because the source is up-to-date and relies on United Nations data.
</t>
  </si>
  <si>
    <t>CMR003People affected</t>
  </si>
  <si>
    <t>People displaced by the Anglophone Crisis in Cameroon is comprised of refugees and asylum seekers, Internally Displaced Persons and returnees (in the Southwest, Northwest, Center, Littoral, West, and Adamawa regions, precisely the Mayo-Banyo division in Adamawa region). This figure was taken from the UNHCR data portal of February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</si>
  <si>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CMR003People displaced</t>
  </si>
  <si>
    <t>CMR003Injuries reported</t>
  </si>
  <si>
    <t>ACLED accessed 14/04/2025</t>
  </si>
  <si>
    <t>The figure includes the total number of fatalities in the Anglophone Crisis in Cameroon according to ACLED from October 1st, 2024 to 1 April 2025, from all types of events (such as battles, violence against civilians, explosions or remote violence, riots, protests, and strategic developments) and by all perpetrators (state or non-state). The fatalities in the ACLED dataset relate exclusively to violent incidents.</t>
  </si>
  <si>
    <t>CMR003Fatalities reported</t>
  </si>
  <si>
    <t>The figure includes the total number of fatalities in the multiple crises in Cameroon according to ACLED from October 1st, 2024 to 1 April 2025, from all types of events (such as battles, violence against civilians, explosions or remote violence, riots, protests, and strategic developments) and by all perpetrators (state or non-state). The fatalities in the ACLED dataset relate exclusively to violent incidents.</t>
  </si>
  <si>
    <t>CMR003Fatalities in all crises</t>
  </si>
  <si>
    <t>HDX 16/04/2025</t>
  </si>
  <si>
    <t>https://data.humdata.org/dataset/cameroon-humanitarian-needs</t>
  </si>
  <si>
    <t>The total number of people in need is calculated by severity by area, using the HPC 2025 figures provided on HDX. The assessed PIN by area for the Anglophone crisis is 1,584,802, which is not provided by the HNRP. This figure corresponds to the number of people in need in the Southwest, Northwest, Center, Littoral, West, and Adamawa regions, precisely the Mayo-Banyo division in the Adamawa region. The reliability of the data is medium because the source is current, and the HPC divides the humanitarian needs of the host communities, IDPs, returnees and refugees into various sectors (education, food security, health and global protection). This figure was calculated by adding up the numbers of host communities, IDPs, returnees and refugees in the five regions together with the Mayo-Banyo division in the Adamawa region. The severity per area for the total people in need might be under/overestimated given the complexity of the crisis, and the accuracy of this estimate remains uncertain.</t>
  </si>
  <si>
    <t>CMR003People in Need</t>
  </si>
  <si>
    <t>CMR003Minimal humanitarian conditions - Level 1</t>
  </si>
  <si>
    <t>HDX 16/04/2025; HDX 12/01/2025</t>
  </si>
  <si>
    <t>https://data.humdata.org/dataset/cameroon-humanitarian-needs; https://data.humdata.org/dataset/e8db7923-6cd2-4974-ad57-14a157978cfd/resource/247800e6-85a8-407a-ad50-4084b1e45464/download/cmr_admpop_2024.xlsx</t>
  </si>
  <si>
    <t>According to the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 multi-sectoral assessments has not been used, the HPC HDX excel file provided the PIN figure for the Anglophone crisis.</t>
  </si>
  <si>
    <t>CMR003Stressed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</si>
  <si>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to level 3, leaving levels 4 and 5 as information gaps.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</si>
  <si>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CMR003Moderate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</si>
  <si>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levels 4 and 5 since there is no other reliable source for the severity distribution for each level. This approach is assigned as medium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
  </si>
  <si>
    <t>CMR003Severe humanitarian conditions - Level 4</t>
  </si>
  <si>
    <t>CMR003Extreme humanitarian conditions - Level 5</t>
  </si>
  <si>
    <t>UNHCR 28/02/2025</t>
  </si>
  <si>
    <t>https://data.unhcr.org/en/documents/details/114973</t>
  </si>
  <si>
    <t xml:space="preserve">In the Anglophone Crisis in Cameroon, 4 population groups are affected: IDPs, refugees and asylum seekers, returnees and the host population in the Northwest and Southwest regions and neighbouring regions like; the Center, Littoral, and West regions. </t>
  </si>
  <si>
    <t>CMR003Crisis affected groups</t>
  </si>
  <si>
    <t>CMR003People facing limited access constraints</t>
  </si>
  <si>
    <t>CMR003People facing restricted access constraints</t>
  </si>
  <si>
    <t>CMR003Illness cases reported</t>
  </si>
  <si>
    <t>CMR003Buildings damaged</t>
  </si>
  <si>
    <t>CMR003Buildings destroyed</t>
  </si>
  <si>
    <t>CMR003Buildings in affected area</t>
  </si>
  <si>
    <t>CMR003Economic Losses</t>
  </si>
  <si>
    <t>CMR002Total population</t>
  </si>
  <si>
    <t>The Boko Haram armed conflict has affected the entire Far North region of Cameroon since 2014. Violence, insecurity, and displacement have continued to impact all departments of this region. Therefore, we consider the entire landmass of the Far North region (34,161 sq. km) as affected. Although the data source is dated, landmass figures do not change frequently, making this estimation reliable for geographic impact.</t>
  </si>
  <si>
    <t>CMR002Landmass affected</t>
  </si>
  <si>
    <t>OCHA 12/01/2025</t>
  </si>
  <si>
    <t>https://data.humdata.org/dataset/e8db7923-6cd2-4974-ad57-14a157978cfd/resource/247800e6-85a8-407a-ad50-4084b1e45464/download/cmr_admpop_2024.xlsx</t>
  </si>
  <si>
    <t xml:space="preserve">This figure corresponds to the number of people living in the Far North region of Cameroon, as reported in the HDX Excel 2025 data. The source is highly reliable because it is up-to-date and relies on United Nations data. We consider the entire Far North population to be exposed to the crisis.
</t>
  </si>
  <si>
    <t>CMR002People exposed</t>
  </si>
  <si>
    <t>The total population of the Far North region (5,336,891) is considered affected due to the long-standing and widespread impact of the Boko Haram conflict on civilians, infrastructure, and livelihoods. As the crisis continues to affect mobility, security, and access to services across the region, we equate the affected population with the exposed population. We used the HDX source because it provided information on the Far North region affected by the conflict. This number accurately reflects the different categories of people (IDPs, returnees, and the host communities) affected since it is directed towards humanitarian needs. The reliability of this information is high because the source is up-to-date and relies on United Nations data.</t>
  </si>
  <si>
    <t>CMR002People affected</t>
  </si>
  <si>
    <t xml:space="preserve">People displaced by the Lake Chad Basin Crisis in Cameroon precisely in the Far North region, is comprised of refugees and asylum seekers, Internally Displaced Persons and returnees. This figure was taken from the UNHCR data portal of March 2025. The data portal provided figures for IDPs, Refugees and returned IDPs for March 2025. The January data for refugee returnees was maintained.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</si>
  <si>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CMR002People displaced</t>
  </si>
  <si>
    <t>CMR002Injuries reported</t>
  </si>
  <si>
    <t>The figure includes the total number of fatalities in the Lake Chad Basin Crisis in Cameroon precisely in the Far North region according to ACLED from 1 October 2024 to 1April 2025, from all types of events (such as battles, violence against civilians, explosions or remote violence, riots, protests, and strategic developments) and by all perpetrators (state or non-state). The fatalities in the ACLED dataset relate exclusively to violent incidents.</t>
  </si>
  <si>
    <t>CMR002Fatalities reported</t>
  </si>
  <si>
    <t>The figure includes the total number of fatalities in the multiple crises in Cameroon according to ACLED from 1 October 2024 to 1 April 2025, from all types of events (such as battles, violence against civilians, explosions or remote violence, riots, protests, and strategic developments) and by all perpetrators (state or non-state). The fatalities in the ACLED dataset relate exclusively to violent incidents.</t>
  </si>
  <si>
    <t>CMR002Fatalities in all crises</t>
  </si>
  <si>
    <t>OCHA 16/04/2025</t>
  </si>
  <si>
    <t>The number of people in need (1,472,095) corresponds to the total PiN reported for the Far North region in the 2025 HPC dataset available on HDX. Although the dataset does not attribute this PiN specifically to the Lake Chad Basin crisis, we use it as a proxy since the Boko Haram conflict is the primary humanitarian driver in this region. This figure includes needs across multiple sectors such as food security, protection, health, and education.</t>
  </si>
  <si>
    <t>CMR002People in Need</t>
  </si>
  <si>
    <t>CMR002Minimal humanitarian conditions - Level 1</t>
  </si>
  <si>
    <t>OCHA 16/04/2025; OCHA 12/01/2025</t>
  </si>
  <si>
    <t>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medium reliability because despite that the most recent HNO/HRP/HNRP, which incorporate multi-sectoral assessments has not been used, the HPC HDX excel file provided the PIN figure for the Lake Chad Basin crisis.</t>
  </si>
  <si>
    <t>CMR002Stressed humanitarian conditions - Level 2</t>
  </si>
  <si>
    <t>World Population Review accessed 25/03/2025</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</si>
  <si>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t>
  </si>
  <si>
    <t>CMR004Total population</t>
  </si>
  <si>
    <t>According to INFORM Severity Index methodology, the sum of people in Levels 3, 4 and 5 equals the total number of people in need. Given the lack of severity distribution data, we assigned the entire PiN to Level 3, leaving Levels 4 and 5 as information gaps.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</si>
  <si>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CMR002Moderate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</si>
  <si>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</si>
  <si>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CMR002Severe humanitarian conditions - Level 4</t>
  </si>
  <si>
    <t>CMR002Extreme humanitarian conditions - Level 5</t>
  </si>
  <si>
    <t>UNHCR 28/02/2025; UNHCR 31/01/2025</t>
  </si>
  <si>
    <t>https://data.unhcr.org/en/documents/details/114973; https://data.unhcr.org/en/documents/details/114212</t>
  </si>
  <si>
    <t>In the Lake Chad Basin Crisis in Cameroon precisely in the Far North region, 5 population groups are affected: IDPs, refugees and asylum seekers, returnees and the host population.</t>
  </si>
  <si>
    <t>CMR002Crisis affected groups</t>
  </si>
  <si>
    <t>CMR002People facing limited access constraints</t>
  </si>
  <si>
    <t>CMR002People facing restricted access constraints</t>
  </si>
  <si>
    <t>CMR002Illness cases reported</t>
  </si>
  <si>
    <t>CMR002Buildings damaged</t>
  </si>
  <si>
    <t>CMR002Buildings destroyed</t>
  </si>
  <si>
    <t>CMR002Buildings in affected area</t>
  </si>
  <si>
    <t>CMR002Economic Losses</t>
  </si>
  <si>
    <t>This is the population of Cameroon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</si>
  <si>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CMR001Total population</t>
  </si>
  <si>
    <t>Violence against civilians, insecurity in areas outside urban centres, forced displacement, and food insecurity affect the entire country, and the situation continues to deteriorate. Considering this, Cameroon has a landmass of 353,215 sq. km, and the multiple crises affect the landmass area from 2021 of 8 regions affected by the multiple crisis ( Far-north, Adamawa, East, Center, West, Littoral, Northwest and Southwest region). The source is old but the landmass areas are almost fixed over time so it does not affect the figure.</t>
  </si>
  <si>
    <t>CMR001Landmass affected</t>
  </si>
  <si>
    <t>Total population of Cameroon is exposed to multiple crises because at least every Admin 1 has been exposed by one of the active crises. The reliablity is medium since the figures are estimates and projections.</t>
  </si>
  <si>
    <t>CMR001People exposed</t>
  </si>
  <si>
    <t>Food Security Cluster accessed 02/03/2025</t>
  </si>
  <si>
    <t>https://fscluster.org/cameroon</t>
  </si>
  <si>
    <t xml:space="preserve"> This figure reflects the number of people experiencing at least severity level 2 humanitarian conditions according to the Food Security Cluster analysis covering the period from January to December 2024. The estimate aggregates humanitarian needs across Cameroon’s overlapping crises, including conflict, climate shocks, and economic hardship. The figure includes individuals living in affected areas beyond the Far North, Northwest, and Southwest regions. The reliability is rated low because the analysis does not provide full national coverage and focuses primarily on food security rather than multisectoral needs. This source was chosen because it considered the all the complex crises in cameroon during the analyses. Both the 2025 HNRP and HDX data on humanitarian needs for Cameroon were considered but they did not give the exact number of people affected and also did not show how the population is grouped into different phasese of humanitarian conditions.</t>
  </si>
  <si>
    <t>CMR001People affected</t>
  </si>
  <si>
    <t xml:space="preserve">People displaced by the multiple crises in Cameroon (Lake Chad Basin Crisis, Anglophone Crisis and CAR Refugee), are comprised of refugees and asylum seekers, Internally Displaced Persons and returnees. This figure was taken from the UNHCR data portal of January and February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</si>
  <si>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CMR001People displaced</t>
  </si>
  <si>
    <t>CMR001Injuries reported</t>
  </si>
  <si>
    <t>The figure includes the total number of fatalities in the multiple crises in Cameroon according to ACLED from 1 October 2024 to 1april 2025, from all types of events (such as battles, violence against civilians, explosions or remote violence, riots, protests, and strategic developments) and by all perpetrators (state or non-state). The fatalities in the ACLED dataset relate exclusively to violent incidents.</t>
  </si>
  <si>
    <t>CMR001Fatalities reported</t>
  </si>
  <si>
    <t>CMR001Fatalities in all crises</t>
  </si>
  <si>
    <t>HDX 16/04/2025; UNHCR 28/02/2025</t>
  </si>
  <si>
    <t>https://data.humdata.org/dataset/cameroon-humanitarian-needs; https://data.unhcr.org/en/documents/details/115590</t>
  </si>
  <si>
    <t>The total number of people in need is calculated by severity by area, using the HPC 2025 figures provided on HDX and the UNHCR Cameroon Statistics, with Lake Chad Basin Crisis (1,472,095), Anglophone crisis (2,023,619) and CAR Refugee crisis in Cameroon (289,254) which equals to 3,784,968. The 2025 Cameroon HNRP rounded off this figure to a flat 3,300,000 leaving out 45,603 individuals who have been cartered for with the summation of individual crises affecting the country. The severity per area for the total people in need might be under/overestimated given the complexity of the crisis, and the accuracy of this estimate remains uncertain.</t>
  </si>
  <si>
    <t>CMR001People in Need</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</si>
  <si>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 https://data.unhcr.org/en/documents/details/115590</t>
  </si>
  <si>
    <t>According to INFORM SI methodology, the number of people in Level 1 is equal to the people exposed minus the people affected. People in Level 1 are able to meet their basic needs without employing irreversible coping strategies. This approach is assigned as low reliability despite that the most recent HNO/HRP/HNRP has been used. When the severity level has not been provided, specific sectoral severity assessments can be used as a proxy for the INFORM Severity Index levels. However, the use of specific sectoral assessments to represent multisectoral severity is likely an under/over-estimate. Also given the complexity of the crises, the accuracy of these estimates remains uncertain.</t>
  </si>
  <si>
    <t>CMR001Minimal humanitarian conditions - Level 1</t>
  </si>
  <si>
    <t>UNHCR 31/03/2025;HDX 16/04/2025; HDX 12/01/2025</t>
  </si>
  <si>
    <t>https://data.unhcr.org/en/documents/details/115590;https://data.humdata.org/dataset/cameroon-humanitarian-needs; https://data.humdata.org/dataset/e8db7923-6cd2-4974-ad57-14a157978cfd/resource/247800e6-85a8-407a-ad50-4084b1e45464/download/cmr_admpop_2024.xlsx</t>
  </si>
  <si>
    <t>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low reliability despite that the most recent HNO/HRP/HNRP has been used. When the severity level has not been provided, specific sectoral severity assessments can be used as a proxy for the INFORM Severity Index levels. However, the use of specific sectoral assessments to represent multisectoral severity is likely an under/over-estimate. Also given the complexity of the crises, the accuracy of these estimates remains uncertain.</t>
  </si>
  <si>
    <t>CMR001Stressed humanitarian conditions - Level 2</t>
  </si>
  <si>
    <t>https://data.unhcr.org/en/documents/details/115590;https://data.humdata.org/dataset/cameroon-humanitarian-needs</t>
  </si>
  <si>
    <t>The number of people in level 3 corresponds to the sum of people in level 3 for each the individual crisies for Cameroon.</t>
  </si>
  <si>
    <t>CMR001Moderate humanitarian conditions - Level 3</t>
  </si>
  <si>
    <t xml:space="preserve">UNHCR 31/03/2025;HDX 16/04/2025; </t>
  </si>
  <si>
    <t>The number of people in level 4 corresponds to the sum of people in level 4 for each the individual crisies for Cameroon. However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</si>
  <si>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CMR001Severe humanitarian conditions - Level 4</t>
  </si>
  <si>
    <t>According to the HNRP 2025 and consistent with previous 2024 HNRP, there are no severity level 5 populations in Cameroon.</t>
  </si>
  <si>
    <t>CMR001Extreme humanitarian conditions - Level 5</t>
  </si>
  <si>
    <t>In the multiple crises in Cameroon, 4 population groups are affected: IDPs, refugees and asylum seekers, returnees and the host population in the Far-north, Adamawa, East, Center, West, Littoral, Northwest and Southwest regions.</t>
  </si>
  <si>
    <t>CMR001Crisis affected groups</t>
  </si>
  <si>
    <t>CMR001People facing limited access constraints</t>
  </si>
  <si>
    <t>CMR001People facing restricted access constraints</t>
  </si>
  <si>
    <t>CMR001Illness cases reported</t>
  </si>
  <si>
    <t>CMR001Buildings damaged</t>
  </si>
  <si>
    <t>CMR001Buildings destroyed</t>
  </si>
  <si>
    <t>CMR001Buildings in affected area</t>
  </si>
  <si>
    <t>CMR001Economic Losses</t>
  </si>
  <si>
    <t>https://humanitarianaction.info/plan/1256</t>
  </si>
  <si>
    <t>This is the population of the Central African Republic in 2024 using the 2025 HNRP. This source has been chosen over the World Bank and other local sources as it provides more recent figures and can be used to accuratelly calculate level 1-5 PIN as given in the HNRP 2024 and avoid discrepancies.</t>
  </si>
  <si>
    <t>CAF001Total population</t>
  </si>
  <si>
    <t>https://data.worldbank.org/indicator/AG.LND.TOTL.K2?locations=CF</t>
  </si>
  <si>
    <t xml:space="preserve">The entire country is affected by a complex crisis. Considering this, the Central African Republic has a landmass of 622,980 sq. km according to the World Bank  statistics. The source is old but the landmass areas are almost fixed over time so it does not affect the figure.
</t>
  </si>
  <si>
    <t>CAF001Landmass affected</t>
  </si>
  <si>
    <t>The number of people exposed corresponds to the total population of the country. This figure is taken from HNRP 2025 covering the year 2024. The reliability of this source is medium because the situation on the ground is highly dynamic, and the data may no longer be accurate due to recent developments for which there is no updated source.</t>
  </si>
  <si>
    <t>CAF001People exposed</t>
  </si>
  <si>
    <t>OCHA 27/12/2025</t>
  </si>
  <si>
    <t>https://data.humdata.org/dataset/caf-jiaf-humanitarian-needs-pin-and-severity</t>
  </si>
  <si>
    <t>According to the 2025 HNRP, the entire population of CAR is considered to be exposed to and affected by the complex crisis, which includes persistent insecurity, displacement, and economic collapse. The total population figure is used for affected, as there are no other sources with a reliable disaggregation of affected groups. The reliability is medium due to the source being based on projections rather than a recent census.</t>
  </si>
  <si>
    <t>CAF001People affected</t>
  </si>
  <si>
    <t>https://data.unhcr.org/en/situations/car</t>
  </si>
  <si>
    <t>The number of people displaced includes CAR refugees, Asylum seekes in neighbouring countries (Cameroon, Chad, Congo, DRC, Sudan, South Sudan), as reported by UNHCR as of 31 March 2025. The figure excludes returnees to avoid potential double-counting. The data is regularly updated and disaggregated by population group, making it a high-reliability source.</t>
  </si>
  <si>
    <t>CAF001People displaced</t>
  </si>
  <si>
    <t>CAF001Injuries reported</t>
  </si>
  <si>
    <t>The figure includes the total number of fatalities in the Central African Republic according to ACLED from1 October 2024 to  1 April  2025, from all types of events (such as battles, violence against civilians, explosions or remote violence, riots, protests, and strategic developments) and by all perpetrators (state or non-state actors). The fatalities in the ACLED dataset relate exclusively to violent incidents.</t>
  </si>
  <si>
    <t>CAF001Fatalities reported</t>
  </si>
  <si>
    <t>The figure includes the total number of fatalities in the Central African Republic according to ACLED from 1st October 2024 to 31st March 2025, from all types of events (such as battles, violence against civilians, explosions or remote violence, riots, protests, and strategic developments) and by all perpetrators (state or non-state actors). The fatalities in the ACLED dataset relate exclusively to violent incidents.</t>
  </si>
  <si>
    <t>CAF001Fatalities in all crises</t>
  </si>
  <si>
    <t>OCHA 13/12/2024; OCHA 27/12/2024</t>
  </si>
  <si>
    <t>https://data.humdata.org/dataset/caf-jiaf-humanitarian-needs-pin-and-severity; https://humanitarianaction.info/plan/1256</t>
  </si>
  <si>
    <t>The number of people in need is taken from the 2025 HDX dataset, which provides severity breakdowns per area. This figure matches the one cited in the 2025 HNRP. The source was selected over the rounded HRP figure to maintain alignment with severity breakdowns. Although based on multi-sectoral assessments, the source does not fully capture administrative-level variations, so the reliability is rated low.</t>
  </si>
  <si>
    <t>CAF001People in Need</t>
  </si>
  <si>
    <t>OCHA 27/12/2024; HDX 13/12/2024</t>
  </si>
  <si>
    <t>https://humanitarianaction.info/plan/1256; https://data.humdata.org/dataset/a67bc3cb-86ab-4fa6-8ba0-306bb2997ff3/resource/eb0f228a-856a-4751-bac8-7aee80111e2f/download/jiaf_car_2025.xlsx</t>
  </si>
  <si>
    <t>According to INFORM severity index methodology, the number of people facing Minimal humanitarian conditions or in Level 1= People exposed - People affected. 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</si>
  <si>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CAF001Minimal humanitarian conditions - Level 1</t>
  </si>
  <si>
    <t>According to INFORM Severity Index methodology, the number of people in Level 2 is equal to the number of people affected minus the number of people in need. The total affected population is assumed to be the total population of CAR (5,300,000), given the widespread impact of overlapping crises.The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</si>
  <si>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CAF001Stressed humanitarian conditions - Level 2</t>
  </si>
  <si>
    <t>OCHA 13/12/2024</t>
  </si>
  <si>
    <t>According to INFORM Severity Index methodology, the sum of people in levels 3, 4, and 5 equals the total number of people in need. Since no people are classified in level 5, the number of people in level 3 equals the total PIN (2,440,338) minus the level 4 figure (317,085). This approach aligns with the 2025 JIAF severity breakdown accessed on HDX. Reliability is low due to limitations in the geographic disaggregation and methodology for assigning severity scores.</t>
  </si>
  <si>
    <t>CAF001Moderate humanitarian conditions - Level 3</t>
  </si>
  <si>
    <t>According to INFORM Severity Index methodology, the sum of people in levels 3, 4 and 5 is equal to the total number of people in need. To estimate the severity distribution of the people in need at level 4, we took this figure directly from the HDX 2024.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</si>
  <si>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CAF001Severe humanitarian conditions - Level 4</t>
  </si>
  <si>
    <t>There are no people classified in level 5. No reliable and up to date source to show number of people in level 5. That is the reason behind the Low reliability</t>
  </si>
  <si>
    <t>CAF001Extreme humanitarian conditions - Level 5</t>
  </si>
  <si>
    <t>UNHCR 20/03/2025</t>
  </si>
  <si>
    <t>https://data.unhcr.org/fr/documents/details/115372</t>
  </si>
  <si>
    <t xml:space="preserve">In the Complex Crisis of the Central African Republic, 4 population groups are affected: IDPs, refugees and asylum seekers, returnees and the host population in the 17 departments of the country. </t>
  </si>
  <si>
    <t>CAF001Crisis affected groups</t>
  </si>
  <si>
    <t>CAF001People facing limited access constraints</t>
  </si>
  <si>
    <t>CAF001People facing restricted access constraints</t>
  </si>
  <si>
    <t>CAF001Illness cases reported</t>
  </si>
  <si>
    <t>CAF001Buildings damaged</t>
  </si>
  <si>
    <t>CAF001Buildings destroyed</t>
  </si>
  <si>
    <t>CAF001Buildings in affected area</t>
  </si>
  <si>
    <t>CAF001Economic Losses</t>
  </si>
  <si>
    <t>OCHA 26/02/2025</t>
  </si>
  <si>
    <t>https://humanitarianaction.info/plan/1261</t>
  </si>
  <si>
    <t>This is the total population of the Democratic Republic of the Congo in 2025 according to the Humanitarian Response Plan. The HRP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t>
  </si>
  <si>
    <t>COD001Total population</t>
  </si>
  <si>
    <t>World Bank 01/01/2022</t>
  </si>
  <si>
    <t>https://data.worldbank.org/indicator/AG.LND.TOTL.K2?locations=CD</t>
  </si>
  <si>
    <t>The entire country is affected by a complex crisis. Considering this, the Democratic Republic of Congo has a landmass of 2,267,050 sq. km, according to the statistics of the World Bank. The source is old but the landmass areas are almost fixed over time so it does not affect the figure.</t>
  </si>
  <si>
    <t>COD001Landmass affected</t>
  </si>
  <si>
    <t>The number of people exposed corresponds to the total population of the country, including IDPs, refugees, and host communities. This figure is taken from HNRP 2025 covering the year 2025.  The reliability of this source is medium because the situation on the ground is highly dynamic, and the data may no longer be accurate due to recent developments for which there is no updated source.</t>
  </si>
  <si>
    <t>COD001People exposed</t>
  </si>
  <si>
    <t>https://data.humdata.org/dataset/cod-jiaf-humanitarian-needs-pin-and-severity</t>
  </si>
  <si>
    <t>This figure is taken from the 2025 JIAF dataset on HDX and reflects the estimated number of people affected by the complex crisis in DRC. Given the scale and nationwide reach of the crisis — including ongoing armed conflict, forced displacement, food insecurity, disease outbreaks, and protection risks — we consider this figure to provide a more realistic representation of the humanitarian impact. Although OCHA's HRP references a lower affected population (12.8%), we judge this to be an underestimate, possibly reflecting only a subset of needs. The reliability is medium, as the data relies on area-level analysis, which may not fully reflect household-level severity in a fluid and complex context.</t>
  </si>
  <si>
    <t>COD001People affected</t>
  </si>
  <si>
    <t>UNHCR 21/03/2025</t>
  </si>
  <si>
    <t>https://data.unhcr.org/en/documents/details/115273</t>
  </si>
  <si>
    <t xml:space="preserve">This figure includes nine categories of displaced persons as reported by UNHCR: internally displaced persons, refugees, asylum seekers, returnees, returnee IDPs, refugee returnees, IDPs living with host families, IDPs in sites, and others of concern. The figure is based on the March 2025 UNHCR update and reflects the most comprehensive and recent breakdown of displacement in the DRC.  This source was chosen because it provides regular monthly updates on the number of people displaced for each driver. The reliability of the information is medium since the data has an update delay of one month as it is based on direct counts of people still living in hosting centres even though the context is quite dynamic with some sporadic non-state armed group attacks. </t>
  </si>
  <si>
    <t>COD001People displaced</t>
  </si>
  <si>
    <t>COD001Injuries reported</t>
  </si>
  <si>
    <t>The figure includes the total number of fatalities related to the complex crisis in DRC, according to ACLED from 1 October 2024 to 1st April 2025. This includes deaths from all types of violent events (battles, violence against civilians, explosions, riots, and protests) by all actors (state and non-state). While the number may appear relatively low given the context, this reflects limitations in ACLED’s coverage and data collection. We decided to keep this figure for consistency with the reference period and the ACLED methodology, while recognising that actual fatalities may be underreported.</t>
  </si>
  <si>
    <t>COD001Fatalities reported</t>
  </si>
  <si>
    <t>The figure includes the total number of fatalities in the complex crises in DRC according to ACLED from 1 October 1st, 2024 to 1 April 2025, from all types of events (such as battles, violence against civilians, explosions or remote violence, riots, protests, and strategic developments) and by all perpetrators (state or non-state). The fatalities in the ACLED dataset relate exclusively to violent incidents.</t>
  </si>
  <si>
    <t>COD001Fatalities in all crises</t>
  </si>
  <si>
    <t>OCHA 26/02/2025; OCHA 13/12/2024</t>
  </si>
  <si>
    <t>https://humanitarianaction.info/plan/1261; https://data.humdata.org/dataset/cod-jiaf-humanitarian-needs-pin-and-severity</t>
  </si>
  <si>
    <t xml:space="preserve">The number of people in need is taken from the HNRP 2025 available on page 2. However the HNRP figure (21.2M) is rounded off therefore, we used the HDX Excel JIAF figure to estimate severity distribution levels acurately. The HNRP figure corresponds to the JIAF PiN (20,565,416) + refugees PiN (676,351) which equals to 21,241,767. This approach is assigned as medium reliability because despite that the most recent HNO/HRP/HNRP, which incorporate multi-sectoral assessments, given the fluid nature of humanitarian crises, severity levels may not fully capture sudden changes in needs. Also, the JIAF assessment did not assess severity of need by legal status, including refugees. Therefore, the entire PIN for refugees is not reflected in the severity breakdown. </t>
  </si>
  <si>
    <t>COD001People in Need</t>
  </si>
  <si>
    <t>COD001Minimal humanitarian conditions - Level 1</t>
  </si>
  <si>
    <t xml:space="preserve">According to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incorporates multi-sectoral assessments has been used, the JIAF HDX Excel file provides the severity breakdown. However, given the fluid nature of humanitarian crises, severity levels may not fully capture sudden changes in needs. </t>
  </si>
  <si>
    <t>COD001Stressed humanitarian conditions - Level 2</t>
  </si>
  <si>
    <t xml:space="preserve">According to the INFORM Severity Index methodology, the sum of people in levels 3, 4 and 5 is equal to the total number of people in need. To estimate the number of people in level 3 severity distribution, we subtracted the number of people in need from the number of people experiencing level 4 severity according to the HNRP's JIAF assessment.  There are no people in severity 5 in the HNRP and JIAF assessment.  This approach is assigned as medium reliability because the 2025 HRNP for DRC has not given specific figures for people in different levels of humanitarian conditions. </t>
  </si>
  <si>
    <t>COD001Moderate humanitarian conditions - Level 3</t>
  </si>
  <si>
    <t>OCHA 26/02/2025; OCHA 13/12/2025</t>
  </si>
  <si>
    <t xml:space="preserve">To estimate the number of people in severity level 4, we calculated the numbers in all Admin 2 areas in DRC that matched level 4 for the JIAF HDX Excel file. However, given the fluid nature of humanitarian crises, severity levels may not fully capture sudden changes in needs which assigns alow reliability to the source. </t>
  </si>
  <si>
    <t>COD001Severe humanitarian conditions - Level 4</t>
  </si>
  <si>
    <t>OCHA 26/02/2025; OCHA 13/12/2026</t>
  </si>
  <si>
    <t xml:space="preserve">To estimate the number of people in severity level 5, we calculated the numbers in a single Admin 2 area in DRC that matched level 5 for the JIAF HDX Excel file. However, given the fluid nature of humanitarian crises, severity levels may not fully capture sudden changes in needs which assigns a medium reliability to the source. Given the complexity of the crises, the accuracy of these estimates remains uncertain. </t>
  </si>
  <si>
    <t>COD001Extreme humanitarian conditions - Level 5</t>
  </si>
  <si>
    <t xml:space="preserve">In the complex crisis in the Democratic Republic of Congo, 4 population groups are affected: IDPs, refugees and asylum seekers, returnees and the host population in the 26 provinces. </t>
  </si>
  <si>
    <t>COD001Crisis affected groups</t>
  </si>
  <si>
    <t>COD001People facing limited access constraints</t>
  </si>
  <si>
    <t>COD001People facing restricted access constraints</t>
  </si>
  <si>
    <t>COD001Illness cases reported</t>
  </si>
  <si>
    <t>COD001Buildings damaged</t>
  </si>
  <si>
    <t>COD001Buildings destroyed</t>
  </si>
  <si>
    <t>COD001Buildings in affected area</t>
  </si>
  <si>
    <t>COD001Economic Losses</t>
  </si>
  <si>
    <t>World Population Review accessed 16/04/2025</t>
  </si>
  <si>
    <t>https://worldpopulationreview.com/countries/mali</t>
  </si>
  <si>
    <t>The estimated population of Mali as of April 16, 2025, is 25,021,423, based on World Population Review. This platform provides updated projections rather than fixed census data. It was chosen over the World Bank because it offers more recent figures and takes into account population growth, displacement, and migration trends. However, as this is a modeled projection rather than a direct census count, its reliability is set to Medium.</t>
  </si>
  <si>
    <t>MLI001Total population</t>
  </si>
  <si>
    <t>https://data.worldbank.org/indicator/AG.LND.TOTL.K2?locations=ML</t>
  </si>
  <si>
    <t xml:space="preserve">Insecurity and violence affect the entire country.  Considering this, the crisis is considered to affect the entire landmass area. The source date is from 2022, but the landmass areas has not notably changed over time. </t>
  </si>
  <si>
    <t>MLI001Landmass affected</t>
  </si>
  <si>
    <t>The number of people exposed corresponds to the total population of Mali. This figure is taken from World population review. It is valid as of April 16 2025. This source was chosen because it provides a comprehensive population figure that includes population growth and cross-border movement. The reliability of this data is high because it is up to date and relies on United Nations data.</t>
  </si>
  <si>
    <t>MLI001People exposed</t>
  </si>
  <si>
    <t>The number of people affected corresponds to the total population of Mali. This figure is taken from World Population Review. It is valid as of April 16 2025. This source was chosen because it provides a comprehensive population figure that includes population growth and cross-border movement. The reliability of this data is high because it is up to date and relies on United Nations data.</t>
  </si>
  <si>
    <t>MLI001People affected</t>
  </si>
  <si>
    <t>UNHCR 10/04/2025</t>
  </si>
  <si>
    <t>https://data.unhcr.org/en/documents/details/115639</t>
  </si>
  <si>
    <t>People displaced in Mali is comprised of  refugees and asylum seekers, IDPs and IDP returnees. People fleeing Burkina Faso make up the large majority (nearly 70%) of all refugees in Mali.  This source was chosen because it provides regular updates to the numbers of IDPs, refugees, and returnees. The reliability of this data is high as the figures are based on direct counts rather than estimates or projections, providing high accuracy.</t>
  </si>
  <si>
    <t>MLI001People displaced</t>
  </si>
  <si>
    <t>MLI001Injuries reported</t>
  </si>
  <si>
    <t>The figure includes the total number of fatalities in Mali according to the ACLED from 1 October 2024 to 31 March 2025, from all types of events (such as battles, violence against civilians, explosions or remote violence, riots, protests, and strategic developments) and by all perpetrators (state or non-state). The fatalities in the ACLED dataset relate exclusively to violent incidents.</t>
  </si>
  <si>
    <t>MLI001Fatalities reported</t>
  </si>
  <si>
    <t>The figure includes the total number of fatalities in Mali according to the ACLED from 1  October 2024 to 31 March 2025, from all types of events (such as battles, violence against civilians, explosions or remote violence, riots, protests, and strategic developments) and by all perpetrators (state or non-state). The fatalities in the ACLED dataset relate exclusively to violent incidents.</t>
  </si>
  <si>
    <t>MLI001Fatalities in all crises</t>
  </si>
  <si>
    <t>OCHA 17/03/2025</t>
  </si>
  <si>
    <t>https://data.humdata.org/dataset/mli-jiaf-humanitarian-needs-pin-and-severity</t>
  </si>
  <si>
    <t>The total number of people in need is calculated by severity by area, using the JIAF 2025 figures provided on HDX. The assessed PIN by area is 6,152,338 compared to around 6.4m people in need as written in the published Humanitarian Response Plan. The source was chosen as it provides the severity by area. Kayes and Kenieba (admin 2) do not have severity classifications. These populations have been included in the calculation for severity level 3, with most of the people in need of nutrition assistance in these two areas, their needs could be more severe however there is not enough information to support this assumption. The reliability of the data is medium due to the discrepency  between the HNRP published (pdf) total PIN and the summation of all severity PINs in the JIAF severity breakdown (HDX excel file), as well as that using severity by area may not capture changes in needs at the household level.</t>
  </si>
  <si>
    <t>MLI001People in Need</t>
  </si>
  <si>
    <t>According to INFORM SI methodology, Level 1 is calculated as the number of people exposed minus those affected. In this case, the affected population equals the total population, resulting in zero people under Level 1. This assumption reflects the widespread humanitarian impact across all regions, where even those not classified as directly in need may still experience disruptions to basic services, mobility, or protection. Given the complexity of the crisis and the overlap between displacement, insecurity, and service gaps, we consider that no population group remains unaffected. According to the prioritisation approach, the reliability is Medium as this is based on estimations by UN data and may not account for sudden changes in the context.</t>
  </si>
  <si>
    <t>MLI001Minimal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</si>
  <si>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medium reliability because despite that the most recent HNO/HRP/HNRP, which incorporate multi-sectoral assessments has been used the JIAF HDX excel file provides the severity breakdown. However, given the fluid nature of humanitarian crises, severity levels may not fully capture sudden changes in needs. </t>
  </si>
  <si>
    <t>MLI001Stressed humanitarian conditions - Level 2</t>
  </si>
  <si>
    <t xml:space="preserve">According to INFORM Severity Index methodology, the sum of people in levels 3, 4 and 5 is equal to the total number of people in need. Level 4 and 5 are taken directly from teh JIAF severity by area breakdown accessed on HDX. The difference between teh total PIN and the sum of level 4 and 5 is used for the level 3 PIN. Level 3 also includes the two people in need figures for two areas in Kayes that did not have a severity classification, assuming that their multisectoral needs represent shortages and accessibility problems however they are not lifethreatening. This approach is assigned as medium reliability because of the discrepency in the PIN figures between the PDF and HDX total PIN figures but also that assessing needs by area may not fully capture nor represent changes in levels of humanitarian need. </t>
  </si>
  <si>
    <t>MLI001Moderate humanitarian conditions - Level 3</t>
  </si>
  <si>
    <t xml:space="preserve">According to INFORM Severity Index methodology, the sum of people in levels 3, 4 and 5 is equal to the total number of people in need. The number of people in Level 4 is a calculated percentage of the overall PIN based on severity by area as provided by OCHA Mali on HDX.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</si>
  <si>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MLI001Severe humanitarian conditions - Level 4</t>
  </si>
  <si>
    <t xml:space="preserve">According to INFORM Severity Index methodology, the sum of people in levels 3, 4 and 5 is equal to the total number of people in need. The number of people in Level 5 is a calculated percentage of the overall PIN based on severity by area as provided by OCHA Mali on HDX.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</si>
  <si>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MLI001Extreme humanitarian conditions - Level 5</t>
  </si>
  <si>
    <t>https://data.unhcr.org/en/documents/details/115106</t>
  </si>
  <si>
    <t>MLI001Crisis affected groups</t>
  </si>
  <si>
    <t>MLI001People facing limited access constraints</t>
  </si>
  <si>
    <t>MLI001People facing restricted access constraints</t>
  </si>
  <si>
    <t>MLI001Illness cases reported</t>
  </si>
  <si>
    <t>MLI001Buildings damaged</t>
  </si>
  <si>
    <t>MLI001Buildings destroyed</t>
  </si>
  <si>
    <t>MLI001Buildings in affected area</t>
  </si>
  <si>
    <t>MLI001Economic Losses</t>
  </si>
  <si>
    <t>Cadre Harmonisé 01/11/2024</t>
  </si>
  <si>
    <t>https://www.ipcinfo.org/fileadmin/user_upload/ipcinfo/docs/ch/FICHE_COMMUNICATION_REGIONALE_SAO_D%C3%A9cembre_2024.pdf</t>
  </si>
  <si>
    <t>This is the population of Senegal in 2024, based on the current situation from October - December 2024, according to the Integrated Food Security Phase Classification (IPC) estimate. This estimate counts all residents regardless of legal status or citizenship but lacks net migration data. Therefore the reliability of this source is scored as medium because of lack of net migration data.</t>
  </si>
  <si>
    <t>SEN002Total population</t>
  </si>
  <si>
    <t>https://data.worldbank.org/indicator/AG.LND.TOTL.K2?locations=SN</t>
  </si>
  <si>
    <t>Food security crisis affects the entire country. Considering this, Senegal has a landmass of 192,530 sq. km. The source is old but the landmass areas are almost fixed over time so it does not affect the figure.</t>
  </si>
  <si>
    <t>SEN002Landmass affected</t>
  </si>
  <si>
    <t xml:space="preserve">The number of people exposed equals the total population of persons living in the 14 regions of Senegal. This figure was taken from the 2024 IPC current situation from October - December 2024 since it is the most up-to-date source. The reliability of this data is medium since the situation on the ground is highly dynamic, and the data may be now out of date. </t>
  </si>
  <si>
    <t>SEN002People exposed</t>
  </si>
  <si>
    <t xml:space="preserve">The number of people affected corresponds to the summation of the populations in CH/IPC levels 2 (stressed food insecurity) and above, or 22% of the population. The figure was taken from the Cadre Harmonisé data resources for November 2024. The reliability of this data is medium since the situation on the ground is highly dynamic, and the data may be now out of date. </t>
  </si>
  <si>
    <t>SEN002People affected</t>
  </si>
  <si>
    <t>There are no available official reports of displacement due to the drought and food insecurity crisis in Senegal. The Cadre Harmonisé analysis (Oct–Dec 2024) does not mention any population movement related to the drought. As such, we consider this an information gap and leave this entry blank due to the lack of evidence confirming the presence or absence of displacement.</t>
  </si>
  <si>
    <t>SEN002People displaced</t>
  </si>
  <si>
    <t>SEN002Injuries reported</t>
  </si>
  <si>
    <t>SEN002Fatalities reported</t>
  </si>
  <si>
    <t>SEN002Fatalities in all crises</t>
  </si>
  <si>
    <t xml:space="preserve">The number of people in need is the summation of IPC levels 3 and above in the 14 regions as of November 2024 as reported by the Cadre Harmonisé. This source was chosen because it is the most comprehensive data source on food security. The reliability of this data is medium since the situation on the ground is highly dynamic, and the data may be now out of date. </t>
  </si>
  <si>
    <t>SEN002People in Need</t>
  </si>
  <si>
    <t xml:space="preserve">According to INFORM SI methodology, the number of people in Level 1 is equal to the people exposed minus the people affected. People in Level 1 from Senegal, can meet their basic needs without employing irreversible coping strategies. The data might have medium reliability as it is likely to be an estimation as many host communities remain unregistered.  </t>
  </si>
  <si>
    <t>SEN002Minimal humanitarian conditions - Level 1</t>
  </si>
  <si>
    <t>According to INFORM SI methodology, the number of people in Level 2 is equal to the people affected minus the people in need. People in the stressed humanitarian level might be facing some difficulties accessing basic services but are able to meet their needs without external assistance.</t>
  </si>
  <si>
    <t>SEN002Stressed humanitarian conditions - Level 2</t>
  </si>
  <si>
    <t xml:space="preserve">According to INFORM Severity Index methodology, the sum of people in levels 3, level 4 and level 5, is equal to the total number of people in need as presented in the 2024 IPC current situation from October - December 2024. Since food needs are reported to be a priority, with high percentages of people in rural areas indicating food as their primary need, ACAPS considered using IPC as a source for the PIN.  This figure corresponds to the IPC/CH level 3 (crisis) food insecurity. </t>
  </si>
  <si>
    <t>SEN002Moderate humanitarian conditions - Level 3</t>
  </si>
  <si>
    <t xml:space="preserve">This figure corresponds to IPC/CH Level 4 (Emergency) food insecurity conditions. </t>
  </si>
  <si>
    <t>SEN002Severe humanitarian conditions - Level 4</t>
  </si>
  <si>
    <t>Extreme humanitarian conditions level 5 similar to IPC population phase 5 of the Cadre Harmonisé from a current situation running from October - December 2024, were not registered in the regions of Senegal.</t>
  </si>
  <si>
    <t>SEN002Extreme humanitarian conditions - Level 5</t>
  </si>
  <si>
    <t>Cadre Harmonisé 01/11/2025</t>
  </si>
  <si>
    <t>The food security crisis affects all five population groups across Senegal: internally displaced persons, refugees, asylum seekers, host communities, and non-host communities. Given that the Cadre Harmonisé covers all 14 regions and the crisis is considered nationwide, we consider all groups as potentially affected by food insecurity.</t>
  </si>
  <si>
    <t>SEN002Crisis affected groups</t>
  </si>
  <si>
    <t>SEN002People facing limited access constraints</t>
  </si>
  <si>
    <t>SEN002People facing restricted access constraints</t>
  </si>
  <si>
    <t>SEN002Illness cases reported</t>
  </si>
  <si>
    <t>SEN002Buildings damaged</t>
  </si>
  <si>
    <t>SEN002Buildings destroyed</t>
  </si>
  <si>
    <t>SEN002Buildings in affected area</t>
  </si>
  <si>
    <t>SEN002Economic Losses</t>
  </si>
  <si>
    <t>World Population Review accessed 27/04/2025</t>
  </si>
  <si>
    <t>https://worldpopulationreview.com/countries/togo</t>
  </si>
  <si>
    <t>According to World Population Review (2025), the total population of Togo is estimated at 9,660,385. This figure has been chosen over World Bank data and other local sources because it provides a more recent estimate and accounts for population growth, internal displacement, and migration trends. Since World Population Review provides projections rather than official census data, the reliability is set to Medium to reflect this limitation.</t>
  </si>
  <si>
    <t>TGO002Total population</t>
  </si>
  <si>
    <t>https://data.humdata.org/dataset/cod-ps-tgo</t>
  </si>
  <si>
    <t>According to HDX (2023), the total landmass of the Savanes region, which is the most affected area by the spillover of the Sahel crisis, is 8,603 km². This region has been experiencing rising insecurity since December 2021, due to the presence of non-state armed groups (NSAG) and the influx of refugees from Burkina Faso, leading to internal displacement. While the Savanes region is the epicenter of the crisis, it is unclear whether insecurity has expanded into other parts of the country. Given this potential spillover, the reliability of this estimate is set to Medium, as there are no updated sources explicitly defining the full extent of the affected areas.</t>
  </si>
  <si>
    <t>TGO002Landmass affected</t>
  </si>
  <si>
    <t>Cadre Harmonise &amp; IPC accessed 5/3/2025</t>
  </si>
  <si>
    <t>https://data.humdata.org/dataset/cadre-harmonise</t>
  </si>
  <si>
    <t xml:space="preserve">The number of people exposed corresponds to the population of the Savanes region affected by the armed conflict in Northern Togo. The reliability of this source is medium because the situation on the ground is highly dynamic, and with growing insecurity, internal displacement, and influx of refugees. The data may no longer be up to date as the assessment took place in 2024. </t>
  </si>
  <si>
    <t>TGO002People exposed</t>
  </si>
  <si>
    <t>Cadre Harmonise &amp; IPC accessed 5/3/2026</t>
  </si>
  <si>
    <t xml:space="preserve">https://data.humdata.org/dataset/cadre-harmonise </t>
  </si>
  <si>
    <t>This figure is the summation of IPC levels 2 and 3 for the Savanes region in the latest analysis (Sept–Dec 2024). These levels reflect stressed and moderate food insecurity. We consider this a proxy for people affected by the conflict, as food insecurity is one of the main humanitarian consequences of insecurity and displacement in the region. The reliability is set to medium as the data is recent but does not fully capture non-food-related impacts of the crisis, such as protection or education.</t>
  </si>
  <si>
    <t>TGO002People affected</t>
  </si>
  <si>
    <t>People displaced by the conflict in Northern Togo, precisely in the Savanes region, is comprised of Internally Displaced Persons, refugees, and asylum seekers. This figure was taken from the UNHCR data portal as of March 2025. This source was chosen because it provides regular monthly updates on the number of people displaced for each driver. The reliability of the data is medium since the country constantly experiences Non-State Armed Groups attacks which remain difficult to access; therefore, it is likely to be an underestimation of the total number of people displaced.</t>
  </si>
  <si>
    <t>TGO002People displaced</t>
  </si>
  <si>
    <t>There was no report on injuries related to the insecurity crisis in Togo.</t>
  </si>
  <si>
    <t>TGO002Injuries reported</t>
  </si>
  <si>
    <t xml:space="preserve">The figure includes the total number of fatalities in the conflict in Northern Togo precisely in the Savanes region according to ACLED from October 1st, 2024, to 31 March, 2025, from all types of events (such as battles, violence against civilians, explosions or remote violence, riots, protests, and strategic developments) and by all perpetrators (state or non-state). The fatalities in the ACLED dataset relate exclusively to violent incidents. </t>
  </si>
  <si>
    <t>TGO002Fatalities reported</t>
  </si>
  <si>
    <t xml:space="preserve">The figure includes the total number of fatalities in the conflict in Northern Togo precisely in the Savanes region according to ACLED from October 1st, 2024, to 31st March, 2025, from all types of events (such as battles, violence against civilians, explosions or remote violence, riots, protests, and strategic developments) and by all perpetrators (state or non-state). The fatalities in the ACLED dataset relate exclusively to violent incidents. </t>
  </si>
  <si>
    <t>TGO002Fatalities in all crises</t>
  </si>
  <si>
    <t>The number of people in need corresponds to the population in IPC Phase 3 (Crisis) in the Savanes region, according to the latest IPC projection (Sept–Dec 2024). IPC Phase 3 is used as a proxy for PiN, as it represents households facing moderate food insecurity requiring humanitarian assistance. This number does not account for other sectoral needs (e.g. protection, health, shelter), and no multi-sectoral severity assessment is available for Togo. Therefore, the reliability is set to Low due to the use of a sector-specific proxy and the absence of more comprehensive data.</t>
  </si>
  <si>
    <t>TGO002People in Need</t>
  </si>
  <si>
    <t>Cadre Harmonise &amp; IPC accessed 5/3/2027</t>
  </si>
  <si>
    <t>According to INFORM SI methodology, the number of people in Level 1 is equal to the people exposed minus the people affected. People in Level 1 located in the Savanes region are able to meet their basic needs without employing irreversible coping strategies.</t>
  </si>
  <si>
    <t>TGO002Minimal humanitarian conditions - Level 1</t>
  </si>
  <si>
    <t>Cadre Harmonise &amp; IPC accessed 5/3/2028</t>
  </si>
  <si>
    <t>According to INFORM SI methodology, the number of people in Level 2 is equal to the people affected minus the people in need. People in Level 2 located in the Savanes region, might be facing some difficulties accessing basic services but are able to meet their needs without external assistance.</t>
  </si>
  <si>
    <t>TGO002Stressed humanitarian conditions - Level 2</t>
  </si>
  <si>
    <t>Cadre Harmonise &amp; IPC accessed 5/3/2029</t>
  </si>
  <si>
    <t>TGO002Moderate humanitarian conditions - Level 3</t>
  </si>
  <si>
    <t>Cadre Harmonise &amp; IPC accessed 5/3/2030</t>
  </si>
  <si>
    <t>TGO002Severe humanitarian conditions - Level 4</t>
  </si>
  <si>
    <t>Cadre Harmonise &amp; IPC accessed 5/3/2031</t>
  </si>
  <si>
    <t>TGO002Extreme humanitarian conditions - Level 5</t>
  </si>
  <si>
    <t>https://data.unhcr.org/en/documents/details/114660</t>
  </si>
  <si>
    <t xml:space="preserve">The conflict in Northern Togo affects three population groups: Internally Displaced Persons, refugees and asylum seekers and the host population in the Savanes region. </t>
  </si>
  <si>
    <t>TGO002Crisis affected groups</t>
  </si>
  <si>
    <t>TGO002People facing limited access constraints</t>
  </si>
  <si>
    <t>TGO002People facing restricted access constraints</t>
  </si>
  <si>
    <t>TGO002Illness cases reported</t>
  </si>
  <si>
    <t>TGO002Buildings damaged</t>
  </si>
  <si>
    <t>TGO002Buildings destroyed</t>
  </si>
  <si>
    <t>TGO002Buildings in affected area</t>
  </si>
  <si>
    <t>TGO002Economic Losses</t>
  </si>
  <si>
    <t>https://worldpopulationreview.com/countries/niger</t>
  </si>
  <si>
    <t>This is the total projected population of Niger as of February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t>
  </si>
  <si>
    <t>NER004Total population</t>
  </si>
  <si>
    <t>Institut National de la Statistique (INS) accessed 18/03/2025</t>
  </si>
  <si>
    <t>https://stat-niger.org/wp-content/uploads/maradi/maradi_en_chiffres_affiche_2023.pdf</t>
  </si>
  <si>
    <t>The Maradi region is affected by the Nigerian Refugee Crisis because of terrorist attacks, banditry, lootings of civilian properties and kidnappings caused by non state armed groups in Yobe, Jigawa and Katsina states of Nigeria. Considering this, the region of Maradi, faced with insecurity, have a landmass of 41,796 sq. km, according to the Niger's National Institute of Statistics. The source is old but the landmass areas are almost fixed over time so it does not affect the figure.</t>
  </si>
  <si>
    <t>NER004Landmass affected</t>
  </si>
  <si>
    <t>Cadre Harmonise &amp; IPC 5/3/2025 (HDX)</t>
  </si>
  <si>
    <t>The number of people exposed corresponds to the population of the Maradi region affected by the Nigerian Refugee Crisis. This figure is based on the total population analysed in the 2024 Cadre Harmonisé/IPC assessment. While the figure is drawn from a reliable source, it is primarily food security–focused and may not fully reflect the exposure of displaced populations such as refugees and IDPs. Therefore, it may underestimate the total population exposed to overlapping humanitarian needs.</t>
  </si>
  <si>
    <t>NER004People exposed</t>
  </si>
  <si>
    <t>The people affected by this crisis equals the number of people in need, based on the Cadre Harmonisé/IPC assessment conducted in late 2024. The figure reflects those facing food insecurity in Maradi but may not fully capture additional needs related to protection, shelter, or health. Given the absence of a multisectoral assessment or updated HNRP, the figure is the best available estimate, but its sectoral focus and potential data gaps limit its comprehensiveness. The reliability of this source is medium because the situation on the ground is highly dynamic, and the data may no longer be accurate due to recent developments for which there is no updated source added with the frequent displacement of IDPs, refugees, and asylum seekers in Maradi region.</t>
  </si>
  <si>
    <t>NER004People affected</t>
  </si>
  <si>
    <t>UNHCR 11/04/2025</t>
  </si>
  <si>
    <t>https://data.unhcr.org/fr/documents/details/115655</t>
  </si>
  <si>
    <t xml:space="preserve">People displaced by the Nigerian Refugee Crisis in Niger in the Maradi region is comprised of refugees, Internally Displaced Persons and vulnerable migrants. This figure was taken from the UNHCR data portal of March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within the region. </t>
  </si>
  <si>
    <t>NER004People displaced</t>
  </si>
  <si>
    <t xml:space="preserve">Number of injuries is a data gap. It is not systematically reported for all crises across and overlapping in Niger. </t>
  </si>
  <si>
    <t>NER004Injuries reported</t>
  </si>
  <si>
    <t xml:space="preserve">Acled data shows 10 fatalities from 1 October 2024 to 1April 2025 in the Maradi region, which hosts the the majority of refugees from Nigeria. However it is not clear if the refugees have been targeted in violent incidents and therefore leave as an infogap. </t>
  </si>
  <si>
    <t>NER004Fatalities reported</t>
  </si>
  <si>
    <t>The figure includes the total number of fatalities in Niger precisely in the Diffa, Tahoua, Tillaberi and Maradi regions according to the ACLED from 1 October to 1 April 2025, from all types of events (such as battles, violence against civilians, explosions or remote violence, riots, protests, and strategic developments) and by all perpetrators (state or non-state). The fatalities in the ACLED dataset relate exclusively to violent incidents.</t>
  </si>
  <si>
    <t>NER004Fatalities in all crises</t>
  </si>
  <si>
    <t>Cadre Harmonise &amp; IPC 5/3/2025</t>
  </si>
  <si>
    <t>The number of people in need is based on the full regional figure for Maradi as reported in the December 2024 Cadre Harmonisé/IPC dataset. While the data is focused on food security, it provides the most up-to-date and comprehensive estimate currently available for this region. It is worth noting that this does not represent a full intersectoral assessment (e.g., HNO/HRP), and the needs related to other sectors such as protection or health may not be fully captured. Therefore, the reliability is considered medium.</t>
  </si>
  <si>
    <t>NER004People in Need</t>
  </si>
  <si>
    <t>According to INFORM SI methodology, the number of people in Level 1 is equal to the people exposed minus the people affected. People in Level 1 located in the Maradi region, are able to meet their basic needs without employing irreversible coping strategies. This approach is assigned as medium reliability because despite the absence of the most recent HNO/HRP/HNRP, the HDX file incorporates multi-sectoral assessments base on the estimation on the Food Security and Nutrition Working Group.</t>
  </si>
  <si>
    <t>NER004Minimal humanitarian conditions - Level 1</t>
  </si>
  <si>
    <t>According to INFORM SI methodology, the number of people in Level 2 is equal to the people affected minus the people in need. People in Level 2 located in the Maradi region, might be facing some difficulties accessing basic services but are able to meet their needs without external assistance.</t>
  </si>
  <si>
    <t>NER004Stressed humanitarian conditions - Level 2</t>
  </si>
  <si>
    <t>According to INFORM Severity Index methodology, the sum of people in levels 3, 4 and 5 is equal to the total number of people in need. As there is no severity breakdown available, the total number of people in need was assigned to level 3. This leaves levels 4 and 5 as an information gap. This is a simplifying assumption and may not fully capture the range of humanitarian needs in the region.</t>
  </si>
  <si>
    <t>NER004Moderate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</si>
  <si>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a medium level reliability. Assuming all people in need are at level 3 may either overestimate or underestimate the actual distribution of needs estimated by the Food Security and Nutrition Working Group.</t>
  </si>
  <si>
    <t>NER004Severe humanitarian conditions - Level 4</t>
  </si>
  <si>
    <t>NER004Extreme humanitarian conditions - Level 5</t>
  </si>
  <si>
    <t>In the Nigerian Refugee Crisis in Niger, 3 population groups are affected: IDPs, refugees and the host population in the Maradi region.</t>
  </si>
  <si>
    <t>NER004Crisis affected groups</t>
  </si>
  <si>
    <t>NER003Total population</t>
  </si>
  <si>
    <t>Institut National de la Statistique (INS) accessed 24/05/2024</t>
  </si>
  <si>
    <t>https://www.stat-niger.org/</t>
  </si>
  <si>
    <t>Tahoua and Tillaberi regions are located at the border with Mali and Burkina Faso and are considered affected by the conflict. Refugees and asylum seekers from Mali and Burkina Faso are located in these two regions in Niger.</t>
  </si>
  <si>
    <t>NER003Landmass affected</t>
  </si>
  <si>
    <t>Institut National de la Statistique (INS) accessed 25/04/2025</t>
  </si>
  <si>
    <t>This is the total number of people living in the Tahoua and Tillaberi regions in 2023. The whole population of these regions is considered exposed to the crisis. Tillaberi-4,202,834 and Tahoua-5,138,552</t>
  </si>
  <si>
    <t>NER003People exposed</t>
  </si>
  <si>
    <t>UNHCR 11/04/2025; UNHCR 11/04/2025</t>
  </si>
  <si>
    <t>https://data.unhcr.org/fr/documents/details/115658; https://data.unhcr.org/fr/documents/details/115654</t>
  </si>
  <si>
    <t>People affected by the Mali - Burkina Faso Conflict in Niger includes Tahoua(223,483) and Tillaberi (301,599). This population is comprised of refugees, asylum seekers, Internally Displaced Persons and other population of concern. This figure was taken from the UNHCR data portal as of March 2025. This source was chosen because it provides regular monthly updates on the number of people displaced which are also the affected people in this crisis. The reliability is set as medium because there could be a possibilty of the host population to be affected however there are no upto date sources to indicate such and therefore there is a potential underestimate of the figure.</t>
  </si>
  <si>
    <t>NER003People affected</t>
  </si>
  <si>
    <t>People displaced by the Mali - Burkina Faso Conflict in Niger in the Tahoua(223,483) and Tillaberi (301,599) regions, is comprised of refugees, asylum seekers, Internally Displaced Persons and vulnerable migrants. This figure was taken from the UNHCR data portal of March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</si>
  <si>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NER003People displaced</t>
  </si>
  <si>
    <t>NER003Injuries reported</t>
  </si>
  <si>
    <t>The figure includes the total number of fatalities in Niger precisely in the Tahoua and Tillaberi regions according to the ACLED from 1 October 2024 to 1 April 2025, from all types of events (such as battles, violence against civilians, explosions or remote violence, riots, protests, and strategic developments) and by all perpetrators (state or non-state). The fatalities in the ACLED dataset relate exclusively to violent incidents.</t>
  </si>
  <si>
    <t>NER003Fatalities reported</t>
  </si>
  <si>
    <t>The figure includes the total number of fatalities in Niger precisely in the Diffa, Tahoua, Tillaberi and Maradi regions according to the ACLED from October 1st, 2024, to 1 April 2025, from all types of events (such as battles, violence against civilians, explosions or remote violence, riots, protests, and strategic developments) and by all perpetrators (state or non-state). The fatalities in the ACLED dataset relate exclusively to violent incidents.</t>
  </si>
  <si>
    <t>NER003Fatalities in all crises</t>
  </si>
  <si>
    <t xml:space="preserve">This figure includes IDPs, refugees, asylum seekers, and other population of concern in Tillaberi and Tahoua. It is based on UNHCR population of concern as of  March 2025. .All the  IDPs, refugees, asylum seekers, and other population of concern in Tillaberi and Tahoua are in need of humanitarian assistance. Thi source is chosen due to its reliability and monthly updates of displaced population. The reliabilty is set as low because there could be a possibilty of the host population who are in need however there is lack of an update source that indicate the severity of needs in these locations and therefore there could be a potential under estimate of this figure. </t>
  </si>
  <si>
    <t>NER003People in Need</t>
  </si>
  <si>
    <t>Institut National de la Statistique (INS) accessed 25/04/2025;UNHCR 11/04/2025; UNHCR 11/04/2025</t>
  </si>
  <si>
    <t>https://www.stat-niger.org/;https://data.unhcr.org/fr/documents/details/115658; https://data.unhcr.org/fr/documents/details/115654</t>
  </si>
  <si>
    <t xml:space="preserve">According to INFORM SI methodology, the number of people in Level 1 is equal to the people exposed minus the people affected. According to the prioritisation approach, the reliability is low due to no comprehensive needs assessments currently available (HNRP, IPC/CH assessment or agency appeals). </t>
  </si>
  <si>
    <t>NER003Minimal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</si>
  <si>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According to the prioritisation approach, the reliability is low due to no comprehensive needs assessments currently available (HNRP, IPC/CH assessment or agency appeals). </t>
  </si>
  <si>
    <t>NER003Stressed humanitarian conditions - Level 2</t>
  </si>
  <si>
    <t>The number of people in Level 3 is the entire population of people in need (Refugees, asylum seekers, IDPs and other population of concern .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IDPs and other population of concern in Tillaberi and Tahoua was categorised as Level 3. This source is chosen as the the 2025 HNRP is not yet released and  there is no severity breakdown of the PIN. The reliabilty is set as low because there could be a possibilty of the host population who are in need however there is lack of an update source that indicate the severity of needs in these locations and  therefore there could be a potential under estimate of this figure</t>
  </si>
  <si>
    <t>NER003Moderate humanitarian conditions - Level 3</t>
  </si>
  <si>
    <t xml:space="preserve">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</si>
  <si>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NER003Severe humanitarian conditions - Level 4</t>
  </si>
  <si>
    <t>NER003Extreme humanitarian conditions - Level 5</t>
  </si>
  <si>
    <t xml:space="preserve">In the Mali - Burkina Faso Conflict in Niger, 3 population groups are affected: IDPs, refugees and asylum seekers and host population in the Tahoua and Tillaberi regions </t>
  </si>
  <si>
    <t>NER003Crisis affected groups</t>
  </si>
  <si>
    <t>World Population Review accessed 18/03/2025</t>
  </si>
  <si>
    <t>NER002Total population</t>
  </si>
  <si>
    <t>https://stat-niger.org/wp-content/uploads/diffa/diffa_en_chiffres_2023.pdf</t>
  </si>
  <si>
    <t xml:space="preserve">The Diffa region affected by the Lake Chad Basin conflict, perpetrated by non-state armed groups such as like the Islamic State-West Africa and Boko Haram since 2014, has a landmass of 156,906 sq. km, according to the Niger's National Institute of Statistics. The source is old but the landmass area is largely fixed over time. </t>
  </si>
  <si>
    <t>NER002Landmass affected</t>
  </si>
  <si>
    <t>The figure represents the total population of the Diffa region. The entire population is considered exposed due to long-standing conflict and protracted humanitarian needs. Access to basic services is severely compromised and displacement continues to affect most areas.</t>
  </si>
  <si>
    <t>NER002People exposed</t>
  </si>
  <si>
    <t>https://data.unhcr.org/fr/documents/details/115656</t>
  </si>
  <si>
    <t>There are no formal estimations of people affected for this crisis. Humanitarian needs in Diffa are long-standing and severe, making it difficult to clearly distinguish between affected populations and those already considered in need. For this reason, we used the PiN figure as a proxy for people affected, acknowledging it as a potential underestimate.</t>
  </si>
  <si>
    <t>NER002People affected</t>
  </si>
  <si>
    <t>People displaced by the Lake Chad Basin Crisis in Niger (specifically in the Diffa region) include internally displaced persons (IDPs), refugees from Nigeria fleeing Boko Haram violence, and asylum seekers. Some Nigerien IDPs have also fled to neighbouring Chad and Nigeria. The figure is from UNHCR (March 2025) and reflects people living in formal or informal hosting centres. This is the region with the highest number of displaced people in Niger.</t>
  </si>
  <si>
    <t>NER002People displaced</t>
  </si>
  <si>
    <t>NER002Injuries reported</t>
  </si>
  <si>
    <t>ACLED accessed 18/03/2025</t>
  </si>
  <si>
    <t>The figure includes the total number of fatalities in Niger precisely the Diffa region according to the ACLED from 1 October 2024 to 1April 2025 from all types of events (such as battles, violence against civilians, explosions or remote violence, riots, protests, and strategic developments) and by all perpetrators (state or non-state). The fatalities in the ACLED dataset relate exclusively to violent incidents.</t>
  </si>
  <si>
    <t>NER002Fatalities reported</t>
  </si>
  <si>
    <t>The figure includes the total number of fatalities in Niger precisely in the Diffa, Tahoua, Tillaberi and Maradi regions according to the ACLED from 1 October 2024 to 1April 2025 from all types of events (such as battles, violence against civilians, explosions or remote violence, riots, protests, and strategic developments) and by all perpetrators (state or non-state). The fatalities in the ACLED dataset relate exclusively to violent incidents.</t>
  </si>
  <si>
    <t>NER002Fatalities in all crises</t>
  </si>
  <si>
    <t>https://reliefweb.int/report/niger/diffa-niger-personnes-relevant-de-la-competence-du-hcr-mars-2024; https://reliefweb.int/report/niger/niger-apercu-des-besoins-humanitaires-2023-janvier-2023</t>
  </si>
  <si>
    <t xml:space="preserve">The people affected by this crisis equals the people in need. This figure includes IDPs, refugees, asylum seekers and others in Diffa region in March 2024, in addition to the number of host population reported as in need of assistance in the HNO 2023 (breakdown not available for 2024). The reliability is low as this is an old data source. The 2025 HNRP for Niger has not yet been released and there are no other viable sources that can be used at this time such as food security or nutrition assessments to understand the severity of need in this area. </t>
  </si>
  <si>
    <t>NER002People in Need</t>
  </si>
  <si>
    <t>Institut National de la Statistique (INS) accessed 24/05/2024; UNHCR 11/04/2025</t>
  </si>
  <si>
    <t>https://stat-niger.org/wp-content/uploads/diffa/diffa_en_chiffres_2023.pdf;https://data.unhcr.org/fr/documents/details/115656</t>
  </si>
  <si>
    <t xml:space="preserve">According to INFORM SI methodology, the number of people in Level 1 is equal to the people exposed  minus the people affected. According to the prioritisation approach, the reliability is low due to no comprehensive needs assessments currently available. </t>
  </si>
  <si>
    <t>NER002Minimal humanitarian conditions - Level 1</t>
  </si>
  <si>
    <t>UNHCR 24/04/2024; OCHA 06/01/2023</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</si>
  <si>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According to the prioritisation approach, the reliability is low due to no comprehensive needs assessments currently available. The 2025 HNRP for Niger has not yet been released and there are no other viable sources that can be used at this time such as food security or nutrition assessments to understand the severity of need in this area. </t>
  </si>
  <si>
    <t>NER002Stressed humanitarian conditions - Level 2</t>
  </si>
  <si>
    <t xml:space="preserve">This is the total number of people in need facing moderate humanitarian conditions in Diffa region. The number of people in Level 3 is the entire population of people in need (Refugees, asylum seekers, IDPs and other population of concern .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IDPs and other population of concern in Diffa was categorised as Level 3. This source is chosen as the the 2025 HNRP is not yet released and  there is no severity breakdown of the PIN. The reliabilty is set as low because there could be a possibilty of the host population who are in need however there is lack of an update source that indicate the severity of needs in this location and  therefore there could be a potential under estimate of this figure. </t>
  </si>
  <si>
    <t>NER002Moderate humanitarian conditions - Level 3</t>
  </si>
  <si>
    <t xml:space="preserve">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</si>
  <si>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NER002Severe humanitarian conditions - Level 4</t>
  </si>
  <si>
    <t>NER002Extreme humanitarian conditions - Level 5</t>
  </si>
  <si>
    <t>In the Lake Chad Basin Crisis in Niger, 3 population groups are affected: internally displaced persons (IDPs), refugees and asylum seekers, and the host population.</t>
  </si>
  <si>
    <t>NER002Crisis affected groups</t>
  </si>
  <si>
    <t>World population review accessed 16/04/2025</t>
  </si>
  <si>
    <t xml:space="preserve">https://worldpopulationreview.com/countries/niger </t>
  </si>
  <si>
    <t>NER006Total population</t>
  </si>
  <si>
    <t>Worldometers accessed 02/28/2025</t>
  </si>
  <si>
    <t>https://www.worldometers.info/world-population/niger-population/</t>
  </si>
  <si>
    <t>This is the total land area for the country. The entire country is impacted by persistent insecurity, disease outbreaks, food insecurity and floods. The source is Worldometers and the reliability is high as landmass figures are generally stable.</t>
  </si>
  <si>
    <t>NER006Landmass affected</t>
  </si>
  <si>
    <t>The number of people exposed corresponds to the total population of Niger, a country facing overlapping crises such as armed conflict, forced displacement, food insecurity, and natural hazards including recurrent droughts and floods. Although World Population Review was used for the total population figure, it does not assess humanitarian risk. The entire population is considered exposed based on the widespread geographic and multi-sectoral impact of these crises.</t>
  </si>
  <si>
    <t>NER006People exposed</t>
  </si>
  <si>
    <t>The number of people affected corresponds to the entire population of Niger. All regions face intersecting crises including conflict, displacement, and climate-related shocks. Therefore, the entire population is considered affected by the crisis. The figure is taken from World Population Review and reflects the wide impact across the country.</t>
  </si>
  <si>
    <t>NER006People affected</t>
  </si>
  <si>
    <t>UNHCR 31/04/2025</t>
  </si>
  <si>
    <t>https://data.unhcr.org/fr/country/ner</t>
  </si>
  <si>
    <t>People displaced by the Complex Crisis in Niger in the Diffa, Tahoua, Tillaberi and Maradi regions. This figure was taken from the UNHCR data portal of March 2025. This source was chosen because it provides the best comprehensive overview of people on the move in Niger, including registered internally displaced persons, refugees and asylum seekers and stateless persons. The reliability of this is high due to the provision of regular updates by UNHCR on people on the move across the region.</t>
  </si>
  <si>
    <t>NER006People displaced</t>
  </si>
  <si>
    <t>NER006Injuries reported</t>
  </si>
  <si>
    <t>The figure includes the total number of fatalities in Niger precisely in the Diffa, Tahoua, Tillaberi and Maradi regions according to the ACLED from 1 October 2024, to 1 April 2025, from all types of events (such as battles, violence against civilians, explosions or remote violence, riots, protests, and strategic developments) and by all perpetrators (state or non-state). The fatalities in the ACLED dataset relate exclusively to violent incidents.</t>
  </si>
  <si>
    <t>NER006Fatalities reported</t>
  </si>
  <si>
    <t>The figure includes the total number of fatalities in Niger precisely in the Diffa, Tahoua, Tillaberi and Maradi regions according to the ACLED from 1 October 2024 to 1 april 2025, from all types of events (such as battles, violence against civilians, explosions or remote violence, riots, protests, and strategic developments) and by all perpetrators (state or non-state). The fatalities in the ACLED dataset relate exclusively to violent incidents.</t>
  </si>
  <si>
    <t>NER006Fatalities in all crises</t>
  </si>
  <si>
    <t>OCHA accessed 02/28/2025</t>
  </si>
  <si>
    <t>https://humanitarianaction.info/plan/1264</t>
  </si>
  <si>
    <t>The provisional 2025 PIN for Niger is estimated at 2.7 million by OCHA and reflected in Humanitarian Action. As the HNO is not yet released, the underlying data cannot be cross-verified. The reliability is therefore medium.</t>
  </si>
  <si>
    <t>NER006People in Need</t>
  </si>
  <si>
    <t>OCHA accessed 02/28/2026</t>
  </si>
  <si>
    <t>https://humanitarianaction.info/plan/1265</t>
  </si>
  <si>
    <t>According to INFORM SI methodology, the number of people in Level 1 is equal to the people exposed minus the people affected. Since the whole population is affected, there are no people in Level 1. According to the prioritisation approach, the reliability is Medium as this is based on estimations by UN data and may not account for sudden changes in the context.</t>
  </si>
  <si>
    <t>NER006Minimal humanitarian conditions - Level 1</t>
  </si>
  <si>
    <t>OCHA accessed 02/28/2027</t>
  </si>
  <si>
    <t>https://humanitarianaction.info/plan/1266</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</si>
  <si>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</si>
  <si>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NER006Stressed humanitarian conditions - Level 2</t>
  </si>
  <si>
    <t>OCHA accessed 02/28/2028</t>
  </si>
  <si>
    <t>https://humanitarianaction.info/plan/1267</t>
  </si>
  <si>
    <t xml:space="preserve">According to INFORM Severity Index methodology, the sum of people in levels 3, 4 and 5 is equal to the total number of people in need. The number of people in Level 3 is the entire population in need as laid out in the 2025 Humanitarian Action. As the HRP is not yet released there is no severity breakdown of the PIN. There are no comprehensive nor timely alternative sources that can be used. The latest Cadre Harmonise data is now out of date adn no agencies have released appeals. Severity levels four and five have therefore been left as an information gap. </t>
  </si>
  <si>
    <t>NER006Moderate humanitarian conditions - Level 3</t>
  </si>
  <si>
    <t>NER006Severe humanitarian conditions - Level 4</t>
  </si>
  <si>
    <t>NER006Extreme humanitarian conditions - Level 5</t>
  </si>
  <si>
    <t>In the Complex Crisis in Niger, 3 population groups are affected: IDPs, refugees and asylum seekers, and the host population in the Diffa, Tahoua, Tillaberi and Maradi regions</t>
  </si>
  <si>
    <t>NER006Crisis affected groups</t>
  </si>
  <si>
    <t>World Population Review accessed 28/04/2025</t>
  </si>
  <si>
    <t>https://worldpopulationreview.com/countries/chad</t>
  </si>
  <si>
    <t>This is the population of Chad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</si>
  <si>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TCD005Total population</t>
  </si>
  <si>
    <t>OCHA 13/02/2025</t>
  </si>
  <si>
    <t xml:space="preserve">https://data.humdata.org/dataset/f01c8222-b67d-41ff-954a-731aafd4466b/resource/4ffb6985-7086-445c-a31b-e08aba587b0c/download/tcd_admgz_20250213.xlsx </t>
  </si>
  <si>
    <t>The Darfur Refugee Crisis affects the Ouaddai, Wadi Fira, Ennedi Est, and Sila regions, which together cover a total landmass of 241,393 sq. km. This figure is based on OCHA administrative boundaries data (February 2025). The recent influx of Sudanese refugees due to the ongoing conflict has heavily impacted these regions. Although the dataset is slightly outdated, landmass figures are stable and thus reliable for this purpose.</t>
  </si>
  <si>
    <t>TCD005Landmass affected</t>
  </si>
  <si>
    <t>OCHA 11/03/2025</t>
  </si>
  <si>
    <t xml:space="preserve">https://data.humdata.org/dataset/b53eefbf-463b-436c-8c23-72a1c0398cae/resource/02eb7605-8d79-4481-bdd4-de98ab11f17f/download/jiaf_chad_2025.xlsx </t>
  </si>
  <si>
    <t>This figure corresponds to the number of people living in the Ouaddai, Wadi Fira, Ennedi Est, and Sila regions of Chad, according to JIAF 2025. The source is highly reliable because it is up-to-date and relies on United Nations data. We consider the entire population of the 4 regions to be exposed to the crisis.</t>
  </si>
  <si>
    <t>TCD005People exposed</t>
  </si>
  <si>
    <t>https://data.unhcr.org/en/country/tcd;</t>
  </si>
  <si>
    <t>This figure corresponds to the number of Sudanese refugees living in Chad as of 31st March 2025, according to UNHCR. Since this crisis is specifically focused on the displacement of Sudanese nationals into Chad, we consider the total refugee population from Sudan to be the number of people affected. This number reflects the direct impact of the Darfur refugee influx in the regions of Ouaddai, Wadi Fira, Ennedi Est, and Sila.</t>
  </si>
  <si>
    <t>TCD005People affected</t>
  </si>
  <si>
    <t>https://data.unhcr.org/en/country/tcd; https://data.unhcr.org/en/documents/details/114916</t>
  </si>
  <si>
    <t>This figure includes only Sudanese refugees in Chad, based on UNHCR data from 31st March2025.</t>
  </si>
  <si>
    <t>TCD005People displaced</t>
  </si>
  <si>
    <t xml:space="preserve">Considering the complexity of the situation and current reliable data from open sources is not available, which limits the capacity to provide accurate figure. </t>
  </si>
  <si>
    <t>TCD005Injuries reported</t>
  </si>
  <si>
    <t xml:space="preserve">Acled data show 14 fatalities from 1 October 2024 to 1April 2025 in the four regions (Ouaddai, Wadi Fira, Ennedi Est, and Sila) that host the majority of refugees from Sudan. However it is not clear if the refugees have been targeted in violent incidents and therefore leave as an info gap. </t>
  </si>
  <si>
    <t>TCD005Fatalities reported</t>
  </si>
  <si>
    <t xml:space="preserve">The figure includes the total number of fatalities in the complex crisis in Chad precisely in the 8 regions affected by the 3 sub-crises according to ACLED from 1 October 2024 to 1 April 2025, from all types of events (such as battles, violence against civilians, explosions or remote violence, riots, protests, and strategic developments) and by all perpetrators (state or non-state). The fatalities presented by ACLED exclude the region of Salamat which is also affected by the complex crisis in Chad. The fatalities in the ACLED dataset relate exclusively to violent incidents.  </t>
  </si>
  <si>
    <t>TCD005Fatalities in all crises</t>
  </si>
  <si>
    <t>https://data.unhcr.org/en/country/tcd</t>
  </si>
  <si>
    <t>This figure corresponds to the number of Sudanese refugees in Chad as of 31 March 2025 (UNHCR). We assume all displaced individuals have humanitarian needs across sectors such as food, shelter, protection, and health. This figure excludes other vulnerable groups in the region, as this entry focuses only on the Darfur refugee population.</t>
  </si>
  <si>
    <t>TCD005People in Need</t>
  </si>
  <si>
    <t>OCHA 11/03/2025; UNHCR 31/03/2025</t>
  </si>
  <si>
    <t>https://data.humdata.org/dataset/b53eefbf-463b-436c-8c23-72a1c0398cae/resource/02eb7605-8d79-4481-bdd4-de98ab11f17f/download/jiaf_chad_2025.xlsx ;https://data.unhcr.org/en/country/tcd</t>
  </si>
  <si>
    <t>According to the INFORM Severity Index methodology, the number of people in Level 1 is equal to the population exposed minus the population affected. We consider the entire population of the Ouaddai, Wadi Fira, Ennedi Est, and Sila regions (3,011,885 people) to be exposed to the crisis, while only 1,183,750 Sudanese refugees are considered affected. Therefore, 1,828,135 people are assumed to be in Level 1, not directly affected by the refugee crisis.</t>
  </si>
  <si>
    <t>TCD005Minimal humanitarian conditions - Level 1</t>
  </si>
  <si>
    <t>According to the INFORM SI methodology, the number of people in Level 2 equals the people affected minus the people in need. People in Level 2 might be facing some difficulties accessing basic services but can meet their needs without external assistance.Since all the people affected are also the people in need, there are no people in level 2. The reliabilty of this data is medium because the data includes high-quality information alongside some elements with lower quality, resulting in an overall medium reliability</t>
  </si>
  <si>
    <t>TCD005Stressed humanitarian conditions - Level 2</t>
  </si>
  <si>
    <t>All Sudanese refugees in Chad are assumed to be in Level 3 of the INFORM Severity Index due to the lack of detailed severity disaggregation by population group. Refugees face multiple vulnerabilities, including limited access to shelter, healthcare, and livelihoods. The reliability of this figure is considered medium because, although the source (UNHCR) is up-to-date and accurate in terms of population count, the allocation into severity levels is based on assumption rather than direct assessment.</t>
  </si>
  <si>
    <t>TCD005Moderate humanitarian conditions - Level 3</t>
  </si>
  <si>
    <t>TCD005Severe humanitarian conditions - Level 4</t>
  </si>
  <si>
    <t>TCD005Extreme humanitarian conditions - Level 5</t>
  </si>
  <si>
    <t>UNHCR 6/11/2024; UNHCR 4/2/2025</t>
  </si>
  <si>
    <t>https://data.unhcr.org/en/documents/details/112314; https://data.unhcr.org/en/documents/details/114176</t>
  </si>
  <si>
    <t xml:space="preserve">The Darfur Refugee Crisis in Chad affects three population groups: refugees and asylum seekers, returnees, host and non-host populations in the Ennedi Est, Wadi Fira, Ouaddai, and Sila regions. </t>
  </si>
  <si>
    <t>TCD005Crisis affected groups</t>
  </si>
  <si>
    <t>TCD004Total population</t>
  </si>
  <si>
    <t xml:space="preserve">The Central African Republic (CAR) Refugee Crisis in the Logone Oriental, Mandoul, Moyen-Chari, and Salamat regions has existed since 2005 because of different waves of violence in CAR caused by fierce clashes between armed groups and the general elections in 2020. Violence, insecurity, and displacement have continued to impact all departments of these 4 regions. Therefore, we consider the entire landmass (150,378 sq. km) as affected. </t>
  </si>
  <si>
    <t>TCD004Landmass affected</t>
  </si>
  <si>
    <t>This figure corresponds to the number of people living in the Logone Oriental, Mandoul, Moyen-Chari, and Salamat regions of Chad. The source is highly reliable because it is up-to-date and relies on United Nations data. We consider the entire population of the 4 regions to be exposed to the crisis.</t>
  </si>
  <si>
    <t>TCD004People exposed</t>
  </si>
  <si>
    <t>The number of people affected corresponds to the total number of CAR refugees in Chad, as reported by UNHCR as of 31 March 2025. This figure captures only the refugee population and does not include returnees or the broader affected population in the region, ensuring alignment with the scope of this crisis.</t>
  </si>
  <si>
    <t>TCD004People affected</t>
  </si>
  <si>
    <t>https://data.unhcr.org/en/country/tcd; https://data.unhcr.org/fr/documents/details/115438</t>
  </si>
  <si>
    <t>The number of people displaced corresponds to the 141,487 refugees from CAR in Chad, as reported by UNHCR as of 31 March2025. This excludes returnees, who are Chadian nationals returning from abroad and are already included in the complex crisis.</t>
  </si>
  <si>
    <t>TCD004People displaced</t>
  </si>
  <si>
    <t>TCD004Injuries reported</t>
  </si>
  <si>
    <t xml:space="preserve">Acled data show 27 fatalities from 1 October 2024 to 31 March 2025 in the four regions (Logone Oriental, Mandoul, Moyen-Chari, and Salamat) that host the majority of refugees from CAR. However it is not clear if the refugees have been targeted in violent incidents and therefore leave as an infogap. </t>
  </si>
  <si>
    <t>TCD004Fatalities reported</t>
  </si>
  <si>
    <t xml:space="preserve">The figure includes the total number of fatalities in the complex crisis in Chad precisely in the 8 regions affected by the 3 sub-crises according to ACLED from 1 September 2024 to 1 March 2025, from all types of events (such as battles, violence against civilians, explosions or remote violence, riots, protests, and strategic developments) and by all perpetrators (state or non-state). The fatalities presented by ACLED exclude the regions of Ennedi Est and Salamat which is also affected by the complex crisis in Chad. The fatalities in the ACLED dataset relate exclusively to violent incidents.  </t>
  </si>
  <si>
    <t>TCD004Fatalities in all crises</t>
  </si>
  <si>
    <t>The number of people in need corresponds to the total number of CAR refugees in Chad, reported by UNHCR as of 31st March 2025. This approach ensures that PiN reflects only the refugee population and aligns with the scope of the crisis.</t>
  </si>
  <si>
    <t>TCD004People in Need</t>
  </si>
  <si>
    <t>OCHA 11/03/2025;UNHCR 31/03/2025</t>
  </si>
  <si>
    <t>According to the INFORM Severity Index methodology, Level 1 is calculated as the total number of people exposed minus those affected. In this case, the exposed population is the total population of the four regions hosting CAR refugees (4,043,908), while the affected population is limited to the 141,487 refugees from CAR. As a result, Level 1 is calculated as 4,043,908 – 141,487 = 3,902,421. These are people who are not part of the humanitarian caseload defined under this refugee-specific crisis.</t>
  </si>
  <si>
    <t>TCD004Minimal humanitarian conditions - Level 1</t>
  </si>
  <si>
    <t>According to the INFORM SI methodology, the number of people in Level 2 equals the people affected minus the people in need. Since both figures are now equal at 141,487 (CAR refugees), Level 2 is zero. This approach is assigned as low reliability due to the use of a single population group (refugees) and the absence of severity disaggregation by need type or region.</t>
  </si>
  <si>
    <t>TCD004Stressed humanitarian conditions - Level 2</t>
  </si>
  <si>
    <t>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t>
  </si>
  <si>
    <t>TCD004Moderate humanitarian conditions - Level 3</t>
  </si>
  <si>
    <t>No reliable data is available to estimate the number of people in Level 4.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</si>
  <si>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TCD004Severe humanitarian conditions - Level 4</t>
  </si>
  <si>
    <t>No reliable data is available to estimate the number of people in Level 5.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</si>
  <si>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TCD004Extreme humanitarian conditions - Level 5</t>
  </si>
  <si>
    <t>UNHCR 02/04/2025; UNHCR 06/11/2024</t>
  </si>
  <si>
    <t>https://data.unhcr.org/fr/documents/details/115438; https://data.unhcr.org/en/documents/details/112314</t>
  </si>
  <si>
    <t xml:space="preserve">Refugees/ asylum seekers, host and non-hosting communities are affected by the significant refugee population from CAR in southern Chad where access to basic services and resources are scarce. Although there has been no notable influx of refugees as of recent, the host community remains highly vulnerable due to compounding drivers of mass displacement, insecurity impacts on the prices and access to livelihoods and natural hazards. </t>
  </si>
  <si>
    <t>TCD004Crisis affected groups</t>
  </si>
  <si>
    <t>World Population Review accessed 15/04/2025</t>
  </si>
  <si>
    <t>TCD003Total population</t>
  </si>
  <si>
    <t>The Lake Chad Basin Crisis in the Lac region, is related to the insecurity crisis orchestrated by the jihadist groups; Boko Haram and ISWA which originated from Nigeria and has spread to neighboring Cameroon and Niger. Violence, insecurity, and displacement have continued to impact all departments of this region. Therefore, we consider the entire landmass of the Lac region (19,779 sq. km) as affected. Although the data source is dated, landmass figures do not change frequently, making this estimation reliable for geographic impact.</t>
  </si>
  <si>
    <t>TCD003Landmass affected</t>
  </si>
  <si>
    <t>This figure corresponds to the number of people living in the Lac region of Cameroon, as reported in the HDX Excel 2025 data. The source is highly reliable because it is up-to-date and relies on United Nations data. We consider the entire Lac population to be exposed to the crisis.</t>
  </si>
  <si>
    <t>TCD003People exposed</t>
  </si>
  <si>
    <t>The total population of the Lac region is considered affected due to the long-standing and widespread impact of the Boko Haram conflict and other armed groups on civilians, infrastructure, and livelihoods. We used the HDX source because it provided information on the Lac region affected by the conflict. This number accurately reflects the different categories of people (IDPs, refugees, returnees, and the host communities) affected since it is directed towards humanitarian needs. The reliability of this information is high because the source is up-to-date and relies on United Nations data.</t>
  </si>
  <si>
    <t>TCD003People affected</t>
  </si>
  <si>
    <t>People displaced by the Lake Chad Basin Crisis in Chad include 225,689 internally displaced persons (IDPs), 21,476 refugees and asylum seekers, and 16,886 returnees, according to UNHCR data from March 2025. These figures are updated regularly through the UNHCR data portal. The reliability of this information is considered medium due to the dynamic context and access limitations in conflict-affected areas, which may lead to underreporting in some locations.</t>
  </si>
  <si>
    <t>TCD003People displaced</t>
  </si>
  <si>
    <t>TCD003Injuries reported</t>
  </si>
  <si>
    <t>The figure includes the total number of fatalities in the Lake Chad Basin Crisis in Chad precisely in the Lac region according to ACLED from 1 October 2024 to 31 March 2025, from all types of events (such as battles, violence against civilians, explosions or remote violence, riots, protests, and strategic developments) and by all perpetrators (state or non-state). The fatalities in the ACLED dataset relate exclusively to violent incidents.</t>
  </si>
  <si>
    <t>TCD003Fatalities reported</t>
  </si>
  <si>
    <t xml:space="preserve">The figure includes the total number of fatalities in the complex crisis in Chad precisely in the 8 regions affected by the 3 sub-crises according to ACLED from 1 October 2024 to 31 March 2025, from all types of events (such as battles, violence against civilians, explosions or remote violence, riots, protests, and strategic developments) and by all perpetrators (state or non-state). The fatalities presented by ACLED exclude the regions of Ennedi Est and Salamat which is also affected by the complex crisis in Chad. The fatalities in the ACLED dataset relate exclusively to violent incidents.  </t>
  </si>
  <si>
    <t>TCD003Fatalities in all crises</t>
  </si>
  <si>
    <t>The number of people in need corresponds to the total PIN reported for the Lac region in the 2025 JIAF dataset available on HDX. Although the dataset does not specifically attribute this PiN to the Lake Chad Basin crisis, we use it as a proxy since the Boko Haram conflict is the primary humanitarian driver in this region. This figure includes needs across multiple sectors, such as food security, protection, health, and education.</t>
  </si>
  <si>
    <t>TCD003People in Need</t>
  </si>
  <si>
    <t>TCD003Minimal humanitarian conditions - Level 1</t>
  </si>
  <si>
    <t>According to the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 multi-sectoral assessments has not been used, the JIAF HDX excel file provided the PIN figure for the Lake Chad Basin crisis.</t>
  </si>
  <si>
    <t>TCD003Stressed humanitarian conditions - Level 2</t>
  </si>
  <si>
    <t>According to the INFORM Severity Index methodology, the sum of people in levels 3, 4, and 5 equals the total number of people in need. ACAPS used the JIAF dataset (OCHA 11/03/2025) to distribute the PiN. The number of people in Level 3 (96,060) corresponds to the population in admin areas assessed to be in severity level 3. This approach is assigned a medium reliability as it is based on the official severity breakdown by area but does not include household-level severity information. Unlike previous approaches, we do not assume level 5 is an info gap, but rather that no areas are assessed at that level in the JIAF file.</t>
  </si>
  <si>
    <t>TCD003Moderate humanitarian conditions - Level 3</t>
  </si>
  <si>
    <t>The number of people in ACAPS level 4 humanitarian conditions corresponds to the sum of individuals in admin areas classified as severity level 4 according to JIAF (OCHA 11/03/2025). The approach is assigned medium reliability as it reflects officially assessed data but lacks household-level granularity.</t>
  </si>
  <si>
    <t>TCD003Severe humanitarian conditions - Level 4</t>
  </si>
  <si>
    <t>According to the INFORM Severity Index methodology, the sum of people in levels 3, 4, and 5 is equal to the total number of people in need. Based on the latest JIAF data (OCHA 11/03/2025), no admin areas were assessed to be at severity level 5. Therefore, the number of people in Level 5 is zero. This approach is assigned high reliability as it directly follows the official severity classification used in the HRP planning process.</t>
  </si>
  <si>
    <t>TCD003Extreme humanitarian conditions - Level 5</t>
  </si>
  <si>
    <t xml:space="preserve">In the Lake Chad Basin Crisis in Chad, 4 population groups are affected: IDPs, refugees, host and non-hosting population in the Lac region. </t>
  </si>
  <si>
    <t>TCD003Crisis affected groups</t>
  </si>
  <si>
    <t>TCD001Total population</t>
  </si>
  <si>
    <t>The entire country is affected by conflict, displacement and natural hazards. Considering this, Chad has a landmass of 1,265,193 sq. km, according to the statistics of the UNFPA of September 2024. The source is old but the landmass areas are almost fixed over time, so it does not affect the figure.</t>
  </si>
  <si>
    <t>TCD001Landmass affected</t>
  </si>
  <si>
    <t xml:space="preserve">The number of people exposed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of this data is high because it is up to date.  </t>
  </si>
  <si>
    <t>TCD001People exposed</t>
  </si>
  <si>
    <t xml:space="preserve">The number of people affected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of this data is high because it is up to date.  </t>
  </si>
  <si>
    <t>TCD001People affected</t>
  </si>
  <si>
    <t>UNHCR 02/04/2025</t>
  </si>
  <si>
    <t>https://data.unhcr.org/fr/documents/details/115438</t>
  </si>
  <si>
    <t>People displaced by the complex crisis in Chad include refugees, asylum seekers, internally displaced persons (IDPs), and returnees. According to UNHCR data from 23 March 2025, there are 1,355,992 registered refugees (most of whom are from Sudan), 7,807 asylum seekers, 225,689 IDPs, and 317,510 returnees. This data comes from UNHCR’s data portal, which is updated regularly. The reliability of the figures is considered medium given the dynamic nature of the context and the potential for underreporting in hard-to-access areas.</t>
  </si>
  <si>
    <t>TCD001People displaced</t>
  </si>
  <si>
    <t>TCD001Injuries reported</t>
  </si>
  <si>
    <t xml:space="preserve">The figure includes the total number of fatalities in the complex crisis in Chad precisely in the 17 regions affected by the crisis according to ACLED from 1 October 2024 to 31 March 2025, from all types of events (such as battles, violence against civilians, explosions or remote violence, riots, protests, and strategic developments) and by all perpetrators (state or non-state). The fatalities presented by ACLED exclude the regions of Ennedi Est and Salamat which is also affected by the complex crisis in Chad. The fatalities in the ACLED dataset relate exclusively to violent incidents.  </t>
  </si>
  <si>
    <t>TCD001Fatalities reported</t>
  </si>
  <si>
    <t>This figure corresponds to the total number of fatalities recorded across the country over the past six months, from 1 October 2024 to 31 March 2025, according to ACLED. It aggregates all violent incidents regardless of crisis type, including battles, violence against civilians, explosions or remote violence, riots, protests, and strategic developments, and by all perpetrators (state or non-state). The number represents an overview of the national level fatality burden across Chad’s multiple crises.</t>
  </si>
  <si>
    <t>TCD001Fatalities in all crises</t>
  </si>
  <si>
    <t>Chad 2025 HNRP 06/02/2025; OCHA 11/03/2025</t>
  </si>
  <si>
    <t>https://humanitarianaction.info/plan/1260 ;https://data.humdata.org/dataset/tcd-jiaf-humanitarian-needs-pin-and-severity</t>
  </si>
  <si>
    <t>The number of people in need is the summation of levels 3 and 4 according to the JIAF severity data on HDX, which provides a breakdown by severity level and allows for the estimation of levels 3, 4 and 5 in line with ACAPS methodology. While the HNRP document reports a higher overall PIN (7m), it does not include disaggregated severity data, which limits its utility for the Severity Index.</t>
  </si>
  <si>
    <t>TCD001People in Need</t>
  </si>
  <si>
    <t>TCD001Minimal humanitarian conditions - Level 1</t>
  </si>
  <si>
    <t>World Population Review accessed 26/03/2025;OCHA 11/03/2025</t>
  </si>
  <si>
    <t>https://worldpopulationreview.com/countries/chad; https://data.humdata.org/dataset/tcd-jiaf-humanitarian-needs-pin-and-severity</t>
  </si>
  <si>
    <t>According to INFORM Severity Index methodology, the number of people in Level 2 is equal to the people affected minus the people in need. This results in 15,387,418 people (20,858,644 total population - 5,471,226 people in need). These individuals are considered exposed to the crisis but not in need of humanitarian assistance, possibly facing difficulties accessing basic services without requiring external aid. The reliability is medium given the methodology relies on subtractive estimates rather than direct data.</t>
  </si>
  <si>
    <t>TCD001Stressed humanitarian conditions - Level 2</t>
  </si>
  <si>
    <t xml:space="preserve">https://humanitarianaction.info/plan/1260; https://data.humdata.org/dataset/b53eefbf-463b-436c-8c23-72a1c0398cae/resource/02eb7605-8d79-4481-bdd4-de98ab11f17f/download/jiaf_chad_2025.xlsx </t>
  </si>
  <si>
    <t>According to INFORM Severity Index methodology, the sum of people in levels 3, 4 and 5 is equal to the total number of people in need. To estimate the severity distribution of the people in need ACAPS used the PIN severity breakdown according to the JIAF framework as found on HDX. The number of people in Level 3 is calculated based on the total PiN in the HNRP as of February 2025. The reliability of this data is medium because despite that the most recent HNO/HRP/HNRP, which incorporates multi-sectoral assessments has been used, calculating PIN by severity does not provide an exact figure on people in need.</t>
  </si>
  <si>
    <t>TCD001Moderate humanitarian conditions - Level 3</t>
  </si>
  <si>
    <t>Chad 2025 HNRP 06/02/2025; OCHA 11/03/2026</t>
  </si>
  <si>
    <t xml:space="preserve">According to INFORM Severity Index methodology, the sum of people in levels 3, 4 and 5 is equal to the total number of people in need. The number of people in Level 4 is the summation of all people in need living in areas classified as severity level 4 in the HRP JIAF assessment on HDX. The reliability of this data is medium due to potential methodological issues with calculating severity by area rather than by household and that not all areas were likely assessed. </t>
  </si>
  <si>
    <t>TCD001Severe humanitarian conditions - Level 4</t>
  </si>
  <si>
    <t>Chad 2025 HNRP 06/02/2025; OCHA 11/03/2027</t>
  </si>
  <si>
    <t xml:space="preserve">According to INFORM Severity Index methodology, the sum of people in levels 3, 4 and 5 is equal to the total number of people in need. The number of people in Level 5 is the summation of all people in need living in areas classified as severity level 4 in the HRP JIAF assessment on HDX. The reliability of this data is medium due to potential methodological issues with calculating severity by area rather than by household and that not all areas were likely assessed. </t>
  </si>
  <si>
    <t>TCD001Extreme humanitarian conditions - Level 5</t>
  </si>
  <si>
    <t>UNHCR 05/03/2025</t>
  </si>
  <si>
    <t xml:space="preserve">In the complex crisis in Chad, 4 population groups are affected: IDPs, refugees and asylum seekers, returnees and the host population. </t>
  </si>
  <si>
    <t>TCD001Crisis affected groups</t>
  </si>
  <si>
    <t>IPC 13/01/2025</t>
  </si>
  <si>
    <t>https://www.ipcinfo.org/ipc-country-analysis/details-map/en/c/1159450/?iso3=BDI</t>
  </si>
  <si>
    <t>The total population of Burundi is based on IPC data to ensure consistency of figures presented, although this figure is lower compared to estimates from the World Population Review (14,301,008). The IPC analysis does not cover urban areas or the 60,000 refugees in the 6 camps in the North East of the country (Kinama, Musasa, Bwagiriza, Nyankanda, Kavumu and Giharo).</t>
  </si>
  <si>
    <t>BDI001Total population</t>
  </si>
  <si>
    <t>CIA 16/04/2024</t>
  </si>
  <si>
    <t>https://www.cia.gov/the-world-factbook/countries/burundi/</t>
  </si>
  <si>
    <t>This analysis considers the entire landmass of Burundi, as the country faces a multifaceted and pervasive crisis. The humanitarian situation is critical, with significant numbers of vulnerable populations grappling with overlapping challenges. Weather-induced extremes, such as erratic rainfall and drought, have undermined agricultural productivity, leading to deteriorating food security and compromised livelihoods. Rising inflation and recurrent fuel shortages have further exacerbated the situation, driving up the cost of essential commodities and limiting access to nutritious food for already struggling households. The crisis is compounded by internal violence and the influx of refugees from neighboring countries like the Democratic Republic of Congo (DRC), straining the country's limited resources. The overlapping nature of these challenges across various districts underscores the complexity of the crisis, as multiple factors interact to exacerbate vulnerabilities and heighten the need for coordinated humanitarian interventions.</t>
  </si>
  <si>
    <t>BDI001Landmass affected</t>
  </si>
  <si>
    <t>The number of people exposed corresponds to the total population facing food insecurity including IPC Phase 1 to 5 as projected in the period January to March 2025, this  corresponds to the total population as the whole country is exposed to the complex crisis. This figure is taken from IPC on page 9 and it cover the period January to march 2025. The reliability of this data is set as medium because the methodologies used for data collection are generally consistent, though minor variations exist that could affect accuracy.</t>
  </si>
  <si>
    <t>BDI001People exposed</t>
  </si>
  <si>
    <t>The number of people affected reflects the total population facing food insecurity, categorized as IPC Phase 2 and above, based on the IPC projections for January- March 2025 (see page 9). This source was chosen because it is currently the only one providing a comprehensive overview of the situation in Burundi. The data reliability is rated as medium, as the methodologies used are generally consistent, though minor variations may impact accuracy. It should also be noted that the period has elapsed.</t>
  </si>
  <si>
    <t>BDI001People affected</t>
  </si>
  <si>
    <t>UNHCR  10/01/2025;  UNHCR 31/03/2025.</t>
  </si>
  <si>
    <t>https://data.unhcr.org/en/documents/details/113756;  https://data.unhcr.org/en/situations/burundi</t>
  </si>
  <si>
    <t>The displaced population figure for the complex crisis includes internally displaced persons (IDPs) (7,900), refugees and asylum seekers in camps and urban areas of Burundi (89,000 refugees and 2,100 asylum seekers, totaling 91,100), refugee returnees(former refugee who has returned to their country of origin) (254,100), and Burundian refugees in neighboring countries (257,562), according to UNHCR as of 31/03/2025. The IDP figure refers specifically to those of concern to UNHCR and has been revised down from previous estimates by IOM/DTM. The figures for IDPs, refugees/asylum seekers and refugee returnees are taken from UNHCR's December monthly report, while the figure for Burundian refugees in neighboring countries is from UNHCR's live page. As UNHCR is the only source providing regular updates on displacement figures, the data is considered to have medium reliability.</t>
  </si>
  <si>
    <t>BDI001People displaced</t>
  </si>
  <si>
    <t xml:space="preserve"> Given the difficult nature of the circumstances in Burundi and the absence of up-to-date and reliable data from open sources, it is difficult to accurately estimate figures for this indicator</t>
  </si>
  <si>
    <t>BDI001Injuries reported</t>
  </si>
  <si>
    <t>https://acleddata.com/explorer/#1714654904371-01f34ad7-b1ac</t>
  </si>
  <si>
    <t>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1st October 2024 to 1st April 2025. However, the reported figures likely underestimate the true toll, as deaths resulting from floods and food insecurity are not systematically tracked or accurately recorded.</t>
  </si>
  <si>
    <t>BDI001Fatalities reported</t>
  </si>
  <si>
    <t>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1st October 2024 to 1st April 2025. However, the reported figures likely underestimate the true toll, as deaths resulting from floods and food insecurity are not systematically tracked or accurately recorded. There is currently only one crisis in Burundi hence the figures remains as the above indicator.</t>
  </si>
  <si>
    <t>BDI001Fatalities in all crises</t>
  </si>
  <si>
    <t>This figure includes IPC projections for January - March 2025 for the people in need. It includes people in IPC levels 3 to 5.  This source has been chosen due to the lack of an alternative comprehensive source on multiple sectors. The reliability of this indicator is  medium because despite being representative, food only constitutes one sectoral need, and the data is taken from the projected period analysis, although period has elapsed.</t>
  </si>
  <si>
    <t>BDI001People in Need</t>
  </si>
  <si>
    <t>According to IPC projections for January - March 2025, 5,151,281 people are considered to be in Level 1.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</si>
  <si>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BDI001Minimal humanitarian conditions - Level 1</t>
  </si>
  <si>
    <t>This is according to IPC projections for January -March 2025, 5,925,208 people are considered to be in level 2.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</si>
  <si>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BDI001Stressed humanitarian conditions - Level 2</t>
  </si>
  <si>
    <t>This is according to IPC projections for January - March2025, 1,063,250 people are considered to be in level 3.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</si>
  <si>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BDI001Moderate humanitarian conditions - Level 3</t>
  </si>
  <si>
    <t>This is according to IPC projections for Jnuary-March 2025, There are no people experiencing severe humanitarian conditions due to expected favourable agricultural performance and abundant rainfal  thus resulting to improved food security at the household level .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</si>
  <si>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BDI001Severe humanitarian conditions - Level 4</t>
  </si>
  <si>
    <t>This is according to IPC projections for January -March 2025, there are no people expereincing  extreme humanitarian conditions hence, 0 people in  level 5.</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</si>
  <si>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</si>
  <si>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</si>
  <si>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</si>
  <si>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</si>
  <si>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</si>
  <si>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Given the difficult nature of the circumstances in Burundi and the absence of up-to-date and reliable data from open sources, it is difficult to accurately estimate figures for this indicator</t>
  </si>
  <si>
    <t>BDI001People facing limited access constraints</t>
  </si>
  <si>
    <t>BDI001People facing restricted access constraints</t>
  </si>
  <si>
    <t>WHO 28/03/2025; UNICEF 17/02/2025; IPC 19/11/2024</t>
  </si>
  <si>
    <t>https://www.who.int/publications/m/item/multi-country-outbreak-of-mpox--external-situation-report--49---28-march-2025; https://reliefweb.int/report/burundi/unicef-burundi-humanitarian-situation-report-no-6-mpox-level-3-31-january-2025; https://www.ipcinfo.org/ipc-country-analysis/details-map/en/c/1158883/</t>
  </si>
  <si>
    <t xml:space="preserve"> According to WHO, From July 2024 to 2 March 2025, Burundi has reported 3645 mpox cases, The cases have been reported in at least 46 of the 49 districts. UNICEF reports Children under 15 years of age remain the most affected group with 36.9% of cases compared to 37.8% in December. Children under 5 years of age represent 20% of total confirmed cases, compared to 20.6% in November. Infection among young adults between 20 and 30 years of age is stable remaining at 31%. However, there has been an increase in the number of cases among young adults between 20 and 30 years of age, who now represent 30.8% of cases, compared to 29.7% in November. There is risk of further spread due to its proximity to DRC which is the epicentre in Africa. Further the risks for children in Burundi are heightened because of the simultaneous occurrence of measles outbreaks due to low routine childhood immunization and high malnutrition rates. Additionally An estimated 484,490 children aged 6-59 months are suffering or expected to suffer elevated levels of acute malnutrition between June 2024 and May 2025. This total includes 84,985 cases of Severe Acute Malnutrition (SAM), which is significantly higher than those of 2022. About 72,980 pregnant or breastfeeding women (PBW) are also suffering or expected to suffer elevated levels of acute malnutrition in the same period.</t>
  </si>
  <si>
    <t>BDI001Illness cases reported</t>
  </si>
  <si>
    <t>BDI001Buildings damaged</t>
  </si>
  <si>
    <t>BDI001Buildings destroyed</t>
  </si>
  <si>
    <t>BDI001Buildings in affected area</t>
  </si>
  <si>
    <t>BDI001Economic Losses</t>
  </si>
  <si>
    <t>WORLD BANK Accessed 09/04/2025</t>
  </si>
  <si>
    <t>https://data.worldbank.org/indicator/SP.POP.TOTL?lang=en-gb&amp;locations=ER</t>
  </si>
  <si>
    <t>Total population of Eriterea is 3,470,390 according to World Bank as of 2023. However the population according to World population review is 3,587,224 as of 09/04/2025 based on projections of the latest United Nations data. It is hard to verify the population figures of Eritrea as it keeps reducing and  there is no  information from the available sources as to why it is reducing. World bank is chosen here due to its consistency and frequent update of population statistics to reflect most recent estimates.</t>
  </si>
  <si>
    <t>ERI001Total population</t>
  </si>
  <si>
    <t>WORLD BANK Accessed 17/07/2024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</si>
  <si>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</si>
  <si>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</si>
  <si>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</si>
  <si>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WORLD BANK Accessed 18/03/2025</t>
  </si>
  <si>
    <t>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3,561,889 as of 21/01/2025 based on projections of the latest United Nations data, this has not been considered as it shows drastic reduction in the population and there is information gap as to why there is reduction in population. The reliabilty is low because the population figure is not up to date as it is based on World Bank satatistics report 2023.</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</si>
  <si>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</si>
  <si>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</si>
  <si>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</si>
  <si>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</si>
  <si>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</si>
  <si>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18/11/2024</t>
  </si>
  <si>
    <t>https://www.unhcr.org/refugee-statistics/download/?url=YNrK8v</t>
  </si>
  <si>
    <t>The number of people displaced by Complex crisis include: Eritrean Refugees under UNHCR'S Manadate (559,139), asylum seekers (124,045) and others people of concern according to  UNHCR (9098).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</si>
  <si>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</si>
  <si>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</si>
  <si>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</si>
  <si>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14/04/2025</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</si>
  <si>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</si>
  <si>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</si>
  <si>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</si>
  <si>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</si>
  <si>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</si>
  <si>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</si>
  <si>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18/02/2025;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</si>
  <si>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</si>
  <si>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</si>
  <si>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</si>
  <si>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</si>
  <si>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</si>
  <si>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</si>
  <si>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</si>
  <si>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</si>
  <si>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</si>
  <si>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</si>
  <si>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</si>
  <si>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In this crisis 2 out of 5 populaton groups are affected: Host population and refugees.</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</si>
  <si>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</si>
  <si>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</si>
  <si>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</si>
  <si>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</si>
  <si>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</si>
  <si>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</si>
  <si>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</si>
  <si>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</si>
  <si>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</si>
  <si>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</si>
  <si>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World Population Review 09/04/2025</t>
  </si>
  <si>
    <t>https://worldpopulationreview.com/countries/lesotho</t>
  </si>
  <si>
    <t>Total ppulation of Lesotho 2025 according to World population review.</t>
  </si>
  <si>
    <t>LSO004Total population</t>
  </si>
  <si>
    <t>Lesotho INFO Accessed 16/08/2024</t>
  </si>
  <si>
    <t>https://www.lesotho-info.co.za/country/specials</t>
  </si>
  <si>
    <t>The total land mass of the ten districts of Lesotho since all the rural areas of the districts are facing high food insecurity.</t>
  </si>
  <si>
    <t>LSO004Landmass affected</t>
  </si>
  <si>
    <t>IPC 05/02/2025</t>
  </si>
  <si>
    <t>https://reliefweb.int/report/lesotho/lesotho-ipc-acute-food-insecurity-analysis-january-2025-march-2025-published-05-february-2025</t>
  </si>
  <si>
    <t xml:space="preserve"> The number of people exposed corresponds to the total population facing food insecurity including IPC Phase 1 to 5. Only the people from both very poor and poor households’ groups in rural areas of Lesotho are facing high food insecurity from January-March 2025 and therefore the whole of  the rural population from these districts are exposed and therefore the total populatin analysed of the 10 districts ( Berea, Butha-buthe, Leribe, Mafeteng, Maseru, Mohales hoek, Mokhotlong, Qachas nek,Quthing and Thaba tseka) is 1,505,411. This projection analysis was conducted in November 2024. Although it shows an improved food security situation compared to the May 2024 assessment and analysis (October 2024 - March 2025), it still  aligns with the lean season starting from October to March 2025. This is taken from IPC January -March 2025 projection period page 2 and it is chosen because it provides a comprehensive analysis of food insecurity  for all the districts in Lesotho. Although the period has elapsed. The reliabilty is set as medium because the methodologies used for data collection are generally consistent, though minor variations exist that could affect accuracy</t>
  </si>
  <si>
    <t>LSO004People exposed</t>
  </si>
  <si>
    <t>This figure includes a summation of level The number of affected corresponds to the total population facing food insecurity from IPC Phase 2 and above as outlined in the IPC projections for  January-March 2025 page 2, ( 595,106+334,692+0+0). IPC is used here because it provides a comprehensive analysis of food insecurity  for all the districts in Lesotho. Although the period has elapsed. The reliabilty is set as medium because the methodologies used for data collection are generally consistent, though minor variations exist that could affect accuracy</t>
  </si>
  <si>
    <t>LSO004People affected</t>
  </si>
  <si>
    <t>Given the difficult nature of the circumstances in Lesotho and the absence of up-to-date and reliable data from open sources, it is difficult to accurately estimate figures for this indicator</t>
  </si>
  <si>
    <t>LSO004People displaced</t>
  </si>
  <si>
    <t>LSO004Injuries reported</t>
  </si>
  <si>
    <t>ACLED ACCESSED 09/04/2025</t>
  </si>
  <si>
    <t xml:space="preserve">There are no total Fatalities in Lesotho from 01/10/2024 to 01/04/2025  due to events such as  Battles, Violence against civilians, Explosions/Remote violence, Riots, Protests, Strategic developments according to ACLED. Aditionally, there are no reported fatitieis due to dorught and food insecurity during the last six months. </t>
  </si>
  <si>
    <t>LSO004Fatalities reported</t>
  </si>
  <si>
    <t xml:space="preserve">There are no total Fatalities in Lesotho from 01/08/2024 to 01/02/2025  due to events such as  Battles, Violence against civilians, Explosions/Remote violence, Riots, Protests, Strategic developments according to ACLED. Additionally, there is also no reported fatitieis due to dorught and food insecurity during the last six months. </t>
  </si>
  <si>
    <t>LSO004Fatalities in all crises</t>
  </si>
  <si>
    <t>The number of people in need includes the population in IPC Phase 3 and above living in the very poor and poor households’ groups in rural areas of the 10 analaysed districts ( Berea, Butha-buthe, Leribe, Mafeteng, Maseru, Mohales hoek, Mokhotlong, Qachas nek,Quthing and Thaba tseka) as reported by IPC analysis report for projection period January-March 2025 page 2. The source has been chosen due to the lack of an alternative comprehensive source. The reliability of this indicator is set as medium because despite being representative, food only constitutes one sectoral need, and the data is taken from the projected period analysis although the period has elapsed.</t>
  </si>
  <si>
    <t>LSO004People in Need</t>
  </si>
  <si>
    <t>This is according to IPC projections for January-March 2025 page 2. 575,305 people  are considered to be food insecurity  IPC phase 1.  
According to INFORM SI methodology, the number of people in Level 1 is equal to the people exposed minus the people affected minus the people in need. People in Level 1 are able to meet their basic needs without employing irreversible coping strategies. IPC was chosen here as it provides information on the humanitarian conditions of different people and the data includes high-quality information alongside some elements with lower quality, resulting in an overall medium reliability.</t>
  </si>
  <si>
    <t>LSO004Minimal humanitarian conditions - Level 1</t>
  </si>
  <si>
    <t>This is according to IPC projections for January-March 2025 page 2.  595,414 people  are considered to be food insecurity  IPC phase 2. According to INFORM SI methodology, the number of people in Level 2 is equal to the people affected minus people in need. People in Level 2 might be facing some difficulties accessing basic services but are able to meet their needs without external assistance. IPC was chosen here as it provides information on the humanitarian conditions of different people and the data includes high-quality information alongside some elements with lower quality, resulting in an overall medium reliability.</t>
  </si>
  <si>
    <t>LSO004Stressed humanitarian conditions - Level 2</t>
  </si>
  <si>
    <t>People facing IPC 3 outcomes were categorised under Level 3  according to IPC projections for January-March 2025 page 2. Although the period has elapsed.  IPC was chosen here as it provides information on the humanitarian conditions of different people and the data includes high-quality information alongside some elements with lower quality, resulting in an overall medium reliability.</t>
  </si>
  <si>
    <t>LSO004Moderate humanitarian conditions - Level 3</t>
  </si>
  <si>
    <t>The number of people in level 4 corresponds to the number of people facing IPC phase 4, There are no people facing IPC phase 4. This is according to IPC projections for January-March 2025 page 2. Although the period has elapsed. IPC was chosen here as it provides information on the humanitarian conditions of different people and the data includes high-quality information alongside some elements with lower quality, resulting in an overall medium reliability.</t>
  </si>
  <si>
    <t>LSO004Severe humanitarian conditions - Level 4</t>
  </si>
  <si>
    <t>The number of people in level 5 corresponds to the number of people facing IPC phase 5. This is according to IPC projections for January-March 2025 page 2. There are no people facing IPC phase 5. IPC was chosen here as it provides information on the humanitarian conditions of different people and the data includes high-quality information alongside some elements with lower quality, resulting in an overall medium reliability.</t>
  </si>
  <si>
    <t>LSO004Extreme humanitarian conditions - Level 5</t>
  </si>
  <si>
    <t>In this crisis, 1 out of 5 population groups are affected: non-host population.</t>
  </si>
  <si>
    <t>LSO004Crisis affected groups</t>
  </si>
  <si>
    <t>LSO004People facing limited access constraints</t>
  </si>
  <si>
    <t>LSO004People facing restricted access constraints</t>
  </si>
  <si>
    <t>WFP ACCESSED 16/08/2024</t>
  </si>
  <si>
    <t>https://www.wfp.org/countries/lesotho</t>
  </si>
  <si>
    <t>Lesotho struggles with chronic malnutrition, particularly among children aged 2-3, where stunting (impaired growth due to malnutrition) rates at 34.5 percent. Micronutrient deficiencies (mainly iron and vitamin A) also remain a challenge, affecting more than half of children under 5 however there were no concrete figures at the time of reporting.</t>
  </si>
  <si>
    <t>LSO004Illness cases reported</t>
  </si>
  <si>
    <t>LSO004Buildings damaged</t>
  </si>
  <si>
    <t>LSO004Buildings destroyed</t>
  </si>
  <si>
    <t>LSO004Buildings in affected area</t>
  </si>
  <si>
    <t>LSO004Economic Losses</t>
  </si>
  <si>
    <t>World Population Accessed 18/03//2025</t>
  </si>
  <si>
    <t>https://worldpopulationreview.com/countries/nigeria-population</t>
  </si>
  <si>
    <t>The population of Nigeria in 2025.</t>
  </si>
  <si>
    <t>NGA004Total population</t>
  </si>
  <si>
    <t>NBS Accessed 19/04/2024</t>
  </si>
  <si>
    <t>https://nigeria.opendataforafrica.org</t>
  </si>
  <si>
    <t xml:space="preserve">The Lake Chad Basin region in Nigeria faces a deteriorating security situation. This region includes Borno, Yobe and Adamawa states. These regions have been affected by the crisis and the sum of their landmass has been considered. </t>
  </si>
  <si>
    <t>NGA004Landmass affected</t>
  </si>
  <si>
    <t>OCHA 23/01/2025; HDX 16/12/2024</t>
  </si>
  <si>
    <t>https://reliefweb.int/report/nigeria/nigeria-2025-humanitarian-needs-and-response-plan-january-2025; https://data.humdata.org/dataset/nga-jiaf-humanitarian-needs-pin-and-severity</t>
  </si>
  <si>
    <t>Borno, Yobe and Adamawa states are exposed to the crisis; facing a deteriorating security situation, with high number of security incidents. Therefore, the total of the population of the three states has been considered as people exposed to the Lake Chad Basin crisis. The figure for the total population in the HNRP is 16M. However, the exact figure from the Nigeria JIAF excel (16,052,586) is used here so as to be able to estimate the severity distribution of people in need and avoid discripancy. The figure is taken from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</si>
  <si>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exposed</t>
  </si>
  <si>
    <t>Borno, Yobe and Adamawa states have been affected by the crisis. Therefore the whole population of the three states have been condsidered affected to the Boko Haram crisis. This corresponds to the HNO five levels of severity of needs: minimal, stress, severe, extreme, and catastrophic. The figure for the total population in the HNRP is 16M. However, the exact figure from the Nigeria JIAF excel (16,052,586) is used here so as to be able to estimate the severity distribution of people in need and avoid discripancy. This figure is taken from HDX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</si>
  <si>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affected</t>
  </si>
  <si>
    <t>UNHCR 20/03/2025; UNHCR 14/01/2025; IOM 07/03/2025</t>
  </si>
  <si>
    <t>https://data.unhcr.org/en/documents/details/115371; https://data.unhcr.org/en/documents/details/113832; https://dtm.iom.int/reports/nigeria-north-east-displacement-report-round-49-march-2025</t>
  </si>
  <si>
    <t>The number of people displaced by Bok Haram crisis includes the sum of number of people internally displaced by Boko Haram (2,252,348), the  total number of returnees to the northeast (2,129,325) and Nigerian refugees in neighbouring countries(Niger- 123,031 , Chad -, 22,348  Cameroon- 126,651 ). The figures are taken from IOM page 6 as of March  2025 and that of Principal Refugees, IDPs and Stateless Persons dashboard as of January  2025. This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</si>
  <si>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</si>
  <si>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No available info.</t>
  </si>
  <si>
    <t>NGA004Injuries reported</t>
  </si>
  <si>
    <t xml:space="preserve"> ACLED Accessed 10/04/2025 </t>
  </si>
  <si>
    <t>Number of fatalities related to the insurgency from 01/10/2024 to 01/04/2025  in Borno, Adamawa and Yobe states</t>
  </si>
  <si>
    <t>NGA004Fatalities reported</t>
  </si>
  <si>
    <t xml:space="preserve"> ACLED Accessed 10/04/2025 ;OCHA 01/11/2024</t>
  </si>
  <si>
    <t>https://acleddata.com/explorer/; https://www.unocha.org/publications/report/nigeria/nigeria-floods-situation-report-no-5-1-november-2024</t>
  </si>
  <si>
    <t>Number of fatalities in Nigeria based on ACLED data from 01/10/2024  to 01/04/2025 due Battles, Violence against civilians, Explosions/Remote violence, Riots, Protests, Strategic developments (4,562) plus As of 1 November 2024, 321 lives have been lost due to ongoing floods across Nigeria. According to OCHA, 34 states have been severely affected by floods..</t>
  </si>
  <si>
    <t>NGA004Fatalities in all crises</t>
  </si>
  <si>
    <t>OCHA 23/01/2025;</t>
  </si>
  <si>
    <t>https://reliefweb.int/report/nigeria/nigeria-2025-humanitarian-needs-and-response-plan-january-2025</t>
  </si>
  <si>
    <t xml:space="preserve">These include the people in need in Borno, Adamawa and Yobe states. These three states are impacted by the Lake Chad Basin regional conflict which face a deteriorating security situation. This figure is taken from HNRP 2025, p.17. 
The calculation: The level 1 and 2 PIN in the HRP is equivalent to ACAPS level 3. Thus the ACAPS level 3 is the summation of the HRP1,2,3 PIN figures: Level 1 -40,000+ Level 2- 940,000+ Level 3- 4,940,000 =5,920,000. Level 4 in the HRP is equivalent to ACAPS level 4, and was taken directly. The total PIN is therefore 5,920,000+4 -1,950,000=7,870,000. 
This source is choosen because its analysis primarily focuses on the so-called BAY states (Borno, Adamawa and Yobe) in north-east Nigeria, given the magnitude and severity of needs in this region caused by a domestic armed conflict. The reliabilty of this data is medium  because despite that the most recent HNO/HRP/HNRP, which incorporate multi-sectoral assessments has been used. However, given the fluid nature of humanitarian crises, severity levels may not fully capture sudden changes in needs.
</t>
  </si>
  <si>
    <t>NGA004People in Need</t>
  </si>
  <si>
    <t>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</si>
  <si>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</si>
  <si>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 xml:space="preserve"> 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2 is equal to the people affected minus the people in need. People in Level 2 might be facing some difficulties accessing basic services but are able to meet their needs without external assistance. Therefore stressed  humanitarian conditions ( Level 2 )People affected - People in need. </t>
  </si>
  <si>
    <t>NGA004Stressed humanitarian conditions - Level 2</t>
  </si>
  <si>
    <t xml:space="preserve">The 2025 HNRP provided the number of people in need however the PIN figure included all the 5 levels. However  PIN figure at ACAPS  is level 3-5. To compute this level we placed all the people in level 1 and level 2 in level 3 so as we can get the overal people  in need for Bay states which is (level 3 =(Level 1 -40,000+ Level 2- 940,000+ Level 3- 4,940,000) =5,920,000. The PIN figure severity distribution is taken from HNRP page 17.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</si>
  <si>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NGA004Moderate humanitarian conditions - Level 3</t>
  </si>
  <si>
    <t xml:space="preserve">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4 according to HNRP 2025 =1,950,000.This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</si>
  <si>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NGA004Severe humanitarian conditions - Level 4</t>
  </si>
  <si>
    <t xml:space="preserve">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5 according to HNRP 2025 =0.This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</si>
  <si>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NGA004Extreme humanitarian conditions - Level 5</t>
  </si>
  <si>
    <t>https://reliefweb.int/report/nigeria/nigeria-humanitarian-needs-overview-2024#:~:text=Five%20themes%20were%20identified%20as,and%20involuntary%20relocations%20and%20resettlement</t>
  </si>
  <si>
    <t>The affected groups are residents, IDPs and returnees, and refugees.</t>
  </si>
  <si>
    <t>NGA004Crisis affected groups</t>
  </si>
  <si>
    <t>Considering the complexity of the situation and current reliable data from open sources is not available, which limits the capacity to provide accurate figure.</t>
  </si>
  <si>
    <t>NGA004People facing limited access constraints</t>
  </si>
  <si>
    <t>NGA004People facing restricted access constraints</t>
  </si>
  <si>
    <t>OCHA 14/05/2024; FC 08/03/2024; OCHA28/10/2024; OCHA 12/03/2025</t>
  </si>
  <si>
    <t>https://reliefweb.int/report/nigeria/borno-adamawa-and-yobe-lean-season-food-security-and-nutrition-crisis-multi-sector-plan-2024;https://fscluster.org/es/ne_nigeria/document/cadre-harmonise-identification-risk; https://reliefweb.int/report/nigeria/nigeria-situation-report-28-oct-2024#:~:text=Also%20in%20north%2Deast%20Nigeria,relocation%20sites%20were%20acutely%20malnourished.</t>
  </si>
  <si>
    <t>In the BAY states, 4.8 million people are also likely to face severe food insecurity over the lean season (June-August 2024). Although the period has elapsed , reports from various humanitarian organisations indicate rising levels of acute malnutrition across the country. for instance a 15 October report from the International Committee of the Red Cross (ICRC) indicated a 24 per cent increase in malnutrition cases among young children in healthcare facilities it supports in north-east Nigeria.</t>
  </si>
  <si>
    <t>NGA004Illness cases reported</t>
  </si>
  <si>
    <t>NGA004Buildings damaged</t>
  </si>
  <si>
    <t>NGA004Buildings destroyed</t>
  </si>
  <si>
    <t>NGA004Buildings in affected area</t>
  </si>
  <si>
    <t>NGA004Economic Losses</t>
  </si>
  <si>
    <t>NGA007Total population</t>
  </si>
  <si>
    <t>NBS Accessed 17/07/2023</t>
  </si>
  <si>
    <t xml:space="preserve">North-west Nigeria has been hit by an unprecedented wave of kidnappings, maiming, killings, population displacements, cattle rustling, and disruption of socio-economic activities due to the rise of armed bandits in the region. 
North-west Nigeria includes the Sokoto, Kebbi, Niger, Kaduna, Katsina and Zamfara states. All the mentioned states landmass has been exposed to the violence incidents and insecurity and their whole landmass are included. </t>
  </si>
  <si>
    <t>NGA007Landmass affected</t>
  </si>
  <si>
    <t>Food Security Cluster  01/11/2024</t>
  </si>
  <si>
    <t>https://fscluster.org/sites/default/files/2024-11/FINAL_2024%20_October_Fiche-NIgeria.pdf</t>
  </si>
  <si>
    <t xml:space="preserve">North-west Nigeria has been hit by an unprecedented wave of kidnappings, maiming, killings, population displacements, cattle rustling, and disruption of socio-economic activities due to the rise of armed bandits in the region. North-west Nigeria includes Zamfara, Kaduna, Niger, Sokoto, Kebbi and Katsina states and their population have been considered as exposed to the Northwest Banditry.  It is also corresponding to the population who are facing IPC phase 1, 2, 3, 4 and 5; October -December 2024  projection period in the mentioned states, The figure is taken from  Food Security Cluster analysis published in November 2024 for projection period October to December 2024, page 4. This source is chosen due to the lack of an alternative comprehensive source . The reliability of this indicator is set as medium because despite being representative, food only constitutes one sectoral need. </t>
  </si>
  <si>
    <t>NGA007People exposed</t>
  </si>
  <si>
    <t>People affected are estimated by taking the population who are facing IPC phase 2, 3, 4 and 5 in the affected areas: Zamfara, Kaduna, Niger, Sokoto, Kebbi and Katsina states. The projected period October to December 2024 have been taken. According to inform severity methodology People affected = Level 2 + Level 3 + Level 4 + Level 5. The figure is taken from  Food Security Cluster analysis published in November 2024 for projection period October to December 2024, page 4. This source is chosen due to the lack of an alternative comprehensive source . The reliability of this indicator is adjusted to medium because the data includes high-quality information alongside some elements with lower quality, resulting in an overall medium reliability.</t>
  </si>
  <si>
    <t>NGA007People affected</t>
  </si>
  <si>
    <t>UNHCR 20/03/2025; UNHCR 28/02/2025</t>
  </si>
  <si>
    <t>https://data.unhcr.org/en/documents/details/115371; https://data.unhcr.org/en/documents/details/114780</t>
  </si>
  <si>
    <t>The number of people displaced by North west banditry incudes; 640,111  IDPs in North West  states, and  129,173 refugees from NW Nigeria in Maradi (Niger) .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</si>
  <si>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</si>
  <si>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</si>
  <si>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 xml:space="preserve"> ACLED Accessed 10/04/2025</t>
  </si>
  <si>
    <t xml:space="preserve">Total Fatalities from 01/09/2024 to 01/03/2025 in Sokoto, Kebbi, Niger, Kaduna, Katsina and Zamfara states, which are most affected by north west banditry. Some of these fatalities may actually be related to the Middle Belt crisis. </t>
  </si>
  <si>
    <t>NGA007Fatalities reported</t>
  </si>
  <si>
    <t xml:space="preserve"> ACLED Accessed 10/04/2025; OCHA 01/11/2024</t>
  </si>
  <si>
    <t>https://acleddata.com/explorer/#1714654904371-01f34ad7-b1ac; https://www.unocha.org/publications/report/nigeria/nigeria-floods-situation-report-no-5-1-november-2024</t>
  </si>
  <si>
    <t>Number of fatalities in Nigeria based on ACLED data from 01/10/2024  to 01/04/2025 due Battles, Violence against civilians, Explosions/Remote violence, Riots, Protests, Strategic developments (4,562) plus As of 1 November2024, 321 lives have been lost due to ongoing floods across Nigeria. According to OCHA, 34 states have been severely affected by floods.</t>
  </si>
  <si>
    <t>NGA007Fatalities in all crises</t>
  </si>
  <si>
    <t>The total PIN for the crisis is from the number of food insecure people in Sokoto, Kebbi, Niger, Kaduna, Katsina and Zamfara states, which corresponding to the population who are facing IPC phase 3, 4 and 5; October to December 2024 projection period. There is addition error in the PIN provided by FSC (7,701085). the correct figure is (7,701,082) NB:The HNO/HNRP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The figures are taken from the Food Security Cluster published in November 2024 for projection period October to December  2024 page 4.</t>
  </si>
  <si>
    <t>NGA007People in Need</t>
  </si>
  <si>
    <t>The minimal level comprise of Minimal conditions ( Level 1) = People Exposed - People affected - People in need. The number of people who are exposed to the crisis however not affected or in needs of urgent humanitarian assistance. There may be some needs but are not life-threatening. This level is matched with the population who are facing IPC phase 1; October to December 2024 projection period.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</si>
  <si>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</si>
  <si>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October to December 2024 projection period in the Food Security Cluster published in November 2024.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</si>
  <si>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</si>
  <si>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needs are corresponding to the population who are facing IPC phase 3, 4 and 5; October to December 2024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The figures are taken from Food Security Cluster published in November 2024, projection period  October to December 2024 page 4.</t>
  </si>
  <si>
    <t>NGA007Moderate humanitarian conditions - Level 3</t>
  </si>
  <si>
    <t xml:space="preserve">The people in needs are corresponding to the population who are facing IPC phase 3, 4 and 5; October to December 2024 projection period in the Food Security Cluster published in November 2024 Page 4 .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
  </si>
  <si>
    <t>NGA007Severe humanitarian conditions - Level 4</t>
  </si>
  <si>
    <t>The people in needs are corresponding to the population who are facing IPC phase 3, 4 and 5; October to December 2024 projection period in the Food Security Cluster published in November 2024 page 4.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</si>
  <si>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NGA007Extreme humanitarian conditions - Level 5</t>
  </si>
  <si>
    <t>UNHCR 12/08/2024; UNHCR 20/11/2024; Food Security Cluster  01/11/2024</t>
  </si>
  <si>
    <t>https://data.unhcr.org/en/documents/details/110512; https://data.unhcr.org/en/documents/details/111973; https://fscluster.org/sites/default/files/2024-11/FINAL_2024%20_October_Fiche-NIgeria.pdf</t>
  </si>
  <si>
    <t>In this crisis, 2 out of 5 population groups are affected: residents and IDPs.</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</si>
  <si>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</si>
  <si>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</si>
  <si>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</si>
  <si>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</si>
  <si>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</si>
  <si>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</si>
  <si>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</si>
  <si>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</si>
  <si>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</si>
  <si>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https://nigeria.opendataforafrica.org/xspplpb/nigeria-census</t>
  </si>
  <si>
    <t>The states that host 98% of Cameroonian refugees are considered exposed to the crisis and their landmass were included. This includes: Cross River, Taraba and Benue states.</t>
  </si>
  <si>
    <t>NGA008Landmass affected</t>
  </si>
  <si>
    <t>The states that host 98% of Cameroonian refugees are considered exposed to the crisis and the whole population have been included. This includes: Cross River, Taraba and Benue states. The figures are taken from NBS data portal as of 2016. The reliabilty of this data is set as low because the population figure is not up to date as it is based on census data from 2016.</t>
  </si>
  <si>
    <t>NGA008People exposed</t>
  </si>
  <si>
    <t>UNHCR 11/12/2024</t>
  </si>
  <si>
    <t>https://data.unhcr.org/en/documents/details/113077</t>
  </si>
  <si>
    <t>Total number of registered cameroonian refugees (69,475) and 32,000 Unregistered  Cameroonian refugees. As of 30 September 2024, 21,443 of them have been registered as Asylum seekers in Nigeria. All these  have been considered affected by the crisis. Host communities might have been affected, however there is no available informaiton. The figures are taken from UNHCR dashboard for cameroonian refugees in Nigeria as of 30/09/2024 published in December. UNHCR is chosen as it provides a wider view of the crisis and due to its regular updates of the refugee numbers. The reliability is set as medium because the data includes high-quality information alongside some elements with lower quality, resulting in an overall medium reliability.</t>
  </si>
  <si>
    <t>NGA008People affected</t>
  </si>
  <si>
    <t>The number of people displaced includes the total number of registered (69,475) cameroonian refugees and 32,000 unregistered cameroonian refugees. As of 30
September 2024, 21,443 of them have been registered as Asylum seekers in Nigeria according to UNHCR. The figures are as of september 2024 published in December 2024. The UNHCR  is chosen because it provides regular updates and a wider view of the displaced people due to  this crisis and its reliabilty set to medium because the methodologies used for data collection are generally consistent, though minor variations exist that could affect accuracy</t>
  </si>
  <si>
    <t>NGA008People displaced</t>
  </si>
  <si>
    <t>NGA008Injuries reported</t>
  </si>
  <si>
    <t>NGA008Fatalities reported</t>
  </si>
  <si>
    <t xml:space="preserve"> ACLED Accessed 10/03/2025; OCHA 01/11/2024</t>
  </si>
  <si>
    <t>Number of fatalities in Nigeria based on ACLED data from 01/10/2024  to 01/04/2025 due Battles, Violence against civilians, Explosions/Remote violence, Riots, Protests, Strategic developments (4,562) plus  As of 1 November 2024, 321 lives have been lost due to ongoing floods across Nigeria. According to OCHA, 34 states have been severely affected by floods.</t>
  </si>
  <si>
    <t>NGA008Fatalities in all crises</t>
  </si>
  <si>
    <t>The total number of the people in need includes all  registered (69,475) and Unregistered  (32,000) Cameroonian refugees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</si>
  <si>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NGA008People in Need</t>
  </si>
  <si>
    <t>UNHCR 11/12/2024; NBS Accessed 18/07/2024</t>
  </si>
  <si>
    <t>https://data.unhcr.org/en/documents/details/113077; https://nigeria.opendataforafrica.org/xspplpb/nigeria-census</t>
  </si>
  <si>
    <t xml:space="preserve">According to INFORM SI methodology, The minimal level comprise of  Minimal conditions ( Level 1) = People Exposed - People affected - People in need. People in Level 1 are able to meet their basic needs without employing irreversible coping strategies.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</si>
  <si>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</si>
  <si>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stessed level comprise Stressed conditions (Level2)= People Affected - People in Need. Since all the refugees and asylum seekers affected are in need, there are no people in level. UNHCR dashboard  figures are used. HNO was considered however not sutable because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</si>
  <si>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</si>
  <si>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(69,475) and Unregistered  (32,000) Cameroonian refugees in Nigeria. The figure is taken from UNHCR dashboard as of September 2024 published in December 2024. The HNO has been considered but not suitable because its analysis primarily focuses on the so-called BAY states (Borno, Adamawa and Yobe) in north-east Nigeria, it only captures the magnitude and severity of needs of the BAY region caused by a domestic armed conflict. Therefore the UNHCR was used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</si>
  <si>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</si>
  <si>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</si>
  <si>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</si>
  <si>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</si>
  <si>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</si>
  <si>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In this crisis, 2 out of 5 population groups are affected: Refugee, Asylum Seekers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</si>
  <si>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</si>
  <si>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</si>
  <si>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</si>
  <si>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</si>
  <si>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</si>
  <si>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</si>
  <si>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</si>
  <si>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</si>
  <si>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NGA001Total population</t>
  </si>
  <si>
    <t>World Bank Accessed 17/07/2023</t>
  </si>
  <si>
    <t>https://data.worldbank.org/indicator/AG.LND.TOTL.K2?locations=NG</t>
  </si>
  <si>
    <t xml:space="preserve">Total landmass as the whole Nigeria is considered affected by the complex crisis drivers.This includes insurgent attacks by Boko Haram and the Islamic State – West Africa Province in northeastern Nigeria, ‘banditry’ violence in the northwest and a growing Cameroonian refugee population in the south have contributed to a complex humanitarian crisis in the country. In southeast Nigeria, the Indigenous People of Biafra and their affiliate Eastern Security Network are pushing for secession from the rest of the country. Ethno-religious differences have led to tension between geopolitical zones in northern and southern Nigeria. </t>
  </si>
  <si>
    <t>NGA001Landmass affected</t>
  </si>
  <si>
    <t>Almost the whole population of Nigeria is exposed to the complex crisis drivers i. e climatic vulenarabilities, economic situation, violence etc . However, to estimate the humanitarian situation, the food insecurity status has been used, adopting the IPC analysis. The people exposed to the crisis is corresponding to the population who are facing IPC phase 1, 2, 3, 4 and 5; October to December 2024 projection period. (206,654,555). the figure is taken from the Food Security Cluster published in November2024. Although the period has elapsed.There is addition error  in the figure provided by FSC ( 206,654,553). The number of people in need in the following states: Anambara, Akwa Ibom, Bayelsa, Delta, Ebonyi, Ekiti, Imo, Ondo, Osun and Oyo are missing and not included in the IPC. Therefore, it led to underestimation. This source is chosen because it provides a wider view of the other crises and food is the main reported need and due to the lack of an alternative comprehensive source. The HNO has been considered but not suitable because its analysis primarily focuses on the so-called BAY states (Borno, Adamawa and Yobe) in north-east Nigeria, it only captures the magnitude and severity of needs of the BAY region caused by a domestic armed conflict. The reliabilty is medium because the situation on the ground is highly dynamic, and the data may no longer be accurate due to recent developments for which there is no updated source.</t>
  </si>
  <si>
    <t>NGA001People exposed</t>
  </si>
  <si>
    <t xml:space="preserve"> Almost the whole population of Nigeria is exposed to the complex crisis drivers. however, to estimate the humanitarian situation, the food insecurity status has been used, adopting the IPC analysis. The people affected to the crisis is corresponding to the population who are facing IPC phase 2, 3, 4 and 5; October to December 2024 projection period. (82,282,306+24,102,784+987,170+0)=107,372,260. Although the period has elapsed. There is addition error in the number provided by IPC for level 2 (82,282,305).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indicator is set as medium because despite being representative, food only constitutes one sectoral need. </t>
  </si>
  <si>
    <t>NGA001People affected</t>
  </si>
  <si>
    <t>UNHCR 11/12/2024; UNHCR 20/03/2025; UNHCR 28/02/2025; IOM 07/03/2025; IOM 30/12/2024; OCHA 01/11/2024</t>
  </si>
  <si>
    <t>https://data.unhcr.org/en/documents/details/113077; https://data.unhcr.org/en/documents/details/115371; https://data.unhcr.org/en/documents/details/114780; https://dtm.iom.int/reports/nigeria-north-east-displacement-report-round-49-march-2025; https://dtm.iom.int/reports/nigeria-north-central-and-north-west-displacement-report-round-15-december-2024; https://www.unocha.org/publications/report/nigeria/nigeria-floods-situation-report-no-5-1-november-2024</t>
  </si>
  <si>
    <t>The number of people displaced incudes the total number of people displaced by the Boko Haram crisis (4,653,703), IDPs in North Central (552,305),  Northwest banditry ( 769,284), the Cameroonian refugee crisis ( 101,475) and the number of people displaced due to floods across Nigeria (740,734) approximately 34 states and 217 local government areas (LGAs) severely affected by floods according to OCHA. The figures are taken from UNHCR dashboard because of its regular update of the displaced people and it provides a wider view of other crisis in Nigeria, additionaly figures from IOM were taken, IOM is chosen as it also provides  regualr updates of the displaced people in the affected states in Nigeria and finally the figure for diplaced people by floods are taken from OCHA as of November 2024 page 1 , it is chosen because of its regular and reliable updates concerning people affected by climatic conditions. The reliabilty of this data is set as low as some of the updated sources for UNHCR were not available at the time of reporting.</t>
  </si>
  <si>
    <t>NGA001People displaced</t>
  </si>
  <si>
    <t>NGA001Injuries reported</t>
  </si>
  <si>
    <t xml:space="preserve"> ACLED Accessed 18/03/2025; OCHA 01/11/2024</t>
  </si>
  <si>
    <t>Number of fatalities in Nigeria based on ACLED data from 01/09/2024  to 01/03/2025 due Battles, Violence against civilians, Explosions/Remote violence, Riots, Protests, Strategic developments (4,353) plus As of 1 Novemberber 2024, 321 lives have been lost due to ongoing floods across Nigeria. According to OCHA, 34 states have been severely affected by floods..</t>
  </si>
  <si>
    <t>NGA001Fatalities in all crises</t>
  </si>
  <si>
    <t>The total PIN for the crisis is from the number of food insecure people in whole Nigeria, which corresponding to the population who are facing IPC phase 3, 4 and 5; October to December 2024 projection period from the Food Security Cluster published in November 2024 page 4. (24,102,784+987,170+0)=25,089,954. Although the period has elapsed. There is addition error in the number provided by IPC phase 3+4+5 ( 25,089,957). The number of people in need in the following states: Anambara, Akwa Ibom, Bayelsa, Delta, Ebonyi, Ekiti, Imo, Ondo, Osun and Oyo are missing and not included in the IPC. Therefore, it led to underestimation. 
The HNO is considered however not suitable because its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medium as the data includes high-quality information alongside some elements with lower quality, resulting in an overall medium reliability.</t>
  </si>
  <si>
    <t>NGA001People in Need</t>
  </si>
  <si>
    <t>According to INFORM SI methodology, the number of people in Level 1 is equal to the people exposed minus the people affected. People in Level 1 are able to meet their basic needs without employing irreversible coping strategies This level is matched with the population who are facing IPC phase 1; October to December 2024 projection period. The figure is taken from Food Security Cluster published in November 2024 page 4, although the period has elapsed. There is addition error in the number provided by Food security cluster IPC phase 1 (99,282,293).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</si>
  <si>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</si>
  <si>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 This level is matched with the population who are facing IPC phase 2; October to December 2024 projection period. The stressed  level (Level 2) = People affected - People in need. There is addition error in figure provided by IPC phase 2 (82,282,305). The figure is taken from Food Security Cluster published in November 2024 page 4. Although the period has elapsed.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</si>
  <si>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NGA001Stressed humanitarian conditions - Level 2</t>
  </si>
  <si>
    <t>Level 3 correspond with populations facing IPC 3 conditions for the projected period of October to December 2024. The figure is taken from Foood Security Cluster published in November 2024 page 4. Although the period has elapsed.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pepple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</si>
  <si>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NGA001Moderate humanitarian conditions - Level 3</t>
  </si>
  <si>
    <t xml:space="preserve"> Level 4 correspond with populations facing IPC 4 conditions for the period of October to Decemner 2024. The figures are taken from Food Scurity Cluster published in November 2024 page 4. Although the perid has elapsed.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</si>
  <si>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NGA001Severe humanitarian conditions - Level 4</t>
  </si>
  <si>
    <t xml:space="preserve"> Level 5 correspond with populations facing IPC 5 conditions for the period of October to December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</si>
  <si>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</si>
  <si>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</si>
  <si>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</si>
  <si>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All 5 population groups are affected: Residents, IDPs and Returnees, Asylum seekers and Refugees. </t>
  </si>
  <si>
    <t>NGA001Crisis affected groups</t>
  </si>
  <si>
    <t>NGA001People facing limited access constraints</t>
  </si>
  <si>
    <t>NGA001People facing restricted access constraints</t>
  </si>
  <si>
    <t>IPC  27/11/2024; Govt.Nigeria 27/02/25 ; NCDC 17/03/2025; WHO 20/03/2025; IFRC 18/07/2024; WHO 04/01/2025</t>
  </si>
  <si>
    <t>https://reliefweb.int/report/nigeria/nigeria-northeast-and-northwest-ipc-acute-malnutrition-analysis-may-2024-april-2025-published-november-27-2024; https://reliefweb.int/report/nigeria/yellow-fever-situation-update-january-2025; https://ncdc.gov.ng/themes/common/files/sitreps/fef1494f70b0a5330dc39f362b6c5dd6.pdf; https://reliefweb.int/report/south-sudan/multi-country-outbreak-cholera-external-situation-report-24-published-20-march-2025; https://reliefweb.int/report/nigeria/nigeria-severe-acute-malnutrition-dref-operation-mdrng039; https://reliefweb.int/report/democratic-republic-congo/who-african-region-mpox-bulletin-18-22-december-2024</t>
  </si>
  <si>
    <t>Acute malnutrition  +   Yellow Fever +  Lassa Fever   + Cholera+Mpox. It is estimated that nearly 5.44M children aged 0-59 months are currently suffering and are projected to continue suffering from acute malnutrition through 2025 in North East and North West Nigeria. This includes nearly 1.8 million children suffering from Severe Acute Malnutrition (SAM). In addition, 787,000 pregnant and lactating women are also acutely malnourished and in need of treatment, The worsening malnutrition situation is due to several factors. Poor food consumption patterns, including low dietary diversity, adequacy, and frequency, are leading to poor nutrition. A cholera outbreak in MMC/Jere, Central Borno, and Southern Yobe has worsened health conditions. Acute food insecurity is another major contributor to malnutrition. Poor caring and feeding practices, such as insufficient exclusive breastfeeding, and inadequate health services with limited access to quality care exacerbate the situation. Additionally, inadequate water, sanitation, and hygiene facilities impact overall health. Economic factors like the removal of fuel subsidies and high inflation rates make necessities less affordable. Ongoing conflicts continue to cause displacement and restrict access to essential food and healthcare services. plus A total of 221 suspected cases of yellow fever were reported from 145 Local Government Areas (LGAs) across 33 states and the FCT. plus 38 cases of laser fever, plus due to floods, From 1 January to 23 February 2025, 1113 cholera cases have been recorded according to WHO, plus  167 confirmed cases of mpox  according to WHO.</t>
  </si>
  <si>
    <t>NGA001Illness cases reported</t>
  </si>
  <si>
    <t>NGA001Buildings damaged</t>
  </si>
  <si>
    <t>NGA001Buildings destroyed</t>
  </si>
  <si>
    <t>NGA001Buildings in affected area</t>
  </si>
  <si>
    <t>NGA001Economic Losses</t>
  </si>
  <si>
    <t>World Population Review accessed  13/04/2024; UNHCR 31/03/2025</t>
  </si>
  <si>
    <t>https://worldpopulationreview.com/countries/rwanda-population; https://data.unhcr.org/en/country/RWA/719</t>
  </si>
  <si>
    <t xml:space="preserve">Total population of Rwanda according to WPR (14,600,000)  plus Refugees and asylum seekers in Rwanda, who are mostly from the DRC and Burundi (135,952). </t>
  </si>
  <si>
    <t>RWA002Total population</t>
  </si>
  <si>
    <t>Statoids accessed 17/07/2024</t>
  </si>
  <si>
    <t>http://www.statoids.com/yrw.html</t>
  </si>
  <si>
    <t>Landmass of the districts where refugees are hosted (Gatsibo, Nyarugenge, Kirehe, Gisagara, Huye, Nyamagabe, Karongi districts)</t>
  </si>
  <si>
    <t>RWA002Landmass affected</t>
  </si>
  <si>
    <t xml:space="preserve"> UNHCR 31 /03/2025; Statoids accessed 18/10/2024</t>
  </si>
  <si>
    <t>http://www.statoids.com/yrw.html; https://data.unhcr.org/en/country/RWA/719</t>
  </si>
  <si>
    <t>The total population of the districts where the majority of refugees are hosted, including Gatsibo, Nyarugenge, Kirehe, Gisagara, Huye, Nyamagabe, Karongi (2,382,152 plus the refugees living in these districts are considered exposed. (135,952).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</si>
  <si>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</si>
  <si>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https://data.unhcr.org/en/country/RWA/719</t>
  </si>
  <si>
    <t>The total number of people affected corresponds to Refugees and asylum seekers in Rwanda, who are mostly from the DRC and Burundi where by majority of them are hosted in Gatsibo, Nyarugenge, Kirehe, Gisagara, Huye, Nyamagabe, Karongi districts of Rwanda. All of them are considered as affected by this crisis. Host communities might have been affected, however there is lack of informaiton regarding the matter. The figure is taken fro UNHCR Dashboard as of 31 March 2025.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</si>
  <si>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affected</t>
  </si>
  <si>
    <t>Total number of people displaced incudes refugees and asylum seekers in Rwanda, who are mostly from the DRC and Burundi were displaced due to this crisis. The figure is taken fro UNHCR Dashboard as of 31 March 2025.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</si>
  <si>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</si>
  <si>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</si>
  <si>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</si>
  <si>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</si>
  <si>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figure taken from UNHCR dashboard as of 31 January 2025 and it is chosen due to its reliability and  monthly update on the numbers of refugees and asylum seekers. The reliabilty is set to medium because the methodologies used for data collection are generally consistent, though minor variations exist that could affect accuracy.</t>
  </si>
  <si>
    <t>RWA002People in Need</t>
  </si>
  <si>
    <t xml:space="preserve">UNHCR 31/03/2025; Statoids accessed 18/10/2024 </t>
  </si>
  <si>
    <t xml:space="preserve">https://data.unhcr.org/en/country/RWA/719;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</si>
  <si>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</si>
  <si>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</si>
  <si>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 xml:space="preserve">According to INFORM severity index methodology, the number of people facing Stressed  humanitarian conditions or in Level 2= People Affected - People in Need. Since the people in need and the people affcted by the refugee crisis are the same in Rwanda, there are no people in streesed humanitarian conditions. </t>
  </si>
  <si>
    <t>RWA002Stressed humanitarian conditions - Level 2</t>
  </si>
  <si>
    <t xml:space="preserve"> 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</si>
  <si>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</si>
  <si>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</si>
  <si>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</si>
  <si>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siutation.</t>
  </si>
  <si>
    <t>RWA002Extreme humanitarian conditions - Level 5</t>
  </si>
  <si>
    <t>https://data.unhcr.org/en/country/rwa</t>
  </si>
  <si>
    <t>In this crisis, 2 out of 5 population groups are affected: Refugee &amp; Host population.</t>
  </si>
  <si>
    <t>RWA002Crisis affected groups</t>
  </si>
  <si>
    <t>WHO 20/12/2024</t>
  </si>
  <si>
    <t>https://www.who.int/emergencies/disease-outbreak-news/item/2024-DON548</t>
  </si>
  <si>
    <t>As of 8 November 2024, 66 confirmed cases of Marburg virus , including 15 deaths (CFR, 23%), have been reported and 51 people have now recoveredin Rwanda however on 20 December 2024, after completion of two consecutive incubation periods (total of 42 days) without a new confirmed case being reported, the Ministry of Health of Rwanda declared the end of the outbreak. There are no reports of outbreaks affecting refugees at the time of reporting.</t>
  </si>
  <si>
    <t>RWA002Illness cases reported</t>
  </si>
  <si>
    <t>OCHA 22/01/2025</t>
  </si>
  <si>
    <t>https://reliefweb.int/report/somalia/somalia-2025-humanitarian-needs-and-response-plan-hnrp</t>
  </si>
  <si>
    <t xml:space="preserve">Total population of Somalia according to the 2025 HNRP. </t>
  </si>
  <si>
    <t>SOM002Total population</t>
  </si>
  <si>
    <t>City Population Accessed 20/06/2024</t>
  </si>
  <si>
    <t>https://www.citypopulation.de/en/somalia/</t>
  </si>
  <si>
    <t>Landmass of Woqooyi Galbeed and  Bari regions, which host majority of refugees and asylum seekers.</t>
  </si>
  <si>
    <t>SOM002Landmass affected</t>
  </si>
  <si>
    <t>The number of people exposed corresponds to the Population of Woqooyi Galbeed and Bari regions, which host majority of refugees and asylum seekers. The figures are taken from City population as it provides the population of different regions of Somalia additionally, its reliabilty is low as the population figures is not up to date as it is based on City population data as of 2019.</t>
  </si>
  <si>
    <t>SOM002People exposed</t>
  </si>
  <si>
    <t xml:space="preserve"> UNHCR 26/03/2025 </t>
  </si>
  <si>
    <t>https://data.unhcr.org/en/documents/details/115282</t>
  </si>
  <si>
    <t xml:space="preserve">The number of people affected corresponds to refugees and asylum seekers as documented by UNHCR at the end of February 2025 published on 26 March 2025, a total of 43,449 refugees and asylum-seekers are registered in Somalia,  mainly from Ethiopia ( 28,445 asylum seekers and refugees), Yemen (12,549 refugees and asylum seekers) and Syria (1,819 refugees and asylum seekes). The remaining 636 registered are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</si>
  <si>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</si>
  <si>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February 2025, a total of 43,449 refugees and asylum-seekers are registered in Somalia, mainly from Ethiopia ( 28,445 asylum seekers and refugees), Yemen (12,549 refugees and asylum seekers) and Syria (1,819 refugees and asylum seekes). The remaining 636 registered are from other countries. The reliability of data is medium because the methodologies used for data collection are generally consistent, though minor variations exist that could affect accuracy. </t>
  </si>
  <si>
    <t>SOM002People displaced</t>
  </si>
  <si>
    <t>There are anecdotal informatin on fatalities as a result of mixed migration however, there lacks concrete figures on the number of victims using this specifi migration route</t>
  </si>
  <si>
    <t>SOM002Fatalities reported</t>
  </si>
  <si>
    <t>ACLED Accessed  09/04/2025;</t>
  </si>
  <si>
    <t xml:space="preserve">https://acleddata.com/explorer/#1714654904371-01f34ad7-b1ac; </t>
  </si>
  <si>
    <t xml:space="preserve">Total fatalities reported in Somalia due to Battles, Violence against civilians, Explosions/Remote violence , Riots, Protests, Strategic developments from 01/10/2024 to 01/04/2025 (4,595) </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</si>
  <si>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</si>
  <si>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</si>
  <si>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</si>
  <si>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 xml:space="preserve"> UNHCR 26/03/2025   ; City Population Accessed 20/06/2024</t>
  </si>
  <si>
    <t>https://data.unhcr.org/en/documents/details/115282;  https://www.citypopulation.de/en/somalia/</t>
  </si>
  <si>
    <t xml:space="preserve">According to INFORM SI methodology, the number of people in Level 1 is equal to the people exposed minus the people affected. People in Level 1 are able to meet their basic needs without employing irreversible coping strategies. </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</si>
  <si>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</si>
  <si>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</si>
  <si>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</si>
  <si>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</si>
  <si>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</si>
  <si>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</si>
  <si>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</si>
  <si>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</si>
  <si>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</si>
  <si>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</si>
  <si>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</si>
  <si>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2 out of 5 population groups are affected: Host community + refugees/asylum seekers. </t>
  </si>
  <si>
    <t>SOM002Crisis affected groups</t>
  </si>
  <si>
    <t>Total population of Somalia according to the 2025 Humanitarian Needs and Response Plan (HNRP)</t>
  </si>
  <si>
    <t>SOM001Total population</t>
  </si>
  <si>
    <t>World Bank Acessed 20/06/2024</t>
  </si>
  <si>
    <t>https://data.worldbank.org/indicator/AG.LND.TOTL.K2?locations=SO</t>
  </si>
  <si>
    <t>Total landmass as the whole country is considered affected as the whole country is impacted by conflicts, inter-communal tensions, droughts, and floods, leading to widespread displacement.</t>
  </si>
  <si>
    <t>SOM001Landmass affected</t>
  </si>
  <si>
    <t>The number of people exposed to the complex crisis reflects the total population of the country as multiple regions are directly impacted by conflicts, inter-communal tensions, droughts, and floods, leading to widespread displacement. People are forced to seek refuge across state lines, further complicating the situation. Additionally, the country faces severe food insecurity, worsened by ongoing conflicts, disease outbreaks, and economic instability. While sources like IPC were considered, using IPC alone would limit the analysis to 3.4 million people in need—those facing IPC Phase 3 and above for the period of January to March 2025. This figure does not fully capture the broader crisis affecting the entire country, which is why the total population from the Humanitarian Needs and Response Plan (HNRP) was chosen for a more comprehensive overview.</t>
  </si>
  <si>
    <t>SOM001People exposed</t>
  </si>
  <si>
    <t>According to HNRP 2025, 9,080,000 people are affected by complex crisis in Somalia. The figure is taken from HNRP 2025 page 16.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 While sources like IPC were considered, using IPC alone would limit the analysis to 3.4 million people in need—those facing IPC Phase 3 and above for the period of January to March 2025. This figure does not fully capture the broader crisis affecting the entire country, which is why the Humanitarian Needs and Response Plan (HNRP) was chosen for a more comprehensive overview. The situation in Somalia is constantly evolving and therefore the data by HNRP may no longer be accurate due to recent developments for which there is no updated source thus resulting into medium reliabilty.</t>
  </si>
  <si>
    <t>SOM001People affected</t>
  </si>
  <si>
    <t xml:space="preserve">    UNHCR 26/03/2025 ; UNHCR 31/03/2025 ; UNHCR 23/03/2025  ;IOM 31/03/2023; UNHCR 07/02/2025; OCHA 08/02/2023 </t>
  </si>
  <si>
    <t>https://data.unhcr.org/en/documents/details/115282; https://data.unhcr.org/en/situations/horn; https://reliefweb.int/report/somalia/dtm-displacement-atlas-baseline-2-report-somalia-august-2022; https://data.unhcr.org/en/documents/details/114240; https://data.unhcr.org/en/documents/details/115281; https://reliefweb.int/report/somalia/somalia-humanitarian-needs-overview-2023-february-2023</t>
  </si>
  <si>
    <t>The total displaced population includes 2,949,000 internally displaced persons (IDPs) from 2023, plus 552,000 displaced between January and December 2024, plus 57,000 newly displaced in january- February 2025 bringing the total to 3,558,000, along with 3,100,000 in protracted displacement. Additionally, it accounts for 789,396 Somali refugees in neighboring countries, 43,449 refugees/asylum seekers within Somalia, and 955,414 refugee and IDP returnees. Refugees from other nationalities are not considered in this calculation, as their displacement is not primarily caused by the complex crisis in Somalia. UNHCR and IOM  is chosen here due to their regular updates on displacement. The reliability is set to medium because the methodologies used for data collection are generally consistent, though minor variations exist that could affect accuracy.</t>
  </si>
  <si>
    <t>SOM001People displaced</t>
  </si>
  <si>
    <t>There is information gap on this.</t>
  </si>
  <si>
    <t>SOM001Injuries reported</t>
  </si>
  <si>
    <t xml:space="preserve">ACLED Accessed  09/04/2025; </t>
  </si>
  <si>
    <t xml:space="preserve">https://acleddata.com/explorer/ </t>
  </si>
  <si>
    <t>Multiple regions in Somalia are affected by climatic shocks, conflict and insecurity. These impacts have resulted to a number of fatalities attributed to Battles, Violence against civilians, Explosions/Remote violence , Riots, Protests, Strategic develpments as documented by ACLED from 01/10/2024 to 01/04/2025.  There have 3482 fatalities. However the reported figure is likely an underestimate as the deaths resulting from other drivers, such as drought , are not tracked by ACLED thus resulting into medium reliabilty.</t>
  </si>
  <si>
    <t>SOM001Fatalities reported</t>
  </si>
  <si>
    <t xml:space="preserve">https://acleddata.com/explorer/  </t>
  </si>
  <si>
    <t>Multiple regions in Somalia are affected by climatic shocks, conflict and insecurity. These impacts have resulted to a number of fatalities attributed to Battles, Violence against civilians, Explosions/Remote violence , Riots, Protests, Strategic develpments as documented by ACLED from 01/10/2024 to 01/04/2025.  There have been 3482 fatalities. However the reported figure is likely an underestimate as the deaths resulting from other drivers, such as drought , are not tracked by ACLED thus resulting into medium reliabilty.</t>
  </si>
  <si>
    <t>SOM001Fatalities in all crises</t>
  </si>
  <si>
    <t>OCHA 22/01/2025; HDX 24/12/2024</t>
  </si>
  <si>
    <t>https://reliefweb.int/report/somalia/somalia-2025-humanitarian-needs-and-response-plan-hnrp ;https://data.humdata.org/dataset/som-jiaf-humanitarian-needs-pin-and-severity</t>
  </si>
  <si>
    <t xml:space="preserve">The number of people in need is taken from the HNRP 2025 available on page 14. However the HNRP (5.98M) is rounded off figure and so HDX Excel JIAF figure was used here to be able to estimate severity distribution levels acurately. </t>
  </si>
  <si>
    <t>SOM001People in Need</t>
  </si>
  <si>
    <t xml:space="preserve">OCHA 22/01/2025; </t>
  </si>
  <si>
    <t xml:space="preserve">According to INFORM severity index methodology, the number of people facing Minimal humanitarian conditions or in Level 1= People exposed - People Affected. According to HNRP 2025, the number of people affected is 9,080,000 (page 16). Additionally since the whole population is exposed to complex crisis in Somalia, the number of people exposed is the same as the total population which is 19,280,000. Therefore the number of people in level 1 is (19,280,000-9,080,000). This approach is assigned as medium reliability because despite the use of the most recent HNO/HRP/HNRP, which incorporate multi-sectoral assessments, the fluid nature of humanitarian crises, severity levels may not fully capture sudden changes in needs. </t>
  </si>
  <si>
    <t>SOM001Minimal humanitarian conditions - Level 1</t>
  </si>
  <si>
    <t>OCHA 22/01/2025;HDX 24/12/2024</t>
  </si>
  <si>
    <t>https://reliefweb.int/report/somalia/somalia-2025-humanitarian-needs-and-response-plan-hnrp; https://data.humdata.org/dataset/som-jiaf-humanitarian-needs-pin-and-severity</t>
  </si>
  <si>
    <t xml:space="preserve">According to the INFORM severity index methodology, people facing stressed humanitarian conditions or Level 2 = People affected - People in Need (PIN). The figure for people affected is privided by OCHA's HNRP 2025 page 16 and the People in Need figure is provided by OCHA's  2025 on page 14 however its a rounded off figure, The HDX exact figure was used here. (9,080,000-5,979,741). This approach is assigned as medium reliability because despite the use of the most recent HNO/HRP/HNRP, which incorporate multi-sectoral assessments, the fluid nature of humanitarian crises, severity levels may not fully capture sudden changes in needs. </t>
  </si>
  <si>
    <t>SOM001Stressed humanitarian conditions - Level 2</t>
  </si>
  <si>
    <t xml:space="preserve">HNRP  2025 contain the disaggregation of PIN by severity needed for the INFORM Severity Index, however the PiN figure provided  (5.98M) is a combination of all the seveirty levels. According to INFORM Severity Index methodology, the sum of people in levels 3, 4 and 5 is equal to the total number of people in need. The number of people in level 4 was provided by OCHA's HNRP page 15 and there was no people classified in level 5 as according HNRP 2025, severity of humanitarian needs saw marked improvements from  2024 to 2025 and therefore no population was classified in level 5. To estimate the number of people in level 3 = (PIN - people in level 4) = (5,979,741-3,100,000)=2879741. This approach is assigned as medium reliability because despite the use of the most recent HNO/HRP/HNRP, which incorporate multi-sectoral assessments, the fluid nature of humanitarian crises, severity levels may not fully capture sudden changes in needs. . </t>
  </si>
  <si>
    <t>SOM001Moderate humanitarian conditions - Level 3</t>
  </si>
  <si>
    <t xml:space="preserve">The number of people in level 4 was taken from HNRP 2025 page 15. This approach is assigned as medium reliability because despite the use of the most recent HNO/HRP/HNRP, which incorporate multi-sectoral assessments, the fluid nature of humanitarian crises, severity levels may not fully capture sudden changes in needs. </t>
  </si>
  <si>
    <t>SOM001Severe humanitarian conditions - Level 4</t>
  </si>
  <si>
    <t xml:space="preserve">This is according to HNRP 2025. The severity of humanitarian needs saw marked improvements from  2024 to 2025. The inter-cluster needs severity analysis did not identify any district in catastrophic severity (phase 5). Additionally approach is assigned as medium reliability because despite the use of the most recent HNO/HRP/HNRP, which incorporate multi-sectoral assessments, the fluid nature of humanitarian crises, severity levels may not fully capture sudden changes in needs. </t>
  </si>
  <si>
    <t>SOM001Extreme humanitarian conditions - Level 5</t>
  </si>
  <si>
    <t>OCHA 08/02/2023</t>
  </si>
  <si>
    <t>https://reliefweb.int/report/somalia/somalia-humanitarian-needs-overview-2023-february-2023</t>
  </si>
  <si>
    <t xml:space="preserve">In this crisis, all 5 population groups are affected: IDPs, host population, non-host population, refugees and asylum seekers, and returnees.’ </t>
  </si>
  <si>
    <t>SOM001Crisis affected groups</t>
  </si>
  <si>
    <t>Given the difficult nature of the circumstances in Somalia and the absence of up-to-date and reliable data from open sources, it is difficult to accurately estimate figures for this indicator</t>
  </si>
  <si>
    <t>SOM001People facing limited access constraints</t>
  </si>
  <si>
    <t>SOM001People facing restricted access constraints</t>
  </si>
  <si>
    <t>UNICEF 11/08/2024; IPC 22/02/2025; OCHA 22/01/2025</t>
  </si>
  <si>
    <t>https://www.unicef.org/somalia/media/4926/file/UNICEF%20Somalia%20Cholera%20Response%20August%202024.pdf.pdf; https://www.ipcinfo.org/ipc-country-analysis/details-map/en/c/1159510/?iso3=SOM; https://reliefweb.int/report/somalia/somalia-2025-humanitarian-needs-and-response-plan-hnrp</t>
  </si>
  <si>
    <t>An estimated 1.7 million children between 6-59 months in Somalia will likely suffer acute malnutrition in 2025, including 466,000 cases of Severe Acute Malnutrition (SAM) and 1.2 million Moderate Acute Malnutrition (MAM) cases. Despite improvements in the AWD/cholera situation in recent months, UNICEF and partners remain concerned that the  overall context in Somalia is conducive to a resurgence in cases and deaths if response efforts are not scaled up. In addition to the complex socio-political context and volatile security environment, the recent April-to-June Gu rainy season led to flooding that has destroyed critical health and WASH infrastructure, increasing the risk of rates of cholera transmission, As of the end of November 2024, a total of 19,800 cases of cholera had been reported, with 59% occurring in children under the age of five.</t>
  </si>
  <si>
    <t>SOM001Illness cases reported</t>
  </si>
  <si>
    <t>SOM001Buildings damaged</t>
  </si>
  <si>
    <t>SOM001Buildings destroyed</t>
  </si>
  <si>
    <t>SOM001Buildings in affected area</t>
  </si>
  <si>
    <t>SOM001Economic Losses</t>
  </si>
  <si>
    <t>OCHA 16/12/2024</t>
  </si>
  <si>
    <t>https://www.unocha.org/publications/report/south-sudan/south-sudan-humanitarian-needs-and-response-plan-2025-december-2024</t>
  </si>
  <si>
    <t>Total population of South Sudan according to the HNRP 2025 (13.4M) available on page 10 in the HNRP. The total population figures from the HNRP were preferred to accuratelly calculate level 1-5 PIN to avoid discrepancies.</t>
  </si>
  <si>
    <t>SSD001Total population</t>
  </si>
  <si>
    <t>WORLDBANK ACCESSED 24/03/2025</t>
  </si>
  <si>
    <t>https://www.citypopulation.de/en/southsudan/cities/</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</si>
  <si>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</si>
  <si>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</si>
  <si>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OCHA 16/12/2024; </t>
  </si>
  <si>
    <t>https://www.unocha.org/publications/report/south-sudan/south-sudan-humanitarian-needs-and-response-plan-2025-december-2024;</t>
  </si>
  <si>
    <t xml:space="preserve">The number of people exposed corresponds to the total population of the country. This figure is taken from HNRP 2025.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The reliability of this source is medium becuse the situation on the ground is highly dynamic, and the data may no longer be accurate due to recent developments for which there is no updated source. </t>
  </si>
  <si>
    <t>SSD001People exposed</t>
  </si>
  <si>
    <t>OCHA 23/12/2024</t>
  </si>
  <si>
    <t>https://data.humdata.org/dataset/ssd-jiaf-humanitarian-needs-pin-and-severity</t>
  </si>
  <si>
    <t xml:space="preserve">This figure is taken from HDX 2025- the affected population covering the year 2025. HDX was chosen as it provided the breakdown of severity of people in need. The reliability of this source is medium becuse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most of the population vulnerable to the crisis.
</t>
  </si>
  <si>
    <t>SSD001People affected</t>
  </si>
  <si>
    <t xml:space="preserve"> IOM 27/11/2024; UNHCR 31/03/2025 ; UNHCR 28/02/2025; OCHA 29/11/2024</t>
  </si>
  <si>
    <t>https://dtm.iom.int/reports/south-sudan-mobility-tracking-round-15-initial-data-release; https://data.unhcr.org/en/situations/southsudan; https://data.unhcr.org/en/country/ssd; https://reliefweb.int/report/south-sudan/south-sudan-floods-snapshot-29-november-2024</t>
  </si>
  <si>
    <t>The number of displaced people includes total number of IDPs (1,844,914), incoming refugees/asylum seekers(544,437) , returning refugees (2,895,002) and outgoing South Sudanese refugees in other countries (2,297,121) . While the number of returnees seems high, movement dynamics are complex. Some movements labelled as "returns" actually constitute back and forth movements which happen over the course of a person's lifetime. As of 29 November, about 379,000  people are displaced by floods  in 22 counties,  in South Sudan. This figure has been included in the above, its unclear if these people displaced by floods have returned .The reliabilty is set as medium as the methodologies used for data collection are generally consistent, though minor variations exist that could affect accuracy. N/B The current clashes in Upper Nile is likely to contribute to the IDPs with some displaced to Ethiopia</t>
  </si>
  <si>
    <t>SSD001People displaced</t>
  </si>
  <si>
    <t>Although some people have been injured, there is no reliable information on the cumilative figures</t>
  </si>
  <si>
    <t>SSD001Injuries reported</t>
  </si>
  <si>
    <t>ACLED accessed 09/04/2025</t>
  </si>
  <si>
    <t>In South Sudan, the ongoing complex crisis has resulted in widespread violence, flooding, and displacement. Between 01 October 2024 and 01 April 2025, violence alone caused a significant number of fatalities. However, the impacts of other crises remain underreported. Approximately 1.4 million people have been affected by flooding across 44 counties and the Abyei Administrative Area, with the majority of those affected residing in Jonglei and Northern Bahr el Ghazal states, accounting for over 51% of the impacted population. 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</si>
  <si>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SSD001Fatalities reported</t>
  </si>
  <si>
    <t>In South Sudan, the ongoing complex crisis has resulted in widespread violence, flooding, and displacement. Between 01 October2024 and 01 April 2025, violence alone caused a significant number of fatalities. However, the impacts of other crises remain underreported. Approximately 1.4 million people have been affected by flooding across 44 counties, with the majority of those affected residing in Jonglei and Northern Bahr el Ghazal states, accounting for over 51% of the impacted population. 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</si>
  <si>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SSD001Fatalities in all crises</t>
  </si>
  <si>
    <t>The number of people in need is taken from the HDX 2025. HDX figure is used here as it provided breakdown of area severity levels of the people in need and due to lack of suitable alternative source that mirror the current situation of the complex crisis in south sudan. HNRP 9.3M figure is not used here as HNRP 2025 does not provide the severity levels of the people in need and hence not possible to compute the severity levels.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IPC also shares projection for April - July 2025  and puts the PIN figure at 7.6 million, however this only shares the food insecurity situation while the SSD complex crisis includes drivers such as conflict, floods, economic situation etc hence it was not selected as it did not offer an overview of the situation.</t>
  </si>
  <si>
    <t>SSD001People in Need</t>
  </si>
  <si>
    <t>OCHA 16/12/2024; HDX 23/12/2024</t>
  </si>
  <si>
    <t>https://www.unocha.org/publications/report/south-sudan/south-sudan-humanitarian-needs-and-response-plan-2025-december-2024;https://data.humdata.org/dataset/ssd-jiaf-humanitarian-needs-pin-and-severity</t>
  </si>
  <si>
    <t xml:space="preserve">According to INFORM severity index methodology, the number of people facing Minimal humanitarian conditions or in Level 1= People exposed - People affected. </t>
  </si>
  <si>
    <t>SSD001Minimal humanitarian conditions - Level 1</t>
  </si>
  <si>
    <t>According to the INFORM severity index methodology, people facing Stressed humanitarian conditions or Level 2 = People Affected - People in Need (PIN). Some of these individuals have also been impacted by the recent heavy rains and flooding, potentially worsening their situation and increasing the affected population. During the rainy season, an estimated 3.3 million people were projected to be affected. 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</si>
  <si>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SSD001Stressed humanitarian conditions - Level 2</t>
  </si>
  <si>
    <t>According to INFORM Severity Index methodology, the sum of people in levels 3, 4 and 5 is equal to the total number of people in need. To estimate the number of people in level 3, we used the PIN provided by HDX and since the HDX provided severity per aea for the people in level 4, we subtructed this from the PIN to get the number of people in level 3.  This approach was used as the HNRP 2025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</si>
  <si>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SSD001Moderate humanitarian conditions - Level 3</t>
  </si>
  <si>
    <t>The figure is taken from HDX 2025 as it provided area severity levels of the people in need. This approach was used as the HNRP 2025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</si>
  <si>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SSD001Severe humanitarian conditions - Level 4</t>
  </si>
  <si>
    <t xml:space="preserve"> https://data.humdata.org/dataset/ssd-jiaf-humanitarian-needs-pin-and-severity</t>
  </si>
  <si>
    <t xml:space="preserve"> There are no people facing catastrophic conditions according to JIAF severity area assessment for the year 2025. The reliabilty is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</si>
  <si>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SSD001Extreme humanitarian conditions - Level 5</t>
  </si>
  <si>
    <t>OCHA 28/11/2023</t>
  </si>
  <si>
    <t>https://reliefweb.int/report/south-sudan/south-sudan-humanitarian-needs-and-response-plan-2024-issued-november-2023</t>
  </si>
  <si>
    <t>In this crisis, all 5 population groups are affected: Host, Refugees, Non-host, IDPs, Returnees</t>
  </si>
  <si>
    <t>SSD001Crisis affected groups</t>
  </si>
  <si>
    <t>Given the difficult nature of the circumstances in South Sudan and the absence of up-to-date and reliable data from open sources, it is difficult to accurately estimate figures for this indicator</t>
  </si>
  <si>
    <t>SSD001People facing limited access constraints</t>
  </si>
  <si>
    <t>SSD001People facing restricted access constraints</t>
  </si>
  <si>
    <t>WHO 20/08/2024; UNICEF 11/02/2025; IPC 18/11/2024;OCHA 29/03/2025; HEALTH CLUSTER 10/03/2025</t>
  </si>
  <si>
    <t xml:space="preserve"> https://www.afro.who.int/sites/default/files/2024-09/Measles%20Outbreak%20and%20Response%20Weekly%20Situation%20Update_Week%2026%2C%202024.pdf; https://reliefweb.int/report/south-sudan/unicef-south-sudan-cholera-flash-update-no-4-23-december-2-february-2025. ; https://reliefweb.int/report/south-sudan/south-sudan-ipc-acute-food-insecurity-and-acute-malnutrition-analysis-september-2024-july-2025-published-18-november-2024 ;https://reliefweb.int/report/south-sudan/south-sudan-humanitarian-snapshot-february-2025;https://reliefweb.int/report/south-sudan/south-sudan-health-cluster-bulletin-01-january-2025</t>
  </si>
  <si>
    <t xml:space="preserve">  According to WHO, As of Epi week 32, 2024, 3,160 suspected measles cases were reported, whereby 173 were lab-confirmed plus  According to IPC analysis the nutrition situation has deteriorated in South Sudan, with an estimated 2.1 million children aged 6-59 months suffering  elevated levels of acute malnutrition between July 2024 and June 2025, including 650,000 cases of Severe Acute Malnutrition (SAM). About 1.11 million pregnant or breastfeeding women (PBW) are also suffering or expected to suffer elevated levels of acute malnutrition in the same period. Additionally In week 4 of 2025, a total of 81,085 malaria cases were reported, including 30 related deaths. The number of malaria cases increased by 0.4% in week 4 compared to week 3, and by 6% compared to the same period last year. As of 28 February, 32,682 cholera cases and 554 deaths were reported in 39 counties across eight states and the Ruweng Administrative Area. Children are the most affected, with age groups 0-4 years and 5-14 years accounting for 51% (29% and 22%, respectively) of the total cases. The Ministry of Health declared an mpox outbreak in Juba, Central Equatoria State following a confirmation mpox Case by the National Public Health Laboratory on 6 February 2025.</t>
  </si>
  <si>
    <t>SSD001Illness cases reported</t>
  </si>
  <si>
    <t>SSD001Buildings damaged</t>
  </si>
  <si>
    <t>SSD001Buildings destroyed</t>
  </si>
  <si>
    <t>SSD001Buildings in affected area</t>
  </si>
  <si>
    <t>SSD001Economic Losses</t>
  </si>
  <si>
    <t>World Population Review Accessed 11/04/2024; UNHCR 02/04/2025.</t>
  </si>
  <si>
    <t>https://worldpopulationreview.com/countries/uganda-population; https://data.unhcr.org/en/documents/details/115462</t>
  </si>
  <si>
    <t>The total population of Uganda, according to World Population Review (51,400,000), plus the 1,858,060 refugees and asylum seekers, primarily from South Sudan and the Democratic Republic of Congo (DRC).</t>
  </si>
  <si>
    <t>UGA005Total population</t>
  </si>
  <si>
    <t>City Population accessed 16 /05/2024</t>
  </si>
  <si>
    <t>https://www.citypopulation.de/en/uganda/admin/</t>
  </si>
  <si>
    <t>The landmass of 12 districts Adjumani, Isingiro, Kamwenge, Kikuube, Kiryandongo, Koboko, Kyegegwa, Madi Okollo, Obongi, Terego, Yumbe, and Kampala which host most of the refugees, is considered affected by the refugee crisis.</t>
  </si>
  <si>
    <t>UGA005Landmass affected</t>
  </si>
  <si>
    <t>UNHCR 02/04/2025; IPC 17/12/2024; UNHCR 31/03/2025</t>
  </si>
  <si>
    <t>https://data.unhcr.org/en/documents/details/115462; https://www.ipcinfo.org/ipc-country-analysis/details-map/en/c/1159430/?iso3=UGA; https://data.unhcr.org/en/country/uga</t>
  </si>
  <si>
    <t>The population exposed to this crisis consists of the total number of host individuals (4,505,369) in 12 districts: Adjumani, Isingiro, Kamwenge, Kikuube, Kiryandongo, Koboko, Kyegegwa, Lamwo, Madi Okollo, Obongi, Terego, Yumbe, and Kampala. Figures for the host population in Kampala (1,766,500) are derived from UNHCR, while those for the remaining districts are based on the IPC 17/12/2024 projections for February 2025- June 2025. IPC 17/12/2024 is utilized as it provides the total population of districts hosting refugees. Additionally, the total number of refugees in Uganda (1,858,060) as of March 31, 2025, according to UNHCR, is included. UNHCR was chosen for this data due to its monthly updates on refugee numbers. The reliability of this indicator is rated as medium because the methodologies for data collection are generally consistent, though minor variations may affect accuracy.</t>
  </si>
  <si>
    <t>UGA005People exposed</t>
  </si>
  <si>
    <t>https://data.unhcr.org/en/documents/details/115462</t>
  </si>
  <si>
    <t>Those affected consist of the cumulative number of refugees and asylum seekers in Uganda, with the highest populations originating from South Sudan and the Democratic Republic of Congo (DRC). There are smaller numbers of refugees from Rwanda, Burundi, Somalia, Eritrea, Ethiopia, and Sudan. While host communities may also be affected, there is currently no available information on this. The figures are sourced from the UNHCR dashboard, chosen for its provision of monthly updates on refugee numbers in Uganda. The reliability of this indicator is rated as medium, as the methodologies used for data collection are generally consistent, though minor variations may affect accuracy.</t>
  </si>
  <si>
    <t>UGA005People affected</t>
  </si>
  <si>
    <t>Number of  people affected by this crisis are the refugees and assylum seekers  in Uganda. The highest population of refugees originate from South Sudan and DRC. There are also refugees in smaller numbers from Rwanda, Burundi, Somalia, Eritrea, Ethiopia and Sudan. This figure is taken from UNHCR dashboard. UNHCR is used here as it is the most reliable  and provides monthly updates on the number of refugees in Uganda. The reliabilty of this indicator is medium as  the methodologies used for data collection are generally consistent, though minor variations exist that could affect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</si>
  <si>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</si>
  <si>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</si>
  <si>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</si>
  <si>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</si>
  <si>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</si>
  <si>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The total population of refugees and sylum seekers in Uganda are in need according to UNHCR. UNHCR figures is used here as its the most reliable and it provides comprehensive monthly updates on the number of refugees in Uganda. Other sources such as IPC were considered however, IPC published on December 2024 focuses on  host communities and therefore establishing the figures for refugees in need is difficult. The reliabilty of this indicator is set as medium because the methodologies used for data collection are generally consistent, though minor variations exist that could affect accuracy.</t>
  </si>
  <si>
    <t>UGA005People in Need</t>
  </si>
  <si>
    <t>UNHCR 02/04/2025; IPC 17/12/2024; UNHCR 28/02/2025</t>
  </si>
  <si>
    <t>According to INFORM severity index methodology, the number of people facing Minimal humanitarian conditions or in Level 1= People exposed - People affected. People in Level 1 are able to meet their basic needs without employing irreversible coping strategies</t>
  </si>
  <si>
    <t>UGA005Minimal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</si>
  <si>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</si>
  <si>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</si>
  <si>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</si>
  <si>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UGA005Moderate humanitarian conditions - Level 3</t>
  </si>
  <si>
    <t>While some refugees may be facing Level 4 conditions, there is no information to indicate this or other reliable source for the severity distribution for each level.</t>
  </si>
  <si>
    <t>UGA005Severe humanitarian conditions - Level 4</t>
  </si>
  <si>
    <t>While some refugees may be facing Level 5 conditions, there is no information to indicate this or other reliable source for the severity distribution for each level.</t>
  </si>
  <si>
    <t>UGA005Extreme humanitarian conditions - Level 5</t>
  </si>
  <si>
    <t>UGA005Crisis affected groups</t>
  </si>
  <si>
    <t>UGA005People facing limited access constraints</t>
  </si>
  <si>
    <t>UGA005People facing restricted access constraints</t>
  </si>
  <si>
    <t>IPC 17/12/2024; ECHO 14/01/2025; WHO 01/04/2025</t>
  </si>
  <si>
    <t>https://www.ipcinfo.org/ipc-country-analysis/details-map/en/c/1159431/?iso3=UGA; https://reliefweb.int/report/uganda/uganda-cholera-outbreak-dg-echo-media-echo-daily-flash-14-january-2025; https://www.afro.who.int/countries/uganda/publication/mpox-outbreak-uganda-situation-update-01-april-2025</t>
  </si>
  <si>
    <t xml:space="preserve">Between April 2024 and March 2025, approximately 54,000 children aged 6-59 months and 9,800 pregnant or breastfeeding women (PBW) are suffering or projected to suffer acute malnutrition in the 13 refugee settlements and urban refugee populations. This corresponds to a 53 and 26 percent reduction for children and PBW, respectively, compared to the same period last year. The significant improvement is attributed to the strengthened nutrition specific and sensitive interventions among the refugees and host communities . Additionally, in January 10 2025, the ministry of health declred an outbreak of cholera in lamwo district where by  67 cases were reported. Furthermore, 4,913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</si>
  <si>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</si>
  <si>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</si>
  <si>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</si>
  <si>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</si>
  <si>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</si>
  <si>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AGO002Injuries reported</t>
  </si>
  <si>
    <t>World Population Review 11/04/2025</t>
  </si>
  <si>
    <t>https://worldpopulationreview.com/countries/burkina-faso</t>
  </si>
  <si>
    <t>This is the population of Burkina Faso in 2025 using the World Population Review as a source. This has been chosen over the World Bank and other local sources as it provides more recent projected figures and considers population growth, internal displacement, and migration into and out of the country.</t>
  </si>
  <si>
    <t>BFA002Total population</t>
  </si>
  <si>
    <t>https://data.worldbank.org/indicator/AG.LND.TOTL.K2?locations=BF</t>
  </si>
  <si>
    <t>The entire country is affected by conflict. Considering this, Burkina Faso has a landmass of 273,600 sq. km according to the World Bank statistics. The source is old but the landmass areas are almost fixed over time so it does not affect the figure.</t>
  </si>
  <si>
    <t>BFA002Landmass affected</t>
  </si>
  <si>
    <t>https://humanitarianaction.info/plan/1259</t>
  </si>
  <si>
    <t>The number of people exposed corresponds to the total population of Burkina Faso (23,400,000), as per the Humanitarian Response Plan 2025. Given the widespread insecurity and multi-sectoral deterioration caused by non-state armed groups, the entire population is considered exposed under the INFORM Severity Index methodology for complex crises. The reliability is set to Medium because the figure is based on projected estimates that may not capture recent population shifts due to displacement or limited census data.</t>
  </si>
  <si>
    <t>BFA002People exposed</t>
  </si>
  <si>
    <t>OCHA 23/12/2025; OCHA 13/12/2024</t>
  </si>
  <si>
    <t>https://reliefweb.int/attachments/72efa2eb-589f-4c82-8ba7-ccae1f6cc19f/BFA%20HNRP_2025__Decembre_2024.pdf; https://data.humdata.org/dataset/bfa-jiaf-humanitarian-needs-pin-and-severity</t>
  </si>
  <si>
    <t>The number of people affected is assumed to equal the People in Need (PIN) figure from the 2025 JIAF. This approach is used because the 2025 HRP does not provide a percentage of affected population, and to maintain methodological consistency we avoid combining figures from different years. Additionally, JIAF figure was preferred over rounded estimations referenced in the HNRP (5.9) to ensure consistency with official intersectoral severity assessments.  While this may slightly underestimate the total affected population, it ensures alignment with the current planning document. Although this method may slightly underestimate the actual number of people affected, it is a reasonable proxy given that the PIN already represents people facing critical needs across multiple sectors. Considering that Burkina Faso’s crisis is primarily conflict-driven and impacts large parts of the population, aligning affected population with the PIN ensures coherence with the latest humanitarian planning figures while avoiding outdated estimates.</t>
  </si>
  <si>
    <t>BFA002People affected</t>
  </si>
  <si>
    <t>As of February 2025, 2,104,065 individuals were displaced due to the conflict in Burkina Faso. This figure, taken from the UNHCR data portal, includes internally displaced persons, refugees, and asylum seekers. The source provides monthly updates and is based on direct registration, making it highly reliable, even though the context remains fluid due to continuous displacement and insecurity</t>
  </si>
  <si>
    <t>BFA002People displaced</t>
  </si>
  <si>
    <t>BFA002Injuries reported</t>
  </si>
  <si>
    <t>The figure includes the total number of fatalities in Burkina Faso according to ACLED from October 1st, 2024 to 1st April 2025, from all types of events (such as battles, violence against civilians, explosions or remote violence, riots, protests, and strategic developments) and by all perpetrators (state or non-state). The fatalities in the ACLED dataset relate exclusively to violent incidents.</t>
  </si>
  <si>
    <t>BFA002Fatalities reported</t>
  </si>
  <si>
    <t>The figure includes the total number of fatalities in Burkina Faso according to ACLED from october 1st, 2024 to 1 April 2025, from all types of events (such as battles, violence against civilians, explosions or remote violence, riots, protests, and strategic developments) and by all perpetrators (state or non-state). The fatalities in the ACLED dataset relate exclusively to violent incidents.</t>
  </si>
  <si>
    <t>BFA002Fatalities in all crises</t>
  </si>
  <si>
    <t>OCHA 23/12/2024; OCHA 13/12/2024</t>
  </si>
  <si>
    <t xml:space="preserve">The total number of people in need is 5,915,136, as reported in the 2025 JIAF dataset on HDX. This figure was preferred over rounded estimations to ensure consistency with official intersectoral severity assessments. The JIAF dataset provides a breakdown by severity level and population group. These are people in need of humanitarian assistance in the sectors of education, food security, WASH, shelter, general protection, livelihood, and health, in the 13 regions of Burkina Faso. The reliability is Medium, as some admin areas still lack complete severity classifications and recent sectoral data. </t>
  </si>
  <si>
    <t>BFA002People in Need</t>
  </si>
  <si>
    <t>https://data.humdata.org/dataset/bfa-jiaf-humanitarian-needs-pin-and-severity; https://reliefweb.int/attachments/72efa2eb-589f-4c82-8ba7-ccae1f6cc19f/BFA%20HNRP_2025__Decembre_2024.pdf; https://humanitarianaction.info/plan/1179</t>
  </si>
  <si>
    <t>According to INFORM SI methodology, Level 1 is calculated as the number of people exposed minus those affected. In this case, 17,484,864 people are considered to be experiencing minimal humanitarian conditions, as they are not directly impacted by displacement or acute needs. Reliability is Medium, since the population figure is based on projections and may not fully reflect changes due to displacement.</t>
  </si>
  <si>
    <t>BFA002Minimal humanitarian conditions - Level 1</t>
  </si>
  <si>
    <t xml:space="preserve">https://data.humdata.org/dataset/bfa-jiaf-humanitarian-needs-pin-and-severity; https://reliefweb.int/attachments/72efa2eb-589f-4c82-8ba7-ccae1f6cc19f/BFA%20HNRP_2025__Decembre_2024.pdf </t>
  </si>
  <si>
    <t>BFA002Stressed humanitarian conditions - Level 2</t>
  </si>
  <si>
    <t>https://data.humdata.org/dataset/bfa-jiaf-humanitarian-needs-pin-and-severity; https://reliefweb.int/attachments/72efa2eb-589f-4c82-8ba7-ccae1f6cc19f/BFA%20HNRP_2025__Decembre_2024.pdf</t>
  </si>
  <si>
    <t xml:space="preserve">According to INFORM Severity Index methodology, the sum of people in levels 3, 4 and 5 is equal to the total number of people in need. Level 4 and 5 are taken directly from the JIAF severity by area breakdown accessed on HDX. And since the severity breakdown of the PIN in HDX is for levels 3,4 and 5, to calculate this level we summed up all the people in level 1, 2 and 3 in the HDX to get this level. This approach is assigned as medium reliability because of the discrepency in the PIN figures between the PDF and HDX total PIN figures but also that assessing needs by area may not fully capture nor represent changes in levels of humanitarian need . </t>
  </si>
  <si>
    <t>BFA002Moderate humanitarian conditions - Level 3</t>
  </si>
  <si>
    <t xml:space="preserve">According to INFORM Severity Index methodology, the sum of people in levels 3, 4 and 5 is equal to the total number of people in need. The number of people in Level 4 is a calculated percentage of the overall PIN based on severity by area as provided by OCHA Burkina Faso on HDX.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</si>
  <si>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BFA002Severe humanitarian conditions - Level 4</t>
  </si>
  <si>
    <t>https://data.humdata.org/dataset/bfa-jiaf-humanitarian-needs-pin-and-severity</t>
  </si>
  <si>
    <t xml:space="preserve">The HNRP inter-cluster needs severity analysis did not identify any district in catastrophic severity (phase 5). Additionally the reliabilty is assigned as medium because despite that the most recent HNO/HRP/HNRP, which incorporate multi-sectoral assessments has been used. However, given the fluid nature of humanitarian crises, severity levels may not fully capture sudden changes in needs. </t>
  </si>
  <si>
    <t>BFA002Extreme humanitarian conditions - Level 5</t>
  </si>
  <si>
    <t>In the Conflict in Burkina Faso, 3 population groups are affected: IDPs, refugees and asylum seekers population in the 13 regions of Burkina Faso. However, this might not be the situation on the ground since there is a probability that there are returnees and some host population affected. Therefore we scored the source as medium on reliability</t>
  </si>
  <si>
    <t>BFA002Crisis affected groups</t>
  </si>
  <si>
    <t>BFA002People facing limited access constraints</t>
  </si>
  <si>
    <t>BFA002People facing restricted access constraints</t>
  </si>
  <si>
    <t>BFA002Illness cases reported</t>
  </si>
  <si>
    <t>BFA002Buildings damaged</t>
  </si>
  <si>
    <t>BFA002Buildings destroyed</t>
  </si>
  <si>
    <t>BFA002Buildings in affected area</t>
  </si>
  <si>
    <t>BFA002Economic Losses</t>
  </si>
  <si>
    <t>World Population Review accessed 13/04/2025</t>
  </si>
  <si>
    <t>https://worldpopulationreview.com/countries/north-korea-population</t>
  </si>
  <si>
    <t>Total population in the country as of 19 November 2024. This source was chosen because it is the most up to date source. The reliability is set to medium as it's based on projections.</t>
  </si>
  <si>
    <t>PRK001Total population</t>
  </si>
  <si>
    <t>https://data.worldbank.org/indicator/AG.LND.TOTL.K2?locations=KP</t>
  </si>
  <si>
    <t xml:space="preserve">DPRK is one of the world's poorest countries with least development.  North Korea has high level of social and economic inequalities. The whole of the country is considered affected as all people are affected by multiple crises at different severity level. </t>
  </si>
  <si>
    <t>PRK001Landmass affected</t>
  </si>
  <si>
    <t>https://worldpopulationreview.com/countries/north-korea-population ; https://worldpopulationreview.com/countries/north-korea-population</t>
  </si>
  <si>
    <t>The number of people exposed corresponds to the total population of the country. DPRK is one of the most underdeveloped countries in the world, especially in Asia. Human Right Watch has reported gross human rights violations in North Korea for years which indicates that the social justice system is absent and struggling with severe poverty. The government system is run by a dictator with serious violations of rights reported. Considering the restricted basic human rights and services available to the people, the whole population is exposed to different levels of multiple crises. This figure is taken from World Population Review accessed (09/02/2025). It is valid as of 19 November 2024. This source was chosen because it is the most up-to-date source. The reliability of this data is medium because it is based on estimations.</t>
  </si>
  <si>
    <t>PRK001People exposed</t>
  </si>
  <si>
    <t xml:space="preserve">https://worldpopulationreview.com/countries/north-korea-population </t>
  </si>
  <si>
    <t>The number of people affected corresponds to the total population of the country. UN COI (Commission of Inquiry) has reported widespread human rights violations including crime against humanity in DPRK which indicates the whole population is affected to different crises with different severity levels. This figure is taken from the World Population Review accessed (09/02/2025). It is valid as at 19 November 2024. This source was chosen because it is the most up to date source. The reliability of this data is medium because it is based on estimations.</t>
  </si>
  <si>
    <t>PRK001People affected</t>
  </si>
  <si>
    <t>Anadolu Ajansı 20/12/2024; MOU accessed 13/04/2025</t>
  </si>
  <si>
    <t xml:space="preserve">https://www.aa.com.tr/en/asia-pacific/flood-hit-north-koreans-return-to-native-province/3430258; https://www.unikorea.go.kr/eng_unikorea/relations/statistics/defectors/ </t>
  </si>
  <si>
    <t>The number of people displaced by the complex crisis includes the number of IDPs displaced in North Korea’s Chagang Province due to the summer floods in July 2024 and the number of people displaced to South Korea as of  2023. North Koreans use smuggling routes to reach China or South Korea. About 34,226 North Koreans have arrived in South Korea as of  2023. The number of North Koreans in other host countries is unclear. The number of internally displaced persons is also unclear. More than 15,000 have been displaced in North Korea’s Chagang Province due to the summer floods in July 2024. After spending four months in the capital, Pyongyang, flood victims in North Korea have returned to their homes, according to the state-run Korea Central News Agency. These figures are taken from The Anadolu Ajansı  and Ministry of Unification accessed 13/04/2025. These sources are the only sources available, and therefore, they are considered to have medium reliability.</t>
  </si>
  <si>
    <t>PRK001People displaced</t>
  </si>
  <si>
    <t>PRK001Injuries reported</t>
  </si>
  <si>
    <t>ACLED accessed  13/04/2025</t>
  </si>
  <si>
    <t xml:space="preserve">The total number of recorded fatalities between 1 October 2024 to 31 March 2025. </t>
  </si>
  <si>
    <t>PRK001Fatalities reported</t>
  </si>
  <si>
    <t>PRK001Fatalities in all crises</t>
  </si>
  <si>
    <t>UN RC DPRK 10/02/2020</t>
  </si>
  <si>
    <t>https://reliefweb.int/report/democratic-peoples-republic-korea/provisional-2020-dpr-korea-needs-and-priorities-overview</t>
  </si>
  <si>
    <t>The number of people in need is taken from the 2020 Needs and Priorities Overview. This source was chosen because it is comprehensive of multiple sectors. WFP reports around 10. 7 (more than 40% of the population) people were undernourished by 2022, which indicates acute food insecurity in the country often aggregated by agricultural production shortage due to land unavailability. The reliability of this data is [low] because it is not up to date.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</si>
  <si>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PRK001People in Need</t>
  </si>
  <si>
    <t>UN RC DPRK 10/02/2020 ; World Population Review accessed 09/02/2024</t>
  </si>
  <si>
    <t>https://reliefweb.int/report/democratic-peoples-republic-korea/provisional-2020-dpr-korea-needs-and-priorities-overview; https://worldpopulationreview.com/countries/north-korea-population</t>
  </si>
  <si>
    <t>PRK001Minimal humanitarian conditions - Level 1</t>
  </si>
  <si>
    <t>PRK001Stressed humanitarian conditions - Level 2</t>
  </si>
  <si>
    <t xml:space="preserve">According to INFORM Severity Index methodology, the sum of people in levels 3, 4 and 5 is equal to the total number of people in need. Level 3 includes the PIN (as assessed by the 2020 Needs and Priorities Overview),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 This source was chosen because it is comprehensive of multiple sectors. The reliability of this data is [low] because it is not up to date. </t>
  </si>
  <si>
    <t>PRK001Moderate humanitarian conditions - Level 3</t>
  </si>
  <si>
    <t>PRK001Severe humanitarian conditions - Level 4</t>
  </si>
  <si>
    <t>PRK001Extreme humanitarian conditions - Level 5</t>
  </si>
  <si>
    <t>UN RC DPRK 10/02/2020 ; World Population Review accessed 09/02/2024; The OWP 08/09/2024</t>
  </si>
  <si>
    <t>https://reliefweb.int/report/democratic-peoples-republic-korea/provisional-2020-dpr-korea-needs-and-priorities-overview; https://worldpopulationreview.com/countries/north-korea-population; https://theowp.org/north-korea-executes-officials-over-catastrophic-floods/</t>
  </si>
  <si>
    <t>In this crisis, 3 out of 5 population groups are affected: IDPs, host population and non-host population.</t>
  </si>
  <si>
    <t>PRK001Crisis affected groups</t>
  </si>
  <si>
    <t>Statistics Indonesia 28/02/2025; UNHCR accessed on 10/04/2025; CGD 23/03/2015; TNH 01/09/2009</t>
  </si>
  <si>
    <t>https://www.bps.go.id/en/publication/2025/02/28/8cfe1a589ad3693396d3db9f/statistical-yearbook-of-indonesia-2025.html
https://reporting.unhcr.org/operational/operations/indonesia
https://www.cgdev.org/blog/labor-pains-birth-and-civil-registration-indonesia
https://www.thenewhumanitarian.org/fr/node/246685</t>
  </si>
  <si>
    <t>Total population projection for 2025: 284,438,800
Refugees and asylum-seekers: 14,536
Total estimated population: 284,453,336
A significant portion of Indonesian children are reported to not be registered. It is unclear if the estimated population includes these children. So, the estimated population might be lower than the actual one. The sources were chosen because they provide the up-to-date data. The reliability is set to medium because the data includes high-quality information alongside some elements with lower quality, resulting in an overall medium reliability</t>
  </si>
  <si>
    <t>IDN002Total population</t>
  </si>
  <si>
    <t>Statistics Indonesia 28/02/2025; HRM 13/12/2024; The Diplomat 26/04/2024</t>
  </si>
  <si>
    <t>https://www.bps.go.id/en/publication/2024/02/28/c1bacde03256343b2bf769b0/statistical-yearbook-of-indonesia-2024.html
https://humanrightsmonitor.org/news/idp-update-december-2024-security-raids-trigger-new-displacements-in-tambrauw-and-pegunungan-bintang/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</si>
  <si>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11 of the Statistics Indonesia report. Names of the provinces in the report are Papua Barat, Papua Barat Daya, Papua, Papua Selatan, Papua Tengah, and Papua Pegunungan.</t>
  </si>
  <si>
    <t>IDN002Landmass affected</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</si>
  <si>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</si>
  <si>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</si>
  <si>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</si>
  <si>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affected</t>
  </si>
  <si>
    <t>UN 01/03/2022; HRM 13/03/2025; The Diplomat 26/04/2024</t>
  </si>
  <si>
    <t>https://news.un.org/en/story/2022/03/1113062
https://humanrightsmonitor.org/news/idp-update-march25-increasing-military-presence-triggers-new-displacements-and-fear-among-returning-idps/
https://thediplomat.com/2024/04/indonesian-imperialism-is-alive-and-brutal-in-west-papua/</t>
  </si>
  <si>
    <t>The number of people displaced by the Papua conflict in Indonesia comprises the number of IDPs in the West Papua territory (comprising Central Papua, Highland Papua, Papua, South Papua, Southwest Papua, and West Papua). There is a lack of accurate information on the number of displaced people due to the severely information-scarce environment of the West Papua territory and the severe access restrictions implemented by the Indonesian government. In 2022, the UN reported that since the escalation of violence in December 2018, the total number of IDPs has increased by 60,000 to 100,000 people. As of the end of March 2025, the number of IDPs in the West Papua territory was estimated to be around 87,000 (86,886 ) by an international human rights watchdog. The analyst's interpretation is that the number is likely closer to 100,000 IDPs; it is very likely that the human rights watchdog's IDP estimate could not count for all the IDPs due to access restrictions in the West Papua territory.
The reliability of the data is low because the sample is not representative and the data cannot be triangulated. There is a lack of reliable sources for the number of IDPs and the figure chosen is an estimate.</t>
  </si>
  <si>
    <t>IDN002People displaced</t>
  </si>
  <si>
    <t>ACLED accessed 10/04/2025</t>
  </si>
  <si>
    <t>The total number of fatalities in the Central Papua, Highland Papua, Papua, South Papua, Southwest Papua, and West Papua provinces between 1 October 2024 -  31 March 2025</t>
  </si>
  <si>
    <t>IDN002Fatalities reported</t>
  </si>
  <si>
    <t>IDN002Fatalities in all crises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</si>
  <si>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The reliability of the data is low because the accurate and updated IDP data is not available and also the data couldn;t be triangulated. There is a lack of reliable sources for the number of IDPs and the figure chosen is an estimate. Furthermore, there are people who are not displaced but are likely to be in need of humanitarian assistance in the West Papua territory due to the conflict.</t>
  </si>
  <si>
    <t>IDN002People in Need</t>
  </si>
  <si>
    <t>IDN002Minimal humanitarian conditions - Level 1</t>
  </si>
  <si>
    <t>Statistics Indonesia 28/02/2024; UN 01/03/2022; HRM 13/03/2025; The Diplomat 26/04/2024</t>
  </si>
  <si>
    <t>https://www.bps.go.id/en/publication/2024/02/28/c1bacde03256343b2bf769b0/statistical-yearbook-of-indonesia-2024.html
https://news.un.org/en/story/2022/03/1113062
https://humanrightsmonitor.org/news/idp-update-march25-increasing-military-presence-triggers-new-displacements-and-fear-among-returning-idps/
https://thediplomat.com/2024/04/indonesian-imperialism-is-alive-and-brutal-in-west-papua/</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</si>
  <si>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</si>
  <si>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reliability of the data is set at low because the sample is not representative and the data cannot be triangulated. There is a lack of reliable sources for the number of IDPs and the figure chosen is an estimate.</t>
  </si>
  <si>
    <t>IDN002Moderate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</si>
  <si>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</si>
  <si>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IDN002Severe humanitarian conditions - Level 4</t>
  </si>
  <si>
    <t>IDN002Extreme humanitarian conditions - Level 5</t>
  </si>
  <si>
    <t>UN 01/03/2022; HRM 13/12/2024; The Diplomat 26/04/2024</t>
  </si>
  <si>
    <t>https://news.un.org/en/story/2022/03/1113062
https://humanrightsmonitor.org/reports/idp-update-september-2024-new-research-on-idps-in-west-papua-underlines-urgent-need-for-government-action/
https://humanrightsmonitor.org/reports/idp-update-september-2024-new-research-on-idps-in-west-papua-underlines-urgent-need-for-government-action/
https://thediplomat.com/2024/04/indonesian-imperialism-is-alive-and-brutal-in-west-papua/</t>
  </si>
  <si>
    <t>In this crisis, 4 out of 5 population groups are affected: IDPs, returnees, host population, and non-host population.</t>
  </si>
  <si>
    <t>IDN002Crisis affected groups</t>
  </si>
  <si>
    <t>PSA accessed 15/12/2024</t>
  </si>
  <si>
    <t>https://psa.gov.ph/system/files/phcd/2022-12/Table%2520B%2520-%2520Population%2520and%2520Annual%2520Growth%2520Rates%2520by%2520Province%252C%2520City%252C%2520and%2520Municipality%2520-%2520By%2520Region_AGBA_rev.xlsx</t>
  </si>
  <si>
    <t>The total population living in the Philippines is taken from the Philippine Statistics Authority. The source is chosen because it is official, and the reliability is set to medium as it's based on projections from the 2020 census.</t>
  </si>
  <si>
    <t>PHL003Total population</t>
  </si>
  <si>
    <t>City Population accessed 16/08/2024; OCHA 23/07/2024; ACLED accessed 16/08/2024</t>
  </si>
  <si>
    <t>http://www.citypopulation.de/en/philippines/admin/
https://reliefweb.int/report/philippines/philippines-mindanao-displacement-snapshot-23-july-2024
https://acleddata.com/data-export-tool/</t>
  </si>
  <si>
    <t xml:space="preserve">The entire Mindanao island is considered to be affected by conflict/violence. So, all the regions of the Mindanao islands are considered to be affected by the crises. Regions included: Region IX (Zamboanga Peninsula), Region XI (Davao Region), Region X (Northern Mindanao), Region XII (Soccsksargen), Region XIII (Caraga), Bangsamoro Autonomous Region In Muslim Mindanao (BARMM) </t>
  </si>
  <si>
    <t>PHL003Landmass affected</t>
  </si>
  <si>
    <t>PSA accessed 15/12/2024; OCHA 23/07/2024; ACLED accessed 16/08/2024</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</si>
  <si>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t>
  </si>
  <si>
    <t>The number of people exposed corresponds to total population living in the entire Mindanao island as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the data includes high-quality information alongside some elements with lower quality, resulting in an overall medium reliability.</t>
  </si>
  <si>
    <t>PHL003People exposed</t>
  </si>
  <si>
    <t>OCHA 27/03/2025</t>
  </si>
  <si>
    <t>https://reliefweb.int/report/philippines/philippines-mindanao-displacement-snapshot-21-march-2025</t>
  </si>
  <si>
    <t>The number of people affected corresponds to the people displaced by conflict and violence. The entire Mindanao island is considered to be affected by conflict/violence.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So, the people displaced by conflict and violence are considered as affected. This source was chosen because it is a reliable source for the number of IDPs due to violence and conflict in the Mindanao islands. The reliability of this indicator is medium because it includes high-quality information alongside some elements with lower quality, and is based on estimations, resulting in an overall medium reliability.</t>
  </si>
  <si>
    <t>PHL003People affected</t>
  </si>
  <si>
    <t>The number of people displaced by the crisis is the total number of IDPs in the Mindanao islands according to OCHA due to violence and armed conflict. Calculation using OCHA report: People displaced =  IDPs due to conflict (12,200 + 80,300 + 3,600) = 96100.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</si>
  <si>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</si>
  <si>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PHL003Injuries reported</t>
  </si>
  <si>
    <t>ACLED accessed 12/04/2025</t>
  </si>
  <si>
    <t xml:space="preserve">This is the total number of fatalities due to conflict and violence in Mindanao between 1 October 2024 -  31 March 2025 from ACLED which records all violent incidents, including protests, riots, battles, armed violence against civilians. </t>
  </si>
  <si>
    <t>PHL003Fatalities reported</t>
  </si>
  <si>
    <t>PHL003Fatalities in all crises</t>
  </si>
  <si>
    <t>The number of people in need includes the IDPs who have been displaced by violence and armed conflict.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This source was chosen because it is a very reliable source for the number of IDPs. The reliability of this indicator is medium because it includes high-quality information alongside some elements with lower quality, resulting in an overall medium reliability</t>
  </si>
  <si>
    <t>PHL003People in Need</t>
  </si>
  <si>
    <t>PSA accessed 15/12/2024; OCHA 23/07/2024; ACLED accessed 16/08/2024; OCHA 27/03/2025</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</si>
  <si>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
https://reliefweb.int/report/philippines/philippines-mindanao-displacement-snapshot-21-march-2025</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</si>
  <si>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</si>
  <si>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</si>
  <si>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</si>
  <si>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</si>
  <si>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</si>
  <si>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PHL003Severe humanitarian conditions - Level 4</t>
  </si>
  <si>
    <t>PHL003Extreme humanitarian conditions - Level 5</t>
  </si>
  <si>
    <t>OCHA 17/05/2024; ECHO 29/04/2024</t>
  </si>
  <si>
    <t>https://reliefweb.int/report/philippines/philippines-mindanao-displacement-snapshot-17-may-2024
https://reliefweb.int/report/philippines/philippines-mindanao-armed-conflict-dg-echo-partners-local-authorities-echo-daily-flash-29-april-2024</t>
  </si>
  <si>
    <t>PHL003Crisis affected groups</t>
  </si>
  <si>
    <t>BBS 18/04/2023; Govt. Bangladesh and UNHCR 28/02/2025; UNHCR 12/12/2024</t>
  </si>
  <si>
    <t>http://bbs.portal.gov.bd/sites/default/files/files/bbs.portal.gov.bd/page/b343a8b4_956b_45ca_872f_4cf9b2f1a6e0/2023-04-18-08-42-4f13d316f798b9e5fd3a4c61eae4bfef.pdf; 
https://reliefweb.int/map/bangladesh/rohingya-refugee-responsebangladesh-rohingya-population-location-28-february-2025
https://data.unhcr.org/en/documents/details/113174</t>
  </si>
  <si>
    <t>This figure represents the total population of Bangladesh (169,828,911) for 2022 according to the Bangladesh Bureau of Statistics (BBS) plus the number of registered and unregistered Rohingya refugees</t>
  </si>
  <si>
    <t>BGD001Total population</t>
  </si>
  <si>
    <t>BBS 05/2021; IPC 07/11/2024; ISCG et al. 13/03/2024</t>
  </si>
  <si>
    <t>https://bbs.portal.gov.bd/sites/default/files/files/bbs.portal.gov.bd/page/b2db8758_8497_412c_a9ec_6bb299f8b3ab/2021-08-11-04-54-154c14988ce53f65700592b03e05a0f8.pdf
https://www.ipcinfo.org/fileadmin/user_upload/ipcinfo/docs/IPC_Bangladesh_Acute_Food_Insecurity_Projection_Update_Oct_Dec2024_Report.pdf
https://reliefweb.int/report/bangladesh/2024-joint-response-plan-rohingya-humanitarian-crisis-january-december-2024</t>
  </si>
  <si>
    <t>The landmass affected is the sum of all areas exposed for each individual crisis for Bangladesh.
The IPC acute food security report (October - December 2024) covers 37 districts. All these districts have people who are facing high acute food insecurity (IPC phase 3 or above). In each of the districts, at least 15% of the population were faced IPC phase 3 or above levels of food insecurity. The landmass affected is equal to the total landmass of all the affected districts. The areas affected by the Rohingya refugee crisis is not added here to avoid double counting. 
The reliability of this indicator is high because the data is up to date. Landmass figures do not change (or do not change significantly) every year.</t>
  </si>
  <si>
    <t>BGD001Landmass affected</t>
  </si>
  <si>
    <t>BBS 03/02/2024; Govt. Bangladesh and UNHCR 28/02/2025; UNHCR 12/12/2024; IPC 07/11/2024</t>
  </si>
  <si>
    <t>https://bbs.portal.gov.bd/sites/default/files/files/bbs.portal.gov.bd/page/b343a8b4_956b_45ca_872f_4cf9b2f1a6e0/2024-01-31-15-51-b53c55dd692233ae401ba013060b9cbb.pdf
https://reliefweb.int/map/bangladesh/rohingya-refugee-responsebangladesh-rohingya-population-location-28-february-2025
https://data.unhcr.org/en/documents/details/113174
https://www.ipcinfo.org/fileadmin/user_upload/ipcinfo/docs/IPC_Bangladesh_Acute_Food_Insecurity_Projection_Update_Oct_Dec2024_Report.pdf</t>
  </si>
  <si>
    <t>The number of people exposed is the sum of all people exposed for each individual crisis for Bangladesh.
The IPC acute food security report (October - December 2024) covers 37 districts. All these districts have people who are facing high acute food insecurity (IPC phase 3 or above). In each of the districts, at least 15% of the population were faced IPC phase 3 or above levels of food insecurity. Population exposed = people living in the affected areas + the number of registered and unregistered Rohingya refugees and host community.
The reliability of this figure is set as high as the figure is derived from the BBS, IPC report,  the Joint Government of Bangladesh - UNHCR Population Factsheet, and UNHCR Bangladesh - Operational Update which are considered as reliable sources for acute food insecurity and registered Rohingya refugee figures.</t>
  </si>
  <si>
    <t>BGD001People exposed</t>
  </si>
  <si>
    <t>https://bbs.portal.gov.bd/sites/default/files/files/bbs.portal.gov.bd/page/b343a8b4_956b_45ca_872f_4cf9b2f1a6e0/2024-01-31-15-51-b53c55dd692233ae401ba013060b9cbb.pdf
https://reliefweb.int/report/bangladesh/rohingya-refugee-responsebangladesh-joint-government-bangladesh-unhcr-population-factsheet-31-january-2025
https://data.unhcr.org/en/documents/details/113174
https://www.ipcinfo.org/fileadmin/user_upload/ipcinfo/docs/IPC_Bangladesh_Acute_Food_Insecurity_Projection_Update_Oct_Dec2024_Report.pdf</t>
  </si>
  <si>
    <t>The number of people affected is the sum of all people affected for each individual crisis for Bangladesh. It is equal to sum of the number of Bangladeshi people affected corresponds to the people facing Phase 2 acute food insecurity or higher, the number of registered and unregistered Rohingya refugees and the host community. The reliability of this figure is set as high as the figure is derived from the BBS, IPC report, the Joint Government of Bangladesh - UNHCR Population Factsheet, and UNHCR Bangladesh - Operational Update which are considered as reliable sources for acute food insecurity and registered Rohingya refugee figures.</t>
  </si>
  <si>
    <t>BGD001People affected</t>
  </si>
  <si>
    <t>Govt. Bangladesh and UNHCR 28/02/2025; UNHCR 12/12/2024</t>
  </si>
  <si>
    <t>https://reliefweb.int/map/bangladesh/rohingya-refugee-responsebangladesh-rohingya-population-location-28-february-2025
https://data.unhcr.org/en/documents/details/113174</t>
  </si>
  <si>
    <t>It is the total number of registered and unregistered Rohingya refugees in Bangladesh. The figure is taken from the Joint Government of Bangladesh - UNHCR Population Factsheet and UNHCR Bangladesh - Operational Update.
These sources were chosen because of their high reliability. 
The reliability of this indicator high because it is up to date and is based on direct counts rather than estimates or projections, providing high accuracy</t>
  </si>
  <si>
    <t>BGD001People displaced</t>
  </si>
  <si>
    <t>BGD001Injuries reported</t>
  </si>
  <si>
    <t>The total number of fatalities in food insecurity and Rohingya refugee crises between 1 October 2024 -  31 March 2025</t>
  </si>
  <si>
    <t>BGD001Fatalities reported</t>
  </si>
  <si>
    <t>BGD001Fatalities in all crises</t>
  </si>
  <si>
    <t>UNHCR 24/03/2025; IPC 07/11/2024</t>
  </si>
  <si>
    <t>https://reliefweb.int/report/bangladesh/bangladesh-rohingya-humanitarian-crisis-joint-response-plan-january-2025-december-2026; https://www.ipcinfo.org/fileadmin/user_upload/ipcinfo/docs/IPC_Bangladesh_Acute_Food_Insecurity_Projection_Update_Oct_Dec2024_Report.pdf;</t>
  </si>
  <si>
    <t>The PIN corresponds to the number of number of  Rohingya refugees, and the number of host-community people in the Rohingya refugee crisis and the number of Bangladeshi people facing IPC Phase 3+ acute food insecurity (excluding the host-community in the Rohingya refugee crisis),
The figure is derived from the Bangladesh: Rohingya Humanitarian Crisis Joint Response Plan | January 2025 - December 2026 and IPC report which considered as reliable sources for acute food insecurity and Rohingya refugee figures. The reliability of this indicator high because it is up to date and it takes into consideration multiple/inter sectorial needs.</t>
  </si>
  <si>
    <t>BGD001People in Need</t>
  </si>
  <si>
    <t>BBS 03/02/2024; IPC 07/11/2024</t>
  </si>
  <si>
    <t>https://bbs.portal.gov.bd/sites/default/files/files/bbs.portal.gov.bd/page/b343a8b4_956b_45ca_872f_4cf9b2f1a6e0/2024-01-31-15-51-b53c55dd692233ae401ba013060b9cbb.pdf;
https://www.ipcinfo.org/fileadmin/user_upload/ipcinfo/docs/IPC_Bangladesh_Acute_Food_Insecurity_Projection_Update_Oct_Dec2024_Report.pdf</t>
  </si>
  <si>
    <t>BGD001Minimal humanitarian conditions - Level 1</t>
  </si>
  <si>
    <t>BBS 03/02/2024; UNHCR 24/03/2025; IPC 07/11/2024</t>
  </si>
  <si>
    <t>https://bbs.portal.gov.bd/sites/default/files/files/bbs.portal.gov.bd/page/b343a8b4_956b_45ca_872f_4cf9b2f1a6e0/2024-01-31-15-51-b53c55dd692233ae401ba013060b9cbb.pdf;
https://reliefweb.int/report/bangladesh/2024-joint-response-plan-rohingya-humanitarian-crisis-january-december-2024
https://www.ipcinfo.org/fileadmin/user_upload/ipcinfo/docs/IPC_Bangladesh_Acute_Food_Insecurity_Projection_Update_Oct_Dec2024_Report.pdf</t>
  </si>
  <si>
    <t>BGD001Stressed humanitarian conditions - Level 2</t>
  </si>
  <si>
    <t>https://reliefweb.int/report/bangladesh/bangladesh-rohingya-humanitarian-crisis-joint-response-plan-january-2025-december-2026;
https://www.ipcinfo.org/fileadmin/user_upload/ipcinfo/docs/IPC_Bangladesh_Acute_Food_Insecurity_Projection_Update_Oct_Dec2024_Report.pdf</t>
  </si>
  <si>
    <t>According to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24,690,690 - 1,646,980 = 23,043,710. 
The figure for the number of people in need is taken from the Humanitarian Crisis Joint Response Plan (January 2025 - December 2026). The figure for the number of people facing IPC Phase 4 acute food insecurity is taken from the IPC acute food insecurity report (October-December 2024) report.
This approach was chosen because it provides information on the humanitarian conditions of different people.
The reliability of this indicator is high because it is up to date/it is recent and it takes into consideration multiple/inter sectorial needs.</t>
  </si>
  <si>
    <t>BGD001Moderate humanitarian conditions - Level 3</t>
  </si>
  <si>
    <t>BGD001Severe humanitarian conditions - Level 4</t>
  </si>
  <si>
    <t>BGD001Extreme humanitarian conditions - Level 5</t>
  </si>
  <si>
    <t>In this crisis, 3 out of 5 population groups are affected: non-host population, host-population, and refugees.</t>
  </si>
  <si>
    <t>BGD001Crisis affected groups</t>
  </si>
  <si>
    <t>http://bbs.portal.gov.bd/sites/default/files/files/bbs.portal.gov.bd/page/b343a8b4_956b_45ca_872f_4cf9b2f1a6e0/2023-04-18-08-42-4f13d316f798b9e5fd3a4c61eae4bfef.pdf; 
https://reliefweb.int/report/bangladesh/rohingya-refugee-responsebangladesh-joint-government-bangladesh-unhcr-population-factsheet-31-january-2025
https://data.unhcr.org/en/documents/details/113174</t>
  </si>
  <si>
    <t>Total population of Bangladesh (169,828,911) for 2022 according to the Bangladesh Bureau of Statistics (BBS) plus the number of registered and unregistered Rohingya refugees.</t>
  </si>
  <si>
    <t>BGD002Total population</t>
  </si>
  <si>
    <t>BBS 12/2013; Braun and Hochschild 2018; UNHCR 24/03/2025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</si>
  <si>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</si>
  <si>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t>
  </si>
  <si>
    <t>BGD002Landmass affected</t>
  </si>
  <si>
    <t>BBS 03/02/2024; Govt. Bangladesh and UNHCR 28/02/2025; UNHCR 12/12/2024</t>
  </si>
  <si>
    <t>https://bbs.portal.gov.bd/sites/default/files/files/bbs.portal.gov.bd/page/b343a8b4_956b_45ca_872f_4cf9b2f1a6e0/2024-01-31-15-51-b53c55dd692233ae401ba013060b9cbb.pdf
https://reliefweb.int/map/bangladesh/rohingya-refugee-responsebangladesh-rohingya-population-location-28-february-2025
https://data.unhcr.org/en/documents/details/113174</t>
  </si>
  <si>
    <t xml:space="preserve">The number of people exposed is the sum of the total number of registered and unregistered Rohingya refugees and host community in Cox's Bazar. The figure for the number of registered and unregistered Rohingya refugees is taken from the Joint Government of Bangladesh - UNHCR Population Factsheet and UNHCR Bangladesh - Operational Update October 2024, respectively. The figure for the number of people in the host community is taken from the Population and Housing Census 2022 (page 397). 
Population exposed = total number of registered and unregistered Rohingya refugees + host community population =  1,070,107+ 596,983 = 1,667,090. 
The sources were chosen because of their high reliability. 
The reliability of this indicator is up to date and it takes into consideration multiple/inter sectorial needs. </t>
  </si>
  <si>
    <t>BGD002People exposed</t>
  </si>
  <si>
    <t>https://bbs.portal.gov.bd/sites/default/files/files/bbs.portal.gov.bd/page/b343a8b4_956b_45ca_872f_4cf9b2f1a6e0/2024-01-31-15-51-b53c55dd692233ae401ba013060b9cbb.pdf
https://reliefweb.int/report/bangladesh/rohingya-refugee-responsebangladesh-joint-government-bangladesh-unhcr-population-factsheet-31-january-2025
https://data.unhcr.org/en/documents/details/113174</t>
  </si>
  <si>
    <t xml:space="preserve">The number of people affected is the sum of the total number of registered and unregistered Rohingya refugees and host community in Cox's Bazar. The figure for the number of registered and unregistered Rohingya refugees is taken from the Joint Government of Bangladesh - UNHCR Population Factsheet and UNHCR Bangladesh - Operational Update October 2024, respectively. The figure for the number of people in the host community is taken from the Population and Housing Census 2022 (page 397). 
Population exposed = total number of registered and unregistered Rohingya refugees + host community population =  1,070,107+ 596,983 = 1,667,090. 
The sources were chosen because of their high reliability. 
The reliability of this indicator is up to date and it takes into consideration multiple/inter sectorial needs. </t>
  </si>
  <si>
    <t>BGD002People affected</t>
  </si>
  <si>
    <t>The number of people displaced is the total number of registered and unregistered Rohingya refugees in Bangladesh. The figure for registered Rohingya refugees is taken from the Joint Government of Bangladesh - UNHCR Population Factsheet. The figure provided in the Joint Government of Bangladesh - UNHCR Population Factsheet does not include the new arrivals from Myanmar in 2024 who have sought refuge in the Cox’s Bazar refugee camps. There are 64,000 of such refugees (up until October 2024) and they have not undergone full biometric registration. Given the context, almost all (if not all) of them are of Rohingya ethnicity. This figure is taken from the UNHCR Bangladesh - Operational Update October 2024 report (page 1).
These sources were chosen because of their high reliability. 
The reliability of this indicator high because it is up to date and is based on direct counts rather than estimates or projections, providing high accuracy.</t>
  </si>
  <si>
    <t>BGD002People displaced</t>
  </si>
  <si>
    <t>BGD002Injuries reported</t>
  </si>
  <si>
    <t>Total crisis-related fatalities in the affected areas (Teknaf, Ukhiya, and Bhashan Char) between 1 October 2024 -  31 March 2025</t>
  </si>
  <si>
    <t>BGD002Fatalities reported</t>
  </si>
  <si>
    <t>BGD002Fatalities in all crises</t>
  </si>
  <si>
    <t>UNHCR 24/03/2025</t>
  </si>
  <si>
    <t>https://reliefweb.int/report/bangladesh/bangladesh-rohingya-humanitarian-crisis-joint-response-plan-january-2025-december-2026</t>
  </si>
  <si>
    <t xml:space="preserve">The number of people in need is taken from the Bangladesh: Rohingya Humanitarian Crisis Joint Response Plan | January 2025 - December 2026. It includes people in need in Rohingya refugees(1,090,000)  and in host community (568,000). The source is chosen because of their high reliability. The reliability of this indicator is set to high because it is up to date and it takes into consideration multiple/inter sectorial needs. </t>
  </si>
  <si>
    <t>BGD002People in Need</t>
  </si>
  <si>
    <t>BBS 03/02/2024</t>
  </si>
  <si>
    <t>https://bbs.portal.gov.bd/sites/default/files/files/bbs.portal.gov.bd/page/b343a8b4_956b_45ca_872f_4cf9b2f1a6e0/2024-01-31-15-51-b53c55dd692233ae401ba013060b9cbb.pdf;</t>
  </si>
  <si>
    <t>BGD002Minimal humanitarian conditions - Level 1</t>
  </si>
  <si>
    <t>BBS 03/02/2024; UNHCR 24/03/2025</t>
  </si>
  <si>
    <t>https://bbs.portal.gov.bd/sites/default/files/files/bbs.portal.gov.bd/page/b343a8b4_956b_45ca_872f_4cf9b2f1a6e0/2024-01-31-15-51-b53c55dd692233ae401ba013060b9cbb.pdf;
https://reliefweb.int/report/bangladesh/2024-joint-response-plan-rohingya-humanitarian-crisis-january-december-2024</t>
  </si>
  <si>
    <t>BGD002Stressed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</si>
  <si>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1,650,000 - 30,612 = 1,619,388.
The figure for the number of people in need is taken from the Bangladesh: Rohingya Humanitarian Crisis Joint Response Plan | January 2025 - December 2026. The figure for the number of people facing IPC Phase 4 acute food insecurity is taken from the IPC acute food insecurity report (October-December 2024) report.
This approach was chosen because it provides information on the humanitarian conditions of different people.
The reliability of this indicator is high because it is up to date/it is recent and it takes into consideration multiple/inter sectorial needs.</t>
  </si>
  <si>
    <t>BGD002Moderate humanitarian conditions - Level 3</t>
  </si>
  <si>
    <t>BGD002Severe humanitarian conditions - Level 4</t>
  </si>
  <si>
    <t>BGD002Extreme humanitarian conditions - Level 5</t>
  </si>
  <si>
    <t>In this crisis, 2 out of 5 population groups are affected: host population and refugees.</t>
  </si>
  <si>
    <t>BGD002Crisis affected groups</t>
  </si>
  <si>
    <t>http://bbs.portal.gov.bd/sites/default/files/files/bbs.portal.gov.bd/page/b343a8b4_956b_45ca_872f_4cf9b2f1a6e0/2023-04-18-08-42-4f13d316f798b9e5fd3a4c61eae4bfef.pdf
https://reliefweb.int/report/bangladesh/rohingya-refugee-responsebangladesh-joint-government-bangladesh-unhcr-population-factsheet-31-january-2025
https://data.unhcr.org/en/documents/details/113174</t>
  </si>
  <si>
    <t>Total population of Bangladesh (169,828,911) for 2022 according to the Bangladesh Bureau of Statistics (BBS) plus the number of registered and unregistered Rohingya refugees</t>
  </si>
  <si>
    <t>BGD012Total population</t>
  </si>
  <si>
    <t>BBS 05/2021; IPC 07/11/2024</t>
  </si>
  <si>
    <t>https://bbs.portal.gov.bd/sites/default/files/files/bbs.portal.gov.bd/page/b2db8758_8497_412c_a9ec_6bb299f8b3ab/2021-08-11-04-54-154c14988ce53f65700592b03e05a0f8.pdf
https://www.ipcinfo.org/fileadmin/user_upload/ipcinfo/docs/IPC_Bangladesh_Acute_Food_Insecurity_Projection_Update_Oct_Dec2024_Report.pdf</t>
  </si>
  <si>
    <t>The IPC acute food security report (October - December 2024) covers 37 districts. All these districts have people who are facing high acute food insecurity (IPC phase 3 or above). In each of the districts, at least 15% of the population face IPC phase 3 or above levels of food insecurity. 
The affected districts are Bagerhat, Bandarban, Barguna, Barishal, Bhola, Bogura, Brahamanbaria, Chattogram, Cox’s Bazar, Cumilla, Feni, Gaibandha, Habiganj, Jamalpur, Jashore, Jhalokati, Khagrachhari,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This district-wise landmass figures are taken from the Bangladesh Bureau of Statistics (BBS).
This source for landmass of the districts was chosen because it is very reliable and provides district-wise landmass figures.
The reliability of this indicator is high because the data is up to date. Landmass figures do not change (or do not change significantly) every year.
Note: The IPC assessment on Bangladesh's chronic food insecurity was valid until 2024. So, from January 2025, the chronic food insecurity data is no longer incorporated into the crisis.</t>
  </si>
  <si>
    <t>BGD012Landmass affected</t>
  </si>
  <si>
    <t>IPC 07/11/2024</t>
  </si>
  <si>
    <t>https://www.ipcinfo.org/fileadmin/user_upload/ipcinfo/docs/IPC_Bangladesh_Acute_Food_Insecurity_Projection_Update_Oct_Dec2024_Report.pdf</t>
  </si>
  <si>
    <t>The IPC acute food security report (October - December 2024) covers 37 districts. All these districts have people who are facing high acute food insecurity (IPC phase 3 or above). In each of the districts, at least 15% of the population face IPC phase 3 or above levels of food insecurity.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Khagrachhari, Khulna, Kishoreganj, Kurigram, Lakshmipur, Lalmonirhat, Madaripur, Manikganj, Moulvibazar, Mymensingh, Netrakona, Noakhali, Patuakhali, Pirojpur, Rangamati, Satkhira, Shariatpur, Sherpur, Sirajganj, Sunamganj, and Sylhet.
The population exposed is equal to the total population living in the affected districts. The figure is calculated from population figures taken from the IPC report (page 2 and 3). 
The reliability of this figure is set as high as the figure is derived from the IPC report (considered as a reliable source) that provides projections until December 2024, and as it is highly unlikely that the exposed population has changed.
Note: The IPC assessment on Bangladesh's chronic food insecurity was valid until 2024. So, from January 2025, the chronic food insecurity data is no longer incorporated into the crisis.</t>
  </si>
  <si>
    <t>BGD012People exposed</t>
  </si>
  <si>
    <t>The number of people affected corresponds to the people in Level 2 humanitarian conditions or higher (equivalent acute food insecurity Phase 2 or higher).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as high as the figure is derived from the IPC report (considered as a reliable source) that provides projections until December 2024, and as it is highly unlikely that the affected population has changed significantly, given the food insecurity situation.
Note: The IPC assessment on Bangladesh's chronic food insecurity was valid until 2024. So, from January 2025, the chronic food insecurity data is no longer incorporated into the crisis.</t>
  </si>
  <si>
    <t>BGD012People affected</t>
  </si>
  <si>
    <t>Not applicable for the food security crisis.</t>
  </si>
  <si>
    <t>BGD012People displaced</t>
  </si>
  <si>
    <t>BGD012Injuries reported</t>
  </si>
  <si>
    <t>Total crisis-related fatalities  in food insecurity crisis  between 1 October 2024 -  31 March 2025</t>
  </si>
  <si>
    <t>BGD012Fatalities reported</t>
  </si>
  <si>
    <t>BGD012Fatalities in all crises</t>
  </si>
  <si>
    <t>The PIN is the total population who are facing IPC Phase 3+ acute food insecurity.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as high because the figure is derived from the IPC report (considered as a reliable source) that provides projections until December 2024, and as it is highly unlikely that the number of people in need has changed significantly, given the food insecurity situation.
Note: The IPC assessment on Bangladesh's chronic food insecurity was valid until 2024. So, from January 2025, the chronic food insecurity data is no longer incorporated into the crisis.</t>
  </si>
  <si>
    <t>BGD012People in Need</t>
  </si>
  <si>
    <t>The number of people in  Level 1 corresponds to the number of people facing acute food insecurity of IPC phase 1 (October - December 2024).The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because high as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</si>
  <si>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BGD012Minimal humanitarian conditions - Level 1</t>
  </si>
  <si>
    <t>The number of people in  Level 2 corresponds to the number of people facing acute food insecurity of IPC phase 2 (October - December 2024).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as high as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</si>
  <si>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BGD012Stressed humanitarian conditions - Level 2</t>
  </si>
  <si>
    <t>The number of people in  Level 3 corresponds to the number of people facing acute food insecurity of IPC phase 3 (October - December 2024).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because high as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</si>
  <si>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BGD012Moderate humanitarian conditions - Level 3</t>
  </si>
  <si>
    <t>The number of people in  Level 4 corresponds to the number of people facing acute food insecurity of IPC phase 4 (October - December 2024).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as high because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</si>
  <si>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BGD012Severe humanitarian conditions - Level 4</t>
  </si>
  <si>
    <t>The number of people in  Level 5 corresponds to the number of people facing acute food insecurity of IPC phase 5 (October - December 2024). There were no one facing phase 5 acute food insecurity. 
The reliability of this figure is set as high because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</si>
  <si>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BGD012Extreme humanitarian conditions - Level 5</t>
  </si>
  <si>
    <t>BGD012Crisis affected groups</t>
  </si>
  <si>
    <t>Worldometers accessed on 24/04/2025</t>
  </si>
  <si>
    <t>https://www.worldometers.info/demographics/timor-leste-demographics/#:~:text=Timor%2DLeste%20Population,20%2021%2022%20Median%20Age</t>
  </si>
  <si>
    <t>It is the total population of the country. The figure is obtained from Worldometers. The reliability is set to medium as it is based on estimations.</t>
  </si>
  <si>
    <t>TLS003Total population</t>
  </si>
  <si>
    <t>City Population accessed 21/04/2024; IPC 29/02/2024</t>
  </si>
  <si>
    <t>https://www.citypopulation.de/en/timor/cities/;  https://www.ipcinfo.org/fileadmin/user_upload/ipcinfo/docs/IPC_Timor_Leste_Acute_Food_Insecurity_Nov2023_Sept2024_Report.pdf</t>
  </si>
  <si>
    <t>The entire country is affected by food insecurity as per the IPC report (November 2023 – September 2024). It is also worth mentioning that all the districts have people facing IPC Phase 3+ acute food insecurity.</t>
  </si>
  <si>
    <t>TLS003Landmass affected</t>
  </si>
  <si>
    <t>Worldometers accessed on 24/04/2025; IPC 29/02/2024</t>
  </si>
  <si>
    <t>https://www.worldometers.info/demographics/timor-leste-demographics/#:~:text=Timor%2DLeste%20Population,20%2021%2022%20Median%20Age; https://www.ipcinfo.org/fileadmin/user_upload/ipcinfo/docs/IPC_Timor_Leste_Acute_Food_Insecurity_Nov2023_Sept2024_Report.pdf</t>
  </si>
  <si>
    <t>The total population of the country is exposed as all the districts are affected by food insecurity as per the IPC report (November 2023 – September 2024). The number of people exposed includes the total population of the country.  This figure is taken from the Worldometers since it is the most up-to-date source. The reliability of this figure is set as medium as the figure is based on projections, and as it is highly unlikely that the number of people exposed has declined, given the food insecurity situation.</t>
  </si>
  <si>
    <t>TLS003People exposed</t>
  </si>
  <si>
    <t>IPC 29/02/2024</t>
  </si>
  <si>
    <t>The number of people affected corresponds to the people in Level 2 humanitarian conditions or higher (equivalent acute food insecurity Phase 2 or higher). The figure is taken from  IPC report (November 2023 – September 2024). 
The reliability of this figure is set as High as the figure is derived from the IPC report (considered as a reliable source) that provides projections until September 2024, and as it is highly unlikely that the affected population has changed significantly, given the food insecurity situation.</t>
  </si>
  <si>
    <t>TLS003People affected</t>
  </si>
  <si>
    <t>https://www.ipcinfo.org/fileadmin/user_upload/ipcinfo/docs/IPC_Timor_Leste_Acute_Food_Insecurity_Nov2023_Sept2024_Report.pdf</t>
  </si>
  <si>
    <t>No displacement has occurred in the food security crisis.</t>
  </si>
  <si>
    <t>TLS003People displaced</t>
  </si>
  <si>
    <t>It is the total number of crisis-related injuries in the last 6 months. No injuries reported for this crisis.</t>
  </si>
  <si>
    <t>TLS003Injuries reported</t>
  </si>
  <si>
    <t>The total number of fatalities in Food Security Crisis in Timor-Leste between 1 October 2024 -  31 March 2025</t>
  </si>
  <si>
    <t>TLS003Fatalities reported</t>
  </si>
  <si>
    <t>The total number of fatalities in all crises between 1 October 2024 -  31 March 2025</t>
  </si>
  <si>
    <t>TLS003Fatalities in all crises</t>
  </si>
  <si>
    <t>The number of people in need includes the total people in IPC Phase 3 and above as reported by the IPC analysis report published in February 2024.
The reliability of this figure is set as High as the figure is derived from the IPC report (considered as a reliable source) that provides projections until September 2024, and as it is highly unlikely that the number of people in need has changed significantly, given the food insecurity situation.</t>
  </si>
  <si>
    <t>TLS003People in Need</t>
  </si>
  <si>
    <t>According to INFORM SI methodology, the number of people in Level 1 is equal to the people exposed minus the people affected. People in Level 1 are able to meet their basic needs without employing irreversible coping strategies. As there is no available specific data for classification of PIN figure, to avoid risk of over estimation in upper levels, all increased population are considered to be in level 1.</t>
  </si>
  <si>
    <t>TLS003Minimal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</si>
  <si>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number of people in  Level 2 corresponds to the number of people facing acute food insecurity of IPC phase 2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</si>
  <si>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TLS003Stressed humanitarian conditions - Level 2</t>
  </si>
  <si>
    <t>The number of people in  Level 3 corresponds to the number of people facing acute food insecurity of IPC phase 3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</si>
  <si>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TLS003Moderate humanitarian conditions - Level 3</t>
  </si>
  <si>
    <t>The number of people in  Level 4 corresponds to the number of people facing acute food insecurity of IPC phase 4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</si>
  <si>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TLS003Severe humanitarian conditions - Level 4</t>
  </si>
  <si>
    <t>The number of people in  Level 5 corresponds to the number of people facing acute food insecurity of IPC phase 5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</si>
  <si>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TLS003Extreme humanitarian conditions - Level 5</t>
  </si>
  <si>
    <t>In this crisis, only the non-host population group is affected.</t>
  </si>
  <si>
    <t>TLS003Crisis affected groups</t>
  </si>
  <si>
    <t>https://www.worldometers.info/world-population/papua-new-guinea-population/</t>
  </si>
  <si>
    <t>Total population living in Papua New Guinea according to Worldometers. The source is used because it is reliable and the reliability is set to medium as ir's based on estimations.</t>
  </si>
  <si>
    <t>PNG003Total population</t>
  </si>
  <si>
    <t>City Population accessed 24/04/2025; UNCT PNG 09/08/2022; ACLED accessed 10/02/2025</t>
  </si>
  <si>
    <t>https://www.citypopulation.de/en/papuanewguinea/cities/
https://reliefweb.int/report/papua-new-guinea/papua-new-guinea-highlands-violence-humanitarian-needs-and-priorities-aug-2022-may-2023-issued-09-aug-2022
https://acleddata.com/data-export-tool/
https://reliefweb.int/report/papua-new-guinea/papua-new-guinea-humanitarian-highlights-latest-incidents-updated-1-november-2024
https://reliefweb.int/report/papua-new-guinea/papua-new-guinea-humanitarian-highlights-latest-incidents-31-january-2025</t>
  </si>
  <si>
    <t xml:space="preserve">The affected area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
  </si>
  <si>
    <t>PNG003Landmass affected</t>
  </si>
  <si>
    <t>NSO 01/08/2023; UNCT PNG 09/08/2022; ACLED accessed 10/02/2025</t>
  </si>
  <si>
    <t>https://www.nso.gov.pg/download/118/population-estimates-2021/3753/00_png-_population_estimate_results.pdf
https://reliefweb.int/report/papua-new-guinea/papua-new-guinea-highlands-violence-humanitarian-needs-and-priorities-aug-2022-may-2023-issued-09-aug-2022
https://acleddata.com/data-export-tool/</t>
  </si>
  <si>
    <t>The number of people exposed corresponds to the total population living in the areas concerned by the crisis which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The figure is taken from page 5 of the report " National Population Estimate 2021" (NSO 01/08/2023).
The source for the province-wise population figures was chosen because it is reliable and provides the latest region and province-wise population statistics.
The reliability of this data/indicator is medium because the population figure is an estimate and not very recent.</t>
  </si>
  <si>
    <t>PNG003People exposed</t>
  </si>
  <si>
    <t>NSO 01/08/2023;ACLED accessed 10/02/2025; ANU 25/09/2024; UNCT PNG 08/11/2024; UNCT PNG 31/01/2025</t>
  </si>
  <si>
    <t>https://www.nso.gov.pg/download/118/population-estimates-2021/3753/00_png-_population_estimate_results.pdf
https://acleddata.com/data-export-tool/
https://reliefweb.int/report/papua-new-guinea/enga-tribal-violence-pngs-top-security-threat-comes-within
https://reliefweb.int/report/papua-new-guinea/papua-new-guinea-humanitarian-highlights-latest-incidents-updated-1-november-2024
https://reliefweb.int/report/papua-new-guinea/papua-new-guinea-humanitarian-highlights-latest-incidents-31-january-2025</t>
  </si>
  <si>
    <t>The number of people affected corresponds to the population of the Enga province. Enga province is by far the most violence-affected province in the Highlands region. The figure is taken from page 5 of the report " National Population Estimate 2021" (NSO 01/08/2023). The source was chosen because it is a reliable source for the latest region and province-wise population statistics. The reliability of this data/indicator is medium because the population figure is an estimate and not very recent.</t>
  </si>
  <si>
    <t>PNG003People affected</t>
  </si>
  <si>
    <t>IOM 26/03/2024</t>
  </si>
  <si>
    <t>https://dtm.iom.int/reports/papua-new-guinea-wapenamanda-conflict-rapid-assessment-report-20-march-2024</t>
  </si>
  <si>
    <t>The number of people displaced by the crisis is the number of IDPs who were displaced due to the violence in the Highlands region. The IOM DTM report published in March 2024 showed that around 25,453 people are displaced in the Enga province due to violence and conflict. However, it is likely that more people are displaced but have not been reported due to lack of information.
This figure is taken from the IOM DTM report, page 1 (IOM 26/03/2024).
The source was chosen because it is the only reliable source for the number of IDPs in the Highlands region.
The reliability of this data/indicator is low because the displaced figure is not very recent and is likely to be an underestimation due to lack of information.</t>
  </si>
  <si>
    <t>PNG003People displaced</t>
  </si>
  <si>
    <t>PNG003Injuries reported</t>
  </si>
  <si>
    <t xml:space="preserve">The total number of fatalities in Highlands Violence crisis between 1 October  2024 -  31 March 2025 </t>
  </si>
  <si>
    <t>PNG003Fatalities reported</t>
  </si>
  <si>
    <t>The total number of fatalities in Highlands Violence crisis between 1 October  2024 -  31 March 2025</t>
  </si>
  <si>
    <t>PNG003Fatalities in all crises</t>
  </si>
  <si>
    <t>IOM 20/03/2024; UNCT PNG 09/08/2022</t>
  </si>
  <si>
    <t>https://dtm.iom.int/reports/papua-new-guinea-wapenamanda-conflict-rapid-assessment-report-20-march-2024
https://reliefweb.int/report/papua-new-guinea/papua-new-guinea-highlands-violence-humanitarian-needs-and-priorities-aug-2022-may-2023-issued-09-aug-2022</t>
  </si>
  <si>
    <t xml:space="preserve">The number of people in need includes the number of IDPs.
Displaced people tend to flee to other communities in and outside the respective provinces or to neighbouring mountains. They usually face the following issues: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The source was chosen as it is the only reliable source for the number of IDPs.
The reliability of this data/indicator is low because of the following reasons
- the displaced figure (which is equal to the people in need) is not very recent and is likely to be an underestimation due to lack of information.
- the people in need figure is an underestimation as the people in need figure is likely to comprise other groups than the IDPs but there is no information regarding the needs of the other groups
</t>
  </si>
  <si>
    <t>PNG003People in Need</t>
  </si>
  <si>
    <t>NSO 01/08/2023; UNCT PNG 09/08/2022; ACLED accessed 10/02/2025; ANU 25/09/2024; UNCT PNG 08/11/2024; UNCT PNG 31/01/2025</t>
  </si>
  <si>
    <t>https://www.nso.gov.pg/statistics/population/
https://reliefweb.int/report/papua-new-guinea/papua-new-guinea-highlands-violence-humanitarian-needs-and-priorities-aug-2022-may-2023-issued-09-aug-2022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t>
  </si>
  <si>
    <t>PNG003Minimal humanitarian conditions - Level 1</t>
  </si>
  <si>
    <t>NSO 01/08/2023;ACLED accessed 10/02/2025; ANU 25/09/2024; UNCT PNG 08/11/2024; UNCT PNG 31/01/2025; IOM 20/03/2024; UNCT PNG 09/08/2022</t>
  </si>
  <si>
    <t>https://www.nso.gov.pg/download/118/population-estimates-2021/3753/00_png-_population_estimate_results.pdf
https://acleddata.com/data-export-tool/
https://reliefweb.int/report/papua-new-guinea/enga-tribal-violence-pngs-top-security-threat-comes-within
https://reliefweb.int/report/papua-new-guinea/papua-new-guinea-humanitarian-highlights-latest-incidents-updated-1-november-2024
https://reliefweb.int/report/papua-new-guinea/papua-new-guinea-humanitarian-highlights-latest-incidents-31-january-2025
https://dtm.iom.int/reports/papua-new-guinea-wapenamanda-conflict-rapid-assessment-report-20-march-2024
https://reliefweb.int/report/papua-new-guinea/papua-new-guinea-highlands-violence-humanitarian-needs-and-priorities-aug-2022-may-2023-issued-09-aug-2022</t>
  </si>
  <si>
    <t>PNG003Stressed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</si>
  <si>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source was chosen as it is the only reliable source for the number of IDPs.
The reliability of this data/indicator is low because of the following reasons
- the displaced figure (which is equal to the people in need) is not very recent and is likely to be an underestimation due to lack of information.
- the people in need figure is an underestimation as the people in need figure is likely to comprise other groups than the IDPs but there is no information regarding the needs of the other groups</t>
  </si>
  <si>
    <t>PNG003Moderate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</si>
  <si>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</si>
  <si>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PNG003Severe humanitarian conditions - Level 4</t>
  </si>
  <si>
    <t>PNG003Extreme humanitarian conditions - Level 5</t>
  </si>
  <si>
    <t>In this crisis, 4 out of 5 population groups are affected: Host population, non-host population, returnees, and IDPs.</t>
  </si>
  <si>
    <t>PNG003Crisis affected groups</t>
  </si>
  <si>
    <t xml:space="preserve">The total population of Brazil in 2024,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prioritized over others, such as the World Bank, as it offers up-to-date information and accounts for internal migration, as well as migration to and from the country. The reliability of this figure is set to Low, as it is based on projected estimates and is not clear if migrants and refugees were included on the projections </t>
  </si>
  <si>
    <t>BRA002Total population</t>
  </si>
  <si>
    <t>city population accessed 24/03/2025; R4V 17/12/2024</t>
  </si>
  <si>
    <t>https://www.citypopulation.de/en/brazil/cities/?cityid=2469; https://www.r4v.info/en/rmrp2025-2026</t>
  </si>
  <si>
    <t xml:space="preserve"> The landmass impacted by the Venezuelan refugee crisis corresponds to the summation of areas where more than 10,000 Venezuelans are estimated to be in need in 2025. These include cities in the states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medium due to risk of underestimation of affected areas and that R4V uses projected figures.
This threshold for initiating a crisis response is set at 10,000 individuals with unmet needs in a region. As a result, these states in Brazil meet the criteria to trigger the opening of a crisis response, emphasizing the urgent need for targeted assistance.</t>
  </si>
  <si>
    <t>BRA002Landmass affected</t>
  </si>
  <si>
    <t>The number of people exposed  by the Venezuelan refugee crisis corresponds to the total population, both refugees, hosting and non-hosting populations, of Brazilian cities that are home to more than 10,000 Venezuelans in need by 2025. These include population living in  the states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medium, as R4V uses projected figures.
This threshold for initiating a crisis response is set at 10,000 individuals with unmet needs in a region. As a result, these cities in Brazil meet the criteria to trigger the opening of a crisis response, emphasizing the urgent need for targeted assistance</t>
  </si>
  <si>
    <t>BRA002People exposed</t>
  </si>
  <si>
    <t>The number of people affected is the sum of Venezuelan in Brazil, the in-transit population in Brazil, and the affected host communities in need, as reported in the RMRP 2025-2026 (page 107). This source was chosen for its reliability in reporting Venezuelan refugees and migrants in Brasil based on multisectoral needs assessements from September 2024. No new reports have been released since the RMRP 2025–2026, so this remains the most current data available</t>
  </si>
  <si>
    <t>BRA002People affected</t>
  </si>
  <si>
    <t>"The number of people affected is the sum of Venezuelans in Brazil, the in-transit population in Brazil, and the affected host communities in need, as reported in the RMRP 2025–2026 (page 107). This data is sourced from R4V, selected for its up-to-date information. The reliability is set to medium, as the source does not clarify whether the in-transit population includes individuals of other nationalities. No new reports have been released since the RMRP 2025–2026, so this remains the most current data available</t>
  </si>
  <si>
    <t>BRA002People displaced</t>
  </si>
  <si>
    <t xml:space="preserve">Between 1 October  2024 and 1 April  2025, ACLED reported a total of 3,609  fatalities resulting from battles, riots, and violence against civilians. However, there is no sources that track fatalities due to drought and its impact of civilians. </t>
  </si>
  <si>
    <t>BRA002Fatalities reported</t>
  </si>
  <si>
    <t>BRA002Fatalities in all crises</t>
  </si>
  <si>
    <t>The number of people in need is the sum of the in-destination Venezuelan refugees/asylum seekers, the in-transit population, and the affected host communities, in need of humantiarian assistance through 2025, as reported in the RMRP 2025-2026 (page 107). This source was chosen for its reliability in reporting Venezuelan refugees and migrants in Brasil. Reliability is set to medium as the figures are estimations for the entire year of 2025. Also, there is a risk that the in-transit population in need may be already counted in other PIN figures due to the very fluid and dynamic situation, and common challenges in monitoring people on the move. Additionally, the in-transit figure may include non-Venezuelans on the move. No new reports have been released since the RMRP 2025–2026, so this remains the most current data available</t>
  </si>
  <si>
    <t>BRA002People in Need</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</si>
  <si>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because the source doesn't explain if the in-transit were included in the projected PiN for 2025, so there may be a doublecounting. Additionally, the in-transit figure may include other nationals. </t>
  </si>
  <si>
    <t>BRA002Minimal humanitarian conditions - Level 1</t>
  </si>
  <si>
    <t>According to INFORM SI methodology, the number of people in Level 2 is equal to the people affected minus the people in need. Reliability is set to Medium because the source doesn't explain if the in-transit were included in the projected PiN, so there may be a doublecounting.</t>
  </si>
  <si>
    <t>BRA002Stressed humanitarian conditions - Level 2</t>
  </si>
  <si>
    <t>According to INFORM Severity Index methodology, the sum of people in levels 3, 4 and 5 is equal to the total number of people in need: the sum of the in-destination Venezuelan refugees/asylum seekers, the in-transit population, and the affected host communities,in need of assistance through 2025, as reported in the RMRP 2025-2026 (page 107).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Brasil. Reliability is set to medium due to the uncertainty of whether the in-transit population is already included in the projected population in need (PiN), which could result in double-counting. Additionally, the in-transit figure may include other nationals.</t>
  </si>
  <si>
    <t>BRA002Moderate humanitarian conditions - Level 3</t>
  </si>
  <si>
    <t>BRA002Severe humanitarian conditions - Level 4</t>
  </si>
  <si>
    <t>BRA002Extreme humanitarian conditions - Level 5</t>
  </si>
  <si>
    <t xml:space="preserve"> Different types of affected population groups: 
• refugees, asylum seekers, and others of concern 
• hosts
 • non-hosts
</t>
  </si>
  <si>
    <t>BRA002Crisis affected groups</t>
  </si>
  <si>
    <t xml:space="preserve">OCHA 09/02/2025; OCHA 13/12/2024; </t>
  </si>
  <si>
    <t xml:space="preserve">https://reliefweb.int/report/haiti/haiti-besoins-humanitaires-et-plan-de-reponse-2025-fevrier-2025; https://data.humdata.org/dataset/hti-jiaf-humanitarian-needs-pin-and-severity; </t>
  </si>
  <si>
    <t xml:space="preserve">The population of Haiti was 11,900,000 by January 2025, according to 2025 HRNP. This has been chosen over the World Bank or other local sources as it provides more up-to-date figures and considers population migration internally, into and out of the country. </t>
  </si>
  <si>
    <t>HTI001Total population</t>
  </si>
  <si>
    <t>World Bank accessed 28/01/2025</t>
  </si>
  <si>
    <t>https://data.worldbank.org/indicator/AG.LND.TOTL.K2?locations=HT</t>
  </si>
  <si>
    <t xml:space="preserve">The potential humanitarian consequences of the complex crisis in Haiti affect the whole territory of Haiti; therefore, the whole landmass is considered as 'affected'. The landmass' territory is static and therefore the reliability is high. </t>
  </si>
  <si>
    <t>HTI001Landmass affected</t>
  </si>
  <si>
    <t>OCHA 09/02/2025; OCHA 13/12/2024</t>
  </si>
  <si>
    <t xml:space="preserve">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Reliability is high as this is based on UN latest total population estimates. </t>
  </si>
  <si>
    <t>HTI001People exposed</t>
  </si>
  <si>
    <t xml:space="preserve">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Reliability is high as this is based on UN latest total population estimates. </t>
  </si>
  <si>
    <t>HTI001People affected</t>
  </si>
  <si>
    <t>IOM accessed  22/04/2025; UNHCR 03/10/2024</t>
  </si>
  <si>
    <t>https://dtm.iom.int/haiti; https://reliefweb.int/report/haiti/haiti-multi-dimensional-crisis-leading-continued-displacement</t>
  </si>
  <si>
    <t xml:space="preserve">The number of people displaced by the complex crisis in Haiti includes 1,041,229 internally displaced persons (IDPs), 70,029 returnees as reported on the Haiti IOM and over 350,000 Haitian refugees and asylum seekers worldwide, many of whom are undertaking dangerous journeys across the Americas and the Caribbean, according to UNHCR reports. While this figure is from 2024 and may be out of date, it remains the most recent available estimate. The situation is highly fluid, with over 40% of Haitians seeking asylum in the U.S. likely facing new protection risks. The reliability of this data/indicator is rated as medium due to the lack of information regarding the number of migrants leaving the country, which limits a full understanding of the displacement situation. </t>
  </si>
  <si>
    <t>HTI001People displaced</t>
  </si>
  <si>
    <t>ACLED accessed 22/04/2025</t>
  </si>
  <si>
    <t xml:space="preserve">The figure represents the total number of fatalities reported by ACLED between 1 October 2024 to 1 April 2025.  It is considered to have Medium  reliability due to extreme access restrictions, delaying reporting.  Despite ACLED's comprehensive verification process, the combination of access constraints and kinetic conflict can lead to underreporting or discrepancies in the data. </t>
  </si>
  <si>
    <t>HTI001Fatalities reported</t>
  </si>
  <si>
    <t xml:space="preserve">The figure represents the total number of fatalities reported by ACLED between  1 October 2024 to 1 April 2025. It is considered to have low reliability due to extreme access restrictions, delaying reporting.  Despite ACLED's comprehensive verification process, the combination of access constraints and kinetic conflict can lead to underreporting or discrepancies in the data. </t>
  </si>
  <si>
    <t>HTI001Fatalities in all crises</t>
  </si>
  <si>
    <t>OCHA 09/02/2025; OCHA Accessed 21/03/2025</t>
  </si>
  <si>
    <t>https://reliefweb.int/report/haiti/haiti-besoins-humanitaires-et-plan-de-reponse-2025-fevrier-2025; https://data.humdata.org/dataset/hti-jiaf-humanitarian-needs-pin-and-severity</t>
  </si>
  <si>
    <t>The number of people in need is taken from the 2025 Humanitarian Needs and Response Plan (HNRP), as it is the most reliable and up-to-date report available, and cross-verified with JIAF Haiti homepage and the latest IPC report, although that report wasnt used as it does not capture the multisectoral needs that are driven by the ganga violence and socio-economic shocks. This figure is taken from JIAF as it is more precise than HNRP's. This source was chosen because it is comprehensive of multiple sectors. Reliability is set to Medium because the situation on the ground is highly dynamic, and the data may no longer be accurate due to rapid developments</t>
  </si>
  <si>
    <t>HTI001People in Need</t>
  </si>
  <si>
    <t>HTI001Minimal humanitarian conditions - Level 1</t>
  </si>
  <si>
    <t>HTI001Stressed humanitarian conditions - Level 2</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</si>
  <si>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(commune) which has a severity of Moderate or Level 3.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</si>
  <si>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</si>
  <si>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(commune) which has a severity of Extreme or Level 4.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</si>
  <si>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</si>
  <si>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(commune) which has a severity of Severe or Level 5.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</si>
  <si>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HTI001Extreme humanitarian conditions - Level 5</t>
  </si>
  <si>
    <t xml:space="preserve">Honduras is experiencing a complex crisis marked by overlapping drivers, including extreme poverty, widespread gang violence, forced displacement, recurring climate shocks and political instability. All 18 country departments are affected by at least one of these drivers, and the overall context is characterised by systemic fragility and high vulnerability across sectors. As such, the entire population is considered affected to the crisis due to the convergence of multi-sectoral risks affecting both urban and rural areas. While recent IPC publications provide updated analysis on food insecurity, it does not include critical needs in other sectors such as protection, displacement, and climate risks. The reliability is rated as medium due to lack of subnational analysis of the shock/ crisis that would enable us to be more precise.  </t>
  </si>
  <si>
    <t>HND001People exposed</t>
  </si>
  <si>
    <t>The number of people affected corresponds to the total population of the country as Honduras is facing a complex crisis driven by the compounding effects of poverty, widespread gang violence, forced displacement, climate-related disasters, and food insecurity. This figure is taken from OCHA. The reliability of this data/indicator is The reliability is low as we are probably over-estimating the number of people affected</t>
  </si>
  <si>
    <t>HND001People affected</t>
  </si>
  <si>
    <t>UNHCR 18/02/2025</t>
  </si>
  <si>
    <t>https://reliefweb.int/report/honduras/honduras-operational-update-36-december-2024</t>
  </si>
  <si>
    <t>The number of people displaced by the Complex Crisis in Honduras corresponds to the number of refugees/asylum seekers and irregular or unregistered migrants in Honduras between January and December 2024, as reported by 2025's Honduras Operational Update 36 made by UNHCR. This source was chosen because it is the most up-to-date figure available. We have cross-checked figures in IOM-DTM and IDMC. The last displacements recorded by IDMC were in December 2024 of over 100 people due to flooding. We have not included this in the figure as we have no information to suggest that the individuals remain displaced. The reliability of this indicator is set to medium as we may be double-counting.</t>
  </si>
  <si>
    <t>HND001People displaced</t>
  </si>
  <si>
    <t>Fatalities reported in battles, riots, and violence against civilians  1 October  2024 to 1 April  2025</t>
  </si>
  <si>
    <t>HND001Fatalities reported</t>
  </si>
  <si>
    <t>HND001Fatalities in all crises</t>
  </si>
  <si>
    <t>RMRP 17/12/2024; INEI 30/04/2022</t>
  </si>
  <si>
    <t xml:space="preserve">The number of people affected is the sum of the 2025 projections for Venezuelan refugees/asylum seekers in residence (1.7 million), those in transit (352.5K), and affected host communities (860K), as reported in the RMRP 2025–2026. This source was selected for its reliability in reporting on Venezuelan refugees and migrants in Peru, based on multisectoral needs assessments conducted in September 2024. The in-transit figure may include non-Venezuelan migrants, which introduces some uncertainty. Reliability is set to medium for this reason. No new reports have been released since the RMRP 2025–2026, so this remains the most current data available
</t>
  </si>
  <si>
    <t>PER002People affected</t>
  </si>
  <si>
    <t xml:space="preserve">The number of displaced people in Peru is calculated by summing the projected number of Venezuelans in residence (1.70 million) and those in transit (352.5K) in 2025. This data is sourced from R4V, selected for its up-to-date and comprehensive coverage of the regional situation. The reliability is set to medium, as the source does not clarify whether the in-transit population is already included in the overall projection, which could lead to potential double-counting. Additionally, the in-transit figure may include individuals of other nationalities. UNHCR data was also reviewed, and no updates beyond the RMRP 2025–2026 have been published, making this the most current data available at the time of reporting.
</t>
  </si>
  <si>
    <t>PER002People displaced</t>
  </si>
  <si>
    <t>RMRP 17/12/2024</t>
  </si>
  <si>
    <t xml:space="preserve"> https://www.r4v.info/en/rmrp2025-2026</t>
  </si>
  <si>
    <t>The number of people in need is the sum of the in-destination Venezuelan refugees/asylum seekers (1.09M), the in-transit  (319.6K), and the affected host communities (860K) in need of humantiarian assistance through 2025, as reported in the RMRP 2025-2026. This source was chosen for its reliability in reporting Venezuelan refugees and migrants in Peru. Reliability is set to medium as the figures are estimations for the entire year of 2025. Assessments were conducted remotely. Also, there is a risk that the in-transit population in need may be already counted in other PIN figures due to the very fluid and dynamic situation, and common challenges in monitoring people on the move. Additionally, the in-transit figure may include non-Venezuelans on the move. No new reports have been released since the RMRP 2025–2026, so this remains the most current data available.</t>
  </si>
  <si>
    <t>PER002People in Need</t>
  </si>
  <si>
    <t>PER002Minimal humanitarian conditions - Level 1</t>
  </si>
  <si>
    <t>PER002Stressed humanitarian conditions - Level 2</t>
  </si>
  <si>
    <t>According to INFORM Severity Index methodology, the sum of people in levels 3, 4 and 5 is equal to the total number of people in need: the sum of the in-destination Venezuelan refugees/asylum seekers (1.09M), the in-transit  (319.6K), and the affected host communities (860K) in need of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low due to the uncertainty of whether the in-transit population is already included in the projected population in need (PiN), which could result in double-counting. Additionally, the in-transit figure may include other nationals.</t>
  </si>
  <si>
    <t>PER002Moderate humanitarian conditions - Level 3</t>
  </si>
  <si>
    <t>PER002Severe humanitarian conditions - Level 4</t>
  </si>
  <si>
    <t>PER002Extreme humanitarian conditions - Level 5</t>
  </si>
  <si>
    <t>https://www.r4v.info/en/rmrp2024update</t>
  </si>
  <si>
    <t xml:space="preserve"> In this crisis, 3 out of 5 population groups are affected: host population, non-host population, refugees and asylum seekers,</t>
  </si>
  <si>
    <t>PER002Crisis affected groups</t>
  </si>
  <si>
    <t>RMRP 27/01/2025</t>
  </si>
  <si>
    <t>https://www.r4v.info/en/document/rmrp-2025-26-trinidad-and-tobago</t>
  </si>
  <si>
    <t>The number of people affected in Trinidad and Tobago is based on the 2025 projection of 35.7K Venezuelan refugees and migrants in need, as reported in the RMRP 2025–2026. This figure includes both refugees and asylum seekers in the country. The RMRP was selected as the source for its reliability and basis in multisectoral needs assessments conducted in September 2024. A previous approach using the People in Need (PIN) indicator may have underestimated the total number of people affected by the crisis. The reliability of this figure is set to medium, due to the lack of a disaggregated breakdown (e.g., host communities or transit populations) and limited corroborating data. No new reports have been released since the RMRP 2025–2026, so this remains the most current data available.</t>
  </si>
  <si>
    <t>TTO002People affected</t>
  </si>
  <si>
    <t>RMRP 27/01/2026</t>
  </si>
  <si>
    <t>The 2025 projected number of displaced Venezuelans in Trinidad and Tobago is 35,700, as reported in the RMRP 2025–2026 (page 272). This source was selected for its comprehensive and up-to-date overview of Venezuelan displacement in the region, developed through multisectoral needs assessments. While generally reliable, this figure is classified as medium reliability due to its status as a projection and the absence of data on in-transit populations, which are included in other country contexts. No new reports have been released since the RMRP 2025–2026, so this remains the most current data available.</t>
  </si>
  <si>
    <t>TTO002People displaced</t>
  </si>
  <si>
    <t>The number of people in need is the sum of the in-destination Venezuelan refugees/asylum seekers (24.3K)  in need of humantiarian assistance through 2025, as reported in the RMRP 2025-2026. This source was chosen for its reliability in reporting Venezuelan refugees and migrants in Trinidad and Tobago. Reliability is set to medium as the figures are estimations for the entire year of 2025.  Also,due to the very fluid and dynamic situation, and common challenges in monitoring people on the move the reliability is set at Medium.  No new reports have been released since the RMRP 2025–2026, so this remains the most current data available.</t>
  </si>
  <si>
    <t>TTO002People in Need</t>
  </si>
  <si>
    <t>RMRP  27/01/2025; UNFPA accessed 26/03/2025</t>
  </si>
  <si>
    <t>https://www.r4v.info/en/document/rmrp-2025-26-trinidad-and-tobago; https://www.unfpa.org/data/world-population/TT?utm_source=chatgpt.com</t>
  </si>
  <si>
    <t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t>
  </si>
  <si>
    <t>TTO002Minimal humanitarian conditions - Level 1</t>
  </si>
  <si>
    <t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t>
  </si>
  <si>
    <t>TTO002Stressed humanitarian conditions - Level 2</t>
  </si>
  <si>
    <t>https://reliefweb.int/report/trinidad-and-tobago/trinidad-and-tobago-glance-rmrp-2025-2026</t>
  </si>
  <si>
    <t>According to INFORM Severity Index methodology, the sum of people in levels 3, 4 and 5 is equal to the total number of people in need: the sum of the in-destination Venezuelan refugees/asylum seekers (24.3K), as reported in the RMRP 2025-2026.ACAPS assigned the total number of people in need to level 3, leaving an info-gap for level 4 and level 5. This source was chosen for its reliability in reporting Venezuelan refugees and migrants in Trinidad and Tobago. The reliability of this approach is set to medium due limited cross-verification or triangulation with other data sources for Trinidad and Tobago.</t>
  </si>
  <si>
    <t>TTO002Moderate humanitarian conditions - Level 3</t>
  </si>
  <si>
    <t>TTO002Severe humanitarian conditions - Level 4</t>
  </si>
  <si>
    <t>TTO002Extreme humanitarian conditions - Level 5</t>
  </si>
  <si>
    <t>https://reliefweb.int/report/trinidad-and-tobago/unhcr-trinidad-tobago-fact-sheet-october-december-2024</t>
  </si>
  <si>
    <t xml:space="preserve"> In this crisis, 3 out of 5 population groups are affected: Hotsts, Non-Hosts, Refugees</t>
  </si>
  <si>
    <t>TTO002Crisis affected groups</t>
  </si>
  <si>
    <t>https://www.unfpa.org/data/world-population/CL</t>
  </si>
  <si>
    <t xml:space="preserve">​According to the United Nations Population Fund (UNFPA) World Population Dashboard, Chile's estimated total population for 2024 is 19.7 million.  This estimate  considers various demographic factors, including internal displacement and migration, providing a comprehensive view of the country's population. Reliability is set to Medium, as this figure is based on projections and estimated trends, which are subject to change as new data becomes available.
</t>
  </si>
  <si>
    <t>CHL002Total population</t>
  </si>
  <si>
    <t>https://www.citypopulation.de/en/chile/cities/; https://www.r4v.info/en/rmrp2025-2026</t>
  </si>
  <si>
    <t>The figure for landmass affected by the Venezuelan refugee crisis corresponds to the total geographical area of Chile regions hosting more than 10,000 Venezuelans in need by 2025. These regions include: Antofagasta, Biobío, Coquimbo, La Araucanía, Libertador General Bernardo O'Higgins, Los Lagos, Maule, Metropolitana de Santiago, and Valparaíso. While these areas are expected to absorb most of the impact, Venezuelan migrants are present across the country, so other regions may also be affected to varying degrees. Reliability is set to medium, as R4V uses projected figures for the Venezuelan population in Chile.</t>
  </si>
  <si>
    <t>CHL002Landmass affected</t>
  </si>
  <si>
    <t>https://www.worldometers.info/world-population/chile-population/; https://www.r4v.info/en/rmrp2025-2026</t>
  </si>
  <si>
    <t>The figure of people exposed due to the Venezuelan refugee crisis corresponds to the total population in the Chile regions with more than 10,000 Venezuelans in need by 2025: Antofagasta, Biobío, Coquimbo, La Araucanía, Libertador General Bernardo O'Higgins, Los Lagos, Maule, Metropolitana de Santiago, and Valparaíso. While the majority of refugees in need reside in these regions, Venezuelans may also be present in other provinces across the country, which could be affected to varying degrees. Reliability is set to medium, as R4V uses projected figures.
The reason for this approach is that the threshold for opening a crisis is set at at least 10,000 people with unmet needs in a region, department, or province. Therefore, these specific regions in Chile meet the criteria for opening a crisis response. As a natural consequence, people living in these regions are the most exposed to the crisis. Reliability is set to medium due to the use of projected figures.</t>
  </si>
  <si>
    <t>CHL002People exposed</t>
  </si>
  <si>
    <t>RMPR 17/12/2024</t>
  </si>
  <si>
    <t xml:space="preserve">The number of people affected is the sum of the 2025 projected Venezuelan refugees/asylum seekers in Chile (534.6k), the in-transit population (160.5k) and the affected host communities in need (113.3k,), as reported in the RMRP 2025-2026. This source was chosen for its reliability in reporting Venezuelan refugees and migrants in Chile.  No new reports have been released since the RMRP 2025–2026, so this remains the most current data available."
The reason behind the methodological change is that, after an internal discussion, it was concluded that the main people affected by the migration crisis are the migrants and refugees in the country. However, by using the PIN, it could be an underestimation of the total number of people affected by the crisis.  Additionally, the in-transit figure may include non-Venezuelan migrants. The reliability is set to medium as a result.
</t>
  </si>
  <si>
    <t>CHL002People affected</t>
  </si>
  <si>
    <t>The number of displaced people is the summation of the 2025 projected Venezuelans in destination population in Chile  (534.6 K ) and the in-transit population (160.5 K) as reported in the RMRP 2025-2026. The reliability is set to medium because the source doesn’t clarify whether the in-transit population is already included in the in the  population projection  which could lead to potential double-counting. Additionally, the population in transit may include other nationalities.  No new reports have been released since the RMRP 2025–2026, so this remains the most current data available."</t>
  </si>
  <si>
    <t>CHL002People displaced</t>
  </si>
  <si>
    <t>The number of people in need is taken from the latest R4V report, which is the most relevant and reliable source for this crisis, as it specifically addresses the Venezuelan migration situation. The data is comprehensive, covering multiple sectors and providing a breakdown of people in need, including Venezuelan refugees, asylum seekers, IDPs, and affected host communities. The disaggregated figures are: 534.6K Venezuelans in destination, 126.4K Venezuelans in transit, and 113.3K host communities affected.  No new reports have been released since the RMRP 2025–2026, so this remains the most current data available."
The reliability of this data is set to medium due to the nature of the source, which relies on projections for the entire year of 2025. As such, the figures are subject to potential over- or under-estimations, as migration patterns can be fluid and dynamic, and future trends may vary. This projection is useful for planning but carries inherent uncertainty, especially given the challenges in tracking and forecasting migrant movements over a long time horizon.</t>
  </si>
  <si>
    <t>CHL002People in Need</t>
  </si>
  <si>
    <t>CHL002Minimal humanitarian conditions - Level 1</t>
  </si>
  <si>
    <t>According to INFORM SI methodology, the number of people in Level 2 is equal to the people affected minus the people in need.</t>
  </si>
  <si>
    <t>CHL002Stressed humanitarian conditions - Level 2</t>
  </si>
  <si>
    <t>According to INFORM Severity Index methodology, the sum of people in levels 3, 4 and 5 is equal to the total number of people in need: the sum of  534.6K Venezuelans in destination, 126.4K Venezuelans in transit, and 113.3K  in need of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low  due to the uncertainty of whether the in-transit population is already included in the projected population in need (PiN), which could result in double-counting. Additionally, the in-transit figure may include other nationals.</t>
  </si>
  <si>
    <t>CHL002Moderate humanitarian conditions - Level 3</t>
  </si>
  <si>
    <t>CHL002Severe humanitarian conditions - Level 4</t>
  </si>
  <si>
    <t>CHL002Extreme humanitarian conditions - Level 5</t>
  </si>
  <si>
    <t>RMPR  17/12/2024</t>
  </si>
  <si>
    <t>In this crisis, 3 out of 5 population groups are affected: , Hotsts, Non-Hosts and Refugees/ asylum seekers</t>
  </si>
  <si>
    <t>CHL002Crisis affected groups</t>
  </si>
  <si>
    <t>Worldometer  23/ 04/2025</t>
  </si>
  <si>
    <t>https://www.worldometers.info/world-population/costa-rica-population/#google_vignette</t>
  </si>
  <si>
    <t xml:space="preserve">The current population of Costa Rica is 5,148,605 as of April , 2025, based on Worldometer’s elaboration of the latest United Nations data. Reliability was set to Medium as we are working with projected figures. </t>
  </si>
  <si>
    <t>CRI002Total population</t>
  </si>
  <si>
    <t>City Population accessed 23/04/2025; Confidencial 27/07/2022</t>
  </si>
  <si>
    <t>https://confidencial.digital/english/atenas-a-canton-that-welcomes-nicaraguans-in-costa-rica/;
https://www.citypopulation.de/en/costarica/cities/</t>
  </si>
  <si>
    <t>This figure is the summation of areas where most Nicaraguan refugees reside: the cantons of San José (4,966 km²), Cartago (3,125 km²), Heredia (2,657 km²), and Alajuela (9,758 km²) (second-level administrative divisions). Reliability is set to low because the data is not up to date, and it may be an underestimation. The underestimation stems from the fact that information on the exact displacement of refugees within Costa Rica is limited. This lack of detailed data on where refugees are located, and how they are distributed within these cantons, means that some areas with smaller numbers of refugees may not be fully captured. Additionally, the dynamic nature of displacement means that the figures may not reflect refugees who have moved or settled in areas not captured by the current data sources.</t>
  </si>
  <si>
    <t>CRI002Landmass affected</t>
  </si>
  <si>
    <t>City Population accessed 23/04/2025; Confidencial 27/07/2022; UNHCR 17/12/2024</t>
  </si>
  <si>
    <t>https://confidencial.digital/english/atenas-a-canton-that-welcomes-nicaraguans-in-costa-rica/;https://www.citypopulation.de/en/costarica/cities/; https://reliefweb.int/report/costa-rica/acnur-costa-rica-factsheet-diciembre-2024</t>
  </si>
  <si>
    <t>The majority of Nicaraguan refugees in Costa Rica live in the cantons of San José (1,601,167), Cartago (545,092), Heredia (479,117), and Alajuela (1,035,464). Therefore, the total population of these cantons, along with the number of Nicaraguan refugees, is considered exposed. However, the reliability of this figure is low, as it is based on the 2022 census, and the population may have changed since then. Reliability is set to low because we are working with outdated figures, and the data may underrepresent the actual population</t>
  </si>
  <si>
    <t>CRI002People exposed</t>
  </si>
  <si>
    <t>UNHCR accessed 23/04/2025</t>
  </si>
  <si>
    <t>https://reporting.unhcr.org/operational/operations/costa-rica?page=4&amp;utm_source=com&amp;year=2025</t>
  </si>
  <si>
    <t>According to UNHCR, 204,138 out of the 279,773 affected  individuals in Costa Rica are refugees or asylum seekers from Nicaragua. This figure was sourced directly from UNHCR, which was the only available source at the time. The reliability of this data has been assessed as low due to the lack of triangulation or cross-verification with other independent sources. Previously, we had used data from CLIP, which reported 384,894 Nicaraguan refugees and asylum seekers in Costa Rica; however, that figure dates back to 26 April 2023.</t>
  </si>
  <si>
    <t>CRI002People affected</t>
  </si>
  <si>
    <t xml:space="preserve">According to UNHCR, 204,138 out of the 279,773 displaced individuals in Costa Rica are refugees or asylum seekers from Nicaragua. This figure was sourced directly from UNHCR, which was the only available source at the time. The reliability of this data has been assessed as low due to the lack of triangulation or cross-verification with other independent sources. </t>
  </si>
  <si>
    <t>CRI002People displaced</t>
  </si>
  <si>
    <t>The number of people in need includes , 204,138 out of the 279,773 displaced individuals in Costa Rica are refugees or asylum seekers from Nicaragua. This figure was sourced directly from UNHCR, which was the only available source at the time. The reliability of this data has been assessed as low due to the lack of triangulation or cross-verification with other independent sources. Previously, we had used data from CLIP, which reported 384,894 Nicaraguan refugees and asylum seekers in Costa Rica; however, that figure dates back to 26 April 2023.</t>
  </si>
  <si>
    <t>CRI002People in Need</t>
  </si>
  <si>
    <t>City Population accessed 25/03/2025; Confidencial 27/07/2022; UNHCR 17/12/2024; UNHCR accessed 23/04/2025; CLIP 26/04/2023</t>
  </si>
  <si>
    <t>https://confidencial.digital/english/atenas-a-canton-that-welcomes-nicaraguans-in-costa-rica/;https://www.citypopulation.de/en/costarica/cities/; https://reliefweb.int/report/costa-rica/acnur-costa-rica-factsheet-diciembre-2024; https://reporting.unhcr.org/operational/operations/costa-rica?page=4&amp;utm_source=com&amp;year=2025; https://www.elclip.org/nicaraguenses-en-costa-rica-radiografia-migracion/</t>
  </si>
  <si>
    <t>According to INFORM SI methodology, the number of people in Level 1 is equal to the people exposed (3857229) minus the people affected (196389). People in Level 1 are able to meet their basic needs without employing irreversible coping strategies. Reliability was set to medium as we are working with project figures</t>
  </si>
  <si>
    <t>CRI002Minimal humanitarian conditions - Level 1</t>
  </si>
  <si>
    <t>UNHCR accessed 23/04/2025; CLIP 26/04/2023</t>
  </si>
  <si>
    <t>https://reporting.unhcr.org/operational/operations/costa-rica?page=4&amp;utm_source=com&amp;year=2025; https://www.elclip.org/nicaraguenses-en-costa-rica-radiografia-migracion/</t>
  </si>
  <si>
    <t>CRI002Stressed humanitarian conditions - Level 2</t>
  </si>
  <si>
    <t>According to INFORM Severity Index methodology, the sum of people in levels 3, 4 and 5 is equal to the total number of people in need. ACAPS assigned the total number of people in need to level 3, leaving an info-gap for level 4 and level 5. Reliability was set to low as it cannot be triangulated/cross-verified</t>
  </si>
  <si>
    <t>CRI002Moderate humanitarian conditions - Level 3</t>
  </si>
  <si>
    <t xml:space="preserve">According to INFORM Severity Index methodology, the sum of people in levels 3, 4 and 5 is equal to the total number of people in need. ACAPS assigned the total number of people in need to level 3, leaving an info-gap for level 4 and level 5. </t>
  </si>
  <si>
    <t>CRI002Severe humanitarian conditions - Level 4</t>
  </si>
  <si>
    <t>CRI002Extreme humanitarian conditions - Level 5</t>
  </si>
  <si>
    <t>UNHCR 17/12/2024</t>
  </si>
  <si>
    <t>https://reliefweb.int/report/costa-rica/acnur-costa-rica-factsheet-diciembre-2024</t>
  </si>
  <si>
    <t xml:space="preserve">Refugees and host community are the group  affected by the crisis. </t>
  </si>
  <si>
    <t>CRI002Crisis affected groups</t>
  </si>
  <si>
    <t>INEGI Accessed 22/04/2025</t>
  </si>
  <si>
    <t>https://www.inegi.org.mx/temas/estructura/#informacion_general</t>
  </si>
  <si>
    <t xml:space="preserve">The population of Mexico by 2020 was 126,014,024 based on the census and projections of the Federal Government. Reliability is set to low as we are using dated figures and it's not clear if they include migration patterns. </t>
  </si>
  <si>
    <t>MEX003Total population</t>
  </si>
  <si>
    <t>IOM 03/02/2024; Mexico Real accessed 29/03/2025</t>
  </si>
  <si>
    <t>https://mexico.iom.int/sites/g/files/tmzbdl1686/files/documents/2024-03/estadisticas-migratorias-2023.pdf; https://mr.travelbymexico.com/966-estados-de-mexico-segun-su-superficie/</t>
  </si>
  <si>
    <t xml:space="preserve">The landmass affected by the Mixed Migration Crisis in Mexico, we took the states where most of the irregular migrants were spotted by 2023: Baja California (69, 921), Coahuila (151, 571), Veracruz (71, 699), Tabasco (25, 267) and Chiapas (74, 211), according to the IOM Annual Bulletin in 2023. The reason behind the change is to avoid overcounting territory and people exposed by the crisis. Reliability is set to medium as som states not included may be affected by the crisis. </t>
  </si>
  <si>
    <t>MEX003Landmass affected</t>
  </si>
  <si>
    <t>IOM 03/02/2024; INEGI Accessed 28/03/2025</t>
  </si>
  <si>
    <t>https://mexico.iom.int/sites/g/files/tmzbdl1686/files/documents/2024-03/estadisticas-migratorias-2023.pdf; https://www.inegi.org.mx/app/tabulados/interactivos/?pxq=Poblacion_Poblacion_01_e60cd8cf-927f-4b94-823e-972457a12d4b</t>
  </si>
  <si>
    <t xml:space="preserve">For the people exposed figure by the Mixed Migration Crisis in Mexico, we took the total population of the states where most of the irregular migrants were spotted by 2023: Baja California (2,844,469), Coahuila (2,495,200), Veracruz (7,110,214), Tabasco (1,989,969) and Chiapas (4,293,459), according to the IOM Annual Bulletin in 2023. The reason behind the change is to avoid overcounting territory and people exposed by the crisis.  Reliability was set to low as we are using projected figures for population, it wasnt clear if the migrants were added to that figure, and as communities from other states may be exposed as well </t>
  </si>
  <si>
    <t>MEX003People exposed</t>
  </si>
  <si>
    <t>Government of Mexico acessed 22/04/2025</t>
  </si>
  <si>
    <t>http://www.politicamigratoria.gob.mx/es/PoliticaMigratoria/CuadrosBOLETIN?Anual=2024&amp;Secc=3</t>
  </si>
  <si>
    <t>The number of people affected corresponds to the 925,085 refugees, asylum seekers, and irregular migrants living in Mexico, as reported by the Mexican government in their statistical bulletin (Cuadro 3.1) as of December 2024. This official source was chosen because the government regularly publishes migration data and provides the most comprehensive national overview. However, the reliability of this figure is considered low due to possible inconsistencies in data collection methods and the rapidly changing nature of migration flows. These factors may lead to an underestimation of the actual number of people affected by the crisis.</t>
  </si>
  <si>
    <t>MEX003People affected</t>
  </si>
  <si>
    <t xml:space="preserve">The number of people displaced corresponds to the number of refugees/asylum seekers/irregular migrants living in Mexico, according to the Mexican government in their statistical bulletin (Cuadro 3.1 excel file) by December 2024. This source was chosen because the Government keep up-to-date figures for migrants. The reliability of this data/indicator is Medium because of potential variations in data collection methods, and the dynamic nature of migration patterns that may not be fully captured by the official reports. </t>
  </si>
  <si>
    <t>MEX003People displaced</t>
  </si>
  <si>
    <t>Missing Migrants accessed  22/04/2025</t>
  </si>
  <si>
    <t>https://missingmigrants.iom.int/region/americas?region_incident=4041&amp;route=3936&amp;year%5B%5D=13651&amp;incident_date%5Bmin%5D=&amp;incident_date%5Bmax%5D=</t>
  </si>
  <si>
    <t>Number of missing and deceased migrants at the US-Mexico border from October  1, 2024, to April 1, 2025. The probability of accuracy is considered low due to the challenges in tracking and reporting migrant deaths and the often undocumented nature of migrant journeys, which can lead to underreporting.</t>
  </si>
  <si>
    <t>MEX003Fatalities reported</t>
  </si>
  <si>
    <t>MEX003Fatalities in all crises</t>
  </si>
  <si>
    <t xml:space="preserve">The number of people considered to be in need corresponds to the number of refugees/asylum seekers/irregular migrants living in Mexico, according to the Mexican government in their statistical bulletin (Cuadro 3.1 excel file) by December 2024. This source was chosen because the Government keep up-to-date figures for migrants. The reliability of this data/indicator is Medium because of potential variations in data collection methods, and the dynamic nature of migration patterns that may not be fully captured by the official reports. </t>
  </si>
  <si>
    <t>MEX003People in Need</t>
  </si>
  <si>
    <t>City population  25/03/2025; INEGI accessed 29/01/2025; Government of Mexico acessed 23/04/2025</t>
  </si>
  <si>
    <t>https://www.citypopulation.de/en/mexico/cities//;
https://www.inegi.org.mx/inegi/spc/doc/internet/1-geografiademexico/man_refgeog_extterr_vs_enero_30_2088.pdf; http://www.politicamigratoria.gob.mx/es/PoliticaMigratoria/CuadrosBOLETIN?Anual=2024&amp;Secc=3</t>
  </si>
  <si>
    <t xml:space="preserve">According to INFORM SI methodology, the number of people in Level 1 is equal to the people exposed minus the people affected. People in Level 1 are able to meet their basic needs without employing irreversible coping strategies. Reliability was set to low as both exposed and affected ar as well </t>
  </si>
  <si>
    <t>MEX003Minimal humanitarian conditions - Level 1</t>
  </si>
  <si>
    <t>https://www.unhcr.org/refugee-statistics-uat/download/?url=JZ3p8k</t>
  </si>
  <si>
    <t>MEX003Stressed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</si>
  <si>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t>
  </si>
  <si>
    <t>MEX003Moderate humanitarian conditions - Level 3</t>
  </si>
  <si>
    <t>MEX003Severe humanitarian conditions - Level 4</t>
  </si>
  <si>
    <t>MEX003Extreme humanitarian conditions - Level 5</t>
  </si>
  <si>
    <t>Government of Mexico acessed 30/01/2025</t>
  </si>
  <si>
    <t>Hosts, migrants/refugees, returnees</t>
  </si>
  <si>
    <t>MEX003Crisis affected groups</t>
  </si>
  <si>
    <t>UN Population Data Portal accessed 15/04/2025</t>
  </si>
  <si>
    <t>https://population.un.org/dataportal/data/indicators/49/locations/364/start/1990/end/2025/table/pivotbylocation?df=8dae93cb-3859-4e82-9f28-d5b8d41a0dfc</t>
  </si>
  <si>
    <t>The total Population of Iran as of 2025. This source was chosen because it provides  regularly updated population estimates using data from censuses, surveys, and government records, making it more reliable than other sources. The reliability is set to high as it is up to date.</t>
  </si>
  <si>
    <t>IRN004Total population</t>
  </si>
  <si>
    <t>UNHCR accessed 10/03/2025;  Statoids accessed 15/04/2025</t>
  </si>
  <si>
    <t>https://data.unhcr.org/en/country/irn ; http://www.statoids.com/uir.html</t>
  </si>
  <si>
    <t>The affected landmass in Iran due to the Afghan refugee crisis is the top 3 refugee-hosting regions considered as the geographic and human exposure to the refugee situation to avoid making a dramatic overestimate. This includes the provinces of Tehran, Isfahan, and Razavi Khorasan. This is still an overestimate. While refugee settlements are limited to specific provinces, only 4% of the 780,000 registered Afghan refugees in Iran live in 20 refugee settlements. The vast majority live in urban areas. An additional 2 million undocumented Afghans also live in urban areas.</t>
  </si>
  <si>
    <t>IRN004Landmass affected</t>
  </si>
  <si>
    <t>City Population accessed 15/04/2025</t>
  </si>
  <si>
    <t>https://www.citypopulation.de/en/iran/prov/admin/</t>
  </si>
  <si>
    <t>The number of people exposed in Iran due to the Afghan refugee crisis corresponds to the total population of the top 3 refugee-hosting regions considering geographic and human exposure to the refugee situation. This includes the provinces of Tehran, Isfahan, and Razavi Khorasan. The number of people living in those areas are taken from the city population.  To avoid duble counting, refugees living in Iran are not counted additionally here, as they might be counted in city population census but no clear information is availbale regarding this issue. The reliability is set to low as it is based on estimations. The refugees are not calculated separately but they might not be considered in the city population counting, for which could be an underestimation of exposed people, also there is chance that the whole population of refugee hosting provinces are not exposed and it might be an overestimation then.</t>
  </si>
  <si>
    <t>IRN004People exposed</t>
  </si>
  <si>
    <t>UNHCR 19/02/2025</t>
  </si>
  <si>
    <t>https://data.unhcr.org/en/documents/details/114538</t>
  </si>
  <si>
    <t xml:space="preserve">The number of people affected corresponds to 4.5 million Afghan refugees and 1 million Host community people affected by the crisis. The figure is taken from UNHCR's 3RP. This source was chosen because it provides regular updates to the overall numbers of Afghan refugees hosted in Iran. The reliability of this data is high as it is up to date. </t>
  </si>
  <si>
    <t>IRN004People affected</t>
  </si>
  <si>
    <t>The number of people displaced is 4.5 Afghan refugees living in Iran. The figure is taken from UNHCR's 3RP. This source was chosen because it is recent and reliable. The reliability of this data is high as it is up to date.</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</si>
  <si>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</si>
  <si>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</si>
  <si>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</si>
  <si>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</si>
  <si>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</si>
  <si>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 xml:space="preserve">The number of People in Need includes 4.5million Afghan refugees and 1million Host community people affected by the crisis.The figure is taken from UNHCR's 3RP . This source was chosen because it provides regular updates to the overall numbers of Afghan refugees hosted in Iran. The reliability of this data is high as it is up to date. </t>
  </si>
  <si>
    <t>IRN004People in Need</t>
  </si>
  <si>
    <t>City Population accessed 15/04/2025;  UNHCR 19/02/2025</t>
  </si>
  <si>
    <t>https://www.citypopulation.de/en/iran/prov/admin/; https://data.unhcr.org/en/documents/details/114538</t>
  </si>
  <si>
    <t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</si>
  <si>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</si>
  <si>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is also assumed to be in need. Thus all Afghan refugees are considered to be at least at in moderate humanitarian condition.</t>
  </si>
  <si>
    <t>IRN004Stressed humanitarian conditions - Level 2</t>
  </si>
  <si>
    <t>According to INFORM Severity Index methodology, the sum of people in levels 3, 4 and 5 is equal to the total number of people in need. The number of people in Level 3 corresponds to the number of registered Afghan refugees (1.3 million), other Afghan refugees (.4 million) and host communities 1 million) that are in need of assistance. There is a government response as well as UNHCR and limited NGO response to the refugees in the country. There are provisions to provide easier access to healthcare and education for refugees, alleviating the severity of some needs. However, they are still in need of assistance. They are considered to be in moderate need. The figure is taken from UNHCR's 3RP . This source was chosen because it provides regular updates to the overall numbers of Afghan refugees hosted in Iran and Pakistan. The reliability of this data is medium as the data includes high-quality information alongside some elements with lower quality, resulting in an overall medium reliability.</t>
  </si>
  <si>
    <t>IRN004Moderate humanitarian conditions - Level 3</t>
  </si>
  <si>
    <t>According to INFORM Severity Index methodology, the sum of people in levels 3, 4 and 5 is equal to the total number of people in need. The number of people in Level 4 corresponds to the number of Undocumented Afghans. This is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The reliability of this data is medium as the data includes high-quality information alongside some elements with lower quality, resulting in an overall medium reliability.</t>
  </si>
  <si>
    <t>IRN004Severe humanitarian conditions - Level 4</t>
  </si>
  <si>
    <t>According to INFORM Severity Index methodology, the sum of people in levels 3, 4 and 5 is equal to the total number of people in need. There is no information of any Afghan refugee facing extreme humanitarian condition.</t>
  </si>
  <si>
    <t>IRN004Extreme humanitarian conditions - Level 5</t>
  </si>
  <si>
    <t>UNHCR 19/02/2025; UNHCR accessed 10/02/2025; UNHCR accessed 10/02/2025; UNHCR accessed 10/02/2025; OCHA 21/01/2025</t>
  </si>
  <si>
    <t>https://data.unhcr.org/en/documents/details/114538; https://data.unhcr.org/en/country/irn; https://www.unhcr.org/ir/refugees-in-iran/; https://data.unhcr.org/en/situations/afghanistan?_gl=1*1oabc8o*_ga*NjMyMjA4NTUuMTcxNDAzOTg2Ng..*_ga_N9CH61RTNK*MTcxNDAzOTk3Ni4xLjAuMTcxNDAzOTk3Ni4wLjAuMA..*_rup_ga*NjMyMjA4NTUuMTcxNDAzOTg2Ng..*_rup_ga_EVDQTJ4LMY*MTcxNDAzOTg2Ni4xLjEuMTcxNDAzOTk3Ni4zOC4wLjA.#_ga=2.123647499.1234067279.1714039866-63220855.1714039867; https://reliefweb.int/report/afghanistan/afghanistan-snapshot-population-movements-january-december-2024-january-2025</t>
  </si>
  <si>
    <t xml:space="preserve"> In this crisis, 3 out of 5 population groups are affected: host population, refugees and asylum seekers, and returnees.</t>
  </si>
  <si>
    <t>IRN004Crisis affected groups</t>
  </si>
  <si>
    <t>DOSM accessed 11/12/2024</t>
  </si>
  <si>
    <t>https://data.gov.my/data-catalogue/population_malaysia</t>
  </si>
  <si>
    <t>The total population of Malaysia projected for 2024 is based on data from the 2020 census. The figure is taken from Government of Malaysia because it's official and provides regular updates. There are 3,396,100 non-citizen in total population. So, there's a high possibility that the refugees are included here. So, they aren't counted  to avoid double counting. The reliability is set to medium as it is based on projection.</t>
  </si>
  <si>
    <t>MYS001Total population</t>
  </si>
  <si>
    <t>City Population 22/04/2024; UNHCR 05/04/2023</t>
  </si>
  <si>
    <t>https://www.citypopulation.de/en/malaysia/cities/; https://web.archive.org/web/20230405011132/https://www.unhcr.org/en-my/figures-at-a-glance-in-malaysia.html</t>
  </si>
  <si>
    <t>The areas affected are considered  Selangor state, Pulau Pinang state, and the Federal Territory of Kuala Lumpur. To avoid overestimating, only the areas with a (refugee and asylum-seeker)/(state population) ratio of around 1% (greater than 0.9% but less than 1% is considered as 1%) or higher was included.</t>
  </si>
  <si>
    <t>MYS001Landmass affected</t>
  </si>
  <si>
    <t>DOSM accessed 12/12/2024; UNHCR 05/04/2023</t>
  </si>
  <si>
    <t>https://open.dosm.gov.my/dashboard/population/
https://web.archive.org/web/20230405011132/https://www.unhcr.org/en-my/figures-at-a-glance-in-malaysia.html</t>
  </si>
  <si>
    <t>The number of people exposed corresponds to the total population of the areas where registered refugees and asylum-seekers are living. The areas considered are Selangor state (7.4 million), Pulau Pinang state (1.8 million), and the Federal Territory of Kuala Lumpur (2.1 million). To avoid overestimating the population exposed, only the states with a refugee/state population ratio of 1%  (greater than 0.9% but less than 1% is considered as 1%) or higher was included.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dated.</t>
  </si>
  <si>
    <t>MYS001People exposed</t>
  </si>
  <si>
    <t>UNHCR accessed 10/04/2025</t>
  </si>
  <si>
    <t>https://www.unhcr.org/my/what-we-do/figures-glance-malaysia</t>
  </si>
  <si>
    <t>The number of people affected corresponds to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low because it does not taken into consideration of unregistered refugees and some host-population who might be affected. There are no reliable estimates for the number of unregistered refugees.</t>
  </si>
  <si>
    <t>MYS001People affected</t>
  </si>
  <si>
    <t>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medium because the data includes high-quality information alongside some elements with lower reliability, resulting in an overall medium reliability.The data does not take into consideration of unregistered refugees.There are no reliable estimates for the number of unregistered refugees.</t>
  </si>
  <si>
    <t>MYS001People displaced</t>
  </si>
  <si>
    <t>The total number of fatalities in International Refugees in Malaysia crisis between 1 October  2024 -  31 March 2025</t>
  </si>
  <si>
    <t>MYS001Fatalities reported</t>
  </si>
  <si>
    <t>MYS001Fatalities in all crises</t>
  </si>
  <si>
    <t>The number of people in need includes the total number of registered refugees and asylum-seekers in Malaysia. The figure is taken from a UNHCR webpage tracking the number of registered refugees and asylum-seekers in Malaysia. 
The crisis is about the refugees and asylum-seekers in Malaysia. This source is chosen because it provides the most reliable and up-to-date figures for the number of registered refugees and asylum-seekers in Malaysia. Given the context, the refugees and asylum-seekers in Malaysia are most likely to be in need of humanitarian assistance.
The reliability of the figure is set at medium because the data includes high-quality information alongside some elements with lower quality, resulting in an overall medium reliability. The data does not taken into consideration of unregistered refugees. It is very difficult to estimate the number of unregistered refugees, at least some of whol are likely to require humanitarian assistance.</t>
  </si>
  <si>
    <t>MYS001People in Need</t>
  </si>
  <si>
    <t>DOSM accessed 12/12/2024; UNHCR 05/04/2023; UNHCR accessed 10/04/2025</t>
  </si>
  <si>
    <t>https://data.gov.my/data-catalogue/population_malaysia
https://web.archive.org/web/20230405011132/https://www.unhcr.org/en-my/figures-at-a-glance-in-malaysia.html</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</si>
  <si>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</si>
  <si>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</si>
  <si>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</si>
  <si>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</si>
  <si>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MYS001Severe humanitarian conditions - Level 4</t>
  </si>
  <si>
    <t>MYS001Extreme humanitarian conditions - Level 5</t>
  </si>
  <si>
    <t>UNHCR 05/04/2023; HRW 05/03/2024</t>
  </si>
  <si>
    <t>https://web.archive.org/web/20230405011132/
https://www.unhcr.org/en-my/figures-at-a-glance-in-malaysia.html; 
https://reliefweb.int/report/malaysia/we-cant-see-sun-malaysias-arbitrary-detention-migrants-and-refugees-enms</t>
  </si>
  <si>
    <t>In this crisis, 2 out of 5 population groups are affected: Refugees and asylum seekers, and host population.</t>
  </si>
  <si>
    <t>MYS001Crisis affected groups</t>
  </si>
  <si>
    <t>OCHA 22/02/2025</t>
  </si>
  <si>
    <t>https://humanitarianaction.info/plan/1208</t>
  </si>
  <si>
    <t xml:space="preserve">Total population of the country according to 2025 humanitarian need overview. This number was adopted instead of World Bank figure, as they consider the population movement such internal displaced people and people who are in transit or seeking refuge in the country. </t>
  </si>
  <si>
    <t>COL002Total population</t>
  </si>
  <si>
    <t>City Population 22/07/2022; R4V 17/12/2024</t>
  </si>
  <si>
    <t>https://www.citypopulation.de/en/colombia/cities/; https://www.r4v.info/en/rmrp2025-2026</t>
  </si>
  <si>
    <t xml:space="preserve">The figure of landmass affected due to the Venezuelan refugee crisis corresponds to the landmass of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refugees in need reside in these regions, all of the country’s departments may have a presence of Venezuelans and could be affected in some way. Reliability is set to medium as R4V uses projected figures. 
The reason behind this change is that it suits our threshold to open a crisis: at least 10,000 people with unmet needs in a region/department/province, so each of these departments in Colombia would approve for opening crises. </t>
  </si>
  <si>
    <t>COL002Landmass affected</t>
  </si>
  <si>
    <t>R4V 17/12/2024; DANE accessed 20/03/2025</t>
  </si>
  <si>
    <t>https://www.r4v.info/en/rmrp2025-2026; https://www.dane.gov.co/files/investigaciones/poblacion/proyepobla06_20/7Proyecciones_poblacion.pdf</t>
  </si>
  <si>
    <t>The figure of people exposed due to the Venezuelan refugee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refugees in need reside in these regions, all of the country’s departments may have a presence of Venezuelans and could be affected in some way. Reliability is set to medium as R4V uses projected figures. 
The reason behind this change is that it suits our threshold to open a crisis: at least 10,000 people with unmet needs in a region/department/province, so each of these departments in Peru would approve opening such a crisis. As a natural consequence, people living in these departments are the most exposed to the crisis. Reliability was set to low as we are using outdated figures for population</t>
  </si>
  <si>
    <t>COL002People exposed</t>
  </si>
  <si>
    <t xml:space="preserve">The number of people affected is the sum of the projected 2025 Venezuelan refugees/asylum seekers in-destination (2.88m), the population In-Transit (1.07m) and the affected host communities in need (147.5 K). This source was chosen for its reliability in reporting Venezuelan refugees and migrants in Colombia. Reliability is set to medium due to the uncertainty of whether the in-transit population is already included in the projected population in need (PiN), which could result in double-counting. Additionally, the in-transit figure may include other nationals. </t>
  </si>
  <si>
    <t>COL002People affected</t>
  </si>
  <si>
    <t xml:space="preserve">The number of displaced people is estimated based on the population projection in destination in Colombia (2.88 M) and  In Transit  (1.07 M). This data is sourced from R4V, selected for its up-to-date information. The reliability is set to medium because the source doesn’t clarify whether the in-transit population is already included  in the  population projection  , which could lead to potential double-counting. Additionally, the population in transit may include other nationalities. </t>
  </si>
  <si>
    <t>COL002People displaced</t>
  </si>
  <si>
    <t>Missing Migrants Accessed 23/04/2025</t>
  </si>
  <si>
    <t xml:space="preserve">Venezuelan migrant fatalities in Colombia reported from October  2024 to April  2025. The main cause of the deaths is violence in border departments or accidents against people in transit
</t>
  </si>
  <si>
    <t>COL002Fatalities reported</t>
  </si>
  <si>
    <t>Acled accessed 23/04/2025;Missing Migrants 23/04/2024</t>
  </si>
  <si>
    <t>https://acleddata.com;https://missingmigrants.iom.int/data https://missingmigrants.iom.int/sites/g/files/tmzbdl601/files/2023-10/Missing_Migrants_Global_Figures_allData.xlsx</t>
  </si>
  <si>
    <t xml:space="preserve">Acled data is taken from the last six months (from 01/10/2024 to 01/04/2025)  1,136  acled + 16 "Venezuelan migrant fatalities in Colombia were reported from October   2024  to April 2025. The main cause of the deaths is violence in border departments or accidents against people in transit
</t>
  </si>
  <si>
    <t>COL002Fatalities in all crises</t>
  </si>
  <si>
    <t xml:space="preserve">The number of people in need   is the sum of the  Venezuelan refugees/asylum seekers in dedstination in  need of humanitarian assistance in Colombia (2.03M), the in-transit population (992.4 K), and the affected host communities (147.5 K), as reported in the RMRP 2025-2026. This source was chosen for its reliability in reporting Venezuelan refugees and migrants in Colombia. Reliability is set to medium as the figures are estimations for the entire year of 2025. Assessments were conducted remotely. Also, there is a risk that the in-transit population in need may be already counted in other PIN figures due to the very fluid and dynamic situation, and common challenges in monitoring people on the move. Additionally, the in-transit figure may include non-Venezuelans on the move. </t>
  </si>
  <si>
    <t>COL002People in Need</t>
  </si>
  <si>
    <t>R4V 17/12/2024; MinTrabajo accessed 17/02/2025</t>
  </si>
  <si>
    <t>https://www.r4v.info/en/rmrp2025-2026; https://publicacionessampl.mintrabajo.gov.co/sampl-repo/api/core/bitstreams/5229be3e-472e-41e0-964d-0e2e60f16c4e/content</t>
  </si>
  <si>
    <t>COL002Minimal humanitarian conditions - Level 1</t>
  </si>
  <si>
    <t>COL002Stressed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</si>
  <si>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the destination in need of humanitarian assistance in Colombia (2.03M), the in-transit population (992.4 K), the Colombian returnees (9.9 K), and the affected host communities (147.5 K), as reported in the RMRP 2025-2026. This source was chosen for its reliability in reporting Venezuelan refugees and migrants in Colombia. Reliability is set to low due to the uncertainty of whether the in-transit population is already included in the projected population in need (PiN), which could result in double-counting. Additionally, the in-transit figure may include other nationals. </t>
  </si>
  <si>
    <t>COL002Moderate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</si>
  <si>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Realibaility was set as low accordingly. </t>
  </si>
  <si>
    <t>COL002Severe humanitarian conditions - Level 4</t>
  </si>
  <si>
    <t>COL002Extreme humanitarian conditions - Level 5</t>
  </si>
  <si>
    <t>Number of different types of affected population groups: 
- IDPs 
- Host 
- Non-Host</t>
  </si>
  <si>
    <t>COL002Crisis affected groups</t>
  </si>
  <si>
    <t xml:space="preserve">Total population of the country according to the 2025 HNRP. This number was chosen over the World Bank figure, as they consider the population movement such internal displaced people and people who are in transit or seeking refuge in the country. </t>
  </si>
  <si>
    <t>COL001Total population</t>
  </si>
  <si>
    <t>Banrepublica Accessed 26/02/2025; R4V 17/12/2025</t>
  </si>
  <si>
    <t>https://enciclopedia.banrepcultural.org/index.php?title=Colombia,_territorio_y_megadiversidad; https://www.r4v.info/en/rmrp2025-2026; https://www.r4v.info/en/rmrp2025-2026</t>
  </si>
  <si>
    <t xml:space="preserve">The whole of Colombia is affected by potential humanitarian consequences of the Venezuelan in the country  due to the expansion and re-configuration of a variety of non-state armed groups (NSAGs) in the past years, the increase of climate variability-related disasters, the persistence of socioeconomic needs, and the limited institutional capacities to address both internally affected population as well as the mass influx of migrants and refugees. Therfore the whole landmass is considered affected by the crisis. </t>
  </si>
  <si>
    <t>COL001Landmass affected</t>
  </si>
  <si>
    <t xml:space="preserve">The number of people exposed corresponds to the total population of the country because of the deterioration of the humanitarian situation that has been observed in Colombia due to the expansion and re-configuration of a variety of non-state armed groups (NSAGs) in the past years, the increase of climate variability-related disasters, the persistence of socioeconomic needs, and the limited institutional capacities to address both internally affected population as well as the mass influx of migrants and refugees. Therefore, the whole population of Colombia is considered exposed to the complex crisis. This figure is taken from OCHA. This source was chosen because is up to date and includes migration. </t>
  </si>
  <si>
    <t>COL001People exposed</t>
  </si>
  <si>
    <t xml:space="preserve">The number of people affected corresponds to the total population of the country because of the deterioration of the humanitarian situation that has been observed in Colombia due to the expansion and re-configuration of a variety of non-state armed groups (NSAGs) in the past years, the increase of climate variability-related disasters, the persistence of socioeconomic needs, and the limited institutional capacities to address both internally affected population as well as the mass influx of migrants and refugees. Therefore, the whole population of Colombia are considered exposed to the complex crisis. This figure is taken from OCHA. This source was chosen because is up to date and includes migration. </t>
  </si>
  <si>
    <t>COL001People affected</t>
  </si>
  <si>
    <t>UNHCR accessed 23/04/2025; OCHA 22/01/2025</t>
  </si>
  <si>
    <t>https://reliefweb.int/report/colombia/colombia-plan-de-respuesta-prioridades-comunitarias-enero-2025?_gl=1*1ky1f56*_ga*NDg0NDI4NjIxLjE3MzE1NTAwNjg.*_ga_E60ZNX2F68*MTc0MDU4NjIzMS40Mi4xLjE3NDA1ODYyOTEuNjAuMC4w; https://reporting.unhcr.org/sites/default/files/2024-11/Colombia%20Situation%20Overview.pdf; https://reporting.unhcr.org/operational/situations/colombia-situation</t>
  </si>
  <si>
    <t xml:space="preserve">According to the 2025 HNRP and the UNHCR 2025 appeal, there are 180,000 new IDPs on average per year. The HNRP specifies 179.9k new internally displaced persons, the majority (over 71%) people displaced in individual movements rather than en masse. This is out of nearly 7 million total Colombian IDPs who are eligible for humanitarian assistance according to the Government. Displacement is primarily driven by conflict between non-state armed groups and against national security forces, as well as natural disasters, including floods and drought. Colombians are also seeking asylum in neighbouring countries. UNHCR identified an increasing trend in asylum claims in 2023 and 2024, largely in the US and Spain. In the region, Ecuador hosts the largest number of Colombians. </t>
  </si>
  <si>
    <t>COL001People displaced</t>
  </si>
  <si>
    <t xml:space="preserve">Acled data is taken from the last six months (from 01/10/2024 to 01/04/2025) giving us a totalof 1,136 deaths. The main cause of the deaths is violence in border departments or accidents against people in transit
</t>
  </si>
  <si>
    <t>COL001Fatalities reported</t>
  </si>
  <si>
    <t xml:space="preserve">Acled data is taken from the last six months (from 01/10/2024 to 01/04/2025)  1,136  fatalities + 16 "Venezuelan migrant fatalities in Colombia were reported from October   2024  to April 2025. The main cause of the deaths is violence in border departments or accidents against people in transit
</t>
  </si>
  <si>
    <t>COL001Fatalities in all crises</t>
  </si>
  <si>
    <t>https://reliefweb.int/report/colombia/colombia-plan-de-respuesta-prioridades-comunitarias-enero-2025?_gl=1*1ky1f56*_ga*NDg0NDI4NjIxLjE3MzE1NTAwNjg.*_ga_E60ZNX2F68*MTc0MDU4NjIzMS40Mi4xLjE3NDA1ODYyOTEuNjAuMC4w</t>
  </si>
  <si>
    <t xml:space="preserve">The number of people in need is taken from the HNRP and it includes all people that suffered the impacts of the armed conflict, weather disasters, climatic variability and the territorial control of Non-State Armed Groups, particularly from rural, afrodescendents, and indigenous communities. This figure is taken from the lastest Colombia HNRP. This source was chosen because it is comprehensive of multiple sectors. </t>
  </si>
  <si>
    <t>COL001People in Need</t>
  </si>
  <si>
    <t>According to INFORM severity index methodology, the number of people facing Minimal humanitarian conditions or in Level 1= People exposed - People Affected.  Since the whole population is exposed and affected by the  complex crisis in Colombia  the number of people exposed and affected  is the same as the total population which is  53,100,000 . Therefore the number of people in level 1 = ( 53,100,000 .- 53,100,000 .)</t>
  </si>
  <si>
    <t>COL001Minimal humanitarian conditions - Level 1</t>
  </si>
  <si>
    <t>COL001Stressed humanitarian conditions - Level 2</t>
  </si>
  <si>
    <t>OCHA accessed 30/04/2025</t>
  </si>
  <si>
    <t xml:space="preserve"> https://data.humdata.org/dataset/col-jiaf-humanitarian-needs-pin-and-severity</t>
  </si>
  <si>
    <t xml:space="preserve">According to INFORM Severity Index methodology, the sum of people in levels 3, 4 and 5 is equal to the total number of people in need. To estimate the severity distribution of the people in need ACAPS used the PIN number from the HNO/HNRP and the JIAF severity map for distributtion from 3 to 5 </t>
  </si>
  <si>
    <t>COL001Moderate humanitarian conditions - Level 3</t>
  </si>
  <si>
    <t>https://data.humdata.org/dataset/col-jiaf-humanitarian-needs-pin-and-severity</t>
  </si>
  <si>
    <t xml:space="preserve">According to INFORM Severity Index methodology, the sum of people in levels 3, 4 and 5 is equal to the total number of people in need. To estimate the severity distribution of the people in need ACAPS used the PIN number from the HNO/HNRP and the JIAF severity excel distribution from 3 to 5  
Lvl 4 admin 2 according to JIAF severity levels map: 
Leiva (10263) Manaure (99991 ) El Rosario (13010) Dabeiba (24765) Colombia (7866) Uribia (198368) La Playa (8786) Norosí (10957) Segovia (41222) Valencia	(38850) Ayapel	(49553) Puerto Caicedo	(17244)  Nechí	(28100) Guapi	(29836) Barrancominas	(11326) Puerto Leguízamo (33166) El Cantón del San Pablo	(7016) Morales	(24959) Medio Atrato	(13100) Plato	(71294) San José del Palmar	(5809) Riosucio	(64544) San Vicente del Caguán	(54932) Buenos Aires	(36190) Buenaventura	(324644) Anorí	(19812) Juradó	(7637) Policarpa	(10435) Mesetas	(12530) Barbacoas	(58878) Santa Rosa del Sur	(36335) Murindó	(5332) Francisco Pizarro	(15025) Granada	(10855) Santa Bárbara	(14223) Ocaña	(135990) Puerto Carreño	(22963)
</t>
  </si>
  <si>
    <t>COL001Severe humanitarian conditions - Level 4</t>
  </si>
  <si>
    <t>Ocha accessed 30/04/2025</t>
  </si>
  <si>
    <t xml:space="preserve">According to INFORM Severity Index methodology, the sum of people in levels 3, 4 and 5 is equal to the total number of people in need. To estimate the severity distribution of the people in need ACAPS used the PIN number from the HNO/HNRP and the JIAF severity excel distribution from 3 to 5  
Lvl 5 admin 2 according to JIAF severity levels map: 
Briceño (4300), Cáceres (12547), El Bagre (17004), Ituango (15483), Tame (16432), Puerto Rondon (1,350), Fortul (14198), Saravena (19930), Arauquita (29030), Arauca (26239), Argelia (11368), Lopez de Micay (17150), Alto Baudo (26983), Bajo Baudo (29288), Bojaya (9969), Litoral de Sna Juan (20322), Istmina (13766), Medio Baudo (14568), Medio San Juan (10153), El Charco (13874), La Tola (3870), Roberto Payan (9467), Tibu (22975), Teorama (12662), el Tarra (10000), </t>
  </si>
  <si>
    <t>COL001Extreme humanitarian conditions - Level 5</t>
  </si>
  <si>
    <t>COL001Crisis affected groups</t>
  </si>
  <si>
    <t>The number of people affected is the sum of the 2025 projected number of Venezuelan refugees/asylum seekers in-residence in Dominican Republic  (128.6k) and the affected host communities in need (7.7k), as reported in the RMRP 2025-2026. This source was chosen for its reliability in reporting Venezuelan refugees and migrants in Dominican Republic . The reason behind the methodological change is that after an internal discussion, it was concluded that the main people affected by the migration crisis are the migrants and host community  in the country. However, this could be an underestimation of the people affected. The reliability is set to medium as a result. No new reports have been released since the RMRP 2025–2026, so this remains the most current data available.</t>
  </si>
  <si>
    <t>DOM002People affected</t>
  </si>
  <si>
    <t xml:space="preserve">The number of displaced people is the 2025 projected Venezuelans in destination population in the Dominican Republic (128.6 K) accordign to the R4V. This data is sourced from R4V, selected for its up-to-date information. While the data is generally reliable, it is classified as medium reliability as we are using  projected figure.  Notably, the report does not provide information on an in-transit population, a contrast to other countries hosting Venezuelan migrants, where in-transit populations are often accounted for. No new reports have been released since the RMRP 2025–2026, so this remains the most current data available.
</t>
  </si>
  <si>
    <t>DOM002People displaced</t>
  </si>
  <si>
    <t>The number of people in need is the sum of the in-destination Venezuelan refugees/asylum seekers (77.3) and the host communities (7.7k)  in need of humantiarian assistance through 2025, as reported in the Dominican Republica RMRP 2025-2026. This source was chosen for its reliability in reporting Venezuelan refugees and migrants in Dominican Republic. Reliability is set to medium as the figures are estimations for the entire year of 2025 . Also,due to the very fluid and dynamic situation, and common challenges in monitoring people on the move the reliability is set as Medium.  No new reports have been released since the RMRP 2025–2026, so this remains the most current data available.</t>
  </si>
  <si>
    <t>DOM002People in Need</t>
  </si>
  <si>
    <t>Two groups affected: Host communities and migrants</t>
  </si>
  <si>
    <t>DOM002Crisis affected groups</t>
  </si>
  <si>
    <t>The number of people affected corresponds to the total number of Venezuelan refugees/asylum seekers projected to be in destination (61,600) the in-transit (396,000) and the host communities (3,200) in 2025 in Panamá, according to RMRP 2025-2026. This sources was selected for its accuracy and up-to-date data on Venezuelan displacement trends in Panama. The reliability of this data is medium as it is based on projections/estimations. No new reports have been released since the RMRP 2025–2026, so this remains the most current data available."</t>
  </si>
  <si>
    <t>PAN002People affected</t>
  </si>
  <si>
    <t>The number of people in need corresponds to the total number of Venezuelan refugees/asylum seekers projected to bein need: the in destination (32,400) the in-transit (376,200), and the host communities (3,200) in 2025 in Panamá, according to RMRP 2025-2026. This sources was selected for its accuracy and up-to-date data on Venezuelan displacement trends in Panama. The reliability of this data is medium as it is based on projections/estimations. No new reports have been released since the RMRP 2025–2026, so this remains the most current data available.</t>
  </si>
  <si>
    <t>PAN002People in Need</t>
  </si>
  <si>
    <t>R4V 17/ 12/2024</t>
  </si>
  <si>
    <t>In this crisis, 3 out of 5 population groups are affected: host population., non host population and refugees/asylum seekers</t>
  </si>
  <si>
    <t>PAN002Crisis affected groups</t>
  </si>
  <si>
    <t>OCHA 04/02/2025</t>
  </si>
  <si>
    <t>https://reliefweb.int/report/el-salvador/el-salvador-necesidades-humanitarias-y-plan-de-respuesta-2025-enero-2025?_gl=1*1shohxs*_ga*NDg0NDI4NjIxLjE3MzE1NTAwNjg.*_ga_E60ZNX2F68*MTc0MDQyODYzMS40MS4xLjE3NDA0Mjg2MzQuNTcuMC4w</t>
  </si>
  <si>
    <t>This is the population of El Salvador in 2025 using Humanitarian Response. This has been chosen over the World Bank or other local sources as it provides more up-to-date figures and considers population migration internally, into and out of the country</t>
  </si>
  <si>
    <t>SLV001Total population</t>
  </si>
  <si>
    <t>World Bank  accessed 17/03/2025</t>
  </si>
  <si>
    <t>https://data.worldbank.org/indicator/AG.LND.TOTL.K2?locations=SV</t>
  </si>
  <si>
    <t>The potential humanitarian consequences of the complex crisis in El Salvador are felt across the whole country. This crisis is driven by ongoing  violence; prolonged drought conditions  and underlying socio-political challenges, all of which continue to affect people's livelihoods, safety, and access to basic service</t>
  </si>
  <si>
    <t>SLV001Landmass affected</t>
  </si>
  <si>
    <t>OCHA 04/02/2025; WOLA 27/03/2025</t>
  </si>
  <si>
    <t>https://reliefweb.int/report/el-salvador/el-salvador-necesidades-humanitarias-y-plan-de-respuesta-2025-enero-2025?_gl=1*1shohxs*_ga*NDg0NDI4NjIxLjE3MzE1NTAwNjg.*_ga_E60ZNX2F68*MTc0MDQyODYzMS40MS4xLjE3NDA0Mjg2MzQuNTcuMC4w; https://www.wola.org/es/analysis/encarcelamiento-masivo-y-deterioro-democratico-3-anos-del-regimen-de-excepcion-en-el-salvador/</t>
  </si>
  <si>
    <t>The complex crisis in El Salvador is driven by ongoing violence, prolonged drought conditions, and underlying socio-political challenges. The state of emergency declared by the government has led to broad executive powers, resulting in arbitrary arrests, forced displacement, and allegations of excessive force. Violence and insecurity are widespread, affecting both urban and rural areas. Drought, particularly in the eastern and northern regions, continues to impact agriculture and food security. Socio-political tensions and limited access to services further compound the crisis across the country.</t>
  </si>
  <si>
    <t>SLV001People exposed</t>
  </si>
  <si>
    <t>OCHA accessed 24/02/2025</t>
  </si>
  <si>
    <t>https://data.humdata.org/dataset/slv-jiaf-humanitarian-needs-pin-and-severity</t>
  </si>
  <si>
    <t>The number of people affected corresponds to the population living in any Admin 03 area with any number of People in Need (PiN), according to the HNO 2025. This includes areas such as Ahuachapán Sur (65,675), Ahuachapán Centro (217,526), Ahuachapán Norte (87,377), Santa Ana Oeste (141,333), and others, totaling all affected Admin 03 areas. The figure is taken from JIAF El Salvador – HNO 2025. This source was chosen because it is the only one that provides PiN figures disaggregated by admin level. Reliability is set to medium, as the number is based on population data and may be an overestimation. This is because we do not have clear evidence that all individuals living in these areas are directly affected by one or more of the crisis drivers; they simply reside in regions identified as affected.</t>
  </si>
  <si>
    <t>SLV001People affected</t>
  </si>
  <si>
    <t>UNHCR 14/03/2025; El Savador Now 16/06/2024</t>
  </si>
  <si>
    <t>https://reliefweb.int/report/el-salvador/el-salvador-fact-sheet-january-2025; https://www.elsalvadornow.org/2024/06/16/201675-salvadorans-applied-for-asylum-or-refuge-worldwide-in-2023-according-to-unhcr-201675-salvadorenos-pidieron-asilo-o-refugio-a-nivel-mundial-en-2023-segun-cifras-de-acnur/?utm_source=chatgpt.com</t>
  </si>
  <si>
    <t>The number of people displaced by the complex crisis in El Salvador includes Internally Displaced Persons (IDPs) (86,971), asylum-seekers in El Salvador (342), and refugees in El Salvador (174), based on the most recent UNHCR data. This totals 87,487 individuals currently displaced within El Salvador. The reliability of this figure is set to medium, as it is not entirely clear whether it includes non-Salvadoran migrants and refugees present in the country.
In addition to internal displacement, 133,042 Salvadorans submitted asylum applications abroad in 2023, and 68,633 have been recognized as refugees, "Forced displacement in and from El Salvador, Guatemala and Honduras." These figures represent Salvadoran nationals who have fled El Salvador due to violence and insecurity — particularly to countries like the United States (112,448 applications), Mexico (11,548), and others such as Spain, Italy, and Belize.</t>
  </si>
  <si>
    <t>SLV001People displaced</t>
  </si>
  <si>
    <t>Fatalities reported in battles, riots, and violence against civilians  from 1 October  2024 to 1 April  2025. Reliability set to Medium as we may be doublecounting from the latest report</t>
  </si>
  <si>
    <t>SLV001Fatalities reported</t>
  </si>
  <si>
    <t>SLV001Fatalities in all crises</t>
  </si>
  <si>
    <t xml:space="preserve"> OCHA accessed 28/04/2025</t>
  </si>
  <si>
    <t>https://data.humdata.org/dataset/el-salvador-humanitarian-needs</t>
  </si>
  <si>
    <t xml:space="preserve">The number of people in need is taken from the JIAF's Humanitarian Needs PiN and Severity 2025 excel. This figure is taken from OCHA. This source was chosen because it is the most reliable and the most precise in its figures. Reliability was set to high accordingly. </t>
  </si>
  <si>
    <t>SLV001People in Need</t>
  </si>
  <si>
    <t>OCHA 04/02/2025; OCHA accessed 24/02/2025</t>
  </si>
  <si>
    <t>https://reliefweb.int/report/el-salvador/el-salvador-necesidades-humanitarias-y-plan-de-respuesta-2025-enero-2025?_gl=1*1shohxs*_ga*NDg0NDI4NjIxLjE3MzE1NTAwNjg.*_ga_E60ZNX2F68*MTc0MDQyODYzMS40MS4xLjE3NDA0Mjg2MzQuNTcuMC4w; https://data.humdata.org/dataset/slv-jiaf-humanitarian-needs-pin-and-severity</t>
  </si>
  <si>
    <t xml:space="preserve">According to INFORM SI methodology, the number of people in Level 1 is equal to the people exposed (6,400,000) minus the people affected (5683993). People in Level 1 are able to meet their basic needs without employing irreversible coping strategies. Reliability was set to medium as we may be overcounting </t>
  </si>
  <si>
    <t>SLV001Minimal humanitarian conditions - Level 1</t>
  </si>
  <si>
    <t>OCHA accessed 24/02/2025; OCHA 13/02/2025</t>
  </si>
  <si>
    <t>https://data.humdata.org/dataset/slv-jiaf-humanitarian-needs-pin-and-severity; https://reliefweb.int/report/el-salvador/el-salvador-necesidades-humanitarias-y-plan-de-respuesta-2025-enero-2025?_gl=1*1shohxs*_ga*NDg0NDI4NjIxLjE3MzE1NTAwNjg.*_ga_E60ZNX2F68*MTc0MDQyODYzMS40MS4xLjE3NDA0Mjg2MzQuNTcuMC4w</t>
  </si>
  <si>
    <t xml:space="preserve">According to INFORM SI methodology, the number of people in Level 2 is equal to the people affected (5683993) minus the people in need (818,700). People in Level 2 might be facing some difficulties accessing basic services but are able to meet their needs without external assistance. Reliability was set to medium as we may be overcounting </t>
  </si>
  <si>
    <t>SLV001Stressed humanitarian conditions - Level 2</t>
  </si>
  <si>
    <t>OCHA accessed 31/03/2025; OCHA 13/02/2025</t>
  </si>
  <si>
    <t xml:space="preserve">According to INFORM Severity Index methodology, the sum of people in levels 3, 4 and 5 is equal to the total number of people in need. To estimate the severity distribution of the people in need ACAPS used the PIN number from the HNO/HNRP and an JIAF as source for the severity distribution. The number was taken from the JIAF's Humanitarian Needs PiN and Severity 2025 Excel. Source was chosen because it is the most reliable and the most precise in its figures. Reliability was set to high accordingly. </t>
  </si>
  <si>
    <t>SLV001Moderate humanitarian conditions - Level 3</t>
  </si>
  <si>
    <t>SLV001Severe humanitarian conditions - Level 4</t>
  </si>
  <si>
    <t>SLV001Extreme humanitarian conditions - Level 5</t>
  </si>
  <si>
    <t>OCHA 10/02/2023</t>
  </si>
  <si>
    <t>https://reliefweb.int/sites/reliefweb.int/files/resources/El%20Salvador%2C%20Guatemala%20y%20Honduras%20-%20Panorama%20de%20Necesidades%20Humanitarias%20%28Ciclo%20del%20Programa%20Humanitario%202021%2C%20Julio%202021%29.pdf</t>
  </si>
  <si>
    <t xml:space="preserve">Number of different types of affected population groups: 
- Refugees  
- Host 
- Non-Host                                                                                                                                                                                                                                                                                                                                                                                                                          - IDPs </t>
  </si>
  <si>
    <t>SLV001Crisis affected groups</t>
  </si>
  <si>
    <t xml:space="preserve">This is the population of Ecuador in 2024 using 3IS as a source. This has been chosen over the World Bank or other local sources as it provides more up-to-date figures and considers population migration internally, into and out of the country. Reliability is set to medium as we are using project figures for population </t>
  </si>
  <si>
    <t>ECU003Total population</t>
  </si>
  <si>
    <t>3.i.Solutions Accessed 27/01/2025; City Population 01/04/2025</t>
  </si>
  <si>
    <t>https://latam.3is.org/wp-content/uploads/2024/12/23122024_Pin.pdf; https://www.citypopulation.de/en/ecuador/cities/</t>
  </si>
  <si>
    <t xml:space="preserve">The 14 provinces most affected by the potential humanitarian consequences of the recent escalations in criminal gang-related violence in Ecuador and its internal armed conflict are considered to be impacted by the crisis. These provinces include Morona Santiago, Orellana, Pastaza, Bolívar, Esmeraldas, Los Ríos, Sucumbíos, Manabí, Guayas, Santa Elena, Cañar, El Oro, Santo Domingo, and Pichincha. Therefore, the landmass of these 14 provinces is considered affected by the crisis in Ecuador.
Reliability is set to medium, as we are using a single source to assess the scale of the crisis. </t>
  </si>
  <si>
    <t>ECU003Landmass affected</t>
  </si>
  <si>
    <t>The number of people exposed corresponds to the total population of the 14 provinces most affected by the criminal gang-related violence and internal armed conflict in Ecuador. These provinces—Morona Santiago, Orellana, Pastaza, Bolívar, Esmeraldas, Los Ríos, Sucumbíos, Manabí, Guayas, Santa Elena, Cañar, El Oro, Santo Domingo, and Pichincha—cover a significant landmass and have been identified as the areas most impacted by the crisis. Given that the violence varies in severity across these provinces, the entire population within these regions is considered exposed. Reliability is set to medium, as the estimate is based on a single source and may be an overestimation, particularly if some areas are less affected than others.</t>
  </si>
  <si>
    <t>ECU003People exposed</t>
  </si>
  <si>
    <t>3.i.Solutions Accessed 27/01/2025</t>
  </si>
  <si>
    <t>The number of people affected corresponds to the estimated 2,780,000 individuals primarily impacted by violence and are in need of protection assistance. According to the response plan, they are also vulnerable to climate related hazards. This figure is derived from the 3.i.s. report, which maps the presence and severity of criminal violence across Ecuador.
The reliability of this estimate is set to low due to the lack of independent verification and the potential for overestimation. While the 3.i.s. report offers valuable insights, the exact number of affected individuals cannot be definitively confirmed without more specific, localized data.</t>
  </si>
  <si>
    <t>ECU003People affected</t>
  </si>
  <si>
    <t>3.i.Solutions 02/04/2025</t>
  </si>
  <si>
    <t>https://reliefweb.int/report/ecuador/desplazamiento-interno-en-ecuador-enero-diciembre-de-2024</t>
  </si>
  <si>
    <t>This figure is the number of people internally displaced by violence. While the crisis may also be causing cross-border displacement, there is currently no available data to confirm this. As a result, the figure may be an underestimation and is assigned a Medium reliability rating. This estimate is based on the latest 3iS data available as of early April 2025.</t>
  </si>
  <si>
    <t>ECU003People displaced</t>
  </si>
  <si>
    <t>OCHA 19/12/2024</t>
  </si>
  <si>
    <t>https://reliefweb.int/report/afghanistan/afghanistan-humanitarian-needs-and-response-plan-2025-december-2024</t>
  </si>
  <si>
    <t xml:space="preserve"> The total population of Afghanistan is estimated to pass 46 million in 2025 according to OCHA's estimates. The source is taken as it is the most recent and reliability is also set to high as it is up to date</t>
  </si>
  <si>
    <t>AFG001Total population</t>
  </si>
  <si>
    <t>World Bank accessed 18/11/2024; OCHA 19/12/2024</t>
  </si>
  <si>
    <t>https://prosperitydata360.worldbank.org/en/indicator/QOG+BD+wdi_area; https://reliefweb.int/report/afghanistan/afghanistan-humanitarian-needs-and-response-plan-2025-december-2024</t>
  </si>
  <si>
    <t>Affected land mass is the whole country landmass of Afghanistan as 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</si>
  <si>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</si>
  <si>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The number of people exposed to the Complex crisis in Afghanistan corresponds to the total population of the country because conflict affects the entire country and is the primary driver of needs in Afghanistan. The people of Afghanistan face severe challenges due to economic instability, food insecurity, and inadequate healthcare. Women, children, and marginalised groups are particularly vulnerable, with millions requiring urgent humanitarian assistance to survive and rebuild their lives. The country is also severely impacted by natural hazards such as drought, flooding, and the earthquake. The entire country and therefore the entire population is exposed to various crises, though to different degrees. This figure is taken from OCHA HNRP 2025 since it is the most up-to-date source. The reliability of this data is high because it is up to date.</t>
  </si>
  <si>
    <t>AFG001People exposed</t>
  </si>
  <si>
    <t>The number of people affected by the Complex crisis in Afghanistan corresponds to the total population of the country because of the complexity and protracted nature of the conflict and natural hazards driving needs across the country, according to the revised Humanitarian Response Plan (HRP), all districts of the country experienced either severe, extreme, or catastrophic multisectoral needs. Therefore, we are excluding the previous number of people affected from the HNO and considering that the entire population is impacted by various crises.  This figure is taken from OCHA HNRP 2025 since it is the most up-to-date source. The reliability of this data is high because it is up to date.</t>
  </si>
  <si>
    <t>AFG001People affected</t>
  </si>
  <si>
    <t>UNHCR 03/04/2025; UNHCR 12/03/2025; UNHCR 11/04/2025; UNHCR 19/02/2025</t>
  </si>
  <si>
    <t>https://reliefweb.int/report/afghanistan/unhcr-afghanistan-operational-update-february-2025; https://data.unhcr.org/en/documents/details/115057; https://data.unhcr.org/en/documents/details/115667; https://data.unhcr.org/en/documents/details/114538</t>
  </si>
  <si>
    <t xml:space="preserve">Displacement in Afghanistan is irregular and frequent, including internal movement and cross border to countries like Iran, Pakistan, Ujbekistan etc, compounded by both natural disasters and conflict. The number of people displaced by the crisis includes: the number of IDPs (3,220,000), the number of returnees (1,175,800) and Afghan refugees living in Iran and Pakistan. The IDPs figure is taken from  UNHCR Afghanistan OPERATIONAL UPDATE February 2025 (page 2),returnees figures are taken from Pakistan-Afghanistan - Returns Emergency Response #28  and Iran-Afghanistan - Returns Emergency Response #1 and Afghan refugees in Iran and Pakistan is taken from the UNHCR 3RP (page 4). Considering the frequent changes in people's status, these sources are the only ones providing regular updates on the number of displaced people. There are number of IDPs because of the natural hazards but no available sources for cumulative figures. Also, returnee from other countries apart from Iran and Pakistan are there but the number is not available. So, the reliability is set to medium as it's might be an underestimatation. </t>
  </si>
  <si>
    <t>AFG001People displaced</t>
  </si>
  <si>
    <t>OCHA accessed 09/03/2025</t>
  </si>
  <si>
    <t>https://public.tableau.com/app/profile/ocha.afghanistan.imu/viz/Afghanistan-Natural-Disasters_0/Situation</t>
  </si>
  <si>
    <t>This is the number of people injured by natural disasters throughout Afghanistan from 1 October 2024 to 31 March 2025. The source was chosen because it provides recent data and the reliability is the set to low because it is an underestimation since we do not have the number of injuries due to conflict</t>
  </si>
  <si>
    <t>AFG001Injuries reported</t>
  </si>
  <si>
    <t>OCHA accessed 13/04/2025; ACLED accessed 13/04/2025</t>
  </si>
  <si>
    <t>https://response.reliefweb.int/afghanistan/natural-disasters-dashboard;https://acleddata.com/explorer/</t>
  </si>
  <si>
    <t>All casualties between 1 October 2024 to 31 March 2025. The figure includes people who died due to conflict and natural disasters. It can be assumed that this is an underestimate given that insecurity in the country and remote locations where military offensives can occur make it difficult to track all fatalities. It also includes deaths related to some kind of natural disaster during the period. There may be additional premature deaths associated with food insecurity or illnesses and lack of health access, though this data is not available.</t>
  </si>
  <si>
    <t>AFG001Fatalities reported</t>
  </si>
  <si>
    <t>AFG001Fatalities in all crises</t>
  </si>
  <si>
    <t xml:space="preserve">The number of people in need is taken from the HNRP 2025. The people in need include Vulnerable residents, Natural disaster affected, Crossborder returnees,  IDPs, and Refugees and asylum seekers affected by conflict and natural disasters in Afghanistan as reported in the 2025 Humanitarian Needs and Response Plan.  Seasonal and climate-related shocks, natural disasters, and restrictive policies, particularly affecting women and girls, exacerbate Afghanistan's humanitarian needs, leading to heightened protection risks, food insecurity, inadequate healthcare, and poor water and sanitation conditions. US fund cut along with large number of returnee from Pakistan and Iran has also contributed to the deteriorating humanitarian conditions across the country. The reliability of this data is medium because there are risks that US fund cut and other recent developments were not exactly anticipated in HNRP. </t>
  </si>
  <si>
    <t>AFG001People in Need</t>
  </si>
  <si>
    <t>According to INFORM severity index methodology, the number of people facing Minimal humanitarian conditions or in Level 1= People exposed - People affected.  Since the whole population is exposed and affected by the complex crisis in Afghanistan, there are no people facing minimal humanitarian conditions.</t>
  </si>
  <si>
    <t>AFG001Minimal humanitarian conditions - Level 1</t>
  </si>
  <si>
    <t>According to INFORM SI methodology, the number of people in Level 2 is equal to the people affected minus the people in need. People in Level 2 might be facing some difficulties accessing basic services but can meet their needs without external assistance. The whole population is affected by the complex crisis in Afghanistan, and the People in Need figure is provided by OCHA's HNRP 2025.</t>
  </si>
  <si>
    <t>AFG001Stressed humanitarian conditions - Level 2</t>
  </si>
  <si>
    <t>According to the INFORM Severity Index methodology, the sum of people in levels 3, 4 and 5 is equal to the total number of people in need. To estimate the severity distribution of the people in need ACAPS used the PIN from the HNRP 2025 and take the severity levels from area severity. The people in level 4 of final severity are considered in level 4 and rest of the people in need are considered in level 3. There are no individuals classified at level 5.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t>
  </si>
  <si>
    <t>AFG001Moderate humanitarian conditions - Level 3</t>
  </si>
  <si>
    <t>AFG001Severe humanitarian conditions - Level 4</t>
  </si>
  <si>
    <t>AFG001Extreme humanitarian conditions - Level 5</t>
  </si>
  <si>
    <t>AFG001Crisis affected groups</t>
  </si>
  <si>
    <t>AFG001People facing limited access constraints</t>
  </si>
  <si>
    <t>Protection Cluster, UNHCR 07/02/2025</t>
  </si>
  <si>
    <t>https://reliefweb.int/report/afghanistan/afghanistan-protection-analysis-update-january-december-2024</t>
  </si>
  <si>
    <t>According to the Protection Cluster, UNHCR reports that 6.3 million people are still displaced and facing severe restrictions on their rights, freedom of movement, and access to public life. Furthermore, the ban on girls' education beyond the 6th grade remains in effect, denying at least 1.5 million girls their right to education.</t>
  </si>
  <si>
    <t>AFG001People facing restricted access constraints</t>
  </si>
  <si>
    <t xml:space="preserve">The total population of Pakistan as of 19 November 2024. The source is reliable as it shows updated data considering the population movement. The number of registered refugees, undocumented Afghans living in Pakistan, and Pakistani refugees in Afghanistan are not additionally counted to avoid double counting. The reliability is medium as the situation on the ground is highly dynamic, and the data may no longer be accurate due to recent developments of Afghan regugees which is critical to consider. </t>
  </si>
  <si>
    <t>PAK001Total population</t>
  </si>
  <si>
    <t>https://data.worldbank.org/indicator/AG.LND.TOTL.K2?view=chart&amp;locations=PK</t>
  </si>
  <si>
    <t>The landmass affected is the whole landmass of Pakistan as a country. The whole country is affected by different types of conflict, drought, and natural hazards. Landmass data is from the last World Bank figure of 2021, which is not recent and but unlikely to have changed significantly.</t>
  </si>
  <si>
    <t>PAK001Landmass affected</t>
  </si>
  <si>
    <t>The number of people exposed corresponds to the total population of the country. Since the whole country is affected by different types of conflict, drought, and natural hazards, the entire population is considered to be exposed. This figure is taken from the World Population Review. It is valid as of 19/11/2024. This source is taken since it is the most up-to-date figure. The reliability of this data is medium because it is not considering population movement after 19 November 2024.</t>
  </si>
  <si>
    <t>PAK001People exposed</t>
  </si>
  <si>
    <t>World Bank 03/10/2024, WFP 02/11/2023; IPC 21/02/2025; UNHCR accessed 20/11/2024; UNHCR accessed 20/11/2024;  IDMC accessed 20/11/2024</t>
  </si>
  <si>
    <t>https://reliefweb.int/report/pakistan/wfp-pakistan-floods-situation-report-september-2023; https://www.worldbank.org/en/country/pakistan/overview; https://www.ipcinfo.org/ipc-country-analysis/details-map/en/c/1157024/?iso3=PAK; https://data.unhcr.org/en/situations/afghanistan; https://data.unhcr.org/en/country/afg; https://www.internal-displacement.org/database/displacement-data/</t>
  </si>
  <si>
    <t>The number of people affected corresponds to the number of people living in and below the poverty line in 2024 (World Bank data) across Pakistan.  The number of people affected by different crises is taken from the World Bank and World Population Review. COVID-19 precautionary measure, the catastrophic 2022 floods and macroeconomic volatility, poverty has increased and had a devastating impact on the economy and people living below the poverty line. It is usually difficult to estimate the affected population from natural hazards and sudden-onset crises. Pakistan has been facing multiple overlapping crises that affected people by different scale, such as extreme monsoon hazards like floods, high level of food insecurity, clashes between militant groups and security forces,  polio endemic etc which has made the estimation of affected population number as complex, and it is unclear how many people have been affected or displaced. So, we are not including these numbers from each crisis to avoid overlap. The IPC figures are restricted to three provinces (Sindh, Balochistan, and Khyber Pakhtunkhwa). As the World Bank data is based on the whole country, we considered the flood-affected people to be included here.  The reliability of this indicator is medium because it is based on estimations.</t>
  </si>
  <si>
    <t>PAK001People affected</t>
  </si>
  <si>
    <t>UNHCR  19/02/2025; IOM accessed 15/04/2025; UNICEF 25/03/2025</t>
  </si>
  <si>
    <t>https://data.unhcr.org/en/documents/details/114538; https://dtm.iom.int/pakistan; https://reliefweb.int/report/pakistan/unicef-pakistan-humanitarian-situation-report-no-4-01-january-31-december-2024</t>
  </si>
  <si>
    <t>Displacement in Pakistan seems temporary as many return to their homes after incidents or hazards. Displacement happen in Pakistan frequently on a regular basis derived from natural hazards, internal conflicts, poverty etc. The number of people displaced by the crisis includes the Afghan refugees in Pakistan, the total number of IDPs as of August 2024,  and the 2024 monsoon flood. These figures are taken from UNHCR 3RP, IOM, and UNICEF respectively. The reliability of this data is medium because the situation on the ground is highly dynamic, and the data may no longer be accurate due to recent developments for which there is no updated source.</t>
  </si>
  <si>
    <t>PAK001People displaced</t>
  </si>
  <si>
    <t>UNICEF 25/03/2025</t>
  </si>
  <si>
    <t>https://reliefweb.int/report/pakistan/unicef-pakistan-humanitarian-situation-report-no-4-01-january-31-december-2024</t>
  </si>
  <si>
    <t xml:space="preserve">The figure for the people injured is the total number of injured people in the 2024 flood. </t>
  </si>
  <si>
    <t>PAK001Injuries reported</t>
  </si>
  <si>
    <t>All conflict-related fatalities between 1 October 2024 and 31 March 2025 across all provinces as counted by ACLED. According to the National Disaster Agency, over 350 fatalities occurred due to the 2024 monsoon season between 1 July to 13 September. However these deaths have not been included in this month's calculation as they were accounted for last month. So far, no health (i.e. malnutrition) deaths have been included due to data gaps.</t>
  </si>
  <si>
    <t>PAK001Fatalities reported</t>
  </si>
  <si>
    <t>All conflict-related fatalities between 1 October 2024 and 31 March 2025 across all provinces as counted by ACLED. So far, no health (i.e. malnutrition) deaths have been included due to data gaps.</t>
  </si>
  <si>
    <t>PAK001Fatalities in all crises</t>
  </si>
  <si>
    <t>IPC 21/02/2025; UNHCR 19/02/2025</t>
  </si>
  <si>
    <t xml:space="preserve">https://www.ipcinfo.org/ipc-country-analysis/details-map/en/c/1159508/?iso3=PAK; https://reliefweb.int/report/pakistan/regional-refugee-response-plan-afghanistan-situation-2024-2025; </t>
  </si>
  <si>
    <t xml:space="preserve">The number of people in need is the summation of the total Afghan refugee population in Pakistan (2.8m) and the population currently in severe food insecurity conditions according to the latest IPC (approx 10 m). This approach was taken to sharpen the focus on emergency needs rather than protracted needs, largely driven by poverty and resulting in widespread nutrition and health needs (e.g. UNICEF is responding to over 20 million children). We have chosen the latest IPC results (released in February 2025) as it provides the most up to date assessment of crisis-level needs as a result of compounding climatic shocks and economic challenges. The analysis finds the provinces of Balochistan, Kyber Pakhtunkhwa and Sindh are the worst impacted by natural disasters, namely flooding, as well as access constraints to basic services and livelihood opportunities. Also bordering Afghanistan, food security is also impacted by internal conflicts and displacement. We have put the reliability at a medium due to the risk of double counting. Paksitan has long hosted Afghan refugees, who may have been included in the IPC assessment as the majority live in Kyber Pakhtunkhwa (54%) and Balochistan (24%). </t>
  </si>
  <si>
    <t>PAK001People in Need</t>
  </si>
  <si>
    <t>World Bank 03/10/2024, WFP 02/11/2023; IPC 21/02/2025; World Population Review accessed 20/11/2024; UNHCR accessed 31/12/2024; IDMC accessed 05/01/2025</t>
  </si>
  <si>
    <t>https://www.worldbank.org/en/country/pakistan/overview; https://reliefweb.int/report/pakistan/wfp-pakistan-floods-situation-report-september-2023; https://www.ipcinfo.org/ipc-country-analysis/details-map/en/c/1157024/?iso3=PAK; https://worldpopulationreview.com/countries/pakistan-population; https://data.unhcr.org/en/situations/afghanistan; https://www.internal-displacement.org/database/displacement-data/</t>
  </si>
  <si>
    <t>According to INFORM SI methodology, the number of people in Level 1 is equal to the people exposed minus the people affected. People in Level 1 are able to meet their basic needs without employing irreversible coping strategies. The reliability of this data is medium because it is based on projections/estimations.</t>
  </si>
  <si>
    <t>PAK001Minimal humanitarian conditions - Level 1</t>
  </si>
  <si>
    <t>UNICEF 05/12/2024; World Bank 03/10/2024, WFP 02/11/2023; IPC 21/02/2025; UNHCR accessed 20/11/2024; IDMC accessed 20/11/2024</t>
  </si>
  <si>
    <t>https://reliefweb.int/report/pakistan/humanitarian-action-children-2025-pakistan; https://reliefweb.int/report/pakistan/wfp-pakistan-floods-situation-report-september-2023; https://www.dawn.com/news/1866389#:~:text=These%2C%20together%20with%20fiscal%20consolidation,falling%20below%20the%20poverty%20line; https://www.ipcinfo.org/ipc-country-analysis/details-map/en/c/1157024/?iso3=PAK; https://data.unhcr.org/en/situations/afghanistan; https://www.internal-displacement.org/database/displacement-data/</t>
  </si>
  <si>
    <t>According to INFORM SI methodology, the number of people in Level 2 is equal to the people affected minus the people in need. In Pakistan, over 104.9 million people are considered to be affected as they are living below the poverty line, among those 35.7 million are in need of humanitarian assistance due to flood. So the rest of the affected people are considered to have at least stressed level humanitarian condition. People in Level 2 might be facing some difficulties accessing basic services but are able to meet their needs without external assistance. The reliability of this data is medium because it is based on projections/estimations.</t>
  </si>
  <si>
    <t>PAK001Stressed humanitarian conditions - Level 2</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</si>
  <si>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and about 707,675 people are at IPC phase 4, so they are considered to have severe humanitarian needs. Level 3, moderate humanitarian conditions, is calculated by subtracting Level 4 PIN (707,675) from the total PIN of approximately 13.08 million. The reliability of this data is medium because it is based on projections/estimations. There is also no severity breakdown of needs of Afghan refugees. However, given that the large majority (nearly 80%) live in provinces classified as IPC level 3, it is highly probable that they are facing significant food shortages equivalent to Crisis (IPC 3) or higher.</t>
  </si>
  <si>
    <t>PAK001Moderate humanitarian conditions - Level 3</t>
  </si>
  <si>
    <t>IPC 21/02/2025</t>
  </si>
  <si>
    <t>https://www.ipcinfo.org/ipc-country-analysis/details-map/en/c/1159508/</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</si>
  <si>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medium because it is based on projections/estimations.</t>
  </si>
  <si>
    <t>PAK001Severe humanitarian conditions - Level 4</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</si>
  <si>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medium because it is based on projections/estimations.</t>
  </si>
  <si>
    <t>PAK001Extreme humanitarian conditions - Level 5</t>
  </si>
  <si>
    <t>PAK001Crisis affected groups</t>
  </si>
  <si>
    <t>UNHCR Accessed 23/01/2025 ;</t>
  </si>
  <si>
    <t>https://data.unhcr.org/en/situations/afghanistan</t>
  </si>
  <si>
    <t>The number of people facing limited access constraints includes registered Afgan refugees, Afgan Citizenship Card holders, and unregistered members of registered families living in Pakistan. The figure is taken from UNHCR. The reliability is set to high as it is up to date.</t>
  </si>
  <si>
    <t>PAK001People facing limited access constraints</t>
  </si>
  <si>
    <t>The number of people facing restricted access constraints includes the undocumented Afgan refugees living in Pakistan. The figure is taken from UNHCR. The reliability is set to high as it is up to date.</t>
  </si>
  <si>
    <t>PAK001People facing restricted access constraints</t>
  </si>
  <si>
    <t>NDMA 11/2024</t>
  </si>
  <si>
    <t>https://ndma.gov.pk/storage/publications/December2024/jOXrgqK4iqOaC2GeFaih.pdf</t>
  </si>
  <si>
    <t xml:space="preserve">The number of buildings damaged because of the 2024 monsoon flood </t>
  </si>
  <si>
    <t>PAK001Buildings damaged</t>
  </si>
  <si>
    <t xml:space="preserve">The number of buildings destroyed because of the 2024 monsoon flood </t>
  </si>
  <si>
    <t>PAK001Buildings destroyed</t>
  </si>
  <si>
    <t>ACLED Accessed 22 /04/2025</t>
  </si>
  <si>
    <t>The figure represents the number of fatalities across Ecuador from 1 October 2024 to 1 April 2025  It is reliable and aligns with other secondary sources and media reports. All types of events are included, and the count covers both civilian and non-civilian cases. However, this number may be an underestimation due to low reporting of incidents and a lack of consistent documented incidents, so the reliability is set to medium</t>
  </si>
  <si>
    <t>ECU003Fatalities reported</t>
  </si>
  <si>
    <t>ACLED Accessed 22/04/2025</t>
  </si>
  <si>
    <t>The figure represents the number of fatalities across Ecuador from 1 October 2024 to 1 April 2025. It is reliable and aligns with other secondary sources and media reports. All types of events are included, and the count covers both civilian and non-civilian cases. However, this number may be an underestimation due to low reporting of incidents and a lack of consistent documented incidents, so the reliability is set to medium</t>
  </si>
  <si>
    <t>ECU003Fatalities in all crises</t>
  </si>
  <si>
    <t>https://latam.3is.org/wp-content/uploads/2024/12/23122024_Pin.pdf</t>
  </si>
  <si>
    <t xml:space="preserve">The number of people affected corresponds to the estimated 2,780,000 individuals directly impacted by violence and weather-related disasters across the country. This figure is derived from the 3.i.s. report, which maps the presence and severity of criminal violence across Ecuador. This source was chosen because it is the most product related to this crisis, it is the most reliable/the only source reporting criminal violence, and it is comprehensive of multiple sectors. Reliability is set to medium as the number cant be cross-verified </t>
  </si>
  <si>
    <t>ECU003People in Need</t>
  </si>
  <si>
    <t>According to INFORM SI methodology, the number of people in Level 1 is equal to the people exposed minus the people affected. Since the whole population is affected, there are no people in Level 1. 
The source is highly reliable and up to date regarding needs; however, we have assigned its reliability as low because the figures may be overestimated. Since the entire population is considered exposed and affected, Level 1 (minimal impact) is zero, while Level 2 (moderate impact) is disproportionately high. This assumption is based on the lack of information about the exact number of people exposed of affected, leading to a broad classification where the source maps criminal violence across the country with varying intensity but does not specify different levels of vulnerability.</t>
  </si>
  <si>
    <t>ECU003Minimal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</si>
  <si>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source is highly reliable and up to date regarding needs; however, we have assigned its reliability as low because the figures may be overestimated. Since the entire population is considered exposed and affected, Level 1 (minimal impact) is zero, while Level 2 (moderate impact) is disproportionately high. This assumption is based on the lack of information about the exact number of people exposed of affected, leading to a broad classification where the source maps criminal violence across the country with varying intensity but does not specify different levels of vulnerability.</t>
  </si>
  <si>
    <t>ECU003Stressed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</si>
  <si>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lvl 3 is The total number of people in need. ACAPS used 3 I.S severity distribution map as primary source. Relibality set to medium as a result</t>
  </si>
  <si>
    <t>ECU003Moderate humanitarian conditions - Level 3</t>
  </si>
  <si>
    <t xml:space="preserve">According to INFORM Severity Index methodology, the sum of people in levels 3, 4 and 5 is equal to the total number of people in need. To estimate the severity distribution of the people in need ACAPS used 3 I.S severity distribution map. </t>
  </si>
  <si>
    <t>ECU003Severe humanitarian conditions - Level 4</t>
  </si>
  <si>
    <t>ECU003Extreme humanitarian conditions - Level 5</t>
  </si>
  <si>
    <t>The number of people affected corresponds to the projected population of Venezuelans in-destination (438.300) Veneuelan in-transit (325.200) and affected host communities (136.000) in Ecuador according to R4V latest document, RMRP 2025-2025. This figure is taken from R4V. This source was chosen because it is up to date and it is the only source that provides an analysis of the Venezuela displacement in Ecuador</t>
  </si>
  <si>
    <t>ECU002People affected</t>
  </si>
  <si>
    <t xml:space="preserve">The number of displaced people is estimated based on the Venezuelans in  destination in Ecuador ( 438.3k ) and the in-transit population (325.2k) of the Population Projection  as reported in the RMRP 2025-2026. The reliability is set to medium because the source doesn’t clarify whether the in-transit population is already included in the in the  Venezuelans in destination  which could lead to potential double-counting. Additionally, the population in transit may include other nationalities. The relibaility is set to Medium as a result. </t>
  </si>
  <si>
    <t>ECU002People displaced</t>
  </si>
  <si>
    <t xml:space="preserve">It was not possible to find a reliable number of Venezuelan refugees/migrants/asylum seeks killed due to their displacement status in Ecuador from 1 Sept  to 1st  March  2025. We have left this as an infogap. </t>
  </si>
  <si>
    <t>ECU002Fatalities reported</t>
  </si>
  <si>
    <t>ECU002Fatalities in all crises</t>
  </si>
  <si>
    <t>The number of people in need is taken from R4V latest report. This source was chosen because is the most related to this crisis, it is the most reliable/the only source reporting the migration crisis, and it is comprehensive of multiple sectors. The number of refugees/asylum seekers/IDPs as People in need according to R4V is disaggregated as: 260,800 (Venezuelans in destination) + 299,300 (Venezuelans in transit)+ 136,000 (Host community affected). As we are working with projected figures, reliability is set to medium.</t>
  </si>
  <si>
    <t>ECU002People in Need</t>
  </si>
  <si>
    <t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small because the entire Ecuadorian population is exposed to the presence of Venezuelan migrants, as explained in the methodology. Reliability is set to medium as the number of exposed and affected may be overestimated </t>
  </si>
  <si>
    <t>ECU002Minimal humanitarian conditions - Level 1</t>
  </si>
  <si>
    <t>https://www.r4v.info/es/ecuador</t>
  </si>
  <si>
    <t>According to INFORM SI methodology, the number of people in Level 2 is equal to the people affected minus the people in need. Since all the people affected are also in need, there are no people in Level 2. Reliability is set to medium as people affected may be overestimated</t>
  </si>
  <si>
    <t>ECU002Stressed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</si>
  <si>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260,800 of the 438,300 Venezualans residing in different locations across Ecuador are label as PiN in the RMRP 2025-2026, as well as all  host-communities in Ecuador, 136,000. The sum-up of both is our PiN and Lvl 3 figure. Reliability is set to medium as figures can not be cross verifyed </t>
  </si>
  <si>
    <t>ECU002Moderate humanitarian conditions - Level 3</t>
  </si>
  <si>
    <t>3.i.Solutions Accessed 03/05/2025; INEC Accessed 03/05/2024</t>
  </si>
  <si>
    <t xml:space="preserve">This is the population of Ecuador in 2024 using 3IS as a source. This has been chosen over the World Bank or other local sources as it provides more up-to-date figures and considers population migration internally, into and out of the countryReliability is set to medium as we are using project figures for population </t>
  </si>
  <si>
    <t>ECU001Total population</t>
  </si>
  <si>
    <t>3.i.Solutions Accessed 27/01/2025; City Population 01/04/2025;  RMRP 17/12/2024</t>
  </si>
  <si>
    <t>https://latam.3is.org/wp-content/uploads/2024/12/23122024_Pin.pdf; https://www.citypopulation.de/en/ecuador/cities/;  https://www.r4v.info/en/rmrp2025-2026</t>
  </si>
  <si>
    <t xml:space="preserve">The areas impacted by the Venezuelan migration influx that began in the late 2010s + the recent escalations in criminal gang-related violence + the internal armed conflict, according to the other crisis.   Reliability is set to medium as the impacts of the crisis may be felt differently across the country. </t>
  </si>
  <si>
    <t>ECU001Landmass affected</t>
  </si>
  <si>
    <t>3.i.Solutions Accessed 27/01/2025; City Population 01/04/2025;  RMRP 17/12/2024;  INEC Accessed 03/05/2024</t>
  </si>
  <si>
    <t>https://latam.3is.org/wp-content/uploads/2024/12/23122024_Pin.pdf; https://www.citypopulation.de/en/ecuador/cities/;  https://www.r4v.info/en/rmrp2025-2026; https://www.ecuadorencifras.gob.ec/proyecciones-poblacionales/</t>
  </si>
  <si>
    <t xml:space="preserve">The number of people exposed corresponds to the total population of Ecuador, as they are either exposed to the Criminal violence in Ecuador (ECU003) and the Venezuela displacement in Ecuador (ECU002). This figure is taken from 3.i.s. This source was chosen because it is up to date and it is the only source that provides an analysis of the criminal violence in Ecuador. They took into consideration multiple/inter-sectorial needs.   Reliability is set to medium ass the number may be an overestimation </t>
  </si>
  <si>
    <t>ECU001People exposed</t>
  </si>
  <si>
    <t>3.i.Solutions Accessed 27/01/2025; RMRP 17/12/2024</t>
  </si>
  <si>
    <t>The total number of people affected by multiple crises in Ecuador is an aggregation of those impacted by criminal violence and Venezuelan displacement. This includes 2,780,000 individuals affected by violence perpetrated by armed groups, as estimated in the 3.i.s. report, and 899500 individuals affected by the Venezuelan displacement crisis, as reported in the RMRP 2025-2026. The combined total is 3679500 people. The reliability of this estimate is medium, due to potential overlap between the crises and the challenges in verifying the data, including the inclusion of in-transit persons who may not all be Venezuelan.</t>
  </si>
  <si>
    <t>ECU001People affected</t>
  </si>
  <si>
    <t>3.i.Solutions 02/04/2025; RMRP 17/12/2024</t>
  </si>
  <si>
    <t>https://reliefweb.int/report/ecuador/desplazamiento-interno-en-ecuador-enero-diciembre-de-2024; https://www.r4v.info/en/rmrp2025-2026</t>
  </si>
  <si>
    <t xml:space="preserve">The number of people displaced by the Venezuela displacement in Ecuador includes (1) The number of Venezuelans in destination in Ecuador ( 438.3k ) and the in-transit population (325.2k) of the Population Projection as reported in the RMRP 2025-2026 and ( 2) the number of people internally displaced by violence. While the crisis may also be causing cross-border displacement, there is currently no available data to confirm this based on the latest 3iS data available as of early April 2025. This crisis is potentially driving displacement abroad, however, there is no available information. Therefore this number could be an underestimate and is assigned as low reliability. This figure is taken from 3i.s. and 2025 RMRP. </t>
  </si>
  <si>
    <t>ECU001People displaced</t>
  </si>
  <si>
    <t>ECU001Fatalities reported</t>
  </si>
  <si>
    <t>ECU001Fatalities in all crises</t>
  </si>
  <si>
    <t>RMRP 17/12/2024; 3.i.Solutions Accessed 27/01/2025</t>
  </si>
  <si>
    <t xml:space="preserve">The number of people in need includes 1) the number of Venezuelan refugees/asylum seekers/IDPs as People in need according to R4V latest report RMRP 2025-2026  disaggregated as: 260800 (Venezuelans in destination) + 299300 (Venezuelans in transit) and the number of host communities 136000 and 2) The number of people in need, 2780000, taken from the 3.i.s.  These sources were chosen because were the most product related to this crisis, it is the most reliable/the only source reporting criminal violence, and it is comprehensive of multiple sectors, plus the source that covers the needs of the migrants. </t>
  </si>
  <si>
    <t>ECU001People in Need</t>
  </si>
  <si>
    <t xml:space="preserve">According to INFORM SI methodology, the number of people in Level 1 is equal to the people exposed minus the people affected. </t>
  </si>
  <si>
    <t>ECU001Minimal humanitarian conditions - Level 1</t>
  </si>
  <si>
    <t>According to INFORM SI methodology, the number of people in Level 2 is equal to the people affected minus the people in need. Given the complexities and uncertainties in these overlapping crises, the reliability of distinguishing those affected versus those in need may be low, as assumptions about the scope of the crisis might not be consistently validated across regions or data sources.</t>
  </si>
  <si>
    <t>ECU001Stressed humanitarian conditions - Level 2</t>
  </si>
  <si>
    <t xml:space="preserve">The sum of lvl 3 figures in ECU003 and ECU002
</t>
  </si>
  <si>
    <t>ECU001Moderate humanitarian conditions - Level 3</t>
  </si>
  <si>
    <t xml:space="preserve">The sum of lvl 4 figures in ECU003 and ECU002
</t>
  </si>
  <si>
    <t>ECU001Severe humanitarian conditions - Level 4</t>
  </si>
  <si>
    <t>The sum of lvl 5 figures in ECU003 and ECU002</t>
  </si>
  <si>
    <t>ECU001Extreme humanitarian conditions - Level 5</t>
  </si>
  <si>
    <t>ECU001Crisis affected groups</t>
  </si>
  <si>
    <t>The complex crisis in Nicaragua is mainly driven by political instability, which translates into repression, attacks on civil liberties, and limitations to the humanitarian actors; it is, therefore, logical to assume that the cities with the largest populations are also those with the largest number of people affected by the crisis: Managua 1.061.054 residents; León 213.718; Masaya 191.574; Chinandega 137.539 and Matagalpa 169.540. However, the little information available  does not allow us to identify if this is the case. As a result, the realiblibity was set to low as we may be overcounting the affected</t>
  </si>
  <si>
    <t>NIC001People affected</t>
  </si>
  <si>
    <t>iDMC Accessed 03705/2025</t>
  </si>
  <si>
    <t>https://www.internal-displacement.org/countries/nicaragua/</t>
  </si>
  <si>
    <t xml:space="preserve">The number of people displaced by the Complex crisis in Nicaragua corresponds to the number of IDPs by the end of 2023. Currently there is an infogap in relation to irregular migrants/unregistered migrants and the real number of IDPs, as the humanitarian work within Nicaragua is almost non-existances and there arent multiples sources to cross reference. This figure is taken from iDMC. This source was chosen because is the only one with data. The reliability of this data/indicator is low as it is not up to date and an underestimation due to lack of sources. </t>
  </si>
  <si>
    <t>NIC001People displaced</t>
  </si>
  <si>
    <t>ACLED accessed  22/04/2025</t>
  </si>
  <si>
    <t>Fatalities reported in battles, riots, and violence against civilians from 1 October 2024 to 1 April 2025 . The evolving nature of the situation, challenges in data collection due to limited access to affected areas, and potential delays in reporting can lead to discrepancies or underreporting. In addition, significant unrest, in some regions may hinder the ability to fully verify incidents, which contributes to the medium reliability rating of this data</t>
  </si>
  <si>
    <t>NIC001Fatalities reported</t>
  </si>
  <si>
    <t>Fatalities reported in battles, riots, and violence against civilians from 1 October 2024 to 1 April 2025. The evolving nature of the situation, challenges in data collection due to limited access to affected areas, and potential delays in reporting can lead to discrepancies or underreporting. In addition, significant unrest, in some regions may hinder the ability to fully verify incidents, which contributes to the medium reliability rating of this data</t>
  </si>
  <si>
    <t>NIC001Fatalities in all crises</t>
  </si>
  <si>
    <t>IPC 26/08/2024</t>
  </si>
  <si>
    <t>https://www.ipcinfo.org/ipc-country-analysis/details-map/en/c/1157137/?iso3=GTM</t>
  </si>
  <si>
    <t xml:space="preserve">The number of people affected corresponds to the total population at expected to face Stressed and above food security conditions (IPC Phase 2 and above) during March - May 2025. We have chosen to use the IPC as an alternative source as natural hazards, both dry conditions and rain, are the primary drivers of need. Conflict and violence on the other hand is on the decline. The HNRP also does not provide an estimated figure of people affected.The reliability of this data/indicator is medium as we may be overcounting because the data is the second projection based on data analysed in June 2024. </t>
  </si>
  <si>
    <t>GTM001People affected</t>
  </si>
  <si>
    <t>UNHCR accessed 14/04/2025</t>
  </si>
  <si>
    <t>https://reporting.unhcr.org/operational/operations/guatemala</t>
  </si>
  <si>
    <t>The number of people displaced by the complex crisis in Guatemala includes refugees and asylum seekers (4,715), returnees (7,294), people in mixed movements (209,610), and Guatemalans at risk of displacement (61,047) in 2025, according to UNHCR. This source was chosen because it is the most reliable. The reliability was set to high due to UNHCR's comprehensive methodology, which involves collecting accurate data.</t>
  </si>
  <si>
    <t>GTM001People displaced</t>
  </si>
  <si>
    <t xml:space="preserve">Fatalities reported in battles, riots, and violence against civilians  in 17 Admin1s from 1 October 2024 to 1 April 2025. Reliability ser to low as we may be either over or under counting </t>
  </si>
  <si>
    <t>GTM001Fatalities reported</t>
  </si>
  <si>
    <t>GTM001Fatalities in all crises</t>
  </si>
  <si>
    <t>https://reliefweb.int/report/guatemala/guatemala-necesidades-humanitarias-y-plan-de-respuesta-2025?_gl=1*1aokzwn*_ga*NDg0NDI4NjIxLjE3MzE1NTAwNjg.*_ga_E60ZNX2F68*MTc0MDE0ODM2MS4zMS4xLjE3NDAxNDg0NTYuNjAuMC4w</t>
  </si>
  <si>
    <t>The number of people in need in Guatemala is taken from the JIAF total PIN, which was prioritized over other OCHA products because it provides a more detailed severity breakdown by admin 2. The source was cross-checked with the latest IPC assessment which has a similar number of people in need at 2.8m people facing severe food insecurity (IPC 3 and above). The reliability of this data is set to medium, as the situation on the ground is highly dynamic, and recent developments may have impacted the accuracy of the information.</t>
  </si>
  <si>
    <t>GTM001People in Need</t>
  </si>
  <si>
    <t xml:space="preserve"> OCHA 24/01/2025; OCHA 26/01/2023; IPC 26/08/2024</t>
  </si>
  <si>
    <t>https://reliefweb.int/report/guatemala/guatemala-panorama-de-necesidades-humanitarias-2024-diciembre-2023; https://www.ine.gob.gt/proyecciones/;  https://reliefweb.int/report/guatemala/guatemala-necesidades-humanitarias-y-plan-de-respuesta-2025?_gl=1*1aokzwn*_ga*NDg0NDI4NjIxLjE3MzE1NTAwNjg.*_ga_E60ZNX2F68*MTc0MDE0ODM2MS4zMS4xLjE3NDAxNDg0NTYuNjAuMC4w; https://humanitarianaction.info/plan/1269;https://www.ipcinfo.org/ipc-country-analysis/details-map/en/c/1157137/?iso3=GTM</t>
  </si>
  <si>
    <t>According to INFORM SI methodology, the number of people in Level 1 is equal to the people exposed minus the people affected. People in Level 1 are able to meet their basic needs without employing irreversible coping strategies. Reliability was set to medium, as we may be undercounting or overcounting</t>
  </si>
  <si>
    <t>GTM001Minimal humanitarian conditions - Level 1</t>
  </si>
  <si>
    <t xml:space="preserve">According to INFORM SI methodology, the number of people in Level 2 is equal to the people affected minus the people in need. Reliability was set to medium as we may be overcounting </t>
  </si>
  <si>
    <t>GTM001Stressed humanitarian conditions - Level 2</t>
  </si>
  <si>
    <t>OCHA 24/01/2025; IPC 26/08/2024</t>
  </si>
  <si>
    <t>https://reliefweb.int/report/guatemala/guatemala-necesidades-humanitarias-y-plan-de-respuesta-2025?_gl=1*1aokzwn*_ga*NDg0NDI4NjIxLjE3MzE1NTAwNjg.*_ga_E60ZNX2F68*MTc0MDE0ODM2MS4zMS4xLjE3NDAxNDg0NTYuNjAuMC4w; https://www.ipcinfo.org/ipc-country-analysis/details-map/en/c/1157137/?iso3=GTM</t>
  </si>
  <si>
    <t xml:space="preserve">According to the INFORM Severity Index methodology, the sum of people in levels 3, 4 and 5 is equal to the total number of people in need. To estimate the severity distribution of the people in need, ACAPS used the PIN number from the HNO/HNRP and an IPC for the severity distribution level 4. According to IPC, 341,404 individuals are in Phase 4 so we match it with our own Level 4 in the severity; the remaining 1,822,549 people have been assigned to severity level 3. This group includes those still in need of humanitarian assistance due to food insecurity but not facing emergency conditions. This distribution of needs reflects our assessment methodology and ensures an evidence-based disaggregation of severity using the latest available IPC data. While IPC provides a strong sectoral lens on food insecurity, it does not fully capture needs across all sectors; hence reliability of this estimate is considered medium. 
</t>
  </si>
  <si>
    <t>GTM001Moderate humanitarian conditions - Level 3</t>
  </si>
  <si>
    <t xml:space="preserve">According to the INFORM Severity Index methodology, the sum of people in levels 3, 4 and 5 is equal to the total number of people in need. To estimate the severity distribution of the people in need, ACAPS used the PIN number from the HNO/HNRP and an IPC for the severity distribution level 4. According to IPC, 341,404 individuals are in Phase 4 so we match it with our own Level 4 in the severity; the remaining 1,822,549 people have been assigned to severity level 3. This group includes those still in need of humanitarian assistance due to food insecurity but not facing emergency conditions. This distribution of needs reflects our assessment methodology and ensures an evidence-based disaggregation of severity using the latest available IPC data. While IPC provides a strong sectoral lens on food insecurity, it does not fully capture needs across all sectors; hence reliability of this estimate is considered medium. </t>
  </si>
  <si>
    <t>GTM001Severe humanitarian conditions - Level 4</t>
  </si>
  <si>
    <t>Considering the complexity of the situation in Guatemala and the limited availability of current reliable data from open sources, we have relied on the JIAF (Joint Intersectoral Analysis Framework) assessment. According to the JIAF, no administrative level 2 (admin 2) populations are facing severity 4 or 5 conditions. Additionally, the latest IPC assessment confirms that there are currently no populations in IPC Phase 5 (Catastrophe) conditions. As such, Level 5 remains 0 in our analysis, as no areas have been identified as experiencing catastrophic conditions</t>
  </si>
  <si>
    <t>GTM001Extreme humanitarian conditions - Level 5</t>
  </si>
  <si>
    <t xml:space="preserve">In this crisis, all 4 population groups are affected: IDPs, host population, non-host population, refugees and asylum seekers. </t>
  </si>
  <si>
    <t>GTM001Crisis affected groups</t>
  </si>
  <si>
    <t>IPC 06/09/2024 ; WPR Accessed 30/07/2024</t>
  </si>
  <si>
    <t>https://www.ipcinfo.org/ipc-country-analysis/details-map/en/c/1157149/?iso3=NAM https://worldpopulationreview.com/countries/namibia-population</t>
  </si>
  <si>
    <t>The population was picked directly from the IPC since it was close to the population projection. We used the IPC figure because if we used the WPR figure we would have a population figure less than the exposed figure. It is the population projection for the period April to June 2025 in the IPC</t>
  </si>
  <si>
    <t>NAM002Total population</t>
  </si>
  <si>
    <t>World population review accessed on 30/06/2024 ; Uni 12/06/2024</t>
  </si>
  <si>
    <t>https://worldpopulationreview.com/countries/namibia-population ; https://www.uni-potsdam.de/en/namtip/public/news/2024/may-2024-namibia-declares-national-state-of-emergency</t>
  </si>
  <si>
    <t xml:space="preserve">The whole country is affected by the food insecurity crisis. On May 22nd, the Namibian President Nangolo Mbumba has declared a national state of emergency due to the worst drought the country has experienced in 100 years. The current El Niño-induced drought is causing severe food insecurity and water scarcity, exacerbated by low dam levels in the country. </t>
  </si>
  <si>
    <t>NAM002Landmass affected</t>
  </si>
  <si>
    <t>IPC 06/09/2024</t>
  </si>
  <si>
    <t>https://www.ipcinfo.org/ipc-country-analysis/details-map/en/c/1157149/?iso3=NAM</t>
  </si>
  <si>
    <t xml:space="preserve">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 from  April 2025 to June 2025. </t>
  </si>
  <si>
    <t>NAM002People exposed</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</si>
  <si>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Again, projections for these figures were made from April 2025 to June 2025. PIN = PEOPLE EXPOSED - PEOPLE AFFECTED. LEVEL1 + LEVEL 2 + LEVEL 3 + LEVEL 4 + LEVEL 5 = people exposed. PEOPLE AFFECTED = LEVEL 2 +LEVEL 3 + LEVEL 4 + LEVEL 5. </t>
  </si>
  <si>
    <t>NAM002People affected</t>
  </si>
  <si>
    <t>ACLED accessed on  14/04/2025</t>
  </si>
  <si>
    <t xml:space="preserve">0 fatalities reported by ACLED from  1 October 2024 to 1 April 2025 </t>
  </si>
  <si>
    <t>NAM002Fatalities reported</t>
  </si>
  <si>
    <t>ACLED accessed on 14/04/2025</t>
  </si>
  <si>
    <t>NAM002Fatalities in all crises</t>
  </si>
  <si>
    <t>IPC 06/09/2024 ; SADC 05/06/2024 ; The Namibia 27/05/2024</t>
  </si>
  <si>
    <t>https://www.ipcinfo.org/ipc-country-analysis/details-map/en/c/1157149/?iso3=NAM ; https://reliefweb.int/report/zimbabwe/sadc-regional-humanitarian-appeal-response-el-nino-induced-drought-and-floods-may-2024 ; https://www.namibian.com.na/namibia-declares-state-of-emergency-over-drought/</t>
  </si>
  <si>
    <t>The number of people in need includes the total population in IPC Phase 3 and above. This figure is taken from the Integrated Food Security Phase classification from a projected period from April 2025 to June 2025. This source was chosen because food is the primary need related to this crisis, and the reliability of this data is medium because it is based on projections  April 2025 to June 2025.</t>
  </si>
  <si>
    <t>NAM002People in Need</t>
  </si>
  <si>
    <t>According to INFORM SI methodology, the number of people in Level 1 is equal to the people exposed minus the people affected which was the same as the figure we had in IPC Phase 1 corresponsing to people in level 1, according to ACAPS INFORM Severity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April 2025 to June 2025.</t>
  </si>
  <si>
    <t>NAM002Minimal humanitarian conditions - Level 1</t>
  </si>
  <si>
    <t>According to INFORM SI methodology, the number of people in Level 2 is equal to the people affected minus the people in need which was the same as the figure we had in IPC Phase 2 corresponsing to people in level 2, according to ACAPS INFORM Severity.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April 2025 to June 2025.</t>
  </si>
  <si>
    <t>NAM002Stressed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</si>
  <si>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April 2025 to June 2025.</t>
  </si>
  <si>
    <t>NAM002Moderate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</si>
  <si>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April 2025 to June 2025.</t>
  </si>
  <si>
    <t>NAM002Severe humanitarian conditions - Level 4</t>
  </si>
  <si>
    <t>NAM002Extreme humanitarian conditions - Level 5</t>
  </si>
  <si>
    <t>WPR Accessed 15/04/2025</t>
  </si>
  <si>
    <t>https://worldpopulationreview.com/countries/madagascar-population</t>
  </si>
  <si>
    <t>The total population of Madagascar according to World Population Review as of 15/04/2025</t>
  </si>
  <si>
    <t>MDG002Total population</t>
  </si>
  <si>
    <t>IOM 14/12/2022</t>
  </si>
  <si>
    <t>https://reliefweb.int/report/madagascar/madagascar-baseline-mobility-assessment-grand-sud-september-2022</t>
  </si>
  <si>
    <t>The number of people displaced by drought refers to those displaced in cities and at transit points as of December 12, 2022. The reliability of this data is low, as it is based on projections and estimations rather than confirmed figures. We chose the IOM site because it provides crisis-specific data on movement flows and remains the most relevant source for this type of information. Although the data is somewhat dated, no subsequent reports have been released since. Given this, we also acknowledge the presence of an information gap (infoGap) and note it as a limitation in interpreting current displacement figures.</t>
  </si>
  <si>
    <t>MDG002People displaced</t>
  </si>
  <si>
    <t>https://reliefweb.int/report/madagascar/madagascar-tc-gamane-dref-final-report-mdrmg022</t>
  </si>
  <si>
    <t>A total of 14 people reportedly died, 3 were injured, and 4 were reported missing. These casualties were the result of a cyclone, not the drought crisis. While both the cyclone and drought are part of broader climate-related challenges affecting the region, we have recorded the number of drought-related deaths as 0 to avoid conflating distinct events.</t>
  </si>
  <si>
    <t>MDG002Fatalities in all crises</t>
  </si>
  <si>
    <t>The number of people in need includes the total population in IPC Phase 3 and above. This figure is taken from the Integrated Food Security Phase classification. The figure is a projection from January 2025 to April 2025 which is the first projection period  This source was chosen because food is the primary need related to this crisis, and the reliability of this data is medium because it is based on projections.</t>
  </si>
  <si>
    <t>MDG002People in Need</t>
  </si>
  <si>
    <t>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they figures are based on projections. This data is based on projections from October 2024 to  December 2024</t>
  </si>
  <si>
    <t>MDG002Minimal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</si>
  <si>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they figures are based on projections. The figure is a projection from January 2025 to April 2025 which is the first projection period </t>
  </si>
  <si>
    <t>MDG002Stressed humanitarian conditions - Level 2</t>
  </si>
  <si>
    <t xml:space="preserve">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they figures are based on projections. The figure is a projection from January 2025 to April 2025 which is the first projection period </t>
  </si>
  <si>
    <t>MDG002Moderate humanitarian conditions - Level 3</t>
  </si>
  <si>
    <t xml:space="preserve">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were no people classified under level 4. This source was chosen because food is the primary need related to the crisis, and the reliability of this data is medium because they figures are based on projections. The figure is a projection from January 2025 to April 2025 which is the first projection period </t>
  </si>
  <si>
    <t>MDG002Severe humanitarian conditions - Level 4</t>
  </si>
  <si>
    <t xml:space="preserve">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were no people classified under level 5. This source was chosen because food is the primary need related to the crisis, and the reliability of this data is medium because they figures are based on projections.  The figure is a projection from January 2025 to April 2025 which is the first projection period </t>
  </si>
  <si>
    <t>MDG002Extreme humanitarian conditions - Level 5</t>
  </si>
  <si>
    <t>MDM 02/05/2023</t>
  </si>
  <si>
    <t>https://reliefweb.int/report/madagascar/madagascar-humanitarian-emergency-driven-climate-crisis</t>
  </si>
  <si>
    <t>Host Community</t>
  </si>
  <si>
    <t>MDG002Crisis affected groups</t>
  </si>
  <si>
    <t>IPC 11/06/2024</t>
  </si>
  <si>
    <t>https://www.ipcinfo.org/ipc-country-analysis/details-map/en/c/1157046/</t>
  </si>
  <si>
    <t>1,181,675 is the total population of Djibouti in 2024 According to IPC which is the most updated figure.</t>
  </si>
  <si>
    <t>DJI003Total population</t>
  </si>
  <si>
    <t>World Bank 07/07/2021</t>
  </si>
  <si>
    <t>https://data.worldbank.org/indicator/AG.LND.TOTL.K2?locations=DJ</t>
  </si>
  <si>
    <t>The whole country is affected by the drought crisis</t>
  </si>
  <si>
    <t>DJI003Landmass affected</t>
  </si>
  <si>
    <t>The whole population is exposed to the drought crisis, and so we used the total from the IPC which presented the latest population figure. The reliability is low since this information from IPC is outdated and was running till December 2024</t>
  </si>
  <si>
    <t>DJI003People exposed</t>
  </si>
  <si>
    <t>People in IPC levels 2 to 4 (687,136) for the projection July to December 2024. The reliability is low since this information from IPC is outdated and was running till December 2024</t>
  </si>
  <si>
    <t>DJI003People affected</t>
  </si>
  <si>
    <t>There is limited information on people displaced as a result of drought in the country</t>
  </si>
  <si>
    <t>DJI003People displaced</t>
  </si>
  <si>
    <t>No drought related fatalities reported. We have left it as an infogap.</t>
  </si>
  <si>
    <t>DJI003Fatalities reported</t>
  </si>
  <si>
    <t>ACLED Accessed 15/04/2025;  ECHO 09/10/2024</t>
  </si>
  <si>
    <t>https://acleddata.com/data-export-tool/ ; https://www.iom.int/news/38-migrants-including-children-confirmed-dead-djibouti-coast-after-shipwreck; https://reliefweb.int/report/djibouti/djibouti-suivi-des-flux-de-populations-enregistrement-juin-2024; https://reliefweb.int/report/djibouti/djibouti-migrant-boat-tragedy-dg-echo-iom-echo-daily-flash-09-october-2024</t>
  </si>
  <si>
    <t>A new ‘eastern migratory road’ tragedy happened in the Red Sea, off northern coast of Djibouti, on 1 October with reportedly 48 victims, 115 survivors and over 100 still missing as 310 individuals were reportedly present in two boats. 01 Fatalities from ACLED 1 October 2024 to 1 March 2025 but not related to any of the active crisis.</t>
  </si>
  <si>
    <t>DJI003Fatalities in all crises</t>
  </si>
  <si>
    <t>People in Crisis (IPC-3) and above for the projection July to December 2024. The reliability is low since this information from IPC is outdated and was running till December 2024</t>
  </si>
  <si>
    <t>DJI003People in Need</t>
  </si>
  <si>
    <t>Crisis level 1 represents (IPC Phase 1) for the period   July to December 2024. The reliability is low since this information from IPC is outdated and was running till December 2024</t>
  </si>
  <si>
    <t>DJI003Minimal humanitarian conditions - Level 1</t>
  </si>
  <si>
    <t>Crisis level 2 represents IPC (Phase 2) for the period   July to December 2024. The reliability is low since this information from IPC is outdated and was running till December 2024</t>
  </si>
  <si>
    <t>DJI003Stressed humanitarian conditions - Level 2</t>
  </si>
  <si>
    <t>Crisis level 3 represents IPC (Phase 3) for the period  July to December 2024. The reliability is low since this information from IPC is outdated and was running till December 2024</t>
  </si>
  <si>
    <t>DJI003Moderate humanitarian conditions - Level 3</t>
  </si>
  <si>
    <t>Crisis level 4 represents IPC (Phase 4) for the period   July to December 2024. The reliability is low since this information from IPC is outdated and was running till December 2024</t>
  </si>
  <si>
    <t>DJI003Severe humanitarian conditions - Level 4</t>
  </si>
  <si>
    <t>Crisis level 5 represents IPC (Phase 5). There were no people reported to be in (IPC Phase 5) for the period  July to December 2024. The reliability is low since this information from IPC is outdated and was running till December 2024</t>
  </si>
  <si>
    <t>DJI003Extreme humanitarian conditions - Level 5</t>
  </si>
  <si>
    <t>DJI002Total population</t>
  </si>
  <si>
    <t>Mappr accessed 15/04/2025</t>
  </si>
  <si>
    <t>https://www.mappr.co/counties/djibouti-regions/#:~:text=Djibouti%20is%20divided%20into%20six%20regions%20since%202003.,Arta%2C%20Ali%20Sabieh%20and%20Djibout</t>
  </si>
  <si>
    <t>Land size of regions that host refugees Ali Sabieh (2400km2) Djibouti (200km2) and Obock (4700km2)</t>
  </si>
  <si>
    <t>DJI002Landmass affected</t>
  </si>
  <si>
    <t>World Bank 01/01/2023</t>
  </si>
  <si>
    <t>https://data.worldbank.org/indicator/SP.POP.TOTL?locations=AO</t>
  </si>
  <si>
    <t>This is the population of Angola in 2023 using the World Bank as a source. This has been chosen over other local sources as it provides more reliable figures and considers population growth and migration into and out of the country.</t>
  </si>
  <si>
    <t>AGO002Total population</t>
  </si>
  <si>
    <t>UNFPA 04/04/2023</t>
  </si>
  <si>
    <t>https://data.humdata.org/dataset/cod-ab-ago</t>
  </si>
  <si>
    <t>According to administrative boundary data from HDX, the provinces affected by drought and food insecurity in Southwest Angola—Kuando Kubango, Moxico, Cunene, Huíla, and Namibe—cover a total landmass of 446,973 km². These areas have been severely impacted by prolonged drought conditions, leading to water shortages, agricultural losses, and increased food insecurity. As administrative boundaries remain stable over time, this landmass figure is considered accurate. However, given that the extent of the drought’s impact may fluctuate, affecting regions to varying degrees, the reliability of this estimate is medium.</t>
  </si>
  <si>
    <t>AGO002Landmass affected</t>
  </si>
  <si>
    <t>IPC 22/03/2022</t>
  </si>
  <si>
    <t>https://www.ipcinfo.org/ipc-country-analysis/details-map/en/c/1155109/?iso3=AGO</t>
  </si>
  <si>
    <t>This figure reflects the total number of people classified under IPC Phases 1 to 5 in the 2022 IPC analysis for drought-affected areas. It represents the full population considered in the assessment. As no updated IPC has been published since, this remains the best available estimate. The reliability is Low due to the outdated nature of the source.</t>
  </si>
  <si>
    <t>AGO002People exposed</t>
  </si>
  <si>
    <t>IPC 22/03/2023</t>
  </si>
  <si>
    <t>The number of people affected corresponds to all individuals in IPC Phases 2 to 5 in the 2022 IPC classification for the drought-affected regions. It includes those who are already experiencing food insecurity and those at risk of deteriorating conditions. The figure is used as the best available estimate until new data is released. The reliability is Low due to the outdated nature of the source.</t>
  </si>
  <si>
    <t>AGO002People affected</t>
  </si>
  <si>
    <t>UNHCR 06/03/2025</t>
  </si>
  <si>
    <t>https://data.unhcr.org/en/documents/details/114954</t>
  </si>
  <si>
    <t>No evidence that the drought triggered displacement in Southwestern Angola.</t>
  </si>
  <si>
    <t>AGO002People displaced</t>
  </si>
  <si>
    <t>AGO002Fatalities reported</t>
  </si>
  <si>
    <t>AGO002Fatalities in all crises</t>
  </si>
  <si>
    <t xml:space="preserve"> The number of people in nneed corresponds to the sum of IPC Phase 3+ and “drought-affected” people reported in the 2022 IPC analysis. Given the lack of a more recent IPC update, this estimate is retained with a low reliability score. The upcoming IPC report, expected in 2025, may provide a clearer update.</t>
  </si>
  <si>
    <t>AGO002People in Need</t>
  </si>
  <si>
    <t>According to INFORM SI methodology, the number of people in Level 1 is equal to the people exposed minus the people affected. This also corresponds to the number of people facing IPC level 1 according to the 2022 IPC classification. People in Level 1 are able to meet their basic needs without employing irreversible coping strategies. The reliability for this is low since the figures used are based on projections and the period has also elapsed.</t>
  </si>
  <si>
    <t>AGO002Minimal humanitarian conditions - Level 1</t>
  </si>
  <si>
    <t xml:space="preserve">According to INFORM SI methodology, the number of people in Level 2 is equal to the people affected minus the people in need. This also corresponds to the number of people facing IPC level 2 according to the 2022 IPC classification People in Level 2 might be facing some difficulties accessing basic services but are able to meet their needs without external assistance.  The reliability for this is low since the figures used to computed this are based on projections and preliminary assesments presenting an information gap. </t>
  </si>
  <si>
    <t>AGO002Stressed humanitarian conditions - Level 2</t>
  </si>
  <si>
    <t xml:space="preserve">This figure corresponds to the number of people facing IPC level 3 according to IPC projection for the year 2022.  The reliability for this is low since the figures used to computed this are based on projections and preliminary assesments and the projection period has also elapsed. Additionally, the data includes high-quality information alongside some elements with lower quality, resulting in an overall medium reliability. </t>
  </si>
  <si>
    <t>AGO002Moderate humanitarian conditions - Level 3</t>
  </si>
  <si>
    <t xml:space="preserve">This figure corresponds to the people facing IPC level 4 avccording to the projection period for 2022. The reliability for this is low since the figures used to computed this are based on projections and preliminary assesments and th eprojected period has also elapsed.. </t>
  </si>
  <si>
    <t>AGO002Severe humanitarian conditions - Level 4</t>
  </si>
  <si>
    <t xml:space="preserve">This figure corresponds to the people facing IPC level 5 according to the projection period for 2022. there are no people classified in IPC level 5. The reliability for this is low since the figures used to computed this are based on projections and preliminary assesments and the lack of a more recent IPC update and thus resulting to low reliability. </t>
  </si>
  <si>
    <t>AGO002Extreme humanitarian conditions - Level 5</t>
  </si>
  <si>
    <t>In the Drought Crisis in Southwestern Angola, mostly the people affected are from the local community. However migrants in this regions are not captured in the available sources therefore the reliability of this score remains medium</t>
  </si>
  <si>
    <t>AGO002Crisis affected groups</t>
  </si>
  <si>
    <t>AGO002People facing limited access constraints</t>
  </si>
  <si>
    <t>AGO002People facing restricted access constraints</t>
  </si>
  <si>
    <t>AGO002Illness cases reported</t>
  </si>
  <si>
    <t>AGO002Buildings damaged</t>
  </si>
  <si>
    <t>AGO002Buildings destroyed</t>
  </si>
  <si>
    <t>AGO002Buildings in affected area</t>
  </si>
  <si>
    <t>AGO002Economic Losses</t>
  </si>
  <si>
    <t>City population 15/04/2025; UNHCR  30/03/2025</t>
  </si>
  <si>
    <t>https://www.citypopulation.de/en/djibouti/cities/ ; https://data.unhcr.org/en/country/dji</t>
  </si>
  <si>
    <t xml:space="preserve">The number of people exposed corresponds to the Sum of populations of the 3 regions hosting refugees: Obock (37666) + refugees population (2,530), Djibouti City (776966) + refugees population (5,115), refugees population of Ali Sabieh (76414) + refugee population  = 24,998. We used the city population data since it has been updated as from may 2024. The reliability of this data is medium because it is based on estimations. </t>
  </si>
  <si>
    <t>DJI002People exposed</t>
  </si>
  <si>
    <t>https://reporting.unhcr.org/djibouti-operational-update-10738</t>
  </si>
  <si>
    <t>The number of people affected by mixed migration in Djibouti corresponds to the number of refugees and asylum seekers in Djibouti by sub-location in Djibouti.  As of 31 March, Djibouti hosts 33,227 refugees and asylum seekers including 24,411 refugees and 8,816 asylum seekers. We used UNHCR as a source because it is the most reliable source reporting the number of refugees/asylum seekers in Djibouti. The reliability of this data is medium because it is based on estimates and there is usually an inflow of people involved in mixed migration.</t>
  </si>
  <si>
    <t>DJI002People affected</t>
  </si>
  <si>
    <t>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reliability of this data is medium because it is based on estimates and there is usually an inflow of people involved in mixed migration.</t>
  </si>
  <si>
    <t>DJI002People displaced</t>
  </si>
  <si>
    <t>https://www.iom.int/news/38-migrants-including-children-confirmed-dead-djibouti-coast-after-shipwreck; ; https://reliefweb.int/report/djibouti/djibouti-migrant-boat-tragedy-dg-echo-iom-echo-daily-flash-09-october-2024</t>
  </si>
  <si>
    <t>DJI002Fatalities reported</t>
  </si>
  <si>
    <t>DJI002Fatalities in all crises</t>
  </si>
  <si>
    <t>The number of people in need corresponds the total number of refugees ans asylum seekers by sub-location in Djibouti  We used as source the UNHCR figures because it is the most reliable source reporting the number of refugees/asylum seekers in Djibouti. The reliability of this data is medium because it is based on estimates and there is usually an inflow of people involved in mixed migration.</t>
  </si>
  <si>
    <t>DJI002People in Need</t>
  </si>
  <si>
    <t>City population 15/04/2025; UNHCR  30/03/2025; UNHCR 10/04/2025</t>
  </si>
  <si>
    <t>https://www.citypopulation.de/en/djibouti/cities/ ; https://data.unhcr.org/en/country/dji; https://reporting.unhcr.org/djibouti-operational-update-10738</t>
  </si>
  <si>
    <t xml:space="preserve">According to INFORM SI methodology, the number of people in Level 1 is equal to the people exposed minus the people affected. People in Level 1 are able to meet their basic needs without employing irreversible coping strategies. We used as source the UNHCR, IOM figures because they are  the most reliable/the only sources reporting the number of refugees/asylum seekers in Djibouti. The reliability of this data is medium because it is based on estimates and there is usually an inflow of people involved in mixed migration. </t>
  </si>
  <si>
    <t>DJI002Minimal humanitarian conditions - Level 1</t>
  </si>
  <si>
    <t xml:space="preserve">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medium because it is based on estimates and there is usually an inflow of people involved in mixed migration. </t>
  </si>
  <si>
    <t>DJI002Stressed humanitarian conditions - Level 2</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</si>
  <si>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</si>
  <si>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DJI002Moderate humanitarian conditions - Level 3</t>
  </si>
  <si>
    <t>DJI002Severe humanitarian conditions - Level 4</t>
  </si>
  <si>
    <t>DJI002Extreme humanitarian conditions - Level 5</t>
  </si>
  <si>
    <t>1,181,676 is the total population of Djibouti in 2024 According to IPC which is the most updated figure. We took this source since it corresponds to the number of people exposed to drought which is exposed to the whole country. Additionally, the last census was conducted in 2009. The reliability was medium since it is based on projections from July to December 2024</t>
  </si>
  <si>
    <t>DJI001Total population</t>
  </si>
  <si>
    <t>World Bank accessed  15/04/2025</t>
  </si>
  <si>
    <t>The whole country is affected by the country level crisis</t>
  </si>
  <si>
    <t>DJI001Landmass affected</t>
  </si>
  <si>
    <t xml:space="preserve">https://www.ipcinfo.org/ipc-country-analysis/details-map/en/c/1157046/ </t>
  </si>
  <si>
    <t>The whole of Djibouti is exposed to the country level crisis, hence exposed population equals population of the whole country. We took this source since it corresponds to the number of people exposed to drought which is exposed to the whole country. Additionally, the last census was conducted in 2009. The reliability was medium since it is based on projections from July to December 2024</t>
  </si>
  <si>
    <t>DJI001People exposed</t>
  </si>
  <si>
    <t>UNHCR 10/04/2025;IPC 11/06/2024</t>
  </si>
  <si>
    <t>https://www.ipcinfo.org/ipc-country-analysis/details-map/en/c/1157046/; https://reporting.unhcr.org/djibouti-operational-update-10738</t>
  </si>
  <si>
    <t>The number of people affected is the sum of all people affected for each individual crisis.</t>
  </si>
  <si>
    <t>DJI001People affected</t>
  </si>
  <si>
    <t>The number of people displaced is the sum of people displaced for each individual crisis. There were no reports of people displaced as a result of the drought. The reliability was set as medium because the figures from UNHCR are estimates and again there might be people displaced as a result of the drought but these have not been reported.</t>
  </si>
  <si>
    <t>DJI001People displaced</t>
  </si>
  <si>
    <t>DJI001Fatalities reported</t>
  </si>
  <si>
    <t>DJI001Fatalities in all crises</t>
  </si>
  <si>
    <t>The number of people in need corresponds to the total number of people in need in each individual crisis in Djibouti. This includes the number of people in need as a result of mixed migration and those in need as a result of the drought crisis in the country. The reliability was set as medium because the figures from UNHCR are estimates and again there might be people displaced as a result of the drought but these have not been reported.</t>
  </si>
  <si>
    <t>DJI001People in Need</t>
  </si>
  <si>
    <t>IPC 11/06/2024; UNHCR 10/04/2025</t>
  </si>
  <si>
    <t>https://www.ipcinfo.org/ipc-country-analysis/details-map/en/c/1157046/ ; https://reliefweb.int/report/djibouti/djibouti-operational-update-may-2024; https://data.unhcr.org/en/country/dji;  https://reliefweb.int/report/djibouti/djibouti-operational-update-10-october-2024; https://reporting.unhcr.org/djibouti-operational-update-10738</t>
  </si>
  <si>
    <t>According to INFORM SI methodology, the number of people in Level 1 is equal to the people exposed minus the people affected. People in Level 1 are able to meet their basic needs without employing irreversible coping strategies. Reliability is medium since these are projected figures</t>
  </si>
  <si>
    <t>DJI001Minimal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</si>
  <si>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medium since these are projected figures</t>
  </si>
  <si>
    <t>DJI001Stressed humanitarian conditions - Level 2</t>
  </si>
  <si>
    <t>The number of people in level 3 corresponds to the sum of the people in level 3 for each individual crisis. That is drought and mixed migration. Reliability is medium since these are projected figures</t>
  </si>
  <si>
    <t>DJI001Moderate humanitarian conditions - Level 3</t>
  </si>
  <si>
    <t>There were no people classified under level 4 in the mixed migration crisis. Therefore, we used the IPC figures for this level. This figure represents Crisis level 4 equal IPC (Phase 4) for the period July to December 2024. Reliability is medium since these are projected figures</t>
  </si>
  <si>
    <t>DJI001Severe humanitarian conditions - Level 4</t>
  </si>
  <si>
    <t>There were no people classified under level 5 in the mixed migration crisis. Therefore, we used the IPC figures for this level. This figure represents Crisis level 5 equal IPC (Phase 5) for the period  July to December 2024. Reliability is medium since these are projected figures</t>
  </si>
  <si>
    <t>DJI001Extreme humanitarian conditions - Level 5</t>
  </si>
  <si>
    <t>WPR Accessed on 16/04/2025</t>
  </si>
  <si>
    <t>https://worldpopulationreview.com/countries/zambia-population</t>
  </si>
  <si>
    <t>The current population of Zambia is 21,766,961 based on projections of the latest United Nations data up until 23/03/2025. We took this source because the last census was in 2022 and the population must have increased since the last census. We gave the source a medium reliability since the figures are estimations and projections.</t>
  </si>
  <si>
    <t>ZMB002Total population</t>
  </si>
  <si>
    <t>UN Statistics 2004</t>
  </si>
  <si>
    <t xml:space="preserve">https://unstats.un.org/unsd/demographic/products/dyb/DYB2004/Table03.pdf </t>
  </si>
  <si>
    <t>The landmass of Zambia of the whole country was considered affected by ongoing drought. We took the whole landmass because drought is one of the drivers of food insecurity and when you have a look at the IPC used for this crisis, at least all of the regions have a level of food insecurity and in the drought appeal more than three quarter(84 of the country’s 117 districts) of the regions are affected by drought and it is still ongoing as of 2025. The reliability is medium because this indicator's publication is usually not frequent</t>
  </si>
  <si>
    <t>ZMB002Landmass affected</t>
  </si>
  <si>
    <t>IPC 02/10/2024</t>
  </si>
  <si>
    <t>https://www.ipcinfo.org/fileadmin/user_upload/ipcinfo/docs/IPC_Zambia_Acute_Food_Insecurity_Jul2024_Mar2025_Report.pdf</t>
  </si>
  <si>
    <t xml:space="preserve">The number of people exposed corresponds to the total population facing food insecurity according to he IPC published 2 October 2024. The figure is a summation of people in levels 1-4.  The reliability of this data is medium because it is based on projections made in October 2024 for April 2024-March 2025. We used this figure because most of the country has being exposed to food security crisis caused by drought. </t>
  </si>
  <si>
    <t>ZMB002People exposed</t>
  </si>
  <si>
    <t>The number of people affected in this crisis corresponds to the total population facing food insecurity from IPC Phase 2 and above. The reliability of this data is medium because it is based on estimates and projections October 2024 to March 2025. Since drought is a driver of food insecurity and food is the primary need for this crisis, we chose to use this IPC source. The drought was declared in February 2024 and has affected over nine million people. The over nine million people figure is not a definite figure so we took the IPC people in level 2 and above and got nearly 13.5million people as affected by food insecurity. The drought is still ongoing and an appeal  Zambia: Drought Flash Appeal Response Monitoring (May 2024 - June 2025) was by OCHA was published 05/03/2025 and there are still no new publications from IPC in 2025 on the developments on food insecurity</t>
  </si>
  <si>
    <t>ZMB002People affected</t>
  </si>
  <si>
    <t>IOM 29/01/2025</t>
  </si>
  <si>
    <t>https://reliefweb.int/report/zambia/zambia-drought-assessment-summary-report-12-november-12-december-2024</t>
  </si>
  <si>
    <t>Drought is the primary driver of displacement in Zambia. The ongoing drought has displaced over 202,200 people across the Southern, Western, and Northwestern Provinces, according to IOM's latest assessment. The marjoity of the displaced population originate from the Southern Province (45% of the displaced population), followed by teh Western Province (36%). People are moving long distances, mostly to another province for livelihood opportunities. Of those assessed by IOM, the majority are moving to the Western province (39%). 
We used the latest publication of the IOM since it shows the recent data of displacement through out the count. The reliability of this data is medium as the situation is fluid and further displacement, including returns, may have occurred since the time of IOM's data collection between 12 November-12 December 2024.</t>
  </si>
  <si>
    <t>ZMB002People displaced</t>
  </si>
  <si>
    <t xml:space="preserve">In the last six months from 1st October 2024  to 1st April 2025 , there is not enough information on mortality specifically due to drought. Although cholera cases are on the rise, the outbreak is due to multiple compounding drivers, including drought, as well as poor WASH infrastructure, mass displacement and limited access to heatlh services. </t>
  </si>
  <si>
    <t>ZMB002Fatalities reported</t>
  </si>
  <si>
    <t>ZMB002Fatalities in all crises</t>
  </si>
  <si>
    <t xml:space="preserve">The number of people in need is taken from the IPC since food is the primary need related to this crisis. The figure corresponds to the total population in IPC Phase 3 and above. The reliability is medium since the figures are based on estimates and projections on data analysed in June 2024. </t>
  </si>
  <si>
    <t>ZMB002People in Need</t>
  </si>
  <si>
    <t>According to INFORM SI methodology, the number of people in Level 1 is equal to the people exposed minus the people affected. However, even if we picked the figures direct from IPC they still coincided with the ACAPS INFORM SI methodology mentioned above. People in Level 1 are able to meet their basic needs without employing irreversible coping strategies. The reliability is medium since the figures are based on estimates and projection for the period October 2024 to March 2025</t>
  </si>
  <si>
    <t>ZMB002Minimal humanitarian conditions - Level 1</t>
  </si>
  <si>
    <t>According to INFORM SI methodology, the number of people in Level 2 is equal to the people affected minus the people in need. However, even if we picked the figures direct from IPC they still coincided with the ACAPS INFORM SI methodology mentioned above. People in Level 2 might be facing some difficulties accessing basic services but are able to meet their needs without external assistance. The reliability is medium since the figures are based on estimates and projection for the period October 2024 to March 2025</t>
  </si>
  <si>
    <t>ZMB002Stressed humanitarian conditions - Level 2</t>
  </si>
  <si>
    <t>According to INFORM Severity Index methodology, the sum of people in levels 3, 4 and 5 is equal to the total number of people in need. We picked the people in level 3 directly from IPC since level 3 coincides with IPC Phase 3.  The reliability is medium since the figures are based on estimates and projection for the period October 2024 to March 2025</t>
  </si>
  <si>
    <t>ZMB002Moderate humanitarian conditions - Level 3</t>
  </si>
  <si>
    <t>According to INFORM Severity Index methodology, the sum of people in levels 3, 4 and 5 is equal to the total number of people in need. We used the latest IPC figure to cater for level 4 since food is the primary need faced by those in this level. The reliability of this data is medium because it is based on projections from October 2024 to March 2025</t>
  </si>
  <si>
    <t>ZMB002Severe humanitarian conditions - Level 4</t>
  </si>
  <si>
    <t>IPC did not provide people in level 5 from October 2024 to March 2025. The reliability was medium since this was based on projections</t>
  </si>
  <si>
    <t>ZMB002Extreme humanitarian conditions - Level 5</t>
  </si>
  <si>
    <t>UNHCR 31/03/2021</t>
  </si>
  <si>
    <t>https://data2.unhcr.org/en/country/zmb</t>
  </si>
  <si>
    <t xml:space="preserve">internally displaced persons (IDPs) host and non-host groups are affected by the crisis. Most refugees are from Angola and DRC, and smaller numbers of refugees are from Rwanda, Burundi, Somalia and other nationalities. </t>
  </si>
  <si>
    <t>ZMB002Crisis affected groups</t>
  </si>
  <si>
    <t>world population review accessed on 15/04/2025</t>
  </si>
  <si>
    <t>https://worldpopulationreview.com/countries/tanzania-population</t>
  </si>
  <si>
    <t xml:space="preserve">Total population of Tanzania  as of  15th April 2025  according to world population review. </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</si>
  <si>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</si>
  <si>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</si>
  <si>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</si>
  <si>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</si>
  <si>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</si>
  <si>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city population accessed on 30/04/2023 ; UNHCR Accessed 29/04/2025</t>
  </si>
  <si>
    <t>http://www.citypopulation.de/en/tanzania/cities/ ; https://data.unhcr.org/en/country/tza</t>
  </si>
  <si>
    <t>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</si>
  <si>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exposed</t>
  </si>
  <si>
    <t>UNHCR  Accessed 17/04/2025</t>
  </si>
  <si>
    <t>https://data.unhcr.org/en/country/tza</t>
  </si>
  <si>
    <t xml:space="preserve">The total number of people affected corresponds to the Total population of refugees in Kigoma, Katavi, Tabora, Tanga, Dar-es Salaam. The reliability of this data is medium because it is based on estimates. We used data from UNHCR because it provides estimates of refugee population </t>
  </si>
  <si>
    <t>TZA002People affected</t>
  </si>
  <si>
    <t>Number of displaced is the number of refugees/asylum seekers/returnees/IDPs/irregular or unregistered migrants in Zimbabwe, the number of people displaced to other countries because of the crisis. In this crisis, the number of people displaced by the refugee crisis in Tanzania. We took the number of refugees/asylum seekers in Tanzania. As of 31 March 2025, the country hosted 230,436 refugees and asylum-seekers, mainly from Burundi and DR Congo. Some 83% of the refugees in Tanzania live in two camps in the country’s Northwestern region of Kigoma (Nduta and Nyarugusu Camps).</t>
  </si>
  <si>
    <t>TZA002People displaced</t>
  </si>
  <si>
    <t>There is an infogap on fatalities relating to the refugee crisis in Tanzania</t>
  </si>
  <si>
    <t>TZA002Fatalities reported</t>
  </si>
  <si>
    <t>There is an infogap on fatalities relating to the refugee and food insecurity crisis in Tanzania</t>
  </si>
  <si>
    <t>TZA002Fatalities in all crises</t>
  </si>
  <si>
    <t xml:space="preserve">The total number of people in need is the total population of refugees and asylum seekers 230,436  in Tanzania.  The number of People Displaced were taken as PIN because most of the refugees and Asylum seekers need almost all kinds of assistance. The UNHCR provides meaningful data about the total population of  displaced and the répartition across different locations of the country, making it a reliable source to extract this figure. The reliability of this data is medium because it is based on projections/estimations.
</t>
  </si>
  <si>
    <t>TZA002People in Need</t>
  </si>
  <si>
    <t>According to INFORM SI methodology, the number of people in Level 1 is equal to the people exposed minus the people affected. Since the whole population is affected, there are no people in Level 1. The reliability of this data is medium because it is based on projections. We used data from city population because it provides estimations of the population density of each region in Tanzania.</t>
  </si>
  <si>
    <t>TZA002Minimal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</si>
  <si>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</si>
  <si>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</si>
  <si>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https://data.unhcr.org/es/documents/details/115051</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</si>
  <si>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asylum-seekers  Not of concern and  Others ofconcern individuals  in Tanzania. need almost all kind of assistance. The UNHCR provides meaningful data about the total population of concern and the répartition across different locations of the country, making it a reliable source to extract this figure. The reliability of this data is medium because it is based on projections/estimations. </t>
  </si>
  <si>
    <t>TZA002Moderate humanitarian conditions - Level 3</t>
  </si>
  <si>
    <t>The severity of needs is not identified for refugees. The reliability was low since we do not have sources mentioning people in this level</t>
  </si>
  <si>
    <t>TZA002Severe humanitarian conditions - Level 4</t>
  </si>
  <si>
    <t>TZA002Extreme humanitarian conditions - Level 5</t>
  </si>
  <si>
    <t>UNHCR 20/02/2023</t>
  </si>
  <si>
    <t>https://data2.unhcr.org/en/documents/details/99153</t>
  </si>
  <si>
    <t>Host-community and Refugees</t>
  </si>
  <si>
    <t>TZA002Crisis affected groups</t>
  </si>
  <si>
    <t xml:space="preserve">Total population of Tanzania  as of  April  2025  according to world population review. </t>
  </si>
  <si>
    <t>TZA003Total population</t>
  </si>
  <si>
    <t>Statoids Accessed 29/04/2025 ; IPC 30/04/2025</t>
  </si>
  <si>
    <t>https://www.statoids.org/en/tz/admin-levels/l2/list/tanzania/districts ; https://www.ipcinfo.org/fileadmin/user_upload/ipcinfo/docs/IPC_Tanzania_Acute_Food_Insecurity_Feb2025_Oct2025_Report_English.pdf</t>
  </si>
  <si>
    <t>The landmass of districts affected by food insecurity including Chamwino, Handeni, Kilwa, Kishapu, Kiteto, Kondoa, Liwale, Longido, Manyoni, Meatu, Mkalama, Monduli, Mtama, Rufiji, Same, Simanjiro as provided by IPC</t>
  </si>
  <si>
    <t>TZA003Landmass affected</t>
  </si>
  <si>
    <t>IPC 30/04/2025</t>
  </si>
  <si>
    <t>https://www.ipcinfo.org/fileadmin/user_upload/ipcinfo/docs/IPC_Tanzania_Acute_Food_Insecurity_Feb2025_Oct2025_Report_English.pdf</t>
  </si>
  <si>
    <t>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 and estimates from February to May 2025.</t>
  </si>
  <si>
    <t>TZA003People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</si>
  <si>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from February to May 2025</t>
  </si>
  <si>
    <t>TZA003People affected</t>
  </si>
  <si>
    <t>There is an infogap on fatalities relating to the food insecurity crisis in Tanzania</t>
  </si>
  <si>
    <t>TZA003Fatalities reported</t>
  </si>
  <si>
    <t>TZA003Fatalities in all crises</t>
  </si>
  <si>
    <t xml:space="preserve"> The number of people in need includes the total population in IPC Phase 3 and above. This figure is taken from the Integrated Food Security Phase classification from February through May 2025 .This source was chosen because food is the primary need related to this crisis, and the reliability of this data is medium because it is based on projections and estimates. </t>
  </si>
  <si>
    <t>TZA003People in Need</t>
  </si>
  <si>
    <t>According to INFORM SI methodology, the number of people in Level 1 is equal to the people exposed minus the people affected. People in Level 1 are able to meet their basic needs without employing irreversible coping strategies. The figure was picked from the IPC phase one which is the same as level 1. The reliability is medium since the figure is based on estimates  from February to May 2025</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</si>
  <si>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</si>
  <si>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estimates from February to May 2025</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</si>
  <si>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</si>
  <si>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estimates from February to May 2025</t>
  </si>
  <si>
    <t>TZA003Moderate humanitarian conditions - Level 3</t>
  </si>
  <si>
    <t>TZA003Severe humanitarian conditions - Level 4</t>
  </si>
  <si>
    <t>TZA003Extreme humanitarian conditions - Level 5</t>
  </si>
  <si>
    <t>TZA003Crisis affected groups</t>
  </si>
  <si>
    <t>TZA001Total population</t>
  </si>
  <si>
    <t>city population accessed on 30/04/2023 ; UNHCR 15/03/2023 ; Statoids Accessed 29/04/2025 ; IPC 30/04/2025</t>
  </si>
  <si>
    <t>http://www.citypopulation.de/en/tanzania/cities/ ; https://data2.unhcr.org/en/documents/details/99656 ; https://www.statoids.org/en/tz/admin-levels/l2/list/tanzania/districts ; https://www.ipcinfo.org/fileadmin/user_upload/ipcinfo/docs/IPC_Tanzania_Acute_Food_Insecurity_Feb2025_Oct2025_Report_English.pdf</t>
  </si>
  <si>
    <t>The landmass regions affected by food insecurity and refugees:   Dar-es Salaam ,Kigoma , Katavi ,  Dodoma , Mara , Kilimanjaro ,Manyara , Tanga , Shinyanga , Arusha , Singida , Simiyu , Tabora and Zanzibar</t>
  </si>
  <si>
    <t>TZA001Landmass affected</t>
  </si>
  <si>
    <t>IPC 30/04/2025 ; city population accessed on 25/06/2023 ; UNHCR 30/04/2024; UNHCR 12/06/2024</t>
  </si>
  <si>
    <t>https://www.ipcinfo.org/fileadmin/user_upload/ipcinfo/docs/IPC_Tanzania_Acute_Food_Insecurity_Feb2025_Oct2025_Report_English.pdf ; http://www.citypopulation.de/en/tanzania/cities/ ; https://data.unhcr.org/en/country/tza; https://data.unhcr.org/en/documents/details/109287</t>
  </si>
  <si>
    <t>Exposed people= Levels 1 to 5, and it also includes people exposed to the food insecurity crisis and the refugees crisis.</t>
  </si>
  <si>
    <t>TZA001People exposed</t>
  </si>
  <si>
    <t>IPC 30/04/2025 ,UNHCR  Accessed 17/04/2025</t>
  </si>
  <si>
    <t>https://www.ipcinfo.org/fileadmin/user_upload/ipcinfo/docs/IPC_Tanzania_Acute_Food_Insecurity_Feb2025_Oct2025_Report_English.pdf ; https://data.unhcr.org/en/country/tza</t>
  </si>
  <si>
    <t>The number of people affected is the sum of the different levels (2,3,4,5) of the refugee and food insecurity crisis.</t>
  </si>
  <si>
    <t>TZA001People affected</t>
  </si>
  <si>
    <t>TZA001People displaced</t>
  </si>
  <si>
    <t>TZA001Fatalities reported</t>
  </si>
  <si>
    <t>TZA001Fatalities in all crises</t>
  </si>
  <si>
    <t>IPC 30/04/2025 ; UNHCR  Accessed 17/04/2025</t>
  </si>
  <si>
    <t>https://www.ipcinfo.org/fileadmin/user_upload/ipcinfo/docs/IPC_Tanzania_Acute_Food_Insecurity_Feb2025_Oct2025_Report_English.pdf ; http://www.citypopulation.de/en/tanzania/cities/ ; https://data.unhcr.org/en/country/tza</t>
  </si>
  <si>
    <t>The number of people in need is the sum of all people in need for each individual crisis in Tanzania. It is the number of refugees and asylum seekers in Tanzania as of 31/03/2025 (230436) +466,227 People in Crisis food insecurity level (IPC Phase 3 and above) between February to May 2025. Reliability is medium because the figures are based on estimates</t>
  </si>
  <si>
    <t>TZA001People in Need</t>
  </si>
  <si>
    <t>IPC 30/04/2025 , city population accessed on 30/04/2023 ; UNHCR Accessed 29/04/2025</t>
  </si>
  <si>
    <t>The number of people facing level 1 conditions is the sum of all level 1 for each individual crisis for Tanzania food insecurity and refugee crisis.</t>
  </si>
  <si>
    <t>TZA001Minimal humanitarian conditions - Level 1</t>
  </si>
  <si>
    <t>The number of people in level 2 condition is the sum of all people in level 2 conditions for each individual crisis in Tanzania food insecurity and refugee crisis.</t>
  </si>
  <si>
    <t>TZA001Stressed humanitarian conditions - Level 2</t>
  </si>
  <si>
    <t>According to INFORM Severity Index methodology, the sum of people in levels 3, 4 and 5 is equal to the total number of people in need. The sum of people in Level 3 in the food insecurity crisis (466,227) + the refugees crisis (230,436)</t>
  </si>
  <si>
    <t>TZA001Moderate humanitarian conditions - Level 3</t>
  </si>
  <si>
    <t>The number of people in level 4 corresponds to the sum of people in level 4  for each individual crisis for Tanzania. There were no people in level 4 for both food insecurity May to October 2024 and refugee crisis</t>
  </si>
  <si>
    <t>TZA001Severe humanitarian conditions - Level 4</t>
  </si>
  <si>
    <t>The number of people in level 5 corresponds to the sum of people in level 5  for each individual crisis for Tanzania. There were no people in level 5 for both food insecurity February to May 2025 and refugee crisis</t>
  </si>
  <si>
    <t>TZA001Extreme humanitarian conditions - Level 5</t>
  </si>
  <si>
    <t>IPC 30/04/2025 , UNHCR 31/08/2023</t>
  </si>
  <si>
    <t>https://www.ipcinfo.org/fileadmin/user_upload/ipcinfo/docs/IPC_Tanzania_Acute_Food_Insecurity_Feb2025_Oct2025_Report_English.pdf ,  https://reliefweb.int/report/south-sudan/regional-dashboard-rb-ehagl-refugees-asylum-seekers-returnees-and-idps-30-july-2023</t>
  </si>
  <si>
    <t>TZA001Crisis affected groups</t>
  </si>
  <si>
    <t>WPR Accessed 29/04/2025</t>
  </si>
  <si>
    <t>https://worldpopulationreview.com/countries/malawi-population</t>
  </si>
  <si>
    <t>Up until 23/03/2025 the population of Malawi is 22049524 based on projections of the latest United Nations data. Reliability is medium since these are projected figures</t>
  </si>
  <si>
    <t>MWI002Total population</t>
  </si>
  <si>
    <t>CIA.gov accessed 26/05/2023</t>
  </si>
  <si>
    <t>https://www.cia.gov/the-world-factbook/countries/malawi/</t>
  </si>
  <si>
    <t>The whole country is affected by the complex crisis</t>
  </si>
  <si>
    <t>MWI002Landmass affected</t>
  </si>
  <si>
    <t>WPR Accessed 29/04/2025 ; WB 25/07/2024</t>
  </si>
  <si>
    <t>https://worldpopulationreview.com/countries/malawi-population ; https://www.worldbank.org/en/news/press-release/2024/07/25/malawi-economic-monitor-calls-for-urgent-and-sustained-reforms-afe-for-faster</t>
  </si>
  <si>
    <t>The number of people exposed correponds to the total population of the country. The whole country is exposed to complex crisis in Malawi. therefore, we used the world bank source to show the drivers of the complex crisis. Malawi is being affected by drought, floods, endemic diseases like cholera and sociopolitical and economic issues.  The reliability of this data is medium because it is based on the UN's projections/estimations.</t>
  </si>
  <si>
    <t>MWI002People exposed</t>
  </si>
  <si>
    <t>SADC 16/12/2024</t>
  </si>
  <si>
    <t>https://reliefweb.int/report/zimbabwe/sadc-regional-humanitarian-appeal-addendum-el-nino-induced-drought-november-2024</t>
  </si>
  <si>
    <t>The number of people affected by the crisis taken from the SADC latest appeal (9,000,000)  published in December 2024. This source was chosen because it takes into consideration the drought and floods situation which affects the country leading to food insecurity levels. The reliability of this data is medium because the situation on the ground is highly dynamic, and the data may not be highly accurate due to recent developments as the crises are ongoing.</t>
  </si>
  <si>
    <t>MWI002People affected</t>
  </si>
  <si>
    <t>IOM 10/03/2025 ; UNHCR Accessed 30/04/2025</t>
  </si>
  <si>
    <t>https://reliefweb.int/report/malawi/malawi-drought-situation-report-round-1-november-december-2024 ; https://data.unhcr.org/en/country/mwi</t>
  </si>
  <si>
    <t>The number of people displaced corresponds to the total of individuals reported as IDP, depature or return, refugees, returnees, and people of concern. As of March 2025, 410, 683 is  total number of people reported as Internally Displaced Persons (IDP) arrivals, departures, or returns. Malawi also hosts stateless people, refugees, asylum seekers which was 94,018 as of 30 April 2025. The reliability of this data his medium because the figures are estimates and assesmements take long to be published.</t>
  </si>
  <si>
    <t>MWI002People displaced</t>
  </si>
  <si>
    <t>The number of people in need is taken from the SADC appeal published in December 2024. This  source was chosen because the SADC appeal  includes Food Insecurity, WASH, nutriton, cholera, livestock death. We did not consider the July 2024 IPC publication since it only focuses on food insecurity but the country is undergoing complex crisis leading to a number of needs apart from food insecurity. The draft National El Niño Induced prolonged Dry Spells and Floods Response Appeal asserts that 9 million people affected and in need of assistance. Other sources such as UNICEF corroborates the total number of people in need of humanitarian assistance which is 9000000. The reliability of this data is Medium because the situation on the ground is highly dynamic, and the data may not be highly accurate due to recent developments as the crises are ongoing.</t>
  </si>
  <si>
    <t>MWI002People in Need</t>
  </si>
  <si>
    <t>WPR Accessed 29/04/2025 ; WB 25/07/2024 ; SADC 16/12/2024</t>
  </si>
  <si>
    <t>https://worldpopulationreview.com/countries/malawi-population ; https://www.worldbank.org/en/news/press-release/2024/07/25/malawi-economic-monitor-calls-for-urgent-and-sustained-reforms-afe-for-faster ; https://reliefweb.int/report/zimbabwe/sadc-regional-humanitarian-appeal-addendum-el-nino-induced-drought-november-2024</t>
  </si>
  <si>
    <t>According to INFORM SI methodology, the number of people in Level 1 is equal to the people exposed minus the people affected. People in Level 1 are able to meet their basic needs without employing irreversible coping strategies. The reliability of this data is medium because the situation on the ground is highly dynamic,and the data may not be highly accurate due to recent developments as the crises are ongoing. This  source was chosen because the SADC appeal latest publication includes Food Insecurity, WASH, nutriton, cholera, livestock death. We did not consider the July 2024 IPC publication since it only focuses on food insecurity but the country is undergoing complex crisis leading to a number of needs apart from food insecurity. The draft National El Niño Induced prolonged Dry Spells and Floods Response Appeal asserts that 9 million people affected and in need of assistance.</t>
  </si>
  <si>
    <t>MWI002Minimal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</si>
  <si>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medium because the situation on the ground is highly dynamic, and the data may not be highly accurate due to recent developments as the crises are ongoing. This source was chosen because the SADC appeal  includes Food Insecurity, WASH, nutriton, cholera, livestock death. We did not consider the July 2024 IPC publication since it only focuses on food insecurity but the country is undergoing complex crisis leading to a number of needs aprt from food insecurity. The draft National El Niño Induced prolonged Dry Spells and Floods Response Appeal asserts that 9 million people affected and in need of assistance.</t>
  </si>
  <si>
    <t>MWI002Stressed humanitarian conditions - Level 2</t>
  </si>
  <si>
    <t>According to INFORM Severity methodology, the sum of people in levels 3, 4 and 5 is equal to the total number of people in need. In this case, Level 3 was gotten by taking the PIN figure from the SADC appeal. The reliability of this data is medium because the situation on the ground is highly dynamic, and the data may not be highly accurate due to recent developments as the crises are ongoing and the impact of drought is still being felt</t>
  </si>
  <si>
    <t>MWI002Moderate humanitarian conditions - Level 3</t>
  </si>
  <si>
    <t>According to INFORM Severity methodology, the sum of people in levels 3, 4 and 5 is equal to the total number of people in need. The SADC appeal did not provide the level 4. However, there might be people in level 4. The reliability of this data is low because there might be people in level 4 but the appeal did not provide severity distribution</t>
  </si>
  <si>
    <t>MWI002Severe humanitarian conditions - Level 4</t>
  </si>
  <si>
    <t>According to INFORM Severity methodology, the sum of people in levels 3, 4 and 5 is equal to the total number of people in need. The SADC appeal did not provide the level 4 and 5 so we placed People in need in level 3 the number of People in level 4. The reliability of this data is low because the situation on is dynamic and drought causing food insecurity was declared a national disaster and hence some people might be in this phase</t>
  </si>
  <si>
    <t>MWI002Extreme humanitarian conditions - Level 5</t>
  </si>
  <si>
    <t>UNHCR accessed on 26/04/2023 , Govt. Malawi 13/04/2023</t>
  </si>
  <si>
    <t>https://data2.unhcr.org/en/country/mwi , https://reliefweb.int/report/malawi/tropical-cyclone-freddy-emergency-response-plan-office-president-and-cabinet-department-disaster-management-affairs-march-2023</t>
  </si>
  <si>
    <t>Level 2 of severity humanitarian conditions according to IPC</t>
  </si>
  <si>
    <t>MWI002Crisis affected groups</t>
  </si>
  <si>
    <t>OCHA Accessed 05/05/2025</t>
  </si>
  <si>
    <t>https://humanitarianaction.info/plan/1277#page-title</t>
  </si>
  <si>
    <t xml:space="preserve">The current population of Venezuela is 27.1m as of May 2025, according to OCHA. Reliability is set to medium as we are using projected figures. </t>
  </si>
  <si>
    <t>VEN001Total population</t>
  </si>
  <si>
    <t>World Bank accessed 15/03/2025</t>
  </si>
  <si>
    <t>https://data.worldbank.org/indicator/SP.POP.TOTL?locations=VE</t>
  </si>
  <si>
    <t xml:space="preserve">The potential humanitarian consequences of the ongoing Complex crisis in Venezuela are expected to affect the entire country, as the crisis is widespread and touches all states in the country. Therefore, the total landmass is considered affected. Reliability is set to high as the consequences of the complex crisis in Venezuela is felt  across the country and the landmass figure is most of the time static. </t>
  </si>
  <si>
    <t>VEN001Landmass affected</t>
  </si>
  <si>
    <t xml:space="preserve">The entire population of the country is exposed to political and economic crisis and violence-related challenges.  Reliability is set to medium as we are using projected figures. </t>
  </si>
  <si>
    <t>VEN001People exposed</t>
  </si>
  <si>
    <t>OCHA Accessed 05/05/2025; HumVenezuela 24/02/2024</t>
  </si>
  <si>
    <t>https://reliefweb.int/report/venezuela-bolivarian-republic/follow-report-complex-humanitarian-emergency-venezuela-november-2023; https://humanitarianaction.info/plan/1277#page-title</t>
  </si>
  <si>
    <t>An estimated 69% of Venezuela’s population is assessed to have been affected by the ongoing crisis, as they are facing multisectoral poverty by early 2024. This figure reflects the proportion of the population impacted by the crisis, rather than just those with severe unmet needs. The figure is taken from HumVenezuela and the calculated by ACAPs based on total population projections. The reliability of this estimate is low due to the date of teh assessment.</t>
  </si>
  <si>
    <t>VEN001People affected</t>
  </si>
  <si>
    <t>R4V Accessed 21/03/2025</t>
  </si>
  <si>
    <t>https://www.r4v.info/en/home</t>
  </si>
  <si>
    <t xml:space="preserve">The number of people displaced by the complex crisis in Venezuela includes: the number of people displaced to other countries because of the crisis (7,8m). There is an infogap concerning the internally displaced by the crisis. This figure is taken from R4V which is the most up-to-date source about the Venezuelan migration flux. The reliability of this data/indicator is set to low because it is an underestimation due to the lack of data on IDPs. </t>
  </si>
  <si>
    <t>VEN001People displaced</t>
  </si>
  <si>
    <t>OCHA 26/02/2025; OCHA 13/23/2024</t>
  </si>
  <si>
    <t>https://data.humdata.org/dataset/ven-jiaf-humanitarian-needs-pin-and-severity; https://reliefweb.int/report/venezuela-bolivarian-republic/venezuela-extension-del-plan-de-respuesta-humanitaria-2024-2025-actualizacion; https://humanitarianaction.info/plan/1277</t>
  </si>
  <si>
    <t xml:space="preserve">The number of people in need is taken from the JIAF assessment accessed through HDX in March 2025. The humanitarian response plan for 2024-2025 was extended through 2025 with the same people in need (7.6m) target populaiton (5 m) figures. The figures can be found on the Humanitarian Action website and on the appeal extension originally published 26 February 2025. The JIAF total PIN is prioritised over the total PIN in other OCHA products as it provides a severity breakdown by admin 2.  The reliability of this data/indicator is set to Medium because the situation on the ground is highly dynamic, and the data may no longer be accurate due to recent developments for which there is no updated source. </t>
  </si>
  <si>
    <t>VEN001People in Need</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</si>
  <si>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https://reliefweb.int/report/venezuela-bolivarian-republic/follow-report-complex-humanitarian-emergency-venezuela-november-2023</t>
  </si>
  <si>
    <t xml:space="preserve">According to INFORM SI methodology, the number of people in Level 1 is equal to the people exposed (29,400,00) minus the people affected (19,527,589). People in Level 1 are able to meet their basic needs without employing irreversible coping strategies. Reliability set to Medium as we may be undercounting due to the limited data </t>
  </si>
  <si>
    <t>VEN001Minimal humanitarian conditions - Level 1</t>
  </si>
  <si>
    <t>https://reliefweb.int/report/venezuela-bolivarian-republic/venezuela-regional-crisis-complex-emergency-fact-sheet-2-fiscal-year-fy-2024; https://humanitarianaction.info/plan/1277;2025#:~:text=The%20extension%20of%20the%20Humanitarian,protection%20for%20the%20most%20vulnerable; https://reliefweb.int/report/venezuela-bolivarian-republic/follow-report-complex-humanitarian-emergency-venezuela-november-2023</t>
  </si>
  <si>
    <t xml:space="preserve">According to INFORM SI methodology, the number of people in Level 2 is equal to the people affected (19,527,589) minus the people in need ( 7,943,719 ). People in Level 2 might be facing some difficulties accessing basic services but are able to meet their needs without external assistance. Reliability set to Medium as we may be undercounting due to the limited data </t>
  </si>
  <si>
    <t>VEN001Stressed humanitarian conditions - Level 2</t>
  </si>
  <si>
    <t>OCHA Accessed 29/04/2025</t>
  </si>
  <si>
    <t>https://humanitarianaction.info/plan/1277; https://data.humdata.org/dataset/ven-jiaf-humanitarian-needs-pin-and-severity</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</si>
  <si>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Reliability set to Medium as we may be undercounting due to the limited data </t>
  </si>
  <si>
    <t>VEN001Moderate humanitarian conditions - Level 3</t>
  </si>
  <si>
    <t>VEN001Severe humanitarian conditions - Level 4</t>
  </si>
  <si>
    <t>VEN001Extreme humanitarian conditions - Level 5</t>
  </si>
  <si>
    <t>OCHA accessed 06/05/2025</t>
  </si>
  <si>
    <t xml:space="preserve">The number of affected groups are:
IDPs, Refugees, asylum seekers, and others of concern (such as migrants etc.), Returnees, Host, Non-Host </t>
  </si>
  <si>
    <t>VEN001Crisis affected groups</t>
  </si>
  <si>
    <t>https://worldpopulationreview.com/countries/zimbabwe-population</t>
  </si>
  <si>
    <t>Total population in Zimbabwe accessed on 15/04/2025. We used this source because it gives population based on projections of the latest United Nations data. The reliability is medium since these figures are based on projections</t>
  </si>
  <si>
    <t>ZWE001Total population</t>
  </si>
  <si>
    <t>world population review accessed on 13/09/2022</t>
  </si>
  <si>
    <t>Total area of zimbabwe</t>
  </si>
  <si>
    <t>ZWE001Landmass affected</t>
  </si>
  <si>
    <t>world population review accessed on 23/03/2025; UNICEF 17/10/2024</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</si>
  <si>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</si>
  <si>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a complex humanitarian crisis,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t>
  </si>
  <si>
    <t>ZWE001People exposed</t>
  </si>
  <si>
    <t>world population review accessed on 23/03/2025 ; UNICEF 17/10/2024</t>
  </si>
  <si>
    <t xml:space="preserve">The total number of people affected corresponds to the exposed since Zimbabwe faces a complex humanitarian crisis, driven by climate related El Niño drought, economic instability, and public health emergencies, including cholera and polio outbreaks that affects almost the whole population. This figure was taken from the World population review  projections. Furthermore, the last census was conducted in 2022. The reliability of this data is medium because it is based on projections/estimations. </t>
  </si>
  <si>
    <t>ZWE001People affected</t>
  </si>
  <si>
    <t>UNHCR Accessed 31/03/2025 ; HDX 12/2024</t>
  </si>
  <si>
    <t>https://data.unhcr.org/en/country/zwe ; https://data.humdata.org/dataset/76e5fa42-55d3-492f-a2d0-a8790dfe4cc7/resource/9b27659b-2edd-4f20-8e56-e7517063deb7/download/dtm_zimbabwe_el-nino_research-data_december-2024_hdx.xlsx</t>
  </si>
  <si>
    <t xml:space="preserve">Number of displaced is the number of refugees/asylum seekers/returnees/IDPs/irregular or unregistered migrants in Zimbabwe, the number of people displaced to other countries because of the crisis. The number of Refugees recorded in Zimbabwe as of February 2025 is 23,554. Between October 19 and December 6, 2024, the IOM's Displacement Tracking Matrix identified a total of 189,005 people affected by displacement including: 45,799 internally displaced persons (IDPs), 92,578 absent residents who left the country, and 50,628 internal returnees. 189,005+23,554=212,559. The reliability  is low due to lack of new information in 2025. </t>
  </si>
  <si>
    <t>ZWE001People displaced</t>
  </si>
  <si>
    <t>ACLED 15/04/2025; WHO 12/05/2024; UNICEF 18/06/2024; UNICEF 02/08/2024</t>
  </si>
  <si>
    <t>https://iris.who.int/bitstream/handle/10665/376898/OEW19-0612052024.pdf; https://reliefweb.int/report/zimbabwe/unicef-zimbabwe-humanitarian-situation-report-no-8-cholera-outbreak-27-apr-31-may-2024 ; https://acleddata.com/explorer/</t>
  </si>
  <si>
    <t>14  fatalities between 1 October 2024 to 1 April 2025  from ACLED. However, from the exported data there were no fatalities related to drought or floods from the justification in the data. As of 30 June 2024, Zimbabwe has recorded a cumulative total of 34,550 cholera cases from 63 districts across the 10 provinces with 719 deaths which resulted in a case fatality rate of 2.1%. The reliability is low since we can not confirm the total number of cholera related deaths in the last six months</t>
  </si>
  <si>
    <t>ZWE001Fatalities reported</t>
  </si>
  <si>
    <t>ZWE001Fatalities in all crises</t>
  </si>
  <si>
    <t>world population review accessed on 15/04/2025; UNICEF 17/10/2024</t>
  </si>
  <si>
    <t>According to INFORM SI methodology, the number of people in Level 1 is equal to the people exposed minus the people affected. Since the whole population is affected, there are no people in Level 1. The reliability of this data is medium because this figures are based on projections</t>
  </si>
  <si>
    <t>ZWE001Minimal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</si>
  <si>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and drought that leads to food insecurity was declared a national disaster in 2024 and still persists. The reliability of this data is medium because the figure is based on projections and there might be some levels of outliers making it not highly reliable</t>
  </si>
  <si>
    <t>ZWE001Stressed humanitarian conditions - Level 2</t>
  </si>
  <si>
    <t xml:space="preserve">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t>
  </si>
  <si>
    <t xml:space="preserve">According to INFORM Severity Index methodology, the sum of people in levels 3, 4 and 5 is equal to the total number of people in need. The number of people in level 3 corresponds to the total number of people in need.  We chose the appeal since it provides information on people in need as a result of drought and the need by sector brought by drought in the country. The reliability is medium since this figure is projection till June 2025 </t>
  </si>
  <si>
    <t>ZWE001Moderate humanitarian conditions - Level 3</t>
  </si>
  <si>
    <t>There is no analysis of the severity of needs so we entered x instead as an infogap. From the Appeal we do not have severity levels of people in level 4 and 5 so we placed everyone in need in level 3. However, there might be people in level 4 and 5 because of severity of the drought delared in 2024. The reliability is low because we can not confidently say the number of people in this severity</t>
  </si>
  <si>
    <t>ZWE001Severe humanitarian conditions - Level 4</t>
  </si>
  <si>
    <t>ZWE001Extreme humanitarian conditions - Level 5</t>
  </si>
  <si>
    <t>MOZ012Total population</t>
  </si>
  <si>
    <t>OCHA accesssed 26/04/2025 ; OCHA 21/08/2024</t>
  </si>
  <si>
    <t>https://data.humdata.org/dataset/5e8d83a5-1210-49be-b7d9-cf286dbc15df/resource/82de025e-4f99-4ede-8c59-0ea3f9b3bed0/download/moz_adminboundaries_tabulardata.xlsx ; https://reliefweb.int/report/mozambique/mozambique-drought-appeal-august-2024-july-2025-august-2024-enpt</t>
  </si>
  <si>
    <t>Landmass is the areas square km covered by districts affected by drought crisis. The geographic focus is the 37 affected districts that are projected to be in IPC acute food insecurity phase 3 (crisis) and phase 4 (emergency).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t>
  </si>
  <si>
    <t>MOZ012Landmass affected</t>
  </si>
  <si>
    <t>IPC 14/08/2024; OCHA 21/08/2024</t>
  </si>
  <si>
    <t>https://www.ipcinfo.org/ipc-country-analysis/details-map/en/c/1157120/?iso3=MOZ ; https://reliefweb.int/report/mozambique/mozambique-drought-appeal-august-2024-july-2025-august-2024-enpt</t>
  </si>
  <si>
    <t>The number of people exposed corresponds to the total population at risk of  food insecurity, as reflected in the ACAPS Severity Index methodology (Levels 1 to 5), which aligns with IPC Phases 1 to 5.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was chosen as a source because food insecurity is the primary need as a result of drought.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</si>
  <si>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MOZ012People exposed</t>
  </si>
  <si>
    <t>The number of people affected corresponds to the total population facing food insecurity in IPC Phases 2 to 4. No people are facing IPC 5 (catastrophic) food insecurity conditions.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The reliability of the data is considered medium, as the figures are based on projections and population percentages for the period from October 2024 to March 2025.</t>
  </si>
  <si>
    <t>MOZ012People affected</t>
  </si>
  <si>
    <t>IOM 11/02/2025</t>
  </si>
  <si>
    <t>https://reliefweb.int/report/mozambique/mozambique-drought-displacement-update-gorongosa-sofala-6-feb-2025-enpt</t>
  </si>
  <si>
    <t>An assessment by IOM identified 286 displaced households, totaling  to 1,525 people as of 06 February 2025</t>
  </si>
  <si>
    <t>MOZ012People displaced</t>
  </si>
  <si>
    <t>IOM 22/01/2025 ;OCHA 15/04/2025 ; ACLED Accessed 16/04/2025</t>
  </si>
  <si>
    <t>https://reliefweb.int/report/mozambique/dtm-tropical-cyclone-dikeledi-nampula-mozambique-flash-update-21-january-2025-enpt ;https://reliefweb.int/report/mozambique/mozambique-2025-tropical-cyclone-jude-humanitarian-response-11-april-2025-enpt ; https://acleddata.com/explorer/</t>
  </si>
  <si>
    <t>Cumulative fatalities from the 2025 cyclone season and conflict in northern Mozambique.  163 Total Fatalities from organized violence (batteles,explosion/remote violence,violence against civilians) by Non-state armed groups from  1 October 2024 to 1 April 2025  in Cabo Delgado province. Since the beginning of the 2024/2025 rainy and cyclonic season, a total of fatalities of 11 from cyclone Dikeledi as of end of January 2025 and 16  from Cyclone Jude which made landfall in March 2025 have been recorded. Giving a total of 27 from cyclones and 163 from cabo delgado</t>
  </si>
  <si>
    <t>MOZ012Fatalities in all crises</t>
  </si>
  <si>
    <t>The number of people in need reflects the total population in IPC Phase 3 and above, analyzed for food insecurity due to the ongoing El Niño-induced drought in 37 districts that were experiencing severe and intense drought.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conditions.The IPC report, published on 20 January 2025, indicates that Mozambique is experiencing a severe drought, resulting in food-insecurity.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</si>
  <si>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MOZ012People in Need</t>
  </si>
  <si>
    <t>According to the INFORM Severity Index (SI) methodology, the number of people in Level 1 corresponds to those classified under IPC Phase 1. This figure was taken directly from IPC data, as IPC Phase 1 aligns with Level 1 in the ACAPS Severity Index methodology. The IPC was selected as the data source because food insecurity is the primary driver of the crisis.Nampula,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driving the crisis.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</si>
  <si>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MOZ012Minimal humanitarian conditions - Level 1</t>
  </si>
  <si>
    <t>According to the INFORM Severity Index (SI) methodology, the number of people in Level 2 corresponds to those classified under IPC Phase 2. This figure was taken directly from IPC data, as IPC Phase 2 aligns with Level 2 in the ACAPS Severity Index methodology. The IPC was selected as the source because food insecurity is the primary need driving the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driving the crisis.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</si>
  <si>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MOZ012Stressed humanitarian conditions - Level 2</t>
  </si>
  <si>
    <t>In line with the INFORM Severity Index methodology, the total number of people in need is calculated by summing those classified in IPC Phases 3 (Crisis), 4 (Emergency), and 5 (Catastrophe). The figure for IPC Phase 3 was taken directly from IPC data, as it corresponds to Level 3 in the ACAPS Severity Index methodology.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</si>
  <si>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MOZ012Moderate humanitarian conditions - Level 3</t>
  </si>
  <si>
    <t>According to the INFORM Severity Index methodology, the total number of people in need is defined as the sum of individuals classified in IPC Phases 3 (Crisis), 4 (Emergency), and 5 (Catastrophe). The figure for IPC Phase 4 was taken directly from IPC data, as it corresponds to Level 4 in the ACAPS Severity Index methodology.  This data source was selected because food insecurity is the primary concern driving the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driving the crisis.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</si>
  <si>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MOZ012Severe humanitarian conditions - Level 4</t>
  </si>
  <si>
    <t>According to the INFORM Severity Index methodology, the total number of people in need is calculated by summing those classified in IPC Phases 3, 4, and 5. The IPC results show that zero people are in Catastrophic (IPC 5 conditions).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</si>
  <si>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MOZ012Extreme humanitarian conditions - Level 5</t>
  </si>
  <si>
    <t>FAO/FSC 08/08/2024</t>
  </si>
  <si>
    <t>https://reliefweb.int/report/mozambique/mozambique-food-security-cluster-bulletin-first-semester-2024</t>
  </si>
  <si>
    <t>In this crisis, all 4 population groups are affected: IDPs, host population, non-host population, and returnees.’</t>
  </si>
  <si>
    <t>MOZ012Crisis affected groups</t>
  </si>
  <si>
    <t>MOZ004Total population</t>
  </si>
  <si>
    <t>OCHA Accessed Accessed 23/04/2024</t>
  </si>
  <si>
    <t>Northern Mozambique which includes Cabo Delgado, Nampula and Niassa are being affected by an ongoing conflict between NSAGs and Government forces. However, Cabo Delgado is the most affected. We therefore, took the landmass of Cabo Delgado only. The landmass of Cabo Delgado is 77896.5 km² rounded off to 77,897 and the reliability of this information is medium because we are leaving out some provinces that might have pockets of conflict but are not severely affected as Cabo delgado</t>
  </si>
  <si>
    <t>MOZ004Landmass affected</t>
  </si>
  <si>
    <t>OCHA Accessed 28/04/2025 ; OCHA 28/01/2025</t>
  </si>
  <si>
    <t>https://data.humdata.org/dataset/5e8d83a5-1210-49be-b7d9-cf286dbc15df/resource/82de025e-4f99-4ede-8c59-0ea3f9b3bed0/download/moz_adminboundaries_tabulardata.xlsx</t>
  </si>
  <si>
    <t>Total population of Cabo Delgado is 2,908,042. The reliability of this data is medium since they are based on estimations and projections of people population in the provinces. Furthermore, we could not use the population census data since the last census was in 2017.</t>
  </si>
  <si>
    <t>MOZ004People exposed</t>
  </si>
  <si>
    <t>https://data.humdata.org/dataset/46b79d47-0667-4baa-8d69-468b208855ed/resource/566aa129-f432-4d79-88d4-a1c554b59200/download/moz_admpop_2024.xlsx ; https://reliefweb.int/report/mozambique/mozambique-cabo-delgado-nampula-niassa-humanitarian-snapshot-december-2024-enpt</t>
  </si>
  <si>
    <t>All people living in Cabo Delgado, Niassa and Nampula provinces have been affected by the insurgency.   The figures are respectively  2,908,042 + 7,007,470 + 2,315,280 is 12,230,792. The reliability of this data is medium since they are based on estimations and projections of people population in the provinces. Furthermore, we could not use the population census data since the last census was in 2017.</t>
  </si>
  <si>
    <t>MOZ004People affected</t>
  </si>
  <si>
    <t>According to ACAPS guide, the number of people displaced should include the total number of people that have been displaced due to the crisis. This includes: total number of IDPs, Incoming refugees, asylum seekers, returnees and people leaving the country (Outgoing refugees, asylum seekers).  IDPs in North Mozambique caused by conflict are 577,000 and 611,000 returnees of conflict in the three provinces. The figures might be rounded off from the IOM source. We included people displaced in Niassa and Nampula in this case since they were displaced by the conflict in Cabo Delgado and there is no source giving a distinctive figure for IDPs and returnees in each individual crisis. The reliability of this data is low because violence is ongoing in Mozambique and some people might not be accounted for.</t>
  </si>
  <si>
    <t>MOZ004People displaced</t>
  </si>
  <si>
    <t>https://reliefweb.int/report/mozambique/mozambique-cabo-delgado-nampula-niassa-humanitarian-snapshot-march-2025-enpt</t>
  </si>
  <si>
    <t>There is no cumulative reliable information regarding the number of injuries from the insurgency</t>
  </si>
  <si>
    <t>MOZ004Injuries reported</t>
  </si>
  <si>
    <t>ACLED Accessed 16/04/2025</t>
  </si>
  <si>
    <t xml:space="preserve">163  Total Fatalities from organized violence (batteles,explosion/remote violence,violence against civilians) by Non-state armed groups from 1 October 2024 to 1 April 2025 in Cabo Delgado (163) </t>
  </si>
  <si>
    <t>MOZ004Fatalities reported</t>
  </si>
  <si>
    <t>MOZ004Fatalities in all crises</t>
  </si>
  <si>
    <t>OCHA Accessed 29/04/2025 ; OCHA 20/12/2024</t>
  </si>
  <si>
    <t>The number of people in need is taken from Mozambique's OCHA JIAF data. We took this source since it focuses on northern Mozambique provinces affected by conflict. The key needs of internally displaced persons (IDPs) are food security, financial support, income sources, water and sanitation, non-food items (NFIs), and shelter. In contrast, returnees prioritize livelihoods, health, education, water and sanitation, and protection. Conflict has affected agricultural activities since most of the time people are on the move and dependent on assistance for survival. The reliability is medium because we might have left some people in need from conflict in Nampula and Niassa which host IDPs and experience some level of violence or conflict from NSAGs. The 2025 HRP was considered but only focuses mainly on cabo delgado admin2 levels especially in extraction of severity levels leaving out provinces(nampula and Niassa) that experience some level of conflict and hosts IDPs that might be in need from the conflict.</t>
  </si>
  <si>
    <t>MOZ004People in Need</t>
  </si>
  <si>
    <t>https://data.humdata.org/dataset/92202a18-179d-4cfb-9350-435e21073215/resource/83004855-0f97-4d55-885a-51bba349e908/download/jiaf_mozambique_2025.xlsx ; https://reliefweb.int/report/mozambique/mozambique-humanitarian-needs-and-response-plan-2025-december-2024</t>
  </si>
  <si>
    <t>According to INFORM SI methodology, the number of people in Level 1 is equal to the people exposed minus the people affected. Since the whole population is affected, there are no people in Level 1. The reliability was medium because the figures used for calculations are estimates</t>
  </si>
  <si>
    <t>MOZ004Minimal humanitarian conditions - Level 1</t>
  </si>
  <si>
    <t>OCHA Accessed 28/04/2025 ; OCHA 28/01/2025 ; OCHA Accessed 29/04/2025 ; OCHA 20/12/2024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</si>
  <si>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t>
  </si>
  <si>
    <t>MOZ004Stressed humanitarian conditions - Level 2</t>
  </si>
  <si>
    <t>According to OCHA  HNRP 20/12/2024, in 2025, the total number of people in need in northern Mozambique which is conflict-affected is 1.3M which was rounded off but the definite figure from HDX data was 1,305,030. The people in level 3 were got by subtracting people in level 4 (408,007 )in the conflict affected admin2 levels from the PIN in conflict affected province (1,305,030) to get 897,023. We included level 2 and 3 from the HDX data to get the people we used in level 3. The reliability of this data is Medium because from the data we extracted from hdx, it only inlcuded cabo delgado and left out other provinces that might have been affected like nampula and niassa and hosts IDPs</t>
  </si>
  <si>
    <t>MOZ004Moderate humanitarian conditions - Level 3</t>
  </si>
  <si>
    <t xml:space="preserve">People in level 4 were extracted from the severity classification in the  hdx data for people in admin2. We chose this method and source since it was giving us severity of admin2 levels. However, the reliability of this data is Medium because from the data we extracted from hdx, it only inlcuded cabo delgado and left out other provinces that might have been affected like nampula and niassa and hosts IDPs </t>
  </si>
  <si>
    <t>MOZ004Severe humanitarian conditions - Level 4</t>
  </si>
  <si>
    <t>There are no people classified in level 5. No reliable and up to date source to show number of people in level 5. The reliability of this data is Medium because from the data we extracted from hdx, it only inlcuded cabo delgado and left out other provinces that might have been affected like nampula and niassa and hosts IDPs</t>
  </si>
  <si>
    <t>MOZ004Extreme humanitarian conditions - Level 5</t>
  </si>
  <si>
    <t>OCHA 28/12/2023</t>
  </si>
  <si>
    <t>https://reliefweb.int/attachments/53eb60eb-6575-4dc5-ad6a-a64d7560415d/MOZ_HNRP_2024_ENG_VERSION%201.pdf</t>
  </si>
  <si>
    <t>IDPs, Returnees and Host population affected</t>
  </si>
  <si>
    <t>MOZ004Crisis affected groups</t>
  </si>
  <si>
    <t>MOZ001Total population</t>
  </si>
  <si>
    <t xml:space="preserve"> Landmass affected= Cabo Delgado landmass + cyclones (Zambezia + Nampula) + total drought (minus Zambezia admin 2s). We have subtracted Zambezia admin 2 that are affected by drought from the total figure to avoid double counting as they overlap with areas impacted by cyclones. </t>
  </si>
  <si>
    <t>MOZ001Landmass affected</t>
  </si>
  <si>
    <t>IPC 14/08/2024; OCHA 21/08/2024 ; OCHA 18/01/2025 ; Govt. Moz 26/03/2025 ; OCHA Accessed 28/04/2025 ; OCHA 28/01/2025</t>
  </si>
  <si>
    <t>https://www.ipcinfo.org/ipc-country-analysis/details-map/en/c/1157120/?iso3=MOZ ; https://reliefweb.int/report/mozambique/mozambique-drought-appeal-august-2024-july-2025-august-2024-enpt ; ; https://reliefweb.int/report/mozambique/mozambique-tropical-cyclone-dikeledi-flash-update-2-17-january-2025-enpt ; https://reliefweb.int/report/mozambique/mozambique-tropical-cyclone-jude-flash-update-2-23-march-2025 ; https://data.humdata.org/dataset/46b79d47-0667-4baa-8d69-468b208855ed/resource/566aa129-f432-4d79-88d4-a1c554b59200/download/moz_admpop_2024.xlsx ; https://reliefweb.int/report/mozambique/mozambique-cabo-delgado-nampula-niassa-humanitarian-snapshot-december-2024-enpt</t>
  </si>
  <si>
    <t xml:space="preserve">The people exposed in the multiple crises is the summation of people exposed to conflict in Cabo Delgado, cyclones and drought however subtracting the areas in Zambezia that overlap in the drought and cyclone crises. The figures are based on estimates and projections, which results in a medium reliability rating for the data.
</t>
  </si>
  <si>
    <t>MOZ001People exposed</t>
  </si>
  <si>
    <t>IPC 14/08/2024; OCHA 21/08/2024 ; CCCM/IOM 26/03/2025 ; OCHA 10/03/2025 ; OCHA 04/04/2025</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</si>
  <si>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</si>
  <si>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The people affected in the multiple crises is a summation of people affected by conflict, cyclones and dourhgt. We subtracted the admin 2 levels of Zambezia that overlap in the drought and cyclone crises in order to avoid double counting. The figures are based on estimates and projections, which results in a medium reliability rating for the data.</t>
  </si>
  <si>
    <t>MOZ001People affected</t>
  </si>
  <si>
    <t>UNHCR 31/01/2025 ; IOM 02/05/2024 ; CCCM/IOM 19/03/2025 ; OCHA 15/04/2025 ; OCHA 11/04/2025</t>
  </si>
  <si>
    <t>https://reliefweb.int/report/mozambique/storm-season-2024-2025-event-factsheet ; https://reliefweb.int/report/mozambique/dtm-tropical-cyclone-dikeledi-nampula-mozambique-flash-update-21-january-2025-enpt ; https://dtm.iom.int/reports/mozambique-el-nino-drought-displacements-updatebaruemanica-may-2024 ; https://reliefweb.int/report/mozambique/camp-coordination-and-camp-management-cccm-cluster-mozambique-situation-report-no-2-tropical-cyclone-jude-18-march-2025 ; https://reliefweb.int/report/mozambique/mozambique-2025-tropical-cyclone-jude-humanitarian-response-11-april-2025-enpt ; https://reliefweb.int/report/mozambique/mozambique-cabo-delgado-nampula-niassa-humanitarian-snapshot-march-2025-enpt</t>
  </si>
  <si>
    <t>The number of people displaced corresponds to the sum of the people displaced for each individual crisis in Mozambique (violence in Cabo Delgado, 2025 cyclone and drought)</t>
  </si>
  <si>
    <t>MOZ001People displaced</t>
  </si>
  <si>
    <t>MOZ001Injuries reported</t>
  </si>
  <si>
    <t xml:space="preserve">This is the cumulative fatalities from the 2025 cyclone season and conflict in Cabo Delgado.  163 total Fatalities from organized violence (batteles,explosion/remote violence,violence against civilians) by non-state armed groups were reported from 1 October 2024 to 1 April 2025 in Cabo Delgado province. Since the beginning of the 2024/2025 rainy and cyclonic season, a total of fatalities of 11 from cyclone Dikeledi as of end of January 2025 and 16  from Cyclone Jude which made landfall in March 2025 have been recorded. No fatalities were reported as a result of drought. </t>
  </si>
  <si>
    <t>MOZ001Fatalities reported</t>
  </si>
  <si>
    <t>MOZ001Fatalities in all crises</t>
  </si>
  <si>
    <t>IPC 14/08/2024; OCHA 21/08/2024 ; OCHA 04/04/2025 ; OCHA Accessed 29/04/2025 ; OCHA 20/12/2024</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</si>
  <si>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t>
  </si>
  <si>
    <t>The people in need is the summation of people in need in conflict in Cabo Delgado according to the HNRP, due to 2025 cyclones according to the Flash Appeal and due to drought according to the IPC results running through March 2025. The people in drought affected areas of Zambezia were subtracted from the total to avoid double counting with the people in need in Zambezia due to the cyclones. The figures are based on estimates and projections, which results in a medium reliability rating for the data.</t>
  </si>
  <si>
    <t>MOZ001People in Need</t>
  </si>
  <si>
    <t>IPC 14/08/2024; OCHA 21/08/2024 ; OCHA accessed 26/04/2025 ; OCHA 18/01/2025 ; Govt. Moz 26/03/2025 ; OCHA 10/03/2025 ; OCHA 04/04/2025</t>
  </si>
  <si>
    <t>https://www.ipcinfo.org/ipc-country-analysis/details-map/en/c/1157120/?iso3=MOZ ; https://reliefweb.int/report/mozambique/mozambique-drought-appeal-august-2024-july-2025-august-2024-enpt ; 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</si>
  <si>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According to INFORM SI methodology, the number of people in Level 1 is equal to the people exposed minus the people affected. To get our level 1 we took the summation of cyclone, violence and drought then subracted people in level 1 in admin2 Zambezia in the drought crisis to avoid double counting and leaving out other people that might be in this level. Level 1: 14,043,758(drought+cyclone+conflict) − 518,183(Zambezia admin2 drought) = 13,525,575. The reliability of this data is medium because the figures are estimates and the situation is changing since for a crisis like violence in Cabo Delgado the violence is ongoing.</t>
  </si>
  <si>
    <t>MOZ001Minimal humanitarian conditions - Level 1</t>
  </si>
  <si>
    <t>IPC 14/08/2024; OCHA 21/08/2024 ; CCCM/IOM 26/03/2025 ; OCHA 10/03/2025 ; OCHA 04/04/2025 ; OCHA Accessed 28/04/2025 ; OCHA 28/01/2025 ; OCHA Accessed 29/04/2025 ; OCHA 20/12/2024</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</si>
  <si>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 ; 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</si>
  <si>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To get our level 2 we took the summation of cyclone, violence and drought then subracted people in level 2 in admin2 Zambezia in the drought crisis to avoid double counting and leaving out other people that might be in this level.Level 2: 3,301,203(drought+cyclone+conflict) − 334,577(Zambezia admin2 drought) = 2,966,626. The reliability of this data is medium because the figures are estimates and the situation is changing since for a crisis like violence in Cabo Delgado the violence is ongoing.</t>
  </si>
  <si>
    <t>MOZ001Stressed humanitarian conditions - Level 2</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</si>
  <si>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 ; https://data.humdata.org/dataset/92202a18-179d-4cfb-9350-435e21073215/resource/83004855-0f97-4d55-885a-51bba349e908/download/jiaf_mozambique_2025.xlsx ; https://reliefweb.int/report/mozambique/mozambique-humanitarian-needs-and-response-plan-2025-december-2024</t>
  </si>
  <si>
    <t>To get our level 3 we took the summation of cyclone, violence and drought then subracted people in level 3 in admin2 Zambezia in the drought crisis to avoid double counting and leaving out other people that might be in this level. Level 3: 3,072,708(drought+cyclone+conflict) − 269,914 (Zambezia admin2 drought)= 2,802,794. The figures are based on estimates and projections, which results in a medium reliability rating for the data.</t>
  </si>
  <si>
    <t>MOZ001Moderate humanitarian conditions - Level 3</t>
  </si>
  <si>
    <t>IPC 14/08/2024; OCHA 21/08/2024 ; OCHA Accessed 29/04/2025 ; OCHA 20/12/2024</t>
  </si>
  <si>
    <t>https://www.ipcinfo.org/ipc-country-analysis/details-map/en/c/1157120/?iso3=MOZ ; https://reliefweb.int/report/mozambique/mozambique-drought-appeal-august-2024-july-2025-august-2024-enpt ; https://data.humdata.org/dataset/92202a18-179d-4cfb-9350-435e21073215/resource/83004855-0f97-4d55-885a-51bba349e908/download/jiaf_mozambique_2025.xlsx ; https://reliefweb.int/report/mozambique/mozambique-humanitarian-needs-and-response-plan-2025-december-2024</t>
  </si>
  <si>
    <t>To get our level 4  we took the summation of cyclone, violence and drought then subracted people in level 4 in admin2 Zambezia in the drought crisis to avoid double counting and leaving out other people that might be in this level.Level 4: 824,211(drought+conflict) − 74,092 (Zambezia admin2 drought)= 750,119. In the cyclone crisis, no one was classified under level four. Therefore, the subraction was done on the summation of conflict crisis and drought. These figures came from drought and conflict crisis since the cyclone crisis had no people in level 4</t>
  </si>
  <si>
    <t>MOZ001Severe humanitarian conditions - Level 4</t>
  </si>
  <si>
    <t>No reliable and up to date source to show number of people in level 5. The reliability was low since we do not have any source mentioning people in level 5</t>
  </si>
  <si>
    <t>MOZ001Extreme humanitarian conditions - Level 5</t>
  </si>
  <si>
    <t>OCHA 28/12/2023 ; FAO/FSC 08/08/2024 ; UNHCR 27/01/2025</t>
  </si>
  <si>
    <t>https://reliefweb.int/attachments/53eb60eb-6575-4dc5-ad6a-a64d7560415d/MOZ_HNRP_2024_ENG_VERSION%201.pdf ; https://reliefweb.int/report/zimbabwe/sadc-regional--appeal-response-el-nino-induced-drought-and-floods- ;mester-2024 ; https://reliefweb.int/report/mozambique/unhcr-southern-africa-region-external-update-4-24-january-2025</t>
  </si>
  <si>
    <t>In this crisis, 4 population groups are affected: IDPs, host population, non-host population, and returnees.’</t>
  </si>
  <si>
    <t>MOZ001Crisis affected groups</t>
  </si>
  <si>
    <t>release:</t>
  </si>
  <si>
    <t>30/04/2025</t>
  </si>
  <si>
    <t>INFORM SEVERITY INDEX</t>
  </si>
  <si>
    <t>April 2025</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</si>
  <si>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</si>
  <si>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</si>
  <si>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</si>
  <si>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</si>
  <si>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</si>
  <si>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</si>
  <si>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</si>
  <si>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</si>
  <si>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</si>
  <si>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</si>
  <si>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</si>
  <si>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</si>
  <si>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</si>
  <si>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</si>
  <si>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</si>
  <si>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</si>
  <si>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</si>
  <si>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</si>
  <si>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</si>
  <si>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</si>
  <si>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</si>
  <si>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</si>
  <si>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</si>
  <si>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</si>
  <si>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</si>
  <si>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</si>
  <si>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</si>
  <si>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</si>
  <si>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</si>
  <si>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</si>
  <si>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</si>
  <si>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</si>
  <si>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</si>
  <si>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</si>
  <si>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</si>
  <si>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</si>
  <si>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</si>
  <si>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</si>
  <si>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</si>
  <si>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</si>
  <si>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</si>
  <si>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</si>
  <si>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</si>
  <si>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</si>
  <si>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</si>
  <si>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</si>
  <si>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</si>
  <si>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</si>
  <si>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</si>
  <si>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</si>
  <si>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</si>
  <si>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</si>
  <si>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</si>
  <si>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</si>
  <si>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</si>
  <si>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</si>
  <si>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</si>
  <si>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</si>
  <si>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</si>
  <si>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</si>
  <si>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</si>
  <si>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</si>
  <si>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</si>
  <si>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</si>
  <si>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</si>
  <si>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</si>
  <si>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</si>
  <si>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</si>
  <si>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</si>
  <si>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</si>
  <si>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</si>
  <si>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</si>
  <si>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</si>
  <si>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</si>
  <si>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</si>
  <si>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</si>
  <si>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</si>
  <si>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</si>
  <si>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</si>
  <si>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</si>
  <si>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</si>
  <si>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</si>
  <si>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</si>
  <si>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</si>
  <si>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</si>
  <si>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</si>
  <si>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</si>
  <si>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</si>
  <si>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</si>
  <si>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</si>
  <si>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</si>
  <si>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</si>
  <si>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</si>
  <si>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</si>
  <si>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</si>
  <si>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</si>
  <si>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</si>
  <si>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</si>
  <si>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</si>
  <si>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</si>
  <si>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</si>
  <si>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</si>
  <si>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</si>
  <si>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</si>
  <si>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</si>
  <si>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</si>
  <si>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</si>
  <si>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</si>
  <si>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</si>
  <si>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</si>
  <si>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</si>
  <si>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</si>
  <si>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</si>
  <si>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</si>
  <si>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</si>
  <si>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</si>
  <si>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</si>
  <si>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</si>
  <si>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</si>
  <si>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</si>
  <si>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</si>
  <si>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</si>
  <si>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</si>
  <si>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</si>
  <si>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</si>
  <si>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</si>
  <si>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</si>
  <si>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</si>
  <si>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</si>
  <si>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</si>
  <si>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</si>
  <si>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</si>
  <si>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</si>
  <si>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</si>
  <si>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</si>
  <si>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</si>
  <si>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</si>
  <si>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</si>
  <si>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</si>
  <si>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</si>
  <si>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</si>
  <si>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</si>
  <si>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</si>
  <si>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</si>
  <si>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</si>
  <si>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</si>
  <si>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</si>
  <si>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</si>
  <si>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</si>
  <si>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</si>
  <si>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</si>
  <si>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</si>
  <si>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</si>
  <si>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</si>
  <si>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</si>
  <si>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</si>
  <si>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</si>
  <si>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</si>
  <si>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</si>
  <si>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</si>
  <si>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</si>
  <si>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</si>
  <si>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</si>
  <si>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</si>
  <si>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</si>
  <si>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</si>
  <si>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</si>
  <si>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</si>
  <si>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</si>
  <si>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</si>
  <si>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</si>
  <si>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</si>
  <si>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</si>
  <si>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2024</t>
  </si>
  <si>
    <t>2018</t>
  </si>
  <si>
    <t>2022</t>
  </si>
  <si>
    <t>2023</t>
  </si>
  <si>
    <t>2020</t>
  </si>
  <si>
    <t>Unit of Measurement</t>
  </si>
  <si>
    <t>Index</t>
  </si>
  <si>
    <t>%</t>
  </si>
  <si>
    <t>Aruba</t>
  </si>
  <si>
    <t>ABW</t>
  </si>
  <si>
    <t>AFG</t>
  </si>
  <si>
    <t>AGO</t>
  </si>
  <si>
    <t>Anguilla</t>
  </si>
  <si>
    <t>AIA</t>
  </si>
  <si>
    <t>Albania</t>
  </si>
  <si>
    <t>ALB</t>
  </si>
  <si>
    <t>Andorra</t>
  </si>
  <si>
    <t>AND</t>
  </si>
  <si>
    <t>United Arab Emirates</t>
  </si>
  <si>
    <t>ARE</t>
  </si>
  <si>
    <t>Argentina</t>
  </si>
  <si>
    <t>ARG</t>
  </si>
  <si>
    <t>Armenia</t>
  </si>
  <si>
    <t>ARM</t>
  </si>
  <si>
    <t>American Samoa</t>
  </si>
  <si>
    <t>ASM</t>
  </si>
  <si>
    <t>Antigua and Barbuda</t>
  </si>
  <si>
    <t>ATG</t>
  </si>
  <si>
    <t>Australia</t>
  </si>
  <si>
    <t>AUS</t>
  </si>
  <si>
    <t>Austria</t>
  </si>
  <si>
    <t>AUT</t>
  </si>
  <si>
    <t>Azerbaijan</t>
  </si>
  <si>
    <t>AZE</t>
  </si>
  <si>
    <t>BDI</t>
  </si>
  <si>
    <t>Belgium</t>
  </si>
  <si>
    <t>BEL</t>
  </si>
  <si>
    <t>BEN</t>
  </si>
  <si>
    <t>BFA</t>
  </si>
  <si>
    <t>BGD</t>
  </si>
  <si>
    <t>BGR</t>
  </si>
  <si>
    <t>Bahrain</t>
  </si>
  <si>
    <t>BHR</t>
  </si>
  <si>
    <t>Bahamas</t>
  </si>
  <si>
    <t>BHS</t>
  </si>
  <si>
    <t>Bosnia and Herzegovina</t>
  </si>
  <si>
    <t>BIH</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</si>
  <si>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</si>
  <si>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</si>
  <si>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</si>
  <si>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</si>
  <si>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</si>
  <si>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</si>
  <si>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</si>
  <si>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</si>
  <si>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</si>
  <si>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</si>
  <si>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</si>
  <si>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</si>
  <si>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</si>
  <si>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</si>
  <si>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</si>
  <si>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</si>
  <si>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</si>
  <si>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</si>
  <si>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</si>
  <si>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</si>
  <si>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</si>
  <si>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</si>
  <si>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</si>
  <si>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</si>
  <si>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</si>
  <si>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</si>
  <si>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</si>
  <si>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</si>
  <si>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Congo</t>
  </si>
  <si>
    <t>COG</t>
  </si>
  <si>
    <t>Cook islands</t>
  </si>
  <si>
    <t>COK</t>
  </si>
  <si>
    <t>COL</t>
  </si>
  <si>
    <t>Comoros</t>
  </si>
  <si>
    <t>COM</t>
  </si>
  <si>
    <t>Cape Verde</t>
  </si>
  <si>
    <t>CPV</t>
  </si>
  <si>
    <t>CRI</t>
  </si>
  <si>
    <t>Cuba</t>
  </si>
  <si>
    <t>CUB</t>
  </si>
  <si>
    <t>Cayman Islands</t>
  </si>
  <si>
    <t>CYM</t>
  </si>
  <si>
    <t>Cyprus</t>
  </si>
  <si>
    <t>CYP</t>
  </si>
  <si>
    <t>CZE</t>
  </si>
  <si>
    <t>Germany</t>
  </si>
  <si>
    <t>DEU</t>
  </si>
  <si>
    <t>DJI</t>
  </si>
  <si>
    <t>Dominica</t>
  </si>
  <si>
    <t>DMA</t>
  </si>
  <si>
    <t>Denmark</t>
  </si>
  <si>
    <t>DNK</t>
  </si>
  <si>
    <t>DOM</t>
  </si>
  <si>
    <t>DZA</t>
  </si>
  <si>
    <t>ECU</t>
  </si>
  <si>
    <t>EGY</t>
  </si>
  <si>
    <t>ERI</t>
  </si>
  <si>
    <t>Western Sahara</t>
  </si>
  <si>
    <t>ESH</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</si>
  <si>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</si>
  <si>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</si>
  <si>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</si>
  <si>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</si>
  <si>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</si>
  <si>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</si>
  <si>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</si>
  <si>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</si>
  <si>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</si>
  <si>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</si>
  <si>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</si>
  <si>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</si>
  <si>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</si>
  <si>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</si>
  <si>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</si>
  <si>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</si>
  <si>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</si>
  <si>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</si>
  <si>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</si>
  <si>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</si>
  <si>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</si>
  <si>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</si>
  <si>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</si>
  <si>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</si>
  <si>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</si>
  <si>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</si>
  <si>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</si>
  <si>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</si>
  <si>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</si>
  <si>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</si>
  <si>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</si>
  <si>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</si>
  <si>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</si>
  <si>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</si>
  <si>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</si>
  <si>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</si>
  <si>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</si>
  <si>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</si>
  <si>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</si>
  <si>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</si>
  <si>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</si>
  <si>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</si>
  <si>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</si>
  <si>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</si>
  <si>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</si>
  <si>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t>
  </si>
  <si>
    <t>IDN</t>
  </si>
  <si>
    <t>India</t>
  </si>
  <si>
    <t>IND</t>
  </si>
  <si>
    <t>Ireland</t>
  </si>
  <si>
    <t>IRL</t>
  </si>
  <si>
    <t>IRN</t>
  </si>
  <si>
    <t>IRQ</t>
  </si>
  <si>
    <t>Iceland</t>
  </si>
  <si>
    <t>ISL</t>
  </si>
  <si>
    <t>Israel</t>
  </si>
  <si>
    <t>ISR</t>
  </si>
  <si>
    <t>ITA</t>
  </si>
  <si>
    <t>Jamaica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</si>
  <si>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</si>
  <si>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</si>
  <si>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</si>
  <si>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</si>
  <si>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</si>
  <si>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</si>
  <si>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</si>
  <si>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</si>
  <si>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</si>
  <si>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</si>
  <si>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</si>
  <si>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</si>
  <si>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</si>
  <si>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</si>
  <si>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</si>
  <si>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</si>
  <si>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</si>
  <si>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</si>
  <si>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</si>
  <si>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</si>
  <si>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</si>
  <si>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</si>
  <si>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</si>
  <si>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</si>
  <si>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</si>
  <si>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</si>
  <si>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</si>
  <si>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</si>
  <si>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</si>
  <si>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</si>
  <si>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</si>
  <si>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</si>
  <si>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</si>
  <si>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</si>
  <si>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LTU</t>
  </si>
  <si>
    <t>Luxembourg</t>
  </si>
  <si>
    <t>LUX</t>
  </si>
  <si>
    <t>LVA</t>
  </si>
  <si>
    <t>Macao</t>
  </si>
  <si>
    <t>MAC</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</si>
  <si>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</si>
  <si>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</si>
  <si>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</si>
  <si>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</si>
  <si>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</si>
  <si>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</si>
  <si>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</si>
  <si>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</si>
  <si>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</si>
  <si>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</si>
  <si>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</si>
  <si>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</si>
  <si>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</si>
  <si>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</si>
  <si>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</si>
  <si>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</si>
  <si>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</si>
  <si>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</si>
  <si>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</si>
  <si>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</si>
  <si>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</si>
  <si>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</si>
  <si>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</si>
  <si>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</si>
  <si>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</si>
  <si>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</si>
  <si>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</si>
  <si>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</si>
  <si>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</si>
  <si>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</si>
  <si>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</si>
  <si>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</si>
  <si>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</si>
  <si>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</si>
  <si>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</si>
  <si>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</si>
  <si>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</si>
  <si>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</si>
  <si>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</si>
  <si>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</si>
  <si>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</si>
  <si>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</si>
  <si>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</si>
  <si>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</si>
  <si>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</si>
  <si>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</si>
  <si>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</si>
  <si>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</si>
  <si>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</si>
  <si>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</si>
  <si>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</si>
  <si>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</si>
  <si>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PNG</t>
  </si>
  <si>
    <t>POL</t>
  </si>
  <si>
    <t>Puerto Rico</t>
  </si>
  <si>
    <t>PRI</t>
  </si>
  <si>
    <t>PRK</t>
  </si>
  <si>
    <t>Portugal</t>
  </si>
  <si>
    <t>PRT</t>
  </si>
  <si>
    <t>Paraguay</t>
  </si>
  <si>
    <t>PRY</t>
  </si>
  <si>
    <t>PSE</t>
  </si>
  <si>
    <t>Qatar</t>
  </si>
  <si>
    <t>QAT</t>
  </si>
  <si>
    <t>Réunion</t>
  </si>
  <si>
    <t>REU</t>
  </si>
  <si>
    <t>Kosovo</t>
  </si>
  <si>
    <t>RKS</t>
  </si>
  <si>
    <t>ROU</t>
  </si>
  <si>
    <t>RUS</t>
  </si>
  <si>
    <t>RWA</t>
  </si>
  <si>
    <t>Saudi Arabia</t>
  </si>
  <si>
    <t>SAU</t>
  </si>
  <si>
    <t>SDN</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</si>
  <si>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</si>
  <si>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</si>
  <si>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</si>
  <si>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</si>
  <si>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</si>
  <si>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</si>
  <si>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</si>
  <si>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</si>
  <si>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</si>
  <si>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</si>
  <si>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</si>
  <si>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</si>
  <si>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</si>
  <si>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</si>
  <si>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</si>
  <si>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</si>
  <si>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</si>
  <si>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</si>
  <si>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SVK</t>
  </si>
  <si>
    <t>Slovenia</t>
  </si>
  <si>
    <t>SVN</t>
  </si>
  <si>
    <t>Sweden</t>
  </si>
  <si>
    <t>SWE</t>
  </si>
  <si>
    <t>SWZ</t>
  </si>
  <si>
    <t>Seychelles</t>
  </si>
  <si>
    <t>SYC</t>
  </si>
  <si>
    <t>SYR</t>
  </si>
  <si>
    <t>TCD</t>
  </si>
  <si>
    <t>TGO</t>
  </si>
  <si>
    <t>THA</t>
  </si>
  <si>
    <t>Tajikistan</t>
  </si>
  <si>
    <t>TJK</t>
  </si>
  <si>
    <t>Turkmenistan</t>
  </si>
  <si>
    <t>TKM</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</si>
  <si>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</si>
  <si>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</si>
  <si>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</si>
  <si>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</si>
  <si>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</si>
  <si>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</si>
  <si>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</si>
  <si>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</si>
  <si>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</si>
  <si>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</si>
  <si>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</si>
  <si>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</si>
  <si>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</si>
  <si>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</si>
  <si>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</si>
  <si>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</si>
  <si>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</si>
  <si>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</si>
  <si>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</si>
  <si>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</si>
  <si>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</si>
  <si>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</si>
  <si>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</si>
  <si>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</si>
  <si>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Vietnam</t>
  </si>
  <si>
    <t>VNM</t>
  </si>
  <si>
    <t>Vanuatu</t>
  </si>
  <si>
    <t>VUT</t>
  </si>
  <si>
    <t>Samoa</t>
  </si>
  <si>
    <t>WSM</t>
  </si>
  <si>
    <t>YEM</t>
  </si>
  <si>
    <t>South Africa</t>
  </si>
  <si>
    <t>ZAF</t>
  </si>
  <si>
    <t>ZMB</t>
  </si>
  <si>
    <t>ZWE</t>
  </si>
  <si>
    <t>Total sq.km.</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</si>
  <si>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</si>
  <si>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</si>
  <si>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</si>
  <si>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</si>
  <si>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</si>
  <si>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</si>
  <si>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</si>
  <si>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</si>
  <si>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</si>
  <si>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</si>
  <si>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</si>
  <si>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</si>
  <si>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</si>
  <si>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</si>
  <si>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</si>
  <si>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</si>
  <si>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</si>
  <si>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</si>
  <si>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</si>
  <si>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</si>
  <si>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</si>
  <si>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</si>
  <si>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</si>
  <si>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</si>
  <si>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</si>
  <si>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</si>
  <si>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</si>
  <si>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</si>
  <si>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</si>
  <si>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</si>
  <si>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</si>
  <si>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</si>
  <si>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</si>
  <si>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</si>
  <si>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</si>
  <si>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</si>
  <si>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</si>
  <si>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</si>
  <si>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</si>
  <si>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</si>
  <si>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</si>
  <si>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</si>
  <si>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</si>
  <si>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</si>
  <si>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</si>
  <si>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</si>
  <si>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</si>
  <si>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</si>
  <si>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</si>
  <si>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</si>
  <si>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</si>
  <si>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</si>
  <si>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</si>
  <si>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</si>
  <si>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</si>
  <si>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</si>
  <si>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</si>
  <si>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</si>
  <si>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</si>
  <si>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</si>
  <si>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</si>
  <si>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</si>
  <si>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</si>
  <si>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</si>
  <si>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</si>
  <si>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</si>
  <si>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</si>
  <si>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</si>
  <si>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</si>
  <si>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</si>
  <si>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</si>
  <si>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</si>
  <si>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</si>
  <si>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</si>
  <si>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</si>
  <si>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</si>
  <si>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</si>
  <si>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</si>
  <si>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</si>
  <si>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</si>
  <si>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</si>
  <si>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</si>
  <si>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</si>
  <si>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</si>
  <si>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</si>
  <si>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</si>
  <si>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</si>
  <si>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</si>
  <si>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</si>
  <si>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</si>
  <si>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</si>
  <si>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</si>
  <si>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</si>
  <si>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</si>
  <si>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</si>
  <si>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</si>
  <si>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</si>
  <si>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</si>
  <si>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</si>
  <si>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</si>
  <si>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</si>
  <si>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</si>
  <si>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</si>
  <si>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</si>
  <si>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</si>
  <si>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</si>
  <si>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</si>
  <si>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</si>
  <si>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</si>
  <si>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</si>
  <si>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</si>
  <si>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</si>
  <si>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</si>
  <si>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</si>
  <si>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</si>
  <si>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</si>
  <si>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</si>
  <si>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</si>
  <si>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</si>
  <si>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</si>
  <si>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</si>
  <si>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</si>
  <si>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</si>
  <si>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</si>
  <si>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</si>
  <si>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</si>
  <si>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</si>
  <si>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</si>
  <si>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</si>
  <si>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</si>
  <si>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</si>
  <si>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</si>
  <si>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ARG002</t>
  </si>
  <si>
    <t>ARM002</t>
  </si>
  <si>
    <t>ARM003</t>
  </si>
  <si>
    <t>AZE002</t>
  </si>
  <si>
    <t>BDI002</t>
  </si>
  <si>
    <t>BDI003</t>
  </si>
  <si>
    <t>BFA003</t>
  </si>
  <si>
    <t>BFA004</t>
  </si>
  <si>
    <t>BGD004</t>
  </si>
  <si>
    <t>BGD006</t>
  </si>
  <si>
    <t>BGD007</t>
  </si>
  <si>
    <t>BGD008</t>
  </si>
  <si>
    <t>BGD009</t>
  </si>
  <si>
    <t>BGD010</t>
  </si>
  <si>
    <t>BGD011</t>
  </si>
  <si>
    <t>BGD013</t>
  </si>
  <si>
    <t>BGD014</t>
  </si>
  <si>
    <t>BHS002</t>
  </si>
  <si>
    <t>BIH002</t>
  </si>
  <si>
    <t>BRA003</t>
  </si>
  <si>
    <t>BRA004</t>
  </si>
  <si>
    <t>BRA005</t>
  </si>
  <si>
    <t>CAF002</t>
  </si>
  <si>
    <t>CHN002</t>
  </si>
  <si>
    <t>CHN003</t>
  </si>
  <si>
    <t>COD002</t>
  </si>
  <si>
    <t>COD003</t>
  </si>
  <si>
    <t>COG001</t>
  </si>
  <si>
    <t>COG002</t>
  </si>
  <si>
    <t>COG004</t>
  </si>
  <si>
    <t>COL003</t>
  </si>
  <si>
    <t>COM002</t>
  </si>
  <si>
    <t>DJI004</t>
  </si>
  <si>
    <t>EGY001</t>
  </si>
  <si>
    <t>EGY002</t>
  </si>
  <si>
    <t>EGY003</t>
  </si>
  <si>
    <t>ETH002</t>
  </si>
  <si>
    <t>FJI002</t>
  </si>
  <si>
    <t>GMB002</t>
  </si>
  <si>
    <t>GTM003</t>
  </si>
  <si>
    <t>HND002</t>
  </si>
  <si>
    <t>HTI002</t>
  </si>
  <si>
    <t>IDN001</t>
  </si>
  <si>
    <t>IDN003</t>
  </si>
  <si>
    <t>IDN005</t>
  </si>
  <si>
    <t>IDN006</t>
  </si>
  <si>
    <t>IDN007</t>
  </si>
  <si>
    <t>IDN008</t>
  </si>
  <si>
    <t>IND001</t>
  </si>
  <si>
    <t>IND002</t>
  </si>
  <si>
    <t>IND003</t>
  </si>
  <si>
    <t>IND004</t>
  </si>
  <si>
    <t>IND005</t>
  </si>
  <si>
    <t>IND006</t>
  </si>
  <si>
    <t>IRN002</t>
  </si>
  <si>
    <t>IRN003</t>
  </si>
  <si>
    <t>JOR001</t>
  </si>
  <si>
    <t>JOR003</t>
  </si>
  <si>
    <t>KEN004</t>
  </si>
  <si>
    <t>KEN005</t>
  </si>
  <si>
    <t>LAO002</t>
  </si>
  <si>
    <t>LAO003</t>
  </si>
  <si>
    <t>LAO004</t>
  </si>
  <si>
    <t>LBN001</t>
  </si>
  <si>
    <t>LBN003</t>
  </si>
  <si>
    <t>LBN004</t>
  </si>
  <si>
    <t>LBN005</t>
  </si>
  <si>
    <t>LBY001</t>
  </si>
  <si>
    <t>LBY003</t>
  </si>
  <si>
    <t>LKA001</t>
  </si>
  <si>
    <t>LKA002</t>
  </si>
  <si>
    <t>LKA003</t>
  </si>
  <si>
    <t>LKA004</t>
  </si>
  <si>
    <t>LKA005</t>
  </si>
  <si>
    <t>LKA006</t>
  </si>
  <si>
    <t>LSO002</t>
  </si>
  <si>
    <t>LSO003</t>
  </si>
  <si>
    <t>MAR001</t>
  </si>
  <si>
    <t>MAR003</t>
  </si>
  <si>
    <t>MDG001</t>
  </si>
  <si>
    <t>MDG003</t>
  </si>
  <si>
    <t>MDG004</t>
  </si>
  <si>
    <t>MDG005</t>
  </si>
  <si>
    <t>MDG006</t>
  </si>
  <si>
    <t>MDG007</t>
  </si>
  <si>
    <t>MDG008</t>
  </si>
  <si>
    <t>MDG009</t>
  </si>
  <si>
    <t>MEX001</t>
  </si>
  <si>
    <t>MEX002</t>
  </si>
  <si>
    <t>MEX004</t>
  </si>
  <si>
    <t>MMR005</t>
  </si>
  <si>
    <t>MMR006</t>
  </si>
  <si>
    <t>MNG001</t>
  </si>
  <si>
    <t>MNG002</t>
  </si>
  <si>
    <t>MNG003</t>
  </si>
  <si>
    <t>MNG004</t>
  </si>
  <si>
    <t>MOZ002</t>
  </si>
  <si>
    <t>MOZ003</t>
  </si>
  <si>
    <t>MOZ005</t>
  </si>
  <si>
    <t>MOZ006</t>
  </si>
  <si>
    <t>MOZ007</t>
  </si>
  <si>
    <t>MOZ008</t>
  </si>
  <si>
    <t>MOZ009</t>
  </si>
  <si>
    <t>MOZ010</t>
  </si>
  <si>
    <t>MOZ011</t>
  </si>
  <si>
    <t>MRT001</t>
  </si>
  <si>
    <t>MWI003</t>
  </si>
  <si>
    <t>MWI004</t>
  </si>
  <si>
    <t>MWI005</t>
  </si>
  <si>
    <t>MYS002</t>
  </si>
  <si>
    <t>MYS003</t>
  </si>
  <si>
    <t>NER001</t>
  </si>
  <si>
    <t>NER005</t>
  </si>
  <si>
    <t>NGA002</t>
  </si>
  <si>
    <t>NGA003</t>
  </si>
  <si>
    <t>NGA005</t>
  </si>
  <si>
    <t>NIC002</t>
  </si>
  <si>
    <t>NPL002</t>
  </si>
  <si>
    <t>NPL003</t>
  </si>
  <si>
    <t>NPL004</t>
  </si>
  <si>
    <t>PAK002</t>
  </si>
  <si>
    <t>PAK003</t>
  </si>
  <si>
    <t>PAK005</t>
  </si>
  <si>
    <t>PHL001</t>
  </si>
  <si>
    <t>PHL004</t>
  </si>
  <si>
    <t>PHL005</t>
  </si>
  <si>
    <t>PHL006</t>
  </si>
  <si>
    <t>PHL007</t>
  </si>
  <si>
    <t>PHL008</t>
  </si>
  <si>
    <t>PHL009</t>
  </si>
  <si>
    <t>PHL010</t>
  </si>
  <si>
    <t>PHL011</t>
  </si>
  <si>
    <t>PHL012</t>
  </si>
  <si>
    <t>PHL013</t>
  </si>
  <si>
    <t>PHL014</t>
  </si>
  <si>
    <t>PHL015</t>
  </si>
  <si>
    <t>PHL016</t>
  </si>
  <si>
    <t>PHL017</t>
  </si>
  <si>
    <t>PNG001</t>
  </si>
  <si>
    <t>PNG002</t>
  </si>
  <si>
    <t>PNG004</t>
  </si>
  <si>
    <t>PNG005</t>
  </si>
  <si>
    <t>REG001</t>
  </si>
  <si>
    <t>REG002</t>
  </si>
  <si>
    <t>REG003</t>
  </si>
  <si>
    <t>REG004</t>
  </si>
  <si>
    <t>REG006</t>
  </si>
  <si>
    <t>REG007</t>
  </si>
  <si>
    <t>REG008</t>
  </si>
  <si>
    <t>REG011</t>
  </si>
  <si>
    <t>REG012</t>
  </si>
  <si>
    <t>REG013</t>
  </si>
  <si>
    <t>REG014</t>
  </si>
  <si>
    <t>REG015</t>
  </si>
  <si>
    <t>SDN002</t>
  </si>
  <si>
    <t>SDN003</t>
  </si>
  <si>
    <t>SDN004</t>
  </si>
  <si>
    <t>SDN006</t>
  </si>
  <si>
    <t>SDN007</t>
  </si>
  <si>
    <t>SDN008</t>
  </si>
  <si>
    <t>SOM004</t>
  </si>
  <si>
    <t>SSD002</t>
  </si>
  <si>
    <t>SSD003</t>
  </si>
  <si>
    <t>SYR001</t>
  </si>
  <si>
    <t>SYR002</t>
  </si>
  <si>
    <t>TCD002</t>
  </si>
  <si>
    <t>TCD006</t>
  </si>
  <si>
    <t>TCD008</t>
  </si>
  <si>
    <t>THA001</t>
  </si>
  <si>
    <t>THA002</t>
  </si>
  <si>
    <t>THA004</t>
  </si>
  <si>
    <t>TLS002</t>
  </si>
  <si>
    <t>TON002</t>
  </si>
  <si>
    <t>TUR004</t>
  </si>
  <si>
    <t>UGA001</t>
  </si>
  <si>
    <t>UGA002</t>
  </si>
  <si>
    <t>UGA003</t>
  </si>
  <si>
    <t>UGA004</t>
  </si>
  <si>
    <t>UGA006</t>
  </si>
  <si>
    <t>UGA007</t>
  </si>
  <si>
    <t>VCT002</t>
  </si>
  <si>
    <t>VNM002</t>
  </si>
  <si>
    <t>VNM003</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</si>
  <si>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</si>
  <si>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</si>
  <si>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</si>
  <si>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</si>
  <si>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</si>
  <si>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</si>
  <si>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</si>
  <si>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</si>
  <si>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</si>
  <si>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</si>
  <si>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</si>
  <si>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</si>
  <si>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</si>
  <si>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</si>
  <si>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</si>
  <si>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</si>
  <si>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</si>
  <si>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</si>
  <si>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</si>
  <si>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 Violence,Drought/drier conditions,Political/economic crisis</t>
  </si>
  <si>
    <t>Complex crisis</t>
  </si>
  <si>
    <t>https://www.acaps.org/country/Afghanistan/crisis/Complex-crisis</t>
  </si>
  <si>
    <t>Before 2019</t>
  </si>
  <si>
    <t>More than 2 years</t>
  </si>
  <si>
    <t>National</t>
  </si>
  <si>
    <t>Africa</t>
  </si>
  <si>
    <t>Drought/drier conditions</t>
  </si>
  <si>
    <t>Drought in South-West</t>
  </si>
  <si>
    <t>https://www.acaps.org/country/Angola/crisis/Drought-in-South-West</t>
  </si>
  <si>
    <t>14/12/2021</t>
  </si>
  <si>
    <t>Subnational</t>
  </si>
  <si>
    <t>AGO.8_1,AGO.10_1,AGO.16_1</t>
  </si>
  <si>
    <t>Cunene,Huíla,Namibe</t>
  </si>
  <si>
    <t>International Displacement</t>
  </si>
  <si>
    <t xml:space="preserve">Complex crisis </t>
  </si>
  <si>
    <t>https://www.acaps.org/country/Burundi/crisis/Complex-crisis</t>
  </si>
  <si>
    <t>RWA002,TZA002</t>
  </si>
  <si>
    <t>Conflict/ Violence,International Displacement,Floods</t>
  </si>
  <si>
    <t>Conflict in northern region in Benin</t>
  </si>
  <si>
    <t>https://www.acaps.org/country/Benin/crisis/Conflict-in-northern-region-in-Benin</t>
  </si>
  <si>
    <t>31/05/2024</t>
  </si>
  <si>
    <t>BEN.1_1,BEN.2_1</t>
  </si>
  <si>
    <t>Alibori,Atakora</t>
  </si>
  <si>
    <t>Conflict/ Violence</t>
  </si>
  <si>
    <t>Conflict</t>
  </si>
  <si>
    <t>https://www.acaps.org/country/Burkina Faso/crisis/Conflict</t>
  </si>
  <si>
    <t>International Displacement,Floods,Cyclone,Political/economic crisis</t>
  </si>
  <si>
    <t>Country Level</t>
  </si>
  <si>
    <t>https://www.acaps.org/country/Bangladesh/crisis/Country-Level</t>
  </si>
  <si>
    <t>BGD002,BGD008</t>
  </si>
  <si>
    <t>01/05/2020</t>
  </si>
  <si>
    <t>BGD.7_1,BGD.6_1,BGD.5_1,BGD.3_1,BGD.2_1</t>
  </si>
  <si>
    <t>Sylhet,Rangpur,Rajshahi,Dhaka,Chittagong</t>
  </si>
  <si>
    <t>Rohingya Refugees</t>
  </si>
  <si>
    <t>https://www.acaps.org/country/Bangladesh/crisis/Rohingya-Refugees</t>
  </si>
  <si>
    <t>MMR002,BGD001</t>
  </si>
  <si>
    <t>BGD.2_1</t>
  </si>
  <si>
    <t>Chittagong</t>
  </si>
  <si>
    <t>Cyclone,Floods,Political/economic crisis</t>
  </si>
  <si>
    <t>Food Security Crisis</t>
  </si>
  <si>
    <t>https://www.acaps.org/country/Bangladesh/crisis/Food-Security-Crisis</t>
  </si>
  <si>
    <t>24/04/2024</t>
  </si>
  <si>
    <t>BGD.1_1,BGD.2_1,BGD.3_1,BGD.4_1,BGD.5_1,BGD.6_1,BGD.7_1,BGD.8_1</t>
  </si>
  <si>
    <t>Barisal,Chittagong,Dhaka,Khulna,Rajshahi,Rangpur,Sylhet,Mymensingh</t>
  </si>
  <si>
    <t>Europe</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</si>
  <si>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</si>
  <si>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</si>
  <si>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</si>
  <si>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</si>
  <si>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</si>
  <si>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</si>
  <si>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https://www.acaps.org/country/Belarus/crisis/Displacement-from-Russia-Ukraine-conflict</t>
  </si>
  <si>
    <t>UKR002,POL002,HUN002,MDA002,SVK002,ROU002,RUS002,BGR002,CZE002,LVA002,LTU002,EST002</t>
  </si>
  <si>
    <t>Americas</t>
  </si>
  <si>
    <t>International Displacement,Floods,Drought/drier conditions</t>
  </si>
  <si>
    <t>Country level</t>
  </si>
  <si>
    <t>https://www.acaps.org/country/Brazil/crisis/Country-level</t>
  </si>
  <si>
    <t>BRA002,BRA003</t>
  </si>
  <si>
    <t>04/01/2022</t>
  </si>
  <si>
    <t>Venezuelan refugees</t>
  </si>
  <si>
    <t>https://www.acaps.org/country/Brazil/crisis/Venezuelan-refugees</t>
  </si>
  <si>
    <t>BRA.23_1</t>
  </si>
  <si>
    <t>Roraima</t>
  </si>
  <si>
    <t>Conflict/ Violence,International Displacement</t>
  </si>
  <si>
    <t>https://www.acaps.org/country/CAR/crisis/Complex-crisis</t>
  </si>
  <si>
    <t>https://www.acaps.org/country/Chile/crisis/Venezuelan-refugees</t>
  </si>
  <si>
    <t>11/02/2022</t>
  </si>
  <si>
    <t>https://www.acaps.org/country/Cameroon/crisis/Country-level</t>
  </si>
  <si>
    <t>https://www.acaps.org/country/Cameroon/crisis/Lake-Chad-basin-crisis</t>
  </si>
  <si>
    <t>NER002,NGA004,TCD003</t>
  </si>
  <si>
    <t>CMR.4_1</t>
  </si>
  <si>
    <t>Extrême-Nord</t>
  </si>
  <si>
    <t>Anglophone crisis</t>
  </si>
  <si>
    <t>https://www.acaps.org/country/Cameroon/crisis/Anglophone-crisis</t>
  </si>
  <si>
    <t>CMR.6_1,CMR.9_1,CMR.8_1,CMR.5_1,CMR.1_1,CMR.2_1</t>
  </si>
  <si>
    <t>Nord-Ouest,Sud-Ouest,Ouest,Littoral,Adamaoua,Centre</t>
  </si>
  <si>
    <t>CAR refugees</t>
  </si>
  <si>
    <t>https://www.acaps.org/country/Cameroon/crisis/CAR-refugees</t>
  </si>
  <si>
    <t>CMR.1_1,CMR.3_1</t>
  </si>
  <si>
    <t>Adamaoua,Est</t>
  </si>
  <si>
    <t>https://www.acaps.org/country/DRC/crisis/Complex-crisis</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</si>
  <si>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</si>
  <si>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</si>
  <si>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</si>
  <si>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</si>
  <si>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</si>
  <si>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</si>
  <si>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</si>
  <si>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</si>
  <si>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International Displacement,Drought/drier conditions</t>
  </si>
  <si>
    <t>https://www.acaps.org/country/Djibouti/crisis/Country-level</t>
  </si>
  <si>
    <t>Mixed Migration</t>
  </si>
  <si>
    <t>https://www.acaps.org/country/Djibouti/crisis/Mixed-Migration</t>
  </si>
  <si>
    <t>Drought</t>
  </si>
  <si>
    <t>https://www.acaps.org/country/Djibouti/crisis/Drought</t>
  </si>
  <si>
    <t>https://www.acaps.org/country/Dominican Republic/crisis/Venezuelan-refugees</t>
  </si>
  <si>
    <t>https://www.acaps.org/country/Algeria/crisis/Mixed-Migration</t>
  </si>
  <si>
    <t>ESP002,ITA002</t>
  </si>
  <si>
    <t>Sahrawi refugees</t>
  </si>
  <si>
    <t>https://www.acaps.org/country/Algeria/crisis/Sahrawi-refugees</t>
  </si>
  <si>
    <t>DZA.44_1</t>
  </si>
  <si>
    <t>Tindouf</t>
  </si>
  <si>
    <t>https://www.acaps.org/country/Algeria/crisis/Country-level</t>
  </si>
  <si>
    <t>23/06/2020</t>
  </si>
  <si>
    <t>International Displacement,Conflict/ Violence</t>
  </si>
  <si>
    <t>Multiple crises</t>
  </si>
  <si>
    <t>https://www.acaps.org/country/Ecuador/crisis/Multiple-crises</t>
  </si>
  <si>
    <t>13/02/2025</t>
  </si>
  <si>
    <t>https://www.acaps.org/country/Ecuador/crisis/Venezuelan-refugees</t>
  </si>
  <si>
    <t>Criminal violence</t>
  </si>
  <si>
    <t>https://www.acaps.org/country/Ecuador/crisis/Criminal-violence</t>
  </si>
  <si>
    <t>ECU.1_1,ECU.2_1,ECU.3_1,ECU.4_1,ECU.5_1,ECU.6_1,ECU.7_1,ECU.8_1,ECU.9_1,ECU.10_1,ECU.11_1,ECU.12_1,ECU.13_1,ECU.14_1,ECU.15_1,ECU.16_1,ECU.17_1,ECU.18_1,ECU.19_1,ECU.20_1,ECU.21_1,ECU.22_1,ECU.23_1,ECU.24_1</t>
  </si>
  <si>
    <t>Azuay,Bolivar,Cañar,Carchi,Chimborazo,Cotopaxi,El Oro,Esmeraldas,Galápagos,Guayas,Imbabura,Loja,Los Rios,Manabi,Morona Santiago,Napo,Orellana,Pastaza,Pichincha,Santa Elena,Santo Domingo de los Tsachilas,Sucumbios,Tungurahua,Zamora Chinchipe</t>
  </si>
  <si>
    <t>Refugees crisis</t>
  </si>
  <si>
    <t>https://www.acaps.org/country/Egypt/crisis/Refugees-crisis</t>
  </si>
  <si>
    <t>SDN001,SYR003</t>
  </si>
  <si>
    <t>24/07/2023</t>
  </si>
  <si>
    <t>EGY.8_1,EGY.6_1,EGY.11_1</t>
  </si>
  <si>
    <t>Al Jizah,Al Iskandariyah,Al Qahirah</t>
  </si>
  <si>
    <t>https://www.acaps.org/country/Eritrea/crisis/Complex-crisis</t>
  </si>
  <si>
    <t>ETH004,ETH003</t>
  </si>
  <si>
    <t>https://www.acaps.org/country/Spain/crisis/Mixed-Migration</t>
  </si>
  <si>
    <t>DZA002,TUN002,MAR002,LBY002</t>
  </si>
  <si>
    <t>ESP.13_1,ESP.14_1,ESP.1_1</t>
  </si>
  <si>
    <t>Islas Baleares,Islas Canarias,Andalucía</t>
  </si>
  <si>
    <t>https://www.acaps.org/country/Estonia/crisis/Displacement-from-Russia-Ukraine-conflict</t>
  </si>
  <si>
    <t>UKR002,POL002,HUN002,MDA002,SVK002,ROU002,RUS002,BLR002,BGR002,CZE002,LVA002,LTU002</t>
  </si>
  <si>
    <t>International Displacement,Conflict/ Violence,Drought/drier conditions</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</si>
  <si>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</si>
  <si>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</si>
  <si>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</si>
  <si>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</si>
  <si>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</si>
  <si>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</si>
  <si>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</si>
  <si>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</si>
  <si>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SOM001,KEN003</t>
  </si>
  <si>
    <t>08/02/2022</t>
  </si>
  <si>
    <t>ETH.8_1,ETH.9_1,ETH.10_1,ETH.3_1</t>
  </si>
  <si>
    <t>Oromia,Somali,Southern Nations, Nationalities and Peoples,Amhara</t>
  </si>
  <si>
    <t>https://www.acaps.org/country/Greece/crisis/Mixed-Migration</t>
  </si>
  <si>
    <t>GRC.1_1</t>
  </si>
  <si>
    <t>Aegean</t>
  </si>
  <si>
    <t>Drought/drier conditions,Floods</t>
  </si>
  <si>
    <t>https://www.acaps.org/country/Guatemala/crisis/Complex-crisis</t>
  </si>
  <si>
    <t>International Displacement,Drought/drier conditions,Conflict/ Violence</t>
  </si>
  <si>
    <t>https://www.acaps.org/country/Honduras/crisis/Complex-crisis</t>
  </si>
  <si>
    <t>Conflict/ Violence,Political/economic crisis</t>
  </si>
  <si>
    <t>https://www.acaps.org/country/Haiti/crisis/Complex-crisis</t>
  </si>
  <si>
    <t>https://www.acaps.org/country/Hungary/crisis/Displacement-from-Russia-Ukraine-conflict</t>
  </si>
  <si>
    <t>UKR002,POL002,MDA002,SVK002,ROU002,RUS002,BLR002,BGR002,CZE002,LVA002,LTU002,EST002</t>
  </si>
  <si>
    <t>28/02/2022</t>
  </si>
  <si>
    <t>HUN.16_1</t>
  </si>
  <si>
    <t>Szabolcs-Szatmár-Bereg</t>
  </si>
  <si>
    <t>https://www.acaps.org/country/Indonesia/crisis/Papua-Conflict</t>
  </si>
  <si>
    <t>01/07/2019</t>
  </si>
  <si>
    <t>IDN.23_1,IDN.22_1</t>
  </si>
  <si>
    <t>Papua,Papua Barat</t>
  </si>
  <si>
    <t>Middle east</t>
  </si>
  <si>
    <t>Afghan Refugees</t>
  </si>
  <si>
    <t>https://www.acaps.org/country/Iran/crisis/Afghan-Refugees</t>
  </si>
  <si>
    <t>01/03/2020</t>
  </si>
  <si>
    <t>IRN.6_1,IRN.28_1,IRN.24_1</t>
  </si>
  <si>
    <t>Esfahan,Tehran,Razavi Khorasan</t>
  </si>
  <si>
    <t>https://www.acaps.org/country/Iraq/crisis/Country-level</t>
  </si>
  <si>
    <t>IRQ002,IRQ003</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</si>
  <si>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</si>
  <si>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</si>
  <si>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https://www.acaps.org/country/Iraq/crisis/Conflict</t>
  </si>
  <si>
    <t>Syrian Refugees</t>
  </si>
  <si>
    <t>https://www.acaps.org/country/Iraq/crisis/Syrian-Refugees</t>
  </si>
  <si>
    <t>IRQ001,SYR003</t>
  </si>
  <si>
    <t>IRQ.6_1,IRQ.7_1,IRQ.12_1</t>
  </si>
  <si>
    <t>Arbil,As-Sulaymaniyah,Dihok</t>
  </si>
  <si>
    <t>https://www.acaps.org/country/Italy/crisis/Mixed-Migration</t>
  </si>
  <si>
    <t>TUN002,MAR002,LBY002,DZA002</t>
  </si>
  <si>
    <t>ITA.4_1,ITA.15_1,ITA.9_1,ITA.14_1,ITA.16_1</t>
  </si>
  <si>
    <t>Calabria,Sicily,Liguria,Sardegna,Toscana</t>
  </si>
  <si>
    <t>Syrian refugees</t>
  </si>
  <si>
    <t>https://www.acaps.org/country/Jordan/crisis/Syrian-refugees</t>
  </si>
  <si>
    <t>JOR.2_1,JOR.5_1,JOR.10_1,JOR.12_1</t>
  </si>
  <si>
    <t>Amman,Irbid,Mafraq,Zarqa</t>
  </si>
  <si>
    <t>Drought/drier conditions,International Displacement,Floods</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</si>
  <si>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</si>
  <si>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</si>
  <si>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</si>
  <si>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</si>
  <si>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</si>
  <si>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</si>
  <si>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</si>
  <si>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</si>
  <si>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</si>
  <si>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SOM001,ETH005</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</si>
  <si>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</si>
  <si>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</si>
  <si>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</si>
  <si>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International Displacement,Conflict/ Violence,Political/economic crisis</t>
  </si>
  <si>
    <t>https://www.acaps.org/country/Lebanon/crisis/Complex-crisis</t>
  </si>
  <si>
    <t>https://www.acaps.org/country/Libya/crisis/Mixed-Migration</t>
  </si>
  <si>
    <t>ITA002,ESP002</t>
  </si>
  <si>
    <t>Refugees from Sudan</t>
  </si>
  <si>
    <t>https://www.acaps.org/country/Libya/crisis/Refugees-from-Sudan</t>
  </si>
  <si>
    <t>31/07/2024</t>
  </si>
  <si>
    <t>LBY.20_1,LBY.12_1,LBY.6_1,LBY.9_1</t>
  </si>
  <si>
    <t>Tripoli,Benghazi,Al Kufrah,Al Wahat</t>
  </si>
  <si>
    <t>https://www.acaps.org/country/Libya/crisis/Multiple-crises</t>
  </si>
  <si>
    <t>ITA002,ESP002,SDN001</t>
  </si>
  <si>
    <t>31/01/2025</t>
  </si>
  <si>
    <t>Food security crisis</t>
  </si>
  <si>
    <t>https://www.acaps.org/country/Lesotho/crisis/Food-security-crisis</t>
  </si>
  <si>
    <t>27/08/2024</t>
  </si>
  <si>
    <t>LSO.1_1,LSO.2_1,LSO.3_1,LSO.4_1,LSO.5_1,LSO.6_1,LSO.7_1,LSO.8_1,LSO.9_1,LSO.10_1</t>
  </si>
  <si>
    <t>Berea,Butha-Buthe,Leribe,Mafeteng,Maseru,Mohale's Hoek,Mokhotlong,Qacha's Nek,Quthing,Thaba-Tseka</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</si>
  <si>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</si>
  <si>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</si>
  <si>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</si>
  <si>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</si>
  <si>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https://www.acaps.org/country/Morocco/crisis/Mixed-Migration</t>
  </si>
  <si>
    <t>MAR.5_1,MAR.11_1,MAR.1_1</t>
  </si>
  <si>
    <t>Grand Casablanca,Rabat - Salé - Zemmour - Zaer,Chaouia - Ouardigha</t>
  </si>
  <si>
    <t>https://www.acaps.org/country/Moldova/crisis/Displacement-from-Russia-Ukraine-conflict</t>
  </si>
  <si>
    <t>UKR002,POL002,HUN002,SVK002,ROU002,RUS002,BLR002,BGR002,CZE002,LVA002,LTU002,EST002</t>
  </si>
  <si>
    <t>03/03/2022</t>
  </si>
  <si>
    <t>MDA.25_1,MDA.32_1</t>
  </si>
  <si>
    <t>Ocniţa,Ştefan Voda</t>
  </si>
  <si>
    <t>https://www.acaps.org/country/Madagascar/crisis/Drought</t>
  </si>
  <si>
    <t>MWI002,NAM002,TZA003,SWZ001,ZMB002,ZWE001</t>
  </si>
  <si>
    <t>MDG.3_1,MDG.6_1</t>
  </si>
  <si>
    <t>Fianarantsoa,Toliary</t>
  </si>
  <si>
    <t>https://www.acaps.org/country/Mexico/crisis/Mixed-Migration</t>
  </si>
  <si>
    <t>GTM003,SLV001,HND001</t>
  </si>
  <si>
    <t>01/11/2019</t>
  </si>
  <si>
    <t>https://www.acaps.org/country/Mali/crisis/Complex-crisis</t>
  </si>
  <si>
    <t>Conflict/ Violence,Earthquake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</si>
  <si>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</si>
  <si>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</si>
  <si>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</si>
  <si>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</si>
  <si>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</si>
  <si>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</si>
  <si>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</si>
  <si>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</si>
  <si>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</si>
  <si>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Post-coup conflict</t>
  </si>
  <si>
    <t>https://www.acaps.org/country/Myanmar/crisis/Post-coup-conflict</t>
  </si>
  <si>
    <t>17/06/2021</t>
  </si>
  <si>
    <t>Earthquake</t>
  </si>
  <si>
    <t>https://www.acaps.org/country/Myanmar/crisis/2025-Earthquake-in-Myanmar</t>
  </si>
  <si>
    <t>22/04/2025</t>
  </si>
  <si>
    <t>MMR.2_1,MMR.7_1,MMR.8_1,MMR.10_1,MMR.12_1,MMR.13_1</t>
  </si>
  <si>
    <t>Bago,Magway,Mandalay,Naypyitaw,Sagaing,Shan</t>
  </si>
  <si>
    <t>Conflict/ Violence,Cyclone,Drought/drier conditions</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</si>
  <si>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</si>
  <si>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</si>
  <si>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</si>
  <si>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</si>
  <si>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</si>
  <si>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</si>
  <si>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</si>
  <si>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01/03/2019</t>
  </si>
  <si>
    <t>MOZ.1_1,MOZ.7_1,MOZ.8_1</t>
  </si>
  <si>
    <t>Cabo Delgado,Nampula,Nassa</t>
  </si>
  <si>
    <t>https://www.acaps.org/country/Mozambique/crisis/Drought</t>
  </si>
  <si>
    <t>MOZ.2_1,MOZ.3_1,MOZ.4_1,MOZ.9_1,MOZ.10_1,MOZ.11_1</t>
  </si>
  <si>
    <t>Gaza,Inhambane,Manica,Sofala,Tete,Zambezia</t>
  </si>
  <si>
    <t>Cyclone</t>
  </si>
  <si>
    <t>https://www.acaps.org/country/Mozambique/crisis/2025-Cyclone-season</t>
  </si>
  <si>
    <t>04/02/2025</t>
  </si>
  <si>
    <t>Malian refugees</t>
  </si>
  <si>
    <t>https://www.acaps.org/country/Mauritania/crisis/Malian-refugees</t>
  </si>
  <si>
    <t>MRT.7_1,MRT.10_1,MRT.4_1</t>
  </si>
  <si>
    <t>Hodh ech Chargui,Nouakchott,Dakhlet Nouadhibou</t>
  </si>
  <si>
    <t>Food security</t>
  </si>
  <si>
    <t>https://www.acaps.org/country/Mauritania/crisis/Food-security</t>
  </si>
  <si>
    <t>Drought/drier conditions,Cyclone</t>
  </si>
  <si>
    <t>Complex</t>
  </si>
  <si>
    <t>https://www.acaps.org/country/Malawi/crisis/Complex</t>
  </si>
  <si>
    <t>NAM002,TZA003,SWZ001,ZMB002,ZWE001,MDG002</t>
  </si>
  <si>
    <t>International Refugees</t>
  </si>
  <si>
    <t>https://www.acaps.org/country/Malaysia/crisis/International-Refugees</t>
  </si>
  <si>
    <t>26/03/2021</t>
  </si>
  <si>
    <t>MYS.4_1,MYS.11_1,MYS.15_1</t>
  </si>
  <si>
    <t>Kuala Lumpur,Pulau Pinang,Selangor</t>
  </si>
  <si>
    <t>https://www.acaps.org/country/Namibia/crisis/Food-Security-Crisis</t>
  </si>
  <si>
    <t>MWI002,TZA003,SWZ001,ZMB002,ZWE001,MDG002</t>
  </si>
  <si>
    <t>01/01/2020</t>
  </si>
  <si>
    <t>https://www.acaps.org/country/Niger/crisis/Lake-Chad-basin-crisis</t>
  </si>
  <si>
    <t>CMR002,TCD003,NGA004</t>
  </si>
  <si>
    <t>NER.2_1</t>
  </si>
  <si>
    <t>Diffa</t>
  </si>
  <si>
    <t xml:space="preserve">Cross-border violence </t>
  </si>
  <si>
    <t>https://www.acaps.org/country/Niger/crisis/Cross-border-violence</t>
  </si>
  <si>
    <t>NER.6_1,NER.7_1</t>
  </si>
  <si>
    <t>Tahoua,Tillabéry</t>
  </si>
  <si>
    <t>https://www.acaps.org/country/Niger/crisis/Nigerian-Refugees</t>
  </si>
  <si>
    <t>01/12/2019</t>
  </si>
  <si>
    <t>NER.4_1</t>
  </si>
  <si>
    <t>Maradi</t>
  </si>
  <si>
    <t>Conflict/ Violence,International Displacement,Drought/drier conditions,Floods</t>
  </si>
  <si>
    <t>https://www.acaps.org/country/Niger/crisis/Complex-crisis</t>
  </si>
  <si>
    <t>NER.1_1,NER.2_1,NER.3_1,NER.4_1,NER.5_1,NER.6_1,NER.8_1,NER.7_1</t>
  </si>
  <si>
    <t>Agadez,Diffa,Dosso,Maradi,Niamey,Tahoua,Zinder,Tillabéry</t>
  </si>
  <si>
    <t>https://www.acaps.org/country/Nigeria/crisis/Complex-crisis</t>
  </si>
  <si>
    <t>NER004,CMR003</t>
  </si>
  <si>
    <t>https://www.acaps.org/country/Nigeria/crisis/Lake-Chad-basin-crisis</t>
  </si>
  <si>
    <t>NER002,CMR002,TCD003</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</si>
  <si>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</si>
  <si>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</si>
  <si>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</si>
  <si>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</si>
  <si>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</si>
  <si>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</si>
  <si>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</si>
  <si>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</si>
  <si>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</si>
  <si>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Political/economic crisis</t>
  </si>
  <si>
    <t>Socioeconomic crisis</t>
  </si>
  <si>
    <t>https://www.acaps.org/country/Nicaragua/crisis/Socioeconomic-crisis</t>
  </si>
  <si>
    <t>Conflict/ Violence,Drought/drier conditions,Floods,Political/economic crisis</t>
  </si>
  <si>
    <t>https://www.acaps.org/country/Pakistan/crisis/Complex-crisis</t>
  </si>
  <si>
    <t>Kashmir conflict</t>
  </si>
  <si>
    <t>https://www.acaps.org/country/Pakistan/crisis/Kashmir-conflict</t>
  </si>
  <si>
    <t>01/02/2019</t>
  </si>
  <si>
    <t>PAK.1_1</t>
  </si>
  <si>
    <t>Azad Kashmir</t>
  </si>
  <si>
    <t>https://www.acaps.org/country/Panama/crisis/Venezuelan-refugees</t>
  </si>
  <si>
    <t>VEN001,COL002,ECU002,DOM002,CHL002,TTO002,PER002,BRA002</t>
  </si>
  <si>
    <t>https://www.acaps.org/country/Peru/crisis/Venezuelan-refugees</t>
  </si>
  <si>
    <t>Mindanao Conflict</t>
  </si>
  <si>
    <t>https://www.acaps.org/country/Philippines/crisis/Mindanao-Conflict</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</si>
  <si>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</si>
  <si>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</si>
  <si>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Pacific</t>
  </si>
  <si>
    <t>https://www.acaps.org/country/Papua New Guinea/crisis/Highlands-Violence</t>
  </si>
  <si>
    <t>12/09/2022</t>
  </si>
  <si>
    <t>PNG.3_1,PNG.7_1,PNG.9_1,PNG.10_1,PNG.19_1,PNG.6_1,PNG.21_1</t>
  </si>
  <si>
    <t>Chimbu,Enga,Hela,Jiwaka,Southern Highlands,Eastern Highlands,Western Highlands</t>
  </si>
  <si>
    <t>https://www.acaps.org/country/Poland/crisis/Displacement-from-Russia-Ukraine-conflict</t>
  </si>
  <si>
    <t>UKR002,HUN002,MDA002,SVK002,ROU002,RUS002,BLR002,BGR002,CZE002,LVA002,LTU002,EST002</t>
  </si>
  <si>
    <t>POL.4_1</t>
  </si>
  <si>
    <t>Lubelskie</t>
  </si>
  <si>
    <t>Floods,Drought/drier conditions,Political/economic crisis</t>
  </si>
  <si>
    <t>https://www.acaps.org/country/DPRK/crisis/Complex-crisis</t>
  </si>
  <si>
    <t>https://www.acaps.org/country/Palestine/crisis/Conflict</t>
  </si>
  <si>
    <t>PSE003,PSE004</t>
  </si>
  <si>
    <t>https://www.acaps.org/country/Palestine/crisis/Conflict-in-West-Bank</t>
  </si>
  <si>
    <t>25/10/2023</t>
  </si>
  <si>
    <t>PSE.2_1</t>
  </si>
  <si>
    <t>West Bank</t>
  </si>
  <si>
    <t>https://www.acaps.org/country/Palestine/crisis/Conflict-in-Gaza</t>
  </si>
  <si>
    <t>PSE.1_1</t>
  </si>
  <si>
    <t>Gaza</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</si>
  <si>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</si>
  <si>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</si>
  <si>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</si>
  <si>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</si>
  <si>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</si>
  <si>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</si>
  <si>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</si>
  <si>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</si>
  <si>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</si>
  <si>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</si>
  <si>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</si>
  <si>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International Displacement,Floods,Conflict/ Violence,Political/economic crisis</t>
  </si>
  <si>
    <t>https://www.acaps.org/country/Sudan/crisis/Complex-crisis</t>
  </si>
  <si>
    <t>EGY004,LBY004</t>
  </si>
  <si>
    <t>https://www.acaps.org/country/Sudan/crisis/Refugees</t>
  </si>
  <si>
    <t>ERI001,CAF001,TCD003,SYR001,YEM001</t>
  </si>
  <si>
    <t>Floods,Drought/drier conditions</t>
  </si>
  <si>
    <t>https://www.acaps.org/country/Senegal/crisis/Food-security-crisis</t>
  </si>
  <si>
    <t>https://www.acaps.org/country/El Salvador/crisis/Complex-crisis</t>
  </si>
  <si>
    <t>Conflict/ Violence,International Displacement,Floods,Drought/drier conditions</t>
  </si>
  <si>
    <t>https://www.acaps.org/country/Somalia/crisis/Complex-crisis</t>
  </si>
  <si>
    <t>KEN002,ETH003,YEM002,UGA005</t>
  </si>
  <si>
    <t>https://www.acaps.org/country/Somalia/crisis/Mixed-Migration</t>
  </si>
  <si>
    <t>YEM001,ETH001</t>
  </si>
  <si>
    <t>SOM.18_1</t>
  </si>
  <si>
    <t>Woqooyi Galbeed</t>
  </si>
  <si>
    <t>Conflict/ Violence,Floods,International Displacement</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</si>
  <si>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</si>
  <si>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</si>
  <si>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</si>
  <si>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</si>
  <si>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</si>
  <si>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</si>
  <si>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</si>
  <si>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</si>
  <si>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MWI002,NAM002,TZA003,ZMB002,ZWE001,MDG002</t>
  </si>
  <si>
    <t>11/11/2020</t>
  </si>
  <si>
    <t>Conflict/ Violence,International Displacement,Political/economic crisis</t>
  </si>
  <si>
    <t>Socioeconomic and Conflict Crisis</t>
  </si>
  <si>
    <t>https://www.acaps.org/country/Syria/crisis/Socioeconomic-and-Conflict-Crisis</t>
  </si>
  <si>
    <t>JOR003,LBN002,IRQ003,TUR002,EGY004</t>
  </si>
  <si>
    <t>27/11/2024</t>
  </si>
  <si>
    <t>https://www.acaps.org/country/Chad/crisis/Complex-crisis</t>
  </si>
  <si>
    <t>https://www.acaps.org/country/Chad/crisis/Lake-Chad-basin-crisis</t>
  </si>
  <si>
    <t>NER002,NGA004,CMR002</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</si>
  <si>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</si>
  <si>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</si>
  <si>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</si>
  <si>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</si>
  <si>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</si>
  <si>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</si>
  <si>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</si>
  <si>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</si>
  <si>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</si>
  <si>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Conflict in northern region in Togo</t>
  </si>
  <si>
    <t>https://www.acaps.org/country/Togo/crisis/Conflict-in-northern-region-in-Togo</t>
  </si>
  <si>
    <t>TGO.5_1</t>
  </si>
  <si>
    <t>Savanes</t>
  </si>
  <si>
    <t>https://www.acaps.org/country/Thailand/crisis/Refugees</t>
  </si>
  <si>
    <t>THA.52_1,THA.69_1,THA.16_1,THA.23_1</t>
  </si>
  <si>
    <t>Ratchaburi,Tak,Kanchanaburi,Mae Hong Son</t>
  </si>
  <si>
    <t>https://www.acaps.org/country/Timor Leste/crisis/Food-Security-Crisis</t>
  </si>
  <si>
    <t>31/10/2023</t>
  </si>
  <si>
    <t>https://www.acaps.org/country/Trinidad and Tobago/crisis/Venezuelan-refugees</t>
  </si>
  <si>
    <t>https://www.acaps.org/country/Tunisia/crisis/Mixed-Migration</t>
  </si>
  <si>
    <t>TUN.14_1,TUN.17_1,TUN.1_1,TUN.23_1,TUN.20_1</t>
  </si>
  <si>
    <t>Médenine,Sfax,Ariana,Tunis,Sousse</t>
  </si>
  <si>
    <t>International Displacement,Earthquake</t>
  </si>
  <si>
    <t>https://www.acaps.org/country/Türkiye/crisis/Country-level</t>
  </si>
  <si>
    <t>TUR002,TUR003,TUR004,TUR005</t>
  </si>
  <si>
    <t>https://www.acaps.org/country/Türkiye/crisis/Syrian-refugees</t>
  </si>
  <si>
    <t>TUR.1_1,TUR.2_1,TUR.33_1,TUR.37_1,TUR.40_1,TUR.42_1,TUR.64_1,TUR.48_1,TUR.68_1</t>
  </si>
  <si>
    <t>Adana,Adiyaman,Gaziantep,Hatay,Istanbul,K. Maras,Osmaniye,Kilis,Sanliurfa</t>
  </si>
  <si>
    <t>https://www.acaps.org/country/Türkiye/crisis/Mixed-Migration</t>
  </si>
  <si>
    <t>GRC002,TUR001</t>
  </si>
  <si>
    <t>TUR.28_1,TUR.50_1,TUR.22_1,TUR.40_1,TUR.41_1,TUR.59_1,TUR.8_1,TUR.37_1,TUR.48_1,TUR.7_1,TUR.33_1,TUR.68_1,TUR.4_1,TUR.78_1,TUR.36_1,TUR.71_1</t>
  </si>
  <si>
    <t>Edirne,Kirklareli,Çanakkale,Istanbul,Izmir,Mugla,Antalya,Hatay,Kilis,Ankara,Gaziantep,Sanliurfa,Agri,Van,Hakkari,Sirnak</t>
  </si>
  <si>
    <t>Türkiye / Syria earthquake</t>
  </si>
  <si>
    <t>https://www.acaps.org/country/Türkiye/crisis/Türkiye-/-Syria-earthquake</t>
  </si>
  <si>
    <t>SYR002,TUR001,SYR003</t>
  </si>
  <si>
    <t>07/02/2023</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</si>
  <si>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</si>
  <si>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</si>
  <si>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</si>
  <si>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</si>
  <si>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</si>
  <si>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</si>
  <si>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</si>
  <si>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</si>
  <si>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</si>
  <si>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</si>
  <si>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</si>
  <si>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MWI002,NAM002,SWZ001,ZMB002,ZWE001,MDG002</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</si>
  <si>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</si>
  <si>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</si>
  <si>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</si>
  <si>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</si>
  <si>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</si>
  <si>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</si>
  <si>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</si>
  <si>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</si>
  <si>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Political/economic crisis,Conflict/ Violence,International Displacement</t>
  </si>
  <si>
    <t>https://www.acaps.org/country/Venezuela/crisis/Complex-crisis</t>
  </si>
  <si>
    <t>PER002,BRA002,TTO002,COL002,ECU002</t>
  </si>
  <si>
    <t>https://www.acaps.org/country/Yemen/crisis/Complex-crisis</t>
  </si>
  <si>
    <t>https://www.acaps.org/country/Yemen/crisis/Mixed-Migration</t>
  </si>
  <si>
    <t>https://www.acaps.org/country/Zambia/crisis/Drought</t>
  </si>
  <si>
    <t>MWI002,NAM002,TZA003,SWZ001,ZWE001,MDG002</t>
  </si>
  <si>
    <t>https://www.acaps.org/country/Zimbabwe/crisis/Complex-crisis</t>
  </si>
  <si>
    <t>MWI002,NAM002,TZA003,SWZ001,ZMB002,MDG002</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</si>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</sst>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0.00_-;\-* #,##0.00_-;_-* &quot;-&quot;??_-;_-@_-"/>
    <numFmt numFmtId="165" formatCode="0.0"/>
    <numFmt numFmtId="166" formatCode="#,##0.0"/>
    <numFmt numFmtId="167" formatCode="0.0%"/>
    <numFmt numFmtId="168" formatCode="0.000%"/>
    <numFmt numFmtId="169" formatCode="_-* #,##0.00_-;_-* #,##0.00\-;_-* &quot;-&quot;??_-;_-@_-"/>
    <numFmt numFmtId="170" formatCode="&quot;£&quot;#,##0\ ;\(&quot;£&quot;#,##0\)"/>
    <numFmt numFmtId="171" formatCode="_(&quot;€&quot;* #,##0.00_);_(&quot;€&quot;* \(#,##0.00\);_(&quot;€&quot;* &quot;-&quot;??_);_(@_)"/>
    <numFmt numFmtId="172" formatCode="##0.0"/>
    <numFmt numFmtId="173" formatCode="##0.0\ \|"/>
    <numFmt numFmtId="174" formatCode="&quot;$&quot;#,##0\ ;\(&quot;$&quot;#,##0\)"/>
    <numFmt numFmtId="175" formatCode="#0"/>
    <numFmt numFmtId="176" formatCode="##,##0.000"/>
    <numFmt numFmtId="177" formatCode="yyyy\-mm\-dd\ hh:mm:ss"/>
  </numFmts>
  <fonts count="135">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164" fontId="105" fillId="0" borderId="0"/>
    <xf numFmtId="0" fontId="83" fillId="0" borderId="0"/>
    <xf numFmtId="0" fontId="83" fillId="5" borderId="6"/>
    <xf numFmtId="9" fontId="83" fillId="0" borderId="0"/>
    <xf numFmtId="0" fontId="83" fillId="5" borderId="6"/>
    <xf numFmtId="0" fontId="105" fillId="0" borderId="0"/>
    <xf numFmtId="164"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9" fontId="19" fillId="0" borderId="0"/>
    <xf numFmtId="164" fontId="105" fillId="0" borderId="0"/>
    <xf numFmtId="164" fontId="12" fillId="0" borderId="0"/>
    <xf numFmtId="3" fontId="105" fillId="0" borderId="0"/>
    <xf numFmtId="0" fontId="25" fillId="34" borderId="57"/>
    <xf numFmtId="170"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1"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9"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2"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2" fontId="105" fillId="0" borderId="0">
      <alignment horizontal="right" vertical="center" wrapText="1"/>
    </xf>
    <xf numFmtId="173"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2"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5"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43" fontId="96" fillId="0" borderId="0"/>
    <xf numFmtId="0" fontId="96" fillId="0" borderId="0"/>
    <xf numFmtId="0" fontId="83" fillId="7" borderId="0"/>
    <xf numFmtId="43" fontId="105" fillId="0" borderId="0"/>
    <xf numFmtId="4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164" fontId="105" fillId="0" borderId="0"/>
    <xf numFmtId="164"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4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164" fontId="105" fillId="0" borderId="0"/>
    <xf numFmtId="0" fontId="22" fillId="21" borderId="56"/>
    <xf numFmtId="0" fontId="23" fillId="0" borderId="55"/>
    <xf numFmtId="0" fontId="25" fillId="34" borderId="57"/>
    <xf numFmtId="164" fontId="105" fillId="0" borderId="0"/>
    <xf numFmtId="164"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164" fontId="105" fillId="0" borderId="0"/>
    <xf numFmtId="164"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43" fontId="105" fillId="0" borderId="0"/>
    <xf numFmtId="43" fontId="105" fillId="0" borderId="0"/>
    <xf numFmtId="43" fontId="12" fillId="0" borderId="0"/>
    <xf numFmtId="43" fontId="12" fillId="0" borderId="0"/>
    <xf numFmtId="43" fontId="96" fillId="0" borderId="0"/>
    <xf numFmtId="43" fontId="96" fillId="0" borderId="0"/>
    <xf numFmtId="0" fontId="23" fillId="32" borderId="64"/>
    <xf numFmtId="0" fontId="29" fillId="26" borderId="64">
      <protection locked="0"/>
    </xf>
  </cellStyleXfs>
  <cellXfs count="318">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5"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5" fontId="81" fillId="24" borderId="32" xfId="220" applyNumberFormat="1" applyFont="1" applyFill="1" applyBorder="1" applyAlignment="1">
      <alignment horizontal="center" vertical="center"/>
    </xf>
    <xf numFmtId="165" fontId="18" fillId="24" borderId="11" xfId="220" applyNumberFormat="1" applyFont="1" applyFill="1" applyBorder="1" applyAlignment="1">
      <alignment horizontal="center" vertical="center"/>
    </xf>
    <xf numFmtId="165"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5"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5"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6"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6"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7" fontId="70" fillId="48" borderId="28" xfId="5" applyNumberFormat="1" applyFont="1" applyFill="1" applyBorder="1" applyAlignment="1">
      <alignment horizontal="center" textRotation="90" wrapText="1"/>
    </xf>
    <xf numFmtId="167"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5"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5"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5" fontId="80" fillId="23" borderId="68" xfId="0" applyNumberFormat="1" applyFont="1" applyFill="1" applyBorder="1" applyAlignment="1">
      <alignment horizontal="center"/>
    </xf>
    <xf numFmtId="165"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5" fontId="80" fillId="23" borderId="80" xfId="0" applyNumberFormat="1" applyFont="1" applyFill="1" applyBorder="1" applyAlignment="1">
      <alignment horizontal="center"/>
    </xf>
    <xf numFmtId="165"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5" fontId="18" fillId="23" borderId="80" xfId="220" applyNumberFormat="1" applyFont="1" applyFill="1" applyBorder="1" applyAlignment="1">
      <alignment horizontal="center" vertical="center"/>
    </xf>
    <xf numFmtId="165" fontId="18" fillId="23" borderId="79"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8" fontId="70" fillId="23" borderId="68" xfId="52" applyNumberFormat="1" applyFont="1" applyFill="1" applyBorder="1" applyAlignment="1">
      <alignment horizontal="center" vertical="center"/>
    </xf>
    <xf numFmtId="165" fontId="18" fillId="23" borderId="81" xfId="220" applyNumberFormat="1" applyFont="1" applyFill="1" applyBorder="1" applyAlignment="1">
      <alignment horizontal="center" vertical="center"/>
    </xf>
    <xf numFmtId="165"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5"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5"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5"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5"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5"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5" fontId="18" fillId="0" borderId="25" xfId="220" applyNumberFormat="1" applyFont="1" applyBorder="1" applyAlignment="1">
      <alignment horizontal="center" vertical="center"/>
    </xf>
    <xf numFmtId="165"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0" fillId="0" borderId="0" xfId="0" applyFont="1"/>
    <xf numFmtId="0" fontId="76" fillId="79" borderId="0" xfId="0" applyFont="1" applyFill="1" applyAlignment="1">
      <alignment horizontal="center"/>
    </xf>
    <xf numFmtId="0" fontId="76" fillId="77" borderId="0" xfId="0" applyFont="1" applyFill="1" applyAlignment="1">
      <alignment horizontal="center" vertical="top"/>
    </xf>
    <xf numFmtId="0" fontId="76" fillId="80"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6"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6.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265"/>
  <sheetViews>
    <sheetView workbookViewId="0"/>
  </sheetViews>
  <sheetFormatPr defaultRowHeight="1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c r="A2" s="259" t="s">
        <v>13</v>
      </c>
      <c r="B2" s="259" t="s">
        <v>14</v>
      </c>
      <c r="C2" s="259" t="s">
        <v>15</v>
      </c>
      <c r="D2" s="259" t="s">
        <v>16</v>
      </c>
      <c r="E2" s="259" t="s">
        <v>17</v>
      </c>
      <c r="F2" s="259"/>
      <c r="G2" s="259" t="s">
        <v>17</v>
      </c>
      <c r="H2" s="259" t="s">
        <v>17</v>
      </c>
      <c r="I2" s="259"/>
      <c r="J2" s="259"/>
      <c r="K2" s="259" t="s">
        <v>18</v>
      </c>
      <c r="L2" s="260">
        <v>43493</v>
      </c>
      <c r="M2" s="259" t="s">
        <v>19</v>
      </c>
    </row>
    <row r="3" spans="1:13">
      <c r="A3" s="261" t="s">
        <v>13</v>
      </c>
      <c r="B3" s="261" t="s">
        <v>14</v>
      </c>
      <c r="C3" s="261" t="s">
        <v>15</v>
      </c>
      <c r="D3" s="261" t="s">
        <v>20</v>
      </c>
      <c r="E3" s="261" t="s">
        <v>17</v>
      </c>
      <c r="F3" s="261"/>
      <c r="G3" s="261" t="s">
        <v>17</v>
      </c>
      <c r="H3" s="261" t="s">
        <v>17</v>
      </c>
      <c r="I3" s="261"/>
      <c r="J3" s="261"/>
      <c r="K3" s="261" t="s">
        <v>21</v>
      </c>
      <c r="L3" s="262">
        <v>43493</v>
      </c>
      <c r="M3" s="261" t="s">
        <v>19</v>
      </c>
    </row>
    <row r="4" spans="1:13">
      <c r="A4" s="259" t="s">
        <v>13</v>
      </c>
      <c r="B4" s="259" t="s">
        <v>14</v>
      </c>
      <c r="C4" s="259" t="s">
        <v>15</v>
      </c>
      <c r="D4" s="259" t="s">
        <v>22</v>
      </c>
      <c r="E4" s="259" t="s">
        <v>17</v>
      </c>
      <c r="F4" s="259"/>
      <c r="G4" s="259" t="s">
        <v>17</v>
      </c>
      <c r="H4" s="259" t="s">
        <v>17</v>
      </c>
      <c r="I4" s="259"/>
      <c r="J4" s="259"/>
      <c r="K4" s="259" t="s">
        <v>23</v>
      </c>
      <c r="L4" s="260">
        <v>43493</v>
      </c>
      <c r="M4" s="259" t="s">
        <v>19</v>
      </c>
    </row>
    <row r="5" spans="1:13">
      <c r="A5" s="261" t="s">
        <v>13</v>
      </c>
      <c r="B5" s="261" t="s">
        <v>14</v>
      </c>
      <c r="C5" s="261" t="s">
        <v>15</v>
      </c>
      <c r="D5" s="261" t="s">
        <v>24</v>
      </c>
      <c r="E5" s="261" t="s">
        <v>17</v>
      </c>
      <c r="F5" s="261"/>
      <c r="G5" s="261" t="s">
        <v>17</v>
      </c>
      <c r="H5" s="261" t="s">
        <v>17</v>
      </c>
      <c r="I5" s="261"/>
      <c r="J5" s="261"/>
      <c r="K5" s="261" t="s">
        <v>25</v>
      </c>
      <c r="L5" s="262">
        <v>43493</v>
      </c>
      <c r="M5" s="261" t="s">
        <v>19</v>
      </c>
    </row>
    <row r="6" spans="1:13">
      <c r="A6" s="259" t="s">
        <v>13</v>
      </c>
      <c r="B6" s="259" t="s">
        <v>14</v>
      </c>
      <c r="C6" s="259" t="s">
        <v>15</v>
      </c>
      <c r="D6" s="259" t="s">
        <v>26</v>
      </c>
      <c r="E6" s="259" t="s">
        <v>17</v>
      </c>
      <c r="F6" s="259"/>
      <c r="G6" s="259" t="s">
        <v>17</v>
      </c>
      <c r="H6" s="259" t="s">
        <v>17</v>
      </c>
      <c r="I6" s="259"/>
      <c r="J6" s="259"/>
      <c r="K6" s="259" t="s">
        <v>27</v>
      </c>
      <c r="L6" s="260">
        <v>43493</v>
      </c>
      <c r="M6" s="259" t="s">
        <v>19</v>
      </c>
    </row>
    <row r="7" spans="1:13">
      <c r="A7" s="261" t="s">
        <v>13</v>
      </c>
      <c r="B7" s="261" t="s">
        <v>14</v>
      </c>
      <c r="C7" s="261" t="s">
        <v>15</v>
      </c>
      <c r="D7" s="261" t="s">
        <v>28</v>
      </c>
      <c r="E7" s="261" t="s">
        <v>17</v>
      </c>
      <c r="F7" s="261"/>
      <c r="G7" s="261" t="s">
        <v>17</v>
      </c>
      <c r="H7" s="261" t="s">
        <v>17</v>
      </c>
      <c r="I7" s="261"/>
      <c r="J7" s="261"/>
      <c r="K7" s="261" t="s">
        <v>29</v>
      </c>
      <c r="L7" s="262">
        <v>43493</v>
      </c>
      <c r="M7" s="261" t="s">
        <v>19</v>
      </c>
    </row>
    <row r="8" spans="1:13">
      <c r="A8" s="259" t="s">
        <v>30</v>
      </c>
      <c r="B8" s="259" t="s">
        <v>31</v>
      </c>
      <c r="C8" s="259" t="s">
        <v>32</v>
      </c>
      <c r="D8" s="259" t="s">
        <v>16</v>
      </c>
      <c r="E8" s="259" t="s">
        <v>17</v>
      </c>
      <c r="F8" s="259"/>
      <c r="G8" s="259" t="s">
        <v>17</v>
      </c>
      <c r="H8" s="259" t="s">
        <v>17</v>
      </c>
      <c r="I8" s="259"/>
      <c r="J8" s="259"/>
      <c r="K8" s="259" t="s">
        <v>33</v>
      </c>
      <c r="L8" s="260">
        <v>43495</v>
      </c>
      <c r="M8" s="259" t="s">
        <v>19</v>
      </c>
    </row>
    <row r="9" spans="1:13">
      <c r="A9" s="261" t="s">
        <v>30</v>
      </c>
      <c r="B9" s="261" t="s">
        <v>31</v>
      </c>
      <c r="C9" s="261" t="s">
        <v>32</v>
      </c>
      <c r="D9" s="261" t="s">
        <v>22</v>
      </c>
      <c r="E9" s="261" t="s">
        <v>17</v>
      </c>
      <c r="F9" s="261"/>
      <c r="G9" s="261" t="s">
        <v>17</v>
      </c>
      <c r="H9" s="261" t="s">
        <v>17</v>
      </c>
      <c r="I9" s="261"/>
      <c r="J9" s="261"/>
      <c r="K9" s="261" t="s">
        <v>34</v>
      </c>
      <c r="L9" s="262">
        <v>43495</v>
      </c>
      <c r="M9" s="261" t="s">
        <v>19</v>
      </c>
    </row>
    <row r="10" spans="1:13">
      <c r="A10" s="259" t="s">
        <v>30</v>
      </c>
      <c r="B10" s="259" t="s">
        <v>31</v>
      </c>
      <c r="C10" s="259" t="s">
        <v>32</v>
      </c>
      <c r="D10" s="259" t="s">
        <v>24</v>
      </c>
      <c r="E10" s="259" t="s">
        <v>17</v>
      </c>
      <c r="F10" s="259"/>
      <c r="G10" s="259" t="s">
        <v>17</v>
      </c>
      <c r="H10" s="259" t="s">
        <v>17</v>
      </c>
      <c r="I10" s="259"/>
      <c r="J10" s="259"/>
      <c r="K10" s="259" t="s">
        <v>35</v>
      </c>
      <c r="L10" s="260">
        <v>43495</v>
      </c>
      <c r="M10" s="259" t="s">
        <v>19</v>
      </c>
    </row>
    <row r="11" spans="1:13">
      <c r="A11" s="261" t="s">
        <v>30</v>
      </c>
      <c r="B11" s="261" t="s">
        <v>31</v>
      </c>
      <c r="C11" s="261" t="s">
        <v>32</v>
      </c>
      <c r="D11" s="261" t="s">
        <v>26</v>
      </c>
      <c r="E11" s="261" t="s">
        <v>17</v>
      </c>
      <c r="F11" s="261"/>
      <c r="G11" s="261" t="s">
        <v>17</v>
      </c>
      <c r="H11" s="261" t="s">
        <v>17</v>
      </c>
      <c r="I11" s="261"/>
      <c r="J11" s="261"/>
      <c r="K11" s="261" t="s">
        <v>36</v>
      </c>
      <c r="L11" s="262">
        <v>43495</v>
      </c>
      <c r="M11" s="261" t="s">
        <v>19</v>
      </c>
    </row>
    <row r="12" spans="1:13">
      <c r="A12" s="259" t="s">
        <v>30</v>
      </c>
      <c r="B12" s="259" t="s">
        <v>31</v>
      </c>
      <c r="C12" s="259" t="s">
        <v>32</v>
      </c>
      <c r="D12" s="259" t="s">
        <v>28</v>
      </c>
      <c r="E12" s="259" t="s">
        <v>17</v>
      </c>
      <c r="F12" s="259"/>
      <c r="G12" s="259" t="s">
        <v>17</v>
      </c>
      <c r="H12" s="259" t="s">
        <v>17</v>
      </c>
      <c r="I12" s="259"/>
      <c r="J12" s="259"/>
      <c r="K12" s="259" t="s">
        <v>37</v>
      </c>
      <c r="L12" s="260">
        <v>43495</v>
      </c>
      <c r="M12" s="259" t="s">
        <v>19</v>
      </c>
    </row>
    <row r="13" spans="1:13">
      <c r="A13" s="261" t="s">
        <v>38</v>
      </c>
      <c r="B13" s="261" t="s">
        <v>39</v>
      </c>
      <c r="C13" s="261" t="s">
        <v>40</v>
      </c>
      <c r="D13" s="261" t="s">
        <v>16</v>
      </c>
      <c r="E13" s="261" t="s">
        <v>17</v>
      </c>
      <c r="F13" s="261"/>
      <c r="G13" s="261" t="s">
        <v>17</v>
      </c>
      <c r="H13" s="261" t="s">
        <v>17</v>
      </c>
      <c r="I13" s="261"/>
      <c r="J13" s="261"/>
      <c r="K13" s="261" t="s">
        <v>41</v>
      </c>
      <c r="L13" s="262">
        <v>43501</v>
      </c>
      <c r="M13" s="261" t="s">
        <v>19</v>
      </c>
    </row>
    <row r="14" spans="1:13">
      <c r="A14" s="259" t="s">
        <v>38</v>
      </c>
      <c r="B14" s="259" t="s">
        <v>39</v>
      </c>
      <c r="C14" s="259" t="s">
        <v>40</v>
      </c>
      <c r="D14" s="259" t="s">
        <v>20</v>
      </c>
      <c r="E14" s="259" t="s">
        <v>17</v>
      </c>
      <c r="F14" s="259"/>
      <c r="G14" s="259" t="s">
        <v>17</v>
      </c>
      <c r="H14" s="259" t="s">
        <v>17</v>
      </c>
      <c r="I14" s="259"/>
      <c r="J14" s="259"/>
      <c r="K14" s="259" t="s">
        <v>42</v>
      </c>
      <c r="L14" s="260">
        <v>43501</v>
      </c>
      <c r="M14" s="259" t="s">
        <v>19</v>
      </c>
    </row>
    <row r="15" spans="1:13">
      <c r="A15" s="261" t="s">
        <v>38</v>
      </c>
      <c r="B15" s="261" t="s">
        <v>39</v>
      </c>
      <c r="C15" s="261" t="s">
        <v>40</v>
      </c>
      <c r="D15" s="261" t="s">
        <v>22</v>
      </c>
      <c r="E15" s="261" t="s">
        <v>17</v>
      </c>
      <c r="F15" s="261"/>
      <c r="G15" s="261" t="s">
        <v>17</v>
      </c>
      <c r="H15" s="261" t="s">
        <v>17</v>
      </c>
      <c r="I15" s="261"/>
      <c r="J15" s="261"/>
      <c r="K15" s="261" t="s">
        <v>43</v>
      </c>
      <c r="L15" s="262">
        <v>43501</v>
      </c>
      <c r="M15" s="261" t="s">
        <v>19</v>
      </c>
    </row>
    <row r="16" spans="1:13">
      <c r="A16" s="259" t="s">
        <v>38</v>
      </c>
      <c r="B16" s="259" t="s">
        <v>39</v>
      </c>
      <c r="C16" s="259" t="s">
        <v>40</v>
      </c>
      <c r="D16" s="259" t="s">
        <v>24</v>
      </c>
      <c r="E16" s="259" t="s">
        <v>17</v>
      </c>
      <c r="F16" s="259"/>
      <c r="G16" s="259" t="s">
        <v>17</v>
      </c>
      <c r="H16" s="259" t="s">
        <v>17</v>
      </c>
      <c r="I16" s="259"/>
      <c r="J16" s="259"/>
      <c r="K16" s="259" t="s">
        <v>44</v>
      </c>
      <c r="L16" s="260">
        <v>43501</v>
      </c>
      <c r="M16" s="259" t="s">
        <v>19</v>
      </c>
    </row>
    <row r="17" spans="1:13">
      <c r="A17" s="261" t="s">
        <v>38</v>
      </c>
      <c r="B17" s="261" t="s">
        <v>39</v>
      </c>
      <c r="C17" s="261" t="s">
        <v>40</v>
      </c>
      <c r="D17" s="261" t="s">
        <v>26</v>
      </c>
      <c r="E17" s="261" t="s">
        <v>17</v>
      </c>
      <c r="F17" s="261"/>
      <c r="G17" s="261" t="s">
        <v>17</v>
      </c>
      <c r="H17" s="261" t="s">
        <v>17</v>
      </c>
      <c r="I17" s="261"/>
      <c r="J17" s="261"/>
      <c r="K17" s="261" t="s">
        <v>45</v>
      </c>
      <c r="L17" s="262">
        <v>43501</v>
      </c>
      <c r="M17" s="261" t="s">
        <v>19</v>
      </c>
    </row>
    <row r="18" spans="1:13">
      <c r="A18" s="259" t="s">
        <v>38</v>
      </c>
      <c r="B18" s="259" t="s">
        <v>39</v>
      </c>
      <c r="C18" s="259" t="s">
        <v>40</v>
      </c>
      <c r="D18" s="259" t="s">
        <v>28</v>
      </c>
      <c r="E18" s="259" t="s">
        <v>17</v>
      </c>
      <c r="F18" s="259"/>
      <c r="G18" s="259" t="s">
        <v>17</v>
      </c>
      <c r="H18" s="259" t="s">
        <v>17</v>
      </c>
      <c r="I18" s="259"/>
      <c r="J18" s="259"/>
      <c r="K18" s="259" t="s">
        <v>46</v>
      </c>
      <c r="L18" s="260">
        <v>43501</v>
      </c>
      <c r="M18" s="259" t="s">
        <v>19</v>
      </c>
    </row>
    <row r="19" spans="1:13">
      <c r="A19" s="261" t="s">
        <v>47</v>
      </c>
      <c r="B19" s="261" t="s">
        <v>48</v>
      </c>
      <c r="C19" s="261" t="s">
        <v>49</v>
      </c>
      <c r="D19" s="261" t="s">
        <v>22</v>
      </c>
      <c r="E19" s="261" t="s">
        <v>17</v>
      </c>
      <c r="F19" s="261"/>
      <c r="G19" s="261" t="s">
        <v>17</v>
      </c>
      <c r="H19" s="261" t="s">
        <v>17</v>
      </c>
      <c r="I19" s="261"/>
      <c r="J19" s="261"/>
      <c r="K19" s="261" t="s">
        <v>50</v>
      </c>
      <c r="L19" s="262">
        <v>43502</v>
      </c>
      <c r="M19" s="261" t="s">
        <v>19</v>
      </c>
    </row>
    <row r="20" spans="1:13">
      <c r="A20" s="259" t="s">
        <v>47</v>
      </c>
      <c r="B20" s="259" t="s">
        <v>48</v>
      </c>
      <c r="C20" s="259" t="s">
        <v>49</v>
      </c>
      <c r="D20" s="259" t="s">
        <v>26</v>
      </c>
      <c r="E20" s="259" t="s">
        <v>17</v>
      </c>
      <c r="F20" s="259"/>
      <c r="G20" s="259" t="s">
        <v>17</v>
      </c>
      <c r="H20" s="259" t="s">
        <v>17</v>
      </c>
      <c r="I20" s="259"/>
      <c r="J20" s="259"/>
      <c r="K20" s="259" t="s">
        <v>51</v>
      </c>
      <c r="L20" s="260">
        <v>43502</v>
      </c>
      <c r="M20" s="259" t="s">
        <v>19</v>
      </c>
    </row>
    <row r="21" spans="1:13">
      <c r="A21" s="261" t="s">
        <v>47</v>
      </c>
      <c r="B21" s="261" t="s">
        <v>48</v>
      </c>
      <c r="C21" s="261" t="s">
        <v>49</v>
      </c>
      <c r="D21" s="261" t="s">
        <v>28</v>
      </c>
      <c r="E21" s="261" t="s">
        <v>17</v>
      </c>
      <c r="F21" s="261"/>
      <c r="G21" s="261" t="s">
        <v>17</v>
      </c>
      <c r="H21" s="261" t="s">
        <v>17</v>
      </c>
      <c r="I21" s="261"/>
      <c r="J21" s="261"/>
      <c r="K21" s="261" t="s">
        <v>52</v>
      </c>
      <c r="L21" s="262">
        <v>43502</v>
      </c>
      <c r="M21" s="261" t="s">
        <v>19</v>
      </c>
    </row>
    <row r="22" spans="1:13">
      <c r="A22" s="259" t="s">
        <v>53</v>
      </c>
      <c r="B22" s="259" t="s">
        <v>54</v>
      </c>
      <c r="C22" s="259" t="s">
        <v>55</v>
      </c>
      <c r="D22" s="259" t="s">
        <v>26</v>
      </c>
      <c r="E22" s="259" t="s">
        <v>17</v>
      </c>
      <c r="F22" s="259"/>
      <c r="G22" s="259" t="s">
        <v>17</v>
      </c>
      <c r="H22" s="259" t="s">
        <v>17</v>
      </c>
      <c r="I22" s="259"/>
      <c r="J22" s="259" t="s">
        <v>56</v>
      </c>
      <c r="K22" s="259" t="s">
        <v>57</v>
      </c>
      <c r="L22" s="260">
        <v>43503</v>
      </c>
      <c r="M22" s="259" t="s">
        <v>19</v>
      </c>
    </row>
    <row r="23" spans="1:13">
      <c r="A23" s="261" t="s">
        <v>53</v>
      </c>
      <c r="B23" s="261" t="s">
        <v>54</v>
      </c>
      <c r="C23" s="261" t="s">
        <v>55</v>
      </c>
      <c r="D23" s="261" t="s">
        <v>28</v>
      </c>
      <c r="E23" s="261" t="s">
        <v>17</v>
      </c>
      <c r="F23" s="261"/>
      <c r="G23" s="261" t="s">
        <v>17</v>
      </c>
      <c r="H23" s="261" t="s">
        <v>17</v>
      </c>
      <c r="I23" s="261"/>
      <c r="J23" s="261" t="s">
        <v>56</v>
      </c>
      <c r="K23" s="261" t="s">
        <v>58</v>
      </c>
      <c r="L23" s="262">
        <v>43503</v>
      </c>
      <c r="M23" s="261" t="s">
        <v>19</v>
      </c>
    </row>
    <row r="24" spans="1:13">
      <c r="A24" s="259" t="s">
        <v>59</v>
      </c>
      <c r="B24" s="259" t="s">
        <v>60</v>
      </c>
      <c r="C24" s="259" t="s">
        <v>61</v>
      </c>
      <c r="D24" s="259" t="s">
        <v>22</v>
      </c>
      <c r="E24" s="259" t="s">
        <v>17</v>
      </c>
      <c r="F24" s="259"/>
      <c r="G24" s="259" t="s">
        <v>17</v>
      </c>
      <c r="H24" s="259" t="s">
        <v>17</v>
      </c>
      <c r="I24" s="259"/>
      <c r="J24" s="259" t="s">
        <v>62</v>
      </c>
      <c r="K24" s="259" t="s">
        <v>63</v>
      </c>
      <c r="L24" s="260">
        <v>43508</v>
      </c>
      <c r="M24" s="259" t="s">
        <v>19</v>
      </c>
    </row>
    <row r="25" spans="1:13">
      <c r="A25" s="261" t="s">
        <v>59</v>
      </c>
      <c r="B25" s="261" t="s">
        <v>60</v>
      </c>
      <c r="C25" s="261" t="s">
        <v>61</v>
      </c>
      <c r="D25" s="261" t="s">
        <v>24</v>
      </c>
      <c r="E25" s="261" t="s">
        <v>17</v>
      </c>
      <c r="F25" s="261"/>
      <c r="G25" s="261" t="s">
        <v>17</v>
      </c>
      <c r="H25" s="261" t="s">
        <v>17</v>
      </c>
      <c r="I25" s="261"/>
      <c r="J25" s="261" t="s">
        <v>62</v>
      </c>
      <c r="K25" s="261" t="s">
        <v>64</v>
      </c>
      <c r="L25" s="262">
        <v>43508</v>
      </c>
      <c r="M25" s="261" t="s">
        <v>19</v>
      </c>
    </row>
    <row r="26" spans="1:13">
      <c r="A26" s="259" t="s">
        <v>59</v>
      </c>
      <c r="B26" s="259" t="s">
        <v>60</v>
      </c>
      <c r="C26" s="259" t="s">
        <v>61</v>
      </c>
      <c r="D26" s="259" t="s">
        <v>26</v>
      </c>
      <c r="E26" s="259" t="s">
        <v>17</v>
      </c>
      <c r="F26" s="259"/>
      <c r="G26" s="259" t="s">
        <v>17</v>
      </c>
      <c r="H26" s="259" t="s">
        <v>17</v>
      </c>
      <c r="I26" s="259"/>
      <c r="J26" s="259" t="s">
        <v>62</v>
      </c>
      <c r="K26" s="259" t="s">
        <v>65</v>
      </c>
      <c r="L26" s="260">
        <v>43508</v>
      </c>
      <c r="M26" s="259" t="s">
        <v>19</v>
      </c>
    </row>
    <row r="27" spans="1:13">
      <c r="A27" s="261" t="s">
        <v>59</v>
      </c>
      <c r="B27" s="261" t="s">
        <v>60</v>
      </c>
      <c r="C27" s="261" t="s">
        <v>61</v>
      </c>
      <c r="D27" s="261" t="s">
        <v>28</v>
      </c>
      <c r="E27" s="261" t="s">
        <v>17</v>
      </c>
      <c r="F27" s="261"/>
      <c r="G27" s="261" t="s">
        <v>17</v>
      </c>
      <c r="H27" s="261" t="s">
        <v>17</v>
      </c>
      <c r="I27" s="261"/>
      <c r="J27" s="261" t="s">
        <v>62</v>
      </c>
      <c r="K27" s="261" t="s">
        <v>66</v>
      </c>
      <c r="L27" s="262">
        <v>43508</v>
      </c>
      <c r="M27" s="261" t="s">
        <v>19</v>
      </c>
    </row>
    <row r="28" spans="1:13">
      <c r="A28" s="259" t="s">
        <v>67</v>
      </c>
      <c r="B28" s="259" t="s">
        <v>68</v>
      </c>
      <c r="C28" s="259" t="s">
        <v>61</v>
      </c>
      <c r="D28" s="259" t="s">
        <v>16</v>
      </c>
      <c r="E28" s="259" t="s">
        <v>17</v>
      </c>
      <c r="F28" s="259"/>
      <c r="G28" s="259" t="s">
        <v>69</v>
      </c>
      <c r="H28" s="259">
        <v>2</v>
      </c>
      <c r="I28" s="259"/>
      <c r="J28" s="259" t="s">
        <v>62</v>
      </c>
      <c r="K28" s="259" t="s">
        <v>70</v>
      </c>
      <c r="L28" s="260">
        <v>43508</v>
      </c>
      <c r="M28" s="259" t="s">
        <v>19</v>
      </c>
    </row>
    <row r="29" spans="1:13">
      <c r="A29" s="261" t="s">
        <v>67</v>
      </c>
      <c r="B29" s="261" t="s">
        <v>68</v>
      </c>
      <c r="C29" s="261" t="s">
        <v>61</v>
      </c>
      <c r="D29" s="261" t="s">
        <v>20</v>
      </c>
      <c r="E29" s="261" t="s">
        <v>17</v>
      </c>
      <c r="F29" s="261"/>
      <c r="G29" s="261" t="s">
        <v>17</v>
      </c>
      <c r="H29" s="261" t="s">
        <v>17</v>
      </c>
      <c r="I29" s="261"/>
      <c r="J29" s="261" t="s">
        <v>62</v>
      </c>
      <c r="K29" s="261" t="s">
        <v>71</v>
      </c>
      <c r="L29" s="262">
        <v>43508</v>
      </c>
      <c r="M29" s="261" t="s">
        <v>19</v>
      </c>
    </row>
    <row r="30" spans="1:13">
      <c r="A30" s="259" t="s">
        <v>67</v>
      </c>
      <c r="B30" s="259" t="s">
        <v>68</v>
      </c>
      <c r="C30" s="259" t="s">
        <v>61</v>
      </c>
      <c r="D30" s="259" t="s">
        <v>22</v>
      </c>
      <c r="E30" s="259" t="s">
        <v>17</v>
      </c>
      <c r="F30" s="259"/>
      <c r="G30" s="259" t="s">
        <v>69</v>
      </c>
      <c r="H30" s="259">
        <v>2</v>
      </c>
      <c r="I30" s="259"/>
      <c r="J30" s="259" t="s">
        <v>62</v>
      </c>
      <c r="K30" s="259" t="s">
        <v>72</v>
      </c>
      <c r="L30" s="260">
        <v>43508</v>
      </c>
      <c r="M30" s="259" t="s">
        <v>19</v>
      </c>
    </row>
    <row r="31" spans="1:13">
      <c r="A31" s="261" t="s">
        <v>67</v>
      </c>
      <c r="B31" s="261" t="s">
        <v>68</v>
      </c>
      <c r="C31" s="261" t="s">
        <v>61</v>
      </c>
      <c r="D31" s="261" t="s">
        <v>24</v>
      </c>
      <c r="E31" s="261" t="s">
        <v>17</v>
      </c>
      <c r="F31" s="261"/>
      <c r="G31" s="261" t="s">
        <v>69</v>
      </c>
      <c r="H31" s="261">
        <v>2</v>
      </c>
      <c r="I31" s="261"/>
      <c r="J31" s="261" t="s">
        <v>62</v>
      </c>
      <c r="K31" s="261" t="s">
        <v>73</v>
      </c>
      <c r="L31" s="262">
        <v>43508</v>
      </c>
      <c r="M31" s="261" t="s">
        <v>19</v>
      </c>
    </row>
    <row r="32" spans="1:13">
      <c r="A32" s="259" t="s">
        <v>67</v>
      </c>
      <c r="B32" s="259" t="s">
        <v>68</v>
      </c>
      <c r="C32" s="259" t="s">
        <v>61</v>
      </c>
      <c r="D32" s="259" t="s">
        <v>26</v>
      </c>
      <c r="E32" s="259" t="s">
        <v>17</v>
      </c>
      <c r="F32" s="259"/>
      <c r="G32" s="259" t="s">
        <v>69</v>
      </c>
      <c r="H32" s="259">
        <v>2</v>
      </c>
      <c r="I32" s="259"/>
      <c r="J32" s="259" t="s">
        <v>62</v>
      </c>
      <c r="K32" s="259" t="s">
        <v>74</v>
      </c>
      <c r="L32" s="260">
        <v>43508</v>
      </c>
      <c r="M32" s="259" t="s">
        <v>19</v>
      </c>
    </row>
    <row r="33" spans="1:13">
      <c r="A33" s="261" t="s">
        <v>67</v>
      </c>
      <c r="B33" s="261" t="s">
        <v>68</v>
      </c>
      <c r="C33" s="261" t="s">
        <v>61</v>
      </c>
      <c r="D33" s="261" t="s">
        <v>28</v>
      </c>
      <c r="E33" s="261" t="s">
        <v>17</v>
      </c>
      <c r="F33" s="261"/>
      <c r="G33" s="261" t="s">
        <v>69</v>
      </c>
      <c r="H33" s="261">
        <v>2</v>
      </c>
      <c r="I33" s="261"/>
      <c r="J33" s="261" t="s">
        <v>62</v>
      </c>
      <c r="K33" s="261" t="s">
        <v>75</v>
      </c>
      <c r="L33" s="262">
        <v>43508</v>
      </c>
      <c r="M33" s="261" t="s">
        <v>19</v>
      </c>
    </row>
    <row r="34" spans="1:13">
      <c r="A34" s="259" t="s">
        <v>76</v>
      </c>
      <c r="B34" s="259" t="s">
        <v>77</v>
      </c>
      <c r="C34" s="259" t="s">
        <v>78</v>
      </c>
      <c r="D34" s="259" t="s">
        <v>16</v>
      </c>
      <c r="E34" s="259">
        <v>0</v>
      </c>
      <c r="F34" s="259"/>
      <c r="G34" s="259" t="s">
        <v>69</v>
      </c>
      <c r="H34" s="259">
        <v>2</v>
      </c>
      <c r="I34" s="259"/>
      <c r="J34" s="259" t="s">
        <v>79</v>
      </c>
      <c r="K34" s="259" t="s">
        <v>80</v>
      </c>
      <c r="L34" s="260">
        <v>43509</v>
      </c>
      <c r="M34" s="259" t="s">
        <v>19</v>
      </c>
    </row>
    <row r="35" spans="1:13">
      <c r="A35" s="261" t="s">
        <v>76</v>
      </c>
      <c r="B35" s="261" t="s">
        <v>77</v>
      </c>
      <c r="C35" s="261" t="s">
        <v>78</v>
      </c>
      <c r="D35" s="261" t="s">
        <v>20</v>
      </c>
      <c r="E35" s="261">
        <v>0</v>
      </c>
      <c r="F35" s="261"/>
      <c r="G35" s="261" t="s">
        <v>69</v>
      </c>
      <c r="H35" s="261">
        <v>2</v>
      </c>
      <c r="I35" s="261"/>
      <c r="J35" s="261" t="s">
        <v>79</v>
      </c>
      <c r="K35" s="261" t="s">
        <v>81</v>
      </c>
      <c r="L35" s="262">
        <v>43509</v>
      </c>
      <c r="M35" s="261" t="s">
        <v>19</v>
      </c>
    </row>
    <row r="36" spans="1:13">
      <c r="A36" s="259" t="s">
        <v>82</v>
      </c>
      <c r="B36" s="259" t="s">
        <v>83</v>
      </c>
      <c r="C36" s="259" t="s">
        <v>84</v>
      </c>
      <c r="D36" s="259" t="s">
        <v>22</v>
      </c>
      <c r="E36" s="259" t="s">
        <v>17</v>
      </c>
      <c r="F36" s="259"/>
      <c r="G36" s="259" t="s">
        <v>69</v>
      </c>
      <c r="H36" s="259">
        <v>2</v>
      </c>
      <c r="I36" s="259"/>
      <c r="J36" s="259"/>
      <c r="K36" s="259" t="s">
        <v>85</v>
      </c>
      <c r="L36" s="260">
        <v>43510</v>
      </c>
      <c r="M36" s="259" t="s">
        <v>19</v>
      </c>
    </row>
    <row r="37" spans="1:13">
      <c r="A37" s="261" t="s">
        <v>82</v>
      </c>
      <c r="B37" s="261" t="s">
        <v>83</v>
      </c>
      <c r="C37" s="261" t="s">
        <v>84</v>
      </c>
      <c r="D37" s="261" t="s">
        <v>26</v>
      </c>
      <c r="E37" s="261" t="s">
        <v>17</v>
      </c>
      <c r="F37" s="261"/>
      <c r="G37" s="261" t="s">
        <v>69</v>
      </c>
      <c r="H37" s="261">
        <v>2</v>
      </c>
      <c r="I37" s="261"/>
      <c r="J37" s="261"/>
      <c r="K37" s="261" t="s">
        <v>86</v>
      </c>
      <c r="L37" s="262">
        <v>43510</v>
      </c>
      <c r="M37" s="261" t="s">
        <v>19</v>
      </c>
    </row>
    <row r="38" spans="1:13">
      <c r="A38" s="259" t="s">
        <v>82</v>
      </c>
      <c r="B38" s="259" t="s">
        <v>83</v>
      </c>
      <c r="C38" s="259" t="s">
        <v>84</v>
      </c>
      <c r="D38" s="259" t="s">
        <v>28</v>
      </c>
      <c r="E38" s="259" t="s">
        <v>17</v>
      </c>
      <c r="F38" s="259"/>
      <c r="G38" s="259" t="s">
        <v>69</v>
      </c>
      <c r="H38" s="259">
        <v>2</v>
      </c>
      <c r="I38" s="259"/>
      <c r="J38" s="259"/>
      <c r="K38" s="259" t="s">
        <v>87</v>
      </c>
      <c r="L38" s="260">
        <v>43510</v>
      </c>
      <c r="M38" s="259" t="s">
        <v>19</v>
      </c>
    </row>
    <row r="39" spans="1:13">
      <c r="A39" s="261" t="s">
        <v>88</v>
      </c>
      <c r="B39" s="261" t="s">
        <v>89</v>
      </c>
      <c r="C39" s="261" t="s">
        <v>90</v>
      </c>
      <c r="D39" s="261" t="s">
        <v>26</v>
      </c>
      <c r="E39" s="261" t="s">
        <v>17</v>
      </c>
      <c r="F39" s="261"/>
      <c r="G39" s="261" t="s">
        <v>69</v>
      </c>
      <c r="H39" s="261">
        <v>2</v>
      </c>
      <c r="I39" s="261"/>
      <c r="J39" s="261" t="s">
        <v>91</v>
      </c>
      <c r="K39" s="261" t="s">
        <v>92</v>
      </c>
      <c r="L39" s="262">
        <v>43511</v>
      </c>
      <c r="M39" s="261" t="s">
        <v>19</v>
      </c>
    </row>
    <row r="40" spans="1:13">
      <c r="A40" s="259" t="s">
        <v>88</v>
      </c>
      <c r="B40" s="259" t="s">
        <v>89</v>
      </c>
      <c r="C40" s="259" t="s">
        <v>90</v>
      </c>
      <c r="D40" s="259" t="s">
        <v>28</v>
      </c>
      <c r="E40" s="259" t="s">
        <v>17</v>
      </c>
      <c r="F40" s="259"/>
      <c r="G40" s="259" t="s">
        <v>69</v>
      </c>
      <c r="H40" s="259">
        <v>2</v>
      </c>
      <c r="I40" s="259"/>
      <c r="J40" s="259" t="s">
        <v>91</v>
      </c>
      <c r="K40" s="259" t="s">
        <v>93</v>
      </c>
      <c r="L40" s="260">
        <v>43511</v>
      </c>
      <c r="M40" s="259" t="s">
        <v>19</v>
      </c>
    </row>
    <row r="41" spans="1:13">
      <c r="A41" s="261" t="s">
        <v>94</v>
      </c>
      <c r="B41" s="261" t="s">
        <v>95</v>
      </c>
      <c r="C41" s="261" t="s">
        <v>90</v>
      </c>
      <c r="D41" s="261" t="s">
        <v>26</v>
      </c>
      <c r="E41" s="261">
        <v>0</v>
      </c>
      <c r="F41" s="261"/>
      <c r="G41" s="261" t="s">
        <v>69</v>
      </c>
      <c r="H41" s="261">
        <v>2</v>
      </c>
      <c r="I41" s="261"/>
      <c r="J41" s="261" t="s">
        <v>96</v>
      </c>
      <c r="K41" s="261" t="s">
        <v>97</v>
      </c>
      <c r="L41" s="262">
        <v>43511</v>
      </c>
      <c r="M41" s="261" t="s">
        <v>19</v>
      </c>
    </row>
    <row r="42" spans="1:13">
      <c r="A42" s="259" t="s">
        <v>94</v>
      </c>
      <c r="B42" s="259" t="s">
        <v>95</v>
      </c>
      <c r="C42" s="259" t="s">
        <v>90</v>
      </c>
      <c r="D42" s="259" t="s">
        <v>28</v>
      </c>
      <c r="E42" s="259">
        <v>0</v>
      </c>
      <c r="F42" s="259"/>
      <c r="G42" s="259" t="s">
        <v>69</v>
      </c>
      <c r="H42" s="259">
        <v>2</v>
      </c>
      <c r="I42" s="259"/>
      <c r="J42" s="259" t="s">
        <v>96</v>
      </c>
      <c r="K42" s="259" t="s">
        <v>98</v>
      </c>
      <c r="L42" s="260">
        <v>43511</v>
      </c>
      <c r="M42" s="259" t="s">
        <v>19</v>
      </c>
    </row>
    <row r="43" spans="1:13">
      <c r="A43" s="261" t="s">
        <v>99</v>
      </c>
      <c r="B43" s="261" t="s">
        <v>100</v>
      </c>
      <c r="C43" s="261" t="s">
        <v>101</v>
      </c>
      <c r="D43" s="261" t="s">
        <v>16</v>
      </c>
      <c r="E43" s="261" t="s">
        <v>17</v>
      </c>
      <c r="F43" s="261"/>
      <c r="G43" s="261" t="s">
        <v>69</v>
      </c>
      <c r="H43" s="261">
        <v>2</v>
      </c>
      <c r="I43" s="261"/>
      <c r="J43" s="261"/>
      <c r="K43" s="261" t="s">
        <v>102</v>
      </c>
      <c r="L43" s="262">
        <v>43511</v>
      </c>
      <c r="M43" s="261" t="s">
        <v>19</v>
      </c>
    </row>
    <row r="44" spans="1:13">
      <c r="A44" s="259" t="s">
        <v>99</v>
      </c>
      <c r="B44" s="259" t="s">
        <v>100</v>
      </c>
      <c r="C44" s="259" t="s">
        <v>101</v>
      </c>
      <c r="D44" s="259" t="s">
        <v>20</v>
      </c>
      <c r="E44" s="259" t="s">
        <v>17</v>
      </c>
      <c r="F44" s="259" t="s">
        <v>17</v>
      </c>
      <c r="G44" s="259" t="s">
        <v>17</v>
      </c>
      <c r="H44" s="259" t="s">
        <v>17</v>
      </c>
      <c r="I44" s="259" t="s">
        <v>17</v>
      </c>
      <c r="J44" s="259" t="s">
        <v>17</v>
      </c>
      <c r="K44" s="259" t="s">
        <v>103</v>
      </c>
      <c r="L44" s="260">
        <v>43511</v>
      </c>
      <c r="M44" s="259" t="s">
        <v>19</v>
      </c>
    </row>
    <row r="45" spans="1:13">
      <c r="A45" s="261" t="s">
        <v>99</v>
      </c>
      <c r="B45" s="261" t="s">
        <v>100</v>
      </c>
      <c r="C45" s="261" t="s">
        <v>101</v>
      </c>
      <c r="D45" s="261" t="s">
        <v>24</v>
      </c>
      <c r="E45" s="261" t="s">
        <v>17</v>
      </c>
      <c r="F45" s="261"/>
      <c r="G45" s="261" t="s">
        <v>69</v>
      </c>
      <c r="H45" s="261">
        <v>2</v>
      </c>
      <c r="I45" s="261"/>
      <c r="J45" s="261"/>
      <c r="K45" s="261" t="s">
        <v>104</v>
      </c>
      <c r="L45" s="262">
        <v>43511</v>
      </c>
      <c r="M45" s="261" t="s">
        <v>19</v>
      </c>
    </row>
    <row r="46" spans="1:13">
      <c r="A46" s="259" t="s">
        <v>105</v>
      </c>
      <c r="B46" s="259" t="s">
        <v>106</v>
      </c>
      <c r="C46" s="259" t="s">
        <v>101</v>
      </c>
      <c r="D46" s="259" t="s">
        <v>16</v>
      </c>
      <c r="E46" s="259" t="s">
        <v>17</v>
      </c>
      <c r="F46" s="259"/>
      <c r="G46" s="259" t="s">
        <v>69</v>
      </c>
      <c r="H46" s="259">
        <v>2</v>
      </c>
      <c r="I46" s="259"/>
      <c r="J46" s="259" t="s">
        <v>107</v>
      </c>
      <c r="K46" s="259" t="s">
        <v>108</v>
      </c>
      <c r="L46" s="260">
        <v>43511</v>
      </c>
      <c r="M46" s="259" t="s">
        <v>19</v>
      </c>
    </row>
    <row r="47" spans="1:13">
      <c r="A47" s="261" t="s">
        <v>105</v>
      </c>
      <c r="B47" s="261" t="s">
        <v>106</v>
      </c>
      <c r="C47" s="261" t="s">
        <v>101</v>
      </c>
      <c r="D47" s="261" t="s">
        <v>20</v>
      </c>
      <c r="E47" s="261">
        <v>0</v>
      </c>
      <c r="F47" s="261" t="s">
        <v>17</v>
      </c>
      <c r="G47" s="261" t="s">
        <v>69</v>
      </c>
      <c r="H47" s="261">
        <v>2</v>
      </c>
      <c r="I47" s="261" t="s">
        <v>17</v>
      </c>
      <c r="J47" s="261" t="s">
        <v>17</v>
      </c>
      <c r="K47" s="261" t="s">
        <v>109</v>
      </c>
      <c r="L47" s="262">
        <v>43511</v>
      </c>
      <c r="M47" s="261" t="s">
        <v>19</v>
      </c>
    </row>
    <row r="48" spans="1:13">
      <c r="A48" s="259" t="s">
        <v>105</v>
      </c>
      <c r="B48" s="259" t="s">
        <v>106</v>
      </c>
      <c r="C48" s="259" t="s">
        <v>101</v>
      </c>
      <c r="D48" s="259" t="s">
        <v>22</v>
      </c>
      <c r="E48" s="259" t="s">
        <v>17</v>
      </c>
      <c r="F48" s="259"/>
      <c r="G48" s="259" t="s">
        <v>69</v>
      </c>
      <c r="H48" s="259">
        <v>2</v>
      </c>
      <c r="I48" s="259"/>
      <c r="J48" s="259" t="s">
        <v>107</v>
      </c>
      <c r="K48" s="259" t="s">
        <v>110</v>
      </c>
      <c r="L48" s="260">
        <v>43511</v>
      </c>
      <c r="M48" s="259" t="s">
        <v>19</v>
      </c>
    </row>
    <row r="49" spans="1:13">
      <c r="A49" s="261" t="s">
        <v>105</v>
      </c>
      <c r="B49" s="261" t="s">
        <v>106</v>
      </c>
      <c r="C49" s="261" t="s">
        <v>101</v>
      </c>
      <c r="D49" s="261" t="s">
        <v>24</v>
      </c>
      <c r="E49" s="261" t="s">
        <v>17</v>
      </c>
      <c r="F49" s="261"/>
      <c r="G49" s="261" t="s">
        <v>69</v>
      </c>
      <c r="H49" s="261">
        <v>2</v>
      </c>
      <c r="I49" s="261"/>
      <c r="J49" s="261"/>
      <c r="K49" s="261" t="s">
        <v>111</v>
      </c>
      <c r="L49" s="262">
        <v>43511</v>
      </c>
      <c r="M49" s="261" t="s">
        <v>19</v>
      </c>
    </row>
    <row r="50" spans="1:13">
      <c r="A50" s="259" t="s">
        <v>105</v>
      </c>
      <c r="B50" s="259" t="s">
        <v>106</v>
      </c>
      <c r="C50" s="259" t="s">
        <v>101</v>
      </c>
      <c r="D50" s="259" t="s">
        <v>112</v>
      </c>
      <c r="E50" s="259" t="s">
        <v>17</v>
      </c>
      <c r="F50" s="259"/>
      <c r="G50" s="259" t="s">
        <v>69</v>
      </c>
      <c r="H50" s="259">
        <v>2</v>
      </c>
      <c r="I50" s="259"/>
      <c r="J50" s="259"/>
      <c r="K50" s="259" t="s">
        <v>113</v>
      </c>
      <c r="L50" s="260">
        <v>43511</v>
      </c>
      <c r="M50" s="259" t="s">
        <v>19</v>
      </c>
    </row>
    <row r="51" spans="1:13">
      <c r="A51" s="261" t="s">
        <v>114</v>
      </c>
      <c r="B51" s="261" t="s">
        <v>115</v>
      </c>
      <c r="C51" s="261" t="s">
        <v>116</v>
      </c>
      <c r="D51" s="261" t="s">
        <v>112</v>
      </c>
      <c r="E51" s="261" t="s">
        <v>17</v>
      </c>
      <c r="F51" s="261" t="s">
        <v>117</v>
      </c>
      <c r="G51" s="261" t="s">
        <v>69</v>
      </c>
      <c r="H51" s="261">
        <v>2</v>
      </c>
      <c r="I51" s="261" t="s">
        <v>118</v>
      </c>
      <c r="J51" s="261" t="s">
        <v>119</v>
      </c>
      <c r="K51" s="261" t="s">
        <v>120</v>
      </c>
      <c r="L51" s="262">
        <v>43511</v>
      </c>
      <c r="M51" s="261" t="s">
        <v>19</v>
      </c>
    </row>
    <row r="52" spans="1:13">
      <c r="A52" s="259" t="s">
        <v>114</v>
      </c>
      <c r="B52" s="259" t="s">
        <v>115</v>
      </c>
      <c r="C52" s="259" t="s">
        <v>116</v>
      </c>
      <c r="D52" s="259" t="s">
        <v>26</v>
      </c>
      <c r="E52" s="259">
        <v>0</v>
      </c>
      <c r="F52" s="259"/>
      <c r="G52" s="259" t="s">
        <v>69</v>
      </c>
      <c r="H52" s="259">
        <v>2</v>
      </c>
      <c r="I52" s="259"/>
      <c r="J52" s="259" t="s">
        <v>121</v>
      </c>
      <c r="K52" s="259" t="s">
        <v>122</v>
      </c>
      <c r="L52" s="260">
        <v>43511</v>
      </c>
      <c r="M52" s="259" t="s">
        <v>19</v>
      </c>
    </row>
    <row r="53" spans="1:13">
      <c r="A53" s="261" t="s">
        <v>114</v>
      </c>
      <c r="B53" s="261" t="s">
        <v>115</v>
      </c>
      <c r="C53" s="261" t="s">
        <v>116</v>
      </c>
      <c r="D53" s="261" t="s">
        <v>28</v>
      </c>
      <c r="E53" s="261">
        <v>0</v>
      </c>
      <c r="F53" s="261"/>
      <c r="G53" s="261" t="s">
        <v>69</v>
      </c>
      <c r="H53" s="261">
        <v>2</v>
      </c>
      <c r="I53" s="261"/>
      <c r="J53" s="261"/>
      <c r="K53" s="261" t="s">
        <v>123</v>
      </c>
      <c r="L53" s="262">
        <v>43511</v>
      </c>
      <c r="M53" s="261" t="s">
        <v>19</v>
      </c>
    </row>
    <row r="54" spans="1:13">
      <c r="A54" s="259" t="s">
        <v>124</v>
      </c>
      <c r="B54" s="259" t="s">
        <v>125</v>
      </c>
      <c r="C54" s="259" t="s">
        <v>126</v>
      </c>
      <c r="D54" s="259" t="s">
        <v>16</v>
      </c>
      <c r="E54" s="259" t="s">
        <v>17</v>
      </c>
      <c r="F54" s="259"/>
      <c r="G54" s="259" t="s">
        <v>69</v>
      </c>
      <c r="H54" s="259">
        <v>2</v>
      </c>
      <c r="I54" s="259"/>
      <c r="J54" s="259" t="s">
        <v>127</v>
      </c>
      <c r="K54" s="259" t="s">
        <v>128</v>
      </c>
      <c r="L54" s="260">
        <v>43511</v>
      </c>
      <c r="M54" s="259" t="s">
        <v>19</v>
      </c>
    </row>
    <row r="55" spans="1:13">
      <c r="A55" s="261" t="s">
        <v>124</v>
      </c>
      <c r="B55" s="261" t="s">
        <v>125</v>
      </c>
      <c r="C55" s="261" t="s">
        <v>126</v>
      </c>
      <c r="D55" s="261" t="s">
        <v>20</v>
      </c>
      <c r="E55" s="261" t="s">
        <v>17</v>
      </c>
      <c r="F55" s="261"/>
      <c r="G55" s="261" t="s">
        <v>17</v>
      </c>
      <c r="H55" s="261" t="s">
        <v>17</v>
      </c>
      <c r="I55" s="261"/>
      <c r="J55" s="261" t="s">
        <v>127</v>
      </c>
      <c r="K55" s="261" t="s">
        <v>129</v>
      </c>
      <c r="L55" s="262">
        <v>43511</v>
      </c>
      <c r="M55" s="261" t="s">
        <v>19</v>
      </c>
    </row>
    <row r="56" spans="1:13">
      <c r="A56" s="259" t="s">
        <v>124</v>
      </c>
      <c r="B56" s="259" t="s">
        <v>125</v>
      </c>
      <c r="C56" s="259" t="s">
        <v>126</v>
      </c>
      <c r="D56" s="259" t="s">
        <v>22</v>
      </c>
      <c r="E56" s="259" t="s">
        <v>17</v>
      </c>
      <c r="F56" s="259"/>
      <c r="G56" s="259" t="s">
        <v>69</v>
      </c>
      <c r="H56" s="259">
        <v>2</v>
      </c>
      <c r="I56" s="259"/>
      <c r="J56" s="259" t="s">
        <v>127</v>
      </c>
      <c r="K56" s="259" t="s">
        <v>130</v>
      </c>
      <c r="L56" s="260">
        <v>43511</v>
      </c>
      <c r="M56" s="259" t="s">
        <v>19</v>
      </c>
    </row>
    <row r="57" spans="1:13">
      <c r="A57" s="261" t="s">
        <v>124</v>
      </c>
      <c r="B57" s="261" t="s">
        <v>125</v>
      </c>
      <c r="C57" s="261" t="s">
        <v>126</v>
      </c>
      <c r="D57" s="261" t="s">
        <v>24</v>
      </c>
      <c r="E57" s="261" t="s">
        <v>17</v>
      </c>
      <c r="F57" s="261"/>
      <c r="G57" s="261" t="s">
        <v>69</v>
      </c>
      <c r="H57" s="261">
        <v>2</v>
      </c>
      <c r="I57" s="261"/>
      <c r="J57" s="261" t="s">
        <v>127</v>
      </c>
      <c r="K57" s="261" t="s">
        <v>131</v>
      </c>
      <c r="L57" s="262">
        <v>43511</v>
      </c>
      <c r="M57" s="261" t="s">
        <v>19</v>
      </c>
    </row>
    <row r="58" spans="1:13">
      <c r="A58" s="259" t="s">
        <v>124</v>
      </c>
      <c r="B58" s="259" t="s">
        <v>125</v>
      </c>
      <c r="C58" s="259" t="s">
        <v>126</v>
      </c>
      <c r="D58" s="259" t="s">
        <v>26</v>
      </c>
      <c r="E58" s="259" t="s">
        <v>17</v>
      </c>
      <c r="F58" s="259"/>
      <c r="G58" s="259" t="s">
        <v>69</v>
      </c>
      <c r="H58" s="259">
        <v>2</v>
      </c>
      <c r="I58" s="259"/>
      <c r="J58" s="259"/>
      <c r="K58" s="259" t="s">
        <v>132</v>
      </c>
      <c r="L58" s="260">
        <v>43511</v>
      </c>
      <c r="M58" s="259" t="s">
        <v>19</v>
      </c>
    </row>
    <row r="59" spans="1:13">
      <c r="A59" s="261" t="s">
        <v>124</v>
      </c>
      <c r="B59" s="261" t="s">
        <v>125</v>
      </c>
      <c r="C59" s="261" t="s">
        <v>126</v>
      </c>
      <c r="D59" s="261" t="s">
        <v>28</v>
      </c>
      <c r="E59" s="261" t="s">
        <v>17</v>
      </c>
      <c r="F59" s="261"/>
      <c r="G59" s="261" t="s">
        <v>69</v>
      </c>
      <c r="H59" s="261">
        <v>2</v>
      </c>
      <c r="I59" s="261"/>
      <c r="J59" s="261"/>
      <c r="K59" s="261" t="s">
        <v>133</v>
      </c>
      <c r="L59" s="262">
        <v>43511</v>
      </c>
      <c r="M59" s="261" t="s">
        <v>19</v>
      </c>
    </row>
    <row r="60" spans="1:13">
      <c r="A60" s="259" t="s">
        <v>134</v>
      </c>
      <c r="B60" s="259" t="s">
        <v>135</v>
      </c>
      <c r="C60" s="259" t="s">
        <v>126</v>
      </c>
      <c r="D60" s="259" t="s">
        <v>16</v>
      </c>
      <c r="E60" s="259" t="s">
        <v>17</v>
      </c>
      <c r="F60" s="259"/>
      <c r="G60" s="259" t="s">
        <v>69</v>
      </c>
      <c r="H60" s="259">
        <v>2</v>
      </c>
      <c r="I60" s="259"/>
      <c r="J60" s="259" t="s">
        <v>136</v>
      </c>
      <c r="K60" s="259" t="s">
        <v>137</v>
      </c>
      <c r="L60" s="260">
        <v>43511</v>
      </c>
      <c r="M60" s="259" t="s">
        <v>19</v>
      </c>
    </row>
    <row r="61" spans="1:13">
      <c r="A61" s="261" t="s">
        <v>134</v>
      </c>
      <c r="B61" s="261" t="s">
        <v>135</v>
      </c>
      <c r="C61" s="261" t="s">
        <v>126</v>
      </c>
      <c r="D61" s="261" t="s">
        <v>20</v>
      </c>
      <c r="E61" s="261">
        <v>0</v>
      </c>
      <c r="F61" s="261" t="s">
        <v>17</v>
      </c>
      <c r="G61" s="261" t="s">
        <v>69</v>
      </c>
      <c r="H61" s="261">
        <v>2</v>
      </c>
      <c r="I61" s="261" t="s">
        <v>138</v>
      </c>
      <c r="J61" s="261" t="s">
        <v>139</v>
      </c>
      <c r="K61" s="261" t="s">
        <v>140</v>
      </c>
      <c r="L61" s="262">
        <v>43511</v>
      </c>
      <c r="M61" s="261" t="s">
        <v>19</v>
      </c>
    </row>
    <row r="62" spans="1:13">
      <c r="A62" s="259" t="s">
        <v>134</v>
      </c>
      <c r="B62" s="259" t="s">
        <v>135</v>
      </c>
      <c r="C62" s="259" t="s">
        <v>126</v>
      </c>
      <c r="D62" s="259" t="s">
        <v>22</v>
      </c>
      <c r="E62" s="259" t="s">
        <v>17</v>
      </c>
      <c r="F62" s="259"/>
      <c r="G62" s="259" t="s">
        <v>69</v>
      </c>
      <c r="H62" s="259">
        <v>2</v>
      </c>
      <c r="I62" s="259"/>
      <c r="J62" s="259" t="s">
        <v>136</v>
      </c>
      <c r="K62" s="259" t="s">
        <v>141</v>
      </c>
      <c r="L62" s="260">
        <v>43511</v>
      </c>
      <c r="M62" s="259" t="s">
        <v>19</v>
      </c>
    </row>
    <row r="63" spans="1:13">
      <c r="A63" s="261" t="s">
        <v>134</v>
      </c>
      <c r="B63" s="261" t="s">
        <v>135</v>
      </c>
      <c r="C63" s="261" t="s">
        <v>126</v>
      </c>
      <c r="D63" s="261" t="s">
        <v>24</v>
      </c>
      <c r="E63" s="261" t="s">
        <v>17</v>
      </c>
      <c r="F63" s="261"/>
      <c r="G63" s="261" t="s">
        <v>69</v>
      </c>
      <c r="H63" s="261">
        <v>2</v>
      </c>
      <c r="I63" s="261" t="s">
        <v>142</v>
      </c>
      <c r="J63" s="261" t="s">
        <v>136</v>
      </c>
      <c r="K63" s="261" t="s">
        <v>143</v>
      </c>
      <c r="L63" s="262">
        <v>43511</v>
      </c>
      <c r="M63" s="261" t="s">
        <v>19</v>
      </c>
    </row>
    <row r="64" spans="1:13">
      <c r="A64" s="259" t="s">
        <v>134</v>
      </c>
      <c r="B64" s="259" t="s">
        <v>135</v>
      </c>
      <c r="C64" s="259" t="s">
        <v>126</v>
      </c>
      <c r="D64" s="259" t="s">
        <v>26</v>
      </c>
      <c r="E64" s="259" t="s">
        <v>17</v>
      </c>
      <c r="F64" s="259"/>
      <c r="G64" s="259" t="s">
        <v>69</v>
      </c>
      <c r="H64" s="259">
        <v>2</v>
      </c>
      <c r="I64" s="259" t="s">
        <v>142</v>
      </c>
      <c r="J64" s="259" t="s">
        <v>136</v>
      </c>
      <c r="K64" s="259" t="s">
        <v>144</v>
      </c>
      <c r="L64" s="260">
        <v>43511</v>
      </c>
      <c r="M64" s="259" t="s">
        <v>19</v>
      </c>
    </row>
    <row r="65" spans="1:13">
      <c r="A65" s="261" t="s">
        <v>134</v>
      </c>
      <c r="B65" s="261" t="s">
        <v>135</v>
      </c>
      <c r="C65" s="261" t="s">
        <v>126</v>
      </c>
      <c r="D65" s="261" t="s">
        <v>28</v>
      </c>
      <c r="E65" s="261" t="s">
        <v>17</v>
      </c>
      <c r="F65" s="261"/>
      <c r="G65" s="261" t="s">
        <v>69</v>
      </c>
      <c r="H65" s="261">
        <v>2</v>
      </c>
      <c r="I65" s="261"/>
      <c r="J65" s="261" t="s">
        <v>136</v>
      </c>
      <c r="K65" s="261" t="s">
        <v>145</v>
      </c>
      <c r="L65" s="262">
        <v>43511</v>
      </c>
      <c r="M65" s="261" t="s">
        <v>19</v>
      </c>
    </row>
    <row r="66" spans="1:13">
      <c r="A66" s="259" t="s">
        <v>146</v>
      </c>
      <c r="B66" s="259" t="s">
        <v>147</v>
      </c>
      <c r="C66" s="259" t="s">
        <v>126</v>
      </c>
      <c r="D66" s="259" t="s">
        <v>16</v>
      </c>
      <c r="E66" s="259" t="s">
        <v>17</v>
      </c>
      <c r="F66" s="259"/>
      <c r="G66" s="259" t="s">
        <v>69</v>
      </c>
      <c r="H66" s="259">
        <v>2</v>
      </c>
      <c r="I66" s="259"/>
      <c r="J66" s="259" t="s">
        <v>136</v>
      </c>
      <c r="K66" s="259" t="s">
        <v>148</v>
      </c>
      <c r="L66" s="260">
        <v>43511</v>
      </c>
      <c r="M66" s="259" t="s">
        <v>19</v>
      </c>
    </row>
    <row r="67" spans="1:13">
      <c r="A67" s="261" t="s">
        <v>146</v>
      </c>
      <c r="B67" s="261" t="s">
        <v>147</v>
      </c>
      <c r="C67" s="261" t="s">
        <v>126</v>
      </c>
      <c r="D67" s="261" t="s">
        <v>20</v>
      </c>
      <c r="E67" s="261">
        <v>0</v>
      </c>
      <c r="F67" s="261" t="s">
        <v>17</v>
      </c>
      <c r="G67" s="261" t="s">
        <v>69</v>
      </c>
      <c r="H67" s="261">
        <v>2</v>
      </c>
      <c r="I67" s="261" t="s">
        <v>17</v>
      </c>
      <c r="J67" s="261" t="s">
        <v>149</v>
      </c>
      <c r="K67" s="261" t="s">
        <v>150</v>
      </c>
      <c r="L67" s="262">
        <v>43511</v>
      </c>
      <c r="M67" s="261" t="s">
        <v>19</v>
      </c>
    </row>
    <row r="68" spans="1:13">
      <c r="A68" s="259" t="s">
        <v>146</v>
      </c>
      <c r="B68" s="259" t="s">
        <v>147</v>
      </c>
      <c r="C68" s="259" t="s">
        <v>126</v>
      </c>
      <c r="D68" s="259" t="s">
        <v>22</v>
      </c>
      <c r="E68" s="259" t="s">
        <v>17</v>
      </c>
      <c r="F68" s="259"/>
      <c r="G68" s="259" t="s">
        <v>69</v>
      </c>
      <c r="H68" s="259">
        <v>2</v>
      </c>
      <c r="I68" s="259"/>
      <c r="J68" s="259" t="s">
        <v>136</v>
      </c>
      <c r="K68" s="259" t="s">
        <v>151</v>
      </c>
      <c r="L68" s="260">
        <v>43511</v>
      </c>
      <c r="M68" s="259" t="s">
        <v>19</v>
      </c>
    </row>
    <row r="69" spans="1:13">
      <c r="A69" s="261" t="s">
        <v>146</v>
      </c>
      <c r="B69" s="261" t="s">
        <v>147</v>
      </c>
      <c r="C69" s="261" t="s">
        <v>126</v>
      </c>
      <c r="D69" s="261" t="s">
        <v>24</v>
      </c>
      <c r="E69" s="261" t="s">
        <v>17</v>
      </c>
      <c r="F69" s="261"/>
      <c r="G69" s="261" t="s">
        <v>69</v>
      </c>
      <c r="H69" s="261">
        <v>2</v>
      </c>
      <c r="I69" s="261"/>
      <c r="J69" s="261" t="s">
        <v>136</v>
      </c>
      <c r="K69" s="261" t="s">
        <v>152</v>
      </c>
      <c r="L69" s="262">
        <v>43511</v>
      </c>
      <c r="M69" s="261" t="s">
        <v>19</v>
      </c>
    </row>
    <row r="70" spans="1:13">
      <c r="A70" s="259" t="s">
        <v>146</v>
      </c>
      <c r="B70" s="259" t="s">
        <v>147</v>
      </c>
      <c r="C70" s="259" t="s">
        <v>126</v>
      </c>
      <c r="D70" s="259" t="s">
        <v>26</v>
      </c>
      <c r="E70" s="259" t="s">
        <v>17</v>
      </c>
      <c r="F70" s="259"/>
      <c r="G70" s="259" t="s">
        <v>69</v>
      </c>
      <c r="H70" s="259">
        <v>2</v>
      </c>
      <c r="I70" s="259"/>
      <c r="J70" s="259" t="s">
        <v>136</v>
      </c>
      <c r="K70" s="259" t="s">
        <v>153</v>
      </c>
      <c r="L70" s="260">
        <v>43511</v>
      </c>
      <c r="M70" s="259" t="s">
        <v>19</v>
      </c>
    </row>
    <row r="71" spans="1:13">
      <c r="A71" s="261" t="s">
        <v>146</v>
      </c>
      <c r="B71" s="261" t="s">
        <v>147</v>
      </c>
      <c r="C71" s="261" t="s">
        <v>126</v>
      </c>
      <c r="D71" s="261" t="s">
        <v>28</v>
      </c>
      <c r="E71" s="261" t="s">
        <v>17</v>
      </c>
      <c r="F71" s="261"/>
      <c r="G71" s="261" t="s">
        <v>69</v>
      </c>
      <c r="H71" s="261">
        <v>2</v>
      </c>
      <c r="I71" s="261"/>
      <c r="J71" s="261" t="s">
        <v>136</v>
      </c>
      <c r="K71" s="261" t="s">
        <v>154</v>
      </c>
      <c r="L71" s="262">
        <v>43511</v>
      </c>
      <c r="M71" s="261" t="s">
        <v>19</v>
      </c>
    </row>
    <row r="72" spans="1:13">
      <c r="A72" s="259" t="s">
        <v>155</v>
      </c>
      <c r="B72" s="259" t="s">
        <v>156</v>
      </c>
      <c r="C72" s="259" t="s">
        <v>157</v>
      </c>
      <c r="D72" s="259" t="s">
        <v>16</v>
      </c>
      <c r="E72" s="259" t="s">
        <v>17</v>
      </c>
      <c r="F72" s="259"/>
      <c r="G72" s="259" t="s">
        <v>69</v>
      </c>
      <c r="H72" s="259">
        <v>2</v>
      </c>
      <c r="I72" s="259"/>
      <c r="J72" s="259" t="s">
        <v>158</v>
      </c>
      <c r="K72" s="259" t="s">
        <v>159</v>
      </c>
      <c r="L72" s="260">
        <v>43511</v>
      </c>
      <c r="M72" s="259" t="s">
        <v>19</v>
      </c>
    </row>
    <row r="73" spans="1:13">
      <c r="A73" s="261" t="s">
        <v>155</v>
      </c>
      <c r="B73" s="261" t="s">
        <v>156</v>
      </c>
      <c r="C73" s="261" t="s">
        <v>157</v>
      </c>
      <c r="D73" s="261" t="s">
        <v>20</v>
      </c>
      <c r="E73" s="261" t="s">
        <v>17</v>
      </c>
      <c r="F73" s="261"/>
      <c r="G73" s="261" t="s">
        <v>17</v>
      </c>
      <c r="H73" s="261" t="s">
        <v>17</v>
      </c>
      <c r="I73" s="261"/>
      <c r="J73" s="261" t="s">
        <v>160</v>
      </c>
      <c r="K73" s="261" t="s">
        <v>161</v>
      </c>
      <c r="L73" s="262">
        <v>43511</v>
      </c>
      <c r="M73" s="261" t="s">
        <v>19</v>
      </c>
    </row>
    <row r="74" spans="1:13">
      <c r="A74" s="259" t="s">
        <v>155</v>
      </c>
      <c r="B74" s="259" t="s">
        <v>156</v>
      </c>
      <c r="C74" s="259" t="s">
        <v>157</v>
      </c>
      <c r="D74" s="259" t="s">
        <v>22</v>
      </c>
      <c r="E74" s="259" t="s">
        <v>17</v>
      </c>
      <c r="F74" s="259"/>
      <c r="G74" s="259" t="s">
        <v>69</v>
      </c>
      <c r="H74" s="259">
        <v>2</v>
      </c>
      <c r="I74" s="259"/>
      <c r="J74" s="259" t="s">
        <v>160</v>
      </c>
      <c r="K74" s="259" t="s">
        <v>162</v>
      </c>
      <c r="L74" s="260">
        <v>43511</v>
      </c>
      <c r="M74" s="259" t="s">
        <v>19</v>
      </c>
    </row>
    <row r="75" spans="1:13">
      <c r="A75" s="261" t="s">
        <v>155</v>
      </c>
      <c r="B75" s="261" t="s">
        <v>156</v>
      </c>
      <c r="C75" s="261" t="s">
        <v>157</v>
      </c>
      <c r="D75" s="261" t="s">
        <v>24</v>
      </c>
      <c r="E75" s="261" t="s">
        <v>17</v>
      </c>
      <c r="F75" s="261"/>
      <c r="G75" s="261" t="s">
        <v>69</v>
      </c>
      <c r="H75" s="261">
        <v>2</v>
      </c>
      <c r="I75" s="261"/>
      <c r="J75" s="261" t="s">
        <v>160</v>
      </c>
      <c r="K75" s="261" t="s">
        <v>163</v>
      </c>
      <c r="L75" s="262">
        <v>43511</v>
      </c>
      <c r="M75" s="261" t="s">
        <v>19</v>
      </c>
    </row>
    <row r="76" spans="1:13">
      <c r="A76" s="259" t="s">
        <v>155</v>
      </c>
      <c r="B76" s="259" t="s">
        <v>156</v>
      </c>
      <c r="C76" s="259" t="s">
        <v>157</v>
      </c>
      <c r="D76" s="259" t="s">
        <v>112</v>
      </c>
      <c r="E76" s="259" t="s">
        <v>17</v>
      </c>
      <c r="F76" s="259"/>
      <c r="G76" s="259" t="s">
        <v>69</v>
      </c>
      <c r="H76" s="259">
        <v>2</v>
      </c>
      <c r="I76" s="259"/>
      <c r="J76" s="259" t="s">
        <v>160</v>
      </c>
      <c r="K76" s="259" t="s">
        <v>164</v>
      </c>
      <c r="L76" s="260">
        <v>43511</v>
      </c>
      <c r="M76" s="259" t="s">
        <v>19</v>
      </c>
    </row>
    <row r="77" spans="1:13">
      <c r="A77" s="261" t="s">
        <v>155</v>
      </c>
      <c r="B77" s="261" t="s">
        <v>156</v>
      </c>
      <c r="C77" s="261" t="s">
        <v>157</v>
      </c>
      <c r="D77" s="261" t="s">
        <v>26</v>
      </c>
      <c r="E77" s="261" t="s">
        <v>17</v>
      </c>
      <c r="F77" s="261"/>
      <c r="G77" s="261" t="s">
        <v>69</v>
      </c>
      <c r="H77" s="261">
        <v>2</v>
      </c>
      <c r="I77" s="261"/>
      <c r="J77" s="261" t="s">
        <v>160</v>
      </c>
      <c r="K77" s="261" t="s">
        <v>165</v>
      </c>
      <c r="L77" s="262">
        <v>43511</v>
      </c>
      <c r="M77" s="261" t="s">
        <v>19</v>
      </c>
    </row>
    <row r="78" spans="1:13">
      <c r="A78" s="259" t="s">
        <v>155</v>
      </c>
      <c r="B78" s="259" t="s">
        <v>156</v>
      </c>
      <c r="C78" s="259" t="s">
        <v>157</v>
      </c>
      <c r="D78" s="259" t="s">
        <v>28</v>
      </c>
      <c r="E78" s="259" t="s">
        <v>17</v>
      </c>
      <c r="F78" s="259"/>
      <c r="G78" s="259" t="s">
        <v>69</v>
      </c>
      <c r="H78" s="259">
        <v>2</v>
      </c>
      <c r="I78" s="259"/>
      <c r="J78" s="259" t="s">
        <v>160</v>
      </c>
      <c r="K78" s="259" t="s">
        <v>166</v>
      </c>
      <c r="L78" s="260">
        <v>43511</v>
      </c>
      <c r="M78" s="259" t="s">
        <v>19</v>
      </c>
    </row>
    <row r="79" spans="1:13">
      <c r="A79" s="261" t="s">
        <v>167</v>
      </c>
      <c r="B79" s="261" t="s">
        <v>168</v>
      </c>
      <c r="C79" s="261" t="s">
        <v>157</v>
      </c>
      <c r="D79" s="261" t="s">
        <v>16</v>
      </c>
      <c r="E79" s="261">
        <v>0</v>
      </c>
      <c r="F79" s="261"/>
      <c r="G79" s="261" t="s">
        <v>69</v>
      </c>
      <c r="H79" s="261">
        <v>2</v>
      </c>
      <c r="I79" s="261"/>
      <c r="J79" s="261" t="s">
        <v>169</v>
      </c>
      <c r="K79" s="261" t="s">
        <v>170</v>
      </c>
      <c r="L79" s="262">
        <v>43511</v>
      </c>
      <c r="M79" s="261" t="s">
        <v>19</v>
      </c>
    </row>
    <row r="80" spans="1:13">
      <c r="A80" s="259" t="s">
        <v>167</v>
      </c>
      <c r="B80" s="259" t="s">
        <v>168</v>
      </c>
      <c r="C80" s="259" t="s">
        <v>157</v>
      </c>
      <c r="D80" s="259" t="s">
        <v>20</v>
      </c>
      <c r="E80" s="259">
        <v>0</v>
      </c>
      <c r="F80" s="259"/>
      <c r="G80" s="259" t="s">
        <v>69</v>
      </c>
      <c r="H80" s="259">
        <v>2</v>
      </c>
      <c r="I80" s="259"/>
      <c r="J80" s="259" t="s">
        <v>171</v>
      </c>
      <c r="K80" s="259" t="s">
        <v>172</v>
      </c>
      <c r="L80" s="260">
        <v>43511</v>
      </c>
      <c r="M80" s="259" t="s">
        <v>19</v>
      </c>
    </row>
    <row r="81" spans="1:13">
      <c r="A81" s="261" t="s">
        <v>167</v>
      </c>
      <c r="B81" s="261" t="s">
        <v>168</v>
      </c>
      <c r="C81" s="261" t="s">
        <v>157</v>
      </c>
      <c r="D81" s="261" t="s">
        <v>22</v>
      </c>
      <c r="E81" s="261" t="s">
        <v>17</v>
      </c>
      <c r="F81" s="261"/>
      <c r="G81" s="261" t="s">
        <v>69</v>
      </c>
      <c r="H81" s="261">
        <v>2</v>
      </c>
      <c r="I81" s="261"/>
      <c r="J81" s="261" t="s">
        <v>173</v>
      </c>
      <c r="K81" s="261" t="s">
        <v>174</v>
      </c>
      <c r="L81" s="262">
        <v>43511</v>
      </c>
      <c r="M81" s="261" t="s">
        <v>19</v>
      </c>
    </row>
    <row r="82" spans="1:13">
      <c r="A82" s="259" t="s">
        <v>167</v>
      </c>
      <c r="B82" s="259" t="s">
        <v>168</v>
      </c>
      <c r="C82" s="259" t="s">
        <v>157</v>
      </c>
      <c r="D82" s="259" t="s">
        <v>24</v>
      </c>
      <c r="E82" s="259" t="s">
        <v>17</v>
      </c>
      <c r="F82" s="259"/>
      <c r="G82" s="259" t="s">
        <v>69</v>
      </c>
      <c r="H82" s="259">
        <v>2</v>
      </c>
      <c r="I82" s="259"/>
      <c r="J82" s="259" t="s">
        <v>175</v>
      </c>
      <c r="K82" s="259" t="s">
        <v>176</v>
      </c>
      <c r="L82" s="260">
        <v>43511</v>
      </c>
      <c r="M82" s="259" t="s">
        <v>19</v>
      </c>
    </row>
    <row r="83" spans="1:13">
      <c r="A83" s="261" t="s">
        <v>167</v>
      </c>
      <c r="B83" s="261" t="s">
        <v>168</v>
      </c>
      <c r="C83" s="261" t="s">
        <v>157</v>
      </c>
      <c r="D83" s="261" t="s">
        <v>112</v>
      </c>
      <c r="E83" s="261" t="s">
        <v>17</v>
      </c>
      <c r="F83" s="261"/>
      <c r="G83" s="261" t="s">
        <v>69</v>
      </c>
      <c r="H83" s="261">
        <v>2</v>
      </c>
      <c r="I83" s="261"/>
      <c r="J83" s="261" t="s">
        <v>177</v>
      </c>
      <c r="K83" s="261" t="s">
        <v>178</v>
      </c>
      <c r="L83" s="262">
        <v>43511</v>
      </c>
      <c r="M83" s="261" t="s">
        <v>19</v>
      </c>
    </row>
    <row r="84" spans="1:13">
      <c r="A84" s="259" t="s">
        <v>167</v>
      </c>
      <c r="B84" s="259" t="s">
        <v>168</v>
      </c>
      <c r="C84" s="259" t="s">
        <v>157</v>
      </c>
      <c r="D84" s="259" t="s">
        <v>26</v>
      </c>
      <c r="E84" s="259" t="s">
        <v>17</v>
      </c>
      <c r="F84" s="259"/>
      <c r="G84" s="259" t="s">
        <v>69</v>
      </c>
      <c r="H84" s="259">
        <v>2</v>
      </c>
      <c r="I84" s="259"/>
      <c r="J84" s="259" t="s">
        <v>179</v>
      </c>
      <c r="K84" s="259" t="s">
        <v>180</v>
      </c>
      <c r="L84" s="260">
        <v>43511</v>
      </c>
      <c r="M84" s="259" t="s">
        <v>19</v>
      </c>
    </row>
    <row r="85" spans="1:13">
      <c r="A85" s="261" t="s">
        <v>167</v>
      </c>
      <c r="B85" s="261" t="s">
        <v>168</v>
      </c>
      <c r="C85" s="261" t="s">
        <v>157</v>
      </c>
      <c r="D85" s="261" t="s">
        <v>28</v>
      </c>
      <c r="E85" s="261" t="s">
        <v>17</v>
      </c>
      <c r="F85" s="261"/>
      <c r="G85" s="261" t="s">
        <v>69</v>
      </c>
      <c r="H85" s="261">
        <v>2</v>
      </c>
      <c r="I85" s="261"/>
      <c r="J85" s="261" t="s">
        <v>179</v>
      </c>
      <c r="K85" s="261" t="s">
        <v>181</v>
      </c>
      <c r="L85" s="262">
        <v>43511</v>
      </c>
      <c r="M85" s="261" t="s">
        <v>19</v>
      </c>
    </row>
    <row r="86" spans="1:13">
      <c r="A86" s="259" t="s">
        <v>182</v>
      </c>
      <c r="B86" s="259" t="s">
        <v>183</v>
      </c>
      <c r="C86" s="259" t="s">
        <v>157</v>
      </c>
      <c r="D86" s="259" t="s">
        <v>16</v>
      </c>
      <c r="E86" s="259">
        <v>0</v>
      </c>
      <c r="F86" s="259"/>
      <c r="G86" s="259" t="s">
        <v>69</v>
      </c>
      <c r="H86" s="259">
        <v>2</v>
      </c>
      <c r="I86" s="259"/>
      <c r="J86" s="259"/>
      <c r="K86" s="259" t="s">
        <v>184</v>
      </c>
      <c r="L86" s="260">
        <v>43511</v>
      </c>
      <c r="M86" s="259" t="s">
        <v>19</v>
      </c>
    </row>
    <row r="87" spans="1:13">
      <c r="A87" s="261" t="s">
        <v>182</v>
      </c>
      <c r="B87" s="261" t="s">
        <v>183</v>
      </c>
      <c r="C87" s="261" t="s">
        <v>157</v>
      </c>
      <c r="D87" s="261" t="s">
        <v>20</v>
      </c>
      <c r="E87" s="261">
        <v>0</v>
      </c>
      <c r="F87" s="261"/>
      <c r="G87" s="261" t="s">
        <v>69</v>
      </c>
      <c r="H87" s="261">
        <v>2</v>
      </c>
      <c r="I87" s="261"/>
      <c r="J87" s="261"/>
      <c r="K87" s="261" t="s">
        <v>185</v>
      </c>
      <c r="L87" s="262">
        <v>43511</v>
      </c>
      <c r="M87" s="261" t="s">
        <v>19</v>
      </c>
    </row>
    <row r="88" spans="1:13">
      <c r="A88" s="259" t="s">
        <v>182</v>
      </c>
      <c r="B88" s="259" t="s">
        <v>183</v>
      </c>
      <c r="C88" s="259" t="s">
        <v>157</v>
      </c>
      <c r="D88" s="259" t="s">
        <v>22</v>
      </c>
      <c r="E88" s="259" t="s">
        <v>17</v>
      </c>
      <c r="F88" s="259"/>
      <c r="G88" s="259" t="s">
        <v>69</v>
      </c>
      <c r="H88" s="259">
        <v>2</v>
      </c>
      <c r="I88" s="259"/>
      <c r="J88" s="259"/>
      <c r="K88" s="259" t="s">
        <v>186</v>
      </c>
      <c r="L88" s="260">
        <v>43511</v>
      </c>
      <c r="M88" s="259" t="s">
        <v>19</v>
      </c>
    </row>
    <row r="89" spans="1:13">
      <c r="A89" s="261" t="s">
        <v>182</v>
      </c>
      <c r="B89" s="261" t="s">
        <v>183</v>
      </c>
      <c r="C89" s="261" t="s">
        <v>157</v>
      </c>
      <c r="D89" s="261" t="s">
        <v>24</v>
      </c>
      <c r="E89" s="261" t="s">
        <v>17</v>
      </c>
      <c r="F89" s="261"/>
      <c r="G89" s="261" t="s">
        <v>69</v>
      </c>
      <c r="H89" s="261">
        <v>2</v>
      </c>
      <c r="I89" s="261"/>
      <c r="J89" s="261"/>
      <c r="K89" s="261" t="s">
        <v>187</v>
      </c>
      <c r="L89" s="262">
        <v>43511</v>
      </c>
      <c r="M89" s="261" t="s">
        <v>19</v>
      </c>
    </row>
    <row r="90" spans="1:13">
      <c r="A90" s="259" t="s">
        <v>182</v>
      </c>
      <c r="B90" s="259" t="s">
        <v>183</v>
      </c>
      <c r="C90" s="259" t="s">
        <v>157</v>
      </c>
      <c r="D90" s="259" t="s">
        <v>112</v>
      </c>
      <c r="E90" s="259" t="s">
        <v>17</v>
      </c>
      <c r="F90" s="259"/>
      <c r="G90" s="259" t="s">
        <v>69</v>
      </c>
      <c r="H90" s="259">
        <v>2</v>
      </c>
      <c r="I90" s="259"/>
      <c r="J90" s="259"/>
      <c r="K90" s="259" t="s">
        <v>188</v>
      </c>
      <c r="L90" s="260">
        <v>43511</v>
      </c>
      <c r="M90" s="259" t="s">
        <v>19</v>
      </c>
    </row>
    <row r="91" spans="1:13">
      <c r="A91" s="261" t="s">
        <v>182</v>
      </c>
      <c r="B91" s="261" t="s">
        <v>183</v>
      </c>
      <c r="C91" s="261" t="s">
        <v>157</v>
      </c>
      <c r="D91" s="261" t="s">
        <v>26</v>
      </c>
      <c r="E91" s="261" t="s">
        <v>17</v>
      </c>
      <c r="F91" s="261"/>
      <c r="G91" s="261" t="s">
        <v>69</v>
      </c>
      <c r="H91" s="261">
        <v>2</v>
      </c>
      <c r="I91" s="261"/>
      <c r="J91" s="261" t="s">
        <v>189</v>
      </c>
      <c r="K91" s="261" t="s">
        <v>190</v>
      </c>
      <c r="L91" s="262">
        <v>43511</v>
      </c>
      <c r="M91" s="261" t="s">
        <v>19</v>
      </c>
    </row>
    <row r="92" spans="1:13">
      <c r="A92" s="259" t="s">
        <v>182</v>
      </c>
      <c r="B92" s="259" t="s">
        <v>183</v>
      </c>
      <c r="C92" s="259" t="s">
        <v>157</v>
      </c>
      <c r="D92" s="259" t="s">
        <v>28</v>
      </c>
      <c r="E92" s="259" t="s">
        <v>17</v>
      </c>
      <c r="F92" s="259"/>
      <c r="G92" s="259" t="s">
        <v>69</v>
      </c>
      <c r="H92" s="259">
        <v>2</v>
      </c>
      <c r="I92" s="259"/>
      <c r="J92" s="259" t="s">
        <v>191</v>
      </c>
      <c r="K92" s="259" t="s">
        <v>192</v>
      </c>
      <c r="L92" s="260">
        <v>43511</v>
      </c>
      <c r="M92" s="259" t="s">
        <v>19</v>
      </c>
    </row>
    <row r="93" spans="1:13">
      <c r="A93" s="261" t="s">
        <v>193</v>
      </c>
      <c r="B93" s="261" t="s">
        <v>194</v>
      </c>
      <c r="C93" s="261" t="s">
        <v>195</v>
      </c>
      <c r="D93" s="261" t="s">
        <v>16</v>
      </c>
      <c r="E93" s="261" t="s">
        <v>17</v>
      </c>
      <c r="F93" s="261" t="s">
        <v>17</v>
      </c>
      <c r="G93" s="261" t="s">
        <v>69</v>
      </c>
      <c r="H93" s="261">
        <v>2</v>
      </c>
      <c r="I93" s="261" t="s">
        <v>17</v>
      </c>
      <c r="J93" s="261" t="s">
        <v>196</v>
      </c>
      <c r="K93" s="261" t="s">
        <v>197</v>
      </c>
      <c r="L93" s="262">
        <v>43523</v>
      </c>
      <c r="M93" s="261" t="s">
        <v>19</v>
      </c>
    </row>
    <row r="94" spans="1:13">
      <c r="A94" s="259" t="s">
        <v>193</v>
      </c>
      <c r="B94" s="259" t="s">
        <v>194</v>
      </c>
      <c r="C94" s="259" t="s">
        <v>195</v>
      </c>
      <c r="D94" s="259" t="s">
        <v>20</v>
      </c>
      <c r="E94" s="259" t="s">
        <v>17</v>
      </c>
      <c r="F94" s="259" t="s">
        <v>17</v>
      </c>
      <c r="G94" s="259" t="s">
        <v>17</v>
      </c>
      <c r="H94" s="259" t="s">
        <v>17</v>
      </c>
      <c r="I94" s="259" t="s">
        <v>17</v>
      </c>
      <c r="J94" s="259" t="s">
        <v>198</v>
      </c>
      <c r="K94" s="259" t="s">
        <v>199</v>
      </c>
      <c r="L94" s="260">
        <v>43523</v>
      </c>
      <c r="M94" s="259" t="s">
        <v>19</v>
      </c>
    </row>
    <row r="95" spans="1:13">
      <c r="A95" s="261" t="s">
        <v>193</v>
      </c>
      <c r="B95" s="261" t="s">
        <v>194</v>
      </c>
      <c r="C95" s="261" t="s">
        <v>195</v>
      </c>
      <c r="D95" s="261" t="s">
        <v>200</v>
      </c>
      <c r="E95" s="261">
        <v>3</v>
      </c>
      <c r="F95" s="261" t="s">
        <v>201</v>
      </c>
      <c r="G95" s="261" t="s">
        <v>69</v>
      </c>
      <c r="H95" s="261">
        <v>2</v>
      </c>
      <c r="I95" s="261" t="s">
        <v>202</v>
      </c>
      <c r="J95" s="261" t="s">
        <v>203</v>
      </c>
      <c r="K95" s="261" t="s">
        <v>204</v>
      </c>
      <c r="L95" s="262">
        <v>43523</v>
      </c>
      <c r="M95" s="261" t="s">
        <v>19</v>
      </c>
    </row>
    <row r="96" spans="1:13">
      <c r="A96" s="259" t="s">
        <v>193</v>
      </c>
      <c r="B96" s="259" t="s">
        <v>194</v>
      </c>
      <c r="C96" s="259" t="s">
        <v>195</v>
      </c>
      <c r="D96" s="259" t="s">
        <v>22</v>
      </c>
      <c r="E96" s="259" t="s">
        <v>17</v>
      </c>
      <c r="F96" s="259" t="s">
        <v>17</v>
      </c>
      <c r="G96" s="259" t="s">
        <v>69</v>
      </c>
      <c r="H96" s="259">
        <v>2</v>
      </c>
      <c r="I96" s="259" t="s">
        <v>17</v>
      </c>
      <c r="J96" s="259" t="s">
        <v>205</v>
      </c>
      <c r="K96" s="259" t="s">
        <v>206</v>
      </c>
      <c r="L96" s="260">
        <v>43523</v>
      </c>
      <c r="M96" s="259" t="s">
        <v>19</v>
      </c>
    </row>
    <row r="97" spans="1:13">
      <c r="A97" s="261" t="s">
        <v>193</v>
      </c>
      <c r="B97" s="261" t="s">
        <v>194</v>
      </c>
      <c r="C97" s="261" t="s">
        <v>195</v>
      </c>
      <c r="D97" s="261" t="s">
        <v>24</v>
      </c>
      <c r="E97" s="261" t="s">
        <v>17</v>
      </c>
      <c r="F97" s="261" t="s">
        <v>17</v>
      </c>
      <c r="G97" s="261" t="s">
        <v>69</v>
      </c>
      <c r="H97" s="261">
        <v>2</v>
      </c>
      <c r="I97" s="261" t="s">
        <v>17</v>
      </c>
      <c r="J97" s="261" t="s">
        <v>207</v>
      </c>
      <c r="K97" s="261" t="s">
        <v>208</v>
      </c>
      <c r="L97" s="262">
        <v>43523</v>
      </c>
      <c r="M97" s="261" t="s">
        <v>19</v>
      </c>
    </row>
    <row r="98" spans="1:13">
      <c r="A98" s="259" t="s">
        <v>99</v>
      </c>
      <c r="B98" s="259" t="s">
        <v>100</v>
      </c>
      <c r="C98" s="259" t="s">
        <v>101</v>
      </c>
      <c r="D98" s="259" t="s">
        <v>112</v>
      </c>
      <c r="E98" s="259" t="s">
        <v>17</v>
      </c>
      <c r="F98" s="259" t="s">
        <v>17</v>
      </c>
      <c r="G98" s="259" t="s">
        <v>69</v>
      </c>
      <c r="H98" s="259">
        <v>2</v>
      </c>
      <c r="I98" s="259" t="s">
        <v>17</v>
      </c>
      <c r="J98" s="259" t="s">
        <v>209</v>
      </c>
      <c r="K98" s="259" t="s">
        <v>210</v>
      </c>
      <c r="L98" s="260">
        <v>43524</v>
      </c>
      <c r="M98" s="259" t="s">
        <v>19</v>
      </c>
    </row>
    <row r="99" spans="1:13">
      <c r="A99" s="261" t="s">
        <v>59</v>
      </c>
      <c r="B99" s="261" t="s">
        <v>60</v>
      </c>
      <c r="C99" s="261" t="s">
        <v>61</v>
      </c>
      <c r="D99" s="261" t="s">
        <v>16</v>
      </c>
      <c r="E99" s="261" t="s">
        <v>17</v>
      </c>
      <c r="F99" s="261"/>
      <c r="G99" s="261" t="s">
        <v>69</v>
      </c>
      <c r="H99" s="261">
        <v>2</v>
      </c>
      <c r="I99" s="261" t="s">
        <v>138</v>
      </c>
      <c r="J99" s="261" t="s">
        <v>211</v>
      </c>
      <c r="K99" s="261" t="s">
        <v>212</v>
      </c>
      <c r="L99" s="262">
        <v>43552</v>
      </c>
      <c r="M99" s="261" t="s">
        <v>19</v>
      </c>
    </row>
    <row r="100" spans="1:13">
      <c r="A100" s="259" t="s">
        <v>59</v>
      </c>
      <c r="B100" s="259" t="s">
        <v>60</v>
      </c>
      <c r="C100" s="259" t="s">
        <v>61</v>
      </c>
      <c r="D100" s="259" t="s">
        <v>20</v>
      </c>
      <c r="E100" s="259" t="s">
        <v>17</v>
      </c>
      <c r="F100" s="259"/>
      <c r="G100" s="259" t="s">
        <v>69</v>
      </c>
      <c r="H100" s="259">
        <v>2</v>
      </c>
      <c r="I100" s="259" t="s">
        <v>138</v>
      </c>
      <c r="J100" s="259" t="s">
        <v>211</v>
      </c>
      <c r="K100" s="259" t="s">
        <v>213</v>
      </c>
      <c r="L100" s="260">
        <v>43552</v>
      </c>
      <c r="M100" s="259" t="s">
        <v>19</v>
      </c>
    </row>
    <row r="101" spans="1:13">
      <c r="A101" s="261" t="s">
        <v>193</v>
      </c>
      <c r="B101" s="261" t="s">
        <v>194</v>
      </c>
      <c r="C101" s="261" t="s">
        <v>195</v>
      </c>
      <c r="D101" s="261" t="s">
        <v>26</v>
      </c>
      <c r="E101" s="261" t="s">
        <v>17</v>
      </c>
      <c r="F101" s="261" t="s">
        <v>214</v>
      </c>
      <c r="G101" s="261" t="s">
        <v>17</v>
      </c>
      <c r="H101" s="261" t="s">
        <v>17</v>
      </c>
      <c r="I101" s="261" t="s">
        <v>215</v>
      </c>
      <c r="J101" s="261" t="s">
        <v>216</v>
      </c>
      <c r="K101" s="261" t="s">
        <v>217</v>
      </c>
      <c r="L101" s="262">
        <v>43578</v>
      </c>
      <c r="M101" s="261" t="s">
        <v>218</v>
      </c>
    </row>
    <row r="102" spans="1:13">
      <c r="A102" s="259" t="s">
        <v>193</v>
      </c>
      <c r="B102" s="259" t="s">
        <v>194</v>
      </c>
      <c r="C102" s="259" t="s">
        <v>195</v>
      </c>
      <c r="D102" s="259" t="s">
        <v>28</v>
      </c>
      <c r="E102" s="259" t="s">
        <v>17</v>
      </c>
      <c r="F102" s="259" t="s">
        <v>214</v>
      </c>
      <c r="G102" s="259" t="s">
        <v>17</v>
      </c>
      <c r="H102" s="259" t="s">
        <v>17</v>
      </c>
      <c r="I102" s="259" t="s">
        <v>215</v>
      </c>
      <c r="J102" s="259" t="s">
        <v>216</v>
      </c>
      <c r="K102" s="259" t="s">
        <v>219</v>
      </c>
      <c r="L102" s="260">
        <v>43578</v>
      </c>
      <c r="M102" s="259" t="s">
        <v>218</v>
      </c>
    </row>
    <row r="103" spans="1:13">
      <c r="A103" s="261" t="s">
        <v>76</v>
      </c>
      <c r="B103" s="261" t="s">
        <v>77</v>
      </c>
      <c r="C103" s="261" t="s">
        <v>78</v>
      </c>
      <c r="D103" s="261" t="s">
        <v>26</v>
      </c>
      <c r="E103" s="261" t="s">
        <v>17</v>
      </c>
      <c r="F103" s="261" t="s">
        <v>214</v>
      </c>
      <c r="G103" s="261" t="s">
        <v>17</v>
      </c>
      <c r="H103" s="261" t="s">
        <v>17</v>
      </c>
      <c r="I103" s="261" t="s">
        <v>220</v>
      </c>
      <c r="J103" s="261" t="s">
        <v>216</v>
      </c>
      <c r="K103" s="261" t="s">
        <v>221</v>
      </c>
      <c r="L103" s="262">
        <v>43578</v>
      </c>
      <c r="M103" s="261" t="s">
        <v>218</v>
      </c>
    </row>
    <row r="104" spans="1:13">
      <c r="A104" s="259" t="s">
        <v>76</v>
      </c>
      <c r="B104" s="259" t="s">
        <v>77</v>
      </c>
      <c r="C104" s="259" t="s">
        <v>78</v>
      </c>
      <c r="D104" s="259" t="s">
        <v>28</v>
      </c>
      <c r="E104" s="259" t="s">
        <v>17</v>
      </c>
      <c r="F104" s="259" t="s">
        <v>214</v>
      </c>
      <c r="G104" s="259" t="s">
        <v>17</v>
      </c>
      <c r="H104" s="259" t="s">
        <v>17</v>
      </c>
      <c r="I104" s="259" t="s">
        <v>220</v>
      </c>
      <c r="J104" s="259" t="s">
        <v>216</v>
      </c>
      <c r="K104" s="259" t="s">
        <v>222</v>
      </c>
      <c r="L104" s="260">
        <v>43578</v>
      </c>
      <c r="M104" s="259" t="s">
        <v>218</v>
      </c>
    </row>
    <row r="105" spans="1:13">
      <c r="A105" s="261" t="s">
        <v>38</v>
      </c>
      <c r="B105" s="261" t="s">
        <v>39</v>
      </c>
      <c r="C105" s="261" t="s">
        <v>40</v>
      </c>
      <c r="D105" s="261" t="s">
        <v>112</v>
      </c>
      <c r="E105" s="261">
        <v>0</v>
      </c>
      <c r="F105" s="261" t="s">
        <v>17</v>
      </c>
      <c r="G105" s="261" t="s">
        <v>17</v>
      </c>
      <c r="H105" s="261" t="s">
        <v>17</v>
      </c>
      <c r="I105" s="261" t="s">
        <v>17</v>
      </c>
      <c r="J105" s="261" t="s">
        <v>17</v>
      </c>
      <c r="K105" s="261" t="s">
        <v>223</v>
      </c>
      <c r="L105" s="262">
        <v>43585</v>
      </c>
      <c r="M105" s="261" t="s">
        <v>218</v>
      </c>
    </row>
    <row r="106" spans="1:13">
      <c r="A106" s="259" t="s">
        <v>82</v>
      </c>
      <c r="B106" s="259" t="s">
        <v>83</v>
      </c>
      <c r="C106" s="259" t="s">
        <v>84</v>
      </c>
      <c r="D106" s="259" t="s">
        <v>16</v>
      </c>
      <c r="E106" s="259">
        <v>0</v>
      </c>
      <c r="F106" s="259" t="s">
        <v>17</v>
      </c>
      <c r="G106" s="259" t="s">
        <v>224</v>
      </c>
      <c r="H106" s="259">
        <v>1</v>
      </c>
      <c r="I106" s="259" t="s">
        <v>17</v>
      </c>
      <c r="J106" s="259"/>
      <c r="K106" s="259" t="s">
        <v>225</v>
      </c>
      <c r="L106" s="260">
        <v>43644</v>
      </c>
      <c r="M106" s="259" t="s">
        <v>218</v>
      </c>
    </row>
    <row r="107" spans="1:13">
      <c r="A107" s="261" t="s">
        <v>82</v>
      </c>
      <c r="B107" s="261" t="s">
        <v>83</v>
      </c>
      <c r="C107" s="261" t="s">
        <v>84</v>
      </c>
      <c r="D107" s="261" t="s">
        <v>20</v>
      </c>
      <c r="E107" s="261">
        <v>0</v>
      </c>
      <c r="F107" s="261" t="s">
        <v>17</v>
      </c>
      <c r="G107" s="261" t="s">
        <v>224</v>
      </c>
      <c r="H107" s="261">
        <v>1</v>
      </c>
      <c r="I107" s="261" t="s">
        <v>17</v>
      </c>
      <c r="J107" s="261"/>
      <c r="K107" s="261" t="s">
        <v>226</v>
      </c>
      <c r="L107" s="262">
        <v>43644</v>
      </c>
      <c r="M107" s="261" t="s">
        <v>218</v>
      </c>
    </row>
    <row r="108" spans="1:13">
      <c r="A108" s="259" t="s">
        <v>82</v>
      </c>
      <c r="B108" s="259" t="s">
        <v>83</v>
      </c>
      <c r="C108" s="259" t="s">
        <v>84</v>
      </c>
      <c r="D108" s="259" t="s">
        <v>112</v>
      </c>
      <c r="E108" s="259">
        <v>0</v>
      </c>
      <c r="F108" s="259"/>
      <c r="G108" s="259" t="s">
        <v>224</v>
      </c>
      <c r="H108" s="259">
        <v>1</v>
      </c>
      <c r="I108" s="259" t="s">
        <v>17</v>
      </c>
      <c r="J108" s="259"/>
      <c r="K108" s="259" t="s">
        <v>227</v>
      </c>
      <c r="L108" s="260">
        <v>43644</v>
      </c>
      <c r="M108" s="259" t="s">
        <v>218</v>
      </c>
    </row>
    <row r="109" spans="1:13">
      <c r="A109" s="261" t="s">
        <v>30</v>
      </c>
      <c r="B109" s="261" t="s">
        <v>31</v>
      </c>
      <c r="C109" s="261" t="s">
        <v>32</v>
      </c>
      <c r="D109" s="261" t="s">
        <v>112</v>
      </c>
      <c r="E109" s="261">
        <v>0</v>
      </c>
      <c r="F109" s="261" t="s">
        <v>17</v>
      </c>
      <c r="G109" s="261" t="s">
        <v>17</v>
      </c>
      <c r="H109" s="261" t="s">
        <v>17</v>
      </c>
      <c r="I109" s="261" t="s">
        <v>17</v>
      </c>
      <c r="J109" s="261" t="s">
        <v>17</v>
      </c>
      <c r="K109" s="261" t="s">
        <v>228</v>
      </c>
      <c r="L109" s="262">
        <v>43670</v>
      </c>
      <c r="M109" s="261" t="s">
        <v>19</v>
      </c>
    </row>
    <row r="110" spans="1:13">
      <c r="A110" s="259" t="s">
        <v>229</v>
      </c>
      <c r="B110" s="259" t="s">
        <v>230</v>
      </c>
      <c r="C110" s="259" t="s">
        <v>231</v>
      </c>
      <c r="D110" s="259" t="s">
        <v>16</v>
      </c>
      <c r="E110" s="259" t="s">
        <v>17</v>
      </c>
      <c r="F110" s="259" t="s">
        <v>17</v>
      </c>
      <c r="G110" s="259" t="s">
        <v>17</v>
      </c>
      <c r="H110" s="259" t="s">
        <v>17</v>
      </c>
      <c r="I110" s="259" t="s">
        <v>17</v>
      </c>
      <c r="J110" s="259" t="s">
        <v>232</v>
      </c>
      <c r="K110" s="259" t="s">
        <v>233</v>
      </c>
      <c r="L110" s="260">
        <v>43676</v>
      </c>
      <c r="M110" s="259" t="s">
        <v>19</v>
      </c>
    </row>
    <row r="111" spans="1:13">
      <c r="A111" s="261" t="s">
        <v>229</v>
      </c>
      <c r="B111" s="261" t="s">
        <v>230</v>
      </c>
      <c r="C111" s="261" t="s">
        <v>231</v>
      </c>
      <c r="D111" s="261" t="s">
        <v>20</v>
      </c>
      <c r="E111" s="261" t="s">
        <v>17</v>
      </c>
      <c r="F111" s="261" t="s">
        <v>17</v>
      </c>
      <c r="G111" s="261" t="s">
        <v>17</v>
      </c>
      <c r="H111" s="261" t="s">
        <v>17</v>
      </c>
      <c r="I111" s="261" t="s">
        <v>17</v>
      </c>
      <c r="J111" s="261" t="s">
        <v>232</v>
      </c>
      <c r="K111" s="261" t="s">
        <v>234</v>
      </c>
      <c r="L111" s="262">
        <v>43676</v>
      </c>
      <c r="M111" s="261" t="s">
        <v>19</v>
      </c>
    </row>
    <row r="112" spans="1:13">
      <c r="A112" s="259" t="s">
        <v>229</v>
      </c>
      <c r="B112" s="259" t="s">
        <v>230</v>
      </c>
      <c r="C112" s="259" t="s">
        <v>231</v>
      </c>
      <c r="D112" s="259" t="s">
        <v>22</v>
      </c>
      <c r="E112" s="259" t="s">
        <v>17</v>
      </c>
      <c r="F112" s="259" t="s">
        <v>17</v>
      </c>
      <c r="G112" s="259" t="s">
        <v>17</v>
      </c>
      <c r="H112" s="259" t="s">
        <v>17</v>
      </c>
      <c r="I112" s="259" t="s">
        <v>17</v>
      </c>
      <c r="J112" s="259" t="s">
        <v>232</v>
      </c>
      <c r="K112" s="259" t="s">
        <v>235</v>
      </c>
      <c r="L112" s="260">
        <v>43676</v>
      </c>
      <c r="M112" s="259" t="s">
        <v>19</v>
      </c>
    </row>
    <row r="113" spans="1:13">
      <c r="A113" s="261" t="s">
        <v>229</v>
      </c>
      <c r="B113" s="261" t="s">
        <v>230</v>
      </c>
      <c r="C113" s="261" t="s">
        <v>231</v>
      </c>
      <c r="D113" s="261" t="s">
        <v>24</v>
      </c>
      <c r="E113" s="261" t="s">
        <v>17</v>
      </c>
      <c r="F113" s="261" t="s">
        <v>17</v>
      </c>
      <c r="G113" s="261" t="s">
        <v>17</v>
      </c>
      <c r="H113" s="261" t="s">
        <v>17</v>
      </c>
      <c r="I113" s="261" t="s">
        <v>17</v>
      </c>
      <c r="J113" s="261" t="s">
        <v>232</v>
      </c>
      <c r="K113" s="261" t="s">
        <v>236</v>
      </c>
      <c r="L113" s="262">
        <v>43676</v>
      </c>
      <c r="M113" s="261" t="s">
        <v>19</v>
      </c>
    </row>
    <row r="114" spans="1:13">
      <c r="A114" s="259" t="s">
        <v>229</v>
      </c>
      <c r="B114" s="259" t="s">
        <v>230</v>
      </c>
      <c r="C114" s="259" t="s">
        <v>231</v>
      </c>
      <c r="D114" s="259" t="s">
        <v>26</v>
      </c>
      <c r="E114" s="259" t="s">
        <v>17</v>
      </c>
      <c r="F114" s="259" t="s">
        <v>17</v>
      </c>
      <c r="G114" s="259" t="s">
        <v>17</v>
      </c>
      <c r="H114" s="259" t="s">
        <v>17</v>
      </c>
      <c r="I114" s="259" t="s">
        <v>17</v>
      </c>
      <c r="J114" s="259" t="s">
        <v>232</v>
      </c>
      <c r="K114" s="259" t="s">
        <v>237</v>
      </c>
      <c r="L114" s="260">
        <v>43676</v>
      </c>
      <c r="M114" s="259" t="s">
        <v>19</v>
      </c>
    </row>
    <row r="115" spans="1:13">
      <c r="A115" s="261" t="s">
        <v>229</v>
      </c>
      <c r="B115" s="261" t="s">
        <v>230</v>
      </c>
      <c r="C115" s="261" t="s">
        <v>231</v>
      </c>
      <c r="D115" s="261" t="s">
        <v>28</v>
      </c>
      <c r="E115" s="261" t="s">
        <v>17</v>
      </c>
      <c r="F115" s="261" t="s">
        <v>17</v>
      </c>
      <c r="G115" s="261" t="s">
        <v>17</v>
      </c>
      <c r="H115" s="261" t="s">
        <v>17</v>
      </c>
      <c r="I115" s="261" t="s">
        <v>17</v>
      </c>
      <c r="J115" s="261" t="s">
        <v>232</v>
      </c>
      <c r="K115" s="261" t="s">
        <v>238</v>
      </c>
      <c r="L115" s="262">
        <v>43676</v>
      </c>
      <c r="M115" s="261" t="s">
        <v>19</v>
      </c>
    </row>
    <row r="116" spans="1:13">
      <c r="A116" s="259" t="s">
        <v>47</v>
      </c>
      <c r="B116" s="259" t="s">
        <v>48</v>
      </c>
      <c r="C116" s="259" t="s">
        <v>49</v>
      </c>
      <c r="D116" s="259" t="s">
        <v>112</v>
      </c>
      <c r="E116" s="259">
        <v>0</v>
      </c>
      <c r="F116" s="259" t="s">
        <v>17</v>
      </c>
      <c r="G116" s="259" t="s">
        <v>17</v>
      </c>
      <c r="H116" s="259" t="s">
        <v>17</v>
      </c>
      <c r="I116" s="259" t="s">
        <v>17</v>
      </c>
      <c r="J116" s="259" t="s">
        <v>239</v>
      </c>
      <c r="K116" s="259" t="s">
        <v>240</v>
      </c>
      <c r="L116" s="260">
        <v>43742</v>
      </c>
      <c r="M116" s="259" t="s">
        <v>19</v>
      </c>
    </row>
    <row r="117" spans="1:13">
      <c r="A117" s="261" t="s">
        <v>76</v>
      </c>
      <c r="B117" s="261" t="s">
        <v>77</v>
      </c>
      <c r="C117" s="261" t="s">
        <v>78</v>
      </c>
      <c r="D117" s="261" t="s">
        <v>22</v>
      </c>
      <c r="E117" s="261" t="s">
        <v>17</v>
      </c>
      <c r="F117" s="261" t="s">
        <v>17</v>
      </c>
      <c r="G117" s="261" t="s">
        <v>17</v>
      </c>
      <c r="H117" s="261" t="s">
        <v>17</v>
      </c>
      <c r="I117" s="261" t="s">
        <v>17</v>
      </c>
      <c r="J117" s="261" t="s">
        <v>17</v>
      </c>
      <c r="K117" s="261" t="s">
        <v>241</v>
      </c>
      <c r="L117" s="262">
        <v>43784</v>
      </c>
      <c r="M117" s="261" t="s">
        <v>218</v>
      </c>
    </row>
    <row r="118" spans="1:13">
      <c r="A118" s="259" t="s">
        <v>76</v>
      </c>
      <c r="B118" s="259" t="s">
        <v>77</v>
      </c>
      <c r="C118" s="259" t="s">
        <v>78</v>
      </c>
      <c r="D118" s="259" t="s">
        <v>112</v>
      </c>
      <c r="E118" s="259">
        <v>0</v>
      </c>
      <c r="F118" s="259" t="s">
        <v>17</v>
      </c>
      <c r="G118" s="259" t="s">
        <v>224</v>
      </c>
      <c r="H118" s="259">
        <v>1</v>
      </c>
      <c r="I118" s="259" t="s">
        <v>17</v>
      </c>
      <c r="J118" s="259" t="s">
        <v>17</v>
      </c>
      <c r="K118" s="259" t="s">
        <v>242</v>
      </c>
      <c r="L118" s="260">
        <v>43784</v>
      </c>
      <c r="M118" s="259" t="s">
        <v>218</v>
      </c>
    </row>
    <row r="119" spans="1:13">
      <c r="A119" s="261" t="s">
        <v>47</v>
      </c>
      <c r="B119" s="261" t="s">
        <v>48</v>
      </c>
      <c r="C119" s="261" t="s">
        <v>49</v>
      </c>
      <c r="D119" s="261" t="s">
        <v>16</v>
      </c>
      <c r="E119" s="261" t="s">
        <v>17</v>
      </c>
      <c r="F119" s="261" t="s">
        <v>17</v>
      </c>
      <c r="G119" s="261" t="s">
        <v>17</v>
      </c>
      <c r="H119" s="261" t="s">
        <v>17</v>
      </c>
      <c r="I119" s="261" t="s">
        <v>17</v>
      </c>
      <c r="J119" s="261" t="s">
        <v>17</v>
      </c>
      <c r="K119" s="261" t="s">
        <v>243</v>
      </c>
      <c r="L119" s="262">
        <v>43787</v>
      </c>
      <c r="M119" s="261" t="s">
        <v>218</v>
      </c>
    </row>
    <row r="120" spans="1:13">
      <c r="A120" s="259" t="s">
        <v>47</v>
      </c>
      <c r="B120" s="259" t="s">
        <v>48</v>
      </c>
      <c r="C120" s="259" t="s">
        <v>49</v>
      </c>
      <c r="D120" s="259" t="s">
        <v>20</v>
      </c>
      <c r="E120" s="259" t="s">
        <v>17</v>
      </c>
      <c r="F120" s="259" t="s">
        <v>17</v>
      </c>
      <c r="G120" s="259" t="s">
        <v>17</v>
      </c>
      <c r="H120" s="259" t="s">
        <v>17</v>
      </c>
      <c r="I120" s="259" t="s">
        <v>17</v>
      </c>
      <c r="J120" s="259" t="s">
        <v>17</v>
      </c>
      <c r="K120" s="259" t="s">
        <v>244</v>
      </c>
      <c r="L120" s="260">
        <v>43787</v>
      </c>
      <c r="M120" s="259" t="s">
        <v>218</v>
      </c>
    </row>
    <row r="121" spans="1:13">
      <c r="A121" s="261" t="s">
        <v>245</v>
      </c>
      <c r="B121" s="261" t="s">
        <v>246</v>
      </c>
      <c r="C121" s="261" t="s">
        <v>61</v>
      </c>
      <c r="D121" s="261" t="s">
        <v>16</v>
      </c>
      <c r="E121" s="261">
        <v>0</v>
      </c>
      <c r="F121" s="261" t="s">
        <v>17</v>
      </c>
      <c r="G121" s="261" t="s">
        <v>224</v>
      </c>
      <c r="H121" s="261">
        <v>1</v>
      </c>
      <c r="I121" s="261" t="s">
        <v>17</v>
      </c>
      <c r="J121" s="261" t="s">
        <v>247</v>
      </c>
      <c r="K121" s="261" t="s">
        <v>248</v>
      </c>
      <c r="L121" s="262">
        <v>43815</v>
      </c>
      <c r="M121" s="261" t="s">
        <v>19</v>
      </c>
    </row>
    <row r="122" spans="1:13">
      <c r="A122" s="259" t="s">
        <v>245</v>
      </c>
      <c r="B122" s="259" t="s">
        <v>246</v>
      </c>
      <c r="C122" s="259" t="s">
        <v>61</v>
      </c>
      <c r="D122" s="259" t="s">
        <v>20</v>
      </c>
      <c r="E122" s="259">
        <v>0</v>
      </c>
      <c r="F122" s="259" t="s">
        <v>17</v>
      </c>
      <c r="G122" s="259" t="s">
        <v>224</v>
      </c>
      <c r="H122" s="259">
        <v>1</v>
      </c>
      <c r="I122" s="259" t="s">
        <v>17</v>
      </c>
      <c r="J122" s="259" t="s">
        <v>247</v>
      </c>
      <c r="K122" s="259" t="s">
        <v>249</v>
      </c>
      <c r="L122" s="260">
        <v>43815</v>
      </c>
      <c r="M122" s="259" t="s">
        <v>19</v>
      </c>
    </row>
    <row r="123" spans="1:13">
      <c r="A123" s="261" t="s">
        <v>245</v>
      </c>
      <c r="B123" s="261" t="s">
        <v>246</v>
      </c>
      <c r="C123" s="261" t="s">
        <v>61</v>
      </c>
      <c r="D123" s="261" t="s">
        <v>22</v>
      </c>
      <c r="E123" s="261">
        <v>0</v>
      </c>
      <c r="F123" s="261" t="s">
        <v>17</v>
      </c>
      <c r="G123" s="261" t="s">
        <v>224</v>
      </c>
      <c r="H123" s="261">
        <v>1</v>
      </c>
      <c r="I123" s="261" t="s">
        <v>17</v>
      </c>
      <c r="J123" s="261" t="s">
        <v>247</v>
      </c>
      <c r="K123" s="261" t="s">
        <v>250</v>
      </c>
      <c r="L123" s="262">
        <v>43815</v>
      </c>
      <c r="M123" s="261" t="s">
        <v>19</v>
      </c>
    </row>
    <row r="124" spans="1:13">
      <c r="A124" s="259" t="s">
        <v>245</v>
      </c>
      <c r="B124" s="259" t="s">
        <v>246</v>
      </c>
      <c r="C124" s="259" t="s">
        <v>61</v>
      </c>
      <c r="D124" s="259" t="s">
        <v>24</v>
      </c>
      <c r="E124" s="259" t="s">
        <v>17</v>
      </c>
      <c r="F124" s="259" t="s">
        <v>17</v>
      </c>
      <c r="G124" s="259" t="s">
        <v>17</v>
      </c>
      <c r="H124" s="259" t="s">
        <v>17</v>
      </c>
      <c r="I124" s="259" t="s">
        <v>17</v>
      </c>
      <c r="J124" s="259" t="s">
        <v>127</v>
      </c>
      <c r="K124" s="259" t="s">
        <v>251</v>
      </c>
      <c r="L124" s="260">
        <v>43815</v>
      </c>
      <c r="M124" s="259" t="s">
        <v>19</v>
      </c>
    </row>
    <row r="125" spans="1:13">
      <c r="A125" s="261" t="s">
        <v>245</v>
      </c>
      <c r="B125" s="261" t="s">
        <v>246</v>
      </c>
      <c r="C125" s="261" t="s">
        <v>61</v>
      </c>
      <c r="D125" s="261" t="s">
        <v>26</v>
      </c>
      <c r="E125" s="261" t="s">
        <v>17</v>
      </c>
      <c r="F125" s="261" t="s">
        <v>17</v>
      </c>
      <c r="G125" s="261" t="s">
        <v>17</v>
      </c>
      <c r="H125" s="261" t="s">
        <v>17</v>
      </c>
      <c r="I125" s="261" t="s">
        <v>17</v>
      </c>
      <c r="J125" s="261" t="s">
        <v>127</v>
      </c>
      <c r="K125" s="261" t="s">
        <v>252</v>
      </c>
      <c r="L125" s="262">
        <v>43815</v>
      </c>
      <c r="M125" s="261" t="s">
        <v>19</v>
      </c>
    </row>
    <row r="126" spans="1:13">
      <c r="A126" s="259" t="s">
        <v>245</v>
      </c>
      <c r="B126" s="259" t="s">
        <v>246</v>
      </c>
      <c r="C126" s="259" t="s">
        <v>61</v>
      </c>
      <c r="D126" s="259" t="s">
        <v>28</v>
      </c>
      <c r="E126" s="259" t="s">
        <v>17</v>
      </c>
      <c r="F126" s="259" t="s">
        <v>17</v>
      </c>
      <c r="G126" s="259" t="s">
        <v>17</v>
      </c>
      <c r="H126" s="259" t="s">
        <v>17</v>
      </c>
      <c r="I126" s="259" t="s">
        <v>17</v>
      </c>
      <c r="J126" s="259" t="s">
        <v>127</v>
      </c>
      <c r="K126" s="259" t="s">
        <v>253</v>
      </c>
      <c r="L126" s="260">
        <v>43815</v>
      </c>
      <c r="M126" s="259" t="s">
        <v>19</v>
      </c>
    </row>
    <row r="127" spans="1:13">
      <c r="A127" s="261" t="s">
        <v>254</v>
      </c>
      <c r="B127" s="261" t="s">
        <v>255</v>
      </c>
      <c r="C127" s="261" t="s">
        <v>256</v>
      </c>
      <c r="D127" s="261" t="s">
        <v>257</v>
      </c>
      <c r="E127" s="261">
        <v>0</v>
      </c>
      <c r="F127" s="261" t="s">
        <v>17</v>
      </c>
      <c r="G127" s="261" t="s">
        <v>17</v>
      </c>
      <c r="H127" s="261" t="s">
        <v>17</v>
      </c>
      <c r="I127" s="261" t="s">
        <v>17</v>
      </c>
      <c r="J127" s="261" t="s">
        <v>17</v>
      </c>
      <c r="K127" s="261" t="s">
        <v>258</v>
      </c>
      <c r="L127" s="262">
        <v>43868</v>
      </c>
      <c r="M127" s="261" t="s">
        <v>19</v>
      </c>
    </row>
    <row r="128" spans="1:13">
      <c r="A128" s="259" t="s">
        <v>254</v>
      </c>
      <c r="B128" s="259" t="s">
        <v>255</v>
      </c>
      <c r="C128" s="259" t="s">
        <v>256</v>
      </c>
      <c r="D128" s="259" t="s">
        <v>24</v>
      </c>
      <c r="E128" s="259">
        <v>0</v>
      </c>
      <c r="F128" s="259" t="s">
        <v>17</v>
      </c>
      <c r="G128" s="259" t="s">
        <v>17</v>
      </c>
      <c r="H128" s="259" t="s">
        <v>17</v>
      </c>
      <c r="I128" s="259" t="s">
        <v>17</v>
      </c>
      <c r="J128" s="259" t="s">
        <v>17</v>
      </c>
      <c r="K128" s="259" t="s">
        <v>259</v>
      </c>
      <c r="L128" s="260">
        <v>43874</v>
      </c>
      <c r="M128" s="259" t="s">
        <v>19</v>
      </c>
    </row>
    <row r="129" spans="1:13">
      <c r="A129" s="261" t="s">
        <v>254</v>
      </c>
      <c r="B129" s="261" t="s">
        <v>255</v>
      </c>
      <c r="C129" s="261" t="s">
        <v>256</v>
      </c>
      <c r="D129" s="261" t="s">
        <v>112</v>
      </c>
      <c r="E129" s="261">
        <v>0</v>
      </c>
      <c r="F129" s="261" t="s">
        <v>17</v>
      </c>
      <c r="G129" s="261" t="s">
        <v>17</v>
      </c>
      <c r="H129" s="261" t="s">
        <v>17</v>
      </c>
      <c r="I129" s="261" t="s">
        <v>17</v>
      </c>
      <c r="J129" s="261" t="s">
        <v>17</v>
      </c>
      <c r="K129" s="261" t="s">
        <v>260</v>
      </c>
      <c r="L129" s="262">
        <v>43874</v>
      </c>
      <c r="M129" s="261" t="s">
        <v>19</v>
      </c>
    </row>
    <row r="130" spans="1:13">
      <c r="A130" s="259" t="s">
        <v>261</v>
      </c>
      <c r="B130" s="259" t="s">
        <v>262</v>
      </c>
      <c r="C130" s="259" t="s">
        <v>263</v>
      </c>
      <c r="D130" s="259" t="s">
        <v>24</v>
      </c>
      <c r="E130" s="259">
        <v>0</v>
      </c>
      <c r="F130" s="259" t="s">
        <v>17</v>
      </c>
      <c r="G130" s="259" t="s">
        <v>17</v>
      </c>
      <c r="H130" s="259" t="s">
        <v>17</v>
      </c>
      <c r="I130" s="259" t="s">
        <v>17</v>
      </c>
      <c r="J130" s="259" t="s">
        <v>17</v>
      </c>
      <c r="K130" s="259" t="s">
        <v>264</v>
      </c>
      <c r="L130" s="260">
        <v>43874</v>
      </c>
      <c r="M130" s="259" t="s">
        <v>19</v>
      </c>
    </row>
    <row r="131" spans="1:13">
      <c r="A131" s="261" t="s">
        <v>261</v>
      </c>
      <c r="B131" s="261" t="s">
        <v>262</v>
      </c>
      <c r="C131" s="261" t="s">
        <v>263</v>
      </c>
      <c r="D131" s="261" t="s">
        <v>112</v>
      </c>
      <c r="E131" s="261">
        <v>0</v>
      </c>
      <c r="F131" s="261" t="s">
        <v>17</v>
      </c>
      <c r="G131" s="261" t="s">
        <v>17</v>
      </c>
      <c r="H131" s="261" t="s">
        <v>17</v>
      </c>
      <c r="I131" s="261" t="s">
        <v>17</v>
      </c>
      <c r="J131" s="261" t="s">
        <v>17</v>
      </c>
      <c r="K131" s="261" t="s">
        <v>265</v>
      </c>
      <c r="L131" s="262">
        <v>43874</v>
      </c>
      <c r="M131" s="261" t="s">
        <v>19</v>
      </c>
    </row>
    <row r="132" spans="1:13">
      <c r="A132" s="259" t="s">
        <v>266</v>
      </c>
      <c r="B132" s="259" t="s">
        <v>267</v>
      </c>
      <c r="C132" s="259" t="s">
        <v>268</v>
      </c>
      <c r="D132" s="259" t="s">
        <v>16</v>
      </c>
      <c r="E132" s="259" t="s">
        <v>17</v>
      </c>
      <c r="F132" s="259" t="s">
        <v>17</v>
      </c>
      <c r="G132" s="259" t="s">
        <v>17</v>
      </c>
      <c r="H132" s="259" t="s">
        <v>17</v>
      </c>
      <c r="I132" s="259" t="s">
        <v>17</v>
      </c>
      <c r="J132" s="259" t="s">
        <v>17</v>
      </c>
      <c r="K132" s="259" t="s">
        <v>269</v>
      </c>
      <c r="L132" s="260">
        <v>43920</v>
      </c>
      <c r="M132" s="259" t="s">
        <v>19</v>
      </c>
    </row>
    <row r="133" spans="1:13">
      <c r="A133" s="261" t="s">
        <v>266</v>
      </c>
      <c r="B133" s="261" t="s">
        <v>267</v>
      </c>
      <c r="C133" s="261" t="s">
        <v>268</v>
      </c>
      <c r="D133" s="261" t="s">
        <v>20</v>
      </c>
      <c r="E133" s="261" t="s">
        <v>17</v>
      </c>
      <c r="F133" s="261" t="s">
        <v>17</v>
      </c>
      <c r="G133" s="261" t="s">
        <v>17</v>
      </c>
      <c r="H133" s="261" t="s">
        <v>17</v>
      </c>
      <c r="I133" s="261" t="s">
        <v>17</v>
      </c>
      <c r="J133" s="261" t="s">
        <v>17</v>
      </c>
      <c r="K133" s="261" t="s">
        <v>270</v>
      </c>
      <c r="L133" s="262">
        <v>43920</v>
      </c>
      <c r="M133" s="261" t="s">
        <v>19</v>
      </c>
    </row>
    <row r="134" spans="1:13">
      <c r="A134" s="259" t="s">
        <v>266</v>
      </c>
      <c r="B134" s="259" t="s">
        <v>267</v>
      </c>
      <c r="C134" s="259" t="s">
        <v>268</v>
      </c>
      <c r="D134" s="259" t="s">
        <v>22</v>
      </c>
      <c r="E134" s="259" t="s">
        <v>17</v>
      </c>
      <c r="F134" s="259" t="s">
        <v>17</v>
      </c>
      <c r="G134" s="259" t="s">
        <v>17</v>
      </c>
      <c r="H134" s="259" t="s">
        <v>17</v>
      </c>
      <c r="I134" s="259" t="s">
        <v>17</v>
      </c>
      <c r="J134" s="259" t="s">
        <v>17</v>
      </c>
      <c r="K134" s="259" t="s">
        <v>271</v>
      </c>
      <c r="L134" s="260">
        <v>43920</v>
      </c>
      <c r="M134" s="259" t="s">
        <v>19</v>
      </c>
    </row>
    <row r="135" spans="1:13">
      <c r="A135" s="261" t="s">
        <v>266</v>
      </c>
      <c r="B135" s="261" t="s">
        <v>267</v>
      </c>
      <c r="C135" s="261" t="s">
        <v>268</v>
      </c>
      <c r="D135" s="261" t="s">
        <v>24</v>
      </c>
      <c r="E135" s="261" t="s">
        <v>17</v>
      </c>
      <c r="F135" s="261" t="s">
        <v>17</v>
      </c>
      <c r="G135" s="261" t="s">
        <v>17</v>
      </c>
      <c r="H135" s="261" t="s">
        <v>17</v>
      </c>
      <c r="I135" s="261" t="s">
        <v>17</v>
      </c>
      <c r="J135" s="261" t="s">
        <v>17</v>
      </c>
      <c r="K135" s="261" t="s">
        <v>272</v>
      </c>
      <c r="L135" s="262">
        <v>43920</v>
      </c>
      <c r="M135" s="261" t="s">
        <v>19</v>
      </c>
    </row>
    <row r="136" spans="1:13">
      <c r="A136" s="259" t="s">
        <v>266</v>
      </c>
      <c r="B136" s="259" t="s">
        <v>267</v>
      </c>
      <c r="C136" s="259" t="s">
        <v>268</v>
      </c>
      <c r="D136" s="259" t="s">
        <v>112</v>
      </c>
      <c r="E136" s="259" t="s">
        <v>17</v>
      </c>
      <c r="F136" s="259" t="s">
        <v>17</v>
      </c>
      <c r="G136" s="259" t="s">
        <v>17</v>
      </c>
      <c r="H136" s="259" t="s">
        <v>17</v>
      </c>
      <c r="I136" s="259" t="s">
        <v>17</v>
      </c>
      <c r="J136" s="259" t="s">
        <v>17</v>
      </c>
      <c r="K136" s="259" t="s">
        <v>273</v>
      </c>
      <c r="L136" s="260">
        <v>43920</v>
      </c>
      <c r="M136" s="259" t="s">
        <v>19</v>
      </c>
    </row>
    <row r="137" spans="1:13">
      <c r="A137" s="261" t="s">
        <v>266</v>
      </c>
      <c r="B137" s="261" t="s">
        <v>267</v>
      </c>
      <c r="C137" s="261" t="s">
        <v>268</v>
      </c>
      <c r="D137" s="261" t="s">
        <v>26</v>
      </c>
      <c r="E137" s="261" t="s">
        <v>17</v>
      </c>
      <c r="F137" s="261" t="s">
        <v>17</v>
      </c>
      <c r="G137" s="261" t="s">
        <v>17</v>
      </c>
      <c r="H137" s="261" t="s">
        <v>17</v>
      </c>
      <c r="I137" s="261" t="s">
        <v>17</v>
      </c>
      <c r="J137" s="261" t="s">
        <v>17</v>
      </c>
      <c r="K137" s="261" t="s">
        <v>274</v>
      </c>
      <c r="L137" s="262">
        <v>43920</v>
      </c>
      <c r="M137" s="261" t="s">
        <v>19</v>
      </c>
    </row>
    <row r="138" spans="1:13">
      <c r="A138" s="259" t="s">
        <v>266</v>
      </c>
      <c r="B138" s="259" t="s">
        <v>267</v>
      </c>
      <c r="C138" s="259" t="s">
        <v>268</v>
      </c>
      <c r="D138" s="259" t="s">
        <v>28</v>
      </c>
      <c r="E138" s="259" t="s">
        <v>17</v>
      </c>
      <c r="F138" s="259" t="s">
        <v>17</v>
      </c>
      <c r="G138" s="259" t="s">
        <v>17</v>
      </c>
      <c r="H138" s="259" t="s">
        <v>17</v>
      </c>
      <c r="I138" s="259" t="s">
        <v>17</v>
      </c>
      <c r="J138" s="259" t="s">
        <v>17</v>
      </c>
      <c r="K138" s="259" t="s">
        <v>275</v>
      </c>
      <c r="L138" s="260">
        <v>43920</v>
      </c>
      <c r="M138" s="259" t="s">
        <v>19</v>
      </c>
    </row>
    <row r="139" spans="1:13">
      <c r="A139" s="261" t="s">
        <v>276</v>
      </c>
      <c r="B139" s="261" t="s">
        <v>277</v>
      </c>
      <c r="C139" s="261" t="s">
        <v>101</v>
      </c>
      <c r="D139" s="261" t="s">
        <v>16</v>
      </c>
      <c r="E139" s="261" t="s">
        <v>17</v>
      </c>
      <c r="F139" s="261" t="s">
        <v>17</v>
      </c>
      <c r="G139" s="261" t="s">
        <v>17</v>
      </c>
      <c r="H139" s="261" t="s">
        <v>17</v>
      </c>
      <c r="I139" s="261" t="s">
        <v>17</v>
      </c>
      <c r="J139" s="261" t="s">
        <v>278</v>
      </c>
      <c r="K139" s="261" t="s">
        <v>279</v>
      </c>
      <c r="L139" s="262">
        <v>43950</v>
      </c>
      <c r="M139" s="261" t="s">
        <v>19</v>
      </c>
    </row>
    <row r="140" spans="1:13">
      <c r="A140" s="259" t="s">
        <v>276</v>
      </c>
      <c r="B140" s="259" t="s">
        <v>277</v>
      </c>
      <c r="C140" s="259" t="s">
        <v>101</v>
      </c>
      <c r="D140" s="259" t="s">
        <v>20</v>
      </c>
      <c r="E140" s="259" t="s">
        <v>17</v>
      </c>
      <c r="F140" s="259" t="s">
        <v>17</v>
      </c>
      <c r="G140" s="259" t="s">
        <v>17</v>
      </c>
      <c r="H140" s="259" t="s">
        <v>17</v>
      </c>
      <c r="I140" s="259" t="s">
        <v>17</v>
      </c>
      <c r="J140" s="259" t="s">
        <v>278</v>
      </c>
      <c r="K140" s="259" t="s">
        <v>280</v>
      </c>
      <c r="L140" s="260">
        <v>43950</v>
      </c>
      <c r="M140" s="259" t="s">
        <v>19</v>
      </c>
    </row>
    <row r="141" spans="1:13">
      <c r="A141" s="261" t="s">
        <v>276</v>
      </c>
      <c r="B141" s="261" t="s">
        <v>277</v>
      </c>
      <c r="C141" s="261" t="s">
        <v>101</v>
      </c>
      <c r="D141" s="261" t="s">
        <v>22</v>
      </c>
      <c r="E141" s="261">
        <v>133900</v>
      </c>
      <c r="F141" s="261" t="s">
        <v>281</v>
      </c>
      <c r="G141" s="261" t="s">
        <v>282</v>
      </c>
      <c r="H141" s="261">
        <v>3</v>
      </c>
      <c r="I141" s="261" t="s">
        <v>283</v>
      </c>
      <c r="J141" s="261" t="s">
        <v>284</v>
      </c>
      <c r="K141" s="261" t="s">
        <v>285</v>
      </c>
      <c r="L141" s="262">
        <v>43950</v>
      </c>
      <c r="M141" s="261" t="s">
        <v>19</v>
      </c>
    </row>
    <row r="142" spans="1:13">
      <c r="A142" s="259" t="s">
        <v>276</v>
      </c>
      <c r="B142" s="259" t="s">
        <v>277</v>
      </c>
      <c r="C142" s="259" t="s">
        <v>101</v>
      </c>
      <c r="D142" s="259" t="s">
        <v>24</v>
      </c>
      <c r="E142" s="259" t="s">
        <v>17</v>
      </c>
      <c r="F142" s="259" t="s">
        <v>17</v>
      </c>
      <c r="G142" s="259" t="s">
        <v>17</v>
      </c>
      <c r="H142" s="259" t="s">
        <v>17</v>
      </c>
      <c r="I142" s="259" t="s">
        <v>17</v>
      </c>
      <c r="J142" s="259" t="s">
        <v>17</v>
      </c>
      <c r="K142" s="259" t="s">
        <v>286</v>
      </c>
      <c r="L142" s="260">
        <v>43950</v>
      </c>
      <c r="M142" s="259" t="s">
        <v>19</v>
      </c>
    </row>
    <row r="143" spans="1:13">
      <c r="A143" s="261" t="s">
        <v>276</v>
      </c>
      <c r="B143" s="261" t="s">
        <v>277</v>
      </c>
      <c r="C143" s="261" t="s">
        <v>101</v>
      </c>
      <c r="D143" s="261" t="s">
        <v>112</v>
      </c>
      <c r="E143" s="261" t="s">
        <v>17</v>
      </c>
      <c r="F143" s="261" t="s">
        <v>17</v>
      </c>
      <c r="G143" s="261" t="s">
        <v>17</v>
      </c>
      <c r="H143" s="261" t="s">
        <v>17</v>
      </c>
      <c r="I143" s="261" t="s">
        <v>17</v>
      </c>
      <c r="J143" s="261" t="s">
        <v>287</v>
      </c>
      <c r="K143" s="261" t="s">
        <v>288</v>
      </c>
      <c r="L143" s="262">
        <v>43950</v>
      </c>
      <c r="M143" s="261" t="s">
        <v>19</v>
      </c>
    </row>
    <row r="144" spans="1:13">
      <c r="A144" s="259" t="s">
        <v>99</v>
      </c>
      <c r="B144" s="259" t="s">
        <v>100</v>
      </c>
      <c r="C144" s="259" t="s">
        <v>101</v>
      </c>
      <c r="D144" s="259" t="s">
        <v>22</v>
      </c>
      <c r="E144" s="259">
        <v>133900</v>
      </c>
      <c r="F144" s="259" t="s">
        <v>289</v>
      </c>
      <c r="G144" s="259" t="s">
        <v>282</v>
      </c>
      <c r="H144" s="259">
        <v>3</v>
      </c>
      <c r="I144" s="259" t="s">
        <v>290</v>
      </c>
      <c r="J144" s="259" t="s">
        <v>284</v>
      </c>
      <c r="K144" s="259" t="s">
        <v>291</v>
      </c>
      <c r="L144" s="260">
        <v>43950</v>
      </c>
      <c r="M144" s="259" t="s">
        <v>19</v>
      </c>
    </row>
    <row r="145" spans="1:13">
      <c r="A145" s="261" t="s">
        <v>53</v>
      </c>
      <c r="B145" s="261" t="s">
        <v>54</v>
      </c>
      <c r="C145" s="261" t="s">
        <v>55</v>
      </c>
      <c r="D145" s="261" t="s">
        <v>16</v>
      </c>
      <c r="E145" s="261" t="s">
        <v>17</v>
      </c>
      <c r="F145" s="261" t="s">
        <v>17</v>
      </c>
      <c r="G145" s="261" t="s">
        <v>17</v>
      </c>
      <c r="H145" s="261" t="s">
        <v>17</v>
      </c>
      <c r="I145" s="261" t="s">
        <v>17</v>
      </c>
      <c r="J145" s="261" t="s">
        <v>292</v>
      </c>
      <c r="K145" s="261" t="s">
        <v>293</v>
      </c>
      <c r="L145" s="262">
        <v>43950</v>
      </c>
      <c r="M145" s="261" t="s">
        <v>19</v>
      </c>
    </row>
    <row r="146" spans="1:13">
      <c r="A146" s="259" t="s">
        <v>53</v>
      </c>
      <c r="B146" s="259" t="s">
        <v>54</v>
      </c>
      <c r="C146" s="259" t="s">
        <v>55</v>
      </c>
      <c r="D146" s="259" t="s">
        <v>20</v>
      </c>
      <c r="E146" s="259" t="s">
        <v>17</v>
      </c>
      <c r="F146" s="259" t="s">
        <v>17</v>
      </c>
      <c r="G146" s="259" t="s">
        <v>17</v>
      </c>
      <c r="H146" s="259" t="s">
        <v>17</v>
      </c>
      <c r="I146" s="259" t="s">
        <v>17</v>
      </c>
      <c r="J146" s="259" t="s">
        <v>294</v>
      </c>
      <c r="K146" s="259" t="s">
        <v>295</v>
      </c>
      <c r="L146" s="260">
        <v>43950</v>
      </c>
      <c r="M146" s="259" t="s">
        <v>19</v>
      </c>
    </row>
    <row r="147" spans="1:13">
      <c r="A147" s="261" t="s">
        <v>53</v>
      </c>
      <c r="B147" s="261" t="s">
        <v>54</v>
      </c>
      <c r="C147" s="261" t="s">
        <v>55</v>
      </c>
      <c r="D147" s="261" t="s">
        <v>24</v>
      </c>
      <c r="E147" s="261" t="s">
        <v>17</v>
      </c>
      <c r="F147" s="261" t="s">
        <v>17</v>
      </c>
      <c r="G147" s="261" t="s">
        <v>17</v>
      </c>
      <c r="H147" s="261" t="s">
        <v>17</v>
      </c>
      <c r="I147" s="261" t="s">
        <v>17</v>
      </c>
      <c r="J147" s="261" t="s">
        <v>56</v>
      </c>
      <c r="K147" s="261" t="s">
        <v>296</v>
      </c>
      <c r="L147" s="262">
        <v>43950</v>
      </c>
      <c r="M147" s="261" t="s">
        <v>19</v>
      </c>
    </row>
    <row r="148" spans="1:13">
      <c r="A148" s="259" t="s">
        <v>297</v>
      </c>
      <c r="B148" s="259" t="s">
        <v>298</v>
      </c>
      <c r="C148" s="259" t="s">
        <v>90</v>
      </c>
      <c r="D148" s="259" t="s">
        <v>16</v>
      </c>
      <c r="E148" s="259" t="s">
        <v>17</v>
      </c>
      <c r="F148" s="259" t="s">
        <v>17</v>
      </c>
      <c r="G148" s="259" t="s">
        <v>17</v>
      </c>
      <c r="H148" s="259" t="s">
        <v>17</v>
      </c>
      <c r="I148" s="259" t="s">
        <v>17</v>
      </c>
      <c r="J148" s="259" t="s">
        <v>299</v>
      </c>
      <c r="K148" s="259" t="s">
        <v>300</v>
      </c>
      <c r="L148" s="260">
        <v>44005</v>
      </c>
      <c r="M148" s="259" t="s">
        <v>19</v>
      </c>
    </row>
    <row r="149" spans="1:13">
      <c r="A149" s="261" t="s">
        <v>297</v>
      </c>
      <c r="B149" s="261" t="s">
        <v>298</v>
      </c>
      <c r="C149" s="261" t="s">
        <v>90</v>
      </c>
      <c r="D149" s="261" t="s">
        <v>20</v>
      </c>
      <c r="E149" s="261" t="s">
        <v>17</v>
      </c>
      <c r="F149" s="261" t="s">
        <v>17</v>
      </c>
      <c r="G149" s="261" t="s">
        <v>17</v>
      </c>
      <c r="H149" s="261" t="s">
        <v>17</v>
      </c>
      <c r="I149" s="261" t="s">
        <v>17</v>
      </c>
      <c r="J149" s="261" t="s">
        <v>299</v>
      </c>
      <c r="K149" s="261" t="s">
        <v>301</v>
      </c>
      <c r="L149" s="262">
        <v>44005</v>
      </c>
      <c r="M149" s="261" t="s">
        <v>19</v>
      </c>
    </row>
    <row r="150" spans="1:13">
      <c r="A150" s="259" t="s">
        <v>297</v>
      </c>
      <c r="B150" s="259" t="s">
        <v>298</v>
      </c>
      <c r="C150" s="259" t="s">
        <v>90</v>
      </c>
      <c r="D150" s="259" t="s">
        <v>22</v>
      </c>
      <c r="E150" s="259" t="s">
        <v>17</v>
      </c>
      <c r="F150" s="259" t="s">
        <v>17</v>
      </c>
      <c r="G150" s="259" t="s">
        <v>17</v>
      </c>
      <c r="H150" s="259" t="s">
        <v>17</v>
      </c>
      <c r="I150" s="259" t="s">
        <v>17</v>
      </c>
      <c r="J150" s="259" t="s">
        <v>127</v>
      </c>
      <c r="K150" s="259" t="s">
        <v>302</v>
      </c>
      <c r="L150" s="260">
        <v>44005</v>
      </c>
      <c r="M150" s="259" t="s">
        <v>19</v>
      </c>
    </row>
    <row r="151" spans="1:13">
      <c r="A151" s="261" t="s">
        <v>297</v>
      </c>
      <c r="B151" s="261" t="s">
        <v>298</v>
      </c>
      <c r="C151" s="261" t="s">
        <v>90</v>
      </c>
      <c r="D151" s="261" t="s">
        <v>24</v>
      </c>
      <c r="E151" s="261" t="s">
        <v>17</v>
      </c>
      <c r="F151" s="261" t="s">
        <v>17</v>
      </c>
      <c r="G151" s="261" t="s">
        <v>17</v>
      </c>
      <c r="H151" s="261" t="s">
        <v>17</v>
      </c>
      <c r="I151" s="261" t="s">
        <v>17</v>
      </c>
      <c r="J151" s="261" t="s">
        <v>127</v>
      </c>
      <c r="K151" s="261" t="s">
        <v>303</v>
      </c>
      <c r="L151" s="262">
        <v>44005</v>
      </c>
      <c r="M151" s="261" t="s">
        <v>19</v>
      </c>
    </row>
    <row r="152" spans="1:13">
      <c r="A152" s="259" t="s">
        <v>297</v>
      </c>
      <c r="B152" s="259" t="s">
        <v>298</v>
      </c>
      <c r="C152" s="259" t="s">
        <v>90</v>
      </c>
      <c r="D152" s="259" t="s">
        <v>112</v>
      </c>
      <c r="E152" s="259" t="s">
        <v>17</v>
      </c>
      <c r="F152" s="259" t="s">
        <v>17</v>
      </c>
      <c r="G152" s="259" t="s">
        <v>17</v>
      </c>
      <c r="H152" s="259" t="s">
        <v>17</v>
      </c>
      <c r="I152" s="259" t="s">
        <v>17</v>
      </c>
      <c r="J152" s="259" t="s">
        <v>304</v>
      </c>
      <c r="K152" s="259" t="s">
        <v>305</v>
      </c>
      <c r="L152" s="260">
        <v>44005</v>
      </c>
      <c r="M152" s="259" t="s">
        <v>19</v>
      </c>
    </row>
    <row r="153" spans="1:13">
      <c r="A153" s="261" t="s">
        <v>297</v>
      </c>
      <c r="B153" s="261" t="s">
        <v>298</v>
      </c>
      <c r="C153" s="261" t="s">
        <v>90</v>
      </c>
      <c r="D153" s="261" t="s">
        <v>26</v>
      </c>
      <c r="E153" s="261" t="s">
        <v>17</v>
      </c>
      <c r="F153" s="261" t="s">
        <v>17</v>
      </c>
      <c r="G153" s="261" t="s">
        <v>17</v>
      </c>
      <c r="H153" s="261" t="s">
        <v>17</v>
      </c>
      <c r="I153" s="261" t="s">
        <v>17</v>
      </c>
      <c r="J153" s="261" t="s">
        <v>127</v>
      </c>
      <c r="K153" s="261" t="s">
        <v>306</v>
      </c>
      <c r="L153" s="262">
        <v>44005</v>
      </c>
      <c r="M153" s="261" t="s">
        <v>19</v>
      </c>
    </row>
    <row r="154" spans="1:13">
      <c r="A154" s="259" t="s">
        <v>297</v>
      </c>
      <c r="B154" s="259" t="s">
        <v>298</v>
      </c>
      <c r="C154" s="259" t="s">
        <v>90</v>
      </c>
      <c r="D154" s="259" t="s">
        <v>28</v>
      </c>
      <c r="E154" s="259" t="s">
        <v>17</v>
      </c>
      <c r="F154" s="259" t="s">
        <v>17</v>
      </c>
      <c r="G154" s="259" t="s">
        <v>17</v>
      </c>
      <c r="H154" s="259" t="s">
        <v>17</v>
      </c>
      <c r="I154" s="259" t="s">
        <v>17</v>
      </c>
      <c r="J154" s="259" t="s">
        <v>127</v>
      </c>
      <c r="K154" s="259" t="s">
        <v>307</v>
      </c>
      <c r="L154" s="260">
        <v>44005</v>
      </c>
      <c r="M154" s="259" t="s">
        <v>19</v>
      </c>
    </row>
    <row r="155" spans="1:13">
      <c r="A155" s="261" t="s">
        <v>276</v>
      </c>
      <c r="B155" s="261" t="s">
        <v>277</v>
      </c>
      <c r="C155" s="261" t="s">
        <v>101</v>
      </c>
      <c r="D155" s="261" t="s">
        <v>26</v>
      </c>
      <c r="E155" s="261">
        <v>1500000</v>
      </c>
      <c r="F155" s="261" t="s">
        <v>308</v>
      </c>
      <c r="G155" s="261" t="s">
        <v>282</v>
      </c>
      <c r="H155" s="261">
        <v>3</v>
      </c>
      <c r="I155" s="261" t="s">
        <v>309</v>
      </c>
      <c r="J155" s="261" t="s">
        <v>310</v>
      </c>
      <c r="K155" s="261" t="s">
        <v>311</v>
      </c>
      <c r="L155" s="262">
        <v>44015</v>
      </c>
      <c r="M155" s="261" t="s">
        <v>19</v>
      </c>
    </row>
    <row r="156" spans="1:13">
      <c r="A156" s="259" t="s">
        <v>276</v>
      </c>
      <c r="B156" s="259" t="s">
        <v>277</v>
      </c>
      <c r="C156" s="259" t="s">
        <v>101</v>
      </c>
      <c r="D156" s="259" t="s">
        <v>28</v>
      </c>
      <c r="E156" s="259">
        <v>300000</v>
      </c>
      <c r="F156" s="259" t="s">
        <v>308</v>
      </c>
      <c r="G156" s="259" t="s">
        <v>282</v>
      </c>
      <c r="H156" s="259">
        <v>3</v>
      </c>
      <c r="I156" s="259" t="s">
        <v>309</v>
      </c>
      <c r="J156" s="259" t="s">
        <v>312</v>
      </c>
      <c r="K156" s="259" t="s">
        <v>313</v>
      </c>
      <c r="L156" s="260">
        <v>44015</v>
      </c>
      <c r="M156" s="259" t="s">
        <v>19</v>
      </c>
    </row>
    <row r="157" spans="1:13">
      <c r="A157" s="261" t="s">
        <v>99</v>
      </c>
      <c r="B157" s="261" t="s">
        <v>100</v>
      </c>
      <c r="C157" s="261" t="s">
        <v>101</v>
      </c>
      <c r="D157" s="261" t="s">
        <v>26</v>
      </c>
      <c r="E157" s="261">
        <v>1500000</v>
      </c>
      <c r="F157" s="261" t="s">
        <v>308</v>
      </c>
      <c r="G157" s="261" t="s">
        <v>282</v>
      </c>
      <c r="H157" s="261">
        <v>3</v>
      </c>
      <c r="I157" s="261" t="s">
        <v>309</v>
      </c>
      <c r="J157" s="261" t="s">
        <v>314</v>
      </c>
      <c r="K157" s="261" t="s">
        <v>315</v>
      </c>
      <c r="L157" s="262">
        <v>44015</v>
      </c>
      <c r="M157" s="261" t="s">
        <v>19</v>
      </c>
    </row>
    <row r="158" spans="1:13">
      <c r="A158" s="259" t="s">
        <v>99</v>
      </c>
      <c r="B158" s="259" t="s">
        <v>100</v>
      </c>
      <c r="C158" s="259" t="s">
        <v>101</v>
      </c>
      <c r="D158" s="259" t="s">
        <v>28</v>
      </c>
      <c r="E158" s="259">
        <v>300000</v>
      </c>
      <c r="F158" s="259" t="s">
        <v>308</v>
      </c>
      <c r="G158" s="259" t="s">
        <v>282</v>
      </c>
      <c r="H158" s="259">
        <v>3</v>
      </c>
      <c r="I158" s="259" t="s">
        <v>309</v>
      </c>
      <c r="J158" s="259" t="s">
        <v>316</v>
      </c>
      <c r="K158" s="259" t="s">
        <v>317</v>
      </c>
      <c r="L158" s="260">
        <v>44015</v>
      </c>
      <c r="M158" s="259" t="s">
        <v>19</v>
      </c>
    </row>
    <row r="159" spans="1:13">
      <c r="A159" s="261" t="s">
        <v>105</v>
      </c>
      <c r="B159" s="261" t="s">
        <v>106</v>
      </c>
      <c r="C159" s="261" t="s">
        <v>101</v>
      </c>
      <c r="D159" s="261" t="s">
        <v>26</v>
      </c>
      <c r="E159" s="261" t="s">
        <v>17</v>
      </c>
      <c r="F159" s="261" t="s">
        <v>318</v>
      </c>
      <c r="G159" s="261" t="s">
        <v>17</v>
      </c>
      <c r="H159" s="261" t="s">
        <v>17</v>
      </c>
      <c r="I159" s="261" t="s">
        <v>319</v>
      </c>
      <c r="J159" s="261" t="s">
        <v>320</v>
      </c>
      <c r="K159" s="261" t="s">
        <v>321</v>
      </c>
      <c r="L159" s="262">
        <v>44015</v>
      </c>
      <c r="M159" s="261" t="s">
        <v>218</v>
      </c>
    </row>
    <row r="160" spans="1:13">
      <c r="A160" s="259" t="s">
        <v>105</v>
      </c>
      <c r="B160" s="259" t="s">
        <v>106</v>
      </c>
      <c r="C160" s="259" t="s">
        <v>101</v>
      </c>
      <c r="D160" s="259" t="s">
        <v>28</v>
      </c>
      <c r="E160" s="259">
        <v>0</v>
      </c>
      <c r="F160" s="259" t="s">
        <v>318</v>
      </c>
      <c r="G160" s="259" t="s">
        <v>69</v>
      </c>
      <c r="H160" s="259">
        <v>2</v>
      </c>
      <c r="I160" s="259" t="s">
        <v>319</v>
      </c>
      <c r="J160" s="259" t="s">
        <v>322</v>
      </c>
      <c r="K160" s="259" t="s">
        <v>323</v>
      </c>
      <c r="L160" s="260">
        <v>44015</v>
      </c>
      <c r="M160" s="259" t="s">
        <v>19</v>
      </c>
    </row>
    <row r="161" spans="1:13">
      <c r="A161" s="261" t="s">
        <v>53</v>
      </c>
      <c r="B161" s="261" t="s">
        <v>54</v>
      </c>
      <c r="C161" s="261" t="s">
        <v>55</v>
      </c>
      <c r="D161" s="261" t="s">
        <v>22</v>
      </c>
      <c r="E161" s="261" t="s">
        <v>17</v>
      </c>
      <c r="F161" s="261" t="s">
        <v>324</v>
      </c>
      <c r="G161" s="261" t="s">
        <v>17</v>
      </c>
      <c r="H161" s="261" t="s">
        <v>17</v>
      </c>
      <c r="I161" s="261" t="s">
        <v>325</v>
      </c>
      <c r="J161" s="261" t="s">
        <v>326</v>
      </c>
      <c r="K161" s="261" t="s">
        <v>327</v>
      </c>
      <c r="L161" s="262">
        <v>44015</v>
      </c>
      <c r="M161" s="261" t="s">
        <v>19</v>
      </c>
    </row>
    <row r="162" spans="1:13">
      <c r="A162" s="259" t="s">
        <v>328</v>
      </c>
      <c r="B162" s="259" t="s">
        <v>329</v>
      </c>
      <c r="C162" s="259" t="s">
        <v>84</v>
      </c>
      <c r="D162" s="259" t="s">
        <v>16</v>
      </c>
      <c r="E162" s="259" t="s">
        <v>17</v>
      </c>
      <c r="F162" s="259" t="s">
        <v>17</v>
      </c>
      <c r="G162" s="259" t="s">
        <v>17</v>
      </c>
      <c r="H162" s="259" t="s">
        <v>17</v>
      </c>
      <c r="I162" s="259" t="s">
        <v>17</v>
      </c>
      <c r="J162" s="259" t="s">
        <v>17</v>
      </c>
      <c r="K162" s="259" t="s">
        <v>330</v>
      </c>
      <c r="L162" s="260">
        <v>44069</v>
      </c>
      <c r="M162" s="259" t="s">
        <v>19</v>
      </c>
    </row>
    <row r="163" spans="1:13">
      <c r="A163" s="261" t="s">
        <v>328</v>
      </c>
      <c r="B163" s="261" t="s">
        <v>329</v>
      </c>
      <c r="C163" s="261" t="s">
        <v>84</v>
      </c>
      <c r="D163" s="261" t="s">
        <v>20</v>
      </c>
      <c r="E163" s="261" t="s">
        <v>17</v>
      </c>
      <c r="F163" s="261" t="s">
        <v>17</v>
      </c>
      <c r="G163" s="261" t="s">
        <v>17</v>
      </c>
      <c r="H163" s="261" t="s">
        <v>17</v>
      </c>
      <c r="I163" s="261" t="s">
        <v>17</v>
      </c>
      <c r="J163" s="261" t="s">
        <v>17</v>
      </c>
      <c r="K163" s="261" t="s">
        <v>331</v>
      </c>
      <c r="L163" s="262">
        <v>44069</v>
      </c>
      <c r="M163" s="261" t="s">
        <v>19</v>
      </c>
    </row>
    <row r="164" spans="1:13">
      <c r="A164" s="259" t="s">
        <v>328</v>
      </c>
      <c r="B164" s="259" t="s">
        <v>329</v>
      </c>
      <c r="C164" s="259" t="s">
        <v>84</v>
      </c>
      <c r="D164" s="259" t="s">
        <v>22</v>
      </c>
      <c r="E164" s="259" t="s">
        <v>17</v>
      </c>
      <c r="F164" s="259" t="s">
        <v>17</v>
      </c>
      <c r="G164" s="259" t="s">
        <v>17</v>
      </c>
      <c r="H164" s="259" t="s">
        <v>17</v>
      </c>
      <c r="I164" s="259" t="s">
        <v>17</v>
      </c>
      <c r="J164" s="259" t="s">
        <v>17</v>
      </c>
      <c r="K164" s="259" t="s">
        <v>332</v>
      </c>
      <c r="L164" s="260">
        <v>44069</v>
      </c>
      <c r="M164" s="259" t="s">
        <v>19</v>
      </c>
    </row>
    <row r="165" spans="1:13">
      <c r="A165" s="261" t="s">
        <v>328</v>
      </c>
      <c r="B165" s="261" t="s">
        <v>329</v>
      </c>
      <c r="C165" s="261" t="s">
        <v>84</v>
      </c>
      <c r="D165" s="261" t="s">
        <v>112</v>
      </c>
      <c r="E165" s="261" t="s">
        <v>17</v>
      </c>
      <c r="F165" s="261" t="s">
        <v>17</v>
      </c>
      <c r="G165" s="261" t="s">
        <v>17</v>
      </c>
      <c r="H165" s="261" t="s">
        <v>17</v>
      </c>
      <c r="I165" s="261" t="s">
        <v>17</v>
      </c>
      <c r="J165" s="261" t="s">
        <v>17</v>
      </c>
      <c r="K165" s="261" t="s">
        <v>333</v>
      </c>
      <c r="L165" s="262">
        <v>44069</v>
      </c>
      <c r="M165" s="261" t="s">
        <v>19</v>
      </c>
    </row>
    <row r="166" spans="1:13">
      <c r="A166" s="259" t="s">
        <v>328</v>
      </c>
      <c r="B166" s="259" t="s">
        <v>329</v>
      </c>
      <c r="C166" s="259" t="s">
        <v>84</v>
      </c>
      <c r="D166" s="259" t="s">
        <v>26</v>
      </c>
      <c r="E166" s="259" t="s">
        <v>17</v>
      </c>
      <c r="F166" s="259" t="s">
        <v>17</v>
      </c>
      <c r="G166" s="259" t="s">
        <v>17</v>
      </c>
      <c r="H166" s="259" t="s">
        <v>17</v>
      </c>
      <c r="I166" s="259" t="s">
        <v>17</v>
      </c>
      <c r="J166" s="259" t="s">
        <v>17</v>
      </c>
      <c r="K166" s="259" t="s">
        <v>334</v>
      </c>
      <c r="L166" s="260">
        <v>44069</v>
      </c>
      <c r="M166" s="259" t="s">
        <v>19</v>
      </c>
    </row>
    <row r="167" spans="1:13">
      <c r="A167" s="261" t="s">
        <v>328</v>
      </c>
      <c r="B167" s="261" t="s">
        <v>329</v>
      </c>
      <c r="C167" s="261" t="s">
        <v>84</v>
      </c>
      <c r="D167" s="261" t="s">
        <v>28</v>
      </c>
      <c r="E167" s="261" t="s">
        <v>17</v>
      </c>
      <c r="F167" s="261" t="s">
        <v>17</v>
      </c>
      <c r="G167" s="261" t="s">
        <v>17</v>
      </c>
      <c r="H167" s="261" t="s">
        <v>17</v>
      </c>
      <c r="I167" s="261" t="s">
        <v>17</v>
      </c>
      <c r="J167" s="261" t="s">
        <v>17</v>
      </c>
      <c r="K167" s="261" t="s">
        <v>335</v>
      </c>
      <c r="L167" s="262">
        <v>44069</v>
      </c>
      <c r="M167" s="261" t="s">
        <v>19</v>
      </c>
    </row>
    <row r="168" spans="1:13">
      <c r="A168" s="259" t="s">
        <v>53</v>
      </c>
      <c r="B168" s="259" t="s">
        <v>54</v>
      </c>
      <c r="C168" s="259" t="s">
        <v>55</v>
      </c>
      <c r="D168" s="259" t="s">
        <v>112</v>
      </c>
      <c r="E168" s="259" t="s">
        <v>17</v>
      </c>
      <c r="F168" s="259" t="s">
        <v>336</v>
      </c>
      <c r="G168" s="259" t="s">
        <v>17</v>
      </c>
      <c r="H168" s="259" t="s">
        <v>17</v>
      </c>
      <c r="I168" s="259" t="s">
        <v>337</v>
      </c>
      <c r="J168" s="259" t="s">
        <v>338</v>
      </c>
      <c r="K168" s="259" t="s">
        <v>339</v>
      </c>
      <c r="L168" s="260">
        <v>44102</v>
      </c>
      <c r="M168" s="259" t="s">
        <v>19</v>
      </c>
    </row>
    <row r="169" spans="1:13">
      <c r="A169" s="261" t="s">
        <v>340</v>
      </c>
      <c r="B169" s="261" t="s">
        <v>341</v>
      </c>
      <c r="C169" s="261" t="s">
        <v>126</v>
      </c>
      <c r="D169" s="261" t="s">
        <v>16</v>
      </c>
      <c r="E169" s="261" t="s">
        <v>17</v>
      </c>
      <c r="F169" s="261" t="s">
        <v>17</v>
      </c>
      <c r="G169" s="261" t="s">
        <v>282</v>
      </c>
      <c r="H169" s="261">
        <v>3</v>
      </c>
      <c r="I169" s="261" t="s">
        <v>17</v>
      </c>
      <c r="J169" s="261" t="s">
        <v>17</v>
      </c>
      <c r="K169" s="261" t="s">
        <v>342</v>
      </c>
      <c r="L169" s="262">
        <v>44187</v>
      </c>
      <c r="M169" s="261" t="s">
        <v>218</v>
      </c>
    </row>
    <row r="170" spans="1:13">
      <c r="A170" s="259" t="s">
        <v>340</v>
      </c>
      <c r="B170" s="259" t="s">
        <v>341</v>
      </c>
      <c r="C170" s="259" t="s">
        <v>126</v>
      </c>
      <c r="D170" s="259" t="s">
        <v>20</v>
      </c>
      <c r="E170" s="259" t="s">
        <v>17</v>
      </c>
      <c r="F170" s="259" t="s">
        <v>17</v>
      </c>
      <c r="G170" s="259" t="s">
        <v>282</v>
      </c>
      <c r="H170" s="259">
        <v>3</v>
      </c>
      <c r="I170" s="259" t="s">
        <v>17</v>
      </c>
      <c r="J170" s="259" t="s">
        <v>17</v>
      </c>
      <c r="K170" s="259" t="s">
        <v>343</v>
      </c>
      <c r="L170" s="260">
        <v>44187</v>
      </c>
      <c r="M170" s="259" t="s">
        <v>218</v>
      </c>
    </row>
    <row r="171" spans="1:13">
      <c r="A171" s="261" t="s">
        <v>340</v>
      </c>
      <c r="B171" s="261" t="s">
        <v>341</v>
      </c>
      <c r="C171" s="261" t="s">
        <v>126</v>
      </c>
      <c r="D171" s="261" t="s">
        <v>22</v>
      </c>
      <c r="E171" s="261" t="s">
        <v>17</v>
      </c>
      <c r="F171" s="261" t="s">
        <v>17</v>
      </c>
      <c r="G171" s="261" t="s">
        <v>282</v>
      </c>
      <c r="H171" s="261">
        <v>3</v>
      </c>
      <c r="I171" s="261" t="s">
        <v>17</v>
      </c>
      <c r="J171" s="261" t="s">
        <v>17</v>
      </c>
      <c r="K171" s="261" t="s">
        <v>344</v>
      </c>
      <c r="L171" s="262">
        <v>44187</v>
      </c>
      <c r="M171" s="261" t="s">
        <v>218</v>
      </c>
    </row>
    <row r="172" spans="1:13">
      <c r="A172" s="259" t="s">
        <v>340</v>
      </c>
      <c r="B172" s="259" t="s">
        <v>341</v>
      </c>
      <c r="C172" s="259" t="s">
        <v>126</v>
      </c>
      <c r="D172" s="259" t="s">
        <v>24</v>
      </c>
      <c r="E172" s="259" t="s">
        <v>17</v>
      </c>
      <c r="F172" s="259" t="s">
        <v>17</v>
      </c>
      <c r="G172" s="259" t="s">
        <v>282</v>
      </c>
      <c r="H172" s="259">
        <v>3</v>
      </c>
      <c r="I172" s="259" t="s">
        <v>17</v>
      </c>
      <c r="J172" s="259" t="s">
        <v>17</v>
      </c>
      <c r="K172" s="259" t="s">
        <v>345</v>
      </c>
      <c r="L172" s="260">
        <v>44187</v>
      </c>
      <c r="M172" s="259" t="s">
        <v>218</v>
      </c>
    </row>
    <row r="173" spans="1:13">
      <c r="A173" s="261" t="s">
        <v>340</v>
      </c>
      <c r="B173" s="261" t="s">
        <v>341</v>
      </c>
      <c r="C173" s="261" t="s">
        <v>126</v>
      </c>
      <c r="D173" s="261" t="s">
        <v>26</v>
      </c>
      <c r="E173" s="261" t="s">
        <v>17</v>
      </c>
      <c r="F173" s="261" t="s">
        <v>17</v>
      </c>
      <c r="G173" s="261" t="s">
        <v>282</v>
      </c>
      <c r="H173" s="261">
        <v>3</v>
      </c>
      <c r="I173" s="261" t="s">
        <v>17</v>
      </c>
      <c r="J173" s="261" t="s">
        <v>17</v>
      </c>
      <c r="K173" s="261" t="s">
        <v>346</v>
      </c>
      <c r="L173" s="262">
        <v>44187</v>
      </c>
      <c r="M173" s="261" t="s">
        <v>218</v>
      </c>
    </row>
    <row r="174" spans="1:13">
      <c r="A174" s="259" t="s">
        <v>340</v>
      </c>
      <c r="B174" s="259" t="s">
        <v>341</v>
      </c>
      <c r="C174" s="259" t="s">
        <v>126</v>
      </c>
      <c r="D174" s="259" t="s">
        <v>28</v>
      </c>
      <c r="E174" s="259" t="s">
        <v>17</v>
      </c>
      <c r="F174" s="259" t="s">
        <v>17</v>
      </c>
      <c r="G174" s="259" t="s">
        <v>282</v>
      </c>
      <c r="H174" s="259">
        <v>3</v>
      </c>
      <c r="I174" s="259" t="s">
        <v>17</v>
      </c>
      <c r="J174" s="259" t="s">
        <v>17</v>
      </c>
      <c r="K174" s="259" t="s">
        <v>347</v>
      </c>
      <c r="L174" s="260">
        <v>44187</v>
      </c>
      <c r="M174" s="259" t="s">
        <v>218</v>
      </c>
    </row>
    <row r="175" spans="1:13">
      <c r="A175" s="261" t="s">
        <v>348</v>
      </c>
      <c r="B175" s="261" t="s">
        <v>349</v>
      </c>
      <c r="C175" s="261" t="s">
        <v>350</v>
      </c>
      <c r="D175" s="261" t="s">
        <v>26</v>
      </c>
      <c r="E175" s="261">
        <v>0</v>
      </c>
      <c r="F175" s="261" t="s">
        <v>17</v>
      </c>
      <c r="G175" s="261" t="s">
        <v>17</v>
      </c>
      <c r="H175" s="261" t="s">
        <v>17</v>
      </c>
      <c r="I175" s="261" t="s">
        <v>17</v>
      </c>
      <c r="J175" s="261" t="s">
        <v>351</v>
      </c>
      <c r="K175" s="261" t="s">
        <v>352</v>
      </c>
      <c r="L175" s="262">
        <v>44363</v>
      </c>
      <c r="M175" s="261" t="s">
        <v>19</v>
      </c>
    </row>
    <row r="176" spans="1:13">
      <c r="A176" s="259" t="s">
        <v>348</v>
      </c>
      <c r="B176" s="259" t="s">
        <v>349</v>
      </c>
      <c r="C176" s="259" t="s">
        <v>350</v>
      </c>
      <c r="D176" s="259" t="s">
        <v>28</v>
      </c>
      <c r="E176" s="259">
        <v>0</v>
      </c>
      <c r="F176" s="259" t="s">
        <v>17</v>
      </c>
      <c r="G176" s="259" t="s">
        <v>17</v>
      </c>
      <c r="H176" s="259" t="s">
        <v>17</v>
      </c>
      <c r="I176" s="259" t="s">
        <v>17</v>
      </c>
      <c r="J176" s="259" t="s">
        <v>351</v>
      </c>
      <c r="K176" s="259" t="s">
        <v>353</v>
      </c>
      <c r="L176" s="260">
        <v>44363</v>
      </c>
      <c r="M176" s="259" t="s">
        <v>19</v>
      </c>
    </row>
    <row r="177" spans="1:13">
      <c r="A177" s="261" t="s">
        <v>354</v>
      </c>
      <c r="B177" s="261" t="s">
        <v>355</v>
      </c>
      <c r="C177" s="261" t="s">
        <v>350</v>
      </c>
      <c r="D177" s="261" t="s">
        <v>26</v>
      </c>
      <c r="E177" s="261">
        <v>0</v>
      </c>
      <c r="F177" s="261" t="s">
        <v>17</v>
      </c>
      <c r="G177" s="261" t="s">
        <v>17</v>
      </c>
      <c r="H177" s="261" t="s">
        <v>17</v>
      </c>
      <c r="I177" s="261" t="s">
        <v>17</v>
      </c>
      <c r="J177" s="261" t="s">
        <v>356</v>
      </c>
      <c r="K177" s="261" t="s">
        <v>357</v>
      </c>
      <c r="L177" s="262">
        <v>44363</v>
      </c>
      <c r="M177" s="261" t="s">
        <v>19</v>
      </c>
    </row>
    <row r="178" spans="1:13">
      <c r="A178" s="259" t="s">
        <v>254</v>
      </c>
      <c r="B178" s="259" t="s">
        <v>255</v>
      </c>
      <c r="C178" s="259" t="s">
        <v>256</v>
      </c>
      <c r="D178" s="259" t="s">
        <v>200</v>
      </c>
      <c r="E178" s="259">
        <v>1</v>
      </c>
      <c r="F178" s="259" t="s">
        <v>17</v>
      </c>
      <c r="G178" s="259" t="s">
        <v>224</v>
      </c>
      <c r="H178" s="259">
        <v>1</v>
      </c>
      <c r="I178" s="259" t="s">
        <v>17</v>
      </c>
      <c r="J178" s="259" t="s">
        <v>358</v>
      </c>
      <c r="K178" s="259" t="s">
        <v>359</v>
      </c>
      <c r="L178" s="260">
        <v>44388</v>
      </c>
      <c r="M178" s="259" t="s">
        <v>19</v>
      </c>
    </row>
    <row r="179" spans="1:13">
      <c r="A179" s="261" t="s">
        <v>360</v>
      </c>
      <c r="B179" s="261" t="s">
        <v>361</v>
      </c>
      <c r="C179" s="261" t="s">
        <v>350</v>
      </c>
      <c r="D179" s="261" t="s">
        <v>16</v>
      </c>
      <c r="E179" s="261" t="s">
        <v>17</v>
      </c>
      <c r="F179" s="261" t="s">
        <v>17</v>
      </c>
      <c r="G179" s="261"/>
      <c r="H179" s="261">
        <v>0</v>
      </c>
      <c r="I179" s="261" t="s">
        <v>17</v>
      </c>
      <c r="J179" s="261" t="s">
        <v>17</v>
      </c>
      <c r="K179" s="261" t="s">
        <v>362</v>
      </c>
      <c r="L179" s="262">
        <v>44600</v>
      </c>
      <c r="M179" s="261" t="s">
        <v>19</v>
      </c>
    </row>
    <row r="180" spans="1:13">
      <c r="A180" s="259" t="s">
        <v>360</v>
      </c>
      <c r="B180" s="259" t="s">
        <v>361</v>
      </c>
      <c r="C180" s="259" t="s">
        <v>350</v>
      </c>
      <c r="D180" s="259" t="s">
        <v>20</v>
      </c>
      <c r="E180" s="259" t="s">
        <v>17</v>
      </c>
      <c r="F180" s="259" t="s">
        <v>17</v>
      </c>
      <c r="G180" s="259"/>
      <c r="H180" s="259">
        <v>0</v>
      </c>
      <c r="I180" s="259" t="s">
        <v>17</v>
      </c>
      <c r="J180" s="259" t="s">
        <v>17</v>
      </c>
      <c r="K180" s="259" t="s">
        <v>363</v>
      </c>
      <c r="L180" s="260">
        <v>44600</v>
      </c>
      <c r="M180" s="259" t="s">
        <v>19</v>
      </c>
    </row>
    <row r="181" spans="1:13">
      <c r="A181" s="261" t="s">
        <v>360</v>
      </c>
      <c r="B181" s="261" t="s">
        <v>361</v>
      </c>
      <c r="C181" s="261" t="s">
        <v>350</v>
      </c>
      <c r="D181" s="261" t="s">
        <v>364</v>
      </c>
      <c r="E181" s="261" t="s">
        <v>17</v>
      </c>
      <c r="F181" s="261" t="s">
        <v>17</v>
      </c>
      <c r="G181" s="261"/>
      <c r="H181" s="261">
        <v>0</v>
      </c>
      <c r="I181" s="261" t="s">
        <v>17</v>
      </c>
      <c r="J181" s="261" t="s">
        <v>17</v>
      </c>
      <c r="K181" s="261" t="s">
        <v>365</v>
      </c>
      <c r="L181" s="262">
        <v>44600</v>
      </c>
      <c r="M181" s="261" t="s">
        <v>19</v>
      </c>
    </row>
    <row r="182" spans="1:13">
      <c r="A182" s="259" t="s">
        <v>360</v>
      </c>
      <c r="B182" s="259" t="s">
        <v>361</v>
      </c>
      <c r="C182" s="259" t="s">
        <v>350</v>
      </c>
      <c r="D182" s="259" t="s">
        <v>26</v>
      </c>
      <c r="E182" s="259" t="s">
        <v>17</v>
      </c>
      <c r="F182" s="259" t="s">
        <v>17</v>
      </c>
      <c r="G182" s="259"/>
      <c r="H182" s="259">
        <v>0</v>
      </c>
      <c r="I182" s="259" t="s">
        <v>17</v>
      </c>
      <c r="J182" s="259" t="s">
        <v>17</v>
      </c>
      <c r="K182" s="259" t="s">
        <v>366</v>
      </c>
      <c r="L182" s="260">
        <v>44600</v>
      </c>
      <c r="M182" s="259" t="s">
        <v>19</v>
      </c>
    </row>
    <row r="183" spans="1:13">
      <c r="A183" s="261" t="s">
        <v>360</v>
      </c>
      <c r="B183" s="261" t="s">
        <v>361</v>
      </c>
      <c r="C183" s="261" t="s">
        <v>350</v>
      </c>
      <c r="D183" s="261" t="s">
        <v>28</v>
      </c>
      <c r="E183" s="261" t="s">
        <v>17</v>
      </c>
      <c r="F183" s="261" t="s">
        <v>17</v>
      </c>
      <c r="G183" s="261"/>
      <c r="H183" s="261">
        <v>0</v>
      </c>
      <c r="I183" s="261" t="s">
        <v>17</v>
      </c>
      <c r="J183" s="261" t="s">
        <v>17</v>
      </c>
      <c r="K183" s="261" t="s">
        <v>367</v>
      </c>
      <c r="L183" s="262">
        <v>44600</v>
      </c>
      <c r="M183" s="261" t="s">
        <v>19</v>
      </c>
    </row>
    <row r="184" spans="1:13">
      <c r="A184" s="259" t="s">
        <v>368</v>
      </c>
      <c r="B184" s="259" t="s">
        <v>369</v>
      </c>
      <c r="C184" s="259" t="s">
        <v>32</v>
      </c>
      <c r="D184" s="259" t="s">
        <v>24</v>
      </c>
      <c r="E184" s="259" t="s">
        <v>17</v>
      </c>
      <c r="F184" s="259" t="s">
        <v>17</v>
      </c>
      <c r="G184" s="259" t="s">
        <v>282</v>
      </c>
      <c r="H184" s="259">
        <v>3</v>
      </c>
      <c r="I184" s="259" t="s">
        <v>17</v>
      </c>
      <c r="J184" s="259" t="s">
        <v>17</v>
      </c>
      <c r="K184" s="259" t="s">
        <v>370</v>
      </c>
      <c r="L184" s="260">
        <v>44635</v>
      </c>
      <c r="M184" s="259" t="s">
        <v>19</v>
      </c>
    </row>
    <row r="185" spans="1:13">
      <c r="A185" s="261" t="s">
        <v>368</v>
      </c>
      <c r="B185" s="261" t="s">
        <v>369</v>
      </c>
      <c r="C185" s="261" t="s">
        <v>32</v>
      </c>
      <c r="D185" s="261" t="s">
        <v>112</v>
      </c>
      <c r="E185" s="261" t="s">
        <v>17</v>
      </c>
      <c r="F185" s="261" t="s">
        <v>17</v>
      </c>
      <c r="G185" s="261" t="s">
        <v>282</v>
      </c>
      <c r="H185" s="261">
        <v>3</v>
      </c>
      <c r="I185" s="261" t="s">
        <v>17</v>
      </c>
      <c r="J185" s="261" t="s">
        <v>17</v>
      </c>
      <c r="K185" s="261" t="s">
        <v>371</v>
      </c>
      <c r="L185" s="262">
        <v>44635</v>
      </c>
      <c r="M185" s="261" t="s">
        <v>19</v>
      </c>
    </row>
    <row r="186" spans="1:13">
      <c r="A186" s="259" t="s">
        <v>368</v>
      </c>
      <c r="B186" s="259" t="s">
        <v>369</v>
      </c>
      <c r="C186" s="259" t="s">
        <v>32</v>
      </c>
      <c r="D186" s="259" t="s">
        <v>16</v>
      </c>
      <c r="E186" s="259" t="s">
        <v>17</v>
      </c>
      <c r="F186" s="259" t="s">
        <v>17</v>
      </c>
      <c r="G186" s="259" t="s">
        <v>282</v>
      </c>
      <c r="H186" s="259">
        <v>3</v>
      </c>
      <c r="I186" s="259" t="s">
        <v>17</v>
      </c>
      <c r="J186" s="259" t="s">
        <v>17</v>
      </c>
      <c r="K186" s="259" t="s">
        <v>372</v>
      </c>
      <c r="L186" s="260">
        <v>44635</v>
      </c>
      <c r="M186" s="259" t="s">
        <v>19</v>
      </c>
    </row>
    <row r="187" spans="1:13">
      <c r="A187" s="261" t="s">
        <v>368</v>
      </c>
      <c r="B187" s="261" t="s">
        <v>369</v>
      </c>
      <c r="C187" s="261" t="s">
        <v>32</v>
      </c>
      <c r="D187" s="261" t="s">
        <v>20</v>
      </c>
      <c r="E187" s="261" t="s">
        <v>17</v>
      </c>
      <c r="F187" s="261" t="s">
        <v>17</v>
      </c>
      <c r="G187" s="261" t="s">
        <v>282</v>
      </c>
      <c r="H187" s="261">
        <v>3</v>
      </c>
      <c r="I187" s="261" t="s">
        <v>17</v>
      </c>
      <c r="J187" s="261" t="s">
        <v>17</v>
      </c>
      <c r="K187" s="261" t="s">
        <v>373</v>
      </c>
      <c r="L187" s="262">
        <v>44635</v>
      </c>
      <c r="M187" s="261" t="s">
        <v>19</v>
      </c>
    </row>
    <row r="188" spans="1:13">
      <c r="A188" s="259" t="s">
        <v>368</v>
      </c>
      <c r="B188" s="259" t="s">
        <v>369</v>
      </c>
      <c r="C188" s="259" t="s">
        <v>32</v>
      </c>
      <c r="D188" s="259" t="s">
        <v>364</v>
      </c>
      <c r="E188" s="259" t="s">
        <v>17</v>
      </c>
      <c r="F188" s="259" t="s">
        <v>17</v>
      </c>
      <c r="G188" s="259" t="s">
        <v>282</v>
      </c>
      <c r="H188" s="259">
        <v>3</v>
      </c>
      <c r="I188" s="259" t="s">
        <v>17</v>
      </c>
      <c r="J188" s="259" t="s">
        <v>17</v>
      </c>
      <c r="K188" s="259" t="s">
        <v>374</v>
      </c>
      <c r="L188" s="260">
        <v>44635</v>
      </c>
      <c r="M188" s="259" t="s">
        <v>19</v>
      </c>
    </row>
    <row r="189" spans="1:13">
      <c r="A189" s="261" t="s">
        <v>368</v>
      </c>
      <c r="B189" s="261" t="s">
        <v>369</v>
      </c>
      <c r="C189" s="261" t="s">
        <v>32</v>
      </c>
      <c r="D189" s="261" t="s">
        <v>22</v>
      </c>
      <c r="E189" s="261" t="s">
        <v>17</v>
      </c>
      <c r="F189" s="261" t="s">
        <v>17</v>
      </c>
      <c r="G189" s="261" t="s">
        <v>282</v>
      </c>
      <c r="H189" s="261">
        <v>3</v>
      </c>
      <c r="I189" s="261" t="s">
        <v>17</v>
      </c>
      <c r="J189" s="261" t="s">
        <v>17</v>
      </c>
      <c r="K189" s="261" t="s">
        <v>375</v>
      </c>
      <c r="L189" s="262">
        <v>44635</v>
      </c>
      <c r="M189" s="261" t="s">
        <v>19</v>
      </c>
    </row>
    <row r="190" spans="1:13">
      <c r="A190" s="259" t="s">
        <v>368</v>
      </c>
      <c r="B190" s="259" t="s">
        <v>369</v>
      </c>
      <c r="C190" s="259" t="s">
        <v>32</v>
      </c>
      <c r="D190" s="259" t="s">
        <v>26</v>
      </c>
      <c r="E190" s="259" t="s">
        <v>17</v>
      </c>
      <c r="F190" s="259" t="s">
        <v>17</v>
      </c>
      <c r="G190" s="259" t="s">
        <v>282</v>
      </c>
      <c r="H190" s="259">
        <v>3</v>
      </c>
      <c r="I190" s="259" t="s">
        <v>17</v>
      </c>
      <c r="J190" s="259" t="s">
        <v>17</v>
      </c>
      <c r="K190" s="259" t="s">
        <v>376</v>
      </c>
      <c r="L190" s="260">
        <v>44635</v>
      </c>
      <c r="M190" s="259" t="s">
        <v>19</v>
      </c>
    </row>
    <row r="191" spans="1:13">
      <c r="A191" s="261" t="s">
        <v>368</v>
      </c>
      <c r="B191" s="261" t="s">
        <v>369</v>
      </c>
      <c r="C191" s="261" t="s">
        <v>32</v>
      </c>
      <c r="D191" s="261" t="s">
        <v>28</v>
      </c>
      <c r="E191" s="261" t="s">
        <v>17</v>
      </c>
      <c r="F191" s="261" t="s">
        <v>17</v>
      </c>
      <c r="G191" s="261" t="s">
        <v>282</v>
      </c>
      <c r="H191" s="261">
        <v>3</v>
      </c>
      <c r="I191" s="261" t="s">
        <v>17</v>
      </c>
      <c r="J191" s="261" t="s">
        <v>17</v>
      </c>
      <c r="K191" s="261" t="s">
        <v>377</v>
      </c>
      <c r="L191" s="262">
        <v>44635</v>
      </c>
      <c r="M191" s="261" t="s">
        <v>19</v>
      </c>
    </row>
    <row r="192" spans="1:13">
      <c r="A192" s="259" t="s">
        <v>378</v>
      </c>
      <c r="B192" s="259" t="s">
        <v>379</v>
      </c>
      <c r="C192" s="259" t="s">
        <v>32</v>
      </c>
      <c r="D192" s="259" t="s">
        <v>257</v>
      </c>
      <c r="E192" s="259" t="s">
        <v>17</v>
      </c>
      <c r="F192" s="259" t="s">
        <v>17</v>
      </c>
      <c r="G192" s="259" t="s">
        <v>282</v>
      </c>
      <c r="H192" s="259">
        <v>3</v>
      </c>
      <c r="I192" s="259" t="s">
        <v>17</v>
      </c>
      <c r="J192" s="259" t="s">
        <v>17</v>
      </c>
      <c r="K192" s="259" t="s">
        <v>380</v>
      </c>
      <c r="L192" s="260">
        <v>44635</v>
      </c>
      <c r="M192" s="259" t="s">
        <v>19</v>
      </c>
    </row>
    <row r="193" spans="1:13">
      <c r="A193" s="261" t="s">
        <v>378</v>
      </c>
      <c r="B193" s="261" t="s">
        <v>379</v>
      </c>
      <c r="C193" s="261" t="s">
        <v>32</v>
      </c>
      <c r="D193" s="261" t="s">
        <v>24</v>
      </c>
      <c r="E193" s="261" t="s">
        <v>17</v>
      </c>
      <c r="F193" s="261" t="s">
        <v>17</v>
      </c>
      <c r="G193" s="261" t="s">
        <v>282</v>
      </c>
      <c r="H193" s="261">
        <v>3</v>
      </c>
      <c r="I193" s="261" t="s">
        <v>17</v>
      </c>
      <c r="J193" s="261" t="s">
        <v>17</v>
      </c>
      <c r="K193" s="261" t="s">
        <v>381</v>
      </c>
      <c r="L193" s="262">
        <v>44635</v>
      </c>
      <c r="M193" s="261" t="s">
        <v>19</v>
      </c>
    </row>
    <row r="194" spans="1:13">
      <c r="A194" s="259" t="s">
        <v>378</v>
      </c>
      <c r="B194" s="259" t="s">
        <v>379</v>
      </c>
      <c r="C194" s="259" t="s">
        <v>32</v>
      </c>
      <c r="D194" s="259" t="s">
        <v>112</v>
      </c>
      <c r="E194" s="259" t="s">
        <v>17</v>
      </c>
      <c r="F194" s="259" t="s">
        <v>17</v>
      </c>
      <c r="G194" s="259" t="s">
        <v>282</v>
      </c>
      <c r="H194" s="259">
        <v>3</v>
      </c>
      <c r="I194" s="259" t="s">
        <v>17</v>
      </c>
      <c r="J194" s="259" t="s">
        <v>17</v>
      </c>
      <c r="K194" s="259" t="s">
        <v>382</v>
      </c>
      <c r="L194" s="260">
        <v>44635</v>
      </c>
      <c r="M194" s="259" t="s">
        <v>19</v>
      </c>
    </row>
    <row r="195" spans="1:13">
      <c r="A195" s="261" t="s">
        <v>378</v>
      </c>
      <c r="B195" s="261" t="s">
        <v>379</v>
      </c>
      <c r="C195" s="261" t="s">
        <v>32</v>
      </c>
      <c r="D195" s="261" t="s">
        <v>16</v>
      </c>
      <c r="E195" s="261" t="s">
        <v>17</v>
      </c>
      <c r="F195" s="261" t="s">
        <v>17</v>
      </c>
      <c r="G195" s="261" t="s">
        <v>282</v>
      </c>
      <c r="H195" s="261">
        <v>3</v>
      </c>
      <c r="I195" s="261" t="s">
        <v>17</v>
      </c>
      <c r="J195" s="261" t="s">
        <v>17</v>
      </c>
      <c r="K195" s="261" t="s">
        <v>383</v>
      </c>
      <c r="L195" s="262">
        <v>44635</v>
      </c>
      <c r="M195" s="261" t="s">
        <v>19</v>
      </c>
    </row>
    <row r="196" spans="1:13">
      <c r="A196" s="259" t="s">
        <v>378</v>
      </c>
      <c r="B196" s="259" t="s">
        <v>379</v>
      </c>
      <c r="C196" s="259" t="s">
        <v>32</v>
      </c>
      <c r="D196" s="259" t="s">
        <v>20</v>
      </c>
      <c r="E196" s="259" t="s">
        <v>17</v>
      </c>
      <c r="F196" s="259" t="s">
        <v>17</v>
      </c>
      <c r="G196" s="259" t="s">
        <v>282</v>
      </c>
      <c r="H196" s="259">
        <v>3</v>
      </c>
      <c r="I196" s="259" t="s">
        <v>17</v>
      </c>
      <c r="J196" s="259" t="s">
        <v>17</v>
      </c>
      <c r="K196" s="259" t="s">
        <v>384</v>
      </c>
      <c r="L196" s="260">
        <v>44635</v>
      </c>
      <c r="M196" s="259" t="s">
        <v>19</v>
      </c>
    </row>
    <row r="197" spans="1:13">
      <c r="A197" s="261" t="s">
        <v>378</v>
      </c>
      <c r="B197" s="261" t="s">
        <v>379</v>
      </c>
      <c r="C197" s="261" t="s">
        <v>32</v>
      </c>
      <c r="D197" s="261" t="s">
        <v>364</v>
      </c>
      <c r="E197" s="261" t="s">
        <v>17</v>
      </c>
      <c r="F197" s="261" t="s">
        <v>17</v>
      </c>
      <c r="G197" s="261" t="s">
        <v>282</v>
      </c>
      <c r="H197" s="261">
        <v>3</v>
      </c>
      <c r="I197" s="261" t="s">
        <v>17</v>
      </c>
      <c r="J197" s="261" t="s">
        <v>17</v>
      </c>
      <c r="K197" s="261" t="s">
        <v>385</v>
      </c>
      <c r="L197" s="262">
        <v>44635</v>
      </c>
      <c r="M197" s="261" t="s">
        <v>19</v>
      </c>
    </row>
    <row r="198" spans="1:13">
      <c r="A198" s="259" t="s">
        <v>378</v>
      </c>
      <c r="B198" s="259" t="s">
        <v>379</v>
      </c>
      <c r="C198" s="259" t="s">
        <v>32</v>
      </c>
      <c r="D198" s="259" t="s">
        <v>22</v>
      </c>
      <c r="E198" s="259" t="s">
        <v>17</v>
      </c>
      <c r="F198" s="259" t="s">
        <v>17</v>
      </c>
      <c r="G198" s="259" t="s">
        <v>282</v>
      </c>
      <c r="H198" s="259">
        <v>3</v>
      </c>
      <c r="I198" s="259" t="s">
        <v>17</v>
      </c>
      <c r="J198" s="259" t="s">
        <v>17</v>
      </c>
      <c r="K198" s="259" t="s">
        <v>386</v>
      </c>
      <c r="L198" s="260">
        <v>44635</v>
      </c>
      <c r="M198" s="259" t="s">
        <v>19</v>
      </c>
    </row>
    <row r="199" spans="1:13">
      <c r="A199" s="261" t="s">
        <v>378</v>
      </c>
      <c r="B199" s="261" t="s">
        <v>379</v>
      </c>
      <c r="C199" s="261" t="s">
        <v>32</v>
      </c>
      <c r="D199" s="261" t="s">
        <v>26</v>
      </c>
      <c r="E199" s="261" t="s">
        <v>17</v>
      </c>
      <c r="F199" s="261" t="s">
        <v>17</v>
      </c>
      <c r="G199" s="261" t="s">
        <v>282</v>
      </c>
      <c r="H199" s="261">
        <v>3</v>
      </c>
      <c r="I199" s="261" t="s">
        <v>17</v>
      </c>
      <c r="J199" s="261" t="s">
        <v>17</v>
      </c>
      <c r="K199" s="261" t="s">
        <v>387</v>
      </c>
      <c r="L199" s="262">
        <v>44635</v>
      </c>
      <c r="M199" s="261" t="s">
        <v>19</v>
      </c>
    </row>
    <row r="200" spans="1:13">
      <c r="A200" s="259" t="s">
        <v>378</v>
      </c>
      <c r="B200" s="259" t="s">
        <v>379</v>
      </c>
      <c r="C200" s="259" t="s">
        <v>32</v>
      </c>
      <c r="D200" s="259" t="s">
        <v>28</v>
      </c>
      <c r="E200" s="259" t="s">
        <v>17</v>
      </c>
      <c r="F200" s="259" t="s">
        <v>17</v>
      </c>
      <c r="G200" s="259" t="s">
        <v>282</v>
      </c>
      <c r="H200" s="259">
        <v>3</v>
      </c>
      <c r="I200" s="259" t="s">
        <v>17</v>
      </c>
      <c r="J200" s="259" t="s">
        <v>17</v>
      </c>
      <c r="K200" s="259" t="s">
        <v>388</v>
      </c>
      <c r="L200" s="260">
        <v>44635</v>
      </c>
      <c r="M200" s="259" t="s">
        <v>19</v>
      </c>
    </row>
    <row r="201" spans="1:13">
      <c r="A201" s="261" t="s">
        <v>354</v>
      </c>
      <c r="B201" s="261" t="s">
        <v>355</v>
      </c>
      <c r="C201" s="261" t="s">
        <v>350</v>
      </c>
      <c r="D201" s="261" t="s">
        <v>28</v>
      </c>
      <c r="E201" s="261">
        <v>210000</v>
      </c>
      <c r="F201" s="261" t="s">
        <v>389</v>
      </c>
      <c r="G201" s="261" t="s">
        <v>282</v>
      </c>
      <c r="H201" s="261">
        <v>3</v>
      </c>
      <c r="I201" s="261" t="s">
        <v>390</v>
      </c>
      <c r="J201" s="261" t="s">
        <v>391</v>
      </c>
      <c r="K201" s="261" t="s">
        <v>392</v>
      </c>
      <c r="L201" s="262">
        <v>44648</v>
      </c>
      <c r="M201" s="261" t="s">
        <v>19</v>
      </c>
    </row>
    <row r="202" spans="1:13">
      <c r="A202" s="259" t="s">
        <v>393</v>
      </c>
      <c r="B202" s="259" t="s">
        <v>394</v>
      </c>
      <c r="C202" s="259" t="s">
        <v>350</v>
      </c>
      <c r="D202" s="259" t="s">
        <v>26</v>
      </c>
      <c r="E202" s="259" t="s">
        <v>17</v>
      </c>
      <c r="F202" s="259" t="s">
        <v>17</v>
      </c>
      <c r="G202" s="259" t="s">
        <v>17</v>
      </c>
      <c r="H202" s="259" t="s">
        <v>17</v>
      </c>
      <c r="I202" s="259" t="s">
        <v>17</v>
      </c>
      <c r="J202" s="259" t="s">
        <v>17</v>
      </c>
      <c r="K202" s="259" t="s">
        <v>395</v>
      </c>
      <c r="L202" s="260">
        <v>44736</v>
      </c>
      <c r="M202" s="259" t="s">
        <v>19</v>
      </c>
    </row>
    <row r="203" spans="1:13">
      <c r="A203" s="261" t="s">
        <v>393</v>
      </c>
      <c r="B203" s="261" t="s">
        <v>394</v>
      </c>
      <c r="C203" s="261" t="s">
        <v>350</v>
      </c>
      <c r="D203" s="261" t="s">
        <v>28</v>
      </c>
      <c r="E203" s="261">
        <v>10000</v>
      </c>
      <c r="F203" s="261" t="s">
        <v>396</v>
      </c>
      <c r="G203" s="261" t="s">
        <v>282</v>
      </c>
      <c r="H203" s="261">
        <v>3</v>
      </c>
      <c r="I203" s="261" t="s">
        <v>397</v>
      </c>
      <c r="J203" s="261" t="s">
        <v>398</v>
      </c>
      <c r="K203" s="261" t="s">
        <v>399</v>
      </c>
      <c r="L203" s="262">
        <v>44736</v>
      </c>
      <c r="M203" s="261" t="s">
        <v>19</v>
      </c>
    </row>
    <row r="204" spans="1:13">
      <c r="A204" s="259" t="s">
        <v>328</v>
      </c>
      <c r="B204" s="259" t="s">
        <v>329</v>
      </c>
      <c r="C204" s="259" t="s">
        <v>84</v>
      </c>
      <c r="D204" s="259" t="s">
        <v>24</v>
      </c>
      <c r="E204" s="259">
        <v>136000</v>
      </c>
      <c r="F204" s="259" t="s">
        <v>400</v>
      </c>
      <c r="G204" s="259" t="s">
        <v>69</v>
      </c>
      <c r="H204" s="259">
        <v>2</v>
      </c>
      <c r="I204" s="259" t="s">
        <v>401</v>
      </c>
      <c r="J204" s="259" t="s">
        <v>402</v>
      </c>
      <c r="K204" s="259" t="s">
        <v>403</v>
      </c>
      <c r="L204" s="260">
        <v>44768</v>
      </c>
      <c r="M204" s="259" t="s">
        <v>19</v>
      </c>
    </row>
    <row r="205" spans="1:13">
      <c r="A205" s="261" t="s">
        <v>82</v>
      </c>
      <c r="B205" s="261" t="s">
        <v>83</v>
      </c>
      <c r="C205" s="261" t="s">
        <v>84</v>
      </c>
      <c r="D205" s="261" t="s">
        <v>24</v>
      </c>
      <c r="E205" s="261" t="s">
        <v>17</v>
      </c>
      <c r="F205" s="261" t="s">
        <v>17</v>
      </c>
      <c r="G205" s="261" t="s">
        <v>17</v>
      </c>
      <c r="H205" s="261" t="s">
        <v>17</v>
      </c>
      <c r="I205" s="261" t="s">
        <v>17</v>
      </c>
      <c r="J205" s="261" t="s">
        <v>404</v>
      </c>
      <c r="K205" s="261" t="s">
        <v>405</v>
      </c>
      <c r="L205" s="262">
        <v>44801</v>
      </c>
      <c r="M205" s="261" t="s">
        <v>19</v>
      </c>
    </row>
    <row r="206" spans="1:13">
      <c r="A206" s="259" t="s">
        <v>30</v>
      </c>
      <c r="B206" s="259" t="s">
        <v>31</v>
      </c>
      <c r="C206" s="259" t="s">
        <v>32</v>
      </c>
      <c r="D206" s="259" t="s">
        <v>20</v>
      </c>
      <c r="E206" s="259" t="s">
        <v>17</v>
      </c>
      <c r="F206" s="259" t="s">
        <v>17</v>
      </c>
      <c r="G206" s="259" t="s">
        <v>17</v>
      </c>
      <c r="H206" s="259" t="s">
        <v>17</v>
      </c>
      <c r="I206" s="259" t="s">
        <v>17</v>
      </c>
      <c r="J206" s="259" t="s">
        <v>17</v>
      </c>
      <c r="K206" s="259" t="s">
        <v>406</v>
      </c>
      <c r="L206" s="260">
        <v>44801</v>
      </c>
      <c r="M206" s="259" t="s">
        <v>19</v>
      </c>
    </row>
    <row r="207" spans="1:13">
      <c r="A207" s="261" t="s">
        <v>88</v>
      </c>
      <c r="B207" s="261" t="s">
        <v>89</v>
      </c>
      <c r="C207" s="261" t="s">
        <v>90</v>
      </c>
      <c r="D207" s="261" t="s">
        <v>112</v>
      </c>
      <c r="E207" s="261" t="s">
        <v>17</v>
      </c>
      <c r="F207" s="261" t="s">
        <v>17</v>
      </c>
      <c r="G207" s="261" t="s">
        <v>17</v>
      </c>
      <c r="H207" s="261" t="s">
        <v>17</v>
      </c>
      <c r="I207" s="261" t="s">
        <v>17</v>
      </c>
      <c r="J207" s="261" t="s">
        <v>17</v>
      </c>
      <c r="K207" s="261" t="s">
        <v>407</v>
      </c>
      <c r="L207" s="262">
        <v>44803</v>
      </c>
      <c r="M207" s="261" t="s">
        <v>19</v>
      </c>
    </row>
    <row r="208" spans="1:13">
      <c r="A208" s="259" t="s">
        <v>88</v>
      </c>
      <c r="B208" s="259" t="s">
        <v>89</v>
      </c>
      <c r="C208" s="259" t="s">
        <v>90</v>
      </c>
      <c r="D208" s="259" t="s">
        <v>16</v>
      </c>
      <c r="E208" s="259" t="s">
        <v>17</v>
      </c>
      <c r="F208" s="259" t="s">
        <v>17</v>
      </c>
      <c r="G208" s="259" t="s">
        <v>17</v>
      </c>
      <c r="H208" s="259" t="s">
        <v>17</v>
      </c>
      <c r="I208" s="259" t="s">
        <v>17</v>
      </c>
      <c r="J208" s="259" t="s">
        <v>17</v>
      </c>
      <c r="K208" s="259" t="s">
        <v>408</v>
      </c>
      <c r="L208" s="260">
        <v>44803</v>
      </c>
      <c r="M208" s="259" t="s">
        <v>19</v>
      </c>
    </row>
    <row r="209" spans="1:13">
      <c r="A209" s="261" t="s">
        <v>88</v>
      </c>
      <c r="B209" s="261" t="s">
        <v>89</v>
      </c>
      <c r="C209" s="261" t="s">
        <v>90</v>
      </c>
      <c r="D209" s="261" t="s">
        <v>22</v>
      </c>
      <c r="E209" s="261" t="s">
        <v>17</v>
      </c>
      <c r="F209" s="261" t="s">
        <v>17</v>
      </c>
      <c r="G209" s="261" t="s">
        <v>17</v>
      </c>
      <c r="H209" s="261" t="s">
        <v>17</v>
      </c>
      <c r="I209" s="261" t="s">
        <v>17</v>
      </c>
      <c r="J209" s="261" t="s">
        <v>17</v>
      </c>
      <c r="K209" s="261" t="s">
        <v>409</v>
      </c>
      <c r="L209" s="262">
        <v>44803</v>
      </c>
      <c r="M209" s="261" t="s">
        <v>19</v>
      </c>
    </row>
    <row r="210" spans="1:13">
      <c r="A210" s="259" t="s">
        <v>88</v>
      </c>
      <c r="B210" s="259" t="s">
        <v>89</v>
      </c>
      <c r="C210" s="259" t="s">
        <v>90</v>
      </c>
      <c r="D210" s="259" t="s">
        <v>20</v>
      </c>
      <c r="E210" s="259" t="s">
        <v>17</v>
      </c>
      <c r="F210" s="259" t="s">
        <v>17</v>
      </c>
      <c r="G210" s="259" t="s">
        <v>17</v>
      </c>
      <c r="H210" s="259" t="s">
        <v>17</v>
      </c>
      <c r="I210" s="259" t="s">
        <v>17</v>
      </c>
      <c r="J210" s="259" t="s">
        <v>17</v>
      </c>
      <c r="K210" s="259" t="s">
        <v>410</v>
      </c>
      <c r="L210" s="260">
        <v>44803</v>
      </c>
      <c r="M210" s="259" t="s">
        <v>19</v>
      </c>
    </row>
    <row r="211" spans="1:13">
      <c r="A211" s="261" t="s">
        <v>88</v>
      </c>
      <c r="B211" s="261" t="s">
        <v>89</v>
      </c>
      <c r="C211" s="261" t="s">
        <v>90</v>
      </c>
      <c r="D211" s="261" t="s">
        <v>24</v>
      </c>
      <c r="E211" s="261" t="s">
        <v>17</v>
      </c>
      <c r="F211" s="261" t="s">
        <v>17</v>
      </c>
      <c r="G211" s="261" t="s">
        <v>17</v>
      </c>
      <c r="H211" s="261" t="s">
        <v>17</v>
      </c>
      <c r="I211" s="261" t="s">
        <v>17</v>
      </c>
      <c r="J211" s="261" t="s">
        <v>17</v>
      </c>
      <c r="K211" s="261" t="s">
        <v>411</v>
      </c>
      <c r="L211" s="262">
        <v>44803</v>
      </c>
      <c r="M211" s="261" t="s">
        <v>19</v>
      </c>
    </row>
    <row r="212" spans="1:13">
      <c r="A212" s="259" t="s">
        <v>94</v>
      </c>
      <c r="B212" s="259" t="s">
        <v>95</v>
      </c>
      <c r="C212" s="259" t="s">
        <v>90</v>
      </c>
      <c r="D212" s="259" t="s">
        <v>112</v>
      </c>
      <c r="E212" s="259" t="s">
        <v>17</v>
      </c>
      <c r="F212" s="259" t="s">
        <v>17</v>
      </c>
      <c r="G212" s="259" t="s">
        <v>17</v>
      </c>
      <c r="H212" s="259" t="s">
        <v>17</v>
      </c>
      <c r="I212" s="259" t="s">
        <v>17</v>
      </c>
      <c r="J212" s="259" t="s">
        <v>17</v>
      </c>
      <c r="K212" s="259" t="s">
        <v>412</v>
      </c>
      <c r="L212" s="260">
        <v>44803</v>
      </c>
      <c r="M212" s="259" t="s">
        <v>19</v>
      </c>
    </row>
    <row r="213" spans="1:13">
      <c r="A213" s="261" t="s">
        <v>94</v>
      </c>
      <c r="B213" s="261" t="s">
        <v>95</v>
      </c>
      <c r="C213" s="261" t="s">
        <v>90</v>
      </c>
      <c r="D213" s="261" t="s">
        <v>20</v>
      </c>
      <c r="E213" s="261" t="s">
        <v>17</v>
      </c>
      <c r="F213" s="261" t="s">
        <v>17</v>
      </c>
      <c r="G213" s="261" t="s">
        <v>17</v>
      </c>
      <c r="H213" s="261" t="s">
        <v>17</v>
      </c>
      <c r="I213" s="261" t="s">
        <v>17</v>
      </c>
      <c r="J213" s="261" t="s">
        <v>17</v>
      </c>
      <c r="K213" s="261" t="s">
        <v>413</v>
      </c>
      <c r="L213" s="262">
        <v>44803</v>
      </c>
      <c r="M213" s="261" t="s">
        <v>19</v>
      </c>
    </row>
    <row r="214" spans="1:13">
      <c r="A214" s="259" t="s">
        <v>94</v>
      </c>
      <c r="B214" s="259" t="s">
        <v>95</v>
      </c>
      <c r="C214" s="259" t="s">
        <v>90</v>
      </c>
      <c r="D214" s="259" t="s">
        <v>16</v>
      </c>
      <c r="E214" s="259" t="s">
        <v>17</v>
      </c>
      <c r="F214" s="259" t="s">
        <v>17</v>
      </c>
      <c r="G214" s="259" t="s">
        <v>17</v>
      </c>
      <c r="H214" s="259" t="s">
        <v>17</v>
      </c>
      <c r="I214" s="259" t="s">
        <v>17</v>
      </c>
      <c r="J214" s="259" t="s">
        <v>17</v>
      </c>
      <c r="K214" s="259" t="s">
        <v>414</v>
      </c>
      <c r="L214" s="260">
        <v>44803</v>
      </c>
      <c r="M214" s="259" t="s">
        <v>19</v>
      </c>
    </row>
    <row r="215" spans="1:13">
      <c r="A215" s="261" t="s">
        <v>94</v>
      </c>
      <c r="B215" s="261" t="s">
        <v>95</v>
      </c>
      <c r="C215" s="261" t="s">
        <v>90</v>
      </c>
      <c r="D215" s="261" t="s">
        <v>22</v>
      </c>
      <c r="E215" s="261" t="s">
        <v>17</v>
      </c>
      <c r="F215" s="261" t="s">
        <v>17</v>
      </c>
      <c r="G215" s="261" t="s">
        <v>17</v>
      </c>
      <c r="H215" s="261" t="s">
        <v>17</v>
      </c>
      <c r="I215" s="261" t="s">
        <v>17</v>
      </c>
      <c r="J215" s="261" t="s">
        <v>17</v>
      </c>
      <c r="K215" s="261" t="s">
        <v>415</v>
      </c>
      <c r="L215" s="262">
        <v>44803</v>
      </c>
      <c r="M215" s="261" t="s">
        <v>19</v>
      </c>
    </row>
    <row r="216" spans="1:13">
      <c r="A216" s="259" t="s">
        <v>94</v>
      </c>
      <c r="B216" s="259" t="s">
        <v>95</v>
      </c>
      <c r="C216" s="259" t="s">
        <v>90</v>
      </c>
      <c r="D216" s="259" t="s">
        <v>24</v>
      </c>
      <c r="E216" s="259" t="s">
        <v>17</v>
      </c>
      <c r="F216" s="259" t="s">
        <v>17</v>
      </c>
      <c r="G216" s="259" t="s">
        <v>17</v>
      </c>
      <c r="H216" s="259" t="s">
        <v>17</v>
      </c>
      <c r="I216" s="259" t="s">
        <v>17</v>
      </c>
      <c r="J216" s="259" t="s">
        <v>17</v>
      </c>
      <c r="K216" s="259" t="s">
        <v>416</v>
      </c>
      <c r="L216" s="260">
        <v>44803</v>
      </c>
      <c r="M216" s="259" t="s">
        <v>19</v>
      </c>
    </row>
    <row r="217" spans="1:13">
      <c r="A217" s="261" t="s">
        <v>417</v>
      </c>
      <c r="B217" s="261" t="s">
        <v>418</v>
      </c>
      <c r="C217" s="261" t="s">
        <v>419</v>
      </c>
      <c r="D217" s="261" t="s">
        <v>24</v>
      </c>
      <c r="E217" s="261" t="s">
        <v>17</v>
      </c>
      <c r="F217" s="261" t="s">
        <v>17</v>
      </c>
      <c r="G217" s="261" t="s">
        <v>17</v>
      </c>
      <c r="H217" s="261" t="s">
        <v>17</v>
      </c>
      <c r="I217" s="261" t="s">
        <v>17</v>
      </c>
      <c r="J217" s="261" t="s">
        <v>420</v>
      </c>
      <c r="K217" s="261" t="s">
        <v>421</v>
      </c>
      <c r="L217" s="262">
        <v>44893</v>
      </c>
      <c r="M217" s="261" t="s">
        <v>19</v>
      </c>
    </row>
    <row r="218" spans="1:13">
      <c r="A218" s="259" t="s">
        <v>417</v>
      </c>
      <c r="B218" s="259" t="s">
        <v>418</v>
      </c>
      <c r="C218" s="259" t="s">
        <v>419</v>
      </c>
      <c r="D218" s="259" t="s">
        <v>112</v>
      </c>
      <c r="E218" s="259" t="s">
        <v>17</v>
      </c>
      <c r="F218" s="259" t="s">
        <v>17</v>
      </c>
      <c r="G218" s="259" t="s">
        <v>17</v>
      </c>
      <c r="H218" s="259" t="s">
        <v>17</v>
      </c>
      <c r="I218" s="259" t="s">
        <v>17</v>
      </c>
      <c r="J218" s="259" t="s">
        <v>420</v>
      </c>
      <c r="K218" s="259" t="s">
        <v>422</v>
      </c>
      <c r="L218" s="260">
        <v>44893</v>
      </c>
      <c r="M218" s="259" t="s">
        <v>19</v>
      </c>
    </row>
    <row r="219" spans="1:13">
      <c r="A219" s="261" t="s">
        <v>417</v>
      </c>
      <c r="B219" s="261" t="s">
        <v>418</v>
      </c>
      <c r="C219" s="261" t="s">
        <v>419</v>
      </c>
      <c r="D219" s="261" t="s">
        <v>16</v>
      </c>
      <c r="E219" s="261" t="s">
        <v>17</v>
      </c>
      <c r="F219" s="261" t="s">
        <v>17</v>
      </c>
      <c r="G219" s="261" t="s">
        <v>17</v>
      </c>
      <c r="H219" s="261" t="s">
        <v>17</v>
      </c>
      <c r="I219" s="261" t="s">
        <v>17</v>
      </c>
      <c r="J219" s="261" t="s">
        <v>420</v>
      </c>
      <c r="K219" s="261" t="s">
        <v>423</v>
      </c>
      <c r="L219" s="262">
        <v>44893</v>
      </c>
      <c r="M219" s="261" t="s">
        <v>19</v>
      </c>
    </row>
    <row r="220" spans="1:13">
      <c r="A220" s="259" t="s">
        <v>417</v>
      </c>
      <c r="B220" s="259" t="s">
        <v>418</v>
      </c>
      <c r="C220" s="259" t="s">
        <v>419</v>
      </c>
      <c r="D220" s="259" t="s">
        <v>20</v>
      </c>
      <c r="E220" s="259" t="s">
        <v>17</v>
      </c>
      <c r="F220" s="259" t="s">
        <v>17</v>
      </c>
      <c r="G220" s="259" t="s">
        <v>17</v>
      </c>
      <c r="H220" s="259" t="s">
        <v>17</v>
      </c>
      <c r="I220" s="259" t="s">
        <v>17</v>
      </c>
      <c r="J220" s="259" t="s">
        <v>420</v>
      </c>
      <c r="K220" s="259" t="s">
        <v>424</v>
      </c>
      <c r="L220" s="260">
        <v>44893</v>
      </c>
      <c r="M220" s="259" t="s">
        <v>19</v>
      </c>
    </row>
    <row r="221" spans="1:13">
      <c r="A221" s="261" t="s">
        <v>417</v>
      </c>
      <c r="B221" s="261" t="s">
        <v>418</v>
      </c>
      <c r="C221" s="261" t="s">
        <v>419</v>
      </c>
      <c r="D221" s="261" t="s">
        <v>364</v>
      </c>
      <c r="E221" s="261" t="s">
        <v>17</v>
      </c>
      <c r="F221" s="261" t="s">
        <v>17</v>
      </c>
      <c r="G221" s="261" t="s">
        <v>17</v>
      </c>
      <c r="H221" s="261" t="s">
        <v>17</v>
      </c>
      <c r="I221" s="261" t="s">
        <v>17</v>
      </c>
      <c r="J221" s="261" t="s">
        <v>420</v>
      </c>
      <c r="K221" s="261" t="s">
        <v>425</v>
      </c>
      <c r="L221" s="262">
        <v>44893</v>
      </c>
      <c r="M221" s="261" t="s">
        <v>19</v>
      </c>
    </row>
    <row r="222" spans="1:13">
      <c r="A222" s="259" t="s">
        <v>417</v>
      </c>
      <c r="B222" s="259" t="s">
        <v>418</v>
      </c>
      <c r="C222" s="259" t="s">
        <v>419</v>
      </c>
      <c r="D222" s="259" t="s">
        <v>22</v>
      </c>
      <c r="E222" s="259" t="s">
        <v>17</v>
      </c>
      <c r="F222" s="259" t="s">
        <v>17</v>
      </c>
      <c r="G222" s="259" t="s">
        <v>17</v>
      </c>
      <c r="H222" s="259" t="s">
        <v>17</v>
      </c>
      <c r="I222" s="259" t="s">
        <v>17</v>
      </c>
      <c r="J222" s="259" t="s">
        <v>420</v>
      </c>
      <c r="K222" s="259" t="s">
        <v>426</v>
      </c>
      <c r="L222" s="260">
        <v>44893</v>
      </c>
      <c r="M222" s="259" t="s">
        <v>19</v>
      </c>
    </row>
    <row r="223" spans="1:13">
      <c r="A223" s="261" t="s">
        <v>417</v>
      </c>
      <c r="B223" s="261" t="s">
        <v>418</v>
      </c>
      <c r="C223" s="261" t="s">
        <v>419</v>
      </c>
      <c r="D223" s="261" t="s">
        <v>200</v>
      </c>
      <c r="E223" s="261">
        <v>5</v>
      </c>
      <c r="F223" s="261" t="s">
        <v>17</v>
      </c>
      <c r="G223" s="261" t="s">
        <v>427</v>
      </c>
      <c r="H223" s="261">
        <v>2</v>
      </c>
      <c r="I223" s="261" t="s">
        <v>17</v>
      </c>
      <c r="J223" s="261" t="s">
        <v>428</v>
      </c>
      <c r="K223" s="261" t="s">
        <v>429</v>
      </c>
      <c r="L223" s="262">
        <v>44893</v>
      </c>
      <c r="M223" s="261" t="s">
        <v>19</v>
      </c>
    </row>
    <row r="224" spans="1:13">
      <c r="A224" s="259" t="s">
        <v>417</v>
      </c>
      <c r="B224" s="259" t="s">
        <v>418</v>
      </c>
      <c r="C224" s="259" t="s">
        <v>419</v>
      </c>
      <c r="D224" s="259" t="s">
        <v>26</v>
      </c>
      <c r="E224" s="259" t="s">
        <v>17</v>
      </c>
      <c r="F224" s="259" t="s">
        <v>17</v>
      </c>
      <c r="G224" s="259" t="s">
        <v>17</v>
      </c>
      <c r="H224" s="259" t="s">
        <v>17</v>
      </c>
      <c r="I224" s="259" t="s">
        <v>17</v>
      </c>
      <c r="J224" s="259" t="s">
        <v>420</v>
      </c>
      <c r="K224" s="259" t="s">
        <v>430</v>
      </c>
      <c r="L224" s="260">
        <v>44893</v>
      </c>
      <c r="M224" s="259" t="s">
        <v>19</v>
      </c>
    </row>
    <row r="225" spans="1:13">
      <c r="A225" s="261" t="s">
        <v>417</v>
      </c>
      <c r="B225" s="261" t="s">
        <v>418</v>
      </c>
      <c r="C225" s="261" t="s">
        <v>419</v>
      </c>
      <c r="D225" s="261" t="s">
        <v>28</v>
      </c>
      <c r="E225" s="261" t="s">
        <v>17</v>
      </c>
      <c r="F225" s="261" t="s">
        <v>17</v>
      </c>
      <c r="G225" s="261" t="s">
        <v>17</v>
      </c>
      <c r="H225" s="261" t="s">
        <v>17</v>
      </c>
      <c r="I225" s="261" t="s">
        <v>17</v>
      </c>
      <c r="J225" s="261" t="s">
        <v>420</v>
      </c>
      <c r="K225" s="261" t="s">
        <v>431</v>
      </c>
      <c r="L225" s="262">
        <v>44893</v>
      </c>
      <c r="M225" s="261" t="s">
        <v>19</v>
      </c>
    </row>
    <row r="226" spans="1:13">
      <c r="A226" s="259" t="s">
        <v>432</v>
      </c>
      <c r="B226" s="259" t="s">
        <v>433</v>
      </c>
      <c r="C226" s="259" t="s">
        <v>419</v>
      </c>
      <c r="D226" s="259" t="s">
        <v>24</v>
      </c>
      <c r="E226" s="259" t="s">
        <v>17</v>
      </c>
      <c r="F226" s="259" t="s">
        <v>404</v>
      </c>
      <c r="G226" s="259" t="s">
        <v>17</v>
      </c>
      <c r="H226" s="259" t="s">
        <v>17</v>
      </c>
      <c r="I226" s="259" t="s">
        <v>404</v>
      </c>
      <c r="J226" s="259" t="s">
        <v>434</v>
      </c>
      <c r="K226" s="259" t="s">
        <v>435</v>
      </c>
      <c r="L226" s="260">
        <v>44893</v>
      </c>
      <c r="M226" s="259" t="s">
        <v>19</v>
      </c>
    </row>
    <row r="227" spans="1:13">
      <c r="A227" s="261" t="s">
        <v>432</v>
      </c>
      <c r="B227" s="261" t="s">
        <v>433</v>
      </c>
      <c r="C227" s="261" t="s">
        <v>419</v>
      </c>
      <c r="D227" s="261" t="s">
        <v>112</v>
      </c>
      <c r="E227" s="261" t="s">
        <v>17</v>
      </c>
      <c r="F227" s="261" t="s">
        <v>404</v>
      </c>
      <c r="G227" s="261" t="s">
        <v>17</v>
      </c>
      <c r="H227" s="261" t="s">
        <v>17</v>
      </c>
      <c r="I227" s="261" t="s">
        <v>404</v>
      </c>
      <c r="J227" s="261" t="s">
        <v>434</v>
      </c>
      <c r="K227" s="261" t="s">
        <v>436</v>
      </c>
      <c r="L227" s="262">
        <v>44893</v>
      </c>
      <c r="M227" s="261" t="s">
        <v>19</v>
      </c>
    </row>
    <row r="228" spans="1:13">
      <c r="A228" s="259" t="s">
        <v>432</v>
      </c>
      <c r="B228" s="259" t="s">
        <v>433</v>
      </c>
      <c r="C228" s="259" t="s">
        <v>419</v>
      </c>
      <c r="D228" s="259" t="s">
        <v>16</v>
      </c>
      <c r="E228" s="259" t="s">
        <v>17</v>
      </c>
      <c r="F228" s="259" t="s">
        <v>404</v>
      </c>
      <c r="G228" s="259" t="s">
        <v>17</v>
      </c>
      <c r="H228" s="259" t="s">
        <v>17</v>
      </c>
      <c r="I228" s="259" t="s">
        <v>404</v>
      </c>
      <c r="J228" s="259" t="s">
        <v>434</v>
      </c>
      <c r="K228" s="259" t="s">
        <v>437</v>
      </c>
      <c r="L228" s="260">
        <v>44893</v>
      </c>
      <c r="M228" s="259" t="s">
        <v>19</v>
      </c>
    </row>
    <row r="229" spans="1:13">
      <c r="A229" s="261" t="s">
        <v>432</v>
      </c>
      <c r="B229" s="261" t="s">
        <v>433</v>
      </c>
      <c r="C229" s="261" t="s">
        <v>419</v>
      </c>
      <c r="D229" s="261" t="s">
        <v>20</v>
      </c>
      <c r="E229" s="261" t="s">
        <v>17</v>
      </c>
      <c r="F229" s="261" t="s">
        <v>404</v>
      </c>
      <c r="G229" s="261" t="s">
        <v>17</v>
      </c>
      <c r="H229" s="261" t="s">
        <v>17</v>
      </c>
      <c r="I229" s="261" t="s">
        <v>404</v>
      </c>
      <c r="J229" s="261" t="s">
        <v>434</v>
      </c>
      <c r="K229" s="261" t="s">
        <v>438</v>
      </c>
      <c r="L229" s="262">
        <v>44893</v>
      </c>
      <c r="M229" s="261" t="s">
        <v>19</v>
      </c>
    </row>
    <row r="230" spans="1:13">
      <c r="A230" s="259" t="s">
        <v>432</v>
      </c>
      <c r="B230" s="259" t="s">
        <v>433</v>
      </c>
      <c r="C230" s="259" t="s">
        <v>419</v>
      </c>
      <c r="D230" s="259" t="s">
        <v>364</v>
      </c>
      <c r="E230" s="259" t="s">
        <v>17</v>
      </c>
      <c r="F230" s="259" t="s">
        <v>404</v>
      </c>
      <c r="G230" s="259" t="s">
        <v>17</v>
      </c>
      <c r="H230" s="259" t="s">
        <v>17</v>
      </c>
      <c r="I230" s="259" t="s">
        <v>404</v>
      </c>
      <c r="J230" s="259" t="s">
        <v>434</v>
      </c>
      <c r="K230" s="259" t="s">
        <v>439</v>
      </c>
      <c r="L230" s="260">
        <v>44893</v>
      </c>
      <c r="M230" s="259" t="s">
        <v>19</v>
      </c>
    </row>
    <row r="231" spans="1:13">
      <c r="A231" s="261" t="s">
        <v>432</v>
      </c>
      <c r="B231" s="261" t="s">
        <v>433</v>
      </c>
      <c r="C231" s="261" t="s">
        <v>419</v>
      </c>
      <c r="D231" s="261" t="s">
        <v>22</v>
      </c>
      <c r="E231" s="261" t="s">
        <v>17</v>
      </c>
      <c r="F231" s="261" t="s">
        <v>404</v>
      </c>
      <c r="G231" s="261" t="s">
        <v>17</v>
      </c>
      <c r="H231" s="261" t="s">
        <v>17</v>
      </c>
      <c r="I231" s="261" t="s">
        <v>404</v>
      </c>
      <c r="J231" s="261" t="s">
        <v>434</v>
      </c>
      <c r="K231" s="261" t="s">
        <v>440</v>
      </c>
      <c r="L231" s="262">
        <v>44893</v>
      </c>
      <c r="M231" s="261" t="s">
        <v>19</v>
      </c>
    </row>
    <row r="232" spans="1:13">
      <c r="A232" s="259" t="s">
        <v>432</v>
      </c>
      <c r="B232" s="259" t="s">
        <v>433</v>
      </c>
      <c r="C232" s="259" t="s">
        <v>419</v>
      </c>
      <c r="D232" s="259" t="s">
        <v>200</v>
      </c>
      <c r="E232" s="259">
        <v>1</v>
      </c>
      <c r="F232" s="259" t="s">
        <v>441</v>
      </c>
      <c r="G232" s="259" t="s">
        <v>427</v>
      </c>
      <c r="H232" s="259">
        <v>2</v>
      </c>
      <c r="I232" s="259" t="s">
        <v>442</v>
      </c>
      <c r="J232" s="259" t="s">
        <v>443</v>
      </c>
      <c r="K232" s="259" t="s">
        <v>444</v>
      </c>
      <c r="L232" s="260">
        <v>44893</v>
      </c>
      <c r="M232" s="259" t="s">
        <v>19</v>
      </c>
    </row>
    <row r="233" spans="1:13">
      <c r="A233" s="261" t="s">
        <v>432</v>
      </c>
      <c r="B233" s="261" t="s">
        <v>433</v>
      </c>
      <c r="C233" s="261" t="s">
        <v>419</v>
      </c>
      <c r="D233" s="261" t="s">
        <v>26</v>
      </c>
      <c r="E233" s="261" t="s">
        <v>17</v>
      </c>
      <c r="F233" s="261" t="s">
        <v>404</v>
      </c>
      <c r="G233" s="261" t="s">
        <v>17</v>
      </c>
      <c r="H233" s="261" t="s">
        <v>17</v>
      </c>
      <c r="I233" s="261" t="s">
        <v>404</v>
      </c>
      <c r="J233" s="261" t="s">
        <v>434</v>
      </c>
      <c r="K233" s="261" t="s">
        <v>445</v>
      </c>
      <c r="L233" s="262">
        <v>44893</v>
      </c>
      <c r="M233" s="261" t="s">
        <v>19</v>
      </c>
    </row>
    <row r="234" spans="1:13">
      <c r="A234" s="259" t="s">
        <v>432</v>
      </c>
      <c r="B234" s="259" t="s">
        <v>433</v>
      </c>
      <c r="C234" s="259" t="s">
        <v>419</v>
      </c>
      <c r="D234" s="259" t="s">
        <v>28</v>
      </c>
      <c r="E234" s="259" t="s">
        <v>17</v>
      </c>
      <c r="F234" s="259" t="s">
        <v>404</v>
      </c>
      <c r="G234" s="259" t="s">
        <v>17</v>
      </c>
      <c r="H234" s="259" t="s">
        <v>17</v>
      </c>
      <c r="I234" s="259" t="s">
        <v>404</v>
      </c>
      <c r="J234" s="259" t="s">
        <v>434</v>
      </c>
      <c r="K234" s="259" t="s">
        <v>446</v>
      </c>
      <c r="L234" s="260">
        <v>44893</v>
      </c>
      <c r="M234" s="259" t="s">
        <v>19</v>
      </c>
    </row>
    <row r="235" spans="1:13">
      <c r="A235" s="261" t="s">
        <v>447</v>
      </c>
      <c r="B235" s="261" t="s">
        <v>448</v>
      </c>
      <c r="C235" s="261" t="s">
        <v>419</v>
      </c>
      <c r="D235" s="261" t="s">
        <v>24</v>
      </c>
      <c r="E235" s="261" t="s">
        <v>17</v>
      </c>
      <c r="F235" s="261" t="s">
        <v>17</v>
      </c>
      <c r="G235" s="261" t="s">
        <v>17</v>
      </c>
      <c r="H235" s="261" t="s">
        <v>17</v>
      </c>
      <c r="I235" s="261" t="s">
        <v>17</v>
      </c>
      <c r="J235" s="261" t="s">
        <v>420</v>
      </c>
      <c r="K235" s="261" t="s">
        <v>449</v>
      </c>
      <c r="L235" s="262">
        <v>44893</v>
      </c>
      <c r="M235" s="261" t="s">
        <v>19</v>
      </c>
    </row>
    <row r="236" spans="1:13">
      <c r="A236" s="259" t="s">
        <v>447</v>
      </c>
      <c r="B236" s="259" t="s">
        <v>448</v>
      </c>
      <c r="C236" s="259" t="s">
        <v>419</v>
      </c>
      <c r="D236" s="259" t="s">
        <v>112</v>
      </c>
      <c r="E236" s="259" t="s">
        <v>17</v>
      </c>
      <c r="F236" s="259" t="s">
        <v>17</v>
      </c>
      <c r="G236" s="259" t="s">
        <v>17</v>
      </c>
      <c r="H236" s="259" t="s">
        <v>17</v>
      </c>
      <c r="I236" s="259" t="s">
        <v>17</v>
      </c>
      <c r="J236" s="259" t="s">
        <v>420</v>
      </c>
      <c r="K236" s="259" t="s">
        <v>450</v>
      </c>
      <c r="L236" s="260">
        <v>44893</v>
      </c>
      <c r="M236" s="259" t="s">
        <v>19</v>
      </c>
    </row>
    <row r="237" spans="1:13">
      <c r="A237" s="261" t="s">
        <v>447</v>
      </c>
      <c r="B237" s="261" t="s">
        <v>448</v>
      </c>
      <c r="C237" s="261" t="s">
        <v>419</v>
      </c>
      <c r="D237" s="261" t="s">
        <v>16</v>
      </c>
      <c r="E237" s="261" t="s">
        <v>17</v>
      </c>
      <c r="F237" s="261" t="s">
        <v>17</v>
      </c>
      <c r="G237" s="261" t="s">
        <v>17</v>
      </c>
      <c r="H237" s="261" t="s">
        <v>17</v>
      </c>
      <c r="I237" s="261" t="s">
        <v>17</v>
      </c>
      <c r="J237" s="261" t="s">
        <v>420</v>
      </c>
      <c r="K237" s="261" t="s">
        <v>451</v>
      </c>
      <c r="L237" s="262">
        <v>44893</v>
      </c>
      <c r="M237" s="261" t="s">
        <v>19</v>
      </c>
    </row>
    <row r="238" spans="1:13">
      <c r="A238" s="259" t="s">
        <v>447</v>
      </c>
      <c r="B238" s="259" t="s">
        <v>448</v>
      </c>
      <c r="C238" s="259" t="s">
        <v>419</v>
      </c>
      <c r="D238" s="259" t="s">
        <v>20</v>
      </c>
      <c r="E238" s="259" t="s">
        <v>17</v>
      </c>
      <c r="F238" s="259" t="s">
        <v>17</v>
      </c>
      <c r="G238" s="259" t="s">
        <v>17</v>
      </c>
      <c r="H238" s="259" t="s">
        <v>17</v>
      </c>
      <c r="I238" s="259" t="s">
        <v>17</v>
      </c>
      <c r="J238" s="259" t="s">
        <v>420</v>
      </c>
      <c r="K238" s="259" t="s">
        <v>452</v>
      </c>
      <c r="L238" s="260">
        <v>44893</v>
      </c>
      <c r="M238" s="259" t="s">
        <v>19</v>
      </c>
    </row>
    <row r="239" spans="1:13">
      <c r="A239" s="261" t="s">
        <v>447</v>
      </c>
      <c r="B239" s="261" t="s">
        <v>448</v>
      </c>
      <c r="C239" s="261" t="s">
        <v>419</v>
      </c>
      <c r="D239" s="261" t="s">
        <v>364</v>
      </c>
      <c r="E239" s="261" t="s">
        <v>17</v>
      </c>
      <c r="F239" s="261" t="s">
        <v>17</v>
      </c>
      <c r="G239" s="261" t="s">
        <v>17</v>
      </c>
      <c r="H239" s="261" t="s">
        <v>17</v>
      </c>
      <c r="I239" s="261" t="s">
        <v>17</v>
      </c>
      <c r="J239" s="261" t="s">
        <v>420</v>
      </c>
      <c r="K239" s="261" t="s">
        <v>453</v>
      </c>
      <c r="L239" s="262">
        <v>44893</v>
      </c>
      <c r="M239" s="261" t="s">
        <v>19</v>
      </c>
    </row>
    <row r="240" spans="1:13">
      <c r="A240" s="259" t="s">
        <v>447</v>
      </c>
      <c r="B240" s="259" t="s">
        <v>448</v>
      </c>
      <c r="C240" s="259" t="s">
        <v>419</v>
      </c>
      <c r="D240" s="259" t="s">
        <v>22</v>
      </c>
      <c r="E240" s="259" t="s">
        <v>17</v>
      </c>
      <c r="F240" s="259" t="s">
        <v>17</v>
      </c>
      <c r="G240" s="259" t="s">
        <v>17</v>
      </c>
      <c r="H240" s="259" t="s">
        <v>17</v>
      </c>
      <c r="I240" s="259" t="s">
        <v>17</v>
      </c>
      <c r="J240" s="259" t="s">
        <v>420</v>
      </c>
      <c r="K240" s="259" t="s">
        <v>454</v>
      </c>
      <c r="L240" s="260">
        <v>44893</v>
      </c>
      <c r="M240" s="259" t="s">
        <v>19</v>
      </c>
    </row>
    <row r="241" spans="1:13">
      <c r="A241" s="261" t="s">
        <v>447</v>
      </c>
      <c r="B241" s="261" t="s">
        <v>448</v>
      </c>
      <c r="C241" s="261" t="s">
        <v>419</v>
      </c>
      <c r="D241" s="261" t="s">
        <v>200</v>
      </c>
      <c r="E241" s="261">
        <v>5</v>
      </c>
      <c r="F241" s="261" t="s">
        <v>17</v>
      </c>
      <c r="G241" s="261" t="s">
        <v>427</v>
      </c>
      <c r="H241" s="261">
        <v>2</v>
      </c>
      <c r="I241" s="261" t="s">
        <v>17</v>
      </c>
      <c r="J241" s="261" t="s">
        <v>428</v>
      </c>
      <c r="K241" s="261" t="s">
        <v>455</v>
      </c>
      <c r="L241" s="262">
        <v>44893</v>
      </c>
      <c r="M241" s="261" t="s">
        <v>19</v>
      </c>
    </row>
    <row r="242" spans="1:13">
      <c r="A242" s="259" t="s">
        <v>447</v>
      </c>
      <c r="B242" s="259" t="s">
        <v>448</v>
      </c>
      <c r="C242" s="259" t="s">
        <v>419</v>
      </c>
      <c r="D242" s="259" t="s">
        <v>26</v>
      </c>
      <c r="E242" s="259" t="s">
        <v>17</v>
      </c>
      <c r="F242" s="259" t="s">
        <v>17</v>
      </c>
      <c r="G242" s="259" t="s">
        <v>17</v>
      </c>
      <c r="H242" s="259" t="s">
        <v>17</v>
      </c>
      <c r="I242" s="259" t="s">
        <v>17</v>
      </c>
      <c r="J242" s="259" t="s">
        <v>420</v>
      </c>
      <c r="K242" s="259" t="s">
        <v>456</v>
      </c>
      <c r="L242" s="260">
        <v>44893</v>
      </c>
      <c r="M242" s="259" t="s">
        <v>19</v>
      </c>
    </row>
    <row r="243" spans="1:13">
      <c r="A243" s="261" t="s">
        <v>447</v>
      </c>
      <c r="B243" s="261" t="s">
        <v>448</v>
      </c>
      <c r="C243" s="261" t="s">
        <v>419</v>
      </c>
      <c r="D243" s="261" t="s">
        <v>28</v>
      </c>
      <c r="E243" s="261" t="s">
        <v>17</v>
      </c>
      <c r="F243" s="261" t="s">
        <v>17</v>
      </c>
      <c r="G243" s="261" t="s">
        <v>17</v>
      </c>
      <c r="H243" s="261" t="s">
        <v>17</v>
      </c>
      <c r="I243" s="261" t="s">
        <v>17</v>
      </c>
      <c r="J243" s="261"/>
      <c r="K243" s="261" t="s">
        <v>457</v>
      </c>
      <c r="L243" s="262">
        <v>44893</v>
      </c>
      <c r="M243" s="261" t="s">
        <v>19</v>
      </c>
    </row>
    <row r="244" spans="1:13">
      <c r="A244" s="259" t="s">
        <v>458</v>
      </c>
      <c r="B244" s="259" t="s">
        <v>459</v>
      </c>
      <c r="C244" s="259" t="s">
        <v>460</v>
      </c>
      <c r="D244" s="259" t="s">
        <v>26</v>
      </c>
      <c r="E244" s="259" t="s">
        <v>17</v>
      </c>
      <c r="F244" s="259" t="s">
        <v>461</v>
      </c>
      <c r="G244" s="259" t="s">
        <v>17</v>
      </c>
      <c r="H244" s="259" t="s">
        <v>17</v>
      </c>
      <c r="I244" s="259" t="s">
        <v>17</v>
      </c>
      <c r="J244" s="259" t="s">
        <v>107</v>
      </c>
      <c r="K244" s="259" t="s">
        <v>462</v>
      </c>
      <c r="L244" s="260">
        <v>44915</v>
      </c>
      <c r="M244" s="259" t="s">
        <v>19</v>
      </c>
    </row>
    <row r="245" spans="1:13">
      <c r="A245" s="261" t="s">
        <v>458</v>
      </c>
      <c r="B245" s="261" t="s">
        <v>459</v>
      </c>
      <c r="C245" s="261" t="s">
        <v>460</v>
      </c>
      <c r="D245" s="261" t="s">
        <v>28</v>
      </c>
      <c r="E245" s="261" t="s">
        <v>17</v>
      </c>
      <c r="F245" s="261" t="s">
        <v>461</v>
      </c>
      <c r="G245" s="261" t="s">
        <v>17</v>
      </c>
      <c r="H245" s="261" t="s">
        <v>17</v>
      </c>
      <c r="I245" s="261" t="s">
        <v>17</v>
      </c>
      <c r="J245" s="261" t="s">
        <v>107</v>
      </c>
      <c r="K245" s="261" t="s">
        <v>463</v>
      </c>
      <c r="L245" s="262">
        <v>44915</v>
      </c>
      <c r="M245" s="261" t="s">
        <v>19</v>
      </c>
    </row>
    <row r="246" spans="1:13">
      <c r="A246" s="259" t="s">
        <v>348</v>
      </c>
      <c r="B246" s="259" t="s">
        <v>349</v>
      </c>
      <c r="C246" s="259" t="s">
        <v>350</v>
      </c>
      <c r="D246" s="259" t="s">
        <v>24</v>
      </c>
      <c r="E246" s="259" t="s">
        <v>17</v>
      </c>
      <c r="F246" s="259" t="s">
        <v>17</v>
      </c>
      <c r="G246" s="259" t="s">
        <v>17</v>
      </c>
      <c r="H246" s="259" t="s">
        <v>17</v>
      </c>
      <c r="I246" s="259" t="s">
        <v>17</v>
      </c>
      <c r="J246" s="259"/>
      <c r="K246" s="259" t="s">
        <v>464</v>
      </c>
      <c r="L246" s="260">
        <v>44915</v>
      </c>
      <c r="M246" s="259" t="s">
        <v>19</v>
      </c>
    </row>
    <row r="247" spans="1:13">
      <c r="A247" s="261" t="s">
        <v>348</v>
      </c>
      <c r="B247" s="261" t="s">
        <v>349</v>
      </c>
      <c r="C247" s="261" t="s">
        <v>350</v>
      </c>
      <c r="D247" s="261" t="s">
        <v>112</v>
      </c>
      <c r="E247" s="261" t="s">
        <v>17</v>
      </c>
      <c r="F247" s="261" t="s">
        <v>17</v>
      </c>
      <c r="G247" s="261" t="s">
        <v>17</v>
      </c>
      <c r="H247" s="261" t="s">
        <v>17</v>
      </c>
      <c r="I247" s="261" t="s">
        <v>17</v>
      </c>
      <c r="J247" s="261" t="s">
        <v>465</v>
      </c>
      <c r="K247" s="261" t="s">
        <v>466</v>
      </c>
      <c r="L247" s="262">
        <v>44915</v>
      </c>
      <c r="M247" s="261" t="s">
        <v>19</v>
      </c>
    </row>
    <row r="248" spans="1:13">
      <c r="A248" s="259" t="s">
        <v>348</v>
      </c>
      <c r="B248" s="259" t="s">
        <v>349</v>
      </c>
      <c r="C248" s="259" t="s">
        <v>350</v>
      </c>
      <c r="D248" s="259" t="s">
        <v>467</v>
      </c>
      <c r="E248" s="259" t="s">
        <v>17</v>
      </c>
      <c r="F248" s="259" t="s">
        <v>17</v>
      </c>
      <c r="G248" s="259" t="s">
        <v>17</v>
      </c>
      <c r="H248" s="259" t="s">
        <v>17</v>
      </c>
      <c r="I248" s="259" t="s">
        <v>17</v>
      </c>
      <c r="J248" s="259" t="s">
        <v>468</v>
      </c>
      <c r="K248" s="259" t="s">
        <v>469</v>
      </c>
      <c r="L248" s="260">
        <v>44915</v>
      </c>
      <c r="M248" s="259" t="s">
        <v>19</v>
      </c>
    </row>
    <row r="249" spans="1:13">
      <c r="A249" s="261" t="s">
        <v>348</v>
      </c>
      <c r="B249" s="261" t="s">
        <v>349</v>
      </c>
      <c r="C249" s="261" t="s">
        <v>350</v>
      </c>
      <c r="D249" s="261" t="s">
        <v>16</v>
      </c>
      <c r="E249" s="261" t="s">
        <v>17</v>
      </c>
      <c r="F249" s="261" t="s">
        <v>17</v>
      </c>
      <c r="G249" s="261" t="s">
        <v>17</v>
      </c>
      <c r="H249" s="261" t="s">
        <v>17</v>
      </c>
      <c r="I249" s="261" t="s">
        <v>17</v>
      </c>
      <c r="J249" s="261" t="s">
        <v>465</v>
      </c>
      <c r="K249" s="261" t="s">
        <v>470</v>
      </c>
      <c r="L249" s="262">
        <v>44915</v>
      </c>
      <c r="M249" s="261" t="s">
        <v>19</v>
      </c>
    </row>
    <row r="250" spans="1:13">
      <c r="A250" s="259" t="s">
        <v>348</v>
      </c>
      <c r="B250" s="259" t="s">
        <v>349</v>
      </c>
      <c r="C250" s="259" t="s">
        <v>350</v>
      </c>
      <c r="D250" s="259" t="s">
        <v>20</v>
      </c>
      <c r="E250" s="259" t="s">
        <v>17</v>
      </c>
      <c r="F250" s="259" t="s">
        <v>17</v>
      </c>
      <c r="G250" s="259" t="s">
        <v>17</v>
      </c>
      <c r="H250" s="259" t="s">
        <v>17</v>
      </c>
      <c r="I250" s="259" t="s">
        <v>17</v>
      </c>
      <c r="J250" s="259" t="s">
        <v>465</v>
      </c>
      <c r="K250" s="259" t="s">
        <v>471</v>
      </c>
      <c r="L250" s="260">
        <v>44915</v>
      </c>
      <c r="M250" s="259" t="s">
        <v>19</v>
      </c>
    </row>
    <row r="251" spans="1:13">
      <c r="A251" s="261" t="s">
        <v>348</v>
      </c>
      <c r="B251" s="261" t="s">
        <v>349</v>
      </c>
      <c r="C251" s="261" t="s">
        <v>350</v>
      </c>
      <c r="D251" s="261" t="s">
        <v>364</v>
      </c>
      <c r="E251" s="261" t="s">
        <v>17</v>
      </c>
      <c r="F251" s="261" t="s">
        <v>17</v>
      </c>
      <c r="G251" s="261" t="s">
        <v>17</v>
      </c>
      <c r="H251" s="261" t="s">
        <v>17</v>
      </c>
      <c r="I251" s="261" t="s">
        <v>17</v>
      </c>
      <c r="J251" s="261" t="s">
        <v>465</v>
      </c>
      <c r="K251" s="261" t="s">
        <v>472</v>
      </c>
      <c r="L251" s="262">
        <v>44915</v>
      </c>
      <c r="M251" s="261" t="s">
        <v>19</v>
      </c>
    </row>
    <row r="252" spans="1:13">
      <c r="A252" s="259" t="s">
        <v>348</v>
      </c>
      <c r="B252" s="259" t="s">
        <v>349</v>
      </c>
      <c r="C252" s="259" t="s">
        <v>350</v>
      </c>
      <c r="D252" s="259" t="s">
        <v>22</v>
      </c>
      <c r="E252" s="259" t="s">
        <v>17</v>
      </c>
      <c r="F252" s="259" t="s">
        <v>17</v>
      </c>
      <c r="G252" s="259" t="s">
        <v>17</v>
      </c>
      <c r="H252" s="259" t="s">
        <v>17</v>
      </c>
      <c r="I252" s="259" t="s">
        <v>17</v>
      </c>
      <c r="J252" s="259" t="s">
        <v>465</v>
      </c>
      <c r="K252" s="259" t="s">
        <v>473</v>
      </c>
      <c r="L252" s="260">
        <v>44915</v>
      </c>
      <c r="M252" s="259" t="s">
        <v>19</v>
      </c>
    </row>
    <row r="253" spans="1:13">
      <c r="A253" s="261" t="s">
        <v>474</v>
      </c>
      <c r="B253" s="261" t="s">
        <v>475</v>
      </c>
      <c r="C253" s="261" t="s">
        <v>476</v>
      </c>
      <c r="D253" s="261" t="s">
        <v>26</v>
      </c>
      <c r="E253" s="261" t="s">
        <v>17</v>
      </c>
      <c r="F253" s="261" t="s">
        <v>17</v>
      </c>
      <c r="G253" s="261" t="s">
        <v>17</v>
      </c>
      <c r="H253" s="261" t="s">
        <v>17</v>
      </c>
      <c r="I253" s="261" t="s">
        <v>17</v>
      </c>
      <c r="J253" s="261" t="s">
        <v>477</v>
      </c>
      <c r="K253" s="261" t="s">
        <v>478</v>
      </c>
      <c r="L253" s="262">
        <v>44921</v>
      </c>
      <c r="M253" s="261" t="s">
        <v>19</v>
      </c>
    </row>
    <row r="254" spans="1:13">
      <c r="A254" s="259" t="s">
        <v>474</v>
      </c>
      <c r="B254" s="259" t="s">
        <v>475</v>
      </c>
      <c r="C254" s="259" t="s">
        <v>476</v>
      </c>
      <c r="D254" s="259" t="s">
        <v>28</v>
      </c>
      <c r="E254" s="259" t="s">
        <v>17</v>
      </c>
      <c r="F254" s="259" t="s">
        <v>17</v>
      </c>
      <c r="G254" s="259" t="s">
        <v>17</v>
      </c>
      <c r="H254" s="259" t="s">
        <v>17</v>
      </c>
      <c r="I254" s="259" t="s">
        <v>17</v>
      </c>
      <c r="J254" s="259" t="s">
        <v>479</v>
      </c>
      <c r="K254" s="259" t="s">
        <v>480</v>
      </c>
      <c r="L254" s="260">
        <v>44921</v>
      </c>
      <c r="M254" s="259" t="s">
        <v>19</v>
      </c>
    </row>
    <row r="255" spans="1:13">
      <c r="A255" s="261" t="s">
        <v>481</v>
      </c>
      <c r="B255" s="261" t="s">
        <v>482</v>
      </c>
      <c r="C255" s="261" t="s">
        <v>483</v>
      </c>
      <c r="D255" s="261" t="s">
        <v>26</v>
      </c>
      <c r="E255" s="261" t="s">
        <v>17</v>
      </c>
      <c r="F255" s="261" t="s">
        <v>17</v>
      </c>
      <c r="G255" s="261" t="s">
        <v>17</v>
      </c>
      <c r="H255" s="261" t="s">
        <v>17</v>
      </c>
      <c r="I255" s="261" t="s">
        <v>17</v>
      </c>
      <c r="J255" s="261" t="s">
        <v>484</v>
      </c>
      <c r="K255" s="261" t="s">
        <v>485</v>
      </c>
      <c r="L255" s="262">
        <v>44921</v>
      </c>
      <c r="M255" s="261" t="s">
        <v>19</v>
      </c>
    </row>
    <row r="256" spans="1:13">
      <c r="A256" s="259" t="s">
        <v>481</v>
      </c>
      <c r="B256" s="259" t="s">
        <v>482</v>
      </c>
      <c r="C256" s="259" t="s">
        <v>483</v>
      </c>
      <c r="D256" s="259" t="s">
        <v>28</v>
      </c>
      <c r="E256" s="259" t="s">
        <v>17</v>
      </c>
      <c r="F256" s="259" t="s">
        <v>17</v>
      </c>
      <c r="G256" s="259" t="s">
        <v>17</v>
      </c>
      <c r="H256" s="259" t="s">
        <v>17</v>
      </c>
      <c r="I256" s="259" t="s">
        <v>17</v>
      </c>
      <c r="J256" s="259" t="s">
        <v>486</v>
      </c>
      <c r="K256" s="259" t="s">
        <v>487</v>
      </c>
      <c r="L256" s="260">
        <v>44921</v>
      </c>
      <c r="M256" s="259" t="s">
        <v>19</v>
      </c>
    </row>
    <row r="257" spans="1:13">
      <c r="A257" s="261" t="s">
        <v>488</v>
      </c>
      <c r="B257" s="261" t="s">
        <v>489</v>
      </c>
      <c r="C257" s="261" t="s">
        <v>490</v>
      </c>
      <c r="D257" s="261" t="s">
        <v>26</v>
      </c>
      <c r="E257" s="261" t="s">
        <v>17</v>
      </c>
      <c r="F257" s="261" t="s">
        <v>17</v>
      </c>
      <c r="G257" s="261" t="s">
        <v>17</v>
      </c>
      <c r="H257" s="261" t="s">
        <v>17</v>
      </c>
      <c r="I257" s="261" t="s">
        <v>17</v>
      </c>
      <c r="J257" s="261" t="s">
        <v>484</v>
      </c>
      <c r="K257" s="261" t="s">
        <v>491</v>
      </c>
      <c r="L257" s="262">
        <v>44921</v>
      </c>
      <c r="M257" s="261" t="s">
        <v>19</v>
      </c>
    </row>
    <row r="258" spans="1:13">
      <c r="A258" s="259" t="s">
        <v>488</v>
      </c>
      <c r="B258" s="259" t="s">
        <v>489</v>
      </c>
      <c r="C258" s="259" t="s">
        <v>490</v>
      </c>
      <c r="D258" s="259" t="s">
        <v>28</v>
      </c>
      <c r="E258" s="259" t="s">
        <v>17</v>
      </c>
      <c r="F258" s="259" t="s">
        <v>17</v>
      </c>
      <c r="G258" s="259" t="s">
        <v>17</v>
      </c>
      <c r="H258" s="259" t="s">
        <v>17</v>
      </c>
      <c r="I258" s="259" t="s">
        <v>17</v>
      </c>
      <c r="J258" s="259" t="s">
        <v>486</v>
      </c>
      <c r="K258" s="259" t="s">
        <v>492</v>
      </c>
      <c r="L258" s="260">
        <v>44921</v>
      </c>
      <c r="M258" s="259" t="s">
        <v>19</v>
      </c>
    </row>
    <row r="259" spans="1:13">
      <c r="A259" s="261" t="s">
        <v>393</v>
      </c>
      <c r="B259" s="261" t="s">
        <v>394</v>
      </c>
      <c r="C259" s="261" t="s">
        <v>350</v>
      </c>
      <c r="D259" s="261" t="s">
        <v>16</v>
      </c>
      <c r="E259" s="261" t="s">
        <v>17</v>
      </c>
      <c r="F259" s="261" t="s">
        <v>404</v>
      </c>
      <c r="G259" s="261" t="s">
        <v>17</v>
      </c>
      <c r="H259" s="261" t="s">
        <v>17</v>
      </c>
      <c r="I259" s="261" t="s">
        <v>404</v>
      </c>
      <c r="J259" s="261" t="s">
        <v>493</v>
      </c>
      <c r="K259" s="261" t="s">
        <v>494</v>
      </c>
      <c r="L259" s="262">
        <v>44922</v>
      </c>
      <c r="M259" s="261" t="s">
        <v>19</v>
      </c>
    </row>
    <row r="260" spans="1:13">
      <c r="A260" s="259" t="s">
        <v>393</v>
      </c>
      <c r="B260" s="259" t="s">
        <v>394</v>
      </c>
      <c r="C260" s="259" t="s">
        <v>350</v>
      </c>
      <c r="D260" s="259" t="s">
        <v>20</v>
      </c>
      <c r="E260" s="259" t="s">
        <v>17</v>
      </c>
      <c r="F260" s="259" t="s">
        <v>404</v>
      </c>
      <c r="G260" s="259" t="s">
        <v>17</v>
      </c>
      <c r="H260" s="259" t="s">
        <v>17</v>
      </c>
      <c r="I260" s="259" t="s">
        <v>404</v>
      </c>
      <c r="J260" s="259" t="s">
        <v>493</v>
      </c>
      <c r="K260" s="259" t="s">
        <v>495</v>
      </c>
      <c r="L260" s="260">
        <v>44922</v>
      </c>
      <c r="M260" s="259" t="s">
        <v>19</v>
      </c>
    </row>
    <row r="261" spans="1:13">
      <c r="A261" s="261" t="s">
        <v>393</v>
      </c>
      <c r="B261" s="261" t="s">
        <v>394</v>
      </c>
      <c r="C261" s="261" t="s">
        <v>350</v>
      </c>
      <c r="D261" s="261" t="s">
        <v>364</v>
      </c>
      <c r="E261" s="261" t="s">
        <v>17</v>
      </c>
      <c r="F261" s="261" t="s">
        <v>404</v>
      </c>
      <c r="G261" s="261" t="s">
        <v>17</v>
      </c>
      <c r="H261" s="261" t="s">
        <v>17</v>
      </c>
      <c r="I261" s="261" t="s">
        <v>404</v>
      </c>
      <c r="J261" s="261" t="s">
        <v>493</v>
      </c>
      <c r="K261" s="261" t="s">
        <v>496</v>
      </c>
      <c r="L261" s="262">
        <v>44922</v>
      </c>
      <c r="M261" s="261" t="s">
        <v>19</v>
      </c>
    </row>
    <row r="262" spans="1:13">
      <c r="A262" s="259" t="s">
        <v>393</v>
      </c>
      <c r="B262" s="259" t="s">
        <v>394</v>
      </c>
      <c r="C262" s="259" t="s">
        <v>350</v>
      </c>
      <c r="D262" s="259" t="s">
        <v>22</v>
      </c>
      <c r="E262" s="259">
        <v>4500000</v>
      </c>
      <c r="F262" s="259" t="s">
        <v>497</v>
      </c>
      <c r="G262" s="259" t="s">
        <v>427</v>
      </c>
      <c r="H262" s="259">
        <v>2</v>
      </c>
      <c r="I262" s="259" t="s">
        <v>498</v>
      </c>
      <c r="J262" s="259" t="s">
        <v>499</v>
      </c>
      <c r="K262" s="259" t="s">
        <v>500</v>
      </c>
      <c r="L262" s="260">
        <v>44953</v>
      </c>
      <c r="M262" s="259" t="s">
        <v>19</v>
      </c>
    </row>
    <row r="263" spans="1:13">
      <c r="A263" s="261" t="s">
        <v>501</v>
      </c>
      <c r="B263" s="261" t="s">
        <v>502</v>
      </c>
      <c r="C263" s="261" t="s">
        <v>503</v>
      </c>
      <c r="D263" s="261" t="s">
        <v>26</v>
      </c>
      <c r="E263" s="261" t="s">
        <v>17</v>
      </c>
      <c r="F263" s="261" t="s">
        <v>461</v>
      </c>
      <c r="G263" s="261" t="s">
        <v>17</v>
      </c>
      <c r="H263" s="261" t="s">
        <v>17</v>
      </c>
      <c r="I263" s="261" t="s">
        <v>17</v>
      </c>
      <c r="J263" s="261" t="s">
        <v>477</v>
      </c>
      <c r="K263" s="261" t="s">
        <v>504</v>
      </c>
      <c r="L263" s="262">
        <v>45013</v>
      </c>
      <c r="M263" s="261" t="s">
        <v>19</v>
      </c>
    </row>
    <row r="264" spans="1:13">
      <c r="A264" s="259" t="s">
        <v>501</v>
      </c>
      <c r="B264" s="259" t="s">
        <v>502</v>
      </c>
      <c r="C264" s="259" t="s">
        <v>503</v>
      </c>
      <c r="D264" s="259" t="s">
        <v>28</v>
      </c>
      <c r="E264" s="259" t="s">
        <v>17</v>
      </c>
      <c r="F264" s="259" t="s">
        <v>461</v>
      </c>
      <c r="G264" s="259" t="s">
        <v>17</v>
      </c>
      <c r="H264" s="259" t="s">
        <v>17</v>
      </c>
      <c r="I264" s="259" t="s">
        <v>17</v>
      </c>
      <c r="J264" s="259" t="s">
        <v>479</v>
      </c>
      <c r="K264" s="259" t="s">
        <v>505</v>
      </c>
      <c r="L264" s="260">
        <v>45013</v>
      </c>
      <c r="M264" s="259" t="s">
        <v>19</v>
      </c>
    </row>
    <row r="265" spans="1:13">
      <c r="A265" s="261" t="s">
        <v>360</v>
      </c>
      <c r="B265" s="261" t="s">
        <v>361</v>
      </c>
      <c r="C265" s="261" t="s">
        <v>350</v>
      </c>
      <c r="D265" s="261" t="s">
        <v>22</v>
      </c>
      <c r="E265" s="261">
        <v>6850000</v>
      </c>
      <c r="F265" s="261" t="s">
        <v>506</v>
      </c>
      <c r="G265" s="261" t="s">
        <v>224</v>
      </c>
      <c r="H265" s="261">
        <v>1</v>
      </c>
      <c r="I265" s="261" t="s">
        <v>507</v>
      </c>
      <c r="J265" s="261" t="s">
        <v>508</v>
      </c>
      <c r="K265" s="261" t="s">
        <v>509</v>
      </c>
      <c r="L265" s="262">
        <v>45015</v>
      </c>
      <c r="M265" s="261" t="s">
        <v>19</v>
      </c>
    </row>
    <row r="266" spans="1:13">
      <c r="A266" s="259" t="s">
        <v>510</v>
      </c>
      <c r="B266" s="259" t="s">
        <v>511</v>
      </c>
      <c r="C266" s="259" t="s">
        <v>512</v>
      </c>
      <c r="D266" s="259" t="s">
        <v>364</v>
      </c>
      <c r="E266" s="259">
        <v>0</v>
      </c>
      <c r="F266" s="259" t="s">
        <v>17</v>
      </c>
      <c r="G266" s="259" t="s">
        <v>17</v>
      </c>
      <c r="H266" s="259" t="s">
        <v>17</v>
      </c>
      <c r="I266" s="259" t="s">
        <v>17</v>
      </c>
      <c r="J266" s="259" t="s">
        <v>513</v>
      </c>
      <c r="K266" s="259" t="s">
        <v>514</v>
      </c>
      <c r="L266" s="260">
        <v>45016</v>
      </c>
      <c r="M266" s="259" t="s">
        <v>19</v>
      </c>
    </row>
    <row r="267" spans="1:13">
      <c r="A267" s="261" t="s">
        <v>510</v>
      </c>
      <c r="B267" s="261" t="s">
        <v>511</v>
      </c>
      <c r="C267" s="261" t="s">
        <v>512</v>
      </c>
      <c r="D267" s="261" t="s">
        <v>26</v>
      </c>
      <c r="E267" s="261">
        <v>0</v>
      </c>
      <c r="F267" s="261" t="s">
        <v>17</v>
      </c>
      <c r="G267" s="261" t="s">
        <v>282</v>
      </c>
      <c r="H267" s="261">
        <v>3</v>
      </c>
      <c r="I267" s="261" t="s">
        <v>17</v>
      </c>
      <c r="J267" s="261" t="s">
        <v>513</v>
      </c>
      <c r="K267" s="261" t="s">
        <v>515</v>
      </c>
      <c r="L267" s="262">
        <v>45016</v>
      </c>
      <c r="M267" s="261" t="s">
        <v>19</v>
      </c>
    </row>
    <row r="268" spans="1:13">
      <c r="A268" s="259" t="s">
        <v>510</v>
      </c>
      <c r="B268" s="259" t="s">
        <v>511</v>
      </c>
      <c r="C268" s="259" t="s">
        <v>512</v>
      </c>
      <c r="D268" s="259" t="s">
        <v>28</v>
      </c>
      <c r="E268" s="259">
        <v>0</v>
      </c>
      <c r="F268" s="259" t="s">
        <v>17</v>
      </c>
      <c r="G268" s="259" t="s">
        <v>282</v>
      </c>
      <c r="H268" s="259">
        <v>3</v>
      </c>
      <c r="I268" s="259" t="s">
        <v>17</v>
      </c>
      <c r="J268" s="259" t="s">
        <v>513</v>
      </c>
      <c r="K268" s="259" t="s">
        <v>516</v>
      </c>
      <c r="L268" s="260">
        <v>45016</v>
      </c>
      <c r="M268" s="259" t="s">
        <v>19</v>
      </c>
    </row>
    <row r="269" spans="1:13">
      <c r="A269" s="261" t="s">
        <v>517</v>
      </c>
      <c r="B269" s="261" t="s">
        <v>518</v>
      </c>
      <c r="C269" s="261" t="s">
        <v>519</v>
      </c>
      <c r="D269" s="261" t="s">
        <v>26</v>
      </c>
      <c r="E269" s="261" t="s">
        <v>17</v>
      </c>
      <c r="F269" s="261" t="s">
        <v>17</v>
      </c>
      <c r="G269" s="261" t="s">
        <v>17</v>
      </c>
      <c r="H269" s="261" t="s">
        <v>17</v>
      </c>
      <c r="I269" s="261" t="s">
        <v>17</v>
      </c>
      <c r="J269" s="261" t="s">
        <v>520</v>
      </c>
      <c r="K269" s="261" t="s">
        <v>521</v>
      </c>
      <c r="L269" s="262">
        <v>45199</v>
      </c>
      <c r="M269" s="261" t="s">
        <v>19</v>
      </c>
    </row>
    <row r="270" spans="1:13">
      <c r="A270" s="259" t="s">
        <v>517</v>
      </c>
      <c r="B270" s="259" t="s">
        <v>518</v>
      </c>
      <c r="C270" s="259" t="s">
        <v>519</v>
      </c>
      <c r="D270" s="259" t="s">
        <v>28</v>
      </c>
      <c r="E270" s="259" t="s">
        <v>17</v>
      </c>
      <c r="F270" s="259" t="s">
        <v>17</v>
      </c>
      <c r="G270" s="259" t="s">
        <v>17</v>
      </c>
      <c r="H270" s="259" t="s">
        <v>17</v>
      </c>
      <c r="I270" s="259" t="s">
        <v>17</v>
      </c>
      <c r="J270" s="259" t="s">
        <v>520</v>
      </c>
      <c r="K270" s="259" t="s">
        <v>522</v>
      </c>
      <c r="L270" s="260">
        <v>45199</v>
      </c>
      <c r="M270" s="259" t="s">
        <v>19</v>
      </c>
    </row>
    <row r="271" spans="1:13">
      <c r="A271" s="261" t="s">
        <v>523</v>
      </c>
      <c r="B271" s="261" t="s">
        <v>524</v>
      </c>
      <c r="C271" s="261" t="s">
        <v>525</v>
      </c>
      <c r="D271" s="261" t="s">
        <v>26</v>
      </c>
      <c r="E271" s="261" t="s">
        <v>17</v>
      </c>
      <c r="F271" s="261" t="s">
        <v>17</v>
      </c>
      <c r="G271" s="261" t="s">
        <v>17</v>
      </c>
      <c r="H271" s="261" t="s">
        <v>17</v>
      </c>
      <c r="I271" s="261" t="s">
        <v>17</v>
      </c>
      <c r="J271" s="261" t="s">
        <v>520</v>
      </c>
      <c r="K271" s="261" t="s">
        <v>526</v>
      </c>
      <c r="L271" s="262">
        <v>45199</v>
      </c>
      <c r="M271" s="261" t="s">
        <v>19</v>
      </c>
    </row>
    <row r="272" spans="1:13">
      <c r="A272" s="259" t="s">
        <v>523</v>
      </c>
      <c r="B272" s="259" t="s">
        <v>524</v>
      </c>
      <c r="C272" s="259" t="s">
        <v>525</v>
      </c>
      <c r="D272" s="259" t="s">
        <v>28</v>
      </c>
      <c r="E272" s="259" t="s">
        <v>17</v>
      </c>
      <c r="F272" s="259" t="s">
        <v>17</v>
      </c>
      <c r="G272" s="259" t="s">
        <v>17</v>
      </c>
      <c r="H272" s="259" t="s">
        <v>17</v>
      </c>
      <c r="I272" s="259" t="s">
        <v>17</v>
      </c>
      <c r="J272" s="259" t="s">
        <v>520</v>
      </c>
      <c r="K272" s="259" t="s">
        <v>527</v>
      </c>
      <c r="L272" s="260">
        <v>45199</v>
      </c>
      <c r="M272" s="259" t="s">
        <v>19</v>
      </c>
    </row>
    <row r="273" spans="1:13">
      <c r="A273" s="261" t="s">
        <v>528</v>
      </c>
      <c r="B273" s="261" t="s">
        <v>529</v>
      </c>
      <c r="C273" s="261" t="s">
        <v>530</v>
      </c>
      <c r="D273" s="261" t="s">
        <v>26</v>
      </c>
      <c r="E273" s="261" t="s">
        <v>17</v>
      </c>
      <c r="F273" s="261" t="s">
        <v>17</v>
      </c>
      <c r="G273" s="261" t="s">
        <v>17</v>
      </c>
      <c r="H273" s="261" t="s">
        <v>17</v>
      </c>
      <c r="I273" s="261" t="s">
        <v>17</v>
      </c>
      <c r="J273" s="261" t="s">
        <v>531</v>
      </c>
      <c r="K273" s="261" t="s">
        <v>532</v>
      </c>
      <c r="L273" s="262">
        <v>45230</v>
      </c>
      <c r="M273" s="261" t="s">
        <v>19</v>
      </c>
    </row>
    <row r="274" spans="1:13">
      <c r="A274" s="259" t="s">
        <v>528</v>
      </c>
      <c r="B274" s="259" t="s">
        <v>529</v>
      </c>
      <c r="C274" s="259" t="s">
        <v>530</v>
      </c>
      <c r="D274" s="259" t="s">
        <v>28</v>
      </c>
      <c r="E274" s="259" t="s">
        <v>17</v>
      </c>
      <c r="F274" s="259" t="s">
        <v>17</v>
      </c>
      <c r="G274" s="259" t="s">
        <v>17</v>
      </c>
      <c r="H274" s="259" t="s">
        <v>17</v>
      </c>
      <c r="I274" s="259" t="s">
        <v>17</v>
      </c>
      <c r="J274" s="259" t="s">
        <v>531</v>
      </c>
      <c r="K274" s="259" t="s">
        <v>533</v>
      </c>
      <c r="L274" s="260">
        <v>45230</v>
      </c>
      <c r="M274" s="259" t="s">
        <v>19</v>
      </c>
    </row>
    <row r="275" spans="1:13">
      <c r="A275" s="261" t="s">
        <v>528</v>
      </c>
      <c r="B275" s="261" t="s">
        <v>529</v>
      </c>
      <c r="C275" s="261" t="s">
        <v>530</v>
      </c>
      <c r="D275" s="261" t="s">
        <v>24</v>
      </c>
      <c r="E275" s="261" t="s">
        <v>17</v>
      </c>
      <c r="F275" s="261" t="s">
        <v>17</v>
      </c>
      <c r="G275" s="261" t="s">
        <v>17</v>
      </c>
      <c r="H275" s="261" t="s">
        <v>17</v>
      </c>
      <c r="I275" s="261" t="s">
        <v>17</v>
      </c>
      <c r="J275" s="261" t="s">
        <v>531</v>
      </c>
      <c r="K275" s="261" t="s">
        <v>534</v>
      </c>
      <c r="L275" s="262">
        <v>45230</v>
      </c>
      <c r="M275" s="261" t="s">
        <v>19</v>
      </c>
    </row>
    <row r="276" spans="1:13">
      <c r="A276" s="259" t="s">
        <v>528</v>
      </c>
      <c r="B276" s="259" t="s">
        <v>529</v>
      </c>
      <c r="C276" s="259" t="s">
        <v>530</v>
      </c>
      <c r="D276" s="259" t="s">
        <v>16</v>
      </c>
      <c r="E276" s="259" t="s">
        <v>17</v>
      </c>
      <c r="F276" s="259" t="s">
        <v>17</v>
      </c>
      <c r="G276" s="259" t="s">
        <v>17</v>
      </c>
      <c r="H276" s="259" t="s">
        <v>17</v>
      </c>
      <c r="I276" s="259" t="s">
        <v>17</v>
      </c>
      <c r="J276" s="259" t="s">
        <v>535</v>
      </c>
      <c r="K276" s="259" t="s">
        <v>536</v>
      </c>
      <c r="L276" s="260">
        <v>45230</v>
      </c>
      <c r="M276" s="259" t="s">
        <v>19</v>
      </c>
    </row>
    <row r="277" spans="1:13">
      <c r="A277" s="261" t="s">
        <v>528</v>
      </c>
      <c r="B277" s="261" t="s">
        <v>529</v>
      </c>
      <c r="C277" s="261" t="s">
        <v>530</v>
      </c>
      <c r="D277" s="261" t="s">
        <v>20</v>
      </c>
      <c r="E277" s="261" t="s">
        <v>17</v>
      </c>
      <c r="F277" s="261" t="s">
        <v>17</v>
      </c>
      <c r="G277" s="261" t="s">
        <v>17</v>
      </c>
      <c r="H277" s="261" t="s">
        <v>17</v>
      </c>
      <c r="I277" s="261" t="s">
        <v>17</v>
      </c>
      <c r="J277" s="261" t="s">
        <v>535</v>
      </c>
      <c r="K277" s="261" t="s">
        <v>537</v>
      </c>
      <c r="L277" s="262">
        <v>45230</v>
      </c>
      <c r="M277" s="261" t="s">
        <v>19</v>
      </c>
    </row>
    <row r="278" spans="1:13">
      <c r="A278" s="259" t="s">
        <v>528</v>
      </c>
      <c r="B278" s="259" t="s">
        <v>529</v>
      </c>
      <c r="C278" s="259" t="s">
        <v>530</v>
      </c>
      <c r="D278" s="259" t="s">
        <v>364</v>
      </c>
      <c r="E278" s="259" t="s">
        <v>17</v>
      </c>
      <c r="F278" s="259" t="s">
        <v>17</v>
      </c>
      <c r="G278" s="259" t="s">
        <v>17</v>
      </c>
      <c r="H278" s="259" t="s">
        <v>17</v>
      </c>
      <c r="I278" s="259" t="s">
        <v>17</v>
      </c>
      <c r="J278" s="259" t="s">
        <v>535</v>
      </c>
      <c r="K278" s="259" t="s">
        <v>538</v>
      </c>
      <c r="L278" s="260">
        <v>45230</v>
      </c>
      <c r="M278" s="259" t="s">
        <v>19</v>
      </c>
    </row>
    <row r="279" spans="1:13">
      <c r="A279" s="261" t="s">
        <v>528</v>
      </c>
      <c r="B279" s="261" t="s">
        <v>529</v>
      </c>
      <c r="C279" s="261" t="s">
        <v>530</v>
      </c>
      <c r="D279" s="261" t="s">
        <v>22</v>
      </c>
      <c r="E279" s="261" t="s">
        <v>17</v>
      </c>
      <c r="F279" s="261" t="s">
        <v>17</v>
      </c>
      <c r="G279" s="261" t="s">
        <v>17</v>
      </c>
      <c r="H279" s="261" t="s">
        <v>17</v>
      </c>
      <c r="I279" s="261" t="s">
        <v>17</v>
      </c>
      <c r="J279" s="261" t="s">
        <v>535</v>
      </c>
      <c r="K279" s="261" t="s">
        <v>539</v>
      </c>
      <c r="L279" s="262">
        <v>45230</v>
      </c>
      <c r="M279" s="261" t="s">
        <v>19</v>
      </c>
    </row>
    <row r="280" spans="1:13">
      <c r="A280" s="259" t="s">
        <v>540</v>
      </c>
      <c r="B280" s="259" t="s">
        <v>541</v>
      </c>
      <c r="C280" s="259" t="s">
        <v>542</v>
      </c>
      <c r="D280" s="259" t="s">
        <v>467</v>
      </c>
      <c r="E280" s="259">
        <v>664</v>
      </c>
      <c r="F280" s="259" t="s">
        <v>543</v>
      </c>
      <c r="G280" s="259" t="s">
        <v>282</v>
      </c>
      <c r="H280" s="259">
        <v>3</v>
      </c>
      <c r="I280" s="259" t="s">
        <v>544</v>
      </c>
      <c r="J280" s="259" t="s">
        <v>545</v>
      </c>
      <c r="K280" s="259" t="s">
        <v>546</v>
      </c>
      <c r="L280" s="260">
        <v>45321</v>
      </c>
      <c r="M280" s="259" t="s">
        <v>19</v>
      </c>
    </row>
    <row r="281" spans="1:13">
      <c r="A281" s="261" t="s">
        <v>547</v>
      </c>
      <c r="B281" s="261" t="s">
        <v>548</v>
      </c>
      <c r="C281" s="261" t="s">
        <v>542</v>
      </c>
      <c r="D281" s="261" t="s">
        <v>549</v>
      </c>
      <c r="E281" s="261">
        <v>552</v>
      </c>
      <c r="F281" s="261" t="s">
        <v>550</v>
      </c>
      <c r="G281" s="261" t="s">
        <v>282</v>
      </c>
      <c r="H281" s="261">
        <v>3</v>
      </c>
      <c r="I281" s="261" t="s">
        <v>544</v>
      </c>
      <c r="J281" s="261" t="s">
        <v>551</v>
      </c>
      <c r="K281" s="261" t="s">
        <v>552</v>
      </c>
      <c r="L281" s="262">
        <v>45379</v>
      </c>
      <c r="M281" s="261" t="s">
        <v>19</v>
      </c>
    </row>
    <row r="282" spans="1:13">
      <c r="A282" s="259" t="s">
        <v>553</v>
      </c>
      <c r="B282" s="259" t="s">
        <v>554</v>
      </c>
      <c r="C282" s="259" t="s">
        <v>555</v>
      </c>
      <c r="D282" s="259" t="s">
        <v>26</v>
      </c>
      <c r="E282" s="259" t="s">
        <v>17</v>
      </c>
      <c r="F282" s="259" t="s">
        <v>404</v>
      </c>
      <c r="G282" s="259"/>
      <c r="H282" s="259">
        <v>0</v>
      </c>
      <c r="I282" s="259" t="s">
        <v>404</v>
      </c>
      <c r="J282" s="259" t="s">
        <v>404</v>
      </c>
      <c r="K282" s="259" t="s">
        <v>556</v>
      </c>
      <c r="L282" s="260">
        <v>45399</v>
      </c>
      <c r="M282" s="259" t="s">
        <v>19</v>
      </c>
    </row>
    <row r="283" spans="1:13">
      <c r="A283" s="261" t="s">
        <v>553</v>
      </c>
      <c r="B283" s="261" t="s">
        <v>554</v>
      </c>
      <c r="C283" s="261" t="s">
        <v>555</v>
      </c>
      <c r="D283" s="261" t="s">
        <v>28</v>
      </c>
      <c r="E283" s="261" t="s">
        <v>17</v>
      </c>
      <c r="F283" s="261" t="s">
        <v>404</v>
      </c>
      <c r="G283" s="261"/>
      <c r="H283" s="261">
        <v>0</v>
      </c>
      <c r="I283" s="261" t="s">
        <v>404</v>
      </c>
      <c r="J283" s="261" t="s">
        <v>404</v>
      </c>
      <c r="K283" s="261" t="s">
        <v>557</v>
      </c>
      <c r="L283" s="262">
        <v>45399</v>
      </c>
      <c r="M283" s="261" t="s">
        <v>19</v>
      </c>
    </row>
    <row r="284" spans="1:13">
      <c r="A284" s="259" t="s">
        <v>553</v>
      </c>
      <c r="B284" s="259" t="s">
        <v>554</v>
      </c>
      <c r="C284" s="259" t="s">
        <v>555</v>
      </c>
      <c r="D284" s="259" t="s">
        <v>24</v>
      </c>
      <c r="E284" s="259" t="s">
        <v>17</v>
      </c>
      <c r="F284" s="259" t="s">
        <v>404</v>
      </c>
      <c r="G284" s="259"/>
      <c r="H284" s="259">
        <v>0</v>
      </c>
      <c r="I284" s="259" t="s">
        <v>404</v>
      </c>
      <c r="J284" s="259" t="s">
        <v>404</v>
      </c>
      <c r="K284" s="259" t="s">
        <v>558</v>
      </c>
      <c r="L284" s="260">
        <v>45399</v>
      </c>
      <c r="M284" s="259" t="s">
        <v>19</v>
      </c>
    </row>
    <row r="285" spans="1:13">
      <c r="A285" s="261" t="s">
        <v>553</v>
      </c>
      <c r="B285" s="261" t="s">
        <v>554</v>
      </c>
      <c r="C285" s="261" t="s">
        <v>555</v>
      </c>
      <c r="D285" s="261" t="s">
        <v>16</v>
      </c>
      <c r="E285" s="261" t="s">
        <v>17</v>
      </c>
      <c r="F285" s="261" t="s">
        <v>404</v>
      </c>
      <c r="G285" s="261"/>
      <c r="H285" s="261">
        <v>0</v>
      </c>
      <c r="I285" s="261" t="s">
        <v>404</v>
      </c>
      <c r="J285" s="261" t="s">
        <v>404</v>
      </c>
      <c r="K285" s="261" t="s">
        <v>559</v>
      </c>
      <c r="L285" s="262">
        <v>45399</v>
      </c>
      <c r="M285" s="261" t="s">
        <v>19</v>
      </c>
    </row>
    <row r="286" spans="1:13">
      <c r="A286" s="259" t="s">
        <v>553</v>
      </c>
      <c r="B286" s="259" t="s">
        <v>554</v>
      </c>
      <c r="C286" s="259" t="s">
        <v>555</v>
      </c>
      <c r="D286" s="259" t="s">
        <v>20</v>
      </c>
      <c r="E286" s="259" t="s">
        <v>17</v>
      </c>
      <c r="F286" s="259" t="s">
        <v>404</v>
      </c>
      <c r="G286" s="259"/>
      <c r="H286" s="259">
        <v>0</v>
      </c>
      <c r="I286" s="259" t="s">
        <v>404</v>
      </c>
      <c r="J286" s="259" t="s">
        <v>404</v>
      </c>
      <c r="K286" s="259" t="s">
        <v>560</v>
      </c>
      <c r="L286" s="260">
        <v>45399</v>
      </c>
      <c r="M286" s="259" t="s">
        <v>19</v>
      </c>
    </row>
    <row r="287" spans="1:13">
      <c r="A287" s="261" t="s">
        <v>553</v>
      </c>
      <c r="B287" s="261" t="s">
        <v>554</v>
      </c>
      <c r="C287" s="261" t="s">
        <v>555</v>
      </c>
      <c r="D287" s="261" t="s">
        <v>364</v>
      </c>
      <c r="E287" s="261" t="s">
        <v>17</v>
      </c>
      <c r="F287" s="261" t="s">
        <v>404</v>
      </c>
      <c r="G287" s="261"/>
      <c r="H287" s="261">
        <v>0</v>
      </c>
      <c r="I287" s="261" t="s">
        <v>404</v>
      </c>
      <c r="J287" s="261" t="s">
        <v>404</v>
      </c>
      <c r="K287" s="261" t="s">
        <v>561</v>
      </c>
      <c r="L287" s="262">
        <v>45399</v>
      </c>
      <c r="M287" s="261" t="s">
        <v>19</v>
      </c>
    </row>
    <row r="288" spans="1:13">
      <c r="A288" s="259" t="s">
        <v>553</v>
      </c>
      <c r="B288" s="259" t="s">
        <v>554</v>
      </c>
      <c r="C288" s="259" t="s">
        <v>555</v>
      </c>
      <c r="D288" s="259" t="s">
        <v>22</v>
      </c>
      <c r="E288" s="259" t="s">
        <v>17</v>
      </c>
      <c r="F288" s="259" t="s">
        <v>404</v>
      </c>
      <c r="G288" s="259"/>
      <c r="H288" s="259">
        <v>0</v>
      </c>
      <c r="I288" s="259" t="s">
        <v>404</v>
      </c>
      <c r="J288" s="259" t="s">
        <v>404</v>
      </c>
      <c r="K288" s="259" t="s">
        <v>562</v>
      </c>
      <c r="L288" s="260">
        <v>45399</v>
      </c>
      <c r="M288" s="259" t="s">
        <v>19</v>
      </c>
    </row>
    <row r="289" spans="1:13">
      <c r="A289" s="261" t="s">
        <v>563</v>
      </c>
      <c r="B289" s="261" t="s">
        <v>564</v>
      </c>
      <c r="C289" s="261" t="s">
        <v>565</v>
      </c>
      <c r="D289" s="261" t="s">
        <v>26</v>
      </c>
      <c r="E289" s="261" t="s">
        <v>17</v>
      </c>
      <c r="F289" s="261" t="s">
        <v>17</v>
      </c>
      <c r="G289" s="261" t="s">
        <v>17</v>
      </c>
      <c r="H289" s="261" t="s">
        <v>17</v>
      </c>
      <c r="I289" s="261" t="s">
        <v>17</v>
      </c>
      <c r="J289" s="261" t="s">
        <v>566</v>
      </c>
      <c r="K289" s="261" t="s">
        <v>567</v>
      </c>
      <c r="L289" s="262">
        <v>45400</v>
      </c>
      <c r="M289" s="261" t="s">
        <v>19</v>
      </c>
    </row>
    <row r="290" spans="1:13">
      <c r="A290" s="259" t="s">
        <v>563</v>
      </c>
      <c r="B290" s="259" t="s">
        <v>564</v>
      </c>
      <c r="C290" s="259" t="s">
        <v>565</v>
      </c>
      <c r="D290" s="259" t="s">
        <v>28</v>
      </c>
      <c r="E290" s="259" t="s">
        <v>17</v>
      </c>
      <c r="F290" s="259" t="s">
        <v>17</v>
      </c>
      <c r="G290" s="259" t="s">
        <v>17</v>
      </c>
      <c r="H290" s="259" t="s">
        <v>17</v>
      </c>
      <c r="I290" s="259" t="s">
        <v>17</v>
      </c>
      <c r="J290" s="259" t="s">
        <v>566</v>
      </c>
      <c r="K290" s="259" t="s">
        <v>568</v>
      </c>
      <c r="L290" s="260">
        <v>45400</v>
      </c>
      <c r="M290" s="259" t="s">
        <v>19</v>
      </c>
    </row>
    <row r="291" spans="1:13">
      <c r="A291" s="261" t="s">
        <v>563</v>
      </c>
      <c r="B291" s="261" t="s">
        <v>564</v>
      </c>
      <c r="C291" s="261" t="s">
        <v>565</v>
      </c>
      <c r="D291" s="261" t="s">
        <v>24</v>
      </c>
      <c r="E291" s="261" t="s">
        <v>17</v>
      </c>
      <c r="F291" s="261" t="s">
        <v>17</v>
      </c>
      <c r="G291" s="261" t="s">
        <v>17</v>
      </c>
      <c r="H291" s="261" t="s">
        <v>17</v>
      </c>
      <c r="I291" s="261" t="s">
        <v>17</v>
      </c>
      <c r="J291" s="261" t="s">
        <v>566</v>
      </c>
      <c r="K291" s="261" t="s">
        <v>569</v>
      </c>
      <c r="L291" s="262">
        <v>45400</v>
      </c>
      <c r="M291" s="261" t="s">
        <v>19</v>
      </c>
    </row>
    <row r="292" spans="1:13">
      <c r="A292" s="259" t="s">
        <v>563</v>
      </c>
      <c r="B292" s="259" t="s">
        <v>564</v>
      </c>
      <c r="C292" s="259" t="s">
        <v>565</v>
      </c>
      <c r="D292" s="259" t="s">
        <v>16</v>
      </c>
      <c r="E292" s="259" t="s">
        <v>17</v>
      </c>
      <c r="F292" s="259" t="s">
        <v>17</v>
      </c>
      <c r="G292" s="259" t="s">
        <v>17</v>
      </c>
      <c r="H292" s="259" t="s">
        <v>17</v>
      </c>
      <c r="I292" s="259" t="s">
        <v>17</v>
      </c>
      <c r="J292" s="259" t="s">
        <v>566</v>
      </c>
      <c r="K292" s="259" t="s">
        <v>570</v>
      </c>
      <c r="L292" s="260">
        <v>45400</v>
      </c>
      <c r="M292" s="259" t="s">
        <v>19</v>
      </c>
    </row>
    <row r="293" spans="1:13">
      <c r="A293" s="261" t="s">
        <v>563</v>
      </c>
      <c r="B293" s="261" t="s">
        <v>564</v>
      </c>
      <c r="C293" s="261" t="s">
        <v>565</v>
      </c>
      <c r="D293" s="261" t="s">
        <v>20</v>
      </c>
      <c r="E293" s="261" t="s">
        <v>17</v>
      </c>
      <c r="F293" s="261" t="s">
        <v>17</v>
      </c>
      <c r="G293" s="261" t="s">
        <v>17</v>
      </c>
      <c r="H293" s="261" t="s">
        <v>17</v>
      </c>
      <c r="I293" s="261" t="s">
        <v>17</v>
      </c>
      <c r="J293" s="261" t="s">
        <v>566</v>
      </c>
      <c r="K293" s="261" t="s">
        <v>571</v>
      </c>
      <c r="L293" s="262">
        <v>45400</v>
      </c>
      <c r="M293" s="261" t="s">
        <v>19</v>
      </c>
    </row>
    <row r="294" spans="1:13">
      <c r="A294" s="259" t="s">
        <v>563</v>
      </c>
      <c r="B294" s="259" t="s">
        <v>564</v>
      </c>
      <c r="C294" s="259" t="s">
        <v>565</v>
      </c>
      <c r="D294" s="259" t="s">
        <v>364</v>
      </c>
      <c r="E294" s="259" t="s">
        <v>17</v>
      </c>
      <c r="F294" s="259" t="s">
        <v>17</v>
      </c>
      <c r="G294" s="259" t="s">
        <v>17</v>
      </c>
      <c r="H294" s="259" t="s">
        <v>17</v>
      </c>
      <c r="I294" s="259" t="s">
        <v>17</v>
      </c>
      <c r="J294" s="259" t="s">
        <v>566</v>
      </c>
      <c r="K294" s="259" t="s">
        <v>572</v>
      </c>
      <c r="L294" s="260">
        <v>45400</v>
      </c>
      <c r="M294" s="259" t="s">
        <v>19</v>
      </c>
    </row>
    <row r="295" spans="1:13">
      <c r="A295" s="261" t="s">
        <v>563</v>
      </c>
      <c r="B295" s="261" t="s">
        <v>564</v>
      </c>
      <c r="C295" s="261" t="s">
        <v>565</v>
      </c>
      <c r="D295" s="261" t="s">
        <v>22</v>
      </c>
      <c r="E295" s="261" t="s">
        <v>17</v>
      </c>
      <c r="F295" s="261" t="s">
        <v>17</v>
      </c>
      <c r="G295" s="261" t="s">
        <v>17</v>
      </c>
      <c r="H295" s="261" t="s">
        <v>17</v>
      </c>
      <c r="I295" s="261" t="s">
        <v>17</v>
      </c>
      <c r="J295" s="261" t="s">
        <v>566</v>
      </c>
      <c r="K295" s="261" t="s">
        <v>573</v>
      </c>
      <c r="L295" s="262">
        <v>45400</v>
      </c>
      <c r="M295" s="261" t="s">
        <v>19</v>
      </c>
    </row>
    <row r="296" spans="1:13">
      <c r="A296" s="259" t="s">
        <v>574</v>
      </c>
      <c r="B296" s="259" t="s">
        <v>575</v>
      </c>
      <c r="C296" s="259" t="s">
        <v>576</v>
      </c>
      <c r="D296" s="259" t="s">
        <v>467</v>
      </c>
      <c r="E296" s="259">
        <v>4693</v>
      </c>
      <c r="F296" s="259" t="s">
        <v>577</v>
      </c>
      <c r="G296" s="259" t="s">
        <v>427</v>
      </c>
      <c r="H296" s="259">
        <v>2</v>
      </c>
      <c r="I296" s="259" t="s">
        <v>578</v>
      </c>
      <c r="J296" s="259" t="s">
        <v>579</v>
      </c>
      <c r="K296" s="259" t="s">
        <v>580</v>
      </c>
      <c r="L296" s="260">
        <v>45401</v>
      </c>
      <c r="M296" s="259" t="s">
        <v>218</v>
      </c>
    </row>
    <row r="297" spans="1:13">
      <c r="A297" s="261" t="s">
        <v>458</v>
      </c>
      <c r="B297" s="261" t="s">
        <v>459</v>
      </c>
      <c r="C297" s="261" t="s">
        <v>460</v>
      </c>
      <c r="D297" s="261" t="s">
        <v>22</v>
      </c>
      <c r="E297" s="261" t="s">
        <v>17</v>
      </c>
      <c r="F297" s="261" t="s">
        <v>17</v>
      </c>
      <c r="G297" s="261" t="s">
        <v>17</v>
      </c>
      <c r="H297" s="261" t="s">
        <v>17</v>
      </c>
      <c r="I297" s="261" t="s">
        <v>17</v>
      </c>
      <c r="J297" s="261" t="s">
        <v>581</v>
      </c>
      <c r="K297" s="261" t="s">
        <v>582</v>
      </c>
      <c r="L297" s="262">
        <v>45401</v>
      </c>
      <c r="M297" s="261" t="s">
        <v>19</v>
      </c>
    </row>
    <row r="298" spans="1:13">
      <c r="A298" s="259" t="s">
        <v>510</v>
      </c>
      <c r="B298" s="259" t="s">
        <v>511</v>
      </c>
      <c r="C298" s="259" t="s">
        <v>512</v>
      </c>
      <c r="D298" s="259" t="s">
        <v>16</v>
      </c>
      <c r="E298" s="259">
        <v>260681</v>
      </c>
      <c r="F298" s="259" t="s">
        <v>583</v>
      </c>
      <c r="G298" s="259" t="s">
        <v>427</v>
      </c>
      <c r="H298" s="259">
        <v>2</v>
      </c>
      <c r="I298" s="259" t="s">
        <v>584</v>
      </c>
      <c r="J298" s="259" t="s">
        <v>585</v>
      </c>
      <c r="K298" s="259" t="s">
        <v>586</v>
      </c>
      <c r="L298" s="260">
        <v>45412</v>
      </c>
      <c r="M298" s="259" t="s">
        <v>19</v>
      </c>
    </row>
    <row r="299" spans="1:13">
      <c r="A299" s="261" t="s">
        <v>510</v>
      </c>
      <c r="B299" s="261" t="s">
        <v>511</v>
      </c>
      <c r="C299" s="261" t="s">
        <v>512</v>
      </c>
      <c r="D299" s="261" t="s">
        <v>20</v>
      </c>
      <c r="E299" s="261">
        <v>120394</v>
      </c>
      <c r="F299" s="261" t="s">
        <v>583</v>
      </c>
      <c r="G299" s="261" t="s">
        <v>427</v>
      </c>
      <c r="H299" s="261">
        <v>2</v>
      </c>
      <c r="I299" s="261" t="s">
        <v>584</v>
      </c>
      <c r="J299" s="261" t="s">
        <v>585</v>
      </c>
      <c r="K299" s="261" t="s">
        <v>587</v>
      </c>
      <c r="L299" s="262">
        <v>45412</v>
      </c>
      <c r="M299" s="261" t="s">
        <v>19</v>
      </c>
    </row>
    <row r="300" spans="1:13">
      <c r="A300" s="259" t="s">
        <v>510</v>
      </c>
      <c r="B300" s="259" t="s">
        <v>511</v>
      </c>
      <c r="C300" s="259" t="s">
        <v>512</v>
      </c>
      <c r="D300" s="259" t="s">
        <v>22</v>
      </c>
      <c r="E300" s="259">
        <v>507</v>
      </c>
      <c r="F300" s="259" t="s">
        <v>588</v>
      </c>
      <c r="G300" s="259" t="s">
        <v>427</v>
      </c>
      <c r="H300" s="259">
        <v>2</v>
      </c>
      <c r="I300" s="259" t="s">
        <v>589</v>
      </c>
      <c r="J300" s="259" t="s">
        <v>590</v>
      </c>
      <c r="K300" s="259" t="s">
        <v>591</v>
      </c>
      <c r="L300" s="260">
        <v>45412</v>
      </c>
      <c r="M300" s="259" t="s">
        <v>19</v>
      </c>
    </row>
    <row r="301" spans="1:13">
      <c r="A301" s="261" t="s">
        <v>592</v>
      </c>
      <c r="B301" s="261" t="s">
        <v>593</v>
      </c>
      <c r="C301" s="261" t="s">
        <v>594</v>
      </c>
      <c r="D301" s="261" t="s">
        <v>467</v>
      </c>
      <c r="E301" s="261" t="s">
        <v>17</v>
      </c>
      <c r="F301" s="261" t="s">
        <v>17</v>
      </c>
      <c r="G301" s="261" t="s">
        <v>427</v>
      </c>
      <c r="H301" s="261">
        <v>2</v>
      </c>
      <c r="I301" s="261" t="s">
        <v>17</v>
      </c>
      <c r="J301" s="261" t="s">
        <v>595</v>
      </c>
      <c r="K301" s="261" t="s">
        <v>596</v>
      </c>
      <c r="L301" s="262">
        <v>45443</v>
      </c>
      <c r="M301" s="261" t="s">
        <v>19</v>
      </c>
    </row>
    <row r="302" spans="1:13">
      <c r="A302" s="259" t="s">
        <v>261</v>
      </c>
      <c r="B302" s="259" t="s">
        <v>262</v>
      </c>
      <c r="C302" s="259" t="s">
        <v>263</v>
      </c>
      <c r="D302" s="259" t="s">
        <v>200</v>
      </c>
      <c r="E302" s="259">
        <v>1</v>
      </c>
      <c r="F302" s="259" t="s">
        <v>597</v>
      </c>
      <c r="G302" s="259" t="s">
        <v>427</v>
      </c>
      <c r="H302" s="259">
        <v>2</v>
      </c>
      <c r="I302" s="259" t="s">
        <v>598</v>
      </c>
      <c r="J302" s="259" t="s">
        <v>599</v>
      </c>
      <c r="K302" s="259" t="s">
        <v>600</v>
      </c>
      <c r="L302" s="260">
        <v>45443</v>
      </c>
      <c r="M302" s="259" t="s">
        <v>19</v>
      </c>
    </row>
    <row r="303" spans="1:13">
      <c r="A303" s="261" t="s">
        <v>510</v>
      </c>
      <c r="B303" s="261" t="s">
        <v>511</v>
      </c>
      <c r="C303" s="261" t="s">
        <v>512</v>
      </c>
      <c r="D303" s="261" t="s">
        <v>112</v>
      </c>
      <c r="E303" s="261" t="s">
        <v>17</v>
      </c>
      <c r="F303" s="261" t="s">
        <v>17</v>
      </c>
      <c r="G303" s="261" t="s">
        <v>427</v>
      </c>
      <c r="H303" s="261">
        <v>2</v>
      </c>
      <c r="I303" s="261" t="s">
        <v>17</v>
      </c>
      <c r="J303" s="261" t="s">
        <v>17</v>
      </c>
      <c r="K303" s="261" t="s">
        <v>601</v>
      </c>
      <c r="L303" s="262">
        <v>45443</v>
      </c>
      <c r="M303" s="261" t="s">
        <v>19</v>
      </c>
    </row>
    <row r="304" spans="1:13">
      <c r="A304" s="259" t="s">
        <v>592</v>
      </c>
      <c r="B304" s="259" t="s">
        <v>593</v>
      </c>
      <c r="C304" s="259" t="s">
        <v>594</v>
      </c>
      <c r="D304" s="259" t="s">
        <v>26</v>
      </c>
      <c r="E304" s="259" t="s">
        <v>17</v>
      </c>
      <c r="F304" s="259" t="s">
        <v>17</v>
      </c>
      <c r="G304" s="259" t="s">
        <v>282</v>
      </c>
      <c r="H304" s="259">
        <v>3</v>
      </c>
      <c r="I304" s="259" t="s">
        <v>17</v>
      </c>
      <c r="J304" s="259" t="s">
        <v>602</v>
      </c>
      <c r="K304" s="259" t="s">
        <v>603</v>
      </c>
      <c r="L304" s="260">
        <v>45443</v>
      </c>
      <c r="M304" s="259" t="s">
        <v>19</v>
      </c>
    </row>
    <row r="305" spans="1:13">
      <c r="A305" s="261" t="s">
        <v>592</v>
      </c>
      <c r="B305" s="261" t="s">
        <v>593</v>
      </c>
      <c r="C305" s="261" t="s">
        <v>594</v>
      </c>
      <c r="D305" s="261" t="s">
        <v>28</v>
      </c>
      <c r="E305" s="261" t="s">
        <v>17</v>
      </c>
      <c r="F305" s="261" t="s">
        <v>17</v>
      </c>
      <c r="G305" s="261" t="s">
        <v>282</v>
      </c>
      <c r="H305" s="261">
        <v>3</v>
      </c>
      <c r="I305" s="261" t="s">
        <v>17</v>
      </c>
      <c r="J305" s="261" t="s">
        <v>602</v>
      </c>
      <c r="K305" s="261" t="s">
        <v>604</v>
      </c>
      <c r="L305" s="262">
        <v>45443</v>
      </c>
      <c r="M305" s="261" t="s">
        <v>19</v>
      </c>
    </row>
    <row r="306" spans="1:13">
      <c r="A306" s="259" t="s">
        <v>592</v>
      </c>
      <c r="B306" s="259" t="s">
        <v>593</v>
      </c>
      <c r="C306" s="259" t="s">
        <v>594</v>
      </c>
      <c r="D306" s="259" t="s">
        <v>112</v>
      </c>
      <c r="E306" s="259" t="s">
        <v>17</v>
      </c>
      <c r="F306" s="259" t="s">
        <v>17</v>
      </c>
      <c r="G306" s="259" t="s">
        <v>282</v>
      </c>
      <c r="H306" s="259">
        <v>3</v>
      </c>
      <c r="I306" s="259" t="s">
        <v>17</v>
      </c>
      <c r="J306" s="259" t="s">
        <v>602</v>
      </c>
      <c r="K306" s="259" t="s">
        <v>605</v>
      </c>
      <c r="L306" s="260">
        <v>45443</v>
      </c>
      <c r="M306" s="259" t="s">
        <v>19</v>
      </c>
    </row>
    <row r="307" spans="1:13">
      <c r="A307" s="261" t="s">
        <v>592</v>
      </c>
      <c r="B307" s="261" t="s">
        <v>593</v>
      </c>
      <c r="C307" s="261" t="s">
        <v>594</v>
      </c>
      <c r="D307" s="261" t="s">
        <v>16</v>
      </c>
      <c r="E307" s="261" t="s">
        <v>17</v>
      </c>
      <c r="F307" s="261" t="s">
        <v>17</v>
      </c>
      <c r="G307" s="261" t="s">
        <v>282</v>
      </c>
      <c r="H307" s="261">
        <v>3</v>
      </c>
      <c r="I307" s="261" t="s">
        <v>17</v>
      </c>
      <c r="J307" s="261" t="s">
        <v>602</v>
      </c>
      <c r="K307" s="261" t="s">
        <v>606</v>
      </c>
      <c r="L307" s="262">
        <v>45443</v>
      </c>
      <c r="M307" s="261" t="s">
        <v>19</v>
      </c>
    </row>
    <row r="308" spans="1:13">
      <c r="A308" s="259" t="s">
        <v>592</v>
      </c>
      <c r="B308" s="259" t="s">
        <v>593</v>
      </c>
      <c r="C308" s="259" t="s">
        <v>594</v>
      </c>
      <c r="D308" s="259" t="s">
        <v>364</v>
      </c>
      <c r="E308" s="259" t="s">
        <v>17</v>
      </c>
      <c r="F308" s="259" t="s">
        <v>17</v>
      </c>
      <c r="G308" s="259" t="s">
        <v>282</v>
      </c>
      <c r="H308" s="259">
        <v>3</v>
      </c>
      <c r="I308" s="259" t="s">
        <v>17</v>
      </c>
      <c r="J308" s="259" t="s">
        <v>602</v>
      </c>
      <c r="K308" s="259" t="s">
        <v>607</v>
      </c>
      <c r="L308" s="260">
        <v>45443</v>
      </c>
      <c r="M308" s="259" t="s">
        <v>19</v>
      </c>
    </row>
    <row r="309" spans="1:13">
      <c r="A309" s="261" t="s">
        <v>592</v>
      </c>
      <c r="B309" s="261" t="s">
        <v>593</v>
      </c>
      <c r="C309" s="261" t="s">
        <v>594</v>
      </c>
      <c r="D309" s="261" t="s">
        <v>20</v>
      </c>
      <c r="E309" s="261" t="s">
        <v>17</v>
      </c>
      <c r="F309" s="261" t="s">
        <v>17</v>
      </c>
      <c r="G309" s="261" t="s">
        <v>282</v>
      </c>
      <c r="H309" s="261">
        <v>3</v>
      </c>
      <c r="I309" s="261" t="s">
        <v>17</v>
      </c>
      <c r="J309" s="261" t="s">
        <v>602</v>
      </c>
      <c r="K309" s="261" t="s">
        <v>608</v>
      </c>
      <c r="L309" s="262">
        <v>45443</v>
      </c>
      <c r="M309" s="261" t="s">
        <v>19</v>
      </c>
    </row>
    <row r="310" spans="1:13">
      <c r="A310" s="259" t="s">
        <v>592</v>
      </c>
      <c r="B310" s="259" t="s">
        <v>593</v>
      </c>
      <c r="C310" s="259" t="s">
        <v>594</v>
      </c>
      <c r="D310" s="259" t="s">
        <v>22</v>
      </c>
      <c r="E310" s="259" t="s">
        <v>17</v>
      </c>
      <c r="F310" s="259" t="s">
        <v>17</v>
      </c>
      <c r="G310" s="259" t="s">
        <v>282</v>
      </c>
      <c r="H310" s="259">
        <v>3</v>
      </c>
      <c r="I310" s="259" t="s">
        <v>17</v>
      </c>
      <c r="J310" s="259" t="s">
        <v>602</v>
      </c>
      <c r="K310" s="259" t="s">
        <v>609</v>
      </c>
      <c r="L310" s="260">
        <v>45443</v>
      </c>
      <c r="M310" s="259" t="s">
        <v>19</v>
      </c>
    </row>
    <row r="311" spans="1:13">
      <c r="A311" s="261" t="s">
        <v>348</v>
      </c>
      <c r="B311" s="261" t="s">
        <v>349</v>
      </c>
      <c r="C311" s="261" t="s">
        <v>350</v>
      </c>
      <c r="D311" s="261" t="s">
        <v>610</v>
      </c>
      <c r="E311" s="261">
        <v>2</v>
      </c>
      <c r="F311" s="261" t="s">
        <v>611</v>
      </c>
      <c r="G311" s="261" t="s">
        <v>69</v>
      </c>
      <c r="H311" s="261">
        <v>2</v>
      </c>
      <c r="I311" s="261" t="s">
        <v>17</v>
      </c>
      <c r="J311" s="261" t="s">
        <v>17</v>
      </c>
      <c r="K311" s="261" t="s">
        <v>612</v>
      </c>
      <c r="L311" s="262">
        <v>45461</v>
      </c>
      <c r="M311" s="261" t="s">
        <v>19</v>
      </c>
    </row>
    <row r="312" spans="1:13">
      <c r="A312" s="259" t="s">
        <v>266</v>
      </c>
      <c r="B312" s="259" t="s">
        <v>267</v>
      </c>
      <c r="C312" s="259" t="s">
        <v>268</v>
      </c>
      <c r="D312" s="259" t="s">
        <v>610</v>
      </c>
      <c r="E312" s="259">
        <v>0</v>
      </c>
      <c r="F312" s="259" t="s">
        <v>611</v>
      </c>
      <c r="G312" s="259" t="s">
        <v>69</v>
      </c>
      <c r="H312" s="259">
        <v>2</v>
      </c>
      <c r="I312" s="259" t="s">
        <v>17</v>
      </c>
      <c r="J312" s="259" t="s">
        <v>17</v>
      </c>
      <c r="K312" s="259" t="s">
        <v>613</v>
      </c>
      <c r="L312" s="260">
        <v>45470</v>
      </c>
      <c r="M312" s="259" t="s">
        <v>19</v>
      </c>
    </row>
    <row r="313" spans="1:13">
      <c r="A313" s="261" t="s">
        <v>488</v>
      </c>
      <c r="B313" s="261" t="s">
        <v>489</v>
      </c>
      <c r="C313" s="261" t="s">
        <v>490</v>
      </c>
      <c r="D313" s="261" t="s">
        <v>22</v>
      </c>
      <c r="E313" s="261" t="s">
        <v>17</v>
      </c>
      <c r="F313" s="261" t="s">
        <v>17</v>
      </c>
      <c r="G313" s="261" t="s">
        <v>17</v>
      </c>
      <c r="H313" s="261" t="s">
        <v>17</v>
      </c>
      <c r="I313" s="261" t="s">
        <v>17</v>
      </c>
      <c r="J313" s="261" t="s">
        <v>614</v>
      </c>
      <c r="K313" s="261" t="s">
        <v>615</v>
      </c>
      <c r="L313" s="262">
        <v>45504</v>
      </c>
      <c r="M313" s="261" t="s">
        <v>19</v>
      </c>
    </row>
    <row r="314" spans="1:13">
      <c r="A314" s="259" t="s">
        <v>616</v>
      </c>
      <c r="B314" s="259" t="s">
        <v>617</v>
      </c>
      <c r="C314" s="259" t="s">
        <v>61</v>
      </c>
      <c r="D314" s="259" t="s">
        <v>24</v>
      </c>
      <c r="E314" s="259" t="s">
        <v>17</v>
      </c>
      <c r="F314" s="259" t="s">
        <v>17</v>
      </c>
      <c r="G314" s="259" t="s">
        <v>17</v>
      </c>
      <c r="H314" s="259" t="s">
        <v>17</v>
      </c>
      <c r="I314" s="259" t="s">
        <v>17</v>
      </c>
      <c r="J314" s="259" t="s">
        <v>17</v>
      </c>
      <c r="K314" s="259" t="s">
        <v>618</v>
      </c>
      <c r="L314" s="260">
        <v>45504</v>
      </c>
      <c r="M314" s="259" t="s">
        <v>19</v>
      </c>
    </row>
    <row r="315" spans="1:13">
      <c r="A315" s="261" t="s">
        <v>616</v>
      </c>
      <c r="B315" s="261" t="s">
        <v>617</v>
      </c>
      <c r="C315" s="261" t="s">
        <v>61</v>
      </c>
      <c r="D315" s="261" t="s">
        <v>16</v>
      </c>
      <c r="E315" s="261" t="s">
        <v>17</v>
      </c>
      <c r="F315" s="261" t="s">
        <v>17</v>
      </c>
      <c r="G315" s="261" t="s">
        <v>17</v>
      </c>
      <c r="H315" s="261" t="s">
        <v>17</v>
      </c>
      <c r="I315" s="261" t="s">
        <v>17</v>
      </c>
      <c r="J315" s="261" t="s">
        <v>17</v>
      </c>
      <c r="K315" s="261" t="s">
        <v>619</v>
      </c>
      <c r="L315" s="262">
        <v>45504</v>
      </c>
      <c r="M315" s="261" t="s">
        <v>19</v>
      </c>
    </row>
    <row r="316" spans="1:13">
      <c r="A316" s="259" t="s">
        <v>616</v>
      </c>
      <c r="B316" s="259" t="s">
        <v>617</v>
      </c>
      <c r="C316" s="259" t="s">
        <v>61</v>
      </c>
      <c r="D316" s="259" t="s">
        <v>20</v>
      </c>
      <c r="E316" s="259" t="s">
        <v>17</v>
      </c>
      <c r="F316" s="259" t="s">
        <v>17</v>
      </c>
      <c r="G316" s="259" t="s">
        <v>17</v>
      </c>
      <c r="H316" s="259" t="s">
        <v>17</v>
      </c>
      <c r="I316" s="259" t="s">
        <v>17</v>
      </c>
      <c r="J316" s="259" t="s">
        <v>17</v>
      </c>
      <c r="K316" s="259" t="s">
        <v>620</v>
      </c>
      <c r="L316" s="260">
        <v>45504</v>
      </c>
      <c r="M316" s="259" t="s">
        <v>19</v>
      </c>
    </row>
    <row r="317" spans="1:13">
      <c r="A317" s="261" t="s">
        <v>616</v>
      </c>
      <c r="B317" s="261" t="s">
        <v>617</v>
      </c>
      <c r="C317" s="261" t="s">
        <v>61</v>
      </c>
      <c r="D317" s="261" t="s">
        <v>364</v>
      </c>
      <c r="E317" s="261" t="s">
        <v>17</v>
      </c>
      <c r="F317" s="261" t="s">
        <v>17</v>
      </c>
      <c r="G317" s="261" t="s">
        <v>17</v>
      </c>
      <c r="H317" s="261" t="s">
        <v>17</v>
      </c>
      <c r="I317" s="261" t="s">
        <v>17</v>
      </c>
      <c r="J317" s="261" t="s">
        <v>17</v>
      </c>
      <c r="K317" s="261" t="s">
        <v>621</v>
      </c>
      <c r="L317" s="262">
        <v>45504</v>
      </c>
      <c r="M317" s="261" t="s">
        <v>19</v>
      </c>
    </row>
    <row r="318" spans="1:13">
      <c r="A318" s="259" t="s">
        <v>616</v>
      </c>
      <c r="B318" s="259" t="s">
        <v>617</v>
      </c>
      <c r="C318" s="259" t="s">
        <v>61</v>
      </c>
      <c r="D318" s="259" t="s">
        <v>22</v>
      </c>
      <c r="E318" s="259" t="s">
        <v>17</v>
      </c>
      <c r="F318" s="259" t="s">
        <v>17</v>
      </c>
      <c r="G318" s="259" t="s">
        <v>17</v>
      </c>
      <c r="H318" s="259" t="s">
        <v>17</v>
      </c>
      <c r="I318" s="259" t="s">
        <v>17</v>
      </c>
      <c r="J318" s="259" t="s">
        <v>17</v>
      </c>
      <c r="K318" s="259" t="s">
        <v>622</v>
      </c>
      <c r="L318" s="260">
        <v>45504</v>
      </c>
      <c r="M318" s="259" t="s">
        <v>19</v>
      </c>
    </row>
    <row r="319" spans="1:13">
      <c r="A319" s="261" t="s">
        <v>616</v>
      </c>
      <c r="B319" s="261" t="s">
        <v>617</v>
      </c>
      <c r="C319" s="261" t="s">
        <v>61</v>
      </c>
      <c r="D319" s="261" t="s">
        <v>26</v>
      </c>
      <c r="E319" s="261" t="s">
        <v>17</v>
      </c>
      <c r="F319" s="261" t="s">
        <v>17</v>
      </c>
      <c r="G319" s="261" t="s">
        <v>17</v>
      </c>
      <c r="H319" s="261" t="s">
        <v>17</v>
      </c>
      <c r="I319" s="261" t="s">
        <v>17</v>
      </c>
      <c r="J319" s="261" t="s">
        <v>17</v>
      </c>
      <c r="K319" s="261" t="s">
        <v>623</v>
      </c>
      <c r="L319" s="262">
        <v>45504</v>
      </c>
      <c r="M319" s="261" t="s">
        <v>19</v>
      </c>
    </row>
    <row r="320" spans="1:13">
      <c r="A320" s="259" t="s">
        <v>616</v>
      </c>
      <c r="B320" s="259" t="s">
        <v>617</v>
      </c>
      <c r="C320" s="259" t="s">
        <v>61</v>
      </c>
      <c r="D320" s="259" t="s">
        <v>28</v>
      </c>
      <c r="E320" s="259" t="s">
        <v>17</v>
      </c>
      <c r="F320" s="259" t="s">
        <v>17</v>
      </c>
      <c r="G320" s="259" t="s">
        <v>17</v>
      </c>
      <c r="H320" s="259" t="s">
        <v>17</v>
      </c>
      <c r="I320" s="259" t="s">
        <v>17</v>
      </c>
      <c r="J320" s="259" t="s">
        <v>17</v>
      </c>
      <c r="K320" s="259" t="s">
        <v>624</v>
      </c>
      <c r="L320" s="260">
        <v>45504</v>
      </c>
      <c r="M320" s="259" t="s">
        <v>19</v>
      </c>
    </row>
    <row r="321" spans="1:13">
      <c r="A321" s="261" t="s">
        <v>625</v>
      </c>
      <c r="B321" s="261" t="s">
        <v>626</v>
      </c>
      <c r="C321" s="261" t="s">
        <v>555</v>
      </c>
      <c r="D321" s="261" t="s">
        <v>26</v>
      </c>
      <c r="E321" s="261" t="s">
        <v>17</v>
      </c>
      <c r="F321" s="261" t="s">
        <v>17</v>
      </c>
      <c r="G321" s="261" t="s">
        <v>282</v>
      </c>
      <c r="H321" s="261">
        <v>3</v>
      </c>
      <c r="I321" s="261" t="s">
        <v>17</v>
      </c>
      <c r="J321" s="261" t="s">
        <v>627</v>
      </c>
      <c r="K321" s="261" t="s">
        <v>628</v>
      </c>
      <c r="L321" s="262">
        <v>45504</v>
      </c>
      <c r="M321" s="261" t="s">
        <v>19</v>
      </c>
    </row>
    <row r="322" spans="1:13">
      <c r="A322" s="259" t="s">
        <v>625</v>
      </c>
      <c r="B322" s="259" t="s">
        <v>626</v>
      </c>
      <c r="C322" s="259" t="s">
        <v>555</v>
      </c>
      <c r="D322" s="259" t="s">
        <v>28</v>
      </c>
      <c r="E322" s="259" t="s">
        <v>17</v>
      </c>
      <c r="F322" s="259" t="s">
        <v>17</v>
      </c>
      <c r="G322" s="259" t="s">
        <v>282</v>
      </c>
      <c r="H322" s="259">
        <v>3</v>
      </c>
      <c r="I322" s="259" t="s">
        <v>17</v>
      </c>
      <c r="J322" s="259" t="s">
        <v>629</v>
      </c>
      <c r="K322" s="259" t="s">
        <v>630</v>
      </c>
      <c r="L322" s="260">
        <v>45504</v>
      </c>
      <c r="M322" s="259" t="s">
        <v>19</v>
      </c>
    </row>
    <row r="323" spans="1:13">
      <c r="A323" s="261" t="s">
        <v>625</v>
      </c>
      <c r="B323" s="261" t="s">
        <v>626</v>
      </c>
      <c r="C323" s="261" t="s">
        <v>555</v>
      </c>
      <c r="D323" s="261" t="s">
        <v>24</v>
      </c>
      <c r="E323" s="261">
        <v>3342</v>
      </c>
      <c r="F323" s="261" t="s">
        <v>631</v>
      </c>
      <c r="G323" s="261" t="s">
        <v>427</v>
      </c>
      <c r="H323" s="261">
        <v>2</v>
      </c>
      <c r="I323" s="261" t="s">
        <v>632</v>
      </c>
      <c r="J323" s="261" t="s">
        <v>633</v>
      </c>
      <c r="K323" s="261" t="s">
        <v>634</v>
      </c>
      <c r="L323" s="262">
        <v>45504</v>
      </c>
      <c r="M323" s="261" t="s">
        <v>19</v>
      </c>
    </row>
    <row r="324" spans="1:13">
      <c r="A324" s="259" t="s">
        <v>625</v>
      </c>
      <c r="B324" s="259" t="s">
        <v>626</v>
      </c>
      <c r="C324" s="259" t="s">
        <v>555</v>
      </c>
      <c r="D324" s="259" t="s">
        <v>16</v>
      </c>
      <c r="E324" s="259" t="s">
        <v>17</v>
      </c>
      <c r="F324" s="259" t="s">
        <v>17</v>
      </c>
      <c r="G324" s="259" t="s">
        <v>282</v>
      </c>
      <c r="H324" s="259">
        <v>3</v>
      </c>
      <c r="I324" s="259" t="s">
        <v>17</v>
      </c>
      <c r="J324" s="259" t="s">
        <v>635</v>
      </c>
      <c r="K324" s="259" t="s">
        <v>636</v>
      </c>
      <c r="L324" s="260">
        <v>45504</v>
      </c>
      <c r="M324" s="259" t="s">
        <v>19</v>
      </c>
    </row>
    <row r="325" spans="1:13">
      <c r="A325" s="261" t="s">
        <v>625</v>
      </c>
      <c r="B325" s="261" t="s">
        <v>626</v>
      </c>
      <c r="C325" s="261" t="s">
        <v>555</v>
      </c>
      <c r="D325" s="261" t="s">
        <v>20</v>
      </c>
      <c r="E325" s="261" t="s">
        <v>17</v>
      </c>
      <c r="F325" s="261" t="s">
        <v>17</v>
      </c>
      <c r="G325" s="261" t="s">
        <v>282</v>
      </c>
      <c r="H325" s="261">
        <v>3</v>
      </c>
      <c r="I325" s="261" t="s">
        <v>17</v>
      </c>
      <c r="J325" s="261" t="s">
        <v>637</v>
      </c>
      <c r="K325" s="261" t="s">
        <v>638</v>
      </c>
      <c r="L325" s="262">
        <v>45504</v>
      </c>
      <c r="M325" s="261" t="s">
        <v>19</v>
      </c>
    </row>
    <row r="326" spans="1:13">
      <c r="A326" s="259" t="s">
        <v>625</v>
      </c>
      <c r="B326" s="259" t="s">
        <v>626</v>
      </c>
      <c r="C326" s="259" t="s">
        <v>555</v>
      </c>
      <c r="D326" s="259" t="s">
        <v>364</v>
      </c>
      <c r="E326" s="259">
        <v>34943265</v>
      </c>
      <c r="F326" s="259" t="s">
        <v>639</v>
      </c>
      <c r="G326" s="259" t="s">
        <v>427</v>
      </c>
      <c r="H326" s="259">
        <v>2</v>
      </c>
      <c r="I326" s="259" t="s">
        <v>17</v>
      </c>
      <c r="J326" s="259" t="s">
        <v>640</v>
      </c>
      <c r="K326" s="259" t="s">
        <v>641</v>
      </c>
      <c r="L326" s="260">
        <v>45504</v>
      </c>
      <c r="M326" s="259" t="s">
        <v>19</v>
      </c>
    </row>
    <row r="327" spans="1:13">
      <c r="A327" s="261" t="s">
        <v>625</v>
      </c>
      <c r="B327" s="261" t="s">
        <v>626</v>
      </c>
      <c r="C327" s="261" t="s">
        <v>555</v>
      </c>
      <c r="D327" s="261" t="s">
        <v>22</v>
      </c>
      <c r="E327" s="261" t="s">
        <v>17</v>
      </c>
      <c r="F327" s="261" t="s">
        <v>17</v>
      </c>
      <c r="G327" s="261" t="s">
        <v>282</v>
      </c>
      <c r="H327" s="261">
        <v>3</v>
      </c>
      <c r="I327" s="261" t="s">
        <v>17</v>
      </c>
      <c r="J327" s="261" t="s">
        <v>642</v>
      </c>
      <c r="K327" s="261" t="s">
        <v>643</v>
      </c>
      <c r="L327" s="262">
        <v>45504</v>
      </c>
      <c r="M327" s="261" t="s">
        <v>19</v>
      </c>
    </row>
    <row r="328" spans="1:13">
      <c r="A328" s="259" t="s">
        <v>644</v>
      </c>
      <c r="B328" s="259" t="s">
        <v>645</v>
      </c>
      <c r="C328" s="259" t="s">
        <v>646</v>
      </c>
      <c r="D328" s="259" t="s">
        <v>26</v>
      </c>
      <c r="E328" s="259" t="s">
        <v>17</v>
      </c>
      <c r="F328" s="259" t="s">
        <v>17</v>
      </c>
      <c r="G328" s="259" t="s">
        <v>17</v>
      </c>
      <c r="H328" s="259" t="s">
        <v>17</v>
      </c>
      <c r="I328" s="259" t="s">
        <v>17</v>
      </c>
      <c r="J328" s="259" t="s">
        <v>647</v>
      </c>
      <c r="K328" s="259" t="s">
        <v>648</v>
      </c>
      <c r="L328" s="260">
        <v>45525</v>
      </c>
      <c r="M328" s="259" t="s">
        <v>19</v>
      </c>
    </row>
    <row r="329" spans="1:13">
      <c r="A329" s="261" t="s">
        <v>644</v>
      </c>
      <c r="B329" s="261" t="s">
        <v>645</v>
      </c>
      <c r="C329" s="261" t="s">
        <v>646</v>
      </c>
      <c r="D329" s="261" t="s">
        <v>28</v>
      </c>
      <c r="E329" s="261" t="s">
        <v>17</v>
      </c>
      <c r="F329" s="261" t="s">
        <v>17</v>
      </c>
      <c r="G329" s="261" t="s">
        <v>17</v>
      </c>
      <c r="H329" s="261" t="s">
        <v>17</v>
      </c>
      <c r="I329" s="261" t="s">
        <v>17</v>
      </c>
      <c r="J329" s="261" t="s">
        <v>647</v>
      </c>
      <c r="K329" s="261" t="s">
        <v>649</v>
      </c>
      <c r="L329" s="262">
        <v>45525</v>
      </c>
      <c r="M329" s="261" t="s">
        <v>19</v>
      </c>
    </row>
    <row r="330" spans="1:13">
      <c r="A330" s="259" t="s">
        <v>644</v>
      </c>
      <c r="B330" s="259" t="s">
        <v>645</v>
      </c>
      <c r="C330" s="259" t="s">
        <v>646</v>
      </c>
      <c r="D330" s="259" t="s">
        <v>24</v>
      </c>
      <c r="E330" s="259" t="s">
        <v>17</v>
      </c>
      <c r="F330" s="259" t="s">
        <v>17</v>
      </c>
      <c r="G330" s="259" t="s">
        <v>17</v>
      </c>
      <c r="H330" s="259" t="s">
        <v>17</v>
      </c>
      <c r="I330" s="259" t="s">
        <v>17</v>
      </c>
      <c r="J330" s="259" t="s">
        <v>650</v>
      </c>
      <c r="K330" s="259" t="s">
        <v>651</v>
      </c>
      <c r="L330" s="260">
        <v>45525</v>
      </c>
      <c r="M330" s="259" t="s">
        <v>19</v>
      </c>
    </row>
    <row r="331" spans="1:13">
      <c r="A331" s="261" t="s">
        <v>644</v>
      </c>
      <c r="B331" s="261" t="s">
        <v>645</v>
      </c>
      <c r="C331" s="261" t="s">
        <v>646</v>
      </c>
      <c r="D331" s="261" t="s">
        <v>16</v>
      </c>
      <c r="E331" s="261" t="s">
        <v>17</v>
      </c>
      <c r="F331" s="261" t="s">
        <v>17</v>
      </c>
      <c r="G331" s="261" t="s">
        <v>17</v>
      </c>
      <c r="H331" s="261" t="s">
        <v>17</v>
      </c>
      <c r="I331" s="261" t="s">
        <v>17</v>
      </c>
      <c r="J331" s="261" t="s">
        <v>650</v>
      </c>
      <c r="K331" s="261" t="s">
        <v>652</v>
      </c>
      <c r="L331" s="262">
        <v>45525</v>
      </c>
      <c r="M331" s="261" t="s">
        <v>19</v>
      </c>
    </row>
    <row r="332" spans="1:13">
      <c r="A332" s="259" t="s">
        <v>644</v>
      </c>
      <c r="B332" s="259" t="s">
        <v>645</v>
      </c>
      <c r="C332" s="259" t="s">
        <v>646</v>
      </c>
      <c r="D332" s="259" t="s">
        <v>20</v>
      </c>
      <c r="E332" s="259" t="s">
        <v>17</v>
      </c>
      <c r="F332" s="259" t="s">
        <v>17</v>
      </c>
      <c r="G332" s="259" t="s">
        <v>17</v>
      </c>
      <c r="H332" s="259" t="s">
        <v>17</v>
      </c>
      <c r="I332" s="259" t="s">
        <v>17</v>
      </c>
      <c r="J332" s="259" t="s">
        <v>650</v>
      </c>
      <c r="K332" s="259" t="s">
        <v>653</v>
      </c>
      <c r="L332" s="260">
        <v>45525</v>
      </c>
      <c r="M332" s="259" t="s">
        <v>19</v>
      </c>
    </row>
    <row r="333" spans="1:13">
      <c r="A333" s="261" t="s">
        <v>644</v>
      </c>
      <c r="B333" s="261" t="s">
        <v>645</v>
      </c>
      <c r="C333" s="261" t="s">
        <v>646</v>
      </c>
      <c r="D333" s="261" t="s">
        <v>364</v>
      </c>
      <c r="E333" s="261" t="s">
        <v>17</v>
      </c>
      <c r="F333" s="261" t="s">
        <v>17</v>
      </c>
      <c r="G333" s="261" t="s">
        <v>17</v>
      </c>
      <c r="H333" s="261" t="s">
        <v>17</v>
      </c>
      <c r="I333" s="261" t="s">
        <v>17</v>
      </c>
      <c r="J333" s="261" t="s">
        <v>650</v>
      </c>
      <c r="K333" s="261" t="s">
        <v>654</v>
      </c>
      <c r="L333" s="262">
        <v>45525</v>
      </c>
      <c r="M333" s="261" t="s">
        <v>19</v>
      </c>
    </row>
    <row r="334" spans="1:13">
      <c r="A334" s="259" t="s">
        <v>644</v>
      </c>
      <c r="B334" s="259" t="s">
        <v>645</v>
      </c>
      <c r="C334" s="259" t="s">
        <v>646</v>
      </c>
      <c r="D334" s="259" t="s">
        <v>22</v>
      </c>
      <c r="E334" s="259" t="s">
        <v>17</v>
      </c>
      <c r="F334" s="259" t="s">
        <v>17</v>
      </c>
      <c r="G334" s="259" t="s">
        <v>17</v>
      </c>
      <c r="H334" s="259" t="s">
        <v>17</v>
      </c>
      <c r="I334" s="259" t="s">
        <v>17</v>
      </c>
      <c r="J334" s="259" t="s">
        <v>650</v>
      </c>
      <c r="K334" s="259" t="s">
        <v>655</v>
      </c>
      <c r="L334" s="260">
        <v>45525</v>
      </c>
      <c r="M334" s="259" t="s">
        <v>19</v>
      </c>
    </row>
    <row r="335" spans="1:13">
      <c r="A335" s="261" t="s">
        <v>656</v>
      </c>
      <c r="B335" s="261" t="s">
        <v>657</v>
      </c>
      <c r="C335" s="261" t="s">
        <v>658</v>
      </c>
      <c r="D335" s="261" t="s">
        <v>26</v>
      </c>
      <c r="E335" s="261" t="s">
        <v>17</v>
      </c>
      <c r="F335" s="261" t="s">
        <v>17</v>
      </c>
      <c r="G335" s="261" t="s">
        <v>17</v>
      </c>
      <c r="H335" s="261" t="s">
        <v>17</v>
      </c>
      <c r="I335" s="261" t="s">
        <v>17</v>
      </c>
      <c r="J335" s="261" t="s">
        <v>659</v>
      </c>
      <c r="K335" s="261" t="s">
        <v>660</v>
      </c>
      <c r="L335" s="262">
        <v>45529</v>
      </c>
      <c r="M335" s="261" t="s">
        <v>19</v>
      </c>
    </row>
    <row r="336" spans="1:13">
      <c r="A336" s="259" t="s">
        <v>656</v>
      </c>
      <c r="B336" s="259" t="s">
        <v>657</v>
      </c>
      <c r="C336" s="259" t="s">
        <v>658</v>
      </c>
      <c r="D336" s="259" t="s">
        <v>28</v>
      </c>
      <c r="E336" s="259" t="s">
        <v>17</v>
      </c>
      <c r="F336" s="259" t="s">
        <v>17</v>
      </c>
      <c r="G336" s="259" t="s">
        <v>17</v>
      </c>
      <c r="H336" s="259" t="s">
        <v>17</v>
      </c>
      <c r="I336" s="259" t="s">
        <v>17</v>
      </c>
      <c r="J336" s="259" t="s">
        <v>659</v>
      </c>
      <c r="K336" s="259" t="s">
        <v>661</v>
      </c>
      <c r="L336" s="260">
        <v>45529</v>
      </c>
      <c r="M336" s="259" t="s">
        <v>19</v>
      </c>
    </row>
    <row r="337" spans="1:13">
      <c r="A337" s="261" t="s">
        <v>656</v>
      </c>
      <c r="B337" s="261" t="s">
        <v>657</v>
      </c>
      <c r="C337" s="261" t="s">
        <v>658</v>
      </c>
      <c r="D337" s="261" t="s">
        <v>24</v>
      </c>
      <c r="E337" s="261" t="s">
        <v>17</v>
      </c>
      <c r="F337" s="261" t="s">
        <v>17</v>
      </c>
      <c r="G337" s="261" t="s">
        <v>17</v>
      </c>
      <c r="H337" s="261" t="s">
        <v>17</v>
      </c>
      <c r="I337" s="261" t="s">
        <v>17</v>
      </c>
      <c r="J337" s="261" t="s">
        <v>659</v>
      </c>
      <c r="K337" s="261" t="s">
        <v>662</v>
      </c>
      <c r="L337" s="262">
        <v>45529</v>
      </c>
      <c r="M337" s="261" t="s">
        <v>19</v>
      </c>
    </row>
    <row r="338" spans="1:13">
      <c r="A338" s="259" t="s">
        <v>656</v>
      </c>
      <c r="B338" s="259" t="s">
        <v>657</v>
      </c>
      <c r="C338" s="259" t="s">
        <v>658</v>
      </c>
      <c r="D338" s="259" t="s">
        <v>16</v>
      </c>
      <c r="E338" s="259" t="s">
        <v>17</v>
      </c>
      <c r="F338" s="259" t="s">
        <v>17</v>
      </c>
      <c r="G338" s="259" t="s">
        <v>17</v>
      </c>
      <c r="H338" s="259" t="s">
        <v>17</v>
      </c>
      <c r="I338" s="259" t="s">
        <v>17</v>
      </c>
      <c r="J338" s="259" t="s">
        <v>659</v>
      </c>
      <c r="K338" s="259" t="s">
        <v>663</v>
      </c>
      <c r="L338" s="260">
        <v>45529</v>
      </c>
      <c r="M338" s="259" t="s">
        <v>19</v>
      </c>
    </row>
    <row r="339" spans="1:13">
      <c r="A339" s="261" t="s">
        <v>656</v>
      </c>
      <c r="B339" s="261" t="s">
        <v>657</v>
      </c>
      <c r="C339" s="261" t="s">
        <v>658</v>
      </c>
      <c r="D339" s="261" t="s">
        <v>20</v>
      </c>
      <c r="E339" s="261" t="s">
        <v>17</v>
      </c>
      <c r="F339" s="261" t="s">
        <v>17</v>
      </c>
      <c r="G339" s="261" t="s">
        <v>17</v>
      </c>
      <c r="H339" s="261" t="s">
        <v>17</v>
      </c>
      <c r="I339" s="261" t="s">
        <v>17</v>
      </c>
      <c r="J339" s="261" t="s">
        <v>659</v>
      </c>
      <c r="K339" s="261" t="s">
        <v>664</v>
      </c>
      <c r="L339" s="262">
        <v>45529</v>
      </c>
      <c r="M339" s="261" t="s">
        <v>19</v>
      </c>
    </row>
    <row r="340" spans="1:13">
      <c r="A340" s="259" t="s">
        <v>656</v>
      </c>
      <c r="B340" s="259" t="s">
        <v>657</v>
      </c>
      <c r="C340" s="259" t="s">
        <v>658</v>
      </c>
      <c r="D340" s="259" t="s">
        <v>364</v>
      </c>
      <c r="E340" s="259" t="s">
        <v>17</v>
      </c>
      <c r="F340" s="259" t="s">
        <v>17</v>
      </c>
      <c r="G340" s="259" t="s">
        <v>17</v>
      </c>
      <c r="H340" s="259" t="s">
        <v>17</v>
      </c>
      <c r="I340" s="259" t="s">
        <v>17</v>
      </c>
      <c r="J340" s="259" t="s">
        <v>659</v>
      </c>
      <c r="K340" s="259" t="s">
        <v>665</v>
      </c>
      <c r="L340" s="260">
        <v>45529</v>
      </c>
      <c r="M340" s="259" t="s">
        <v>19</v>
      </c>
    </row>
    <row r="341" spans="1:13">
      <c r="A341" s="261" t="s">
        <v>656</v>
      </c>
      <c r="B341" s="261" t="s">
        <v>657</v>
      </c>
      <c r="C341" s="261" t="s">
        <v>658</v>
      </c>
      <c r="D341" s="261" t="s">
        <v>22</v>
      </c>
      <c r="E341" s="261" t="s">
        <v>17</v>
      </c>
      <c r="F341" s="261" t="s">
        <v>17</v>
      </c>
      <c r="G341" s="261" t="s">
        <v>17</v>
      </c>
      <c r="H341" s="261" t="s">
        <v>17</v>
      </c>
      <c r="I341" s="261" t="s">
        <v>17</v>
      </c>
      <c r="J341" s="261" t="s">
        <v>659</v>
      </c>
      <c r="K341" s="261" t="s">
        <v>666</v>
      </c>
      <c r="L341" s="262">
        <v>45529</v>
      </c>
      <c r="M341" s="261" t="s">
        <v>19</v>
      </c>
    </row>
    <row r="342" spans="1:13">
      <c r="A342" s="259" t="s">
        <v>667</v>
      </c>
      <c r="B342" s="259" t="s">
        <v>668</v>
      </c>
      <c r="C342" s="259" t="s">
        <v>669</v>
      </c>
      <c r="D342" s="259" t="s">
        <v>26</v>
      </c>
      <c r="E342" s="259" t="s">
        <v>17</v>
      </c>
      <c r="F342" s="259" t="s">
        <v>670</v>
      </c>
      <c r="G342" s="259" t="s">
        <v>17</v>
      </c>
      <c r="H342" s="259" t="s">
        <v>17</v>
      </c>
      <c r="I342" s="259" t="s">
        <v>671</v>
      </c>
      <c r="J342" s="259" t="s">
        <v>672</v>
      </c>
      <c r="K342" s="259" t="s">
        <v>673</v>
      </c>
      <c r="L342" s="260">
        <v>45549</v>
      </c>
      <c r="M342" s="259" t="s">
        <v>19</v>
      </c>
    </row>
    <row r="343" spans="1:13">
      <c r="A343" s="261" t="s">
        <v>667</v>
      </c>
      <c r="B343" s="261" t="s">
        <v>668</v>
      </c>
      <c r="C343" s="261" t="s">
        <v>669</v>
      </c>
      <c r="D343" s="261" t="s">
        <v>28</v>
      </c>
      <c r="E343" s="261" t="s">
        <v>17</v>
      </c>
      <c r="F343" s="261" t="s">
        <v>670</v>
      </c>
      <c r="G343" s="261" t="s">
        <v>17</v>
      </c>
      <c r="H343" s="261" t="s">
        <v>17</v>
      </c>
      <c r="I343" s="261" t="s">
        <v>671</v>
      </c>
      <c r="J343" s="261" t="s">
        <v>672</v>
      </c>
      <c r="K343" s="261" t="s">
        <v>674</v>
      </c>
      <c r="L343" s="262">
        <v>45549</v>
      </c>
      <c r="M343" s="261" t="s">
        <v>19</v>
      </c>
    </row>
    <row r="344" spans="1:13">
      <c r="A344" s="259" t="s">
        <v>675</v>
      </c>
      <c r="B344" s="259" t="s">
        <v>676</v>
      </c>
      <c r="C344" s="259" t="s">
        <v>669</v>
      </c>
      <c r="D344" s="259" t="s">
        <v>26</v>
      </c>
      <c r="E344" s="259" t="s">
        <v>17</v>
      </c>
      <c r="F344" s="259" t="s">
        <v>17</v>
      </c>
      <c r="G344" s="259" t="s">
        <v>17</v>
      </c>
      <c r="H344" s="259" t="s">
        <v>17</v>
      </c>
      <c r="I344" s="259" t="s">
        <v>17</v>
      </c>
      <c r="J344" s="259" t="s">
        <v>677</v>
      </c>
      <c r="K344" s="259" t="s">
        <v>678</v>
      </c>
      <c r="L344" s="260">
        <v>45549</v>
      </c>
      <c r="M344" s="259" t="s">
        <v>218</v>
      </c>
    </row>
    <row r="345" spans="1:13">
      <c r="A345" s="261" t="s">
        <v>675</v>
      </c>
      <c r="B345" s="261" t="s">
        <v>676</v>
      </c>
      <c r="C345" s="261" t="s">
        <v>669</v>
      </c>
      <c r="D345" s="261" t="s">
        <v>28</v>
      </c>
      <c r="E345" s="261" t="s">
        <v>17</v>
      </c>
      <c r="F345" s="261" t="s">
        <v>17</v>
      </c>
      <c r="G345" s="261" t="s">
        <v>17</v>
      </c>
      <c r="H345" s="261" t="s">
        <v>17</v>
      </c>
      <c r="I345" s="261" t="s">
        <v>17</v>
      </c>
      <c r="J345" s="261" t="s">
        <v>677</v>
      </c>
      <c r="K345" s="261" t="s">
        <v>679</v>
      </c>
      <c r="L345" s="262">
        <v>45549</v>
      </c>
      <c r="M345" s="261" t="s">
        <v>218</v>
      </c>
    </row>
    <row r="346" spans="1:13">
      <c r="A346" s="259" t="s">
        <v>501</v>
      </c>
      <c r="B346" s="259" t="s">
        <v>502</v>
      </c>
      <c r="C346" s="259" t="s">
        <v>503</v>
      </c>
      <c r="D346" s="259" t="s">
        <v>20</v>
      </c>
      <c r="E346" s="259" t="s">
        <v>17</v>
      </c>
      <c r="F346" s="259" t="s">
        <v>17</v>
      </c>
      <c r="G346" s="259" t="s">
        <v>17</v>
      </c>
      <c r="H346" s="259" t="s">
        <v>17</v>
      </c>
      <c r="I346" s="259" t="s">
        <v>17</v>
      </c>
      <c r="J346" s="259" t="s">
        <v>680</v>
      </c>
      <c r="K346" s="259" t="s">
        <v>681</v>
      </c>
      <c r="L346" s="260">
        <v>45562</v>
      </c>
      <c r="M346" s="259" t="s">
        <v>218</v>
      </c>
    </row>
    <row r="347" spans="1:13">
      <c r="A347" s="261" t="s">
        <v>501</v>
      </c>
      <c r="B347" s="261" t="s">
        <v>502</v>
      </c>
      <c r="C347" s="261" t="s">
        <v>503</v>
      </c>
      <c r="D347" s="261" t="s">
        <v>364</v>
      </c>
      <c r="E347" s="261" t="s">
        <v>17</v>
      </c>
      <c r="F347" s="261" t="s">
        <v>17</v>
      </c>
      <c r="G347" s="261" t="s">
        <v>17</v>
      </c>
      <c r="H347" s="261" t="s">
        <v>17</v>
      </c>
      <c r="I347" s="261" t="s">
        <v>17</v>
      </c>
      <c r="J347" s="261" t="s">
        <v>680</v>
      </c>
      <c r="K347" s="261" t="s">
        <v>682</v>
      </c>
      <c r="L347" s="262">
        <v>45562</v>
      </c>
      <c r="M347" s="261" t="s">
        <v>218</v>
      </c>
    </row>
    <row r="348" spans="1:13">
      <c r="A348" s="259" t="s">
        <v>501</v>
      </c>
      <c r="B348" s="259" t="s">
        <v>502</v>
      </c>
      <c r="C348" s="259" t="s">
        <v>503</v>
      </c>
      <c r="D348" s="259" t="s">
        <v>22</v>
      </c>
      <c r="E348" s="259" t="s">
        <v>17</v>
      </c>
      <c r="F348" s="259" t="s">
        <v>17</v>
      </c>
      <c r="G348" s="259" t="s">
        <v>17</v>
      </c>
      <c r="H348" s="259" t="s">
        <v>17</v>
      </c>
      <c r="I348" s="259" t="s">
        <v>17</v>
      </c>
      <c r="J348" s="259" t="s">
        <v>680</v>
      </c>
      <c r="K348" s="259" t="s">
        <v>683</v>
      </c>
      <c r="L348" s="260">
        <v>45562</v>
      </c>
      <c r="M348" s="259" t="s">
        <v>218</v>
      </c>
    </row>
    <row r="349" spans="1:13">
      <c r="A349" s="261" t="s">
        <v>684</v>
      </c>
      <c r="B349" s="261" t="s">
        <v>685</v>
      </c>
      <c r="C349" s="261" t="s">
        <v>686</v>
      </c>
      <c r="D349" s="261" t="s">
        <v>24</v>
      </c>
      <c r="E349" s="261" t="s">
        <v>17</v>
      </c>
      <c r="F349" s="261" t="s">
        <v>17</v>
      </c>
      <c r="G349" s="261" t="s">
        <v>17</v>
      </c>
      <c r="H349" s="261" t="s">
        <v>17</v>
      </c>
      <c r="I349" s="261" t="s">
        <v>17</v>
      </c>
      <c r="J349" s="261" t="s">
        <v>687</v>
      </c>
      <c r="K349" s="261" t="s">
        <v>688</v>
      </c>
      <c r="L349" s="262">
        <v>45563</v>
      </c>
      <c r="M349" s="261" t="s">
        <v>19</v>
      </c>
    </row>
    <row r="350" spans="1:13">
      <c r="A350" s="259" t="s">
        <v>684</v>
      </c>
      <c r="B350" s="259" t="s">
        <v>685</v>
      </c>
      <c r="C350" s="259" t="s">
        <v>686</v>
      </c>
      <c r="D350" s="259" t="s">
        <v>364</v>
      </c>
      <c r="E350" s="259" t="s">
        <v>17</v>
      </c>
      <c r="F350" s="259" t="s">
        <v>17</v>
      </c>
      <c r="G350" s="259" t="s">
        <v>17</v>
      </c>
      <c r="H350" s="259" t="s">
        <v>17</v>
      </c>
      <c r="I350" s="259" t="s">
        <v>17</v>
      </c>
      <c r="J350" s="259" t="s">
        <v>687</v>
      </c>
      <c r="K350" s="259" t="s">
        <v>689</v>
      </c>
      <c r="L350" s="260">
        <v>45563</v>
      </c>
      <c r="M350" s="259" t="s">
        <v>19</v>
      </c>
    </row>
    <row r="351" spans="1:13">
      <c r="A351" s="261" t="s">
        <v>684</v>
      </c>
      <c r="B351" s="261" t="s">
        <v>685</v>
      </c>
      <c r="C351" s="261" t="s">
        <v>686</v>
      </c>
      <c r="D351" s="261" t="s">
        <v>26</v>
      </c>
      <c r="E351" s="261" t="s">
        <v>17</v>
      </c>
      <c r="F351" s="261" t="s">
        <v>17</v>
      </c>
      <c r="G351" s="261" t="s">
        <v>17</v>
      </c>
      <c r="H351" s="261" t="s">
        <v>17</v>
      </c>
      <c r="I351" s="261" t="s">
        <v>17</v>
      </c>
      <c r="J351" s="261" t="s">
        <v>687</v>
      </c>
      <c r="K351" s="261" t="s">
        <v>690</v>
      </c>
      <c r="L351" s="262">
        <v>45563</v>
      </c>
      <c r="M351" s="261" t="s">
        <v>19</v>
      </c>
    </row>
    <row r="352" spans="1:13">
      <c r="A352" s="259" t="s">
        <v>684</v>
      </c>
      <c r="B352" s="259" t="s">
        <v>685</v>
      </c>
      <c r="C352" s="259" t="s">
        <v>686</v>
      </c>
      <c r="D352" s="259" t="s">
        <v>28</v>
      </c>
      <c r="E352" s="259" t="s">
        <v>17</v>
      </c>
      <c r="F352" s="259" t="s">
        <v>17</v>
      </c>
      <c r="G352" s="259" t="s">
        <v>17</v>
      </c>
      <c r="H352" s="259" t="s">
        <v>17</v>
      </c>
      <c r="I352" s="259" t="s">
        <v>17</v>
      </c>
      <c r="J352" s="259" t="s">
        <v>687</v>
      </c>
      <c r="K352" s="259" t="s">
        <v>691</v>
      </c>
      <c r="L352" s="260">
        <v>45563</v>
      </c>
      <c r="M352" s="259" t="s">
        <v>19</v>
      </c>
    </row>
    <row r="353" spans="1:13">
      <c r="A353" s="261" t="s">
        <v>692</v>
      </c>
      <c r="B353" s="261" t="s">
        <v>693</v>
      </c>
      <c r="C353" s="261" t="s">
        <v>694</v>
      </c>
      <c r="D353" s="261" t="s">
        <v>24</v>
      </c>
      <c r="E353" s="261" t="s">
        <v>17</v>
      </c>
      <c r="F353" s="261" t="s">
        <v>17</v>
      </c>
      <c r="G353" s="261" t="s">
        <v>17</v>
      </c>
      <c r="H353" s="261" t="s">
        <v>17</v>
      </c>
      <c r="I353" s="261" t="s">
        <v>17</v>
      </c>
      <c r="J353" s="261" t="s">
        <v>687</v>
      </c>
      <c r="K353" s="261" t="s">
        <v>695</v>
      </c>
      <c r="L353" s="262">
        <v>45563</v>
      </c>
      <c r="M353" s="261" t="s">
        <v>19</v>
      </c>
    </row>
    <row r="354" spans="1:13">
      <c r="A354" s="259" t="s">
        <v>692</v>
      </c>
      <c r="B354" s="259" t="s">
        <v>693</v>
      </c>
      <c r="C354" s="259" t="s">
        <v>694</v>
      </c>
      <c r="D354" s="259" t="s">
        <v>112</v>
      </c>
      <c r="E354" s="259" t="s">
        <v>17</v>
      </c>
      <c r="F354" s="259" t="s">
        <v>17</v>
      </c>
      <c r="G354" s="259" t="s">
        <v>17</v>
      </c>
      <c r="H354" s="259" t="s">
        <v>17</v>
      </c>
      <c r="I354" s="259" t="s">
        <v>17</v>
      </c>
      <c r="J354" s="259" t="s">
        <v>687</v>
      </c>
      <c r="K354" s="259" t="s">
        <v>696</v>
      </c>
      <c r="L354" s="260">
        <v>45563</v>
      </c>
      <c r="M354" s="259" t="s">
        <v>19</v>
      </c>
    </row>
    <row r="355" spans="1:13">
      <c r="A355" s="261" t="s">
        <v>692</v>
      </c>
      <c r="B355" s="261" t="s">
        <v>693</v>
      </c>
      <c r="C355" s="261" t="s">
        <v>694</v>
      </c>
      <c r="D355" s="261" t="s">
        <v>16</v>
      </c>
      <c r="E355" s="261" t="s">
        <v>17</v>
      </c>
      <c r="F355" s="261" t="s">
        <v>17</v>
      </c>
      <c r="G355" s="261" t="s">
        <v>17</v>
      </c>
      <c r="H355" s="261" t="s">
        <v>17</v>
      </c>
      <c r="I355" s="261" t="s">
        <v>17</v>
      </c>
      <c r="J355" s="261" t="s">
        <v>697</v>
      </c>
      <c r="K355" s="261" t="s">
        <v>698</v>
      </c>
      <c r="L355" s="262">
        <v>45563</v>
      </c>
      <c r="M355" s="261" t="s">
        <v>19</v>
      </c>
    </row>
    <row r="356" spans="1:13">
      <c r="A356" s="259" t="s">
        <v>692</v>
      </c>
      <c r="B356" s="259" t="s">
        <v>693</v>
      </c>
      <c r="C356" s="259" t="s">
        <v>694</v>
      </c>
      <c r="D356" s="259" t="s">
        <v>20</v>
      </c>
      <c r="E356" s="259" t="s">
        <v>17</v>
      </c>
      <c r="F356" s="259" t="s">
        <v>17</v>
      </c>
      <c r="G356" s="259" t="s">
        <v>17</v>
      </c>
      <c r="H356" s="259" t="s">
        <v>17</v>
      </c>
      <c r="I356" s="259" t="s">
        <v>17</v>
      </c>
      <c r="J356" s="259" t="s">
        <v>697</v>
      </c>
      <c r="K356" s="259" t="s">
        <v>699</v>
      </c>
      <c r="L356" s="260">
        <v>45563</v>
      </c>
      <c r="M356" s="259" t="s">
        <v>19</v>
      </c>
    </row>
    <row r="357" spans="1:13">
      <c r="A357" s="261" t="s">
        <v>692</v>
      </c>
      <c r="B357" s="261" t="s">
        <v>693</v>
      </c>
      <c r="C357" s="261" t="s">
        <v>694</v>
      </c>
      <c r="D357" s="261" t="s">
        <v>364</v>
      </c>
      <c r="E357" s="261" t="s">
        <v>17</v>
      </c>
      <c r="F357" s="261" t="s">
        <v>17</v>
      </c>
      <c r="G357" s="261" t="s">
        <v>17</v>
      </c>
      <c r="H357" s="261" t="s">
        <v>17</v>
      </c>
      <c r="I357" s="261" t="s">
        <v>17</v>
      </c>
      <c r="J357" s="261" t="s">
        <v>697</v>
      </c>
      <c r="K357" s="261" t="s">
        <v>700</v>
      </c>
      <c r="L357" s="262">
        <v>45563</v>
      </c>
      <c r="M357" s="261" t="s">
        <v>19</v>
      </c>
    </row>
    <row r="358" spans="1:13">
      <c r="A358" s="259" t="s">
        <v>692</v>
      </c>
      <c r="B358" s="259" t="s">
        <v>693</v>
      </c>
      <c r="C358" s="259" t="s">
        <v>694</v>
      </c>
      <c r="D358" s="259" t="s">
        <v>22</v>
      </c>
      <c r="E358" s="259" t="s">
        <v>17</v>
      </c>
      <c r="F358" s="259" t="s">
        <v>17</v>
      </c>
      <c r="G358" s="259" t="s">
        <v>17</v>
      </c>
      <c r="H358" s="259" t="s">
        <v>17</v>
      </c>
      <c r="I358" s="259" t="s">
        <v>17</v>
      </c>
      <c r="J358" s="259" t="s">
        <v>697</v>
      </c>
      <c r="K358" s="259" t="s">
        <v>701</v>
      </c>
      <c r="L358" s="260">
        <v>45563</v>
      </c>
      <c r="M358" s="259" t="s">
        <v>19</v>
      </c>
    </row>
    <row r="359" spans="1:13">
      <c r="A359" s="261" t="s">
        <v>692</v>
      </c>
      <c r="B359" s="261" t="s">
        <v>693</v>
      </c>
      <c r="C359" s="261" t="s">
        <v>694</v>
      </c>
      <c r="D359" s="261" t="s">
        <v>26</v>
      </c>
      <c r="E359" s="261" t="s">
        <v>17</v>
      </c>
      <c r="F359" s="261" t="s">
        <v>17</v>
      </c>
      <c r="G359" s="261" t="s">
        <v>17</v>
      </c>
      <c r="H359" s="261" t="s">
        <v>17</v>
      </c>
      <c r="I359" s="261" t="s">
        <v>17</v>
      </c>
      <c r="J359" s="261" t="s">
        <v>687</v>
      </c>
      <c r="K359" s="261" t="s">
        <v>702</v>
      </c>
      <c r="L359" s="262">
        <v>45563</v>
      </c>
      <c r="M359" s="261" t="s">
        <v>19</v>
      </c>
    </row>
    <row r="360" spans="1:13">
      <c r="A360" s="259" t="s">
        <v>692</v>
      </c>
      <c r="B360" s="259" t="s">
        <v>693</v>
      </c>
      <c r="C360" s="259" t="s">
        <v>694</v>
      </c>
      <c r="D360" s="259" t="s">
        <v>28</v>
      </c>
      <c r="E360" s="259" t="s">
        <v>17</v>
      </c>
      <c r="F360" s="259" t="s">
        <v>17</v>
      </c>
      <c r="G360" s="259" t="s">
        <v>17</v>
      </c>
      <c r="H360" s="259" t="s">
        <v>17</v>
      </c>
      <c r="I360" s="259" t="s">
        <v>17</v>
      </c>
      <c r="J360" s="259" t="s">
        <v>687</v>
      </c>
      <c r="K360" s="259" t="s">
        <v>703</v>
      </c>
      <c r="L360" s="260">
        <v>45563</v>
      </c>
      <c r="M360" s="259" t="s">
        <v>19</v>
      </c>
    </row>
    <row r="361" spans="1:13">
      <c r="A361" s="261" t="s">
        <v>458</v>
      </c>
      <c r="B361" s="261" t="s">
        <v>459</v>
      </c>
      <c r="C361" s="261" t="s">
        <v>460</v>
      </c>
      <c r="D361" s="261" t="s">
        <v>24</v>
      </c>
      <c r="E361" s="261" t="s">
        <v>17</v>
      </c>
      <c r="F361" s="261" t="s">
        <v>17</v>
      </c>
      <c r="G361" s="261" t="s">
        <v>17</v>
      </c>
      <c r="H361" s="261" t="s">
        <v>17</v>
      </c>
      <c r="I361" s="261" t="s">
        <v>17</v>
      </c>
      <c r="J361" s="261" t="s">
        <v>704</v>
      </c>
      <c r="K361" s="261" t="s">
        <v>705</v>
      </c>
      <c r="L361" s="262">
        <v>45572</v>
      </c>
      <c r="M361" s="261" t="s">
        <v>218</v>
      </c>
    </row>
    <row r="362" spans="1:13">
      <c r="A362" s="259" t="s">
        <v>458</v>
      </c>
      <c r="B362" s="259" t="s">
        <v>459</v>
      </c>
      <c r="C362" s="259" t="s">
        <v>460</v>
      </c>
      <c r="D362" s="259" t="s">
        <v>16</v>
      </c>
      <c r="E362" s="259" t="s">
        <v>17</v>
      </c>
      <c r="F362" s="259" t="s">
        <v>17</v>
      </c>
      <c r="G362" s="259" t="s">
        <v>17</v>
      </c>
      <c r="H362" s="259" t="s">
        <v>17</v>
      </c>
      <c r="I362" s="259" t="s">
        <v>17</v>
      </c>
      <c r="J362" s="259" t="s">
        <v>704</v>
      </c>
      <c r="K362" s="259" t="s">
        <v>706</v>
      </c>
      <c r="L362" s="260">
        <v>45572</v>
      </c>
      <c r="M362" s="259" t="s">
        <v>218</v>
      </c>
    </row>
    <row r="363" spans="1:13">
      <c r="A363" s="261" t="s">
        <v>458</v>
      </c>
      <c r="B363" s="261" t="s">
        <v>459</v>
      </c>
      <c r="C363" s="261" t="s">
        <v>460</v>
      </c>
      <c r="D363" s="261" t="s">
        <v>20</v>
      </c>
      <c r="E363" s="261" t="s">
        <v>17</v>
      </c>
      <c r="F363" s="261" t="s">
        <v>17</v>
      </c>
      <c r="G363" s="261" t="s">
        <v>17</v>
      </c>
      <c r="H363" s="261" t="s">
        <v>17</v>
      </c>
      <c r="I363" s="261" t="s">
        <v>17</v>
      </c>
      <c r="J363" s="261" t="s">
        <v>704</v>
      </c>
      <c r="K363" s="261" t="s">
        <v>707</v>
      </c>
      <c r="L363" s="262">
        <v>45572</v>
      </c>
      <c r="M363" s="261" t="s">
        <v>218</v>
      </c>
    </row>
    <row r="364" spans="1:13">
      <c r="A364" s="259" t="s">
        <v>458</v>
      </c>
      <c r="B364" s="259" t="s">
        <v>459</v>
      </c>
      <c r="C364" s="259" t="s">
        <v>460</v>
      </c>
      <c r="D364" s="259" t="s">
        <v>364</v>
      </c>
      <c r="E364" s="259" t="s">
        <v>17</v>
      </c>
      <c r="F364" s="259" t="s">
        <v>17</v>
      </c>
      <c r="G364" s="259" t="s">
        <v>17</v>
      </c>
      <c r="H364" s="259" t="s">
        <v>17</v>
      </c>
      <c r="I364" s="259" t="s">
        <v>17</v>
      </c>
      <c r="J364" s="259" t="s">
        <v>704</v>
      </c>
      <c r="K364" s="259" t="s">
        <v>708</v>
      </c>
      <c r="L364" s="260">
        <v>45572</v>
      </c>
      <c r="M364" s="259" t="s">
        <v>218</v>
      </c>
    </row>
    <row r="365" spans="1:13">
      <c r="A365" s="261" t="s">
        <v>709</v>
      </c>
      <c r="B365" s="261" t="s">
        <v>710</v>
      </c>
      <c r="C365" s="261" t="s">
        <v>711</v>
      </c>
      <c r="D365" s="261" t="s">
        <v>26</v>
      </c>
      <c r="E365" s="261" t="s">
        <v>17</v>
      </c>
      <c r="F365" s="261" t="s">
        <v>17</v>
      </c>
      <c r="G365" s="261" t="s">
        <v>17</v>
      </c>
      <c r="H365" s="261" t="s">
        <v>17</v>
      </c>
      <c r="I365" s="261" t="s">
        <v>17</v>
      </c>
      <c r="J365" s="261" t="s">
        <v>531</v>
      </c>
      <c r="K365" s="261" t="s">
        <v>712</v>
      </c>
      <c r="L365" s="262">
        <v>45586</v>
      </c>
      <c r="M365" s="261" t="s">
        <v>19</v>
      </c>
    </row>
    <row r="366" spans="1:13">
      <c r="A366" s="259" t="s">
        <v>709</v>
      </c>
      <c r="B366" s="259" t="s">
        <v>710</v>
      </c>
      <c r="C366" s="259" t="s">
        <v>711</v>
      </c>
      <c r="D366" s="259" t="s">
        <v>28</v>
      </c>
      <c r="E366" s="259" t="s">
        <v>17</v>
      </c>
      <c r="F366" s="259" t="s">
        <v>17</v>
      </c>
      <c r="G366" s="259" t="s">
        <v>17</v>
      </c>
      <c r="H366" s="259" t="s">
        <v>17</v>
      </c>
      <c r="I366" s="259" t="s">
        <v>17</v>
      </c>
      <c r="J366" s="259" t="s">
        <v>531</v>
      </c>
      <c r="K366" s="259" t="s">
        <v>713</v>
      </c>
      <c r="L366" s="260">
        <v>45586</v>
      </c>
      <c r="M366" s="259" t="s">
        <v>19</v>
      </c>
    </row>
    <row r="367" spans="1:13">
      <c r="A367" s="261" t="s">
        <v>709</v>
      </c>
      <c r="B367" s="261" t="s">
        <v>710</v>
      </c>
      <c r="C367" s="261" t="s">
        <v>711</v>
      </c>
      <c r="D367" s="261" t="s">
        <v>24</v>
      </c>
      <c r="E367" s="261" t="s">
        <v>17</v>
      </c>
      <c r="F367" s="261" t="s">
        <v>17</v>
      </c>
      <c r="G367" s="261" t="s">
        <v>17</v>
      </c>
      <c r="H367" s="261" t="s">
        <v>17</v>
      </c>
      <c r="I367" s="261" t="s">
        <v>17</v>
      </c>
      <c r="J367" s="261" t="s">
        <v>531</v>
      </c>
      <c r="K367" s="261" t="s">
        <v>714</v>
      </c>
      <c r="L367" s="262">
        <v>45586</v>
      </c>
      <c r="M367" s="261" t="s">
        <v>19</v>
      </c>
    </row>
    <row r="368" spans="1:13">
      <c r="A368" s="259" t="s">
        <v>709</v>
      </c>
      <c r="B368" s="259" t="s">
        <v>710</v>
      </c>
      <c r="C368" s="259" t="s">
        <v>711</v>
      </c>
      <c r="D368" s="259" t="s">
        <v>16</v>
      </c>
      <c r="E368" s="259" t="s">
        <v>17</v>
      </c>
      <c r="F368" s="259" t="s">
        <v>17</v>
      </c>
      <c r="G368" s="259" t="s">
        <v>17</v>
      </c>
      <c r="H368" s="259" t="s">
        <v>17</v>
      </c>
      <c r="I368" s="259" t="s">
        <v>17</v>
      </c>
      <c r="J368" s="259" t="s">
        <v>531</v>
      </c>
      <c r="K368" s="259" t="s">
        <v>715</v>
      </c>
      <c r="L368" s="260">
        <v>45586</v>
      </c>
      <c r="M368" s="259" t="s">
        <v>19</v>
      </c>
    </row>
    <row r="369" spans="1:13">
      <c r="A369" s="261" t="s">
        <v>709</v>
      </c>
      <c r="B369" s="261" t="s">
        <v>710</v>
      </c>
      <c r="C369" s="261" t="s">
        <v>711</v>
      </c>
      <c r="D369" s="261" t="s">
        <v>20</v>
      </c>
      <c r="E369" s="261" t="s">
        <v>17</v>
      </c>
      <c r="F369" s="261" t="s">
        <v>17</v>
      </c>
      <c r="G369" s="261" t="s">
        <v>17</v>
      </c>
      <c r="H369" s="261" t="s">
        <v>17</v>
      </c>
      <c r="I369" s="261" t="s">
        <v>17</v>
      </c>
      <c r="J369" s="261" t="s">
        <v>531</v>
      </c>
      <c r="K369" s="261" t="s">
        <v>716</v>
      </c>
      <c r="L369" s="262">
        <v>45586</v>
      </c>
      <c r="M369" s="261" t="s">
        <v>19</v>
      </c>
    </row>
    <row r="370" spans="1:13">
      <c r="A370" s="259" t="s">
        <v>709</v>
      </c>
      <c r="B370" s="259" t="s">
        <v>710</v>
      </c>
      <c r="C370" s="259" t="s">
        <v>711</v>
      </c>
      <c r="D370" s="259" t="s">
        <v>364</v>
      </c>
      <c r="E370" s="259" t="s">
        <v>17</v>
      </c>
      <c r="F370" s="259" t="s">
        <v>17</v>
      </c>
      <c r="G370" s="259" t="s">
        <v>17</v>
      </c>
      <c r="H370" s="259" t="s">
        <v>17</v>
      </c>
      <c r="I370" s="259" t="s">
        <v>17</v>
      </c>
      <c r="J370" s="259" t="s">
        <v>531</v>
      </c>
      <c r="K370" s="259" t="s">
        <v>717</v>
      </c>
      <c r="L370" s="260">
        <v>45586</v>
      </c>
      <c r="M370" s="259" t="s">
        <v>19</v>
      </c>
    </row>
    <row r="371" spans="1:13">
      <c r="A371" s="261" t="s">
        <v>709</v>
      </c>
      <c r="B371" s="261" t="s">
        <v>710</v>
      </c>
      <c r="C371" s="261" t="s">
        <v>711</v>
      </c>
      <c r="D371" s="261" t="s">
        <v>22</v>
      </c>
      <c r="E371" s="261" t="s">
        <v>17</v>
      </c>
      <c r="F371" s="261" t="s">
        <v>17</v>
      </c>
      <c r="G371" s="261" t="s">
        <v>17</v>
      </c>
      <c r="H371" s="261" t="s">
        <v>17</v>
      </c>
      <c r="I371" s="261" t="s">
        <v>17</v>
      </c>
      <c r="J371" s="261" t="s">
        <v>531</v>
      </c>
      <c r="K371" s="261" t="s">
        <v>718</v>
      </c>
      <c r="L371" s="262">
        <v>45586</v>
      </c>
      <c r="M371" s="261" t="s">
        <v>19</v>
      </c>
    </row>
    <row r="372" spans="1:13">
      <c r="A372" s="259" t="s">
        <v>719</v>
      </c>
      <c r="B372" s="259" t="s">
        <v>720</v>
      </c>
      <c r="C372" s="259" t="s">
        <v>721</v>
      </c>
      <c r="D372" s="259" t="s">
        <v>26</v>
      </c>
      <c r="E372" s="259" t="s">
        <v>17</v>
      </c>
      <c r="F372" s="259" t="s">
        <v>17</v>
      </c>
      <c r="G372" s="259" t="s">
        <v>17</v>
      </c>
      <c r="H372" s="259" t="s">
        <v>17</v>
      </c>
      <c r="I372" s="259" t="s">
        <v>17</v>
      </c>
      <c r="J372" s="259" t="s">
        <v>647</v>
      </c>
      <c r="K372" s="259" t="s">
        <v>722</v>
      </c>
      <c r="L372" s="260">
        <v>45595</v>
      </c>
      <c r="M372" s="259" t="s">
        <v>218</v>
      </c>
    </row>
    <row r="373" spans="1:13">
      <c r="A373" s="261" t="s">
        <v>719</v>
      </c>
      <c r="B373" s="261" t="s">
        <v>720</v>
      </c>
      <c r="C373" s="261" t="s">
        <v>721</v>
      </c>
      <c r="D373" s="261" t="s">
        <v>28</v>
      </c>
      <c r="E373" s="261" t="s">
        <v>17</v>
      </c>
      <c r="F373" s="261" t="s">
        <v>17</v>
      </c>
      <c r="G373" s="261" t="s">
        <v>17</v>
      </c>
      <c r="H373" s="261" t="s">
        <v>17</v>
      </c>
      <c r="I373" s="261" t="s">
        <v>17</v>
      </c>
      <c r="J373" s="261" t="s">
        <v>647</v>
      </c>
      <c r="K373" s="261" t="s">
        <v>723</v>
      </c>
      <c r="L373" s="262">
        <v>45595</v>
      </c>
      <c r="M373" s="261" t="s">
        <v>218</v>
      </c>
    </row>
    <row r="374" spans="1:13">
      <c r="A374" s="259" t="s">
        <v>719</v>
      </c>
      <c r="B374" s="259" t="s">
        <v>720</v>
      </c>
      <c r="C374" s="259" t="s">
        <v>721</v>
      </c>
      <c r="D374" s="259" t="s">
        <v>24</v>
      </c>
      <c r="E374" s="259" t="s">
        <v>17</v>
      </c>
      <c r="F374" s="259" t="s">
        <v>17</v>
      </c>
      <c r="G374" s="259" t="s">
        <v>17</v>
      </c>
      <c r="H374" s="259" t="s">
        <v>17</v>
      </c>
      <c r="I374" s="259" t="s">
        <v>17</v>
      </c>
      <c r="J374" s="259" t="s">
        <v>650</v>
      </c>
      <c r="K374" s="259" t="s">
        <v>724</v>
      </c>
      <c r="L374" s="260">
        <v>45595</v>
      </c>
      <c r="M374" s="259" t="s">
        <v>218</v>
      </c>
    </row>
    <row r="375" spans="1:13">
      <c r="A375" s="261" t="s">
        <v>719</v>
      </c>
      <c r="B375" s="261" t="s">
        <v>720</v>
      </c>
      <c r="C375" s="261" t="s">
        <v>721</v>
      </c>
      <c r="D375" s="261" t="s">
        <v>16</v>
      </c>
      <c r="E375" s="261" t="s">
        <v>17</v>
      </c>
      <c r="F375" s="261" t="s">
        <v>17</v>
      </c>
      <c r="G375" s="261" t="s">
        <v>17</v>
      </c>
      <c r="H375" s="261" t="s">
        <v>17</v>
      </c>
      <c r="I375" s="261" t="s">
        <v>17</v>
      </c>
      <c r="J375" s="261" t="s">
        <v>650</v>
      </c>
      <c r="K375" s="261" t="s">
        <v>725</v>
      </c>
      <c r="L375" s="262">
        <v>45595</v>
      </c>
      <c r="M375" s="261" t="s">
        <v>218</v>
      </c>
    </row>
    <row r="376" spans="1:13">
      <c r="A376" s="259" t="s">
        <v>719</v>
      </c>
      <c r="B376" s="259" t="s">
        <v>720</v>
      </c>
      <c r="C376" s="259" t="s">
        <v>721</v>
      </c>
      <c r="D376" s="259" t="s">
        <v>20</v>
      </c>
      <c r="E376" s="259" t="s">
        <v>17</v>
      </c>
      <c r="F376" s="259" t="s">
        <v>17</v>
      </c>
      <c r="G376" s="259" t="s">
        <v>17</v>
      </c>
      <c r="H376" s="259" t="s">
        <v>17</v>
      </c>
      <c r="I376" s="259" t="s">
        <v>17</v>
      </c>
      <c r="J376" s="259" t="s">
        <v>650</v>
      </c>
      <c r="K376" s="259" t="s">
        <v>726</v>
      </c>
      <c r="L376" s="260">
        <v>45595</v>
      </c>
      <c r="M376" s="259" t="s">
        <v>218</v>
      </c>
    </row>
    <row r="377" spans="1:13">
      <c r="A377" s="261" t="s">
        <v>719</v>
      </c>
      <c r="B377" s="261" t="s">
        <v>720</v>
      </c>
      <c r="C377" s="261" t="s">
        <v>721</v>
      </c>
      <c r="D377" s="261" t="s">
        <v>364</v>
      </c>
      <c r="E377" s="261" t="s">
        <v>17</v>
      </c>
      <c r="F377" s="261" t="s">
        <v>17</v>
      </c>
      <c r="G377" s="261" t="s">
        <v>17</v>
      </c>
      <c r="H377" s="261" t="s">
        <v>17</v>
      </c>
      <c r="I377" s="261" t="s">
        <v>17</v>
      </c>
      <c r="J377" s="261" t="s">
        <v>650</v>
      </c>
      <c r="K377" s="261" t="s">
        <v>727</v>
      </c>
      <c r="L377" s="262">
        <v>45595</v>
      </c>
      <c r="M377" s="261" t="s">
        <v>218</v>
      </c>
    </row>
    <row r="378" spans="1:13">
      <c r="A378" s="259" t="s">
        <v>719</v>
      </c>
      <c r="B378" s="259" t="s">
        <v>720</v>
      </c>
      <c r="C378" s="259" t="s">
        <v>721</v>
      </c>
      <c r="D378" s="259" t="s">
        <v>22</v>
      </c>
      <c r="E378" s="259" t="s">
        <v>17</v>
      </c>
      <c r="F378" s="259" t="s">
        <v>17</v>
      </c>
      <c r="G378" s="259" t="s">
        <v>17</v>
      </c>
      <c r="H378" s="259" t="s">
        <v>17</v>
      </c>
      <c r="I378" s="259" t="s">
        <v>17</v>
      </c>
      <c r="J378" s="259" t="s">
        <v>650</v>
      </c>
      <c r="K378" s="259" t="s">
        <v>728</v>
      </c>
      <c r="L378" s="260">
        <v>45595</v>
      </c>
      <c r="M378" s="259" t="s">
        <v>218</v>
      </c>
    </row>
    <row r="379" spans="1:13">
      <c r="A379" s="261" t="s">
        <v>729</v>
      </c>
      <c r="B379" s="261" t="s">
        <v>730</v>
      </c>
      <c r="C379" s="261" t="s">
        <v>731</v>
      </c>
      <c r="D379" s="261" t="s">
        <v>732</v>
      </c>
      <c r="E379" s="261">
        <v>0</v>
      </c>
      <c r="F379" s="261" t="s">
        <v>611</v>
      </c>
      <c r="G379" s="261" t="s">
        <v>69</v>
      </c>
      <c r="H379" s="261">
        <v>2</v>
      </c>
      <c r="I379" s="261" t="s">
        <v>17</v>
      </c>
      <c r="J379" s="261" t="s">
        <v>17</v>
      </c>
      <c r="K379" s="261" t="s">
        <v>733</v>
      </c>
      <c r="L379" s="262">
        <v>45602</v>
      </c>
      <c r="M379" s="261" t="s">
        <v>19</v>
      </c>
    </row>
    <row r="380" spans="1:13">
      <c r="A380" s="259" t="s">
        <v>729</v>
      </c>
      <c r="B380" s="259" t="s">
        <v>730</v>
      </c>
      <c r="C380" s="259" t="s">
        <v>731</v>
      </c>
      <c r="D380" s="259" t="s">
        <v>734</v>
      </c>
      <c r="E380" s="259">
        <v>1</v>
      </c>
      <c r="F380" s="259" t="s">
        <v>611</v>
      </c>
      <c r="G380" s="259" t="s">
        <v>69</v>
      </c>
      <c r="H380" s="259">
        <v>2</v>
      </c>
      <c r="I380" s="259" t="s">
        <v>17</v>
      </c>
      <c r="J380" s="259" t="s">
        <v>17</v>
      </c>
      <c r="K380" s="259" t="s">
        <v>735</v>
      </c>
      <c r="L380" s="260">
        <v>45602</v>
      </c>
      <c r="M380" s="259" t="s">
        <v>19</v>
      </c>
    </row>
    <row r="381" spans="1:13">
      <c r="A381" s="261" t="s">
        <v>729</v>
      </c>
      <c r="B381" s="261" t="s">
        <v>730</v>
      </c>
      <c r="C381" s="261" t="s">
        <v>731</v>
      </c>
      <c r="D381" s="261" t="s">
        <v>736</v>
      </c>
      <c r="E381" s="261">
        <v>0</v>
      </c>
      <c r="F381" s="261" t="s">
        <v>611</v>
      </c>
      <c r="G381" s="261" t="s">
        <v>69</v>
      </c>
      <c r="H381" s="261">
        <v>2</v>
      </c>
      <c r="I381" s="261" t="s">
        <v>17</v>
      </c>
      <c r="J381" s="261" t="s">
        <v>17</v>
      </c>
      <c r="K381" s="261" t="s">
        <v>737</v>
      </c>
      <c r="L381" s="262">
        <v>45602</v>
      </c>
      <c r="M381" s="261" t="s">
        <v>19</v>
      </c>
    </row>
    <row r="382" spans="1:13">
      <c r="A382" s="259" t="s">
        <v>729</v>
      </c>
      <c r="B382" s="259" t="s">
        <v>730</v>
      </c>
      <c r="C382" s="259" t="s">
        <v>731</v>
      </c>
      <c r="D382" s="259" t="s">
        <v>738</v>
      </c>
      <c r="E382" s="259">
        <v>0</v>
      </c>
      <c r="F382" s="259" t="s">
        <v>611</v>
      </c>
      <c r="G382" s="259" t="s">
        <v>69</v>
      </c>
      <c r="H382" s="259">
        <v>2</v>
      </c>
      <c r="I382" s="259" t="s">
        <v>17</v>
      </c>
      <c r="J382" s="259" t="s">
        <v>17</v>
      </c>
      <c r="K382" s="259" t="s">
        <v>739</v>
      </c>
      <c r="L382" s="260">
        <v>45602</v>
      </c>
      <c r="M382" s="259" t="s">
        <v>19</v>
      </c>
    </row>
    <row r="383" spans="1:13">
      <c r="A383" s="261" t="s">
        <v>729</v>
      </c>
      <c r="B383" s="261" t="s">
        <v>730</v>
      </c>
      <c r="C383" s="261" t="s">
        <v>731</v>
      </c>
      <c r="D383" s="261" t="s">
        <v>740</v>
      </c>
      <c r="E383" s="261">
        <v>0</v>
      </c>
      <c r="F383" s="261" t="s">
        <v>611</v>
      </c>
      <c r="G383" s="261" t="s">
        <v>69</v>
      </c>
      <c r="H383" s="261">
        <v>2</v>
      </c>
      <c r="I383" s="261" t="s">
        <v>17</v>
      </c>
      <c r="J383" s="261" t="s">
        <v>17</v>
      </c>
      <c r="K383" s="261" t="s">
        <v>741</v>
      </c>
      <c r="L383" s="262">
        <v>45602</v>
      </c>
      <c r="M383" s="261" t="s">
        <v>19</v>
      </c>
    </row>
    <row r="384" spans="1:13">
      <c r="A384" s="259" t="s">
        <v>729</v>
      </c>
      <c r="B384" s="259" t="s">
        <v>730</v>
      </c>
      <c r="C384" s="259" t="s">
        <v>731</v>
      </c>
      <c r="D384" s="259" t="s">
        <v>742</v>
      </c>
      <c r="E384" s="259">
        <v>3</v>
      </c>
      <c r="F384" s="259" t="s">
        <v>611</v>
      </c>
      <c r="G384" s="259" t="s">
        <v>69</v>
      </c>
      <c r="H384" s="259">
        <v>2</v>
      </c>
      <c r="I384" s="259" t="s">
        <v>17</v>
      </c>
      <c r="J384" s="259" t="s">
        <v>17</v>
      </c>
      <c r="K384" s="259" t="s">
        <v>743</v>
      </c>
      <c r="L384" s="260">
        <v>45602</v>
      </c>
      <c r="M384" s="259" t="s">
        <v>19</v>
      </c>
    </row>
    <row r="385" spans="1:13">
      <c r="A385" s="261" t="s">
        <v>729</v>
      </c>
      <c r="B385" s="261" t="s">
        <v>730</v>
      </c>
      <c r="C385" s="261" t="s">
        <v>731</v>
      </c>
      <c r="D385" s="261" t="s">
        <v>744</v>
      </c>
      <c r="E385" s="261">
        <v>3</v>
      </c>
      <c r="F385" s="261" t="s">
        <v>611</v>
      </c>
      <c r="G385" s="261" t="s">
        <v>69</v>
      </c>
      <c r="H385" s="261">
        <v>2</v>
      </c>
      <c r="I385" s="261" t="s">
        <v>17</v>
      </c>
      <c r="J385" s="261" t="s">
        <v>17</v>
      </c>
      <c r="K385" s="261" t="s">
        <v>745</v>
      </c>
      <c r="L385" s="262">
        <v>45602</v>
      </c>
      <c r="M385" s="261" t="s">
        <v>19</v>
      </c>
    </row>
    <row r="386" spans="1:13">
      <c r="A386" s="259" t="s">
        <v>729</v>
      </c>
      <c r="B386" s="259" t="s">
        <v>730</v>
      </c>
      <c r="C386" s="259" t="s">
        <v>731</v>
      </c>
      <c r="D386" s="259" t="s">
        <v>746</v>
      </c>
      <c r="E386" s="259">
        <v>0</v>
      </c>
      <c r="F386" s="259" t="s">
        <v>611</v>
      </c>
      <c r="G386" s="259" t="s">
        <v>69</v>
      </c>
      <c r="H386" s="259">
        <v>2</v>
      </c>
      <c r="I386" s="259" t="s">
        <v>17</v>
      </c>
      <c r="J386" s="259" t="s">
        <v>17</v>
      </c>
      <c r="K386" s="259" t="s">
        <v>747</v>
      </c>
      <c r="L386" s="260">
        <v>45602</v>
      </c>
      <c r="M386" s="259" t="s">
        <v>19</v>
      </c>
    </row>
    <row r="387" spans="1:13">
      <c r="A387" s="261" t="s">
        <v>729</v>
      </c>
      <c r="B387" s="261" t="s">
        <v>730</v>
      </c>
      <c r="C387" s="261" t="s">
        <v>731</v>
      </c>
      <c r="D387" s="261" t="s">
        <v>610</v>
      </c>
      <c r="E387" s="261">
        <v>0</v>
      </c>
      <c r="F387" s="261" t="s">
        <v>611</v>
      </c>
      <c r="G387" s="261" t="s">
        <v>69</v>
      </c>
      <c r="H387" s="261">
        <v>2</v>
      </c>
      <c r="I387" s="261" t="s">
        <v>17</v>
      </c>
      <c r="J387" s="261" t="s">
        <v>17</v>
      </c>
      <c r="K387" s="261" t="s">
        <v>748</v>
      </c>
      <c r="L387" s="262">
        <v>45602</v>
      </c>
      <c r="M387" s="261" t="s">
        <v>19</v>
      </c>
    </row>
    <row r="388" spans="1:13">
      <c r="A388" s="259" t="s">
        <v>82</v>
      </c>
      <c r="B388" s="259" t="s">
        <v>83</v>
      </c>
      <c r="C388" s="259" t="s">
        <v>84</v>
      </c>
      <c r="D388" s="259" t="s">
        <v>732</v>
      </c>
      <c r="E388" s="259">
        <v>0</v>
      </c>
      <c r="F388" s="259" t="s">
        <v>611</v>
      </c>
      <c r="G388" s="259" t="s">
        <v>69</v>
      </c>
      <c r="H388" s="259">
        <v>2</v>
      </c>
      <c r="I388" s="259" t="s">
        <v>17</v>
      </c>
      <c r="J388" s="259" t="s">
        <v>17</v>
      </c>
      <c r="K388" s="259" t="s">
        <v>749</v>
      </c>
      <c r="L388" s="260">
        <v>45602</v>
      </c>
      <c r="M388" s="259" t="s">
        <v>19</v>
      </c>
    </row>
    <row r="389" spans="1:13">
      <c r="A389" s="261" t="s">
        <v>82</v>
      </c>
      <c r="B389" s="261" t="s">
        <v>83</v>
      </c>
      <c r="C389" s="261" t="s">
        <v>84</v>
      </c>
      <c r="D389" s="261" t="s">
        <v>734</v>
      </c>
      <c r="E389" s="261">
        <v>0</v>
      </c>
      <c r="F389" s="261" t="s">
        <v>611</v>
      </c>
      <c r="G389" s="261" t="s">
        <v>69</v>
      </c>
      <c r="H389" s="261">
        <v>2</v>
      </c>
      <c r="I389" s="261" t="s">
        <v>17</v>
      </c>
      <c r="J389" s="261" t="s">
        <v>17</v>
      </c>
      <c r="K389" s="261" t="s">
        <v>750</v>
      </c>
      <c r="L389" s="262">
        <v>45602</v>
      </c>
      <c r="M389" s="261" t="s">
        <v>19</v>
      </c>
    </row>
    <row r="390" spans="1:13">
      <c r="A390" s="259" t="s">
        <v>82</v>
      </c>
      <c r="B390" s="259" t="s">
        <v>83</v>
      </c>
      <c r="C390" s="259" t="s">
        <v>84</v>
      </c>
      <c r="D390" s="259" t="s">
        <v>736</v>
      </c>
      <c r="E390" s="259">
        <v>0</v>
      </c>
      <c r="F390" s="259" t="s">
        <v>611</v>
      </c>
      <c r="G390" s="259" t="s">
        <v>69</v>
      </c>
      <c r="H390" s="259">
        <v>2</v>
      </c>
      <c r="I390" s="259" t="s">
        <v>17</v>
      </c>
      <c r="J390" s="259" t="s">
        <v>17</v>
      </c>
      <c r="K390" s="259" t="s">
        <v>751</v>
      </c>
      <c r="L390" s="260">
        <v>45602</v>
      </c>
      <c r="M390" s="259" t="s">
        <v>19</v>
      </c>
    </row>
    <row r="391" spans="1:13">
      <c r="A391" s="261" t="s">
        <v>82</v>
      </c>
      <c r="B391" s="261" t="s">
        <v>83</v>
      </c>
      <c r="C391" s="261" t="s">
        <v>84</v>
      </c>
      <c r="D391" s="261" t="s">
        <v>738</v>
      </c>
      <c r="E391" s="261">
        <v>0</v>
      </c>
      <c r="F391" s="261" t="s">
        <v>611</v>
      </c>
      <c r="G391" s="261" t="s">
        <v>69</v>
      </c>
      <c r="H391" s="261">
        <v>2</v>
      </c>
      <c r="I391" s="261" t="s">
        <v>17</v>
      </c>
      <c r="J391" s="261" t="s">
        <v>17</v>
      </c>
      <c r="K391" s="261" t="s">
        <v>752</v>
      </c>
      <c r="L391" s="262">
        <v>45602</v>
      </c>
      <c r="M391" s="261" t="s">
        <v>19</v>
      </c>
    </row>
    <row r="392" spans="1:13">
      <c r="A392" s="259" t="s">
        <v>82</v>
      </c>
      <c r="B392" s="259" t="s">
        <v>83</v>
      </c>
      <c r="C392" s="259" t="s">
        <v>84</v>
      </c>
      <c r="D392" s="259" t="s">
        <v>740</v>
      </c>
      <c r="E392" s="259">
        <v>0</v>
      </c>
      <c r="F392" s="259" t="s">
        <v>611</v>
      </c>
      <c r="G392" s="259" t="s">
        <v>69</v>
      </c>
      <c r="H392" s="259">
        <v>2</v>
      </c>
      <c r="I392" s="259" t="s">
        <v>17</v>
      </c>
      <c r="J392" s="259" t="s">
        <v>17</v>
      </c>
      <c r="K392" s="259" t="s">
        <v>753</v>
      </c>
      <c r="L392" s="260">
        <v>45602</v>
      </c>
      <c r="M392" s="259" t="s">
        <v>19</v>
      </c>
    </row>
    <row r="393" spans="1:13">
      <c r="A393" s="261" t="s">
        <v>82</v>
      </c>
      <c r="B393" s="261" t="s">
        <v>83</v>
      </c>
      <c r="C393" s="261" t="s">
        <v>84</v>
      </c>
      <c r="D393" s="261" t="s">
        <v>742</v>
      </c>
      <c r="E393" s="261">
        <v>2</v>
      </c>
      <c r="F393" s="261" t="s">
        <v>611</v>
      </c>
      <c r="G393" s="261" t="s">
        <v>69</v>
      </c>
      <c r="H393" s="261">
        <v>2</v>
      </c>
      <c r="I393" s="261" t="s">
        <v>17</v>
      </c>
      <c r="J393" s="261" t="s">
        <v>17</v>
      </c>
      <c r="K393" s="261" t="s">
        <v>754</v>
      </c>
      <c r="L393" s="262">
        <v>45602</v>
      </c>
      <c r="M393" s="261" t="s">
        <v>19</v>
      </c>
    </row>
    <row r="394" spans="1:13">
      <c r="A394" s="259" t="s">
        <v>82</v>
      </c>
      <c r="B394" s="259" t="s">
        <v>83</v>
      </c>
      <c r="C394" s="259" t="s">
        <v>84</v>
      </c>
      <c r="D394" s="259" t="s">
        <v>744</v>
      </c>
      <c r="E394" s="259">
        <v>0</v>
      </c>
      <c r="F394" s="259" t="s">
        <v>611</v>
      </c>
      <c r="G394" s="259" t="s">
        <v>69</v>
      </c>
      <c r="H394" s="259">
        <v>2</v>
      </c>
      <c r="I394" s="259" t="s">
        <v>17</v>
      </c>
      <c r="J394" s="259" t="s">
        <v>17</v>
      </c>
      <c r="K394" s="259" t="s">
        <v>755</v>
      </c>
      <c r="L394" s="260">
        <v>45602</v>
      </c>
      <c r="M394" s="259" t="s">
        <v>19</v>
      </c>
    </row>
    <row r="395" spans="1:13">
      <c r="A395" s="261" t="s">
        <v>82</v>
      </c>
      <c r="B395" s="261" t="s">
        <v>83</v>
      </c>
      <c r="C395" s="261" t="s">
        <v>84</v>
      </c>
      <c r="D395" s="261" t="s">
        <v>746</v>
      </c>
      <c r="E395" s="261">
        <v>0</v>
      </c>
      <c r="F395" s="261" t="s">
        <v>611</v>
      </c>
      <c r="G395" s="261" t="s">
        <v>69</v>
      </c>
      <c r="H395" s="261">
        <v>2</v>
      </c>
      <c r="I395" s="261" t="s">
        <v>17</v>
      </c>
      <c r="J395" s="261" t="s">
        <v>17</v>
      </c>
      <c r="K395" s="261" t="s">
        <v>756</v>
      </c>
      <c r="L395" s="262">
        <v>45602</v>
      </c>
      <c r="M395" s="261" t="s">
        <v>19</v>
      </c>
    </row>
    <row r="396" spans="1:13">
      <c r="A396" s="259" t="s">
        <v>82</v>
      </c>
      <c r="B396" s="259" t="s">
        <v>83</v>
      </c>
      <c r="C396" s="259" t="s">
        <v>84</v>
      </c>
      <c r="D396" s="259" t="s">
        <v>610</v>
      </c>
      <c r="E396" s="259">
        <v>0</v>
      </c>
      <c r="F396" s="259" t="s">
        <v>611</v>
      </c>
      <c r="G396" s="259" t="s">
        <v>69</v>
      </c>
      <c r="H396" s="259">
        <v>2</v>
      </c>
      <c r="I396" s="259" t="s">
        <v>17</v>
      </c>
      <c r="J396" s="259" t="s">
        <v>17</v>
      </c>
      <c r="K396" s="259" t="s">
        <v>757</v>
      </c>
      <c r="L396" s="260">
        <v>45602</v>
      </c>
      <c r="M396" s="259" t="s">
        <v>19</v>
      </c>
    </row>
    <row r="397" spans="1:13">
      <c r="A397" s="261" t="s">
        <v>328</v>
      </c>
      <c r="B397" s="261" t="s">
        <v>329</v>
      </c>
      <c r="C397" s="261" t="s">
        <v>84</v>
      </c>
      <c r="D397" s="261" t="s">
        <v>732</v>
      </c>
      <c r="E397" s="261">
        <v>0</v>
      </c>
      <c r="F397" s="261" t="s">
        <v>611</v>
      </c>
      <c r="G397" s="261" t="s">
        <v>69</v>
      </c>
      <c r="H397" s="261">
        <v>2</v>
      </c>
      <c r="I397" s="261" t="s">
        <v>17</v>
      </c>
      <c r="J397" s="261" t="s">
        <v>17</v>
      </c>
      <c r="K397" s="261" t="s">
        <v>758</v>
      </c>
      <c r="L397" s="262">
        <v>45602</v>
      </c>
      <c r="M397" s="261" t="s">
        <v>19</v>
      </c>
    </row>
    <row r="398" spans="1:13">
      <c r="A398" s="259" t="s">
        <v>328</v>
      </c>
      <c r="B398" s="259" t="s">
        <v>329</v>
      </c>
      <c r="C398" s="259" t="s">
        <v>84</v>
      </c>
      <c r="D398" s="259" t="s">
        <v>734</v>
      </c>
      <c r="E398" s="259">
        <v>0</v>
      </c>
      <c r="F398" s="259" t="s">
        <v>611</v>
      </c>
      <c r="G398" s="259" t="s">
        <v>69</v>
      </c>
      <c r="H398" s="259">
        <v>2</v>
      </c>
      <c r="I398" s="259" t="s">
        <v>17</v>
      </c>
      <c r="J398" s="259" t="s">
        <v>17</v>
      </c>
      <c r="K398" s="259" t="s">
        <v>759</v>
      </c>
      <c r="L398" s="260">
        <v>45602</v>
      </c>
      <c r="M398" s="259" t="s">
        <v>19</v>
      </c>
    </row>
    <row r="399" spans="1:13">
      <c r="A399" s="261" t="s">
        <v>328</v>
      </c>
      <c r="B399" s="261" t="s">
        <v>329</v>
      </c>
      <c r="C399" s="261" t="s">
        <v>84</v>
      </c>
      <c r="D399" s="261" t="s">
        <v>736</v>
      </c>
      <c r="E399" s="261">
        <v>0</v>
      </c>
      <c r="F399" s="261" t="s">
        <v>611</v>
      </c>
      <c r="G399" s="261" t="s">
        <v>69</v>
      </c>
      <c r="H399" s="261">
        <v>2</v>
      </c>
      <c r="I399" s="261" t="s">
        <v>17</v>
      </c>
      <c r="J399" s="261" t="s">
        <v>17</v>
      </c>
      <c r="K399" s="261" t="s">
        <v>760</v>
      </c>
      <c r="L399" s="262">
        <v>45602</v>
      </c>
      <c r="M399" s="261" t="s">
        <v>19</v>
      </c>
    </row>
    <row r="400" spans="1:13">
      <c r="A400" s="259" t="s">
        <v>328</v>
      </c>
      <c r="B400" s="259" t="s">
        <v>329</v>
      </c>
      <c r="C400" s="259" t="s">
        <v>84</v>
      </c>
      <c r="D400" s="259" t="s">
        <v>738</v>
      </c>
      <c r="E400" s="259">
        <v>0</v>
      </c>
      <c r="F400" s="259" t="s">
        <v>611</v>
      </c>
      <c r="G400" s="259" t="s">
        <v>69</v>
      </c>
      <c r="H400" s="259">
        <v>2</v>
      </c>
      <c r="I400" s="259" t="s">
        <v>17</v>
      </c>
      <c r="J400" s="259" t="s">
        <v>17</v>
      </c>
      <c r="K400" s="259" t="s">
        <v>761</v>
      </c>
      <c r="L400" s="260">
        <v>45602</v>
      </c>
      <c r="M400" s="259" t="s">
        <v>19</v>
      </c>
    </row>
    <row r="401" spans="1:13">
      <c r="A401" s="261" t="s">
        <v>328</v>
      </c>
      <c r="B401" s="261" t="s">
        <v>329</v>
      </c>
      <c r="C401" s="261" t="s">
        <v>84</v>
      </c>
      <c r="D401" s="261" t="s">
        <v>740</v>
      </c>
      <c r="E401" s="261">
        <v>0</v>
      </c>
      <c r="F401" s="261" t="s">
        <v>611</v>
      </c>
      <c r="G401" s="261" t="s">
        <v>69</v>
      </c>
      <c r="H401" s="261">
        <v>2</v>
      </c>
      <c r="I401" s="261" t="s">
        <v>17</v>
      </c>
      <c r="J401" s="261" t="s">
        <v>17</v>
      </c>
      <c r="K401" s="261" t="s">
        <v>762</v>
      </c>
      <c r="L401" s="262">
        <v>45602</v>
      </c>
      <c r="M401" s="261" t="s">
        <v>19</v>
      </c>
    </row>
    <row r="402" spans="1:13">
      <c r="A402" s="259" t="s">
        <v>328</v>
      </c>
      <c r="B402" s="259" t="s">
        <v>329</v>
      </c>
      <c r="C402" s="259" t="s">
        <v>84</v>
      </c>
      <c r="D402" s="259" t="s">
        <v>742</v>
      </c>
      <c r="E402" s="259">
        <v>2</v>
      </c>
      <c r="F402" s="259" t="s">
        <v>611</v>
      </c>
      <c r="G402" s="259" t="s">
        <v>69</v>
      </c>
      <c r="H402" s="259">
        <v>2</v>
      </c>
      <c r="I402" s="259" t="s">
        <v>17</v>
      </c>
      <c r="J402" s="259" t="s">
        <v>17</v>
      </c>
      <c r="K402" s="259" t="s">
        <v>763</v>
      </c>
      <c r="L402" s="260">
        <v>45602</v>
      </c>
      <c r="M402" s="259" t="s">
        <v>19</v>
      </c>
    </row>
    <row r="403" spans="1:13">
      <c r="A403" s="261" t="s">
        <v>328</v>
      </c>
      <c r="B403" s="261" t="s">
        <v>329</v>
      </c>
      <c r="C403" s="261" t="s">
        <v>84</v>
      </c>
      <c r="D403" s="261" t="s">
        <v>744</v>
      </c>
      <c r="E403" s="261">
        <v>0</v>
      </c>
      <c r="F403" s="261" t="s">
        <v>611</v>
      </c>
      <c r="G403" s="261" t="s">
        <v>69</v>
      </c>
      <c r="H403" s="261">
        <v>2</v>
      </c>
      <c r="I403" s="261" t="s">
        <v>17</v>
      </c>
      <c r="J403" s="261" t="s">
        <v>17</v>
      </c>
      <c r="K403" s="261" t="s">
        <v>764</v>
      </c>
      <c r="L403" s="262">
        <v>45602</v>
      </c>
      <c r="M403" s="261" t="s">
        <v>19</v>
      </c>
    </row>
    <row r="404" spans="1:13">
      <c r="A404" s="259" t="s">
        <v>328</v>
      </c>
      <c r="B404" s="259" t="s">
        <v>329</v>
      </c>
      <c r="C404" s="259" t="s">
        <v>84</v>
      </c>
      <c r="D404" s="259" t="s">
        <v>746</v>
      </c>
      <c r="E404" s="259">
        <v>0</v>
      </c>
      <c r="F404" s="259" t="s">
        <v>611</v>
      </c>
      <c r="G404" s="259" t="s">
        <v>69</v>
      </c>
      <c r="H404" s="259">
        <v>2</v>
      </c>
      <c r="I404" s="259" t="s">
        <v>17</v>
      </c>
      <c r="J404" s="259" t="s">
        <v>17</v>
      </c>
      <c r="K404" s="259" t="s">
        <v>765</v>
      </c>
      <c r="L404" s="260">
        <v>45602</v>
      </c>
      <c r="M404" s="259" t="s">
        <v>19</v>
      </c>
    </row>
    <row r="405" spans="1:13">
      <c r="A405" s="261" t="s">
        <v>328</v>
      </c>
      <c r="B405" s="261" t="s">
        <v>329</v>
      </c>
      <c r="C405" s="261" t="s">
        <v>84</v>
      </c>
      <c r="D405" s="261" t="s">
        <v>610</v>
      </c>
      <c r="E405" s="261">
        <v>0</v>
      </c>
      <c r="F405" s="261" t="s">
        <v>611</v>
      </c>
      <c r="G405" s="261" t="s">
        <v>69</v>
      </c>
      <c r="H405" s="261">
        <v>2</v>
      </c>
      <c r="I405" s="261" t="s">
        <v>17</v>
      </c>
      <c r="J405" s="261" t="s">
        <v>17</v>
      </c>
      <c r="K405" s="261" t="s">
        <v>766</v>
      </c>
      <c r="L405" s="262">
        <v>45602</v>
      </c>
      <c r="M405" s="261" t="s">
        <v>19</v>
      </c>
    </row>
    <row r="406" spans="1:13">
      <c r="A406" s="259" t="s">
        <v>767</v>
      </c>
      <c r="B406" s="259" t="s">
        <v>768</v>
      </c>
      <c r="C406" s="259" t="s">
        <v>769</v>
      </c>
      <c r="D406" s="259" t="s">
        <v>732</v>
      </c>
      <c r="E406" s="259">
        <v>2</v>
      </c>
      <c r="F406" s="259" t="s">
        <v>611</v>
      </c>
      <c r="G406" s="259" t="s">
        <v>69</v>
      </c>
      <c r="H406" s="259">
        <v>2</v>
      </c>
      <c r="I406" s="259" t="s">
        <v>17</v>
      </c>
      <c r="J406" s="259" t="s">
        <v>17</v>
      </c>
      <c r="K406" s="259" t="s">
        <v>770</v>
      </c>
      <c r="L406" s="260">
        <v>45602</v>
      </c>
      <c r="M406" s="259" t="s">
        <v>19</v>
      </c>
    </row>
    <row r="407" spans="1:13">
      <c r="A407" s="261" t="s">
        <v>767</v>
      </c>
      <c r="B407" s="261" t="s">
        <v>768</v>
      </c>
      <c r="C407" s="261" t="s">
        <v>769</v>
      </c>
      <c r="D407" s="261" t="s">
        <v>734</v>
      </c>
      <c r="E407" s="261">
        <v>0</v>
      </c>
      <c r="F407" s="261" t="s">
        <v>611</v>
      </c>
      <c r="G407" s="261" t="s">
        <v>69</v>
      </c>
      <c r="H407" s="261">
        <v>2</v>
      </c>
      <c r="I407" s="261" t="s">
        <v>17</v>
      </c>
      <c r="J407" s="261" t="s">
        <v>17</v>
      </c>
      <c r="K407" s="261" t="s">
        <v>771</v>
      </c>
      <c r="L407" s="262">
        <v>45602</v>
      </c>
      <c r="M407" s="261" t="s">
        <v>19</v>
      </c>
    </row>
    <row r="408" spans="1:13">
      <c r="A408" s="259" t="s">
        <v>767</v>
      </c>
      <c r="B408" s="259" t="s">
        <v>768</v>
      </c>
      <c r="C408" s="259" t="s">
        <v>769</v>
      </c>
      <c r="D408" s="259" t="s">
        <v>736</v>
      </c>
      <c r="E408" s="259">
        <v>2</v>
      </c>
      <c r="F408" s="259" t="s">
        <v>611</v>
      </c>
      <c r="G408" s="259" t="s">
        <v>69</v>
      </c>
      <c r="H408" s="259">
        <v>2</v>
      </c>
      <c r="I408" s="259" t="s">
        <v>17</v>
      </c>
      <c r="J408" s="259" t="s">
        <v>17</v>
      </c>
      <c r="K408" s="259" t="s">
        <v>772</v>
      </c>
      <c r="L408" s="260">
        <v>45602</v>
      </c>
      <c r="M408" s="259" t="s">
        <v>19</v>
      </c>
    </row>
    <row r="409" spans="1:13">
      <c r="A409" s="261" t="s">
        <v>767</v>
      </c>
      <c r="B409" s="261" t="s">
        <v>768</v>
      </c>
      <c r="C409" s="261" t="s">
        <v>769</v>
      </c>
      <c r="D409" s="261" t="s">
        <v>738</v>
      </c>
      <c r="E409" s="261">
        <v>0</v>
      </c>
      <c r="F409" s="261" t="s">
        <v>611</v>
      </c>
      <c r="G409" s="261" t="s">
        <v>69</v>
      </c>
      <c r="H409" s="261">
        <v>2</v>
      </c>
      <c r="I409" s="261" t="s">
        <v>17</v>
      </c>
      <c r="J409" s="261" t="s">
        <v>17</v>
      </c>
      <c r="K409" s="261" t="s">
        <v>773</v>
      </c>
      <c r="L409" s="262">
        <v>45602</v>
      </c>
      <c r="M409" s="261" t="s">
        <v>19</v>
      </c>
    </row>
    <row r="410" spans="1:13">
      <c r="A410" s="259" t="s">
        <v>767</v>
      </c>
      <c r="B410" s="259" t="s">
        <v>768</v>
      </c>
      <c r="C410" s="259" t="s">
        <v>769</v>
      </c>
      <c r="D410" s="259" t="s">
        <v>740</v>
      </c>
      <c r="E410" s="259">
        <v>1</v>
      </c>
      <c r="F410" s="259" t="s">
        <v>611</v>
      </c>
      <c r="G410" s="259" t="s">
        <v>69</v>
      </c>
      <c r="H410" s="259">
        <v>2</v>
      </c>
      <c r="I410" s="259" t="s">
        <v>17</v>
      </c>
      <c r="J410" s="259" t="s">
        <v>17</v>
      </c>
      <c r="K410" s="259" t="s">
        <v>774</v>
      </c>
      <c r="L410" s="260">
        <v>45602</v>
      </c>
      <c r="M410" s="259" t="s">
        <v>19</v>
      </c>
    </row>
    <row r="411" spans="1:13">
      <c r="A411" s="261" t="s">
        <v>767</v>
      </c>
      <c r="B411" s="261" t="s">
        <v>768</v>
      </c>
      <c r="C411" s="261" t="s">
        <v>769</v>
      </c>
      <c r="D411" s="261" t="s">
        <v>742</v>
      </c>
      <c r="E411" s="261">
        <v>0</v>
      </c>
      <c r="F411" s="261" t="s">
        <v>611</v>
      </c>
      <c r="G411" s="261" t="s">
        <v>69</v>
      </c>
      <c r="H411" s="261">
        <v>2</v>
      </c>
      <c r="I411" s="261" t="s">
        <v>17</v>
      </c>
      <c r="J411" s="261" t="s">
        <v>17</v>
      </c>
      <c r="K411" s="261" t="s">
        <v>775</v>
      </c>
      <c r="L411" s="262">
        <v>45602</v>
      </c>
      <c r="M411" s="261" t="s">
        <v>19</v>
      </c>
    </row>
    <row r="412" spans="1:13">
      <c r="A412" s="259" t="s">
        <v>767</v>
      </c>
      <c r="B412" s="259" t="s">
        <v>768</v>
      </c>
      <c r="C412" s="259" t="s">
        <v>769</v>
      </c>
      <c r="D412" s="259" t="s">
        <v>744</v>
      </c>
      <c r="E412" s="259">
        <v>3</v>
      </c>
      <c r="F412" s="259" t="s">
        <v>611</v>
      </c>
      <c r="G412" s="259" t="s">
        <v>69</v>
      </c>
      <c r="H412" s="259">
        <v>2</v>
      </c>
      <c r="I412" s="259" t="s">
        <v>17</v>
      </c>
      <c r="J412" s="259" t="s">
        <v>17</v>
      </c>
      <c r="K412" s="259" t="s">
        <v>776</v>
      </c>
      <c r="L412" s="260">
        <v>45602</v>
      </c>
      <c r="M412" s="259" t="s">
        <v>19</v>
      </c>
    </row>
    <row r="413" spans="1:13">
      <c r="A413" s="261" t="s">
        <v>767</v>
      </c>
      <c r="B413" s="261" t="s">
        <v>768</v>
      </c>
      <c r="C413" s="261" t="s">
        <v>769</v>
      </c>
      <c r="D413" s="261" t="s">
        <v>746</v>
      </c>
      <c r="E413" s="261">
        <v>1</v>
      </c>
      <c r="F413" s="261" t="s">
        <v>611</v>
      </c>
      <c r="G413" s="261" t="s">
        <v>69</v>
      </c>
      <c r="H413" s="261">
        <v>2</v>
      </c>
      <c r="I413" s="261" t="s">
        <v>17</v>
      </c>
      <c r="J413" s="261" t="s">
        <v>17</v>
      </c>
      <c r="K413" s="261" t="s">
        <v>777</v>
      </c>
      <c r="L413" s="262">
        <v>45602</v>
      </c>
      <c r="M413" s="261" t="s">
        <v>19</v>
      </c>
    </row>
    <row r="414" spans="1:13">
      <c r="A414" s="259" t="s">
        <v>767</v>
      </c>
      <c r="B414" s="259" t="s">
        <v>768</v>
      </c>
      <c r="C414" s="259" t="s">
        <v>769</v>
      </c>
      <c r="D414" s="259" t="s">
        <v>610</v>
      </c>
      <c r="E414" s="259">
        <v>0</v>
      </c>
      <c r="F414" s="259" t="s">
        <v>611</v>
      </c>
      <c r="G414" s="259" t="s">
        <v>69</v>
      </c>
      <c r="H414" s="259">
        <v>2</v>
      </c>
      <c r="I414" s="259" t="s">
        <v>17</v>
      </c>
      <c r="J414" s="259" t="s">
        <v>17</v>
      </c>
      <c r="K414" s="259" t="s">
        <v>778</v>
      </c>
      <c r="L414" s="260">
        <v>45602</v>
      </c>
      <c r="M414" s="259" t="s">
        <v>19</v>
      </c>
    </row>
    <row r="415" spans="1:13">
      <c r="A415" s="261" t="s">
        <v>779</v>
      </c>
      <c r="B415" s="261" t="s">
        <v>780</v>
      </c>
      <c r="C415" s="261" t="s">
        <v>781</v>
      </c>
      <c r="D415" s="261" t="s">
        <v>732</v>
      </c>
      <c r="E415" s="261">
        <v>3</v>
      </c>
      <c r="F415" s="261" t="s">
        <v>611</v>
      </c>
      <c r="G415" s="261" t="s">
        <v>69</v>
      </c>
      <c r="H415" s="261">
        <v>2</v>
      </c>
      <c r="I415" s="261" t="s">
        <v>17</v>
      </c>
      <c r="J415" s="261" t="s">
        <v>17</v>
      </c>
      <c r="K415" s="261" t="s">
        <v>782</v>
      </c>
      <c r="L415" s="262">
        <v>45603</v>
      </c>
      <c r="M415" s="261" t="s">
        <v>19</v>
      </c>
    </row>
    <row r="416" spans="1:13">
      <c r="A416" s="259" t="s">
        <v>779</v>
      </c>
      <c r="B416" s="259" t="s">
        <v>780</v>
      </c>
      <c r="C416" s="259" t="s">
        <v>781</v>
      </c>
      <c r="D416" s="259" t="s">
        <v>734</v>
      </c>
      <c r="E416" s="259">
        <v>2</v>
      </c>
      <c r="F416" s="259" t="s">
        <v>611</v>
      </c>
      <c r="G416" s="259" t="s">
        <v>69</v>
      </c>
      <c r="H416" s="259">
        <v>2</v>
      </c>
      <c r="I416" s="259" t="s">
        <v>17</v>
      </c>
      <c r="J416" s="259" t="s">
        <v>17</v>
      </c>
      <c r="K416" s="259" t="s">
        <v>783</v>
      </c>
      <c r="L416" s="260">
        <v>45603</v>
      </c>
      <c r="M416" s="259" t="s">
        <v>19</v>
      </c>
    </row>
    <row r="417" spans="1:13">
      <c r="A417" s="261" t="s">
        <v>779</v>
      </c>
      <c r="B417" s="261" t="s">
        <v>780</v>
      </c>
      <c r="C417" s="261" t="s">
        <v>781</v>
      </c>
      <c r="D417" s="261" t="s">
        <v>736</v>
      </c>
      <c r="E417" s="261">
        <v>1</v>
      </c>
      <c r="F417" s="261" t="s">
        <v>611</v>
      </c>
      <c r="G417" s="261" t="s">
        <v>69</v>
      </c>
      <c r="H417" s="261">
        <v>2</v>
      </c>
      <c r="I417" s="261" t="s">
        <v>17</v>
      </c>
      <c r="J417" s="261" t="s">
        <v>17</v>
      </c>
      <c r="K417" s="261" t="s">
        <v>784</v>
      </c>
      <c r="L417" s="262">
        <v>45603</v>
      </c>
      <c r="M417" s="261" t="s">
        <v>19</v>
      </c>
    </row>
    <row r="418" spans="1:13">
      <c r="A418" s="259" t="s">
        <v>779</v>
      </c>
      <c r="B418" s="259" t="s">
        <v>780</v>
      </c>
      <c r="C418" s="259" t="s">
        <v>781</v>
      </c>
      <c r="D418" s="259" t="s">
        <v>738</v>
      </c>
      <c r="E418" s="259">
        <v>0</v>
      </c>
      <c r="F418" s="259" t="s">
        <v>611</v>
      </c>
      <c r="G418" s="259" t="s">
        <v>69</v>
      </c>
      <c r="H418" s="259">
        <v>2</v>
      </c>
      <c r="I418" s="259" t="s">
        <v>17</v>
      </c>
      <c r="J418" s="259" t="s">
        <v>17</v>
      </c>
      <c r="K418" s="259" t="s">
        <v>785</v>
      </c>
      <c r="L418" s="260">
        <v>45603</v>
      </c>
      <c r="M418" s="259" t="s">
        <v>19</v>
      </c>
    </row>
    <row r="419" spans="1:13">
      <c r="A419" s="261" t="s">
        <v>779</v>
      </c>
      <c r="B419" s="261" t="s">
        <v>780</v>
      </c>
      <c r="C419" s="261" t="s">
        <v>781</v>
      </c>
      <c r="D419" s="261" t="s">
        <v>740</v>
      </c>
      <c r="E419" s="261">
        <v>0</v>
      </c>
      <c r="F419" s="261" t="s">
        <v>611</v>
      </c>
      <c r="G419" s="261" t="s">
        <v>69</v>
      </c>
      <c r="H419" s="261">
        <v>2</v>
      </c>
      <c r="I419" s="261" t="s">
        <v>17</v>
      </c>
      <c r="J419" s="261" t="s">
        <v>17</v>
      </c>
      <c r="K419" s="261" t="s">
        <v>786</v>
      </c>
      <c r="L419" s="262">
        <v>45603</v>
      </c>
      <c r="M419" s="261" t="s">
        <v>19</v>
      </c>
    </row>
    <row r="420" spans="1:13">
      <c r="A420" s="259" t="s">
        <v>779</v>
      </c>
      <c r="B420" s="259" t="s">
        <v>780</v>
      </c>
      <c r="C420" s="259" t="s">
        <v>781</v>
      </c>
      <c r="D420" s="259" t="s">
        <v>742</v>
      </c>
      <c r="E420" s="259">
        <v>3</v>
      </c>
      <c r="F420" s="259" t="s">
        <v>611</v>
      </c>
      <c r="G420" s="259" t="s">
        <v>69</v>
      </c>
      <c r="H420" s="259">
        <v>2</v>
      </c>
      <c r="I420" s="259" t="s">
        <v>17</v>
      </c>
      <c r="J420" s="259" t="s">
        <v>17</v>
      </c>
      <c r="K420" s="259" t="s">
        <v>787</v>
      </c>
      <c r="L420" s="260">
        <v>45603</v>
      </c>
      <c r="M420" s="259" t="s">
        <v>19</v>
      </c>
    </row>
    <row r="421" spans="1:13">
      <c r="A421" s="261" t="s">
        <v>779</v>
      </c>
      <c r="B421" s="261" t="s">
        <v>780</v>
      </c>
      <c r="C421" s="261" t="s">
        <v>781</v>
      </c>
      <c r="D421" s="261" t="s">
        <v>744</v>
      </c>
      <c r="E421" s="261">
        <v>0</v>
      </c>
      <c r="F421" s="261" t="s">
        <v>611</v>
      </c>
      <c r="G421" s="261" t="s">
        <v>69</v>
      </c>
      <c r="H421" s="261">
        <v>2</v>
      </c>
      <c r="I421" s="261" t="s">
        <v>17</v>
      </c>
      <c r="J421" s="261" t="s">
        <v>17</v>
      </c>
      <c r="K421" s="261" t="s">
        <v>788</v>
      </c>
      <c r="L421" s="262">
        <v>45603</v>
      </c>
      <c r="M421" s="261" t="s">
        <v>19</v>
      </c>
    </row>
    <row r="422" spans="1:13">
      <c r="A422" s="259" t="s">
        <v>779</v>
      </c>
      <c r="B422" s="259" t="s">
        <v>780</v>
      </c>
      <c r="C422" s="259" t="s">
        <v>781</v>
      </c>
      <c r="D422" s="259" t="s">
        <v>746</v>
      </c>
      <c r="E422" s="259">
        <v>0</v>
      </c>
      <c r="F422" s="259" t="s">
        <v>611</v>
      </c>
      <c r="G422" s="259" t="s">
        <v>69</v>
      </c>
      <c r="H422" s="259">
        <v>2</v>
      </c>
      <c r="I422" s="259" t="s">
        <v>17</v>
      </c>
      <c r="J422" s="259" t="s">
        <v>17</v>
      </c>
      <c r="K422" s="259" t="s">
        <v>789</v>
      </c>
      <c r="L422" s="260">
        <v>45603</v>
      </c>
      <c r="M422" s="259" t="s">
        <v>19</v>
      </c>
    </row>
    <row r="423" spans="1:13">
      <c r="A423" s="261" t="s">
        <v>779</v>
      </c>
      <c r="B423" s="261" t="s">
        <v>780</v>
      </c>
      <c r="C423" s="261" t="s">
        <v>781</v>
      </c>
      <c r="D423" s="261" t="s">
        <v>610</v>
      </c>
      <c r="E423" s="261">
        <v>0</v>
      </c>
      <c r="F423" s="261" t="s">
        <v>611</v>
      </c>
      <c r="G423" s="261" t="s">
        <v>69</v>
      </c>
      <c r="H423" s="261">
        <v>2</v>
      </c>
      <c r="I423" s="261" t="s">
        <v>17</v>
      </c>
      <c r="J423" s="261" t="s">
        <v>17</v>
      </c>
      <c r="K423" s="261" t="s">
        <v>790</v>
      </c>
      <c r="L423" s="262">
        <v>45603</v>
      </c>
      <c r="M423" s="261" t="s">
        <v>19</v>
      </c>
    </row>
    <row r="424" spans="1:13">
      <c r="A424" s="259" t="s">
        <v>791</v>
      </c>
      <c r="B424" s="259" t="s">
        <v>792</v>
      </c>
      <c r="C424" s="259" t="s">
        <v>793</v>
      </c>
      <c r="D424" s="259" t="s">
        <v>732</v>
      </c>
      <c r="E424" s="259">
        <v>0</v>
      </c>
      <c r="F424" s="259" t="s">
        <v>611</v>
      </c>
      <c r="G424" s="259" t="s">
        <v>69</v>
      </c>
      <c r="H424" s="259">
        <v>2</v>
      </c>
      <c r="I424" s="259" t="s">
        <v>17</v>
      </c>
      <c r="J424" s="259" t="s">
        <v>17</v>
      </c>
      <c r="K424" s="259" t="s">
        <v>794</v>
      </c>
      <c r="L424" s="260">
        <v>45603</v>
      </c>
      <c r="M424" s="259" t="s">
        <v>19</v>
      </c>
    </row>
    <row r="425" spans="1:13">
      <c r="A425" s="261" t="s">
        <v>791</v>
      </c>
      <c r="B425" s="261" t="s">
        <v>792</v>
      </c>
      <c r="C425" s="261" t="s">
        <v>793</v>
      </c>
      <c r="D425" s="261" t="s">
        <v>734</v>
      </c>
      <c r="E425" s="261">
        <v>0</v>
      </c>
      <c r="F425" s="261" t="s">
        <v>611</v>
      </c>
      <c r="G425" s="261" t="s">
        <v>69</v>
      </c>
      <c r="H425" s="261">
        <v>2</v>
      </c>
      <c r="I425" s="261" t="s">
        <v>17</v>
      </c>
      <c r="J425" s="261" t="s">
        <v>17</v>
      </c>
      <c r="K425" s="261" t="s">
        <v>795</v>
      </c>
      <c r="L425" s="262">
        <v>45603</v>
      </c>
      <c r="M425" s="261" t="s">
        <v>19</v>
      </c>
    </row>
    <row r="426" spans="1:13">
      <c r="A426" s="259" t="s">
        <v>791</v>
      </c>
      <c r="B426" s="259" t="s">
        <v>792</v>
      </c>
      <c r="C426" s="259" t="s">
        <v>793</v>
      </c>
      <c r="D426" s="259" t="s">
        <v>736</v>
      </c>
      <c r="E426" s="259">
        <v>0</v>
      </c>
      <c r="F426" s="259" t="s">
        <v>611</v>
      </c>
      <c r="G426" s="259" t="s">
        <v>69</v>
      </c>
      <c r="H426" s="259">
        <v>2</v>
      </c>
      <c r="I426" s="259" t="s">
        <v>17</v>
      </c>
      <c r="J426" s="259" t="s">
        <v>17</v>
      </c>
      <c r="K426" s="259" t="s">
        <v>796</v>
      </c>
      <c r="L426" s="260">
        <v>45603</v>
      </c>
      <c r="M426" s="259" t="s">
        <v>19</v>
      </c>
    </row>
    <row r="427" spans="1:13">
      <c r="A427" s="261" t="s">
        <v>791</v>
      </c>
      <c r="B427" s="261" t="s">
        <v>792</v>
      </c>
      <c r="C427" s="261" t="s">
        <v>793</v>
      </c>
      <c r="D427" s="261" t="s">
        <v>738</v>
      </c>
      <c r="E427" s="261">
        <v>0</v>
      </c>
      <c r="F427" s="261" t="s">
        <v>611</v>
      </c>
      <c r="G427" s="261" t="s">
        <v>69</v>
      </c>
      <c r="H427" s="261">
        <v>2</v>
      </c>
      <c r="I427" s="261" t="s">
        <v>17</v>
      </c>
      <c r="J427" s="261" t="s">
        <v>17</v>
      </c>
      <c r="K427" s="261" t="s">
        <v>797</v>
      </c>
      <c r="L427" s="262">
        <v>45603</v>
      </c>
      <c r="M427" s="261" t="s">
        <v>19</v>
      </c>
    </row>
    <row r="428" spans="1:13">
      <c r="A428" s="259" t="s">
        <v>791</v>
      </c>
      <c r="B428" s="259" t="s">
        <v>792</v>
      </c>
      <c r="C428" s="259" t="s">
        <v>793</v>
      </c>
      <c r="D428" s="259" t="s">
        <v>740</v>
      </c>
      <c r="E428" s="259">
        <v>0</v>
      </c>
      <c r="F428" s="259" t="s">
        <v>611</v>
      </c>
      <c r="G428" s="259" t="s">
        <v>69</v>
      </c>
      <c r="H428" s="259">
        <v>2</v>
      </c>
      <c r="I428" s="259" t="s">
        <v>17</v>
      </c>
      <c r="J428" s="259" t="s">
        <v>17</v>
      </c>
      <c r="K428" s="259" t="s">
        <v>798</v>
      </c>
      <c r="L428" s="260">
        <v>45603</v>
      </c>
      <c r="M428" s="259" t="s">
        <v>19</v>
      </c>
    </row>
    <row r="429" spans="1:13">
      <c r="A429" s="261" t="s">
        <v>791</v>
      </c>
      <c r="B429" s="261" t="s">
        <v>792</v>
      </c>
      <c r="C429" s="261" t="s">
        <v>793</v>
      </c>
      <c r="D429" s="261" t="s">
        <v>742</v>
      </c>
      <c r="E429" s="261">
        <v>0</v>
      </c>
      <c r="F429" s="261" t="s">
        <v>611</v>
      </c>
      <c r="G429" s="261" t="s">
        <v>69</v>
      </c>
      <c r="H429" s="261">
        <v>2</v>
      </c>
      <c r="I429" s="261" t="s">
        <v>17</v>
      </c>
      <c r="J429" s="261" t="s">
        <v>17</v>
      </c>
      <c r="K429" s="261" t="s">
        <v>799</v>
      </c>
      <c r="L429" s="262">
        <v>45603</v>
      </c>
      <c r="M429" s="261" t="s">
        <v>19</v>
      </c>
    </row>
    <row r="430" spans="1:13">
      <c r="A430" s="259" t="s">
        <v>791</v>
      </c>
      <c r="B430" s="259" t="s">
        <v>792</v>
      </c>
      <c r="C430" s="259" t="s">
        <v>793</v>
      </c>
      <c r="D430" s="259" t="s">
        <v>744</v>
      </c>
      <c r="E430" s="259">
        <v>1</v>
      </c>
      <c r="F430" s="259" t="s">
        <v>611</v>
      </c>
      <c r="G430" s="259" t="s">
        <v>69</v>
      </c>
      <c r="H430" s="259">
        <v>2</v>
      </c>
      <c r="I430" s="259" t="s">
        <v>17</v>
      </c>
      <c r="J430" s="259" t="s">
        <v>17</v>
      </c>
      <c r="K430" s="259" t="s">
        <v>800</v>
      </c>
      <c r="L430" s="260">
        <v>45603</v>
      </c>
      <c r="M430" s="259" t="s">
        <v>19</v>
      </c>
    </row>
    <row r="431" spans="1:13">
      <c r="A431" s="261" t="s">
        <v>791</v>
      </c>
      <c r="B431" s="261" t="s">
        <v>792</v>
      </c>
      <c r="C431" s="261" t="s">
        <v>793</v>
      </c>
      <c r="D431" s="261" t="s">
        <v>746</v>
      </c>
      <c r="E431" s="261">
        <v>0</v>
      </c>
      <c r="F431" s="261" t="s">
        <v>611</v>
      </c>
      <c r="G431" s="261" t="s">
        <v>69</v>
      </c>
      <c r="H431" s="261">
        <v>2</v>
      </c>
      <c r="I431" s="261" t="s">
        <v>17</v>
      </c>
      <c r="J431" s="261" t="s">
        <v>17</v>
      </c>
      <c r="K431" s="261" t="s">
        <v>801</v>
      </c>
      <c r="L431" s="262">
        <v>45603</v>
      </c>
      <c r="M431" s="261" t="s">
        <v>19</v>
      </c>
    </row>
    <row r="432" spans="1:13">
      <c r="A432" s="259" t="s">
        <v>791</v>
      </c>
      <c r="B432" s="259" t="s">
        <v>792</v>
      </c>
      <c r="C432" s="259" t="s">
        <v>793</v>
      </c>
      <c r="D432" s="259" t="s">
        <v>610</v>
      </c>
      <c r="E432" s="259">
        <v>0</v>
      </c>
      <c r="F432" s="259" t="s">
        <v>611</v>
      </c>
      <c r="G432" s="259" t="s">
        <v>69</v>
      </c>
      <c r="H432" s="259">
        <v>2</v>
      </c>
      <c r="I432" s="259" t="s">
        <v>17</v>
      </c>
      <c r="J432" s="259" t="s">
        <v>17</v>
      </c>
      <c r="K432" s="259" t="s">
        <v>802</v>
      </c>
      <c r="L432" s="260">
        <v>45603</v>
      </c>
      <c r="M432" s="259" t="s">
        <v>19</v>
      </c>
    </row>
    <row r="433" spans="1:13">
      <c r="A433" s="261" t="s">
        <v>803</v>
      </c>
      <c r="B433" s="261" t="s">
        <v>804</v>
      </c>
      <c r="C433" s="261" t="s">
        <v>805</v>
      </c>
      <c r="D433" s="261" t="s">
        <v>732</v>
      </c>
      <c r="E433" s="261">
        <v>0</v>
      </c>
      <c r="F433" s="261" t="s">
        <v>611</v>
      </c>
      <c r="G433" s="261" t="s">
        <v>69</v>
      </c>
      <c r="H433" s="261">
        <v>2</v>
      </c>
      <c r="I433" s="261" t="s">
        <v>17</v>
      </c>
      <c r="J433" s="261" t="s">
        <v>17</v>
      </c>
      <c r="K433" s="261" t="s">
        <v>806</v>
      </c>
      <c r="L433" s="262">
        <v>45603</v>
      </c>
      <c r="M433" s="261" t="s">
        <v>19</v>
      </c>
    </row>
    <row r="434" spans="1:13">
      <c r="A434" s="259" t="s">
        <v>803</v>
      </c>
      <c r="B434" s="259" t="s">
        <v>804</v>
      </c>
      <c r="C434" s="259" t="s">
        <v>805</v>
      </c>
      <c r="D434" s="259" t="s">
        <v>734</v>
      </c>
      <c r="E434" s="259">
        <v>0</v>
      </c>
      <c r="F434" s="259" t="s">
        <v>611</v>
      </c>
      <c r="G434" s="259" t="s">
        <v>69</v>
      </c>
      <c r="H434" s="259">
        <v>2</v>
      </c>
      <c r="I434" s="259" t="s">
        <v>17</v>
      </c>
      <c r="J434" s="259" t="s">
        <v>17</v>
      </c>
      <c r="K434" s="259" t="s">
        <v>807</v>
      </c>
      <c r="L434" s="260">
        <v>45603</v>
      </c>
      <c r="M434" s="259" t="s">
        <v>19</v>
      </c>
    </row>
    <row r="435" spans="1:13">
      <c r="A435" s="261" t="s">
        <v>803</v>
      </c>
      <c r="B435" s="261" t="s">
        <v>804</v>
      </c>
      <c r="C435" s="261" t="s">
        <v>805</v>
      </c>
      <c r="D435" s="261" t="s">
        <v>736</v>
      </c>
      <c r="E435" s="261">
        <v>0</v>
      </c>
      <c r="F435" s="261" t="s">
        <v>611</v>
      </c>
      <c r="G435" s="261" t="s">
        <v>69</v>
      </c>
      <c r="H435" s="261">
        <v>2</v>
      </c>
      <c r="I435" s="261" t="s">
        <v>17</v>
      </c>
      <c r="J435" s="261" t="s">
        <v>17</v>
      </c>
      <c r="K435" s="261" t="s">
        <v>808</v>
      </c>
      <c r="L435" s="262">
        <v>45603</v>
      </c>
      <c r="M435" s="261" t="s">
        <v>19</v>
      </c>
    </row>
    <row r="436" spans="1:13">
      <c r="A436" s="259" t="s">
        <v>803</v>
      </c>
      <c r="B436" s="259" t="s">
        <v>804</v>
      </c>
      <c r="C436" s="259" t="s">
        <v>805</v>
      </c>
      <c r="D436" s="259" t="s">
        <v>738</v>
      </c>
      <c r="E436" s="259">
        <v>0</v>
      </c>
      <c r="F436" s="259" t="s">
        <v>611</v>
      </c>
      <c r="G436" s="259" t="s">
        <v>69</v>
      </c>
      <c r="H436" s="259">
        <v>2</v>
      </c>
      <c r="I436" s="259" t="s">
        <v>17</v>
      </c>
      <c r="J436" s="259" t="s">
        <v>17</v>
      </c>
      <c r="K436" s="259" t="s">
        <v>809</v>
      </c>
      <c r="L436" s="260">
        <v>45603</v>
      </c>
      <c r="M436" s="259" t="s">
        <v>19</v>
      </c>
    </row>
    <row r="437" spans="1:13">
      <c r="A437" s="261" t="s">
        <v>803</v>
      </c>
      <c r="B437" s="261" t="s">
        <v>804</v>
      </c>
      <c r="C437" s="261" t="s">
        <v>805</v>
      </c>
      <c r="D437" s="261" t="s">
        <v>740</v>
      </c>
      <c r="E437" s="261">
        <v>0</v>
      </c>
      <c r="F437" s="261" t="s">
        <v>611</v>
      </c>
      <c r="G437" s="261" t="s">
        <v>69</v>
      </c>
      <c r="H437" s="261">
        <v>2</v>
      </c>
      <c r="I437" s="261" t="s">
        <v>17</v>
      </c>
      <c r="J437" s="261" t="s">
        <v>17</v>
      </c>
      <c r="K437" s="261" t="s">
        <v>810</v>
      </c>
      <c r="L437" s="262">
        <v>45603</v>
      </c>
      <c r="M437" s="261" t="s">
        <v>19</v>
      </c>
    </row>
    <row r="438" spans="1:13">
      <c r="A438" s="259" t="s">
        <v>803</v>
      </c>
      <c r="B438" s="259" t="s">
        <v>804</v>
      </c>
      <c r="C438" s="259" t="s">
        <v>805</v>
      </c>
      <c r="D438" s="259" t="s">
        <v>742</v>
      </c>
      <c r="E438" s="259">
        <v>0</v>
      </c>
      <c r="F438" s="259" t="s">
        <v>611</v>
      </c>
      <c r="G438" s="259" t="s">
        <v>69</v>
      </c>
      <c r="H438" s="259">
        <v>2</v>
      </c>
      <c r="I438" s="259" t="s">
        <v>17</v>
      </c>
      <c r="J438" s="259" t="s">
        <v>17</v>
      </c>
      <c r="K438" s="259" t="s">
        <v>811</v>
      </c>
      <c r="L438" s="260">
        <v>45603</v>
      </c>
      <c r="M438" s="259" t="s">
        <v>19</v>
      </c>
    </row>
    <row r="439" spans="1:13">
      <c r="A439" s="261" t="s">
        <v>803</v>
      </c>
      <c r="B439" s="261" t="s">
        <v>804</v>
      </c>
      <c r="C439" s="261" t="s">
        <v>805</v>
      </c>
      <c r="D439" s="261" t="s">
        <v>744</v>
      </c>
      <c r="E439" s="261">
        <v>0</v>
      </c>
      <c r="F439" s="261" t="s">
        <v>611</v>
      </c>
      <c r="G439" s="261" t="s">
        <v>69</v>
      </c>
      <c r="H439" s="261">
        <v>2</v>
      </c>
      <c r="I439" s="261" t="s">
        <v>17</v>
      </c>
      <c r="J439" s="261" t="s">
        <v>17</v>
      </c>
      <c r="K439" s="261" t="s">
        <v>812</v>
      </c>
      <c r="L439" s="262">
        <v>45603</v>
      </c>
      <c r="M439" s="261" t="s">
        <v>19</v>
      </c>
    </row>
    <row r="440" spans="1:13">
      <c r="A440" s="259" t="s">
        <v>803</v>
      </c>
      <c r="B440" s="259" t="s">
        <v>804</v>
      </c>
      <c r="C440" s="259" t="s">
        <v>805</v>
      </c>
      <c r="D440" s="259" t="s">
        <v>746</v>
      </c>
      <c r="E440" s="259">
        <v>0</v>
      </c>
      <c r="F440" s="259" t="s">
        <v>611</v>
      </c>
      <c r="G440" s="259" t="s">
        <v>69</v>
      </c>
      <c r="H440" s="259">
        <v>2</v>
      </c>
      <c r="I440" s="259" t="s">
        <v>17</v>
      </c>
      <c r="J440" s="259" t="s">
        <v>17</v>
      </c>
      <c r="K440" s="259" t="s">
        <v>813</v>
      </c>
      <c r="L440" s="260">
        <v>45603</v>
      </c>
      <c r="M440" s="259" t="s">
        <v>19</v>
      </c>
    </row>
    <row r="441" spans="1:13">
      <c r="A441" s="261" t="s">
        <v>803</v>
      </c>
      <c r="B441" s="261" t="s">
        <v>804</v>
      </c>
      <c r="C441" s="261" t="s">
        <v>805</v>
      </c>
      <c r="D441" s="261" t="s">
        <v>610</v>
      </c>
      <c r="E441" s="261">
        <v>0</v>
      </c>
      <c r="F441" s="261" t="s">
        <v>611</v>
      </c>
      <c r="G441" s="261" t="s">
        <v>69</v>
      </c>
      <c r="H441" s="261">
        <v>2</v>
      </c>
      <c r="I441" s="261" t="s">
        <v>17</v>
      </c>
      <c r="J441" s="261" t="s">
        <v>17</v>
      </c>
      <c r="K441" s="261" t="s">
        <v>814</v>
      </c>
      <c r="L441" s="262">
        <v>45603</v>
      </c>
      <c r="M441" s="261" t="s">
        <v>19</v>
      </c>
    </row>
    <row r="442" spans="1:13">
      <c r="A442" s="259" t="s">
        <v>815</v>
      </c>
      <c r="B442" s="259" t="s">
        <v>816</v>
      </c>
      <c r="C442" s="259" t="s">
        <v>817</v>
      </c>
      <c r="D442" s="259" t="s">
        <v>732</v>
      </c>
      <c r="E442" s="259">
        <v>0</v>
      </c>
      <c r="F442" s="259" t="s">
        <v>611</v>
      </c>
      <c r="G442" s="259" t="s">
        <v>69</v>
      </c>
      <c r="H442" s="259">
        <v>2</v>
      </c>
      <c r="I442" s="259" t="s">
        <v>17</v>
      </c>
      <c r="J442" s="259" t="s">
        <v>17</v>
      </c>
      <c r="K442" s="259" t="s">
        <v>818</v>
      </c>
      <c r="L442" s="260">
        <v>45603</v>
      </c>
      <c r="M442" s="259" t="s">
        <v>19</v>
      </c>
    </row>
    <row r="443" spans="1:13">
      <c r="A443" s="261" t="s">
        <v>815</v>
      </c>
      <c r="B443" s="261" t="s">
        <v>816</v>
      </c>
      <c r="C443" s="261" t="s">
        <v>817</v>
      </c>
      <c r="D443" s="261" t="s">
        <v>734</v>
      </c>
      <c r="E443" s="261">
        <v>0</v>
      </c>
      <c r="F443" s="261" t="s">
        <v>611</v>
      </c>
      <c r="G443" s="261" t="s">
        <v>69</v>
      </c>
      <c r="H443" s="261">
        <v>2</v>
      </c>
      <c r="I443" s="261" t="s">
        <v>17</v>
      </c>
      <c r="J443" s="261" t="s">
        <v>17</v>
      </c>
      <c r="K443" s="261" t="s">
        <v>819</v>
      </c>
      <c r="L443" s="262">
        <v>45603</v>
      </c>
      <c r="M443" s="261" t="s">
        <v>19</v>
      </c>
    </row>
    <row r="444" spans="1:13">
      <c r="A444" s="259" t="s">
        <v>815</v>
      </c>
      <c r="B444" s="259" t="s">
        <v>816</v>
      </c>
      <c r="C444" s="259" t="s">
        <v>817</v>
      </c>
      <c r="D444" s="259" t="s">
        <v>736</v>
      </c>
      <c r="E444" s="259">
        <v>0</v>
      </c>
      <c r="F444" s="259" t="s">
        <v>611</v>
      </c>
      <c r="G444" s="259" t="s">
        <v>69</v>
      </c>
      <c r="H444" s="259">
        <v>2</v>
      </c>
      <c r="I444" s="259" t="s">
        <v>17</v>
      </c>
      <c r="J444" s="259" t="s">
        <v>17</v>
      </c>
      <c r="K444" s="259" t="s">
        <v>820</v>
      </c>
      <c r="L444" s="260">
        <v>45603</v>
      </c>
      <c r="M444" s="259" t="s">
        <v>19</v>
      </c>
    </row>
    <row r="445" spans="1:13">
      <c r="A445" s="261" t="s">
        <v>815</v>
      </c>
      <c r="B445" s="261" t="s">
        <v>816</v>
      </c>
      <c r="C445" s="261" t="s">
        <v>817</v>
      </c>
      <c r="D445" s="261" t="s">
        <v>738</v>
      </c>
      <c r="E445" s="261">
        <v>0</v>
      </c>
      <c r="F445" s="261" t="s">
        <v>611</v>
      </c>
      <c r="G445" s="261" t="s">
        <v>69</v>
      </c>
      <c r="H445" s="261">
        <v>2</v>
      </c>
      <c r="I445" s="261" t="s">
        <v>17</v>
      </c>
      <c r="J445" s="261" t="s">
        <v>17</v>
      </c>
      <c r="K445" s="261" t="s">
        <v>821</v>
      </c>
      <c r="L445" s="262">
        <v>45603</v>
      </c>
      <c r="M445" s="261" t="s">
        <v>19</v>
      </c>
    </row>
    <row r="446" spans="1:13">
      <c r="A446" s="259" t="s">
        <v>815</v>
      </c>
      <c r="B446" s="259" t="s">
        <v>816</v>
      </c>
      <c r="C446" s="259" t="s">
        <v>817</v>
      </c>
      <c r="D446" s="259" t="s">
        <v>740</v>
      </c>
      <c r="E446" s="259">
        <v>0</v>
      </c>
      <c r="F446" s="259" t="s">
        <v>611</v>
      </c>
      <c r="G446" s="259" t="s">
        <v>69</v>
      </c>
      <c r="H446" s="259">
        <v>2</v>
      </c>
      <c r="I446" s="259" t="s">
        <v>17</v>
      </c>
      <c r="J446" s="259" t="s">
        <v>17</v>
      </c>
      <c r="K446" s="259" t="s">
        <v>822</v>
      </c>
      <c r="L446" s="260">
        <v>45603</v>
      </c>
      <c r="M446" s="259" t="s">
        <v>19</v>
      </c>
    </row>
    <row r="447" spans="1:13">
      <c r="A447" s="261" t="s">
        <v>815</v>
      </c>
      <c r="B447" s="261" t="s">
        <v>816</v>
      </c>
      <c r="C447" s="261" t="s">
        <v>817</v>
      </c>
      <c r="D447" s="261" t="s">
        <v>742</v>
      </c>
      <c r="E447" s="261">
        <v>0</v>
      </c>
      <c r="F447" s="261" t="s">
        <v>611</v>
      </c>
      <c r="G447" s="261" t="s">
        <v>69</v>
      </c>
      <c r="H447" s="261">
        <v>2</v>
      </c>
      <c r="I447" s="261" t="s">
        <v>17</v>
      </c>
      <c r="J447" s="261" t="s">
        <v>17</v>
      </c>
      <c r="K447" s="261" t="s">
        <v>823</v>
      </c>
      <c r="L447" s="262">
        <v>45603</v>
      </c>
      <c r="M447" s="261" t="s">
        <v>19</v>
      </c>
    </row>
    <row r="448" spans="1:13">
      <c r="A448" s="259" t="s">
        <v>815</v>
      </c>
      <c r="B448" s="259" t="s">
        <v>816</v>
      </c>
      <c r="C448" s="259" t="s">
        <v>817</v>
      </c>
      <c r="D448" s="259" t="s">
        <v>744</v>
      </c>
      <c r="E448" s="259">
        <v>1</v>
      </c>
      <c r="F448" s="259" t="s">
        <v>611</v>
      </c>
      <c r="G448" s="259" t="s">
        <v>69</v>
      </c>
      <c r="H448" s="259">
        <v>2</v>
      </c>
      <c r="I448" s="259" t="s">
        <v>17</v>
      </c>
      <c r="J448" s="259" t="s">
        <v>17</v>
      </c>
      <c r="K448" s="259" t="s">
        <v>824</v>
      </c>
      <c r="L448" s="260">
        <v>45603</v>
      </c>
      <c r="M448" s="259" t="s">
        <v>19</v>
      </c>
    </row>
    <row r="449" spans="1:13">
      <c r="A449" s="261" t="s">
        <v>815</v>
      </c>
      <c r="B449" s="261" t="s">
        <v>816</v>
      </c>
      <c r="C449" s="261" t="s">
        <v>817</v>
      </c>
      <c r="D449" s="261" t="s">
        <v>746</v>
      </c>
      <c r="E449" s="261">
        <v>0</v>
      </c>
      <c r="F449" s="261" t="s">
        <v>611</v>
      </c>
      <c r="G449" s="261" t="s">
        <v>69</v>
      </c>
      <c r="H449" s="261">
        <v>2</v>
      </c>
      <c r="I449" s="261" t="s">
        <v>17</v>
      </c>
      <c r="J449" s="261" t="s">
        <v>17</v>
      </c>
      <c r="K449" s="261" t="s">
        <v>825</v>
      </c>
      <c r="L449" s="262">
        <v>45603</v>
      </c>
      <c r="M449" s="261" t="s">
        <v>19</v>
      </c>
    </row>
    <row r="450" spans="1:13">
      <c r="A450" s="259" t="s">
        <v>815</v>
      </c>
      <c r="B450" s="259" t="s">
        <v>816</v>
      </c>
      <c r="C450" s="259" t="s">
        <v>817</v>
      </c>
      <c r="D450" s="259" t="s">
        <v>610</v>
      </c>
      <c r="E450" s="259">
        <v>0</v>
      </c>
      <c r="F450" s="259" t="s">
        <v>611</v>
      </c>
      <c r="G450" s="259" t="s">
        <v>69</v>
      </c>
      <c r="H450" s="259">
        <v>2</v>
      </c>
      <c r="I450" s="259" t="s">
        <v>17</v>
      </c>
      <c r="J450" s="259" t="s">
        <v>17</v>
      </c>
      <c r="K450" s="259" t="s">
        <v>826</v>
      </c>
      <c r="L450" s="260">
        <v>45603</v>
      </c>
      <c r="M450" s="259" t="s">
        <v>19</v>
      </c>
    </row>
    <row r="451" spans="1:13">
      <c r="A451" s="261" t="s">
        <v>254</v>
      </c>
      <c r="B451" s="261" t="s">
        <v>255</v>
      </c>
      <c r="C451" s="261" t="s">
        <v>256</v>
      </c>
      <c r="D451" s="261" t="s">
        <v>732</v>
      </c>
      <c r="E451" s="261">
        <v>0</v>
      </c>
      <c r="F451" s="261" t="s">
        <v>611</v>
      </c>
      <c r="G451" s="261" t="s">
        <v>69</v>
      </c>
      <c r="H451" s="261">
        <v>2</v>
      </c>
      <c r="I451" s="261" t="s">
        <v>17</v>
      </c>
      <c r="J451" s="261" t="s">
        <v>17</v>
      </c>
      <c r="K451" s="261" t="s">
        <v>827</v>
      </c>
      <c r="L451" s="262">
        <v>45603</v>
      </c>
      <c r="M451" s="261" t="s">
        <v>19</v>
      </c>
    </row>
    <row r="452" spans="1:13">
      <c r="A452" s="259" t="s">
        <v>254</v>
      </c>
      <c r="B452" s="259" t="s">
        <v>255</v>
      </c>
      <c r="C452" s="259" t="s">
        <v>256</v>
      </c>
      <c r="D452" s="259" t="s">
        <v>734</v>
      </c>
      <c r="E452" s="259">
        <v>1</v>
      </c>
      <c r="F452" s="259" t="s">
        <v>611</v>
      </c>
      <c r="G452" s="259" t="s">
        <v>69</v>
      </c>
      <c r="H452" s="259">
        <v>2</v>
      </c>
      <c r="I452" s="259" t="s">
        <v>17</v>
      </c>
      <c r="J452" s="259" t="s">
        <v>17</v>
      </c>
      <c r="K452" s="259" t="s">
        <v>828</v>
      </c>
      <c r="L452" s="260">
        <v>45603</v>
      </c>
      <c r="M452" s="259" t="s">
        <v>19</v>
      </c>
    </row>
    <row r="453" spans="1:13">
      <c r="A453" s="261" t="s">
        <v>254</v>
      </c>
      <c r="B453" s="261" t="s">
        <v>255</v>
      </c>
      <c r="C453" s="261" t="s">
        <v>256</v>
      </c>
      <c r="D453" s="261" t="s">
        <v>736</v>
      </c>
      <c r="E453" s="261">
        <v>0</v>
      </c>
      <c r="F453" s="261" t="s">
        <v>611</v>
      </c>
      <c r="G453" s="261" t="s">
        <v>69</v>
      </c>
      <c r="H453" s="261">
        <v>2</v>
      </c>
      <c r="I453" s="261" t="s">
        <v>17</v>
      </c>
      <c r="J453" s="261" t="s">
        <v>17</v>
      </c>
      <c r="K453" s="261" t="s">
        <v>829</v>
      </c>
      <c r="L453" s="262">
        <v>45603</v>
      </c>
      <c r="M453" s="261" t="s">
        <v>19</v>
      </c>
    </row>
    <row r="454" spans="1:13">
      <c r="A454" s="259" t="s">
        <v>254</v>
      </c>
      <c r="B454" s="259" t="s">
        <v>255</v>
      </c>
      <c r="C454" s="259" t="s">
        <v>256</v>
      </c>
      <c r="D454" s="259" t="s">
        <v>738</v>
      </c>
      <c r="E454" s="259">
        <v>0</v>
      </c>
      <c r="F454" s="259" t="s">
        <v>611</v>
      </c>
      <c r="G454" s="259" t="s">
        <v>69</v>
      </c>
      <c r="H454" s="259">
        <v>2</v>
      </c>
      <c r="I454" s="259" t="s">
        <v>17</v>
      </c>
      <c r="J454" s="259" t="s">
        <v>17</v>
      </c>
      <c r="K454" s="259" t="s">
        <v>830</v>
      </c>
      <c r="L454" s="260">
        <v>45603</v>
      </c>
      <c r="M454" s="259" t="s">
        <v>19</v>
      </c>
    </row>
    <row r="455" spans="1:13">
      <c r="A455" s="261" t="s">
        <v>254</v>
      </c>
      <c r="B455" s="261" t="s">
        <v>255</v>
      </c>
      <c r="C455" s="261" t="s">
        <v>256</v>
      </c>
      <c r="D455" s="261" t="s">
        <v>740</v>
      </c>
      <c r="E455" s="261">
        <v>1</v>
      </c>
      <c r="F455" s="261" t="s">
        <v>611</v>
      </c>
      <c r="G455" s="261" t="s">
        <v>69</v>
      </c>
      <c r="H455" s="261">
        <v>2</v>
      </c>
      <c r="I455" s="261" t="s">
        <v>17</v>
      </c>
      <c r="J455" s="261" t="s">
        <v>17</v>
      </c>
      <c r="K455" s="261" t="s">
        <v>831</v>
      </c>
      <c r="L455" s="262">
        <v>45603</v>
      </c>
      <c r="M455" s="261" t="s">
        <v>19</v>
      </c>
    </row>
    <row r="456" spans="1:13">
      <c r="A456" s="259" t="s">
        <v>254</v>
      </c>
      <c r="B456" s="259" t="s">
        <v>255</v>
      </c>
      <c r="C456" s="259" t="s">
        <v>256</v>
      </c>
      <c r="D456" s="259" t="s">
        <v>742</v>
      </c>
      <c r="E456" s="259">
        <v>0</v>
      </c>
      <c r="F456" s="259" t="s">
        <v>611</v>
      </c>
      <c r="G456" s="259" t="s">
        <v>69</v>
      </c>
      <c r="H456" s="259">
        <v>2</v>
      </c>
      <c r="I456" s="259" t="s">
        <v>17</v>
      </c>
      <c r="J456" s="259" t="s">
        <v>17</v>
      </c>
      <c r="K456" s="259" t="s">
        <v>832</v>
      </c>
      <c r="L456" s="260">
        <v>45603</v>
      </c>
      <c r="M456" s="259" t="s">
        <v>19</v>
      </c>
    </row>
    <row r="457" spans="1:13">
      <c r="A457" s="261" t="s">
        <v>254</v>
      </c>
      <c r="B457" s="261" t="s">
        <v>255</v>
      </c>
      <c r="C457" s="261" t="s">
        <v>256</v>
      </c>
      <c r="D457" s="261" t="s">
        <v>744</v>
      </c>
      <c r="E457" s="261">
        <v>0</v>
      </c>
      <c r="F457" s="261" t="s">
        <v>611</v>
      </c>
      <c r="G457" s="261" t="s">
        <v>69</v>
      </c>
      <c r="H457" s="261">
        <v>2</v>
      </c>
      <c r="I457" s="261" t="s">
        <v>17</v>
      </c>
      <c r="J457" s="261" t="s">
        <v>17</v>
      </c>
      <c r="K457" s="261" t="s">
        <v>833</v>
      </c>
      <c r="L457" s="262">
        <v>45603</v>
      </c>
      <c r="M457" s="261" t="s">
        <v>19</v>
      </c>
    </row>
    <row r="458" spans="1:13">
      <c r="A458" s="259" t="s">
        <v>254</v>
      </c>
      <c r="B458" s="259" t="s">
        <v>255</v>
      </c>
      <c r="C458" s="259" t="s">
        <v>256</v>
      </c>
      <c r="D458" s="259" t="s">
        <v>746</v>
      </c>
      <c r="E458" s="259">
        <v>0</v>
      </c>
      <c r="F458" s="259" t="s">
        <v>611</v>
      </c>
      <c r="G458" s="259" t="s">
        <v>69</v>
      </c>
      <c r="H458" s="259">
        <v>2</v>
      </c>
      <c r="I458" s="259" t="s">
        <v>17</v>
      </c>
      <c r="J458" s="259" t="s">
        <v>17</v>
      </c>
      <c r="K458" s="259" t="s">
        <v>834</v>
      </c>
      <c r="L458" s="260">
        <v>45603</v>
      </c>
      <c r="M458" s="259" t="s">
        <v>19</v>
      </c>
    </row>
    <row r="459" spans="1:13">
      <c r="A459" s="261" t="s">
        <v>254</v>
      </c>
      <c r="B459" s="261" t="s">
        <v>255</v>
      </c>
      <c r="C459" s="261" t="s">
        <v>256</v>
      </c>
      <c r="D459" s="261" t="s">
        <v>610</v>
      </c>
      <c r="E459" s="261">
        <v>0</v>
      </c>
      <c r="F459" s="261" t="s">
        <v>611</v>
      </c>
      <c r="G459" s="261" t="s">
        <v>69</v>
      </c>
      <c r="H459" s="261">
        <v>2</v>
      </c>
      <c r="I459" s="261" t="s">
        <v>17</v>
      </c>
      <c r="J459" s="261" t="s">
        <v>17</v>
      </c>
      <c r="K459" s="261" t="s">
        <v>835</v>
      </c>
      <c r="L459" s="262">
        <v>45603</v>
      </c>
      <c r="M459" s="261" t="s">
        <v>19</v>
      </c>
    </row>
    <row r="460" spans="1:13">
      <c r="A460" s="259" t="s">
        <v>261</v>
      </c>
      <c r="B460" s="259" t="s">
        <v>262</v>
      </c>
      <c r="C460" s="259" t="s">
        <v>263</v>
      </c>
      <c r="D460" s="259" t="s">
        <v>732</v>
      </c>
      <c r="E460" s="259">
        <v>0</v>
      </c>
      <c r="F460" s="259" t="s">
        <v>611</v>
      </c>
      <c r="G460" s="259" t="s">
        <v>69</v>
      </c>
      <c r="H460" s="259">
        <v>2</v>
      </c>
      <c r="I460" s="259" t="s">
        <v>17</v>
      </c>
      <c r="J460" s="259" t="s">
        <v>17</v>
      </c>
      <c r="K460" s="259" t="s">
        <v>836</v>
      </c>
      <c r="L460" s="260">
        <v>45603</v>
      </c>
      <c r="M460" s="259" t="s">
        <v>19</v>
      </c>
    </row>
    <row r="461" spans="1:13">
      <c r="A461" s="261" t="s">
        <v>261</v>
      </c>
      <c r="B461" s="261" t="s">
        <v>262</v>
      </c>
      <c r="C461" s="261" t="s">
        <v>263</v>
      </c>
      <c r="D461" s="261" t="s">
        <v>734</v>
      </c>
      <c r="E461" s="261">
        <v>0</v>
      </c>
      <c r="F461" s="261" t="s">
        <v>611</v>
      </c>
      <c r="G461" s="261" t="s">
        <v>69</v>
      </c>
      <c r="H461" s="261">
        <v>2</v>
      </c>
      <c r="I461" s="261" t="s">
        <v>17</v>
      </c>
      <c r="J461" s="261" t="s">
        <v>17</v>
      </c>
      <c r="K461" s="261" t="s">
        <v>837</v>
      </c>
      <c r="L461" s="262">
        <v>45603</v>
      </c>
      <c r="M461" s="261" t="s">
        <v>19</v>
      </c>
    </row>
    <row r="462" spans="1:13">
      <c r="A462" s="259" t="s">
        <v>261</v>
      </c>
      <c r="B462" s="259" t="s">
        <v>262</v>
      </c>
      <c r="C462" s="259" t="s">
        <v>263</v>
      </c>
      <c r="D462" s="259" t="s">
        <v>736</v>
      </c>
      <c r="E462" s="259">
        <v>0</v>
      </c>
      <c r="F462" s="259" t="s">
        <v>611</v>
      </c>
      <c r="G462" s="259" t="s">
        <v>69</v>
      </c>
      <c r="H462" s="259">
        <v>2</v>
      </c>
      <c r="I462" s="259" t="s">
        <v>17</v>
      </c>
      <c r="J462" s="259" t="s">
        <v>17</v>
      </c>
      <c r="K462" s="259" t="s">
        <v>838</v>
      </c>
      <c r="L462" s="260">
        <v>45603</v>
      </c>
      <c r="M462" s="259" t="s">
        <v>19</v>
      </c>
    </row>
    <row r="463" spans="1:13">
      <c r="A463" s="261" t="s">
        <v>261</v>
      </c>
      <c r="B463" s="261" t="s">
        <v>262</v>
      </c>
      <c r="C463" s="261" t="s">
        <v>263</v>
      </c>
      <c r="D463" s="261" t="s">
        <v>738</v>
      </c>
      <c r="E463" s="261">
        <v>0</v>
      </c>
      <c r="F463" s="261" t="s">
        <v>611</v>
      </c>
      <c r="G463" s="261" t="s">
        <v>69</v>
      </c>
      <c r="H463" s="261">
        <v>2</v>
      </c>
      <c r="I463" s="261" t="s">
        <v>17</v>
      </c>
      <c r="J463" s="261" t="s">
        <v>17</v>
      </c>
      <c r="K463" s="261" t="s">
        <v>839</v>
      </c>
      <c r="L463" s="262">
        <v>45603</v>
      </c>
      <c r="M463" s="261" t="s">
        <v>19</v>
      </c>
    </row>
    <row r="464" spans="1:13">
      <c r="A464" s="259" t="s">
        <v>261</v>
      </c>
      <c r="B464" s="259" t="s">
        <v>262</v>
      </c>
      <c r="C464" s="259" t="s">
        <v>263</v>
      </c>
      <c r="D464" s="259" t="s">
        <v>740</v>
      </c>
      <c r="E464" s="259">
        <v>2</v>
      </c>
      <c r="F464" s="259" t="s">
        <v>611</v>
      </c>
      <c r="G464" s="259" t="s">
        <v>69</v>
      </c>
      <c r="H464" s="259">
        <v>2</v>
      </c>
      <c r="I464" s="259" t="s">
        <v>17</v>
      </c>
      <c r="J464" s="259" t="s">
        <v>17</v>
      </c>
      <c r="K464" s="259" t="s">
        <v>840</v>
      </c>
      <c r="L464" s="260">
        <v>45603</v>
      </c>
      <c r="M464" s="259" t="s">
        <v>19</v>
      </c>
    </row>
    <row r="465" spans="1:13">
      <c r="A465" s="261" t="s">
        <v>261</v>
      </c>
      <c r="B465" s="261" t="s">
        <v>262</v>
      </c>
      <c r="C465" s="261" t="s">
        <v>263</v>
      </c>
      <c r="D465" s="261" t="s">
        <v>742</v>
      </c>
      <c r="E465" s="261">
        <v>0</v>
      </c>
      <c r="F465" s="261" t="s">
        <v>611</v>
      </c>
      <c r="G465" s="261" t="s">
        <v>69</v>
      </c>
      <c r="H465" s="261">
        <v>2</v>
      </c>
      <c r="I465" s="261" t="s">
        <v>17</v>
      </c>
      <c r="J465" s="261" t="s">
        <v>17</v>
      </c>
      <c r="K465" s="261" t="s">
        <v>841</v>
      </c>
      <c r="L465" s="262">
        <v>45603</v>
      </c>
      <c r="M465" s="261" t="s">
        <v>19</v>
      </c>
    </row>
    <row r="466" spans="1:13">
      <c r="A466" s="259" t="s">
        <v>261</v>
      </c>
      <c r="B466" s="259" t="s">
        <v>262</v>
      </c>
      <c r="C466" s="259" t="s">
        <v>263</v>
      </c>
      <c r="D466" s="259" t="s">
        <v>744</v>
      </c>
      <c r="E466" s="259">
        <v>0</v>
      </c>
      <c r="F466" s="259" t="s">
        <v>611</v>
      </c>
      <c r="G466" s="259" t="s">
        <v>69</v>
      </c>
      <c r="H466" s="259">
        <v>2</v>
      </c>
      <c r="I466" s="259" t="s">
        <v>17</v>
      </c>
      <c r="J466" s="259" t="s">
        <v>17</v>
      </c>
      <c r="K466" s="259" t="s">
        <v>842</v>
      </c>
      <c r="L466" s="260">
        <v>45603</v>
      </c>
      <c r="M466" s="259" t="s">
        <v>19</v>
      </c>
    </row>
    <row r="467" spans="1:13">
      <c r="A467" s="261" t="s">
        <v>261</v>
      </c>
      <c r="B467" s="261" t="s">
        <v>262</v>
      </c>
      <c r="C467" s="261" t="s">
        <v>263</v>
      </c>
      <c r="D467" s="261" t="s">
        <v>746</v>
      </c>
      <c r="E467" s="261">
        <v>0</v>
      </c>
      <c r="F467" s="261" t="s">
        <v>611</v>
      </c>
      <c r="G467" s="261" t="s">
        <v>69</v>
      </c>
      <c r="H467" s="261">
        <v>2</v>
      </c>
      <c r="I467" s="261" t="s">
        <v>17</v>
      </c>
      <c r="J467" s="261" t="s">
        <v>17</v>
      </c>
      <c r="K467" s="261" t="s">
        <v>843</v>
      </c>
      <c r="L467" s="262">
        <v>45603</v>
      </c>
      <c r="M467" s="261" t="s">
        <v>19</v>
      </c>
    </row>
    <row r="468" spans="1:13">
      <c r="A468" s="259" t="s">
        <v>261</v>
      </c>
      <c r="B468" s="259" t="s">
        <v>262</v>
      </c>
      <c r="C468" s="259" t="s">
        <v>263</v>
      </c>
      <c r="D468" s="259" t="s">
        <v>610</v>
      </c>
      <c r="E468" s="259">
        <v>0</v>
      </c>
      <c r="F468" s="259" t="s">
        <v>611</v>
      </c>
      <c r="G468" s="259" t="s">
        <v>69</v>
      </c>
      <c r="H468" s="259">
        <v>2</v>
      </c>
      <c r="I468" s="259" t="s">
        <v>17</v>
      </c>
      <c r="J468" s="259" t="s">
        <v>17</v>
      </c>
      <c r="K468" s="259" t="s">
        <v>844</v>
      </c>
      <c r="L468" s="260">
        <v>45603</v>
      </c>
      <c r="M468" s="259" t="s">
        <v>19</v>
      </c>
    </row>
    <row r="469" spans="1:13">
      <c r="A469" s="261" t="s">
        <v>76</v>
      </c>
      <c r="B469" s="261" t="s">
        <v>77</v>
      </c>
      <c r="C469" s="261" t="s">
        <v>78</v>
      </c>
      <c r="D469" s="261" t="s">
        <v>732</v>
      </c>
      <c r="E469" s="261">
        <v>0</v>
      </c>
      <c r="F469" s="261" t="s">
        <v>611</v>
      </c>
      <c r="G469" s="261" t="s">
        <v>69</v>
      </c>
      <c r="H469" s="261">
        <v>2</v>
      </c>
      <c r="I469" s="261" t="s">
        <v>17</v>
      </c>
      <c r="J469" s="261" t="s">
        <v>17</v>
      </c>
      <c r="K469" s="261" t="s">
        <v>845</v>
      </c>
      <c r="L469" s="262">
        <v>45603</v>
      </c>
      <c r="M469" s="261" t="s">
        <v>19</v>
      </c>
    </row>
    <row r="470" spans="1:13">
      <c r="A470" s="259" t="s">
        <v>76</v>
      </c>
      <c r="B470" s="259" t="s">
        <v>77</v>
      </c>
      <c r="C470" s="259" t="s">
        <v>78</v>
      </c>
      <c r="D470" s="259" t="s">
        <v>734</v>
      </c>
      <c r="E470" s="259">
        <v>1</v>
      </c>
      <c r="F470" s="259" t="s">
        <v>611</v>
      </c>
      <c r="G470" s="259" t="s">
        <v>69</v>
      </c>
      <c r="H470" s="259">
        <v>2</v>
      </c>
      <c r="I470" s="259" t="s">
        <v>17</v>
      </c>
      <c r="J470" s="259" t="s">
        <v>17</v>
      </c>
      <c r="K470" s="259" t="s">
        <v>846</v>
      </c>
      <c r="L470" s="260">
        <v>45603</v>
      </c>
      <c r="M470" s="259" t="s">
        <v>19</v>
      </c>
    </row>
    <row r="471" spans="1:13">
      <c r="A471" s="261" t="s">
        <v>76</v>
      </c>
      <c r="B471" s="261" t="s">
        <v>77</v>
      </c>
      <c r="C471" s="261" t="s">
        <v>78</v>
      </c>
      <c r="D471" s="261" t="s">
        <v>736</v>
      </c>
      <c r="E471" s="261">
        <v>1</v>
      </c>
      <c r="F471" s="261" t="s">
        <v>611</v>
      </c>
      <c r="G471" s="261" t="s">
        <v>69</v>
      </c>
      <c r="H471" s="261">
        <v>2</v>
      </c>
      <c r="I471" s="261" t="s">
        <v>17</v>
      </c>
      <c r="J471" s="261" t="s">
        <v>17</v>
      </c>
      <c r="K471" s="261" t="s">
        <v>847</v>
      </c>
      <c r="L471" s="262">
        <v>45603</v>
      </c>
      <c r="M471" s="261" t="s">
        <v>19</v>
      </c>
    </row>
    <row r="472" spans="1:13">
      <c r="A472" s="259" t="s">
        <v>76</v>
      </c>
      <c r="B472" s="259" t="s">
        <v>77</v>
      </c>
      <c r="C472" s="259" t="s">
        <v>78</v>
      </c>
      <c r="D472" s="259" t="s">
        <v>738</v>
      </c>
      <c r="E472" s="259">
        <v>0</v>
      </c>
      <c r="F472" s="259" t="s">
        <v>611</v>
      </c>
      <c r="G472" s="259" t="s">
        <v>69</v>
      </c>
      <c r="H472" s="259">
        <v>2</v>
      </c>
      <c r="I472" s="259" t="s">
        <v>17</v>
      </c>
      <c r="J472" s="259" t="s">
        <v>17</v>
      </c>
      <c r="K472" s="259" t="s">
        <v>848</v>
      </c>
      <c r="L472" s="260">
        <v>45603</v>
      </c>
      <c r="M472" s="259" t="s">
        <v>19</v>
      </c>
    </row>
    <row r="473" spans="1:13">
      <c r="A473" s="261" t="s">
        <v>76</v>
      </c>
      <c r="B473" s="261" t="s">
        <v>77</v>
      </c>
      <c r="C473" s="261" t="s">
        <v>78</v>
      </c>
      <c r="D473" s="261" t="s">
        <v>740</v>
      </c>
      <c r="E473" s="261">
        <v>2</v>
      </c>
      <c r="F473" s="261" t="s">
        <v>611</v>
      </c>
      <c r="G473" s="261" t="s">
        <v>69</v>
      </c>
      <c r="H473" s="261">
        <v>2</v>
      </c>
      <c r="I473" s="261" t="s">
        <v>17</v>
      </c>
      <c r="J473" s="261" t="s">
        <v>17</v>
      </c>
      <c r="K473" s="261" t="s">
        <v>849</v>
      </c>
      <c r="L473" s="262">
        <v>45603</v>
      </c>
      <c r="M473" s="261" t="s">
        <v>19</v>
      </c>
    </row>
    <row r="474" spans="1:13">
      <c r="A474" s="259" t="s">
        <v>76</v>
      </c>
      <c r="B474" s="259" t="s">
        <v>77</v>
      </c>
      <c r="C474" s="259" t="s">
        <v>78</v>
      </c>
      <c r="D474" s="259" t="s">
        <v>742</v>
      </c>
      <c r="E474" s="259">
        <v>0</v>
      </c>
      <c r="F474" s="259" t="s">
        <v>611</v>
      </c>
      <c r="G474" s="259" t="s">
        <v>69</v>
      </c>
      <c r="H474" s="259">
        <v>2</v>
      </c>
      <c r="I474" s="259" t="s">
        <v>17</v>
      </c>
      <c r="J474" s="259" t="s">
        <v>17</v>
      </c>
      <c r="K474" s="259" t="s">
        <v>850</v>
      </c>
      <c r="L474" s="260">
        <v>45603</v>
      </c>
      <c r="M474" s="259" t="s">
        <v>19</v>
      </c>
    </row>
    <row r="475" spans="1:13">
      <c r="A475" s="261" t="s">
        <v>76</v>
      </c>
      <c r="B475" s="261" t="s">
        <v>77</v>
      </c>
      <c r="C475" s="261" t="s">
        <v>78</v>
      </c>
      <c r="D475" s="261" t="s">
        <v>744</v>
      </c>
      <c r="E475" s="261">
        <v>0</v>
      </c>
      <c r="F475" s="261" t="s">
        <v>611</v>
      </c>
      <c r="G475" s="261" t="s">
        <v>69</v>
      </c>
      <c r="H475" s="261">
        <v>2</v>
      </c>
      <c r="I475" s="261" t="s">
        <v>17</v>
      </c>
      <c r="J475" s="261" t="s">
        <v>17</v>
      </c>
      <c r="K475" s="261" t="s">
        <v>851</v>
      </c>
      <c r="L475" s="262">
        <v>45603</v>
      </c>
      <c r="M475" s="261" t="s">
        <v>19</v>
      </c>
    </row>
    <row r="476" spans="1:13">
      <c r="A476" s="259" t="s">
        <v>76</v>
      </c>
      <c r="B476" s="259" t="s">
        <v>77</v>
      </c>
      <c r="C476" s="259" t="s">
        <v>78</v>
      </c>
      <c r="D476" s="259" t="s">
        <v>746</v>
      </c>
      <c r="E476" s="259">
        <v>0</v>
      </c>
      <c r="F476" s="259" t="s">
        <v>611</v>
      </c>
      <c r="G476" s="259" t="s">
        <v>69</v>
      </c>
      <c r="H476" s="259">
        <v>2</v>
      </c>
      <c r="I476" s="259" t="s">
        <v>17</v>
      </c>
      <c r="J476" s="259" t="s">
        <v>17</v>
      </c>
      <c r="K476" s="259" t="s">
        <v>852</v>
      </c>
      <c r="L476" s="260">
        <v>45603</v>
      </c>
      <c r="M476" s="259" t="s">
        <v>19</v>
      </c>
    </row>
    <row r="477" spans="1:13">
      <c r="A477" s="261" t="s">
        <v>76</v>
      </c>
      <c r="B477" s="261" t="s">
        <v>77</v>
      </c>
      <c r="C477" s="261" t="s">
        <v>78</v>
      </c>
      <c r="D477" s="261" t="s">
        <v>610</v>
      </c>
      <c r="E477" s="261">
        <v>0</v>
      </c>
      <c r="F477" s="261" t="s">
        <v>611</v>
      </c>
      <c r="G477" s="261" t="s">
        <v>69</v>
      </c>
      <c r="H477" s="261">
        <v>2</v>
      </c>
      <c r="I477" s="261" t="s">
        <v>17</v>
      </c>
      <c r="J477" s="261" t="s">
        <v>17</v>
      </c>
      <c r="K477" s="261" t="s">
        <v>853</v>
      </c>
      <c r="L477" s="262">
        <v>45603</v>
      </c>
      <c r="M477" s="261" t="s">
        <v>19</v>
      </c>
    </row>
    <row r="478" spans="1:13">
      <c r="A478" s="259" t="s">
        <v>854</v>
      </c>
      <c r="B478" s="259" t="s">
        <v>855</v>
      </c>
      <c r="C478" s="259" t="s">
        <v>856</v>
      </c>
      <c r="D478" s="259" t="s">
        <v>732</v>
      </c>
      <c r="E478" s="259">
        <v>0</v>
      </c>
      <c r="F478" s="259" t="s">
        <v>611</v>
      </c>
      <c r="G478" s="259" t="s">
        <v>69</v>
      </c>
      <c r="H478" s="259">
        <v>2</v>
      </c>
      <c r="I478" s="259" t="s">
        <v>17</v>
      </c>
      <c r="J478" s="259" t="s">
        <v>17</v>
      </c>
      <c r="K478" s="259" t="s">
        <v>857</v>
      </c>
      <c r="L478" s="260">
        <v>45604</v>
      </c>
      <c r="M478" s="259" t="s">
        <v>19</v>
      </c>
    </row>
    <row r="479" spans="1:13">
      <c r="A479" s="261" t="s">
        <v>854</v>
      </c>
      <c r="B479" s="261" t="s">
        <v>855</v>
      </c>
      <c r="C479" s="261" t="s">
        <v>856</v>
      </c>
      <c r="D479" s="261" t="s">
        <v>734</v>
      </c>
      <c r="E479" s="261">
        <v>0</v>
      </c>
      <c r="F479" s="261" t="s">
        <v>611</v>
      </c>
      <c r="G479" s="261" t="s">
        <v>69</v>
      </c>
      <c r="H479" s="261">
        <v>2</v>
      </c>
      <c r="I479" s="261" t="s">
        <v>17</v>
      </c>
      <c r="J479" s="261" t="s">
        <v>17</v>
      </c>
      <c r="K479" s="261" t="s">
        <v>858</v>
      </c>
      <c r="L479" s="262">
        <v>45604</v>
      </c>
      <c r="M479" s="261" t="s">
        <v>19</v>
      </c>
    </row>
    <row r="480" spans="1:13">
      <c r="A480" s="259" t="s">
        <v>854</v>
      </c>
      <c r="B480" s="259" t="s">
        <v>855</v>
      </c>
      <c r="C480" s="259" t="s">
        <v>856</v>
      </c>
      <c r="D480" s="259" t="s">
        <v>736</v>
      </c>
      <c r="E480" s="259">
        <v>0</v>
      </c>
      <c r="F480" s="259" t="s">
        <v>611</v>
      </c>
      <c r="G480" s="259" t="s">
        <v>69</v>
      </c>
      <c r="H480" s="259">
        <v>2</v>
      </c>
      <c r="I480" s="259" t="s">
        <v>17</v>
      </c>
      <c r="J480" s="259" t="s">
        <v>17</v>
      </c>
      <c r="K480" s="259" t="s">
        <v>859</v>
      </c>
      <c r="L480" s="260">
        <v>45604</v>
      </c>
      <c r="M480" s="259" t="s">
        <v>19</v>
      </c>
    </row>
    <row r="481" spans="1:13">
      <c r="A481" s="261" t="s">
        <v>854</v>
      </c>
      <c r="B481" s="261" t="s">
        <v>855</v>
      </c>
      <c r="C481" s="261" t="s">
        <v>856</v>
      </c>
      <c r="D481" s="261" t="s">
        <v>738</v>
      </c>
      <c r="E481" s="261">
        <v>0</v>
      </c>
      <c r="F481" s="261" t="s">
        <v>611</v>
      </c>
      <c r="G481" s="261" t="s">
        <v>69</v>
      </c>
      <c r="H481" s="261">
        <v>2</v>
      </c>
      <c r="I481" s="261" t="s">
        <v>17</v>
      </c>
      <c r="J481" s="261" t="s">
        <v>17</v>
      </c>
      <c r="K481" s="261" t="s">
        <v>860</v>
      </c>
      <c r="L481" s="262">
        <v>45604</v>
      </c>
      <c r="M481" s="261" t="s">
        <v>19</v>
      </c>
    </row>
    <row r="482" spans="1:13">
      <c r="A482" s="259" t="s">
        <v>854</v>
      </c>
      <c r="B482" s="259" t="s">
        <v>855</v>
      </c>
      <c r="C482" s="259" t="s">
        <v>856</v>
      </c>
      <c r="D482" s="259" t="s">
        <v>740</v>
      </c>
      <c r="E482" s="259">
        <v>1</v>
      </c>
      <c r="F482" s="259" t="s">
        <v>611</v>
      </c>
      <c r="G482" s="259" t="s">
        <v>69</v>
      </c>
      <c r="H482" s="259">
        <v>2</v>
      </c>
      <c r="I482" s="259" t="s">
        <v>17</v>
      </c>
      <c r="J482" s="259" t="s">
        <v>17</v>
      </c>
      <c r="K482" s="259" t="s">
        <v>861</v>
      </c>
      <c r="L482" s="260">
        <v>45604</v>
      </c>
      <c r="M482" s="259" t="s">
        <v>19</v>
      </c>
    </row>
    <row r="483" spans="1:13">
      <c r="A483" s="261" t="s">
        <v>854</v>
      </c>
      <c r="B483" s="261" t="s">
        <v>855</v>
      </c>
      <c r="C483" s="261" t="s">
        <v>856</v>
      </c>
      <c r="D483" s="261" t="s">
        <v>742</v>
      </c>
      <c r="E483" s="261">
        <v>0</v>
      </c>
      <c r="F483" s="261" t="s">
        <v>611</v>
      </c>
      <c r="G483" s="261" t="s">
        <v>69</v>
      </c>
      <c r="H483" s="261">
        <v>2</v>
      </c>
      <c r="I483" s="261" t="s">
        <v>17</v>
      </c>
      <c r="J483" s="261" t="s">
        <v>17</v>
      </c>
      <c r="K483" s="261" t="s">
        <v>862</v>
      </c>
      <c r="L483" s="262">
        <v>45604</v>
      </c>
      <c r="M483" s="261" t="s">
        <v>19</v>
      </c>
    </row>
    <row r="484" spans="1:13">
      <c r="A484" s="259" t="s">
        <v>854</v>
      </c>
      <c r="B484" s="259" t="s">
        <v>855</v>
      </c>
      <c r="C484" s="259" t="s">
        <v>856</v>
      </c>
      <c r="D484" s="259" t="s">
        <v>744</v>
      </c>
      <c r="E484" s="259">
        <v>0</v>
      </c>
      <c r="F484" s="259" t="s">
        <v>611</v>
      </c>
      <c r="G484" s="259" t="s">
        <v>69</v>
      </c>
      <c r="H484" s="259">
        <v>2</v>
      </c>
      <c r="I484" s="259" t="s">
        <v>17</v>
      </c>
      <c r="J484" s="259" t="s">
        <v>17</v>
      </c>
      <c r="K484" s="259" t="s">
        <v>863</v>
      </c>
      <c r="L484" s="260">
        <v>45604</v>
      </c>
      <c r="M484" s="259" t="s">
        <v>19</v>
      </c>
    </row>
    <row r="485" spans="1:13">
      <c r="A485" s="261" t="s">
        <v>854</v>
      </c>
      <c r="B485" s="261" t="s">
        <v>855</v>
      </c>
      <c r="C485" s="261" t="s">
        <v>856</v>
      </c>
      <c r="D485" s="261" t="s">
        <v>746</v>
      </c>
      <c r="E485" s="261">
        <v>0</v>
      </c>
      <c r="F485" s="261" t="s">
        <v>611</v>
      </c>
      <c r="G485" s="261" t="s">
        <v>69</v>
      </c>
      <c r="H485" s="261">
        <v>2</v>
      </c>
      <c r="I485" s="261" t="s">
        <v>17</v>
      </c>
      <c r="J485" s="261" t="s">
        <v>17</v>
      </c>
      <c r="K485" s="261" t="s">
        <v>864</v>
      </c>
      <c r="L485" s="262">
        <v>45604</v>
      </c>
      <c r="M485" s="261" t="s">
        <v>19</v>
      </c>
    </row>
    <row r="486" spans="1:13">
      <c r="A486" s="259" t="s">
        <v>854</v>
      </c>
      <c r="B486" s="259" t="s">
        <v>855</v>
      </c>
      <c r="C486" s="259" t="s">
        <v>856</v>
      </c>
      <c r="D486" s="259" t="s">
        <v>610</v>
      </c>
      <c r="E486" s="259">
        <v>0</v>
      </c>
      <c r="F486" s="259" t="s">
        <v>611</v>
      </c>
      <c r="G486" s="259" t="s">
        <v>69</v>
      </c>
      <c r="H486" s="259">
        <v>2</v>
      </c>
      <c r="I486" s="259" t="s">
        <v>17</v>
      </c>
      <c r="J486" s="259" t="s">
        <v>17</v>
      </c>
      <c r="K486" s="259" t="s">
        <v>865</v>
      </c>
      <c r="L486" s="260">
        <v>45604</v>
      </c>
      <c r="M486" s="259" t="s">
        <v>19</v>
      </c>
    </row>
    <row r="487" spans="1:13">
      <c r="A487" s="261" t="s">
        <v>574</v>
      </c>
      <c r="B487" s="261" t="s">
        <v>575</v>
      </c>
      <c r="C487" s="261" t="s">
        <v>576</v>
      </c>
      <c r="D487" s="261" t="s">
        <v>732</v>
      </c>
      <c r="E487" s="261">
        <v>2</v>
      </c>
      <c r="F487" s="261" t="s">
        <v>611</v>
      </c>
      <c r="G487" s="261" t="s">
        <v>69</v>
      </c>
      <c r="H487" s="261">
        <v>2</v>
      </c>
      <c r="I487" s="261" t="s">
        <v>17</v>
      </c>
      <c r="J487" s="261" t="s">
        <v>17</v>
      </c>
      <c r="K487" s="261" t="s">
        <v>866</v>
      </c>
      <c r="L487" s="262">
        <v>45604</v>
      </c>
      <c r="M487" s="261" t="s">
        <v>19</v>
      </c>
    </row>
    <row r="488" spans="1:13">
      <c r="A488" s="259" t="s">
        <v>574</v>
      </c>
      <c r="B488" s="259" t="s">
        <v>575</v>
      </c>
      <c r="C488" s="259" t="s">
        <v>576</v>
      </c>
      <c r="D488" s="259" t="s">
        <v>734</v>
      </c>
      <c r="E488" s="259">
        <v>1</v>
      </c>
      <c r="F488" s="259" t="s">
        <v>611</v>
      </c>
      <c r="G488" s="259" t="s">
        <v>69</v>
      </c>
      <c r="H488" s="259">
        <v>2</v>
      </c>
      <c r="I488" s="259" t="s">
        <v>17</v>
      </c>
      <c r="J488" s="259" t="s">
        <v>17</v>
      </c>
      <c r="K488" s="259" t="s">
        <v>867</v>
      </c>
      <c r="L488" s="260">
        <v>45604</v>
      </c>
      <c r="M488" s="259" t="s">
        <v>19</v>
      </c>
    </row>
    <row r="489" spans="1:13">
      <c r="A489" s="261" t="s">
        <v>574</v>
      </c>
      <c r="B489" s="261" t="s">
        <v>575</v>
      </c>
      <c r="C489" s="261" t="s">
        <v>576</v>
      </c>
      <c r="D489" s="261" t="s">
        <v>736</v>
      </c>
      <c r="E489" s="261">
        <v>2</v>
      </c>
      <c r="F489" s="261" t="s">
        <v>611</v>
      </c>
      <c r="G489" s="261" t="s">
        <v>69</v>
      </c>
      <c r="H489" s="261">
        <v>2</v>
      </c>
      <c r="I489" s="261" t="s">
        <v>17</v>
      </c>
      <c r="J489" s="261" t="s">
        <v>17</v>
      </c>
      <c r="K489" s="261" t="s">
        <v>868</v>
      </c>
      <c r="L489" s="262">
        <v>45604</v>
      </c>
      <c r="M489" s="261" t="s">
        <v>19</v>
      </c>
    </row>
    <row r="490" spans="1:13">
      <c r="A490" s="259" t="s">
        <v>574</v>
      </c>
      <c r="B490" s="259" t="s">
        <v>575</v>
      </c>
      <c r="C490" s="259" t="s">
        <v>576</v>
      </c>
      <c r="D490" s="259" t="s">
        <v>738</v>
      </c>
      <c r="E490" s="259">
        <v>2</v>
      </c>
      <c r="F490" s="259" t="s">
        <v>611</v>
      </c>
      <c r="G490" s="259" t="s">
        <v>69</v>
      </c>
      <c r="H490" s="259">
        <v>2</v>
      </c>
      <c r="I490" s="259" t="s">
        <v>17</v>
      </c>
      <c r="J490" s="259" t="s">
        <v>17</v>
      </c>
      <c r="K490" s="259" t="s">
        <v>869</v>
      </c>
      <c r="L490" s="260">
        <v>45604</v>
      </c>
      <c r="M490" s="259" t="s">
        <v>19</v>
      </c>
    </row>
    <row r="491" spans="1:13">
      <c r="A491" s="261" t="s">
        <v>574</v>
      </c>
      <c r="B491" s="261" t="s">
        <v>575</v>
      </c>
      <c r="C491" s="261" t="s">
        <v>576</v>
      </c>
      <c r="D491" s="261" t="s">
        <v>740</v>
      </c>
      <c r="E491" s="261">
        <v>3</v>
      </c>
      <c r="F491" s="261" t="s">
        <v>611</v>
      </c>
      <c r="G491" s="261" t="s">
        <v>69</v>
      </c>
      <c r="H491" s="261">
        <v>2</v>
      </c>
      <c r="I491" s="261" t="s">
        <v>17</v>
      </c>
      <c r="J491" s="261" t="s">
        <v>17</v>
      </c>
      <c r="K491" s="261" t="s">
        <v>870</v>
      </c>
      <c r="L491" s="262">
        <v>45604</v>
      </c>
      <c r="M491" s="261" t="s">
        <v>19</v>
      </c>
    </row>
    <row r="492" spans="1:13">
      <c r="A492" s="259" t="s">
        <v>574</v>
      </c>
      <c r="B492" s="259" t="s">
        <v>575</v>
      </c>
      <c r="C492" s="259" t="s">
        <v>576</v>
      </c>
      <c r="D492" s="259" t="s">
        <v>742</v>
      </c>
      <c r="E492" s="259">
        <v>1</v>
      </c>
      <c r="F492" s="259" t="s">
        <v>611</v>
      </c>
      <c r="G492" s="259" t="s">
        <v>69</v>
      </c>
      <c r="H492" s="259">
        <v>2</v>
      </c>
      <c r="I492" s="259" t="s">
        <v>17</v>
      </c>
      <c r="J492" s="259" t="s">
        <v>17</v>
      </c>
      <c r="K492" s="259" t="s">
        <v>871</v>
      </c>
      <c r="L492" s="260">
        <v>45604</v>
      </c>
      <c r="M492" s="259" t="s">
        <v>19</v>
      </c>
    </row>
    <row r="493" spans="1:13">
      <c r="A493" s="261" t="s">
        <v>574</v>
      </c>
      <c r="B493" s="261" t="s">
        <v>575</v>
      </c>
      <c r="C493" s="261" t="s">
        <v>576</v>
      </c>
      <c r="D493" s="261" t="s">
        <v>744</v>
      </c>
      <c r="E493" s="261">
        <v>3</v>
      </c>
      <c r="F493" s="261" t="s">
        <v>611</v>
      </c>
      <c r="G493" s="261" t="s">
        <v>69</v>
      </c>
      <c r="H493" s="261">
        <v>2</v>
      </c>
      <c r="I493" s="261" t="s">
        <v>17</v>
      </c>
      <c r="J493" s="261" t="s">
        <v>17</v>
      </c>
      <c r="K493" s="261" t="s">
        <v>872</v>
      </c>
      <c r="L493" s="262">
        <v>45604</v>
      </c>
      <c r="M493" s="261" t="s">
        <v>19</v>
      </c>
    </row>
    <row r="494" spans="1:13">
      <c r="A494" s="259" t="s">
        <v>574</v>
      </c>
      <c r="B494" s="259" t="s">
        <v>575</v>
      </c>
      <c r="C494" s="259" t="s">
        <v>576</v>
      </c>
      <c r="D494" s="259" t="s">
        <v>746</v>
      </c>
      <c r="E494" s="259">
        <v>2</v>
      </c>
      <c r="F494" s="259" t="s">
        <v>611</v>
      </c>
      <c r="G494" s="259" t="s">
        <v>69</v>
      </c>
      <c r="H494" s="259">
        <v>2</v>
      </c>
      <c r="I494" s="259" t="s">
        <v>17</v>
      </c>
      <c r="J494" s="259" t="s">
        <v>17</v>
      </c>
      <c r="K494" s="259" t="s">
        <v>873</v>
      </c>
      <c r="L494" s="260">
        <v>45604</v>
      </c>
      <c r="M494" s="259" t="s">
        <v>19</v>
      </c>
    </row>
    <row r="495" spans="1:13">
      <c r="A495" s="261" t="s">
        <v>574</v>
      </c>
      <c r="B495" s="261" t="s">
        <v>575</v>
      </c>
      <c r="C495" s="261" t="s">
        <v>576</v>
      </c>
      <c r="D495" s="261" t="s">
        <v>610</v>
      </c>
      <c r="E495" s="261">
        <v>3</v>
      </c>
      <c r="F495" s="261" t="s">
        <v>611</v>
      </c>
      <c r="G495" s="261" t="s">
        <v>69</v>
      </c>
      <c r="H495" s="261">
        <v>2</v>
      </c>
      <c r="I495" s="261" t="s">
        <v>17</v>
      </c>
      <c r="J495" s="261" t="s">
        <v>17</v>
      </c>
      <c r="K495" s="261" t="s">
        <v>874</v>
      </c>
      <c r="L495" s="262">
        <v>45604</v>
      </c>
      <c r="M495" s="261" t="s">
        <v>19</v>
      </c>
    </row>
    <row r="496" spans="1:13">
      <c r="A496" s="259" t="s">
        <v>875</v>
      </c>
      <c r="B496" s="259" t="s">
        <v>876</v>
      </c>
      <c r="C496" s="259" t="s">
        <v>576</v>
      </c>
      <c r="D496" s="259" t="s">
        <v>732</v>
      </c>
      <c r="E496" s="259">
        <v>2</v>
      </c>
      <c r="F496" s="259" t="s">
        <v>611</v>
      </c>
      <c r="G496" s="259" t="s">
        <v>69</v>
      </c>
      <c r="H496" s="259">
        <v>2</v>
      </c>
      <c r="I496" s="259" t="s">
        <v>17</v>
      </c>
      <c r="J496" s="259" t="s">
        <v>17</v>
      </c>
      <c r="K496" s="259" t="s">
        <v>877</v>
      </c>
      <c r="L496" s="260">
        <v>45604</v>
      </c>
      <c r="M496" s="259" t="s">
        <v>19</v>
      </c>
    </row>
    <row r="497" spans="1:13">
      <c r="A497" s="261" t="s">
        <v>875</v>
      </c>
      <c r="B497" s="261" t="s">
        <v>876</v>
      </c>
      <c r="C497" s="261" t="s">
        <v>576</v>
      </c>
      <c r="D497" s="261" t="s">
        <v>734</v>
      </c>
      <c r="E497" s="261">
        <v>1</v>
      </c>
      <c r="F497" s="261" t="s">
        <v>611</v>
      </c>
      <c r="G497" s="261" t="s">
        <v>69</v>
      </c>
      <c r="H497" s="261">
        <v>2</v>
      </c>
      <c r="I497" s="261" t="s">
        <v>17</v>
      </c>
      <c r="J497" s="261" t="s">
        <v>17</v>
      </c>
      <c r="K497" s="261" t="s">
        <v>878</v>
      </c>
      <c r="L497" s="262">
        <v>45604</v>
      </c>
      <c r="M497" s="261" t="s">
        <v>19</v>
      </c>
    </row>
    <row r="498" spans="1:13">
      <c r="A498" s="259" t="s">
        <v>875</v>
      </c>
      <c r="B498" s="259" t="s">
        <v>876</v>
      </c>
      <c r="C498" s="259" t="s">
        <v>576</v>
      </c>
      <c r="D498" s="259" t="s">
        <v>736</v>
      </c>
      <c r="E498" s="259">
        <v>2</v>
      </c>
      <c r="F498" s="259" t="s">
        <v>611</v>
      </c>
      <c r="G498" s="259" t="s">
        <v>69</v>
      </c>
      <c r="H498" s="259">
        <v>2</v>
      </c>
      <c r="I498" s="259" t="s">
        <v>17</v>
      </c>
      <c r="J498" s="259" t="s">
        <v>17</v>
      </c>
      <c r="K498" s="259" t="s">
        <v>879</v>
      </c>
      <c r="L498" s="260">
        <v>45604</v>
      </c>
      <c r="M498" s="259" t="s">
        <v>19</v>
      </c>
    </row>
    <row r="499" spans="1:13">
      <c r="A499" s="261" t="s">
        <v>875</v>
      </c>
      <c r="B499" s="261" t="s">
        <v>876</v>
      </c>
      <c r="C499" s="261" t="s">
        <v>576</v>
      </c>
      <c r="D499" s="261" t="s">
        <v>738</v>
      </c>
      <c r="E499" s="261">
        <v>3</v>
      </c>
      <c r="F499" s="261" t="s">
        <v>611</v>
      </c>
      <c r="G499" s="261" t="s">
        <v>69</v>
      </c>
      <c r="H499" s="261">
        <v>2</v>
      </c>
      <c r="I499" s="261" t="s">
        <v>17</v>
      </c>
      <c r="J499" s="261" t="s">
        <v>17</v>
      </c>
      <c r="K499" s="261" t="s">
        <v>880</v>
      </c>
      <c r="L499" s="262">
        <v>45604</v>
      </c>
      <c r="M499" s="261" t="s">
        <v>19</v>
      </c>
    </row>
    <row r="500" spans="1:13">
      <c r="A500" s="259" t="s">
        <v>875</v>
      </c>
      <c r="B500" s="259" t="s">
        <v>876</v>
      </c>
      <c r="C500" s="259" t="s">
        <v>576</v>
      </c>
      <c r="D500" s="259" t="s">
        <v>740</v>
      </c>
      <c r="E500" s="259">
        <v>3</v>
      </c>
      <c r="F500" s="259" t="s">
        <v>611</v>
      </c>
      <c r="G500" s="259" t="s">
        <v>69</v>
      </c>
      <c r="H500" s="259">
        <v>2</v>
      </c>
      <c r="I500" s="259" t="s">
        <v>17</v>
      </c>
      <c r="J500" s="259" t="s">
        <v>17</v>
      </c>
      <c r="K500" s="259" t="s">
        <v>881</v>
      </c>
      <c r="L500" s="260">
        <v>45604</v>
      </c>
      <c r="M500" s="259" t="s">
        <v>19</v>
      </c>
    </row>
    <row r="501" spans="1:13">
      <c r="A501" s="261" t="s">
        <v>875</v>
      </c>
      <c r="B501" s="261" t="s">
        <v>876</v>
      </c>
      <c r="C501" s="261" t="s">
        <v>576</v>
      </c>
      <c r="D501" s="261" t="s">
        <v>742</v>
      </c>
      <c r="E501" s="261">
        <v>1</v>
      </c>
      <c r="F501" s="261" t="s">
        <v>611</v>
      </c>
      <c r="G501" s="261" t="s">
        <v>69</v>
      </c>
      <c r="H501" s="261">
        <v>2</v>
      </c>
      <c r="I501" s="261" t="s">
        <v>17</v>
      </c>
      <c r="J501" s="261" t="s">
        <v>17</v>
      </c>
      <c r="K501" s="261" t="s">
        <v>882</v>
      </c>
      <c r="L501" s="262">
        <v>45604</v>
      </c>
      <c r="M501" s="261" t="s">
        <v>19</v>
      </c>
    </row>
    <row r="502" spans="1:13">
      <c r="A502" s="259" t="s">
        <v>875</v>
      </c>
      <c r="B502" s="259" t="s">
        <v>876</v>
      </c>
      <c r="C502" s="259" t="s">
        <v>576</v>
      </c>
      <c r="D502" s="259" t="s">
        <v>744</v>
      </c>
      <c r="E502" s="259">
        <v>3</v>
      </c>
      <c r="F502" s="259" t="s">
        <v>611</v>
      </c>
      <c r="G502" s="259" t="s">
        <v>69</v>
      </c>
      <c r="H502" s="259">
        <v>2</v>
      </c>
      <c r="I502" s="259" t="s">
        <v>17</v>
      </c>
      <c r="J502" s="259" t="s">
        <v>17</v>
      </c>
      <c r="K502" s="259" t="s">
        <v>883</v>
      </c>
      <c r="L502" s="260">
        <v>45604</v>
      </c>
      <c r="M502" s="259" t="s">
        <v>19</v>
      </c>
    </row>
    <row r="503" spans="1:13">
      <c r="A503" s="261" t="s">
        <v>875</v>
      </c>
      <c r="B503" s="261" t="s">
        <v>876</v>
      </c>
      <c r="C503" s="261" t="s">
        <v>576</v>
      </c>
      <c r="D503" s="261" t="s">
        <v>746</v>
      </c>
      <c r="E503" s="261">
        <v>3</v>
      </c>
      <c r="F503" s="261" t="s">
        <v>611</v>
      </c>
      <c r="G503" s="261" t="s">
        <v>69</v>
      </c>
      <c r="H503" s="261">
        <v>2</v>
      </c>
      <c r="I503" s="261" t="s">
        <v>17</v>
      </c>
      <c r="J503" s="261" t="s">
        <v>17</v>
      </c>
      <c r="K503" s="261" t="s">
        <v>884</v>
      </c>
      <c r="L503" s="262">
        <v>45604</v>
      </c>
      <c r="M503" s="261" t="s">
        <v>19</v>
      </c>
    </row>
    <row r="504" spans="1:13">
      <c r="A504" s="259" t="s">
        <v>875</v>
      </c>
      <c r="B504" s="259" t="s">
        <v>876</v>
      </c>
      <c r="C504" s="259" t="s">
        <v>576</v>
      </c>
      <c r="D504" s="259" t="s">
        <v>610</v>
      </c>
      <c r="E504" s="259">
        <v>3</v>
      </c>
      <c r="F504" s="259" t="s">
        <v>611</v>
      </c>
      <c r="G504" s="259" t="s">
        <v>69</v>
      </c>
      <c r="H504" s="259">
        <v>2</v>
      </c>
      <c r="I504" s="259" t="s">
        <v>17</v>
      </c>
      <c r="J504" s="259" t="s">
        <v>17</v>
      </c>
      <c r="K504" s="259" t="s">
        <v>885</v>
      </c>
      <c r="L504" s="260">
        <v>45604</v>
      </c>
      <c r="M504" s="259" t="s">
        <v>19</v>
      </c>
    </row>
    <row r="505" spans="1:13">
      <c r="A505" s="261" t="s">
        <v>886</v>
      </c>
      <c r="B505" s="261" t="s">
        <v>887</v>
      </c>
      <c r="C505" s="261" t="s">
        <v>576</v>
      </c>
      <c r="D505" s="261" t="s">
        <v>732</v>
      </c>
      <c r="E505" s="261">
        <v>0</v>
      </c>
      <c r="F505" s="261" t="s">
        <v>611</v>
      </c>
      <c r="G505" s="261" t="s">
        <v>69</v>
      </c>
      <c r="H505" s="261">
        <v>2</v>
      </c>
      <c r="I505" s="261" t="s">
        <v>17</v>
      </c>
      <c r="J505" s="261" t="s">
        <v>17</v>
      </c>
      <c r="K505" s="261" t="s">
        <v>888</v>
      </c>
      <c r="L505" s="262">
        <v>45604</v>
      </c>
      <c r="M505" s="261" t="s">
        <v>19</v>
      </c>
    </row>
    <row r="506" spans="1:13">
      <c r="A506" s="259" t="s">
        <v>886</v>
      </c>
      <c r="B506" s="259" t="s">
        <v>887</v>
      </c>
      <c r="C506" s="259" t="s">
        <v>576</v>
      </c>
      <c r="D506" s="259" t="s">
        <v>734</v>
      </c>
      <c r="E506" s="259">
        <v>1</v>
      </c>
      <c r="F506" s="259" t="s">
        <v>611</v>
      </c>
      <c r="G506" s="259" t="s">
        <v>69</v>
      </c>
      <c r="H506" s="259">
        <v>2</v>
      </c>
      <c r="I506" s="259" t="s">
        <v>17</v>
      </c>
      <c r="J506" s="259" t="s">
        <v>17</v>
      </c>
      <c r="K506" s="259" t="s">
        <v>889</v>
      </c>
      <c r="L506" s="260">
        <v>45604</v>
      </c>
      <c r="M506" s="259" t="s">
        <v>19</v>
      </c>
    </row>
    <row r="507" spans="1:13">
      <c r="A507" s="261" t="s">
        <v>886</v>
      </c>
      <c r="B507" s="261" t="s">
        <v>887</v>
      </c>
      <c r="C507" s="261" t="s">
        <v>576</v>
      </c>
      <c r="D507" s="261" t="s">
        <v>736</v>
      </c>
      <c r="E507" s="261">
        <v>0</v>
      </c>
      <c r="F507" s="261" t="s">
        <v>611</v>
      </c>
      <c r="G507" s="261" t="s">
        <v>69</v>
      </c>
      <c r="H507" s="261">
        <v>2</v>
      </c>
      <c r="I507" s="261" t="s">
        <v>17</v>
      </c>
      <c r="J507" s="261" t="s">
        <v>17</v>
      </c>
      <c r="K507" s="261" t="s">
        <v>890</v>
      </c>
      <c r="L507" s="262">
        <v>45604</v>
      </c>
      <c r="M507" s="261" t="s">
        <v>19</v>
      </c>
    </row>
    <row r="508" spans="1:13">
      <c r="A508" s="259" t="s">
        <v>886</v>
      </c>
      <c r="B508" s="259" t="s">
        <v>887</v>
      </c>
      <c r="C508" s="259" t="s">
        <v>576</v>
      </c>
      <c r="D508" s="259" t="s">
        <v>738</v>
      </c>
      <c r="E508" s="259">
        <v>2</v>
      </c>
      <c r="F508" s="259" t="s">
        <v>611</v>
      </c>
      <c r="G508" s="259" t="s">
        <v>69</v>
      </c>
      <c r="H508" s="259">
        <v>2</v>
      </c>
      <c r="I508" s="259" t="s">
        <v>17</v>
      </c>
      <c r="J508" s="259" t="s">
        <v>17</v>
      </c>
      <c r="K508" s="259" t="s">
        <v>891</v>
      </c>
      <c r="L508" s="260">
        <v>45604</v>
      </c>
      <c r="M508" s="259" t="s">
        <v>19</v>
      </c>
    </row>
    <row r="509" spans="1:13">
      <c r="A509" s="261" t="s">
        <v>886</v>
      </c>
      <c r="B509" s="261" t="s">
        <v>887</v>
      </c>
      <c r="C509" s="261" t="s">
        <v>576</v>
      </c>
      <c r="D509" s="261" t="s">
        <v>740</v>
      </c>
      <c r="E509" s="261">
        <v>3</v>
      </c>
      <c r="F509" s="261" t="s">
        <v>611</v>
      </c>
      <c r="G509" s="261" t="s">
        <v>69</v>
      </c>
      <c r="H509" s="261">
        <v>2</v>
      </c>
      <c r="I509" s="261" t="s">
        <v>17</v>
      </c>
      <c r="J509" s="261" t="s">
        <v>17</v>
      </c>
      <c r="K509" s="261" t="s">
        <v>892</v>
      </c>
      <c r="L509" s="262">
        <v>45604</v>
      </c>
      <c r="M509" s="261" t="s">
        <v>19</v>
      </c>
    </row>
    <row r="510" spans="1:13">
      <c r="A510" s="259" t="s">
        <v>886</v>
      </c>
      <c r="B510" s="259" t="s">
        <v>887</v>
      </c>
      <c r="C510" s="259" t="s">
        <v>576</v>
      </c>
      <c r="D510" s="259" t="s">
        <v>742</v>
      </c>
      <c r="E510" s="259">
        <v>1</v>
      </c>
      <c r="F510" s="259" t="s">
        <v>611</v>
      </c>
      <c r="G510" s="259" t="s">
        <v>69</v>
      </c>
      <c r="H510" s="259">
        <v>2</v>
      </c>
      <c r="I510" s="259" t="s">
        <v>17</v>
      </c>
      <c r="J510" s="259" t="s">
        <v>17</v>
      </c>
      <c r="K510" s="259" t="s">
        <v>893</v>
      </c>
      <c r="L510" s="260">
        <v>45604</v>
      </c>
      <c r="M510" s="259" t="s">
        <v>19</v>
      </c>
    </row>
    <row r="511" spans="1:13">
      <c r="A511" s="261" t="s">
        <v>886</v>
      </c>
      <c r="B511" s="261" t="s">
        <v>887</v>
      </c>
      <c r="C511" s="261" t="s">
        <v>576</v>
      </c>
      <c r="D511" s="261" t="s">
        <v>744</v>
      </c>
      <c r="E511" s="261">
        <v>2</v>
      </c>
      <c r="F511" s="261" t="s">
        <v>611</v>
      </c>
      <c r="G511" s="261" t="s">
        <v>69</v>
      </c>
      <c r="H511" s="261">
        <v>2</v>
      </c>
      <c r="I511" s="261" t="s">
        <v>17</v>
      </c>
      <c r="J511" s="261" t="s">
        <v>17</v>
      </c>
      <c r="K511" s="261" t="s">
        <v>894</v>
      </c>
      <c r="L511" s="262">
        <v>45604</v>
      </c>
      <c r="M511" s="261" t="s">
        <v>19</v>
      </c>
    </row>
    <row r="512" spans="1:13">
      <c r="A512" s="259" t="s">
        <v>886</v>
      </c>
      <c r="B512" s="259" t="s">
        <v>887</v>
      </c>
      <c r="C512" s="259" t="s">
        <v>576</v>
      </c>
      <c r="D512" s="259" t="s">
        <v>746</v>
      </c>
      <c r="E512" s="259">
        <v>2</v>
      </c>
      <c r="F512" s="259" t="s">
        <v>611</v>
      </c>
      <c r="G512" s="259" t="s">
        <v>69</v>
      </c>
      <c r="H512" s="259">
        <v>2</v>
      </c>
      <c r="I512" s="259" t="s">
        <v>17</v>
      </c>
      <c r="J512" s="259" t="s">
        <v>17</v>
      </c>
      <c r="K512" s="259" t="s">
        <v>895</v>
      </c>
      <c r="L512" s="260">
        <v>45604</v>
      </c>
      <c r="M512" s="259" t="s">
        <v>19</v>
      </c>
    </row>
    <row r="513" spans="1:13">
      <c r="A513" s="261" t="s">
        <v>886</v>
      </c>
      <c r="B513" s="261" t="s">
        <v>887</v>
      </c>
      <c r="C513" s="261" t="s">
        <v>576</v>
      </c>
      <c r="D513" s="261" t="s">
        <v>610</v>
      </c>
      <c r="E513" s="261">
        <v>0</v>
      </c>
      <c r="F513" s="261" t="s">
        <v>611</v>
      </c>
      <c r="G513" s="261" t="s">
        <v>69</v>
      </c>
      <c r="H513" s="261">
        <v>2</v>
      </c>
      <c r="I513" s="261" t="s">
        <v>17</v>
      </c>
      <c r="J513" s="261" t="s">
        <v>17</v>
      </c>
      <c r="K513" s="261" t="s">
        <v>896</v>
      </c>
      <c r="L513" s="262">
        <v>45604</v>
      </c>
      <c r="M513" s="261" t="s">
        <v>19</v>
      </c>
    </row>
    <row r="514" spans="1:13">
      <c r="A514" s="259" t="s">
        <v>897</v>
      </c>
      <c r="B514" s="259" t="s">
        <v>898</v>
      </c>
      <c r="C514" s="259" t="s">
        <v>576</v>
      </c>
      <c r="D514" s="259" t="s">
        <v>732</v>
      </c>
      <c r="E514" s="259">
        <v>0</v>
      </c>
      <c r="F514" s="259" t="s">
        <v>611</v>
      </c>
      <c r="G514" s="259" t="s">
        <v>69</v>
      </c>
      <c r="H514" s="259">
        <v>2</v>
      </c>
      <c r="I514" s="259" t="s">
        <v>17</v>
      </c>
      <c r="J514" s="259" t="s">
        <v>17</v>
      </c>
      <c r="K514" s="259" t="s">
        <v>899</v>
      </c>
      <c r="L514" s="260">
        <v>45604</v>
      </c>
      <c r="M514" s="259" t="s">
        <v>19</v>
      </c>
    </row>
    <row r="515" spans="1:13">
      <c r="A515" s="261" t="s">
        <v>897</v>
      </c>
      <c r="B515" s="261" t="s">
        <v>898</v>
      </c>
      <c r="C515" s="261" t="s">
        <v>576</v>
      </c>
      <c r="D515" s="261" t="s">
        <v>734</v>
      </c>
      <c r="E515" s="261">
        <v>1</v>
      </c>
      <c r="F515" s="261" t="s">
        <v>611</v>
      </c>
      <c r="G515" s="261" t="s">
        <v>69</v>
      </c>
      <c r="H515" s="261">
        <v>2</v>
      </c>
      <c r="I515" s="261" t="s">
        <v>17</v>
      </c>
      <c r="J515" s="261" t="s">
        <v>17</v>
      </c>
      <c r="K515" s="261" t="s">
        <v>900</v>
      </c>
      <c r="L515" s="262">
        <v>45604</v>
      </c>
      <c r="M515" s="261" t="s">
        <v>19</v>
      </c>
    </row>
    <row r="516" spans="1:13">
      <c r="A516" s="259" t="s">
        <v>897</v>
      </c>
      <c r="B516" s="259" t="s">
        <v>898</v>
      </c>
      <c r="C516" s="259" t="s">
        <v>576</v>
      </c>
      <c r="D516" s="259" t="s">
        <v>736</v>
      </c>
      <c r="E516" s="259">
        <v>0</v>
      </c>
      <c r="F516" s="259" t="s">
        <v>611</v>
      </c>
      <c r="G516" s="259" t="s">
        <v>69</v>
      </c>
      <c r="H516" s="259">
        <v>2</v>
      </c>
      <c r="I516" s="259" t="s">
        <v>17</v>
      </c>
      <c r="J516" s="259" t="s">
        <v>17</v>
      </c>
      <c r="K516" s="259" t="s">
        <v>901</v>
      </c>
      <c r="L516" s="260">
        <v>45604</v>
      </c>
      <c r="M516" s="259" t="s">
        <v>19</v>
      </c>
    </row>
    <row r="517" spans="1:13">
      <c r="A517" s="261" t="s">
        <v>897</v>
      </c>
      <c r="B517" s="261" t="s">
        <v>898</v>
      </c>
      <c r="C517" s="261" t="s">
        <v>576</v>
      </c>
      <c r="D517" s="261" t="s">
        <v>738</v>
      </c>
      <c r="E517" s="261">
        <v>0</v>
      </c>
      <c r="F517" s="261" t="s">
        <v>611</v>
      </c>
      <c r="G517" s="261" t="s">
        <v>69</v>
      </c>
      <c r="H517" s="261">
        <v>2</v>
      </c>
      <c r="I517" s="261" t="s">
        <v>17</v>
      </c>
      <c r="J517" s="261" t="s">
        <v>17</v>
      </c>
      <c r="K517" s="261" t="s">
        <v>902</v>
      </c>
      <c r="L517" s="262">
        <v>45604</v>
      </c>
      <c r="M517" s="261" t="s">
        <v>19</v>
      </c>
    </row>
    <row r="518" spans="1:13">
      <c r="A518" s="259" t="s">
        <v>897</v>
      </c>
      <c r="B518" s="259" t="s">
        <v>898</v>
      </c>
      <c r="C518" s="259" t="s">
        <v>576</v>
      </c>
      <c r="D518" s="259" t="s">
        <v>740</v>
      </c>
      <c r="E518" s="259">
        <v>3</v>
      </c>
      <c r="F518" s="259" t="s">
        <v>611</v>
      </c>
      <c r="G518" s="259" t="s">
        <v>69</v>
      </c>
      <c r="H518" s="259">
        <v>2</v>
      </c>
      <c r="I518" s="259" t="s">
        <v>17</v>
      </c>
      <c r="J518" s="259" t="s">
        <v>17</v>
      </c>
      <c r="K518" s="259" t="s">
        <v>903</v>
      </c>
      <c r="L518" s="260">
        <v>45604</v>
      </c>
      <c r="M518" s="259" t="s">
        <v>19</v>
      </c>
    </row>
    <row r="519" spans="1:13">
      <c r="A519" s="261" t="s">
        <v>897</v>
      </c>
      <c r="B519" s="261" t="s">
        <v>898</v>
      </c>
      <c r="C519" s="261" t="s">
        <v>576</v>
      </c>
      <c r="D519" s="261" t="s">
        <v>742</v>
      </c>
      <c r="E519" s="261">
        <v>1</v>
      </c>
      <c r="F519" s="261" t="s">
        <v>611</v>
      </c>
      <c r="G519" s="261" t="s">
        <v>69</v>
      </c>
      <c r="H519" s="261">
        <v>2</v>
      </c>
      <c r="I519" s="261" t="s">
        <v>17</v>
      </c>
      <c r="J519" s="261" t="s">
        <v>17</v>
      </c>
      <c r="K519" s="261" t="s">
        <v>904</v>
      </c>
      <c r="L519" s="262">
        <v>45604</v>
      </c>
      <c r="M519" s="261" t="s">
        <v>19</v>
      </c>
    </row>
    <row r="520" spans="1:13">
      <c r="A520" s="259" t="s">
        <v>897</v>
      </c>
      <c r="B520" s="259" t="s">
        <v>898</v>
      </c>
      <c r="C520" s="259" t="s">
        <v>576</v>
      </c>
      <c r="D520" s="259" t="s">
        <v>744</v>
      </c>
      <c r="E520" s="259">
        <v>1</v>
      </c>
      <c r="F520" s="259" t="s">
        <v>611</v>
      </c>
      <c r="G520" s="259" t="s">
        <v>69</v>
      </c>
      <c r="H520" s="259">
        <v>2</v>
      </c>
      <c r="I520" s="259" t="s">
        <v>17</v>
      </c>
      <c r="J520" s="259" t="s">
        <v>17</v>
      </c>
      <c r="K520" s="259" t="s">
        <v>905</v>
      </c>
      <c r="L520" s="260">
        <v>45604</v>
      </c>
      <c r="M520" s="259" t="s">
        <v>19</v>
      </c>
    </row>
    <row r="521" spans="1:13">
      <c r="A521" s="261" t="s">
        <v>897</v>
      </c>
      <c r="B521" s="261" t="s">
        <v>898</v>
      </c>
      <c r="C521" s="261" t="s">
        <v>576</v>
      </c>
      <c r="D521" s="261" t="s">
        <v>746</v>
      </c>
      <c r="E521" s="261">
        <v>3</v>
      </c>
      <c r="F521" s="261" t="s">
        <v>611</v>
      </c>
      <c r="G521" s="261" t="s">
        <v>69</v>
      </c>
      <c r="H521" s="261">
        <v>2</v>
      </c>
      <c r="I521" s="261" t="s">
        <v>17</v>
      </c>
      <c r="J521" s="261" t="s">
        <v>17</v>
      </c>
      <c r="K521" s="261" t="s">
        <v>906</v>
      </c>
      <c r="L521" s="262">
        <v>45604</v>
      </c>
      <c r="M521" s="261" t="s">
        <v>19</v>
      </c>
    </row>
    <row r="522" spans="1:13">
      <c r="A522" s="259" t="s">
        <v>897</v>
      </c>
      <c r="B522" s="259" t="s">
        <v>898</v>
      </c>
      <c r="C522" s="259" t="s">
        <v>576</v>
      </c>
      <c r="D522" s="259" t="s">
        <v>610</v>
      </c>
      <c r="E522" s="259">
        <v>0</v>
      </c>
      <c r="F522" s="259" t="s">
        <v>611</v>
      </c>
      <c r="G522" s="259" t="s">
        <v>69</v>
      </c>
      <c r="H522" s="259">
        <v>2</v>
      </c>
      <c r="I522" s="259" t="s">
        <v>17</v>
      </c>
      <c r="J522" s="259" t="s">
        <v>17</v>
      </c>
      <c r="K522" s="259" t="s">
        <v>907</v>
      </c>
      <c r="L522" s="260">
        <v>45604</v>
      </c>
      <c r="M522" s="259" t="s">
        <v>19</v>
      </c>
    </row>
    <row r="523" spans="1:13">
      <c r="A523" s="261" t="s">
        <v>908</v>
      </c>
      <c r="B523" s="261" t="s">
        <v>909</v>
      </c>
      <c r="C523" s="261" t="s">
        <v>910</v>
      </c>
      <c r="D523" s="261" t="s">
        <v>732</v>
      </c>
      <c r="E523" s="261">
        <v>0</v>
      </c>
      <c r="F523" s="261" t="s">
        <v>611</v>
      </c>
      <c r="G523" s="261" t="s">
        <v>69</v>
      </c>
      <c r="H523" s="261">
        <v>2</v>
      </c>
      <c r="I523" s="261" t="s">
        <v>17</v>
      </c>
      <c r="J523" s="261" t="s">
        <v>17</v>
      </c>
      <c r="K523" s="261" t="s">
        <v>911</v>
      </c>
      <c r="L523" s="262">
        <v>45604</v>
      </c>
      <c r="M523" s="261" t="s">
        <v>19</v>
      </c>
    </row>
    <row r="524" spans="1:13">
      <c r="A524" s="259" t="s">
        <v>908</v>
      </c>
      <c r="B524" s="259" t="s">
        <v>909</v>
      </c>
      <c r="C524" s="259" t="s">
        <v>910</v>
      </c>
      <c r="D524" s="259" t="s">
        <v>734</v>
      </c>
      <c r="E524" s="259">
        <v>0</v>
      </c>
      <c r="F524" s="259" t="s">
        <v>611</v>
      </c>
      <c r="G524" s="259" t="s">
        <v>69</v>
      </c>
      <c r="H524" s="259">
        <v>2</v>
      </c>
      <c r="I524" s="259" t="s">
        <v>17</v>
      </c>
      <c r="J524" s="259" t="s">
        <v>17</v>
      </c>
      <c r="K524" s="259" t="s">
        <v>912</v>
      </c>
      <c r="L524" s="260">
        <v>45604</v>
      </c>
      <c r="M524" s="259" t="s">
        <v>19</v>
      </c>
    </row>
    <row r="525" spans="1:13">
      <c r="A525" s="261" t="s">
        <v>908</v>
      </c>
      <c r="B525" s="261" t="s">
        <v>909</v>
      </c>
      <c r="C525" s="261" t="s">
        <v>910</v>
      </c>
      <c r="D525" s="261" t="s">
        <v>736</v>
      </c>
      <c r="E525" s="261">
        <v>0</v>
      </c>
      <c r="F525" s="261" t="s">
        <v>611</v>
      </c>
      <c r="G525" s="261" t="s">
        <v>69</v>
      </c>
      <c r="H525" s="261">
        <v>2</v>
      </c>
      <c r="I525" s="261" t="s">
        <v>17</v>
      </c>
      <c r="J525" s="261" t="s">
        <v>17</v>
      </c>
      <c r="K525" s="261" t="s">
        <v>913</v>
      </c>
      <c r="L525" s="262">
        <v>45604</v>
      </c>
      <c r="M525" s="261" t="s">
        <v>19</v>
      </c>
    </row>
    <row r="526" spans="1:13">
      <c r="A526" s="259" t="s">
        <v>908</v>
      </c>
      <c r="B526" s="259" t="s">
        <v>909</v>
      </c>
      <c r="C526" s="259" t="s">
        <v>910</v>
      </c>
      <c r="D526" s="259" t="s">
        <v>738</v>
      </c>
      <c r="E526" s="259">
        <v>0</v>
      </c>
      <c r="F526" s="259" t="s">
        <v>611</v>
      </c>
      <c r="G526" s="259" t="s">
        <v>69</v>
      </c>
      <c r="H526" s="259">
        <v>2</v>
      </c>
      <c r="I526" s="259" t="s">
        <v>17</v>
      </c>
      <c r="J526" s="259" t="s">
        <v>17</v>
      </c>
      <c r="K526" s="259" t="s">
        <v>914</v>
      </c>
      <c r="L526" s="260">
        <v>45604</v>
      </c>
      <c r="M526" s="259" t="s">
        <v>19</v>
      </c>
    </row>
    <row r="527" spans="1:13">
      <c r="A527" s="261" t="s">
        <v>908</v>
      </c>
      <c r="B527" s="261" t="s">
        <v>909</v>
      </c>
      <c r="C527" s="261" t="s">
        <v>910</v>
      </c>
      <c r="D527" s="261" t="s">
        <v>740</v>
      </c>
      <c r="E527" s="261">
        <v>3</v>
      </c>
      <c r="F527" s="261" t="s">
        <v>611</v>
      </c>
      <c r="G527" s="261" t="s">
        <v>69</v>
      </c>
      <c r="H527" s="261">
        <v>2</v>
      </c>
      <c r="I527" s="261" t="s">
        <v>17</v>
      </c>
      <c r="J527" s="261" t="s">
        <v>17</v>
      </c>
      <c r="K527" s="261" t="s">
        <v>915</v>
      </c>
      <c r="L527" s="262">
        <v>45604</v>
      </c>
      <c r="M527" s="261" t="s">
        <v>19</v>
      </c>
    </row>
    <row r="528" spans="1:13">
      <c r="A528" s="259" t="s">
        <v>908</v>
      </c>
      <c r="B528" s="259" t="s">
        <v>909</v>
      </c>
      <c r="C528" s="259" t="s">
        <v>910</v>
      </c>
      <c r="D528" s="259" t="s">
        <v>742</v>
      </c>
      <c r="E528" s="259">
        <v>0</v>
      </c>
      <c r="F528" s="259" t="s">
        <v>611</v>
      </c>
      <c r="G528" s="259" t="s">
        <v>69</v>
      </c>
      <c r="H528" s="259">
        <v>2</v>
      </c>
      <c r="I528" s="259" t="s">
        <v>17</v>
      </c>
      <c r="J528" s="259" t="s">
        <v>17</v>
      </c>
      <c r="K528" s="259" t="s">
        <v>916</v>
      </c>
      <c r="L528" s="260">
        <v>45604</v>
      </c>
      <c r="M528" s="259" t="s">
        <v>19</v>
      </c>
    </row>
    <row r="529" spans="1:13">
      <c r="A529" s="261" t="s">
        <v>908</v>
      </c>
      <c r="B529" s="261" t="s">
        <v>909</v>
      </c>
      <c r="C529" s="261" t="s">
        <v>910</v>
      </c>
      <c r="D529" s="261" t="s">
        <v>744</v>
      </c>
      <c r="E529" s="261">
        <v>0</v>
      </c>
      <c r="F529" s="261" t="s">
        <v>611</v>
      </c>
      <c r="G529" s="261" t="s">
        <v>69</v>
      </c>
      <c r="H529" s="261">
        <v>2</v>
      </c>
      <c r="I529" s="261" t="s">
        <v>17</v>
      </c>
      <c r="J529" s="261" t="s">
        <v>17</v>
      </c>
      <c r="K529" s="261" t="s">
        <v>917</v>
      </c>
      <c r="L529" s="262">
        <v>45604</v>
      </c>
      <c r="M529" s="261" t="s">
        <v>19</v>
      </c>
    </row>
    <row r="530" spans="1:13">
      <c r="A530" s="259" t="s">
        <v>908</v>
      </c>
      <c r="B530" s="259" t="s">
        <v>909</v>
      </c>
      <c r="C530" s="259" t="s">
        <v>910</v>
      </c>
      <c r="D530" s="259" t="s">
        <v>746</v>
      </c>
      <c r="E530" s="259">
        <v>0</v>
      </c>
      <c r="F530" s="259" t="s">
        <v>611</v>
      </c>
      <c r="G530" s="259" t="s">
        <v>69</v>
      </c>
      <c r="H530" s="259">
        <v>2</v>
      </c>
      <c r="I530" s="259" t="s">
        <v>17</v>
      </c>
      <c r="J530" s="259" t="s">
        <v>17</v>
      </c>
      <c r="K530" s="259" t="s">
        <v>918</v>
      </c>
      <c r="L530" s="260">
        <v>45604</v>
      </c>
      <c r="M530" s="259" t="s">
        <v>19</v>
      </c>
    </row>
    <row r="531" spans="1:13">
      <c r="A531" s="261" t="s">
        <v>908</v>
      </c>
      <c r="B531" s="261" t="s">
        <v>909</v>
      </c>
      <c r="C531" s="261" t="s">
        <v>910</v>
      </c>
      <c r="D531" s="261" t="s">
        <v>610</v>
      </c>
      <c r="E531" s="261">
        <v>0</v>
      </c>
      <c r="F531" s="261" t="s">
        <v>611</v>
      </c>
      <c r="G531" s="261" t="s">
        <v>69</v>
      </c>
      <c r="H531" s="261">
        <v>2</v>
      </c>
      <c r="I531" s="261" t="s">
        <v>17</v>
      </c>
      <c r="J531" s="261" t="s">
        <v>17</v>
      </c>
      <c r="K531" s="261" t="s">
        <v>919</v>
      </c>
      <c r="L531" s="262">
        <v>45604</v>
      </c>
      <c r="M531" s="261" t="s">
        <v>19</v>
      </c>
    </row>
    <row r="532" spans="1:13">
      <c r="A532" s="259" t="s">
        <v>920</v>
      </c>
      <c r="B532" s="259" t="s">
        <v>921</v>
      </c>
      <c r="C532" s="259" t="s">
        <v>922</v>
      </c>
      <c r="D532" s="259" t="s">
        <v>732</v>
      </c>
      <c r="E532" s="259">
        <v>0</v>
      </c>
      <c r="F532" s="259" t="s">
        <v>611</v>
      </c>
      <c r="G532" s="259" t="s">
        <v>69</v>
      </c>
      <c r="H532" s="259">
        <v>2</v>
      </c>
      <c r="I532" s="259" t="s">
        <v>17</v>
      </c>
      <c r="J532" s="259" t="s">
        <v>17</v>
      </c>
      <c r="K532" s="259" t="s">
        <v>923</v>
      </c>
      <c r="L532" s="260">
        <v>45607</v>
      </c>
      <c r="M532" s="259" t="s">
        <v>19</v>
      </c>
    </row>
    <row r="533" spans="1:13">
      <c r="A533" s="261" t="s">
        <v>920</v>
      </c>
      <c r="B533" s="261" t="s">
        <v>921</v>
      </c>
      <c r="C533" s="261" t="s">
        <v>922</v>
      </c>
      <c r="D533" s="261" t="s">
        <v>734</v>
      </c>
      <c r="E533" s="261">
        <v>0</v>
      </c>
      <c r="F533" s="261" t="s">
        <v>611</v>
      </c>
      <c r="G533" s="261" t="s">
        <v>69</v>
      </c>
      <c r="H533" s="261">
        <v>2</v>
      </c>
      <c r="I533" s="261" t="s">
        <v>17</v>
      </c>
      <c r="J533" s="261" t="s">
        <v>17</v>
      </c>
      <c r="K533" s="261" t="s">
        <v>924</v>
      </c>
      <c r="L533" s="262">
        <v>45607</v>
      </c>
      <c r="M533" s="261" t="s">
        <v>19</v>
      </c>
    </row>
    <row r="534" spans="1:13">
      <c r="A534" s="259" t="s">
        <v>920</v>
      </c>
      <c r="B534" s="259" t="s">
        <v>921</v>
      </c>
      <c r="C534" s="259" t="s">
        <v>922</v>
      </c>
      <c r="D534" s="259" t="s">
        <v>736</v>
      </c>
      <c r="E534" s="259">
        <v>1</v>
      </c>
      <c r="F534" s="259" t="s">
        <v>611</v>
      </c>
      <c r="G534" s="259" t="s">
        <v>69</v>
      </c>
      <c r="H534" s="259">
        <v>2</v>
      </c>
      <c r="I534" s="259" t="s">
        <v>17</v>
      </c>
      <c r="J534" s="259" t="s">
        <v>17</v>
      </c>
      <c r="K534" s="259" t="s">
        <v>925</v>
      </c>
      <c r="L534" s="260">
        <v>45607</v>
      </c>
      <c r="M534" s="259" t="s">
        <v>19</v>
      </c>
    </row>
    <row r="535" spans="1:13">
      <c r="A535" s="261" t="s">
        <v>920</v>
      </c>
      <c r="B535" s="261" t="s">
        <v>921</v>
      </c>
      <c r="C535" s="261" t="s">
        <v>922</v>
      </c>
      <c r="D535" s="261" t="s">
        <v>738</v>
      </c>
      <c r="E535" s="261">
        <v>0</v>
      </c>
      <c r="F535" s="261" t="s">
        <v>611</v>
      </c>
      <c r="G535" s="261" t="s">
        <v>69</v>
      </c>
      <c r="H535" s="261">
        <v>2</v>
      </c>
      <c r="I535" s="261" t="s">
        <v>17</v>
      </c>
      <c r="J535" s="261" t="s">
        <v>17</v>
      </c>
      <c r="K535" s="261" t="s">
        <v>926</v>
      </c>
      <c r="L535" s="262">
        <v>45607</v>
      </c>
      <c r="M535" s="261" t="s">
        <v>19</v>
      </c>
    </row>
    <row r="536" spans="1:13">
      <c r="A536" s="259" t="s">
        <v>920</v>
      </c>
      <c r="B536" s="259" t="s">
        <v>921</v>
      </c>
      <c r="C536" s="259" t="s">
        <v>922</v>
      </c>
      <c r="D536" s="259" t="s">
        <v>740</v>
      </c>
      <c r="E536" s="259">
        <v>1</v>
      </c>
      <c r="F536" s="259" t="s">
        <v>611</v>
      </c>
      <c r="G536" s="259" t="s">
        <v>69</v>
      </c>
      <c r="H536" s="259">
        <v>2</v>
      </c>
      <c r="I536" s="259" t="s">
        <v>17</v>
      </c>
      <c r="J536" s="259" t="s">
        <v>17</v>
      </c>
      <c r="K536" s="259" t="s">
        <v>927</v>
      </c>
      <c r="L536" s="260">
        <v>45607</v>
      </c>
      <c r="M536" s="259" t="s">
        <v>19</v>
      </c>
    </row>
    <row r="537" spans="1:13">
      <c r="A537" s="261" t="s">
        <v>920</v>
      </c>
      <c r="B537" s="261" t="s">
        <v>921</v>
      </c>
      <c r="C537" s="261" t="s">
        <v>922</v>
      </c>
      <c r="D537" s="261" t="s">
        <v>742</v>
      </c>
      <c r="E537" s="261">
        <v>0</v>
      </c>
      <c r="F537" s="261" t="s">
        <v>611</v>
      </c>
      <c r="G537" s="261" t="s">
        <v>69</v>
      </c>
      <c r="H537" s="261">
        <v>2</v>
      </c>
      <c r="I537" s="261" t="s">
        <v>17</v>
      </c>
      <c r="J537" s="261" t="s">
        <v>17</v>
      </c>
      <c r="K537" s="261" t="s">
        <v>928</v>
      </c>
      <c r="L537" s="262">
        <v>45607</v>
      </c>
      <c r="M537" s="261" t="s">
        <v>19</v>
      </c>
    </row>
    <row r="538" spans="1:13">
      <c r="A538" s="259" t="s">
        <v>920</v>
      </c>
      <c r="B538" s="259" t="s">
        <v>921</v>
      </c>
      <c r="C538" s="259" t="s">
        <v>922</v>
      </c>
      <c r="D538" s="259" t="s">
        <v>744</v>
      </c>
      <c r="E538" s="259">
        <v>1</v>
      </c>
      <c r="F538" s="259" t="s">
        <v>611</v>
      </c>
      <c r="G538" s="259" t="s">
        <v>69</v>
      </c>
      <c r="H538" s="259">
        <v>2</v>
      </c>
      <c r="I538" s="259" t="s">
        <v>17</v>
      </c>
      <c r="J538" s="259" t="s">
        <v>17</v>
      </c>
      <c r="K538" s="259" t="s">
        <v>929</v>
      </c>
      <c r="L538" s="260">
        <v>45607</v>
      </c>
      <c r="M538" s="259" t="s">
        <v>19</v>
      </c>
    </row>
    <row r="539" spans="1:13">
      <c r="A539" s="261" t="s">
        <v>920</v>
      </c>
      <c r="B539" s="261" t="s">
        <v>921</v>
      </c>
      <c r="C539" s="261" t="s">
        <v>922</v>
      </c>
      <c r="D539" s="261" t="s">
        <v>746</v>
      </c>
      <c r="E539" s="261">
        <v>1</v>
      </c>
      <c r="F539" s="261" t="s">
        <v>611</v>
      </c>
      <c r="G539" s="261" t="s">
        <v>69</v>
      </c>
      <c r="H539" s="261">
        <v>2</v>
      </c>
      <c r="I539" s="261" t="s">
        <v>17</v>
      </c>
      <c r="J539" s="261" t="s">
        <v>17</v>
      </c>
      <c r="K539" s="261" t="s">
        <v>930</v>
      </c>
      <c r="L539" s="262">
        <v>45607</v>
      </c>
      <c r="M539" s="261" t="s">
        <v>19</v>
      </c>
    </row>
    <row r="540" spans="1:13">
      <c r="A540" s="259" t="s">
        <v>920</v>
      </c>
      <c r="B540" s="259" t="s">
        <v>921</v>
      </c>
      <c r="C540" s="259" t="s">
        <v>922</v>
      </c>
      <c r="D540" s="259" t="s">
        <v>610</v>
      </c>
      <c r="E540" s="259">
        <v>0</v>
      </c>
      <c r="F540" s="259" t="s">
        <v>611</v>
      </c>
      <c r="G540" s="259" t="s">
        <v>69</v>
      </c>
      <c r="H540" s="259">
        <v>2</v>
      </c>
      <c r="I540" s="259" t="s">
        <v>17</v>
      </c>
      <c r="J540" s="259" t="s">
        <v>17</v>
      </c>
      <c r="K540" s="259" t="s">
        <v>931</v>
      </c>
      <c r="L540" s="260">
        <v>45607</v>
      </c>
      <c r="M540" s="259" t="s">
        <v>19</v>
      </c>
    </row>
    <row r="541" spans="1:13">
      <c r="A541" s="261" t="s">
        <v>932</v>
      </c>
      <c r="B541" s="261" t="s">
        <v>933</v>
      </c>
      <c r="C541" s="261" t="s">
        <v>934</v>
      </c>
      <c r="D541" s="261" t="s">
        <v>732</v>
      </c>
      <c r="E541" s="261">
        <v>0</v>
      </c>
      <c r="F541" s="261" t="s">
        <v>611</v>
      </c>
      <c r="G541" s="261" t="s">
        <v>69</v>
      </c>
      <c r="H541" s="261">
        <v>2</v>
      </c>
      <c r="I541" s="261" t="s">
        <v>17</v>
      </c>
      <c r="J541" s="261" t="s">
        <v>17</v>
      </c>
      <c r="K541" s="261" t="s">
        <v>935</v>
      </c>
      <c r="L541" s="262">
        <v>45607</v>
      </c>
      <c r="M541" s="261" t="s">
        <v>19</v>
      </c>
    </row>
    <row r="542" spans="1:13">
      <c r="A542" s="259" t="s">
        <v>932</v>
      </c>
      <c r="B542" s="259" t="s">
        <v>933</v>
      </c>
      <c r="C542" s="259" t="s">
        <v>934</v>
      </c>
      <c r="D542" s="259" t="s">
        <v>734</v>
      </c>
      <c r="E542" s="259">
        <v>2</v>
      </c>
      <c r="F542" s="259" t="s">
        <v>611</v>
      </c>
      <c r="G542" s="259" t="s">
        <v>69</v>
      </c>
      <c r="H542" s="259">
        <v>2</v>
      </c>
      <c r="I542" s="259" t="s">
        <v>17</v>
      </c>
      <c r="J542" s="259" t="s">
        <v>17</v>
      </c>
      <c r="K542" s="259" t="s">
        <v>936</v>
      </c>
      <c r="L542" s="260">
        <v>45607</v>
      </c>
      <c r="M542" s="259" t="s">
        <v>19</v>
      </c>
    </row>
    <row r="543" spans="1:13">
      <c r="A543" s="261" t="s">
        <v>932</v>
      </c>
      <c r="B543" s="261" t="s">
        <v>933</v>
      </c>
      <c r="C543" s="261" t="s">
        <v>934</v>
      </c>
      <c r="D543" s="261" t="s">
        <v>736</v>
      </c>
      <c r="E543" s="261">
        <v>0</v>
      </c>
      <c r="F543" s="261" t="s">
        <v>611</v>
      </c>
      <c r="G543" s="261" t="s">
        <v>69</v>
      </c>
      <c r="H543" s="261">
        <v>2</v>
      </c>
      <c r="I543" s="261" t="s">
        <v>17</v>
      </c>
      <c r="J543" s="261" t="s">
        <v>17</v>
      </c>
      <c r="K543" s="261" t="s">
        <v>937</v>
      </c>
      <c r="L543" s="262">
        <v>45607</v>
      </c>
      <c r="M543" s="261" t="s">
        <v>19</v>
      </c>
    </row>
    <row r="544" spans="1:13">
      <c r="A544" s="259" t="s">
        <v>932</v>
      </c>
      <c r="B544" s="259" t="s">
        <v>933</v>
      </c>
      <c r="C544" s="259" t="s">
        <v>934</v>
      </c>
      <c r="D544" s="259" t="s">
        <v>738</v>
      </c>
      <c r="E544" s="259">
        <v>0</v>
      </c>
      <c r="F544" s="259" t="s">
        <v>611</v>
      </c>
      <c r="G544" s="259" t="s">
        <v>69</v>
      </c>
      <c r="H544" s="259">
        <v>2</v>
      </c>
      <c r="I544" s="259" t="s">
        <v>17</v>
      </c>
      <c r="J544" s="259" t="s">
        <v>17</v>
      </c>
      <c r="K544" s="259" t="s">
        <v>938</v>
      </c>
      <c r="L544" s="260">
        <v>45607</v>
      </c>
      <c r="M544" s="259" t="s">
        <v>19</v>
      </c>
    </row>
    <row r="545" spans="1:13">
      <c r="A545" s="261" t="s">
        <v>932</v>
      </c>
      <c r="B545" s="261" t="s">
        <v>933</v>
      </c>
      <c r="C545" s="261" t="s">
        <v>934</v>
      </c>
      <c r="D545" s="261" t="s">
        <v>740</v>
      </c>
      <c r="E545" s="261">
        <v>2</v>
      </c>
      <c r="F545" s="261" t="s">
        <v>611</v>
      </c>
      <c r="G545" s="261" t="s">
        <v>69</v>
      </c>
      <c r="H545" s="261">
        <v>2</v>
      </c>
      <c r="I545" s="261" t="s">
        <v>17</v>
      </c>
      <c r="J545" s="261" t="s">
        <v>17</v>
      </c>
      <c r="K545" s="261" t="s">
        <v>939</v>
      </c>
      <c r="L545" s="262">
        <v>45607</v>
      </c>
      <c r="M545" s="261" t="s">
        <v>19</v>
      </c>
    </row>
    <row r="546" spans="1:13">
      <c r="A546" s="259" t="s">
        <v>932</v>
      </c>
      <c r="B546" s="259" t="s">
        <v>933</v>
      </c>
      <c r="C546" s="259" t="s">
        <v>934</v>
      </c>
      <c r="D546" s="259" t="s">
        <v>742</v>
      </c>
      <c r="E546" s="259">
        <v>0</v>
      </c>
      <c r="F546" s="259" t="s">
        <v>611</v>
      </c>
      <c r="G546" s="259" t="s">
        <v>69</v>
      </c>
      <c r="H546" s="259">
        <v>2</v>
      </c>
      <c r="I546" s="259" t="s">
        <v>17</v>
      </c>
      <c r="J546" s="259" t="s">
        <v>17</v>
      </c>
      <c r="K546" s="259" t="s">
        <v>940</v>
      </c>
      <c r="L546" s="260">
        <v>45607</v>
      </c>
      <c r="M546" s="259" t="s">
        <v>19</v>
      </c>
    </row>
    <row r="547" spans="1:13">
      <c r="A547" s="261" t="s">
        <v>932</v>
      </c>
      <c r="B547" s="261" t="s">
        <v>933</v>
      </c>
      <c r="C547" s="261" t="s">
        <v>934</v>
      </c>
      <c r="D547" s="261" t="s">
        <v>744</v>
      </c>
      <c r="E547" s="261">
        <v>1</v>
      </c>
      <c r="F547" s="261" t="s">
        <v>611</v>
      </c>
      <c r="G547" s="261" t="s">
        <v>69</v>
      </c>
      <c r="H547" s="261">
        <v>2</v>
      </c>
      <c r="I547" s="261" t="s">
        <v>17</v>
      </c>
      <c r="J547" s="261" t="s">
        <v>17</v>
      </c>
      <c r="K547" s="261" t="s">
        <v>941</v>
      </c>
      <c r="L547" s="262">
        <v>45607</v>
      </c>
      <c r="M547" s="261" t="s">
        <v>19</v>
      </c>
    </row>
    <row r="548" spans="1:13">
      <c r="A548" s="259" t="s">
        <v>932</v>
      </c>
      <c r="B548" s="259" t="s">
        <v>933</v>
      </c>
      <c r="C548" s="259" t="s">
        <v>934</v>
      </c>
      <c r="D548" s="259" t="s">
        <v>746</v>
      </c>
      <c r="E548" s="259">
        <v>0</v>
      </c>
      <c r="F548" s="259" t="s">
        <v>611</v>
      </c>
      <c r="G548" s="259" t="s">
        <v>69</v>
      </c>
      <c r="H548" s="259">
        <v>2</v>
      </c>
      <c r="I548" s="259" t="s">
        <v>17</v>
      </c>
      <c r="J548" s="259" t="s">
        <v>17</v>
      </c>
      <c r="K548" s="259" t="s">
        <v>942</v>
      </c>
      <c r="L548" s="260">
        <v>45607</v>
      </c>
      <c r="M548" s="259" t="s">
        <v>19</v>
      </c>
    </row>
    <row r="549" spans="1:13">
      <c r="A549" s="261" t="s">
        <v>932</v>
      </c>
      <c r="B549" s="261" t="s">
        <v>933</v>
      </c>
      <c r="C549" s="261" t="s">
        <v>934</v>
      </c>
      <c r="D549" s="261" t="s">
        <v>610</v>
      </c>
      <c r="E549" s="261">
        <v>0</v>
      </c>
      <c r="F549" s="261" t="s">
        <v>611</v>
      </c>
      <c r="G549" s="261" t="s">
        <v>69</v>
      </c>
      <c r="H549" s="261">
        <v>2</v>
      </c>
      <c r="I549" s="261" t="s">
        <v>17</v>
      </c>
      <c r="J549" s="261" t="s">
        <v>17</v>
      </c>
      <c r="K549" s="261" t="s">
        <v>943</v>
      </c>
      <c r="L549" s="262">
        <v>45607</v>
      </c>
      <c r="M549" s="261" t="s">
        <v>19</v>
      </c>
    </row>
    <row r="550" spans="1:13">
      <c r="A550" s="259" t="s">
        <v>944</v>
      </c>
      <c r="B550" s="259" t="s">
        <v>945</v>
      </c>
      <c r="C550" s="259" t="s">
        <v>946</v>
      </c>
      <c r="D550" s="259" t="s">
        <v>732</v>
      </c>
      <c r="E550" s="259">
        <v>2</v>
      </c>
      <c r="F550" s="259" t="s">
        <v>611</v>
      </c>
      <c r="G550" s="259" t="s">
        <v>69</v>
      </c>
      <c r="H550" s="259">
        <v>2</v>
      </c>
      <c r="I550" s="259" t="s">
        <v>17</v>
      </c>
      <c r="J550" s="259" t="s">
        <v>17</v>
      </c>
      <c r="K550" s="259" t="s">
        <v>947</v>
      </c>
      <c r="L550" s="260">
        <v>45607</v>
      </c>
      <c r="M550" s="259" t="s">
        <v>19</v>
      </c>
    </row>
    <row r="551" spans="1:13">
      <c r="A551" s="261" t="s">
        <v>944</v>
      </c>
      <c r="B551" s="261" t="s">
        <v>945</v>
      </c>
      <c r="C551" s="261" t="s">
        <v>946</v>
      </c>
      <c r="D551" s="261" t="s">
        <v>734</v>
      </c>
      <c r="E551" s="261">
        <v>1</v>
      </c>
      <c r="F551" s="261" t="s">
        <v>611</v>
      </c>
      <c r="G551" s="261" t="s">
        <v>69</v>
      </c>
      <c r="H551" s="261">
        <v>2</v>
      </c>
      <c r="I551" s="261" t="s">
        <v>17</v>
      </c>
      <c r="J551" s="261" t="s">
        <v>17</v>
      </c>
      <c r="K551" s="261" t="s">
        <v>948</v>
      </c>
      <c r="L551" s="262">
        <v>45607</v>
      </c>
      <c r="M551" s="261" t="s">
        <v>19</v>
      </c>
    </row>
    <row r="552" spans="1:13">
      <c r="A552" s="259" t="s">
        <v>944</v>
      </c>
      <c r="B552" s="259" t="s">
        <v>945</v>
      </c>
      <c r="C552" s="259" t="s">
        <v>946</v>
      </c>
      <c r="D552" s="259" t="s">
        <v>736</v>
      </c>
      <c r="E552" s="259">
        <v>2</v>
      </c>
      <c r="F552" s="259" t="s">
        <v>611</v>
      </c>
      <c r="G552" s="259" t="s">
        <v>69</v>
      </c>
      <c r="H552" s="259">
        <v>2</v>
      </c>
      <c r="I552" s="259" t="s">
        <v>17</v>
      </c>
      <c r="J552" s="259" t="s">
        <v>17</v>
      </c>
      <c r="K552" s="259" t="s">
        <v>949</v>
      </c>
      <c r="L552" s="260">
        <v>45607</v>
      </c>
      <c r="M552" s="259" t="s">
        <v>19</v>
      </c>
    </row>
    <row r="553" spans="1:13">
      <c r="A553" s="261" t="s">
        <v>944</v>
      </c>
      <c r="B553" s="261" t="s">
        <v>945</v>
      </c>
      <c r="C553" s="261" t="s">
        <v>946</v>
      </c>
      <c r="D553" s="261" t="s">
        <v>738</v>
      </c>
      <c r="E553" s="261">
        <v>3</v>
      </c>
      <c r="F553" s="261" t="s">
        <v>611</v>
      </c>
      <c r="G553" s="261" t="s">
        <v>69</v>
      </c>
      <c r="H553" s="261">
        <v>2</v>
      </c>
      <c r="I553" s="261" t="s">
        <v>17</v>
      </c>
      <c r="J553" s="261" t="s">
        <v>17</v>
      </c>
      <c r="K553" s="261" t="s">
        <v>950</v>
      </c>
      <c r="L553" s="262">
        <v>45607</v>
      </c>
      <c r="M553" s="261" t="s">
        <v>19</v>
      </c>
    </row>
    <row r="554" spans="1:13">
      <c r="A554" s="259" t="s">
        <v>944</v>
      </c>
      <c r="B554" s="259" t="s">
        <v>945</v>
      </c>
      <c r="C554" s="259" t="s">
        <v>946</v>
      </c>
      <c r="D554" s="259" t="s">
        <v>740</v>
      </c>
      <c r="E554" s="259">
        <v>3</v>
      </c>
      <c r="F554" s="259" t="s">
        <v>611</v>
      </c>
      <c r="G554" s="259" t="s">
        <v>69</v>
      </c>
      <c r="H554" s="259">
        <v>2</v>
      </c>
      <c r="I554" s="259" t="s">
        <v>17</v>
      </c>
      <c r="J554" s="259" t="s">
        <v>17</v>
      </c>
      <c r="K554" s="259" t="s">
        <v>951</v>
      </c>
      <c r="L554" s="260">
        <v>45607</v>
      </c>
      <c r="M554" s="259" t="s">
        <v>19</v>
      </c>
    </row>
    <row r="555" spans="1:13">
      <c r="A555" s="261" t="s">
        <v>944</v>
      </c>
      <c r="B555" s="261" t="s">
        <v>945</v>
      </c>
      <c r="C555" s="261" t="s">
        <v>946</v>
      </c>
      <c r="D555" s="261" t="s">
        <v>742</v>
      </c>
      <c r="E555" s="261">
        <v>3</v>
      </c>
      <c r="F555" s="261" t="s">
        <v>611</v>
      </c>
      <c r="G555" s="261" t="s">
        <v>69</v>
      </c>
      <c r="H555" s="261">
        <v>2</v>
      </c>
      <c r="I555" s="261" t="s">
        <v>17</v>
      </c>
      <c r="J555" s="261" t="s">
        <v>17</v>
      </c>
      <c r="K555" s="261" t="s">
        <v>952</v>
      </c>
      <c r="L555" s="262">
        <v>45607</v>
      </c>
      <c r="M555" s="261" t="s">
        <v>19</v>
      </c>
    </row>
    <row r="556" spans="1:13">
      <c r="A556" s="259" t="s">
        <v>944</v>
      </c>
      <c r="B556" s="259" t="s">
        <v>945</v>
      </c>
      <c r="C556" s="259" t="s">
        <v>946</v>
      </c>
      <c r="D556" s="259" t="s">
        <v>744</v>
      </c>
      <c r="E556" s="259">
        <v>3</v>
      </c>
      <c r="F556" s="259" t="s">
        <v>611</v>
      </c>
      <c r="G556" s="259" t="s">
        <v>69</v>
      </c>
      <c r="H556" s="259">
        <v>2</v>
      </c>
      <c r="I556" s="259" t="s">
        <v>17</v>
      </c>
      <c r="J556" s="259" t="s">
        <v>17</v>
      </c>
      <c r="K556" s="259" t="s">
        <v>953</v>
      </c>
      <c r="L556" s="260">
        <v>45607</v>
      </c>
      <c r="M556" s="259" t="s">
        <v>19</v>
      </c>
    </row>
    <row r="557" spans="1:13">
      <c r="A557" s="261" t="s">
        <v>944</v>
      </c>
      <c r="B557" s="261" t="s">
        <v>945</v>
      </c>
      <c r="C557" s="261" t="s">
        <v>946</v>
      </c>
      <c r="D557" s="261" t="s">
        <v>746</v>
      </c>
      <c r="E557" s="261">
        <v>2</v>
      </c>
      <c r="F557" s="261" t="s">
        <v>611</v>
      </c>
      <c r="G557" s="261" t="s">
        <v>69</v>
      </c>
      <c r="H557" s="261">
        <v>2</v>
      </c>
      <c r="I557" s="261" t="s">
        <v>17</v>
      </c>
      <c r="J557" s="261" t="s">
        <v>17</v>
      </c>
      <c r="K557" s="261" t="s">
        <v>954</v>
      </c>
      <c r="L557" s="262">
        <v>45607</v>
      </c>
      <c r="M557" s="261" t="s">
        <v>19</v>
      </c>
    </row>
    <row r="558" spans="1:13">
      <c r="A558" s="259" t="s">
        <v>944</v>
      </c>
      <c r="B558" s="259" t="s">
        <v>945</v>
      </c>
      <c r="C558" s="259" t="s">
        <v>946</v>
      </c>
      <c r="D558" s="259" t="s">
        <v>610</v>
      </c>
      <c r="E558" s="259">
        <v>3</v>
      </c>
      <c r="F558" s="259" t="s">
        <v>611</v>
      </c>
      <c r="G558" s="259" t="s">
        <v>69</v>
      </c>
      <c r="H558" s="259">
        <v>2</v>
      </c>
      <c r="I558" s="259" t="s">
        <v>17</v>
      </c>
      <c r="J558" s="259" t="s">
        <v>17</v>
      </c>
      <c r="K558" s="259" t="s">
        <v>955</v>
      </c>
      <c r="L558" s="260">
        <v>45607</v>
      </c>
      <c r="M558" s="259" t="s">
        <v>19</v>
      </c>
    </row>
    <row r="559" spans="1:13">
      <c r="A559" s="261" t="s">
        <v>956</v>
      </c>
      <c r="B559" s="261" t="s">
        <v>957</v>
      </c>
      <c r="C559" s="261" t="s">
        <v>958</v>
      </c>
      <c r="D559" s="261" t="s">
        <v>732</v>
      </c>
      <c r="E559" s="261">
        <v>0</v>
      </c>
      <c r="F559" s="261" t="s">
        <v>611</v>
      </c>
      <c r="G559" s="261" t="s">
        <v>69</v>
      </c>
      <c r="H559" s="261">
        <v>2</v>
      </c>
      <c r="I559" s="261" t="s">
        <v>17</v>
      </c>
      <c r="J559" s="261" t="s">
        <v>17</v>
      </c>
      <c r="K559" s="261" t="s">
        <v>959</v>
      </c>
      <c r="L559" s="262">
        <v>45608</v>
      </c>
      <c r="M559" s="261" t="s">
        <v>19</v>
      </c>
    </row>
    <row r="560" spans="1:13">
      <c r="A560" s="259" t="s">
        <v>956</v>
      </c>
      <c r="B560" s="259" t="s">
        <v>957</v>
      </c>
      <c r="C560" s="259" t="s">
        <v>958</v>
      </c>
      <c r="D560" s="259" t="s">
        <v>734</v>
      </c>
      <c r="E560" s="259">
        <v>1</v>
      </c>
      <c r="F560" s="259" t="s">
        <v>611</v>
      </c>
      <c r="G560" s="259" t="s">
        <v>69</v>
      </c>
      <c r="H560" s="259">
        <v>2</v>
      </c>
      <c r="I560" s="259" t="s">
        <v>17</v>
      </c>
      <c r="J560" s="259" t="s">
        <v>17</v>
      </c>
      <c r="K560" s="259" t="s">
        <v>960</v>
      </c>
      <c r="L560" s="260">
        <v>45608</v>
      </c>
      <c r="M560" s="259" t="s">
        <v>19</v>
      </c>
    </row>
    <row r="561" spans="1:13">
      <c r="A561" s="261" t="s">
        <v>956</v>
      </c>
      <c r="B561" s="261" t="s">
        <v>957</v>
      </c>
      <c r="C561" s="261" t="s">
        <v>958</v>
      </c>
      <c r="D561" s="261" t="s">
        <v>736</v>
      </c>
      <c r="E561" s="261">
        <v>1</v>
      </c>
      <c r="F561" s="261" t="s">
        <v>611</v>
      </c>
      <c r="G561" s="261" t="s">
        <v>69</v>
      </c>
      <c r="H561" s="261">
        <v>2</v>
      </c>
      <c r="I561" s="261" t="s">
        <v>17</v>
      </c>
      <c r="J561" s="261" t="s">
        <v>17</v>
      </c>
      <c r="K561" s="261" t="s">
        <v>961</v>
      </c>
      <c r="L561" s="262">
        <v>45608</v>
      </c>
      <c r="M561" s="261" t="s">
        <v>19</v>
      </c>
    </row>
    <row r="562" spans="1:13">
      <c r="A562" s="259" t="s">
        <v>956</v>
      </c>
      <c r="B562" s="259" t="s">
        <v>957</v>
      </c>
      <c r="C562" s="259" t="s">
        <v>958</v>
      </c>
      <c r="D562" s="259" t="s">
        <v>738</v>
      </c>
      <c r="E562" s="259">
        <v>0</v>
      </c>
      <c r="F562" s="259" t="s">
        <v>611</v>
      </c>
      <c r="G562" s="259" t="s">
        <v>69</v>
      </c>
      <c r="H562" s="259">
        <v>2</v>
      </c>
      <c r="I562" s="259" t="s">
        <v>17</v>
      </c>
      <c r="J562" s="259" t="s">
        <v>17</v>
      </c>
      <c r="K562" s="259" t="s">
        <v>962</v>
      </c>
      <c r="L562" s="260">
        <v>45608</v>
      </c>
      <c r="M562" s="259" t="s">
        <v>19</v>
      </c>
    </row>
    <row r="563" spans="1:13">
      <c r="A563" s="261" t="s">
        <v>956</v>
      </c>
      <c r="B563" s="261" t="s">
        <v>957</v>
      </c>
      <c r="C563" s="261" t="s">
        <v>958</v>
      </c>
      <c r="D563" s="261" t="s">
        <v>740</v>
      </c>
      <c r="E563" s="261">
        <v>3</v>
      </c>
      <c r="F563" s="261" t="s">
        <v>611</v>
      </c>
      <c r="G563" s="261" t="s">
        <v>69</v>
      </c>
      <c r="H563" s="261">
        <v>2</v>
      </c>
      <c r="I563" s="261" t="s">
        <v>17</v>
      </c>
      <c r="J563" s="261" t="s">
        <v>17</v>
      </c>
      <c r="K563" s="261" t="s">
        <v>963</v>
      </c>
      <c r="L563" s="262">
        <v>45608</v>
      </c>
      <c r="M563" s="261" t="s">
        <v>19</v>
      </c>
    </row>
    <row r="564" spans="1:13">
      <c r="A564" s="259" t="s">
        <v>956</v>
      </c>
      <c r="B564" s="259" t="s">
        <v>957</v>
      </c>
      <c r="C564" s="259" t="s">
        <v>958</v>
      </c>
      <c r="D564" s="259" t="s">
        <v>742</v>
      </c>
      <c r="E564" s="259">
        <v>0</v>
      </c>
      <c r="F564" s="259" t="s">
        <v>611</v>
      </c>
      <c r="G564" s="259" t="s">
        <v>69</v>
      </c>
      <c r="H564" s="259">
        <v>2</v>
      </c>
      <c r="I564" s="259" t="s">
        <v>17</v>
      </c>
      <c r="J564" s="259" t="s">
        <v>17</v>
      </c>
      <c r="K564" s="259" t="s">
        <v>964</v>
      </c>
      <c r="L564" s="260">
        <v>45608</v>
      </c>
      <c r="M564" s="259" t="s">
        <v>19</v>
      </c>
    </row>
    <row r="565" spans="1:13">
      <c r="A565" s="261" t="s">
        <v>956</v>
      </c>
      <c r="B565" s="261" t="s">
        <v>957</v>
      </c>
      <c r="C565" s="261" t="s">
        <v>958</v>
      </c>
      <c r="D565" s="261" t="s">
        <v>744</v>
      </c>
      <c r="E565" s="261">
        <v>0</v>
      </c>
      <c r="F565" s="261" t="s">
        <v>611</v>
      </c>
      <c r="G565" s="261" t="s">
        <v>69</v>
      </c>
      <c r="H565" s="261">
        <v>2</v>
      </c>
      <c r="I565" s="261" t="s">
        <v>17</v>
      </c>
      <c r="J565" s="261" t="s">
        <v>17</v>
      </c>
      <c r="K565" s="261" t="s">
        <v>965</v>
      </c>
      <c r="L565" s="262">
        <v>45608</v>
      </c>
      <c r="M565" s="261" t="s">
        <v>19</v>
      </c>
    </row>
    <row r="566" spans="1:13">
      <c r="A566" s="259" t="s">
        <v>956</v>
      </c>
      <c r="B566" s="259" t="s">
        <v>957</v>
      </c>
      <c r="C566" s="259" t="s">
        <v>958</v>
      </c>
      <c r="D566" s="259" t="s">
        <v>746</v>
      </c>
      <c r="E566" s="259">
        <v>0</v>
      </c>
      <c r="F566" s="259" t="s">
        <v>611</v>
      </c>
      <c r="G566" s="259" t="s">
        <v>69</v>
      </c>
      <c r="H566" s="259">
        <v>2</v>
      </c>
      <c r="I566" s="259" t="s">
        <v>17</v>
      </c>
      <c r="J566" s="259" t="s">
        <v>17</v>
      </c>
      <c r="K566" s="259" t="s">
        <v>966</v>
      </c>
      <c r="L566" s="260">
        <v>45608</v>
      </c>
      <c r="M566" s="259" t="s">
        <v>19</v>
      </c>
    </row>
    <row r="567" spans="1:13">
      <c r="A567" s="261" t="s">
        <v>956</v>
      </c>
      <c r="B567" s="261" t="s">
        <v>957</v>
      </c>
      <c r="C567" s="261" t="s">
        <v>958</v>
      </c>
      <c r="D567" s="261" t="s">
        <v>610</v>
      </c>
      <c r="E567" s="261">
        <v>0</v>
      </c>
      <c r="F567" s="261" t="s">
        <v>611</v>
      </c>
      <c r="G567" s="261" t="s">
        <v>69</v>
      </c>
      <c r="H567" s="261">
        <v>2</v>
      </c>
      <c r="I567" s="261" t="s">
        <v>17</v>
      </c>
      <c r="J567" s="261" t="s">
        <v>17</v>
      </c>
      <c r="K567" s="261" t="s">
        <v>967</v>
      </c>
      <c r="L567" s="262">
        <v>45608</v>
      </c>
      <c r="M567" s="261" t="s">
        <v>19</v>
      </c>
    </row>
    <row r="568" spans="1:13">
      <c r="A568" s="259" t="s">
        <v>38</v>
      </c>
      <c r="B568" s="259" t="s">
        <v>39</v>
      </c>
      <c r="C568" s="259" t="s">
        <v>40</v>
      </c>
      <c r="D568" s="259" t="s">
        <v>732</v>
      </c>
      <c r="E568" s="259">
        <v>2</v>
      </c>
      <c r="F568" s="259" t="s">
        <v>611</v>
      </c>
      <c r="G568" s="259" t="s">
        <v>69</v>
      </c>
      <c r="H568" s="259">
        <v>2</v>
      </c>
      <c r="I568" s="259" t="s">
        <v>17</v>
      </c>
      <c r="J568" s="259" t="s">
        <v>17</v>
      </c>
      <c r="K568" s="259" t="s">
        <v>968</v>
      </c>
      <c r="L568" s="260">
        <v>45608</v>
      </c>
      <c r="M568" s="259" t="s">
        <v>19</v>
      </c>
    </row>
    <row r="569" spans="1:13">
      <c r="A569" s="261" t="s">
        <v>38</v>
      </c>
      <c r="B569" s="261" t="s">
        <v>39</v>
      </c>
      <c r="C569" s="261" t="s">
        <v>40</v>
      </c>
      <c r="D569" s="261" t="s">
        <v>734</v>
      </c>
      <c r="E569" s="261">
        <v>1</v>
      </c>
      <c r="F569" s="261" t="s">
        <v>611</v>
      </c>
      <c r="G569" s="261" t="s">
        <v>69</v>
      </c>
      <c r="H569" s="261">
        <v>2</v>
      </c>
      <c r="I569" s="261" t="s">
        <v>17</v>
      </c>
      <c r="J569" s="261" t="s">
        <v>17</v>
      </c>
      <c r="K569" s="261" t="s">
        <v>969</v>
      </c>
      <c r="L569" s="262">
        <v>45608</v>
      </c>
      <c r="M569" s="261" t="s">
        <v>19</v>
      </c>
    </row>
    <row r="570" spans="1:13">
      <c r="A570" s="259" t="s">
        <v>38</v>
      </c>
      <c r="B570" s="259" t="s">
        <v>39</v>
      </c>
      <c r="C570" s="259" t="s">
        <v>40</v>
      </c>
      <c r="D570" s="259" t="s">
        <v>736</v>
      </c>
      <c r="E570" s="259">
        <v>1</v>
      </c>
      <c r="F570" s="259" t="s">
        <v>611</v>
      </c>
      <c r="G570" s="259" t="s">
        <v>69</v>
      </c>
      <c r="H570" s="259">
        <v>2</v>
      </c>
      <c r="I570" s="259" t="s">
        <v>17</v>
      </c>
      <c r="J570" s="259" t="s">
        <v>17</v>
      </c>
      <c r="K570" s="259" t="s">
        <v>970</v>
      </c>
      <c r="L570" s="260">
        <v>45608</v>
      </c>
      <c r="M570" s="259" t="s">
        <v>19</v>
      </c>
    </row>
    <row r="571" spans="1:13">
      <c r="A571" s="261" t="s">
        <v>38</v>
      </c>
      <c r="B571" s="261" t="s">
        <v>39</v>
      </c>
      <c r="C571" s="261" t="s">
        <v>40</v>
      </c>
      <c r="D571" s="261" t="s">
        <v>738</v>
      </c>
      <c r="E571" s="261">
        <v>0</v>
      </c>
      <c r="F571" s="261" t="s">
        <v>611</v>
      </c>
      <c r="G571" s="261" t="s">
        <v>69</v>
      </c>
      <c r="H571" s="261">
        <v>2</v>
      </c>
      <c r="I571" s="261" t="s">
        <v>17</v>
      </c>
      <c r="J571" s="261" t="s">
        <v>17</v>
      </c>
      <c r="K571" s="261" t="s">
        <v>971</v>
      </c>
      <c r="L571" s="262">
        <v>45608</v>
      </c>
      <c r="M571" s="261" t="s">
        <v>19</v>
      </c>
    </row>
    <row r="572" spans="1:13">
      <c r="A572" s="259" t="s">
        <v>38</v>
      </c>
      <c r="B572" s="259" t="s">
        <v>39</v>
      </c>
      <c r="C572" s="259" t="s">
        <v>40</v>
      </c>
      <c r="D572" s="259" t="s">
        <v>740</v>
      </c>
      <c r="E572" s="259">
        <v>0</v>
      </c>
      <c r="F572" s="259" t="s">
        <v>611</v>
      </c>
      <c r="G572" s="259" t="s">
        <v>69</v>
      </c>
      <c r="H572" s="259">
        <v>2</v>
      </c>
      <c r="I572" s="259" t="s">
        <v>17</v>
      </c>
      <c r="J572" s="259" t="s">
        <v>17</v>
      </c>
      <c r="K572" s="259" t="s">
        <v>972</v>
      </c>
      <c r="L572" s="260">
        <v>45608</v>
      </c>
      <c r="M572" s="259" t="s">
        <v>19</v>
      </c>
    </row>
    <row r="573" spans="1:13">
      <c r="A573" s="261" t="s">
        <v>38</v>
      </c>
      <c r="B573" s="261" t="s">
        <v>39</v>
      </c>
      <c r="C573" s="261" t="s">
        <v>40</v>
      </c>
      <c r="D573" s="261" t="s">
        <v>742</v>
      </c>
      <c r="E573" s="261">
        <v>0</v>
      </c>
      <c r="F573" s="261" t="s">
        <v>611</v>
      </c>
      <c r="G573" s="261" t="s">
        <v>69</v>
      </c>
      <c r="H573" s="261">
        <v>2</v>
      </c>
      <c r="I573" s="261" t="s">
        <v>17</v>
      </c>
      <c r="J573" s="261" t="s">
        <v>17</v>
      </c>
      <c r="K573" s="261" t="s">
        <v>973</v>
      </c>
      <c r="L573" s="262">
        <v>45608</v>
      </c>
      <c r="M573" s="261" t="s">
        <v>19</v>
      </c>
    </row>
    <row r="574" spans="1:13">
      <c r="A574" s="259" t="s">
        <v>38</v>
      </c>
      <c r="B574" s="259" t="s">
        <v>39</v>
      </c>
      <c r="C574" s="259" t="s">
        <v>40</v>
      </c>
      <c r="D574" s="259" t="s">
        <v>744</v>
      </c>
      <c r="E574" s="259">
        <v>2</v>
      </c>
      <c r="F574" s="259" t="s">
        <v>611</v>
      </c>
      <c r="G574" s="259" t="s">
        <v>69</v>
      </c>
      <c r="H574" s="259">
        <v>2</v>
      </c>
      <c r="I574" s="259" t="s">
        <v>17</v>
      </c>
      <c r="J574" s="259" t="s">
        <v>17</v>
      </c>
      <c r="K574" s="259" t="s">
        <v>974</v>
      </c>
      <c r="L574" s="260">
        <v>45608</v>
      </c>
      <c r="M574" s="259" t="s">
        <v>19</v>
      </c>
    </row>
    <row r="575" spans="1:13">
      <c r="A575" s="261" t="s">
        <v>38</v>
      </c>
      <c r="B575" s="261" t="s">
        <v>39</v>
      </c>
      <c r="C575" s="261" t="s">
        <v>40</v>
      </c>
      <c r="D575" s="261" t="s">
        <v>746</v>
      </c>
      <c r="E575" s="261">
        <v>1</v>
      </c>
      <c r="F575" s="261" t="s">
        <v>611</v>
      </c>
      <c r="G575" s="261" t="s">
        <v>69</v>
      </c>
      <c r="H575" s="261">
        <v>2</v>
      </c>
      <c r="I575" s="261" t="s">
        <v>17</v>
      </c>
      <c r="J575" s="261" t="s">
        <v>17</v>
      </c>
      <c r="K575" s="261" t="s">
        <v>975</v>
      </c>
      <c r="L575" s="262">
        <v>45608</v>
      </c>
      <c r="M575" s="261" t="s">
        <v>19</v>
      </c>
    </row>
    <row r="576" spans="1:13">
      <c r="A576" s="259" t="s">
        <v>38</v>
      </c>
      <c r="B576" s="259" t="s">
        <v>39</v>
      </c>
      <c r="C576" s="259" t="s">
        <v>40</v>
      </c>
      <c r="D576" s="259" t="s">
        <v>610</v>
      </c>
      <c r="E576" s="259">
        <v>0</v>
      </c>
      <c r="F576" s="259" t="s">
        <v>611</v>
      </c>
      <c r="G576" s="259" t="s">
        <v>69</v>
      </c>
      <c r="H576" s="259">
        <v>2</v>
      </c>
      <c r="I576" s="259" t="s">
        <v>17</v>
      </c>
      <c r="J576" s="259" t="s">
        <v>17</v>
      </c>
      <c r="K576" s="259" t="s">
        <v>976</v>
      </c>
      <c r="L576" s="260">
        <v>45608</v>
      </c>
      <c r="M576" s="259" t="s">
        <v>19</v>
      </c>
    </row>
    <row r="577" spans="1:13">
      <c r="A577" s="261" t="s">
        <v>53</v>
      </c>
      <c r="B577" s="261" t="s">
        <v>54</v>
      </c>
      <c r="C577" s="261" t="s">
        <v>55</v>
      </c>
      <c r="D577" s="261" t="s">
        <v>732</v>
      </c>
      <c r="E577" s="261">
        <v>0</v>
      </c>
      <c r="F577" s="261" t="s">
        <v>611</v>
      </c>
      <c r="G577" s="261" t="s">
        <v>69</v>
      </c>
      <c r="H577" s="261">
        <v>2</v>
      </c>
      <c r="I577" s="261" t="s">
        <v>17</v>
      </c>
      <c r="J577" s="261" t="s">
        <v>17</v>
      </c>
      <c r="K577" s="261" t="s">
        <v>977</v>
      </c>
      <c r="L577" s="262">
        <v>45608</v>
      </c>
      <c r="M577" s="261" t="s">
        <v>19</v>
      </c>
    </row>
    <row r="578" spans="1:13">
      <c r="A578" s="259" t="s">
        <v>53</v>
      </c>
      <c r="B578" s="259" t="s">
        <v>54</v>
      </c>
      <c r="C578" s="259" t="s">
        <v>55</v>
      </c>
      <c r="D578" s="259" t="s">
        <v>734</v>
      </c>
      <c r="E578" s="259">
        <v>0</v>
      </c>
      <c r="F578" s="259" t="s">
        <v>611</v>
      </c>
      <c r="G578" s="259" t="s">
        <v>69</v>
      </c>
      <c r="H578" s="259">
        <v>2</v>
      </c>
      <c r="I578" s="259" t="s">
        <v>17</v>
      </c>
      <c r="J578" s="259" t="s">
        <v>17</v>
      </c>
      <c r="K578" s="259" t="s">
        <v>978</v>
      </c>
      <c r="L578" s="260">
        <v>45608</v>
      </c>
      <c r="M578" s="259" t="s">
        <v>19</v>
      </c>
    </row>
    <row r="579" spans="1:13">
      <c r="A579" s="261" t="s">
        <v>53</v>
      </c>
      <c r="B579" s="261" t="s">
        <v>54</v>
      </c>
      <c r="C579" s="261" t="s">
        <v>55</v>
      </c>
      <c r="D579" s="261" t="s">
        <v>736</v>
      </c>
      <c r="E579" s="261">
        <v>0</v>
      </c>
      <c r="F579" s="261" t="s">
        <v>611</v>
      </c>
      <c r="G579" s="261" t="s">
        <v>69</v>
      </c>
      <c r="H579" s="261">
        <v>2</v>
      </c>
      <c r="I579" s="261" t="s">
        <v>17</v>
      </c>
      <c r="J579" s="261" t="s">
        <v>17</v>
      </c>
      <c r="K579" s="261" t="s">
        <v>979</v>
      </c>
      <c r="L579" s="262">
        <v>45608</v>
      </c>
      <c r="M579" s="261" t="s">
        <v>19</v>
      </c>
    </row>
    <row r="580" spans="1:13">
      <c r="A580" s="259" t="s">
        <v>53</v>
      </c>
      <c r="B580" s="259" t="s">
        <v>54</v>
      </c>
      <c r="C580" s="259" t="s">
        <v>55</v>
      </c>
      <c r="D580" s="259" t="s">
        <v>738</v>
      </c>
      <c r="E580" s="259">
        <v>0</v>
      </c>
      <c r="F580" s="259" t="s">
        <v>611</v>
      </c>
      <c r="G580" s="259" t="s">
        <v>69</v>
      </c>
      <c r="H580" s="259">
        <v>2</v>
      </c>
      <c r="I580" s="259" t="s">
        <v>17</v>
      </c>
      <c r="J580" s="259" t="s">
        <v>17</v>
      </c>
      <c r="K580" s="259" t="s">
        <v>980</v>
      </c>
      <c r="L580" s="260">
        <v>45608</v>
      </c>
      <c r="M580" s="259" t="s">
        <v>19</v>
      </c>
    </row>
    <row r="581" spans="1:13">
      <c r="A581" s="261" t="s">
        <v>53</v>
      </c>
      <c r="B581" s="261" t="s">
        <v>54</v>
      </c>
      <c r="C581" s="261" t="s">
        <v>55</v>
      </c>
      <c r="D581" s="261" t="s">
        <v>740</v>
      </c>
      <c r="E581" s="261">
        <v>0</v>
      </c>
      <c r="F581" s="261" t="s">
        <v>611</v>
      </c>
      <c r="G581" s="261" t="s">
        <v>69</v>
      </c>
      <c r="H581" s="261">
        <v>2</v>
      </c>
      <c r="I581" s="261" t="s">
        <v>17</v>
      </c>
      <c r="J581" s="261" t="s">
        <v>17</v>
      </c>
      <c r="K581" s="261" t="s">
        <v>981</v>
      </c>
      <c r="L581" s="262">
        <v>45608</v>
      </c>
      <c r="M581" s="261" t="s">
        <v>19</v>
      </c>
    </row>
    <row r="582" spans="1:13">
      <c r="A582" s="259" t="s">
        <v>53</v>
      </c>
      <c r="B582" s="259" t="s">
        <v>54</v>
      </c>
      <c r="C582" s="259" t="s">
        <v>55</v>
      </c>
      <c r="D582" s="259" t="s">
        <v>742</v>
      </c>
      <c r="E582" s="259">
        <v>2</v>
      </c>
      <c r="F582" s="259" t="s">
        <v>611</v>
      </c>
      <c r="G582" s="259" t="s">
        <v>69</v>
      </c>
      <c r="H582" s="259">
        <v>2</v>
      </c>
      <c r="I582" s="259" t="s">
        <v>17</v>
      </c>
      <c r="J582" s="259" t="s">
        <v>17</v>
      </c>
      <c r="K582" s="259" t="s">
        <v>982</v>
      </c>
      <c r="L582" s="260">
        <v>45608</v>
      </c>
      <c r="M582" s="259" t="s">
        <v>19</v>
      </c>
    </row>
    <row r="583" spans="1:13">
      <c r="A583" s="261" t="s">
        <v>53</v>
      </c>
      <c r="B583" s="261" t="s">
        <v>54</v>
      </c>
      <c r="C583" s="261" t="s">
        <v>55</v>
      </c>
      <c r="D583" s="261" t="s">
        <v>744</v>
      </c>
      <c r="E583" s="261">
        <v>2</v>
      </c>
      <c r="F583" s="261" t="s">
        <v>611</v>
      </c>
      <c r="G583" s="261" t="s">
        <v>69</v>
      </c>
      <c r="H583" s="261">
        <v>2</v>
      </c>
      <c r="I583" s="261" t="s">
        <v>17</v>
      </c>
      <c r="J583" s="261" t="s">
        <v>17</v>
      </c>
      <c r="K583" s="261" t="s">
        <v>983</v>
      </c>
      <c r="L583" s="262">
        <v>45608</v>
      </c>
      <c r="M583" s="261" t="s">
        <v>19</v>
      </c>
    </row>
    <row r="584" spans="1:13">
      <c r="A584" s="259" t="s">
        <v>53</v>
      </c>
      <c r="B584" s="259" t="s">
        <v>54</v>
      </c>
      <c r="C584" s="259" t="s">
        <v>55</v>
      </c>
      <c r="D584" s="259" t="s">
        <v>746</v>
      </c>
      <c r="E584" s="259">
        <v>0</v>
      </c>
      <c r="F584" s="259" t="s">
        <v>611</v>
      </c>
      <c r="G584" s="259" t="s">
        <v>69</v>
      </c>
      <c r="H584" s="259">
        <v>2</v>
      </c>
      <c r="I584" s="259" t="s">
        <v>17</v>
      </c>
      <c r="J584" s="259" t="s">
        <v>17</v>
      </c>
      <c r="K584" s="259" t="s">
        <v>984</v>
      </c>
      <c r="L584" s="260">
        <v>45608</v>
      </c>
      <c r="M584" s="259" t="s">
        <v>19</v>
      </c>
    </row>
    <row r="585" spans="1:13">
      <c r="A585" s="261" t="s">
        <v>53</v>
      </c>
      <c r="B585" s="261" t="s">
        <v>54</v>
      </c>
      <c r="C585" s="261" t="s">
        <v>55</v>
      </c>
      <c r="D585" s="261" t="s">
        <v>610</v>
      </c>
      <c r="E585" s="261">
        <v>0</v>
      </c>
      <c r="F585" s="261" t="s">
        <v>611</v>
      </c>
      <c r="G585" s="261" t="s">
        <v>69</v>
      </c>
      <c r="H585" s="261">
        <v>2</v>
      </c>
      <c r="I585" s="261" t="s">
        <v>17</v>
      </c>
      <c r="J585" s="261" t="s">
        <v>17</v>
      </c>
      <c r="K585" s="261" t="s">
        <v>985</v>
      </c>
      <c r="L585" s="262">
        <v>45608</v>
      </c>
      <c r="M585" s="261" t="s">
        <v>19</v>
      </c>
    </row>
    <row r="586" spans="1:13">
      <c r="A586" s="259" t="s">
        <v>986</v>
      </c>
      <c r="B586" s="259" t="s">
        <v>987</v>
      </c>
      <c r="C586" s="259" t="s">
        <v>988</v>
      </c>
      <c r="D586" s="259" t="s">
        <v>732</v>
      </c>
      <c r="E586" s="259">
        <v>0</v>
      </c>
      <c r="F586" s="259" t="s">
        <v>611</v>
      </c>
      <c r="G586" s="259" t="s">
        <v>69</v>
      </c>
      <c r="H586" s="259">
        <v>2</v>
      </c>
      <c r="I586" s="259" t="s">
        <v>17</v>
      </c>
      <c r="J586" s="259" t="s">
        <v>17</v>
      </c>
      <c r="K586" s="259" t="s">
        <v>989</v>
      </c>
      <c r="L586" s="260">
        <v>45608</v>
      </c>
      <c r="M586" s="259" t="s">
        <v>19</v>
      </c>
    </row>
    <row r="587" spans="1:13">
      <c r="A587" s="261" t="s">
        <v>986</v>
      </c>
      <c r="B587" s="261" t="s">
        <v>987</v>
      </c>
      <c r="C587" s="261" t="s">
        <v>988</v>
      </c>
      <c r="D587" s="261" t="s">
        <v>734</v>
      </c>
      <c r="E587" s="261">
        <v>0</v>
      </c>
      <c r="F587" s="261" t="s">
        <v>611</v>
      </c>
      <c r="G587" s="261" t="s">
        <v>69</v>
      </c>
      <c r="H587" s="261">
        <v>2</v>
      </c>
      <c r="I587" s="261" t="s">
        <v>17</v>
      </c>
      <c r="J587" s="261" t="s">
        <v>17</v>
      </c>
      <c r="K587" s="261" t="s">
        <v>990</v>
      </c>
      <c r="L587" s="262">
        <v>45608</v>
      </c>
      <c r="M587" s="261" t="s">
        <v>19</v>
      </c>
    </row>
    <row r="588" spans="1:13">
      <c r="A588" s="259" t="s">
        <v>986</v>
      </c>
      <c r="B588" s="259" t="s">
        <v>987</v>
      </c>
      <c r="C588" s="259" t="s">
        <v>988</v>
      </c>
      <c r="D588" s="259" t="s">
        <v>736</v>
      </c>
      <c r="E588" s="259">
        <v>0</v>
      </c>
      <c r="F588" s="259" t="s">
        <v>611</v>
      </c>
      <c r="G588" s="259" t="s">
        <v>69</v>
      </c>
      <c r="H588" s="259">
        <v>2</v>
      </c>
      <c r="I588" s="259" t="s">
        <v>17</v>
      </c>
      <c r="J588" s="259" t="s">
        <v>17</v>
      </c>
      <c r="K588" s="259" t="s">
        <v>991</v>
      </c>
      <c r="L588" s="260">
        <v>45608</v>
      </c>
      <c r="M588" s="259" t="s">
        <v>19</v>
      </c>
    </row>
    <row r="589" spans="1:13">
      <c r="A589" s="261" t="s">
        <v>986</v>
      </c>
      <c r="B589" s="261" t="s">
        <v>987</v>
      </c>
      <c r="C589" s="261" t="s">
        <v>988</v>
      </c>
      <c r="D589" s="261" t="s">
        <v>738</v>
      </c>
      <c r="E589" s="261">
        <v>0</v>
      </c>
      <c r="F589" s="261" t="s">
        <v>611</v>
      </c>
      <c r="G589" s="261" t="s">
        <v>69</v>
      </c>
      <c r="H589" s="261">
        <v>2</v>
      </c>
      <c r="I589" s="261" t="s">
        <v>17</v>
      </c>
      <c r="J589" s="261" t="s">
        <v>17</v>
      </c>
      <c r="K589" s="261" t="s">
        <v>992</v>
      </c>
      <c r="L589" s="262">
        <v>45608</v>
      </c>
      <c r="M589" s="261" t="s">
        <v>19</v>
      </c>
    </row>
    <row r="590" spans="1:13">
      <c r="A590" s="259" t="s">
        <v>986</v>
      </c>
      <c r="B590" s="259" t="s">
        <v>987</v>
      </c>
      <c r="C590" s="259" t="s">
        <v>988</v>
      </c>
      <c r="D590" s="259" t="s">
        <v>740</v>
      </c>
      <c r="E590" s="259">
        <v>0</v>
      </c>
      <c r="F590" s="259" t="s">
        <v>611</v>
      </c>
      <c r="G590" s="259" t="s">
        <v>69</v>
      </c>
      <c r="H590" s="259">
        <v>2</v>
      </c>
      <c r="I590" s="259" t="s">
        <v>17</v>
      </c>
      <c r="J590" s="259" t="s">
        <v>17</v>
      </c>
      <c r="K590" s="259" t="s">
        <v>993</v>
      </c>
      <c r="L590" s="260">
        <v>45608</v>
      </c>
      <c r="M590" s="259" t="s">
        <v>19</v>
      </c>
    </row>
    <row r="591" spans="1:13">
      <c r="A591" s="261" t="s">
        <v>986</v>
      </c>
      <c r="B591" s="261" t="s">
        <v>987</v>
      </c>
      <c r="C591" s="261" t="s">
        <v>988</v>
      </c>
      <c r="D591" s="261" t="s">
        <v>742</v>
      </c>
      <c r="E591" s="261">
        <v>0</v>
      </c>
      <c r="F591" s="261" t="s">
        <v>611</v>
      </c>
      <c r="G591" s="261" t="s">
        <v>69</v>
      </c>
      <c r="H591" s="261">
        <v>2</v>
      </c>
      <c r="I591" s="261" t="s">
        <v>17</v>
      </c>
      <c r="J591" s="261" t="s">
        <v>17</v>
      </c>
      <c r="K591" s="261" t="s">
        <v>994</v>
      </c>
      <c r="L591" s="262">
        <v>45608</v>
      </c>
      <c r="M591" s="261" t="s">
        <v>19</v>
      </c>
    </row>
    <row r="592" spans="1:13">
      <c r="A592" s="259" t="s">
        <v>986</v>
      </c>
      <c r="B592" s="259" t="s">
        <v>987</v>
      </c>
      <c r="C592" s="259" t="s">
        <v>988</v>
      </c>
      <c r="D592" s="259" t="s">
        <v>744</v>
      </c>
      <c r="E592" s="259">
        <v>0</v>
      </c>
      <c r="F592" s="259" t="s">
        <v>611</v>
      </c>
      <c r="G592" s="259" t="s">
        <v>69</v>
      </c>
      <c r="H592" s="259">
        <v>2</v>
      </c>
      <c r="I592" s="259" t="s">
        <v>17</v>
      </c>
      <c r="J592" s="259" t="s">
        <v>17</v>
      </c>
      <c r="K592" s="259" t="s">
        <v>995</v>
      </c>
      <c r="L592" s="260">
        <v>45608</v>
      </c>
      <c r="M592" s="259" t="s">
        <v>19</v>
      </c>
    </row>
    <row r="593" spans="1:13">
      <c r="A593" s="261" t="s">
        <v>986</v>
      </c>
      <c r="B593" s="261" t="s">
        <v>987</v>
      </c>
      <c r="C593" s="261" t="s">
        <v>988</v>
      </c>
      <c r="D593" s="261" t="s">
        <v>746</v>
      </c>
      <c r="E593" s="261">
        <v>0</v>
      </c>
      <c r="F593" s="261" t="s">
        <v>611</v>
      </c>
      <c r="G593" s="261" t="s">
        <v>69</v>
      </c>
      <c r="H593" s="261">
        <v>2</v>
      </c>
      <c r="I593" s="261" t="s">
        <v>17</v>
      </c>
      <c r="J593" s="261" t="s">
        <v>17</v>
      </c>
      <c r="K593" s="261" t="s">
        <v>996</v>
      </c>
      <c r="L593" s="262">
        <v>45608</v>
      </c>
      <c r="M593" s="261" t="s">
        <v>19</v>
      </c>
    </row>
    <row r="594" spans="1:13">
      <c r="A594" s="259" t="s">
        <v>986</v>
      </c>
      <c r="B594" s="259" t="s">
        <v>987</v>
      </c>
      <c r="C594" s="259" t="s">
        <v>988</v>
      </c>
      <c r="D594" s="259" t="s">
        <v>610</v>
      </c>
      <c r="E594" s="259">
        <v>0</v>
      </c>
      <c r="F594" s="259" t="s">
        <v>611</v>
      </c>
      <c r="G594" s="259" t="s">
        <v>69</v>
      </c>
      <c r="H594" s="259">
        <v>2</v>
      </c>
      <c r="I594" s="259" t="s">
        <v>17</v>
      </c>
      <c r="J594" s="259" t="s">
        <v>17</v>
      </c>
      <c r="K594" s="259" t="s">
        <v>997</v>
      </c>
      <c r="L594" s="260">
        <v>45608</v>
      </c>
      <c r="M594" s="259" t="s">
        <v>19</v>
      </c>
    </row>
    <row r="595" spans="1:13">
      <c r="A595" s="261" t="s">
        <v>510</v>
      </c>
      <c r="B595" s="261" t="s">
        <v>511</v>
      </c>
      <c r="C595" s="261" t="s">
        <v>512</v>
      </c>
      <c r="D595" s="261" t="s">
        <v>732</v>
      </c>
      <c r="E595" s="261">
        <v>0</v>
      </c>
      <c r="F595" s="261" t="s">
        <v>611</v>
      </c>
      <c r="G595" s="261" t="s">
        <v>69</v>
      </c>
      <c r="H595" s="261">
        <v>2</v>
      </c>
      <c r="I595" s="261" t="s">
        <v>17</v>
      </c>
      <c r="J595" s="261" t="s">
        <v>17</v>
      </c>
      <c r="K595" s="261" t="s">
        <v>998</v>
      </c>
      <c r="L595" s="262">
        <v>45608</v>
      </c>
      <c r="M595" s="261" t="s">
        <v>19</v>
      </c>
    </row>
    <row r="596" spans="1:13">
      <c r="A596" s="259" t="s">
        <v>510</v>
      </c>
      <c r="B596" s="259" t="s">
        <v>511</v>
      </c>
      <c r="C596" s="259" t="s">
        <v>512</v>
      </c>
      <c r="D596" s="259" t="s">
        <v>734</v>
      </c>
      <c r="E596" s="259">
        <v>1</v>
      </c>
      <c r="F596" s="259" t="s">
        <v>611</v>
      </c>
      <c r="G596" s="259" t="s">
        <v>69</v>
      </c>
      <c r="H596" s="259">
        <v>2</v>
      </c>
      <c r="I596" s="259" t="s">
        <v>17</v>
      </c>
      <c r="J596" s="259" t="s">
        <v>17</v>
      </c>
      <c r="K596" s="259" t="s">
        <v>999</v>
      </c>
      <c r="L596" s="260">
        <v>45608</v>
      </c>
      <c r="M596" s="259" t="s">
        <v>19</v>
      </c>
    </row>
    <row r="597" spans="1:13">
      <c r="A597" s="261" t="s">
        <v>510</v>
      </c>
      <c r="B597" s="261" t="s">
        <v>511</v>
      </c>
      <c r="C597" s="261" t="s">
        <v>512</v>
      </c>
      <c r="D597" s="261" t="s">
        <v>736</v>
      </c>
      <c r="E597" s="261">
        <v>0</v>
      </c>
      <c r="F597" s="261" t="s">
        <v>611</v>
      </c>
      <c r="G597" s="261" t="s">
        <v>69</v>
      </c>
      <c r="H597" s="261">
        <v>2</v>
      </c>
      <c r="I597" s="261" t="s">
        <v>17</v>
      </c>
      <c r="J597" s="261" t="s">
        <v>17</v>
      </c>
      <c r="K597" s="261" t="s">
        <v>1000</v>
      </c>
      <c r="L597" s="262">
        <v>45608</v>
      </c>
      <c r="M597" s="261" t="s">
        <v>19</v>
      </c>
    </row>
    <row r="598" spans="1:13">
      <c r="A598" s="259" t="s">
        <v>510</v>
      </c>
      <c r="B598" s="259" t="s">
        <v>511</v>
      </c>
      <c r="C598" s="259" t="s">
        <v>512</v>
      </c>
      <c r="D598" s="259" t="s">
        <v>738</v>
      </c>
      <c r="E598" s="259">
        <v>0</v>
      </c>
      <c r="F598" s="259" t="s">
        <v>611</v>
      </c>
      <c r="G598" s="259" t="s">
        <v>69</v>
      </c>
      <c r="H598" s="259">
        <v>2</v>
      </c>
      <c r="I598" s="259" t="s">
        <v>17</v>
      </c>
      <c r="J598" s="259" t="s">
        <v>17</v>
      </c>
      <c r="K598" s="259" t="s">
        <v>1001</v>
      </c>
      <c r="L598" s="260">
        <v>45608</v>
      </c>
      <c r="M598" s="259" t="s">
        <v>19</v>
      </c>
    </row>
    <row r="599" spans="1:13">
      <c r="A599" s="261" t="s">
        <v>510</v>
      </c>
      <c r="B599" s="261" t="s">
        <v>511</v>
      </c>
      <c r="C599" s="261" t="s">
        <v>512</v>
      </c>
      <c r="D599" s="261" t="s">
        <v>740</v>
      </c>
      <c r="E599" s="261">
        <v>2</v>
      </c>
      <c r="F599" s="261" t="s">
        <v>611</v>
      </c>
      <c r="G599" s="261" t="s">
        <v>69</v>
      </c>
      <c r="H599" s="261">
        <v>2</v>
      </c>
      <c r="I599" s="261" t="s">
        <v>17</v>
      </c>
      <c r="J599" s="261" t="s">
        <v>17</v>
      </c>
      <c r="K599" s="261" t="s">
        <v>1002</v>
      </c>
      <c r="L599" s="262">
        <v>45608</v>
      </c>
      <c r="M599" s="261" t="s">
        <v>19</v>
      </c>
    </row>
    <row r="600" spans="1:13">
      <c r="A600" s="259" t="s">
        <v>510</v>
      </c>
      <c r="B600" s="259" t="s">
        <v>511</v>
      </c>
      <c r="C600" s="259" t="s">
        <v>512</v>
      </c>
      <c r="D600" s="259" t="s">
        <v>742</v>
      </c>
      <c r="E600" s="259">
        <v>0</v>
      </c>
      <c r="F600" s="259" t="s">
        <v>611</v>
      </c>
      <c r="G600" s="259" t="s">
        <v>69</v>
      </c>
      <c r="H600" s="259">
        <v>2</v>
      </c>
      <c r="I600" s="259" t="s">
        <v>17</v>
      </c>
      <c r="J600" s="259" t="s">
        <v>17</v>
      </c>
      <c r="K600" s="259" t="s">
        <v>1003</v>
      </c>
      <c r="L600" s="260">
        <v>45608</v>
      </c>
      <c r="M600" s="259" t="s">
        <v>19</v>
      </c>
    </row>
    <row r="601" spans="1:13">
      <c r="A601" s="261" t="s">
        <v>510</v>
      </c>
      <c r="B601" s="261" t="s">
        <v>511</v>
      </c>
      <c r="C601" s="261" t="s">
        <v>512</v>
      </c>
      <c r="D601" s="261" t="s">
        <v>744</v>
      </c>
      <c r="E601" s="261">
        <v>0</v>
      </c>
      <c r="F601" s="261" t="s">
        <v>611</v>
      </c>
      <c r="G601" s="261" t="s">
        <v>69</v>
      </c>
      <c r="H601" s="261">
        <v>2</v>
      </c>
      <c r="I601" s="261" t="s">
        <v>17</v>
      </c>
      <c r="J601" s="261" t="s">
        <v>17</v>
      </c>
      <c r="K601" s="261" t="s">
        <v>1004</v>
      </c>
      <c r="L601" s="262">
        <v>45608</v>
      </c>
      <c r="M601" s="261" t="s">
        <v>19</v>
      </c>
    </row>
    <row r="602" spans="1:13">
      <c r="A602" s="259" t="s">
        <v>510</v>
      </c>
      <c r="B602" s="259" t="s">
        <v>511</v>
      </c>
      <c r="C602" s="259" t="s">
        <v>512</v>
      </c>
      <c r="D602" s="259" t="s">
        <v>746</v>
      </c>
      <c r="E602" s="259">
        <v>0</v>
      </c>
      <c r="F602" s="259" t="s">
        <v>611</v>
      </c>
      <c r="G602" s="259" t="s">
        <v>69</v>
      </c>
      <c r="H602" s="259">
        <v>2</v>
      </c>
      <c r="I602" s="259" t="s">
        <v>17</v>
      </c>
      <c r="J602" s="259" t="s">
        <v>17</v>
      </c>
      <c r="K602" s="259" t="s">
        <v>1005</v>
      </c>
      <c r="L602" s="260">
        <v>45608</v>
      </c>
      <c r="M602" s="259" t="s">
        <v>19</v>
      </c>
    </row>
    <row r="603" spans="1:13">
      <c r="A603" s="261" t="s">
        <v>510</v>
      </c>
      <c r="B603" s="261" t="s">
        <v>511</v>
      </c>
      <c r="C603" s="261" t="s">
        <v>512</v>
      </c>
      <c r="D603" s="261" t="s">
        <v>610</v>
      </c>
      <c r="E603" s="261">
        <v>0</v>
      </c>
      <c r="F603" s="261" t="s">
        <v>611</v>
      </c>
      <c r="G603" s="261" t="s">
        <v>69</v>
      </c>
      <c r="H603" s="261">
        <v>2</v>
      </c>
      <c r="I603" s="261" t="s">
        <v>17</v>
      </c>
      <c r="J603" s="261" t="s">
        <v>17</v>
      </c>
      <c r="K603" s="261" t="s">
        <v>1006</v>
      </c>
      <c r="L603" s="262">
        <v>45608</v>
      </c>
      <c r="M603" s="261" t="s">
        <v>19</v>
      </c>
    </row>
    <row r="604" spans="1:13">
      <c r="A604" s="259" t="s">
        <v>1007</v>
      </c>
      <c r="B604" s="259" t="s">
        <v>1008</v>
      </c>
      <c r="C604" s="259" t="s">
        <v>1009</v>
      </c>
      <c r="D604" s="259" t="s">
        <v>732</v>
      </c>
      <c r="E604" s="259">
        <v>3</v>
      </c>
      <c r="F604" s="259" t="s">
        <v>611</v>
      </c>
      <c r="G604" s="259" t="s">
        <v>69</v>
      </c>
      <c r="H604" s="259">
        <v>2</v>
      </c>
      <c r="I604" s="259" t="s">
        <v>17</v>
      </c>
      <c r="J604" s="259" t="s">
        <v>17</v>
      </c>
      <c r="K604" s="259" t="s">
        <v>1010</v>
      </c>
      <c r="L604" s="260">
        <v>45608</v>
      </c>
      <c r="M604" s="259" t="s">
        <v>19</v>
      </c>
    </row>
    <row r="605" spans="1:13">
      <c r="A605" s="261" t="s">
        <v>1007</v>
      </c>
      <c r="B605" s="261" t="s">
        <v>1008</v>
      </c>
      <c r="C605" s="261" t="s">
        <v>1009</v>
      </c>
      <c r="D605" s="261" t="s">
        <v>734</v>
      </c>
      <c r="E605" s="261">
        <v>1</v>
      </c>
      <c r="F605" s="261" t="s">
        <v>611</v>
      </c>
      <c r="G605" s="261" t="s">
        <v>69</v>
      </c>
      <c r="H605" s="261">
        <v>2</v>
      </c>
      <c r="I605" s="261" t="s">
        <v>17</v>
      </c>
      <c r="J605" s="261" t="s">
        <v>17</v>
      </c>
      <c r="K605" s="261" t="s">
        <v>1011</v>
      </c>
      <c r="L605" s="262">
        <v>45608</v>
      </c>
      <c r="M605" s="261" t="s">
        <v>19</v>
      </c>
    </row>
    <row r="606" spans="1:13">
      <c r="A606" s="259" t="s">
        <v>1007</v>
      </c>
      <c r="B606" s="259" t="s">
        <v>1008</v>
      </c>
      <c r="C606" s="259" t="s">
        <v>1009</v>
      </c>
      <c r="D606" s="259" t="s">
        <v>736</v>
      </c>
      <c r="E606" s="259">
        <v>2</v>
      </c>
      <c r="F606" s="259" t="s">
        <v>611</v>
      </c>
      <c r="G606" s="259" t="s">
        <v>69</v>
      </c>
      <c r="H606" s="259">
        <v>2</v>
      </c>
      <c r="I606" s="259" t="s">
        <v>17</v>
      </c>
      <c r="J606" s="259" t="s">
        <v>17</v>
      </c>
      <c r="K606" s="259" t="s">
        <v>1012</v>
      </c>
      <c r="L606" s="260">
        <v>45608</v>
      </c>
      <c r="M606" s="259" t="s">
        <v>19</v>
      </c>
    </row>
    <row r="607" spans="1:13">
      <c r="A607" s="261" t="s">
        <v>1007</v>
      </c>
      <c r="B607" s="261" t="s">
        <v>1008</v>
      </c>
      <c r="C607" s="261" t="s">
        <v>1009</v>
      </c>
      <c r="D607" s="261" t="s">
        <v>738</v>
      </c>
      <c r="E607" s="261">
        <v>3</v>
      </c>
      <c r="F607" s="261" t="s">
        <v>611</v>
      </c>
      <c r="G607" s="261" t="s">
        <v>69</v>
      </c>
      <c r="H607" s="261">
        <v>2</v>
      </c>
      <c r="I607" s="261" t="s">
        <v>17</v>
      </c>
      <c r="J607" s="261" t="s">
        <v>17</v>
      </c>
      <c r="K607" s="261" t="s">
        <v>1013</v>
      </c>
      <c r="L607" s="262">
        <v>45608</v>
      </c>
      <c r="M607" s="261" t="s">
        <v>19</v>
      </c>
    </row>
    <row r="608" spans="1:13">
      <c r="A608" s="259" t="s">
        <v>1007</v>
      </c>
      <c r="B608" s="259" t="s">
        <v>1008</v>
      </c>
      <c r="C608" s="259" t="s">
        <v>1009</v>
      </c>
      <c r="D608" s="259" t="s">
        <v>740</v>
      </c>
      <c r="E608" s="259">
        <v>3</v>
      </c>
      <c r="F608" s="259" t="s">
        <v>611</v>
      </c>
      <c r="G608" s="259" t="s">
        <v>69</v>
      </c>
      <c r="H608" s="259">
        <v>2</v>
      </c>
      <c r="I608" s="259" t="s">
        <v>17</v>
      </c>
      <c r="J608" s="259" t="s">
        <v>17</v>
      </c>
      <c r="K608" s="259" t="s">
        <v>1014</v>
      </c>
      <c r="L608" s="260">
        <v>45608</v>
      </c>
      <c r="M608" s="259" t="s">
        <v>19</v>
      </c>
    </row>
    <row r="609" spans="1:13">
      <c r="A609" s="261" t="s">
        <v>1007</v>
      </c>
      <c r="B609" s="261" t="s">
        <v>1008</v>
      </c>
      <c r="C609" s="261" t="s">
        <v>1009</v>
      </c>
      <c r="D609" s="261" t="s">
        <v>742</v>
      </c>
      <c r="E609" s="261">
        <v>2</v>
      </c>
      <c r="F609" s="261" t="s">
        <v>611</v>
      </c>
      <c r="G609" s="261" t="s">
        <v>69</v>
      </c>
      <c r="H609" s="261">
        <v>2</v>
      </c>
      <c r="I609" s="261" t="s">
        <v>17</v>
      </c>
      <c r="J609" s="261" t="s">
        <v>17</v>
      </c>
      <c r="K609" s="261" t="s">
        <v>1015</v>
      </c>
      <c r="L609" s="262">
        <v>45608</v>
      </c>
      <c r="M609" s="261" t="s">
        <v>19</v>
      </c>
    </row>
    <row r="610" spans="1:13">
      <c r="A610" s="259" t="s">
        <v>1007</v>
      </c>
      <c r="B610" s="259" t="s">
        <v>1008</v>
      </c>
      <c r="C610" s="259" t="s">
        <v>1009</v>
      </c>
      <c r="D610" s="259" t="s">
        <v>744</v>
      </c>
      <c r="E610" s="259">
        <v>3</v>
      </c>
      <c r="F610" s="259" t="s">
        <v>611</v>
      </c>
      <c r="G610" s="259" t="s">
        <v>69</v>
      </c>
      <c r="H610" s="259">
        <v>2</v>
      </c>
      <c r="I610" s="259" t="s">
        <v>17</v>
      </c>
      <c r="J610" s="259" t="s">
        <v>17</v>
      </c>
      <c r="K610" s="259" t="s">
        <v>1016</v>
      </c>
      <c r="L610" s="260">
        <v>45608</v>
      </c>
      <c r="M610" s="259" t="s">
        <v>19</v>
      </c>
    </row>
    <row r="611" spans="1:13">
      <c r="A611" s="261" t="s">
        <v>1007</v>
      </c>
      <c r="B611" s="261" t="s">
        <v>1008</v>
      </c>
      <c r="C611" s="261" t="s">
        <v>1009</v>
      </c>
      <c r="D611" s="261" t="s">
        <v>746</v>
      </c>
      <c r="E611" s="261">
        <v>3</v>
      </c>
      <c r="F611" s="261" t="s">
        <v>611</v>
      </c>
      <c r="G611" s="261" t="s">
        <v>69</v>
      </c>
      <c r="H611" s="261">
        <v>2</v>
      </c>
      <c r="I611" s="261" t="s">
        <v>17</v>
      </c>
      <c r="J611" s="261" t="s">
        <v>17</v>
      </c>
      <c r="K611" s="261" t="s">
        <v>1017</v>
      </c>
      <c r="L611" s="262">
        <v>45608</v>
      </c>
      <c r="M611" s="261" t="s">
        <v>19</v>
      </c>
    </row>
    <row r="612" spans="1:13">
      <c r="A612" s="259" t="s">
        <v>1007</v>
      </c>
      <c r="B612" s="259" t="s">
        <v>1008</v>
      </c>
      <c r="C612" s="259" t="s">
        <v>1009</v>
      </c>
      <c r="D612" s="259" t="s">
        <v>610</v>
      </c>
      <c r="E612" s="259">
        <v>3</v>
      </c>
      <c r="F612" s="259" t="s">
        <v>611</v>
      </c>
      <c r="G612" s="259" t="s">
        <v>69</v>
      </c>
      <c r="H612" s="259">
        <v>2</v>
      </c>
      <c r="I612" s="259" t="s">
        <v>17</v>
      </c>
      <c r="J612" s="259" t="s">
        <v>17</v>
      </c>
      <c r="K612" s="259" t="s">
        <v>1018</v>
      </c>
      <c r="L612" s="260">
        <v>45608</v>
      </c>
      <c r="M612" s="259" t="s">
        <v>19</v>
      </c>
    </row>
    <row r="613" spans="1:13">
      <c r="A613" s="261" t="s">
        <v>1019</v>
      </c>
      <c r="B613" s="261" t="s">
        <v>1020</v>
      </c>
      <c r="C613" s="261" t="s">
        <v>1009</v>
      </c>
      <c r="D613" s="261" t="s">
        <v>732</v>
      </c>
      <c r="E613" s="261">
        <v>2</v>
      </c>
      <c r="F613" s="261" t="s">
        <v>611</v>
      </c>
      <c r="G613" s="261" t="s">
        <v>69</v>
      </c>
      <c r="H613" s="261">
        <v>2</v>
      </c>
      <c r="I613" s="261" t="s">
        <v>17</v>
      </c>
      <c r="J613" s="261" t="s">
        <v>17</v>
      </c>
      <c r="K613" s="261" t="s">
        <v>1021</v>
      </c>
      <c r="L613" s="262">
        <v>45608</v>
      </c>
      <c r="M613" s="261" t="s">
        <v>19</v>
      </c>
    </row>
    <row r="614" spans="1:13">
      <c r="A614" s="259" t="s">
        <v>1019</v>
      </c>
      <c r="B614" s="259" t="s">
        <v>1020</v>
      </c>
      <c r="C614" s="259" t="s">
        <v>1009</v>
      </c>
      <c r="D614" s="259" t="s">
        <v>734</v>
      </c>
      <c r="E614" s="259">
        <v>1</v>
      </c>
      <c r="F614" s="259" t="s">
        <v>611</v>
      </c>
      <c r="G614" s="259" t="s">
        <v>69</v>
      </c>
      <c r="H614" s="259">
        <v>2</v>
      </c>
      <c r="I614" s="259" t="s">
        <v>17</v>
      </c>
      <c r="J614" s="259" t="s">
        <v>17</v>
      </c>
      <c r="K614" s="259" t="s">
        <v>1022</v>
      </c>
      <c r="L614" s="260">
        <v>45608</v>
      </c>
      <c r="M614" s="259" t="s">
        <v>19</v>
      </c>
    </row>
    <row r="615" spans="1:13">
      <c r="A615" s="261" t="s">
        <v>1019</v>
      </c>
      <c r="B615" s="261" t="s">
        <v>1020</v>
      </c>
      <c r="C615" s="261" t="s">
        <v>1009</v>
      </c>
      <c r="D615" s="261" t="s">
        <v>736</v>
      </c>
      <c r="E615" s="261">
        <v>2</v>
      </c>
      <c r="F615" s="261" t="s">
        <v>611</v>
      </c>
      <c r="G615" s="261" t="s">
        <v>69</v>
      </c>
      <c r="H615" s="261">
        <v>2</v>
      </c>
      <c r="I615" s="261" t="s">
        <v>17</v>
      </c>
      <c r="J615" s="261" t="s">
        <v>17</v>
      </c>
      <c r="K615" s="261" t="s">
        <v>1023</v>
      </c>
      <c r="L615" s="262">
        <v>45608</v>
      </c>
      <c r="M615" s="261" t="s">
        <v>19</v>
      </c>
    </row>
    <row r="616" spans="1:13">
      <c r="A616" s="259" t="s">
        <v>1019</v>
      </c>
      <c r="B616" s="259" t="s">
        <v>1020</v>
      </c>
      <c r="C616" s="259" t="s">
        <v>1009</v>
      </c>
      <c r="D616" s="259" t="s">
        <v>738</v>
      </c>
      <c r="E616" s="259">
        <v>2</v>
      </c>
      <c r="F616" s="259" t="s">
        <v>611</v>
      </c>
      <c r="G616" s="259" t="s">
        <v>69</v>
      </c>
      <c r="H616" s="259">
        <v>2</v>
      </c>
      <c r="I616" s="259" t="s">
        <v>17</v>
      </c>
      <c r="J616" s="259" t="s">
        <v>17</v>
      </c>
      <c r="K616" s="259" t="s">
        <v>1024</v>
      </c>
      <c r="L616" s="260">
        <v>45608</v>
      </c>
      <c r="M616" s="259" t="s">
        <v>19</v>
      </c>
    </row>
    <row r="617" spans="1:13">
      <c r="A617" s="261" t="s">
        <v>1019</v>
      </c>
      <c r="B617" s="261" t="s">
        <v>1020</v>
      </c>
      <c r="C617" s="261" t="s">
        <v>1009</v>
      </c>
      <c r="D617" s="261" t="s">
        <v>740</v>
      </c>
      <c r="E617" s="261">
        <v>0</v>
      </c>
      <c r="F617" s="261" t="s">
        <v>611</v>
      </c>
      <c r="G617" s="261" t="s">
        <v>69</v>
      </c>
      <c r="H617" s="261">
        <v>2</v>
      </c>
      <c r="I617" s="261" t="s">
        <v>17</v>
      </c>
      <c r="J617" s="261" t="s">
        <v>17</v>
      </c>
      <c r="K617" s="261" t="s">
        <v>1025</v>
      </c>
      <c r="L617" s="262">
        <v>45608</v>
      </c>
      <c r="M617" s="261" t="s">
        <v>19</v>
      </c>
    </row>
    <row r="618" spans="1:13">
      <c r="A618" s="259" t="s">
        <v>1019</v>
      </c>
      <c r="B618" s="259" t="s">
        <v>1020</v>
      </c>
      <c r="C618" s="259" t="s">
        <v>1009</v>
      </c>
      <c r="D618" s="259" t="s">
        <v>742</v>
      </c>
      <c r="E618" s="259">
        <v>2</v>
      </c>
      <c r="F618" s="259" t="s">
        <v>611</v>
      </c>
      <c r="G618" s="259" t="s">
        <v>69</v>
      </c>
      <c r="H618" s="259">
        <v>2</v>
      </c>
      <c r="I618" s="259" t="s">
        <v>17</v>
      </c>
      <c r="J618" s="259" t="s">
        <v>17</v>
      </c>
      <c r="K618" s="259" t="s">
        <v>1026</v>
      </c>
      <c r="L618" s="260">
        <v>45608</v>
      </c>
      <c r="M618" s="259" t="s">
        <v>19</v>
      </c>
    </row>
    <row r="619" spans="1:13">
      <c r="A619" s="261" t="s">
        <v>1019</v>
      </c>
      <c r="B619" s="261" t="s">
        <v>1020</v>
      </c>
      <c r="C619" s="261" t="s">
        <v>1009</v>
      </c>
      <c r="D619" s="261" t="s">
        <v>744</v>
      </c>
      <c r="E619" s="261">
        <v>3</v>
      </c>
      <c r="F619" s="261" t="s">
        <v>611</v>
      </c>
      <c r="G619" s="261" t="s">
        <v>69</v>
      </c>
      <c r="H619" s="261">
        <v>2</v>
      </c>
      <c r="I619" s="261" t="s">
        <v>17</v>
      </c>
      <c r="J619" s="261" t="s">
        <v>17</v>
      </c>
      <c r="K619" s="261" t="s">
        <v>1027</v>
      </c>
      <c r="L619" s="262">
        <v>45608</v>
      </c>
      <c r="M619" s="261" t="s">
        <v>19</v>
      </c>
    </row>
    <row r="620" spans="1:13">
      <c r="A620" s="259" t="s">
        <v>1019</v>
      </c>
      <c r="B620" s="259" t="s">
        <v>1020</v>
      </c>
      <c r="C620" s="259" t="s">
        <v>1009</v>
      </c>
      <c r="D620" s="259" t="s">
        <v>746</v>
      </c>
      <c r="E620" s="259">
        <v>3</v>
      </c>
      <c r="F620" s="259" t="s">
        <v>611</v>
      </c>
      <c r="G620" s="259" t="s">
        <v>69</v>
      </c>
      <c r="H620" s="259">
        <v>2</v>
      </c>
      <c r="I620" s="259" t="s">
        <v>17</v>
      </c>
      <c r="J620" s="259" t="s">
        <v>17</v>
      </c>
      <c r="K620" s="259" t="s">
        <v>1028</v>
      </c>
      <c r="L620" s="260">
        <v>45608</v>
      </c>
      <c r="M620" s="259" t="s">
        <v>19</v>
      </c>
    </row>
    <row r="621" spans="1:13">
      <c r="A621" s="261" t="s">
        <v>1019</v>
      </c>
      <c r="B621" s="261" t="s">
        <v>1020</v>
      </c>
      <c r="C621" s="261" t="s">
        <v>1009</v>
      </c>
      <c r="D621" s="261" t="s">
        <v>610</v>
      </c>
      <c r="E621" s="261">
        <v>3</v>
      </c>
      <c r="F621" s="261" t="s">
        <v>611</v>
      </c>
      <c r="G621" s="261" t="s">
        <v>69</v>
      </c>
      <c r="H621" s="261">
        <v>2</v>
      </c>
      <c r="I621" s="261" t="s">
        <v>17</v>
      </c>
      <c r="J621" s="261" t="s">
        <v>17</v>
      </c>
      <c r="K621" s="261" t="s">
        <v>1029</v>
      </c>
      <c r="L621" s="262">
        <v>45608</v>
      </c>
      <c r="M621" s="261" t="s">
        <v>19</v>
      </c>
    </row>
    <row r="622" spans="1:13">
      <c r="A622" s="259" t="s">
        <v>1030</v>
      </c>
      <c r="B622" s="259" t="s">
        <v>1031</v>
      </c>
      <c r="C622" s="259" t="s">
        <v>1009</v>
      </c>
      <c r="D622" s="259" t="s">
        <v>732</v>
      </c>
      <c r="E622" s="259">
        <v>3</v>
      </c>
      <c r="F622" s="259" t="s">
        <v>611</v>
      </c>
      <c r="G622" s="259" t="s">
        <v>69</v>
      </c>
      <c r="H622" s="259">
        <v>2</v>
      </c>
      <c r="I622" s="259" t="s">
        <v>17</v>
      </c>
      <c r="J622" s="259" t="s">
        <v>17</v>
      </c>
      <c r="K622" s="259" t="s">
        <v>1032</v>
      </c>
      <c r="L622" s="260">
        <v>45608</v>
      </c>
      <c r="M622" s="259" t="s">
        <v>19</v>
      </c>
    </row>
    <row r="623" spans="1:13">
      <c r="A623" s="261" t="s">
        <v>1030</v>
      </c>
      <c r="B623" s="261" t="s">
        <v>1031</v>
      </c>
      <c r="C623" s="261" t="s">
        <v>1009</v>
      </c>
      <c r="D623" s="261" t="s">
        <v>734</v>
      </c>
      <c r="E623" s="261">
        <v>1</v>
      </c>
      <c r="F623" s="261" t="s">
        <v>611</v>
      </c>
      <c r="G623" s="261" t="s">
        <v>69</v>
      </c>
      <c r="H623" s="261">
        <v>2</v>
      </c>
      <c r="I623" s="261" t="s">
        <v>17</v>
      </c>
      <c r="J623" s="261" t="s">
        <v>17</v>
      </c>
      <c r="K623" s="261" t="s">
        <v>1033</v>
      </c>
      <c r="L623" s="262">
        <v>45608</v>
      </c>
      <c r="M623" s="261" t="s">
        <v>19</v>
      </c>
    </row>
    <row r="624" spans="1:13">
      <c r="A624" s="259" t="s">
        <v>1030</v>
      </c>
      <c r="B624" s="259" t="s">
        <v>1031</v>
      </c>
      <c r="C624" s="259" t="s">
        <v>1009</v>
      </c>
      <c r="D624" s="259" t="s">
        <v>736</v>
      </c>
      <c r="E624" s="259">
        <v>2</v>
      </c>
      <c r="F624" s="259" t="s">
        <v>611</v>
      </c>
      <c r="G624" s="259" t="s">
        <v>69</v>
      </c>
      <c r="H624" s="259">
        <v>2</v>
      </c>
      <c r="I624" s="259" t="s">
        <v>17</v>
      </c>
      <c r="J624" s="259" t="s">
        <v>17</v>
      </c>
      <c r="K624" s="259" t="s">
        <v>1034</v>
      </c>
      <c r="L624" s="260">
        <v>45608</v>
      </c>
      <c r="M624" s="259" t="s">
        <v>19</v>
      </c>
    </row>
    <row r="625" spans="1:13">
      <c r="A625" s="261" t="s">
        <v>1030</v>
      </c>
      <c r="B625" s="261" t="s">
        <v>1031</v>
      </c>
      <c r="C625" s="261" t="s">
        <v>1009</v>
      </c>
      <c r="D625" s="261" t="s">
        <v>738</v>
      </c>
      <c r="E625" s="261">
        <v>3</v>
      </c>
      <c r="F625" s="261" t="s">
        <v>611</v>
      </c>
      <c r="G625" s="261" t="s">
        <v>69</v>
      </c>
      <c r="H625" s="261">
        <v>2</v>
      </c>
      <c r="I625" s="261" t="s">
        <v>17</v>
      </c>
      <c r="J625" s="261" t="s">
        <v>17</v>
      </c>
      <c r="K625" s="261" t="s">
        <v>1035</v>
      </c>
      <c r="L625" s="262">
        <v>45608</v>
      </c>
      <c r="M625" s="261" t="s">
        <v>19</v>
      </c>
    </row>
    <row r="626" spans="1:13">
      <c r="A626" s="259" t="s">
        <v>1030</v>
      </c>
      <c r="B626" s="259" t="s">
        <v>1031</v>
      </c>
      <c r="C626" s="259" t="s">
        <v>1009</v>
      </c>
      <c r="D626" s="259" t="s">
        <v>740</v>
      </c>
      <c r="E626" s="259">
        <v>2</v>
      </c>
      <c r="F626" s="259" t="s">
        <v>611</v>
      </c>
      <c r="G626" s="259" t="s">
        <v>69</v>
      </c>
      <c r="H626" s="259">
        <v>2</v>
      </c>
      <c r="I626" s="259" t="s">
        <v>17</v>
      </c>
      <c r="J626" s="259" t="s">
        <v>17</v>
      </c>
      <c r="K626" s="259" t="s">
        <v>1036</v>
      </c>
      <c r="L626" s="260">
        <v>45608</v>
      </c>
      <c r="M626" s="259" t="s">
        <v>19</v>
      </c>
    </row>
    <row r="627" spans="1:13">
      <c r="A627" s="261" t="s">
        <v>1030</v>
      </c>
      <c r="B627" s="261" t="s">
        <v>1031</v>
      </c>
      <c r="C627" s="261" t="s">
        <v>1009</v>
      </c>
      <c r="D627" s="261" t="s">
        <v>742</v>
      </c>
      <c r="E627" s="261">
        <v>2</v>
      </c>
      <c r="F627" s="261" t="s">
        <v>611</v>
      </c>
      <c r="G627" s="261" t="s">
        <v>69</v>
      </c>
      <c r="H627" s="261">
        <v>2</v>
      </c>
      <c r="I627" s="261" t="s">
        <v>17</v>
      </c>
      <c r="J627" s="261" t="s">
        <v>17</v>
      </c>
      <c r="K627" s="261" t="s">
        <v>1037</v>
      </c>
      <c r="L627" s="262">
        <v>45608</v>
      </c>
      <c r="M627" s="261" t="s">
        <v>19</v>
      </c>
    </row>
    <row r="628" spans="1:13">
      <c r="A628" s="259" t="s">
        <v>1030</v>
      </c>
      <c r="B628" s="259" t="s">
        <v>1031</v>
      </c>
      <c r="C628" s="259" t="s">
        <v>1009</v>
      </c>
      <c r="D628" s="259" t="s">
        <v>744</v>
      </c>
      <c r="E628" s="259">
        <v>3</v>
      </c>
      <c r="F628" s="259" t="s">
        <v>611</v>
      </c>
      <c r="G628" s="259" t="s">
        <v>69</v>
      </c>
      <c r="H628" s="259">
        <v>2</v>
      </c>
      <c r="I628" s="259" t="s">
        <v>17</v>
      </c>
      <c r="J628" s="259" t="s">
        <v>17</v>
      </c>
      <c r="K628" s="259" t="s">
        <v>1038</v>
      </c>
      <c r="L628" s="260">
        <v>45608</v>
      </c>
      <c r="M628" s="259" t="s">
        <v>19</v>
      </c>
    </row>
    <row r="629" spans="1:13">
      <c r="A629" s="261" t="s">
        <v>1030</v>
      </c>
      <c r="B629" s="261" t="s">
        <v>1031</v>
      </c>
      <c r="C629" s="261" t="s">
        <v>1009</v>
      </c>
      <c r="D629" s="261" t="s">
        <v>746</v>
      </c>
      <c r="E629" s="261">
        <v>3</v>
      </c>
      <c r="F629" s="261" t="s">
        <v>611</v>
      </c>
      <c r="G629" s="261" t="s">
        <v>69</v>
      </c>
      <c r="H629" s="261">
        <v>2</v>
      </c>
      <c r="I629" s="261" t="s">
        <v>17</v>
      </c>
      <c r="J629" s="261" t="s">
        <v>17</v>
      </c>
      <c r="K629" s="261" t="s">
        <v>1039</v>
      </c>
      <c r="L629" s="262">
        <v>45608</v>
      </c>
      <c r="M629" s="261" t="s">
        <v>19</v>
      </c>
    </row>
    <row r="630" spans="1:13">
      <c r="A630" s="259" t="s">
        <v>1030</v>
      </c>
      <c r="B630" s="259" t="s">
        <v>1031</v>
      </c>
      <c r="C630" s="259" t="s">
        <v>1009</v>
      </c>
      <c r="D630" s="259" t="s">
        <v>610</v>
      </c>
      <c r="E630" s="259">
        <v>3</v>
      </c>
      <c r="F630" s="259" t="s">
        <v>611</v>
      </c>
      <c r="G630" s="259" t="s">
        <v>69</v>
      </c>
      <c r="H630" s="259">
        <v>2</v>
      </c>
      <c r="I630" s="259" t="s">
        <v>17</v>
      </c>
      <c r="J630" s="259" t="s">
        <v>17</v>
      </c>
      <c r="K630" s="259" t="s">
        <v>1040</v>
      </c>
      <c r="L630" s="260">
        <v>45608</v>
      </c>
      <c r="M630" s="259" t="s">
        <v>19</v>
      </c>
    </row>
    <row r="631" spans="1:13">
      <c r="A631" s="261" t="s">
        <v>1041</v>
      </c>
      <c r="B631" s="261" t="s">
        <v>1042</v>
      </c>
      <c r="C631" s="261" t="s">
        <v>1043</v>
      </c>
      <c r="D631" s="261" t="s">
        <v>732</v>
      </c>
      <c r="E631" s="261">
        <v>2</v>
      </c>
      <c r="F631" s="261" t="s">
        <v>611</v>
      </c>
      <c r="G631" s="261" t="s">
        <v>69</v>
      </c>
      <c r="H631" s="261">
        <v>2</v>
      </c>
      <c r="I631" s="261" t="s">
        <v>17</v>
      </c>
      <c r="J631" s="261" t="s">
        <v>17</v>
      </c>
      <c r="K631" s="261" t="s">
        <v>1044</v>
      </c>
      <c r="L631" s="262">
        <v>45608</v>
      </c>
      <c r="M631" s="261" t="s">
        <v>19</v>
      </c>
    </row>
    <row r="632" spans="1:13">
      <c r="A632" s="259" t="s">
        <v>1041</v>
      </c>
      <c r="B632" s="259" t="s">
        <v>1042</v>
      </c>
      <c r="C632" s="259" t="s">
        <v>1043</v>
      </c>
      <c r="D632" s="259" t="s">
        <v>734</v>
      </c>
      <c r="E632" s="259">
        <v>1</v>
      </c>
      <c r="F632" s="259" t="s">
        <v>611</v>
      </c>
      <c r="G632" s="259" t="s">
        <v>69</v>
      </c>
      <c r="H632" s="259">
        <v>2</v>
      </c>
      <c r="I632" s="259" t="s">
        <v>17</v>
      </c>
      <c r="J632" s="259" t="s">
        <v>17</v>
      </c>
      <c r="K632" s="259" t="s">
        <v>1045</v>
      </c>
      <c r="L632" s="260">
        <v>45608</v>
      </c>
      <c r="M632" s="259" t="s">
        <v>19</v>
      </c>
    </row>
    <row r="633" spans="1:13">
      <c r="A633" s="261" t="s">
        <v>1041</v>
      </c>
      <c r="B633" s="261" t="s">
        <v>1042</v>
      </c>
      <c r="C633" s="261" t="s">
        <v>1043</v>
      </c>
      <c r="D633" s="261" t="s">
        <v>736</v>
      </c>
      <c r="E633" s="261">
        <v>3</v>
      </c>
      <c r="F633" s="261" t="s">
        <v>611</v>
      </c>
      <c r="G633" s="261" t="s">
        <v>69</v>
      </c>
      <c r="H633" s="261">
        <v>2</v>
      </c>
      <c r="I633" s="261" t="s">
        <v>17</v>
      </c>
      <c r="J633" s="261" t="s">
        <v>17</v>
      </c>
      <c r="K633" s="261" t="s">
        <v>1046</v>
      </c>
      <c r="L633" s="262">
        <v>45608</v>
      </c>
      <c r="M633" s="261" t="s">
        <v>19</v>
      </c>
    </row>
    <row r="634" spans="1:13">
      <c r="A634" s="259" t="s">
        <v>1041</v>
      </c>
      <c r="B634" s="259" t="s">
        <v>1042</v>
      </c>
      <c r="C634" s="259" t="s">
        <v>1043</v>
      </c>
      <c r="D634" s="259" t="s">
        <v>738</v>
      </c>
      <c r="E634" s="259">
        <v>2</v>
      </c>
      <c r="F634" s="259" t="s">
        <v>611</v>
      </c>
      <c r="G634" s="259" t="s">
        <v>69</v>
      </c>
      <c r="H634" s="259">
        <v>2</v>
      </c>
      <c r="I634" s="259" t="s">
        <v>17</v>
      </c>
      <c r="J634" s="259" t="s">
        <v>17</v>
      </c>
      <c r="K634" s="259" t="s">
        <v>1047</v>
      </c>
      <c r="L634" s="260">
        <v>45608</v>
      </c>
      <c r="M634" s="259" t="s">
        <v>19</v>
      </c>
    </row>
    <row r="635" spans="1:13">
      <c r="A635" s="261" t="s">
        <v>1041</v>
      </c>
      <c r="B635" s="261" t="s">
        <v>1042</v>
      </c>
      <c r="C635" s="261" t="s">
        <v>1043</v>
      </c>
      <c r="D635" s="261" t="s">
        <v>740</v>
      </c>
      <c r="E635" s="261">
        <v>0</v>
      </c>
      <c r="F635" s="261" t="s">
        <v>611</v>
      </c>
      <c r="G635" s="261" t="s">
        <v>69</v>
      </c>
      <c r="H635" s="261">
        <v>2</v>
      </c>
      <c r="I635" s="261" t="s">
        <v>17</v>
      </c>
      <c r="J635" s="261" t="s">
        <v>17</v>
      </c>
      <c r="K635" s="261" t="s">
        <v>1048</v>
      </c>
      <c r="L635" s="262">
        <v>45608</v>
      </c>
      <c r="M635" s="261" t="s">
        <v>19</v>
      </c>
    </row>
    <row r="636" spans="1:13">
      <c r="A636" s="259" t="s">
        <v>1041</v>
      </c>
      <c r="B636" s="259" t="s">
        <v>1042</v>
      </c>
      <c r="C636" s="259" t="s">
        <v>1043</v>
      </c>
      <c r="D636" s="259" t="s">
        <v>742</v>
      </c>
      <c r="E636" s="259">
        <v>2</v>
      </c>
      <c r="F636" s="259" t="s">
        <v>611</v>
      </c>
      <c r="G636" s="259" t="s">
        <v>69</v>
      </c>
      <c r="H636" s="259">
        <v>2</v>
      </c>
      <c r="I636" s="259" t="s">
        <v>17</v>
      </c>
      <c r="J636" s="259" t="s">
        <v>17</v>
      </c>
      <c r="K636" s="259" t="s">
        <v>1049</v>
      </c>
      <c r="L636" s="260">
        <v>45608</v>
      </c>
      <c r="M636" s="259" t="s">
        <v>19</v>
      </c>
    </row>
    <row r="637" spans="1:13">
      <c r="A637" s="261" t="s">
        <v>1041</v>
      </c>
      <c r="B637" s="261" t="s">
        <v>1042</v>
      </c>
      <c r="C637" s="261" t="s">
        <v>1043</v>
      </c>
      <c r="D637" s="261" t="s">
        <v>744</v>
      </c>
      <c r="E637" s="261">
        <v>3</v>
      </c>
      <c r="F637" s="261" t="s">
        <v>611</v>
      </c>
      <c r="G637" s="261" t="s">
        <v>69</v>
      </c>
      <c r="H637" s="261">
        <v>2</v>
      </c>
      <c r="I637" s="261" t="s">
        <v>17</v>
      </c>
      <c r="J637" s="261" t="s">
        <v>17</v>
      </c>
      <c r="K637" s="261" t="s">
        <v>1050</v>
      </c>
      <c r="L637" s="262">
        <v>45608</v>
      </c>
      <c r="M637" s="261" t="s">
        <v>19</v>
      </c>
    </row>
    <row r="638" spans="1:13">
      <c r="A638" s="259" t="s">
        <v>1041</v>
      </c>
      <c r="B638" s="259" t="s">
        <v>1042</v>
      </c>
      <c r="C638" s="259" t="s">
        <v>1043</v>
      </c>
      <c r="D638" s="259" t="s">
        <v>746</v>
      </c>
      <c r="E638" s="259">
        <v>3</v>
      </c>
      <c r="F638" s="259" t="s">
        <v>611</v>
      </c>
      <c r="G638" s="259" t="s">
        <v>69</v>
      </c>
      <c r="H638" s="259">
        <v>2</v>
      </c>
      <c r="I638" s="259" t="s">
        <v>17</v>
      </c>
      <c r="J638" s="259" t="s">
        <v>17</v>
      </c>
      <c r="K638" s="259" t="s">
        <v>1051</v>
      </c>
      <c r="L638" s="260">
        <v>45608</v>
      </c>
      <c r="M638" s="259" t="s">
        <v>19</v>
      </c>
    </row>
    <row r="639" spans="1:13">
      <c r="A639" s="261" t="s">
        <v>1041</v>
      </c>
      <c r="B639" s="261" t="s">
        <v>1042</v>
      </c>
      <c r="C639" s="261" t="s">
        <v>1043</v>
      </c>
      <c r="D639" s="261" t="s">
        <v>610</v>
      </c>
      <c r="E639" s="261">
        <v>0</v>
      </c>
      <c r="F639" s="261" t="s">
        <v>611</v>
      </c>
      <c r="G639" s="261" t="s">
        <v>69</v>
      </c>
      <c r="H639" s="261">
        <v>2</v>
      </c>
      <c r="I639" s="261" t="s">
        <v>17</v>
      </c>
      <c r="J639" s="261" t="s">
        <v>17</v>
      </c>
      <c r="K639" s="261" t="s">
        <v>1052</v>
      </c>
      <c r="L639" s="262">
        <v>45608</v>
      </c>
      <c r="M639" s="261" t="s">
        <v>19</v>
      </c>
    </row>
    <row r="640" spans="1:13">
      <c r="A640" s="259" t="s">
        <v>155</v>
      </c>
      <c r="B640" s="259" t="s">
        <v>156</v>
      </c>
      <c r="C640" s="259" t="s">
        <v>157</v>
      </c>
      <c r="D640" s="259" t="s">
        <v>732</v>
      </c>
      <c r="E640" s="259">
        <v>0</v>
      </c>
      <c r="F640" s="259" t="s">
        <v>611</v>
      </c>
      <c r="G640" s="259" t="s">
        <v>69</v>
      </c>
      <c r="H640" s="259">
        <v>2</v>
      </c>
      <c r="I640" s="259" t="s">
        <v>17</v>
      </c>
      <c r="J640" s="259" t="s">
        <v>17</v>
      </c>
      <c r="K640" s="259" t="s">
        <v>1053</v>
      </c>
      <c r="L640" s="260">
        <v>45608</v>
      </c>
      <c r="M640" s="259" t="s">
        <v>19</v>
      </c>
    </row>
    <row r="641" spans="1:13">
      <c r="A641" s="261" t="s">
        <v>155</v>
      </c>
      <c r="B641" s="261" t="s">
        <v>156</v>
      </c>
      <c r="C641" s="261" t="s">
        <v>157</v>
      </c>
      <c r="D641" s="261" t="s">
        <v>734</v>
      </c>
      <c r="E641" s="261">
        <v>1</v>
      </c>
      <c r="F641" s="261" t="s">
        <v>611</v>
      </c>
      <c r="G641" s="261" t="s">
        <v>69</v>
      </c>
      <c r="H641" s="261">
        <v>2</v>
      </c>
      <c r="I641" s="261" t="s">
        <v>17</v>
      </c>
      <c r="J641" s="261" t="s">
        <v>17</v>
      </c>
      <c r="K641" s="261" t="s">
        <v>1054</v>
      </c>
      <c r="L641" s="262">
        <v>45608</v>
      </c>
      <c r="M641" s="261" t="s">
        <v>19</v>
      </c>
    </row>
    <row r="642" spans="1:13">
      <c r="A642" s="259" t="s">
        <v>155</v>
      </c>
      <c r="B642" s="259" t="s">
        <v>156</v>
      </c>
      <c r="C642" s="259" t="s">
        <v>157</v>
      </c>
      <c r="D642" s="259" t="s">
        <v>736</v>
      </c>
      <c r="E642" s="259">
        <v>1</v>
      </c>
      <c r="F642" s="259" t="s">
        <v>611</v>
      </c>
      <c r="G642" s="259" t="s">
        <v>69</v>
      </c>
      <c r="H642" s="259">
        <v>2</v>
      </c>
      <c r="I642" s="259" t="s">
        <v>17</v>
      </c>
      <c r="J642" s="259" t="s">
        <v>17</v>
      </c>
      <c r="K642" s="259" t="s">
        <v>1055</v>
      </c>
      <c r="L642" s="260">
        <v>45608</v>
      </c>
      <c r="M642" s="259" t="s">
        <v>19</v>
      </c>
    </row>
    <row r="643" spans="1:13">
      <c r="A643" s="261" t="s">
        <v>155</v>
      </c>
      <c r="B643" s="261" t="s">
        <v>156</v>
      </c>
      <c r="C643" s="261" t="s">
        <v>157</v>
      </c>
      <c r="D643" s="261" t="s">
        <v>738</v>
      </c>
      <c r="E643" s="261">
        <v>0</v>
      </c>
      <c r="F643" s="261" t="s">
        <v>611</v>
      </c>
      <c r="G643" s="261" t="s">
        <v>69</v>
      </c>
      <c r="H643" s="261">
        <v>2</v>
      </c>
      <c r="I643" s="261" t="s">
        <v>17</v>
      </c>
      <c r="J643" s="261" t="s">
        <v>17</v>
      </c>
      <c r="K643" s="261" t="s">
        <v>1056</v>
      </c>
      <c r="L643" s="262">
        <v>45608</v>
      </c>
      <c r="M643" s="261" t="s">
        <v>19</v>
      </c>
    </row>
    <row r="644" spans="1:13">
      <c r="A644" s="259" t="s">
        <v>155</v>
      </c>
      <c r="B644" s="259" t="s">
        <v>156</v>
      </c>
      <c r="C644" s="259" t="s">
        <v>157</v>
      </c>
      <c r="D644" s="259" t="s">
        <v>740</v>
      </c>
      <c r="E644" s="259">
        <v>0</v>
      </c>
      <c r="F644" s="259" t="s">
        <v>611</v>
      </c>
      <c r="G644" s="259" t="s">
        <v>69</v>
      </c>
      <c r="H644" s="259">
        <v>2</v>
      </c>
      <c r="I644" s="259" t="s">
        <v>17</v>
      </c>
      <c r="J644" s="259" t="s">
        <v>17</v>
      </c>
      <c r="K644" s="259" t="s">
        <v>1057</v>
      </c>
      <c r="L644" s="260">
        <v>45608</v>
      </c>
      <c r="M644" s="259" t="s">
        <v>19</v>
      </c>
    </row>
    <row r="645" spans="1:13">
      <c r="A645" s="261" t="s">
        <v>155</v>
      </c>
      <c r="B645" s="261" t="s">
        <v>156</v>
      </c>
      <c r="C645" s="261" t="s">
        <v>157</v>
      </c>
      <c r="D645" s="261" t="s">
        <v>742</v>
      </c>
      <c r="E645" s="261">
        <v>3</v>
      </c>
      <c r="F645" s="261" t="s">
        <v>611</v>
      </c>
      <c r="G645" s="261" t="s">
        <v>69</v>
      </c>
      <c r="H645" s="261">
        <v>2</v>
      </c>
      <c r="I645" s="261" t="s">
        <v>17</v>
      </c>
      <c r="J645" s="261" t="s">
        <v>17</v>
      </c>
      <c r="K645" s="261" t="s">
        <v>1058</v>
      </c>
      <c r="L645" s="262">
        <v>45608</v>
      </c>
      <c r="M645" s="261" t="s">
        <v>19</v>
      </c>
    </row>
    <row r="646" spans="1:13">
      <c r="A646" s="259" t="s">
        <v>155</v>
      </c>
      <c r="B646" s="259" t="s">
        <v>156</v>
      </c>
      <c r="C646" s="259" t="s">
        <v>157</v>
      </c>
      <c r="D646" s="259" t="s">
        <v>744</v>
      </c>
      <c r="E646" s="259">
        <v>2</v>
      </c>
      <c r="F646" s="259" t="s">
        <v>611</v>
      </c>
      <c r="G646" s="259" t="s">
        <v>69</v>
      </c>
      <c r="H646" s="259">
        <v>2</v>
      </c>
      <c r="I646" s="259" t="s">
        <v>17</v>
      </c>
      <c r="J646" s="259" t="s">
        <v>17</v>
      </c>
      <c r="K646" s="259" t="s">
        <v>1059</v>
      </c>
      <c r="L646" s="260">
        <v>45608</v>
      </c>
      <c r="M646" s="259" t="s">
        <v>19</v>
      </c>
    </row>
    <row r="647" spans="1:13">
      <c r="A647" s="261" t="s">
        <v>155</v>
      </c>
      <c r="B647" s="261" t="s">
        <v>156</v>
      </c>
      <c r="C647" s="261" t="s">
        <v>157</v>
      </c>
      <c r="D647" s="261" t="s">
        <v>746</v>
      </c>
      <c r="E647" s="261">
        <v>0</v>
      </c>
      <c r="F647" s="261" t="s">
        <v>611</v>
      </c>
      <c r="G647" s="261" t="s">
        <v>69</v>
      </c>
      <c r="H647" s="261">
        <v>2</v>
      </c>
      <c r="I647" s="261" t="s">
        <v>17</v>
      </c>
      <c r="J647" s="261" t="s">
        <v>17</v>
      </c>
      <c r="K647" s="261" t="s">
        <v>1060</v>
      </c>
      <c r="L647" s="262">
        <v>45608</v>
      </c>
      <c r="M647" s="261" t="s">
        <v>19</v>
      </c>
    </row>
    <row r="648" spans="1:13">
      <c r="A648" s="259" t="s">
        <v>155</v>
      </c>
      <c r="B648" s="259" t="s">
        <v>156</v>
      </c>
      <c r="C648" s="259" t="s">
        <v>157</v>
      </c>
      <c r="D648" s="259" t="s">
        <v>610</v>
      </c>
      <c r="E648" s="259">
        <v>0</v>
      </c>
      <c r="F648" s="259" t="s">
        <v>611</v>
      </c>
      <c r="G648" s="259" t="s">
        <v>69</v>
      </c>
      <c r="H648" s="259">
        <v>2</v>
      </c>
      <c r="I648" s="259" t="s">
        <v>17</v>
      </c>
      <c r="J648" s="259" t="s">
        <v>17</v>
      </c>
      <c r="K648" s="259" t="s">
        <v>1061</v>
      </c>
      <c r="L648" s="260">
        <v>45608</v>
      </c>
      <c r="M648" s="259" t="s">
        <v>19</v>
      </c>
    </row>
    <row r="649" spans="1:13">
      <c r="A649" s="261" t="s">
        <v>167</v>
      </c>
      <c r="B649" s="261" t="s">
        <v>168</v>
      </c>
      <c r="C649" s="261" t="s">
        <v>157</v>
      </c>
      <c r="D649" s="261" t="s">
        <v>732</v>
      </c>
      <c r="E649" s="261">
        <v>0</v>
      </c>
      <c r="F649" s="261" t="s">
        <v>611</v>
      </c>
      <c r="G649" s="261" t="s">
        <v>69</v>
      </c>
      <c r="H649" s="261">
        <v>2</v>
      </c>
      <c r="I649" s="261" t="s">
        <v>17</v>
      </c>
      <c r="J649" s="261" t="s">
        <v>17</v>
      </c>
      <c r="K649" s="261" t="s">
        <v>1062</v>
      </c>
      <c r="L649" s="262">
        <v>45608</v>
      </c>
      <c r="M649" s="261" t="s">
        <v>19</v>
      </c>
    </row>
    <row r="650" spans="1:13">
      <c r="A650" s="259" t="s">
        <v>167</v>
      </c>
      <c r="B650" s="259" t="s">
        <v>168</v>
      </c>
      <c r="C650" s="259" t="s">
        <v>157</v>
      </c>
      <c r="D650" s="259" t="s">
        <v>734</v>
      </c>
      <c r="E650" s="259">
        <v>1</v>
      </c>
      <c r="F650" s="259" t="s">
        <v>611</v>
      </c>
      <c r="G650" s="259" t="s">
        <v>69</v>
      </c>
      <c r="H650" s="259">
        <v>2</v>
      </c>
      <c r="I650" s="259" t="s">
        <v>17</v>
      </c>
      <c r="J650" s="259" t="s">
        <v>17</v>
      </c>
      <c r="K650" s="259" t="s">
        <v>1063</v>
      </c>
      <c r="L650" s="260">
        <v>45608</v>
      </c>
      <c r="M650" s="259" t="s">
        <v>19</v>
      </c>
    </row>
    <row r="651" spans="1:13">
      <c r="A651" s="261" t="s">
        <v>167</v>
      </c>
      <c r="B651" s="261" t="s">
        <v>168</v>
      </c>
      <c r="C651" s="261" t="s">
        <v>157</v>
      </c>
      <c r="D651" s="261" t="s">
        <v>736</v>
      </c>
      <c r="E651" s="261">
        <v>0</v>
      </c>
      <c r="F651" s="261" t="s">
        <v>611</v>
      </c>
      <c r="G651" s="261" t="s">
        <v>69</v>
      </c>
      <c r="H651" s="261">
        <v>2</v>
      </c>
      <c r="I651" s="261" t="s">
        <v>17</v>
      </c>
      <c r="J651" s="261" t="s">
        <v>17</v>
      </c>
      <c r="K651" s="261" t="s">
        <v>1064</v>
      </c>
      <c r="L651" s="262">
        <v>45608</v>
      </c>
      <c r="M651" s="261" t="s">
        <v>19</v>
      </c>
    </row>
    <row r="652" spans="1:13">
      <c r="A652" s="259" t="s">
        <v>167</v>
      </c>
      <c r="B652" s="259" t="s">
        <v>168</v>
      </c>
      <c r="C652" s="259" t="s">
        <v>157</v>
      </c>
      <c r="D652" s="259" t="s">
        <v>738</v>
      </c>
      <c r="E652" s="259">
        <v>0</v>
      </c>
      <c r="F652" s="259" t="s">
        <v>611</v>
      </c>
      <c r="G652" s="259" t="s">
        <v>69</v>
      </c>
      <c r="H652" s="259">
        <v>2</v>
      </c>
      <c r="I652" s="259" t="s">
        <v>17</v>
      </c>
      <c r="J652" s="259" t="s">
        <v>17</v>
      </c>
      <c r="K652" s="259" t="s">
        <v>1065</v>
      </c>
      <c r="L652" s="260">
        <v>45608</v>
      </c>
      <c r="M652" s="259" t="s">
        <v>19</v>
      </c>
    </row>
    <row r="653" spans="1:13">
      <c r="A653" s="261" t="s">
        <v>167</v>
      </c>
      <c r="B653" s="261" t="s">
        <v>168</v>
      </c>
      <c r="C653" s="261" t="s">
        <v>157</v>
      </c>
      <c r="D653" s="261" t="s">
        <v>740</v>
      </c>
      <c r="E653" s="261">
        <v>0</v>
      </c>
      <c r="F653" s="261" t="s">
        <v>611</v>
      </c>
      <c r="G653" s="261" t="s">
        <v>69</v>
      </c>
      <c r="H653" s="261">
        <v>2</v>
      </c>
      <c r="I653" s="261" t="s">
        <v>17</v>
      </c>
      <c r="J653" s="261" t="s">
        <v>17</v>
      </c>
      <c r="K653" s="261" t="s">
        <v>1066</v>
      </c>
      <c r="L653" s="262">
        <v>45608</v>
      </c>
      <c r="M653" s="261" t="s">
        <v>19</v>
      </c>
    </row>
    <row r="654" spans="1:13">
      <c r="A654" s="259" t="s">
        <v>167</v>
      </c>
      <c r="B654" s="259" t="s">
        <v>168</v>
      </c>
      <c r="C654" s="259" t="s">
        <v>157</v>
      </c>
      <c r="D654" s="259" t="s">
        <v>742</v>
      </c>
      <c r="E654" s="259">
        <v>3</v>
      </c>
      <c r="F654" s="259" t="s">
        <v>611</v>
      </c>
      <c r="G654" s="259" t="s">
        <v>69</v>
      </c>
      <c r="H654" s="259">
        <v>2</v>
      </c>
      <c r="I654" s="259" t="s">
        <v>17</v>
      </c>
      <c r="J654" s="259" t="s">
        <v>17</v>
      </c>
      <c r="K654" s="259" t="s">
        <v>1067</v>
      </c>
      <c r="L654" s="260">
        <v>45608</v>
      </c>
      <c r="M654" s="259" t="s">
        <v>19</v>
      </c>
    </row>
    <row r="655" spans="1:13">
      <c r="A655" s="261" t="s">
        <v>167</v>
      </c>
      <c r="B655" s="261" t="s">
        <v>168</v>
      </c>
      <c r="C655" s="261" t="s">
        <v>157</v>
      </c>
      <c r="D655" s="261" t="s">
        <v>744</v>
      </c>
      <c r="E655" s="261">
        <v>2</v>
      </c>
      <c r="F655" s="261" t="s">
        <v>611</v>
      </c>
      <c r="G655" s="261" t="s">
        <v>69</v>
      </c>
      <c r="H655" s="261">
        <v>2</v>
      </c>
      <c r="I655" s="261" t="s">
        <v>17</v>
      </c>
      <c r="J655" s="261" t="s">
        <v>17</v>
      </c>
      <c r="K655" s="261" t="s">
        <v>1068</v>
      </c>
      <c r="L655" s="262">
        <v>45608</v>
      </c>
      <c r="M655" s="261" t="s">
        <v>19</v>
      </c>
    </row>
    <row r="656" spans="1:13">
      <c r="A656" s="259" t="s">
        <v>167</v>
      </c>
      <c r="B656" s="259" t="s">
        <v>168</v>
      </c>
      <c r="C656" s="259" t="s">
        <v>157</v>
      </c>
      <c r="D656" s="259" t="s">
        <v>746</v>
      </c>
      <c r="E656" s="259">
        <v>0</v>
      </c>
      <c r="F656" s="259" t="s">
        <v>611</v>
      </c>
      <c r="G656" s="259" t="s">
        <v>69</v>
      </c>
      <c r="H656" s="259">
        <v>2</v>
      </c>
      <c r="I656" s="259" t="s">
        <v>17</v>
      </c>
      <c r="J656" s="259" t="s">
        <v>17</v>
      </c>
      <c r="K656" s="259" t="s">
        <v>1069</v>
      </c>
      <c r="L656" s="260">
        <v>45608</v>
      </c>
      <c r="M656" s="259" t="s">
        <v>19</v>
      </c>
    </row>
    <row r="657" spans="1:13">
      <c r="A657" s="261" t="s">
        <v>167</v>
      </c>
      <c r="B657" s="261" t="s">
        <v>168</v>
      </c>
      <c r="C657" s="261" t="s">
        <v>157</v>
      </c>
      <c r="D657" s="261" t="s">
        <v>610</v>
      </c>
      <c r="E657" s="261">
        <v>0</v>
      </c>
      <c r="F657" s="261" t="s">
        <v>611</v>
      </c>
      <c r="G657" s="261" t="s">
        <v>69</v>
      </c>
      <c r="H657" s="261">
        <v>2</v>
      </c>
      <c r="I657" s="261" t="s">
        <v>17</v>
      </c>
      <c r="J657" s="261" t="s">
        <v>17</v>
      </c>
      <c r="K657" s="261" t="s">
        <v>1070</v>
      </c>
      <c r="L657" s="262">
        <v>45608</v>
      </c>
      <c r="M657" s="261" t="s">
        <v>19</v>
      </c>
    </row>
    <row r="658" spans="1:13">
      <c r="A658" s="259" t="s">
        <v>182</v>
      </c>
      <c r="B658" s="259" t="s">
        <v>183</v>
      </c>
      <c r="C658" s="259" t="s">
        <v>157</v>
      </c>
      <c r="D658" s="259" t="s">
        <v>732</v>
      </c>
      <c r="E658" s="259">
        <v>0</v>
      </c>
      <c r="F658" s="259" t="s">
        <v>611</v>
      </c>
      <c r="G658" s="259" t="s">
        <v>69</v>
      </c>
      <c r="H658" s="259">
        <v>2</v>
      </c>
      <c r="I658" s="259" t="s">
        <v>17</v>
      </c>
      <c r="J658" s="259" t="s">
        <v>17</v>
      </c>
      <c r="K658" s="259" t="s">
        <v>1071</v>
      </c>
      <c r="L658" s="260">
        <v>45608</v>
      </c>
      <c r="M658" s="259" t="s">
        <v>19</v>
      </c>
    </row>
    <row r="659" spans="1:13">
      <c r="A659" s="261" t="s">
        <v>182</v>
      </c>
      <c r="B659" s="261" t="s">
        <v>183</v>
      </c>
      <c r="C659" s="261" t="s">
        <v>157</v>
      </c>
      <c r="D659" s="261" t="s">
        <v>734</v>
      </c>
      <c r="E659" s="261">
        <v>1</v>
      </c>
      <c r="F659" s="261" t="s">
        <v>611</v>
      </c>
      <c r="G659" s="261" t="s">
        <v>69</v>
      </c>
      <c r="H659" s="261">
        <v>2</v>
      </c>
      <c r="I659" s="261" t="s">
        <v>17</v>
      </c>
      <c r="J659" s="261" t="s">
        <v>17</v>
      </c>
      <c r="K659" s="261" t="s">
        <v>1072</v>
      </c>
      <c r="L659" s="262">
        <v>45608</v>
      </c>
      <c r="M659" s="261" t="s">
        <v>19</v>
      </c>
    </row>
    <row r="660" spans="1:13">
      <c r="A660" s="259" t="s">
        <v>182</v>
      </c>
      <c r="B660" s="259" t="s">
        <v>183</v>
      </c>
      <c r="C660" s="259" t="s">
        <v>157</v>
      </c>
      <c r="D660" s="259" t="s">
        <v>736</v>
      </c>
      <c r="E660" s="259">
        <v>0</v>
      </c>
      <c r="F660" s="259" t="s">
        <v>611</v>
      </c>
      <c r="G660" s="259" t="s">
        <v>69</v>
      </c>
      <c r="H660" s="259">
        <v>2</v>
      </c>
      <c r="I660" s="259" t="s">
        <v>17</v>
      </c>
      <c r="J660" s="259" t="s">
        <v>17</v>
      </c>
      <c r="K660" s="259" t="s">
        <v>1073</v>
      </c>
      <c r="L660" s="260">
        <v>45608</v>
      </c>
      <c r="M660" s="259" t="s">
        <v>19</v>
      </c>
    </row>
    <row r="661" spans="1:13">
      <c r="A661" s="261" t="s">
        <v>182</v>
      </c>
      <c r="B661" s="261" t="s">
        <v>183</v>
      </c>
      <c r="C661" s="261" t="s">
        <v>157</v>
      </c>
      <c r="D661" s="261" t="s">
        <v>738</v>
      </c>
      <c r="E661" s="261">
        <v>0</v>
      </c>
      <c r="F661" s="261" t="s">
        <v>611</v>
      </c>
      <c r="G661" s="261" t="s">
        <v>69</v>
      </c>
      <c r="H661" s="261">
        <v>2</v>
      </c>
      <c r="I661" s="261" t="s">
        <v>17</v>
      </c>
      <c r="J661" s="261" t="s">
        <v>17</v>
      </c>
      <c r="K661" s="261" t="s">
        <v>1074</v>
      </c>
      <c r="L661" s="262">
        <v>45608</v>
      </c>
      <c r="M661" s="261" t="s">
        <v>19</v>
      </c>
    </row>
    <row r="662" spans="1:13">
      <c r="A662" s="259" t="s">
        <v>182</v>
      </c>
      <c r="B662" s="259" t="s">
        <v>183</v>
      </c>
      <c r="C662" s="259" t="s">
        <v>157</v>
      </c>
      <c r="D662" s="259" t="s">
        <v>740</v>
      </c>
      <c r="E662" s="259">
        <v>0</v>
      </c>
      <c r="F662" s="259" t="s">
        <v>611</v>
      </c>
      <c r="G662" s="259" t="s">
        <v>69</v>
      </c>
      <c r="H662" s="259">
        <v>2</v>
      </c>
      <c r="I662" s="259" t="s">
        <v>17</v>
      </c>
      <c r="J662" s="259" t="s">
        <v>17</v>
      </c>
      <c r="K662" s="259" t="s">
        <v>1075</v>
      </c>
      <c r="L662" s="260">
        <v>45608</v>
      </c>
      <c r="M662" s="259" t="s">
        <v>19</v>
      </c>
    </row>
    <row r="663" spans="1:13">
      <c r="A663" s="261" t="s">
        <v>182</v>
      </c>
      <c r="B663" s="261" t="s">
        <v>183</v>
      </c>
      <c r="C663" s="261" t="s">
        <v>157</v>
      </c>
      <c r="D663" s="261" t="s">
        <v>742</v>
      </c>
      <c r="E663" s="261">
        <v>3</v>
      </c>
      <c r="F663" s="261" t="s">
        <v>611</v>
      </c>
      <c r="G663" s="261" t="s">
        <v>69</v>
      </c>
      <c r="H663" s="261">
        <v>2</v>
      </c>
      <c r="I663" s="261" t="s">
        <v>17</v>
      </c>
      <c r="J663" s="261" t="s">
        <v>17</v>
      </c>
      <c r="K663" s="261" t="s">
        <v>1076</v>
      </c>
      <c r="L663" s="262">
        <v>45608</v>
      </c>
      <c r="M663" s="261" t="s">
        <v>19</v>
      </c>
    </row>
    <row r="664" spans="1:13">
      <c r="A664" s="259" t="s">
        <v>182</v>
      </c>
      <c r="B664" s="259" t="s">
        <v>183</v>
      </c>
      <c r="C664" s="259" t="s">
        <v>157</v>
      </c>
      <c r="D664" s="259" t="s">
        <v>744</v>
      </c>
      <c r="E664" s="259">
        <v>2</v>
      </c>
      <c r="F664" s="259" t="s">
        <v>611</v>
      </c>
      <c r="G664" s="259" t="s">
        <v>69</v>
      </c>
      <c r="H664" s="259">
        <v>2</v>
      </c>
      <c r="I664" s="259" t="s">
        <v>17</v>
      </c>
      <c r="J664" s="259" t="s">
        <v>17</v>
      </c>
      <c r="K664" s="259" t="s">
        <v>1077</v>
      </c>
      <c r="L664" s="260">
        <v>45608</v>
      </c>
      <c r="M664" s="259" t="s">
        <v>19</v>
      </c>
    </row>
    <row r="665" spans="1:13">
      <c r="A665" s="261" t="s">
        <v>182</v>
      </c>
      <c r="B665" s="261" t="s">
        <v>183</v>
      </c>
      <c r="C665" s="261" t="s">
        <v>157</v>
      </c>
      <c r="D665" s="261" t="s">
        <v>746</v>
      </c>
      <c r="E665" s="261">
        <v>0</v>
      </c>
      <c r="F665" s="261" t="s">
        <v>611</v>
      </c>
      <c r="G665" s="261" t="s">
        <v>69</v>
      </c>
      <c r="H665" s="261">
        <v>2</v>
      </c>
      <c r="I665" s="261" t="s">
        <v>17</v>
      </c>
      <c r="J665" s="261" t="s">
        <v>17</v>
      </c>
      <c r="K665" s="261" t="s">
        <v>1078</v>
      </c>
      <c r="L665" s="262">
        <v>45608</v>
      </c>
      <c r="M665" s="261" t="s">
        <v>19</v>
      </c>
    </row>
    <row r="666" spans="1:13">
      <c r="A666" s="259" t="s">
        <v>182</v>
      </c>
      <c r="B666" s="259" t="s">
        <v>183</v>
      </c>
      <c r="C666" s="259" t="s">
        <v>157</v>
      </c>
      <c r="D666" s="259" t="s">
        <v>610</v>
      </c>
      <c r="E666" s="259">
        <v>0</v>
      </c>
      <c r="F666" s="259" t="s">
        <v>611</v>
      </c>
      <c r="G666" s="259" t="s">
        <v>69</v>
      </c>
      <c r="H666" s="259">
        <v>2</v>
      </c>
      <c r="I666" s="259" t="s">
        <v>17</v>
      </c>
      <c r="J666" s="259" t="s">
        <v>17</v>
      </c>
      <c r="K666" s="259" t="s">
        <v>1079</v>
      </c>
      <c r="L666" s="260">
        <v>45608</v>
      </c>
      <c r="M666" s="259" t="s">
        <v>19</v>
      </c>
    </row>
    <row r="667" spans="1:13">
      <c r="A667" s="261" t="s">
        <v>1080</v>
      </c>
      <c r="B667" s="261" t="s">
        <v>1081</v>
      </c>
      <c r="C667" s="261" t="s">
        <v>157</v>
      </c>
      <c r="D667" s="261" t="s">
        <v>732</v>
      </c>
      <c r="E667" s="261">
        <v>0</v>
      </c>
      <c r="F667" s="261" t="s">
        <v>611</v>
      </c>
      <c r="G667" s="261" t="s">
        <v>69</v>
      </c>
      <c r="H667" s="261">
        <v>2</v>
      </c>
      <c r="I667" s="261" t="s">
        <v>17</v>
      </c>
      <c r="J667" s="261" t="s">
        <v>17</v>
      </c>
      <c r="K667" s="261" t="s">
        <v>1082</v>
      </c>
      <c r="L667" s="262">
        <v>45608</v>
      </c>
      <c r="M667" s="261" t="s">
        <v>19</v>
      </c>
    </row>
    <row r="668" spans="1:13">
      <c r="A668" s="259" t="s">
        <v>1080</v>
      </c>
      <c r="B668" s="259" t="s">
        <v>1081</v>
      </c>
      <c r="C668" s="259" t="s">
        <v>157</v>
      </c>
      <c r="D668" s="259" t="s">
        <v>734</v>
      </c>
      <c r="E668" s="259">
        <v>1</v>
      </c>
      <c r="F668" s="259" t="s">
        <v>611</v>
      </c>
      <c r="G668" s="259" t="s">
        <v>69</v>
      </c>
      <c r="H668" s="259">
        <v>2</v>
      </c>
      <c r="I668" s="259" t="s">
        <v>17</v>
      </c>
      <c r="J668" s="259" t="s">
        <v>17</v>
      </c>
      <c r="K668" s="259" t="s">
        <v>1083</v>
      </c>
      <c r="L668" s="260">
        <v>45608</v>
      </c>
      <c r="M668" s="259" t="s">
        <v>19</v>
      </c>
    </row>
    <row r="669" spans="1:13">
      <c r="A669" s="261" t="s">
        <v>1080</v>
      </c>
      <c r="B669" s="261" t="s">
        <v>1081</v>
      </c>
      <c r="C669" s="261" t="s">
        <v>157</v>
      </c>
      <c r="D669" s="261" t="s">
        <v>736</v>
      </c>
      <c r="E669" s="261">
        <v>0</v>
      </c>
      <c r="F669" s="261" t="s">
        <v>611</v>
      </c>
      <c r="G669" s="261" t="s">
        <v>69</v>
      </c>
      <c r="H669" s="261">
        <v>2</v>
      </c>
      <c r="I669" s="261" t="s">
        <v>17</v>
      </c>
      <c r="J669" s="261" t="s">
        <v>17</v>
      </c>
      <c r="K669" s="261" t="s">
        <v>1084</v>
      </c>
      <c r="L669" s="262">
        <v>45608</v>
      </c>
      <c r="M669" s="261" t="s">
        <v>19</v>
      </c>
    </row>
    <row r="670" spans="1:13">
      <c r="A670" s="259" t="s">
        <v>1080</v>
      </c>
      <c r="B670" s="259" t="s">
        <v>1081</v>
      </c>
      <c r="C670" s="259" t="s">
        <v>157</v>
      </c>
      <c r="D670" s="259" t="s">
        <v>738</v>
      </c>
      <c r="E670" s="259">
        <v>0</v>
      </c>
      <c r="F670" s="259" t="s">
        <v>611</v>
      </c>
      <c r="G670" s="259" t="s">
        <v>69</v>
      </c>
      <c r="H670" s="259">
        <v>2</v>
      </c>
      <c r="I670" s="259" t="s">
        <v>17</v>
      </c>
      <c r="J670" s="259" t="s">
        <v>17</v>
      </c>
      <c r="K670" s="259" t="s">
        <v>1085</v>
      </c>
      <c r="L670" s="260">
        <v>45608</v>
      </c>
      <c r="M670" s="259" t="s">
        <v>19</v>
      </c>
    </row>
    <row r="671" spans="1:13">
      <c r="A671" s="261" t="s">
        <v>1080</v>
      </c>
      <c r="B671" s="261" t="s">
        <v>1081</v>
      </c>
      <c r="C671" s="261" t="s">
        <v>157</v>
      </c>
      <c r="D671" s="261" t="s">
        <v>740</v>
      </c>
      <c r="E671" s="261">
        <v>0</v>
      </c>
      <c r="F671" s="261" t="s">
        <v>611</v>
      </c>
      <c r="G671" s="261" t="s">
        <v>69</v>
      </c>
      <c r="H671" s="261">
        <v>2</v>
      </c>
      <c r="I671" s="261" t="s">
        <v>17</v>
      </c>
      <c r="J671" s="261" t="s">
        <v>17</v>
      </c>
      <c r="K671" s="261" t="s">
        <v>1086</v>
      </c>
      <c r="L671" s="262">
        <v>45608</v>
      </c>
      <c r="M671" s="261" t="s">
        <v>19</v>
      </c>
    </row>
    <row r="672" spans="1:13">
      <c r="A672" s="259" t="s">
        <v>1080</v>
      </c>
      <c r="B672" s="259" t="s">
        <v>1081</v>
      </c>
      <c r="C672" s="259" t="s">
        <v>157</v>
      </c>
      <c r="D672" s="259" t="s">
        <v>742</v>
      </c>
      <c r="E672" s="259">
        <v>3</v>
      </c>
      <c r="F672" s="259" t="s">
        <v>611</v>
      </c>
      <c r="G672" s="259" t="s">
        <v>69</v>
      </c>
      <c r="H672" s="259">
        <v>2</v>
      </c>
      <c r="I672" s="259" t="s">
        <v>17</v>
      </c>
      <c r="J672" s="259" t="s">
        <v>17</v>
      </c>
      <c r="K672" s="259" t="s">
        <v>1087</v>
      </c>
      <c r="L672" s="260">
        <v>45608</v>
      </c>
      <c r="M672" s="259" t="s">
        <v>19</v>
      </c>
    </row>
    <row r="673" spans="1:13">
      <c r="A673" s="261" t="s">
        <v>1080</v>
      </c>
      <c r="B673" s="261" t="s">
        <v>1081</v>
      </c>
      <c r="C673" s="261" t="s">
        <v>157</v>
      </c>
      <c r="D673" s="261" t="s">
        <v>744</v>
      </c>
      <c r="E673" s="261">
        <v>0</v>
      </c>
      <c r="F673" s="261" t="s">
        <v>611</v>
      </c>
      <c r="G673" s="261" t="s">
        <v>69</v>
      </c>
      <c r="H673" s="261">
        <v>2</v>
      </c>
      <c r="I673" s="261" t="s">
        <v>17</v>
      </c>
      <c r="J673" s="261" t="s">
        <v>17</v>
      </c>
      <c r="K673" s="261" t="s">
        <v>1088</v>
      </c>
      <c r="L673" s="262">
        <v>45608</v>
      </c>
      <c r="M673" s="261" t="s">
        <v>19</v>
      </c>
    </row>
    <row r="674" spans="1:13">
      <c r="A674" s="259" t="s">
        <v>1080</v>
      </c>
      <c r="B674" s="259" t="s">
        <v>1081</v>
      </c>
      <c r="C674" s="259" t="s">
        <v>157</v>
      </c>
      <c r="D674" s="259" t="s">
        <v>746</v>
      </c>
      <c r="E674" s="259">
        <v>0</v>
      </c>
      <c r="F674" s="259" t="s">
        <v>611</v>
      </c>
      <c r="G674" s="259" t="s">
        <v>69</v>
      </c>
      <c r="H674" s="259">
        <v>2</v>
      </c>
      <c r="I674" s="259" t="s">
        <v>17</v>
      </c>
      <c r="J674" s="259" t="s">
        <v>17</v>
      </c>
      <c r="K674" s="259" t="s">
        <v>1089</v>
      </c>
      <c r="L674" s="260">
        <v>45608</v>
      </c>
      <c r="M674" s="259" t="s">
        <v>19</v>
      </c>
    </row>
    <row r="675" spans="1:13">
      <c r="A675" s="261" t="s">
        <v>1080</v>
      </c>
      <c r="B675" s="261" t="s">
        <v>1081</v>
      </c>
      <c r="C675" s="261" t="s">
        <v>157</v>
      </c>
      <c r="D675" s="261" t="s">
        <v>610</v>
      </c>
      <c r="E675" s="261">
        <v>0</v>
      </c>
      <c r="F675" s="261" t="s">
        <v>611</v>
      </c>
      <c r="G675" s="261" t="s">
        <v>69</v>
      </c>
      <c r="H675" s="261">
        <v>2</v>
      </c>
      <c r="I675" s="261" t="s">
        <v>17</v>
      </c>
      <c r="J675" s="261" t="s">
        <v>17</v>
      </c>
      <c r="K675" s="261" t="s">
        <v>1090</v>
      </c>
      <c r="L675" s="262">
        <v>45608</v>
      </c>
      <c r="M675" s="261" t="s">
        <v>19</v>
      </c>
    </row>
    <row r="676" spans="1:13">
      <c r="A676" s="259" t="s">
        <v>1091</v>
      </c>
      <c r="B676" s="259" t="s">
        <v>1092</v>
      </c>
      <c r="C676" s="259" t="s">
        <v>1093</v>
      </c>
      <c r="D676" s="259" t="s">
        <v>732</v>
      </c>
      <c r="E676" s="259">
        <v>2</v>
      </c>
      <c r="F676" s="259" t="s">
        <v>611</v>
      </c>
      <c r="G676" s="259" t="s">
        <v>69</v>
      </c>
      <c r="H676" s="259">
        <v>2</v>
      </c>
      <c r="I676" s="259" t="s">
        <v>17</v>
      </c>
      <c r="J676" s="259" t="s">
        <v>17</v>
      </c>
      <c r="K676" s="259" t="s">
        <v>1094</v>
      </c>
      <c r="L676" s="260">
        <v>45608</v>
      </c>
      <c r="M676" s="259" t="s">
        <v>19</v>
      </c>
    </row>
    <row r="677" spans="1:13">
      <c r="A677" s="261" t="s">
        <v>1091</v>
      </c>
      <c r="B677" s="261" t="s">
        <v>1092</v>
      </c>
      <c r="C677" s="261" t="s">
        <v>1093</v>
      </c>
      <c r="D677" s="261" t="s">
        <v>734</v>
      </c>
      <c r="E677" s="261">
        <v>1</v>
      </c>
      <c r="F677" s="261" t="s">
        <v>611</v>
      </c>
      <c r="G677" s="261" t="s">
        <v>69</v>
      </c>
      <c r="H677" s="261">
        <v>2</v>
      </c>
      <c r="I677" s="261" t="s">
        <v>17</v>
      </c>
      <c r="J677" s="261" t="s">
        <v>17</v>
      </c>
      <c r="K677" s="261" t="s">
        <v>1095</v>
      </c>
      <c r="L677" s="262">
        <v>45608</v>
      </c>
      <c r="M677" s="261" t="s">
        <v>19</v>
      </c>
    </row>
    <row r="678" spans="1:13">
      <c r="A678" s="259" t="s">
        <v>1091</v>
      </c>
      <c r="B678" s="259" t="s">
        <v>1092</v>
      </c>
      <c r="C678" s="259" t="s">
        <v>1093</v>
      </c>
      <c r="D678" s="259" t="s">
        <v>736</v>
      </c>
      <c r="E678" s="259">
        <v>0</v>
      </c>
      <c r="F678" s="259" t="s">
        <v>611</v>
      </c>
      <c r="G678" s="259" t="s">
        <v>69</v>
      </c>
      <c r="H678" s="259">
        <v>2</v>
      </c>
      <c r="I678" s="259" t="s">
        <v>17</v>
      </c>
      <c r="J678" s="259" t="s">
        <v>17</v>
      </c>
      <c r="K678" s="259" t="s">
        <v>1096</v>
      </c>
      <c r="L678" s="260">
        <v>45608</v>
      </c>
      <c r="M678" s="259" t="s">
        <v>19</v>
      </c>
    </row>
    <row r="679" spans="1:13">
      <c r="A679" s="261" t="s">
        <v>1091</v>
      </c>
      <c r="B679" s="261" t="s">
        <v>1092</v>
      </c>
      <c r="C679" s="261" t="s">
        <v>1093</v>
      </c>
      <c r="D679" s="261" t="s">
        <v>738</v>
      </c>
      <c r="E679" s="261">
        <v>0</v>
      </c>
      <c r="F679" s="261" t="s">
        <v>611</v>
      </c>
      <c r="G679" s="261" t="s">
        <v>69</v>
      </c>
      <c r="H679" s="261">
        <v>2</v>
      </c>
      <c r="I679" s="261" t="s">
        <v>17</v>
      </c>
      <c r="J679" s="261" t="s">
        <v>17</v>
      </c>
      <c r="K679" s="261" t="s">
        <v>1097</v>
      </c>
      <c r="L679" s="262">
        <v>45608</v>
      </c>
      <c r="M679" s="261" t="s">
        <v>19</v>
      </c>
    </row>
    <row r="680" spans="1:13">
      <c r="A680" s="259" t="s">
        <v>1091</v>
      </c>
      <c r="B680" s="259" t="s">
        <v>1092</v>
      </c>
      <c r="C680" s="259" t="s">
        <v>1093</v>
      </c>
      <c r="D680" s="259" t="s">
        <v>740</v>
      </c>
      <c r="E680" s="259">
        <v>3</v>
      </c>
      <c r="F680" s="259" t="s">
        <v>611</v>
      </c>
      <c r="G680" s="259" t="s">
        <v>69</v>
      </c>
      <c r="H680" s="259">
        <v>2</v>
      </c>
      <c r="I680" s="259" t="s">
        <v>17</v>
      </c>
      <c r="J680" s="259" t="s">
        <v>17</v>
      </c>
      <c r="K680" s="259" t="s">
        <v>1098</v>
      </c>
      <c r="L680" s="260">
        <v>45608</v>
      </c>
      <c r="M680" s="259" t="s">
        <v>19</v>
      </c>
    </row>
    <row r="681" spans="1:13">
      <c r="A681" s="261" t="s">
        <v>1091</v>
      </c>
      <c r="B681" s="261" t="s">
        <v>1092</v>
      </c>
      <c r="C681" s="261" t="s">
        <v>1093</v>
      </c>
      <c r="D681" s="261" t="s">
        <v>742</v>
      </c>
      <c r="E681" s="261">
        <v>1</v>
      </c>
      <c r="F681" s="261" t="s">
        <v>611</v>
      </c>
      <c r="G681" s="261" t="s">
        <v>69</v>
      </c>
      <c r="H681" s="261">
        <v>2</v>
      </c>
      <c r="I681" s="261" t="s">
        <v>17</v>
      </c>
      <c r="J681" s="261" t="s">
        <v>17</v>
      </c>
      <c r="K681" s="261" t="s">
        <v>1099</v>
      </c>
      <c r="L681" s="262">
        <v>45608</v>
      </c>
      <c r="M681" s="261" t="s">
        <v>19</v>
      </c>
    </row>
    <row r="682" spans="1:13">
      <c r="A682" s="259" t="s">
        <v>1091</v>
      </c>
      <c r="B682" s="259" t="s">
        <v>1092</v>
      </c>
      <c r="C682" s="259" t="s">
        <v>1093</v>
      </c>
      <c r="D682" s="259" t="s">
        <v>744</v>
      </c>
      <c r="E682" s="259">
        <v>2</v>
      </c>
      <c r="F682" s="259" t="s">
        <v>611</v>
      </c>
      <c r="G682" s="259" t="s">
        <v>69</v>
      </c>
      <c r="H682" s="259">
        <v>2</v>
      </c>
      <c r="I682" s="259" t="s">
        <v>17</v>
      </c>
      <c r="J682" s="259" t="s">
        <v>17</v>
      </c>
      <c r="K682" s="259" t="s">
        <v>1100</v>
      </c>
      <c r="L682" s="260">
        <v>45608</v>
      </c>
      <c r="M682" s="259" t="s">
        <v>19</v>
      </c>
    </row>
    <row r="683" spans="1:13">
      <c r="A683" s="261" t="s">
        <v>1091</v>
      </c>
      <c r="B683" s="261" t="s">
        <v>1092</v>
      </c>
      <c r="C683" s="261" t="s">
        <v>1093</v>
      </c>
      <c r="D683" s="261" t="s">
        <v>746</v>
      </c>
      <c r="E683" s="261">
        <v>0</v>
      </c>
      <c r="F683" s="261" t="s">
        <v>611</v>
      </c>
      <c r="G683" s="261" t="s">
        <v>69</v>
      </c>
      <c r="H683" s="261">
        <v>2</v>
      </c>
      <c r="I683" s="261" t="s">
        <v>17</v>
      </c>
      <c r="J683" s="261" t="s">
        <v>17</v>
      </c>
      <c r="K683" s="261" t="s">
        <v>1101</v>
      </c>
      <c r="L683" s="262">
        <v>45608</v>
      </c>
      <c r="M683" s="261" t="s">
        <v>19</v>
      </c>
    </row>
    <row r="684" spans="1:13">
      <c r="A684" s="259" t="s">
        <v>1091</v>
      </c>
      <c r="B684" s="259" t="s">
        <v>1092</v>
      </c>
      <c r="C684" s="259" t="s">
        <v>1093</v>
      </c>
      <c r="D684" s="259" t="s">
        <v>610</v>
      </c>
      <c r="E684" s="259">
        <v>0</v>
      </c>
      <c r="F684" s="259" t="s">
        <v>611</v>
      </c>
      <c r="G684" s="259" t="s">
        <v>69</v>
      </c>
      <c r="H684" s="259">
        <v>2</v>
      </c>
      <c r="I684" s="259" t="s">
        <v>17</v>
      </c>
      <c r="J684" s="259" t="s">
        <v>17</v>
      </c>
      <c r="K684" s="259" t="s">
        <v>1102</v>
      </c>
      <c r="L684" s="260">
        <v>45608</v>
      </c>
      <c r="M684" s="259" t="s">
        <v>19</v>
      </c>
    </row>
    <row r="685" spans="1:13">
      <c r="A685" s="261" t="s">
        <v>47</v>
      </c>
      <c r="B685" s="261" t="s">
        <v>48</v>
      </c>
      <c r="C685" s="261" t="s">
        <v>49</v>
      </c>
      <c r="D685" s="261" t="s">
        <v>732</v>
      </c>
      <c r="E685" s="261">
        <v>2</v>
      </c>
      <c r="F685" s="261" t="s">
        <v>611</v>
      </c>
      <c r="G685" s="261" t="s">
        <v>69</v>
      </c>
      <c r="H685" s="261">
        <v>2</v>
      </c>
      <c r="I685" s="261" t="s">
        <v>17</v>
      </c>
      <c r="J685" s="261" t="s">
        <v>17</v>
      </c>
      <c r="K685" s="261" t="s">
        <v>1103</v>
      </c>
      <c r="L685" s="262">
        <v>45608</v>
      </c>
      <c r="M685" s="261" t="s">
        <v>19</v>
      </c>
    </row>
    <row r="686" spans="1:13">
      <c r="A686" s="259" t="s">
        <v>47</v>
      </c>
      <c r="B686" s="259" t="s">
        <v>48</v>
      </c>
      <c r="C686" s="259" t="s">
        <v>49</v>
      </c>
      <c r="D686" s="259" t="s">
        <v>734</v>
      </c>
      <c r="E686" s="259">
        <v>2</v>
      </c>
      <c r="F686" s="259" t="s">
        <v>611</v>
      </c>
      <c r="G686" s="259" t="s">
        <v>69</v>
      </c>
      <c r="H686" s="259">
        <v>2</v>
      </c>
      <c r="I686" s="259" t="s">
        <v>17</v>
      </c>
      <c r="J686" s="259" t="s">
        <v>17</v>
      </c>
      <c r="K686" s="259" t="s">
        <v>1104</v>
      </c>
      <c r="L686" s="260">
        <v>45608</v>
      </c>
      <c r="M686" s="259" t="s">
        <v>19</v>
      </c>
    </row>
    <row r="687" spans="1:13">
      <c r="A687" s="261" t="s">
        <v>47</v>
      </c>
      <c r="B687" s="261" t="s">
        <v>48</v>
      </c>
      <c r="C687" s="261" t="s">
        <v>49</v>
      </c>
      <c r="D687" s="261" t="s">
        <v>736</v>
      </c>
      <c r="E687" s="261">
        <v>2</v>
      </c>
      <c r="F687" s="261" t="s">
        <v>611</v>
      </c>
      <c r="G687" s="261" t="s">
        <v>69</v>
      </c>
      <c r="H687" s="261">
        <v>2</v>
      </c>
      <c r="I687" s="261" t="s">
        <v>17</v>
      </c>
      <c r="J687" s="261" t="s">
        <v>17</v>
      </c>
      <c r="K687" s="261" t="s">
        <v>1105</v>
      </c>
      <c r="L687" s="262">
        <v>45608</v>
      </c>
      <c r="M687" s="261" t="s">
        <v>19</v>
      </c>
    </row>
    <row r="688" spans="1:13">
      <c r="A688" s="259" t="s">
        <v>47</v>
      </c>
      <c r="B688" s="259" t="s">
        <v>48</v>
      </c>
      <c r="C688" s="259" t="s">
        <v>49</v>
      </c>
      <c r="D688" s="259" t="s">
        <v>738</v>
      </c>
      <c r="E688" s="259">
        <v>0</v>
      </c>
      <c r="F688" s="259" t="s">
        <v>611</v>
      </c>
      <c r="G688" s="259" t="s">
        <v>69</v>
      </c>
      <c r="H688" s="259">
        <v>2</v>
      </c>
      <c r="I688" s="259" t="s">
        <v>17</v>
      </c>
      <c r="J688" s="259" t="s">
        <v>17</v>
      </c>
      <c r="K688" s="259" t="s">
        <v>1106</v>
      </c>
      <c r="L688" s="260">
        <v>45608</v>
      </c>
      <c r="M688" s="259" t="s">
        <v>19</v>
      </c>
    </row>
    <row r="689" spans="1:13">
      <c r="A689" s="261" t="s">
        <v>47</v>
      </c>
      <c r="B689" s="261" t="s">
        <v>48</v>
      </c>
      <c r="C689" s="261" t="s">
        <v>49</v>
      </c>
      <c r="D689" s="261" t="s">
        <v>740</v>
      </c>
      <c r="E689" s="261">
        <v>2</v>
      </c>
      <c r="F689" s="261" t="s">
        <v>611</v>
      </c>
      <c r="G689" s="261" t="s">
        <v>69</v>
      </c>
      <c r="H689" s="261">
        <v>2</v>
      </c>
      <c r="I689" s="261" t="s">
        <v>17</v>
      </c>
      <c r="J689" s="261" t="s">
        <v>17</v>
      </c>
      <c r="K689" s="261" t="s">
        <v>1107</v>
      </c>
      <c r="L689" s="262">
        <v>45608</v>
      </c>
      <c r="M689" s="261" t="s">
        <v>19</v>
      </c>
    </row>
    <row r="690" spans="1:13">
      <c r="A690" s="259" t="s">
        <v>47</v>
      </c>
      <c r="B690" s="259" t="s">
        <v>48</v>
      </c>
      <c r="C690" s="259" t="s">
        <v>49</v>
      </c>
      <c r="D690" s="259" t="s">
        <v>742</v>
      </c>
      <c r="E690" s="259">
        <v>2</v>
      </c>
      <c r="F690" s="259" t="s">
        <v>611</v>
      </c>
      <c r="G690" s="259" t="s">
        <v>69</v>
      </c>
      <c r="H690" s="259">
        <v>2</v>
      </c>
      <c r="I690" s="259" t="s">
        <v>17</v>
      </c>
      <c r="J690" s="259" t="s">
        <v>17</v>
      </c>
      <c r="K690" s="259" t="s">
        <v>1108</v>
      </c>
      <c r="L690" s="260">
        <v>45608</v>
      </c>
      <c r="M690" s="259" t="s">
        <v>19</v>
      </c>
    </row>
    <row r="691" spans="1:13">
      <c r="A691" s="261" t="s">
        <v>47</v>
      </c>
      <c r="B691" s="261" t="s">
        <v>48</v>
      </c>
      <c r="C691" s="261" t="s">
        <v>49</v>
      </c>
      <c r="D691" s="261" t="s">
        <v>744</v>
      </c>
      <c r="E691" s="261">
        <v>0</v>
      </c>
      <c r="F691" s="261" t="s">
        <v>611</v>
      </c>
      <c r="G691" s="261" t="s">
        <v>69</v>
      </c>
      <c r="H691" s="261">
        <v>2</v>
      </c>
      <c r="I691" s="261" t="s">
        <v>17</v>
      </c>
      <c r="J691" s="261" t="s">
        <v>17</v>
      </c>
      <c r="K691" s="261" t="s">
        <v>1109</v>
      </c>
      <c r="L691" s="262">
        <v>45608</v>
      </c>
      <c r="M691" s="261" t="s">
        <v>19</v>
      </c>
    </row>
    <row r="692" spans="1:13">
      <c r="A692" s="259" t="s">
        <v>47</v>
      </c>
      <c r="B692" s="259" t="s">
        <v>48</v>
      </c>
      <c r="C692" s="259" t="s">
        <v>49</v>
      </c>
      <c r="D692" s="259" t="s">
        <v>746</v>
      </c>
      <c r="E692" s="259">
        <v>0</v>
      </c>
      <c r="F692" s="259" t="s">
        <v>611</v>
      </c>
      <c r="G692" s="259" t="s">
        <v>69</v>
      </c>
      <c r="H692" s="259">
        <v>2</v>
      </c>
      <c r="I692" s="259" t="s">
        <v>17</v>
      </c>
      <c r="J692" s="259" t="s">
        <v>17</v>
      </c>
      <c r="K692" s="259" t="s">
        <v>1110</v>
      </c>
      <c r="L692" s="260">
        <v>45608</v>
      </c>
      <c r="M692" s="259" t="s">
        <v>19</v>
      </c>
    </row>
    <row r="693" spans="1:13">
      <c r="A693" s="261" t="s">
        <v>47</v>
      </c>
      <c r="B693" s="261" t="s">
        <v>48</v>
      </c>
      <c r="C693" s="261" t="s">
        <v>49</v>
      </c>
      <c r="D693" s="261" t="s">
        <v>610</v>
      </c>
      <c r="E693" s="261">
        <v>0</v>
      </c>
      <c r="F693" s="261" t="s">
        <v>611</v>
      </c>
      <c r="G693" s="261" t="s">
        <v>69</v>
      </c>
      <c r="H693" s="261">
        <v>2</v>
      </c>
      <c r="I693" s="261" t="s">
        <v>17</v>
      </c>
      <c r="J693" s="261" t="s">
        <v>17</v>
      </c>
      <c r="K693" s="261" t="s">
        <v>1111</v>
      </c>
      <c r="L693" s="262">
        <v>45608</v>
      </c>
      <c r="M693" s="261" t="s">
        <v>19</v>
      </c>
    </row>
    <row r="694" spans="1:13">
      <c r="A694" s="259" t="s">
        <v>1112</v>
      </c>
      <c r="B694" s="259" t="s">
        <v>1113</v>
      </c>
      <c r="C694" s="259" t="s">
        <v>658</v>
      </c>
      <c r="D694" s="259" t="s">
        <v>732</v>
      </c>
      <c r="E694" s="259">
        <v>0</v>
      </c>
      <c r="F694" s="259" t="s">
        <v>611</v>
      </c>
      <c r="G694" s="259" t="s">
        <v>69</v>
      </c>
      <c r="H694" s="259">
        <v>2</v>
      </c>
      <c r="I694" s="259" t="s">
        <v>17</v>
      </c>
      <c r="J694" s="259" t="s">
        <v>17</v>
      </c>
      <c r="K694" s="259" t="s">
        <v>1114</v>
      </c>
      <c r="L694" s="260">
        <v>45609</v>
      </c>
      <c r="M694" s="259" t="s">
        <v>19</v>
      </c>
    </row>
    <row r="695" spans="1:13">
      <c r="A695" s="261" t="s">
        <v>1112</v>
      </c>
      <c r="B695" s="261" t="s">
        <v>1113</v>
      </c>
      <c r="C695" s="261" t="s">
        <v>658</v>
      </c>
      <c r="D695" s="261" t="s">
        <v>734</v>
      </c>
      <c r="E695" s="261">
        <v>1</v>
      </c>
      <c r="F695" s="261" t="s">
        <v>611</v>
      </c>
      <c r="G695" s="261" t="s">
        <v>69</v>
      </c>
      <c r="H695" s="261">
        <v>2</v>
      </c>
      <c r="I695" s="261" t="s">
        <v>17</v>
      </c>
      <c r="J695" s="261" t="s">
        <v>17</v>
      </c>
      <c r="K695" s="261" t="s">
        <v>1115</v>
      </c>
      <c r="L695" s="262">
        <v>45609</v>
      </c>
      <c r="M695" s="261" t="s">
        <v>19</v>
      </c>
    </row>
    <row r="696" spans="1:13">
      <c r="A696" s="259" t="s">
        <v>1112</v>
      </c>
      <c r="B696" s="259" t="s">
        <v>1113</v>
      </c>
      <c r="C696" s="259" t="s">
        <v>658</v>
      </c>
      <c r="D696" s="259" t="s">
        <v>736</v>
      </c>
      <c r="E696" s="259">
        <v>2</v>
      </c>
      <c r="F696" s="259" t="s">
        <v>611</v>
      </c>
      <c r="G696" s="259" t="s">
        <v>69</v>
      </c>
      <c r="H696" s="259">
        <v>2</v>
      </c>
      <c r="I696" s="259" t="s">
        <v>17</v>
      </c>
      <c r="J696" s="259" t="s">
        <v>17</v>
      </c>
      <c r="K696" s="259" t="s">
        <v>1116</v>
      </c>
      <c r="L696" s="260">
        <v>45609</v>
      </c>
      <c r="M696" s="259" t="s">
        <v>19</v>
      </c>
    </row>
    <row r="697" spans="1:13">
      <c r="A697" s="261" t="s">
        <v>1112</v>
      </c>
      <c r="B697" s="261" t="s">
        <v>1113</v>
      </c>
      <c r="C697" s="261" t="s">
        <v>658</v>
      </c>
      <c r="D697" s="261" t="s">
        <v>738</v>
      </c>
      <c r="E697" s="261">
        <v>3</v>
      </c>
      <c r="F697" s="261" t="s">
        <v>611</v>
      </c>
      <c r="G697" s="261" t="s">
        <v>69</v>
      </c>
      <c r="H697" s="261">
        <v>2</v>
      </c>
      <c r="I697" s="261" t="s">
        <v>17</v>
      </c>
      <c r="J697" s="261" t="s">
        <v>17</v>
      </c>
      <c r="K697" s="261" t="s">
        <v>1117</v>
      </c>
      <c r="L697" s="262">
        <v>45609</v>
      </c>
      <c r="M697" s="261" t="s">
        <v>19</v>
      </c>
    </row>
    <row r="698" spans="1:13">
      <c r="A698" s="259" t="s">
        <v>1112</v>
      </c>
      <c r="B698" s="259" t="s">
        <v>1113</v>
      </c>
      <c r="C698" s="259" t="s">
        <v>658</v>
      </c>
      <c r="D698" s="259" t="s">
        <v>740</v>
      </c>
      <c r="E698" s="259">
        <v>3</v>
      </c>
      <c r="F698" s="259" t="s">
        <v>611</v>
      </c>
      <c r="G698" s="259" t="s">
        <v>69</v>
      </c>
      <c r="H698" s="259">
        <v>2</v>
      </c>
      <c r="I698" s="259" t="s">
        <v>17</v>
      </c>
      <c r="J698" s="259" t="s">
        <v>17</v>
      </c>
      <c r="K698" s="259" t="s">
        <v>1118</v>
      </c>
      <c r="L698" s="260">
        <v>45609</v>
      </c>
      <c r="M698" s="259" t="s">
        <v>19</v>
      </c>
    </row>
    <row r="699" spans="1:13">
      <c r="A699" s="261" t="s">
        <v>1112</v>
      </c>
      <c r="B699" s="261" t="s">
        <v>1113</v>
      </c>
      <c r="C699" s="261" t="s">
        <v>658</v>
      </c>
      <c r="D699" s="261" t="s">
        <v>742</v>
      </c>
      <c r="E699" s="261">
        <v>1</v>
      </c>
      <c r="F699" s="261" t="s">
        <v>611</v>
      </c>
      <c r="G699" s="261" t="s">
        <v>69</v>
      </c>
      <c r="H699" s="261">
        <v>2</v>
      </c>
      <c r="I699" s="261" t="s">
        <v>17</v>
      </c>
      <c r="J699" s="261" t="s">
        <v>17</v>
      </c>
      <c r="K699" s="261" t="s">
        <v>1119</v>
      </c>
      <c r="L699" s="262">
        <v>45609</v>
      </c>
      <c r="M699" s="261" t="s">
        <v>19</v>
      </c>
    </row>
    <row r="700" spans="1:13">
      <c r="A700" s="259" t="s">
        <v>1112</v>
      </c>
      <c r="B700" s="259" t="s">
        <v>1113</v>
      </c>
      <c r="C700" s="259" t="s">
        <v>658</v>
      </c>
      <c r="D700" s="259" t="s">
        <v>744</v>
      </c>
      <c r="E700" s="259">
        <v>2</v>
      </c>
      <c r="F700" s="259" t="s">
        <v>611</v>
      </c>
      <c r="G700" s="259" t="s">
        <v>69</v>
      </c>
      <c r="H700" s="259">
        <v>2</v>
      </c>
      <c r="I700" s="259" t="s">
        <v>17</v>
      </c>
      <c r="J700" s="259" t="s">
        <v>17</v>
      </c>
      <c r="K700" s="259" t="s">
        <v>1120</v>
      </c>
      <c r="L700" s="260">
        <v>45609</v>
      </c>
      <c r="M700" s="259" t="s">
        <v>19</v>
      </c>
    </row>
    <row r="701" spans="1:13">
      <c r="A701" s="261" t="s">
        <v>1112</v>
      </c>
      <c r="B701" s="261" t="s">
        <v>1113</v>
      </c>
      <c r="C701" s="261" t="s">
        <v>658</v>
      </c>
      <c r="D701" s="261" t="s">
        <v>746</v>
      </c>
      <c r="E701" s="261">
        <v>3</v>
      </c>
      <c r="F701" s="261" t="s">
        <v>611</v>
      </c>
      <c r="G701" s="261" t="s">
        <v>69</v>
      </c>
      <c r="H701" s="261">
        <v>2</v>
      </c>
      <c r="I701" s="261" t="s">
        <v>17</v>
      </c>
      <c r="J701" s="261" t="s">
        <v>17</v>
      </c>
      <c r="K701" s="261" t="s">
        <v>1121</v>
      </c>
      <c r="L701" s="262">
        <v>45609</v>
      </c>
      <c r="M701" s="261" t="s">
        <v>19</v>
      </c>
    </row>
    <row r="702" spans="1:13">
      <c r="A702" s="259" t="s">
        <v>1112</v>
      </c>
      <c r="B702" s="259" t="s">
        <v>1113</v>
      </c>
      <c r="C702" s="259" t="s">
        <v>658</v>
      </c>
      <c r="D702" s="259" t="s">
        <v>610</v>
      </c>
      <c r="E702" s="259">
        <v>1</v>
      </c>
      <c r="F702" s="259" t="s">
        <v>611</v>
      </c>
      <c r="G702" s="259" t="s">
        <v>69</v>
      </c>
      <c r="H702" s="259">
        <v>2</v>
      </c>
      <c r="I702" s="259" t="s">
        <v>17</v>
      </c>
      <c r="J702" s="259" t="s">
        <v>17</v>
      </c>
      <c r="K702" s="259" t="s">
        <v>1122</v>
      </c>
      <c r="L702" s="260">
        <v>45609</v>
      </c>
      <c r="M702" s="259" t="s">
        <v>19</v>
      </c>
    </row>
    <row r="703" spans="1:13">
      <c r="A703" s="261" t="s">
        <v>656</v>
      </c>
      <c r="B703" s="261" t="s">
        <v>657</v>
      </c>
      <c r="C703" s="261" t="s">
        <v>658</v>
      </c>
      <c r="D703" s="261" t="s">
        <v>732</v>
      </c>
      <c r="E703" s="261">
        <v>0</v>
      </c>
      <c r="F703" s="261" t="s">
        <v>611</v>
      </c>
      <c r="G703" s="261" t="s">
        <v>69</v>
      </c>
      <c r="H703" s="261">
        <v>2</v>
      </c>
      <c r="I703" s="261" t="s">
        <v>17</v>
      </c>
      <c r="J703" s="261" t="s">
        <v>17</v>
      </c>
      <c r="K703" s="261" t="s">
        <v>1123</v>
      </c>
      <c r="L703" s="262">
        <v>45609</v>
      </c>
      <c r="M703" s="261" t="s">
        <v>19</v>
      </c>
    </row>
    <row r="704" spans="1:13">
      <c r="A704" s="259" t="s">
        <v>656</v>
      </c>
      <c r="B704" s="259" t="s">
        <v>657</v>
      </c>
      <c r="C704" s="259" t="s">
        <v>658</v>
      </c>
      <c r="D704" s="259" t="s">
        <v>734</v>
      </c>
      <c r="E704" s="259">
        <v>1</v>
      </c>
      <c r="F704" s="259" t="s">
        <v>611</v>
      </c>
      <c r="G704" s="259" t="s">
        <v>69</v>
      </c>
      <c r="H704" s="259">
        <v>2</v>
      </c>
      <c r="I704" s="259" t="s">
        <v>17</v>
      </c>
      <c r="J704" s="259" t="s">
        <v>17</v>
      </c>
      <c r="K704" s="259" t="s">
        <v>1124</v>
      </c>
      <c r="L704" s="260">
        <v>45609</v>
      </c>
      <c r="M704" s="259" t="s">
        <v>19</v>
      </c>
    </row>
    <row r="705" spans="1:13">
      <c r="A705" s="261" t="s">
        <v>656</v>
      </c>
      <c r="B705" s="261" t="s">
        <v>657</v>
      </c>
      <c r="C705" s="261" t="s">
        <v>658</v>
      </c>
      <c r="D705" s="261" t="s">
        <v>736</v>
      </c>
      <c r="E705" s="261">
        <v>2</v>
      </c>
      <c r="F705" s="261" t="s">
        <v>611</v>
      </c>
      <c r="G705" s="261" t="s">
        <v>69</v>
      </c>
      <c r="H705" s="261">
        <v>2</v>
      </c>
      <c r="I705" s="261" t="s">
        <v>17</v>
      </c>
      <c r="J705" s="261" t="s">
        <v>17</v>
      </c>
      <c r="K705" s="261" t="s">
        <v>1125</v>
      </c>
      <c r="L705" s="262">
        <v>45609</v>
      </c>
      <c r="M705" s="261" t="s">
        <v>19</v>
      </c>
    </row>
    <row r="706" spans="1:13">
      <c r="A706" s="259" t="s">
        <v>656</v>
      </c>
      <c r="B706" s="259" t="s">
        <v>657</v>
      </c>
      <c r="C706" s="259" t="s">
        <v>658</v>
      </c>
      <c r="D706" s="259" t="s">
        <v>738</v>
      </c>
      <c r="E706" s="259">
        <v>3</v>
      </c>
      <c r="F706" s="259" t="s">
        <v>611</v>
      </c>
      <c r="G706" s="259" t="s">
        <v>69</v>
      </c>
      <c r="H706" s="259">
        <v>2</v>
      </c>
      <c r="I706" s="259" t="s">
        <v>17</v>
      </c>
      <c r="J706" s="259" t="s">
        <v>17</v>
      </c>
      <c r="K706" s="259" t="s">
        <v>1126</v>
      </c>
      <c r="L706" s="260">
        <v>45609</v>
      </c>
      <c r="M706" s="259" t="s">
        <v>19</v>
      </c>
    </row>
    <row r="707" spans="1:13">
      <c r="A707" s="261" t="s">
        <v>656</v>
      </c>
      <c r="B707" s="261" t="s">
        <v>657</v>
      </c>
      <c r="C707" s="261" t="s">
        <v>658</v>
      </c>
      <c r="D707" s="261" t="s">
        <v>740</v>
      </c>
      <c r="E707" s="261">
        <v>3</v>
      </c>
      <c r="F707" s="261" t="s">
        <v>611</v>
      </c>
      <c r="G707" s="261" t="s">
        <v>69</v>
      </c>
      <c r="H707" s="261">
        <v>2</v>
      </c>
      <c r="I707" s="261" t="s">
        <v>17</v>
      </c>
      <c r="J707" s="261" t="s">
        <v>17</v>
      </c>
      <c r="K707" s="261" t="s">
        <v>1127</v>
      </c>
      <c r="L707" s="262">
        <v>45609</v>
      </c>
      <c r="M707" s="261" t="s">
        <v>19</v>
      </c>
    </row>
    <row r="708" spans="1:13">
      <c r="A708" s="259" t="s">
        <v>656</v>
      </c>
      <c r="B708" s="259" t="s">
        <v>657</v>
      </c>
      <c r="C708" s="259" t="s">
        <v>658</v>
      </c>
      <c r="D708" s="259" t="s">
        <v>742</v>
      </c>
      <c r="E708" s="259">
        <v>1</v>
      </c>
      <c r="F708" s="259" t="s">
        <v>611</v>
      </c>
      <c r="G708" s="259" t="s">
        <v>69</v>
      </c>
      <c r="H708" s="259">
        <v>2</v>
      </c>
      <c r="I708" s="259" t="s">
        <v>17</v>
      </c>
      <c r="J708" s="259" t="s">
        <v>17</v>
      </c>
      <c r="K708" s="259" t="s">
        <v>1128</v>
      </c>
      <c r="L708" s="260">
        <v>45609</v>
      </c>
      <c r="M708" s="259" t="s">
        <v>19</v>
      </c>
    </row>
    <row r="709" spans="1:13">
      <c r="A709" s="261" t="s">
        <v>656</v>
      </c>
      <c r="B709" s="261" t="s">
        <v>657</v>
      </c>
      <c r="C709" s="261" t="s">
        <v>658</v>
      </c>
      <c r="D709" s="261" t="s">
        <v>744</v>
      </c>
      <c r="E709" s="261">
        <v>2</v>
      </c>
      <c r="F709" s="261" t="s">
        <v>611</v>
      </c>
      <c r="G709" s="261" t="s">
        <v>69</v>
      </c>
      <c r="H709" s="261">
        <v>2</v>
      </c>
      <c r="I709" s="261" t="s">
        <v>17</v>
      </c>
      <c r="J709" s="261" t="s">
        <v>17</v>
      </c>
      <c r="K709" s="261" t="s">
        <v>1129</v>
      </c>
      <c r="L709" s="262">
        <v>45609</v>
      </c>
      <c r="M709" s="261" t="s">
        <v>19</v>
      </c>
    </row>
    <row r="710" spans="1:13">
      <c r="A710" s="259" t="s">
        <v>656</v>
      </c>
      <c r="B710" s="259" t="s">
        <v>657</v>
      </c>
      <c r="C710" s="259" t="s">
        <v>658</v>
      </c>
      <c r="D710" s="259" t="s">
        <v>746</v>
      </c>
      <c r="E710" s="259">
        <v>3</v>
      </c>
      <c r="F710" s="259" t="s">
        <v>611</v>
      </c>
      <c r="G710" s="259" t="s">
        <v>69</v>
      </c>
      <c r="H710" s="259">
        <v>2</v>
      </c>
      <c r="I710" s="259" t="s">
        <v>17</v>
      </c>
      <c r="J710" s="259" t="s">
        <v>17</v>
      </c>
      <c r="K710" s="259" t="s">
        <v>1130</v>
      </c>
      <c r="L710" s="260">
        <v>45609</v>
      </c>
      <c r="M710" s="259" t="s">
        <v>19</v>
      </c>
    </row>
    <row r="711" spans="1:13">
      <c r="A711" s="261" t="s">
        <v>656</v>
      </c>
      <c r="B711" s="261" t="s">
        <v>657</v>
      </c>
      <c r="C711" s="261" t="s">
        <v>658</v>
      </c>
      <c r="D711" s="261" t="s">
        <v>610</v>
      </c>
      <c r="E711" s="261">
        <v>1</v>
      </c>
      <c r="F711" s="261" t="s">
        <v>611</v>
      </c>
      <c r="G711" s="261" t="s">
        <v>69</v>
      </c>
      <c r="H711" s="261">
        <v>2</v>
      </c>
      <c r="I711" s="261" t="s">
        <v>17</v>
      </c>
      <c r="J711" s="261" t="s">
        <v>17</v>
      </c>
      <c r="K711" s="261" t="s">
        <v>1131</v>
      </c>
      <c r="L711" s="262">
        <v>45609</v>
      </c>
      <c r="M711" s="261" t="s">
        <v>19</v>
      </c>
    </row>
    <row r="712" spans="1:13">
      <c r="A712" s="259" t="s">
        <v>1132</v>
      </c>
      <c r="B712" s="259" t="s">
        <v>1133</v>
      </c>
      <c r="C712" s="259" t="s">
        <v>658</v>
      </c>
      <c r="D712" s="259" t="s">
        <v>732</v>
      </c>
      <c r="E712" s="259">
        <v>0</v>
      </c>
      <c r="F712" s="259" t="s">
        <v>611</v>
      </c>
      <c r="G712" s="259" t="s">
        <v>69</v>
      </c>
      <c r="H712" s="259">
        <v>2</v>
      </c>
      <c r="I712" s="259" t="s">
        <v>17</v>
      </c>
      <c r="J712" s="259" t="s">
        <v>17</v>
      </c>
      <c r="K712" s="259" t="s">
        <v>1134</v>
      </c>
      <c r="L712" s="260">
        <v>45609</v>
      </c>
      <c r="M712" s="259" t="s">
        <v>19</v>
      </c>
    </row>
    <row r="713" spans="1:13">
      <c r="A713" s="261" t="s">
        <v>1132</v>
      </c>
      <c r="B713" s="261" t="s">
        <v>1133</v>
      </c>
      <c r="C713" s="261" t="s">
        <v>658</v>
      </c>
      <c r="D713" s="261" t="s">
        <v>734</v>
      </c>
      <c r="E713" s="261">
        <v>1</v>
      </c>
      <c r="F713" s="261" t="s">
        <v>611</v>
      </c>
      <c r="G713" s="261" t="s">
        <v>69</v>
      </c>
      <c r="H713" s="261">
        <v>2</v>
      </c>
      <c r="I713" s="261" t="s">
        <v>17</v>
      </c>
      <c r="J713" s="261" t="s">
        <v>17</v>
      </c>
      <c r="K713" s="261" t="s">
        <v>1135</v>
      </c>
      <c r="L713" s="262">
        <v>45609</v>
      </c>
      <c r="M713" s="261" t="s">
        <v>19</v>
      </c>
    </row>
    <row r="714" spans="1:13">
      <c r="A714" s="259" t="s">
        <v>1132</v>
      </c>
      <c r="B714" s="259" t="s">
        <v>1133</v>
      </c>
      <c r="C714" s="259" t="s">
        <v>658</v>
      </c>
      <c r="D714" s="259" t="s">
        <v>736</v>
      </c>
      <c r="E714" s="259">
        <v>0</v>
      </c>
      <c r="F714" s="259" t="s">
        <v>611</v>
      </c>
      <c r="G714" s="259" t="s">
        <v>69</v>
      </c>
      <c r="H714" s="259">
        <v>2</v>
      </c>
      <c r="I714" s="259" t="s">
        <v>17</v>
      </c>
      <c r="J714" s="259" t="s">
        <v>17</v>
      </c>
      <c r="K714" s="259" t="s">
        <v>1136</v>
      </c>
      <c r="L714" s="260">
        <v>45609</v>
      </c>
      <c r="M714" s="259" t="s">
        <v>19</v>
      </c>
    </row>
    <row r="715" spans="1:13">
      <c r="A715" s="261" t="s">
        <v>1132</v>
      </c>
      <c r="B715" s="261" t="s">
        <v>1133</v>
      </c>
      <c r="C715" s="261" t="s">
        <v>658</v>
      </c>
      <c r="D715" s="261" t="s">
        <v>738</v>
      </c>
      <c r="E715" s="261">
        <v>3</v>
      </c>
      <c r="F715" s="261" t="s">
        <v>611</v>
      </c>
      <c r="G715" s="261" t="s">
        <v>69</v>
      </c>
      <c r="H715" s="261">
        <v>2</v>
      </c>
      <c r="I715" s="261" t="s">
        <v>17</v>
      </c>
      <c r="J715" s="261" t="s">
        <v>17</v>
      </c>
      <c r="K715" s="261" t="s">
        <v>1137</v>
      </c>
      <c r="L715" s="262">
        <v>45609</v>
      </c>
      <c r="M715" s="261" t="s">
        <v>19</v>
      </c>
    </row>
    <row r="716" spans="1:13">
      <c r="A716" s="259" t="s">
        <v>1132</v>
      </c>
      <c r="B716" s="259" t="s">
        <v>1133</v>
      </c>
      <c r="C716" s="259" t="s">
        <v>658</v>
      </c>
      <c r="D716" s="259" t="s">
        <v>740</v>
      </c>
      <c r="E716" s="259">
        <v>3</v>
      </c>
      <c r="F716" s="259" t="s">
        <v>611</v>
      </c>
      <c r="G716" s="259" t="s">
        <v>69</v>
      </c>
      <c r="H716" s="259">
        <v>2</v>
      </c>
      <c r="I716" s="259" t="s">
        <v>17</v>
      </c>
      <c r="J716" s="259" t="s">
        <v>17</v>
      </c>
      <c r="K716" s="259" t="s">
        <v>1138</v>
      </c>
      <c r="L716" s="260">
        <v>45609</v>
      </c>
      <c r="M716" s="259" t="s">
        <v>19</v>
      </c>
    </row>
    <row r="717" spans="1:13">
      <c r="A717" s="261" t="s">
        <v>1132</v>
      </c>
      <c r="B717" s="261" t="s">
        <v>1133</v>
      </c>
      <c r="C717" s="261" t="s">
        <v>658</v>
      </c>
      <c r="D717" s="261" t="s">
        <v>742</v>
      </c>
      <c r="E717" s="261">
        <v>1</v>
      </c>
      <c r="F717" s="261" t="s">
        <v>611</v>
      </c>
      <c r="G717" s="261" t="s">
        <v>69</v>
      </c>
      <c r="H717" s="261">
        <v>2</v>
      </c>
      <c r="I717" s="261" t="s">
        <v>17</v>
      </c>
      <c r="J717" s="261" t="s">
        <v>17</v>
      </c>
      <c r="K717" s="261" t="s">
        <v>1139</v>
      </c>
      <c r="L717" s="262">
        <v>45609</v>
      </c>
      <c r="M717" s="261" t="s">
        <v>19</v>
      </c>
    </row>
    <row r="718" spans="1:13">
      <c r="A718" s="259" t="s">
        <v>1132</v>
      </c>
      <c r="B718" s="259" t="s">
        <v>1133</v>
      </c>
      <c r="C718" s="259" t="s">
        <v>658</v>
      </c>
      <c r="D718" s="259" t="s">
        <v>744</v>
      </c>
      <c r="E718" s="259">
        <v>0</v>
      </c>
      <c r="F718" s="259" t="s">
        <v>611</v>
      </c>
      <c r="G718" s="259" t="s">
        <v>69</v>
      </c>
      <c r="H718" s="259">
        <v>2</v>
      </c>
      <c r="I718" s="259" t="s">
        <v>17</v>
      </c>
      <c r="J718" s="259" t="s">
        <v>17</v>
      </c>
      <c r="K718" s="259" t="s">
        <v>1140</v>
      </c>
      <c r="L718" s="260">
        <v>45609</v>
      </c>
      <c r="M718" s="259" t="s">
        <v>19</v>
      </c>
    </row>
    <row r="719" spans="1:13">
      <c r="A719" s="261" t="s">
        <v>1132</v>
      </c>
      <c r="B719" s="261" t="s">
        <v>1133</v>
      </c>
      <c r="C719" s="261" t="s">
        <v>658</v>
      </c>
      <c r="D719" s="261" t="s">
        <v>746</v>
      </c>
      <c r="E719" s="261">
        <v>2</v>
      </c>
      <c r="F719" s="261" t="s">
        <v>611</v>
      </c>
      <c r="G719" s="261" t="s">
        <v>69</v>
      </c>
      <c r="H719" s="261">
        <v>2</v>
      </c>
      <c r="I719" s="261" t="s">
        <v>17</v>
      </c>
      <c r="J719" s="261" t="s">
        <v>17</v>
      </c>
      <c r="K719" s="261" t="s">
        <v>1141</v>
      </c>
      <c r="L719" s="262">
        <v>45609</v>
      </c>
      <c r="M719" s="261" t="s">
        <v>19</v>
      </c>
    </row>
    <row r="720" spans="1:13">
      <c r="A720" s="259" t="s">
        <v>1132</v>
      </c>
      <c r="B720" s="259" t="s">
        <v>1133</v>
      </c>
      <c r="C720" s="259" t="s">
        <v>658</v>
      </c>
      <c r="D720" s="259" t="s">
        <v>610</v>
      </c>
      <c r="E720" s="259">
        <v>0</v>
      </c>
      <c r="F720" s="259" t="s">
        <v>611</v>
      </c>
      <c r="G720" s="259" t="s">
        <v>69</v>
      </c>
      <c r="H720" s="259">
        <v>2</v>
      </c>
      <c r="I720" s="259" t="s">
        <v>17</v>
      </c>
      <c r="J720" s="259" t="s">
        <v>17</v>
      </c>
      <c r="K720" s="259" t="s">
        <v>1142</v>
      </c>
      <c r="L720" s="260">
        <v>45609</v>
      </c>
      <c r="M720" s="259" t="s">
        <v>19</v>
      </c>
    </row>
    <row r="721" spans="1:13">
      <c r="A721" s="261" t="s">
        <v>1143</v>
      </c>
      <c r="B721" s="261" t="s">
        <v>1144</v>
      </c>
      <c r="C721" s="261" t="s">
        <v>1145</v>
      </c>
      <c r="D721" s="261" t="s">
        <v>732</v>
      </c>
      <c r="E721" s="261">
        <v>0</v>
      </c>
      <c r="F721" s="261" t="s">
        <v>611</v>
      </c>
      <c r="G721" s="261" t="s">
        <v>69</v>
      </c>
      <c r="H721" s="261">
        <v>2</v>
      </c>
      <c r="I721" s="261" t="s">
        <v>17</v>
      </c>
      <c r="J721" s="261" t="s">
        <v>17</v>
      </c>
      <c r="K721" s="261" t="s">
        <v>1146</v>
      </c>
      <c r="L721" s="262">
        <v>45609</v>
      </c>
      <c r="M721" s="261" t="s">
        <v>19</v>
      </c>
    </row>
    <row r="722" spans="1:13">
      <c r="A722" s="259" t="s">
        <v>1143</v>
      </c>
      <c r="B722" s="259" t="s">
        <v>1144</v>
      </c>
      <c r="C722" s="259" t="s">
        <v>1145</v>
      </c>
      <c r="D722" s="259" t="s">
        <v>734</v>
      </c>
      <c r="E722" s="259">
        <v>0</v>
      </c>
      <c r="F722" s="259" t="s">
        <v>611</v>
      </c>
      <c r="G722" s="259" t="s">
        <v>69</v>
      </c>
      <c r="H722" s="259">
        <v>2</v>
      </c>
      <c r="I722" s="259" t="s">
        <v>17</v>
      </c>
      <c r="J722" s="259" t="s">
        <v>17</v>
      </c>
      <c r="K722" s="259" t="s">
        <v>1147</v>
      </c>
      <c r="L722" s="260">
        <v>45609</v>
      </c>
      <c r="M722" s="259" t="s">
        <v>19</v>
      </c>
    </row>
    <row r="723" spans="1:13">
      <c r="A723" s="261" t="s">
        <v>1143</v>
      </c>
      <c r="B723" s="261" t="s">
        <v>1144</v>
      </c>
      <c r="C723" s="261" t="s">
        <v>1145</v>
      </c>
      <c r="D723" s="261" t="s">
        <v>736</v>
      </c>
      <c r="E723" s="261">
        <v>0</v>
      </c>
      <c r="F723" s="261" t="s">
        <v>611</v>
      </c>
      <c r="G723" s="261" t="s">
        <v>69</v>
      </c>
      <c r="H723" s="261">
        <v>2</v>
      </c>
      <c r="I723" s="261" t="s">
        <v>17</v>
      </c>
      <c r="J723" s="261" t="s">
        <v>17</v>
      </c>
      <c r="K723" s="261" t="s">
        <v>1148</v>
      </c>
      <c r="L723" s="262">
        <v>45609</v>
      </c>
      <c r="M723" s="261" t="s">
        <v>19</v>
      </c>
    </row>
    <row r="724" spans="1:13">
      <c r="A724" s="259" t="s">
        <v>1143</v>
      </c>
      <c r="B724" s="259" t="s">
        <v>1144</v>
      </c>
      <c r="C724" s="259" t="s">
        <v>1145</v>
      </c>
      <c r="D724" s="259" t="s">
        <v>738</v>
      </c>
      <c r="E724" s="259">
        <v>0</v>
      </c>
      <c r="F724" s="259" t="s">
        <v>611</v>
      </c>
      <c r="G724" s="259" t="s">
        <v>69</v>
      </c>
      <c r="H724" s="259">
        <v>2</v>
      </c>
      <c r="I724" s="259" t="s">
        <v>17</v>
      </c>
      <c r="J724" s="259" t="s">
        <v>17</v>
      </c>
      <c r="K724" s="259" t="s">
        <v>1149</v>
      </c>
      <c r="L724" s="260">
        <v>45609</v>
      </c>
      <c r="M724" s="259" t="s">
        <v>19</v>
      </c>
    </row>
    <row r="725" spans="1:13">
      <c r="A725" s="261" t="s">
        <v>1143</v>
      </c>
      <c r="B725" s="261" t="s">
        <v>1144</v>
      </c>
      <c r="C725" s="261" t="s">
        <v>1145</v>
      </c>
      <c r="D725" s="261" t="s">
        <v>740</v>
      </c>
      <c r="E725" s="261">
        <v>0</v>
      </c>
      <c r="F725" s="261" t="s">
        <v>611</v>
      </c>
      <c r="G725" s="261" t="s">
        <v>69</v>
      </c>
      <c r="H725" s="261">
        <v>2</v>
      </c>
      <c r="I725" s="261" t="s">
        <v>17</v>
      </c>
      <c r="J725" s="261" t="s">
        <v>17</v>
      </c>
      <c r="K725" s="261" t="s">
        <v>1150</v>
      </c>
      <c r="L725" s="262">
        <v>45609</v>
      </c>
      <c r="M725" s="261" t="s">
        <v>19</v>
      </c>
    </row>
    <row r="726" spans="1:13">
      <c r="A726" s="259" t="s">
        <v>1143</v>
      </c>
      <c r="B726" s="259" t="s">
        <v>1144</v>
      </c>
      <c r="C726" s="259" t="s">
        <v>1145</v>
      </c>
      <c r="D726" s="259" t="s">
        <v>742</v>
      </c>
      <c r="E726" s="259">
        <v>0</v>
      </c>
      <c r="F726" s="259" t="s">
        <v>611</v>
      </c>
      <c r="G726" s="259" t="s">
        <v>69</v>
      </c>
      <c r="H726" s="259">
        <v>2</v>
      </c>
      <c r="I726" s="259" t="s">
        <v>17</v>
      </c>
      <c r="J726" s="259" t="s">
        <v>17</v>
      </c>
      <c r="K726" s="259" t="s">
        <v>1151</v>
      </c>
      <c r="L726" s="260">
        <v>45609</v>
      </c>
      <c r="M726" s="259" t="s">
        <v>19</v>
      </c>
    </row>
    <row r="727" spans="1:13">
      <c r="A727" s="261" t="s">
        <v>1143</v>
      </c>
      <c r="B727" s="261" t="s">
        <v>1144</v>
      </c>
      <c r="C727" s="261" t="s">
        <v>1145</v>
      </c>
      <c r="D727" s="261" t="s">
        <v>744</v>
      </c>
      <c r="E727" s="261">
        <v>1</v>
      </c>
      <c r="F727" s="261" t="s">
        <v>611</v>
      </c>
      <c r="G727" s="261" t="s">
        <v>69</v>
      </c>
      <c r="H727" s="261">
        <v>2</v>
      </c>
      <c r="I727" s="261" t="s">
        <v>17</v>
      </c>
      <c r="J727" s="261" t="s">
        <v>17</v>
      </c>
      <c r="K727" s="261" t="s">
        <v>1152</v>
      </c>
      <c r="L727" s="262">
        <v>45609</v>
      </c>
      <c r="M727" s="261" t="s">
        <v>19</v>
      </c>
    </row>
    <row r="728" spans="1:13">
      <c r="A728" s="259" t="s">
        <v>1143</v>
      </c>
      <c r="B728" s="259" t="s">
        <v>1144</v>
      </c>
      <c r="C728" s="259" t="s">
        <v>1145</v>
      </c>
      <c r="D728" s="259" t="s">
        <v>746</v>
      </c>
      <c r="E728" s="259">
        <v>0</v>
      </c>
      <c r="F728" s="259" t="s">
        <v>611</v>
      </c>
      <c r="G728" s="259" t="s">
        <v>69</v>
      </c>
      <c r="H728" s="259">
        <v>2</v>
      </c>
      <c r="I728" s="259" t="s">
        <v>17</v>
      </c>
      <c r="J728" s="259" t="s">
        <v>17</v>
      </c>
      <c r="K728" s="259" t="s">
        <v>1153</v>
      </c>
      <c r="L728" s="260">
        <v>45609</v>
      </c>
      <c r="M728" s="259" t="s">
        <v>19</v>
      </c>
    </row>
    <row r="729" spans="1:13">
      <c r="A729" s="261" t="s">
        <v>1143</v>
      </c>
      <c r="B729" s="261" t="s">
        <v>1144</v>
      </c>
      <c r="C729" s="261" t="s">
        <v>1145</v>
      </c>
      <c r="D729" s="261" t="s">
        <v>610</v>
      </c>
      <c r="E729" s="261">
        <v>0</v>
      </c>
      <c r="F729" s="261" t="s">
        <v>611</v>
      </c>
      <c r="G729" s="261" t="s">
        <v>69</v>
      </c>
      <c r="H729" s="261">
        <v>2</v>
      </c>
      <c r="I729" s="261" t="s">
        <v>17</v>
      </c>
      <c r="J729" s="261" t="s">
        <v>17</v>
      </c>
      <c r="K729" s="261" t="s">
        <v>1154</v>
      </c>
      <c r="L729" s="262">
        <v>45609</v>
      </c>
      <c r="M729" s="261" t="s">
        <v>19</v>
      </c>
    </row>
    <row r="730" spans="1:13">
      <c r="A730" s="259" t="s">
        <v>229</v>
      </c>
      <c r="B730" s="259" t="s">
        <v>230</v>
      </c>
      <c r="C730" s="259" t="s">
        <v>231</v>
      </c>
      <c r="D730" s="259" t="s">
        <v>732</v>
      </c>
      <c r="E730" s="259">
        <v>2</v>
      </c>
      <c r="F730" s="259" t="s">
        <v>611</v>
      </c>
      <c r="G730" s="259" t="s">
        <v>69</v>
      </c>
      <c r="H730" s="259">
        <v>2</v>
      </c>
      <c r="I730" s="259" t="s">
        <v>17</v>
      </c>
      <c r="J730" s="259" t="s">
        <v>17</v>
      </c>
      <c r="K730" s="259" t="s">
        <v>1155</v>
      </c>
      <c r="L730" s="260">
        <v>45609</v>
      </c>
      <c r="M730" s="259" t="s">
        <v>19</v>
      </c>
    </row>
    <row r="731" spans="1:13">
      <c r="A731" s="261" t="s">
        <v>229</v>
      </c>
      <c r="B731" s="261" t="s">
        <v>230</v>
      </c>
      <c r="C731" s="261" t="s">
        <v>231</v>
      </c>
      <c r="D731" s="261" t="s">
        <v>734</v>
      </c>
      <c r="E731" s="261">
        <v>1</v>
      </c>
      <c r="F731" s="261" t="s">
        <v>611</v>
      </c>
      <c r="G731" s="261" t="s">
        <v>69</v>
      </c>
      <c r="H731" s="261">
        <v>2</v>
      </c>
      <c r="I731" s="261" t="s">
        <v>17</v>
      </c>
      <c r="J731" s="261" t="s">
        <v>17</v>
      </c>
      <c r="K731" s="261" t="s">
        <v>1156</v>
      </c>
      <c r="L731" s="262">
        <v>45609</v>
      </c>
      <c r="M731" s="261" t="s">
        <v>19</v>
      </c>
    </row>
    <row r="732" spans="1:13">
      <c r="A732" s="259" t="s">
        <v>229</v>
      </c>
      <c r="B732" s="259" t="s">
        <v>230</v>
      </c>
      <c r="C732" s="259" t="s">
        <v>231</v>
      </c>
      <c r="D732" s="259" t="s">
        <v>736</v>
      </c>
      <c r="E732" s="259">
        <v>1</v>
      </c>
      <c r="F732" s="259" t="s">
        <v>611</v>
      </c>
      <c r="G732" s="259" t="s">
        <v>69</v>
      </c>
      <c r="H732" s="259">
        <v>2</v>
      </c>
      <c r="I732" s="259" t="s">
        <v>17</v>
      </c>
      <c r="J732" s="259" t="s">
        <v>17</v>
      </c>
      <c r="K732" s="259" t="s">
        <v>1157</v>
      </c>
      <c r="L732" s="260">
        <v>45609</v>
      </c>
      <c r="M732" s="259" t="s">
        <v>19</v>
      </c>
    </row>
    <row r="733" spans="1:13">
      <c r="A733" s="261" t="s">
        <v>229</v>
      </c>
      <c r="B733" s="261" t="s">
        <v>230</v>
      </c>
      <c r="C733" s="261" t="s">
        <v>231</v>
      </c>
      <c r="D733" s="261" t="s">
        <v>738</v>
      </c>
      <c r="E733" s="261">
        <v>2</v>
      </c>
      <c r="F733" s="261" t="s">
        <v>611</v>
      </c>
      <c r="G733" s="261" t="s">
        <v>69</v>
      </c>
      <c r="H733" s="261">
        <v>2</v>
      </c>
      <c r="I733" s="261" t="s">
        <v>17</v>
      </c>
      <c r="J733" s="261" t="s">
        <v>17</v>
      </c>
      <c r="K733" s="261" t="s">
        <v>1158</v>
      </c>
      <c r="L733" s="262">
        <v>45609</v>
      </c>
      <c r="M733" s="261" t="s">
        <v>19</v>
      </c>
    </row>
    <row r="734" spans="1:13">
      <c r="A734" s="259" t="s">
        <v>229</v>
      </c>
      <c r="B734" s="259" t="s">
        <v>230</v>
      </c>
      <c r="C734" s="259" t="s">
        <v>231</v>
      </c>
      <c r="D734" s="259" t="s">
        <v>740</v>
      </c>
      <c r="E734" s="259">
        <v>2</v>
      </c>
      <c r="F734" s="259" t="s">
        <v>611</v>
      </c>
      <c r="G734" s="259" t="s">
        <v>69</v>
      </c>
      <c r="H734" s="259">
        <v>2</v>
      </c>
      <c r="I734" s="259" t="s">
        <v>17</v>
      </c>
      <c r="J734" s="259" t="s">
        <v>17</v>
      </c>
      <c r="K734" s="259" t="s">
        <v>1159</v>
      </c>
      <c r="L734" s="260">
        <v>45609</v>
      </c>
      <c r="M734" s="259" t="s">
        <v>19</v>
      </c>
    </row>
    <row r="735" spans="1:13">
      <c r="A735" s="261" t="s">
        <v>229</v>
      </c>
      <c r="B735" s="261" t="s">
        <v>230</v>
      </c>
      <c r="C735" s="261" t="s">
        <v>231</v>
      </c>
      <c r="D735" s="261" t="s">
        <v>742</v>
      </c>
      <c r="E735" s="261">
        <v>0</v>
      </c>
      <c r="F735" s="261" t="s">
        <v>611</v>
      </c>
      <c r="G735" s="261" t="s">
        <v>69</v>
      </c>
      <c r="H735" s="261">
        <v>2</v>
      </c>
      <c r="I735" s="261" t="s">
        <v>17</v>
      </c>
      <c r="J735" s="261" t="s">
        <v>17</v>
      </c>
      <c r="K735" s="261" t="s">
        <v>1160</v>
      </c>
      <c r="L735" s="262">
        <v>45609</v>
      </c>
      <c r="M735" s="261" t="s">
        <v>19</v>
      </c>
    </row>
    <row r="736" spans="1:13">
      <c r="A736" s="259" t="s">
        <v>229</v>
      </c>
      <c r="B736" s="259" t="s">
        <v>230</v>
      </c>
      <c r="C736" s="259" t="s">
        <v>231</v>
      </c>
      <c r="D736" s="259" t="s">
        <v>744</v>
      </c>
      <c r="E736" s="259">
        <v>3</v>
      </c>
      <c r="F736" s="259" t="s">
        <v>611</v>
      </c>
      <c r="G736" s="259" t="s">
        <v>69</v>
      </c>
      <c r="H736" s="259">
        <v>2</v>
      </c>
      <c r="I736" s="259" t="s">
        <v>17</v>
      </c>
      <c r="J736" s="259" t="s">
        <v>17</v>
      </c>
      <c r="K736" s="259" t="s">
        <v>1161</v>
      </c>
      <c r="L736" s="260">
        <v>45609</v>
      </c>
      <c r="M736" s="259" t="s">
        <v>19</v>
      </c>
    </row>
    <row r="737" spans="1:13">
      <c r="A737" s="261" t="s">
        <v>229</v>
      </c>
      <c r="B737" s="261" t="s">
        <v>230</v>
      </c>
      <c r="C737" s="261" t="s">
        <v>231</v>
      </c>
      <c r="D737" s="261" t="s">
        <v>746</v>
      </c>
      <c r="E737" s="261">
        <v>2</v>
      </c>
      <c r="F737" s="261" t="s">
        <v>611</v>
      </c>
      <c r="G737" s="261" t="s">
        <v>69</v>
      </c>
      <c r="H737" s="261">
        <v>2</v>
      </c>
      <c r="I737" s="261" t="s">
        <v>17</v>
      </c>
      <c r="J737" s="261" t="s">
        <v>17</v>
      </c>
      <c r="K737" s="261" t="s">
        <v>1162</v>
      </c>
      <c r="L737" s="262">
        <v>45609</v>
      </c>
      <c r="M737" s="261" t="s">
        <v>19</v>
      </c>
    </row>
    <row r="738" spans="1:13">
      <c r="A738" s="259" t="s">
        <v>229</v>
      </c>
      <c r="B738" s="259" t="s">
        <v>230</v>
      </c>
      <c r="C738" s="259" t="s">
        <v>231</v>
      </c>
      <c r="D738" s="259" t="s">
        <v>610</v>
      </c>
      <c r="E738" s="259">
        <v>0</v>
      </c>
      <c r="F738" s="259" t="s">
        <v>611</v>
      </c>
      <c r="G738" s="259" t="s">
        <v>69</v>
      </c>
      <c r="H738" s="259">
        <v>2</v>
      </c>
      <c r="I738" s="259" t="s">
        <v>17</v>
      </c>
      <c r="J738" s="259" t="s">
        <v>17</v>
      </c>
      <c r="K738" s="259" t="s">
        <v>1163</v>
      </c>
      <c r="L738" s="260">
        <v>45609</v>
      </c>
      <c r="M738" s="259" t="s">
        <v>19</v>
      </c>
    </row>
    <row r="739" spans="1:13">
      <c r="A739" s="261" t="s">
        <v>266</v>
      </c>
      <c r="B739" s="261" t="s">
        <v>267</v>
      </c>
      <c r="C739" s="261" t="s">
        <v>268</v>
      </c>
      <c r="D739" s="261" t="s">
        <v>732</v>
      </c>
      <c r="E739" s="261">
        <v>2</v>
      </c>
      <c r="F739" s="261" t="s">
        <v>611</v>
      </c>
      <c r="G739" s="261" t="s">
        <v>69</v>
      </c>
      <c r="H739" s="261">
        <v>2</v>
      </c>
      <c r="I739" s="261" t="s">
        <v>17</v>
      </c>
      <c r="J739" s="261" t="s">
        <v>17</v>
      </c>
      <c r="K739" s="261" t="s">
        <v>1164</v>
      </c>
      <c r="L739" s="262">
        <v>45609</v>
      </c>
      <c r="M739" s="261" t="s">
        <v>19</v>
      </c>
    </row>
    <row r="740" spans="1:13">
      <c r="A740" s="259" t="s">
        <v>266</v>
      </c>
      <c r="B740" s="259" t="s">
        <v>267</v>
      </c>
      <c r="C740" s="259" t="s">
        <v>268</v>
      </c>
      <c r="D740" s="259" t="s">
        <v>734</v>
      </c>
      <c r="E740" s="259">
        <v>1</v>
      </c>
      <c r="F740" s="259" t="s">
        <v>611</v>
      </c>
      <c r="G740" s="259" t="s">
        <v>69</v>
      </c>
      <c r="H740" s="259">
        <v>2</v>
      </c>
      <c r="I740" s="259" t="s">
        <v>17</v>
      </c>
      <c r="J740" s="259" t="s">
        <v>17</v>
      </c>
      <c r="K740" s="259" t="s">
        <v>1165</v>
      </c>
      <c r="L740" s="260">
        <v>45609</v>
      </c>
      <c r="M740" s="259" t="s">
        <v>19</v>
      </c>
    </row>
    <row r="741" spans="1:13">
      <c r="A741" s="261" t="s">
        <v>266</v>
      </c>
      <c r="B741" s="261" t="s">
        <v>267</v>
      </c>
      <c r="C741" s="261" t="s">
        <v>268</v>
      </c>
      <c r="D741" s="261" t="s">
        <v>736</v>
      </c>
      <c r="E741" s="261">
        <v>1</v>
      </c>
      <c r="F741" s="261" t="s">
        <v>611</v>
      </c>
      <c r="G741" s="261" t="s">
        <v>69</v>
      </c>
      <c r="H741" s="261">
        <v>2</v>
      </c>
      <c r="I741" s="261" t="s">
        <v>17</v>
      </c>
      <c r="J741" s="261" t="s">
        <v>17</v>
      </c>
      <c r="K741" s="261" t="s">
        <v>1166</v>
      </c>
      <c r="L741" s="262">
        <v>45609</v>
      </c>
      <c r="M741" s="261" t="s">
        <v>19</v>
      </c>
    </row>
    <row r="742" spans="1:13">
      <c r="A742" s="259" t="s">
        <v>266</v>
      </c>
      <c r="B742" s="259" t="s">
        <v>267</v>
      </c>
      <c r="C742" s="259" t="s">
        <v>268</v>
      </c>
      <c r="D742" s="259" t="s">
        <v>738</v>
      </c>
      <c r="E742" s="259">
        <v>1</v>
      </c>
      <c r="F742" s="259" t="s">
        <v>611</v>
      </c>
      <c r="G742" s="259" t="s">
        <v>69</v>
      </c>
      <c r="H742" s="259">
        <v>2</v>
      </c>
      <c r="I742" s="259" t="s">
        <v>17</v>
      </c>
      <c r="J742" s="259" t="s">
        <v>17</v>
      </c>
      <c r="K742" s="259" t="s">
        <v>1167</v>
      </c>
      <c r="L742" s="260">
        <v>45609</v>
      </c>
      <c r="M742" s="259" t="s">
        <v>19</v>
      </c>
    </row>
    <row r="743" spans="1:13">
      <c r="A743" s="261" t="s">
        <v>266</v>
      </c>
      <c r="B743" s="261" t="s">
        <v>267</v>
      </c>
      <c r="C743" s="261" t="s">
        <v>268</v>
      </c>
      <c r="D743" s="261" t="s">
        <v>740</v>
      </c>
      <c r="E743" s="261">
        <v>2</v>
      </c>
      <c r="F743" s="261" t="s">
        <v>611</v>
      </c>
      <c r="G743" s="261" t="s">
        <v>69</v>
      </c>
      <c r="H743" s="261">
        <v>2</v>
      </c>
      <c r="I743" s="261" t="s">
        <v>17</v>
      </c>
      <c r="J743" s="261" t="s">
        <v>17</v>
      </c>
      <c r="K743" s="261" t="s">
        <v>1168</v>
      </c>
      <c r="L743" s="262">
        <v>45609</v>
      </c>
      <c r="M743" s="261" t="s">
        <v>19</v>
      </c>
    </row>
    <row r="744" spans="1:13">
      <c r="A744" s="259" t="s">
        <v>266</v>
      </c>
      <c r="B744" s="259" t="s">
        <v>267</v>
      </c>
      <c r="C744" s="259" t="s">
        <v>268</v>
      </c>
      <c r="D744" s="259" t="s">
        <v>742</v>
      </c>
      <c r="E744" s="259">
        <v>1</v>
      </c>
      <c r="F744" s="259" t="s">
        <v>611</v>
      </c>
      <c r="G744" s="259" t="s">
        <v>69</v>
      </c>
      <c r="H744" s="259">
        <v>2</v>
      </c>
      <c r="I744" s="259" t="s">
        <v>17</v>
      </c>
      <c r="J744" s="259" t="s">
        <v>17</v>
      </c>
      <c r="K744" s="259" t="s">
        <v>1169</v>
      </c>
      <c r="L744" s="260">
        <v>45609</v>
      </c>
      <c r="M744" s="259" t="s">
        <v>19</v>
      </c>
    </row>
    <row r="745" spans="1:13">
      <c r="A745" s="261" t="s">
        <v>266</v>
      </c>
      <c r="B745" s="261" t="s">
        <v>267</v>
      </c>
      <c r="C745" s="261" t="s">
        <v>268</v>
      </c>
      <c r="D745" s="261" t="s">
        <v>744</v>
      </c>
      <c r="E745" s="261">
        <v>1</v>
      </c>
      <c r="F745" s="261" t="s">
        <v>611</v>
      </c>
      <c r="G745" s="261" t="s">
        <v>69</v>
      </c>
      <c r="H745" s="261">
        <v>2</v>
      </c>
      <c r="I745" s="261" t="s">
        <v>17</v>
      </c>
      <c r="J745" s="261" t="s">
        <v>17</v>
      </c>
      <c r="K745" s="261" t="s">
        <v>1170</v>
      </c>
      <c r="L745" s="262">
        <v>45609</v>
      </c>
      <c r="M745" s="261" t="s">
        <v>19</v>
      </c>
    </row>
    <row r="746" spans="1:13">
      <c r="A746" s="259" t="s">
        <v>266</v>
      </c>
      <c r="B746" s="259" t="s">
        <v>267</v>
      </c>
      <c r="C746" s="259" t="s">
        <v>268</v>
      </c>
      <c r="D746" s="259" t="s">
        <v>746</v>
      </c>
      <c r="E746" s="259">
        <v>0</v>
      </c>
      <c r="F746" s="259" t="s">
        <v>611</v>
      </c>
      <c r="G746" s="259" t="s">
        <v>69</v>
      </c>
      <c r="H746" s="259">
        <v>2</v>
      </c>
      <c r="I746" s="259" t="s">
        <v>17</v>
      </c>
      <c r="J746" s="259" t="s">
        <v>17</v>
      </c>
      <c r="K746" s="259" t="s">
        <v>1171</v>
      </c>
      <c r="L746" s="260">
        <v>45609</v>
      </c>
      <c r="M746" s="259" t="s">
        <v>19</v>
      </c>
    </row>
    <row r="747" spans="1:13">
      <c r="A747" s="261" t="s">
        <v>276</v>
      </c>
      <c r="B747" s="261" t="s">
        <v>277</v>
      </c>
      <c r="C747" s="261" t="s">
        <v>101</v>
      </c>
      <c r="D747" s="261" t="s">
        <v>732</v>
      </c>
      <c r="E747" s="261">
        <v>2</v>
      </c>
      <c r="F747" s="261" t="s">
        <v>611</v>
      </c>
      <c r="G747" s="261" t="s">
        <v>69</v>
      </c>
      <c r="H747" s="261">
        <v>2</v>
      </c>
      <c r="I747" s="261" t="s">
        <v>17</v>
      </c>
      <c r="J747" s="261" t="s">
        <v>17</v>
      </c>
      <c r="K747" s="261" t="s">
        <v>1172</v>
      </c>
      <c r="L747" s="262">
        <v>45609</v>
      </c>
      <c r="M747" s="261" t="s">
        <v>19</v>
      </c>
    </row>
    <row r="748" spans="1:13">
      <c r="A748" s="259" t="s">
        <v>276</v>
      </c>
      <c r="B748" s="259" t="s">
        <v>277</v>
      </c>
      <c r="C748" s="259" t="s">
        <v>101</v>
      </c>
      <c r="D748" s="259" t="s">
        <v>734</v>
      </c>
      <c r="E748" s="259">
        <v>1</v>
      </c>
      <c r="F748" s="259" t="s">
        <v>611</v>
      </c>
      <c r="G748" s="259" t="s">
        <v>69</v>
      </c>
      <c r="H748" s="259">
        <v>2</v>
      </c>
      <c r="I748" s="259" t="s">
        <v>17</v>
      </c>
      <c r="J748" s="259" t="s">
        <v>17</v>
      </c>
      <c r="K748" s="259" t="s">
        <v>1173</v>
      </c>
      <c r="L748" s="260">
        <v>45609</v>
      </c>
      <c r="M748" s="259" t="s">
        <v>19</v>
      </c>
    </row>
    <row r="749" spans="1:13">
      <c r="A749" s="261" t="s">
        <v>276</v>
      </c>
      <c r="B749" s="261" t="s">
        <v>277</v>
      </c>
      <c r="C749" s="261" t="s">
        <v>101</v>
      </c>
      <c r="D749" s="261" t="s">
        <v>736</v>
      </c>
      <c r="E749" s="261">
        <v>2</v>
      </c>
      <c r="F749" s="261" t="s">
        <v>611</v>
      </c>
      <c r="G749" s="261" t="s">
        <v>69</v>
      </c>
      <c r="H749" s="261">
        <v>2</v>
      </c>
      <c r="I749" s="261" t="s">
        <v>17</v>
      </c>
      <c r="J749" s="261" t="s">
        <v>17</v>
      </c>
      <c r="K749" s="261" t="s">
        <v>1174</v>
      </c>
      <c r="L749" s="262">
        <v>45609</v>
      </c>
      <c r="M749" s="261" t="s">
        <v>19</v>
      </c>
    </row>
    <row r="750" spans="1:13">
      <c r="A750" s="259" t="s">
        <v>276</v>
      </c>
      <c r="B750" s="259" t="s">
        <v>277</v>
      </c>
      <c r="C750" s="259" t="s">
        <v>101</v>
      </c>
      <c r="D750" s="259" t="s">
        <v>738</v>
      </c>
      <c r="E750" s="259">
        <v>1</v>
      </c>
      <c r="F750" s="259" t="s">
        <v>611</v>
      </c>
      <c r="G750" s="259" t="s">
        <v>69</v>
      </c>
      <c r="H750" s="259">
        <v>2</v>
      </c>
      <c r="I750" s="259" t="s">
        <v>17</v>
      </c>
      <c r="J750" s="259" t="s">
        <v>17</v>
      </c>
      <c r="K750" s="259" t="s">
        <v>1175</v>
      </c>
      <c r="L750" s="260">
        <v>45609</v>
      </c>
      <c r="M750" s="259" t="s">
        <v>19</v>
      </c>
    </row>
    <row r="751" spans="1:13">
      <c r="A751" s="261" t="s">
        <v>276</v>
      </c>
      <c r="B751" s="261" t="s">
        <v>277</v>
      </c>
      <c r="C751" s="261" t="s">
        <v>101</v>
      </c>
      <c r="D751" s="261" t="s">
        <v>740</v>
      </c>
      <c r="E751" s="261">
        <v>0</v>
      </c>
      <c r="F751" s="261" t="s">
        <v>611</v>
      </c>
      <c r="G751" s="261" t="s">
        <v>69</v>
      </c>
      <c r="H751" s="261">
        <v>2</v>
      </c>
      <c r="I751" s="261" t="s">
        <v>17</v>
      </c>
      <c r="J751" s="261" t="s">
        <v>17</v>
      </c>
      <c r="K751" s="261" t="s">
        <v>1176</v>
      </c>
      <c r="L751" s="262">
        <v>45609</v>
      </c>
      <c r="M751" s="261" t="s">
        <v>19</v>
      </c>
    </row>
    <row r="752" spans="1:13">
      <c r="A752" s="259" t="s">
        <v>276</v>
      </c>
      <c r="B752" s="259" t="s">
        <v>277</v>
      </c>
      <c r="C752" s="259" t="s">
        <v>101</v>
      </c>
      <c r="D752" s="259" t="s">
        <v>742</v>
      </c>
      <c r="E752" s="259">
        <v>3</v>
      </c>
      <c r="F752" s="259" t="s">
        <v>611</v>
      </c>
      <c r="G752" s="259" t="s">
        <v>69</v>
      </c>
      <c r="H752" s="259">
        <v>2</v>
      </c>
      <c r="I752" s="259" t="s">
        <v>17</v>
      </c>
      <c r="J752" s="259" t="s">
        <v>17</v>
      </c>
      <c r="K752" s="259" t="s">
        <v>1177</v>
      </c>
      <c r="L752" s="260">
        <v>45609</v>
      </c>
      <c r="M752" s="259" t="s">
        <v>19</v>
      </c>
    </row>
    <row r="753" spans="1:13">
      <c r="A753" s="261" t="s">
        <v>276</v>
      </c>
      <c r="B753" s="261" t="s">
        <v>277</v>
      </c>
      <c r="C753" s="261" t="s">
        <v>101</v>
      </c>
      <c r="D753" s="261" t="s">
        <v>744</v>
      </c>
      <c r="E753" s="261">
        <v>2</v>
      </c>
      <c r="F753" s="261" t="s">
        <v>611</v>
      </c>
      <c r="G753" s="261" t="s">
        <v>69</v>
      </c>
      <c r="H753" s="261">
        <v>2</v>
      </c>
      <c r="I753" s="261" t="s">
        <v>17</v>
      </c>
      <c r="J753" s="261" t="s">
        <v>17</v>
      </c>
      <c r="K753" s="261" t="s">
        <v>1178</v>
      </c>
      <c r="L753" s="262">
        <v>45609</v>
      </c>
      <c r="M753" s="261" t="s">
        <v>19</v>
      </c>
    </row>
    <row r="754" spans="1:13">
      <c r="A754" s="259" t="s">
        <v>276</v>
      </c>
      <c r="B754" s="259" t="s">
        <v>277</v>
      </c>
      <c r="C754" s="259" t="s">
        <v>101</v>
      </c>
      <c r="D754" s="259" t="s">
        <v>746</v>
      </c>
      <c r="E754" s="259">
        <v>2</v>
      </c>
      <c r="F754" s="259" t="s">
        <v>611</v>
      </c>
      <c r="G754" s="259" t="s">
        <v>69</v>
      </c>
      <c r="H754" s="259">
        <v>2</v>
      </c>
      <c r="I754" s="259" t="s">
        <v>17</v>
      </c>
      <c r="J754" s="259" t="s">
        <v>17</v>
      </c>
      <c r="K754" s="259" t="s">
        <v>1179</v>
      </c>
      <c r="L754" s="260">
        <v>45609</v>
      </c>
      <c r="M754" s="259" t="s">
        <v>19</v>
      </c>
    </row>
    <row r="755" spans="1:13">
      <c r="A755" s="261" t="s">
        <v>276</v>
      </c>
      <c r="B755" s="261" t="s">
        <v>277</v>
      </c>
      <c r="C755" s="261" t="s">
        <v>101</v>
      </c>
      <c r="D755" s="261" t="s">
        <v>610</v>
      </c>
      <c r="E755" s="261">
        <v>0</v>
      </c>
      <c r="F755" s="261" t="s">
        <v>611</v>
      </c>
      <c r="G755" s="261" t="s">
        <v>69</v>
      </c>
      <c r="H755" s="261">
        <v>2</v>
      </c>
      <c r="I755" s="261" t="s">
        <v>17</v>
      </c>
      <c r="J755" s="261" t="s">
        <v>17</v>
      </c>
      <c r="K755" s="261" t="s">
        <v>1180</v>
      </c>
      <c r="L755" s="262">
        <v>45609</v>
      </c>
      <c r="M755" s="261" t="s">
        <v>19</v>
      </c>
    </row>
    <row r="756" spans="1:13">
      <c r="A756" s="259" t="s">
        <v>99</v>
      </c>
      <c r="B756" s="259" t="s">
        <v>100</v>
      </c>
      <c r="C756" s="259" t="s">
        <v>101</v>
      </c>
      <c r="D756" s="259" t="s">
        <v>732</v>
      </c>
      <c r="E756" s="259">
        <v>2</v>
      </c>
      <c r="F756" s="259" t="s">
        <v>611</v>
      </c>
      <c r="G756" s="259" t="s">
        <v>69</v>
      </c>
      <c r="H756" s="259">
        <v>2</v>
      </c>
      <c r="I756" s="259" t="s">
        <v>17</v>
      </c>
      <c r="J756" s="259" t="s">
        <v>17</v>
      </c>
      <c r="K756" s="259" t="s">
        <v>1181</v>
      </c>
      <c r="L756" s="260">
        <v>45609</v>
      </c>
      <c r="M756" s="259" t="s">
        <v>19</v>
      </c>
    </row>
    <row r="757" spans="1:13">
      <c r="A757" s="261" t="s">
        <v>99</v>
      </c>
      <c r="B757" s="261" t="s">
        <v>100</v>
      </c>
      <c r="C757" s="261" t="s">
        <v>101</v>
      </c>
      <c r="D757" s="261" t="s">
        <v>734</v>
      </c>
      <c r="E757" s="261">
        <v>1</v>
      </c>
      <c r="F757" s="261" t="s">
        <v>611</v>
      </c>
      <c r="G757" s="261" t="s">
        <v>69</v>
      </c>
      <c r="H757" s="261">
        <v>2</v>
      </c>
      <c r="I757" s="261" t="s">
        <v>17</v>
      </c>
      <c r="J757" s="261" t="s">
        <v>17</v>
      </c>
      <c r="K757" s="261" t="s">
        <v>1182</v>
      </c>
      <c r="L757" s="262">
        <v>45609</v>
      </c>
      <c r="M757" s="261" t="s">
        <v>19</v>
      </c>
    </row>
    <row r="758" spans="1:13">
      <c r="A758" s="259" t="s">
        <v>99</v>
      </c>
      <c r="B758" s="259" t="s">
        <v>100</v>
      </c>
      <c r="C758" s="259" t="s">
        <v>101</v>
      </c>
      <c r="D758" s="259" t="s">
        <v>736</v>
      </c>
      <c r="E758" s="259">
        <v>2</v>
      </c>
      <c r="F758" s="259" t="s">
        <v>611</v>
      </c>
      <c r="G758" s="259" t="s">
        <v>69</v>
      </c>
      <c r="H758" s="259">
        <v>2</v>
      </c>
      <c r="I758" s="259" t="s">
        <v>17</v>
      </c>
      <c r="J758" s="259" t="s">
        <v>17</v>
      </c>
      <c r="K758" s="259" t="s">
        <v>1183</v>
      </c>
      <c r="L758" s="260">
        <v>45609</v>
      </c>
      <c r="M758" s="259" t="s">
        <v>19</v>
      </c>
    </row>
    <row r="759" spans="1:13">
      <c r="A759" s="261" t="s">
        <v>99</v>
      </c>
      <c r="B759" s="261" t="s">
        <v>100</v>
      </c>
      <c r="C759" s="261" t="s">
        <v>101</v>
      </c>
      <c r="D759" s="261" t="s">
        <v>738</v>
      </c>
      <c r="E759" s="261">
        <v>1</v>
      </c>
      <c r="F759" s="261" t="s">
        <v>611</v>
      </c>
      <c r="G759" s="261" t="s">
        <v>69</v>
      </c>
      <c r="H759" s="261">
        <v>2</v>
      </c>
      <c r="I759" s="261" t="s">
        <v>17</v>
      </c>
      <c r="J759" s="261" t="s">
        <v>17</v>
      </c>
      <c r="K759" s="261" t="s">
        <v>1184</v>
      </c>
      <c r="L759" s="262">
        <v>45609</v>
      </c>
      <c r="M759" s="261" t="s">
        <v>19</v>
      </c>
    </row>
    <row r="760" spans="1:13">
      <c r="A760" s="259" t="s">
        <v>99</v>
      </c>
      <c r="B760" s="259" t="s">
        <v>100</v>
      </c>
      <c r="C760" s="259" t="s">
        <v>101</v>
      </c>
      <c r="D760" s="259" t="s">
        <v>740</v>
      </c>
      <c r="E760" s="259">
        <v>0</v>
      </c>
      <c r="F760" s="259" t="s">
        <v>611</v>
      </c>
      <c r="G760" s="259" t="s">
        <v>69</v>
      </c>
      <c r="H760" s="259">
        <v>2</v>
      </c>
      <c r="I760" s="259" t="s">
        <v>17</v>
      </c>
      <c r="J760" s="259" t="s">
        <v>17</v>
      </c>
      <c r="K760" s="259" t="s">
        <v>1185</v>
      </c>
      <c r="L760" s="260">
        <v>45609</v>
      </c>
      <c r="M760" s="259" t="s">
        <v>19</v>
      </c>
    </row>
    <row r="761" spans="1:13">
      <c r="A761" s="261" t="s">
        <v>99</v>
      </c>
      <c r="B761" s="261" t="s">
        <v>100</v>
      </c>
      <c r="C761" s="261" t="s">
        <v>101</v>
      </c>
      <c r="D761" s="261" t="s">
        <v>742</v>
      </c>
      <c r="E761" s="261">
        <v>3</v>
      </c>
      <c r="F761" s="261" t="s">
        <v>611</v>
      </c>
      <c r="G761" s="261" t="s">
        <v>69</v>
      </c>
      <c r="H761" s="261">
        <v>2</v>
      </c>
      <c r="I761" s="261" t="s">
        <v>17</v>
      </c>
      <c r="J761" s="261" t="s">
        <v>17</v>
      </c>
      <c r="K761" s="261" t="s">
        <v>1186</v>
      </c>
      <c r="L761" s="262">
        <v>45609</v>
      </c>
      <c r="M761" s="261" t="s">
        <v>19</v>
      </c>
    </row>
    <row r="762" spans="1:13">
      <c r="A762" s="259" t="s">
        <v>99</v>
      </c>
      <c r="B762" s="259" t="s">
        <v>100</v>
      </c>
      <c r="C762" s="259" t="s">
        <v>101</v>
      </c>
      <c r="D762" s="259" t="s">
        <v>744</v>
      </c>
      <c r="E762" s="259">
        <v>2</v>
      </c>
      <c r="F762" s="259" t="s">
        <v>611</v>
      </c>
      <c r="G762" s="259" t="s">
        <v>69</v>
      </c>
      <c r="H762" s="259">
        <v>2</v>
      </c>
      <c r="I762" s="259" t="s">
        <v>17</v>
      </c>
      <c r="J762" s="259" t="s">
        <v>17</v>
      </c>
      <c r="K762" s="259" t="s">
        <v>1187</v>
      </c>
      <c r="L762" s="260">
        <v>45609</v>
      </c>
      <c r="M762" s="259" t="s">
        <v>19</v>
      </c>
    </row>
    <row r="763" spans="1:13">
      <c r="A763" s="261" t="s">
        <v>99</v>
      </c>
      <c r="B763" s="261" t="s">
        <v>100</v>
      </c>
      <c r="C763" s="261" t="s">
        <v>101</v>
      </c>
      <c r="D763" s="261" t="s">
        <v>746</v>
      </c>
      <c r="E763" s="261">
        <v>1</v>
      </c>
      <c r="F763" s="261" t="s">
        <v>611</v>
      </c>
      <c r="G763" s="261" t="s">
        <v>69</v>
      </c>
      <c r="H763" s="261">
        <v>2</v>
      </c>
      <c r="I763" s="261" t="s">
        <v>17</v>
      </c>
      <c r="J763" s="261" t="s">
        <v>17</v>
      </c>
      <c r="K763" s="261" t="s">
        <v>1188</v>
      </c>
      <c r="L763" s="262">
        <v>45609</v>
      </c>
      <c r="M763" s="261" t="s">
        <v>19</v>
      </c>
    </row>
    <row r="764" spans="1:13">
      <c r="A764" s="259" t="s">
        <v>99</v>
      </c>
      <c r="B764" s="259" t="s">
        <v>100</v>
      </c>
      <c r="C764" s="259" t="s">
        <v>101</v>
      </c>
      <c r="D764" s="259" t="s">
        <v>610</v>
      </c>
      <c r="E764" s="259">
        <v>0</v>
      </c>
      <c r="F764" s="259" t="s">
        <v>611</v>
      </c>
      <c r="G764" s="259" t="s">
        <v>69</v>
      </c>
      <c r="H764" s="259">
        <v>2</v>
      </c>
      <c r="I764" s="259" t="s">
        <v>17</v>
      </c>
      <c r="J764" s="259" t="s">
        <v>17</v>
      </c>
      <c r="K764" s="259" t="s">
        <v>1189</v>
      </c>
      <c r="L764" s="260">
        <v>45609</v>
      </c>
      <c r="M764" s="259" t="s">
        <v>19</v>
      </c>
    </row>
    <row r="765" spans="1:13">
      <c r="A765" s="261" t="s">
        <v>105</v>
      </c>
      <c r="B765" s="261" t="s">
        <v>106</v>
      </c>
      <c r="C765" s="261" t="s">
        <v>101</v>
      </c>
      <c r="D765" s="261" t="s">
        <v>732</v>
      </c>
      <c r="E765" s="261">
        <v>0</v>
      </c>
      <c r="F765" s="261" t="s">
        <v>611</v>
      </c>
      <c r="G765" s="261" t="s">
        <v>69</v>
      </c>
      <c r="H765" s="261">
        <v>2</v>
      </c>
      <c r="I765" s="261" t="s">
        <v>17</v>
      </c>
      <c r="J765" s="261" t="s">
        <v>17</v>
      </c>
      <c r="K765" s="261" t="s">
        <v>1190</v>
      </c>
      <c r="L765" s="262">
        <v>45609</v>
      </c>
      <c r="M765" s="261" t="s">
        <v>19</v>
      </c>
    </row>
    <row r="766" spans="1:13">
      <c r="A766" s="259" t="s">
        <v>105</v>
      </c>
      <c r="B766" s="259" t="s">
        <v>106</v>
      </c>
      <c r="C766" s="259" t="s">
        <v>101</v>
      </c>
      <c r="D766" s="259" t="s">
        <v>734</v>
      </c>
      <c r="E766" s="259">
        <v>1</v>
      </c>
      <c r="F766" s="259" t="s">
        <v>611</v>
      </c>
      <c r="G766" s="259" t="s">
        <v>69</v>
      </c>
      <c r="H766" s="259">
        <v>2</v>
      </c>
      <c r="I766" s="259" t="s">
        <v>17</v>
      </c>
      <c r="J766" s="259" t="s">
        <v>17</v>
      </c>
      <c r="K766" s="259" t="s">
        <v>1191</v>
      </c>
      <c r="L766" s="260">
        <v>45609</v>
      </c>
      <c r="M766" s="259" t="s">
        <v>19</v>
      </c>
    </row>
    <row r="767" spans="1:13">
      <c r="A767" s="261" t="s">
        <v>105</v>
      </c>
      <c r="B767" s="261" t="s">
        <v>106</v>
      </c>
      <c r="C767" s="261" t="s">
        <v>101</v>
      </c>
      <c r="D767" s="261" t="s">
        <v>736</v>
      </c>
      <c r="E767" s="261">
        <v>2</v>
      </c>
      <c r="F767" s="261" t="s">
        <v>611</v>
      </c>
      <c r="G767" s="261" t="s">
        <v>69</v>
      </c>
      <c r="H767" s="261">
        <v>2</v>
      </c>
      <c r="I767" s="261" t="s">
        <v>17</v>
      </c>
      <c r="J767" s="261" t="s">
        <v>17</v>
      </c>
      <c r="K767" s="261" t="s">
        <v>1192</v>
      </c>
      <c r="L767" s="262">
        <v>45609</v>
      </c>
      <c r="M767" s="261" t="s">
        <v>19</v>
      </c>
    </row>
    <row r="768" spans="1:13">
      <c r="A768" s="259" t="s">
        <v>105</v>
      </c>
      <c r="B768" s="259" t="s">
        <v>106</v>
      </c>
      <c r="C768" s="259" t="s">
        <v>101</v>
      </c>
      <c r="D768" s="259" t="s">
        <v>738</v>
      </c>
      <c r="E768" s="259">
        <v>0</v>
      </c>
      <c r="F768" s="259" t="s">
        <v>611</v>
      </c>
      <c r="G768" s="259" t="s">
        <v>69</v>
      </c>
      <c r="H768" s="259">
        <v>2</v>
      </c>
      <c r="I768" s="259" t="s">
        <v>17</v>
      </c>
      <c r="J768" s="259" t="s">
        <v>17</v>
      </c>
      <c r="K768" s="259" t="s">
        <v>1193</v>
      </c>
      <c r="L768" s="260">
        <v>45609</v>
      </c>
      <c r="M768" s="259" t="s">
        <v>19</v>
      </c>
    </row>
    <row r="769" spans="1:13">
      <c r="A769" s="261" t="s">
        <v>105</v>
      </c>
      <c r="B769" s="261" t="s">
        <v>106</v>
      </c>
      <c r="C769" s="261" t="s">
        <v>101</v>
      </c>
      <c r="D769" s="261" t="s">
        <v>740</v>
      </c>
      <c r="E769" s="261">
        <v>0</v>
      </c>
      <c r="F769" s="261" t="s">
        <v>611</v>
      </c>
      <c r="G769" s="261" t="s">
        <v>69</v>
      </c>
      <c r="H769" s="261">
        <v>2</v>
      </c>
      <c r="I769" s="261" t="s">
        <v>17</v>
      </c>
      <c r="J769" s="261" t="s">
        <v>17</v>
      </c>
      <c r="K769" s="261" t="s">
        <v>1194</v>
      </c>
      <c r="L769" s="262">
        <v>45609</v>
      </c>
      <c r="M769" s="261" t="s">
        <v>19</v>
      </c>
    </row>
    <row r="770" spans="1:13">
      <c r="A770" s="259" t="s">
        <v>105</v>
      </c>
      <c r="B770" s="259" t="s">
        <v>106</v>
      </c>
      <c r="C770" s="259" t="s">
        <v>101</v>
      </c>
      <c r="D770" s="259" t="s">
        <v>742</v>
      </c>
      <c r="E770" s="259">
        <v>3</v>
      </c>
      <c r="F770" s="259" t="s">
        <v>611</v>
      </c>
      <c r="G770" s="259" t="s">
        <v>69</v>
      </c>
      <c r="H770" s="259">
        <v>2</v>
      </c>
      <c r="I770" s="259" t="s">
        <v>17</v>
      </c>
      <c r="J770" s="259" t="s">
        <v>17</v>
      </c>
      <c r="K770" s="259" t="s">
        <v>1195</v>
      </c>
      <c r="L770" s="260">
        <v>45609</v>
      </c>
      <c r="M770" s="259" t="s">
        <v>19</v>
      </c>
    </row>
    <row r="771" spans="1:13">
      <c r="A771" s="261" t="s">
        <v>105</v>
      </c>
      <c r="B771" s="261" t="s">
        <v>106</v>
      </c>
      <c r="C771" s="261" t="s">
        <v>101</v>
      </c>
      <c r="D771" s="261" t="s">
        <v>744</v>
      </c>
      <c r="E771" s="261">
        <v>1</v>
      </c>
      <c r="F771" s="261" t="s">
        <v>611</v>
      </c>
      <c r="G771" s="261" t="s">
        <v>69</v>
      </c>
      <c r="H771" s="261">
        <v>2</v>
      </c>
      <c r="I771" s="261" t="s">
        <v>17</v>
      </c>
      <c r="J771" s="261" t="s">
        <v>17</v>
      </c>
      <c r="K771" s="261" t="s">
        <v>1196</v>
      </c>
      <c r="L771" s="262">
        <v>45609</v>
      </c>
      <c r="M771" s="261" t="s">
        <v>19</v>
      </c>
    </row>
    <row r="772" spans="1:13">
      <c r="A772" s="259" t="s">
        <v>105</v>
      </c>
      <c r="B772" s="259" t="s">
        <v>106</v>
      </c>
      <c r="C772" s="259" t="s">
        <v>101</v>
      </c>
      <c r="D772" s="259" t="s">
        <v>746</v>
      </c>
      <c r="E772" s="259">
        <v>2</v>
      </c>
      <c r="F772" s="259" t="s">
        <v>611</v>
      </c>
      <c r="G772" s="259" t="s">
        <v>69</v>
      </c>
      <c r="H772" s="259">
        <v>2</v>
      </c>
      <c r="I772" s="259" t="s">
        <v>17</v>
      </c>
      <c r="J772" s="259" t="s">
        <v>17</v>
      </c>
      <c r="K772" s="259" t="s">
        <v>1197</v>
      </c>
      <c r="L772" s="260">
        <v>45609</v>
      </c>
      <c r="M772" s="259" t="s">
        <v>19</v>
      </c>
    </row>
    <row r="773" spans="1:13">
      <c r="A773" s="261" t="s">
        <v>105</v>
      </c>
      <c r="B773" s="261" t="s">
        <v>106</v>
      </c>
      <c r="C773" s="261" t="s">
        <v>101</v>
      </c>
      <c r="D773" s="261" t="s">
        <v>610</v>
      </c>
      <c r="E773" s="261">
        <v>0</v>
      </c>
      <c r="F773" s="261" t="s">
        <v>611</v>
      </c>
      <c r="G773" s="261" t="s">
        <v>69</v>
      </c>
      <c r="H773" s="261">
        <v>2</v>
      </c>
      <c r="I773" s="261" t="s">
        <v>17</v>
      </c>
      <c r="J773" s="261" t="s">
        <v>17</v>
      </c>
      <c r="K773" s="261" t="s">
        <v>1198</v>
      </c>
      <c r="L773" s="262">
        <v>45609</v>
      </c>
      <c r="M773" s="261" t="s">
        <v>19</v>
      </c>
    </row>
    <row r="774" spans="1:13">
      <c r="A774" s="259" t="s">
        <v>1199</v>
      </c>
      <c r="B774" s="259" t="s">
        <v>1200</v>
      </c>
      <c r="C774" s="259" t="s">
        <v>1201</v>
      </c>
      <c r="D774" s="259" t="s">
        <v>732</v>
      </c>
      <c r="E774" s="259">
        <v>0</v>
      </c>
      <c r="F774" s="259" t="s">
        <v>611</v>
      </c>
      <c r="G774" s="259" t="s">
        <v>69</v>
      </c>
      <c r="H774" s="259">
        <v>2</v>
      </c>
      <c r="I774" s="259" t="s">
        <v>17</v>
      </c>
      <c r="J774" s="259" t="s">
        <v>17</v>
      </c>
      <c r="K774" s="259" t="s">
        <v>1202</v>
      </c>
      <c r="L774" s="260">
        <v>45609</v>
      </c>
      <c r="M774" s="259" t="s">
        <v>19</v>
      </c>
    </row>
    <row r="775" spans="1:13">
      <c r="A775" s="261" t="s">
        <v>1199</v>
      </c>
      <c r="B775" s="261" t="s">
        <v>1200</v>
      </c>
      <c r="C775" s="261" t="s">
        <v>1201</v>
      </c>
      <c r="D775" s="261" t="s">
        <v>734</v>
      </c>
      <c r="E775" s="261">
        <v>0</v>
      </c>
      <c r="F775" s="261" t="s">
        <v>611</v>
      </c>
      <c r="G775" s="261" t="s">
        <v>69</v>
      </c>
      <c r="H775" s="261">
        <v>2</v>
      </c>
      <c r="I775" s="261" t="s">
        <v>17</v>
      </c>
      <c r="J775" s="261" t="s">
        <v>17</v>
      </c>
      <c r="K775" s="261" t="s">
        <v>1203</v>
      </c>
      <c r="L775" s="262">
        <v>45609</v>
      </c>
      <c r="M775" s="261" t="s">
        <v>19</v>
      </c>
    </row>
    <row r="776" spans="1:13">
      <c r="A776" s="259" t="s">
        <v>1199</v>
      </c>
      <c r="B776" s="259" t="s">
        <v>1200</v>
      </c>
      <c r="C776" s="259" t="s">
        <v>1201</v>
      </c>
      <c r="D776" s="259" t="s">
        <v>736</v>
      </c>
      <c r="E776" s="259">
        <v>0</v>
      </c>
      <c r="F776" s="259" t="s">
        <v>611</v>
      </c>
      <c r="G776" s="259" t="s">
        <v>69</v>
      </c>
      <c r="H776" s="259">
        <v>2</v>
      </c>
      <c r="I776" s="259" t="s">
        <v>17</v>
      </c>
      <c r="J776" s="259" t="s">
        <v>17</v>
      </c>
      <c r="K776" s="259" t="s">
        <v>1204</v>
      </c>
      <c r="L776" s="260">
        <v>45609</v>
      </c>
      <c r="M776" s="259" t="s">
        <v>19</v>
      </c>
    </row>
    <row r="777" spans="1:13">
      <c r="A777" s="261" t="s">
        <v>1199</v>
      </c>
      <c r="B777" s="261" t="s">
        <v>1200</v>
      </c>
      <c r="C777" s="261" t="s">
        <v>1201</v>
      </c>
      <c r="D777" s="261" t="s">
        <v>738</v>
      </c>
      <c r="E777" s="261">
        <v>0</v>
      </c>
      <c r="F777" s="261" t="s">
        <v>611</v>
      </c>
      <c r="G777" s="261" t="s">
        <v>69</v>
      </c>
      <c r="H777" s="261">
        <v>2</v>
      </c>
      <c r="I777" s="261" t="s">
        <v>17</v>
      </c>
      <c r="J777" s="261" t="s">
        <v>17</v>
      </c>
      <c r="K777" s="261" t="s">
        <v>1205</v>
      </c>
      <c r="L777" s="262">
        <v>45609</v>
      </c>
      <c r="M777" s="261" t="s">
        <v>19</v>
      </c>
    </row>
    <row r="778" spans="1:13">
      <c r="A778" s="259" t="s">
        <v>1199</v>
      </c>
      <c r="B778" s="259" t="s">
        <v>1200</v>
      </c>
      <c r="C778" s="259" t="s">
        <v>1201</v>
      </c>
      <c r="D778" s="259" t="s">
        <v>740</v>
      </c>
      <c r="E778" s="259">
        <v>1</v>
      </c>
      <c r="F778" s="259" t="s">
        <v>611</v>
      </c>
      <c r="G778" s="259" t="s">
        <v>69</v>
      </c>
      <c r="H778" s="259">
        <v>2</v>
      </c>
      <c r="I778" s="259" t="s">
        <v>17</v>
      </c>
      <c r="J778" s="259" t="s">
        <v>17</v>
      </c>
      <c r="K778" s="259" t="s">
        <v>1206</v>
      </c>
      <c r="L778" s="260">
        <v>45609</v>
      </c>
      <c r="M778" s="259" t="s">
        <v>19</v>
      </c>
    </row>
    <row r="779" spans="1:13">
      <c r="A779" s="261" t="s">
        <v>1199</v>
      </c>
      <c r="B779" s="261" t="s">
        <v>1200</v>
      </c>
      <c r="C779" s="261" t="s">
        <v>1201</v>
      </c>
      <c r="D779" s="261" t="s">
        <v>742</v>
      </c>
      <c r="E779" s="261">
        <v>0</v>
      </c>
      <c r="F779" s="261" t="s">
        <v>611</v>
      </c>
      <c r="G779" s="261" t="s">
        <v>69</v>
      </c>
      <c r="H779" s="261">
        <v>2</v>
      </c>
      <c r="I779" s="261" t="s">
        <v>17</v>
      </c>
      <c r="J779" s="261" t="s">
        <v>17</v>
      </c>
      <c r="K779" s="261" t="s">
        <v>1207</v>
      </c>
      <c r="L779" s="262">
        <v>45609</v>
      </c>
      <c r="M779" s="261" t="s">
        <v>19</v>
      </c>
    </row>
    <row r="780" spans="1:13">
      <c r="A780" s="259" t="s">
        <v>1199</v>
      </c>
      <c r="B780" s="259" t="s">
        <v>1200</v>
      </c>
      <c r="C780" s="259" t="s">
        <v>1201</v>
      </c>
      <c r="D780" s="259" t="s">
        <v>744</v>
      </c>
      <c r="E780" s="259">
        <v>0</v>
      </c>
      <c r="F780" s="259" t="s">
        <v>611</v>
      </c>
      <c r="G780" s="259" t="s">
        <v>69</v>
      </c>
      <c r="H780" s="259">
        <v>2</v>
      </c>
      <c r="I780" s="259" t="s">
        <v>17</v>
      </c>
      <c r="J780" s="259" t="s">
        <v>17</v>
      </c>
      <c r="K780" s="259" t="s">
        <v>1208</v>
      </c>
      <c r="L780" s="260">
        <v>45609</v>
      </c>
      <c r="M780" s="259" t="s">
        <v>19</v>
      </c>
    </row>
    <row r="781" spans="1:13">
      <c r="A781" s="261" t="s">
        <v>1199</v>
      </c>
      <c r="B781" s="261" t="s">
        <v>1200</v>
      </c>
      <c r="C781" s="261" t="s">
        <v>1201</v>
      </c>
      <c r="D781" s="261" t="s">
        <v>746</v>
      </c>
      <c r="E781" s="261">
        <v>0</v>
      </c>
      <c r="F781" s="261" t="s">
        <v>611</v>
      </c>
      <c r="G781" s="261" t="s">
        <v>69</v>
      </c>
      <c r="H781" s="261">
        <v>2</v>
      </c>
      <c r="I781" s="261" t="s">
        <v>17</v>
      </c>
      <c r="J781" s="261" t="s">
        <v>17</v>
      </c>
      <c r="K781" s="261" t="s">
        <v>1209</v>
      </c>
      <c r="L781" s="262">
        <v>45609</v>
      </c>
      <c r="M781" s="261" t="s">
        <v>19</v>
      </c>
    </row>
    <row r="782" spans="1:13">
      <c r="A782" s="259" t="s">
        <v>1199</v>
      </c>
      <c r="B782" s="259" t="s">
        <v>1200</v>
      </c>
      <c r="C782" s="259" t="s">
        <v>1201</v>
      </c>
      <c r="D782" s="259" t="s">
        <v>610</v>
      </c>
      <c r="E782" s="259">
        <v>0</v>
      </c>
      <c r="F782" s="259" t="s">
        <v>611</v>
      </c>
      <c r="G782" s="259" t="s">
        <v>69</v>
      </c>
      <c r="H782" s="259">
        <v>2</v>
      </c>
      <c r="I782" s="259" t="s">
        <v>17</v>
      </c>
      <c r="J782" s="259" t="s">
        <v>17</v>
      </c>
      <c r="K782" s="259" t="s">
        <v>1210</v>
      </c>
      <c r="L782" s="260">
        <v>45609</v>
      </c>
      <c r="M782" s="259" t="s">
        <v>19</v>
      </c>
    </row>
    <row r="783" spans="1:13">
      <c r="A783" s="261" t="s">
        <v>1211</v>
      </c>
      <c r="B783" s="261" t="s">
        <v>1212</v>
      </c>
      <c r="C783" s="261" t="s">
        <v>1213</v>
      </c>
      <c r="D783" s="261" t="s">
        <v>732</v>
      </c>
      <c r="E783" s="261">
        <v>2</v>
      </c>
      <c r="F783" s="261" t="s">
        <v>611</v>
      </c>
      <c r="G783" s="261" t="s">
        <v>69</v>
      </c>
      <c r="H783" s="261">
        <v>2</v>
      </c>
      <c r="I783" s="261" t="s">
        <v>17</v>
      </c>
      <c r="J783" s="261" t="s">
        <v>17</v>
      </c>
      <c r="K783" s="261" t="s">
        <v>1214</v>
      </c>
      <c r="L783" s="262">
        <v>45609</v>
      </c>
      <c r="M783" s="261" t="s">
        <v>19</v>
      </c>
    </row>
    <row r="784" spans="1:13">
      <c r="A784" s="259" t="s">
        <v>1211</v>
      </c>
      <c r="B784" s="259" t="s">
        <v>1212</v>
      </c>
      <c r="C784" s="259" t="s">
        <v>1213</v>
      </c>
      <c r="D784" s="259" t="s">
        <v>734</v>
      </c>
      <c r="E784" s="259">
        <v>1</v>
      </c>
      <c r="F784" s="259" t="s">
        <v>611</v>
      </c>
      <c r="G784" s="259" t="s">
        <v>69</v>
      </c>
      <c r="H784" s="259">
        <v>2</v>
      </c>
      <c r="I784" s="259" t="s">
        <v>17</v>
      </c>
      <c r="J784" s="259" t="s">
        <v>17</v>
      </c>
      <c r="K784" s="259" t="s">
        <v>1215</v>
      </c>
      <c r="L784" s="260">
        <v>45609</v>
      </c>
      <c r="M784" s="259" t="s">
        <v>19</v>
      </c>
    </row>
    <row r="785" spans="1:13">
      <c r="A785" s="261" t="s">
        <v>1211</v>
      </c>
      <c r="B785" s="261" t="s">
        <v>1212</v>
      </c>
      <c r="C785" s="261" t="s">
        <v>1213</v>
      </c>
      <c r="D785" s="261" t="s">
        <v>736</v>
      </c>
      <c r="E785" s="261">
        <v>0</v>
      </c>
      <c r="F785" s="261" t="s">
        <v>611</v>
      </c>
      <c r="G785" s="261" t="s">
        <v>69</v>
      </c>
      <c r="H785" s="261">
        <v>2</v>
      </c>
      <c r="I785" s="261" t="s">
        <v>17</v>
      </c>
      <c r="J785" s="261" t="s">
        <v>17</v>
      </c>
      <c r="K785" s="261" t="s">
        <v>1216</v>
      </c>
      <c r="L785" s="262">
        <v>45609</v>
      </c>
      <c r="M785" s="261" t="s">
        <v>19</v>
      </c>
    </row>
    <row r="786" spans="1:13">
      <c r="A786" s="259" t="s">
        <v>1211</v>
      </c>
      <c r="B786" s="259" t="s">
        <v>1212</v>
      </c>
      <c r="C786" s="259" t="s">
        <v>1213</v>
      </c>
      <c r="D786" s="259" t="s">
        <v>738</v>
      </c>
      <c r="E786" s="259">
        <v>0</v>
      </c>
      <c r="F786" s="259" t="s">
        <v>611</v>
      </c>
      <c r="G786" s="259" t="s">
        <v>69</v>
      </c>
      <c r="H786" s="259">
        <v>2</v>
      </c>
      <c r="I786" s="259" t="s">
        <v>17</v>
      </c>
      <c r="J786" s="259" t="s">
        <v>17</v>
      </c>
      <c r="K786" s="259" t="s">
        <v>1217</v>
      </c>
      <c r="L786" s="260">
        <v>45609</v>
      </c>
      <c r="M786" s="259" t="s">
        <v>19</v>
      </c>
    </row>
    <row r="787" spans="1:13">
      <c r="A787" s="261" t="s">
        <v>1211</v>
      </c>
      <c r="B787" s="261" t="s">
        <v>1212</v>
      </c>
      <c r="C787" s="261" t="s">
        <v>1213</v>
      </c>
      <c r="D787" s="261" t="s">
        <v>740</v>
      </c>
      <c r="E787" s="261">
        <v>0</v>
      </c>
      <c r="F787" s="261" t="s">
        <v>611</v>
      </c>
      <c r="G787" s="261" t="s">
        <v>69</v>
      </c>
      <c r="H787" s="261">
        <v>2</v>
      </c>
      <c r="I787" s="261" t="s">
        <v>17</v>
      </c>
      <c r="J787" s="261" t="s">
        <v>17</v>
      </c>
      <c r="K787" s="261" t="s">
        <v>1218</v>
      </c>
      <c r="L787" s="262">
        <v>45609</v>
      </c>
      <c r="M787" s="261" t="s">
        <v>19</v>
      </c>
    </row>
    <row r="788" spans="1:13">
      <c r="A788" s="259" t="s">
        <v>1211</v>
      </c>
      <c r="B788" s="259" t="s">
        <v>1212</v>
      </c>
      <c r="C788" s="259" t="s">
        <v>1213</v>
      </c>
      <c r="D788" s="259" t="s">
        <v>742</v>
      </c>
      <c r="E788" s="259">
        <v>0</v>
      </c>
      <c r="F788" s="259" t="s">
        <v>611</v>
      </c>
      <c r="G788" s="259" t="s">
        <v>69</v>
      </c>
      <c r="H788" s="259">
        <v>2</v>
      </c>
      <c r="I788" s="259" t="s">
        <v>17</v>
      </c>
      <c r="J788" s="259" t="s">
        <v>17</v>
      </c>
      <c r="K788" s="259" t="s">
        <v>1219</v>
      </c>
      <c r="L788" s="260">
        <v>45609</v>
      </c>
      <c r="M788" s="259" t="s">
        <v>19</v>
      </c>
    </row>
    <row r="789" spans="1:13">
      <c r="A789" s="261" t="s">
        <v>1211</v>
      </c>
      <c r="B789" s="261" t="s">
        <v>1212</v>
      </c>
      <c r="C789" s="261" t="s">
        <v>1213</v>
      </c>
      <c r="D789" s="261" t="s">
        <v>744</v>
      </c>
      <c r="E789" s="261">
        <v>2</v>
      </c>
      <c r="F789" s="261" t="s">
        <v>611</v>
      </c>
      <c r="G789" s="261" t="s">
        <v>69</v>
      </c>
      <c r="H789" s="261">
        <v>2</v>
      </c>
      <c r="I789" s="261" t="s">
        <v>17</v>
      </c>
      <c r="J789" s="261" t="s">
        <v>17</v>
      </c>
      <c r="K789" s="261" t="s">
        <v>1220</v>
      </c>
      <c r="L789" s="262">
        <v>45609</v>
      </c>
      <c r="M789" s="261" t="s">
        <v>19</v>
      </c>
    </row>
    <row r="790" spans="1:13">
      <c r="A790" s="259" t="s">
        <v>1211</v>
      </c>
      <c r="B790" s="259" t="s">
        <v>1212</v>
      </c>
      <c r="C790" s="259" t="s">
        <v>1213</v>
      </c>
      <c r="D790" s="259" t="s">
        <v>746</v>
      </c>
      <c r="E790" s="259">
        <v>1</v>
      </c>
      <c r="F790" s="259" t="s">
        <v>611</v>
      </c>
      <c r="G790" s="259" t="s">
        <v>69</v>
      </c>
      <c r="H790" s="259">
        <v>2</v>
      </c>
      <c r="I790" s="259" t="s">
        <v>17</v>
      </c>
      <c r="J790" s="259" t="s">
        <v>17</v>
      </c>
      <c r="K790" s="259" t="s">
        <v>1221</v>
      </c>
      <c r="L790" s="260">
        <v>45609</v>
      </c>
      <c r="M790" s="259" t="s">
        <v>19</v>
      </c>
    </row>
    <row r="791" spans="1:13">
      <c r="A791" s="261" t="s">
        <v>1211</v>
      </c>
      <c r="B791" s="261" t="s">
        <v>1212</v>
      </c>
      <c r="C791" s="261" t="s">
        <v>1213</v>
      </c>
      <c r="D791" s="261" t="s">
        <v>610</v>
      </c>
      <c r="E791" s="261">
        <v>0</v>
      </c>
      <c r="F791" s="261" t="s">
        <v>611</v>
      </c>
      <c r="G791" s="261" t="s">
        <v>69</v>
      </c>
      <c r="H791" s="261">
        <v>2</v>
      </c>
      <c r="I791" s="261" t="s">
        <v>17</v>
      </c>
      <c r="J791" s="261" t="s">
        <v>17</v>
      </c>
      <c r="K791" s="261" t="s">
        <v>1222</v>
      </c>
      <c r="L791" s="262">
        <v>45609</v>
      </c>
      <c r="M791" s="261" t="s">
        <v>19</v>
      </c>
    </row>
    <row r="792" spans="1:13">
      <c r="A792" s="259" t="s">
        <v>719</v>
      </c>
      <c r="B792" s="259" t="s">
        <v>720</v>
      </c>
      <c r="C792" s="259" t="s">
        <v>721</v>
      </c>
      <c r="D792" s="259" t="s">
        <v>732</v>
      </c>
      <c r="E792" s="259">
        <v>0</v>
      </c>
      <c r="F792" s="259" t="s">
        <v>611</v>
      </c>
      <c r="G792" s="259" t="s">
        <v>69</v>
      </c>
      <c r="H792" s="259">
        <v>2</v>
      </c>
      <c r="I792" s="259" t="s">
        <v>17</v>
      </c>
      <c r="J792" s="259" t="s">
        <v>17</v>
      </c>
      <c r="K792" s="259" t="s">
        <v>1223</v>
      </c>
      <c r="L792" s="260">
        <v>45609</v>
      </c>
      <c r="M792" s="259" t="s">
        <v>19</v>
      </c>
    </row>
    <row r="793" spans="1:13">
      <c r="A793" s="261" t="s">
        <v>719</v>
      </c>
      <c r="B793" s="261" t="s">
        <v>720</v>
      </c>
      <c r="C793" s="261" t="s">
        <v>721</v>
      </c>
      <c r="D793" s="261" t="s">
        <v>734</v>
      </c>
      <c r="E793" s="261">
        <v>1</v>
      </c>
      <c r="F793" s="261" t="s">
        <v>611</v>
      </c>
      <c r="G793" s="261" t="s">
        <v>69</v>
      </c>
      <c r="H793" s="261">
        <v>2</v>
      </c>
      <c r="I793" s="261" t="s">
        <v>17</v>
      </c>
      <c r="J793" s="261" t="s">
        <v>17</v>
      </c>
      <c r="K793" s="261" t="s">
        <v>1224</v>
      </c>
      <c r="L793" s="262">
        <v>45609</v>
      </c>
      <c r="M793" s="261" t="s">
        <v>19</v>
      </c>
    </row>
    <row r="794" spans="1:13">
      <c r="A794" s="259" t="s">
        <v>719</v>
      </c>
      <c r="B794" s="259" t="s">
        <v>720</v>
      </c>
      <c r="C794" s="259" t="s">
        <v>721</v>
      </c>
      <c r="D794" s="259" t="s">
        <v>736</v>
      </c>
      <c r="E794" s="259">
        <v>0</v>
      </c>
      <c r="F794" s="259" t="s">
        <v>611</v>
      </c>
      <c r="G794" s="259" t="s">
        <v>69</v>
      </c>
      <c r="H794" s="259">
        <v>2</v>
      </c>
      <c r="I794" s="259" t="s">
        <v>17</v>
      </c>
      <c r="J794" s="259" t="s">
        <v>17</v>
      </c>
      <c r="K794" s="259" t="s">
        <v>1225</v>
      </c>
      <c r="L794" s="260">
        <v>45609</v>
      </c>
      <c r="M794" s="259" t="s">
        <v>19</v>
      </c>
    </row>
    <row r="795" spans="1:13">
      <c r="A795" s="261" t="s">
        <v>719</v>
      </c>
      <c r="B795" s="261" t="s">
        <v>720</v>
      </c>
      <c r="C795" s="261" t="s">
        <v>721</v>
      </c>
      <c r="D795" s="261" t="s">
        <v>738</v>
      </c>
      <c r="E795" s="261">
        <v>0</v>
      </c>
      <c r="F795" s="261" t="s">
        <v>611</v>
      </c>
      <c r="G795" s="261" t="s">
        <v>69</v>
      </c>
      <c r="H795" s="261">
        <v>2</v>
      </c>
      <c r="I795" s="261" t="s">
        <v>17</v>
      </c>
      <c r="J795" s="261" t="s">
        <v>17</v>
      </c>
      <c r="K795" s="261" t="s">
        <v>1226</v>
      </c>
      <c r="L795" s="262">
        <v>45609</v>
      </c>
      <c r="M795" s="261" t="s">
        <v>19</v>
      </c>
    </row>
    <row r="796" spans="1:13">
      <c r="A796" s="259" t="s">
        <v>719</v>
      </c>
      <c r="B796" s="259" t="s">
        <v>720</v>
      </c>
      <c r="C796" s="259" t="s">
        <v>721</v>
      </c>
      <c r="D796" s="259" t="s">
        <v>740</v>
      </c>
      <c r="E796" s="259">
        <v>3</v>
      </c>
      <c r="F796" s="259" t="s">
        <v>611</v>
      </c>
      <c r="G796" s="259" t="s">
        <v>69</v>
      </c>
      <c r="H796" s="259">
        <v>2</v>
      </c>
      <c r="I796" s="259" t="s">
        <v>17</v>
      </c>
      <c r="J796" s="259" t="s">
        <v>17</v>
      </c>
      <c r="K796" s="259" t="s">
        <v>1227</v>
      </c>
      <c r="L796" s="260">
        <v>45609</v>
      </c>
      <c r="M796" s="259" t="s">
        <v>19</v>
      </c>
    </row>
    <row r="797" spans="1:13">
      <c r="A797" s="261" t="s">
        <v>719</v>
      </c>
      <c r="B797" s="261" t="s">
        <v>720</v>
      </c>
      <c r="C797" s="261" t="s">
        <v>721</v>
      </c>
      <c r="D797" s="261" t="s">
        <v>744</v>
      </c>
      <c r="E797" s="261">
        <v>0</v>
      </c>
      <c r="F797" s="261" t="s">
        <v>611</v>
      </c>
      <c r="G797" s="261" t="s">
        <v>69</v>
      </c>
      <c r="H797" s="261">
        <v>2</v>
      </c>
      <c r="I797" s="261" t="s">
        <v>17</v>
      </c>
      <c r="J797" s="261" t="s">
        <v>17</v>
      </c>
      <c r="K797" s="261" t="s">
        <v>1228</v>
      </c>
      <c r="L797" s="262">
        <v>45609</v>
      </c>
      <c r="M797" s="261" t="s">
        <v>19</v>
      </c>
    </row>
    <row r="798" spans="1:13">
      <c r="A798" s="259" t="s">
        <v>719</v>
      </c>
      <c r="B798" s="259" t="s">
        <v>720</v>
      </c>
      <c r="C798" s="259" t="s">
        <v>721</v>
      </c>
      <c r="D798" s="259" t="s">
        <v>746</v>
      </c>
      <c r="E798" s="259">
        <v>0</v>
      </c>
      <c r="F798" s="259" t="s">
        <v>611</v>
      </c>
      <c r="G798" s="259" t="s">
        <v>69</v>
      </c>
      <c r="H798" s="259">
        <v>2</v>
      </c>
      <c r="I798" s="259" t="s">
        <v>17</v>
      </c>
      <c r="J798" s="259" t="s">
        <v>17</v>
      </c>
      <c r="K798" s="259" t="s">
        <v>1229</v>
      </c>
      <c r="L798" s="260">
        <v>45609</v>
      </c>
      <c r="M798" s="259" t="s">
        <v>19</v>
      </c>
    </row>
    <row r="799" spans="1:13">
      <c r="A799" s="261" t="s">
        <v>719</v>
      </c>
      <c r="B799" s="261" t="s">
        <v>720</v>
      </c>
      <c r="C799" s="261" t="s">
        <v>721</v>
      </c>
      <c r="D799" s="261" t="s">
        <v>610</v>
      </c>
      <c r="E799" s="261">
        <v>0</v>
      </c>
      <c r="F799" s="261" t="s">
        <v>611</v>
      </c>
      <c r="G799" s="261" t="s">
        <v>69</v>
      </c>
      <c r="H799" s="261">
        <v>2</v>
      </c>
      <c r="I799" s="261" t="s">
        <v>17</v>
      </c>
      <c r="J799" s="261" t="s">
        <v>17</v>
      </c>
      <c r="K799" s="261" t="s">
        <v>1230</v>
      </c>
      <c r="L799" s="262">
        <v>45609</v>
      </c>
      <c r="M799" s="261" t="s">
        <v>19</v>
      </c>
    </row>
    <row r="800" spans="1:13">
      <c r="A800" s="259" t="s">
        <v>644</v>
      </c>
      <c r="B800" s="259" t="s">
        <v>645</v>
      </c>
      <c r="C800" s="259" t="s">
        <v>646</v>
      </c>
      <c r="D800" s="259" t="s">
        <v>732</v>
      </c>
      <c r="E800" s="259">
        <v>0</v>
      </c>
      <c r="F800" s="259" t="s">
        <v>611</v>
      </c>
      <c r="G800" s="259" t="s">
        <v>69</v>
      </c>
      <c r="H800" s="259">
        <v>2</v>
      </c>
      <c r="I800" s="259" t="s">
        <v>17</v>
      </c>
      <c r="J800" s="259" t="s">
        <v>17</v>
      </c>
      <c r="K800" s="259" t="s">
        <v>1231</v>
      </c>
      <c r="L800" s="260">
        <v>45609</v>
      </c>
      <c r="M800" s="259" t="s">
        <v>19</v>
      </c>
    </row>
    <row r="801" spans="1:13">
      <c r="A801" s="261" t="s">
        <v>644</v>
      </c>
      <c r="B801" s="261" t="s">
        <v>645</v>
      </c>
      <c r="C801" s="261" t="s">
        <v>646</v>
      </c>
      <c r="D801" s="261" t="s">
        <v>734</v>
      </c>
      <c r="E801" s="261">
        <v>0</v>
      </c>
      <c r="F801" s="261" t="s">
        <v>611</v>
      </c>
      <c r="G801" s="261" t="s">
        <v>69</v>
      </c>
      <c r="H801" s="261">
        <v>2</v>
      </c>
      <c r="I801" s="261" t="s">
        <v>17</v>
      </c>
      <c r="J801" s="261" t="s">
        <v>17</v>
      </c>
      <c r="K801" s="261" t="s">
        <v>1232</v>
      </c>
      <c r="L801" s="262">
        <v>45609</v>
      </c>
      <c r="M801" s="261" t="s">
        <v>19</v>
      </c>
    </row>
    <row r="802" spans="1:13">
      <c r="A802" s="259" t="s">
        <v>644</v>
      </c>
      <c r="B802" s="259" t="s">
        <v>645</v>
      </c>
      <c r="C802" s="259" t="s">
        <v>646</v>
      </c>
      <c r="D802" s="259" t="s">
        <v>736</v>
      </c>
      <c r="E802" s="259">
        <v>1</v>
      </c>
      <c r="F802" s="259" t="s">
        <v>611</v>
      </c>
      <c r="G802" s="259" t="s">
        <v>69</v>
      </c>
      <c r="H802" s="259">
        <v>2</v>
      </c>
      <c r="I802" s="259" t="s">
        <v>17</v>
      </c>
      <c r="J802" s="259" t="s">
        <v>17</v>
      </c>
      <c r="K802" s="259" t="s">
        <v>1233</v>
      </c>
      <c r="L802" s="260">
        <v>45609</v>
      </c>
      <c r="M802" s="259" t="s">
        <v>19</v>
      </c>
    </row>
    <row r="803" spans="1:13">
      <c r="A803" s="261" t="s">
        <v>644</v>
      </c>
      <c r="B803" s="261" t="s">
        <v>645</v>
      </c>
      <c r="C803" s="261" t="s">
        <v>646</v>
      </c>
      <c r="D803" s="261" t="s">
        <v>738</v>
      </c>
      <c r="E803" s="261">
        <v>3</v>
      </c>
      <c r="F803" s="261" t="s">
        <v>611</v>
      </c>
      <c r="G803" s="261" t="s">
        <v>69</v>
      </c>
      <c r="H803" s="261">
        <v>2</v>
      </c>
      <c r="I803" s="261" t="s">
        <v>17</v>
      </c>
      <c r="J803" s="261" t="s">
        <v>17</v>
      </c>
      <c r="K803" s="261" t="s">
        <v>1234</v>
      </c>
      <c r="L803" s="262">
        <v>45609</v>
      </c>
      <c r="M803" s="261" t="s">
        <v>19</v>
      </c>
    </row>
    <row r="804" spans="1:13">
      <c r="A804" s="259" t="s">
        <v>644</v>
      </c>
      <c r="B804" s="259" t="s">
        <v>645</v>
      </c>
      <c r="C804" s="259" t="s">
        <v>646</v>
      </c>
      <c r="D804" s="259" t="s">
        <v>740</v>
      </c>
      <c r="E804" s="259">
        <v>3</v>
      </c>
      <c r="F804" s="259" t="s">
        <v>611</v>
      </c>
      <c r="G804" s="259" t="s">
        <v>69</v>
      </c>
      <c r="H804" s="259">
        <v>2</v>
      </c>
      <c r="I804" s="259" t="s">
        <v>17</v>
      </c>
      <c r="J804" s="259" t="s">
        <v>17</v>
      </c>
      <c r="K804" s="259" t="s">
        <v>1235</v>
      </c>
      <c r="L804" s="260">
        <v>45609</v>
      </c>
      <c r="M804" s="259" t="s">
        <v>19</v>
      </c>
    </row>
    <row r="805" spans="1:13">
      <c r="A805" s="261" t="s">
        <v>644</v>
      </c>
      <c r="B805" s="261" t="s">
        <v>645</v>
      </c>
      <c r="C805" s="261" t="s">
        <v>646</v>
      </c>
      <c r="D805" s="261" t="s">
        <v>742</v>
      </c>
      <c r="E805" s="261">
        <v>0</v>
      </c>
      <c r="F805" s="261" t="s">
        <v>611</v>
      </c>
      <c r="G805" s="261" t="s">
        <v>69</v>
      </c>
      <c r="H805" s="261">
        <v>2</v>
      </c>
      <c r="I805" s="261" t="s">
        <v>17</v>
      </c>
      <c r="J805" s="261" t="s">
        <v>17</v>
      </c>
      <c r="K805" s="261" t="s">
        <v>1236</v>
      </c>
      <c r="L805" s="262">
        <v>45609</v>
      </c>
      <c r="M805" s="261" t="s">
        <v>19</v>
      </c>
    </row>
    <row r="806" spans="1:13">
      <c r="A806" s="259" t="s">
        <v>644</v>
      </c>
      <c r="B806" s="259" t="s">
        <v>645</v>
      </c>
      <c r="C806" s="259" t="s">
        <v>646</v>
      </c>
      <c r="D806" s="259" t="s">
        <v>744</v>
      </c>
      <c r="E806" s="259">
        <v>2</v>
      </c>
      <c r="F806" s="259" t="s">
        <v>611</v>
      </c>
      <c r="G806" s="259" t="s">
        <v>69</v>
      </c>
      <c r="H806" s="259">
        <v>2</v>
      </c>
      <c r="I806" s="259" t="s">
        <v>17</v>
      </c>
      <c r="J806" s="259" t="s">
        <v>17</v>
      </c>
      <c r="K806" s="259" t="s">
        <v>1237</v>
      </c>
      <c r="L806" s="260">
        <v>45609</v>
      </c>
      <c r="M806" s="259" t="s">
        <v>19</v>
      </c>
    </row>
    <row r="807" spans="1:13">
      <c r="A807" s="261" t="s">
        <v>644</v>
      </c>
      <c r="B807" s="261" t="s">
        <v>645</v>
      </c>
      <c r="C807" s="261" t="s">
        <v>646</v>
      </c>
      <c r="D807" s="261" t="s">
        <v>746</v>
      </c>
      <c r="E807" s="261">
        <v>2</v>
      </c>
      <c r="F807" s="261" t="s">
        <v>611</v>
      </c>
      <c r="G807" s="261" t="s">
        <v>69</v>
      </c>
      <c r="H807" s="261">
        <v>2</v>
      </c>
      <c r="I807" s="261" t="s">
        <v>17</v>
      </c>
      <c r="J807" s="261" t="s">
        <v>17</v>
      </c>
      <c r="K807" s="261" t="s">
        <v>1238</v>
      </c>
      <c r="L807" s="262">
        <v>45609</v>
      </c>
      <c r="M807" s="261" t="s">
        <v>19</v>
      </c>
    </row>
    <row r="808" spans="1:13">
      <c r="A808" s="259" t="s">
        <v>644</v>
      </c>
      <c r="B808" s="259" t="s">
        <v>645</v>
      </c>
      <c r="C808" s="259" t="s">
        <v>646</v>
      </c>
      <c r="D808" s="259" t="s">
        <v>610</v>
      </c>
      <c r="E808" s="259">
        <v>0</v>
      </c>
      <c r="F808" s="259" t="s">
        <v>611</v>
      </c>
      <c r="G808" s="259" t="s">
        <v>69</v>
      </c>
      <c r="H808" s="259">
        <v>2</v>
      </c>
      <c r="I808" s="259" t="s">
        <v>17</v>
      </c>
      <c r="J808" s="259" t="s">
        <v>17</v>
      </c>
      <c r="K808" s="259" t="s">
        <v>1239</v>
      </c>
      <c r="L808" s="260">
        <v>45609</v>
      </c>
      <c r="M808" s="259" t="s">
        <v>19</v>
      </c>
    </row>
    <row r="809" spans="1:13">
      <c r="A809" s="261" t="s">
        <v>1240</v>
      </c>
      <c r="B809" s="261" t="s">
        <v>1241</v>
      </c>
      <c r="C809" s="261" t="s">
        <v>1242</v>
      </c>
      <c r="D809" s="261" t="s">
        <v>732</v>
      </c>
      <c r="E809" s="261">
        <v>0</v>
      </c>
      <c r="F809" s="261" t="s">
        <v>611</v>
      </c>
      <c r="G809" s="261" t="s">
        <v>69</v>
      </c>
      <c r="H809" s="261">
        <v>2</v>
      </c>
      <c r="I809" s="261" t="s">
        <v>17</v>
      </c>
      <c r="J809" s="261" t="s">
        <v>17</v>
      </c>
      <c r="K809" s="261" t="s">
        <v>1243</v>
      </c>
      <c r="L809" s="262">
        <v>45609</v>
      </c>
      <c r="M809" s="261" t="s">
        <v>19</v>
      </c>
    </row>
    <row r="810" spans="1:13">
      <c r="A810" s="259" t="s">
        <v>1240</v>
      </c>
      <c r="B810" s="259" t="s">
        <v>1241</v>
      </c>
      <c r="C810" s="259" t="s">
        <v>1242</v>
      </c>
      <c r="D810" s="259" t="s">
        <v>734</v>
      </c>
      <c r="E810" s="259">
        <v>0</v>
      </c>
      <c r="F810" s="259" t="s">
        <v>611</v>
      </c>
      <c r="G810" s="259" t="s">
        <v>69</v>
      </c>
      <c r="H810" s="259">
        <v>2</v>
      </c>
      <c r="I810" s="259" t="s">
        <v>17</v>
      </c>
      <c r="J810" s="259" t="s">
        <v>17</v>
      </c>
      <c r="K810" s="259" t="s">
        <v>1244</v>
      </c>
      <c r="L810" s="260">
        <v>45609</v>
      </c>
      <c r="M810" s="259" t="s">
        <v>19</v>
      </c>
    </row>
    <row r="811" spans="1:13">
      <c r="A811" s="261" t="s">
        <v>1240</v>
      </c>
      <c r="B811" s="261" t="s">
        <v>1241</v>
      </c>
      <c r="C811" s="261" t="s">
        <v>1242</v>
      </c>
      <c r="D811" s="261" t="s">
        <v>736</v>
      </c>
      <c r="E811" s="261">
        <v>0</v>
      </c>
      <c r="F811" s="261" t="s">
        <v>611</v>
      </c>
      <c r="G811" s="261" t="s">
        <v>69</v>
      </c>
      <c r="H811" s="261">
        <v>2</v>
      </c>
      <c r="I811" s="261" t="s">
        <v>17</v>
      </c>
      <c r="J811" s="261" t="s">
        <v>17</v>
      </c>
      <c r="K811" s="261" t="s">
        <v>1245</v>
      </c>
      <c r="L811" s="262">
        <v>45609</v>
      </c>
      <c r="M811" s="261" t="s">
        <v>19</v>
      </c>
    </row>
    <row r="812" spans="1:13">
      <c r="A812" s="259" t="s">
        <v>1240</v>
      </c>
      <c r="B812" s="259" t="s">
        <v>1241</v>
      </c>
      <c r="C812" s="259" t="s">
        <v>1242</v>
      </c>
      <c r="D812" s="259" t="s">
        <v>738</v>
      </c>
      <c r="E812" s="259">
        <v>0</v>
      </c>
      <c r="F812" s="259" t="s">
        <v>611</v>
      </c>
      <c r="G812" s="259" t="s">
        <v>69</v>
      </c>
      <c r="H812" s="259">
        <v>2</v>
      </c>
      <c r="I812" s="259" t="s">
        <v>17</v>
      </c>
      <c r="J812" s="259" t="s">
        <v>17</v>
      </c>
      <c r="K812" s="259" t="s">
        <v>1246</v>
      </c>
      <c r="L812" s="260">
        <v>45609</v>
      </c>
      <c r="M812" s="259" t="s">
        <v>19</v>
      </c>
    </row>
    <row r="813" spans="1:13">
      <c r="A813" s="261" t="s">
        <v>1240</v>
      </c>
      <c r="B813" s="261" t="s">
        <v>1241</v>
      </c>
      <c r="C813" s="261" t="s">
        <v>1242</v>
      </c>
      <c r="D813" s="261" t="s">
        <v>740</v>
      </c>
      <c r="E813" s="261">
        <v>2</v>
      </c>
      <c r="F813" s="261" t="s">
        <v>611</v>
      </c>
      <c r="G813" s="261" t="s">
        <v>69</v>
      </c>
      <c r="H813" s="261">
        <v>2</v>
      </c>
      <c r="I813" s="261" t="s">
        <v>17</v>
      </c>
      <c r="J813" s="261" t="s">
        <v>17</v>
      </c>
      <c r="K813" s="261" t="s">
        <v>1247</v>
      </c>
      <c r="L813" s="262">
        <v>45609</v>
      </c>
      <c r="M813" s="261" t="s">
        <v>19</v>
      </c>
    </row>
    <row r="814" spans="1:13">
      <c r="A814" s="259" t="s">
        <v>1240</v>
      </c>
      <c r="B814" s="259" t="s">
        <v>1241</v>
      </c>
      <c r="C814" s="259" t="s">
        <v>1242</v>
      </c>
      <c r="D814" s="259" t="s">
        <v>742</v>
      </c>
      <c r="E814" s="259">
        <v>0</v>
      </c>
      <c r="F814" s="259" t="s">
        <v>611</v>
      </c>
      <c r="G814" s="259" t="s">
        <v>69</v>
      </c>
      <c r="H814" s="259">
        <v>2</v>
      </c>
      <c r="I814" s="259" t="s">
        <v>17</v>
      </c>
      <c r="J814" s="259" t="s">
        <v>17</v>
      </c>
      <c r="K814" s="259" t="s">
        <v>1248</v>
      </c>
      <c r="L814" s="260">
        <v>45609</v>
      </c>
      <c r="M814" s="259" t="s">
        <v>19</v>
      </c>
    </row>
    <row r="815" spans="1:13">
      <c r="A815" s="261" t="s">
        <v>1240</v>
      </c>
      <c r="B815" s="261" t="s">
        <v>1241</v>
      </c>
      <c r="C815" s="261" t="s">
        <v>1242</v>
      </c>
      <c r="D815" s="261" t="s">
        <v>744</v>
      </c>
      <c r="E815" s="261">
        <v>0</v>
      </c>
      <c r="F815" s="261" t="s">
        <v>611</v>
      </c>
      <c r="G815" s="261" t="s">
        <v>69</v>
      </c>
      <c r="H815" s="261">
        <v>2</v>
      </c>
      <c r="I815" s="261" t="s">
        <v>17</v>
      </c>
      <c r="J815" s="261" t="s">
        <v>17</v>
      </c>
      <c r="K815" s="261" t="s">
        <v>1249</v>
      </c>
      <c r="L815" s="262">
        <v>45609</v>
      </c>
      <c r="M815" s="261" t="s">
        <v>19</v>
      </c>
    </row>
    <row r="816" spans="1:13">
      <c r="A816" s="259" t="s">
        <v>1240</v>
      </c>
      <c r="B816" s="259" t="s">
        <v>1241</v>
      </c>
      <c r="C816" s="259" t="s">
        <v>1242</v>
      </c>
      <c r="D816" s="259" t="s">
        <v>746</v>
      </c>
      <c r="E816" s="259">
        <v>0</v>
      </c>
      <c r="F816" s="259" t="s">
        <v>611</v>
      </c>
      <c r="G816" s="259" t="s">
        <v>69</v>
      </c>
      <c r="H816" s="259">
        <v>2</v>
      </c>
      <c r="I816" s="259" t="s">
        <v>17</v>
      </c>
      <c r="J816" s="259" t="s">
        <v>17</v>
      </c>
      <c r="K816" s="259" t="s">
        <v>1250</v>
      </c>
      <c r="L816" s="260">
        <v>45609</v>
      </c>
      <c r="M816" s="259" t="s">
        <v>19</v>
      </c>
    </row>
    <row r="817" spans="1:13">
      <c r="A817" s="261" t="s">
        <v>1240</v>
      </c>
      <c r="B817" s="261" t="s">
        <v>1241</v>
      </c>
      <c r="C817" s="261" t="s">
        <v>1242</v>
      </c>
      <c r="D817" s="261" t="s">
        <v>610</v>
      </c>
      <c r="E817" s="261">
        <v>0</v>
      </c>
      <c r="F817" s="261" t="s">
        <v>611</v>
      </c>
      <c r="G817" s="261" t="s">
        <v>69</v>
      </c>
      <c r="H817" s="261">
        <v>2</v>
      </c>
      <c r="I817" s="261" t="s">
        <v>17</v>
      </c>
      <c r="J817" s="261" t="s">
        <v>17</v>
      </c>
      <c r="K817" s="261" t="s">
        <v>1251</v>
      </c>
      <c r="L817" s="262">
        <v>45609</v>
      </c>
      <c r="M817" s="261" t="s">
        <v>19</v>
      </c>
    </row>
    <row r="818" spans="1:13">
      <c r="A818" s="259" t="s">
        <v>1252</v>
      </c>
      <c r="B818" s="259" t="s">
        <v>1253</v>
      </c>
      <c r="C818" s="259" t="s">
        <v>1254</v>
      </c>
      <c r="D818" s="259" t="s">
        <v>732</v>
      </c>
      <c r="E818" s="259">
        <v>0</v>
      </c>
      <c r="F818" s="259" t="s">
        <v>611</v>
      </c>
      <c r="G818" s="259" t="s">
        <v>69</v>
      </c>
      <c r="H818" s="259">
        <v>2</v>
      </c>
      <c r="I818" s="259" t="s">
        <v>17</v>
      </c>
      <c r="J818" s="259" t="s">
        <v>17</v>
      </c>
      <c r="K818" s="259" t="s">
        <v>1255</v>
      </c>
      <c r="L818" s="260">
        <v>45609</v>
      </c>
      <c r="M818" s="259" t="s">
        <v>19</v>
      </c>
    </row>
    <row r="819" spans="1:13">
      <c r="A819" s="261" t="s">
        <v>1252</v>
      </c>
      <c r="B819" s="261" t="s">
        <v>1253</v>
      </c>
      <c r="C819" s="261" t="s">
        <v>1254</v>
      </c>
      <c r="D819" s="261" t="s">
        <v>734</v>
      </c>
      <c r="E819" s="261">
        <v>0</v>
      </c>
      <c r="F819" s="261" t="s">
        <v>611</v>
      </c>
      <c r="G819" s="261" t="s">
        <v>69</v>
      </c>
      <c r="H819" s="261">
        <v>2</v>
      </c>
      <c r="I819" s="261" t="s">
        <v>17</v>
      </c>
      <c r="J819" s="261" t="s">
        <v>17</v>
      </c>
      <c r="K819" s="261" t="s">
        <v>1256</v>
      </c>
      <c r="L819" s="262">
        <v>45609</v>
      </c>
      <c r="M819" s="261" t="s">
        <v>19</v>
      </c>
    </row>
    <row r="820" spans="1:13">
      <c r="A820" s="259" t="s">
        <v>1252</v>
      </c>
      <c r="B820" s="259" t="s">
        <v>1253</v>
      </c>
      <c r="C820" s="259" t="s">
        <v>1254</v>
      </c>
      <c r="D820" s="259" t="s">
        <v>736</v>
      </c>
      <c r="E820" s="259">
        <v>0</v>
      </c>
      <c r="F820" s="259" t="s">
        <v>611</v>
      </c>
      <c r="G820" s="259" t="s">
        <v>69</v>
      </c>
      <c r="H820" s="259">
        <v>2</v>
      </c>
      <c r="I820" s="259" t="s">
        <v>17</v>
      </c>
      <c r="J820" s="259" t="s">
        <v>17</v>
      </c>
      <c r="K820" s="259" t="s">
        <v>1257</v>
      </c>
      <c r="L820" s="260">
        <v>45609</v>
      </c>
      <c r="M820" s="259" t="s">
        <v>19</v>
      </c>
    </row>
    <row r="821" spans="1:13">
      <c r="A821" s="261" t="s">
        <v>1252</v>
      </c>
      <c r="B821" s="261" t="s">
        <v>1253</v>
      </c>
      <c r="C821" s="261" t="s">
        <v>1254</v>
      </c>
      <c r="D821" s="261" t="s">
        <v>738</v>
      </c>
      <c r="E821" s="261">
        <v>0</v>
      </c>
      <c r="F821" s="261" t="s">
        <v>611</v>
      </c>
      <c r="G821" s="261" t="s">
        <v>69</v>
      </c>
      <c r="H821" s="261">
        <v>2</v>
      </c>
      <c r="I821" s="261" t="s">
        <v>17</v>
      </c>
      <c r="J821" s="261" t="s">
        <v>17</v>
      </c>
      <c r="K821" s="261" t="s">
        <v>1258</v>
      </c>
      <c r="L821" s="262">
        <v>45609</v>
      </c>
      <c r="M821" s="261" t="s">
        <v>19</v>
      </c>
    </row>
    <row r="822" spans="1:13">
      <c r="A822" s="259" t="s">
        <v>1252</v>
      </c>
      <c r="B822" s="259" t="s">
        <v>1253</v>
      </c>
      <c r="C822" s="259" t="s">
        <v>1254</v>
      </c>
      <c r="D822" s="259" t="s">
        <v>740</v>
      </c>
      <c r="E822" s="259">
        <v>2</v>
      </c>
      <c r="F822" s="259" t="s">
        <v>611</v>
      </c>
      <c r="G822" s="259" t="s">
        <v>69</v>
      </c>
      <c r="H822" s="259">
        <v>2</v>
      </c>
      <c r="I822" s="259" t="s">
        <v>17</v>
      </c>
      <c r="J822" s="259" t="s">
        <v>17</v>
      </c>
      <c r="K822" s="259" t="s">
        <v>1259</v>
      </c>
      <c r="L822" s="260">
        <v>45609</v>
      </c>
      <c r="M822" s="259" t="s">
        <v>19</v>
      </c>
    </row>
    <row r="823" spans="1:13">
      <c r="A823" s="261" t="s">
        <v>1252</v>
      </c>
      <c r="B823" s="261" t="s">
        <v>1253</v>
      </c>
      <c r="C823" s="261" t="s">
        <v>1254</v>
      </c>
      <c r="D823" s="261" t="s">
        <v>742</v>
      </c>
      <c r="E823" s="261">
        <v>0</v>
      </c>
      <c r="F823" s="261" t="s">
        <v>611</v>
      </c>
      <c r="G823" s="261" t="s">
        <v>69</v>
      </c>
      <c r="H823" s="261">
        <v>2</v>
      </c>
      <c r="I823" s="261" t="s">
        <v>17</v>
      </c>
      <c r="J823" s="261" t="s">
        <v>17</v>
      </c>
      <c r="K823" s="261" t="s">
        <v>1260</v>
      </c>
      <c r="L823" s="262">
        <v>45609</v>
      </c>
      <c r="M823" s="261" t="s">
        <v>19</v>
      </c>
    </row>
    <row r="824" spans="1:13">
      <c r="A824" s="259" t="s">
        <v>1252</v>
      </c>
      <c r="B824" s="259" t="s">
        <v>1253</v>
      </c>
      <c r="C824" s="259" t="s">
        <v>1254</v>
      </c>
      <c r="D824" s="259" t="s">
        <v>744</v>
      </c>
      <c r="E824" s="259">
        <v>1</v>
      </c>
      <c r="F824" s="259" t="s">
        <v>611</v>
      </c>
      <c r="G824" s="259" t="s">
        <v>69</v>
      </c>
      <c r="H824" s="259">
        <v>2</v>
      </c>
      <c r="I824" s="259" t="s">
        <v>17</v>
      </c>
      <c r="J824" s="259" t="s">
        <v>17</v>
      </c>
      <c r="K824" s="259" t="s">
        <v>1261</v>
      </c>
      <c r="L824" s="260">
        <v>45609</v>
      </c>
      <c r="M824" s="259" t="s">
        <v>19</v>
      </c>
    </row>
    <row r="825" spans="1:13">
      <c r="A825" s="261" t="s">
        <v>1252</v>
      </c>
      <c r="B825" s="261" t="s">
        <v>1253</v>
      </c>
      <c r="C825" s="261" t="s">
        <v>1254</v>
      </c>
      <c r="D825" s="261" t="s">
        <v>746</v>
      </c>
      <c r="E825" s="261">
        <v>0</v>
      </c>
      <c r="F825" s="261" t="s">
        <v>611</v>
      </c>
      <c r="G825" s="261" t="s">
        <v>69</v>
      </c>
      <c r="H825" s="261">
        <v>2</v>
      </c>
      <c r="I825" s="261" t="s">
        <v>17</v>
      </c>
      <c r="J825" s="261" t="s">
        <v>17</v>
      </c>
      <c r="K825" s="261" t="s">
        <v>1262</v>
      </c>
      <c r="L825" s="262">
        <v>45609</v>
      </c>
      <c r="M825" s="261" t="s">
        <v>19</v>
      </c>
    </row>
    <row r="826" spans="1:13">
      <c r="A826" s="259" t="s">
        <v>1252</v>
      </c>
      <c r="B826" s="259" t="s">
        <v>1253</v>
      </c>
      <c r="C826" s="259" t="s">
        <v>1254</v>
      </c>
      <c r="D826" s="259" t="s">
        <v>610</v>
      </c>
      <c r="E826" s="259">
        <v>0</v>
      </c>
      <c r="F826" s="259" t="s">
        <v>611</v>
      </c>
      <c r="G826" s="259" t="s">
        <v>69</v>
      </c>
      <c r="H826" s="259">
        <v>2</v>
      </c>
      <c r="I826" s="259" t="s">
        <v>17</v>
      </c>
      <c r="J826" s="259" t="s">
        <v>17</v>
      </c>
      <c r="K826" s="259" t="s">
        <v>1263</v>
      </c>
      <c r="L826" s="260">
        <v>45609</v>
      </c>
      <c r="M826" s="259" t="s">
        <v>19</v>
      </c>
    </row>
    <row r="827" spans="1:13">
      <c r="A827" s="261" t="s">
        <v>692</v>
      </c>
      <c r="B827" s="261" t="s">
        <v>693</v>
      </c>
      <c r="C827" s="261" t="s">
        <v>694</v>
      </c>
      <c r="D827" s="261" t="s">
        <v>732</v>
      </c>
      <c r="E827" s="261">
        <v>2</v>
      </c>
      <c r="F827" s="261" t="s">
        <v>611</v>
      </c>
      <c r="G827" s="261" t="s">
        <v>69</v>
      </c>
      <c r="H827" s="261">
        <v>2</v>
      </c>
      <c r="I827" s="261" t="s">
        <v>17</v>
      </c>
      <c r="J827" s="261" t="s">
        <v>17</v>
      </c>
      <c r="K827" s="261" t="s">
        <v>1264</v>
      </c>
      <c r="L827" s="262">
        <v>45609</v>
      </c>
      <c r="M827" s="261" t="s">
        <v>19</v>
      </c>
    </row>
    <row r="828" spans="1:13">
      <c r="A828" s="259" t="s">
        <v>692</v>
      </c>
      <c r="B828" s="259" t="s">
        <v>693</v>
      </c>
      <c r="C828" s="259" t="s">
        <v>694</v>
      </c>
      <c r="D828" s="259" t="s">
        <v>734</v>
      </c>
      <c r="E828" s="259">
        <v>2</v>
      </c>
      <c r="F828" s="259" t="s">
        <v>611</v>
      </c>
      <c r="G828" s="259" t="s">
        <v>69</v>
      </c>
      <c r="H828" s="259">
        <v>2</v>
      </c>
      <c r="I828" s="259" t="s">
        <v>17</v>
      </c>
      <c r="J828" s="259" t="s">
        <v>17</v>
      </c>
      <c r="K828" s="259" t="s">
        <v>1265</v>
      </c>
      <c r="L828" s="260">
        <v>45609</v>
      </c>
      <c r="M828" s="259" t="s">
        <v>19</v>
      </c>
    </row>
    <row r="829" spans="1:13">
      <c r="A829" s="261" t="s">
        <v>692</v>
      </c>
      <c r="B829" s="261" t="s">
        <v>693</v>
      </c>
      <c r="C829" s="261" t="s">
        <v>694</v>
      </c>
      <c r="D829" s="261" t="s">
        <v>736</v>
      </c>
      <c r="E829" s="261">
        <v>2</v>
      </c>
      <c r="F829" s="261" t="s">
        <v>611</v>
      </c>
      <c r="G829" s="261" t="s">
        <v>69</v>
      </c>
      <c r="H829" s="261">
        <v>2</v>
      </c>
      <c r="I829" s="261" t="s">
        <v>17</v>
      </c>
      <c r="J829" s="261" t="s">
        <v>17</v>
      </c>
      <c r="K829" s="261" t="s">
        <v>1266</v>
      </c>
      <c r="L829" s="262">
        <v>45609</v>
      </c>
      <c r="M829" s="261" t="s">
        <v>19</v>
      </c>
    </row>
    <row r="830" spans="1:13">
      <c r="A830" s="259" t="s">
        <v>692</v>
      </c>
      <c r="B830" s="259" t="s">
        <v>693</v>
      </c>
      <c r="C830" s="259" t="s">
        <v>694</v>
      </c>
      <c r="D830" s="259" t="s">
        <v>738</v>
      </c>
      <c r="E830" s="259">
        <v>2</v>
      </c>
      <c r="F830" s="259" t="s">
        <v>611</v>
      </c>
      <c r="G830" s="259" t="s">
        <v>69</v>
      </c>
      <c r="H830" s="259">
        <v>2</v>
      </c>
      <c r="I830" s="259" t="s">
        <v>17</v>
      </c>
      <c r="J830" s="259" t="s">
        <v>17</v>
      </c>
      <c r="K830" s="259" t="s">
        <v>1267</v>
      </c>
      <c r="L830" s="260">
        <v>45609</v>
      </c>
      <c r="M830" s="259" t="s">
        <v>19</v>
      </c>
    </row>
    <row r="831" spans="1:13">
      <c r="A831" s="261" t="s">
        <v>692</v>
      </c>
      <c r="B831" s="261" t="s">
        <v>693</v>
      </c>
      <c r="C831" s="261" t="s">
        <v>694</v>
      </c>
      <c r="D831" s="261" t="s">
        <v>740</v>
      </c>
      <c r="E831" s="261">
        <v>2</v>
      </c>
      <c r="F831" s="261" t="s">
        <v>611</v>
      </c>
      <c r="G831" s="261" t="s">
        <v>69</v>
      </c>
      <c r="H831" s="261">
        <v>2</v>
      </c>
      <c r="I831" s="261" t="s">
        <v>17</v>
      </c>
      <c r="J831" s="261" t="s">
        <v>17</v>
      </c>
      <c r="K831" s="261" t="s">
        <v>1268</v>
      </c>
      <c r="L831" s="262">
        <v>45609</v>
      </c>
      <c r="M831" s="261" t="s">
        <v>19</v>
      </c>
    </row>
    <row r="832" spans="1:13">
      <c r="A832" s="259" t="s">
        <v>692</v>
      </c>
      <c r="B832" s="259" t="s">
        <v>693</v>
      </c>
      <c r="C832" s="259" t="s">
        <v>694</v>
      </c>
      <c r="D832" s="259" t="s">
        <v>742</v>
      </c>
      <c r="E832" s="259">
        <v>0</v>
      </c>
      <c r="F832" s="259" t="s">
        <v>611</v>
      </c>
      <c r="G832" s="259" t="s">
        <v>69</v>
      </c>
      <c r="H832" s="259">
        <v>2</v>
      </c>
      <c r="I832" s="259" t="s">
        <v>17</v>
      </c>
      <c r="J832" s="259" t="s">
        <v>17</v>
      </c>
      <c r="K832" s="259" t="s">
        <v>1269</v>
      </c>
      <c r="L832" s="260">
        <v>45609</v>
      </c>
      <c r="M832" s="259" t="s">
        <v>19</v>
      </c>
    </row>
    <row r="833" spans="1:13">
      <c r="A833" s="261" t="s">
        <v>692</v>
      </c>
      <c r="B833" s="261" t="s">
        <v>693</v>
      </c>
      <c r="C833" s="261" t="s">
        <v>694</v>
      </c>
      <c r="D833" s="261" t="s">
        <v>744</v>
      </c>
      <c r="E833" s="261">
        <v>2</v>
      </c>
      <c r="F833" s="261" t="s">
        <v>611</v>
      </c>
      <c r="G833" s="261" t="s">
        <v>69</v>
      </c>
      <c r="H833" s="261">
        <v>2</v>
      </c>
      <c r="I833" s="261" t="s">
        <v>17</v>
      </c>
      <c r="J833" s="261" t="s">
        <v>17</v>
      </c>
      <c r="K833" s="261" t="s">
        <v>1270</v>
      </c>
      <c r="L833" s="262">
        <v>45609</v>
      </c>
      <c r="M833" s="261" t="s">
        <v>19</v>
      </c>
    </row>
    <row r="834" spans="1:13">
      <c r="A834" s="259" t="s">
        <v>692</v>
      </c>
      <c r="B834" s="259" t="s">
        <v>693</v>
      </c>
      <c r="C834" s="259" t="s">
        <v>694</v>
      </c>
      <c r="D834" s="259" t="s">
        <v>746</v>
      </c>
      <c r="E834" s="259">
        <v>2</v>
      </c>
      <c r="F834" s="259" t="s">
        <v>611</v>
      </c>
      <c r="G834" s="259" t="s">
        <v>69</v>
      </c>
      <c r="H834" s="259">
        <v>2</v>
      </c>
      <c r="I834" s="259" t="s">
        <v>17</v>
      </c>
      <c r="J834" s="259" t="s">
        <v>17</v>
      </c>
      <c r="K834" s="259" t="s">
        <v>1271</v>
      </c>
      <c r="L834" s="260">
        <v>45609</v>
      </c>
      <c r="M834" s="259" t="s">
        <v>19</v>
      </c>
    </row>
    <row r="835" spans="1:13">
      <c r="A835" s="261" t="s">
        <v>692</v>
      </c>
      <c r="B835" s="261" t="s">
        <v>693</v>
      </c>
      <c r="C835" s="261" t="s">
        <v>694</v>
      </c>
      <c r="D835" s="261" t="s">
        <v>610</v>
      </c>
      <c r="E835" s="261">
        <v>0</v>
      </c>
      <c r="F835" s="261" t="s">
        <v>611</v>
      </c>
      <c r="G835" s="261" t="s">
        <v>69</v>
      </c>
      <c r="H835" s="261">
        <v>2</v>
      </c>
      <c r="I835" s="261" t="s">
        <v>17</v>
      </c>
      <c r="J835" s="261" t="s">
        <v>17</v>
      </c>
      <c r="K835" s="261" t="s">
        <v>1272</v>
      </c>
      <c r="L835" s="262">
        <v>45609</v>
      </c>
      <c r="M835" s="261" t="s">
        <v>19</v>
      </c>
    </row>
    <row r="836" spans="1:13">
      <c r="A836" s="259" t="s">
        <v>1273</v>
      </c>
      <c r="B836" s="259" t="s">
        <v>1274</v>
      </c>
      <c r="C836" s="259" t="s">
        <v>565</v>
      </c>
      <c r="D836" s="259" t="s">
        <v>732</v>
      </c>
      <c r="E836" s="259">
        <v>2</v>
      </c>
      <c r="F836" s="259" t="s">
        <v>611</v>
      </c>
      <c r="G836" s="259" t="s">
        <v>69</v>
      </c>
      <c r="H836" s="259">
        <v>2</v>
      </c>
      <c r="I836" s="259" t="s">
        <v>17</v>
      </c>
      <c r="J836" s="259" t="s">
        <v>17</v>
      </c>
      <c r="K836" s="259" t="s">
        <v>1275</v>
      </c>
      <c r="L836" s="260">
        <v>45609</v>
      </c>
      <c r="M836" s="259" t="s">
        <v>19</v>
      </c>
    </row>
    <row r="837" spans="1:13">
      <c r="A837" s="261" t="s">
        <v>1273</v>
      </c>
      <c r="B837" s="261" t="s">
        <v>1274</v>
      </c>
      <c r="C837" s="261" t="s">
        <v>565</v>
      </c>
      <c r="D837" s="261" t="s">
        <v>734</v>
      </c>
      <c r="E837" s="261">
        <v>2</v>
      </c>
      <c r="F837" s="261" t="s">
        <v>611</v>
      </c>
      <c r="G837" s="261" t="s">
        <v>69</v>
      </c>
      <c r="H837" s="261">
        <v>2</v>
      </c>
      <c r="I837" s="261" t="s">
        <v>17</v>
      </c>
      <c r="J837" s="261" t="s">
        <v>17</v>
      </c>
      <c r="K837" s="261" t="s">
        <v>1276</v>
      </c>
      <c r="L837" s="262">
        <v>45609</v>
      </c>
      <c r="M837" s="261" t="s">
        <v>19</v>
      </c>
    </row>
    <row r="838" spans="1:13">
      <c r="A838" s="259" t="s">
        <v>1273</v>
      </c>
      <c r="B838" s="259" t="s">
        <v>1274</v>
      </c>
      <c r="C838" s="259" t="s">
        <v>565</v>
      </c>
      <c r="D838" s="259" t="s">
        <v>736</v>
      </c>
      <c r="E838" s="259">
        <v>3</v>
      </c>
      <c r="F838" s="259" t="s">
        <v>611</v>
      </c>
      <c r="G838" s="259" t="s">
        <v>69</v>
      </c>
      <c r="H838" s="259">
        <v>2</v>
      </c>
      <c r="I838" s="259" t="s">
        <v>17</v>
      </c>
      <c r="J838" s="259" t="s">
        <v>17</v>
      </c>
      <c r="K838" s="259" t="s">
        <v>1277</v>
      </c>
      <c r="L838" s="260">
        <v>45609</v>
      </c>
      <c r="M838" s="259" t="s">
        <v>19</v>
      </c>
    </row>
    <row r="839" spans="1:13">
      <c r="A839" s="261" t="s">
        <v>1273</v>
      </c>
      <c r="B839" s="261" t="s">
        <v>1274</v>
      </c>
      <c r="C839" s="261" t="s">
        <v>565</v>
      </c>
      <c r="D839" s="261" t="s">
        <v>738</v>
      </c>
      <c r="E839" s="261">
        <v>3</v>
      </c>
      <c r="F839" s="261" t="s">
        <v>611</v>
      </c>
      <c r="G839" s="261" t="s">
        <v>69</v>
      </c>
      <c r="H839" s="261">
        <v>2</v>
      </c>
      <c r="I839" s="261" t="s">
        <v>17</v>
      </c>
      <c r="J839" s="261" t="s">
        <v>17</v>
      </c>
      <c r="K839" s="261" t="s">
        <v>1278</v>
      </c>
      <c r="L839" s="262">
        <v>45609</v>
      </c>
      <c r="M839" s="261" t="s">
        <v>19</v>
      </c>
    </row>
    <row r="840" spans="1:13">
      <c r="A840" s="259" t="s">
        <v>1273</v>
      </c>
      <c r="B840" s="259" t="s">
        <v>1274</v>
      </c>
      <c r="C840" s="259" t="s">
        <v>565</v>
      </c>
      <c r="D840" s="259" t="s">
        <v>740</v>
      </c>
      <c r="E840" s="259">
        <v>3</v>
      </c>
      <c r="F840" s="259" t="s">
        <v>611</v>
      </c>
      <c r="G840" s="259" t="s">
        <v>69</v>
      </c>
      <c r="H840" s="259">
        <v>2</v>
      </c>
      <c r="I840" s="259" t="s">
        <v>17</v>
      </c>
      <c r="J840" s="259" t="s">
        <v>17</v>
      </c>
      <c r="K840" s="259" t="s">
        <v>1279</v>
      </c>
      <c r="L840" s="260">
        <v>45609</v>
      </c>
      <c r="M840" s="259" t="s">
        <v>19</v>
      </c>
    </row>
    <row r="841" spans="1:13">
      <c r="A841" s="261" t="s">
        <v>1273</v>
      </c>
      <c r="B841" s="261" t="s">
        <v>1274</v>
      </c>
      <c r="C841" s="261" t="s">
        <v>565</v>
      </c>
      <c r="D841" s="261" t="s">
        <v>742</v>
      </c>
      <c r="E841" s="261">
        <v>3</v>
      </c>
      <c r="F841" s="261" t="s">
        <v>611</v>
      </c>
      <c r="G841" s="261" t="s">
        <v>69</v>
      </c>
      <c r="H841" s="261">
        <v>2</v>
      </c>
      <c r="I841" s="261" t="s">
        <v>17</v>
      </c>
      <c r="J841" s="261" t="s">
        <v>17</v>
      </c>
      <c r="K841" s="261" t="s">
        <v>1280</v>
      </c>
      <c r="L841" s="262">
        <v>45609</v>
      </c>
      <c r="M841" s="261" t="s">
        <v>19</v>
      </c>
    </row>
    <row r="842" spans="1:13">
      <c r="A842" s="259" t="s">
        <v>1273</v>
      </c>
      <c r="B842" s="259" t="s">
        <v>1274</v>
      </c>
      <c r="C842" s="259" t="s">
        <v>565</v>
      </c>
      <c r="D842" s="259" t="s">
        <v>744</v>
      </c>
      <c r="E842" s="259">
        <v>3</v>
      </c>
      <c r="F842" s="259" t="s">
        <v>611</v>
      </c>
      <c r="G842" s="259" t="s">
        <v>69</v>
      </c>
      <c r="H842" s="259">
        <v>2</v>
      </c>
      <c r="I842" s="259" t="s">
        <v>17</v>
      </c>
      <c r="J842" s="259" t="s">
        <v>17</v>
      </c>
      <c r="K842" s="259" t="s">
        <v>1281</v>
      </c>
      <c r="L842" s="260">
        <v>45609</v>
      </c>
      <c r="M842" s="259" t="s">
        <v>19</v>
      </c>
    </row>
    <row r="843" spans="1:13">
      <c r="A843" s="261" t="s">
        <v>1273</v>
      </c>
      <c r="B843" s="261" t="s">
        <v>1274</v>
      </c>
      <c r="C843" s="261" t="s">
        <v>565</v>
      </c>
      <c r="D843" s="261" t="s">
        <v>746</v>
      </c>
      <c r="E843" s="261">
        <v>3</v>
      </c>
      <c r="F843" s="261" t="s">
        <v>611</v>
      </c>
      <c r="G843" s="261" t="s">
        <v>69</v>
      </c>
      <c r="H843" s="261">
        <v>2</v>
      </c>
      <c r="I843" s="261" t="s">
        <v>17</v>
      </c>
      <c r="J843" s="261" t="s">
        <v>17</v>
      </c>
      <c r="K843" s="261" t="s">
        <v>1282</v>
      </c>
      <c r="L843" s="262">
        <v>45609</v>
      </c>
      <c r="M843" s="261" t="s">
        <v>19</v>
      </c>
    </row>
    <row r="844" spans="1:13">
      <c r="A844" s="259" t="s">
        <v>1273</v>
      </c>
      <c r="B844" s="259" t="s">
        <v>1274</v>
      </c>
      <c r="C844" s="259" t="s">
        <v>565</v>
      </c>
      <c r="D844" s="259" t="s">
        <v>610</v>
      </c>
      <c r="E844" s="259">
        <v>3</v>
      </c>
      <c r="F844" s="259" t="s">
        <v>611</v>
      </c>
      <c r="G844" s="259" t="s">
        <v>69</v>
      </c>
      <c r="H844" s="259">
        <v>2</v>
      </c>
      <c r="I844" s="259" t="s">
        <v>17</v>
      </c>
      <c r="J844" s="259" t="s">
        <v>17</v>
      </c>
      <c r="K844" s="259" t="s">
        <v>1283</v>
      </c>
      <c r="L844" s="260">
        <v>45609</v>
      </c>
      <c r="M844" s="259" t="s">
        <v>19</v>
      </c>
    </row>
    <row r="845" spans="1:13">
      <c r="A845" s="261" t="s">
        <v>563</v>
      </c>
      <c r="B845" s="261" t="s">
        <v>564</v>
      </c>
      <c r="C845" s="261" t="s">
        <v>565</v>
      </c>
      <c r="D845" s="261" t="s">
        <v>732</v>
      </c>
      <c r="E845" s="261">
        <v>2</v>
      </c>
      <c r="F845" s="261" t="s">
        <v>611</v>
      </c>
      <c r="G845" s="261" t="s">
        <v>69</v>
      </c>
      <c r="H845" s="261">
        <v>2</v>
      </c>
      <c r="I845" s="261" t="s">
        <v>17</v>
      </c>
      <c r="J845" s="261" t="s">
        <v>17</v>
      </c>
      <c r="K845" s="261" t="s">
        <v>1284</v>
      </c>
      <c r="L845" s="262">
        <v>45609</v>
      </c>
      <c r="M845" s="261" t="s">
        <v>19</v>
      </c>
    </row>
    <row r="846" spans="1:13">
      <c r="A846" s="259" t="s">
        <v>563</v>
      </c>
      <c r="B846" s="259" t="s">
        <v>564</v>
      </c>
      <c r="C846" s="259" t="s">
        <v>565</v>
      </c>
      <c r="D846" s="259" t="s">
        <v>734</v>
      </c>
      <c r="E846" s="259">
        <v>2</v>
      </c>
      <c r="F846" s="259" t="s">
        <v>611</v>
      </c>
      <c r="G846" s="259" t="s">
        <v>69</v>
      </c>
      <c r="H846" s="259">
        <v>2</v>
      </c>
      <c r="I846" s="259" t="s">
        <v>17</v>
      </c>
      <c r="J846" s="259" t="s">
        <v>17</v>
      </c>
      <c r="K846" s="259" t="s">
        <v>1285</v>
      </c>
      <c r="L846" s="260">
        <v>45609</v>
      </c>
      <c r="M846" s="259" t="s">
        <v>19</v>
      </c>
    </row>
    <row r="847" spans="1:13">
      <c r="A847" s="261" t="s">
        <v>563</v>
      </c>
      <c r="B847" s="261" t="s">
        <v>564</v>
      </c>
      <c r="C847" s="261" t="s">
        <v>565</v>
      </c>
      <c r="D847" s="261" t="s">
        <v>736</v>
      </c>
      <c r="E847" s="261">
        <v>2</v>
      </c>
      <c r="F847" s="261" t="s">
        <v>611</v>
      </c>
      <c r="G847" s="261" t="s">
        <v>69</v>
      </c>
      <c r="H847" s="261">
        <v>2</v>
      </c>
      <c r="I847" s="261" t="s">
        <v>17</v>
      </c>
      <c r="J847" s="261" t="s">
        <v>17</v>
      </c>
      <c r="K847" s="261" t="s">
        <v>1286</v>
      </c>
      <c r="L847" s="262">
        <v>45609</v>
      </c>
      <c r="M847" s="261" t="s">
        <v>19</v>
      </c>
    </row>
    <row r="848" spans="1:13">
      <c r="A848" s="259" t="s">
        <v>563</v>
      </c>
      <c r="B848" s="259" t="s">
        <v>564</v>
      </c>
      <c r="C848" s="259" t="s">
        <v>565</v>
      </c>
      <c r="D848" s="259" t="s">
        <v>738</v>
      </c>
      <c r="E848" s="259">
        <v>3</v>
      </c>
      <c r="F848" s="259" t="s">
        <v>611</v>
      </c>
      <c r="G848" s="259" t="s">
        <v>69</v>
      </c>
      <c r="H848" s="259">
        <v>2</v>
      </c>
      <c r="I848" s="259" t="s">
        <v>17</v>
      </c>
      <c r="J848" s="259" t="s">
        <v>17</v>
      </c>
      <c r="K848" s="259" t="s">
        <v>1287</v>
      </c>
      <c r="L848" s="260">
        <v>45609</v>
      </c>
      <c r="M848" s="259" t="s">
        <v>19</v>
      </c>
    </row>
    <row r="849" spans="1:13">
      <c r="A849" s="261" t="s">
        <v>563</v>
      </c>
      <c r="B849" s="261" t="s">
        <v>564</v>
      </c>
      <c r="C849" s="261" t="s">
        <v>565</v>
      </c>
      <c r="D849" s="261" t="s">
        <v>740</v>
      </c>
      <c r="E849" s="261">
        <v>3</v>
      </c>
      <c r="F849" s="261" t="s">
        <v>611</v>
      </c>
      <c r="G849" s="261" t="s">
        <v>69</v>
      </c>
      <c r="H849" s="261">
        <v>2</v>
      </c>
      <c r="I849" s="261" t="s">
        <v>17</v>
      </c>
      <c r="J849" s="261" t="s">
        <v>17</v>
      </c>
      <c r="K849" s="261" t="s">
        <v>1288</v>
      </c>
      <c r="L849" s="262">
        <v>45609</v>
      </c>
      <c r="M849" s="261" t="s">
        <v>19</v>
      </c>
    </row>
    <row r="850" spans="1:13">
      <c r="A850" s="259" t="s">
        <v>563</v>
      </c>
      <c r="B850" s="259" t="s">
        <v>564</v>
      </c>
      <c r="C850" s="259" t="s">
        <v>565</v>
      </c>
      <c r="D850" s="259" t="s">
        <v>742</v>
      </c>
      <c r="E850" s="259">
        <v>3</v>
      </c>
      <c r="F850" s="259" t="s">
        <v>611</v>
      </c>
      <c r="G850" s="259" t="s">
        <v>69</v>
      </c>
      <c r="H850" s="259">
        <v>2</v>
      </c>
      <c r="I850" s="259" t="s">
        <v>17</v>
      </c>
      <c r="J850" s="259" t="s">
        <v>17</v>
      </c>
      <c r="K850" s="259" t="s">
        <v>1289</v>
      </c>
      <c r="L850" s="260">
        <v>45609</v>
      </c>
      <c r="M850" s="259" t="s">
        <v>19</v>
      </c>
    </row>
    <row r="851" spans="1:13">
      <c r="A851" s="261" t="s">
        <v>563</v>
      </c>
      <c r="B851" s="261" t="s">
        <v>564</v>
      </c>
      <c r="C851" s="261" t="s">
        <v>565</v>
      </c>
      <c r="D851" s="261" t="s">
        <v>744</v>
      </c>
      <c r="E851" s="261">
        <v>3</v>
      </c>
      <c r="F851" s="261" t="s">
        <v>611</v>
      </c>
      <c r="G851" s="261" t="s">
        <v>69</v>
      </c>
      <c r="H851" s="261">
        <v>2</v>
      </c>
      <c r="I851" s="261" t="s">
        <v>17</v>
      </c>
      <c r="J851" s="261" t="s">
        <v>17</v>
      </c>
      <c r="K851" s="261" t="s">
        <v>1290</v>
      </c>
      <c r="L851" s="262">
        <v>45609</v>
      </c>
      <c r="M851" s="261" t="s">
        <v>19</v>
      </c>
    </row>
    <row r="852" spans="1:13">
      <c r="A852" s="259" t="s">
        <v>563</v>
      </c>
      <c r="B852" s="259" t="s">
        <v>564</v>
      </c>
      <c r="C852" s="259" t="s">
        <v>565</v>
      </c>
      <c r="D852" s="259" t="s">
        <v>746</v>
      </c>
      <c r="E852" s="259">
        <v>2</v>
      </c>
      <c r="F852" s="259" t="s">
        <v>611</v>
      </c>
      <c r="G852" s="259" t="s">
        <v>69</v>
      </c>
      <c r="H852" s="259">
        <v>2</v>
      </c>
      <c r="I852" s="259" t="s">
        <v>17</v>
      </c>
      <c r="J852" s="259" t="s">
        <v>17</v>
      </c>
      <c r="K852" s="259" t="s">
        <v>1291</v>
      </c>
      <c r="L852" s="260">
        <v>45609</v>
      </c>
      <c r="M852" s="259" t="s">
        <v>19</v>
      </c>
    </row>
    <row r="853" spans="1:13">
      <c r="A853" s="261" t="s">
        <v>563</v>
      </c>
      <c r="B853" s="261" t="s">
        <v>564</v>
      </c>
      <c r="C853" s="261" t="s">
        <v>565</v>
      </c>
      <c r="D853" s="261" t="s">
        <v>610</v>
      </c>
      <c r="E853" s="261">
        <v>0</v>
      </c>
      <c r="F853" s="261" t="s">
        <v>611</v>
      </c>
      <c r="G853" s="261" t="s">
        <v>69</v>
      </c>
      <c r="H853" s="261">
        <v>2</v>
      </c>
      <c r="I853" s="261" t="s">
        <v>17</v>
      </c>
      <c r="J853" s="261" t="s">
        <v>17</v>
      </c>
      <c r="K853" s="261" t="s">
        <v>1292</v>
      </c>
      <c r="L853" s="262">
        <v>45609</v>
      </c>
      <c r="M853" s="261" t="s">
        <v>19</v>
      </c>
    </row>
    <row r="854" spans="1:13">
      <c r="A854" s="259" t="s">
        <v>709</v>
      </c>
      <c r="B854" s="259" t="s">
        <v>710</v>
      </c>
      <c r="C854" s="259" t="s">
        <v>711</v>
      </c>
      <c r="D854" s="259" t="s">
        <v>732</v>
      </c>
      <c r="E854" s="259">
        <v>2</v>
      </c>
      <c r="F854" s="259" t="s">
        <v>611</v>
      </c>
      <c r="G854" s="259" t="s">
        <v>69</v>
      </c>
      <c r="H854" s="259">
        <v>2</v>
      </c>
      <c r="I854" s="259" t="s">
        <v>17</v>
      </c>
      <c r="J854" s="259" t="s">
        <v>17</v>
      </c>
      <c r="K854" s="259" t="s">
        <v>1293</v>
      </c>
      <c r="L854" s="260">
        <v>45609</v>
      </c>
      <c r="M854" s="259" t="s">
        <v>19</v>
      </c>
    </row>
    <row r="855" spans="1:13">
      <c r="A855" s="261" t="s">
        <v>709</v>
      </c>
      <c r="B855" s="261" t="s">
        <v>710</v>
      </c>
      <c r="C855" s="261" t="s">
        <v>711</v>
      </c>
      <c r="D855" s="261" t="s">
        <v>734</v>
      </c>
      <c r="E855" s="261">
        <v>1</v>
      </c>
      <c r="F855" s="261" t="s">
        <v>611</v>
      </c>
      <c r="G855" s="261" t="s">
        <v>69</v>
      </c>
      <c r="H855" s="261">
        <v>2</v>
      </c>
      <c r="I855" s="261" t="s">
        <v>17</v>
      </c>
      <c r="J855" s="261" t="s">
        <v>17</v>
      </c>
      <c r="K855" s="261" t="s">
        <v>1294</v>
      </c>
      <c r="L855" s="262">
        <v>45609</v>
      </c>
      <c r="M855" s="261" t="s">
        <v>19</v>
      </c>
    </row>
    <row r="856" spans="1:13">
      <c r="A856" s="259" t="s">
        <v>709</v>
      </c>
      <c r="B856" s="259" t="s">
        <v>710</v>
      </c>
      <c r="C856" s="259" t="s">
        <v>711</v>
      </c>
      <c r="D856" s="259" t="s">
        <v>736</v>
      </c>
      <c r="E856" s="259">
        <v>1</v>
      </c>
      <c r="F856" s="259" t="s">
        <v>611</v>
      </c>
      <c r="G856" s="259" t="s">
        <v>69</v>
      </c>
      <c r="H856" s="259">
        <v>2</v>
      </c>
      <c r="I856" s="259" t="s">
        <v>17</v>
      </c>
      <c r="J856" s="259" t="s">
        <v>17</v>
      </c>
      <c r="K856" s="259" t="s">
        <v>1295</v>
      </c>
      <c r="L856" s="260">
        <v>45609</v>
      </c>
      <c r="M856" s="259" t="s">
        <v>19</v>
      </c>
    </row>
    <row r="857" spans="1:13">
      <c r="A857" s="261" t="s">
        <v>709</v>
      </c>
      <c r="B857" s="261" t="s">
        <v>710</v>
      </c>
      <c r="C857" s="261" t="s">
        <v>711</v>
      </c>
      <c r="D857" s="261" t="s">
        <v>738</v>
      </c>
      <c r="E857" s="261">
        <v>0</v>
      </c>
      <c r="F857" s="261" t="s">
        <v>611</v>
      </c>
      <c r="G857" s="261" t="s">
        <v>69</v>
      </c>
      <c r="H857" s="261">
        <v>2</v>
      </c>
      <c r="I857" s="261" t="s">
        <v>17</v>
      </c>
      <c r="J857" s="261" t="s">
        <v>17</v>
      </c>
      <c r="K857" s="261" t="s">
        <v>1296</v>
      </c>
      <c r="L857" s="262">
        <v>45609</v>
      </c>
      <c r="M857" s="261" t="s">
        <v>19</v>
      </c>
    </row>
    <row r="858" spans="1:13">
      <c r="A858" s="259" t="s">
        <v>709</v>
      </c>
      <c r="B858" s="259" t="s">
        <v>710</v>
      </c>
      <c r="C858" s="259" t="s">
        <v>711</v>
      </c>
      <c r="D858" s="259" t="s">
        <v>740</v>
      </c>
      <c r="E858" s="259">
        <v>3</v>
      </c>
      <c r="F858" s="259" t="s">
        <v>611</v>
      </c>
      <c r="G858" s="259" t="s">
        <v>69</v>
      </c>
      <c r="H858" s="259">
        <v>2</v>
      </c>
      <c r="I858" s="259" t="s">
        <v>17</v>
      </c>
      <c r="J858" s="259" t="s">
        <v>17</v>
      </c>
      <c r="K858" s="259" t="s">
        <v>1297</v>
      </c>
      <c r="L858" s="260">
        <v>45609</v>
      </c>
      <c r="M858" s="259" t="s">
        <v>19</v>
      </c>
    </row>
    <row r="859" spans="1:13">
      <c r="A859" s="261" t="s">
        <v>709</v>
      </c>
      <c r="B859" s="261" t="s">
        <v>710</v>
      </c>
      <c r="C859" s="261" t="s">
        <v>711</v>
      </c>
      <c r="D859" s="261" t="s">
        <v>742</v>
      </c>
      <c r="E859" s="261">
        <v>3</v>
      </c>
      <c r="F859" s="261" t="s">
        <v>611</v>
      </c>
      <c r="G859" s="261" t="s">
        <v>69</v>
      </c>
      <c r="H859" s="261">
        <v>2</v>
      </c>
      <c r="I859" s="261" t="s">
        <v>17</v>
      </c>
      <c r="J859" s="261" t="s">
        <v>17</v>
      </c>
      <c r="K859" s="261" t="s">
        <v>1298</v>
      </c>
      <c r="L859" s="262">
        <v>45609</v>
      </c>
      <c r="M859" s="261" t="s">
        <v>19</v>
      </c>
    </row>
    <row r="860" spans="1:13">
      <c r="A860" s="259" t="s">
        <v>709</v>
      </c>
      <c r="B860" s="259" t="s">
        <v>710</v>
      </c>
      <c r="C860" s="259" t="s">
        <v>711</v>
      </c>
      <c r="D860" s="259" t="s">
        <v>744</v>
      </c>
      <c r="E860" s="259">
        <v>1</v>
      </c>
      <c r="F860" s="259" t="s">
        <v>611</v>
      </c>
      <c r="G860" s="259" t="s">
        <v>69</v>
      </c>
      <c r="H860" s="259">
        <v>2</v>
      </c>
      <c r="I860" s="259" t="s">
        <v>17</v>
      </c>
      <c r="J860" s="259" t="s">
        <v>17</v>
      </c>
      <c r="K860" s="259" t="s">
        <v>1299</v>
      </c>
      <c r="L860" s="260">
        <v>45609</v>
      </c>
      <c r="M860" s="259" t="s">
        <v>19</v>
      </c>
    </row>
    <row r="861" spans="1:13">
      <c r="A861" s="261" t="s">
        <v>709</v>
      </c>
      <c r="B861" s="261" t="s">
        <v>710</v>
      </c>
      <c r="C861" s="261" t="s">
        <v>711</v>
      </c>
      <c r="D861" s="261" t="s">
        <v>746</v>
      </c>
      <c r="E861" s="261">
        <v>0</v>
      </c>
      <c r="F861" s="261" t="s">
        <v>611</v>
      </c>
      <c r="G861" s="261" t="s">
        <v>69</v>
      </c>
      <c r="H861" s="261">
        <v>2</v>
      </c>
      <c r="I861" s="261" t="s">
        <v>17</v>
      </c>
      <c r="J861" s="261" t="s">
        <v>17</v>
      </c>
      <c r="K861" s="261" t="s">
        <v>1300</v>
      </c>
      <c r="L861" s="262">
        <v>45609</v>
      </c>
      <c r="M861" s="261" t="s">
        <v>19</v>
      </c>
    </row>
    <row r="862" spans="1:13">
      <c r="A862" s="259" t="s">
        <v>709</v>
      </c>
      <c r="B862" s="259" t="s">
        <v>710</v>
      </c>
      <c r="C862" s="259" t="s">
        <v>711</v>
      </c>
      <c r="D862" s="259" t="s">
        <v>610</v>
      </c>
      <c r="E862" s="259">
        <v>0</v>
      </c>
      <c r="F862" s="259" t="s">
        <v>611</v>
      </c>
      <c r="G862" s="259" t="s">
        <v>69</v>
      </c>
      <c r="H862" s="259">
        <v>2</v>
      </c>
      <c r="I862" s="259" t="s">
        <v>17</v>
      </c>
      <c r="J862" s="259" t="s">
        <v>17</v>
      </c>
      <c r="K862" s="259" t="s">
        <v>1301</v>
      </c>
      <c r="L862" s="260">
        <v>45609</v>
      </c>
      <c r="M862" s="259" t="s">
        <v>19</v>
      </c>
    </row>
    <row r="863" spans="1:13">
      <c r="A863" s="261" t="s">
        <v>528</v>
      </c>
      <c r="B863" s="261" t="s">
        <v>529</v>
      </c>
      <c r="C863" s="261" t="s">
        <v>530</v>
      </c>
      <c r="D863" s="261" t="s">
        <v>732</v>
      </c>
      <c r="E863" s="261">
        <v>0</v>
      </c>
      <c r="F863" s="261" t="s">
        <v>611</v>
      </c>
      <c r="G863" s="261" t="s">
        <v>69</v>
      </c>
      <c r="H863" s="261">
        <v>2</v>
      </c>
      <c r="I863" s="261" t="s">
        <v>17</v>
      </c>
      <c r="J863" s="261" t="s">
        <v>17</v>
      </c>
      <c r="K863" s="261" t="s">
        <v>1302</v>
      </c>
      <c r="L863" s="262">
        <v>45609</v>
      </c>
      <c r="M863" s="261" t="s">
        <v>19</v>
      </c>
    </row>
    <row r="864" spans="1:13">
      <c r="A864" s="259" t="s">
        <v>528</v>
      </c>
      <c r="B864" s="259" t="s">
        <v>529</v>
      </c>
      <c r="C864" s="259" t="s">
        <v>530</v>
      </c>
      <c r="D864" s="259" t="s">
        <v>734</v>
      </c>
      <c r="E864" s="259">
        <v>0</v>
      </c>
      <c r="F864" s="259" t="s">
        <v>611</v>
      </c>
      <c r="G864" s="259" t="s">
        <v>69</v>
      </c>
      <c r="H864" s="259">
        <v>2</v>
      </c>
      <c r="I864" s="259" t="s">
        <v>17</v>
      </c>
      <c r="J864" s="259" t="s">
        <v>17</v>
      </c>
      <c r="K864" s="259" t="s">
        <v>1303</v>
      </c>
      <c r="L864" s="260">
        <v>45609</v>
      </c>
      <c r="M864" s="259" t="s">
        <v>19</v>
      </c>
    </row>
    <row r="865" spans="1:13">
      <c r="A865" s="261" t="s">
        <v>528</v>
      </c>
      <c r="B865" s="261" t="s">
        <v>529</v>
      </c>
      <c r="C865" s="261" t="s">
        <v>530</v>
      </c>
      <c r="D865" s="261" t="s">
        <v>736</v>
      </c>
      <c r="E865" s="261">
        <v>0</v>
      </c>
      <c r="F865" s="261" t="s">
        <v>611</v>
      </c>
      <c r="G865" s="261" t="s">
        <v>69</v>
      </c>
      <c r="H865" s="261">
        <v>2</v>
      </c>
      <c r="I865" s="261" t="s">
        <v>17</v>
      </c>
      <c r="J865" s="261" t="s">
        <v>17</v>
      </c>
      <c r="K865" s="261" t="s">
        <v>1304</v>
      </c>
      <c r="L865" s="262">
        <v>45609</v>
      </c>
      <c r="M865" s="261" t="s">
        <v>19</v>
      </c>
    </row>
    <row r="866" spans="1:13">
      <c r="A866" s="259" t="s">
        <v>528</v>
      </c>
      <c r="B866" s="259" t="s">
        <v>529</v>
      </c>
      <c r="C866" s="259" t="s">
        <v>530</v>
      </c>
      <c r="D866" s="259" t="s">
        <v>738</v>
      </c>
      <c r="E866" s="259">
        <v>0</v>
      </c>
      <c r="F866" s="259" t="s">
        <v>611</v>
      </c>
      <c r="G866" s="259" t="s">
        <v>69</v>
      </c>
      <c r="H866" s="259">
        <v>2</v>
      </c>
      <c r="I866" s="259" t="s">
        <v>17</v>
      </c>
      <c r="J866" s="259" t="s">
        <v>17</v>
      </c>
      <c r="K866" s="259" t="s">
        <v>1305</v>
      </c>
      <c r="L866" s="260">
        <v>45609</v>
      </c>
      <c r="M866" s="259" t="s">
        <v>19</v>
      </c>
    </row>
    <row r="867" spans="1:13">
      <c r="A867" s="261" t="s">
        <v>528</v>
      </c>
      <c r="B867" s="261" t="s">
        <v>529</v>
      </c>
      <c r="C867" s="261" t="s">
        <v>530</v>
      </c>
      <c r="D867" s="261" t="s">
        <v>740</v>
      </c>
      <c r="E867" s="261">
        <v>1</v>
      </c>
      <c r="F867" s="261" t="s">
        <v>611</v>
      </c>
      <c r="G867" s="261" t="s">
        <v>69</v>
      </c>
      <c r="H867" s="261">
        <v>2</v>
      </c>
      <c r="I867" s="261" t="s">
        <v>17</v>
      </c>
      <c r="J867" s="261" t="s">
        <v>17</v>
      </c>
      <c r="K867" s="261" t="s">
        <v>1306</v>
      </c>
      <c r="L867" s="262">
        <v>45609</v>
      </c>
      <c r="M867" s="261" t="s">
        <v>19</v>
      </c>
    </row>
    <row r="868" spans="1:13">
      <c r="A868" s="259" t="s">
        <v>528</v>
      </c>
      <c r="B868" s="259" t="s">
        <v>529</v>
      </c>
      <c r="C868" s="259" t="s">
        <v>530</v>
      </c>
      <c r="D868" s="259" t="s">
        <v>742</v>
      </c>
      <c r="E868" s="259">
        <v>0</v>
      </c>
      <c r="F868" s="259" t="s">
        <v>611</v>
      </c>
      <c r="G868" s="259" t="s">
        <v>69</v>
      </c>
      <c r="H868" s="259">
        <v>2</v>
      </c>
      <c r="I868" s="259" t="s">
        <v>17</v>
      </c>
      <c r="J868" s="259" t="s">
        <v>17</v>
      </c>
      <c r="K868" s="259" t="s">
        <v>1307</v>
      </c>
      <c r="L868" s="260">
        <v>45609</v>
      </c>
      <c r="M868" s="259" t="s">
        <v>19</v>
      </c>
    </row>
    <row r="869" spans="1:13">
      <c r="A869" s="261" t="s">
        <v>528</v>
      </c>
      <c r="B869" s="261" t="s">
        <v>529</v>
      </c>
      <c r="C869" s="261" t="s">
        <v>530</v>
      </c>
      <c r="D869" s="261" t="s">
        <v>744</v>
      </c>
      <c r="E869" s="261">
        <v>0</v>
      </c>
      <c r="F869" s="261" t="s">
        <v>611</v>
      </c>
      <c r="G869" s="261" t="s">
        <v>69</v>
      </c>
      <c r="H869" s="261">
        <v>2</v>
      </c>
      <c r="I869" s="261" t="s">
        <v>17</v>
      </c>
      <c r="J869" s="261" t="s">
        <v>17</v>
      </c>
      <c r="K869" s="261" t="s">
        <v>1308</v>
      </c>
      <c r="L869" s="262">
        <v>45609</v>
      </c>
      <c r="M869" s="261" t="s">
        <v>19</v>
      </c>
    </row>
    <row r="870" spans="1:13">
      <c r="A870" s="259" t="s">
        <v>528</v>
      </c>
      <c r="B870" s="259" t="s">
        <v>529</v>
      </c>
      <c r="C870" s="259" t="s">
        <v>530</v>
      </c>
      <c r="D870" s="259" t="s">
        <v>746</v>
      </c>
      <c r="E870" s="259">
        <v>0</v>
      </c>
      <c r="F870" s="259" t="s">
        <v>611</v>
      </c>
      <c r="G870" s="259" t="s">
        <v>69</v>
      </c>
      <c r="H870" s="259">
        <v>2</v>
      </c>
      <c r="I870" s="259" t="s">
        <v>17</v>
      </c>
      <c r="J870" s="259" t="s">
        <v>17</v>
      </c>
      <c r="K870" s="259" t="s">
        <v>1309</v>
      </c>
      <c r="L870" s="260">
        <v>45609</v>
      </c>
      <c r="M870" s="259" t="s">
        <v>19</v>
      </c>
    </row>
    <row r="871" spans="1:13">
      <c r="A871" s="261" t="s">
        <v>528</v>
      </c>
      <c r="B871" s="261" t="s">
        <v>529</v>
      </c>
      <c r="C871" s="261" t="s">
        <v>530</v>
      </c>
      <c r="D871" s="261" t="s">
        <v>610</v>
      </c>
      <c r="E871" s="261">
        <v>0</v>
      </c>
      <c r="F871" s="261" t="s">
        <v>611</v>
      </c>
      <c r="G871" s="261" t="s">
        <v>69</v>
      </c>
      <c r="H871" s="261">
        <v>2</v>
      </c>
      <c r="I871" s="261" t="s">
        <v>17</v>
      </c>
      <c r="J871" s="261" t="s">
        <v>17</v>
      </c>
      <c r="K871" s="261" t="s">
        <v>1310</v>
      </c>
      <c r="L871" s="262">
        <v>45609</v>
      </c>
      <c r="M871" s="261" t="s">
        <v>19</v>
      </c>
    </row>
    <row r="872" spans="1:13">
      <c r="A872" s="259" t="s">
        <v>1311</v>
      </c>
      <c r="B872" s="259" t="s">
        <v>1312</v>
      </c>
      <c r="C872" s="259" t="s">
        <v>1313</v>
      </c>
      <c r="D872" s="259" t="s">
        <v>732</v>
      </c>
      <c r="E872" s="259">
        <v>0</v>
      </c>
      <c r="F872" s="259" t="s">
        <v>611</v>
      </c>
      <c r="G872" s="259" t="s">
        <v>69</v>
      </c>
      <c r="H872" s="259">
        <v>2</v>
      </c>
      <c r="I872" s="259" t="s">
        <v>17</v>
      </c>
      <c r="J872" s="259" t="s">
        <v>17</v>
      </c>
      <c r="K872" s="259" t="s">
        <v>1314</v>
      </c>
      <c r="L872" s="260">
        <v>45610</v>
      </c>
      <c r="M872" s="259" t="s">
        <v>19</v>
      </c>
    </row>
    <row r="873" spans="1:13">
      <c r="A873" s="261" t="s">
        <v>1311</v>
      </c>
      <c r="B873" s="261" t="s">
        <v>1312</v>
      </c>
      <c r="C873" s="261" t="s">
        <v>1313</v>
      </c>
      <c r="D873" s="261" t="s">
        <v>734</v>
      </c>
      <c r="E873" s="261">
        <v>0</v>
      </c>
      <c r="F873" s="261" t="s">
        <v>611</v>
      </c>
      <c r="G873" s="261" t="s">
        <v>69</v>
      </c>
      <c r="H873" s="261">
        <v>2</v>
      </c>
      <c r="I873" s="261" t="s">
        <v>17</v>
      </c>
      <c r="J873" s="261" t="s">
        <v>17</v>
      </c>
      <c r="K873" s="261" t="s">
        <v>1315</v>
      </c>
      <c r="L873" s="262">
        <v>45610</v>
      </c>
      <c r="M873" s="261" t="s">
        <v>19</v>
      </c>
    </row>
    <row r="874" spans="1:13">
      <c r="A874" s="259" t="s">
        <v>1311</v>
      </c>
      <c r="B874" s="259" t="s">
        <v>1312</v>
      </c>
      <c r="C874" s="259" t="s">
        <v>1313</v>
      </c>
      <c r="D874" s="259" t="s">
        <v>736</v>
      </c>
      <c r="E874" s="259">
        <v>0</v>
      </c>
      <c r="F874" s="259" t="s">
        <v>611</v>
      </c>
      <c r="G874" s="259" t="s">
        <v>69</v>
      </c>
      <c r="H874" s="259">
        <v>2</v>
      </c>
      <c r="I874" s="259" t="s">
        <v>17</v>
      </c>
      <c r="J874" s="259" t="s">
        <v>17</v>
      </c>
      <c r="K874" s="259" t="s">
        <v>1316</v>
      </c>
      <c r="L874" s="260">
        <v>45610</v>
      </c>
      <c r="M874" s="259" t="s">
        <v>19</v>
      </c>
    </row>
    <row r="875" spans="1:13">
      <c r="A875" s="261" t="s">
        <v>1311</v>
      </c>
      <c r="B875" s="261" t="s">
        <v>1312</v>
      </c>
      <c r="C875" s="261" t="s">
        <v>1313</v>
      </c>
      <c r="D875" s="261" t="s">
        <v>738</v>
      </c>
      <c r="E875" s="261">
        <v>0</v>
      </c>
      <c r="F875" s="261" t="s">
        <v>611</v>
      </c>
      <c r="G875" s="261" t="s">
        <v>69</v>
      </c>
      <c r="H875" s="261">
        <v>2</v>
      </c>
      <c r="I875" s="261" t="s">
        <v>17</v>
      </c>
      <c r="J875" s="261" t="s">
        <v>17</v>
      </c>
      <c r="K875" s="261" t="s">
        <v>1317</v>
      </c>
      <c r="L875" s="262">
        <v>45610</v>
      </c>
      <c r="M875" s="261" t="s">
        <v>19</v>
      </c>
    </row>
    <row r="876" spans="1:13">
      <c r="A876" s="259" t="s">
        <v>1311</v>
      </c>
      <c r="B876" s="259" t="s">
        <v>1312</v>
      </c>
      <c r="C876" s="259" t="s">
        <v>1313</v>
      </c>
      <c r="D876" s="259" t="s">
        <v>740</v>
      </c>
      <c r="E876" s="259">
        <v>0</v>
      </c>
      <c r="F876" s="259" t="s">
        <v>611</v>
      </c>
      <c r="G876" s="259" t="s">
        <v>69</v>
      </c>
      <c r="H876" s="259">
        <v>2</v>
      </c>
      <c r="I876" s="259" t="s">
        <v>17</v>
      </c>
      <c r="J876" s="259" t="s">
        <v>17</v>
      </c>
      <c r="K876" s="259" t="s">
        <v>1318</v>
      </c>
      <c r="L876" s="260">
        <v>45610</v>
      </c>
      <c r="M876" s="259" t="s">
        <v>19</v>
      </c>
    </row>
    <row r="877" spans="1:13">
      <c r="A877" s="261" t="s">
        <v>1311</v>
      </c>
      <c r="B877" s="261" t="s">
        <v>1312</v>
      </c>
      <c r="C877" s="261" t="s">
        <v>1313</v>
      </c>
      <c r="D877" s="261" t="s">
        <v>742</v>
      </c>
      <c r="E877" s="261">
        <v>0</v>
      </c>
      <c r="F877" s="261" t="s">
        <v>611</v>
      </c>
      <c r="G877" s="261" t="s">
        <v>69</v>
      </c>
      <c r="H877" s="261">
        <v>2</v>
      </c>
      <c r="I877" s="261" t="s">
        <v>17</v>
      </c>
      <c r="J877" s="261" t="s">
        <v>17</v>
      </c>
      <c r="K877" s="261" t="s">
        <v>1319</v>
      </c>
      <c r="L877" s="262">
        <v>45610</v>
      </c>
      <c r="M877" s="261" t="s">
        <v>19</v>
      </c>
    </row>
    <row r="878" spans="1:13">
      <c r="A878" s="259" t="s">
        <v>1311</v>
      </c>
      <c r="B878" s="259" t="s">
        <v>1312</v>
      </c>
      <c r="C878" s="259" t="s">
        <v>1313</v>
      </c>
      <c r="D878" s="259" t="s">
        <v>744</v>
      </c>
      <c r="E878" s="259">
        <v>0</v>
      </c>
      <c r="F878" s="259" t="s">
        <v>611</v>
      </c>
      <c r="G878" s="259" t="s">
        <v>69</v>
      </c>
      <c r="H878" s="259">
        <v>2</v>
      </c>
      <c r="I878" s="259" t="s">
        <v>17</v>
      </c>
      <c r="J878" s="259" t="s">
        <v>17</v>
      </c>
      <c r="K878" s="259" t="s">
        <v>1320</v>
      </c>
      <c r="L878" s="260">
        <v>45610</v>
      </c>
      <c r="M878" s="259" t="s">
        <v>19</v>
      </c>
    </row>
    <row r="879" spans="1:13">
      <c r="A879" s="261" t="s">
        <v>1311</v>
      </c>
      <c r="B879" s="261" t="s">
        <v>1312</v>
      </c>
      <c r="C879" s="261" t="s">
        <v>1313</v>
      </c>
      <c r="D879" s="261" t="s">
        <v>746</v>
      </c>
      <c r="E879" s="261">
        <v>0</v>
      </c>
      <c r="F879" s="261" t="s">
        <v>611</v>
      </c>
      <c r="G879" s="261" t="s">
        <v>69</v>
      </c>
      <c r="H879" s="261">
        <v>2</v>
      </c>
      <c r="I879" s="261" t="s">
        <v>17</v>
      </c>
      <c r="J879" s="261" t="s">
        <v>17</v>
      </c>
      <c r="K879" s="261" t="s">
        <v>1321</v>
      </c>
      <c r="L879" s="262">
        <v>45610</v>
      </c>
      <c r="M879" s="261" t="s">
        <v>19</v>
      </c>
    </row>
    <row r="880" spans="1:13">
      <c r="A880" s="259" t="s">
        <v>1311</v>
      </c>
      <c r="B880" s="259" t="s">
        <v>1312</v>
      </c>
      <c r="C880" s="259" t="s">
        <v>1313</v>
      </c>
      <c r="D880" s="259" t="s">
        <v>610</v>
      </c>
      <c r="E880" s="259">
        <v>0</v>
      </c>
      <c r="F880" s="259" t="s">
        <v>611</v>
      </c>
      <c r="G880" s="259" t="s">
        <v>69</v>
      </c>
      <c r="H880" s="259">
        <v>2</v>
      </c>
      <c r="I880" s="259" t="s">
        <v>17</v>
      </c>
      <c r="J880" s="259" t="s">
        <v>17</v>
      </c>
      <c r="K880" s="259" t="s">
        <v>1322</v>
      </c>
      <c r="L880" s="260">
        <v>45610</v>
      </c>
      <c r="M880" s="259" t="s">
        <v>19</v>
      </c>
    </row>
    <row r="881" spans="1:13">
      <c r="A881" s="261" t="s">
        <v>667</v>
      </c>
      <c r="B881" s="261" t="s">
        <v>668</v>
      </c>
      <c r="C881" s="261" t="s">
        <v>669</v>
      </c>
      <c r="D881" s="261" t="s">
        <v>732</v>
      </c>
      <c r="E881" s="261">
        <v>0</v>
      </c>
      <c r="F881" s="261" t="s">
        <v>611</v>
      </c>
      <c r="G881" s="261" t="s">
        <v>69</v>
      </c>
      <c r="H881" s="261">
        <v>2</v>
      </c>
      <c r="I881" s="261" t="s">
        <v>17</v>
      </c>
      <c r="J881" s="261" t="s">
        <v>17</v>
      </c>
      <c r="K881" s="261" t="s">
        <v>1323</v>
      </c>
      <c r="L881" s="262">
        <v>45610</v>
      </c>
      <c r="M881" s="261" t="s">
        <v>19</v>
      </c>
    </row>
    <row r="882" spans="1:13">
      <c r="A882" s="259" t="s">
        <v>667</v>
      </c>
      <c r="B882" s="259" t="s">
        <v>668</v>
      </c>
      <c r="C882" s="259" t="s">
        <v>669</v>
      </c>
      <c r="D882" s="259" t="s">
        <v>734</v>
      </c>
      <c r="E882" s="259">
        <v>0</v>
      </c>
      <c r="F882" s="259" t="s">
        <v>611</v>
      </c>
      <c r="G882" s="259" t="s">
        <v>69</v>
      </c>
      <c r="H882" s="259">
        <v>2</v>
      </c>
      <c r="I882" s="259" t="s">
        <v>17</v>
      </c>
      <c r="J882" s="259" t="s">
        <v>17</v>
      </c>
      <c r="K882" s="259" t="s">
        <v>1324</v>
      </c>
      <c r="L882" s="260">
        <v>45610</v>
      </c>
      <c r="M882" s="259" t="s">
        <v>19</v>
      </c>
    </row>
    <row r="883" spans="1:13">
      <c r="A883" s="261" t="s">
        <v>667</v>
      </c>
      <c r="B883" s="261" t="s">
        <v>668</v>
      </c>
      <c r="C883" s="261" t="s">
        <v>669</v>
      </c>
      <c r="D883" s="261" t="s">
        <v>736</v>
      </c>
      <c r="E883" s="261">
        <v>0</v>
      </c>
      <c r="F883" s="261" t="s">
        <v>611</v>
      </c>
      <c r="G883" s="261" t="s">
        <v>69</v>
      </c>
      <c r="H883" s="261">
        <v>2</v>
      </c>
      <c r="I883" s="261" t="s">
        <v>17</v>
      </c>
      <c r="J883" s="261" t="s">
        <v>17</v>
      </c>
      <c r="K883" s="261" t="s">
        <v>1325</v>
      </c>
      <c r="L883" s="262">
        <v>45610</v>
      </c>
      <c r="M883" s="261" t="s">
        <v>19</v>
      </c>
    </row>
    <row r="884" spans="1:13">
      <c r="A884" s="259" t="s">
        <v>667</v>
      </c>
      <c r="B884" s="259" t="s">
        <v>668</v>
      </c>
      <c r="C884" s="259" t="s">
        <v>669</v>
      </c>
      <c r="D884" s="259" t="s">
        <v>738</v>
      </c>
      <c r="E884" s="259">
        <v>0</v>
      </c>
      <c r="F884" s="259" t="s">
        <v>611</v>
      </c>
      <c r="G884" s="259" t="s">
        <v>69</v>
      </c>
      <c r="H884" s="259">
        <v>2</v>
      </c>
      <c r="I884" s="259" t="s">
        <v>17</v>
      </c>
      <c r="J884" s="259" t="s">
        <v>17</v>
      </c>
      <c r="K884" s="259" t="s">
        <v>1326</v>
      </c>
      <c r="L884" s="260">
        <v>45610</v>
      </c>
      <c r="M884" s="259" t="s">
        <v>19</v>
      </c>
    </row>
    <row r="885" spans="1:13">
      <c r="A885" s="261" t="s">
        <v>667</v>
      </c>
      <c r="B885" s="261" t="s">
        <v>668</v>
      </c>
      <c r="C885" s="261" t="s">
        <v>669</v>
      </c>
      <c r="D885" s="261" t="s">
        <v>740</v>
      </c>
      <c r="E885" s="261">
        <v>3</v>
      </c>
      <c r="F885" s="261" t="s">
        <v>611</v>
      </c>
      <c r="G885" s="261" t="s">
        <v>69</v>
      </c>
      <c r="H885" s="261">
        <v>2</v>
      </c>
      <c r="I885" s="261" t="s">
        <v>17</v>
      </c>
      <c r="J885" s="261" t="s">
        <v>17</v>
      </c>
      <c r="K885" s="261" t="s">
        <v>1327</v>
      </c>
      <c r="L885" s="262">
        <v>45610</v>
      </c>
      <c r="M885" s="261" t="s">
        <v>19</v>
      </c>
    </row>
    <row r="886" spans="1:13">
      <c r="A886" s="259" t="s">
        <v>667</v>
      </c>
      <c r="B886" s="259" t="s">
        <v>668</v>
      </c>
      <c r="C886" s="259" t="s">
        <v>669</v>
      </c>
      <c r="D886" s="259" t="s">
        <v>742</v>
      </c>
      <c r="E886" s="259">
        <v>0</v>
      </c>
      <c r="F886" s="259" t="s">
        <v>611</v>
      </c>
      <c r="G886" s="259" t="s">
        <v>69</v>
      </c>
      <c r="H886" s="259">
        <v>2</v>
      </c>
      <c r="I886" s="259" t="s">
        <v>17</v>
      </c>
      <c r="J886" s="259" t="s">
        <v>17</v>
      </c>
      <c r="K886" s="259" t="s">
        <v>1328</v>
      </c>
      <c r="L886" s="260">
        <v>45610</v>
      </c>
      <c r="M886" s="259" t="s">
        <v>19</v>
      </c>
    </row>
    <row r="887" spans="1:13">
      <c r="A887" s="261" t="s">
        <v>667</v>
      </c>
      <c r="B887" s="261" t="s">
        <v>668</v>
      </c>
      <c r="C887" s="261" t="s">
        <v>669</v>
      </c>
      <c r="D887" s="261" t="s">
        <v>744</v>
      </c>
      <c r="E887" s="261">
        <v>0</v>
      </c>
      <c r="F887" s="261" t="s">
        <v>611</v>
      </c>
      <c r="G887" s="261" t="s">
        <v>69</v>
      </c>
      <c r="H887" s="261">
        <v>2</v>
      </c>
      <c r="I887" s="261" t="s">
        <v>17</v>
      </c>
      <c r="J887" s="261" t="s">
        <v>17</v>
      </c>
      <c r="K887" s="261" t="s">
        <v>1329</v>
      </c>
      <c r="L887" s="262">
        <v>45610</v>
      </c>
      <c r="M887" s="261" t="s">
        <v>19</v>
      </c>
    </row>
    <row r="888" spans="1:13">
      <c r="A888" s="259" t="s">
        <v>667</v>
      </c>
      <c r="B888" s="259" t="s">
        <v>668</v>
      </c>
      <c r="C888" s="259" t="s">
        <v>669</v>
      </c>
      <c r="D888" s="259" t="s">
        <v>746</v>
      </c>
      <c r="E888" s="259">
        <v>0</v>
      </c>
      <c r="F888" s="259" t="s">
        <v>611</v>
      </c>
      <c r="G888" s="259" t="s">
        <v>69</v>
      </c>
      <c r="H888" s="259">
        <v>2</v>
      </c>
      <c r="I888" s="259" t="s">
        <v>17</v>
      </c>
      <c r="J888" s="259" t="s">
        <v>17</v>
      </c>
      <c r="K888" s="259" t="s">
        <v>1330</v>
      </c>
      <c r="L888" s="260">
        <v>45610</v>
      </c>
      <c r="M888" s="259" t="s">
        <v>19</v>
      </c>
    </row>
    <row r="889" spans="1:13">
      <c r="A889" s="261" t="s">
        <v>667</v>
      </c>
      <c r="B889" s="261" t="s">
        <v>668</v>
      </c>
      <c r="C889" s="261" t="s">
        <v>669</v>
      </c>
      <c r="D889" s="261" t="s">
        <v>610</v>
      </c>
      <c r="E889" s="261">
        <v>0</v>
      </c>
      <c r="F889" s="261" t="s">
        <v>611</v>
      </c>
      <c r="G889" s="261" t="s">
        <v>69</v>
      </c>
      <c r="H889" s="261">
        <v>2</v>
      </c>
      <c r="I889" s="261" t="s">
        <v>17</v>
      </c>
      <c r="J889" s="261" t="s">
        <v>17</v>
      </c>
      <c r="K889" s="261" t="s">
        <v>1331</v>
      </c>
      <c r="L889" s="262">
        <v>45610</v>
      </c>
      <c r="M889" s="261" t="s">
        <v>19</v>
      </c>
    </row>
    <row r="890" spans="1:13">
      <c r="A890" s="259" t="s">
        <v>675</v>
      </c>
      <c r="B890" s="259" t="s">
        <v>676</v>
      </c>
      <c r="C890" s="259" t="s">
        <v>669</v>
      </c>
      <c r="D890" s="259" t="s">
        <v>732</v>
      </c>
      <c r="E890" s="259">
        <v>0</v>
      </c>
      <c r="F890" s="259" t="s">
        <v>611</v>
      </c>
      <c r="G890" s="259" t="s">
        <v>69</v>
      </c>
      <c r="H890" s="259">
        <v>2</v>
      </c>
      <c r="I890" s="259" t="s">
        <v>17</v>
      </c>
      <c r="J890" s="259" t="s">
        <v>17</v>
      </c>
      <c r="K890" s="259" t="s">
        <v>1332</v>
      </c>
      <c r="L890" s="260">
        <v>45610</v>
      </c>
      <c r="M890" s="259" t="s">
        <v>19</v>
      </c>
    </row>
    <row r="891" spans="1:13">
      <c r="A891" s="261" t="s">
        <v>675</v>
      </c>
      <c r="B891" s="261" t="s">
        <v>676</v>
      </c>
      <c r="C891" s="261" t="s">
        <v>669</v>
      </c>
      <c r="D891" s="261" t="s">
        <v>734</v>
      </c>
      <c r="E891" s="261">
        <v>0</v>
      </c>
      <c r="F891" s="261" t="s">
        <v>611</v>
      </c>
      <c r="G891" s="261" t="s">
        <v>69</v>
      </c>
      <c r="H891" s="261">
        <v>2</v>
      </c>
      <c r="I891" s="261" t="s">
        <v>17</v>
      </c>
      <c r="J891" s="261" t="s">
        <v>17</v>
      </c>
      <c r="K891" s="261" t="s">
        <v>1333</v>
      </c>
      <c r="L891" s="262">
        <v>45610</v>
      </c>
      <c r="M891" s="261" t="s">
        <v>19</v>
      </c>
    </row>
    <row r="892" spans="1:13">
      <c r="A892" s="259" t="s">
        <v>675</v>
      </c>
      <c r="B892" s="259" t="s">
        <v>676</v>
      </c>
      <c r="C892" s="259" t="s">
        <v>669</v>
      </c>
      <c r="D892" s="259" t="s">
        <v>736</v>
      </c>
      <c r="E892" s="259">
        <v>0</v>
      </c>
      <c r="F892" s="259" t="s">
        <v>611</v>
      </c>
      <c r="G892" s="259" t="s">
        <v>69</v>
      </c>
      <c r="H892" s="259">
        <v>2</v>
      </c>
      <c r="I892" s="259" t="s">
        <v>17</v>
      </c>
      <c r="J892" s="259" t="s">
        <v>17</v>
      </c>
      <c r="K892" s="259" t="s">
        <v>1334</v>
      </c>
      <c r="L892" s="260">
        <v>45610</v>
      </c>
      <c r="M892" s="259" t="s">
        <v>19</v>
      </c>
    </row>
    <row r="893" spans="1:13">
      <c r="A893" s="261" t="s">
        <v>675</v>
      </c>
      <c r="B893" s="261" t="s">
        <v>676</v>
      </c>
      <c r="C893" s="261" t="s">
        <v>669</v>
      </c>
      <c r="D893" s="261" t="s">
        <v>738</v>
      </c>
      <c r="E893" s="261">
        <v>0</v>
      </c>
      <c r="F893" s="261" t="s">
        <v>611</v>
      </c>
      <c r="G893" s="261" t="s">
        <v>69</v>
      </c>
      <c r="H893" s="261">
        <v>2</v>
      </c>
      <c r="I893" s="261" t="s">
        <v>17</v>
      </c>
      <c r="J893" s="261" t="s">
        <v>17</v>
      </c>
      <c r="K893" s="261" t="s">
        <v>1335</v>
      </c>
      <c r="L893" s="262">
        <v>45610</v>
      </c>
      <c r="M893" s="261" t="s">
        <v>19</v>
      </c>
    </row>
    <row r="894" spans="1:13">
      <c r="A894" s="259" t="s">
        <v>675</v>
      </c>
      <c r="B894" s="259" t="s">
        <v>676</v>
      </c>
      <c r="C894" s="259" t="s">
        <v>669</v>
      </c>
      <c r="D894" s="259" t="s">
        <v>740</v>
      </c>
      <c r="E894" s="259">
        <v>2</v>
      </c>
      <c r="F894" s="259" t="s">
        <v>611</v>
      </c>
      <c r="G894" s="259" t="s">
        <v>69</v>
      </c>
      <c r="H894" s="259">
        <v>2</v>
      </c>
      <c r="I894" s="259" t="s">
        <v>17</v>
      </c>
      <c r="J894" s="259" t="s">
        <v>17</v>
      </c>
      <c r="K894" s="259" t="s">
        <v>1336</v>
      </c>
      <c r="L894" s="260">
        <v>45610</v>
      </c>
      <c r="M894" s="259" t="s">
        <v>19</v>
      </c>
    </row>
    <row r="895" spans="1:13">
      <c r="A895" s="261" t="s">
        <v>675</v>
      </c>
      <c r="B895" s="261" t="s">
        <v>676</v>
      </c>
      <c r="C895" s="261" t="s">
        <v>669</v>
      </c>
      <c r="D895" s="261" t="s">
        <v>742</v>
      </c>
      <c r="E895" s="261">
        <v>0</v>
      </c>
      <c r="F895" s="261" t="s">
        <v>611</v>
      </c>
      <c r="G895" s="261" t="s">
        <v>69</v>
      </c>
      <c r="H895" s="261">
        <v>2</v>
      </c>
      <c r="I895" s="261" t="s">
        <v>17</v>
      </c>
      <c r="J895" s="261" t="s">
        <v>17</v>
      </c>
      <c r="K895" s="261" t="s">
        <v>1337</v>
      </c>
      <c r="L895" s="262">
        <v>45610</v>
      </c>
      <c r="M895" s="261" t="s">
        <v>19</v>
      </c>
    </row>
    <row r="896" spans="1:13">
      <c r="A896" s="259" t="s">
        <v>675</v>
      </c>
      <c r="B896" s="259" t="s">
        <v>676</v>
      </c>
      <c r="C896" s="259" t="s">
        <v>669</v>
      </c>
      <c r="D896" s="259" t="s">
        <v>744</v>
      </c>
      <c r="E896" s="259">
        <v>0</v>
      </c>
      <c r="F896" s="259" t="s">
        <v>611</v>
      </c>
      <c r="G896" s="259" t="s">
        <v>69</v>
      </c>
      <c r="H896" s="259">
        <v>2</v>
      </c>
      <c r="I896" s="259" t="s">
        <v>17</v>
      </c>
      <c r="J896" s="259" t="s">
        <v>17</v>
      </c>
      <c r="K896" s="259" t="s">
        <v>1338</v>
      </c>
      <c r="L896" s="260">
        <v>45610</v>
      </c>
      <c r="M896" s="259" t="s">
        <v>19</v>
      </c>
    </row>
    <row r="897" spans="1:13">
      <c r="A897" s="261" t="s">
        <v>675</v>
      </c>
      <c r="B897" s="261" t="s">
        <v>676</v>
      </c>
      <c r="C897" s="261" t="s">
        <v>669</v>
      </c>
      <c r="D897" s="261" t="s">
        <v>746</v>
      </c>
      <c r="E897" s="261">
        <v>0</v>
      </c>
      <c r="F897" s="261" t="s">
        <v>611</v>
      </c>
      <c r="G897" s="261" t="s">
        <v>69</v>
      </c>
      <c r="H897" s="261">
        <v>2</v>
      </c>
      <c r="I897" s="261" t="s">
        <v>17</v>
      </c>
      <c r="J897" s="261" t="s">
        <v>17</v>
      </c>
      <c r="K897" s="261" t="s">
        <v>1339</v>
      </c>
      <c r="L897" s="262">
        <v>45610</v>
      </c>
      <c r="M897" s="261" t="s">
        <v>19</v>
      </c>
    </row>
    <row r="898" spans="1:13">
      <c r="A898" s="259" t="s">
        <v>675</v>
      </c>
      <c r="B898" s="259" t="s">
        <v>676</v>
      </c>
      <c r="C898" s="259" t="s">
        <v>669</v>
      </c>
      <c r="D898" s="259" t="s">
        <v>610</v>
      </c>
      <c r="E898" s="259">
        <v>0</v>
      </c>
      <c r="F898" s="259" t="s">
        <v>611</v>
      </c>
      <c r="G898" s="259" t="s">
        <v>69</v>
      </c>
      <c r="H898" s="259">
        <v>2</v>
      </c>
      <c r="I898" s="259" t="s">
        <v>17</v>
      </c>
      <c r="J898" s="259" t="s">
        <v>17</v>
      </c>
      <c r="K898" s="259" t="s">
        <v>1340</v>
      </c>
      <c r="L898" s="260">
        <v>45610</v>
      </c>
      <c r="M898" s="259" t="s">
        <v>19</v>
      </c>
    </row>
    <row r="899" spans="1:13">
      <c r="A899" s="261" t="s">
        <v>1341</v>
      </c>
      <c r="B899" s="261" t="s">
        <v>1342</v>
      </c>
      <c r="C899" s="261" t="s">
        <v>460</v>
      </c>
      <c r="D899" s="261" t="s">
        <v>732</v>
      </c>
      <c r="E899" s="261">
        <v>0</v>
      </c>
      <c r="F899" s="261" t="s">
        <v>611</v>
      </c>
      <c r="G899" s="261" t="s">
        <v>69</v>
      </c>
      <c r="H899" s="261">
        <v>2</v>
      </c>
      <c r="I899" s="261" t="s">
        <v>17</v>
      </c>
      <c r="J899" s="261" t="s">
        <v>17</v>
      </c>
      <c r="K899" s="261" t="s">
        <v>1343</v>
      </c>
      <c r="L899" s="262">
        <v>45610</v>
      </c>
      <c r="M899" s="261" t="s">
        <v>19</v>
      </c>
    </row>
    <row r="900" spans="1:13">
      <c r="A900" s="259" t="s">
        <v>1341</v>
      </c>
      <c r="B900" s="259" t="s">
        <v>1342</v>
      </c>
      <c r="C900" s="259" t="s">
        <v>460</v>
      </c>
      <c r="D900" s="259" t="s">
        <v>734</v>
      </c>
      <c r="E900" s="259">
        <v>0</v>
      </c>
      <c r="F900" s="259" t="s">
        <v>611</v>
      </c>
      <c r="G900" s="259" t="s">
        <v>69</v>
      </c>
      <c r="H900" s="259">
        <v>2</v>
      </c>
      <c r="I900" s="259" t="s">
        <v>17</v>
      </c>
      <c r="J900" s="259" t="s">
        <v>17</v>
      </c>
      <c r="K900" s="259" t="s">
        <v>1344</v>
      </c>
      <c r="L900" s="260">
        <v>45610</v>
      </c>
      <c r="M900" s="259" t="s">
        <v>19</v>
      </c>
    </row>
    <row r="901" spans="1:13">
      <c r="A901" s="261" t="s">
        <v>1341</v>
      </c>
      <c r="B901" s="261" t="s">
        <v>1342</v>
      </c>
      <c r="C901" s="261" t="s">
        <v>460</v>
      </c>
      <c r="D901" s="261" t="s">
        <v>736</v>
      </c>
      <c r="E901" s="261">
        <v>1</v>
      </c>
      <c r="F901" s="261" t="s">
        <v>611</v>
      </c>
      <c r="G901" s="261" t="s">
        <v>69</v>
      </c>
      <c r="H901" s="261">
        <v>2</v>
      </c>
      <c r="I901" s="261" t="s">
        <v>17</v>
      </c>
      <c r="J901" s="261" t="s">
        <v>17</v>
      </c>
      <c r="K901" s="261" t="s">
        <v>1345</v>
      </c>
      <c r="L901" s="262">
        <v>45610</v>
      </c>
      <c r="M901" s="261" t="s">
        <v>19</v>
      </c>
    </row>
    <row r="902" spans="1:13">
      <c r="A902" s="259" t="s">
        <v>1341</v>
      </c>
      <c r="B902" s="259" t="s">
        <v>1342</v>
      </c>
      <c r="C902" s="259" t="s">
        <v>460</v>
      </c>
      <c r="D902" s="259" t="s">
        <v>738</v>
      </c>
      <c r="E902" s="259">
        <v>1</v>
      </c>
      <c r="F902" s="259" t="s">
        <v>611</v>
      </c>
      <c r="G902" s="259" t="s">
        <v>69</v>
      </c>
      <c r="H902" s="259">
        <v>2</v>
      </c>
      <c r="I902" s="259" t="s">
        <v>17</v>
      </c>
      <c r="J902" s="259" t="s">
        <v>17</v>
      </c>
      <c r="K902" s="259" t="s">
        <v>1346</v>
      </c>
      <c r="L902" s="260">
        <v>45610</v>
      </c>
      <c r="M902" s="259" t="s">
        <v>19</v>
      </c>
    </row>
    <row r="903" spans="1:13">
      <c r="A903" s="261" t="s">
        <v>1341</v>
      </c>
      <c r="B903" s="261" t="s">
        <v>1342</v>
      </c>
      <c r="C903" s="261" t="s">
        <v>460</v>
      </c>
      <c r="D903" s="261" t="s">
        <v>740</v>
      </c>
      <c r="E903" s="261">
        <v>3</v>
      </c>
      <c r="F903" s="261" t="s">
        <v>611</v>
      </c>
      <c r="G903" s="261" t="s">
        <v>69</v>
      </c>
      <c r="H903" s="261">
        <v>2</v>
      </c>
      <c r="I903" s="261" t="s">
        <v>17</v>
      </c>
      <c r="J903" s="261" t="s">
        <v>17</v>
      </c>
      <c r="K903" s="261" t="s">
        <v>1347</v>
      </c>
      <c r="L903" s="262">
        <v>45610</v>
      </c>
      <c r="M903" s="261" t="s">
        <v>19</v>
      </c>
    </row>
    <row r="904" spans="1:13">
      <c r="A904" s="259" t="s">
        <v>1341</v>
      </c>
      <c r="B904" s="259" t="s">
        <v>1342</v>
      </c>
      <c r="C904" s="259" t="s">
        <v>460</v>
      </c>
      <c r="D904" s="259" t="s">
        <v>742</v>
      </c>
      <c r="E904" s="259">
        <v>2</v>
      </c>
      <c r="F904" s="259" t="s">
        <v>611</v>
      </c>
      <c r="G904" s="259" t="s">
        <v>69</v>
      </c>
      <c r="H904" s="259">
        <v>2</v>
      </c>
      <c r="I904" s="259" t="s">
        <v>17</v>
      </c>
      <c r="J904" s="259" t="s">
        <v>17</v>
      </c>
      <c r="K904" s="259" t="s">
        <v>1348</v>
      </c>
      <c r="L904" s="260">
        <v>45610</v>
      </c>
      <c r="M904" s="259" t="s">
        <v>19</v>
      </c>
    </row>
    <row r="905" spans="1:13">
      <c r="A905" s="261" t="s">
        <v>1341</v>
      </c>
      <c r="B905" s="261" t="s">
        <v>1342</v>
      </c>
      <c r="C905" s="261" t="s">
        <v>460</v>
      </c>
      <c r="D905" s="261" t="s">
        <v>744</v>
      </c>
      <c r="E905" s="261">
        <v>2</v>
      </c>
      <c r="F905" s="261" t="s">
        <v>611</v>
      </c>
      <c r="G905" s="261" t="s">
        <v>69</v>
      </c>
      <c r="H905" s="261">
        <v>2</v>
      </c>
      <c r="I905" s="261" t="s">
        <v>17</v>
      </c>
      <c r="J905" s="261" t="s">
        <v>17</v>
      </c>
      <c r="K905" s="261" t="s">
        <v>1349</v>
      </c>
      <c r="L905" s="262">
        <v>45610</v>
      </c>
      <c r="M905" s="261" t="s">
        <v>19</v>
      </c>
    </row>
    <row r="906" spans="1:13">
      <c r="A906" s="259" t="s">
        <v>1341</v>
      </c>
      <c r="B906" s="259" t="s">
        <v>1342</v>
      </c>
      <c r="C906" s="259" t="s">
        <v>460</v>
      </c>
      <c r="D906" s="259" t="s">
        <v>746</v>
      </c>
      <c r="E906" s="259">
        <v>3</v>
      </c>
      <c r="F906" s="259" t="s">
        <v>611</v>
      </c>
      <c r="G906" s="259" t="s">
        <v>69</v>
      </c>
      <c r="H906" s="259">
        <v>2</v>
      </c>
      <c r="I906" s="259" t="s">
        <v>17</v>
      </c>
      <c r="J906" s="259" t="s">
        <v>17</v>
      </c>
      <c r="K906" s="259" t="s">
        <v>1350</v>
      </c>
      <c r="L906" s="260">
        <v>45610</v>
      </c>
      <c r="M906" s="259" t="s">
        <v>19</v>
      </c>
    </row>
    <row r="907" spans="1:13">
      <c r="A907" s="261" t="s">
        <v>1341</v>
      </c>
      <c r="B907" s="261" t="s">
        <v>1342</v>
      </c>
      <c r="C907" s="261" t="s">
        <v>460</v>
      </c>
      <c r="D907" s="261" t="s">
        <v>610</v>
      </c>
      <c r="E907" s="261">
        <v>0</v>
      </c>
      <c r="F907" s="261" t="s">
        <v>611</v>
      </c>
      <c r="G907" s="261" t="s">
        <v>69</v>
      </c>
      <c r="H907" s="261">
        <v>2</v>
      </c>
      <c r="I907" s="261" t="s">
        <v>17</v>
      </c>
      <c r="J907" s="261" t="s">
        <v>17</v>
      </c>
      <c r="K907" s="261" t="s">
        <v>1351</v>
      </c>
      <c r="L907" s="262">
        <v>45610</v>
      </c>
      <c r="M907" s="261" t="s">
        <v>19</v>
      </c>
    </row>
    <row r="908" spans="1:13">
      <c r="A908" s="259" t="s">
        <v>458</v>
      </c>
      <c r="B908" s="259" t="s">
        <v>459</v>
      </c>
      <c r="C908" s="259" t="s">
        <v>460</v>
      </c>
      <c r="D908" s="259" t="s">
        <v>732</v>
      </c>
      <c r="E908" s="259">
        <v>0</v>
      </c>
      <c r="F908" s="259" t="s">
        <v>611</v>
      </c>
      <c r="G908" s="259" t="s">
        <v>69</v>
      </c>
      <c r="H908" s="259">
        <v>2</v>
      </c>
      <c r="I908" s="259" t="s">
        <v>17</v>
      </c>
      <c r="J908" s="259" t="s">
        <v>17</v>
      </c>
      <c r="K908" s="259" t="s">
        <v>1352</v>
      </c>
      <c r="L908" s="260">
        <v>45610</v>
      </c>
      <c r="M908" s="259" t="s">
        <v>19</v>
      </c>
    </row>
    <row r="909" spans="1:13">
      <c r="A909" s="261" t="s">
        <v>458</v>
      </c>
      <c r="B909" s="261" t="s">
        <v>459</v>
      </c>
      <c r="C909" s="261" t="s">
        <v>460</v>
      </c>
      <c r="D909" s="261" t="s">
        <v>734</v>
      </c>
      <c r="E909" s="261">
        <v>0</v>
      </c>
      <c r="F909" s="261" t="s">
        <v>611</v>
      </c>
      <c r="G909" s="261" t="s">
        <v>69</v>
      </c>
      <c r="H909" s="261">
        <v>2</v>
      </c>
      <c r="I909" s="261" t="s">
        <v>17</v>
      </c>
      <c r="J909" s="261" t="s">
        <v>17</v>
      </c>
      <c r="K909" s="261" t="s">
        <v>1353</v>
      </c>
      <c r="L909" s="262">
        <v>45610</v>
      </c>
      <c r="M909" s="261" t="s">
        <v>19</v>
      </c>
    </row>
    <row r="910" spans="1:13">
      <c r="A910" s="259" t="s">
        <v>458</v>
      </c>
      <c r="B910" s="259" t="s">
        <v>459</v>
      </c>
      <c r="C910" s="259" t="s">
        <v>460</v>
      </c>
      <c r="D910" s="259" t="s">
        <v>736</v>
      </c>
      <c r="E910" s="259">
        <v>1</v>
      </c>
      <c r="F910" s="259" t="s">
        <v>611</v>
      </c>
      <c r="G910" s="259" t="s">
        <v>69</v>
      </c>
      <c r="H910" s="259">
        <v>2</v>
      </c>
      <c r="I910" s="259" t="s">
        <v>17</v>
      </c>
      <c r="J910" s="259" t="s">
        <v>17</v>
      </c>
      <c r="K910" s="259" t="s">
        <v>1354</v>
      </c>
      <c r="L910" s="260">
        <v>45610</v>
      </c>
      <c r="M910" s="259" t="s">
        <v>19</v>
      </c>
    </row>
    <row r="911" spans="1:13">
      <c r="A911" s="261" t="s">
        <v>458</v>
      </c>
      <c r="B911" s="261" t="s">
        <v>459</v>
      </c>
      <c r="C911" s="261" t="s">
        <v>460</v>
      </c>
      <c r="D911" s="261" t="s">
        <v>738</v>
      </c>
      <c r="E911" s="261">
        <v>1</v>
      </c>
      <c r="F911" s="261" t="s">
        <v>611</v>
      </c>
      <c r="G911" s="261" t="s">
        <v>69</v>
      </c>
      <c r="H911" s="261">
        <v>2</v>
      </c>
      <c r="I911" s="261" t="s">
        <v>17</v>
      </c>
      <c r="J911" s="261" t="s">
        <v>17</v>
      </c>
      <c r="K911" s="261" t="s">
        <v>1355</v>
      </c>
      <c r="L911" s="262">
        <v>45610</v>
      </c>
      <c r="M911" s="261" t="s">
        <v>19</v>
      </c>
    </row>
    <row r="912" spans="1:13">
      <c r="A912" s="259" t="s">
        <v>458</v>
      </c>
      <c r="B912" s="259" t="s">
        <v>459</v>
      </c>
      <c r="C912" s="259" t="s">
        <v>460</v>
      </c>
      <c r="D912" s="259" t="s">
        <v>740</v>
      </c>
      <c r="E912" s="259">
        <v>3</v>
      </c>
      <c r="F912" s="259" t="s">
        <v>611</v>
      </c>
      <c r="G912" s="259" t="s">
        <v>69</v>
      </c>
      <c r="H912" s="259">
        <v>2</v>
      </c>
      <c r="I912" s="259" t="s">
        <v>17</v>
      </c>
      <c r="J912" s="259" t="s">
        <v>17</v>
      </c>
      <c r="K912" s="259" t="s">
        <v>1356</v>
      </c>
      <c r="L912" s="260">
        <v>45610</v>
      </c>
      <c r="M912" s="259" t="s">
        <v>19</v>
      </c>
    </row>
    <row r="913" spans="1:13">
      <c r="A913" s="261" t="s">
        <v>458</v>
      </c>
      <c r="B913" s="261" t="s">
        <v>459</v>
      </c>
      <c r="C913" s="261" t="s">
        <v>460</v>
      </c>
      <c r="D913" s="261" t="s">
        <v>742</v>
      </c>
      <c r="E913" s="261">
        <v>2</v>
      </c>
      <c r="F913" s="261" t="s">
        <v>611</v>
      </c>
      <c r="G913" s="261" t="s">
        <v>69</v>
      </c>
      <c r="H913" s="261">
        <v>2</v>
      </c>
      <c r="I913" s="261" t="s">
        <v>17</v>
      </c>
      <c r="J913" s="261" t="s">
        <v>17</v>
      </c>
      <c r="K913" s="261" t="s">
        <v>1357</v>
      </c>
      <c r="L913" s="262">
        <v>45610</v>
      </c>
      <c r="M913" s="261" t="s">
        <v>19</v>
      </c>
    </row>
    <row r="914" spans="1:13">
      <c r="A914" s="259" t="s">
        <v>458</v>
      </c>
      <c r="B914" s="259" t="s">
        <v>459</v>
      </c>
      <c r="C914" s="259" t="s">
        <v>460</v>
      </c>
      <c r="D914" s="259" t="s">
        <v>744</v>
      </c>
      <c r="E914" s="259">
        <v>0</v>
      </c>
      <c r="F914" s="259" t="s">
        <v>611</v>
      </c>
      <c r="G914" s="259" t="s">
        <v>69</v>
      </c>
      <c r="H914" s="259">
        <v>2</v>
      </c>
      <c r="I914" s="259" t="s">
        <v>17</v>
      </c>
      <c r="J914" s="259" t="s">
        <v>17</v>
      </c>
      <c r="K914" s="259" t="s">
        <v>1358</v>
      </c>
      <c r="L914" s="260">
        <v>45610</v>
      </c>
      <c r="M914" s="259" t="s">
        <v>19</v>
      </c>
    </row>
    <row r="915" spans="1:13">
      <c r="A915" s="261" t="s">
        <v>458</v>
      </c>
      <c r="B915" s="261" t="s">
        <v>459</v>
      </c>
      <c r="C915" s="261" t="s">
        <v>460</v>
      </c>
      <c r="D915" s="261" t="s">
        <v>746</v>
      </c>
      <c r="E915" s="261">
        <v>3</v>
      </c>
      <c r="F915" s="261" t="s">
        <v>611</v>
      </c>
      <c r="G915" s="261" t="s">
        <v>69</v>
      </c>
      <c r="H915" s="261">
        <v>2</v>
      </c>
      <c r="I915" s="261" t="s">
        <v>17</v>
      </c>
      <c r="J915" s="261" t="s">
        <v>17</v>
      </c>
      <c r="K915" s="261" t="s">
        <v>1359</v>
      </c>
      <c r="L915" s="262">
        <v>45610</v>
      </c>
      <c r="M915" s="261" t="s">
        <v>19</v>
      </c>
    </row>
    <row r="916" spans="1:13">
      <c r="A916" s="259" t="s">
        <v>458</v>
      </c>
      <c r="B916" s="259" t="s">
        <v>459</v>
      </c>
      <c r="C916" s="259" t="s">
        <v>460</v>
      </c>
      <c r="D916" s="259" t="s">
        <v>610</v>
      </c>
      <c r="E916" s="259">
        <v>0</v>
      </c>
      <c r="F916" s="259" t="s">
        <v>611</v>
      </c>
      <c r="G916" s="259" t="s">
        <v>69</v>
      </c>
      <c r="H916" s="259">
        <v>2</v>
      </c>
      <c r="I916" s="259" t="s">
        <v>17</v>
      </c>
      <c r="J916" s="259" t="s">
        <v>17</v>
      </c>
      <c r="K916" s="259" t="s">
        <v>1360</v>
      </c>
      <c r="L916" s="260">
        <v>45610</v>
      </c>
      <c r="M916" s="259" t="s">
        <v>19</v>
      </c>
    </row>
    <row r="917" spans="1:13">
      <c r="A917" s="261" t="s">
        <v>474</v>
      </c>
      <c r="B917" s="261" t="s">
        <v>475</v>
      </c>
      <c r="C917" s="261" t="s">
        <v>476</v>
      </c>
      <c r="D917" s="261" t="s">
        <v>732</v>
      </c>
      <c r="E917" s="261">
        <v>0</v>
      </c>
      <c r="F917" s="261" t="s">
        <v>611</v>
      </c>
      <c r="G917" s="261" t="s">
        <v>69</v>
      </c>
      <c r="H917" s="261">
        <v>2</v>
      </c>
      <c r="I917" s="261" t="s">
        <v>17</v>
      </c>
      <c r="J917" s="261" t="s">
        <v>17</v>
      </c>
      <c r="K917" s="261" t="s">
        <v>1361</v>
      </c>
      <c r="L917" s="262">
        <v>45610</v>
      </c>
      <c r="M917" s="261" t="s">
        <v>19</v>
      </c>
    </row>
    <row r="918" spans="1:13">
      <c r="A918" s="259" t="s">
        <v>474</v>
      </c>
      <c r="B918" s="259" t="s">
        <v>475</v>
      </c>
      <c r="C918" s="259" t="s">
        <v>476</v>
      </c>
      <c r="D918" s="259" t="s">
        <v>734</v>
      </c>
      <c r="E918" s="259">
        <v>0</v>
      </c>
      <c r="F918" s="259" t="s">
        <v>611</v>
      </c>
      <c r="G918" s="259" t="s">
        <v>69</v>
      </c>
      <c r="H918" s="259">
        <v>2</v>
      </c>
      <c r="I918" s="259" t="s">
        <v>17</v>
      </c>
      <c r="J918" s="259" t="s">
        <v>17</v>
      </c>
      <c r="K918" s="259" t="s">
        <v>1362</v>
      </c>
      <c r="L918" s="260">
        <v>45610</v>
      </c>
      <c r="M918" s="259" t="s">
        <v>19</v>
      </c>
    </row>
    <row r="919" spans="1:13">
      <c r="A919" s="261" t="s">
        <v>474</v>
      </c>
      <c r="B919" s="261" t="s">
        <v>475</v>
      </c>
      <c r="C919" s="261" t="s">
        <v>476</v>
      </c>
      <c r="D919" s="261" t="s">
        <v>736</v>
      </c>
      <c r="E919" s="261">
        <v>0</v>
      </c>
      <c r="F919" s="261" t="s">
        <v>611</v>
      </c>
      <c r="G919" s="261" t="s">
        <v>69</v>
      </c>
      <c r="H919" s="261">
        <v>2</v>
      </c>
      <c r="I919" s="261" t="s">
        <v>17</v>
      </c>
      <c r="J919" s="261" t="s">
        <v>17</v>
      </c>
      <c r="K919" s="261" t="s">
        <v>1363</v>
      </c>
      <c r="L919" s="262">
        <v>45610</v>
      </c>
      <c r="M919" s="261" t="s">
        <v>19</v>
      </c>
    </row>
    <row r="920" spans="1:13">
      <c r="A920" s="259" t="s">
        <v>474</v>
      </c>
      <c r="B920" s="259" t="s">
        <v>475</v>
      </c>
      <c r="C920" s="259" t="s">
        <v>476</v>
      </c>
      <c r="D920" s="259" t="s">
        <v>738</v>
      </c>
      <c r="E920" s="259">
        <v>0</v>
      </c>
      <c r="F920" s="259" t="s">
        <v>611</v>
      </c>
      <c r="G920" s="259" t="s">
        <v>69</v>
      </c>
      <c r="H920" s="259">
        <v>2</v>
      </c>
      <c r="I920" s="259" t="s">
        <v>17</v>
      </c>
      <c r="J920" s="259" t="s">
        <v>17</v>
      </c>
      <c r="K920" s="259" t="s">
        <v>1364</v>
      </c>
      <c r="L920" s="260">
        <v>45610</v>
      </c>
      <c r="M920" s="259" t="s">
        <v>19</v>
      </c>
    </row>
    <row r="921" spans="1:13">
      <c r="A921" s="261" t="s">
        <v>474</v>
      </c>
      <c r="B921" s="261" t="s">
        <v>475</v>
      </c>
      <c r="C921" s="261" t="s">
        <v>476</v>
      </c>
      <c r="D921" s="261" t="s">
        <v>740</v>
      </c>
      <c r="E921" s="261">
        <v>1</v>
      </c>
      <c r="F921" s="261" t="s">
        <v>611</v>
      </c>
      <c r="G921" s="261" t="s">
        <v>69</v>
      </c>
      <c r="H921" s="261">
        <v>2</v>
      </c>
      <c r="I921" s="261" t="s">
        <v>17</v>
      </c>
      <c r="J921" s="261" t="s">
        <v>17</v>
      </c>
      <c r="K921" s="261" t="s">
        <v>1365</v>
      </c>
      <c r="L921" s="262">
        <v>45610</v>
      </c>
      <c r="M921" s="261" t="s">
        <v>19</v>
      </c>
    </row>
    <row r="922" spans="1:13">
      <c r="A922" s="259" t="s">
        <v>474</v>
      </c>
      <c r="B922" s="259" t="s">
        <v>475</v>
      </c>
      <c r="C922" s="259" t="s">
        <v>476</v>
      </c>
      <c r="D922" s="259" t="s">
        <v>742</v>
      </c>
      <c r="E922" s="259">
        <v>0</v>
      </c>
      <c r="F922" s="259" t="s">
        <v>611</v>
      </c>
      <c r="G922" s="259" t="s">
        <v>69</v>
      </c>
      <c r="H922" s="259">
        <v>2</v>
      </c>
      <c r="I922" s="259" t="s">
        <v>17</v>
      </c>
      <c r="J922" s="259" t="s">
        <v>17</v>
      </c>
      <c r="K922" s="259" t="s">
        <v>1366</v>
      </c>
      <c r="L922" s="260">
        <v>45610</v>
      </c>
      <c r="M922" s="259" t="s">
        <v>19</v>
      </c>
    </row>
    <row r="923" spans="1:13">
      <c r="A923" s="261" t="s">
        <v>474</v>
      </c>
      <c r="B923" s="261" t="s">
        <v>475</v>
      </c>
      <c r="C923" s="261" t="s">
        <v>476</v>
      </c>
      <c r="D923" s="261" t="s">
        <v>744</v>
      </c>
      <c r="E923" s="261">
        <v>0</v>
      </c>
      <c r="F923" s="261" t="s">
        <v>611</v>
      </c>
      <c r="G923" s="261" t="s">
        <v>69</v>
      </c>
      <c r="H923" s="261">
        <v>2</v>
      </c>
      <c r="I923" s="261" t="s">
        <v>17</v>
      </c>
      <c r="J923" s="261" t="s">
        <v>17</v>
      </c>
      <c r="K923" s="261" t="s">
        <v>1367</v>
      </c>
      <c r="L923" s="262">
        <v>45610</v>
      </c>
      <c r="M923" s="261" t="s">
        <v>19</v>
      </c>
    </row>
    <row r="924" spans="1:13">
      <c r="A924" s="259" t="s">
        <v>474</v>
      </c>
      <c r="B924" s="259" t="s">
        <v>475</v>
      </c>
      <c r="C924" s="259" t="s">
        <v>476</v>
      </c>
      <c r="D924" s="259" t="s">
        <v>746</v>
      </c>
      <c r="E924" s="259">
        <v>0</v>
      </c>
      <c r="F924" s="259" t="s">
        <v>611</v>
      </c>
      <c r="G924" s="259" t="s">
        <v>69</v>
      </c>
      <c r="H924" s="259">
        <v>2</v>
      </c>
      <c r="I924" s="259" t="s">
        <v>17</v>
      </c>
      <c r="J924" s="259" t="s">
        <v>17</v>
      </c>
      <c r="K924" s="259" t="s">
        <v>1368</v>
      </c>
      <c r="L924" s="260">
        <v>45610</v>
      </c>
      <c r="M924" s="259" t="s">
        <v>19</v>
      </c>
    </row>
    <row r="925" spans="1:13">
      <c r="A925" s="261" t="s">
        <v>474</v>
      </c>
      <c r="B925" s="261" t="s">
        <v>475</v>
      </c>
      <c r="C925" s="261" t="s">
        <v>476</v>
      </c>
      <c r="D925" s="261" t="s">
        <v>610</v>
      </c>
      <c r="E925" s="261">
        <v>0</v>
      </c>
      <c r="F925" s="261" t="s">
        <v>611</v>
      </c>
      <c r="G925" s="261" t="s">
        <v>69</v>
      </c>
      <c r="H925" s="261">
        <v>2</v>
      </c>
      <c r="I925" s="261" t="s">
        <v>17</v>
      </c>
      <c r="J925" s="261" t="s">
        <v>17</v>
      </c>
      <c r="K925" s="261" t="s">
        <v>1369</v>
      </c>
      <c r="L925" s="262">
        <v>45610</v>
      </c>
      <c r="M925" s="261" t="s">
        <v>19</v>
      </c>
    </row>
    <row r="926" spans="1:13">
      <c r="A926" s="259" t="s">
        <v>1370</v>
      </c>
      <c r="B926" s="259" t="s">
        <v>1371</v>
      </c>
      <c r="C926" s="259" t="s">
        <v>1372</v>
      </c>
      <c r="D926" s="259" t="s">
        <v>732</v>
      </c>
      <c r="E926" s="259">
        <v>0</v>
      </c>
      <c r="F926" s="259" t="s">
        <v>611</v>
      </c>
      <c r="G926" s="259" t="s">
        <v>69</v>
      </c>
      <c r="H926" s="259">
        <v>2</v>
      </c>
      <c r="I926" s="259" t="s">
        <v>17</v>
      </c>
      <c r="J926" s="259" t="s">
        <v>17</v>
      </c>
      <c r="K926" s="259" t="s">
        <v>1373</v>
      </c>
      <c r="L926" s="260">
        <v>45610</v>
      </c>
      <c r="M926" s="259" t="s">
        <v>19</v>
      </c>
    </row>
    <row r="927" spans="1:13">
      <c r="A927" s="261" t="s">
        <v>1370</v>
      </c>
      <c r="B927" s="261" t="s">
        <v>1371</v>
      </c>
      <c r="C927" s="261" t="s">
        <v>1372</v>
      </c>
      <c r="D927" s="261" t="s">
        <v>734</v>
      </c>
      <c r="E927" s="261">
        <v>0</v>
      </c>
      <c r="F927" s="261" t="s">
        <v>611</v>
      </c>
      <c r="G927" s="261" t="s">
        <v>69</v>
      </c>
      <c r="H927" s="261">
        <v>2</v>
      </c>
      <c r="I927" s="261" t="s">
        <v>17</v>
      </c>
      <c r="J927" s="261" t="s">
        <v>17</v>
      </c>
      <c r="K927" s="261" t="s">
        <v>1374</v>
      </c>
      <c r="L927" s="262">
        <v>45610</v>
      </c>
      <c r="M927" s="261" t="s">
        <v>19</v>
      </c>
    </row>
    <row r="928" spans="1:13">
      <c r="A928" s="259" t="s">
        <v>1370</v>
      </c>
      <c r="B928" s="259" t="s">
        <v>1371</v>
      </c>
      <c r="C928" s="259" t="s">
        <v>1372</v>
      </c>
      <c r="D928" s="259" t="s">
        <v>736</v>
      </c>
      <c r="E928" s="259">
        <v>0</v>
      </c>
      <c r="F928" s="259" t="s">
        <v>611</v>
      </c>
      <c r="G928" s="259" t="s">
        <v>69</v>
      </c>
      <c r="H928" s="259">
        <v>2</v>
      </c>
      <c r="I928" s="259" t="s">
        <v>17</v>
      </c>
      <c r="J928" s="259" t="s">
        <v>17</v>
      </c>
      <c r="K928" s="259" t="s">
        <v>1375</v>
      </c>
      <c r="L928" s="260">
        <v>45610</v>
      </c>
      <c r="M928" s="259" t="s">
        <v>19</v>
      </c>
    </row>
    <row r="929" spans="1:13">
      <c r="A929" s="261" t="s">
        <v>1370</v>
      </c>
      <c r="B929" s="261" t="s">
        <v>1371</v>
      </c>
      <c r="C929" s="261" t="s">
        <v>1372</v>
      </c>
      <c r="D929" s="261" t="s">
        <v>738</v>
      </c>
      <c r="E929" s="261">
        <v>0</v>
      </c>
      <c r="F929" s="261" t="s">
        <v>611</v>
      </c>
      <c r="G929" s="261" t="s">
        <v>69</v>
      </c>
      <c r="H929" s="261">
        <v>2</v>
      </c>
      <c r="I929" s="261" t="s">
        <v>17</v>
      </c>
      <c r="J929" s="261" t="s">
        <v>17</v>
      </c>
      <c r="K929" s="261" t="s">
        <v>1376</v>
      </c>
      <c r="L929" s="262">
        <v>45610</v>
      </c>
      <c r="M929" s="261" t="s">
        <v>19</v>
      </c>
    </row>
    <row r="930" spans="1:13">
      <c r="A930" s="259" t="s">
        <v>1370</v>
      </c>
      <c r="B930" s="259" t="s">
        <v>1371</v>
      </c>
      <c r="C930" s="259" t="s">
        <v>1372</v>
      </c>
      <c r="D930" s="259" t="s">
        <v>740</v>
      </c>
      <c r="E930" s="259">
        <v>2</v>
      </c>
      <c r="F930" s="259" t="s">
        <v>611</v>
      </c>
      <c r="G930" s="259" t="s">
        <v>69</v>
      </c>
      <c r="H930" s="259">
        <v>2</v>
      </c>
      <c r="I930" s="259" t="s">
        <v>17</v>
      </c>
      <c r="J930" s="259" t="s">
        <v>17</v>
      </c>
      <c r="K930" s="259" t="s">
        <v>1377</v>
      </c>
      <c r="L930" s="260">
        <v>45610</v>
      </c>
      <c r="M930" s="259" t="s">
        <v>19</v>
      </c>
    </row>
    <row r="931" spans="1:13">
      <c r="A931" s="261" t="s">
        <v>1370</v>
      </c>
      <c r="B931" s="261" t="s">
        <v>1371</v>
      </c>
      <c r="C931" s="261" t="s">
        <v>1372</v>
      </c>
      <c r="D931" s="261" t="s">
        <v>742</v>
      </c>
      <c r="E931" s="261">
        <v>0</v>
      </c>
      <c r="F931" s="261" t="s">
        <v>611</v>
      </c>
      <c r="G931" s="261" t="s">
        <v>69</v>
      </c>
      <c r="H931" s="261">
        <v>2</v>
      </c>
      <c r="I931" s="261" t="s">
        <v>17</v>
      </c>
      <c r="J931" s="261" t="s">
        <v>17</v>
      </c>
      <c r="K931" s="261" t="s">
        <v>1378</v>
      </c>
      <c r="L931" s="262">
        <v>45610</v>
      </c>
      <c r="M931" s="261" t="s">
        <v>19</v>
      </c>
    </row>
    <row r="932" spans="1:13">
      <c r="A932" s="259" t="s">
        <v>1370</v>
      </c>
      <c r="B932" s="259" t="s">
        <v>1371</v>
      </c>
      <c r="C932" s="259" t="s">
        <v>1372</v>
      </c>
      <c r="D932" s="259" t="s">
        <v>744</v>
      </c>
      <c r="E932" s="259">
        <v>1</v>
      </c>
      <c r="F932" s="259" t="s">
        <v>611</v>
      </c>
      <c r="G932" s="259" t="s">
        <v>69</v>
      </c>
      <c r="H932" s="259">
        <v>2</v>
      </c>
      <c r="I932" s="259" t="s">
        <v>17</v>
      </c>
      <c r="J932" s="259" t="s">
        <v>17</v>
      </c>
      <c r="K932" s="259" t="s">
        <v>1379</v>
      </c>
      <c r="L932" s="260">
        <v>45610</v>
      </c>
      <c r="M932" s="259" t="s">
        <v>19</v>
      </c>
    </row>
    <row r="933" spans="1:13">
      <c r="A933" s="261" t="s">
        <v>1370</v>
      </c>
      <c r="B933" s="261" t="s">
        <v>1371</v>
      </c>
      <c r="C933" s="261" t="s">
        <v>1372</v>
      </c>
      <c r="D933" s="261" t="s">
        <v>746</v>
      </c>
      <c r="E933" s="261">
        <v>0</v>
      </c>
      <c r="F933" s="261" t="s">
        <v>611</v>
      </c>
      <c r="G933" s="261" t="s">
        <v>69</v>
      </c>
      <c r="H933" s="261">
        <v>2</v>
      </c>
      <c r="I933" s="261" t="s">
        <v>17</v>
      </c>
      <c r="J933" s="261" t="s">
        <v>17</v>
      </c>
      <c r="K933" s="261" t="s">
        <v>1380</v>
      </c>
      <c r="L933" s="262">
        <v>45610</v>
      </c>
      <c r="M933" s="261" t="s">
        <v>19</v>
      </c>
    </row>
    <row r="934" spans="1:13">
      <c r="A934" s="259" t="s">
        <v>1370</v>
      </c>
      <c r="B934" s="259" t="s">
        <v>1371</v>
      </c>
      <c r="C934" s="259" t="s">
        <v>1372</v>
      </c>
      <c r="D934" s="259" t="s">
        <v>610</v>
      </c>
      <c r="E934" s="259">
        <v>0</v>
      </c>
      <c r="F934" s="259" t="s">
        <v>611</v>
      </c>
      <c r="G934" s="259" t="s">
        <v>69</v>
      </c>
      <c r="H934" s="259">
        <v>2</v>
      </c>
      <c r="I934" s="259" t="s">
        <v>17</v>
      </c>
      <c r="J934" s="259" t="s">
        <v>17</v>
      </c>
      <c r="K934" s="259" t="s">
        <v>1381</v>
      </c>
      <c r="L934" s="260">
        <v>45610</v>
      </c>
      <c r="M934" s="259" t="s">
        <v>19</v>
      </c>
    </row>
    <row r="935" spans="1:13">
      <c r="A935" s="261" t="s">
        <v>447</v>
      </c>
      <c r="B935" s="261" t="s">
        <v>448</v>
      </c>
      <c r="C935" s="261" t="s">
        <v>419</v>
      </c>
      <c r="D935" s="261" t="s">
        <v>732</v>
      </c>
      <c r="E935" s="261">
        <v>0</v>
      </c>
      <c r="F935" s="261" t="s">
        <v>611</v>
      </c>
      <c r="G935" s="261" t="s">
        <v>69</v>
      </c>
      <c r="H935" s="261">
        <v>2</v>
      </c>
      <c r="I935" s="261" t="s">
        <v>17</v>
      </c>
      <c r="J935" s="261" t="s">
        <v>17</v>
      </c>
      <c r="K935" s="261" t="s">
        <v>1382</v>
      </c>
      <c r="L935" s="262">
        <v>45610</v>
      </c>
      <c r="M935" s="261" t="s">
        <v>19</v>
      </c>
    </row>
    <row r="936" spans="1:13">
      <c r="A936" s="259" t="s">
        <v>447</v>
      </c>
      <c r="B936" s="259" t="s">
        <v>448</v>
      </c>
      <c r="C936" s="259" t="s">
        <v>419</v>
      </c>
      <c r="D936" s="259" t="s">
        <v>734</v>
      </c>
      <c r="E936" s="259">
        <v>0</v>
      </c>
      <c r="F936" s="259" t="s">
        <v>611</v>
      </c>
      <c r="G936" s="259" t="s">
        <v>69</v>
      </c>
      <c r="H936" s="259">
        <v>2</v>
      </c>
      <c r="I936" s="259" t="s">
        <v>17</v>
      </c>
      <c r="J936" s="259" t="s">
        <v>17</v>
      </c>
      <c r="K936" s="259" t="s">
        <v>1383</v>
      </c>
      <c r="L936" s="260">
        <v>45610</v>
      </c>
      <c r="M936" s="259" t="s">
        <v>19</v>
      </c>
    </row>
    <row r="937" spans="1:13">
      <c r="A937" s="261" t="s">
        <v>447</v>
      </c>
      <c r="B937" s="261" t="s">
        <v>448</v>
      </c>
      <c r="C937" s="261" t="s">
        <v>419</v>
      </c>
      <c r="D937" s="261" t="s">
        <v>736</v>
      </c>
      <c r="E937" s="261">
        <v>0</v>
      </c>
      <c r="F937" s="261" t="s">
        <v>611</v>
      </c>
      <c r="G937" s="261" t="s">
        <v>69</v>
      </c>
      <c r="H937" s="261">
        <v>2</v>
      </c>
      <c r="I937" s="261" t="s">
        <v>17</v>
      </c>
      <c r="J937" s="261" t="s">
        <v>17</v>
      </c>
      <c r="K937" s="261" t="s">
        <v>1384</v>
      </c>
      <c r="L937" s="262">
        <v>45610</v>
      </c>
      <c r="M937" s="261" t="s">
        <v>19</v>
      </c>
    </row>
    <row r="938" spans="1:13">
      <c r="A938" s="259" t="s">
        <v>447</v>
      </c>
      <c r="B938" s="259" t="s">
        <v>448</v>
      </c>
      <c r="C938" s="259" t="s">
        <v>419</v>
      </c>
      <c r="D938" s="259" t="s">
        <v>738</v>
      </c>
      <c r="E938" s="259">
        <v>0</v>
      </c>
      <c r="F938" s="259" t="s">
        <v>611</v>
      </c>
      <c r="G938" s="259" t="s">
        <v>69</v>
      </c>
      <c r="H938" s="259">
        <v>2</v>
      </c>
      <c r="I938" s="259" t="s">
        <v>17</v>
      </c>
      <c r="J938" s="259" t="s">
        <v>17</v>
      </c>
      <c r="K938" s="259" t="s">
        <v>1385</v>
      </c>
      <c r="L938" s="260">
        <v>45610</v>
      </c>
      <c r="M938" s="259" t="s">
        <v>19</v>
      </c>
    </row>
    <row r="939" spans="1:13">
      <c r="A939" s="261" t="s">
        <v>447</v>
      </c>
      <c r="B939" s="261" t="s">
        <v>448</v>
      </c>
      <c r="C939" s="261" t="s">
        <v>419</v>
      </c>
      <c r="D939" s="261" t="s">
        <v>740</v>
      </c>
      <c r="E939" s="261">
        <v>1</v>
      </c>
      <c r="F939" s="261" t="s">
        <v>611</v>
      </c>
      <c r="G939" s="261" t="s">
        <v>69</v>
      </c>
      <c r="H939" s="261">
        <v>2</v>
      </c>
      <c r="I939" s="261" t="s">
        <v>17</v>
      </c>
      <c r="J939" s="261" t="s">
        <v>17</v>
      </c>
      <c r="K939" s="261" t="s">
        <v>1386</v>
      </c>
      <c r="L939" s="262">
        <v>45610</v>
      </c>
      <c r="M939" s="261" t="s">
        <v>19</v>
      </c>
    </row>
    <row r="940" spans="1:13">
      <c r="A940" s="259" t="s">
        <v>447</v>
      </c>
      <c r="B940" s="259" t="s">
        <v>448</v>
      </c>
      <c r="C940" s="259" t="s">
        <v>419</v>
      </c>
      <c r="D940" s="259" t="s">
        <v>742</v>
      </c>
      <c r="E940" s="259">
        <v>0</v>
      </c>
      <c r="F940" s="259" t="s">
        <v>611</v>
      </c>
      <c r="G940" s="259" t="s">
        <v>69</v>
      </c>
      <c r="H940" s="259">
        <v>2</v>
      </c>
      <c r="I940" s="259" t="s">
        <v>17</v>
      </c>
      <c r="J940" s="259" t="s">
        <v>17</v>
      </c>
      <c r="K940" s="259" t="s">
        <v>1387</v>
      </c>
      <c r="L940" s="260">
        <v>45610</v>
      </c>
      <c r="M940" s="259" t="s">
        <v>19</v>
      </c>
    </row>
    <row r="941" spans="1:13">
      <c r="A941" s="261" t="s">
        <v>447</v>
      </c>
      <c r="B941" s="261" t="s">
        <v>448</v>
      </c>
      <c r="C941" s="261" t="s">
        <v>419</v>
      </c>
      <c r="D941" s="261" t="s">
        <v>744</v>
      </c>
      <c r="E941" s="261">
        <v>2</v>
      </c>
      <c r="F941" s="261" t="s">
        <v>611</v>
      </c>
      <c r="G941" s="261" t="s">
        <v>69</v>
      </c>
      <c r="H941" s="261">
        <v>2</v>
      </c>
      <c r="I941" s="261" t="s">
        <v>17</v>
      </c>
      <c r="J941" s="261" t="s">
        <v>17</v>
      </c>
      <c r="K941" s="261" t="s">
        <v>1388</v>
      </c>
      <c r="L941" s="262">
        <v>45610</v>
      </c>
      <c r="M941" s="261" t="s">
        <v>19</v>
      </c>
    </row>
    <row r="942" spans="1:13">
      <c r="A942" s="259" t="s">
        <v>447</v>
      </c>
      <c r="B942" s="259" t="s">
        <v>448</v>
      </c>
      <c r="C942" s="259" t="s">
        <v>419</v>
      </c>
      <c r="D942" s="259" t="s">
        <v>746</v>
      </c>
      <c r="E942" s="259">
        <v>0</v>
      </c>
      <c r="F942" s="259" t="s">
        <v>611</v>
      </c>
      <c r="G942" s="259" t="s">
        <v>69</v>
      </c>
      <c r="H942" s="259">
        <v>2</v>
      </c>
      <c r="I942" s="259" t="s">
        <v>17</v>
      </c>
      <c r="J942" s="259" t="s">
        <v>17</v>
      </c>
      <c r="K942" s="259" t="s">
        <v>1389</v>
      </c>
      <c r="L942" s="260">
        <v>45610</v>
      </c>
      <c r="M942" s="259" t="s">
        <v>19</v>
      </c>
    </row>
    <row r="943" spans="1:13">
      <c r="A943" s="261" t="s">
        <v>447</v>
      </c>
      <c r="B943" s="261" t="s">
        <v>448</v>
      </c>
      <c r="C943" s="261" t="s">
        <v>419</v>
      </c>
      <c r="D943" s="261" t="s">
        <v>610</v>
      </c>
      <c r="E943" s="261">
        <v>0</v>
      </c>
      <c r="F943" s="261" t="s">
        <v>611</v>
      </c>
      <c r="G943" s="261" t="s">
        <v>69</v>
      </c>
      <c r="H943" s="261">
        <v>2</v>
      </c>
      <c r="I943" s="261" t="s">
        <v>17</v>
      </c>
      <c r="J943" s="261" t="s">
        <v>17</v>
      </c>
      <c r="K943" s="261" t="s">
        <v>1390</v>
      </c>
      <c r="L943" s="262">
        <v>45610</v>
      </c>
      <c r="M943" s="261" t="s">
        <v>19</v>
      </c>
    </row>
    <row r="944" spans="1:13">
      <c r="A944" s="259" t="s">
        <v>432</v>
      </c>
      <c r="B944" s="259" t="s">
        <v>433</v>
      </c>
      <c r="C944" s="259" t="s">
        <v>419</v>
      </c>
      <c r="D944" s="259" t="s">
        <v>732</v>
      </c>
      <c r="E944" s="259">
        <v>0</v>
      </c>
      <c r="F944" s="259" t="s">
        <v>611</v>
      </c>
      <c r="G944" s="259" t="s">
        <v>69</v>
      </c>
      <c r="H944" s="259">
        <v>2</v>
      </c>
      <c r="I944" s="259" t="s">
        <v>17</v>
      </c>
      <c r="J944" s="259" t="s">
        <v>17</v>
      </c>
      <c r="K944" s="259" t="s">
        <v>1391</v>
      </c>
      <c r="L944" s="260">
        <v>45610</v>
      </c>
      <c r="M944" s="259" t="s">
        <v>19</v>
      </c>
    </row>
    <row r="945" spans="1:13">
      <c r="A945" s="261" t="s">
        <v>432</v>
      </c>
      <c r="B945" s="261" t="s">
        <v>433</v>
      </c>
      <c r="C945" s="261" t="s">
        <v>419</v>
      </c>
      <c r="D945" s="261" t="s">
        <v>734</v>
      </c>
      <c r="E945" s="261">
        <v>0</v>
      </c>
      <c r="F945" s="261" t="s">
        <v>611</v>
      </c>
      <c r="G945" s="261" t="s">
        <v>69</v>
      </c>
      <c r="H945" s="261">
        <v>2</v>
      </c>
      <c r="I945" s="261" t="s">
        <v>17</v>
      </c>
      <c r="J945" s="261" t="s">
        <v>17</v>
      </c>
      <c r="K945" s="261" t="s">
        <v>1392</v>
      </c>
      <c r="L945" s="262">
        <v>45610</v>
      </c>
      <c r="M945" s="261" t="s">
        <v>19</v>
      </c>
    </row>
    <row r="946" spans="1:13">
      <c r="A946" s="259" t="s">
        <v>432</v>
      </c>
      <c r="B946" s="259" t="s">
        <v>433</v>
      </c>
      <c r="C946" s="259" t="s">
        <v>419</v>
      </c>
      <c r="D946" s="259" t="s">
        <v>736</v>
      </c>
      <c r="E946" s="259">
        <v>0</v>
      </c>
      <c r="F946" s="259" t="s">
        <v>611</v>
      </c>
      <c r="G946" s="259" t="s">
        <v>69</v>
      </c>
      <c r="H946" s="259">
        <v>2</v>
      </c>
      <c r="I946" s="259" t="s">
        <v>17</v>
      </c>
      <c r="J946" s="259" t="s">
        <v>17</v>
      </c>
      <c r="K946" s="259" t="s">
        <v>1393</v>
      </c>
      <c r="L946" s="260">
        <v>45610</v>
      </c>
      <c r="M946" s="259" t="s">
        <v>19</v>
      </c>
    </row>
    <row r="947" spans="1:13">
      <c r="A947" s="261" t="s">
        <v>432</v>
      </c>
      <c r="B947" s="261" t="s">
        <v>433</v>
      </c>
      <c r="C947" s="261" t="s">
        <v>419</v>
      </c>
      <c r="D947" s="261" t="s">
        <v>738</v>
      </c>
      <c r="E947" s="261">
        <v>0</v>
      </c>
      <c r="F947" s="261" t="s">
        <v>611</v>
      </c>
      <c r="G947" s="261" t="s">
        <v>69</v>
      </c>
      <c r="H947" s="261">
        <v>2</v>
      </c>
      <c r="I947" s="261" t="s">
        <v>17</v>
      </c>
      <c r="J947" s="261" t="s">
        <v>17</v>
      </c>
      <c r="K947" s="261" t="s">
        <v>1394</v>
      </c>
      <c r="L947" s="262">
        <v>45610</v>
      </c>
      <c r="M947" s="261" t="s">
        <v>19</v>
      </c>
    </row>
    <row r="948" spans="1:13">
      <c r="A948" s="259" t="s">
        <v>432</v>
      </c>
      <c r="B948" s="259" t="s">
        <v>433</v>
      </c>
      <c r="C948" s="259" t="s">
        <v>419</v>
      </c>
      <c r="D948" s="259" t="s">
        <v>740</v>
      </c>
      <c r="E948" s="259">
        <v>1</v>
      </c>
      <c r="F948" s="259" t="s">
        <v>611</v>
      </c>
      <c r="G948" s="259" t="s">
        <v>69</v>
      </c>
      <c r="H948" s="259">
        <v>2</v>
      </c>
      <c r="I948" s="259" t="s">
        <v>17</v>
      </c>
      <c r="J948" s="259" t="s">
        <v>17</v>
      </c>
      <c r="K948" s="259" t="s">
        <v>1395</v>
      </c>
      <c r="L948" s="260">
        <v>45610</v>
      </c>
      <c r="M948" s="259" t="s">
        <v>19</v>
      </c>
    </row>
    <row r="949" spans="1:13">
      <c r="A949" s="261" t="s">
        <v>432</v>
      </c>
      <c r="B949" s="261" t="s">
        <v>433</v>
      </c>
      <c r="C949" s="261" t="s">
        <v>419</v>
      </c>
      <c r="D949" s="261" t="s">
        <v>742</v>
      </c>
      <c r="E949" s="261">
        <v>0</v>
      </c>
      <c r="F949" s="261" t="s">
        <v>611</v>
      </c>
      <c r="G949" s="261" t="s">
        <v>69</v>
      </c>
      <c r="H949" s="261">
        <v>2</v>
      </c>
      <c r="I949" s="261" t="s">
        <v>17</v>
      </c>
      <c r="J949" s="261" t="s">
        <v>17</v>
      </c>
      <c r="K949" s="261" t="s">
        <v>1396</v>
      </c>
      <c r="L949" s="262">
        <v>45610</v>
      </c>
      <c r="M949" s="261" t="s">
        <v>19</v>
      </c>
    </row>
    <row r="950" spans="1:13">
      <c r="A950" s="259" t="s">
        <v>432</v>
      </c>
      <c r="B950" s="259" t="s">
        <v>433</v>
      </c>
      <c r="C950" s="259" t="s">
        <v>419</v>
      </c>
      <c r="D950" s="259" t="s">
        <v>744</v>
      </c>
      <c r="E950" s="259">
        <v>2</v>
      </c>
      <c r="F950" s="259" t="s">
        <v>611</v>
      </c>
      <c r="G950" s="259" t="s">
        <v>69</v>
      </c>
      <c r="H950" s="259">
        <v>2</v>
      </c>
      <c r="I950" s="259" t="s">
        <v>17</v>
      </c>
      <c r="J950" s="259" t="s">
        <v>17</v>
      </c>
      <c r="K950" s="259" t="s">
        <v>1397</v>
      </c>
      <c r="L950" s="260">
        <v>45610</v>
      </c>
      <c r="M950" s="259" t="s">
        <v>19</v>
      </c>
    </row>
    <row r="951" spans="1:13">
      <c r="A951" s="261" t="s">
        <v>432</v>
      </c>
      <c r="B951" s="261" t="s">
        <v>433</v>
      </c>
      <c r="C951" s="261" t="s">
        <v>419</v>
      </c>
      <c r="D951" s="261" t="s">
        <v>746</v>
      </c>
      <c r="E951" s="261">
        <v>0</v>
      </c>
      <c r="F951" s="261" t="s">
        <v>611</v>
      </c>
      <c r="G951" s="261" t="s">
        <v>69</v>
      </c>
      <c r="H951" s="261">
        <v>2</v>
      </c>
      <c r="I951" s="261" t="s">
        <v>17</v>
      </c>
      <c r="J951" s="261" t="s">
        <v>17</v>
      </c>
      <c r="K951" s="261" t="s">
        <v>1398</v>
      </c>
      <c r="L951" s="262">
        <v>45610</v>
      </c>
      <c r="M951" s="261" t="s">
        <v>19</v>
      </c>
    </row>
    <row r="952" spans="1:13">
      <c r="A952" s="259" t="s">
        <v>432</v>
      </c>
      <c r="B952" s="259" t="s">
        <v>433</v>
      </c>
      <c r="C952" s="259" t="s">
        <v>419</v>
      </c>
      <c r="D952" s="259" t="s">
        <v>610</v>
      </c>
      <c r="E952" s="259">
        <v>0</v>
      </c>
      <c r="F952" s="259" t="s">
        <v>611</v>
      </c>
      <c r="G952" s="259" t="s">
        <v>69</v>
      </c>
      <c r="H952" s="259">
        <v>2</v>
      </c>
      <c r="I952" s="259" t="s">
        <v>17</v>
      </c>
      <c r="J952" s="259" t="s">
        <v>17</v>
      </c>
      <c r="K952" s="259" t="s">
        <v>1399</v>
      </c>
      <c r="L952" s="260">
        <v>45610</v>
      </c>
      <c r="M952" s="259" t="s">
        <v>19</v>
      </c>
    </row>
    <row r="953" spans="1:13">
      <c r="A953" s="261" t="s">
        <v>417</v>
      </c>
      <c r="B953" s="261" t="s">
        <v>418</v>
      </c>
      <c r="C953" s="261" t="s">
        <v>419</v>
      </c>
      <c r="D953" s="261" t="s">
        <v>732</v>
      </c>
      <c r="E953" s="261">
        <v>0</v>
      </c>
      <c r="F953" s="261" t="s">
        <v>611</v>
      </c>
      <c r="G953" s="261" t="s">
        <v>69</v>
      </c>
      <c r="H953" s="261">
        <v>2</v>
      </c>
      <c r="I953" s="261" t="s">
        <v>17</v>
      </c>
      <c r="J953" s="261" t="s">
        <v>17</v>
      </c>
      <c r="K953" s="261" t="s">
        <v>1400</v>
      </c>
      <c r="L953" s="262">
        <v>45610</v>
      </c>
      <c r="M953" s="261" t="s">
        <v>19</v>
      </c>
    </row>
    <row r="954" spans="1:13">
      <c r="A954" s="259" t="s">
        <v>417</v>
      </c>
      <c r="B954" s="259" t="s">
        <v>418</v>
      </c>
      <c r="C954" s="259" t="s">
        <v>419</v>
      </c>
      <c r="D954" s="259" t="s">
        <v>734</v>
      </c>
      <c r="E954" s="259">
        <v>0</v>
      </c>
      <c r="F954" s="259" t="s">
        <v>611</v>
      </c>
      <c r="G954" s="259" t="s">
        <v>69</v>
      </c>
      <c r="H954" s="259">
        <v>2</v>
      </c>
      <c r="I954" s="259" t="s">
        <v>17</v>
      </c>
      <c r="J954" s="259" t="s">
        <v>17</v>
      </c>
      <c r="K954" s="259" t="s">
        <v>1401</v>
      </c>
      <c r="L954" s="260">
        <v>45610</v>
      </c>
      <c r="M954" s="259" t="s">
        <v>19</v>
      </c>
    </row>
    <row r="955" spans="1:13">
      <c r="A955" s="261" t="s">
        <v>417</v>
      </c>
      <c r="B955" s="261" t="s">
        <v>418</v>
      </c>
      <c r="C955" s="261" t="s">
        <v>419</v>
      </c>
      <c r="D955" s="261" t="s">
        <v>736</v>
      </c>
      <c r="E955" s="261">
        <v>0</v>
      </c>
      <c r="F955" s="261" t="s">
        <v>611</v>
      </c>
      <c r="G955" s="261" t="s">
        <v>69</v>
      </c>
      <c r="H955" s="261">
        <v>2</v>
      </c>
      <c r="I955" s="261" t="s">
        <v>17</v>
      </c>
      <c r="J955" s="261" t="s">
        <v>17</v>
      </c>
      <c r="K955" s="261" t="s">
        <v>1402</v>
      </c>
      <c r="L955" s="262">
        <v>45610</v>
      </c>
      <c r="M955" s="261" t="s">
        <v>19</v>
      </c>
    </row>
    <row r="956" spans="1:13">
      <c r="A956" s="259" t="s">
        <v>417</v>
      </c>
      <c r="B956" s="259" t="s">
        <v>418</v>
      </c>
      <c r="C956" s="259" t="s">
        <v>419</v>
      </c>
      <c r="D956" s="259" t="s">
        <v>738</v>
      </c>
      <c r="E956" s="259">
        <v>0</v>
      </c>
      <c r="F956" s="259" t="s">
        <v>611</v>
      </c>
      <c r="G956" s="259" t="s">
        <v>69</v>
      </c>
      <c r="H956" s="259">
        <v>2</v>
      </c>
      <c r="I956" s="259" t="s">
        <v>17</v>
      </c>
      <c r="J956" s="259" t="s">
        <v>17</v>
      </c>
      <c r="K956" s="259" t="s">
        <v>1403</v>
      </c>
      <c r="L956" s="260">
        <v>45610</v>
      </c>
      <c r="M956" s="259" t="s">
        <v>19</v>
      </c>
    </row>
    <row r="957" spans="1:13">
      <c r="A957" s="261" t="s">
        <v>417</v>
      </c>
      <c r="B957" s="261" t="s">
        <v>418</v>
      </c>
      <c r="C957" s="261" t="s">
        <v>419</v>
      </c>
      <c r="D957" s="261" t="s">
        <v>740</v>
      </c>
      <c r="E957" s="261">
        <v>1</v>
      </c>
      <c r="F957" s="261" t="s">
        <v>611</v>
      </c>
      <c r="G957" s="261" t="s">
        <v>69</v>
      </c>
      <c r="H957" s="261">
        <v>2</v>
      </c>
      <c r="I957" s="261" t="s">
        <v>17</v>
      </c>
      <c r="J957" s="261" t="s">
        <v>17</v>
      </c>
      <c r="K957" s="261" t="s">
        <v>1404</v>
      </c>
      <c r="L957" s="262">
        <v>45610</v>
      </c>
      <c r="M957" s="261" t="s">
        <v>19</v>
      </c>
    </row>
    <row r="958" spans="1:13">
      <c r="A958" s="259" t="s">
        <v>417</v>
      </c>
      <c r="B958" s="259" t="s">
        <v>418</v>
      </c>
      <c r="C958" s="259" t="s">
        <v>419</v>
      </c>
      <c r="D958" s="259" t="s">
        <v>742</v>
      </c>
      <c r="E958" s="259">
        <v>0</v>
      </c>
      <c r="F958" s="259" t="s">
        <v>611</v>
      </c>
      <c r="G958" s="259" t="s">
        <v>69</v>
      </c>
      <c r="H958" s="259">
        <v>2</v>
      </c>
      <c r="I958" s="259" t="s">
        <v>17</v>
      </c>
      <c r="J958" s="259" t="s">
        <v>17</v>
      </c>
      <c r="K958" s="259" t="s">
        <v>1405</v>
      </c>
      <c r="L958" s="260">
        <v>45610</v>
      </c>
      <c r="M958" s="259" t="s">
        <v>19</v>
      </c>
    </row>
    <row r="959" spans="1:13">
      <c r="A959" s="261" t="s">
        <v>417</v>
      </c>
      <c r="B959" s="261" t="s">
        <v>418</v>
      </c>
      <c r="C959" s="261" t="s">
        <v>419</v>
      </c>
      <c r="D959" s="261" t="s">
        <v>744</v>
      </c>
      <c r="E959" s="261">
        <v>2</v>
      </c>
      <c r="F959" s="261" t="s">
        <v>611</v>
      </c>
      <c r="G959" s="261" t="s">
        <v>69</v>
      </c>
      <c r="H959" s="261">
        <v>2</v>
      </c>
      <c r="I959" s="261" t="s">
        <v>17</v>
      </c>
      <c r="J959" s="261" t="s">
        <v>17</v>
      </c>
      <c r="K959" s="261" t="s">
        <v>1406</v>
      </c>
      <c r="L959" s="262">
        <v>45610</v>
      </c>
      <c r="M959" s="261" t="s">
        <v>19</v>
      </c>
    </row>
    <row r="960" spans="1:13">
      <c r="A960" s="259" t="s">
        <v>417</v>
      </c>
      <c r="B960" s="259" t="s">
        <v>418</v>
      </c>
      <c r="C960" s="259" t="s">
        <v>419</v>
      </c>
      <c r="D960" s="259" t="s">
        <v>746</v>
      </c>
      <c r="E960" s="259">
        <v>0</v>
      </c>
      <c r="F960" s="259" t="s">
        <v>611</v>
      </c>
      <c r="G960" s="259" t="s">
        <v>69</v>
      </c>
      <c r="H960" s="259">
        <v>2</v>
      </c>
      <c r="I960" s="259" t="s">
        <v>17</v>
      </c>
      <c r="J960" s="259" t="s">
        <v>17</v>
      </c>
      <c r="K960" s="259" t="s">
        <v>1407</v>
      </c>
      <c r="L960" s="260">
        <v>45610</v>
      </c>
      <c r="M960" s="259" t="s">
        <v>19</v>
      </c>
    </row>
    <row r="961" spans="1:13">
      <c r="A961" s="261" t="s">
        <v>417</v>
      </c>
      <c r="B961" s="261" t="s">
        <v>418</v>
      </c>
      <c r="C961" s="261" t="s">
        <v>419</v>
      </c>
      <c r="D961" s="261" t="s">
        <v>610</v>
      </c>
      <c r="E961" s="261">
        <v>0</v>
      </c>
      <c r="F961" s="261" t="s">
        <v>611</v>
      </c>
      <c r="G961" s="261" t="s">
        <v>69</v>
      </c>
      <c r="H961" s="261">
        <v>2</v>
      </c>
      <c r="I961" s="261" t="s">
        <v>17</v>
      </c>
      <c r="J961" s="261" t="s">
        <v>17</v>
      </c>
      <c r="K961" s="261" t="s">
        <v>1408</v>
      </c>
      <c r="L961" s="262">
        <v>45610</v>
      </c>
      <c r="M961" s="261" t="s">
        <v>19</v>
      </c>
    </row>
    <row r="962" spans="1:13">
      <c r="A962" s="259" t="s">
        <v>488</v>
      </c>
      <c r="B962" s="259" t="s">
        <v>489</v>
      </c>
      <c r="C962" s="259" t="s">
        <v>490</v>
      </c>
      <c r="D962" s="259" t="s">
        <v>732</v>
      </c>
      <c r="E962" s="259">
        <v>0</v>
      </c>
      <c r="F962" s="259" t="s">
        <v>611</v>
      </c>
      <c r="G962" s="259" t="s">
        <v>69</v>
      </c>
      <c r="H962" s="259">
        <v>2</v>
      </c>
      <c r="I962" s="259" t="s">
        <v>17</v>
      </c>
      <c r="J962" s="259" t="s">
        <v>17</v>
      </c>
      <c r="K962" s="259" t="s">
        <v>1409</v>
      </c>
      <c r="L962" s="260">
        <v>45610</v>
      </c>
      <c r="M962" s="259" t="s">
        <v>19</v>
      </c>
    </row>
    <row r="963" spans="1:13">
      <c r="A963" s="261" t="s">
        <v>488</v>
      </c>
      <c r="B963" s="261" t="s">
        <v>489</v>
      </c>
      <c r="C963" s="261" t="s">
        <v>490</v>
      </c>
      <c r="D963" s="261" t="s">
        <v>734</v>
      </c>
      <c r="E963" s="261">
        <v>0</v>
      </c>
      <c r="F963" s="261" t="s">
        <v>611</v>
      </c>
      <c r="G963" s="261" t="s">
        <v>69</v>
      </c>
      <c r="H963" s="261">
        <v>2</v>
      </c>
      <c r="I963" s="261" t="s">
        <v>17</v>
      </c>
      <c r="J963" s="261" t="s">
        <v>17</v>
      </c>
      <c r="K963" s="261" t="s">
        <v>1410</v>
      </c>
      <c r="L963" s="262">
        <v>45610</v>
      </c>
      <c r="M963" s="261" t="s">
        <v>19</v>
      </c>
    </row>
    <row r="964" spans="1:13">
      <c r="A964" s="259" t="s">
        <v>488</v>
      </c>
      <c r="B964" s="259" t="s">
        <v>489</v>
      </c>
      <c r="C964" s="259" t="s">
        <v>490</v>
      </c>
      <c r="D964" s="259" t="s">
        <v>736</v>
      </c>
      <c r="E964" s="259">
        <v>0</v>
      </c>
      <c r="F964" s="259" t="s">
        <v>611</v>
      </c>
      <c r="G964" s="259" t="s">
        <v>69</v>
      </c>
      <c r="H964" s="259">
        <v>2</v>
      </c>
      <c r="I964" s="259" t="s">
        <v>17</v>
      </c>
      <c r="J964" s="259" t="s">
        <v>17</v>
      </c>
      <c r="K964" s="259" t="s">
        <v>1411</v>
      </c>
      <c r="L964" s="260">
        <v>45610</v>
      </c>
      <c r="M964" s="259" t="s">
        <v>19</v>
      </c>
    </row>
    <row r="965" spans="1:13">
      <c r="A965" s="261" t="s">
        <v>488</v>
      </c>
      <c r="B965" s="261" t="s">
        <v>489</v>
      </c>
      <c r="C965" s="261" t="s">
        <v>490</v>
      </c>
      <c r="D965" s="261" t="s">
        <v>738</v>
      </c>
      <c r="E965" s="261">
        <v>0</v>
      </c>
      <c r="F965" s="261" t="s">
        <v>611</v>
      </c>
      <c r="G965" s="261" t="s">
        <v>69</v>
      </c>
      <c r="H965" s="261">
        <v>2</v>
      </c>
      <c r="I965" s="261" t="s">
        <v>17</v>
      </c>
      <c r="J965" s="261" t="s">
        <v>17</v>
      </c>
      <c r="K965" s="261" t="s">
        <v>1412</v>
      </c>
      <c r="L965" s="262">
        <v>45610</v>
      </c>
      <c r="M965" s="261" t="s">
        <v>19</v>
      </c>
    </row>
    <row r="966" spans="1:13">
      <c r="A966" s="259" t="s">
        <v>488</v>
      </c>
      <c r="B966" s="259" t="s">
        <v>489</v>
      </c>
      <c r="C966" s="259" t="s">
        <v>490</v>
      </c>
      <c r="D966" s="259" t="s">
        <v>740</v>
      </c>
      <c r="E966" s="259">
        <v>0</v>
      </c>
      <c r="F966" s="259" t="s">
        <v>611</v>
      </c>
      <c r="G966" s="259" t="s">
        <v>69</v>
      </c>
      <c r="H966" s="259">
        <v>2</v>
      </c>
      <c r="I966" s="259" t="s">
        <v>17</v>
      </c>
      <c r="J966" s="259" t="s">
        <v>17</v>
      </c>
      <c r="K966" s="259" t="s">
        <v>1413</v>
      </c>
      <c r="L966" s="260">
        <v>45610</v>
      </c>
      <c r="M966" s="259" t="s">
        <v>19</v>
      </c>
    </row>
    <row r="967" spans="1:13">
      <c r="A967" s="261" t="s">
        <v>488</v>
      </c>
      <c r="B967" s="261" t="s">
        <v>489</v>
      </c>
      <c r="C967" s="261" t="s">
        <v>490</v>
      </c>
      <c r="D967" s="261" t="s">
        <v>742</v>
      </c>
      <c r="E967" s="261">
        <v>0</v>
      </c>
      <c r="F967" s="261" t="s">
        <v>611</v>
      </c>
      <c r="G967" s="261" t="s">
        <v>69</v>
      </c>
      <c r="H967" s="261">
        <v>2</v>
      </c>
      <c r="I967" s="261" t="s">
        <v>17</v>
      </c>
      <c r="J967" s="261" t="s">
        <v>17</v>
      </c>
      <c r="K967" s="261" t="s">
        <v>1414</v>
      </c>
      <c r="L967" s="262">
        <v>45610</v>
      </c>
      <c r="M967" s="261" t="s">
        <v>19</v>
      </c>
    </row>
    <row r="968" spans="1:13">
      <c r="A968" s="259" t="s">
        <v>488</v>
      </c>
      <c r="B968" s="259" t="s">
        <v>489</v>
      </c>
      <c r="C968" s="259" t="s">
        <v>490</v>
      </c>
      <c r="D968" s="259" t="s">
        <v>744</v>
      </c>
      <c r="E968" s="259">
        <v>0</v>
      </c>
      <c r="F968" s="259" t="s">
        <v>611</v>
      </c>
      <c r="G968" s="259" t="s">
        <v>69</v>
      </c>
      <c r="H968" s="259">
        <v>2</v>
      </c>
      <c r="I968" s="259" t="s">
        <v>17</v>
      </c>
      <c r="J968" s="259" t="s">
        <v>17</v>
      </c>
      <c r="K968" s="259" t="s">
        <v>1415</v>
      </c>
      <c r="L968" s="260">
        <v>45610</v>
      </c>
      <c r="M968" s="259" t="s">
        <v>19</v>
      </c>
    </row>
    <row r="969" spans="1:13">
      <c r="A969" s="261" t="s">
        <v>488</v>
      </c>
      <c r="B969" s="261" t="s">
        <v>489</v>
      </c>
      <c r="C969" s="261" t="s">
        <v>490</v>
      </c>
      <c r="D969" s="261" t="s">
        <v>746</v>
      </c>
      <c r="E969" s="261">
        <v>0</v>
      </c>
      <c r="F969" s="261" t="s">
        <v>611</v>
      </c>
      <c r="G969" s="261" t="s">
        <v>69</v>
      </c>
      <c r="H969" s="261">
        <v>2</v>
      </c>
      <c r="I969" s="261" t="s">
        <v>17</v>
      </c>
      <c r="J969" s="261" t="s">
        <v>17</v>
      </c>
      <c r="K969" s="261" t="s">
        <v>1416</v>
      </c>
      <c r="L969" s="262">
        <v>45610</v>
      </c>
      <c r="M969" s="261" t="s">
        <v>19</v>
      </c>
    </row>
    <row r="970" spans="1:13">
      <c r="A970" s="259" t="s">
        <v>488</v>
      </c>
      <c r="B970" s="259" t="s">
        <v>489</v>
      </c>
      <c r="C970" s="259" t="s">
        <v>490</v>
      </c>
      <c r="D970" s="259" t="s">
        <v>610</v>
      </c>
      <c r="E970" s="259">
        <v>0</v>
      </c>
      <c r="F970" s="259" t="s">
        <v>611</v>
      </c>
      <c r="G970" s="259" t="s">
        <v>69</v>
      </c>
      <c r="H970" s="259">
        <v>2</v>
      </c>
      <c r="I970" s="259" t="s">
        <v>17</v>
      </c>
      <c r="J970" s="259" t="s">
        <v>17</v>
      </c>
      <c r="K970" s="259" t="s">
        <v>1417</v>
      </c>
      <c r="L970" s="260">
        <v>45610</v>
      </c>
      <c r="M970" s="259" t="s">
        <v>19</v>
      </c>
    </row>
    <row r="971" spans="1:13">
      <c r="A971" s="261" t="s">
        <v>88</v>
      </c>
      <c r="B971" s="261" t="s">
        <v>89</v>
      </c>
      <c r="C971" s="261" t="s">
        <v>90</v>
      </c>
      <c r="D971" s="261" t="s">
        <v>732</v>
      </c>
      <c r="E971" s="261">
        <v>0</v>
      </c>
      <c r="F971" s="261" t="s">
        <v>611</v>
      </c>
      <c r="G971" s="261" t="s">
        <v>69</v>
      </c>
      <c r="H971" s="261">
        <v>2</v>
      </c>
      <c r="I971" s="261" t="s">
        <v>17</v>
      </c>
      <c r="J971" s="261" t="s">
        <v>17</v>
      </c>
      <c r="K971" s="261" t="s">
        <v>1418</v>
      </c>
      <c r="L971" s="262">
        <v>45610</v>
      </c>
      <c r="M971" s="261" t="s">
        <v>19</v>
      </c>
    </row>
    <row r="972" spans="1:13">
      <c r="A972" s="259" t="s">
        <v>88</v>
      </c>
      <c r="B972" s="259" t="s">
        <v>89</v>
      </c>
      <c r="C972" s="259" t="s">
        <v>90</v>
      </c>
      <c r="D972" s="259" t="s">
        <v>734</v>
      </c>
      <c r="E972" s="259">
        <v>2</v>
      </c>
      <c r="F972" s="259" t="s">
        <v>611</v>
      </c>
      <c r="G972" s="259" t="s">
        <v>69</v>
      </c>
      <c r="H972" s="259">
        <v>2</v>
      </c>
      <c r="I972" s="259" t="s">
        <v>17</v>
      </c>
      <c r="J972" s="259" t="s">
        <v>17</v>
      </c>
      <c r="K972" s="259" t="s">
        <v>1419</v>
      </c>
      <c r="L972" s="260">
        <v>45610</v>
      </c>
      <c r="M972" s="259" t="s">
        <v>19</v>
      </c>
    </row>
    <row r="973" spans="1:13">
      <c r="A973" s="261" t="s">
        <v>88</v>
      </c>
      <c r="B973" s="261" t="s">
        <v>89</v>
      </c>
      <c r="C973" s="261" t="s">
        <v>90</v>
      </c>
      <c r="D973" s="261" t="s">
        <v>736</v>
      </c>
      <c r="E973" s="261">
        <v>0</v>
      </c>
      <c r="F973" s="261" t="s">
        <v>611</v>
      </c>
      <c r="G973" s="261" t="s">
        <v>69</v>
      </c>
      <c r="H973" s="261">
        <v>2</v>
      </c>
      <c r="I973" s="261" t="s">
        <v>17</v>
      </c>
      <c r="J973" s="261" t="s">
        <v>17</v>
      </c>
      <c r="K973" s="261" t="s">
        <v>1420</v>
      </c>
      <c r="L973" s="262">
        <v>45610</v>
      </c>
      <c r="M973" s="261" t="s">
        <v>19</v>
      </c>
    </row>
    <row r="974" spans="1:13">
      <c r="A974" s="259" t="s">
        <v>88</v>
      </c>
      <c r="B974" s="259" t="s">
        <v>89</v>
      </c>
      <c r="C974" s="259" t="s">
        <v>90</v>
      </c>
      <c r="D974" s="259" t="s">
        <v>738</v>
      </c>
      <c r="E974" s="259">
        <v>0</v>
      </c>
      <c r="F974" s="259" t="s">
        <v>611</v>
      </c>
      <c r="G974" s="259" t="s">
        <v>69</v>
      </c>
      <c r="H974" s="259">
        <v>2</v>
      </c>
      <c r="I974" s="259" t="s">
        <v>17</v>
      </c>
      <c r="J974" s="259" t="s">
        <v>17</v>
      </c>
      <c r="K974" s="259" t="s">
        <v>1421</v>
      </c>
      <c r="L974" s="260">
        <v>45610</v>
      </c>
      <c r="M974" s="259" t="s">
        <v>19</v>
      </c>
    </row>
    <row r="975" spans="1:13">
      <c r="A975" s="261" t="s">
        <v>88</v>
      </c>
      <c r="B975" s="261" t="s">
        <v>89</v>
      </c>
      <c r="C975" s="261" t="s">
        <v>90</v>
      </c>
      <c r="D975" s="261" t="s">
        <v>740</v>
      </c>
      <c r="E975" s="261">
        <v>0</v>
      </c>
      <c r="F975" s="261" t="s">
        <v>611</v>
      </c>
      <c r="G975" s="261" t="s">
        <v>69</v>
      </c>
      <c r="H975" s="261">
        <v>2</v>
      </c>
      <c r="I975" s="261" t="s">
        <v>17</v>
      </c>
      <c r="J975" s="261" t="s">
        <v>17</v>
      </c>
      <c r="K975" s="261" t="s">
        <v>1422</v>
      </c>
      <c r="L975" s="262">
        <v>45610</v>
      </c>
      <c r="M975" s="261" t="s">
        <v>19</v>
      </c>
    </row>
    <row r="976" spans="1:13">
      <c r="A976" s="259" t="s">
        <v>88</v>
      </c>
      <c r="B976" s="259" t="s">
        <v>89</v>
      </c>
      <c r="C976" s="259" t="s">
        <v>90</v>
      </c>
      <c r="D976" s="259" t="s">
        <v>742</v>
      </c>
      <c r="E976" s="259">
        <v>1</v>
      </c>
      <c r="F976" s="259" t="s">
        <v>611</v>
      </c>
      <c r="G976" s="259" t="s">
        <v>69</v>
      </c>
      <c r="H976" s="259">
        <v>2</v>
      </c>
      <c r="I976" s="259" t="s">
        <v>17</v>
      </c>
      <c r="J976" s="259" t="s">
        <v>17</v>
      </c>
      <c r="K976" s="259" t="s">
        <v>1423</v>
      </c>
      <c r="L976" s="260">
        <v>45610</v>
      </c>
      <c r="M976" s="259" t="s">
        <v>19</v>
      </c>
    </row>
    <row r="977" spans="1:13">
      <c r="A977" s="261" t="s">
        <v>88</v>
      </c>
      <c r="B977" s="261" t="s">
        <v>89</v>
      </c>
      <c r="C977" s="261" t="s">
        <v>90</v>
      </c>
      <c r="D977" s="261" t="s">
        <v>744</v>
      </c>
      <c r="E977" s="261">
        <v>1</v>
      </c>
      <c r="F977" s="261" t="s">
        <v>611</v>
      </c>
      <c r="G977" s="261" t="s">
        <v>69</v>
      </c>
      <c r="H977" s="261">
        <v>2</v>
      </c>
      <c r="I977" s="261" t="s">
        <v>17</v>
      </c>
      <c r="J977" s="261" t="s">
        <v>17</v>
      </c>
      <c r="K977" s="261" t="s">
        <v>1424</v>
      </c>
      <c r="L977" s="262">
        <v>45610</v>
      </c>
      <c r="M977" s="261" t="s">
        <v>19</v>
      </c>
    </row>
    <row r="978" spans="1:13">
      <c r="A978" s="259" t="s">
        <v>88</v>
      </c>
      <c r="B978" s="259" t="s">
        <v>89</v>
      </c>
      <c r="C978" s="259" t="s">
        <v>90</v>
      </c>
      <c r="D978" s="259" t="s">
        <v>746</v>
      </c>
      <c r="E978" s="259">
        <v>0</v>
      </c>
      <c r="F978" s="259" t="s">
        <v>611</v>
      </c>
      <c r="G978" s="259" t="s">
        <v>69</v>
      </c>
      <c r="H978" s="259">
        <v>2</v>
      </c>
      <c r="I978" s="259" t="s">
        <v>17</v>
      </c>
      <c r="J978" s="259" t="s">
        <v>17</v>
      </c>
      <c r="K978" s="259" t="s">
        <v>1425</v>
      </c>
      <c r="L978" s="260">
        <v>45610</v>
      </c>
      <c r="M978" s="259" t="s">
        <v>19</v>
      </c>
    </row>
    <row r="979" spans="1:13">
      <c r="A979" s="261" t="s">
        <v>88</v>
      </c>
      <c r="B979" s="261" t="s">
        <v>89</v>
      </c>
      <c r="C979" s="261" t="s">
        <v>90</v>
      </c>
      <c r="D979" s="261" t="s">
        <v>610</v>
      </c>
      <c r="E979" s="261">
        <v>0</v>
      </c>
      <c r="F979" s="261" t="s">
        <v>611</v>
      </c>
      <c r="G979" s="261" t="s">
        <v>69</v>
      </c>
      <c r="H979" s="261">
        <v>2</v>
      </c>
      <c r="I979" s="261" t="s">
        <v>17</v>
      </c>
      <c r="J979" s="261" t="s">
        <v>17</v>
      </c>
      <c r="K979" s="261" t="s">
        <v>1426</v>
      </c>
      <c r="L979" s="262">
        <v>45610</v>
      </c>
      <c r="M979" s="261" t="s">
        <v>19</v>
      </c>
    </row>
    <row r="980" spans="1:13">
      <c r="A980" s="259" t="s">
        <v>94</v>
      </c>
      <c r="B980" s="259" t="s">
        <v>95</v>
      </c>
      <c r="C980" s="259" t="s">
        <v>90</v>
      </c>
      <c r="D980" s="259" t="s">
        <v>732</v>
      </c>
      <c r="E980" s="259">
        <v>0</v>
      </c>
      <c r="F980" s="259" t="s">
        <v>611</v>
      </c>
      <c r="G980" s="259" t="s">
        <v>69</v>
      </c>
      <c r="H980" s="259">
        <v>2</v>
      </c>
      <c r="I980" s="259" t="s">
        <v>17</v>
      </c>
      <c r="J980" s="259" t="s">
        <v>17</v>
      </c>
      <c r="K980" s="259" t="s">
        <v>1427</v>
      </c>
      <c r="L980" s="260">
        <v>45610</v>
      </c>
      <c r="M980" s="259" t="s">
        <v>19</v>
      </c>
    </row>
    <row r="981" spans="1:13">
      <c r="A981" s="261" t="s">
        <v>94</v>
      </c>
      <c r="B981" s="261" t="s">
        <v>95</v>
      </c>
      <c r="C981" s="261" t="s">
        <v>90</v>
      </c>
      <c r="D981" s="261" t="s">
        <v>734</v>
      </c>
      <c r="E981" s="261">
        <v>2</v>
      </c>
      <c r="F981" s="261" t="s">
        <v>611</v>
      </c>
      <c r="G981" s="261" t="s">
        <v>69</v>
      </c>
      <c r="H981" s="261">
        <v>2</v>
      </c>
      <c r="I981" s="261" t="s">
        <v>17</v>
      </c>
      <c r="J981" s="261" t="s">
        <v>17</v>
      </c>
      <c r="K981" s="261" t="s">
        <v>1428</v>
      </c>
      <c r="L981" s="262">
        <v>45610</v>
      </c>
      <c r="M981" s="261" t="s">
        <v>19</v>
      </c>
    </row>
    <row r="982" spans="1:13">
      <c r="A982" s="259" t="s">
        <v>94</v>
      </c>
      <c r="B982" s="259" t="s">
        <v>95</v>
      </c>
      <c r="C982" s="259" t="s">
        <v>90</v>
      </c>
      <c r="D982" s="259" t="s">
        <v>736</v>
      </c>
      <c r="E982" s="259">
        <v>1</v>
      </c>
      <c r="F982" s="259" t="s">
        <v>611</v>
      </c>
      <c r="G982" s="259" t="s">
        <v>69</v>
      </c>
      <c r="H982" s="259">
        <v>2</v>
      </c>
      <c r="I982" s="259" t="s">
        <v>17</v>
      </c>
      <c r="J982" s="259" t="s">
        <v>17</v>
      </c>
      <c r="K982" s="259" t="s">
        <v>1429</v>
      </c>
      <c r="L982" s="260">
        <v>45610</v>
      </c>
      <c r="M982" s="259" t="s">
        <v>19</v>
      </c>
    </row>
    <row r="983" spans="1:13">
      <c r="A983" s="261" t="s">
        <v>94</v>
      </c>
      <c r="B983" s="261" t="s">
        <v>95</v>
      </c>
      <c r="C983" s="261" t="s">
        <v>90</v>
      </c>
      <c r="D983" s="261" t="s">
        <v>738</v>
      </c>
      <c r="E983" s="261">
        <v>0</v>
      </c>
      <c r="F983" s="261" t="s">
        <v>611</v>
      </c>
      <c r="G983" s="261" t="s">
        <v>69</v>
      </c>
      <c r="H983" s="261">
        <v>2</v>
      </c>
      <c r="I983" s="261" t="s">
        <v>17</v>
      </c>
      <c r="J983" s="261" t="s">
        <v>17</v>
      </c>
      <c r="K983" s="261" t="s">
        <v>1430</v>
      </c>
      <c r="L983" s="262">
        <v>45610</v>
      </c>
      <c r="M983" s="261" t="s">
        <v>19</v>
      </c>
    </row>
    <row r="984" spans="1:13">
      <c r="A984" s="259" t="s">
        <v>94</v>
      </c>
      <c r="B984" s="259" t="s">
        <v>95</v>
      </c>
      <c r="C984" s="259" t="s">
        <v>90</v>
      </c>
      <c r="D984" s="259" t="s">
        <v>740</v>
      </c>
      <c r="E984" s="259">
        <v>2</v>
      </c>
      <c r="F984" s="259" t="s">
        <v>611</v>
      </c>
      <c r="G984" s="259" t="s">
        <v>69</v>
      </c>
      <c r="H984" s="259">
        <v>2</v>
      </c>
      <c r="I984" s="259" t="s">
        <v>17</v>
      </c>
      <c r="J984" s="259" t="s">
        <v>17</v>
      </c>
      <c r="K984" s="259" t="s">
        <v>1431</v>
      </c>
      <c r="L984" s="260">
        <v>45610</v>
      </c>
      <c r="M984" s="259" t="s">
        <v>19</v>
      </c>
    </row>
    <row r="985" spans="1:13">
      <c r="A985" s="261" t="s">
        <v>94</v>
      </c>
      <c r="B985" s="261" t="s">
        <v>95</v>
      </c>
      <c r="C985" s="261" t="s">
        <v>90</v>
      </c>
      <c r="D985" s="261" t="s">
        <v>742</v>
      </c>
      <c r="E985" s="261">
        <v>1</v>
      </c>
      <c r="F985" s="261" t="s">
        <v>611</v>
      </c>
      <c r="G985" s="261" t="s">
        <v>69</v>
      </c>
      <c r="H985" s="261">
        <v>2</v>
      </c>
      <c r="I985" s="261" t="s">
        <v>17</v>
      </c>
      <c r="J985" s="261" t="s">
        <v>17</v>
      </c>
      <c r="K985" s="261" t="s">
        <v>1432</v>
      </c>
      <c r="L985" s="262">
        <v>45610</v>
      </c>
      <c r="M985" s="261" t="s">
        <v>19</v>
      </c>
    </row>
    <row r="986" spans="1:13">
      <c r="A986" s="259" t="s">
        <v>94</v>
      </c>
      <c r="B986" s="259" t="s">
        <v>95</v>
      </c>
      <c r="C986" s="259" t="s">
        <v>90</v>
      </c>
      <c r="D986" s="259" t="s">
        <v>744</v>
      </c>
      <c r="E986" s="259">
        <v>0</v>
      </c>
      <c r="F986" s="259" t="s">
        <v>611</v>
      </c>
      <c r="G986" s="259" t="s">
        <v>69</v>
      </c>
      <c r="H986" s="259">
        <v>2</v>
      </c>
      <c r="I986" s="259" t="s">
        <v>17</v>
      </c>
      <c r="J986" s="259" t="s">
        <v>17</v>
      </c>
      <c r="K986" s="259" t="s">
        <v>1433</v>
      </c>
      <c r="L986" s="260">
        <v>45610</v>
      </c>
      <c r="M986" s="259" t="s">
        <v>19</v>
      </c>
    </row>
    <row r="987" spans="1:13">
      <c r="A987" s="261" t="s">
        <v>94</v>
      </c>
      <c r="B987" s="261" t="s">
        <v>95</v>
      </c>
      <c r="C987" s="261" t="s">
        <v>90</v>
      </c>
      <c r="D987" s="261" t="s">
        <v>746</v>
      </c>
      <c r="E987" s="261">
        <v>1</v>
      </c>
      <c r="F987" s="261" t="s">
        <v>611</v>
      </c>
      <c r="G987" s="261" t="s">
        <v>69</v>
      </c>
      <c r="H987" s="261">
        <v>2</v>
      </c>
      <c r="I987" s="261" t="s">
        <v>17</v>
      </c>
      <c r="J987" s="261" t="s">
        <v>17</v>
      </c>
      <c r="K987" s="261" t="s">
        <v>1434</v>
      </c>
      <c r="L987" s="262">
        <v>45610</v>
      </c>
      <c r="M987" s="261" t="s">
        <v>19</v>
      </c>
    </row>
    <row r="988" spans="1:13">
      <c r="A988" s="259" t="s">
        <v>94</v>
      </c>
      <c r="B988" s="259" t="s">
        <v>95</v>
      </c>
      <c r="C988" s="259" t="s">
        <v>90</v>
      </c>
      <c r="D988" s="259" t="s">
        <v>610</v>
      </c>
      <c r="E988" s="259">
        <v>0</v>
      </c>
      <c r="F988" s="259" t="s">
        <v>611</v>
      </c>
      <c r="G988" s="259" t="s">
        <v>69</v>
      </c>
      <c r="H988" s="259">
        <v>2</v>
      </c>
      <c r="I988" s="259" t="s">
        <v>17</v>
      </c>
      <c r="J988" s="259" t="s">
        <v>17</v>
      </c>
      <c r="K988" s="259" t="s">
        <v>1435</v>
      </c>
      <c r="L988" s="260">
        <v>45610</v>
      </c>
      <c r="M988" s="259" t="s">
        <v>19</v>
      </c>
    </row>
    <row r="989" spans="1:13">
      <c r="A989" s="261" t="s">
        <v>297</v>
      </c>
      <c r="B989" s="261" t="s">
        <v>298</v>
      </c>
      <c r="C989" s="261" t="s">
        <v>90</v>
      </c>
      <c r="D989" s="261" t="s">
        <v>732</v>
      </c>
      <c r="E989" s="261">
        <v>0</v>
      </c>
      <c r="F989" s="261" t="s">
        <v>611</v>
      </c>
      <c r="G989" s="261" t="s">
        <v>69</v>
      </c>
      <c r="H989" s="261">
        <v>2</v>
      </c>
      <c r="I989" s="261" t="s">
        <v>17</v>
      </c>
      <c r="J989" s="261" t="s">
        <v>17</v>
      </c>
      <c r="K989" s="261" t="s">
        <v>1436</v>
      </c>
      <c r="L989" s="262">
        <v>45610</v>
      </c>
      <c r="M989" s="261" t="s">
        <v>19</v>
      </c>
    </row>
    <row r="990" spans="1:13">
      <c r="A990" s="259" t="s">
        <v>297</v>
      </c>
      <c r="B990" s="259" t="s">
        <v>298</v>
      </c>
      <c r="C990" s="259" t="s">
        <v>90</v>
      </c>
      <c r="D990" s="259" t="s">
        <v>734</v>
      </c>
      <c r="E990" s="259">
        <v>2</v>
      </c>
      <c r="F990" s="259" t="s">
        <v>611</v>
      </c>
      <c r="G990" s="259" t="s">
        <v>69</v>
      </c>
      <c r="H990" s="259">
        <v>2</v>
      </c>
      <c r="I990" s="259" t="s">
        <v>17</v>
      </c>
      <c r="J990" s="259" t="s">
        <v>17</v>
      </c>
      <c r="K990" s="259" t="s">
        <v>1437</v>
      </c>
      <c r="L990" s="260">
        <v>45610</v>
      </c>
      <c r="M990" s="259" t="s">
        <v>19</v>
      </c>
    </row>
    <row r="991" spans="1:13">
      <c r="A991" s="261" t="s">
        <v>297</v>
      </c>
      <c r="B991" s="261" t="s">
        <v>298</v>
      </c>
      <c r="C991" s="261" t="s">
        <v>90</v>
      </c>
      <c r="D991" s="261" t="s">
        <v>736</v>
      </c>
      <c r="E991" s="261">
        <v>1</v>
      </c>
      <c r="F991" s="261" t="s">
        <v>611</v>
      </c>
      <c r="G991" s="261" t="s">
        <v>69</v>
      </c>
      <c r="H991" s="261">
        <v>2</v>
      </c>
      <c r="I991" s="261" t="s">
        <v>17</v>
      </c>
      <c r="J991" s="261" t="s">
        <v>17</v>
      </c>
      <c r="K991" s="261" t="s">
        <v>1438</v>
      </c>
      <c r="L991" s="262">
        <v>45610</v>
      </c>
      <c r="M991" s="261" t="s">
        <v>19</v>
      </c>
    </row>
    <row r="992" spans="1:13">
      <c r="A992" s="259" t="s">
        <v>297</v>
      </c>
      <c r="B992" s="259" t="s">
        <v>298</v>
      </c>
      <c r="C992" s="259" t="s">
        <v>90</v>
      </c>
      <c r="D992" s="259" t="s">
        <v>738</v>
      </c>
      <c r="E992" s="259">
        <v>0</v>
      </c>
      <c r="F992" s="259" t="s">
        <v>611</v>
      </c>
      <c r="G992" s="259" t="s">
        <v>69</v>
      </c>
      <c r="H992" s="259">
        <v>2</v>
      </c>
      <c r="I992" s="259" t="s">
        <v>17</v>
      </c>
      <c r="J992" s="259" t="s">
        <v>17</v>
      </c>
      <c r="K992" s="259" t="s">
        <v>1439</v>
      </c>
      <c r="L992" s="260">
        <v>45610</v>
      </c>
      <c r="M992" s="259" t="s">
        <v>19</v>
      </c>
    </row>
    <row r="993" spans="1:13">
      <c r="A993" s="261" t="s">
        <v>297</v>
      </c>
      <c r="B993" s="261" t="s">
        <v>298</v>
      </c>
      <c r="C993" s="261" t="s">
        <v>90</v>
      </c>
      <c r="D993" s="261" t="s">
        <v>740</v>
      </c>
      <c r="E993" s="261">
        <v>2</v>
      </c>
      <c r="F993" s="261" t="s">
        <v>611</v>
      </c>
      <c r="G993" s="261" t="s">
        <v>69</v>
      </c>
      <c r="H993" s="261">
        <v>2</v>
      </c>
      <c r="I993" s="261" t="s">
        <v>17</v>
      </c>
      <c r="J993" s="261" t="s">
        <v>17</v>
      </c>
      <c r="K993" s="261" t="s">
        <v>1440</v>
      </c>
      <c r="L993" s="262">
        <v>45610</v>
      </c>
      <c r="M993" s="261" t="s">
        <v>19</v>
      </c>
    </row>
    <row r="994" spans="1:13">
      <c r="A994" s="259" t="s">
        <v>297</v>
      </c>
      <c r="B994" s="259" t="s">
        <v>298</v>
      </c>
      <c r="C994" s="259" t="s">
        <v>90</v>
      </c>
      <c r="D994" s="259" t="s">
        <v>742</v>
      </c>
      <c r="E994" s="259">
        <v>1</v>
      </c>
      <c r="F994" s="259" t="s">
        <v>611</v>
      </c>
      <c r="G994" s="259" t="s">
        <v>69</v>
      </c>
      <c r="H994" s="259">
        <v>2</v>
      </c>
      <c r="I994" s="259" t="s">
        <v>17</v>
      </c>
      <c r="J994" s="259" t="s">
        <v>17</v>
      </c>
      <c r="K994" s="259" t="s">
        <v>1441</v>
      </c>
      <c r="L994" s="260">
        <v>45610</v>
      </c>
      <c r="M994" s="259" t="s">
        <v>19</v>
      </c>
    </row>
    <row r="995" spans="1:13">
      <c r="A995" s="261" t="s">
        <v>297</v>
      </c>
      <c r="B995" s="261" t="s">
        <v>298</v>
      </c>
      <c r="C995" s="261" t="s">
        <v>90</v>
      </c>
      <c r="D995" s="261" t="s">
        <v>744</v>
      </c>
      <c r="E995" s="261">
        <v>1</v>
      </c>
      <c r="F995" s="261" t="s">
        <v>611</v>
      </c>
      <c r="G995" s="261" t="s">
        <v>69</v>
      </c>
      <c r="H995" s="261">
        <v>2</v>
      </c>
      <c r="I995" s="261" t="s">
        <v>17</v>
      </c>
      <c r="J995" s="261" t="s">
        <v>17</v>
      </c>
      <c r="K995" s="261" t="s">
        <v>1442</v>
      </c>
      <c r="L995" s="262">
        <v>45610</v>
      </c>
      <c r="M995" s="261" t="s">
        <v>19</v>
      </c>
    </row>
    <row r="996" spans="1:13">
      <c r="A996" s="259" t="s">
        <v>297</v>
      </c>
      <c r="B996" s="259" t="s">
        <v>298</v>
      </c>
      <c r="C996" s="259" t="s">
        <v>90</v>
      </c>
      <c r="D996" s="259" t="s">
        <v>746</v>
      </c>
      <c r="E996" s="259">
        <v>1</v>
      </c>
      <c r="F996" s="259" t="s">
        <v>611</v>
      </c>
      <c r="G996" s="259" t="s">
        <v>69</v>
      </c>
      <c r="H996" s="259">
        <v>2</v>
      </c>
      <c r="I996" s="259" t="s">
        <v>17</v>
      </c>
      <c r="J996" s="259" t="s">
        <v>17</v>
      </c>
      <c r="K996" s="259" t="s">
        <v>1443</v>
      </c>
      <c r="L996" s="260">
        <v>45610</v>
      </c>
      <c r="M996" s="259" t="s">
        <v>19</v>
      </c>
    </row>
    <row r="997" spans="1:13">
      <c r="A997" s="261" t="s">
        <v>297</v>
      </c>
      <c r="B997" s="261" t="s">
        <v>298</v>
      </c>
      <c r="C997" s="261" t="s">
        <v>90</v>
      </c>
      <c r="D997" s="261" t="s">
        <v>610</v>
      </c>
      <c r="E997" s="261">
        <v>0</v>
      </c>
      <c r="F997" s="261" t="s">
        <v>611</v>
      </c>
      <c r="G997" s="261" t="s">
        <v>69</v>
      </c>
      <c r="H997" s="261">
        <v>2</v>
      </c>
      <c r="I997" s="261" t="s">
        <v>17</v>
      </c>
      <c r="J997" s="261" t="s">
        <v>17</v>
      </c>
      <c r="K997" s="261" t="s">
        <v>1444</v>
      </c>
      <c r="L997" s="262">
        <v>45610</v>
      </c>
      <c r="M997" s="261" t="s">
        <v>19</v>
      </c>
    </row>
    <row r="998" spans="1:13">
      <c r="A998" s="259" t="s">
        <v>540</v>
      </c>
      <c r="B998" s="259" t="s">
        <v>541</v>
      </c>
      <c r="C998" s="259" t="s">
        <v>542</v>
      </c>
      <c r="D998" s="259" t="s">
        <v>732</v>
      </c>
      <c r="E998" s="259">
        <v>0</v>
      </c>
      <c r="F998" s="259" t="s">
        <v>611</v>
      </c>
      <c r="G998" s="259" t="s">
        <v>69</v>
      </c>
      <c r="H998" s="259">
        <v>2</v>
      </c>
      <c r="I998" s="259" t="s">
        <v>17</v>
      </c>
      <c r="J998" s="259" t="s">
        <v>17</v>
      </c>
      <c r="K998" s="259" t="s">
        <v>1445</v>
      </c>
      <c r="L998" s="260">
        <v>45610</v>
      </c>
      <c r="M998" s="259" t="s">
        <v>19</v>
      </c>
    </row>
    <row r="999" spans="1:13">
      <c r="A999" s="261" t="s">
        <v>540</v>
      </c>
      <c r="B999" s="261" t="s">
        <v>541</v>
      </c>
      <c r="C999" s="261" t="s">
        <v>542</v>
      </c>
      <c r="D999" s="261" t="s">
        <v>734</v>
      </c>
      <c r="E999" s="261">
        <v>0</v>
      </c>
      <c r="F999" s="261" t="s">
        <v>611</v>
      </c>
      <c r="G999" s="261" t="s">
        <v>69</v>
      </c>
      <c r="H999" s="261">
        <v>2</v>
      </c>
      <c r="I999" s="261" t="s">
        <v>17</v>
      </c>
      <c r="J999" s="261" t="s">
        <v>17</v>
      </c>
      <c r="K999" s="261" t="s">
        <v>1446</v>
      </c>
      <c r="L999" s="262">
        <v>45610</v>
      </c>
      <c r="M999" s="261" t="s">
        <v>19</v>
      </c>
    </row>
    <row r="1000" spans="1:13">
      <c r="A1000" s="259" t="s">
        <v>540</v>
      </c>
      <c r="B1000" s="259" t="s">
        <v>541</v>
      </c>
      <c r="C1000" s="259" t="s">
        <v>542</v>
      </c>
      <c r="D1000" s="259" t="s">
        <v>736</v>
      </c>
      <c r="E1000" s="259">
        <v>0</v>
      </c>
      <c r="F1000" s="259" t="s">
        <v>611</v>
      </c>
      <c r="G1000" s="259" t="s">
        <v>69</v>
      </c>
      <c r="H1000" s="259">
        <v>2</v>
      </c>
      <c r="I1000" s="259" t="s">
        <v>17</v>
      </c>
      <c r="J1000" s="259" t="s">
        <v>17</v>
      </c>
      <c r="K1000" s="259" t="s">
        <v>1447</v>
      </c>
      <c r="L1000" s="260">
        <v>45610</v>
      </c>
      <c r="M1000" s="259" t="s">
        <v>19</v>
      </c>
    </row>
    <row r="1001" spans="1:13">
      <c r="A1001" s="261" t="s">
        <v>540</v>
      </c>
      <c r="B1001" s="261" t="s">
        <v>541</v>
      </c>
      <c r="C1001" s="261" t="s">
        <v>542</v>
      </c>
      <c r="D1001" s="261" t="s">
        <v>738</v>
      </c>
      <c r="E1001" s="261">
        <v>2</v>
      </c>
      <c r="F1001" s="261" t="s">
        <v>611</v>
      </c>
      <c r="G1001" s="261" t="s">
        <v>69</v>
      </c>
      <c r="H1001" s="261">
        <v>2</v>
      </c>
      <c r="I1001" s="261" t="s">
        <v>17</v>
      </c>
      <c r="J1001" s="261" t="s">
        <v>17</v>
      </c>
      <c r="K1001" s="261" t="s">
        <v>1448</v>
      </c>
      <c r="L1001" s="262">
        <v>45610</v>
      </c>
      <c r="M1001" s="261" t="s">
        <v>19</v>
      </c>
    </row>
    <row r="1002" spans="1:13">
      <c r="A1002" s="259" t="s">
        <v>540</v>
      </c>
      <c r="B1002" s="259" t="s">
        <v>541</v>
      </c>
      <c r="C1002" s="259" t="s">
        <v>542</v>
      </c>
      <c r="D1002" s="259" t="s">
        <v>740</v>
      </c>
      <c r="E1002" s="259">
        <v>3</v>
      </c>
      <c r="F1002" s="259" t="s">
        <v>611</v>
      </c>
      <c r="G1002" s="259" t="s">
        <v>69</v>
      </c>
      <c r="H1002" s="259">
        <v>2</v>
      </c>
      <c r="I1002" s="259" t="s">
        <v>17</v>
      </c>
      <c r="J1002" s="259" t="s">
        <v>17</v>
      </c>
      <c r="K1002" s="259" t="s">
        <v>1449</v>
      </c>
      <c r="L1002" s="260">
        <v>45610</v>
      </c>
      <c r="M1002" s="259" t="s">
        <v>19</v>
      </c>
    </row>
    <row r="1003" spans="1:13">
      <c r="A1003" s="261" t="s">
        <v>540</v>
      </c>
      <c r="B1003" s="261" t="s">
        <v>541</v>
      </c>
      <c r="C1003" s="261" t="s">
        <v>542</v>
      </c>
      <c r="D1003" s="261" t="s">
        <v>742</v>
      </c>
      <c r="E1003" s="261">
        <v>0</v>
      </c>
      <c r="F1003" s="261" t="s">
        <v>611</v>
      </c>
      <c r="G1003" s="261" t="s">
        <v>69</v>
      </c>
      <c r="H1003" s="261">
        <v>2</v>
      </c>
      <c r="I1003" s="261" t="s">
        <v>17</v>
      </c>
      <c r="J1003" s="261" t="s">
        <v>17</v>
      </c>
      <c r="K1003" s="261" t="s">
        <v>1450</v>
      </c>
      <c r="L1003" s="262">
        <v>45610</v>
      </c>
      <c r="M1003" s="261" t="s">
        <v>19</v>
      </c>
    </row>
    <row r="1004" spans="1:13">
      <c r="A1004" s="259" t="s">
        <v>540</v>
      </c>
      <c r="B1004" s="259" t="s">
        <v>541</v>
      </c>
      <c r="C1004" s="259" t="s">
        <v>542</v>
      </c>
      <c r="D1004" s="259" t="s">
        <v>744</v>
      </c>
      <c r="E1004" s="259">
        <v>2</v>
      </c>
      <c r="F1004" s="259" t="s">
        <v>611</v>
      </c>
      <c r="G1004" s="259" t="s">
        <v>69</v>
      </c>
      <c r="H1004" s="259">
        <v>2</v>
      </c>
      <c r="I1004" s="259" t="s">
        <v>17</v>
      </c>
      <c r="J1004" s="259" t="s">
        <v>17</v>
      </c>
      <c r="K1004" s="259" t="s">
        <v>1451</v>
      </c>
      <c r="L1004" s="260">
        <v>45610</v>
      </c>
      <c r="M1004" s="259" t="s">
        <v>19</v>
      </c>
    </row>
    <row r="1005" spans="1:13">
      <c r="A1005" s="261" t="s">
        <v>540</v>
      </c>
      <c r="B1005" s="261" t="s">
        <v>541</v>
      </c>
      <c r="C1005" s="261" t="s">
        <v>542</v>
      </c>
      <c r="D1005" s="261" t="s">
        <v>746</v>
      </c>
      <c r="E1005" s="261">
        <v>0</v>
      </c>
      <c r="F1005" s="261" t="s">
        <v>611</v>
      </c>
      <c r="G1005" s="261" t="s">
        <v>69</v>
      </c>
      <c r="H1005" s="261">
        <v>2</v>
      </c>
      <c r="I1005" s="261" t="s">
        <v>17</v>
      </c>
      <c r="J1005" s="261" t="s">
        <v>17</v>
      </c>
      <c r="K1005" s="261" t="s">
        <v>1452</v>
      </c>
      <c r="L1005" s="262">
        <v>45610</v>
      </c>
      <c r="M1005" s="261" t="s">
        <v>19</v>
      </c>
    </row>
    <row r="1006" spans="1:13">
      <c r="A1006" s="259" t="s">
        <v>540</v>
      </c>
      <c r="B1006" s="259" t="s">
        <v>541</v>
      </c>
      <c r="C1006" s="259" t="s">
        <v>542</v>
      </c>
      <c r="D1006" s="259" t="s">
        <v>610</v>
      </c>
      <c r="E1006" s="259">
        <v>0</v>
      </c>
      <c r="F1006" s="259" t="s">
        <v>611</v>
      </c>
      <c r="G1006" s="259" t="s">
        <v>69</v>
      </c>
      <c r="H1006" s="259">
        <v>2</v>
      </c>
      <c r="I1006" s="259" t="s">
        <v>17</v>
      </c>
      <c r="J1006" s="259" t="s">
        <v>17</v>
      </c>
      <c r="K1006" s="259" t="s">
        <v>1453</v>
      </c>
      <c r="L1006" s="260">
        <v>45610</v>
      </c>
      <c r="M1006" s="259" t="s">
        <v>19</v>
      </c>
    </row>
    <row r="1007" spans="1:13">
      <c r="A1007" s="261" t="s">
        <v>1454</v>
      </c>
      <c r="B1007" s="261" t="s">
        <v>1455</v>
      </c>
      <c r="C1007" s="261" t="s">
        <v>542</v>
      </c>
      <c r="D1007" s="261" t="s">
        <v>732</v>
      </c>
      <c r="E1007" s="261">
        <v>0</v>
      </c>
      <c r="F1007" s="261" t="s">
        <v>611</v>
      </c>
      <c r="G1007" s="261" t="s">
        <v>69</v>
      </c>
      <c r="H1007" s="261">
        <v>2</v>
      </c>
      <c r="I1007" s="261" t="s">
        <v>17</v>
      </c>
      <c r="J1007" s="261" t="s">
        <v>17</v>
      </c>
      <c r="K1007" s="261" t="s">
        <v>1456</v>
      </c>
      <c r="L1007" s="262">
        <v>45610</v>
      </c>
      <c r="M1007" s="261" t="s">
        <v>19</v>
      </c>
    </row>
    <row r="1008" spans="1:13">
      <c r="A1008" s="259" t="s">
        <v>1454</v>
      </c>
      <c r="B1008" s="259" t="s">
        <v>1455</v>
      </c>
      <c r="C1008" s="259" t="s">
        <v>542</v>
      </c>
      <c r="D1008" s="259" t="s">
        <v>734</v>
      </c>
      <c r="E1008" s="259">
        <v>0</v>
      </c>
      <c r="F1008" s="259" t="s">
        <v>611</v>
      </c>
      <c r="G1008" s="259" t="s">
        <v>69</v>
      </c>
      <c r="H1008" s="259">
        <v>2</v>
      </c>
      <c r="I1008" s="259" t="s">
        <v>17</v>
      </c>
      <c r="J1008" s="259" t="s">
        <v>17</v>
      </c>
      <c r="K1008" s="259" t="s">
        <v>1457</v>
      </c>
      <c r="L1008" s="260">
        <v>45610</v>
      </c>
      <c r="M1008" s="259" t="s">
        <v>19</v>
      </c>
    </row>
    <row r="1009" spans="1:13">
      <c r="A1009" s="261" t="s">
        <v>1454</v>
      </c>
      <c r="B1009" s="261" t="s">
        <v>1455</v>
      </c>
      <c r="C1009" s="261" t="s">
        <v>542</v>
      </c>
      <c r="D1009" s="261" t="s">
        <v>736</v>
      </c>
      <c r="E1009" s="261">
        <v>0</v>
      </c>
      <c r="F1009" s="261" t="s">
        <v>611</v>
      </c>
      <c r="G1009" s="261" t="s">
        <v>69</v>
      </c>
      <c r="H1009" s="261">
        <v>2</v>
      </c>
      <c r="I1009" s="261" t="s">
        <v>17</v>
      </c>
      <c r="J1009" s="261" t="s">
        <v>17</v>
      </c>
      <c r="K1009" s="261" t="s">
        <v>1458</v>
      </c>
      <c r="L1009" s="262">
        <v>45610</v>
      </c>
      <c r="M1009" s="261" t="s">
        <v>19</v>
      </c>
    </row>
    <row r="1010" spans="1:13">
      <c r="A1010" s="259" t="s">
        <v>1454</v>
      </c>
      <c r="B1010" s="259" t="s">
        <v>1455</v>
      </c>
      <c r="C1010" s="259" t="s">
        <v>542</v>
      </c>
      <c r="D1010" s="259" t="s">
        <v>738</v>
      </c>
      <c r="E1010" s="259">
        <v>2</v>
      </c>
      <c r="F1010" s="259" t="s">
        <v>611</v>
      </c>
      <c r="G1010" s="259" t="s">
        <v>69</v>
      </c>
      <c r="H1010" s="259">
        <v>2</v>
      </c>
      <c r="I1010" s="259" t="s">
        <v>17</v>
      </c>
      <c r="J1010" s="259" t="s">
        <v>17</v>
      </c>
      <c r="K1010" s="259" t="s">
        <v>1459</v>
      </c>
      <c r="L1010" s="260">
        <v>45610</v>
      </c>
      <c r="M1010" s="259" t="s">
        <v>19</v>
      </c>
    </row>
    <row r="1011" spans="1:13">
      <c r="A1011" s="261" t="s">
        <v>1454</v>
      </c>
      <c r="B1011" s="261" t="s">
        <v>1455</v>
      </c>
      <c r="C1011" s="261" t="s">
        <v>542</v>
      </c>
      <c r="D1011" s="261" t="s">
        <v>740</v>
      </c>
      <c r="E1011" s="261">
        <v>3</v>
      </c>
      <c r="F1011" s="261" t="s">
        <v>611</v>
      </c>
      <c r="G1011" s="261" t="s">
        <v>69</v>
      </c>
      <c r="H1011" s="261">
        <v>2</v>
      </c>
      <c r="I1011" s="261" t="s">
        <v>17</v>
      </c>
      <c r="J1011" s="261" t="s">
        <v>17</v>
      </c>
      <c r="K1011" s="261" t="s">
        <v>1460</v>
      </c>
      <c r="L1011" s="262">
        <v>45610</v>
      </c>
      <c r="M1011" s="261" t="s">
        <v>19</v>
      </c>
    </row>
    <row r="1012" spans="1:13">
      <c r="A1012" s="259" t="s">
        <v>1454</v>
      </c>
      <c r="B1012" s="259" t="s">
        <v>1455</v>
      </c>
      <c r="C1012" s="259" t="s">
        <v>542</v>
      </c>
      <c r="D1012" s="259" t="s">
        <v>742</v>
      </c>
      <c r="E1012" s="259">
        <v>0</v>
      </c>
      <c r="F1012" s="259" t="s">
        <v>611</v>
      </c>
      <c r="G1012" s="259" t="s">
        <v>69</v>
      </c>
      <c r="H1012" s="259">
        <v>2</v>
      </c>
      <c r="I1012" s="259" t="s">
        <v>17</v>
      </c>
      <c r="J1012" s="259" t="s">
        <v>17</v>
      </c>
      <c r="K1012" s="259" t="s">
        <v>1461</v>
      </c>
      <c r="L1012" s="260">
        <v>45610</v>
      </c>
      <c r="M1012" s="259" t="s">
        <v>19</v>
      </c>
    </row>
    <row r="1013" spans="1:13">
      <c r="A1013" s="261" t="s">
        <v>1454</v>
      </c>
      <c r="B1013" s="261" t="s">
        <v>1455</v>
      </c>
      <c r="C1013" s="261" t="s">
        <v>542</v>
      </c>
      <c r="D1013" s="261" t="s">
        <v>744</v>
      </c>
      <c r="E1013" s="261">
        <v>2</v>
      </c>
      <c r="F1013" s="261" t="s">
        <v>611</v>
      </c>
      <c r="G1013" s="261" t="s">
        <v>69</v>
      </c>
      <c r="H1013" s="261">
        <v>2</v>
      </c>
      <c r="I1013" s="261" t="s">
        <v>17</v>
      </c>
      <c r="J1013" s="261" t="s">
        <v>17</v>
      </c>
      <c r="K1013" s="261" t="s">
        <v>1462</v>
      </c>
      <c r="L1013" s="262">
        <v>45610</v>
      </c>
      <c r="M1013" s="261" t="s">
        <v>19</v>
      </c>
    </row>
    <row r="1014" spans="1:13">
      <c r="A1014" s="259" t="s">
        <v>1454</v>
      </c>
      <c r="B1014" s="259" t="s">
        <v>1455</v>
      </c>
      <c r="C1014" s="259" t="s">
        <v>542</v>
      </c>
      <c r="D1014" s="259" t="s">
        <v>746</v>
      </c>
      <c r="E1014" s="259">
        <v>0</v>
      </c>
      <c r="F1014" s="259" t="s">
        <v>611</v>
      </c>
      <c r="G1014" s="259" t="s">
        <v>69</v>
      </c>
      <c r="H1014" s="259">
        <v>2</v>
      </c>
      <c r="I1014" s="259" t="s">
        <v>17</v>
      </c>
      <c r="J1014" s="259" t="s">
        <v>17</v>
      </c>
      <c r="K1014" s="259" t="s">
        <v>1463</v>
      </c>
      <c r="L1014" s="260">
        <v>45610</v>
      </c>
      <c r="M1014" s="259" t="s">
        <v>19</v>
      </c>
    </row>
    <row r="1015" spans="1:13">
      <c r="A1015" s="261" t="s">
        <v>1454</v>
      </c>
      <c r="B1015" s="261" t="s">
        <v>1455</v>
      </c>
      <c r="C1015" s="261" t="s">
        <v>542</v>
      </c>
      <c r="D1015" s="261" t="s">
        <v>610</v>
      </c>
      <c r="E1015" s="261">
        <v>0</v>
      </c>
      <c r="F1015" s="261" t="s">
        <v>611</v>
      </c>
      <c r="G1015" s="261" t="s">
        <v>69</v>
      </c>
      <c r="H1015" s="261">
        <v>2</v>
      </c>
      <c r="I1015" s="261" t="s">
        <v>17</v>
      </c>
      <c r="J1015" s="261" t="s">
        <v>17</v>
      </c>
      <c r="K1015" s="261" t="s">
        <v>1464</v>
      </c>
      <c r="L1015" s="262">
        <v>45610</v>
      </c>
      <c r="M1015" s="261" t="s">
        <v>19</v>
      </c>
    </row>
    <row r="1016" spans="1:13">
      <c r="A1016" s="259" t="s">
        <v>547</v>
      </c>
      <c r="B1016" s="259" t="s">
        <v>548</v>
      </c>
      <c r="C1016" s="259" t="s">
        <v>542</v>
      </c>
      <c r="D1016" s="259" t="s">
        <v>732</v>
      </c>
      <c r="E1016" s="259">
        <v>0</v>
      </c>
      <c r="F1016" s="259" t="s">
        <v>611</v>
      </c>
      <c r="G1016" s="259" t="s">
        <v>69</v>
      </c>
      <c r="H1016" s="259">
        <v>2</v>
      </c>
      <c r="I1016" s="259" t="s">
        <v>17</v>
      </c>
      <c r="J1016" s="259" t="s">
        <v>17</v>
      </c>
      <c r="K1016" s="259" t="s">
        <v>1465</v>
      </c>
      <c r="L1016" s="260">
        <v>45610</v>
      </c>
      <c r="M1016" s="259" t="s">
        <v>19</v>
      </c>
    </row>
    <row r="1017" spans="1:13">
      <c r="A1017" s="261" t="s">
        <v>547</v>
      </c>
      <c r="B1017" s="261" t="s">
        <v>548</v>
      </c>
      <c r="C1017" s="261" t="s">
        <v>542</v>
      </c>
      <c r="D1017" s="261" t="s">
        <v>734</v>
      </c>
      <c r="E1017" s="261">
        <v>0</v>
      </c>
      <c r="F1017" s="261" t="s">
        <v>611</v>
      </c>
      <c r="G1017" s="261" t="s">
        <v>69</v>
      </c>
      <c r="H1017" s="261">
        <v>2</v>
      </c>
      <c r="I1017" s="261" t="s">
        <v>17</v>
      </c>
      <c r="J1017" s="261" t="s">
        <v>17</v>
      </c>
      <c r="K1017" s="261" t="s">
        <v>1466</v>
      </c>
      <c r="L1017" s="262">
        <v>45610</v>
      </c>
      <c r="M1017" s="261" t="s">
        <v>19</v>
      </c>
    </row>
    <row r="1018" spans="1:13">
      <c r="A1018" s="259" t="s">
        <v>547</v>
      </c>
      <c r="B1018" s="259" t="s">
        <v>548</v>
      </c>
      <c r="C1018" s="259" t="s">
        <v>542</v>
      </c>
      <c r="D1018" s="259" t="s">
        <v>736</v>
      </c>
      <c r="E1018" s="259">
        <v>0</v>
      </c>
      <c r="F1018" s="259" t="s">
        <v>611</v>
      </c>
      <c r="G1018" s="259" t="s">
        <v>69</v>
      </c>
      <c r="H1018" s="259">
        <v>2</v>
      </c>
      <c r="I1018" s="259" t="s">
        <v>17</v>
      </c>
      <c r="J1018" s="259" t="s">
        <v>17</v>
      </c>
      <c r="K1018" s="259" t="s">
        <v>1467</v>
      </c>
      <c r="L1018" s="260">
        <v>45610</v>
      </c>
      <c r="M1018" s="259" t="s">
        <v>19</v>
      </c>
    </row>
    <row r="1019" spans="1:13">
      <c r="A1019" s="261" t="s">
        <v>547</v>
      </c>
      <c r="B1019" s="261" t="s">
        <v>548</v>
      </c>
      <c r="C1019" s="261" t="s">
        <v>542</v>
      </c>
      <c r="D1019" s="261" t="s">
        <v>738</v>
      </c>
      <c r="E1019" s="261">
        <v>2</v>
      </c>
      <c r="F1019" s="261" t="s">
        <v>611</v>
      </c>
      <c r="G1019" s="261" t="s">
        <v>69</v>
      </c>
      <c r="H1019" s="261">
        <v>2</v>
      </c>
      <c r="I1019" s="261" t="s">
        <v>17</v>
      </c>
      <c r="J1019" s="261" t="s">
        <v>17</v>
      </c>
      <c r="K1019" s="261" t="s">
        <v>1468</v>
      </c>
      <c r="L1019" s="262">
        <v>45610</v>
      </c>
      <c r="M1019" s="261" t="s">
        <v>19</v>
      </c>
    </row>
    <row r="1020" spans="1:13">
      <c r="A1020" s="259" t="s">
        <v>547</v>
      </c>
      <c r="B1020" s="259" t="s">
        <v>548</v>
      </c>
      <c r="C1020" s="259" t="s">
        <v>542</v>
      </c>
      <c r="D1020" s="259" t="s">
        <v>740</v>
      </c>
      <c r="E1020" s="259">
        <v>3</v>
      </c>
      <c r="F1020" s="259" t="s">
        <v>611</v>
      </c>
      <c r="G1020" s="259" t="s">
        <v>69</v>
      </c>
      <c r="H1020" s="259">
        <v>2</v>
      </c>
      <c r="I1020" s="259" t="s">
        <v>17</v>
      </c>
      <c r="J1020" s="259" t="s">
        <v>17</v>
      </c>
      <c r="K1020" s="259" t="s">
        <v>1469</v>
      </c>
      <c r="L1020" s="260">
        <v>45610</v>
      </c>
      <c r="M1020" s="259" t="s">
        <v>19</v>
      </c>
    </row>
    <row r="1021" spans="1:13">
      <c r="A1021" s="261" t="s">
        <v>547</v>
      </c>
      <c r="B1021" s="261" t="s">
        <v>548</v>
      </c>
      <c r="C1021" s="261" t="s">
        <v>542</v>
      </c>
      <c r="D1021" s="261" t="s">
        <v>742</v>
      </c>
      <c r="E1021" s="261">
        <v>0</v>
      </c>
      <c r="F1021" s="261" t="s">
        <v>611</v>
      </c>
      <c r="G1021" s="261" t="s">
        <v>69</v>
      </c>
      <c r="H1021" s="261">
        <v>2</v>
      </c>
      <c r="I1021" s="261" t="s">
        <v>17</v>
      </c>
      <c r="J1021" s="261" t="s">
        <v>17</v>
      </c>
      <c r="K1021" s="261" t="s">
        <v>1470</v>
      </c>
      <c r="L1021" s="262">
        <v>45610</v>
      </c>
      <c r="M1021" s="261" t="s">
        <v>19</v>
      </c>
    </row>
    <row r="1022" spans="1:13">
      <c r="A1022" s="259" t="s">
        <v>547</v>
      </c>
      <c r="B1022" s="259" t="s">
        <v>548</v>
      </c>
      <c r="C1022" s="259" t="s">
        <v>542</v>
      </c>
      <c r="D1022" s="259" t="s">
        <v>744</v>
      </c>
      <c r="E1022" s="259">
        <v>2</v>
      </c>
      <c r="F1022" s="259" t="s">
        <v>611</v>
      </c>
      <c r="G1022" s="259" t="s">
        <v>69</v>
      </c>
      <c r="H1022" s="259">
        <v>2</v>
      </c>
      <c r="I1022" s="259" t="s">
        <v>17</v>
      </c>
      <c r="J1022" s="259" t="s">
        <v>17</v>
      </c>
      <c r="K1022" s="259" t="s">
        <v>1471</v>
      </c>
      <c r="L1022" s="260">
        <v>45610</v>
      </c>
      <c r="M1022" s="259" t="s">
        <v>19</v>
      </c>
    </row>
    <row r="1023" spans="1:13">
      <c r="A1023" s="261" t="s">
        <v>547</v>
      </c>
      <c r="B1023" s="261" t="s">
        <v>548</v>
      </c>
      <c r="C1023" s="261" t="s">
        <v>542</v>
      </c>
      <c r="D1023" s="261" t="s">
        <v>746</v>
      </c>
      <c r="E1023" s="261">
        <v>0</v>
      </c>
      <c r="F1023" s="261" t="s">
        <v>611</v>
      </c>
      <c r="G1023" s="261" t="s">
        <v>69</v>
      </c>
      <c r="H1023" s="261">
        <v>2</v>
      </c>
      <c r="I1023" s="261" t="s">
        <v>17</v>
      </c>
      <c r="J1023" s="261" t="s">
        <v>17</v>
      </c>
      <c r="K1023" s="261" t="s">
        <v>1472</v>
      </c>
      <c r="L1023" s="262">
        <v>45610</v>
      </c>
      <c r="M1023" s="261" t="s">
        <v>19</v>
      </c>
    </row>
    <row r="1024" spans="1:13">
      <c r="A1024" s="259" t="s">
        <v>547</v>
      </c>
      <c r="B1024" s="259" t="s">
        <v>548</v>
      </c>
      <c r="C1024" s="259" t="s">
        <v>542</v>
      </c>
      <c r="D1024" s="259" t="s">
        <v>610</v>
      </c>
      <c r="E1024" s="259">
        <v>0</v>
      </c>
      <c r="F1024" s="259" t="s">
        <v>611</v>
      </c>
      <c r="G1024" s="259" t="s">
        <v>69</v>
      </c>
      <c r="H1024" s="259">
        <v>2</v>
      </c>
      <c r="I1024" s="259" t="s">
        <v>17</v>
      </c>
      <c r="J1024" s="259" t="s">
        <v>17</v>
      </c>
      <c r="K1024" s="259" t="s">
        <v>1473</v>
      </c>
      <c r="L1024" s="260">
        <v>45610</v>
      </c>
      <c r="M1024" s="259" t="s">
        <v>19</v>
      </c>
    </row>
    <row r="1025" spans="1:13">
      <c r="A1025" s="261" t="s">
        <v>1474</v>
      </c>
      <c r="B1025" s="261" t="s">
        <v>1475</v>
      </c>
      <c r="C1025" s="261" t="s">
        <v>1476</v>
      </c>
      <c r="D1025" s="261" t="s">
        <v>732</v>
      </c>
      <c r="E1025" s="261">
        <v>2</v>
      </c>
      <c r="F1025" s="261" t="s">
        <v>611</v>
      </c>
      <c r="G1025" s="261" t="s">
        <v>69</v>
      </c>
      <c r="H1025" s="261">
        <v>2</v>
      </c>
      <c r="I1025" s="261" t="s">
        <v>17</v>
      </c>
      <c r="J1025" s="261" t="s">
        <v>17</v>
      </c>
      <c r="K1025" s="261" t="s">
        <v>1477</v>
      </c>
      <c r="L1025" s="262">
        <v>45610</v>
      </c>
      <c r="M1025" s="261" t="s">
        <v>19</v>
      </c>
    </row>
    <row r="1026" spans="1:13">
      <c r="A1026" s="259" t="s">
        <v>1474</v>
      </c>
      <c r="B1026" s="259" t="s">
        <v>1475</v>
      </c>
      <c r="C1026" s="259" t="s">
        <v>1476</v>
      </c>
      <c r="D1026" s="259" t="s">
        <v>734</v>
      </c>
      <c r="E1026" s="259">
        <v>2</v>
      </c>
      <c r="F1026" s="259" t="s">
        <v>611</v>
      </c>
      <c r="G1026" s="259" t="s">
        <v>69</v>
      </c>
      <c r="H1026" s="259">
        <v>2</v>
      </c>
      <c r="I1026" s="259" t="s">
        <v>17</v>
      </c>
      <c r="J1026" s="259" t="s">
        <v>17</v>
      </c>
      <c r="K1026" s="259" t="s">
        <v>1478</v>
      </c>
      <c r="L1026" s="260">
        <v>45610</v>
      </c>
      <c r="M1026" s="259" t="s">
        <v>19</v>
      </c>
    </row>
    <row r="1027" spans="1:13">
      <c r="A1027" s="261" t="s">
        <v>1474</v>
      </c>
      <c r="B1027" s="261" t="s">
        <v>1475</v>
      </c>
      <c r="C1027" s="261" t="s">
        <v>1476</v>
      </c>
      <c r="D1027" s="261" t="s">
        <v>736</v>
      </c>
      <c r="E1027" s="261">
        <v>1</v>
      </c>
      <c r="F1027" s="261" t="s">
        <v>611</v>
      </c>
      <c r="G1027" s="261" t="s">
        <v>69</v>
      </c>
      <c r="H1027" s="261">
        <v>2</v>
      </c>
      <c r="I1027" s="261" t="s">
        <v>17</v>
      </c>
      <c r="J1027" s="261" t="s">
        <v>17</v>
      </c>
      <c r="K1027" s="261" t="s">
        <v>1479</v>
      </c>
      <c r="L1027" s="262">
        <v>45610</v>
      </c>
      <c r="M1027" s="261" t="s">
        <v>19</v>
      </c>
    </row>
    <row r="1028" spans="1:13">
      <c r="A1028" s="259" t="s">
        <v>1474</v>
      </c>
      <c r="B1028" s="259" t="s">
        <v>1475</v>
      </c>
      <c r="C1028" s="259" t="s">
        <v>1476</v>
      </c>
      <c r="D1028" s="259" t="s">
        <v>738</v>
      </c>
      <c r="E1028" s="259">
        <v>3</v>
      </c>
      <c r="F1028" s="259" t="s">
        <v>611</v>
      </c>
      <c r="G1028" s="259" t="s">
        <v>69</v>
      </c>
      <c r="H1028" s="259">
        <v>2</v>
      </c>
      <c r="I1028" s="259" t="s">
        <v>17</v>
      </c>
      <c r="J1028" s="259" t="s">
        <v>17</v>
      </c>
      <c r="K1028" s="259" t="s">
        <v>1480</v>
      </c>
      <c r="L1028" s="260">
        <v>45610</v>
      </c>
      <c r="M1028" s="259" t="s">
        <v>19</v>
      </c>
    </row>
    <row r="1029" spans="1:13">
      <c r="A1029" s="261" t="s">
        <v>1474</v>
      </c>
      <c r="B1029" s="261" t="s">
        <v>1475</v>
      </c>
      <c r="C1029" s="261" t="s">
        <v>1476</v>
      </c>
      <c r="D1029" s="261" t="s">
        <v>740</v>
      </c>
      <c r="E1029" s="261">
        <v>0</v>
      </c>
      <c r="F1029" s="261" t="s">
        <v>611</v>
      </c>
      <c r="G1029" s="261" t="s">
        <v>69</v>
      </c>
      <c r="H1029" s="261">
        <v>2</v>
      </c>
      <c r="I1029" s="261" t="s">
        <v>17</v>
      </c>
      <c r="J1029" s="261" t="s">
        <v>17</v>
      </c>
      <c r="K1029" s="261" t="s">
        <v>1481</v>
      </c>
      <c r="L1029" s="262">
        <v>45610</v>
      </c>
      <c r="M1029" s="261" t="s">
        <v>19</v>
      </c>
    </row>
    <row r="1030" spans="1:13">
      <c r="A1030" s="259" t="s">
        <v>1474</v>
      </c>
      <c r="B1030" s="259" t="s">
        <v>1475</v>
      </c>
      <c r="C1030" s="259" t="s">
        <v>1476</v>
      </c>
      <c r="D1030" s="259" t="s">
        <v>742</v>
      </c>
      <c r="E1030" s="259">
        <v>3</v>
      </c>
      <c r="F1030" s="259" t="s">
        <v>611</v>
      </c>
      <c r="G1030" s="259" t="s">
        <v>69</v>
      </c>
      <c r="H1030" s="259">
        <v>2</v>
      </c>
      <c r="I1030" s="259" t="s">
        <v>17</v>
      </c>
      <c r="J1030" s="259" t="s">
        <v>17</v>
      </c>
      <c r="K1030" s="259" t="s">
        <v>1482</v>
      </c>
      <c r="L1030" s="260">
        <v>45610</v>
      </c>
      <c r="M1030" s="259" t="s">
        <v>19</v>
      </c>
    </row>
    <row r="1031" spans="1:13">
      <c r="A1031" s="261" t="s">
        <v>1474</v>
      </c>
      <c r="B1031" s="261" t="s">
        <v>1475</v>
      </c>
      <c r="C1031" s="261" t="s">
        <v>1476</v>
      </c>
      <c r="D1031" s="261" t="s">
        <v>744</v>
      </c>
      <c r="E1031" s="261">
        <v>3</v>
      </c>
      <c r="F1031" s="261" t="s">
        <v>611</v>
      </c>
      <c r="G1031" s="261" t="s">
        <v>69</v>
      </c>
      <c r="H1031" s="261">
        <v>2</v>
      </c>
      <c r="I1031" s="261" t="s">
        <v>17</v>
      </c>
      <c r="J1031" s="261" t="s">
        <v>17</v>
      </c>
      <c r="K1031" s="261" t="s">
        <v>1483</v>
      </c>
      <c r="L1031" s="262">
        <v>45610</v>
      </c>
      <c r="M1031" s="261" t="s">
        <v>19</v>
      </c>
    </row>
    <row r="1032" spans="1:13">
      <c r="A1032" s="259" t="s">
        <v>1474</v>
      </c>
      <c r="B1032" s="259" t="s">
        <v>1475</v>
      </c>
      <c r="C1032" s="259" t="s">
        <v>1476</v>
      </c>
      <c r="D1032" s="259" t="s">
        <v>746</v>
      </c>
      <c r="E1032" s="259">
        <v>1</v>
      </c>
      <c r="F1032" s="259" t="s">
        <v>611</v>
      </c>
      <c r="G1032" s="259" t="s">
        <v>69</v>
      </c>
      <c r="H1032" s="259">
        <v>2</v>
      </c>
      <c r="I1032" s="259" t="s">
        <v>17</v>
      </c>
      <c r="J1032" s="259" t="s">
        <v>17</v>
      </c>
      <c r="K1032" s="259" t="s">
        <v>1484</v>
      </c>
      <c r="L1032" s="260">
        <v>45610</v>
      </c>
      <c r="M1032" s="259" t="s">
        <v>19</v>
      </c>
    </row>
    <row r="1033" spans="1:13">
      <c r="A1033" s="261" t="s">
        <v>1474</v>
      </c>
      <c r="B1033" s="261" t="s">
        <v>1475</v>
      </c>
      <c r="C1033" s="261" t="s">
        <v>1476</v>
      </c>
      <c r="D1033" s="261" t="s">
        <v>610</v>
      </c>
      <c r="E1033" s="261">
        <v>2</v>
      </c>
      <c r="F1033" s="261" t="s">
        <v>611</v>
      </c>
      <c r="G1033" s="261" t="s">
        <v>69</v>
      </c>
      <c r="H1033" s="261">
        <v>2</v>
      </c>
      <c r="I1033" s="261" t="s">
        <v>17</v>
      </c>
      <c r="J1033" s="261" t="s">
        <v>17</v>
      </c>
      <c r="K1033" s="261" t="s">
        <v>1485</v>
      </c>
      <c r="L1033" s="262">
        <v>45610</v>
      </c>
      <c r="M1033" s="261" t="s">
        <v>19</v>
      </c>
    </row>
    <row r="1034" spans="1:13">
      <c r="A1034" s="259" t="s">
        <v>1486</v>
      </c>
      <c r="B1034" s="259" t="s">
        <v>1487</v>
      </c>
      <c r="C1034" s="259" t="s">
        <v>1476</v>
      </c>
      <c r="D1034" s="259" t="s">
        <v>732</v>
      </c>
      <c r="E1034" s="259">
        <v>2</v>
      </c>
      <c r="F1034" s="259" t="s">
        <v>611</v>
      </c>
      <c r="G1034" s="259" t="s">
        <v>69</v>
      </c>
      <c r="H1034" s="259">
        <v>2</v>
      </c>
      <c r="I1034" s="259" t="s">
        <v>17</v>
      </c>
      <c r="J1034" s="259" t="s">
        <v>17</v>
      </c>
      <c r="K1034" s="259" t="s">
        <v>1488</v>
      </c>
      <c r="L1034" s="260">
        <v>45610</v>
      </c>
      <c r="M1034" s="259" t="s">
        <v>19</v>
      </c>
    </row>
    <row r="1035" spans="1:13">
      <c r="A1035" s="261" t="s">
        <v>1486</v>
      </c>
      <c r="B1035" s="261" t="s">
        <v>1487</v>
      </c>
      <c r="C1035" s="261" t="s">
        <v>1476</v>
      </c>
      <c r="D1035" s="261" t="s">
        <v>734</v>
      </c>
      <c r="E1035" s="261">
        <v>2</v>
      </c>
      <c r="F1035" s="261" t="s">
        <v>611</v>
      </c>
      <c r="G1035" s="261" t="s">
        <v>69</v>
      </c>
      <c r="H1035" s="261">
        <v>2</v>
      </c>
      <c r="I1035" s="261" t="s">
        <v>17</v>
      </c>
      <c r="J1035" s="261" t="s">
        <v>17</v>
      </c>
      <c r="K1035" s="261" t="s">
        <v>1489</v>
      </c>
      <c r="L1035" s="262">
        <v>45610</v>
      </c>
      <c r="M1035" s="261" t="s">
        <v>19</v>
      </c>
    </row>
    <row r="1036" spans="1:13">
      <c r="A1036" s="259" t="s">
        <v>1486</v>
      </c>
      <c r="B1036" s="259" t="s">
        <v>1487</v>
      </c>
      <c r="C1036" s="259" t="s">
        <v>1476</v>
      </c>
      <c r="D1036" s="259" t="s">
        <v>736</v>
      </c>
      <c r="E1036" s="259">
        <v>1</v>
      </c>
      <c r="F1036" s="259" t="s">
        <v>611</v>
      </c>
      <c r="G1036" s="259" t="s">
        <v>69</v>
      </c>
      <c r="H1036" s="259">
        <v>2</v>
      </c>
      <c r="I1036" s="259" t="s">
        <v>17</v>
      </c>
      <c r="J1036" s="259" t="s">
        <v>17</v>
      </c>
      <c r="K1036" s="259" t="s">
        <v>1490</v>
      </c>
      <c r="L1036" s="260">
        <v>45610</v>
      </c>
      <c r="M1036" s="259" t="s">
        <v>19</v>
      </c>
    </row>
    <row r="1037" spans="1:13">
      <c r="A1037" s="261" t="s">
        <v>1486</v>
      </c>
      <c r="B1037" s="261" t="s">
        <v>1487</v>
      </c>
      <c r="C1037" s="261" t="s">
        <v>1476</v>
      </c>
      <c r="D1037" s="261" t="s">
        <v>738</v>
      </c>
      <c r="E1037" s="261">
        <v>3</v>
      </c>
      <c r="F1037" s="261" t="s">
        <v>611</v>
      </c>
      <c r="G1037" s="261" t="s">
        <v>69</v>
      </c>
      <c r="H1037" s="261">
        <v>2</v>
      </c>
      <c r="I1037" s="261" t="s">
        <v>17</v>
      </c>
      <c r="J1037" s="261" t="s">
        <v>17</v>
      </c>
      <c r="K1037" s="261" t="s">
        <v>1491</v>
      </c>
      <c r="L1037" s="262">
        <v>45610</v>
      </c>
      <c r="M1037" s="261" t="s">
        <v>19</v>
      </c>
    </row>
    <row r="1038" spans="1:13">
      <c r="A1038" s="259" t="s">
        <v>1486</v>
      </c>
      <c r="B1038" s="259" t="s">
        <v>1487</v>
      </c>
      <c r="C1038" s="259" t="s">
        <v>1476</v>
      </c>
      <c r="D1038" s="259" t="s">
        <v>740</v>
      </c>
      <c r="E1038" s="259">
        <v>0</v>
      </c>
      <c r="F1038" s="259" t="s">
        <v>611</v>
      </c>
      <c r="G1038" s="259" t="s">
        <v>69</v>
      </c>
      <c r="H1038" s="259">
        <v>2</v>
      </c>
      <c r="I1038" s="259" t="s">
        <v>17</v>
      </c>
      <c r="J1038" s="259" t="s">
        <v>17</v>
      </c>
      <c r="K1038" s="259" t="s">
        <v>1492</v>
      </c>
      <c r="L1038" s="260">
        <v>45610</v>
      </c>
      <c r="M1038" s="259" t="s">
        <v>19</v>
      </c>
    </row>
    <row r="1039" spans="1:13">
      <c r="A1039" s="261" t="s">
        <v>1486</v>
      </c>
      <c r="B1039" s="261" t="s">
        <v>1487</v>
      </c>
      <c r="C1039" s="261" t="s">
        <v>1476</v>
      </c>
      <c r="D1039" s="261" t="s">
        <v>742</v>
      </c>
      <c r="E1039" s="261">
        <v>3</v>
      </c>
      <c r="F1039" s="261" t="s">
        <v>611</v>
      </c>
      <c r="G1039" s="261" t="s">
        <v>69</v>
      </c>
      <c r="H1039" s="261">
        <v>2</v>
      </c>
      <c r="I1039" s="261" t="s">
        <v>17</v>
      </c>
      <c r="J1039" s="261" t="s">
        <v>17</v>
      </c>
      <c r="K1039" s="261" t="s">
        <v>1493</v>
      </c>
      <c r="L1039" s="262">
        <v>45610</v>
      </c>
      <c r="M1039" s="261" t="s">
        <v>19</v>
      </c>
    </row>
    <row r="1040" spans="1:13">
      <c r="A1040" s="259" t="s">
        <v>1486</v>
      </c>
      <c r="B1040" s="259" t="s">
        <v>1487</v>
      </c>
      <c r="C1040" s="259" t="s">
        <v>1476</v>
      </c>
      <c r="D1040" s="259" t="s">
        <v>744</v>
      </c>
      <c r="E1040" s="259">
        <v>3</v>
      </c>
      <c r="F1040" s="259" t="s">
        <v>611</v>
      </c>
      <c r="G1040" s="259" t="s">
        <v>69</v>
      </c>
      <c r="H1040" s="259">
        <v>2</v>
      </c>
      <c r="I1040" s="259" t="s">
        <v>17</v>
      </c>
      <c r="J1040" s="259" t="s">
        <v>17</v>
      </c>
      <c r="K1040" s="259" t="s">
        <v>1494</v>
      </c>
      <c r="L1040" s="260">
        <v>45610</v>
      </c>
      <c r="M1040" s="259" t="s">
        <v>19</v>
      </c>
    </row>
    <row r="1041" spans="1:13">
      <c r="A1041" s="261" t="s">
        <v>1486</v>
      </c>
      <c r="B1041" s="261" t="s">
        <v>1487</v>
      </c>
      <c r="C1041" s="261" t="s">
        <v>1476</v>
      </c>
      <c r="D1041" s="261" t="s">
        <v>746</v>
      </c>
      <c r="E1041" s="261">
        <v>1</v>
      </c>
      <c r="F1041" s="261" t="s">
        <v>611</v>
      </c>
      <c r="G1041" s="261" t="s">
        <v>69</v>
      </c>
      <c r="H1041" s="261">
        <v>2</v>
      </c>
      <c r="I1041" s="261" t="s">
        <v>17</v>
      </c>
      <c r="J1041" s="261" t="s">
        <v>17</v>
      </c>
      <c r="K1041" s="261" t="s">
        <v>1495</v>
      </c>
      <c r="L1041" s="262">
        <v>45610</v>
      </c>
      <c r="M1041" s="261" t="s">
        <v>19</v>
      </c>
    </row>
    <row r="1042" spans="1:13">
      <c r="A1042" s="259" t="s">
        <v>1486</v>
      </c>
      <c r="B1042" s="259" t="s">
        <v>1487</v>
      </c>
      <c r="C1042" s="259" t="s">
        <v>1476</v>
      </c>
      <c r="D1042" s="259" t="s">
        <v>610</v>
      </c>
      <c r="E1042" s="259">
        <v>2</v>
      </c>
      <c r="F1042" s="259" t="s">
        <v>611</v>
      </c>
      <c r="G1042" s="259" t="s">
        <v>69</v>
      </c>
      <c r="H1042" s="259">
        <v>2</v>
      </c>
      <c r="I1042" s="259" t="s">
        <v>17</v>
      </c>
      <c r="J1042" s="259" t="s">
        <v>17</v>
      </c>
      <c r="K1042" s="259" t="s">
        <v>1496</v>
      </c>
      <c r="L1042" s="260">
        <v>45610</v>
      </c>
      <c r="M1042" s="259" t="s">
        <v>19</v>
      </c>
    </row>
    <row r="1043" spans="1:13">
      <c r="A1043" s="261" t="s">
        <v>1497</v>
      </c>
      <c r="B1043" s="261" t="s">
        <v>1498</v>
      </c>
      <c r="C1043" s="261" t="s">
        <v>1499</v>
      </c>
      <c r="D1043" s="261" t="s">
        <v>732</v>
      </c>
      <c r="E1043" s="261">
        <v>2</v>
      </c>
      <c r="F1043" s="261" t="s">
        <v>611</v>
      </c>
      <c r="G1043" s="261" t="s">
        <v>69</v>
      </c>
      <c r="H1043" s="261">
        <v>2</v>
      </c>
      <c r="I1043" s="261" t="s">
        <v>17</v>
      </c>
      <c r="J1043" s="261" t="s">
        <v>17</v>
      </c>
      <c r="K1043" s="261" t="s">
        <v>1500</v>
      </c>
      <c r="L1043" s="262">
        <v>45610</v>
      </c>
      <c r="M1043" s="261" t="s">
        <v>19</v>
      </c>
    </row>
    <row r="1044" spans="1:13">
      <c r="A1044" s="259" t="s">
        <v>1497</v>
      </c>
      <c r="B1044" s="259" t="s">
        <v>1498</v>
      </c>
      <c r="C1044" s="259" t="s">
        <v>1499</v>
      </c>
      <c r="D1044" s="259" t="s">
        <v>734</v>
      </c>
      <c r="E1044" s="259">
        <v>2</v>
      </c>
      <c r="F1044" s="259" t="s">
        <v>611</v>
      </c>
      <c r="G1044" s="259" t="s">
        <v>69</v>
      </c>
      <c r="H1044" s="259">
        <v>2</v>
      </c>
      <c r="I1044" s="259" t="s">
        <v>17</v>
      </c>
      <c r="J1044" s="259" t="s">
        <v>17</v>
      </c>
      <c r="K1044" s="259" t="s">
        <v>1501</v>
      </c>
      <c r="L1044" s="260">
        <v>45610</v>
      </c>
      <c r="M1044" s="259" t="s">
        <v>19</v>
      </c>
    </row>
    <row r="1045" spans="1:13">
      <c r="A1045" s="261" t="s">
        <v>1497</v>
      </c>
      <c r="B1045" s="261" t="s">
        <v>1498</v>
      </c>
      <c r="C1045" s="261" t="s">
        <v>1499</v>
      </c>
      <c r="D1045" s="261" t="s">
        <v>736</v>
      </c>
      <c r="E1045" s="261">
        <v>1</v>
      </c>
      <c r="F1045" s="261" t="s">
        <v>611</v>
      </c>
      <c r="G1045" s="261" t="s">
        <v>69</v>
      </c>
      <c r="H1045" s="261">
        <v>2</v>
      </c>
      <c r="I1045" s="261" t="s">
        <v>17</v>
      </c>
      <c r="J1045" s="261" t="s">
        <v>17</v>
      </c>
      <c r="K1045" s="261" t="s">
        <v>1502</v>
      </c>
      <c r="L1045" s="262">
        <v>45610</v>
      </c>
      <c r="M1045" s="261" t="s">
        <v>19</v>
      </c>
    </row>
    <row r="1046" spans="1:13">
      <c r="A1046" s="259" t="s">
        <v>1497</v>
      </c>
      <c r="B1046" s="259" t="s">
        <v>1498</v>
      </c>
      <c r="C1046" s="259" t="s">
        <v>1499</v>
      </c>
      <c r="D1046" s="259" t="s">
        <v>738</v>
      </c>
      <c r="E1046" s="259">
        <v>0</v>
      </c>
      <c r="F1046" s="259" t="s">
        <v>611</v>
      </c>
      <c r="G1046" s="259" t="s">
        <v>69</v>
      </c>
      <c r="H1046" s="259">
        <v>2</v>
      </c>
      <c r="I1046" s="259" t="s">
        <v>17</v>
      </c>
      <c r="J1046" s="259" t="s">
        <v>17</v>
      </c>
      <c r="K1046" s="259" t="s">
        <v>1503</v>
      </c>
      <c r="L1046" s="260">
        <v>45610</v>
      </c>
      <c r="M1046" s="259" t="s">
        <v>19</v>
      </c>
    </row>
    <row r="1047" spans="1:13">
      <c r="A1047" s="261" t="s">
        <v>1497</v>
      </c>
      <c r="B1047" s="261" t="s">
        <v>1498</v>
      </c>
      <c r="C1047" s="261" t="s">
        <v>1499</v>
      </c>
      <c r="D1047" s="261" t="s">
        <v>740</v>
      </c>
      <c r="E1047" s="261">
        <v>1</v>
      </c>
      <c r="F1047" s="261" t="s">
        <v>611</v>
      </c>
      <c r="G1047" s="261" t="s">
        <v>69</v>
      </c>
      <c r="H1047" s="261">
        <v>2</v>
      </c>
      <c r="I1047" s="261" t="s">
        <v>17</v>
      </c>
      <c r="J1047" s="261" t="s">
        <v>17</v>
      </c>
      <c r="K1047" s="261" t="s">
        <v>1504</v>
      </c>
      <c r="L1047" s="262">
        <v>45610</v>
      </c>
      <c r="M1047" s="261" t="s">
        <v>19</v>
      </c>
    </row>
    <row r="1048" spans="1:13">
      <c r="A1048" s="259" t="s">
        <v>1497</v>
      </c>
      <c r="B1048" s="259" t="s">
        <v>1498</v>
      </c>
      <c r="C1048" s="259" t="s">
        <v>1499</v>
      </c>
      <c r="D1048" s="259" t="s">
        <v>742</v>
      </c>
      <c r="E1048" s="259">
        <v>1</v>
      </c>
      <c r="F1048" s="259" t="s">
        <v>611</v>
      </c>
      <c r="G1048" s="259" t="s">
        <v>69</v>
      </c>
      <c r="H1048" s="259">
        <v>2</v>
      </c>
      <c r="I1048" s="259" t="s">
        <v>17</v>
      </c>
      <c r="J1048" s="259" t="s">
        <v>17</v>
      </c>
      <c r="K1048" s="259" t="s">
        <v>1505</v>
      </c>
      <c r="L1048" s="260">
        <v>45610</v>
      </c>
      <c r="M1048" s="259" t="s">
        <v>19</v>
      </c>
    </row>
    <row r="1049" spans="1:13">
      <c r="A1049" s="261" t="s">
        <v>1497</v>
      </c>
      <c r="B1049" s="261" t="s">
        <v>1498</v>
      </c>
      <c r="C1049" s="261" t="s">
        <v>1499</v>
      </c>
      <c r="D1049" s="261" t="s">
        <v>744</v>
      </c>
      <c r="E1049" s="261">
        <v>3</v>
      </c>
      <c r="F1049" s="261" t="s">
        <v>611</v>
      </c>
      <c r="G1049" s="261" t="s">
        <v>69</v>
      </c>
      <c r="H1049" s="261">
        <v>2</v>
      </c>
      <c r="I1049" s="261" t="s">
        <v>17</v>
      </c>
      <c r="J1049" s="261" t="s">
        <v>17</v>
      </c>
      <c r="K1049" s="261" t="s">
        <v>1506</v>
      </c>
      <c r="L1049" s="262">
        <v>45610</v>
      </c>
      <c r="M1049" s="261" t="s">
        <v>19</v>
      </c>
    </row>
    <row r="1050" spans="1:13">
      <c r="A1050" s="259" t="s">
        <v>1497</v>
      </c>
      <c r="B1050" s="259" t="s">
        <v>1498</v>
      </c>
      <c r="C1050" s="259" t="s">
        <v>1499</v>
      </c>
      <c r="D1050" s="259" t="s">
        <v>746</v>
      </c>
      <c r="E1050" s="259">
        <v>3</v>
      </c>
      <c r="F1050" s="259" t="s">
        <v>611</v>
      </c>
      <c r="G1050" s="259" t="s">
        <v>69</v>
      </c>
      <c r="H1050" s="259">
        <v>2</v>
      </c>
      <c r="I1050" s="259" t="s">
        <v>17</v>
      </c>
      <c r="J1050" s="259" t="s">
        <v>17</v>
      </c>
      <c r="K1050" s="259" t="s">
        <v>1507</v>
      </c>
      <c r="L1050" s="260">
        <v>45610</v>
      </c>
      <c r="M1050" s="259" t="s">
        <v>19</v>
      </c>
    </row>
    <row r="1051" spans="1:13">
      <c r="A1051" s="261" t="s">
        <v>1497</v>
      </c>
      <c r="B1051" s="261" t="s">
        <v>1498</v>
      </c>
      <c r="C1051" s="261" t="s">
        <v>1499</v>
      </c>
      <c r="D1051" s="261" t="s">
        <v>610</v>
      </c>
      <c r="E1051" s="261">
        <v>0</v>
      </c>
      <c r="F1051" s="261" t="s">
        <v>611</v>
      </c>
      <c r="G1051" s="261" t="s">
        <v>69</v>
      </c>
      <c r="H1051" s="261">
        <v>2</v>
      </c>
      <c r="I1051" s="261" t="s">
        <v>17</v>
      </c>
      <c r="J1051" s="261" t="s">
        <v>17</v>
      </c>
      <c r="K1051" s="261" t="s">
        <v>1508</v>
      </c>
      <c r="L1051" s="262">
        <v>45610</v>
      </c>
      <c r="M1051" s="261" t="s">
        <v>19</v>
      </c>
    </row>
    <row r="1052" spans="1:13">
      <c r="A1052" s="259" t="s">
        <v>1509</v>
      </c>
      <c r="B1052" s="259" t="s">
        <v>1510</v>
      </c>
      <c r="C1052" s="259" t="s">
        <v>1499</v>
      </c>
      <c r="D1052" s="259" t="s">
        <v>732</v>
      </c>
      <c r="E1052" s="259">
        <v>2</v>
      </c>
      <c r="F1052" s="259" t="s">
        <v>611</v>
      </c>
      <c r="G1052" s="259" t="s">
        <v>69</v>
      </c>
      <c r="H1052" s="259">
        <v>2</v>
      </c>
      <c r="I1052" s="259" t="s">
        <v>17</v>
      </c>
      <c r="J1052" s="259" t="s">
        <v>17</v>
      </c>
      <c r="K1052" s="259" t="s">
        <v>1511</v>
      </c>
      <c r="L1052" s="260">
        <v>45610</v>
      </c>
      <c r="M1052" s="259" t="s">
        <v>19</v>
      </c>
    </row>
    <row r="1053" spans="1:13">
      <c r="A1053" s="261" t="s">
        <v>1509</v>
      </c>
      <c r="B1053" s="261" t="s">
        <v>1510</v>
      </c>
      <c r="C1053" s="261" t="s">
        <v>1499</v>
      </c>
      <c r="D1053" s="261" t="s">
        <v>734</v>
      </c>
      <c r="E1053" s="261">
        <v>2</v>
      </c>
      <c r="F1053" s="261" t="s">
        <v>611</v>
      </c>
      <c r="G1053" s="261" t="s">
        <v>69</v>
      </c>
      <c r="H1053" s="261">
        <v>2</v>
      </c>
      <c r="I1053" s="261" t="s">
        <v>17</v>
      </c>
      <c r="J1053" s="261" t="s">
        <v>17</v>
      </c>
      <c r="K1053" s="261" t="s">
        <v>1512</v>
      </c>
      <c r="L1053" s="262">
        <v>45610</v>
      </c>
      <c r="M1053" s="261" t="s">
        <v>19</v>
      </c>
    </row>
    <row r="1054" spans="1:13">
      <c r="A1054" s="259" t="s">
        <v>1509</v>
      </c>
      <c r="B1054" s="259" t="s">
        <v>1510</v>
      </c>
      <c r="C1054" s="259" t="s">
        <v>1499</v>
      </c>
      <c r="D1054" s="259" t="s">
        <v>736</v>
      </c>
      <c r="E1054" s="259">
        <v>1</v>
      </c>
      <c r="F1054" s="259" t="s">
        <v>611</v>
      </c>
      <c r="G1054" s="259" t="s">
        <v>69</v>
      </c>
      <c r="H1054" s="259">
        <v>2</v>
      </c>
      <c r="I1054" s="259" t="s">
        <v>17</v>
      </c>
      <c r="J1054" s="259" t="s">
        <v>17</v>
      </c>
      <c r="K1054" s="259" t="s">
        <v>1513</v>
      </c>
      <c r="L1054" s="260">
        <v>45610</v>
      </c>
      <c r="M1054" s="259" t="s">
        <v>19</v>
      </c>
    </row>
    <row r="1055" spans="1:13">
      <c r="A1055" s="261" t="s">
        <v>1509</v>
      </c>
      <c r="B1055" s="261" t="s">
        <v>1510</v>
      </c>
      <c r="C1055" s="261" t="s">
        <v>1499</v>
      </c>
      <c r="D1055" s="261" t="s">
        <v>738</v>
      </c>
      <c r="E1055" s="261">
        <v>0</v>
      </c>
      <c r="F1055" s="261" t="s">
        <v>611</v>
      </c>
      <c r="G1055" s="261" t="s">
        <v>69</v>
      </c>
      <c r="H1055" s="261">
        <v>2</v>
      </c>
      <c r="I1055" s="261" t="s">
        <v>17</v>
      </c>
      <c r="J1055" s="261" t="s">
        <v>17</v>
      </c>
      <c r="K1055" s="261" t="s">
        <v>1514</v>
      </c>
      <c r="L1055" s="262">
        <v>45610</v>
      </c>
      <c r="M1055" s="261" t="s">
        <v>19</v>
      </c>
    </row>
    <row r="1056" spans="1:13">
      <c r="A1056" s="259" t="s">
        <v>1509</v>
      </c>
      <c r="B1056" s="259" t="s">
        <v>1510</v>
      </c>
      <c r="C1056" s="259" t="s">
        <v>1499</v>
      </c>
      <c r="D1056" s="259" t="s">
        <v>740</v>
      </c>
      <c r="E1056" s="259">
        <v>1</v>
      </c>
      <c r="F1056" s="259" t="s">
        <v>611</v>
      </c>
      <c r="G1056" s="259" t="s">
        <v>69</v>
      </c>
      <c r="H1056" s="259">
        <v>2</v>
      </c>
      <c r="I1056" s="259" t="s">
        <v>17</v>
      </c>
      <c r="J1056" s="259" t="s">
        <v>17</v>
      </c>
      <c r="K1056" s="259" t="s">
        <v>1515</v>
      </c>
      <c r="L1056" s="260">
        <v>45610</v>
      </c>
      <c r="M1056" s="259" t="s">
        <v>19</v>
      </c>
    </row>
    <row r="1057" spans="1:13">
      <c r="A1057" s="261" t="s">
        <v>1509</v>
      </c>
      <c r="B1057" s="261" t="s">
        <v>1510</v>
      </c>
      <c r="C1057" s="261" t="s">
        <v>1499</v>
      </c>
      <c r="D1057" s="261" t="s">
        <v>742</v>
      </c>
      <c r="E1057" s="261">
        <v>1</v>
      </c>
      <c r="F1057" s="261" t="s">
        <v>611</v>
      </c>
      <c r="G1057" s="261" t="s">
        <v>69</v>
      </c>
      <c r="H1057" s="261">
        <v>2</v>
      </c>
      <c r="I1057" s="261" t="s">
        <v>17</v>
      </c>
      <c r="J1057" s="261" t="s">
        <v>17</v>
      </c>
      <c r="K1057" s="261" t="s">
        <v>1516</v>
      </c>
      <c r="L1057" s="262">
        <v>45610</v>
      </c>
      <c r="M1057" s="261" t="s">
        <v>19</v>
      </c>
    </row>
    <row r="1058" spans="1:13">
      <c r="A1058" s="259" t="s">
        <v>1509</v>
      </c>
      <c r="B1058" s="259" t="s">
        <v>1510</v>
      </c>
      <c r="C1058" s="259" t="s">
        <v>1499</v>
      </c>
      <c r="D1058" s="259" t="s">
        <v>744</v>
      </c>
      <c r="E1058" s="259">
        <v>3</v>
      </c>
      <c r="F1058" s="259" t="s">
        <v>611</v>
      </c>
      <c r="G1058" s="259" t="s">
        <v>69</v>
      </c>
      <c r="H1058" s="259">
        <v>2</v>
      </c>
      <c r="I1058" s="259" t="s">
        <v>17</v>
      </c>
      <c r="J1058" s="259" t="s">
        <v>17</v>
      </c>
      <c r="K1058" s="259" t="s">
        <v>1517</v>
      </c>
      <c r="L1058" s="260">
        <v>45610</v>
      </c>
      <c r="M1058" s="259" t="s">
        <v>19</v>
      </c>
    </row>
    <row r="1059" spans="1:13">
      <c r="A1059" s="261" t="s">
        <v>1509</v>
      </c>
      <c r="B1059" s="261" t="s">
        <v>1510</v>
      </c>
      <c r="C1059" s="261" t="s">
        <v>1499</v>
      </c>
      <c r="D1059" s="261" t="s">
        <v>746</v>
      </c>
      <c r="E1059" s="261">
        <v>3</v>
      </c>
      <c r="F1059" s="261" t="s">
        <v>611</v>
      </c>
      <c r="G1059" s="261" t="s">
        <v>69</v>
      </c>
      <c r="H1059" s="261">
        <v>2</v>
      </c>
      <c r="I1059" s="261" t="s">
        <v>17</v>
      </c>
      <c r="J1059" s="261" t="s">
        <v>17</v>
      </c>
      <c r="K1059" s="261" t="s">
        <v>1518</v>
      </c>
      <c r="L1059" s="262">
        <v>45610</v>
      </c>
      <c r="M1059" s="261" t="s">
        <v>19</v>
      </c>
    </row>
    <row r="1060" spans="1:13">
      <c r="A1060" s="259" t="s">
        <v>1509</v>
      </c>
      <c r="B1060" s="259" t="s">
        <v>1510</v>
      </c>
      <c r="C1060" s="259" t="s">
        <v>1499</v>
      </c>
      <c r="D1060" s="259" t="s">
        <v>610</v>
      </c>
      <c r="E1060" s="259">
        <v>0</v>
      </c>
      <c r="F1060" s="259" t="s">
        <v>611</v>
      </c>
      <c r="G1060" s="259" t="s">
        <v>69</v>
      </c>
      <c r="H1060" s="259">
        <v>2</v>
      </c>
      <c r="I1060" s="259" t="s">
        <v>17</v>
      </c>
      <c r="J1060" s="259" t="s">
        <v>17</v>
      </c>
      <c r="K1060" s="259" t="s">
        <v>1519</v>
      </c>
      <c r="L1060" s="260">
        <v>45610</v>
      </c>
      <c r="M1060" s="259" t="s">
        <v>19</v>
      </c>
    </row>
    <row r="1061" spans="1:13">
      <c r="A1061" s="261" t="s">
        <v>1520</v>
      </c>
      <c r="B1061" s="261" t="s">
        <v>1521</v>
      </c>
      <c r="C1061" s="261" t="s">
        <v>1522</v>
      </c>
      <c r="D1061" s="261" t="s">
        <v>732</v>
      </c>
      <c r="E1061" s="261">
        <v>0</v>
      </c>
      <c r="F1061" s="261" t="s">
        <v>611</v>
      </c>
      <c r="G1061" s="261" t="s">
        <v>69</v>
      </c>
      <c r="H1061" s="261">
        <v>2</v>
      </c>
      <c r="I1061" s="261" t="s">
        <v>17</v>
      </c>
      <c r="J1061" s="261" t="s">
        <v>17</v>
      </c>
      <c r="K1061" s="261" t="s">
        <v>1523</v>
      </c>
      <c r="L1061" s="262">
        <v>45610</v>
      </c>
      <c r="M1061" s="261" t="s">
        <v>19</v>
      </c>
    </row>
    <row r="1062" spans="1:13">
      <c r="A1062" s="259" t="s">
        <v>1520</v>
      </c>
      <c r="B1062" s="259" t="s">
        <v>1521</v>
      </c>
      <c r="C1062" s="259" t="s">
        <v>1522</v>
      </c>
      <c r="D1062" s="259" t="s">
        <v>734</v>
      </c>
      <c r="E1062" s="259">
        <v>2</v>
      </c>
      <c r="F1062" s="259" t="s">
        <v>611</v>
      </c>
      <c r="G1062" s="259" t="s">
        <v>69</v>
      </c>
      <c r="H1062" s="259">
        <v>2</v>
      </c>
      <c r="I1062" s="259" t="s">
        <v>17</v>
      </c>
      <c r="J1062" s="259" t="s">
        <v>17</v>
      </c>
      <c r="K1062" s="259" t="s">
        <v>1524</v>
      </c>
      <c r="L1062" s="260">
        <v>45610</v>
      </c>
      <c r="M1062" s="259" t="s">
        <v>19</v>
      </c>
    </row>
    <row r="1063" spans="1:13">
      <c r="A1063" s="261" t="s">
        <v>1520</v>
      </c>
      <c r="B1063" s="261" t="s">
        <v>1521</v>
      </c>
      <c r="C1063" s="261" t="s">
        <v>1522</v>
      </c>
      <c r="D1063" s="261" t="s">
        <v>736</v>
      </c>
      <c r="E1063" s="261">
        <v>2</v>
      </c>
      <c r="F1063" s="261" t="s">
        <v>611</v>
      </c>
      <c r="G1063" s="261" t="s">
        <v>69</v>
      </c>
      <c r="H1063" s="261">
        <v>2</v>
      </c>
      <c r="I1063" s="261" t="s">
        <v>17</v>
      </c>
      <c r="J1063" s="261" t="s">
        <v>17</v>
      </c>
      <c r="K1063" s="261" t="s">
        <v>1525</v>
      </c>
      <c r="L1063" s="262">
        <v>45610</v>
      </c>
      <c r="M1063" s="261" t="s">
        <v>19</v>
      </c>
    </row>
    <row r="1064" spans="1:13">
      <c r="A1064" s="259" t="s">
        <v>1520</v>
      </c>
      <c r="B1064" s="259" t="s">
        <v>1521</v>
      </c>
      <c r="C1064" s="259" t="s">
        <v>1522</v>
      </c>
      <c r="D1064" s="259" t="s">
        <v>738</v>
      </c>
      <c r="E1064" s="259">
        <v>3</v>
      </c>
      <c r="F1064" s="259" t="s">
        <v>611</v>
      </c>
      <c r="G1064" s="259" t="s">
        <v>69</v>
      </c>
      <c r="H1064" s="259">
        <v>2</v>
      </c>
      <c r="I1064" s="259" t="s">
        <v>17</v>
      </c>
      <c r="J1064" s="259" t="s">
        <v>17</v>
      </c>
      <c r="K1064" s="259" t="s">
        <v>1526</v>
      </c>
      <c r="L1064" s="260">
        <v>45610</v>
      </c>
      <c r="M1064" s="259" t="s">
        <v>19</v>
      </c>
    </row>
    <row r="1065" spans="1:13">
      <c r="A1065" s="261" t="s">
        <v>1520</v>
      </c>
      <c r="B1065" s="261" t="s">
        <v>1521</v>
      </c>
      <c r="C1065" s="261" t="s">
        <v>1522</v>
      </c>
      <c r="D1065" s="261" t="s">
        <v>740</v>
      </c>
      <c r="E1065" s="261">
        <v>3</v>
      </c>
      <c r="F1065" s="261" t="s">
        <v>611</v>
      </c>
      <c r="G1065" s="261" t="s">
        <v>69</v>
      </c>
      <c r="H1065" s="261">
        <v>2</v>
      </c>
      <c r="I1065" s="261" t="s">
        <v>17</v>
      </c>
      <c r="J1065" s="261" t="s">
        <v>17</v>
      </c>
      <c r="K1065" s="261" t="s">
        <v>1527</v>
      </c>
      <c r="L1065" s="262">
        <v>45610</v>
      </c>
      <c r="M1065" s="261" t="s">
        <v>19</v>
      </c>
    </row>
    <row r="1066" spans="1:13">
      <c r="A1066" s="259" t="s">
        <v>1520</v>
      </c>
      <c r="B1066" s="259" t="s">
        <v>1521</v>
      </c>
      <c r="C1066" s="259" t="s">
        <v>1522</v>
      </c>
      <c r="D1066" s="259" t="s">
        <v>742</v>
      </c>
      <c r="E1066" s="259">
        <v>1</v>
      </c>
      <c r="F1066" s="259" t="s">
        <v>611</v>
      </c>
      <c r="G1066" s="259" t="s">
        <v>69</v>
      </c>
      <c r="H1066" s="259">
        <v>2</v>
      </c>
      <c r="I1066" s="259" t="s">
        <v>17</v>
      </c>
      <c r="J1066" s="259" t="s">
        <v>17</v>
      </c>
      <c r="K1066" s="259" t="s">
        <v>1528</v>
      </c>
      <c r="L1066" s="260">
        <v>45610</v>
      </c>
      <c r="M1066" s="259" t="s">
        <v>19</v>
      </c>
    </row>
    <row r="1067" spans="1:13">
      <c r="A1067" s="261" t="s">
        <v>1520</v>
      </c>
      <c r="B1067" s="261" t="s">
        <v>1521</v>
      </c>
      <c r="C1067" s="261" t="s">
        <v>1522</v>
      </c>
      <c r="D1067" s="261" t="s">
        <v>744</v>
      </c>
      <c r="E1067" s="261">
        <v>2</v>
      </c>
      <c r="F1067" s="261" t="s">
        <v>611</v>
      </c>
      <c r="G1067" s="261" t="s">
        <v>69</v>
      </c>
      <c r="H1067" s="261">
        <v>2</v>
      </c>
      <c r="I1067" s="261" t="s">
        <v>17</v>
      </c>
      <c r="J1067" s="261" t="s">
        <v>17</v>
      </c>
      <c r="K1067" s="261" t="s">
        <v>1529</v>
      </c>
      <c r="L1067" s="262">
        <v>45610</v>
      </c>
      <c r="M1067" s="261" t="s">
        <v>19</v>
      </c>
    </row>
    <row r="1068" spans="1:13">
      <c r="A1068" s="259" t="s">
        <v>1520</v>
      </c>
      <c r="B1068" s="259" t="s">
        <v>1521</v>
      </c>
      <c r="C1068" s="259" t="s">
        <v>1522</v>
      </c>
      <c r="D1068" s="259" t="s">
        <v>746</v>
      </c>
      <c r="E1068" s="259">
        <v>3</v>
      </c>
      <c r="F1068" s="259" t="s">
        <v>611</v>
      </c>
      <c r="G1068" s="259" t="s">
        <v>69</v>
      </c>
      <c r="H1068" s="259">
        <v>2</v>
      </c>
      <c r="I1068" s="259" t="s">
        <v>17</v>
      </c>
      <c r="J1068" s="259" t="s">
        <v>17</v>
      </c>
      <c r="K1068" s="259" t="s">
        <v>1530</v>
      </c>
      <c r="L1068" s="260">
        <v>45610</v>
      </c>
      <c r="M1068" s="259" t="s">
        <v>19</v>
      </c>
    </row>
    <row r="1069" spans="1:13">
      <c r="A1069" s="261" t="s">
        <v>1520</v>
      </c>
      <c r="B1069" s="261" t="s">
        <v>1521</v>
      </c>
      <c r="C1069" s="261" t="s">
        <v>1522</v>
      </c>
      <c r="D1069" s="261" t="s">
        <v>610</v>
      </c>
      <c r="E1069" s="261">
        <v>1</v>
      </c>
      <c r="F1069" s="261" t="s">
        <v>611</v>
      </c>
      <c r="G1069" s="261" t="s">
        <v>69</v>
      </c>
      <c r="H1069" s="261">
        <v>2</v>
      </c>
      <c r="I1069" s="261" t="s">
        <v>17</v>
      </c>
      <c r="J1069" s="261" t="s">
        <v>17</v>
      </c>
      <c r="K1069" s="261" t="s">
        <v>1531</v>
      </c>
      <c r="L1069" s="262">
        <v>45610</v>
      </c>
      <c r="M1069" s="261" t="s">
        <v>19</v>
      </c>
    </row>
    <row r="1070" spans="1:13">
      <c r="A1070" s="259" t="s">
        <v>1532</v>
      </c>
      <c r="B1070" s="259" t="s">
        <v>1533</v>
      </c>
      <c r="C1070" s="259" t="s">
        <v>195</v>
      </c>
      <c r="D1070" s="259" t="s">
        <v>732</v>
      </c>
      <c r="E1070" s="259">
        <v>2</v>
      </c>
      <c r="F1070" s="259" t="s">
        <v>611</v>
      </c>
      <c r="G1070" s="259" t="s">
        <v>69</v>
      </c>
      <c r="H1070" s="259">
        <v>2</v>
      </c>
      <c r="I1070" s="259" t="s">
        <v>17</v>
      </c>
      <c r="J1070" s="259" t="s">
        <v>17</v>
      </c>
      <c r="K1070" s="259" t="s">
        <v>1534</v>
      </c>
      <c r="L1070" s="260">
        <v>45610</v>
      </c>
      <c r="M1070" s="259" t="s">
        <v>19</v>
      </c>
    </row>
    <row r="1071" spans="1:13">
      <c r="A1071" s="261" t="s">
        <v>1532</v>
      </c>
      <c r="B1071" s="261" t="s">
        <v>1533</v>
      </c>
      <c r="C1071" s="261" t="s">
        <v>195</v>
      </c>
      <c r="D1071" s="261" t="s">
        <v>734</v>
      </c>
      <c r="E1071" s="261">
        <v>2</v>
      </c>
      <c r="F1071" s="261" t="s">
        <v>611</v>
      </c>
      <c r="G1071" s="261" t="s">
        <v>69</v>
      </c>
      <c r="H1071" s="261">
        <v>2</v>
      </c>
      <c r="I1071" s="261" t="s">
        <v>17</v>
      </c>
      <c r="J1071" s="261" t="s">
        <v>17</v>
      </c>
      <c r="K1071" s="261" t="s">
        <v>1535</v>
      </c>
      <c r="L1071" s="262">
        <v>45610</v>
      </c>
      <c r="M1071" s="261" t="s">
        <v>19</v>
      </c>
    </row>
    <row r="1072" spans="1:13">
      <c r="A1072" s="259" t="s">
        <v>1532</v>
      </c>
      <c r="B1072" s="259" t="s">
        <v>1533</v>
      </c>
      <c r="C1072" s="259" t="s">
        <v>195</v>
      </c>
      <c r="D1072" s="259" t="s">
        <v>736</v>
      </c>
      <c r="E1072" s="259">
        <v>1</v>
      </c>
      <c r="F1072" s="259" t="s">
        <v>611</v>
      </c>
      <c r="G1072" s="259" t="s">
        <v>69</v>
      </c>
      <c r="H1072" s="259">
        <v>2</v>
      </c>
      <c r="I1072" s="259" t="s">
        <v>17</v>
      </c>
      <c r="J1072" s="259" t="s">
        <v>17</v>
      </c>
      <c r="K1072" s="259" t="s">
        <v>1536</v>
      </c>
      <c r="L1072" s="260">
        <v>45610</v>
      </c>
      <c r="M1072" s="259" t="s">
        <v>19</v>
      </c>
    </row>
    <row r="1073" spans="1:13">
      <c r="A1073" s="261" t="s">
        <v>1532</v>
      </c>
      <c r="B1073" s="261" t="s">
        <v>1533</v>
      </c>
      <c r="C1073" s="261" t="s">
        <v>195</v>
      </c>
      <c r="D1073" s="261" t="s">
        <v>738</v>
      </c>
      <c r="E1073" s="261">
        <v>3</v>
      </c>
      <c r="F1073" s="261" t="s">
        <v>611</v>
      </c>
      <c r="G1073" s="261" t="s">
        <v>69</v>
      </c>
      <c r="H1073" s="261">
        <v>2</v>
      </c>
      <c r="I1073" s="261" t="s">
        <v>17</v>
      </c>
      <c r="J1073" s="261" t="s">
        <v>17</v>
      </c>
      <c r="K1073" s="261" t="s">
        <v>1537</v>
      </c>
      <c r="L1073" s="262">
        <v>45610</v>
      </c>
      <c r="M1073" s="261" t="s">
        <v>19</v>
      </c>
    </row>
    <row r="1074" spans="1:13">
      <c r="A1074" s="259" t="s">
        <v>1532</v>
      </c>
      <c r="B1074" s="259" t="s">
        <v>1533</v>
      </c>
      <c r="C1074" s="259" t="s">
        <v>195</v>
      </c>
      <c r="D1074" s="259" t="s">
        <v>740</v>
      </c>
      <c r="E1074" s="259">
        <v>3</v>
      </c>
      <c r="F1074" s="259" t="s">
        <v>611</v>
      </c>
      <c r="G1074" s="259" t="s">
        <v>69</v>
      </c>
      <c r="H1074" s="259">
        <v>2</v>
      </c>
      <c r="I1074" s="259" t="s">
        <v>17</v>
      </c>
      <c r="J1074" s="259" t="s">
        <v>17</v>
      </c>
      <c r="K1074" s="259" t="s">
        <v>1538</v>
      </c>
      <c r="L1074" s="260">
        <v>45610</v>
      </c>
      <c r="M1074" s="259" t="s">
        <v>19</v>
      </c>
    </row>
    <row r="1075" spans="1:13">
      <c r="A1075" s="261" t="s">
        <v>1532</v>
      </c>
      <c r="B1075" s="261" t="s">
        <v>1533</v>
      </c>
      <c r="C1075" s="261" t="s">
        <v>195</v>
      </c>
      <c r="D1075" s="261" t="s">
        <v>742</v>
      </c>
      <c r="E1075" s="261">
        <v>1</v>
      </c>
      <c r="F1075" s="261" t="s">
        <v>611</v>
      </c>
      <c r="G1075" s="261" t="s">
        <v>69</v>
      </c>
      <c r="H1075" s="261">
        <v>2</v>
      </c>
      <c r="I1075" s="261" t="s">
        <v>17</v>
      </c>
      <c r="J1075" s="261" t="s">
        <v>17</v>
      </c>
      <c r="K1075" s="261" t="s">
        <v>1539</v>
      </c>
      <c r="L1075" s="262">
        <v>45610</v>
      </c>
      <c r="M1075" s="261" t="s">
        <v>19</v>
      </c>
    </row>
    <row r="1076" spans="1:13">
      <c r="A1076" s="259" t="s">
        <v>1532</v>
      </c>
      <c r="B1076" s="259" t="s">
        <v>1533</v>
      </c>
      <c r="C1076" s="259" t="s">
        <v>195</v>
      </c>
      <c r="D1076" s="259" t="s">
        <v>744</v>
      </c>
      <c r="E1076" s="259">
        <v>3</v>
      </c>
      <c r="F1076" s="259" t="s">
        <v>611</v>
      </c>
      <c r="G1076" s="259" t="s">
        <v>69</v>
      </c>
      <c r="H1076" s="259">
        <v>2</v>
      </c>
      <c r="I1076" s="259" t="s">
        <v>17</v>
      </c>
      <c r="J1076" s="259" t="s">
        <v>17</v>
      </c>
      <c r="K1076" s="259" t="s">
        <v>1540</v>
      </c>
      <c r="L1076" s="260">
        <v>45610</v>
      </c>
      <c r="M1076" s="259" t="s">
        <v>19</v>
      </c>
    </row>
    <row r="1077" spans="1:13">
      <c r="A1077" s="261" t="s">
        <v>1532</v>
      </c>
      <c r="B1077" s="261" t="s">
        <v>1533</v>
      </c>
      <c r="C1077" s="261" t="s">
        <v>195</v>
      </c>
      <c r="D1077" s="261" t="s">
        <v>746</v>
      </c>
      <c r="E1077" s="261">
        <v>2</v>
      </c>
      <c r="F1077" s="261" t="s">
        <v>611</v>
      </c>
      <c r="G1077" s="261" t="s">
        <v>69</v>
      </c>
      <c r="H1077" s="261">
        <v>2</v>
      </c>
      <c r="I1077" s="261" t="s">
        <v>17</v>
      </c>
      <c r="J1077" s="261" t="s">
        <v>17</v>
      </c>
      <c r="K1077" s="261" t="s">
        <v>1541</v>
      </c>
      <c r="L1077" s="262">
        <v>45610</v>
      </c>
      <c r="M1077" s="261" t="s">
        <v>19</v>
      </c>
    </row>
    <row r="1078" spans="1:13">
      <c r="A1078" s="259" t="s">
        <v>1532</v>
      </c>
      <c r="B1078" s="259" t="s">
        <v>1533</v>
      </c>
      <c r="C1078" s="259" t="s">
        <v>195</v>
      </c>
      <c r="D1078" s="259" t="s">
        <v>610</v>
      </c>
      <c r="E1078" s="259">
        <v>0</v>
      </c>
      <c r="F1078" s="259" t="s">
        <v>611</v>
      </c>
      <c r="G1078" s="259" t="s">
        <v>69</v>
      </c>
      <c r="H1078" s="259">
        <v>2</v>
      </c>
      <c r="I1078" s="259" t="s">
        <v>17</v>
      </c>
      <c r="J1078" s="259" t="s">
        <v>17</v>
      </c>
      <c r="K1078" s="259" t="s">
        <v>1542</v>
      </c>
      <c r="L1078" s="260">
        <v>45610</v>
      </c>
      <c r="M1078" s="259" t="s">
        <v>19</v>
      </c>
    </row>
    <row r="1079" spans="1:13">
      <c r="A1079" s="261" t="s">
        <v>1543</v>
      </c>
      <c r="B1079" s="261" t="s">
        <v>1544</v>
      </c>
      <c r="C1079" s="261" t="s">
        <v>1545</v>
      </c>
      <c r="D1079" s="261" t="s">
        <v>732</v>
      </c>
      <c r="E1079" s="261">
        <v>2</v>
      </c>
      <c r="F1079" s="261" t="s">
        <v>611</v>
      </c>
      <c r="G1079" s="261" t="s">
        <v>69</v>
      </c>
      <c r="H1079" s="261">
        <v>2</v>
      </c>
      <c r="I1079" s="261" t="s">
        <v>17</v>
      </c>
      <c r="J1079" s="261" t="s">
        <v>17</v>
      </c>
      <c r="K1079" s="261" t="s">
        <v>1546</v>
      </c>
      <c r="L1079" s="262">
        <v>45610</v>
      </c>
      <c r="M1079" s="261" t="s">
        <v>19</v>
      </c>
    </row>
    <row r="1080" spans="1:13">
      <c r="A1080" s="259" t="s">
        <v>1543</v>
      </c>
      <c r="B1080" s="259" t="s">
        <v>1544</v>
      </c>
      <c r="C1080" s="259" t="s">
        <v>1545</v>
      </c>
      <c r="D1080" s="259" t="s">
        <v>734</v>
      </c>
      <c r="E1080" s="259">
        <v>2</v>
      </c>
      <c r="F1080" s="259" t="s">
        <v>611</v>
      </c>
      <c r="G1080" s="259" t="s">
        <v>69</v>
      </c>
      <c r="H1080" s="259">
        <v>2</v>
      </c>
      <c r="I1080" s="259" t="s">
        <v>17</v>
      </c>
      <c r="J1080" s="259" t="s">
        <v>17</v>
      </c>
      <c r="K1080" s="259" t="s">
        <v>1547</v>
      </c>
      <c r="L1080" s="260">
        <v>45610</v>
      </c>
      <c r="M1080" s="259" t="s">
        <v>19</v>
      </c>
    </row>
    <row r="1081" spans="1:13">
      <c r="A1081" s="261" t="s">
        <v>1543</v>
      </c>
      <c r="B1081" s="261" t="s">
        <v>1544</v>
      </c>
      <c r="C1081" s="261" t="s">
        <v>1545</v>
      </c>
      <c r="D1081" s="261" t="s">
        <v>736</v>
      </c>
      <c r="E1081" s="261">
        <v>1</v>
      </c>
      <c r="F1081" s="261" t="s">
        <v>611</v>
      </c>
      <c r="G1081" s="261" t="s">
        <v>69</v>
      </c>
      <c r="H1081" s="261">
        <v>2</v>
      </c>
      <c r="I1081" s="261" t="s">
        <v>17</v>
      </c>
      <c r="J1081" s="261" t="s">
        <v>17</v>
      </c>
      <c r="K1081" s="261" t="s">
        <v>1548</v>
      </c>
      <c r="L1081" s="262">
        <v>45610</v>
      </c>
      <c r="M1081" s="261" t="s">
        <v>19</v>
      </c>
    </row>
    <row r="1082" spans="1:13">
      <c r="A1082" s="259" t="s">
        <v>1543</v>
      </c>
      <c r="B1082" s="259" t="s">
        <v>1544</v>
      </c>
      <c r="C1082" s="259" t="s">
        <v>1545</v>
      </c>
      <c r="D1082" s="259" t="s">
        <v>738</v>
      </c>
      <c r="E1082" s="259">
        <v>0</v>
      </c>
      <c r="F1082" s="259" t="s">
        <v>611</v>
      </c>
      <c r="G1082" s="259" t="s">
        <v>69</v>
      </c>
      <c r="H1082" s="259">
        <v>2</v>
      </c>
      <c r="I1082" s="259" t="s">
        <v>17</v>
      </c>
      <c r="J1082" s="259" t="s">
        <v>17</v>
      </c>
      <c r="K1082" s="259" t="s">
        <v>1549</v>
      </c>
      <c r="L1082" s="260">
        <v>45610</v>
      </c>
      <c r="M1082" s="259" t="s">
        <v>19</v>
      </c>
    </row>
    <row r="1083" spans="1:13">
      <c r="A1083" s="261" t="s">
        <v>1543</v>
      </c>
      <c r="B1083" s="261" t="s">
        <v>1544</v>
      </c>
      <c r="C1083" s="261" t="s">
        <v>1545</v>
      </c>
      <c r="D1083" s="261" t="s">
        <v>740</v>
      </c>
      <c r="E1083" s="261">
        <v>2</v>
      </c>
      <c r="F1083" s="261" t="s">
        <v>611</v>
      </c>
      <c r="G1083" s="261" t="s">
        <v>69</v>
      </c>
      <c r="H1083" s="261">
        <v>2</v>
      </c>
      <c r="I1083" s="261" t="s">
        <v>17</v>
      </c>
      <c r="J1083" s="261" t="s">
        <v>17</v>
      </c>
      <c r="K1083" s="261" t="s">
        <v>1550</v>
      </c>
      <c r="L1083" s="262">
        <v>45610</v>
      </c>
      <c r="M1083" s="261" t="s">
        <v>19</v>
      </c>
    </row>
    <row r="1084" spans="1:13">
      <c r="A1084" s="259" t="s">
        <v>1543</v>
      </c>
      <c r="B1084" s="259" t="s">
        <v>1544</v>
      </c>
      <c r="C1084" s="259" t="s">
        <v>1545</v>
      </c>
      <c r="D1084" s="259" t="s">
        <v>742</v>
      </c>
      <c r="E1084" s="259">
        <v>0</v>
      </c>
      <c r="F1084" s="259" t="s">
        <v>611</v>
      </c>
      <c r="G1084" s="259" t="s">
        <v>69</v>
      </c>
      <c r="H1084" s="259">
        <v>2</v>
      </c>
      <c r="I1084" s="259" t="s">
        <v>17</v>
      </c>
      <c r="J1084" s="259" t="s">
        <v>17</v>
      </c>
      <c r="K1084" s="259" t="s">
        <v>1551</v>
      </c>
      <c r="L1084" s="260">
        <v>45610</v>
      </c>
      <c r="M1084" s="259" t="s">
        <v>19</v>
      </c>
    </row>
    <row r="1085" spans="1:13">
      <c r="A1085" s="261" t="s">
        <v>1543</v>
      </c>
      <c r="B1085" s="261" t="s">
        <v>1544</v>
      </c>
      <c r="C1085" s="261" t="s">
        <v>1545</v>
      </c>
      <c r="D1085" s="261" t="s">
        <v>744</v>
      </c>
      <c r="E1085" s="261">
        <v>0</v>
      </c>
      <c r="F1085" s="261" t="s">
        <v>611</v>
      </c>
      <c r="G1085" s="261" t="s">
        <v>69</v>
      </c>
      <c r="H1085" s="261">
        <v>2</v>
      </c>
      <c r="I1085" s="261" t="s">
        <v>17</v>
      </c>
      <c r="J1085" s="261" t="s">
        <v>17</v>
      </c>
      <c r="K1085" s="261" t="s">
        <v>1552</v>
      </c>
      <c r="L1085" s="262">
        <v>45610</v>
      </c>
      <c r="M1085" s="261" t="s">
        <v>19</v>
      </c>
    </row>
    <row r="1086" spans="1:13">
      <c r="A1086" s="259" t="s">
        <v>1543</v>
      </c>
      <c r="B1086" s="259" t="s">
        <v>1544</v>
      </c>
      <c r="C1086" s="259" t="s">
        <v>1545</v>
      </c>
      <c r="D1086" s="259" t="s">
        <v>746</v>
      </c>
      <c r="E1086" s="259">
        <v>1</v>
      </c>
      <c r="F1086" s="259" t="s">
        <v>611</v>
      </c>
      <c r="G1086" s="259" t="s">
        <v>69</v>
      </c>
      <c r="H1086" s="259">
        <v>2</v>
      </c>
      <c r="I1086" s="259" t="s">
        <v>17</v>
      </c>
      <c r="J1086" s="259" t="s">
        <v>17</v>
      </c>
      <c r="K1086" s="259" t="s">
        <v>1553</v>
      </c>
      <c r="L1086" s="260">
        <v>45610</v>
      </c>
      <c r="M1086" s="259" t="s">
        <v>19</v>
      </c>
    </row>
    <row r="1087" spans="1:13">
      <c r="A1087" s="261" t="s">
        <v>1543</v>
      </c>
      <c r="B1087" s="261" t="s">
        <v>1544</v>
      </c>
      <c r="C1087" s="261" t="s">
        <v>1545</v>
      </c>
      <c r="D1087" s="261" t="s">
        <v>610</v>
      </c>
      <c r="E1087" s="261">
        <v>0</v>
      </c>
      <c r="F1087" s="261" t="s">
        <v>611</v>
      </c>
      <c r="G1087" s="261" t="s">
        <v>69</v>
      </c>
      <c r="H1087" s="261">
        <v>2</v>
      </c>
      <c r="I1087" s="261" t="s">
        <v>17</v>
      </c>
      <c r="J1087" s="261" t="s">
        <v>17</v>
      </c>
      <c r="K1087" s="261" t="s">
        <v>1554</v>
      </c>
      <c r="L1087" s="262">
        <v>45610</v>
      </c>
      <c r="M1087" s="261" t="s">
        <v>19</v>
      </c>
    </row>
    <row r="1088" spans="1:13">
      <c r="A1088" s="259" t="s">
        <v>1555</v>
      </c>
      <c r="B1088" s="259" t="s">
        <v>1556</v>
      </c>
      <c r="C1088" s="259" t="s">
        <v>1557</v>
      </c>
      <c r="D1088" s="259" t="s">
        <v>732</v>
      </c>
      <c r="E1088" s="259">
        <v>0</v>
      </c>
      <c r="F1088" s="259" t="s">
        <v>611</v>
      </c>
      <c r="G1088" s="259" t="s">
        <v>69</v>
      </c>
      <c r="H1088" s="259">
        <v>2</v>
      </c>
      <c r="I1088" s="259" t="s">
        <v>17</v>
      </c>
      <c r="J1088" s="259" t="s">
        <v>17</v>
      </c>
      <c r="K1088" s="259" t="s">
        <v>1558</v>
      </c>
      <c r="L1088" s="260">
        <v>45611</v>
      </c>
      <c r="M1088" s="259" t="s">
        <v>19</v>
      </c>
    </row>
    <row r="1089" spans="1:13">
      <c r="A1089" s="261" t="s">
        <v>1555</v>
      </c>
      <c r="B1089" s="261" t="s">
        <v>1556</v>
      </c>
      <c r="C1089" s="261" t="s">
        <v>1557</v>
      </c>
      <c r="D1089" s="261" t="s">
        <v>734</v>
      </c>
      <c r="E1089" s="261">
        <v>1</v>
      </c>
      <c r="F1089" s="261" t="s">
        <v>611</v>
      </c>
      <c r="G1089" s="261" t="s">
        <v>69</v>
      </c>
      <c r="H1089" s="261">
        <v>2</v>
      </c>
      <c r="I1089" s="261" t="s">
        <v>17</v>
      </c>
      <c r="J1089" s="261" t="s">
        <v>17</v>
      </c>
      <c r="K1089" s="261" t="s">
        <v>1559</v>
      </c>
      <c r="L1089" s="262">
        <v>45611</v>
      </c>
      <c r="M1089" s="261" t="s">
        <v>19</v>
      </c>
    </row>
    <row r="1090" spans="1:13">
      <c r="A1090" s="259" t="s">
        <v>1555</v>
      </c>
      <c r="B1090" s="259" t="s">
        <v>1556</v>
      </c>
      <c r="C1090" s="259" t="s">
        <v>1557</v>
      </c>
      <c r="D1090" s="259" t="s">
        <v>736</v>
      </c>
      <c r="E1090" s="259">
        <v>2</v>
      </c>
      <c r="F1090" s="259" t="s">
        <v>611</v>
      </c>
      <c r="G1090" s="259" t="s">
        <v>69</v>
      </c>
      <c r="H1090" s="259">
        <v>2</v>
      </c>
      <c r="I1090" s="259" t="s">
        <v>17</v>
      </c>
      <c r="J1090" s="259" t="s">
        <v>17</v>
      </c>
      <c r="K1090" s="259" t="s">
        <v>1560</v>
      </c>
      <c r="L1090" s="260">
        <v>45611</v>
      </c>
      <c r="M1090" s="259" t="s">
        <v>19</v>
      </c>
    </row>
    <row r="1091" spans="1:13">
      <c r="A1091" s="261" t="s">
        <v>1555</v>
      </c>
      <c r="B1091" s="261" t="s">
        <v>1556</v>
      </c>
      <c r="C1091" s="261" t="s">
        <v>1557</v>
      </c>
      <c r="D1091" s="261" t="s">
        <v>738</v>
      </c>
      <c r="E1091" s="261">
        <v>0</v>
      </c>
      <c r="F1091" s="261" t="s">
        <v>611</v>
      </c>
      <c r="G1091" s="261" t="s">
        <v>69</v>
      </c>
      <c r="H1091" s="261">
        <v>2</v>
      </c>
      <c r="I1091" s="261" t="s">
        <v>17</v>
      </c>
      <c r="J1091" s="261" t="s">
        <v>17</v>
      </c>
      <c r="K1091" s="261" t="s">
        <v>1561</v>
      </c>
      <c r="L1091" s="262">
        <v>45611</v>
      </c>
      <c r="M1091" s="261" t="s">
        <v>19</v>
      </c>
    </row>
    <row r="1092" spans="1:13">
      <c r="A1092" s="259" t="s">
        <v>1555</v>
      </c>
      <c r="B1092" s="259" t="s">
        <v>1556</v>
      </c>
      <c r="C1092" s="259" t="s">
        <v>1557</v>
      </c>
      <c r="D1092" s="259" t="s">
        <v>740</v>
      </c>
      <c r="E1092" s="259">
        <v>2</v>
      </c>
      <c r="F1092" s="259" t="s">
        <v>611</v>
      </c>
      <c r="G1092" s="259" t="s">
        <v>69</v>
      </c>
      <c r="H1092" s="259">
        <v>2</v>
      </c>
      <c r="I1092" s="259" t="s">
        <v>17</v>
      </c>
      <c r="J1092" s="259" t="s">
        <v>17</v>
      </c>
      <c r="K1092" s="259" t="s">
        <v>1562</v>
      </c>
      <c r="L1092" s="260">
        <v>45611</v>
      </c>
      <c r="M1092" s="259" t="s">
        <v>19</v>
      </c>
    </row>
    <row r="1093" spans="1:13">
      <c r="A1093" s="261" t="s">
        <v>1555</v>
      </c>
      <c r="B1093" s="261" t="s">
        <v>1556</v>
      </c>
      <c r="C1093" s="261" t="s">
        <v>1557</v>
      </c>
      <c r="D1093" s="261" t="s">
        <v>742</v>
      </c>
      <c r="E1093" s="261">
        <v>2</v>
      </c>
      <c r="F1093" s="261" t="s">
        <v>611</v>
      </c>
      <c r="G1093" s="261" t="s">
        <v>69</v>
      </c>
      <c r="H1093" s="261">
        <v>2</v>
      </c>
      <c r="I1093" s="261" t="s">
        <v>17</v>
      </c>
      <c r="J1093" s="261" t="s">
        <v>17</v>
      </c>
      <c r="K1093" s="261" t="s">
        <v>1563</v>
      </c>
      <c r="L1093" s="262">
        <v>45611</v>
      </c>
      <c r="M1093" s="261" t="s">
        <v>19</v>
      </c>
    </row>
    <row r="1094" spans="1:13">
      <c r="A1094" s="259" t="s">
        <v>1555</v>
      </c>
      <c r="B1094" s="259" t="s">
        <v>1556</v>
      </c>
      <c r="C1094" s="259" t="s">
        <v>1557</v>
      </c>
      <c r="D1094" s="259" t="s">
        <v>744</v>
      </c>
      <c r="E1094" s="259">
        <v>2</v>
      </c>
      <c r="F1094" s="259" t="s">
        <v>611</v>
      </c>
      <c r="G1094" s="259" t="s">
        <v>69</v>
      </c>
      <c r="H1094" s="259">
        <v>2</v>
      </c>
      <c r="I1094" s="259" t="s">
        <v>17</v>
      </c>
      <c r="J1094" s="259" t="s">
        <v>17</v>
      </c>
      <c r="K1094" s="259" t="s">
        <v>1564</v>
      </c>
      <c r="L1094" s="260">
        <v>45611</v>
      </c>
      <c r="M1094" s="259" t="s">
        <v>19</v>
      </c>
    </row>
    <row r="1095" spans="1:13">
      <c r="A1095" s="261" t="s">
        <v>1555</v>
      </c>
      <c r="B1095" s="261" t="s">
        <v>1556</v>
      </c>
      <c r="C1095" s="261" t="s">
        <v>1557</v>
      </c>
      <c r="D1095" s="261" t="s">
        <v>746</v>
      </c>
      <c r="E1095" s="261">
        <v>1</v>
      </c>
      <c r="F1095" s="261" t="s">
        <v>611</v>
      </c>
      <c r="G1095" s="261" t="s">
        <v>69</v>
      </c>
      <c r="H1095" s="261">
        <v>2</v>
      </c>
      <c r="I1095" s="261" t="s">
        <v>17</v>
      </c>
      <c r="J1095" s="261" t="s">
        <v>17</v>
      </c>
      <c r="K1095" s="261" t="s">
        <v>1565</v>
      </c>
      <c r="L1095" s="262">
        <v>45611</v>
      </c>
      <c r="M1095" s="261" t="s">
        <v>19</v>
      </c>
    </row>
    <row r="1096" spans="1:13">
      <c r="A1096" s="259" t="s">
        <v>1555</v>
      </c>
      <c r="B1096" s="259" t="s">
        <v>1556</v>
      </c>
      <c r="C1096" s="259" t="s">
        <v>1557</v>
      </c>
      <c r="D1096" s="259" t="s">
        <v>610</v>
      </c>
      <c r="E1096" s="259">
        <v>0</v>
      </c>
      <c r="F1096" s="259" t="s">
        <v>611</v>
      </c>
      <c r="G1096" s="259" t="s">
        <v>69</v>
      </c>
      <c r="H1096" s="259">
        <v>2</v>
      </c>
      <c r="I1096" s="259" t="s">
        <v>17</v>
      </c>
      <c r="J1096" s="259" t="s">
        <v>17</v>
      </c>
      <c r="K1096" s="259" t="s">
        <v>1566</v>
      </c>
      <c r="L1096" s="260">
        <v>45611</v>
      </c>
      <c r="M1096" s="259" t="s">
        <v>19</v>
      </c>
    </row>
    <row r="1097" spans="1:13">
      <c r="A1097" s="261" t="s">
        <v>114</v>
      </c>
      <c r="B1097" s="261" t="s">
        <v>115</v>
      </c>
      <c r="C1097" s="261" t="s">
        <v>116</v>
      </c>
      <c r="D1097" s="261" t="s">
        <v>732</v>
      </c>
      <c r="E1097" s="261">
        <v>0</v>
      </c>
      <c r="F1097" s="261" t="s">
        <v>611</v>
      </c>
      <c r="G1097" s="261" t="s">
        <v>69</v>
      </c>
      <c r="H1097" s="261">
        <v>2</v>
      </c>
      <c r="I1097" s="261" t="s">
        <v>17</v>
      </c>
      <c r="J1097" s="261" t="s">
        <v>17</v>
      </c>
      <c r="K1097" s="261" t="s">
        <v>1567</v>
      </c>
      <c r="L1097" s="262">
        <v>45611</v>
      </c>
      <c r="M1097" s="261" t="s">
        <v>19</v>
      </c>
    </row>
    <row r="1098" spans="1:13">
      <c r="A1098" s="259" t="s">
        <v>114</v>
      </c>
      <c r="B1098" s="259" t="s">
        <v>115</v>
      </c>
      <c r="C1098" s="259" t="s">
        <v>116</v>
      </c>
      <c r="D1098" s="259" t="s">
        <v>734</v>
      </c>
      <c r="E1098" s="259">
        <v>1</v>
      </c>
      <c r="F1098" s="259" t="s">
        <v>611</v>
      </c>
      <c r="G1098" s="259" t="s">
        <v>69</v>
      </c>
      <c r="H1098" s="259">
        <v>2</v>
      </c>
      <c r="I1098" s="259" t="s">
        <v>17</v>
      </c>
      <c r="J1098" s="259" t="s">
        <v>17</v>
      </c>
      <c r="K1098" s="259" t="s">
        <v>1568</v>
      </c>
      <c r="L1098" s="260">
        <v>45611</v>
      </c>
      <c r="M1098" s="259" t="s">
        <v>19</v>
      </c>
    </row>
    <row r="1099" spans="1:13">
      <c r="A1099" s="261" t="s">
        <v>114</v>
      </c>
      <c r="B1099" s="261" t="s">
        <v>115</v>
      </c>
      <c r="C1099" s="261" t="s">
        <v>116</v>
      </c>
      <c r="D1099" s="261" t="s">
        <v>736</v>
      </c>
      <c r="E1099" s="261">
        <v>0</v>
      </c>
      <c r="F1099" s="261" t="s">
        <v>611</v>
      </c>
      <c r="G1099" s="261" t="s">
        <v>69</v>
      </c>
      <c r="H1099" s="261">
        <v>2</v>
      </c>
      <c r="I1099" s="261" t="s">
        <v>17</v>
      </c>
      <c r="J1099" s="261" t="s">
        <v>17</v>
      </c>
      <c r="K1099" s="261" t="s">
        <v>1569</v>
      </c>
      <c r="L1099" s="262">
        <v>45611</v>
      </c>
      <c r="M1099" s="261" t="s">
        <v>19</v>
      </c>
    </row>
    <row r="1100" spans="1:13">
      <c r="A1100" s="259" t="s">
        <v>114</v>
      </c>
      <c r="B1100" s="259" t="s">
        <v>115</v>
      </c>
      <c r="C1100" s="259" t="s">
        <v>116</v>
      </c>
      <c r="D1100" s="259" t="s">
        <v>738</v>
      </c>
      <c r="E1100" s="259">
        <v>0</v>
      </c>
      <c r="F1100" s="259" t="s">
        <v>611</v>
      </c>
      <c r="G1100" s="259" t="s">
        <v>69</v>
      </c>
      <c r="H1100" s="259">
        <v>2</v>
      </c>
      <c r="I1100" s="259" t="s">
        <v>17</v>
      </c>
      <c r="J1100" s="259" t="s">
        <v>17</v>
      </c>
      <c r="K1100" s="259" t="s">
        <v>1570</v>
      </c>
      <c r="L1100" s="260">
        <v>45611</v>
      </c>
      <c r="M1100" s="259" t="s">
        <v>19</v>
      </c>
    </row>
    <row r="1101" spans="1:13">
      <c r="A1101" s="261" t="s">
        <v>114</v>
      </c>
      <c r="B1101" s="261" t="s">
        <v>115</v>
      </c>
      <c r="C1101" s="261" t="s">
        <v>116</v>
      </c>
      <c r="D1101" s="261" t="s">
        <v>740</v>
      </c>
      <c r="E1101" s="261">
        <v>1</v>
      </c>
      <c r="F1101" s="261" t="s">
        <v>611</v>
      </c>
      <c r="G1101" s="261" t="s">
        <v>69</v>
      </c>
      <c r="H1101" s="261">
        <v>2</v>
      </c>
      <c r="I1101" s="261" t="s">
        <v>17</v>
      </c>
      <c r="J1101" s="261" t="s">
        <v>17</v>
      </c>
      <c r="K1101" s="261" t="s">
        <v>1571</v>
      </c>
      <c r="L1101" s="262">
        <v>45611</v>
      </c>
      <c r="M1101" s="261" t="s">
        <v>19</v>
      </c>
    </row>
    <row r="1102" spans="1:13">
      <c r="A1102" s="259" t="s">
        <v>114</v>
      </c>
      <c r="B1102" s="259" t="s">
        <v>115</v>
      </c>
      <c r="C1102" s="259" t="s">
        <v>116</v>
      </c>
      <c r="D1102" s="259" t="s">
        <v>742</v>
      </c>
      <c r="E1102" s="259">
        <v>0</v>
      </c>
      <c r="F1102" s="259" t="s">
        <v>611</v>
      </c>
      <c r="G1102" s="259" t="s">
        <v>69</v>
      </c>
      <c r="H1102" s="259">
        <v>2</v>
      </c>
      <c r="I1102" s="259" t="s">
        <v>17</v>
      </c>
      <c r="J1102" s="259" t="s">
        <v>17</v>
      </c>
      <c r="K1102" s="259" t="s">
        <v>1572</v>
      </c>
      <c r="L1102" s="260">
        <v>45611</v>
      </c>
      <c r="M1102" s="259" t="s">
        <v>19</v>
      </c>
    </row>
    <row r="1103" spans="1:13">
      <c r="A1103" s="261" t="s">
        <v>114</v>
      </c>
      <c r="B1103" s="261" t="s">
        <v>115</v>
      </c>
      <c r="C1103" s="261" t="s">
        <v>116</v>
      </c>
      <c r="D1103" s="261" t="s">
        <v>744</v>
      </c>
      <c r="E1103" s="261">
        <v>0</v>
      </c>
      <c r="F1103" s="261" t="s">
        <v>611</v>
      </c>
      <c r="G1103" s="261" t="s">
        <v>69</v>
      </c>
      <c r="H1103" s="261">
        <v>2</v>
      </c>
      <c r="I1103" s="261" t="s">
        <v>17</v>
      </c>
      <c r="J1103" s="261" t="s">
        <v>17</v>
      </c>
      <c r="K1103" s="261" t="s">
        <v>1573</v>
      </c>
      <c r="L1103" s="262">
        <v>45611</v>
      </c>
      <c r="M1103" s="261" t="s">
        <v>19</v>
      </c>
    </row>
    <row r="1104" spans="1:13">
      <c r="A1104" s="259" t="s">
        <v>114</v>
      </c>
      <c r="B1104" s="259" t="s">
        <v>115</v>
      </c>
      <c r="C1104" s="259" t="s">
        <v>116</v>
      </c>
      <c r="D1104" s="259" t="s">
        <v>746</v>
      </c>
      <c r="E1104" s="259">
        <v>0</v>
      </c>
      <c r="F1104" s="259" t="s">
        <v>611</v>
      </c>
      <c r="G1104" s="259" t="s">
        <v>69</v>
      </c>
      <c r="H1104" s="259">
        <v>2</v>
      </c>
      <c r="I1104" s="259" t="s">
        <v>17</v>
      </c>
      <c r="J1104" s="259" t="s">
        <v>17</v>
      </c>
      <c r="K1104" s="259" t="s">
        <v>1574</v>
      </c>
      <c r="L1104" s="260">
        <v>45611</v>
      </c>
      <c r="M1104" s="259" t="s">
        <v>19</v>
      </c>
    </row>
    <row r="1105" spans="1:13">
      <c r="A1105" s="261" t="s">
        <v>114</v>
      </c>
      <c r="B1105" s="261" t="s">
        <v>115</v>
      </c>
      <c r="C1105" s="261" t="s">
        <v>116</v>
      </c>
      <c r="D1105" s="261" t="s">
        <v>610</v>
      </c>
      <c r="E1105" s="261">
        <v>0</v>
      </c>
      <c r="F1105" s="261" t="s">
        <v>611</v>
      </c>
      <c r="G1105" s="261" t="s">
        <v>69</v>
      </c>
      <c r="H1105" s="261">
        <v>2</v>
      </c>
      <c r="I1105" s="261" t="s">
        <v>17</v>
      </c>
      <c r="J1105" s="261" t="s">
        <v>17</v>
      </c>
      <c r="K1105" s="261" t="s">
        <v>1575</v>
      </c>
      <c r="L1105" s="262">
        <v>45611</v>
      </c>
      <c r="M1105" s="261" t="s">
        <v>19</v>
      </c>
    </row>
    <row r="1106" spans="1:13">
      <c r="A1106" s="259" t="s">
        <v>368</v>
      </c>
      <c r="B1106" s="259" t="s">
        <v>369</v>
      </c>
      <c r="C1106" s="259" t="s">
        <v>32</v>
      </c>
      <c r="D1106" s="259" t="s">
        <v>732</v>
      </c>
      <c r="E1106" s="259">
        <v>0</v>
      </c>
      <c r="F1106" s="259" t="s">
        <v>611</v>
      </c>
      <c r="G1106" s="259" t="s">
        <v>69</v>
      </c>
      <c r="H1106" s="259">
        <v>2</v>
      </c>
      <c r="I1106" s="259" t="s">
        <v>17</v>
      </c>
      <c r="J1106" s="259" t="s">
        <v>17</v>
      </c>
      <c r="K1106" s="259" t="s">
        <v>1576</v>
      </c>
      <c r="L1106" s="260">
        <v>45611</v>
      </c>
      <c r="M1106" s="259" t="s">
        <v>19</v>
      </c>
    </row>
    <row r="1107" spans="1:13">
      <c r="A1107" s="261" t="s">
        <v>368</v>
      </c>
      <c r="B1107" s="261" t="s">
        <v>369</v>
      </c>
      <c r="C1107" s="261" t="s">
        <v>32</v>
      </c>
      <c r="D1107" s="261" t="s">
        <v>734</v>
      </c>
      <c r="E1107" s="261">
        <v>2</v>
      </c>
      <c r="F1107" s="261" t="s">
        <v>611</v>
      </c>
      <c r="G1107" s="261" t="s">
        <v>69</v>
      </c>
      <c r="H1107" s="261">
        <v>2</v>
      </c>
      <c r="I1107" s="261" t="s">
        <v>17</v>
      </c>
      <c r="J1107" s="261" t="s">
        <v>17</v>
      </c>
      <c r="K1107" s="261" t="s">
        <v>1577</v>
      </c>
      <c r="L1107" s="262">
        <v>45611</v>
      </c>
      <c r="M1107" s="261" t="s">
        <v>19</v>
      </c>
    </row>
    <row r="1108" spans="1:13">
      <c r="A1108" s="259" t="s">
        <v>368</v>
      </c>
      <c r="B1108" s="259" t="s">
        <v>369</v>
      </c>
      <c r="C1108" s="259" t="s">
        <v>32</v>
      </c>
      <c r="D1108" s="259" t="s">
        <v>736</v>
      </c>
      <c r="E1108" s="259">
        <v>0</v>
      </c>
      <c r="F1108" s="259" t="s">
        <v>611</v>
      </c>
      <c r="G1108" s="259" t="s">
        <v>69</v>
      </c>
      <c r="H1108" s="259">
        <v>2</v>
      </c>
      <c r="I1108" s="259" t="s">
        <v>17</v>
      </c>
      <c r="J1108" s="259" t="s">
        <v>17</v>
      </c>
      <c r="K1108" s="259" t="s">
        <v>1578</v>
      </c>
      <c r="L1108" s="260">
        <v>45611</v>
      </c>
      <c r="M1108" s="259" t="s">
        <v>19</v>
      </c>
    </row>
    <row r="1109" spans="1:13">
      <c r="A1109" s="261" t="s">
        <v>368</v>
      </c>
      <c r="B1109" s="261" t="s">
        <v>369</v>
      </c>
      <c r="C1109" s="261" t="s">
        <v>32</v>
      </c>
      <c r="D1109" s="261" t="s">
        <v>738</v>
      </c>
      <c r="E1109" s="261">
        <v>0</v>
      </c>
      <c r="F1109" s="261" t="s">
        <v>611</v>
      </c>
      <c r="G1109" s="261" t="s">
        <v>69</v>
      </c>
      <c r="H1109" s="261">
        <v>2</v>
      </c>
      <c r="I1109" s="261" t="s">
        <v>17</v>
      </c>
      <c r="J1109" s="261" t="s">
        <v>17</v>
      </c>
      <c r="K1109" s="261" t="s">
        <v>1579</v>
      </c>
      <c r="L1109" s="262">
        <v>45611</v>
      </c>
      <c r="M1109" s="261" t="s">
        <v>19</v>
      </c>
    </row>
    <row r="1110" spans="1:13">
      <c r="A1110" s="259" t="s">
        <v>368</v>
      </c>
      <c r="B1110" s="259" t="s">
        <v>369</v>
      </c>
      <c r="C1110" s="259" t="s">
        <v>32</v>
      </c>
      <c r="D1110" s="259" t="s">
        <v>740</v>
      </c>
      <c r="E1110" s="259">
        <v>2</v>
      </c>
      <c r="F1110" s="259" t="s">
        <v>611</v>
      </c>
      <c r="G1110" s="259" t="s">
        <v>69</v>
      </c>
      <c r="H1110" s="259">
        <v>2</v>
      </c>
      <c r="I1110" s="259" t="s">
        <v>17</v>
      </c>
      <c r="J1110" s="259" t="s">
        <v>17</v>
      </c>
      <c r="K1110" s="259" t="s">
        <v>1580</v>
      </c>
      <c r="L1110" s="260">
        <v>45611</v>
      </c>
      <c r="M1110" s="259" t="s">
        <v>19</v>
      </c>
    </row>
    <row r="1111" spans="1:13">
      <c r="A1111" s="261" t="s">
        <v>368</v>
      </c>
      <c r="B1111" s="261" t="s">
        <v>369</v>
      </c>
      <c r="C1111" s="261" t="s">
        <v>32</v>
      </c>
      <c r="D1111" s="261" t="s">
        <v>742</v>
      </c>
      <c r="E1111" s="261">
        <v>0</v>
      </c>
      <c r="F1111" s="261" t="s">
        <v>611</v>
      </c>
      <c r="G1111" s="261" t="s">
        <v>69</v>
      </c>
      <c r="H1111" s="261">
        <v>2</v>
      </c>
      <c r="I1111" s="261" t="s">
        <v>17</v>
      </c>
      <c r="J1111" s="261" t="s">
        <v>17</v>
      </c>
      <c r="K1111" s="261" t="s">
        <v>1581</v>
      </c>
      <c r="L1111" s="262">
        <v>45611</v>
      </c>
      <c r="M1111" s="261" t="s">
        <v>19</v>
      </c>
    </row>
    <row r="1112" spans="1:13">
      <c r="A1112" s="259" t="s">
        <v>368</v>
      </c>
      <c r="B1112" s="259" t="s">
        <v>369</v>
      </c>
      <c r="C1112" s="259" t="s">
        <v>32</v>
      </c>
      <c r="D1112" s="259" t="s">
        <v>744</v>
      </c>
      <c r="E1112" s="259">
        <v>2</v>
      </c>
      <c r="F1112" s="259" t="s">
        <v>611</v>
      </c>
      <c r="G1112" s="259" t="s">
        <v>69</v>
      </c>
      <c r="H1112" s="259">
        <v>2</v>
      </c>
      <c r="I1112" s="259" t="s">
        <v>17</v>
      </c>
      <c r="J1112" s="259" t="s">
        <v>17</v>
      </c>
      <c r="K1112" s="259" t="s">
        <v>1582</v>
      </c>
      <c r="L1112" s="260">
        <v>45611</v>
      </c>
      <c r="M1112" s="259" t="s">
        <v>19</v>
      </c>
    </row>
    <row r="1113" spans="1:13">
      <c r="A1113" s="261" t="s">
        <v>368</v>
      </c>
      <c r="B1113" s="261" t="s">
        <v>369</v>
      </c>
      <c r="C1113" s="261" t="s">
        <v>32</v>
      </c>
      <c r="D1113" s="261" t="s">
        <v>746</v>
      </c>
      <c r="E1113" s="261">
        <v>0</v>
      </c>
      <c r="F1113" s="261" t="s">
        <v>611</v>
      </c>
      <c r="G1113" s="261" t="s">
        <v>69</v>
      </c>
      <c r="H1113" s="261">
        <v>2</v>
      </c>
      <c r="I1113" s="261" t="s">
        <v>17</v>
      </c>
      <c r="J1113" s="261" t="s">
        <v>17</v>
      </c>
      <c r="K1113" s="261" t="s">
        <v>1583</v>
      </c>
      <c r="L1113" s="262">
        <v>45611</v>
      </c>
      <c r="M1113" s="261" t="s">
        <v>19</v>
      </c>
    </row>
    <row r="1114" spans="1:13">
      <c r="A1114" s="259" t="s">
        <v>368</v>
      </c>
      <c r="B1114" s="259" t="s">
        <v>369</v>
      </c>
      <c r="C1114" s="259" t="s">
        <v>32</v>
      </c>
      <c r="D1114" s="259" t="s">
        <v>610</v>
      </c>
      <c r="E1114" s="259">
        <v>0</v>
      </c>
      <c r="F1114" s="259" t="s">
        <v>611</v>
      </c>
      <c r="G1114" s="259" t="s">
        <v>69</v>
      </c>
      <c r="H1114" s="259">
        <v>2</v>
      </c>
      <c r="I1114" s="259" t="s">
        <v>17</v>
      </c>
      <c r="J1114" s="259" t="s">
        <v>17</v>
      </c>
      <c r="K1114" s="259" t="s">
        <v>1584</v>
      </c>
      <c r="L1114" s="260">
        <v>45611</v>
      </c>
      <c r="M1114" s="259" t="s">
        <v>19</v>
      </c>
    </row>
    <row r="1115" spans="1:13">
      <c r="A1115" s="261" t="s">
        <v>30</v>
      </c>
      <c r="B1115" s="261" t="s">
        <v>31</v>
      </c>
      <c r="C1115" s="261" t="s">
        <v>32</v>
      </c>
      <c r="D1115" s="261" t="s">
        <v>732</v>
      </c>
      <c r="E1115" s="261">
        <v>0</v>
      </c>
      <c r="F1115" s="261" t="s">
        <v>611</v>
      </c>
      <c r="G1115" s="261" t="s">
        <v>69</v>
      </c>
      <c r="H1115" s="261">
        <v>2</v>
      </c>
      <c r="I1115" s="261" t="s">
        <v>17</v>
      </c>
      <c r="J1115" s="261" t="s">
        <v>17</v>
      </c>
      <c r="K1115" s="261" t="s">
        <v>1585</v>
      </c>
      <c r="L1115" s="262">
        <v>45611</v>
      </c>
      <c r="M1115" s="261" t="s">
        <v>19</v>
      </c>
    </row>
    <row r="1116" spans="1:13">
      <c r="A1116" s="259" t="s">
        <v>30</v>
      </c>
      <c r="B1116" s="259" t="s">
        <v>31</v>
      </c>
      <c r="C1116" s="259" t="s">
        <v>32</v>
      </c>
      <c r="D1116" s="259" t="s">
        <v>734</v>
      </c>
      <c r="E1116" s="259">
        <v>2</v>
      </c>
      <c r="F1116" s="259" t="s">
        <v>611</v>
      </c>
      <c r="G1116" s="259" t="s">
        <v>69</v>
      </c>
      <c r="H1116" s="259">
        <v>2</v>
      </c>
      <c r="I1116" s="259" t="s">
        <v>17</v>
      </c>
      <c r="J1116" s="259" t="s">
        <v>17</v>
      </c>
      <c r="K1116" s="259" t="s">
        <v>1586</v>
      </c>
      <c r="L1116" s="260">
        <v>45611</v>
      </c>
      <c r="M1116" s="259" t="s">
        <v>19</v>
      </c>
    </row>
    <row r="1117" spans="1:13">
      <c r="A1117" s="261" t="s">
        <v>30</v>
      </c>
      <c r="B1117" s="261" t="s">
        <v>31</v>
      </c>
      <c r="C1117" s="261" t="s">
        <v>32</v>
      </c>
      <c r="D1117" s="261" t="s">
        <v>736</v>
      </c>
      <c r="E1117" s="261">
        <v>0</v>
      </c>
      <c r="F1117" s="261" t="s">
        <v>611</v>
      </c>
      <c r="G1117" s="261" t="s">
        <v>69</v>
      </c>
      <c r="H1117" s="261">
        <v>2</v>
      </c>
      <c r="I1117" s="261" t="s">
        <v>17</v>
      </c>
      <c r="J1117" s="261" t="s">
        <v>17</v>
      </c>
      <c r="K1117" s="261" t="s">
        <v>1587</v>
      </c>
      <c r="L1117" s="262">
        <v>45611</v>
      </c>
      <c r="M1117" s="261" t="s">
        <v>19</v>
      </c>
    </row>
    <row r="1118" spans="1:13">
      <c r="A1118" s="259" t="s">
        <v>30</v>
      </c>
      <c r="B1118" s="259" t="s">
        <v>31</v>
      </c>
      <c r="C1118" s="259" t="s">
        <v>32</v>
      </c>
      <c r="D1118" s="259" t="s">
        <v>738</v>
      </c>
      <c r="E1118" s="259">
        <v>0</v>
      </c>
      <c r="F1118" s="259" t="s">
        <v>611</v>
      </c>
      <c r="G1118" s="259" t="s">
        <v>69</v>
      </c>
      <c r="H1118" s="259">
        <v>2</v>
      </c>
      <c r="I1118" s="259" t="s">
        <v>17</v>
      </c>
      <c r="J1118" s="259" t="s">
        <v>17</v>
      </c>
      <c r="K1118" s="259" t="s">
        <v>1588</v>
      </c>
      <c r="L1118" s="260">
        <v>45611</v>
      </c>
      <c r="M1118" s="259" t="s">
        <v>19</v>
      </c>
    </row>
    <row r="1119" spans="1:13">
      <c r="A1119" s="261" t="s">
        <v>30</v>
      </c>
      <c r="B1119" s="261" t="s">
        <v>31</v>
      </c>
      <c r="C1119" s="261" t="s">
        <v>32</v>
      </c>
      <c r="D1119" s="261" t="s">
        <v>740</v>
      </c>
      <c r="E1119" s="261">
        <v>2</v>
      </c>
      <c r="F1119" s="261" t="s">
        <v>611</v>
      </c>
      <c r="G1119" s="261" t="s">
        <v>69</v>
      </c>
      <c r="H1119" s="261">
        <v>2</v>
      </c>
      <c r="I1119" s="261" t="s">
        <v>17</v>
      </c>
      <c r="J1119" s="261" t="s">
        <v>17</v>
      </c>
      <c r="K1119" s="261" t="s">
        <v>1589</v>
      </c>
      <c r="L1119" s="262">
        <v>45611</v>
      </c>
      <c r="M1119" s="261" t="s">
        <v>19</v>
      </c>
    </row>
    <row r="1120" spans="1:13">
      <c r="A1120" s="259" t="s">
        <v>30</v>
      </c>
      <c r="B1120" s="259" t="s">
        <v>31</v>
      </c>
      <c r="C1120" s="259" t="s">
        <v>32</v>
      </c>
      <c r="D1120" s="259" t="s">
        <v>742</v>
      </c>
      <c r="E1120" s="259">
        <v>0</v>
      </c>
      <c r="F1120" s="259" t="s">
        <v>611</v>
      </c>
      <c r="G1120" s="259" t="s">
        <v>69</v>
      </c>
      <c r="H1120" s="259">
        <v>2</v>
      </c>
      <c r="I1120" s="259" t="s">
        <v>17</v>
      </c>
      <c r="J1120" s="259" t="s">
        <v>17</v>
      </c>
      <c r="K1120" s="259" t="s">
        <v>1590</v>
      </c>
      <c r="L1120" s="260">
        <v>45611</v>
      </c>
      <c r="M1120" s="259" t="s">
        <v>19</v>
      </c>
    </row>
    <row r="1121" spans="1:13">
      <c r="A1121" s="261" t="s">
        <v>30</v>
      </c>
      <c r="B1121" s="261" t="s">
        <v>31</v>
      </c>
      <c r="C1121" s="261" t="s">
        <v>32</v>
      </c>
      <c r="D1121" s="261" t="s">
        <v>744</v>
      </c>
      <c r="E1121" s="261">
        <v>2</v>
      </c>
      <c r="F1121" s="261" t="s">
        <v>611</v>
      </c>
      <c r="G1121" s="261" t="s">
        <v>69</v>
      </c>
      <c r="H1121" s="261">
        <v>2</v>
      </c>
      <c r="I1121" s="261" t="s">
        <v>17</v>
      </c>
      <c r="J1121" s="261" t="s">
        <v>17</v>
      </c>
      <c r="K1121" s="261" t="s">
        <v>1591</v>
      </c>
      <c r="L1121" s="262">
        <v>45611</v>
      </c>
      <c r="M1121" s="261" t="s">
        <v>19</v>
      </c>
    </row>
    <row r="1122" spans="1:13">
      <c r="A1122" s="259" t="s">
        <v>30</v>
      </c>
      <c r="B1122" s="259" t="s">
        <v>31</v>
      </c>
      <c r="C1122" s="259" t="s">
        <v>32</v>
      </c>
      <c r="D1122" s="259" t="s">
        <v>746</v>
      </c>
      <c r="E1122" s="259">
        <v>0</v>
      </c>
      <c r="F1122" s="259" t="s">
        <v>611</v>
      </c>
      <c r="G1122" s="259" t="s">
        <v>69</v>
      </c>
      <c r="H1122" s="259">
        <v>2</v>
      </c>
      <c r="I1122" s="259" t="s">
        <v>17</v>
      </c>
      <c r="J1122" s="259" t="s">
        <v>17</v>
      </c>
      <c r="K1122" s="259" t="s">
        <v>1592</v>
      </c>
      <c r="L1122" s="260">
        <v>45611</v>
      </c>
      <c r="M1122" s="259" t="s">
        <v>19</v>
      </c>
    </row>
    <row r="1123" spans="1:13">
      <c r="A1123" s="261" t="s">
        <v>30</v>
      </c>
      <c r="B1123" s="261" t="s">
        <v>31</v>
      </c>
      <c r="C1123" s="261" t="s">
        <v>32</v>
      </c>
      <c r="D1123" s="261" t="s">
        <v>610</v>
      </c>
      <c r="E1123" s="261">
        <v>0</v>
      </c>
      <c r="F1123" s="261" t="s">
        <v>611</v>
      </c>
      <c r="G1123" s="261" t="s">
        <v>69</v>
      </c>
      <c r="H1123" s="261">
        <v>2</v>
      </c>
      <c r="I1123" s="261" t="s">
        <v>17</v>
      </c>
      <c r="J1123" s="261" t="s">
        <v>17</v>
      </c>
      <c r="K1123" s="261" t="s">
        <v>1593</v>
      </c>
      <c r="L1123" s="262">
        <v>45611</v>
      </c>
      <c r="M1123" s="261" t="s">
        <v>19</v>
      </c>
    </row>
    <row r="1124" spans="1:13">
      <c r="A1124" s="259" t="s">
        <v>378</v>
      </c>
      <c r="B1124" s="259" t="s">
        <v>379</v>
      </c>
      <c r="C1124" s="259" t="s">
        <v>32</v>
      </c>
      <c r="D1124" s="259" t="s">
        <v>732</v>
      </c>
      <c r="E1124" s="259">
        <v>0</v>
      </c>
      <c r="F1124" s="259" t="s">
        <v>611</v>
      </c>
      <c r="G1124" s="259" t="s">
        <v>69</v>
      </c>
      <c r="H1124" s="259">
        <v>2</v>
      </c>
      <c r="I1124" s="259" t="s">
        <v>17</v>
      </c>
      <c r="J1124" s="259" t="s">
        <v>17</v>
      </c>
      <c r="K1124" s="259" t="s">
        <v>1594</v>
      </c>
      <c r="L1124" s="260">
        <v>45611</v>
      </c>
      <c r="M1124" s="259" t="s">
        <v>19</v>
      </c>
    </row>
    <row r="1125" spans="1:13">
      <c r="A1125" s="261" t="s">
        <v>378</v>
      </c>
      <c r="B1125" s="261" t="s">
        <v>379</v>
      </c>
      <c r="C1125" s="261" t="s">
        <v>32</v>
      </c>
      <c r="D1125" s="261" t="s">
        <v>734</v>
      </c>
      <c r="E1125" s="261">
        <v>2</v>
      </c>
      <c r="F1125" s="261" t="s">
        <v>611</v>
      </c>
      <c r="G1125" s="261" t="s">
        <v>69</v>
      </c>
      <c r="H1125" s="261">
        <v>2</v>
      </c>
      <c r="I1125" s="261" t="s">
        <v>17</v>
      </c>
      <c r="J1125" s="261" t="s">
        <v>17</v>
      </c>
      <c r="K1125" s="261" t="s">
        <v>1595</v>
      </c>
      <c r="L1125" s="262">
        <v>45611</v>
      </c>
      <c r="M1125" s="261" t="s">
        <v>19</v>
      </c>
    </row>
    <row r="1126" spans="1:13">
      <c r="A1126" s="259" t="s">
        <v>378</v>
      </c>
      <c r="B1126" s="259" t="s">
        <v>379</v>
      </c>
      <c r="C1126" s="259" t="s">
        <v>32</v>
      </c>
      <c r="D1126" s="259" t="s">
        <v>736</v>
      </c>
      <c r="E1126" s="259">
        <v>0</v>
      </c>
      <c r="F1126" s="259" t="s">
        <v>611</v>
      </c>
      <c r="G1126" s="259" t="s">
        <v>69</v>
      </c>
      <c r="H1126" s="259">
        <v>2</v>
      </c>
      <c r="I1126" s="259" t="s">
        <v>17</v>
      </c>
      <c r="J1126" s="259" t="s">
        <v>17</v>
      </c>
      <c r="K1126" s="259" t="s">
        <v>1596</v>
      </c>
      <c r="L1126" s="260">
        <v>45611</v>
      </c>
      <c r="M1126" s="259" t="s">
        <v>19</v>
      </c>
    </row>
    <row r="1127" spans="1:13">
      <c r="A1127" s="261" t="s">
        <v>378</v>
      </c>
      <c r="B1127" s="261" t="s">
        <v>379</v>
      </c>
      <c r="C1127" s="261" t="s">
        <v>32</v>
      </c>
      <c r="D1127" s="261" t="s">
        <v>738</v>
      </c>
      <c r="E1127" s="261">
        <v>0</v>
      </c>
      <c r="F1127" s="261" t="s">
        <v>611</v>
      </c>
      <c r="G1127" s="261" t="s">
        <v>69</v>
      </c>
      <c r="H1127" s="261">
        <v>2</v>
      </c>
      <c r="I1127" s="261" t="s">
        <v>17</v>
      </c>
      <c r="J1127" s="261" t="s">
        <v>17</v>
      </c>
      <c r="K1127" s="261" t="s">
        <v>1597</v>
      </c>
      <c r="L1127" s="262">
        <v>45611</v>
      </c>
      <c r="M1127" s="261" t="s">
        <v>19</v>
      </c>
    </row>
    <row r="1128" spans="1:13">
      <c r="A1128" s="259" t="s">
        <v>378</v>
      </c>
      <c r="B1128" s="259" t="s">
        <v>379</v>
      </c>
      <c r="C1128" s="259" t="s">
        <v>32</v>
      </c>
      <c r="D1128" s="259" t="s">
        <v>740</v>
      </c>
      <c r="E1128" s="259">
        <v>2</v>
      </c>
      <c r="F1128" s="259" t="s">
        <v>611</v>
      </c>
      <c r="G1128" s="259" t="s">
        <v>69</v>
      </c>
      <c r="H1128" s="259">
        <v>2</v>
      </c>
      <c r="I1128" s="259" t="s">
        <v>17</v>
      </c>
      <c r="J1128" s="259" t="s">
        <v>17</v>
      </c>
      <c r="K1128" s="259" t="s">
        <v>1598</v>
      </c>
      <c r="L1128" s="260">
        <v>45611</v>
      </c>
      <c r="M1128" s="259" t="s">
        <v>19</v>
      </c>
    </row>
    <row r="1129" spans="1:13">
      <c r="A1129" s="261" t="s">
        <v>378</v>
      </c>
      <c r="B1129" s="261" t="s">
        <v>379</v>
      </c>
      <c r="C1129" s="261" t="s">
        <v>32</v>
      </c>
      <c r="D1129" s="261" t="s">
        <v>742</v>
      </c>
      <c r="E1129" s="261">
        <v>0</v>
      </c>
      <c r="F1129" s="261" t="s">
        <v>611</v>
      </c>
      <c r="G1129" s="261" t="s">
        <v>69</v>
      </c>
      <c r="H1129" s="261">
        <v>2</v>
      </c>
      <c r="I1129" s="261" t="s">
        <v>17</v>
      </c>
      <c r="J1129" s="261" t="s">
        <v>17</v>
      </c>
      <c r="K1129" s="261" t="s">
        <v>1599</v>
      </c>
      <c r="L1129" s="262">
        <v>45611</v>
      </c>
      <c r="M1129" s="261" t="s">
        <v>19</v>
      </c>
    </row>
    <row r="1130" spans="1:13">
      <c r="A1130" s="259" t="s">
        <v>378</v>
      </c>
      <c r="B1130" s="259" t="s">
        <v>379</v>
      </c>
      <c r="C1130" s="259" t="s">
        <v>32</v>
      </c>
      <c r="D1130" s="259" t="s">
        <v>744</v>
      </c>
      <c r="E1130" s="259">
        <v>2</v>
      </c>
      <c r="F1130" s="259" t="s">
        <v>611</v>
      </c>
      <c r="G1130" s="259" t="s">
        <v>69</v>
      </c>
      <c r="H1130" s="259">
        <v>2</v>
      </c>
      <c r="I1130" s="259" t="s">
        <v>17</v>
      </c>
      <c r="J1130" s="259" t="s">
        <v>17</v>
      </c>
      <c r="K1130" s="259" t="s">
        <v>1600</v>
      </c>
      <c r="L1130" s="260">
        <v>45611</v>
      </c>
      <c r="M1130" s="259" t="s">
        <v>19</v>
      </c>
    </row>
    <row r="1131" spans="1:13">
      <c r="A1131" s="261" t="s">
        <v>378</v>
      </c>
      <c r="B1131" s="261" t="s">
        <v>379</v>
      </c>
      <c r="C1131" s="261" t="s">
        <v>32</v>
      </c>
      <c r="D1131" s="261" t="s">
        <v>746</v>
      </c>
      <c r="E1131" s="261">
        <v>0</v>
      </c>
      <c r="F1131" s="261" t="s">
        <v>611</v>
      </c>
      <c r="G1131" s="261" t="s">
        <v>69</v>
      </c>
      <c r="H1131" s="261">
        <v>2</v>
      </c>
      <c r="I1131" s="261" t="s">
        <v>17</v>
      </c>
      <c r="J1131" s="261" t="s">
        <v>17</v>
      </c>
      <c r="K1131" s="261" t="s">
        <v>1601</v>
      </c>
      <c r="L1131" s="262">
        <v>45611</v>
      </c>
      <c r="M1131" s="261" t="s">
        <v>19</v>
      </c>
    </row>
    <row r="1132" spans="1:13">
      <c r="A1132" s="259" t="s">
        <v>378</v>
      </c>
      <c r="B1132" s="259" t="s">
        <v>379</v>
      </c>
      <c r="C1132" s="259" t="s">
        <v>32</v>
      </c>
      <c r="D1132" s="259" t="s">
        <v>610</v>
      </c>
      <c r="E1132" s="259">
        <v>0</v>
      </c>
      <c r="F1132" s="259" t="s">
        <v>611</v>
      </c>
      <c r="G1132" s="259" t="s">
        <v>69</v>
      </c>
      <c r="H1132" s="259">
        <v>2</v>
      </c>
      <c r="I1132" s="259" t="s">
        <v>17</v>
      </c>
      <c r="J1132" s="259" t="s">
        <v>17</v>
      </c>
      <c r="K1132" s="259" t="s">
        <v>1602</v>
      </c>
      <c r="L1132" s="260">
        <v>45611</v>
      </c>
      <c r="M1132" s="259" t="s">
        <v>19</v>
      </c>
    </row>
    <row r="1133" spans="1:13">
      <c r="A1133" s="261" t="s">
        <v>1603</v>
      </c>
      <c r="B1133" s="261" t="s">
        <v>1604</v>
      </c>
      <c r="C1133" s="261" t="s">
        <v>1605</v>
      </c>
      <c r="D1133" s="261" t="s">
        <v>732</v>
      </c>
      <c r="E1133" s="261">
        <v>2</v>
      </c>
      <c r="F1133" s="261" t="s">
        <v>611</v>
      </c>
      <c r="G1133" s="261" t="s">
        <v>69</v>
      </c>
      <c r="H1133" s="261">
        <v>2</v>
      </c>
      <c r="I1133" s="261" t="s">
        <v>17</v>
      </c>
      <c r="J1133" s="261" t="s">
        <v>17</v>
      </c>
      <c r="K1133" s="261" t="s">
        <v>1606</v>
      </c>
      <c r="L1133" s="262">
        <v>45614</v>
      </c>
      <c r="M1133" s="261" t="s">
        <v>19</v>
      </c>
    </row>
    <row r="1134" spans="1:13">
      <c r="A1134" s="259" t="s">
        <v>1603</v>
      </c>
      <c r="B1134" s="259" t="s">
        <v>1604</v>
      </c>
      <c r="C1134" s="259" t="s">
        <v>1605</v>
      </c>
      <c r="D1134" s="259" t="s">
        <v>734</v>
      </c>
      <c r="E1134" s="259">
        <v>1</v>
      </c>
      <c r="F1134" s="259" t="s">
        <v>611</v>
      </c>
      <c r="G1134" s="259" t="s">
        <v>69</v>
      </c>
      <c r="H1134" s="259">
        <v>2</v>
      </c>
      <c r="I1134" s="259" t="s">
        <v>17</v>
      </c>
      <c r="J1134" s="259" t="s">
        <v>17</v>
      </c>
      <c r="K1134" s="259" t="s">
        <v>1607</v>
      </c>
      <c r="L1134" s="260">
        <v>45614</v>
      </c>
      <c r="M1134" s="259" t="s">
        <v>19</v>
      </c>
    </row>
    <row r="1135" spans="1:13">
      <c r="A1135" s="261" t="s">
        <v>1603</v>
      </c>
      <c r="B1135" s="261" t="s">
        <v>1604</v>
      </c>
      <c r="C1135" s="261" t="s">
        <v>1605</v>
      </c>
      <c r="D1135" s="261" t="s">
        <v>736</v>
      </c>
      <c r="E1135" s="261">
        <v>3</v>
      </c>
      <c r="F1135" s="261" t="s">
        <v>611</v>
      </c>
      <c r="G1135" s="261" t="s">
        <v>69</v>
      </c>
      <c r="H1135" s="261">
        <v>2</v>
      </c>
      <c r="I1135" s="261" t="s">
        <v>17</v>
      </c>
      <c r="J1135" s="261" t="s">
        <v>17</v>
      </c>
      <c r="K1135" s="261" t="s">
        <v>1608</v>
      </c>
      <c r="L1135" s="262">
        <v>45614</v>
      </c>
      <c r="M1135" s="261" t="s">
        <v>19</v>
      </c>
    </row>
    <row r="1136" spans="1:13">
      <c r="A1136" s="259" t="s">
        <v>1603</v>
      </c>
      <c r="B1136" s="259" t="s">
        <v>1604</v>
      </c>
      <c r="C1136" s="259" t="s">
        <v>1605</v>
      </c>
      <c r="D1136" s="259" t="s">
        <v>738</v>
      </c>
      <c r="E1136" s="259">
        <v>2</v>
      </c>
      <c r="F1136" s="259" t="s">
        <v>611</v>
      </c>
      <c r="G1136" s="259" t="s">
        <v>69</v>
      </c>
      <c r="H1136" s="259">
        <v>2</v>
      </c>
      <c r="I1136" s="259" t="s">
        <v>17</v>
      </c>
      <c r="J1136" s="259" t="s">
        <v>17</v>
      </c>
      <c r="K1136" s="259" t="s">
        <v>1609</v>
      </c>
      <c r="L1136" s="260">
        <v>45614</v>
      </c>
      <c r="M1136" s="259" t="s">
        <v>19</v>
      </c>
    </row>
    <row r="1137" spans="1:13">
      <c r="A1137" s="261" t="s">
        <v>1603</v>
      </c>
      <c r="B1137" s="261" t="s">
        <v>1604</v>
      </c>
      <c r="C1137" s="261" t="s">
        <v>1605</v>
      </c>
      <c r="D1137" s="261" t="s">
        <v>740</v>
      </c>
      <c r="E1137" s="261">
        <v>3</v>
      </c>
      <c r="F1137" s="261" t="s">
        <v>611</v>
      </c>
      <c r="G1137" s="261" t="s">
        <v>69</v>
      </c>
      <c r="H1137" s="261">
        <v>2</v>
      </c>
      <c r="I1137" s="261" t="s">
        <v>17</v>
      </c>
      <c r="J1137" s="261" t="s">
        <v>17</v>
      </c>
      <c r="K1137" s="261" t="s">
        <v>1610</v>
      </c>
      <c r="L1137" s="262">
        <v>45614</v>
      </c>
      <c r="M1137" s="261" t="s">
        <v>19</v>
      </c>
    </row>
    <row r="1138" spans="1:13">
      <c r="A1138" s="259" t="s">
        <v>1603</v>
      </c>
      <c r="B1138" s="259" t="s">
        <v>1604</v>
      </c>
      <c r="C1138" s="259" t="s">
        <v>1605</v>
      </c>
      <c r="D1138" s="259" t="s">
        <v>742</v>
      </c>
      <c r="E1138" s="259">
        <v>3</v>
      </c>
      <c r="F1138" s="259" t="s">
        <v>611</v>
      </c>
      <c r="G1138" s="259" t="s">
        <v>69</v>
      </c>
      <c r="H1138" s="259">
        <v>2</v>
      </c>
      <c r="I1138" s="259" t="s">
        <v>17</v>
      </c>
      <c r="J1138" s="259" t="s">
        <v>17</v>
      </c>
      <c r="K1138" s="259" t="s">
        <v>1611</v>
      </c>
      <c r="L1138" s="260">
        <v>45614</v>
      </c>
      <c r="M1138" s="259" t="s">
        <v>19</v>
      </c>
    </row>
    <row r="1139" spans="1:13">
      <c r="A1139" s="261" t="s">
        <v>1603</v>
      </c>
      <c r="B1139" s="261" t="s">
        <v>1604</v>
      </c>
      <c r="C1139" s="261" t="s">
        <v>1605</v>
      </c>
      <c r="D1139" s="261" t="s">
        <v>744</v>
      </c>
      <c r="E1139" s="261">
        <v>2</v>
      </c>
      <c r="F1139" s="261" t="s">
        <v>611</v>
      </c>
      <c r="G1139" s="261" t="s">
        <v>69</v>
      </c>
      <c r="H1139" s="261">
        <v>2</v>
      </c>
      <c r="I1139" s="261" t="s">
        <v>17</v>
      </c>
      <c r="J1139" s="261" t="s">
        <v>17</v>
      </c>
      <c r="K1139" s="261" t="s">
        <v>1612</v>
      </c>
      <c r="L1139" s="262">
        <v>45614</v>
      </c>
      <c r="M1139" s="261" t="s">
        <v>19</v>
      </c>
    </row>
    <row r="1140" spans="1:13">
      <c r="A1140" s="259" t="s">
        <v>1603</v>
      </c>
      <c r="B1140" s="259" t="s">
        <v>1604</v>
      </c>
      <c r="C1140" s="259" t="s">
        <v>1605</v>
      </c>
      <c r="D1140" s="259" t="s">
        <v>746</v>
      </c>
      <c r="E1140" s="259">
        <v>1</v>
      </c>
      <c r="F1140" s="259" t="s">
        <v>611</v>
      </c>
      <c r="G1140" s="259" t="s">
        <v>69</v>
      </c>
      <c r="H1140" s="259">
        <v>2</v>
      </c>
      <c r="I1140" s="259" t="s">
        <v>17</v>
      </c>
      <c r="J1140" s="259" t="s">
        <v>17</v>
      </c>
      <c r="K1140" s="259" t="s">
        <v>1613</v>
      </c>
      <c r="L1140" s="260">
        <v>45614</v>
      </c>
      <c r="M1140" s="259" t="s">
        <v>19</v>
      </c>
    </row>
    <row r="1141" spans="1:13">
      <c r="A1141" s="261" t="s">
        <v>1603</v>
      </c>
      <c r="B1141" s="261" t="s">
        <v>1604</v>
      </c>
      <c r="C1141" s="261" t="s">
        <v>1605</v>
      </c>
      <c r="D1141" s="261" t="s">
        <v>610</v>
      </c>
      <c r="E1141" s="261">
        <v>0</v>
      </c>
      <c r="F1141" s="261" t="s">
        <v>611</v>
      </c>
      <c r="G1141" s="261" t="s">
        <v>69</v>
      </c>
      <c r="H1141" s="261">
        <v>2</v>
      </c>
      <c r="I1141" s="261" t="s">
        <v>17</v>
      </c>
      <c r="J1141" s="261" t="s">
        <v>17</v>
      </c>
      <c r="K1141" s="261" t="s">
        <v>1614</v>
      </c>
      <c r="L1141" s="262">
        <v>45614</v>
      </c>
      <c r="M1141" s="261" t="s">
        <v>19</v>
      </c>
    </row>
    <row r="1142" spans="1:13">
      <c r="A1142" s="259" t="s">
        <v>1615</v>
      </c>
      <c r="B1142" s="259" t="s">
        <v>1616</v>
      </c>
      <c r="C1142" s="259" t="s">
        <v>1617</v>
      </c>
      <c r="D1142" s="259" t="s">
        <v>732</v>
      </c>
      <c r="E1142" s="259">
        <v>2</v>
      </c>
      <c r="F1142" s="259" t="s">
        <v>611</v>
      </c>
      <c r="G1142" s="259" t="s">
        <v>69</v>
      </c>
      <c r="H1142" s="259">
        <v>2</v>
      </c>
      <c r="I1142" s="259" t="s">
        <v>17</v>
      </c>
      <c r="J1142" s="259" t="s">
        <v>17</v>
      </c>
      <c r="K1142" s="259" t="s">
        <v>1618</v>
      </c>
      <c r="L1142" s="260">
        <v>45614</v>
      </c>
      <c r="M1142" s="259" t="s">
        <v>19</v>
      </c>
    </row>
    <row r="1143" spans="1:13">
      <c r="A1143" s="261" t="s">
        <v>1615</v>
      </c>
      <c r="B1143" s="261" t="s">
        <v>1616</v>
      </c>
      <c r="C1143" s="261" t="s">
        <v>1617</v>
      </c>
      <c r="D1143" s="261" t="s">
        <v>734</v>
      </c>
      <c r="E1143" s="261">
        <v>1</v>
      </c>
      <c r="F1143" s="261" t="s">
        <v>611</v>
      </c>
      <c r="G1143" s="261" t="s">
        <v>69</v>
      </c>
      <c r="H1143" s="261">
        <v>2</v>
      </c>
      <c r="I1143" s="261" t="s">
        <v>17</v>
      </c>
      <c r="J1143" s="261" t="s">
        <v>17</v>
      </c>
      <c r="K1143" s="261" t="s">
        <v>1619</v>
      </c>
      <c r="L1143" s="262">
        <v>45614</v>
      </c>
      <c r="M1143" s="261" t="s">
        <v>19</v>
      </c>
    </row>
    <row r="1144" spans="1:13">
      <c r="A1144" s="259" t="s">
        <v>1615</v>
      </c>
      <c r="B1144" s="259" t="s">
        <v>1616</v>
      </c>
      <c r="C1144" s="259" t="s">
        <v>1617</v>
      </c>
      <c r="D1144" s="259" t="s">
        <v>736</v>
      </c>
      <c r="E1144" s="259">
        <v>3</v>
      </c>
      <c r="F1144" s="259" t="s">
        <v>611</v>
      </c>
      <c r="G1144" s="259" t="s">
        <v>69</v>
      </c>
      <c r="H1144" s="259">
        <v>2</v>
      </c>
      <c r="I1144" s="259" t="s">
        <v>17</v>
      </c>
      <c r="J1144" s="259" t="s">
        <v>17</v>
      </c>
      <c r="K1144" s="259" t="s">
        <v>1620</v>
      </c>
      <c r="L1144" s="260">
        <v>45614</v>
      </c>
      <c r="M1144" s="259" t="s">
        <v>19</v>
      </c>
    </row>
    <row r="1145" spans="1:13">
      <c r="A1145" s="261" t="s">
        <v>1615</v>
      </c>
      <c r="B1145" s="261" t="s">
        <v>1616</v>
      </c>
      <c r="C1145" s="261" t="s">
        <v>1617</v>
      </c>
      <c r="D1145" s="261" t="s">
        <v>738</v>
      </c>
      <c r="E1145" s="261">
        <v>3</v>
      </c>
      <c r="F1145" s="261" t="s">
        <v>611</v>
      </c>
      <c r="G1145" s="261" t="s">
        <v>69</v>
      </c>
      <c r="H1145" s="261">
        <v>2</v>
      </c>
      <c r="I1145" s="261" t="s">
        <v>17</v>
      </c>
      <c r="J1145" s="261" t="s">
        <v>17</v>
      </c>
      <c r="K1145" s="261" t="s">
        <v>1621</v>
      </c>
      <c r="L1145" s="262">
        <v>45614</v>
      </c>
      <c r="M1145" s="261" t="s">
        <v>19</v>
      </c>
    </row>
    <row r="1146" spans="1:13">
      <c r="A1146" s="259" t="s">
        <v>1615</v>
      </c>
      <c r="B1146" s="259" t="s">
        <v>1616</v>
      </c>
      <c r="C1146" s="259" t="s">
        <v>1617</v>
      </c>
      <c r="D1146" s="259" t="s">
        <v>740</v>
      </c>
      <c r="E1146" s="259">
        <v>3</v>
      </c>
      <c r="F1146" s="259" t="s">
        <v>611</v>
      </c>
      <c r="G1146" s="259" t="s">
        <v>69</v>
      </c>
      <c r="H1146" s="259">
        <v>2</v>
      </c>
      <c r="I1146" s="259" t="s">
        <v>17</v>
      </c>
      <c r="J1146" s="259" t="s">
        <v>17</v>
      </c>
      <c r="K1146" s="259" t="s">
        <v>1622</v>
      </c>
      <c r="L1146" s="260">
        <v>45614</v>
      </c>
      <c r="M1146" s="259" t="s">
        <v>19</v>
      </c>
    </row>
    <row r="1147" spans="1:13">
      <c r="A1147" s="261" t="s">
        <v>1615</v>
      </c>
      <c r="B1147" s="261" t="s">
        <v>1616</v>
      </c>
      <c r="C1147" s="261" t="s">
        <v>1617</v>
      </c>
      <c r="D1147" s="261" t="s">
        <v>742</v>
      </c>
      <c r="E1147" s="261">
        <v>1</v>
      </c>
      <c r="F1147" s="261" t="s">
        <v>611</v>
      </c>
      <c r="G1147" s="261" t="s">
        <v>69</v>
      </c>
      <c r="H1147" s="261">
        <v>2</v>
      </c>
      <c r="I1147" s="261" t="s">
        <v>17</v>
      </c>
      <c r="J1147" s="261" t="s">
        <v>17</v>
      </c>
      <c r="K1147" s="261" t="s">
        <v>1623</v>
      </c>
      <c r="L1147" s="262">
        <v>45614</v>
      </c>
      <c r="M1147" s="261" t="s">
        <v>19</v>
      </c>
    </row>
    <row r="1148" spans="1:13">
      <c r="A1148" s="259" t="s">
        <v>1615</v>
      </c>
      <c r="B1148" s="259" t="s">
        <v>1616</v>
      </c>
      <c r="C1148" s="259" t="s">
        <v>1617</v>
      </c>
      <c r="D1148" s="259" t="s">
        <v>744</v>
      </c>
      <c r="E1148" s="259">
        <v>2</v>
      </c>
      <c r="F1148" s="259" t="s">
        <v>611</v>
      </c>
      <c r="G1148" s="259" t="s">
        <v>69</v>
      </c>
      <c r="H1148" s="259">
        <v>2</v>
      </c>
      <c r="I1148" s="259" t="s">
        <v>17</v>
      </c>
      <c r="J1148" s="259" t="s">
        <v>17</v>
      </c>
      <c r="K1148" s="259" t="s">
        <v>1624</v>
      </c>
      <c r="L1148" s="260">
        <v>45614</v>
      </c>
      <c r="M1148" s="259" t="s">
        <v>19</v>
      </c>
    </row>
    <row r="1149" spans="1:13">
      <c r="A1149" s="261" t="s">
        <v>1615</v>
      </c>
      <c r="B1149" s="261" t="s">
        <v>1616</v>
      </c>
      <c r="C1149" s="261" t="s">
        <v>1617</v>
      </c>
      <c r="D1149" s="261" t="s">
        <v>746</v>
      </c>
      <c r="E1149" s="261">
        <v>3</v>
      </c>
      <c r="F1149" s="261" t="s">
        <v>611</v>
      </c>
      <c r="G1149" s="261" t="s">
        <v>69</v>
      </c>
      <c r="H1149" s="261">
        <v>2</v>
      </c>
      <c r="I1149" s="261" t="s">
        <v>17</v>
      </c>
      <c r="J1149" s="261" t="s">
        <v>17</v>
      </c>
      <c r="K1149" s="261" t="s">
        <v>1625</v>
      </c>
      <c r="L1149" s="262">
        <v>45614</v>
      </c>
      <c r="M1149" s="261" t="s">
        <v>19</v>
      </c>
    </row>
    <row r="1150" spans="1:13">
      <c r="A1150" s="259" t="s">
        <v>1615</v>
      </c>
      <c r="B1150" s="259" t="s">
        <v>1616</v>
      </c>
      <c r="C1150" s="259" t="s">
        <v>1617</v>
      </c>
      <c r="D1150" s="259" t="s">
        <v>610</v>
      </c>
      <c r="E1150" s="259">
        <v>3</v>
      </c>
      <c r="F1150" s="259" t="s">
        <v>611</v>
      </c>
      <c r="G1150" s="259" t="s">
        <v>69</v>
      </c>
      <c r="H1150" s="259">
        <v>2</v>
      </c>
      <c r="I1150" s="259" t="s">
        <v>17</v>
      </c>
      <c r="J1150" s="259" t="s">
        <v>17</v>
      </c>
      <c r="K1150" s="259" t="s">
        <v>1626</v>
      </c>
      <c r="L1150" s="260">
        <v>45614</v>
      </c>
      <c r="M1150" s="259" t="s">
        <v>19</v>
      </c>
    </row>
    <row r="1151" spans="1:13">
      <c r="A1151" s="261" t="s">
        <v>1627</v>
      </c>
      <c r="B1151" s="261" t="s">
        <v>1628</v>
      </c>
      <c r="C1151" s="261" t="s">
        <v>1629</v>
      </c>
      <c r="D1151" s="261" t="s">
        <v>732</v>
      </c>
      <c r="E1151" s="261">
        <v>0</v>
      </c>
      <c r="F1151" s="261" t="s">
        <v>611</v>
      </c>
      <c r="G1151" s="261" t="s">
        <v>69</v>
      </c>
      <c r="H1151" s="261">
        <v>2</v>
      </c>
      <c r="I1151" s="261" t="s">
        <v>17</v>
      </c>
      <c r="J1151" s="261" t="s">
        <v>17</v>
      </c>
      <c r="K1151" s="261" t="s">
        <v>1630</v>
      </c>
      <c r="L1151" s="262">
        <v>45614</v>
      </c>
      <c r="M1151" s="261" t="s">
        <v>19</v>
      </c>
    </row>
    <row r="1152" spans="1:13">
      <c r="A1152" s="259" t="s">
        <v>1627</v>
      </c>
      <c r="B1152" s="259" t="s">
        <v>1628</v>
      </c>
      <c r="C1152" s="259" t="s">
        <v>1629</v>
      </c>
      <c r="D1152" s="259" t="s">
        <v>734</v>
      </c>
      <c r="E1152" s="259">
        <v>0</v>
      </c>
      <c r="F1152" s="259" t="s">
        <v>611</v>
      </c>
      <c r="G1152" s="259" t="s">
        <v>69</v>
      </c>
      <c r="H1152" s="259">
        <v>2</v>
      </c>
      <c r="I1152" s="259" t="s">
        <v>17</v>
      </c>
      <c r="J1152" s="259" t="s">
        <v>17</v>
      </c>
      <c r="K1152" s="259" t="s">
        <v>1631</v>
      </c>
      <c r="L1152" s="260">
        <v>45614</v>
      </c>
      <c r="M1152" s="259" t="s">
        <v>19</v>
      </c>
    </row>
    <row r="1153" spans="1:13">
      <c r="A1153" s="261" t="s">
        <v>1627</v>
      </c>
      <c r="B1153" s="261" t="s">
        <v>1628</v>
      </c>
      <c r="C1153" s="261" t="s">
        <v>1629</v>
      </c>
      <c r="D1153" s="261" t="s">
        <v>736</v>
      </c>
      <c r="E1153" s="261">
        <v>0</v>
      </c>
      <c r="F1153" s="261" t="s">
        <v>611</v>
      </c>
      <c r="G1153" s="261" t="s">
        <v>69</v>
      </c>
      <c r="H1153" s="261">
        <v>2</v>
      </c>
      <c r="I1153" s="261" t="s">
        <v>17</v>
      </c>
      <c r="J1153" s="261" t="s">
        <v>17</v>
      </c>
      <c r="K1153" s="261" t="s">
        <v>1632</v>
      </c>
      <c r="L1153" s="262">
        <v>45614</v>
      </c>
      <c r="M1153" s="261" t="s">
        <v>19</v>
      </c>
    </row>
    <row r="1154" spans="1:13">
      <c r="A1154" s="259" t="s">
        <v>1627</v>
      </c>
      <c r="B1154" s="259" t="s">
        <v>1628</v>
      </c>
      <c r="C1154" s="259" t="s">
        <v>1629</v>
      </c>
      <c r="D1154" s="259" t="s">
        <v>738</v>
      </c>
      <c r="E1154" s="259">
        <v>3</v>
      </c>
      <c r="F1154" s="259" t="s">
        <v>611</v>
      </c>
      <c r="G1154" s="259" t="s">
        <v>69</v>
      </c>
      <c r="H1154" s="259">
        <v>2</v>
      </c>
      <c r="I1154" s="259" t="s">
        <v>17</v>
      </c>
      <c r="J1154" s="259" t="s">
        <v>17</v>
      </c>
      <c r="K1154" s="259" t="s">
        <v>1633</v>
      </c>
      <c r="L1154" s="260">
        <v>45614</v>
      </c>
      <c r="M1154" s="259" t="s">
        <v>19</v>
      </c>
    </row>
    <row r="1155" spans="1:13">
      <c r="A1155" s="261" t="s">
        <v>1627</v>
      </c>
      <c r="B1155" s="261" t="s">
        <v>1628</v>
      </c>
      <c r="C1155" s="261" t="s">
        <v>1629</v>
      </c>
      <c r="D1155" s="261" t="s">
        <v>740</v>
      </c>
      <c r="E1155" s="261">
        <v>3</v>
      </c>
      <c r="F1155" s="261" t="s">
        <v>611</v>
      </c>
      <c r="G1155" s="261" t="s">
        <v>69</v>
      </c>
      <c r="H1155" s="261">
        <v>2</v>
      </c>
      <c r="I1155" s="261" t="s">
        <v>17</v>
      </c>
      <c r="J1155" s="261" t="s">
        <v>17</v>
      </c>
      <c r="K1155" s="261" t="s">
        <v>1634</v>
      </c>
      <c r="L1155" s="262">
        <v>45614</v>
      </c>
      <c r="M1155" s="261" t="s">
        <v>19</v>
      </c>
    </row>
    <row r="1156" spans="1:13">
      <c r="A1156" s="259" t="s">
        <v>1627</v>
      </c>
      <c r="B1156" s="259" t="s">
        <v>1628</v>
      </c>
      <c r="C1156" s="259" t="s">
        <v>1629</v>
      </c>
      <c r="D1156" s="259" t="s">
        <v>742</v>
      </c>
      <c r="E1156" s="259">
        <v>0</v>
      </c>
      <c r="F1156" s="259" t="s">
        <v>611</v>
      </c>
      <c r="G1156" s="259" t="s">
        <v>69</v>
      </c>
      <c r="H1156" s="259">
        <v>2</v>
      </c>
      <c r="I1156" s="259" t="s">
        <v>17</v>
      </c>
      <c r="J1156" s="259" t="s">
        <v>17</v>
      </c>
      <c r="K1156" s="259" t="s">
        <v>1635</v>
      </c>
      <c r="L1156" s="260">
        <v>45614</v>
      </c>
      <c r="M1156" s="259" t="s">
        <v>19</v>
      </c>
    </row>
    <row r="1157" spans="1:13">
      <c r="A1157" s="261" t="s">
        <v>1627</v>
      </c>
      <c r="B1157" s="261" t="s">
        <v>1628</v>
      </c>
      <c r="C1157" s="261" t="s">
        <v>1629</v>
      </c>
      <c r="D1157" s="261" t="s">
        <v>744</v>
      </c>
      <c r="E1157" s="261">
        <v>2</v>
      </c>
      <c r="F1157" s="261" t="s">
        <v>611</v>
      </c>
      <c r="G1157" s="261" t="s">
        <v>69</v>
      </c>
      <c r="H1157" s="261">
        <v>2</v>
      </c>
      <c r="I1157" s="261" t="s">
        <v>17</v>
      </c>
      <c r="J1157" s="261" t="s">
        <v>17</v>
      </c>
      <c r="K1157" s="261" t="s">
        <v>1636</v>
      </c>
      <c r="L1157" s="262">
        <v>45614</v>
      </c>
      <c r="M1157" s="261" t="s">
        <v>19</v>
      </c>
    </row>
    <row r="1158" spans="1:13">
      <c r="A1158" s="259" t="s">
        <v>1627</v>
      </c>
      <c r="B1158" s="259" t="s">
        <v>1628</v>
      </c>
      <c r="C1158" s="259" t="s">
        <v>1629</v>
      </c>
      <c r="D1158" s="259" t="s">
        <v>746</v>
      </c>
      <c r="E1158" s="259">
        <v>1</v>
      </c>
      <c r="F1158" s="259" t="s">
        <v>611</v>
      </c>
      <c r="G1158" s="259" t="s">
        <v>69</v>
      </c>
      <c r="H1158" s="259">
        <v>2</v>
      </c>
      <c r="I1158" s="259" t="s">
        <v>17</v>
      </c>
      <c r="J1158" s="259" t="s">
        <v>17</v>
      </c>
      <c r="K1158" s="259" t="s">
        <v>1637</v>
      </c>
      <c r="L1158" s="260">
        <v>45614</v>
      </c>
      <c r="M1158" s="259" t="s">
        <v>19</v>
      </c>
    </row>
    <row r="1159" spans="1:13">
      <c r="A1159" s="261" t="s">
        <v>1627</v>
      </c>
      <c r="B1159" s="261" t="s">
        <v>1628</v>
      </c>
      <c r="C1159" s="261" t="s">
        <v>1629</v>
      </c>
      <c r="D1159" s="261" t="s">
        <v>610</v>
      </c>
      <c r="E1159" s="261">
        <v>0</v>
      </c>
      <c r="F1159" s="261" t="s">
        <v>611</v>
      </c>
      <c r="G1159" s="261" t="s">
        <v>69</v>
      </c>
      <c r="H1159" s="261">
        <v>2</v>
      </c>
      <c r="I1159" s="261" t="s">
        <v>17</v>
      </c>
      <c r="J1159" s="261" t="s">
        <v>17</v>
      </c>
      <c r="K1159" s="261" t="s">
        <v>1638</v>
      </c>
      <c r="L1159" s="262">
        <v>45614</v>
      </c>
      <c r="M1159" s="261" t="s">
        <v>19</v>
      </c>
    </row>
    <row r="1160" spans="1:13">
      <c r="A1160" s="259" t="s">
        <v>1639</v>
      </c>
      <c r="B1160" s="259" t="s">
        <v>1640</v>
      </c>
      <c r="C1160" s="259" t="s">
        <v>1641</v>
      </c>
      <c r="D1160" s="259" t="s">
        <v>732</v>
      </c>
      <c r="E1160" s="259">
        <v>0</v>
      </c>
      <c r="F1160" s="259" t="s">
        <v>611</v>
      </c>
      <c r="G1160" s="259" t="s">
        <v>69</v>
      </c>
      <c r="H1160" s="259">
        <v>2</v>
      </c>
      <c r="I1160" s="259" t="s">
        <v>17</v>
      </c>
      <c r="J1160" s="259" t="s">
        <v>17</v>
      </c>
      <c r="K1160" s="259" t="s">
        <v>1642</v>
      </c>
      <c r="L1160" s="260">
        <v>45614</v>
      </c>
      <c r="M1160" s="259" t="s">
        <v>19</v>
      </c>
    </row>
    <row r="1161" spans="1:13">
      <c r="A1161" s="261" t="s">
        <v>1639</v>
      </c>
      <c r="B1161" s="261" t="s">
        <v>1640</v>
      </c>
      <c r="C1161" s="261" t="s">
        <v>1641</v>
      </c>
      <c r="D1161" s="261" t="s">
        <v>734</v>
      </c>
      <c r="E1161" s="261">
        <v>1</v>
      </c>
      <c r="F1161" s="261" t="s">
        <v>611</v>
      </c>
      <c r="G1161" s="261" t="s">
        <v>69</v>
      </c>
      <c r="H1161" s="261">
        <v>2</v>
      </c>
      <c r="I1161" s="261" t="s">
        <v>17</v>
      </c>
      <c r="J1161" s="261" t="s">
        <v>17</v>
      </c>
      <c r="K1161" s="261" t="s">
        <v>1643</v>
      </c>
      <c r="L1161" s="262">
        <v>45614</v>
      </c>
      <c r="M1161" s="261" t="s">
        <v>19</v>
      </c>
    </row>
    <row r="1162" spans="1:13">
      <c r="A1162" s="259" t="s">
        <v>1639</v>
      </c>
      <c r="B1162" s="259" t="s">
        <v>1640</v>
      </c>
      <c r="C1162" s="259" t="s">
        <v>1641</v>
      </c>
      <c r="D1162" s="259" t="s">
        <v>736</v>
      </c>
      <c r="E1162" s="259">
        <v>3</v>
      </c>
      <c r="F1162" s="259" t="s">
        <v>611</v>
      </c>
      <c r="G1162" s="259" t="s">
        <v>69</v>
      </c>
      <c r="H1162" s="259">
        <v>2</v>
      </c>
      <c r="I1162" s="259" t="s">
        <v>17</v>
      </c>
      <c r="J1162" s="259" t="s">
        <v>17</v>
      </c>
      <c r="K1162" s="259" t="s">
        <v>1644</v>
      </c>
      <c r="L1162" s="260">
        <v>45614</v>
      </c>
      <c r="M1162" s="259" t="s">
        <v>19</v>
      </c>
    </row>
    <row r="1163" spans="1:13">
      <c r="A1163" s="261" t="s">
        <v>1639</v>
      </c>
      <c r="B1163" s="261" t="s">
        <v>1640</v>
      </c>
      <c r="C1163" s="261" t="s">
        <v>1641</v>
      </c>
      <c r="D1163" s="261" t="s">
        <v>738</v>
      </c>
      <c r="E1163" s="261">
        <v>3</v>
      </c>
      <c r="F1163" s="261" t="s">
        <v>611</v>
      </c>
      <c r="G1163" s="261" t="s">
        <v>69</v>
      </c>
      <c r="H1163" s="261">
        <v>2</v>
      </c>
      <c r="I1163" s="261" t="s">
        <v>17</v>
      </c>
      <c r="J1163" s="261" t="s">
        <v>17</v>
      </c>
      <c r="K1163" s="261" t="s">
        <v>1645</v>
      </c>
      <c r="L1163" s="262">
        <v>45614</v>
      </c>
      <c r="M1163" s="261" t="s">
        <v>19</v>
      </c>
    </row>
    <row r="1164" spans="1:13">
      <c r="A1164" s="259" t="s">
        <v>1639</v>
      </c>
      <c r="B1164" s="259" t="s">
        <v>1640</v>
      </c>
      <c r="C1164" s="259" t="s">
        <v>1641</v>
      </c>
      <c r="D1164" s="259" t="s">
        <v>740</v>
      </c>
      <c r="E1164" s="259">
        <v>3</v>
      </c>
      <c r="F1164" s="259" t="s">
        <v>611</v>
      </c>
      <c r="G1164" s="259" t="s">
        <v>69</v>
      </c>
      <c r="H1164" s="259">
        <v>2</v>
      </c>
      <c r="I1164" s="259" t="s">
        <v>17</v>
      </c>
      <c r="J1164" s="259" t="s">
        <v>17</v>
      </c>
      <c r="K1164" s="259" t="s">
        <v>1646</v>
      </c>
      <c r="L1164" s="260">
        <v>45614</v>
      </c>
      <c r="M1164" s="259" t="s">
        <v>19</v>
      </c>
    </row>
    <row r="1165" spans="1:13">
      <c r="A1165" s="261" t="s">
        <v>1639</v>
      </c>
      <c r="B1165" s="261" t="s">
        <v>1640</v>
      </c>
      <c r="C1165" s="261" t="s">
        <v>1641</v>
      </c>
      <c r="D1165" s="261" t="s">
        <v>742</v>
      </c>
      <c r="E1165" s="261">
        <v>0</v>
      </c>
      <c r="F1165" s="261" t="s">
        <v>611</v>
      </c>
      <c r="G1165" s="261" t="s">
        <v>69</v>
      </c>
      <c r="H1165" s="261">
        <v>2</v>
      </c>
      <c r="I1165" s="261" t="s">
        <v>17</v>
      </c>
      <c r="J1165" s="261" t="s">
        <v>17</v>
      </c>
      <c r="K1165" s="261" t="s">
        <v>1647</v>
      </c>
      <c r="L1165" s="262">
        <v>45614</v>
      </c>
      <c r="M1165" s="261" t="s">
        <v>19</v>
      </c>
    </row>
    <row r="1166" spans="1:13">
      <c r="A1166" s="259" t="s">
        <v>1639</v>
      </c>
      <c r="B1166" s="259" t="s">
        <v>1640</v>
      </c>
      <c r="C1166" s="259" t="s">
        <v>1641</v>
      </c>
      <c r="D1166" s="259" t="s">
        <v>744</v>
      </c>
      <c r="E1166" s="259">
        <v>2</v>
      </c>
      <c r="F1166" s="259" t="s">
        <v>611</v>
      </c>
      <c r="G1166" s="259" t="s">
        <v>69</v>
      </c>
      <c r="H1166" s="259">
        <v>2</v>
      </c>
      <c r="I1166" s="259" t="s">
        <v>17</v>
      </c>
      <c r="J1166" s="259" t="s">
        <v>17</v>
      </c>
      <c r="K1166" s="259" t="s">
        <v>1648</v>
      </c>
      <c r="L1166" s="260">
        <v>45614</v>
      </c>
      <c r="M1166" s="259" t="s">
        <v>19</v>
      </c>
    </row>
    <row r="1167" spans="1:13">
      <c r="A1167" s="261" t="s">
        <v>1639</v>
      </c>
      <c r="B1167" s="261" t="s">
        <v>1640</v>
      </c>
      <c r="C1167" s="261" t="s">
        <v>1641</v>
      </c>
      <c r="D1167" s="261" t="s">
        <v>746</v>
      </c>
      <c r="E1167" s="261">
        <v>3</v>
      </c>
      <c r="F1167" s="261" t="s">
        <v>611</v>
      </c>
      <c r="G1167" s="261" t="s">
        <v>69</v>
      </c>
      <c r="H1167" s="261">
        <v>2</v>
      </c>
      <c r="I1167" s="261" t="s">
        <v>17</v>
      </c>
      <c r="J1167" s="261" t="s">
        <v>17</v>
      </c>
      <c r="K1167" s="261" t="s">
        <v>1649</v>
      </c>
      <c r="L1167" s="262">
        <v>45614</v>
      </c>
      <c r="M1167" s="261" t="s">
        <v>19</v>
      </c>
    </row>
    <row r="1168" spans="1:13">
      <c r="A1168" s="259" t="s">
        <v>1639</v>
      </c>
      <c r="B1168" s="259" t="s">
        <v>1640</v>
      </c>
      <c r="C1168" s="259" t="s">
        <v>1641</v>
      </c>
      <c r="D1168" s="259" t="s">
        <v>610</v>
      </c>
      <c r="E1168" s="259">
        <v>0</v>
      </c>
      <c r="F1168" s="259" t="s">
        <v>611</v>
      </c>
      <c r="G1168" s="259" t="s">
        <v>69</v>
      </c>
      <c r="H1168" s="259">
        <v>2</v>
      </c>
      <c r="I1168" s="259" t="s">
        <v>17</v>
      </c>
      <c r="J1168" s="259" t="s">
        <v>17</v>
      </c>
      <c r="K1168" s="259" t="s">
        <v>1650</v>
      </c>
      <c r="L1168" s="260">
        <v>45614</v>
      </c>
      <c r="M1168" s="259" t="s">
        <v>19</v>
      </c>
    </row>
    <row r="1169" spans="1:13">
      <c r="A1169" s="261" t="s">
        <v>592</v>
      </c>
      <c r="B1169" s="261" t="s">
        <v>593</v>
      </c>
      <c r="C1169" s="261" t="s">
        <v>594</v>
      </c>
      <c r="D1169" s="261" t="s">
        <v>732</v>
      </c>
      <c r="E1169" s="261">
        <v>0</v>
      </c>
      <c r="F1169" s="261" t="s">
        <v>611</v>
      </c>
      <c r="G1169" s="261" t="s">
        <v>69</v>
      </c>
      <c r="H1169" s="261">
        <v>2</v>
      </c>
      <c r="I1169" s="261" t="s">
        <v>17</v>
      </c>
      <c r="J1169" s="261" t="s">
        <v>17</v>
      </c>
      <c r="K1169" s="261" t="s">
        <v>1651</v>
      </c>
      <c r="L1169" s="262">
        <v>45614</v>
      </c>
      <c r="M1169" s="261" t="s">
        <v>19</v>
      </c>
    </row>
    <row r="1170" spans="1:13">
      <c r="A1170" s="259" t="s">
        <v>592</v>
      </c>
      <c r="B1170" s="259" t="s">
        <v>593</v>
      </c>
      <c r="C1170" s="259" t="s">
        <v>594</v>
      </c>
      <c r="D1170" s="259" t="s">
        <v>734</v>
      </c>
      <c r="E1170" s="259">
        <v>1</v>
      </c>
      <c r="F1170" s="259" t="s">
        <v>611</v>
      </c>
      <c r="G1170" s="259" t="s">
        <v>69</v>
      </c>
      <c r="H1170" s="259">
        <v>2</v>
      </c>
      <c r="I1170" s="259" t="s">
        <v>17</v>
      </c>
      <c r="J1170" s="259" t="s">
        <v>17</v>
      </c>
      <c r="K1170" s="259" t="s">
        <v>1652</v>
      </c>
      <c r="L1170" s="260">
        <v>45614</v>
      </c>
      <c r="M1170" s="259" t="s">
        <v>19</v>
      </c>
    </row>
    <row r="1171" spans="1:13">
      <c r="A1171" s="261" t="s">
        <v>592</v>
      </c>
      <c r="B1171" s="261" t="s">
        <v>593</v>
      </c>
      <c r="C1171" s="261" t="s">
        <v>594</v>
      </c>
      <c r="D1171" s="261" t="s">
        <v>736</v>
      </c>
      <c r="E1171" s="261">
        <v>0</v>
      </c>
      <c r="F1171" s="261" t="s">
        <v>611</v>
      </c>
      <c r="G1171" s="261" t="s">
        <v>69</v>
      </c>
      <c r="H1171" s="261">
        <v>2</v>
      </c>
      <c r="I1171" s="261" t="s">
        <v>17</v>
      </c>
      <c r="J1171" s="261" t="s">
        <v>17</v>
      </c>
      <c r="K1171" s="261" t="s">
        <v>1653</v>
      </c>
      <c r="L1171" s="262">
        <v>45614</v>
      </c>
      <c r="M1171" s="261" t="s">
        <v>19</v>
      </c>
    </row>
    <row r="1172" spans="1:13">
      <c r="A1172" s="259" t="s">
        <v>592</v>
      </c>
      <c r="B1172" s="259" t="s">
        <v>593</v>
      </c>
      <c r="C1172" s="259" t="s">
        <v>594</v>
      </c>
      <c r="D1172" s="259" t="s">
        <v>738</v>
      </c>
      <c r="E1172" s="259">
        <v>0</v>
      </c>
      <c r="F1172" s="259" t="s">
        <v>611</v>
      </c>
      <c r="G1172" s="259" t="s">
        <v>69</v>
      </c>
      <c r="H1172" s="259">
        <v>2</v>
      </c>
      <c r="I1172" s="259" t="s">
        <v>17</v>
      </c>
      <c r="J1172" s="259" t="s">
        <v>17</v>
      </c>
      <c r="K1172" s="259" t="s">
        <v>1654</v>
      </c>
      <c r="L1172" s="260">
        <v>45614</v>
      </c>
      <c r="M1172" s="259" t="s">
        <v>19</v>
      </c>
    </row>
    <row r="1173" spans="1:13">
      <c r="A1173" s="261" t="s">
        <v>592</v>
      </c>
      <c r="B1173" s="261" t="s">
        <v>593</v>
      </c>
      <c r="C1173" s="261" t="s">
        <v>594</v>
      </c>
      <c r="D1173" s="261" t="s">
        <v>740</v>
      </c>
      <c r="E1173" s="261">
        <v>2</v>
      </c>
      <c r="F1173" s="261" t="s">
        <v>611</v>
      </c>
      <c r="G1173" s="261" t="s">
        <v>69</v>
      </c>
      <c r="H1173" s="261">
        <v>2</v>
      </c>
      <c r="I1173" s="261" t="s">
        <v>17</v>
      </c>
      <c r="J1173" s="261" t="s">
        <v>17</v>
      </c>
      <c r="K1173" s="261" t="s">
        <v>1655</v>
      </c>
      <c r="L1173" s="262">
        <v>45614</v>
      </c>
      <c r="M1173" s="261" t="s">
        <v>19</v>
      </c>
    </row>
    <row r="1174" spans="1:13">
      <c r="A1174" s="259" t="s">
        <v>592</v>
      </c>
      <c r="B1174" s="259" t="s">
        <v>593</v>
      </c>
      <c r="C1174" s="259" t="s">
        <v>594</v>
      </c>
      <c r="D1174" s="259" t="s">
        <v>742</v>
      </c>
      <c r="E1174" s="259">
        <v>0</v>
      </c>
      <c r="F1174" s="259" t="s">
        <v>611</v>
      </c>
      <c r="G1174" s="259" t="s">
        <v>69</v>
      </c>
      <c r="H1174" s="259">
        <v>2</v>
      </c>
      <c r="I1174" s="259" t="s">
        <v>17</v>
      </c>
      <c r="J1174" s="259" t="s">
        <v>17</v>
      </c>
      <c r="K1174" s="259" t="s">
        <v>1656</v>
      </c>
      <c r="L1174" s="260">
        <v>45614</v>
      </c>
      <c r="M1174" s="259" t="s">
        <v>19</v>
      </c>
    </row>
    <row r="1175" spans="1:13">
      <c r="A1175" s="261" t="s">
        <v>592</v>
      </c>
      <c r="B1175" s="261" t="s">
        <v>593</v>
      </c>
      <c r="C1175" s="261" t="s">
        <v>594</v>
      </c>
      <c r="D1175" s="261" t="s">
        <v>744</v>
      </c>
      <c r="E1175" s="261">
        <v>0</v>
      </c>
      <c r="F1175" s="261" t="s">
        <v>611</v>
      </c>
      <c r="G1175" s="261" t="s">
        <v>69</v>
      </c>
      <c r="H1175" s="261">
        <v>2</v>
      </c>
      <c r="I1175" s="261" t="s">
        <v>17</v>
      </c>
      <c r="J1175" s="261" t="s">
        <v>17</v>
      </c>
      <c r="K1175" s="261" t="s">
        <v>1657</v>
      </c>
      <c r="L1175" s="262">
        <v>45614</v>
      </c>
      <c r="M1175" s="261" t="s">
        <v>19</v>
      </c>
    </row>
    <row r="1176" spans="1:13">
      <c r="A1176" s="259" t="s">
        <v>592</v>
      </c>
      <c r="B1176" s="259" t="s">
        <v>593</v>
      </c>
      <c r="C1176" s="259" t="s">
        <v>594</v>
      </c>
      <c r="D1176" s="259" t="s">
        <v>746</v>
      </c>
      <c r="E1176" s="259">
        <v>0</v>
      </c>
      <c r="F1176" s="259" t="s">
        <v>611</v>
      </c>
      <c r="G1176" s="259" t="s">
        <v>69</v>
      </c>
      <c r="H1176" s="259">
        <v>2</v>
      </c>
      <c r="I1176" s="259" t="s">
        <v>17</v>
      </c>
      <c r="J1176" s="259" t="s">
        <v>17</v>
      </c>
      <c r="K1176" s="259" t="s">
        <v>1658</v>
      </c>
      <c r="L1176" s="260">
        <v>45614</v>
      </c>
      <c r="M1176" s="259" t="s">
        <v>19</v>
      </c>
    </row>
    <row r="1177" spans="1:13">
      <c r="A1177" s="261" t="s">
        <v>592</v>
      </c>
      <c r="B1177" s="261" t="s">
        <v>593</v>
      </c>
      <c r="C1177" s="261" t="s">
        <v>594</v>
      </c>
      <c r="D1177" s="261" t="s">
        <v>610</v>
      </c>
      <c r="E1177" s="261">
        <v>0</v>
      </c>
      <c r="F1177" s="261" t="s">
        <v>611</v>
      </c>
      <c r="G1177" s="261" t="s">
        <v>69</v>
      </c>
      <c r="H1177" s="261">
        <v>2</v>
      </c>
      <c r="I1177" s="261" t="s">
        <v>17</v>
      </c>
      <c r="J1177" s="261" t="s">
        <v>17</v>
      </c>
      <c r="K1177" s="261" t="s">
        <v>1659</v>
      </c>
      <c r="L1177" s="262">
        <v>45614</v>
      </c>
      <c r="M1177" s="261" t="s">
        <v>19</v>
      </c>
    </row>
    <row r="1178" spans="1:13">
      <c r="A1178" s="259" t="s">
        <v>625</v>
      </c>
      <c r="B1178" s="259" t="s">
        <v>626</v>
      </c>
      <c r="C1178" s="259" t="s">
        <v>555</v>
      </c>
      <c r="D1178" s="259" t="s">
        <v>732</v>
      </c>
      <c r="E1178" s="259">
        <v>0</v>
      </c>
      <c r="F1178" s="259" t="s">
        <v>611</v>
      </c>
      <c r="G1178" s="259" t="s">
        <v>69</v>
      </c>
      <c r="H1178" s="259">
        <v>2</v>
      </c>
      <c r="I1178" s="259" t="s">
        <v>17</v>
      </c>
      <c r="J1178" s="259" t="s">
        <v>17</v>
      </c>
      <c r="K1178" s="259" t="s">
        <v>1660</v>
      </c>
      <c r="L1178" s="260">
        <v>45614</v>
      </c>
      <c r="M1178" s="259" t="s">
        <v>19</v>
      </c>
    </row>
    <row r="1179" spans="1:13">
      <c r="A1179" s="261" t="s">
        <v>625</v>
      </c>
      <c r="B1179" s="261" t="s">
        <v>626</v>
      </c>
      <c r="C1179" s="261" t="s">
        <v>555</v>
      </c>
      <c r="D1179" s="261" t="s">
        <v>734</v>
      </c>
      <c r="E1179" s="261">
        <v>1</v>
      </c>
      <c r="F1179" s="261" t="s">
        <v>611</v>
      </c>
      <c r="G1179" s="261" t="s">
        <v>69</v>
      </c>
      <c r="H1179" s="261">
        <v>2</v>
      </c>
      <c r="I1179" s="261" t="s">
        <v>17</v>
      </c>
      <c r="J1179" s="261" t="s">
        <v>17</v>
      </c>
      <c r="K1179" s="261" t="s">
        <v>1661</v>
      </c>
      <c r="L1179" s="262">
        <v>45614</v>
      </c>
      <c r="M1179" s="261" t="s">
        <v>19</v>
      </c>
    </row>
    <row r="1180" spans="1:13">
      <c r="A1180" s="259" t="s">
        <v>625</v>
      </c>
      <c r="B1180" s="259" t="s">
        <v>626</v>
      </c>
      <c r="C1180" s="259" t="s">
        <v>555</v>
      </c>
      <c r="D1180" s="259" t="s">
        <v>736</v>
      </c>
      <c r="E1180" s="259">
        <v>0</v>
      </c>
      <c r="F1180" s="259" t="s">
        <v>611</v>
      </c>
      <c r="G1180" s="259" t="s">
        <v>69</v>
      </c>
      <c r="H1180" s="259">
        <v>2</v>
      </c>
      <c r="I1180" s="259" t="s">
        <v>17</v>
      </c>
      <c r="J1180" s="259" t="s">
        <v>17</v>
      </c>
      <c r="K1180" s="259" t="s">
        <v>1662</v>
      </c>
      <c r="L1180" s="260">
        <v>45614</v>
      </c>
      <c r="M1180" s="259" t="s">
        <v>19</v>
      </c>
    </row>
    <row r="1181" spans="1:13">
      <c r="A1181" s="261" t="s">
        <v>625</v>
      </c>
      <c r="B1181" s="261" t="s">
        <v>626</v>
      </c>
      <c r="C1181" s="261" t="s">
        <v>555</v>
      </c>
      <c r="D1181" s="261" t="s">
        <v>738</v>
      </c>
      <c r="E1181" s="261">
        <v>0</v>
      </c>
      <c r="F1181" s="261" t="s">
        <v>611</v>
      </c>
      <c r="G1181" s="261" t="s">
        <v>69</v>
      </c>
      <c r="H1181" s="261">
        <v>2</v>
      </c>
      <c r="I1181" s="261" t="s">
        <v>17</v>
      </c>
      <c r="J1181" s="261" t="s">
        <v>17</v>
      </c>
      <c r="K1181" s="261" t="s">
        <v>1663</v>
      </c>
      <c r="L1181" s="262">
        <v>45614</v>
      </c>
      <c r="M1181" s="261" t="s">
        <v>19</v>
      </c>
    </row>
    <row r="1182" spans="1:13">
      <c r="A1182" s="259" t="s">
        <v>625</v>
      </c>
      <c r="B1182" s="259" t="s">
        <v>626</v>
      </c>
      <c r="C1182" s="259" t="s">
        <v>555</v>
      </c>
      <c r="D1182" s="259" t="s">
        <v>740</v>
      </c>
      <c r="E1182" s="259">
        <v>2</v>
      </c>
      <c r="F1182" s="259" t="s">
        <v>611</v>
      </c>
      <c r="G1182" s="259" t="s">
        <v>69</v>
      </c>
      <c r="H1182" s="259">
        <v>2</v>
      </c>
      <c r="I1182" s="259" t="s">
        <v>17</v>
      </c>
      <c r="J1182" s="259" t="s">
        <v>17</v>
      </c>
      <c r="K1182" s="259" t="s">
        <v>1664</v>
      </c>
      <c r="L1182" s="260">
        <v>45614</v>
      </c>
      <c r="M1182" s="259" t="s">
        <v>19</v>
      </c>
    </row>
    <row r="1183" spans="1:13">
      <c r="A1183" s="261" t="s">
        <v>625</v>
      </c>
      <c r="B1183" s="261" t="s">
        <v>626</v>
      </c>
      <c r="C1183" s="261" t="s">
        <v>555</v>
      </c>
      <c r="D1183" s="261" t="s">
        <v>742</v>
      </c>
      <c r="E1183" s="261">
        <v>1</v>
      </c>
      <c r="F1183" s="261" t="s">
        <v>611</v>
      </c>
      <c r="G1183" s="261" t="s">
        <v>69</v>
      </c>
      <c r="H1183" s="261">
        <v>2</v>
      </c>
      <c r="I1183" s="261" t="s">
        <v>17</v>
      </c>
      <c r="J1183" s="261" t="s">
        <v>17</v>
      </c>
      <c r="K1183" s="261" t="s">
        <v>1665</v>
      </c>
      <c r="L1183" s="262">
        <v>45614</v>
      </c>
      <c r="M1183" s="261" t="s">
        <v>19</v>
      </c>
    </row>
    <row r="1184" spans="1:13">
      <c r="A1184" s="259" t="s">
        <v>625</v>
      </c>
      <c r="B1184" s="259" t="s">
        <v>626</v>
      </c>
      <c r="C1184" s="259" t="s">
        <v>555</v>
      </c>
      <c r="D1184" s="259" t="s">
        <v>744</v>
      </c>
      <c r="E1184" s="259">
        <v>0</v>
      </c>
      <c r="F1184" s="259" t="s">
        <v>611</v>
      </c>
      <c r="G1184" s="259" t="s">
        <v>69</v>
      </c>
      <c r="H1184" s="259">
        <v>2</v>
      </c>
      <c r="I1184" s="259" t="s">
        <v>17</v>
      </c>
      <c r="J1184" s="259" t="s">
        <v>17</v>
      </c>
      <c r="K1184" s="259" t="s">
        <v>1666</v>
      </c>
      <c r="L1184" s="260">
        <v>45614</v>
      </c>
      <c r="M1184" s="259" t="s">
        <v>19</v>
      </c>
    </row>
    <row r="1185" spans="1:13">
      <c r="A1185" s="261" t="s">
        <v>625</v>
      </c>
      <c r="B1185" s="261" t="s">
        <v>626</v>
      </c>
      <c r="C1185" s="261" t="s">
        <v>555</v>
      </c>
      <c r="D1185" s="261" t="s">
        <v>746</v>
      </c>
      <c r="E1185" s="261">
        <v>0</v>
      </c>
      <c r="F1185" s="261" t="s">
        <v>611</v>
      </c>
      <c r="G1185" s="261" t="s">
        <v>69</v>
      </c>
      <c r="H1185" s="261">
        <v>2</v>
      </c>
      <c r="I1185" s="261" t="s">
        <v>17</v>
      </c>
      <c r="J1185" s="261" t="s">
        <v>17</v>
      </c>
      <c r="K1185" s="261" t="s">
        <v>1667</v>
      </c>
      <c r="L1185" s="262">
        <v>45614</v>
      </c>
      <c r="M1185" s="261" t="s">
        <v>19</v>
      </c>
    </row>
    <row r="1186" spans="1:13">
      <c r="A1186" s="259" t="s">
        <v>625</v>
      </c>
      <c r="B1186" s="259" t="s">
        <v>626</v>
      </c>
      <c r="C1186" s="259" t="s">
        <v>555</v>
      </c>
      <c r="D1186" s="259" t="s">
        <v>610</v>
      </c>
      <c r="E1186" s="259">
        <v>0</v>
      </c>
      <c r="F1186" s="259" t="s">
        <v>611</v>
      </c>
      <c r="G1186" s="259" t="s">
        <v>69</v>
      </c>
      <c r="H1186" s="259">
        <v>2</v>
      </c>
      <c r="I1186" s="259" t="s">
        <v>17</v>
      </c>
      <c r="J1186" s="259" t="s">
        <v>17</v>
      </c>
      <c r="K1186" s="259" t="s">
        <v>1668</v>
      </c>
      <c r="L1186" s="260">
        <v>45614</v>
      </c>
      <c r="M1186" s="259" t="s">
        <v>19</v>
      </c>
    </row>
    <row r="1187" spans="1:13">
      <c r="A1187" s="261" t="s">
        <v>59</v>
      </c>
      <c r="B1187" s="261" t="s">
        <v>60</v>
      </c>
      <c r="C1187" s="261" t="s">
        <v>61</v>
      </c>
      <c r="D1187" s="261" t="s">
        <v>732</v>
      </c>
      <c r="E1187" s="261">
        <v>0</v>
      </c>
      <c r="F1187" s="261" t="s">
        <v>611</v>
      </c>
      <c r="G1187" s="261" t="s">
        <v>69</v>
      </c>
      <c r="H1187" s="261">
        <v>2</v>
      </c>
      <c r="I1187" s="261" t="s">
        <v>17</v>
      </c>
      <c r="J1187" s="261" t="s">
        <v>17</v>
      </c>
      <c r="K1187" s="261" t="s">
        <v>1669</v>
      </c>
      <c r="L1187" s="262">
        <v>45614</v>
      </c>
      <c r="M1187" s="261" t="s">
        <v>19</v>
      </c>
    </row>
    <row r="1188" spans="1:13">
      <c r="A1188" s="259" t="s">
        <v>59</v>
      </c>
      <c r="B1188" s="259" t="s">
        <v>60</v>
      </c>
      <c r="C1188" s="259" t="s">
        <v>61</v>
      </c>
      <c r="D1188" s="259" t="s">
        <v>734</v>
      </c>
      <c r="E1188" s="259">
        <v>1</v>
      </c>
      <c r="F1188" s="259" t="s">
        <v>611</v>
      </c>
      <c r="G1188" s="259" t="s">
        <v>69</v>
      </c>
      <c r="H1188" s="259">
        <v>2</v>
      </c>
      <c r="I1188" s="259" t="s">
        <v>17</v>
      </c>
      <c r="J1188" s="259" t="s">
        <v>17</v>
      </c>
      <c r="K1188" s="259" t="s">
        <v>1670</v>
      </c>
      <c r="L1188" s="260">
        <v>45614</v>
      </c>
      <c r="M1188" s="259" t="s">
        <v>19</v>
      </c>
    </row>
    <row r="1189" spans="1:13">
      <c r="A1189" s="261" t="s">
        <v>59</v>
      </c>
      <c r="B1189" s="261" t="s">
        <v>60</v>
      </c>
      <c r="C1189" s="261" t="s">
        <v>61</v>
      </c>
      <c r="D1189" s="261" t="s">
        <v>736</v>
      </c>
      <c r="E1189" s="261">
        <v>2</v>
      </c>
      <c r="F1189" s="261" t="s">
        <v>611</v>
      </c>
      <c r="G1189" s="261" t="s">
        <v>69</v>
      </c>
      <c r="H1189" s="261">
        <v>2</v>
      </c>
      <c r="I1189" s="261" t="s">
        <v>17</v>
      </c>
      <c r="J1189" s="261" t="s">
        <v>17</v>
      </c>
      <c r="K1189" s="261" t="s">
        <v>1671</v>
      </c>
      <c r="L1189" s="262">
        <v>45614</v>
      </c>
      <c r="M1189" s="261" t="s">
        <v>19</v>
      </c>
    </row>
    <row r="1190" spans="1:13">
      <c r="A1190" s="259" t="s">
        <v>59</v>
      </c>
      <c r="B1190" s="259" t="s">
        <v>60</v>
      </c>
      <c r="C1190" s="259" t="s">
        <v>61</v>
      </c>
      <c r="D1190" s="259" t="s">
        <v>738</v>
      </c>
      <c r="E1190" s="259">
        <v>2</v>
      </c>
      <c r="F1190" s="259" t="s">
        <v>611</v>
      </c>
      <c r="G1190" s="259" t="s">
        <v>69</v>
      </c>
      <c r="H1190" s="259">
        <v>2</v>
      </c>
      <c r="I1190" s="259" t="s">
        <v>17</v>
      </c>
      <c r="J1190" s="259" t="s">
        <v>17</v>
      </c>
      <c r="K1190" s="259" t="s">
        <v>1672</v>
      </c>
      <c r="L1190" s="260">
        <v>45614</v>
      </c>
      <c r="M1190" s="259" t="s">
        <v>19</v>
      </c>
    </row>
    <row r="1191" spans="1:13">
      <c r="A1191" s="261" t="s">
        <v>59</v>
      </c>
      <c r="B1191" s="261" t="s">
        <v>60</v>
      </c>
      <c r="C1191" s="261" t="s">
        <v>61</v>
      </c>
      <c r="D1191" s="261" t="s">
        <v>740</v>
      </c>
      <c r="E1191" s="261">
        <v>2</v>
      </c>
      <c r="F1191" s="261" t="s">
        <v>611</v>
      </c>
      <c r="G1191" s="261" t="s">
        <v>69</v>
      </c>
      <c r="H1191" s="261">
        <v>2</v>
      </c>
      <c r="I1191" s="261" t="s">
        <v>17</v>
      </c>
      <c r="J1191" s="261" t="s">
        <v>17</v>
      </c>
      <c r="K1191" s="261" t="s">
        <v>1673</v>
      </c>
      <c r="L1191" s="262">
        <v>45614</v>
      </c>
      <c r="M1191" s="261" t="s">
        <v>19</v>
      </c>
    </row>
    <row r="1192" spans="1:13">
      <c r="A1192" s="259" t="s">
        <v>59</v>
      </c>
      <c r="B1192" s="259" t="s">
        <v>60</v>
      </c>
      <c r="C1192" s="259" t="s">
        <v>61</v>
      </c>
      <c r="D1192" s="259" t="s">
        <v>742</v>
      </c>
      <c r="E1192" s="259">
        <v>1</v>
      </c>
      <c r="F1192" s="259" t="s">
        <v>611</v>
      </c>
      <c r="G1192" s="259" t="s">
        <v>69</v>
      </c>
      <c r="H1192" s="259">
        <v>2</v>
      </c>
      <c r="I1192" s="259" t="s">
        <v>17</v>
      </c>
      <c r="J1192" s="259" t="s">
        <v>17</v>
      </c>
      <c r="K1192" s="259" t="s">
        <v>1674</v>
      </c>
      <c r="L1192" s="260">
        <v>45614</v>
      </c>
      <c r="M1192" s="259" t="s">
        <v>19</v>
      </c>
    </row>
    <row r="1193" spans="1:13">
      <c r="A1193" s="261" t="s">
        <v>59</v>
      </c>
      <c r="B1193" s="261" t="s">
        <v>60</v>
      </c>
      <c r="C1193" s="261" t="s">
        <v>61</v>
      </c>
      <c r="D1193" s="261" t="s">
        <v>744</v>
      </c>
      <c r="E1193" s="261">
        <v>3</v>
      </c>
      <c r="F1193" s="261" t="s">
        <v>611</v>
      </c>
      <c r="G1193" s="261" t="s">
        <v>69</v>
      </c>
      <c r="H1193" s="261">
        <v>2</v>
      </c>
      <c r="I1193" s="261" t="s">
        <v>17</v>
      </c>
      <c r="J1193" s="261" t="s">
        <v>17</v>
      </c>
      <c r="K1193" s="261" t="s">
        <v>1675</v>
      </c>
      <c r="L1193" s="262">
        <v>45614</v>
      </c>
      <c r="M1193" s="261" t="s">
        <v>19</v>
      </c>
    </row>
    <row r="1194" spans="1:13">
      <c r="A1194" s="259" t="s">
        <v>59</v>
      </c>
      <c r="B1194" s="259" t="s">
        <v>60</v>
      </c>
      <c r="C1194" s="259" t="s">
        <v>61</v>
      </c>
      <c r="D1194" s="259" t="s">
        <v>746</v>
      </c>
      <c r="E1194" s="259">
        <v>1</v>
      </c>
      <c r="F1194" s="259" t="s">
        <v>611</v>
      </c>
      <c r="G1194" s="259" t="s">
        <v>69</v>
      </c>
      <c r="H1194" s="259">
        <v>2</v>
      </c>
      <c r="I1194" s="259" t="s">
        <v>17</v>
      </c>
      <c r="J1194" s="259" t="s">
        <v>17</v>
      </c>
      <c r="K1194" s="259" t="s">
        <v>1676</v>
      </c>
      <c r="L1194" s="260">
        <v>45614</v>
      </c>
      <c r="M1194" s="259" t="s">
        <v>19</v>
      </c>
    </row>
    <row r="1195" spans="1:13">
      <c r="A1195" s="261" t="s">
        <v>59</v>
      </c>
      <c r="B1195" s="261" t="s">
        <v>60</v>
      </c>
      <c r="C1195" s="261" t="s">
        <v>61</v>
      </c>
      <c r="D1195" s="261" t="s">
        <v>610</v>
      </c>
      <c r="E1195" s="261">
        <v>1</v>
      </c>
      <c r="F1195" s="261" t="s">
        <v>611</v>
      </c>
      <c r="G1195" s="261" t="s">
        <v>69</v>
      </c>
      <c r="H1195" s="261">
        <v>2</v>
      </c>
      <c r="I1195" s="261" t="s">
        <v>17</v>
      </c>
      <c r="J1195" s="261" t="s">
        <v>17</v>
      </c>
      <c r="K1195" s="261" t="s">
        <v>1677</v>
      </c>
      <c r="L1195" s="262">
        <v>45614</v>
      </c>
      <c r="M1195" s="261" t="s">
        <v>19</v>
      </c>
    </row>
    <row r="1196" spans="1:13">
      <c r="A1196" s="259" t="s">
        <v>67</v>
      </c>
      <c r="B1196" s="259" t="s">
        <v>68</v>
      </c>
      <c r="C1196" s="259" t="s">
        <v>61</v>
      </c>
      <c r="D1196" s="259" t="s">
        <v>732</v>
      </c>
      <c r="E1196" s="259">
        <v>0</v>
      </c>
      <c r="F1196" s="259" t="s">
        <v>611</v>
      </c>
      <c r="G1196" s="259" t="s">
        <v>69</v>
      </c>
      <c r="H1196" s="259">
        <v>2</v>
      </c>
      <c r="I1196" s="259" t="s">
        <v>17</v>
      </c>
      <c r="J1196" s="259" t="s">
        <v>17</v>
      </c>
      <c r="K1196" s="259" t="s">
        <v>1678</v>
      </c>
      <c r="L1196" s="260">
        <v>45614</v>
      </c>
      <c r="M1196" s="259" t="s">
        <v>19</v>
      </c>
    </row>
    <row r="1197" spans="1:13">
      <c r="A1197" s="261" t="s">
        <v>67</v>
      </c>
      <c r="B1197" s="261" t="s">
        <v>68</v>
      </c>
      <c r="C1197" s="261" t="s">
        <v>61</v>
      </c>
      <c r="D1197" s="261" t="s">
        <v>734</v>
      </c>
      <c r="E1197" s="261">
        <v>1</v>
      </c>
      <c r="F1197" s="261" t="s">
        <v>611</v>
      </c>
      <c r="G1197" s="261" t="s">
        <v>69</v>
      </c>
      <c r="H1197" s="261">
        <v>2</v>
      </c>
      <c r="I1197" s="261" t="s">
        <v>17</v>
      </c>
      <c r="J1197" s="261" t="s">
        <v>17</v>
      </c>
      <c r="K1197" s="261" t="s">
        <v>1679</v>
      </c>
      <c r="L1197" s="262">
        <v>45614</v>
      </c>
      <c r="M1197" s="261" t="s">
        <v>19</v>
      </c>
    </row>
    <row r="1198" spans="1:13">
      <c r="A1198" s="259" t="s">
        <v>67</v>
      </c>
      <c r="B1198" s="259" t="s">
        <v>68</v>
      </c>
      <c r="C1198" s="259" t="s">
        <v>61</v>
      </c>
      <c r="D1198" s="259" t="s">
        <v>736</v>
      </c>
      <c r="E1198" s="259">
        <v>2</v>
      </c>
      <c r="F1198" s="259" t="s">
        <v>611</v>
      </c>
      <c r="G1198" s="259" t="s">
        <v>69</v>
      </c>
      <c r="H1198" s="259">
        <v>2</v>
      </c>
      <c r="I1198" s="259" t="s">
        <v>17</v>
      </c>
      <c r="J1198" s="259" t="s">
        <v>17</v>
      </c>
      <c r="K1198" s="259" t="s">
        <v>1680</v>
      </c>
      <c r="L1198" s="260">
        <v>45614</v>
      </c>
      <c r="M1198" s="259" t="s">
        <v>19</v>
      </c>
    </row>
    <row r="1199" spans="1:13">
      <c r="A1199" s="261" t="s">
        <v>67</v>
      </c>
      <c r="B1199" s="261" t="s">
        <v>68</v>
      </c>
      <c r="C1199" s="261" t="s">
        <v>61</v>
      </c>
      <c r="D1199" s="261" t="s">
        <v>738</v>
      </c>
      <c r="E1199" s="261">
        <v>1</v>
      </c>
      <c r="F1199" s="261" t="s">
        <v>611</v>
      </c>
      <c r="G1199" s="261" t="s">
        <v>69</v>
      </c>
      <c r="H1199" s="261">
        <v>2</v>
      </c>
      <c r="I1199" s="261" t="s">
        <v>17</v>
      </c>
      <c r="J1199" s="261" t="s">
        <v>17</v>
      </c>
      <c r="K1199" s="261" t="s">
        <v>1681</v>
      </c>
      <c r="L1199" s="262">
        <v>45614</v>
      </c>
      <c r="M1199" s="261" t="s">
        <v>19</v>
      </c>
    </row>
    <row r="1200" spans="1:13">
      <c r="A1200" s="259" t="s">
        <v>67</v>
      </c>
      <c r="B1200" s="259" t="s">
        <v>68</v>
      </c>
      <c r="C1200" s="259" t="s">
        <v>61</v>
      </c>
      <c r="D1200" s="259" t="s">
        <v>740</v>
      </c>
      <c r="E1200" s="259">
        <v>2</v>
      </c>
      <c r="F1200" s="259" t="s">
        <v>611</v>
      </c>
      <c r="G1200" s="259" t="s">
        <v>69</v>
      </c>
      <c r="H1200" s="259">
        <v>2</v>
      </c>
      <c r="I1200" s="259" t="s">
        <v>17</v>
      </c>
      <c r="J1200" s="259" t="s">
        <v>17</v>
      </c>
      <c r="K1200" s="259" t="s">
        <v>1682</v>
      </c>
      <c r="L1200" s="260">
        <v>45614</v>
      </c>
      <c r="M1200" s="259" t="s">
        <v>19</v>
      </c>
    </row>
    <row r="1201" spans="1:13">
      <c r="A1201" s="261" t="s">
        <v>67</v>
      </c>
      <c r="B1201" s="261" t="s">
        <v>68</v>
      </c>
      <c r="C1201" s="261" t="s">
        <v>61</v>
      </c>
      <c r="D1201" s="261" t="s">
        <v>742</v>
      </c>
      <c r="E1201" s="261">
        <v>1</v>
      </c>
      <c r="F1201" s="261" t="s">
        <v>611</v>
      </c>
      <c r="G1201" s="261" t="s">
        <v>69</v>
      </c>
      <c r="H1201" s="261">
        <v>2</v>
      </c>
      <c r="I1201" s="261" t="s">
        <v>17</v>
      </c>
      <c r="J1201" s="261" t="s">
        <v>17</v>
      </c>
      <c r="K1201" s="261" t="s">
        <v>1683</v>
      </c>
      <c r="L1201" s="262">
        <v>45614</v>
      </c>
      <c r="M1201" s="261" t="s">
        <v>19</v>
      </c>
    </row>
    <row r="1202" spans="1:13">
      <c r="A1202" s="259" t="s">
        <v>67</v>
      </c>
      <c r="B1202" s="259" t="s">
        <v>68</v>
      </c>
      <c r="C1202" s="259" t="s">
        <v>61</v>
      </c>
      <c r="D1202" s="259" t="s">
        <v>744</v>
      </c>
      <c r="E1202" s="259">
        <v>3</v>
      </c>
      <c r="F1202" s="259" t="s">
        <v>611</v>
      </c>
      <c r="G1202" s="259" t="s">
        <v>69</v>
      </c>
      <c r="H1202" s="259">
        <v>2</v>
      </c>
      <c r="I1202" s="259" t="s">
        <v>17</v>
      </c>
      <c r="J1202" s="259" t="s">
        <v>17</v>
      </c>
      <c r="K1202" s="259" t="s">
        <v>1684</v>
      </c>
      <c r="L1202" s="260">
        <v>45614</v>
      </c>
      <c r="M1202" s="259" t="s">
        <v>19</v>
      </c>
    </row>
    <row r="1203" spans="1:13">
      <c r="A1203" s="261" t="s">
        <v>67</v>
      </c>
      <c r="B1203" s="261" t="s">
        <v>68</v>
      </c>
      <c r="C1203" s="261" t="s">
        <v>61</v>
      </c>
      <c r="D1203" s="261" t="s">
        <v>746</v>
      </c>
      <c r="E1203" s="261">
        <v>1</v>
      </c>
      <c r="F1203" s="261" t="s">
        <v>611</v>
      </c>
      <c r="G1203" s="261" t="s">
        <v>69</v>
      </c>
      <c r="H1203" s="261">
        <v>2</v>
      </c>
      <c r="I1203" s="261" t="s">
        <v>17</v>
      </c>
      <c r="J1203" s="261" t="s">
        <v>17</v>
      </c>
      <c r="K1203" s="261" t="s">
        <v>1685</v>
      </c>
      <c r="L1203" s="262">
        <v>45614</v>
      </c>
      <c r="M1203" s="261" t="s">
        <v>19</v>
      </c>
    </row>
    <row r="1204" spans="1:13">
      <c r="A1204" s="259" t="s">
        <v>67</v>
      </c>
      <c r="B1204" s="259" t="s">
        <v>68</v>
      </c>
      <c r="C1204" s="259" t="s">
        <v>61</v>
      </c>
      <c r="D1204" s="259" t="s">
        <v>610</v>
      </c>
      <c r="E1204" s="259">
        <v>1</v>
      </c>
      <c r="F1204" s="259" t="s">
        <v>611</v>
      </c>
      <c r="G1204" s="259" t="s">
        <v>69</v>
      </c>
      <c r="H1204" s="259">
        <v>2</v>
      </c>
      <c r="I1204" s="259" t="s">
        <v>17</v>
      </c>
      <c r="J1204" s="259" t="s">
        <v>17</v>
      </c>
      <c r="K1204" s="259" t="s">
        <v>1686</v>
      </c>
      <c r="L1204" s="260">
        <v>45614</v>
      </c>
      <c r="M1204" s="259" t="s">
        <v>19</v>
      </c>
    </row>
    <row r="1205" spans="1:13">
      <c r="A1205" s="261" t="s">
        <v>245</v>
      </c>
      <c r="B1205" s="261" t="s">
        <v>246</v>
      </c>
      <c r="C1205" s="261" t="s">
        <v>61</v>
      </c>
      <c r="D1205" s="261" t="s">
        <v>732</v>
      </c>
      <c r="E1205" s="261">
        <v>0</v>
      </c>
      <c r="F1205" s="261" t="s">
        <v>611</v>
      </c>
      <c r="G1205" s="261" t="s">
        <v>69</v>
      </c>
      <c r="H1205" s="261">
        <v>2</v>
      </c>
      <c r="I1205" s="261" t="s">
        <v>17</v>
      </c>
      <c r="J1205" s="261" t="s">
        <v>17</v>
      </c>
      <c r="K1205" s="261" t="s">
        <v>1687</v>
      </c>
      <c r="L1205" s="262">
        <v>45614</v>
      </c>
      <c r="M1205" s="261" t="s">
        <v>19</v>
      </c>
    </row>
    <row r="1206" spans="1:13">
      <c r="A1206" s="259" t="s">
        <v>245</v>
      </c>
      <c r="B1206" s="259" t="s">
        <v>246</v>
      </c>
      <c r="C1206" s="259" t="s">
        <v>61</v>
      </c>
      <c r="D1206" s="259" t="s">
        <v>734</v>
      </c>
      <c r="E1206" s="259">
        <v>1</v>
      </c>
      <c r="F1206" s="259" t="s">
        <v>611</v>
      </c>
      <c r="G1206" s="259" t="s">
        <v>69</v>
      </c>
      <c r="H1206" s="259">
        <v>2</v>
      </c>
      <c r="I1206" s="259" t="s">
        <v>17</v>
      </c>
      <c r="J1206" s="259" t="s">
        <v>17</v>
      </c>
      <c r="K1206" s="259" t="s">
        <v>1688</v>
      </c>
      <c r="L1206" s="260">
        <v>45614</v>
      </c>
      <c r="M1206" s="259" t="s">
        <v>19</v>
      </c>
    </row>
    <row r="1207" spans="1:13">
      <c r="A1207" s="261" t="s">
        <v>245</v>
      </c>
      <c r="B1207" s="261" t="s">
        <v>246</v>
      </c>
      <c r="C1207" s="261" t="s">
        <v>61</v>
      </c>
      <c r="D1207" s="261" t="s">
        <v>736</v>
      </c>
      <c r="E1207" s="261">
        <v>2</v>
      </c>
      <c r="F1207" s="261" t="s">
        <v>611</v>
      </c>
      <c r="G1207" s="261" t="s">
        <v>69</v>
      </c>
      <c r="H1207" s="261">
        <v>2</v>
      </c>
      <c r="I1207" s="261" t="s">
        <v>17</v>
      </c>
      <c r="J1207" s="261" t="s">
        <v>17</v>
      </c>
      <c r="K1207" s="261" t="s">
        <v>1689</v>
      </c>
      <c r="L1207" s="262">
        <v>45614</v>
      </c>
      <c r="M1207" s="261" t="s">
        <v>19</v>
      </c>
    </row>
    <row r="1208" spans="1:13">
      <c r="A1208" s="259" t="s">
        <v>245</v>
      </c>
      <c r="B1208" s="259" t="s">
        <v>246</v>
      </c>
      <c r="C1208" s="259" t="s">
        <v>61</v>
      </c>
      <c r="D1208" s="259" t="s">
        <v>738</v>
      </c>
      <c r="E1208" s="259">
        <v>1</v>
      </c>
      <c r="F1208" s="259" t="s">
        <v>611</v>
      </c>
      <c r="G1208" s="259" t="s">
        <v>69</v>
      </c>
      <c r="H1208" s="259">
        <v>2</v>
      </c>
      <c r="I1208" s="259" t="s">
        <v>17</v>
      </c>
      <c r="J1208" s="259" t="s">
        <v>17</v>
      </c>
      <c r="K1208" s="259" t="s">
        <v>1690</v>
      </c>
      <c r="L1208" s="260">
        <v>45614</v>
      </c>
      <c r="M1208" s="259" t="s">
        <v>19</v>
      </c>
    </row>
    <row r="1209" spans="1:13">
      <c r="A1209" s="261" t="s">
        <v>245</v>
      </c>
      <c r="B1209" s="261" t="s">
        <v>246</v>
      </c>
      <c r="C1209" s="261" t="s">
        <v>61</v>
      </c>
      <c r="D1209" s="261" t="s">
        <v>740</v>
      </c>
      <c r="E1209" s="261">
        <v>3</v>
      </c>
      <c r="F1209" s="261" t="s">
        <v>611</v>
      </c>
      <c r="G1209" s="261" t="s">
        <v>69</v>
      </c>
      <c r="H1209" s="261">
        <v>2</v>
      </c>
      <c r="I1209" s="261" t="s">
        <v>17</v>
      </c>
      <c r="J1209" s="261" t="s">
        <v>17</v>
      </c>
      <c r="K1209" s="261" t="s">
        <v>1691</v>
      </c>
      <c r="L1209" s="262">
        <v>45614</v>
      </c>
      <c r="M1209" s="261" t="s">
        <v>19</v>
      </c>
    </row>
    <row r="1210" spans="1:13">
      <c r="A1210" s="259" t="s">
        <v>245</v>
      </c>
      <c r="B1210" s="259" t="s">
        <v>246</v>
      </c>
      <c r="C1210" s="259" t="s">
        <v>61</v>
      </c>
      <c r="D1210" s="259" t="s">
        <v>742</v>
      </c>
      <c r="E1210" s="259">
        <v>1</v>
      </c>
      <c r="F1210" s="259" t="s">
        <v>611</v>
      </c>
      <c r="G1210" s="259" t="s">
        <v>69</v>
      </c>
      <c r="H1210" s="259">
        <v>2</v>
      </c>
      <c r="I1210" s="259" t="s">
        <v>17</v>
      </c>
      <c r="J1210" s="259" t="s">
        <v>17</v>
      </c>
      <c r="K1210" s="259" t="s">
        <v>1692</v>
      </c>
      <c r="L1210" s="260">
        <v>45614</v>
      </c>
      <c r="M1210" s="259" t="s">
        <v>19</v>
      </c>
    </row>
    <row r="1211" spans="1:13">
      <c r="A1211" s="261" t="s">
        <v>245</v>
      </c>
      <c r="B1211" s="261" t="s">
        <v>246</v>
      </c>
      <c r="C1211" s="261" t="s">
        <v>61</v>
      </c>
      <c r="D1211" s="261" t="s">
        <v>744</v>
      </c>
      <c r="E1211" s="261">
        <v>3</v>
      </c>
      <c r="F1211" s="261" t="s">
        <v>611</v>
      </c>
      <c r="G1211" s="261" t="s">
        <v>69</v>
      </c>
      <c r="H1211" s="261">
        <v>2</v>
      </c>
      <c r="I1211" s="261" t="s">
        <v>17</v>
      </c>
      <c r="J1211" s="261" t="s">
        <v>17</v>
      </c>
      <c r="K1211" s="261" t="s">
        <v>1693</v>
      </c>
      <c r="L1211" s="262">
        <v>45614</v>
      </c>
      <c r="M1211" s="261" t="s">
        <v>19</v>
      </c>
    </row>
    <row r="1212" spans="1:13">
      <c r="A1212" s="259" t="s">
        <v>245</v>
      </c>
      <c r="B1212" s="259" t="s">
        <v>246</v>
      </c>
      <c r="C1212" s="259" t="s">
        <v>61</v>
      </c>
      <c r="D1212" s="259" t="s">
        <v>746</v>
      </c>
      <c r="E1212" s="259">
        <v>1</v>
      </c>
      <c r="F1212" s="259" t="s">
        <v>611</v>
      </c>
      <c r="G1212" s="259" t="s">
        <v>69</v>
      </c>
      <c r="H1212" s="259">
        <v>2</v>
      </c>
      <c r="I1212" s="259" t="s">
        <v>17</v>
      </c>
      <c r="J1212" s="259" t="s">
        <v>17</v>
      </c>
      <c r="K1212" s="259" t="s">
        <v>1694</v>
      </c>
      <c r="L1212" s="260">
        <v>45614</v>
      </c>
      <c r="M1212" s="259" t="s">
        <v>19</v>
      </c>
    </row>
    <row r="1213" spans="1:13">
      <c r="A1213" s="261" t="s">
        <v>245</v>
      </c>
      <c r="B1213" s="261" t="s">
        <v>246</v>
      </c>
      <c r="C1213" s="261" t="s">
        <v>61</v>
      </c>
      <c r="D1213" s="261" t="s">
        <v>610</v>
      </c>
      <c r="E1213" s="261">
        <v>1</v>
      </c>
      <c r="F1213" s="261" t="s">
        <v>611</v>
      </c>
      <c r="G1213" s="261" t="s">
        <v>69</v>
      </c>
      <c r="H1213" s="261">
        <v>2</v>
      </c>
      <c r="I1213" s="261" t="s">
        <v>17</v>
      </c>
      <c r="J1213" s="261" t="s">
        <v>17</v>
      </c>
      <c r="K1213" s="261" t="s">
        <v>1695</v>
      </c>
      <c r="L1213" s="262">
        <v>45614</v>
      </c>
      <c r="M1213" s="261" t="s">
        <v>19</v>
      </c>
    </row>
    <row r="1214" spans="1:13">
      <c r="A1214" s="259" t="s">
        <v>616</v>
      </c>
      <c r="B1214" s="259" t="s">
        <v>617</v>
      </c>
      <c r="C1214" s="259" t="s">
        <v>61</v>
      </c>
      <c r="D1214" s="259" t="s">
        <v>732</v>
      </c>
      <c r="E1214" s="259">
        <v>0</v>
      </c>
      <c r="F1214" s="259" t="s">
        <v>611</v>
      </c>
      <c r="G1214" s="259" t="s">
        <v>69</v>
      </c>
      <c r="H1214" s="259">
        <v>2</v>
      </c>
      <c r="I1214" s="259" t="s">
        <v>17</v>
      </c>
      <c r="J1214" s="259" t="s">
        <v>17</v>
      </c>
      <c r="K1214" s="259" t="s">
        <v>1696</v>
      </c>
      <c r="L1214" s="260">
        <v>45614</v>
      </c>
      <c r="M1214" s="259" t="s">
        <v>19</v>
      </c>
    </row>
    <row r="1215" spans="1:13">
      <c r="A1215" s="261" t="s">
        <v>616</v>
      </c>
      <c r="B1215" s="261" t="s">
        <v>617</v>
      </c>
      <c r="C1215" s="261" t="s">
        <v>61</v>
      </c>
      <c r="D1215" s="261" t="s">
        <v>734</v>
      </c>
      <c r="E1215" s="261">
        <v>1</v>
      </c>
      <c r="F1215" s="261" t="s">
        <v>611</v>
      </c>
      <c r="G1215" s="261" t="s">
        <v>69</v>
      </c>
      <c r="H1215" s="261">
        <v>2</v>
      </c>
      <c r="I1215" s="261" t="s">
        <v>17</v>
      </c>
      <c r="J1215" s="261" t="s">
        <v>17</v>
      </c>
      <c r="K1215" s="261" t="s">
        <v>1697</v>
      </c>
      <c r="L1215" s="262">
        <v>45614</v>
      </c>
      <c r="M1215" s="261" t="s">
        <v>19</v>
      </c>
    </row>
    <row r="1216" spans="1:13">
      <c r="A1216" s="259" t="s">
        <v>616</v>
      </c>
      <c r="B1216" s="259" t="s">
        <v>617</v>
      </c>
      <c r="C1216" s="259" t="s">
        <v>61</v>
      </c>
      <c r="D1216" s="259" t="s">
        <v>736</v>
      </c>
      <c r="E1216" s="259">
        <v>2</v>
      </c>
      <c r="F1216" s="259" t="s">
        <v>611</v>
      </c>
      <c r="G1216" s="259" t="s">
        <v>69</v>
      </c>
      <c r="H1216" s="259">
        <v>2</v>
      </c>
      <c r="I1216" s="259" t="s">
        <v>17</v>
      </c>
      <c r="J1216" s="259" t="s">
        <v>17</v>
      </c>
      <c r="K1216" s="259" t="s">
        <v>1698</v>
      </c>
      <c r="L1216" s="260">
        <v>45614</v>
      </c>
      <c r="M1216" s="259" t="s">
        <v>19</v>
      </c>
    </row>
    <row r="1217" spans="1:13">
      <c r="A1217" s="261" t="s">
        <v>616</v>
      </c>
      <c r="B1217" s="261" t="s">
        <v>617</v>
      </c>
      <c r="C1217" s="261" t="s">
        <v>61</v>
      </c>
      <c r="D1217" s="261" t="s">
        <v>738</v>
      </c>
      <c r="E1217" s="261">
        <v>2</v>
      </c>
      <c r="F1217" s="261" t="s">
        <v>611</v>
      </c>
      <c r="G1217" s="261" t="s">
        <v>69</v>
      </c>
      <c r="H1217" s="261">
        <v>2</v>
      </c>
      <c r="I1217" s="261" t="s">
        <v>17</v>
      </c>
      <c r="J1217" s="261" t="s">
        <v>17</v>
      </c>
      <c r="K1217" s="261" t="s">
        <v>1699</v>
      </c>
      <c r="L1217" s="262">
        <v>45614</v>
      </c>
      <c r="M1217" s="261" t="s">
        <v>19</v>
      </c>
    </row>
    <row r="1218" spans="1:13">
      <c r="A1218" s="259" t="s">
        <v>616</v>
      </c>
      <c r="B1218" s="259" t="s">
        <v>617</v>
      </c>
      <c r="C1218" s="259" t="s">
        <v>61</v>
      </c>
      <c r="D1218" s="259" t="s">
        <v>740</v>
      </c>
      <c r="E1218" s="259">
        <v>3</v>
      </c>
      <c r="F1218" s="259" t="s">
        <v>611</v>
      </c>
      <c r="G1218" s="259" t="s">
        <v>69</v>
      </c>
      <c r="H1218" s="259">
        <v>2</v>
      </c>
      <c r="I1218" s="259" t="s">
        <v>17</v>
      </c>
      <c r="J1218" s="259" t="s">
        <v>17</v>
      </c>
      <c r="K1218" s="259" t="s">
        <v>1700</v>
      </c>
      <c r="L1218" s="260">
        <v>45614</v>
      </c>
      <c r="M1218" s="259" t="s">
        <v>19</v>
      </c>
    </row>
    <row r="1219" spans="1:13">
      <c r="A1219" s="261" t="s">
        <v>616</v>
      </c>
      <c r="B1219" s="261" t="s">
        <v>617</v>
      </c>
      <c r="C1219" s="261" t="s">
        <v>61</v>
      </c>
      <c r="D1219" s="261" t="s">
        <v>742</v>
      </c>
      <c r="E1219" s="261">
        <v>1</v>
      </c>
      <c r="F1219" s="261" t="s">
        <v>611</v>
      </c>
      <c r="G1219" s="261" t="s">
        <v>69</v>
      </c>
      <c r="H1219" s="261">
        <v>2</v>
      </c>
      <c r="I1219" s="261" t="s">
        <v>17</v>
      </c>
      <c r="J1219" s="261" t="s">
        <v>17</v>
      </c>
      <c r="K1219" s="261" t="s">
        <v>1701</v>
      </c>
      <c r="L1219" s="262">
        <v>45614</v>
      </c>
      <c r="M1219" s="261" t="s">
        <v>19</v>
      </c>
    </row>
    <row r="1220" spans="1:13">
      <c r="A1220" s="259" t="s">
        <v>616</v>
      </c>
      <c r="B1220" s="259" t="s">
        <v>617</v>
      </c>
      <c r="C1220" s="259" t="s">
        <v>61</v>
      </c>
      <c r="D1220" s="259" t="s">
        <v>744</v>
      </c>
      <c r="E1220" s="259">
        <v>3</v>
      </c>
      <c r="F1220" s="259" t="s">
        <v>611</v>
      </c>
      <c r="G1220" s="259" t="s">
        <v>69</v>
      </c>
      <c r="H1220" s="259">
        <v>2</v>
      </c>
      <c r="I1220" s="259" t="s">
        <v>17</v>
      </c>
      <c r="J1220" s="259" t="s">
        <v>17</v>
      </c>
      <c r="K1220" s="259" t="s">
        <v>1702</v>
      </c>
      <c r="L1220" s="260">
        <v>45614</v>
      </c>
      <c r="M1220" s="259" t="s">
        <v>19</v>
      </c>
    </row>
    <row r="1221" spans="1:13">
      <c r="A1221" s="261" t="s">
        <v>616</v>
      </c>
      <c r="B1221" s="261" t="s">
        <v>617</v>
      </c>
      <c r="C1221" s="261" t="s">
        <v>61</v>
      </c>
      <c r="D1221" s="261" t="s">
        <v>746</v>
      </c>
      <c r="E1221" s="261">
        <v>1</v>
      </c>
      <c r="F1221" s="261" t="s">
        <v>611</v>
      </c>
      <c r="G1221" s="261" t="s">
        <v>69</v>
      </c>
      <c r="H1221" s="261">
        <v>2</v>
      </c>
      <c r="I1221" s="261" t="s">
        <v>17</v>
      </c>
      <c r="J1221" s="261" t="s">
        <v>17</v>
      </c>
      <c r="K1221" s="261" t="s">
        <v>1703</v>
      </c>
      <c r="L1221" s="262">
        <v>45614</v>
      </c>
      <c r="M1221" s="261" t="s">
        <v>19</v>
      </c>
    </row>
    <row r="1222" spans="1:13">
      <c r="A1222" s="259" t="s">
        <v>616</v>
      </c>
      <c r="B1222" s="259" t="s">
        <v>617</v>
      </c>
      <c r="C1222" s="259" t="s">
        <v>61</v>
      </c>
      <c r="D1222" s="259" t="s">
        <v>610</v>
      </c>
      <c r="E1222" s="259">
        <v>1</v>
      </c>
      <c r="F1222" s="259" t="s">
        <v>611</v>
      </c>
      <c r="G1222" s="259" t="s">
        <v>69</v>
      </c>
      <c r="H1222" s="259">
        <v>2</v>
      </c>
      <c r="I1222" s="259" t="s">
        <v>17</v>
      </c>
      <c r="J1222" s="259" t="s">
        <v>17</v>
      </c>
      <c r="K1222" s="259" t="s">
        <v>1704</v>
      </c>
      <c r="L1222" s="260">
        <v>45614</v>
      </c>
      <c r="M1222" s="259" t="s">
        <v>19</v>
      </c>
    </row>
    <row r="1223" spans="1:13">
      <c r="A1223" s="261" t="s">
        <v>481</v>
      </c>
      <c r="B1223" s="261" t="s">
        <v>482</v>
      </c>
      <c r="C1223" s="261" t="s">
        <v>483</v>
      </c>
      <c r="D1223" s="261" t="s">
        <v>732</v>
      </c>
      <c r="E1223" s="261">
        <v>0</v>
      </c>
      <c r="F1223" s="261" t="s">
        <v>611</v>
      </c>
      <c r="G1223" s="261" t="s">
        <v>69</v>
      </c>
      <c r="H1223" s="261">
        <v>2</v>
      </c>
      <c r="I1223" s="261" t="s">
        <v>17</v>
      </c>
      <c r="J1223" s="261" t="s">
        <v>17</v>
      </c>
      <c r="K1223" s="261" t="s">
        <v>1705</v>
      </c>
      <c r="L1223" s="262">
        <v>45614</v>
      </c>
      <c r="M1223" s="261" t="s">
        <v>19</v>
      </c>
    </row>
    <row r="1224" spans="1:13">
      <c r="A1224" s="259" t="s">
        <v>481</v>
      </c>
      <c r="B1224" s="259" t="s">
        <v>482</v>
      </c>
      <c r="C1224" s="259" t="s">
        <v>483</v>
      </c>
      <c r="D1224" s="259" t="s">
        <v>734</v>
      </c>
      <c r="E1224" s="259">
        <v>2</v>
      </c>
      <c r="F1224" s="259" t="s">
        <v>611</v>
      </c>
      <c r="G1224" s="259" t="s">
        <v>69</v>
      </c>
      <c r="H1224" s="259">
        <v>2</v>
      </c>
      <c r="I1224" s="259" t="s">
        <v>17</v>
      </c>
      <c r="J1224" s="259" t="s">
        <v>17</v>
      </c>
      <c r="K1224" s="259" t="s">
        <v>1706</v>
      </c>
      <c r="L1224" s="260">
        <v>45614</v>
      </c>
      <c r="M1224" s="259" t="s">
        <v>19</v>
      </c>
    </row>
    <row r="1225" spans="1:13">
      <c r="A1225" s="261" t="s">
        <v>481</v>
      </c>
      <c r="B1225" s="261" t="s">
        <v>482</v>
      </c>
      <c r="C1225" s="261" t="s">
        <v>483</v>
      </c>
      <c r="D1225" s="261" t="s">
        <v>736</v>
      </c>
      <c r="E1225" s="261">
        <v>2</v>
      </c>
      <c r="F1225" s="261" t="s">
        <v>611</v>
      </c>
      <c r="G1225" s="261" t="s">
        <v>69</v>
      </c>
      <c r="H1225" s="261">
        <v>2</v>
      </c>
      <c r="I1225" s="261" t="s">
        <v>17</v>
      </c>
      <c r="J1225" s="261" t="s">
        <v>17</v>
      </c>
      <c r="K1225" s="261" t="s">
        <v>1707</v>
      </c>
      <c r="L1225" s="262">
        <v>45614</v>
      </c>
      <c r="M1225" s="261" t="s">
        <v>19</v>
      </c>
    </row>
    <row r="1226" spans="1:13">
      <c r="A1226" s="259" t="s">
        <v>481</v>
      </c>
      <c r="B1226" s="259" t="s">
        <v>482</v>
      </c>
      <c r="C1226" s="259" t="s">
        <v>483</v>
      </c>
      <c r="D1226" s="259" t="s">
        <v>738</v>
      </c>
      <c r="E1226" s="259">
        <v>0</v>
      </c>
      <c r="F1226" s="259" t="s">
        <v>611</v>
      </c>
      <c r="G1226" s="259" t="s">
        <v>69</v>
      </c>
      <c r="H1226" s="259">
        <v>2</v>
      </c>
      <c r="I1226" s="259" t="s">
        <v>17</v>
      </c>
      <c r="J1226" s="259" t="s">
        <v>17</v>
      </c>
      <c r="K1226" s="259" t="s">
        <v>1708</v>
      </c>
      <c r="L1226" s="260">
        <v>45614</v>
      </c>
      <c r="M1226" s="259" t="s">
        <v>19</v>
      </c>
    </row>
    <row r="1227" spans="1:13">
      <c r="A1227" s="261" t="s">
        <v>481</v>
      </c>
      <c r="B1227" s="261" t="s">
        <v>482</v>
      </c>
      <c r="C1227" s="261" t="s">
        <v>483</v>
      </c>
      <c r="D1227" s="261" t="s">
        <v>740</v>
      </c>
      <c r="E1227" s="261">
        <v>0</v>
      </c>
      <c r="F1227" s="261" t="s">
        <v>611</v>
      </c>
      <c r="G1227" s="261" t="s">
        <v>69</v>
      </c>
      <c r="H1227" s="261">
        <v>2</v>
      </c>
      <c r="I1227" s="261" t="s">
        <v>17</v>
      </c>
      <c r="J1227" s="261" t="s">
        <v>17</v>
      </c>
      <c r="K1227" s="261" t="s">
        <v>1709</v>
      </c>
      <c r="L1227" s="262">
        <v>45614</v>
      </c>
      <c r="M1227" s="261" t="s">
        <v>19</v>
      </c>
    </row>
    <row r="1228" spans="1:13">
      <c r="A1228" s="259" t="s">
        <v>481</v>
      </c>
      <c r="B1228" s="259" t="s">
        <v>482</v>
      </c>
      <c r="C1228" s="259" t="s">
        <v>483</v>
      </c>
      <c r="D1228" s="259" t="s">
        <v>742</v>
      </c>
      <c r="E1228" s="259">
        <v>0</v>
      </c>
      <c r="F1228" s="259" t="s">
        <v>611</v>
      </c>
      <c r="G1228" s="259" t="s">
        <v>69</v>
      </c>
      <c r="H1228" s="259">
        <v>2</v>
      </c>
      <c r="I1228" s="259" t="s">
        <v>17</v>
      </c>
      <c r="J1228" s="259" t="s">
        <v>17</v>
      </c>
      <c r="K1228" s="259" t="s">
        <v>1710</v>
      </c>
      <c r="L1228" s="260">
        <v>45614</v>
      </c>
      <c r="M1228" s="259" t="s">
        <v>19</v>
      </c>
    </row>
    <row r="1229" spans="1:13">
      <c r="A1229" s="261" t="s">
        <v>481</v>
      </c>
      <c r="B1229" s="261" t="s">
        <v>482</v>
      </c>
      <c r="C1229" s="261" t="s">
        <v>483</v>
      </c>
      <c r="D1229" s="261" t="s">
        <v>744</v>
      </c>
      <c r="E1229" s="261">
        <v>0</v>
      </c>
      <c r="F1229" s="261" t="s">
        <v>611</v>
      </c>
      <c r="G1229" s="261" t="s">
        <v>69</v>
      </c>
      <c r="H1229" s="261">
        <v>2</v>
      </c>
      <c r="I1229" s="261" t="s">
        <v>17</v>
      </c>
      <c r="J1229" s="261" t="s">
        <v>17</v>
      </c>
      <c r="K1229" s="261" t="s">
        <v>1711</v>
      </c>
      <c r="L1229" s="262">
        <v>45614</v>
      </c>
      <c r="M1229" s="261" t="s">
        <v>19</v>
      </c>
    </row>
    <row r="1230" spans="1:13">
      <c r="A1230" s="259" t="s">
        <v>481</v>
      </c>
      <c r="B1230" s="259" t="s">
        <v>482</v>
      </c>
      <c r="C1230" s="259" t="s">
        <v>483</v>
      </c>
      <c r="D1230" s="259" t="s">
        <v>746</v>
      </c>
      <c r="E1230" s="259">
        <v>0</v>
      </c>
      <c r="F1230" s="259" t="s">
        <v>611</v>
      </c>
      <c r="G1230" s="259" t="s">
        <v>69</v>
      </c>
      <c r="H1230" s="259">
        <v>2</v>
      </c>
      <c r="I1230" s="259" t="s">
        <v>17</v>
      </c>
      <c r="J1230" s="259" t="s">
        <v>17</v>
      </c>
      <c r="K1230" s="259" t="s">
        <v>1712</v>
      </c>
      <c r="L1230" s="260">
        <v>45614</v>
      </c>
      <c r="M1230" s="259" t="s">
        <v>19</v>
      </c>
    </row>
    <row r="1231" spans="1:13">
      <c r="A1231" s="261" t="s">
        <v>481</v>
      </c>
      <c r="B1231" s="261" t="s">
        <v>482</v>
      </c>
      <c r="C1231" s="261" t="s">
        <v>483</v>
      </c>
      <c r="D1231" s="261" t="s">
        <v>610</v>
      </c>
      <c r="E1231" s="261">
        <v>0</v>
      </c>
      <c r="F1231" s="261" t="s">
        <v>611</v>
      </c>
      <c r="G1231" s="261" t="s">
        <v>69</v>
      </c>
      <c r="H1231" s="261">
        <v>2</v>
      </c>
      <c r="I1231" s="261" t="s">
        <v>17</v>
      </c>
      <c r="J1231" s="261" t="s">
        <v>17</v>
      </c>
      <c r="K1231" s="261" t="s">
        <v>1713</v>
      </c>
      <c r="L1231" s="262">
        <v>45614</v>
      </c>
      <c r="M1231" s="261" t="s">
        <v>19</v>
      </c>
    </row>
    <row r="1232" spans="1:13">
      <c r="A1232" s="259" t="s">
        <v>1714</v>
      </c>
      <c r="B1232" s="259" t="s">
        <v>1715</v>
      </c>
      <c r="C1232" s="259" t="s">
        <v>1716</v>
      </c>
      <c r="D1232" s="259" t="s">
        <v>732</v>
      </c>
      <c r="E1232" s="259">
        <v>3</v>
      </c>
      <c r="F1232" s="259" t="s">
        <v>611</v>
      </c>
      <c r="G1232" s="259" t="s">
        <v>69</v>
      </c>
      <c r="H1232" s="259">
        <v>2</v>
      </c>
      <c r="I1232" s="259" t="s">
        <v>17</v>
      </c>
      <c r="J1232" s="259" t="s">
        <v>17</v>
      </c>
      <c r="K1232" s="259" t="s">
        <v>1717</v>
      </c>
      <c r="L1232" s="260">
        <v>45614</v>
      </c>
      <c r="M1232" s="259" t="s">
        <v>19</v>
      </c>
    </row>
    <row r="1233" spans="1:13">
      <c r="A1233" s="261" t="s">
        <v>1714</v>
      </c>
      <c r="B1233" s="261" t="s">
        <v>1715</v>
      </c>
      <c r="C1233" s="261" t="s">
        <v>1716</v>
      </c>
      <c r="D1233" s="261" t="s">
        <v>734</v>
      </c>
      <c r="E1233" s="261">
        <v>2</v>
      </c>
      <c r="F1233" s="261" t="s">
        <v>611</v>
      </c>
      <c r="G1233" s="261" t="s">
        <v>69</v>
      </c>
      <c r="H1233" s="261">
        <v>2</v>
      </c>
      <c r="I1233" s="261" t="s">
        <v>17</v>
      </c>
      <c r="J1233" s="261" t="s">
        <v>17</v>
      </c>
      <c r="K1233" s="261" t="s">
        <v>1718</v>
      </c>
      <c r="L1233" s="262">
        <v>45614</v>
      </c>
      <c r="M1233" s="261" t="s">
        <v>19</v>
      </c>
    </row>
    <row r="1234" spans="1:13">
      <c r="A1234" s="259" t="s">
        <v>1714</v>
      </c>
      <c r="B1234" s="259" t="s">
        <v>1715</v>
      </c>
      <c r="C1234" s="259" t="s">
        <v>1716</v>
      </c>
      <c r="D1234" s="259" t="s">
        <v>736</v>
      </c>
      <c r="E1234" s="259">
        <v>3</v>
      </c>
      <c r="F1234" s="259" t="s">
        <v>611</v>
      </c>
      <c r="G1234" s="259" t="s">
        <v>69</v>
      </c>
      <c r="H1234" s="259">
        <v>2</v>
      </c>
      <c r="I1234" s="259" t="s">
        <v>17</v>
      </c>
      <c r="J1234" s="259" t="s">
        <v>17</v>
      </c>
      <c r="K1234" s="259" t="s">
        <v>1719</v>
      </c>
      <c r="L1234" s="260">
        <v>45614</v>
      </c>
      <c r="M1234" s="259" t="s">
        <v>19</v>
      </c>
    </row>
    <row r="1235" spans="1:13">
      <c r="A1235" s="261" t="s">
        <v>1714</v>
      </c>
      <c r="B1235" s="261" t="s">
        <v>1715</v>
      </c>
      <c r="C1235" s="261" t="s">
        <v>1716</v>
      </c>
      <c r="D1235" s="261" t="s">
        <v>738</v>
      </c>
      <c r="E1235" s="261">
        <v>3</v>
      </c>
      <c r="F1235" s="261" t="s">
        <v>611</v>
      </c>
      <c r="G1235" s="261" t="s">
        <v>69</v>
      </c>
      <c r="H1235" s="261">
        <v>2</v>
      </c>
      <c r="I1235" s="261" t="s">
        <v>17</v>
      </c>
      <c r="J1235" s="261" t="s">
        <v>17</v>
      </c>
      <c r="K1235" s="261" t="s">
        <v>1720</v>
      </c>
      <c r="L1235" s="262">
        <v>45614</v>
      </c>
      <c r="M1235" s="261" t="s">
        <v>19</v>
      </c>
    </row>
    <row r="1236" spans="1:13">
      <c r="A1236" s="259" t="s">
        <v>1714</v>
      </c>
      <c r="B1236" s="259" t="s">
        <v>1715</v>
      </c>
      <c r="C1236" s="259" t="s">
        <v>1716</v>
      </c>
      <c r="D1236" s="259" t="s">
        <v>740</v>
      </c>
      <c r="E1236" s="259">
        <v>3</v>
      </c>
      <c r="F1236" s="259" t="s">
        <v>611</v>
      </c>
      <c r="G1236" s="259" t="s">
        <v>69</v>
      </c>
      <c r="H1236" s="259">
        <v>2</v>
      </c>
      <c r="I1236" s="259" t="s">
        <v>17</v>
      </c>
      <c r="J1236" s="259" t="s">
        <v>17</v>
      </c>
      <c r="K1236" s="259" t="s">
        <v>1721</v>
      </c>
      <c r="L1236" s="260">
        <v>45614</v>
      </c>
      <c r="M1236" s="259" t="s">
        <v>19</v>
      </c>
    </row>
    <row r="1237" spans="1:13">
      <c r="A1237" s="261" t="s">
        <v>1714</v>
      </c>
      <c r="B1237" s="261" t="s">
        <v>1715</v>
      </c>
      <c r="C1237" s="261" t="s">
        <v>1716</v>
      </c>
      <c r="D1237" s="261" t="s">
        <v>742</v>
      </c>
      <c r="E1237" s="261">
        <v>1</v>
      </c>
      <c r="F1237" s="261" t="s">
        <v>611</v>
      </c>
      <c r="G1237" s="261" t="s">
        <v>69</v>
      </c>
      <c r="H1237" s="261">
        <v>2</v>
      </c>
      <c r="I1237" s="261" t="s">
        <v>17</v>
      </c>
      <c r="J1237" s="261" t="s">
        <v>17</v>
      </c>
      <c r="K1237" s="261" t="s">
        <v>1722</v>
      </c>
      <c r="L1237" s="262">
        <v>45614</v>
      </c>
      <c r="M1237" s="261" t="s">
        <v>19</v>
      </c>
    </row>
    <row r="1238" spans="1:13">
      <c r="A1238" s="259" t="s">
        <v>1714</v>
      </c>
      <c r="B1238" s="259" t="s">
        <v>1715</v>
      </c>
      <c r="C1238" s="259" t="s">
        <v>1716</v>
      </c>
      <c r="D1238" s="259" t="s">
        <v>744</v>
      </c>
      <c r="E1238" s="259">
        <v>2</v>
      </c>
      <c r="F1238" s="259" t="s">
        <v>611</v>
      </c>
      <c r="G1238" s="259" t="s">
        <v>69</v>
      </c>
      <c r="H1238" s="259">
        <v>2</v>
      </c>
      <c r="I1238" s="259" t="s">
        <v>17</v>
      </c>
      <c r="J1238" s="259" t="s">
        <v>17</v>
      </c>
      <c r="K1238" s="259" t="s">
        <v>1723</v>
      </c>
      <c r="L1238" s="260">
        <v>45614</v>
      </c>
      <c r="M1238" s="259" t="s">
        <v>19</v>
      </c>
    </row>
    <row r="1239" spans="1:13">
      <c r="A1239" s="261" t="s">
        <v>1714</v>
      </c>
      <c r="B1239" s="261" t="s">
        <v>1715</v>
      </c>
      <c r="C1239" s="261" t="s">
        <v>1716</v>
      </c>
      <c r="D1239" s="261" t="s">
        <v>746</v>
      </c>
      <c r="E1239" s="261">
        <v>3</v>
      </c>
      <c r="F1239" s="261" t="s">
        <v>611</v>
      </c>
      <c r="G1239" s="261" t="s">
        <v>69</v>
      </c>
      <c r="H1239" s="261">
        <v>2</v>
      </c>
      <c r="I1239" s="261" t="s">
        <v>17</v>
      </c>
      <c r="J1239" s="261" t="s">
        <v>17</v>
      </c>
      <c r="K1239" s="261" t="s">
        <v>1724</v>
      </c>
      <c r="L1239" s="262">
        <v>45614</v>
      </c>
      <c r="M1239" s="261" t="s">
        <v>19</v>
      </c>
    </row>
    <row r="1240" spans="1:13">
      <c r="A1240" s="259" t="s">
        <v>1714</v>
      </c>
      <c r="B1240" s="259" t="s">
        <v>1715</v>
      </c>
      <c r="C1240" s="259" t="s">
        <v>1716</v>
      </c>
      <c r="D1240" s="259" t="s">
        <v>610</v>
      </c>
      <c r="E1240" s="259">
        <v>3</v>
      </c>
      <c r="F1240" s="259" t="s">
        <v>611</v>
      </c>
      <c r="G1240" s="259" t="s">
        <v>69</v>
      </c>
      <c r="H1240" s="259">
        <v>2</v>
      </c>
      <c r="I1240" s="259" t="s">
        <v>17</v>
      </c>
      <c r="J1240" s="259" t="s">
        <v>17</v>
      </c>
      <c r="K1240" s="259" t="s">
        <v>1725</v>
      </c>
      <c r="L1240" s="260">
        <v>45614</v>
      </c>
      <c r="M1240" s="259" t="s">
        <v>19</v>
      </c>
    </row>
    <row r="1241" spans="1:13">
      <c r="A1241" s="261" t="s">
        <v>340</v>
      </c>
      <c r="B1241" s="261" t="s">
        <v>341</v>
      </c>
      <c r="C1241" s="261" t="s">
        <v>126</v>
      </c>
      <c r="D1241" s="261" t="s">
        <v>732</v>
      </c>
      <c r="E1241" s="261">
        <v>0</v>
      </c>
      <c r="F1241" s="261" t="s">
        <v>611</v>
      </c>
      <c r="G1241" s="261" t="s">
        <v>69</v>
      </c>
      <c r="H1241" s="261">
        <v>2</v>
      </c>
      <c r="I1241" s="261" t="s">
        <v>17</v>
      </c>
      <c r="J1241" s="261" t="s">
        <v>17</v>
      </c>
      <c r="K1241" s="261" t="s">
        <v>1726</v>
      </c>
      <c r="L1241" s="262">
        <v>45614</v>
      </c>
      <c r="M1241" s="261" t="s">
        <v>19</v>
      </c>
    </row>
    <row r="1242" spans="1:13">
      <c r="A1242" s="259" t="s">
        <v>340</v>
      </c>
      <c r="B1242" s="259" t="s">
        <v>341</v>
      </c>
      <c r="C1242" s="259" t="s">
        <v>126</v>
      </c>
      <c r="D1242" s="259" t="s">
        <v>734</v>
      </c>
      <c r="E1242" s="259">
        <v>1</v>
      </c>
      <c r="F1242" s="259" t="s">
        <v>611</v>
      </c>
      <c r="G1242" s="259" t="s">
        <v>69</v>
      </c>
      <c r="H1242" s="259">
        <v>2</v>
      </c>
      <c r="I1242" s="259" t="s">
        <v>17</v>
      </c>
      <c r="J1242" s="259" t="s">
        <v>17</v>
      </c>
      <c r="K1242" s="259" t="s">
        <v>1727</v>
      </c>
      <c r="L1242" s="260">
        <v>45614</v>
      </c>
      <c r="M1242" s="259" t="s">
        <v>19</v>
      </c>
    </row>
    <row r="1243" spans="1:13">
      <c r="A1243" s="261" t="s">
        <v>340</v>
      </c>
      <c r="B1243" s="261" t="s">
        <v>341</v>
      </c>
      <c r="C1243" s="261" t="s">
        <v>126</v>
      </c>
      <c r="D1243" s="261" t="s">
        <v>736</v>
      </c>
      <c r="E1243" s="261">
        <v>1</v>
      </c>
      <c r="F1243" s="261" t="s">
        <v>611</v>
      </c>
      <c r="G1243" s="261" t="s">
        <v>69</v>
      </c>
      <c r="H1243" s="261">
        <v>2</v>
      </c>
      <c r="I1243" s="261" t="s">
        <v>17</v>
      </c>
      <c r="J1243" s="261" t="s">
        <v>17</v>
      </c>
      <c r="K1243" s="261" t="s">
        <v>1728</v>
      </c>
      <c r="L1243" s="262">
        <v>45614</v>
      </c>
      <c r="M1243" s="261" t="s">
        <v>19</v>
      </c>
    </row>
    <row r="1244" spans="1:13">
      <c r="A1244" s="259" t="s">
        <v>340</v>
      </c>
      <c r="B1244" s="259" t="s">
        <v>341</v>
      </c>
      <c r="C1244" s="259" t="s">
        <v>126</v>
      </c>
      <c r="D1244" s="259" t="s">
        <v>738</v>
      </c>
      <c r="E1244" s="259">
        <v>3</v>
      </c>
      <c r="F1244" s="259" t="s">
        <v>611</v>
      </c>
      <c r="G1244" s="259" t="s">
        <v>69</v>
      </c>
      <c r="H1244" s="259">
        <v>2</v>
      </c>
      <c r="I1244" s="259" t="s">
        <v>17</v>
      </c>
      <c r="J1244" s="259" t="s">
        <v>17</v>
      </c>
      <c r="K1244" s="259" t="s">
        <v>1729</v>
      </c>
      <c r="L1244" s="260">
        <v>45614</v>
      </c>
      <c r="M1244" s="259" t="s">
        <v>19</v>
      </c>
    </row>
    <row r="1245" spans="1:13">
      <c r="A1245" s="261" t="s">
        <v>340</v>
      </c>
      <c r="B1245" s="261" t="s">
        <v>341</v>
      </c>
      <c r="C1245" s="261" t="s">
        <v>126</v>
      </c>
      <c r="D1245" s="261" t="s">
        <v>740</v>
      </c>
      <c r="E1245" s="261">
        <v>3</v>
      </c>
      <c r="F1245" s="261" t="s">
        <v>611</v>
      </c>
      <c r="G1245" s="261" t="s">
        <v>69</v>
      </c>
      <c r="H1245" s="261">
        <v>2</v>
      </c>
      <c r="I1245" s="261" t="s">
        <v>17</v>
      </c>
      <c r="J1245" s="261" t="s">
        <v>17</v>
      </c>
      <c r="K1245" s="261" t="s">
        <v>1730</v>
      </c>
      <c r="L1245" s="262">
        <v>45614</v>
      </c>
      <c r="M1245" s="261" t="s">
        <v>19</v>
      </c>
    </row>
    <row r="1246" spans="1:13">
      <c r="A1246" s="259" t="s">
        <v>340</v>
      </c>
      <c r="B1246" s="259" t="s">
        <v>341</v>
      </c>
      <c r="C1246" s="259" t="s">
        <v>126</v>
      </c>
      <c r="D1246" s="259" t="s">
        <v>742</v>
      </c>
      <c r="E1246" s="259">
        <v>3</v>
      </c>
      <c r="F1246" s="259" t="s">
        <v>611</v>
      </c>
      <c r="G1246" s="259" t="s">
        <v>69</v>
      </c>
      <c r="H1246" s="259">
        <v>2</v>
      </c>
      <c r="I1246" s="259" t="s">
        <v>17</v>
      </c>
      <c r="J1246" s="259" t="s">
        <v>17</v>
      </c>
      <c r="K1246" s="259" t="s">
        <v>1731</v>
      </c>
      <c r="L1246" s="260">
        <v>45614</v>
      </c>
      <c r="M1246" s="259" t="s">
        <v>19</v>
      </c>
    </row>
    <row r="1247" spans="1:13">
      <c r="A1247" s="261" t="s">
        <v>340</v>
      </c>
      <c r="B1247" s="261" t="s">
        <v>341</v>
      </c>
      <c r="C1247" s="261" t="s">
        <v>126</v>
      </c>
      <c r="D1247" s="261" t="s">
        <v>744</v>
      </c>
      <c r="E1247" s="261">
        <v>0</v>
      </c>
      <c r="F1247" s="261" t="s">
        <v>611</v>
      </c>
      <c r="G1247" s="261" t="s">
        <v>69</v>
      </c>
      <c r="H1247" s="261">
        <v>2</v>
      </c>
      <c r="I1247" s="261" t="s">
        <v>17</v>
      </c>
      <c r="J1247" s="261" t="s">
        <v>17</v>
      </c>
      <c r="K1247" s="261" t="s">
        <v>1732</v>
      </c>
      <c r="L1247" s="262">
        <v>45614</v>
      </c>
      <c r="M1247" s="261" t="s">
        <v>19</v>
      </c>
    </row>
    <row r="1248" spans="1:13">
      <c r="A1248" s="259" t="s">
        <v>340</v>
      </c>
      <c r="B1248" s="259" t="s">
        <v>341</v>
      </c>
      <c r="C1248" s="259" t="s">
        <v>126</v>
      </c>
      <c r="D1248" s="259" t="s">
        <v>746</v>
      </c>
      <c r="E1248" s="259">
        <v>2</v>
      </c>
      <c r="F1248" s="259" t="s">
        <v>611</v>
      </c>
      <c r="G1248" s="259" t="s">
        <v>69</v>
      </c>
      <c r="H1248" s="259">
        <v>2</v>
      </c>
      <c r="I1248" s="259" t="s">
        <v>17</v>
      </c>
      <c r="J1248" s="259" t="s">
        <v>17</v>
      </c>
      <c r="K1248" s="259" t="s">
        <v>1733</v>
      </c>
      <c r="L1248" s="260">
        <v>45614</v>
      </c>
      <c r="M1248" s="259" t="s">
        <v>19</v>
      </c>
    </row>
    <row r="1249" spans="1:13">
      <c r="A1249" s="261" t="s">
        <v>340</v>
      </c>
      <c r="B1249" s="261" t="s">
        <v>341</v>
      </c>
      <c r="C1249" s="261" t="s">
        <v>126</v>
      </c>
      <c r="D1249" s="261" t="s">
        <v>610</v>
      </c>
      <c r="E1249" s="261">
        <v>1</v>
      </c>
      <c r="F1249" s="261" t="s">
        <v>611</v>
      </c>
      <c r="G1249" s="261" t="s">
        <v>69</v>
      </c>
      <c r="H1249" s="261">
        <v>2</v>
      </c>
      <c r="I1249" s="261" t="s">
        <v>17</v>
      </c>
      <c r="J1249" s="261" t="s">
        <v>17</v>
      </c>
      <c r="K1249" s="261" t="s">
        <v>1734</v>
      </c>
      <c r="L1249" s="262">
        <v>45614</v>
      </c>
      <c r="M1249" s="261" t="s">
        <v>19</v>
      </c>
    </row>
    <row r="1250" spans="1:13">
      <c r="A1250" s="259" t="s">
        <v>124</v>
      </c>
      <c r="B1250" s="259" t="s">
        <v>125</v>
      </c>
      <c r="C1250" s="259" t="s">
        <v>126</v>
      </c>
      <c r="D1250" s="259" t="s">
        <v>732</v>
      </c>
      <c r="E1250" s="259">
        <v>0</v>
      </c>
      <c r="F1250" s="259" t="s">
        <v>611</v>
      </c>
      <c r="G1250" s="259" t="s">
        <v>69</v>
      </c>
      <c r="H1250" s="259">
        <v>2</v>
      </c>
      <c r="I1250" s="259" t="s">
        <v>17</v>
      </c>
      <c r="J1250" s="259" t="s">
        <v>17</v>
      </c>
      <c r="K1250" s="259" t="s">
        <v>1735</v>
      </c>
      <c r="L1250" s="260">
        <v>45614</v>
      </c>
      <c r="M1250" s="259" t="s">
        <v>19</v>
      </c>
    </row>
    <row r="1251" spans="1:13">
      <c r="A1251" s="261" t="s">
        <v>124</v>
      </c>
      <c r="B1251" s="261" t="s">
        <v>125</v>
      </c>
      <c r="C1251" s="261" t="s">
        <v>126</v>
      </c>
      <c r="D1251" s="261" t="s">
        <v>734</v>
      </c>
      <c r="E1251" s="261">
        <v>0</v>
      </c>
      <c r="F1251" s="261" t="s">
        <v>611</v>
      </c>
      <c r="G1251" s="261" t="s">
        <v>69</v>
      </c>
      <c r="H1251" s="261">
        <v>2</v>
      </c>
      <c r="I1251" s="261" t="s">
        <v>17</v>
      </c>
      <c r="J1251" s="261" t="s">
        <v>17</v>
      </c>
      <c r="K1251" s="261" t="s">
        <v>1736</v>
      </c>
      <c r="L1251" s="262">
        <v>45614</v>
      </c>
      <c r="M1251" s="261" t="s">
        <v>19</v>
      </c>
    </row>
    <row r="1252" spans="1:13">
      <c r="A1252" s="259" t="s">
        <v>124</v>
      </c>
      <c r="B1252" s="259" t="s">
        <v>125</v>
      </c>
      <c r="C1252" s="259" t="s">
        <v>126</v>
      </c>
      <c r="D1252" s="259" t="s">
        <v>736</v>
      </c>
      <c r="E1252" s="259">
        <v>0</v>
      </c>
      <c r="F1252" s="259" t="s">
        <v>611</v>
      </c>
      <c r="G1252" s="259" t="s">
        <v>69</v>
      </c>
      <c r="H1252" s="259">
        <v>2</v>
      </c>
      <c r="I1252" s="259" t="s">
        <v>17</v>
      </c>
      <c r="J1252" s="259" t="s">
        <v>17</v>
      </c>
      <c r="K1252" s="259" t="s">
        <v>1737</v>
      </c>
      <c r="L1252" s="260">
        <v>45614</v>
      </c>
      <c r="M1252" s="259" t="s">
        <v>19</v>
      </c>
    </row>
    <row r="1253" spans="1:13">
      <c r="A1253" s="261" t="s">
        <v>124</v>
      </c>
      <c r="B1253" s="261" t="s">
        <v>125</v>
      </c>
      <c r="C1253" s="261" t="s">
        <v>126</v>
      </c>
      <c r="D1253" s="261" t="s">
        <v>738</v>
      </c>
      <c r="E1253" s="261">
        <v>3</v>
      </c>
      <c r="F1253" s="261" t="s">
        <v>611</v>
      </c>
      <c r="G1253" s="261" t="s">
        <v>69</v>
      </c>
      <c r="H1253" s="261">
        <v>2</v>
      </c>
      <c r="I1253" s="261" t="s">
        <v>17</v>
      </c>
      <c r="J1253" s="261" t="s">
        <v>17</v>
      </c>
      <c r="K1253" s="261" t="s">
        <v>1738</v>
      </c>
      <c r="L1253" s="262">
        <v>45614</v>
      </c>
      <c r="M1253" s="261" t="s">
        <v>19</v>
      </c>
    </row>
    <row r="1254" spans="1:13">
      <c r="A1254" s="259" t="s">
        <v>124</v>
      </c>
      <c r="B1254" s="259" t="s">
        <v>125</v>
      </c>
      <c r="C1254" s="259" t="s">
        <v>126</v>
      </c>
      <c r="D1254" s="259" t="s">
        <v>740</v>
      </c>
      <c r="E1254" s="259">
        <v>3</v>
      </c>
      <c r="F1254" s="259" t="s">
        <v>611</v>
      </c>
      <c r="G1254" s="259" t="s">
        <v>69</v>
      </c>
      <c r="H1254" s="259">
        <v>2</v>
      </c>
      <c r="I1254" s="259" t="s">
        <v>17</v>
      </c>
      <c r="J1254" s="259" t="s">
        <v>17</v>
      </c>
      <c r="K1254" s="259" t="s">
        <v>1739</v>
      </c>
      <c r="L1254" s="260">
        <v>45614</v>
      </c>
      <c r="M1254" s="259" t="s">
        <v>19</v>
      </c>
    </row>
    <row r="1255" spans="1:13">
      <c r="A1255" s="261" t="s">
        <v>124</v>
      </c>
      <c r="B1255" s="261" t="s">
        <v>125</v>
      </c>
      <c r="C1255" s="261" t="s">
        <v>126</v>
      </c>
      <c r="D1255" s="261" t="s">
        <v>742</v>
      </c>
      <c r="E1255" s="261">
        <v>3</v>
      </c>
      <c r="F1255" s="261" t="s">
        <v>611</v>
      </c>
      <c r="G1255" s="261" t="s">
        <v>69</v>
      </c>
      <c r="H1255" s="261">
        <v>2</v>
      </c>
      <c r="I1255" s="261" t="s">
        <v>17</v>
      </c>
      <c r="J1255" s="261" t="s">
        <v>17</v>
      </c>
      <c r="K1255" s="261" t="s">
        <v>1740</v>
      </c>
      <c r="L1255" s="262">
        <v>45614</v>
      </c>
      <c r="M1255" s="261" t="s">
        <v>19</v>
      </c>
    </row>
    <row r="1256" spans="1:13">
      <c r="A1256" s="259" t="s">
        <v>124</v>
      </c>
      <c r="B1256" s="259" t="s">
        <v>125</v>
      </c>
      <c r="C1256" s="259" t="s">
        <v>126</v>
      </c>
      <c r="D1256" s="259" t="s">
        <v>744</v>
      </c>
      <c r="E1256" s="259">
        <v>0</v>
      </c>
      <c r="F1256" s="259" t="s">
        <v>611</v>
      </c>
      <c r="G1256" s="259" t="s">
        <v>69</v>
      </c>
      <c r="H1256" s="259">
        <v>2</v>
      </c>
      <c r="I1256" s="259" t="s">
        <v>17</v>
      </c>
      <c r="J1256" s="259" t="s">
        <v>17</v>
      </c>
      <c r="K1256" s="259" t="s">
        <v>1741</v>
      </c>
      <c r="L1256" s="260">
        <v>45614</v>
      </c>
      <c r="M1256" s="259" t="s">
        <v>19</v>
      </c>
    </row>
    <row r="1257" spans="1:13">
      <c r="A1257" s="261" t="s">
        <v>124</v>
      </c>
      <c r="B1257" s="261" t="s">
        <v>125</v>
      </c>
      <c r="C1257" s="261" t="s">
        <v>126</v>
      </c>
      <c r="D1257" s="261" t="s">
        <v>746</v>
      </c>
      <c r="E1257" s="261">
        <v>0</v>
      </c>
      <c r="F1257" s="261" t="s">
        <v>611</v>
      </c>
      <c r="G1257" s="261" t="s">
        <v>69</v>
      </c>
      <c r="H1257" s="261">
        <v>2</v>
      </c>
      <c r="I1257" s="261" t="s">
        <v>17</v>
      </c>
      <c r="J1257" s="261" t="s">
        <v>17</v>
      </c>
      <c r="K1257" s="261" t="s">
        <v>1742</v>
      </c>
      <c r="L1257" s="262">
        <v>45614</v>
      </c>
      <c r="M1257" s="261" t="s">
        <v>19</v>
      </c>
    </row>
    <row r="1258" spans="1:13">
      <c r="A1258" s="259" t="s">
        <v>124</v>
      </c>
      <c r="B1258" s="259" t="s">
        <v>125</v>
      </c>
      <c r="C1258" s="259" t="s">
        <v>126</v>
      </c>
      <c r="D1258" s="259" t="s">
        <v>610</v>
      </c>
      <c r="E1258" s="259">
        <v>1</v>
      </c>
      <c r="F1258" s="259" t="s">
        <v>611</v>
      </c>
      <c r="G1258" s="259" t="s">
        <v>69</v>
      </c>
      <c r="H1258" s="259">
        <v>2</v>
      </c>
      <c r="I1258" s="259" t="s">
        <v>17</v>
      </c>
      <c r="J1258" s="259" t="s">
        <v>17</v>
      </c>
      <c r="K1258" s="259" t="s">
        <v>1743</v>
      </c>
      <c r="L1258" s="260">
        <v>45614</v>
      </c>
      <c r="M1258" s="259" t="s">
        <v>19</v>
      </c>
    </row>
    <row r="1259" spans="1:13">
      <c r="A1259" s="261" t="s">
        <v>134</v>
      </c>
      <c r="B1259" s="261" t="s">
        <v>135</v>
      </c>
      <c r="C1259" s="261" t="s">
        <v>126</v>
      </c>
      <c r="D1259" s="261" t="s">
        <v>732</v>
      </c>
      <c r="E1259" s="261">
        <v>0</v>
      </c>
      <c r="F1259" s="261" t="s">
        <v>611</v>
      </c>
      <c r="G1259" s="261" t="s">
        <v>69</v>
      </c>
      <c r="H1259" s="261">
        <v>2</v>
      </c>
      <c r="I1259" s="261" t="s">
        <v>17</v>
      </c>
      <c r="J1259" s="261" t="s">
        <v>17</v>
      </c>
      <c r="K1259" s="261" t="s">
        <v>1744</v>
      </c>
      <c r="L1259" s="262">
        <v>45614</v>
      </c>
      <c r="M1259" s="261" t="s">
        <v>19</v>
      </c>
    </row>
    <row r="1260" spans="1:13">
      <c r="A1260" s="259" t="s">
        <v>134</v>
      </c>
      <c r="B1260" s="259" t="s">
        <v>135</v>
      </c>
      <c r="C1260" s="259" t="s">
        <v>126</v>
      </c>
      <c r="D1260" s="259" t="s">
        <v>734</v>
      </c>
      <c r="E1260" s="259">
        <v>0</v>
      </c>
      <c r="F1260" s="259" t="s">
        <v>611</v>
      </c>
      <c r="G1260" s="259" t="s">
        <v>69</v>
      </c>
      <c r="H1260" s="259">
        <v>2</v>
      </c>
      <c r="I1260" s="259" t="s">
        <v>17</v>
      </c>
      <c r="J1260" s="259" t="s">
        <v>17</v>
      </c>
      <c r="K1260" s="259" t="s">
        <v>1745</v>
      </c>
      <c r="L1260" s="260">
        <v>45614</v>
      </c>
      <c r="M1260" s="259" t="s">
        <v>19</v>
      </c>
    </row>
    <row r="1261" spans="1:13">
      <c r="A1261" s="261" t="s">
        <v>134</v>
      </c>
      <c r="B1261" s="261" t="s">
        <v>135</v>
      </c>
      <c r="C1261" s="261" t="s">
        <v>126</v>
      </c>
      <c r="D1261" s="261" t="s">
        <v>736</v>
      </c>
      <c r="E1261" s="261">
        <v>0</v>
      </c>
      <c r="F1261" s="261" t="s">
        <v>611</v>
      </c>
      <c r="G1261" s="261" t="s">
        <v>69</v>
      </c>
      <c r="H1261" s="261">
        <v>2</v>
      </c>
      <c r="I1261" s="261" t="s">
        <v>17</v>
      </c>
      <c r="J1261" s="261" t="s">
        <v>17</v>
      </c>
      <c r="K1261" s="261" t="s">
        <v>1746</v>
      </c>
      <c r="L1261" s="262">
        <v>45614</v>
      </c>
      <c r="M1261" s="261" t="s">
        <v>19</v>
      </c>
    </row>
    <row r="1262" spans="1:13">
      <c r="A1262" s="259" t="s">
        <v>134</v>
      </c>
      <c r="B1262" s="259" t="s">
        <v>135</v>
      </c>
      <c r="C1262" s="259" t="s">
        <v>126</v>
      </c>
      <c r="D1262" s="259" t="s">
        <v>738</v>
      </c>
      <c r="E1262" s="259">
        <v>2</v>
      </c>
      <c r="F1262" s="259" t="s">
        <v>611</v>
      </c>
      <c r="G1262" s="259" t="s">
        <v>69</v>
      </c>
      <c r="H1262" s="259">
        <v>2</v>
      </c>
      <c r="I1262" s="259" t="s">
        <v>17</v>
      </c>
      <c r="J1262" s="259" t="s">
        <v>17</v>
      </c>
      <c r="K1262" s="259" t="s">
        <v>1747</v>
      </c>
      <c r="L1262" s="260">
        <v>45614</v>
      </c>
      <c r="M1262" s="259" t="s">
        <v>19</v>
      </c>
    </row>
    <row r="1263" spans="1:13">
      <c r="A1263" s="261" t="s">
        <v>134</v>
      </c>
      <c r="B1263" s="261" t="s">
        <v>135</v>
      </c>
      <c r="C1263" s="261" t="s">
        <v>126</v>
      </c>
      <c r="D1263" s="261" t="s">
        <v>740</v>
      </c>
      <c r="E1263" s="261">
        <v>3</v>
      </c>
      <c r="F1263" s="261" t="s">
        <v>611</v>
      </c>
      <c r="G1263" s="261" t="s">
        <v>69</v>
      </c>
      <c r="H1263" s="261">
        <v>2</v>
      </c>
      <c r="I1263" s="261" t="s">
        <v>17</v>
      </c>
      <c r="J1263" s="261" t="s">
        <v>17</v>
      </c>
      <c r="K1263" s="261" t="s">
        <v>1748</v>
      </c>
      <c r="L1263" s="262">
        <v>45614</v>
      </c>
      <c r="M1263" s="261" t="s">
        <v>19</v>
      </c>
    </row>
    <row r="1264" spans="1:13">
      <c r="A1264" s="259" t="s">
        <v>134</v>
      </c>
      <c r="B1264" s="259" t="s">
        <v>135</v>
      </c>
      <c r="C1264" s="259" t="s">
        <v>126</v>
      </c>
      <c r="D1264" s="259" t="s">
        <v>742</v>
      </c>
      <c r="E1264" s="259">
        <v>3</v>
      </c>
      <c r="F1264" s="259" t="s">
        <v>611</v>
      </c>
      <c r="G1264" s="259" t="s">
        <v>69</v>
      </c>
      <c r="H1264" s="259">
        <v>2</v>
      </c>
      <c r="I1264" s="259" t="s">
        <v>17</v>
      </c>
      <c r="J1264" s="259" t="s">
        <v>17</v>
      </c>
      <c r="K1264" s="259" t="s">
        <v>1749</v>
      </c>
      <c r="L1264" s="260">
        <v>45614</v>
      </c>
      <c r="M1264" s="259" t="s">
        <v>19</v>
      </c>
    </row>
    <row r="1265" spans="1:13">
      <c r="A1265" s="261" t="s">
        <v>134</v>
      </c>
      <c r="B1265" s="261" t="s">
        <v>135</v>
      </c>
      <c r="C1265" s="261" t="s">
        <v>126</v>
      </c>
      <c r="D1265" s="261" t="s">
        <v>744</v>
      </c>
      <c r="E1265" s="261">
        <v>0</v>
      </c>
      <c r="F1265" s="261" t="s">
        <v>611</v>
      </c>
      <c r="G1265" s="261" t="s">
        <v>69</v>
      </c>
      <c r="H1265" s="261">
        <v>2</v>
      </c>
      <c r="I1265" s="261" t="s">
        <v>17</v>
      </c>
      <c r="J1265" s="261" t="s">
        <v>17</v>
      </c>
      <c r="K1265" s="261" t="s">
        <v>1750</v>
      </c>
      <c r="L1265" s="262">
        <v>45614</v>
      </c>
      <c r="M1265" s="261" t="s">
        <v>19</v>
      </c>
    </row>
    <row r="1266" spans="1:13">
      <c r="A1266" s="259" t="s">
        <v>134</v>
      </c>
      <c r="B1266" s="259" t="s">
        <v>135</v>
      </c>
      <c r="C1266" s="259" t="s">
        <v>126</v>
      </c>
      <c r="D1266" s="259" t="s">
        <v>746</v>
      </c>
      <c r="E1266" s="259">
        <v>0</v>
      </c>
      <c r="F1266" s="259" t="s">
        <v>611</v>
      </c>
      <c r="G1266" s="259" t="s">
        <v>69</v>
      </c>
      <c r="H1266" s="259">
        <v>2</v>
      </c>
      <c r="I1266" s="259" t="s">
        <v>17</v>
      </c>
      <c r="J1266" s="259" t="s">
        <v>17</v>
      </c>
      <c r="K1266" s="259" t="s">
        <v>1751</v>
      </c>
      <c r="L1266" s="260">
        <v>45614</v>
      </c>
      <c r="M1266" s="259" t="s">
        <v>19</v>
      </c>
    </row>
    <row r="1267" spans="1:13">
      <c r="A1267" s="261" t="s">
        <v>134</v>
      </c>
      <c r="B1267" s="261" t="s">
        <v>135</v>
      </c>
      <c r="C1267" s="261" t="s">
        <v>126</v>
      </c>
      <c r="D1267" s="261" t="s">
        <v>610</v>
      </c>
      <c r="E1267" s="261">
        <v>1</v>
      </c>
      <c r="F1267" s="261" t="s">
        <v>611</v>
      </c>
      <c r="G1267" s="261" t="s">
        <v>69</v>
      </c>
      <c r="H1267" s="261">
        <v>2</v>
      </c>
      <c r="I1267" s="261" t="s">
        <v>17</v>
      </c>
      <c r="J1267" s="261" t="s">
        <v>17</v>
      </c>
      <c r="K1267" s="261" t="s">
        <v>1752</v>
      </c>
      <c r="L1267" s="262">
        <v>45614</v>
      </c>
      <c r="M1267" s="261" t="s">
        <v>19</v>
      </c>
    </row>
    <row r="1268" spans="1:13">
      <c r="A1268" s="259" t="s">
        <v>146</v>
      </c>
      <c r="B1268" s="259" t="s">
        <v>147</v>
      </c>
      <c r="C1268" s="259" t="s">
        <v>126</v>
      </c>
      <c r="D1268" s="259" t="s">
        <v>732</v>
      </c>
      <c r="E1268" s="259">
        <v>0</v>
      </c>
      <c r="F1268" s="259" t="s">
        <v>611</v>
      </c>
      <c r="G1268" s="259" t="s">
        <v>69</v>
      </c>
      <c r="H1268" s="259">
        <v>2</v>
      </c>
      <c r="I1268" s="259" t="s">
        <v>17</v>
      </c>
      <c r="J1268" s="259" t="s">
        <v>17</v>
      </c>
      <c r="K1268" s="259" t="s">
        <v>1753</v>
      </c>
      <c r="L1268" s="260">
        <v>45614</v>
      </c>
      <c r="M1268" s="259" t="s">
        <v>19</v>
      </c>
    </row>
    <row r="1269" spans="1:13">
      <c r="A1269" s="261" t="s">
        <v>146</v>
      </c>
      <c r="B1269" s="261" t="s">
        <v>147</v>
      </c>
      <c r="C1269" s="261" t="s">
        <v>126</v>
      </c>
      <c r="D1269" s="261" t="s">
        <v>734</v>
      </c>
      <c r="E1269" s="261">
        <v>0</v>
      </c>
      <c r="F1269" s="261" t="s">
        <v>611</v>
      </c>
      <c r="G1269" s="261" t="s">
        <v>69</v>
      </c>
      <c r="H1269" s="261">
        <v>2</v>
      </c>
      <c r="I1269" s="261" t="s">
        <v>17</v>
      </c>
      <c r="J1269" s="261" t="s">
        <v>17</v>
      </c>
      <c r="K1269" s="261" t="s">
        <v>1754</v>
      </c>
      <c r="L1269" s="262">
        <v>45614</v>
      </c>
      <c r="M1269" s="261" t="s">
        <v>19</v>
      </c>
    </row>
    <row r="1270" spans="1:13">
      <c r="A1270" s="259" t="s">
        <v>146</v>
      </c>
      <c r="B1270" s="259" t="s">
        <v>147</v>
      </c>
      <c r="C1270" s="259" t="s">
        <v>126</v>
      </c>
      <c r="D1270" s="259" t="s">
        <v>736</v>
      </c>
      <c r="E1270" s="259">
        <v>0</v>
      </c>
      <c r="F1270" s="259" t="s">
        <v>611</v>
      </c>
      <c r="G1270" s="259" t="s">
        <v>69</v>
      </c>
      <c r="H1270" s="259">
        <v>2</v>
      </c>
      <c r="I1270" s="259" t="s">
        <v>17</v>
      </c>
      <c r="J1270" s="259" t="s">
        <v>17</v>
      </c>
      <c r="K1270" s="259" t="s">
        <v>1755</v>
      </c>
      <c r="L1270" s="260">
        <v>45614</v>
      </c>
      <c r="M1270" s="259" t="s">
        <v>19</v>
      </c>
    </row>
    <row r="1271" spans="1:13">
      <c r="A1271" s="261" t="s">
        <v>146</v>
      </c>
      <c r="B1271" s="261" t="s">
        <v>147</v>
      </c>
      <c r="C1271" s="261" t="s">
        <v>126</v>
      </c>
      <c r="D1271" s="261" t="s">
        <v>738</v>
      </c>
      <c r="E1271" s="261">
        <v>0</v>
      </c>
      <c r="F1271" s="261" t="s">
        <v>611</v>
      </c>
      <c r="G1271" s="261" t="s">
        <v>69</v>
      </c>
      <c r="H1271" s="261">
        <v>2</v>
      </c>
      <c r="I1271" s="261" t="s">
        <v>17</v>
      </c>
      <c r="J1271" s="261" t="s">
        <v>17</v>
      </c>
      <c r="K1271" s="261" t="s">
        <v>1756</v>
      </c>
      <c r="L1271" s="262">
        <v>45614</v>
      </c>
      <c r="M1271" s="261" t="s">
        <v>19</v>
      </c>
    </row>
    <row r="1272" spans="1:13">
      <c r="A1272" s="259" t="s">
        <v>146</v>
      </c>
      <c r="B1272" s="259" t="s">
        <v>147</v>
      </c>
      <c r="C1272" s="259" t="s">
        <v>126</v>
      </c>
      <c r="D1272" s="259" t="s">
        <v>740</v>
      </c>
      <c r="E1272" s="259">
        <v>3</v>
      </c>
      <c r="F1272" s="259" t="s">
        <v>611</v>
      </c>
      <c r="G1272" s="259" t="s">
        <v>69</v>
      </c>
      <c r="H1272" s="259">
        <v>2</v>
      </c>
      <c r="I1272" s="259" t="s">
        <v>17</v>
      </c>
      <c r="J1272" s="259" t="s">
        <v>17</v>
      </c>
      <c r="K1272" s="259" t="s">
        <v>1757</v>
      </c>
      <c r="L1272" s="260">
        <v>45614</v>
      </c>
      <c r="M1272" s="259" t="s">
        <v>19</v>
      </c>
    </row>
    <row r="1273" spans="1:13">
      <c r="A1273" s="261" t="s">
        <v>146</v>
      </c>
      <c r="B1273" s="261" t="s">
        <v>147</v>
      </c>
      <c r="C1273" s="261" t="s">
        <v>126</v>
      </c>
      <c r="D1273" s="261" t="s">
        <v>742</v>
      </c>
      <c r="E1273" s="261">
        <v>3</v>
      </c>
      <c r="F1273" s="261" t="s">
        <v>611</v>
      </c>
      <c r="G1273" s="261" t="s">
        <v>69</v>
      </c>
      <c r="H1273" s="261">
        <v>2</v>
      </c>
      <c r="I1273" s="261" t="s">
        <v>17</v>
      </c>
      <c r="J1273" s="261" t="s">
        <v>17</v>
      </c>
      <c r="K1273" s="261" t="s">
        <v>1758</v>
      </c>
      <c r="L1273" s="262">
        <v>45614</v>
      </c>
      <c r="M1273" s="261" t="s">
        <v>19</v>
      </c>
    </row>
    <row r="1274" spans="1:13">
      <c r="A1274" s="259" t="s">
        <v>146</v>
      </c>
      <c r="B1274" s="259" t="s">
        <v>147</v>
      </c>
      <c r="C1274" s="259" t="s">
        <v>126</v>
      </c>
      <c r="D1274" s="259" t="s">
        <v>744</v>
      </c>
      <c r="E1274" s="259">
        <v>0</v>
      </c>
      <c r="F1274" s="259" t="s">
        <v>611</v>
      </c>
      <c r="G1274" s="259" t="s">
        <v>69</v>
      </c>
      <c r="H1274" s="259">
        <v>2</v>
      </c>
      <c r="I1274" s="259" t="s">
        <v>17</v>
      </c>
      <c r="J1274" s="259" t="s">
        <v>17</v>
      </c>
      <c r="K1274" s="259" t="s">
        <v>1759</v>
      </c>
      <c r="L1274" s="260">
        <v>45614</v>
      </c>
      <c r="M1274" s="259" t="s">
        <v>19</v>
      </c>
    </row>
    <row r="1275" spans="1:13">
      <c r="A1275" s="261" t="s">
        <v>146</v>
      </c>
      <c r="B1275" s="261" t="s">
        <v>147</v>
      </c>
      <c r="C1275" s="261" t="s">
        <v>126</v>
      </c>
      <c r="D1275" s="261" t="s">
        <v>746</v>
      </c>
      <c r="E1275" s="261">
        <v>0</v>
      </c>
      <c r="F1275" s="261" t="s">
        <v>611</v>
      </c>
      <c r="G1275" s="261" t="s">
        <v>69</v>
      </c>
      <c r="H1275" s="261">
        <v>2</v>
      </c>
      <c r="I1275" s="261" t="s">
        <v>17</v>
      </c>
      <c r="J1275" s="261" t="s">
        <v>17</v>
      </c>
      <c r="K1275" s="261" t="s">
        <v>1760</v>
      </c>
      <c r="L1275" s="262">
        <v>45614</v>
      </c>
      <c r="M1275" s="261" t="s">
        <v>19</v>
      </c>
    </row>
    <row r="1276" spans="1:13">
      <c r="A1276" s="259" t="s">
        <v>146</v>
      </c>
      <c r="B1276" s="259" t="s">
        <v>147</v>
      </c>
      <c r="C1276" s="259" t="s">
        <v>126</v>
      </c>
      <c r="D1276" s="259" t="s">
        <v>610</v>
      </c>
      <c r="E1276" s="259">
        <v>1</v>
      </c>
      <c r="F1276" s="259" t="s">
        <v>611</v>
      </c>
      <c r="G1276" s="259" t="s">
        <v>69</v>
      </c>
      <c r="H1276" s="259">
        <v>2</v>
      </c>
      <c r="I1276" s="259" t="s">
        <v>17</v>
      </c>
      <c r="J1276" s="259" t="s">
        <v>17</v>
      </c>
      <c r="K1276" s="259" t="s">
        <v>1761</v>
      </c>
      <c r="L1276" s="260">
        <v>45614</v>
      </c>
      <c r="M1276" s="259" t="s">
        <v>19</v>
      </c>
    </row>
    <row r="1277" spans="1:13">
      <c r="A1277" s="261" t="s">
        <v>1762</v>
      </c>
      <c r="B1277" s="261" t="s">
        <v>1763</v>
      </c>
      <c r="C1277" s="261" t="s">
        <v>1764</v>
      </c>
      <c r="D1277" s="261" t="s">
        <v>732</v>
      </c>
      <c r="E1277" s="261">
        <v>0</v>
      </c>
      <c r="F1277" s="261" t="s">
        <v>611</v>
      </c>
      <c r="G1277" s="261" t="s">
        <v>69</v>
      </c>
      <c r="H1277" s="261">
        <v>2</v>
      </c>
      <c r="I1277" s="261" t="s">
        <v>17</v>
      </c>
      <c r="J1277" s="261" t="s">
        <v>17</v>
      </c>
      <c r="K1277" s="261" t="s">
        <v>1765</v>
      </c>
      <c r="L1277" s="262">
        <v>45614</v>
      </c>
      <c r="M1277" s="261" t="s">
        <v>19</v>
      </c>
    </row>
    <row r="1278" spans="1:13">
      <c r="A1278" s="259" t="s">
        <v>1762</v>
      </c>
      <c r="B1278" s="259" t="s">
        <v>1763</v>
      </c>
      <c r="C1278" s="259" t="s">
        <v>1764</v>
      </c>
      <c r="D1278" s="259" t="s">
        <v>734</v>
      </c>
      <c r="E1278" s="259">
        <v>1</v>
      </c>
      <c r="F1278" s="259" t="s">
        <v>611</v>
      </c>
      <c r="G1278" s="259" t="s">
        <v>69</v>
      </c>
      <c r="H1278" s="259">
        <v>2</v>
      </c>
      <c r="I1278" s="259" t="s">
        <v>17</v>
      </c>
      <c r="J1278" s="259" t="s">
        <v>17</v>
      </c>
      <c r="K1278" s="259" t="s">
        <v>1766</v>
      </c>
      <c r="L1278" s="260">
        <v>45614</v>
      </c>
      <c r="M1278" s="259" t="s">
        <v>19</v>
      </c>
    </row>
    <row r="1279" spans="1:13">
      <c r="A1279" s="261" t="s">
        <v>1762</v>
      </c>
      <c r="B1279" s="261" t="s">
        <v>1763</v>
      </c>
      <c r="C1279" s="261" t="s">
        <v>1764</v>
      </c>
      <c r="D1279" s="261" t="s">
        <v>736</v>
      </c>
      <c r="E1279" s="261">
        <v>0</v>
      </c>
      <c r="F1279" s="261" t="s">
        <v>611</v>
      </c>
      <c r="G1279" s="261" t="s">
        <v>69</v>
      </c>
      <c r="H1279" s="261">
        <v>2</v>
      </c>
      <c r="I1279" s="261" t="s">
        <v>17</v>
      </c>
      <c r="J1279" s="261" t="s">
        <v>17</v>
      </c>
      <c r="K1279" s="261" t="s">
        <v>1767</v>
      </c>
      <c r="L1279" s="262">
        <v>45614</v>
      </c>
      <c r="M1279" s="261" t="s">
        <v>19</v>
      </c>
    </row>
    <row r="1280" spans="1:13">
      <c r="A1280" s="259" t="s">
        <v>1762</v>
      </c>
      <c r="B1280" s="259" t="s">
        <v>1763</v>
      </c>
      <c r="C1280" s="259" t="s">
        <v>1764</v>
      </c>
      <c r="D1280" s="259" t="s">
        <v>738</v>
      </c>
      <c r="E1280" s="259">
        <v>0</v>
      </c>
      <c r="F1280" s="259" t="s">
        <v>611</v>
      </c>
      <c r="G1280" s="259" t="s">
        <v>69</v>
      </c>
      <c r="H1280" s="259">
        <v>2</v>
      </c>
      <c r="I1280" s="259" t="s">
        <v>17</v>
      </c>
      <c r="J1280" s="259" t="s">
        <v>17</v>
      </c>
      <c r="K1280" s="259" t="s">
        <v>1768</v>
      </c>
      <c r="L1280" s="260">
        <v>45614</v>
      </c>
      <c r="M1280" s="259" t="s">
        <v>19</v>
      </c>
    </row>
    <row r="1281" spans="1:13">
      <c r="A1281" s="261" t="s">
        <v>1762</v>
      </c>
      <c r="B1281" s="261" t="s">
        <v>1763</v>
      </c>
      <c r="C1281" s="261" t="s">
        <v>1764</v>
      </c>
      <c r="D1281" s="261" t="s">
        <v>740</v>
      </c>
      <c r="E1281" s="261">
        <v>0</v>
      </c>
      <c r="F1281" s="261" t="s">
        <v>611</v>
      </c>
      <c r="G1281" s="261" t="s">
        <v>69</v>
      </c>
      <c r="H1281" s="261">
        <v>2</v>
      </c>
      <c r="I1281" s="261" t="s">
        <v>17</v>
      </c>
      <c r="J1281" s="261" t="s">
        <v>17</v>
      </c>
      <c r="K1281" s="261" t="s">
        <v>1769</v>
      </c>
      <c r="L1281" s="262">
        <v>45614</v>
      </c>
      <c r="M1281" s="261" t="s">
        <v>19</v>
      </c>
    </row>
    <row r="1282" spans="1:13">
      <c r="A1282" s="259" t="s">
        <v>1762</v>
      </c>
      <c r="B1282" s="259" t="s">
        <v>1763</v>
      </c>
      <c r="C1282" s="259" t="s">
        <v>1764</v>
      </c>
      <c r="D1282" s="259" t="s">
        <v>742</v>
      </c>
      <c r="E1282" s="259">
        <v>1</v>
      </c>
      <c r="F1282" s="259" t="s">
        <v>611</v>
      </c>
      <c r="G1282" s="259" t="s">
        <v>69</v>
      </c>
      <c r="H1282" s="259">
        <v>2</v>
      </c>
      <c r="I1282" s="259" t="s">
        <v>17</v>
      </c>
      <c r="J1282" s="259" t="s">
        <v>17</v>
      </c>
      <c r="K1282" s="259" t="s">
        <v>1770</v>
      </c>
      <c r="L1282" s="260">
        <v>45614</v>
      </c>
      <c r="M1282" s="259" t="s">
        <v>19</v>
      </c>
    </row>
    <row r="1283" spans="1:13">
      <c r="A1283" s="261" t="s">
        <v>1762</v>
      </c>
      <c r="B1283" s="261" t="s">
        <v>1763</v>
      </c>
      <c r="C1283" s="261" t="s">
        <v>1764</v>
      </c>
      <c r="D1283" s="261" t="s">
        <v>744</v>
      </c>
      <c r="E1283" s="261">
        <v>0</v>
      </c>
      <c r="F1283" s="261" t="s">
        <v>611</v>
      </c>
      <c r="G1283" s="261" t="s">
        <v>69</v>
      </c>
      <c r="H1283" s="261">
        <v>2</v>
      </c>
      <c r="I1283" s="261" t="s">
        <v>17</v>
      </c>
      <c r="J1283" s="261" t="s">
        <v>17</v>
      </c>
      <c r="K1283" s="261" t="s">
        <v>1771</v>
      </c>
      <c r="L1283" s="262">
        <v>45614</v>
      </c>
      <c r="M1283" s="261" t="s">
        <v>19</v>
      </c>
    </row>
    <row r="1284" spans="1:13">
      <c r="A1284" s="259" t="s">
        <v>1762</v>
      </c>
      <c r="B1284" s="259" t="s">
        <v>1763</v>
      </c>
      <c r="C1284" s="259" t="s">
        <v>1764</v>
      </c>
      <c r="D1284" s="259" t="s">
        <v>746</v>
      </c>
      <c r="E1284" s="259">
        <v>0</v>
      </c>
      <c r="F1284" s="259" t="s">
        <v>611</v>
      </c>
      <c r="G1284" s="259" t="s">
        <v>69</v>
      </c>
      <c r="H1284" s="259">
        <v>2</v>
      </c>
      <c r="I1284" s="259" t="s">
        <v>17</v>
      </c>
      <c r="J1284" s="259" t="s">
        <v>17</v>
      </c>
      <c r="K1284" s="259" t="s">
        <v>1772</v>
      </c>
      <c r="L1284" s="260">
        <v>45614</v>
      </c>
      <c r="M1284" s="259" t="s">
        <v>19</v>
      </c>
    </row>
    <row r="1285" spans="1:13">
      <c r="A1285" s="261" t="s">
        <v>1762</v>
      </c>
      <c r="B1285" s="261" t="s">
        <v>1763</v>
      </c>
      <c r="C1285" s="261" t="s">
        <v>1764</v>
      </c>
      <c r="D1285" s="261" t="s">
        <v>610</v>
      </c>
      <c r="E1285" s="261">
        <v>0</v>
      </c>
      <c r="F1285" s="261" t="s">
        <v>611</v>
      </c>
      <c r="G1285" s="261" t="s">
        <v>69</v>
      </c>
      <c r="H1285" s="261">
        <v>2</v>
      </c>
      <c r="I1285" s="261" t="s">
        <v>17</v>
      </c>
      <c r="J1285" s="261" t="s">
        <v>17</v>
      </c>
      <c r="K1285" s="261" t="s">
        <v>1773</v>
      </c>
      <c r="L1285" s="262">
        <v>45614</v>
      </c>
      <c r="M1285" s="261" t="s">
        <v>19</v>
      </c>
    </row>
    <row r="1286" spans="1:13">
      <c r="A1286" s="259" t="s">
        <v>1774</v>
      </c>
      <c r="B1286" s="259" t="s">
        <v>1775</v>
      </c>
      <c r="C1286" s="259" t="s">
        <v>1776</v>
      </c>
      <c r="D1286" s="259" t="s">
        <v>732</v>
      </c>
      <c r="E1286" s="259">
        <v>2</v>
      </c>
      <c r="F1286" s="259" t="s">
        <v>611</v>
      </c>
      <c r="G1286" s="259" t="s">
        <v>69</v>
      </c>
      <c r="H1286" s="259">
        <v>2</v>
      </c>
      <c r="I1286" s="259" t="s">
        <v>17</v>
      </c>
      <c r="J1286" s="259" t="s">
        <v>17</v>
      </c>
      <c r="K1286" s="259" t="s">
        <v>1777</v>
      </c>
      <c r="L1286" s="260">
        <v>45614</v>
      </c>
      <c r="M1286" s="259" t="s">
        <v>19</v>
      </c>
    </row>
    <row r="1287" spans="1:13">
      <c r="A1287" s="261" t="s">
        <v>1774</v>
      </c>
      <c r="B1287" s="261" t="s">
        <v>1775</v>
      </c>
      <c r="C1287" s="261" t="s">
        <v>1776</v>
      </c>
      <c r="D1287" s="261" t="s">
        <v>734</v>
      </c>
      <c r="E1287" s="261">
        <v>1</v>
      </c>
      <c r="F1287" s="261" t="s">
        <v>611</v>
      </c>
      <c r="G1287" s="261" t="s">
        <v>69</v>
      </c>
      <c r="H1287" s="261">
        <v>2</v>
      </c>
      <c r="I1287" s="261" t="s">
        <v>17</v>
      </c>
      <c r="J1287" s="261" t="s">
        <v>17</v>
      </c>
      <c r="K1287" s="261" t="s">
        <v>1778</v>
      </c>
      <c r="L1287" s="262">
        <v>45614</v>
      </c>
      <c r="M1287" s="261" t="s">
        <v>19</v>
      </c>
    </row>
    <row r="1288" spans="1:13">
      <c r="A1288" s="259" t="s">
        <v>1774</v>
      </c>
      <c r="B1288" s="259" t="s">
        <v>1775</v>
      </c>
      <c r="C1288" s="259" t="s">
        <v>1776</v>
      </c>
      <c r="D1288" s="259" t="s">
        <v>736</v>
      </c>
      <c r="E1288" s="259">
        <v>3</v>
      </c>
      <c r="F1288" s="259" t="s">
        <v>611</v>
      </c>
      <c r="G1288" s="259" t="s">
        <v>69</v>
      </c>
      <c r="H1288" s="259">
        <v>2</v>
      </c>
      <c r="I1288" s="259" t="s">
        <v>17</v>
      </c>
      <c r="J1288" s="259" t="s">
        <v>17</v>
      </c>
      <c r="K1288" s="259" t="s">
        <v>1779</v>
      </c>
      <c r="L1288" s="260">
        <v>45614</v>
      </c>
      <c r="M1288" s="259" t="s">
        <v>19</v>
      </c>
    </row>
    <row r="1289" spans="1:13">
      <c r="A1289" s="261" t="s">
        <v>1774</v>
      </c>
      <c r="B1289" s="261" t="s">
        <v>1775</v>
      </c>
      <c r="C1289" s="261" t="s">
        <v>1776</v>
      </c>
      <c r="D1289" s="261" t="s">
        <v>738</v>
      </c>
      <c r="E1289" s="261">
        <v>3</v>
      </c>
      <c r="F1289" s="261" t="s">
        <v>611</v>
      </c>
      <c r="G1289" s="261" t="s">
        <v>69</v>
      </c>
      <c r="H1289" s="261">
        <v>2</v>
      </c>
      <c r="I1289" s="261" t="s">
        <v>17</v>
      </c>
      <c r="J1289" s="261" t="s">
        <v>17</v>
      </c>
      <c r="K1289" s="261" t="s">
        <v>1780</v>
      </c>
      <c r="L1289" s="262">
        <v>45614</v>
      </c>
      <c r="M1289" s="261" t="s">
        <v>19</v>
      </c>
    </row>
    <row r="1290" spans="1:13">
      <c r="A1290" s="259" t="s">
        <v>1774</v>
      </c>
      <c r="B1290" s="259" t="s">
        <v>1775</v>
      </c>
      <c r="C1290" s="259" t="s">
        <v>1776</v>
      </c>
      <c r="D1290" s="259" t="s">
        <v>740</v>
      </c>
      <c r="E1290" s="259">
        <v>3</v>
      </c>
      <c r="F1290" s="259" t="s">
        <v>611</v>
      </c>
      <c r="G1290" s="259" t="s">
        <v>69</v>
      </c>
      <c r="H1290" s="259">
        <v>2</v>
      </c>
      <c r="I1290" s="259" t="s">
        <v>17</v>
      </c>
      <c r="J1290" s="259" t="s">
        <v>17</v>
      </c>
      <c r="K1290" s="259" t="s">
        <v>1781</v>
      </c>
      <c r="L1290" s="260">
        <v>45614</v>
      </c>
      <c r="M1290" s="259" t="s">
        <v>19</v>
      </c>
    </row>
    <row r="1291" spans="1:13">
      <c r="A1291" s="261" t="s">
        <v>1774</v>
      </c>
      <c r="B1291" s="261" t="s">
        <v>1775</v>
      </c>
      <c r="C1291" s="261" t="s">
        <v>1776</v>
      </c>
      <c r="D1291" s="261" t="s">
        <v>742</v>
      </c>
      <c r="E1291" s="261">
        <v>2</v>
      </c>
      <c r="F1291" s="261" t="s">
        <v>611</v>
      </c>
      <c r="G1291" s="261" t="s">
        <v>69</v>
      </c>
      <c r="H1291" s="261">
        <v>2</v>
      </c>
      <c r="I1291" s="261" t="s">
        <v>17</v>
      </c>
      <c r="J1291" s="261" t="s">
        <v>17</v>
      </c>
      <c r="K1291" s="261" t="s">
        <v>1782</v>
      </c>
      <c r="L1291" s="262">
        <v>45614</v>
      </c>
      <c r="M1291" s="261" t="s">
        <v>19</v>
      </c>
    </row>
    <row r="1292" spans="1:13">
      <c r="A1292" s="259" t="s">
        <v>1774</v>
      </c>
      <c r="B1292" s="259" t="s">
        <v>1775</v>
      </c>
      <c r="C1292" s="259" t="s">
        <v>1776</v>
      </c>
      <c r="D1292" s="259" t="s">
        <v>744</v>
      </c>
      <c r="E1292" s="259">
        <v>3</v>
      </c>
      <c r="F1292" s="259" t="s">
        <v>611</v>
      </c>
      <c r="G1292" s="259" t="s">
        <v>69</v>
      </c>
      <c r="H1292" s="259">
        <v>2</v>
      </c>
      <c r="I1292" s="259" t="s">
        <v>17</v>
      </c>
      <c r="J1292" s="259" t="s">
        <v>17</v>
      </c>
      <c r="K1292" s="259" t="s">
        <v>1783</v>
      </c>
      <c r="L1292" s="260">
        <v>45614</v>
      </c>
      <c r="M1292" s="259" t="s">
        <v>19</v>
      </c>
    </row>
    <row r="1293" spans="1:13">
      <c r="A1293" s="261" t="s">
        <v>1774</v>
      </c>
      <c r="B1293" s="261" t="s">
        <v>1775</v>
      </c>
      <c r="C1293" s="261" t="s">
        <v>1776</v>
      </c>
      <c r="D1293" s="261" t="s">
        <v>746</v>
      </c>
      <c r="E1293" s="261">
        <v>3</v>
      </c>
      <c r="F1293" s="261" t="s">
        <v>611</v>
      </c>
      <c r="G1293" s="261" t="s">
        <v>69</v>
      </c>
      <c r="H1293" s="261">
        <v>2</v>
      </c>
      <c r="I1293" s="261" t="s">
        <v>17</v>
      </c>
      <c r="J1293" s="261" t="s">
        <v>17</v>
      </c>
      <c r="K1293" s="261" t="s">
        <v>1784</v>
      </c>
      <c r="L1293" s="262">
        <v>45614</v>
      </c>
      <c r="M1293" s="261" t="s">
        <v>19</v>
      </c>
    </row>
    <row r="1294" spans="1:13">
      <c r="A1294" s="259" t="s">
        <v>1774</v>
      </c>
      <c r="B1294" s="259" t="s">
        <v>1775</v>
      </c>
      <c r="C1294" s="259" t="s">
        <v>1776</v>
      </c>
      <c r="D1294" s="259" t="s">
        <v>610</v>
      </c>
      <c r="E1294" s="259">
        <v>3</v>
      </c>
      <c r="F1294" s="259" t="s">
        <v>611</v>
      </c>
      <c r="G1294" s="259" t="s">
        <v>69</v>
      </c>
      <c r="H1294" s="259">
        <v>2</v>
      </c>
      <c r="I1294" s="259" t="s">
        <v>17</v>
      </c>
      <c r="J1294" s="259" t="s">
        <v>17</v>
      </c>
      <c r="K1294" s="259" t="s">
        <v>1785</v>
      </c>
      <c r="L1294" s="260">
        <v>45614</v>
      </c>
      <c r="M1294" s="259" t="s">
        <v>19</v>
      </c>
    </row>
    <row r="1295" spans="1:13">
      <c r="A1295" s="261" t="s">
        <v>1786</v>
      </c>
      <c r="B1295" s="261" t="s">
        <v>1787</v>
      </c>
      <c r="C1295" s="261" t="s">
        <v>1776</v>
      </c>
      <c r="D1295" s="261" t="s">
        <v>732</v>
      </c>
      <c r="E1295" s="261">
        <v>0</v>
      </c>
      <c r="F1295" s="261" t="s">
        <v>611</v>
      </c>
      <c r="G1295" s="261" t="s">
        <v>69</v>
      </c>
      <c r="H1295" s="261">
        <v>2</v>
      </c>
      <c r="I1295" s="261" t="s">
        <v>17</v>
      </c>
      <c r="J1295" s="261" t="s">
        <v>17</v>
      </c>
      <c r="K1295" s="261" t="s">
        <v>1788</v>
      </c>
      <c r="L1295" s="262">
        <v>45614</v>
      </c>
      <c r="M1295" s="261" t="s">
        <v>19</v>
      </c>
    </row>
    <row r="1296" spans="1:13">
      <c r="A1296" s="259" t="s">
        <v>1786</v>
      </c>
      <c r="B1296" s="259" t="s">
        <v>1787</v>
      </c>
      <c r="C1296" s="259" t="s">
        <v>1776</v>
      </c>
      <c r="D1296" s="259" t="s">
        <v>734</v>
      </c>
      <c r="E1296" s="259">
        <v>1</v>
      </c>
      <c r="F1296" s="259" t="s">
        <v>611</v>
      </c>
      <c r="G1296" s="259" t="s">
        <v>69</v>
      </c>
      <c r="H1296" s="259">
        <v>2</v>
      </c>
      <c r="I1296" s="259" t="s">
        <v>17</v>
      </c>
      <c r="J1296" s="259" t="s">
        <v>17</v>
      </c>
      <c r="K1296" s="259" t="s">
        <v>1789</v>
      </c>
      <c r="L1296" s="260">
        <v>45614</v>
      </c>
      <c r="M1296" s="259" t="s">
        <v>19</v>
      </c>
    </row>
    <row r="1297" spans="1:13">
      <c r="A1297" s="261" t="s">
        <v>1786</v>
      </c>
      <c r="B1297" s="261" t="s">
        <v>1787</v>
      </c>
      <c r="C1297" s="261" t="s">
        <v>1776</v>
      </c>
      <c r="D1297" s="261" t="s">
        <v>736</v>
      </c>
      <c r="E1297" s="261">
        <v>1</v>
      </c>
      <c r="F1297" s="261" t="s">
        <v>611</v>
      </c>
      <c r="G1297" s="261" t="s">
        <v>69</v>
      </c>
      <c r="H1297" s="261">
        <v>2</v>
      </c>
      <c r="I1297" s="261" t="s">
        <v>17</v>
      </c>
      <c r="J1297" s="261" t="s">
        <v>17</v>
      </c>
      <c r="K1297" s="261" t="s">
        <v>1790</v>
      </c>
      <c r="L1297" s="262">
        <v>45614</v>
      </c>
      <c r="M1297" s="261" t="s">
        <v>19</v>
      </c>
    </row>
    <row r="1298" spans="1:13">
      <c r="A1298" s="259" t="s">
        <v>1786</v>
      </c>
      <c r="B1298" s="259" t="s">
        <v>1787</v>
      </c>
      <c r="C1298" s="259" t="s">
        <v>1776</v>
      </c>
      <c r="D1298" s="259" t="s">
        <v>738</v>
      </c>
      <c r="E1298" s="259">
        <v>3</v>
      </c>
      <c r="F1298" s="259" t="s">
        <v>611</v>
      </c>
      <c r="G1298" s="259" t="s">
        <v>69</v>
      </c>
      <c r="H1298" s="259">
        <v>2</v>
      </c>
      <c r="I1298" s="259" t="s">
        <v>17</v>
      </c>
      <c r="J1298" s="259" t="s">
        <v>17</v>
      </c>
      <c r="K1298" s="259" t="s">
        <v>1791</v>
      </c>
      <c r="L1298" s="260">
        <v>45614</v>
      </c>
      <c r="M1298" s="259" t="s">
        <v>19</v>
      </c>
    </row>
    <row r="1299" spans="1:13">
      <c r="A1299" s="261" t="s">
        <v>1786</v>
      </c>
      <c r="B1299" s="261" t="s">
        <v>1787</v>
      </c>
      <c r="C1299" s="261" t="s">
        <v>1776</v>
      </c>
      <c r="D1299" s="261" t="s">
        <v>740</v>
      </c>
      <c r="E1299" s="261">
        <v>1</v>
      </c>
      <c r="F1299" s="261" t="s">
        <v>611</v>
      </c>
      <c r="G1299" s="261" t="s">
        <v>69</v>
      </c>
      <c r="H1299" s="261">
        <v>2</v>
      </c>
      <c r="I1299" s="261" t="s">
        <v>17</v>
      </c>
      <c r="J1299" s="261" t="s">
        <v>17</v>
      </c>
      <c r="K1299" s="261" t="s">
        <v>1792</v>
      </c>
      <c r="L1299" s="262">
        <v>45614</v>
      </c>
      <c r="M1299" s="261" t="s">
        <v>19</v>
      </c>
    </row>
    <row r="1300" spans="1:13">
      <c r="A1300" s="259" t="s">
        <v>1786</v>
      </c>
      <c r="B1300" s="259" t="s">
        <v>1787</v>
      </c>
      <c r="C1300" s="259" t="s">
        <v>1776</v>
      </c>
      <c r="D1300" s="259" t="s">
        <v>742</v>
      </c>
      <c r="E1300" s="259">
        <v>2</v>
      </c>
      <c r="F1300" s="259" t="s">
        <v>611</v>
      </c>
      <c r="G1300" s="259" t="s">
        <v>69</v>
      </c>
      <c r="H1300" s="259">
        <v>2</v>
      </c>
      <c r="I1300" s="259" t="s">
        <v>17</v>
      </c>
      <c r="J1300" s="259" t="s">
        <v>17</v>
      </c>
      <c r="K1300" s="259" t="s">
        <v>1793</v>
      </c>
      <c r="L1300" s="260">
        <v>45614</v>
      </c>
      <c r="M1300" s="259" t="s">
        <v>19</v>
      </c>
    </row>
    <row r="1301" spans="1:13">
      <c r="A1301" s="261" t="s">
        <v>1786</v>
      </c>
      <c r="B1301" s="261" t="s">
        <v>1787</v>
      </c>
      <c r="C1301" s="261" t="s">
        <v>1776</v>
      </c>
      <c r="D1301" s="261" t="s">
        <v>744</v>
      </c>
      <c r="E1301" s="261">
        <v>2</v>
      </c>
      <c r="F1301" s="261" t="s">
        <v>611</v>
      </c>
      <c r="G1301" s="261" t="s">
        <v>69</v>
      </c>
      <c r="H1301" s="261">
        <v>2</v>
      </c>
      <c r="I1301" s="261" t="s">
        <v>17</v>
      </c>
      <c r="J1301" s="261" t="s">
        <v>17</v>
      </c>
      <c r="K1301" s="261" t="s">
        <v>1794</v>
      </c>
      <c r="L1301" s="262">
        <v>45614</v>
      </c>
      <c r="M1301" s="261" t="s">
        <v>19</v>
      </c>
    </row>
    <row r="1302" spans="1:13">
      <c r="A1302" s="259" t="s">
        <v>1786</v>
      </c>
      <c r="B1302" s="259" t="s">
        <v>1787</v>
      </c>
      <c r="C1302" s="259" t="s">
        <v>1776</v>
      </c>
      <c r="D1302" s="259" t="s">
        <v>746</v>
      </c>
      <c r="E1302" s="259">
        <v>3</v>
      </c>
      <c r="F1302" s="259" t="s">
        <v>611</v>
      </c>
      <c r="G1302" s="259" t="s">
        <v>69</v>
      </c>
      <c r="H1302" s="259">
        <v>2</v>
      </c>
      <c r="I1302" s="259" t="s">
        <v>17</v>
      </c>
      <c r="J1302" s="259" t="s">
        <v>17</v>
      </c>
      <c r="K1302" s="259" t="s">
        <v>1795</v>
      </c>
      <c r="L1302" s="260">
        <v>45614</v>
      </c>
      <c r="M1302" s="259" t="s">
        <v>19</v>
      </c>
    </row>
    <row r="1303" spans="1:13">
      <c r="A1303" s="261" t="s">
        <v>1786</v>
      </c>
      <c r="B1303" s="261" t="s">
        <v>1787</v>
      </c>
      <c r="C1303" s="261" t="s">
        <v>1776</v>
      </c>
      <c r="D1303" s="261" t="s">
        <v>610</v>
      </c>
      <c r="E1303" s="261">
        <v>3</v>
      </c>
      <c r="F1303" s="261" t="s">
        <v>611</v>
      </c>
      <c r="G1303" s="261" t="s">
        <v>69</v>
      </c>
      <c r="H1303" s="261">
        <v>2</v>
      </c>
      <c r="I1303" s="261" t="s">
        <v>17</v>
      </c>
      <c r="J1303" s="261" t="s">
        <v>17</v>
      </c>
      <c r="K1303" s="261" t="s">
        <v>1796</v>
      </c>
      <c r="L1303" s="262">
        <v>45614</v>
      </c>
      <c r="M1303" s="261" t="s">
        <v>19</v>
      </c>
    </row>
    <row r="1304" spans="1:13">
      <c r="A1304" s="259" t="s">
        <v>1797</v>
      </c>
      <c r="B1304" s="259" t="s">
        <v>1798</v>
      </c>
      <c r="C1304" s="259" t="s">
        <v>1799</v>
      </c>
      <c r="D1304" s="259" t="s">
        <v>732</v>
      </c>
      <c r="E1304" s="259">
        <v>0</v>
      </c>
      <c r="F1304" s="259" t="s">
        <v>611</v>
      </c>
      <c r="G1304" s="259" t="s">
        <v>69</v>
      </c>
      <c r="H1304" s="259">
        <v>2</v>
      </c>
      <c r="I1304" s="259" t="s">
        <v>17</v>
      </c>
      <c r="J1304" s="259" t="s">
        <v>17</v>
      </c>
      <c r="K1304" s="259" t="s">
        <v>1800</v>
      </c>
      <c r="L1304" s="260">
        <v>45615</v>
      </c>
      <c r="M1304" s="259" t="s">
        <v>19</v>
      </c>
    </row>
    <row r="1305" spans="1:13">
      <c r="A1305" s="261" t="s">
        <v>1797</v>
      </c>
      <c r="B1305" s="261" t="s">
        <v>1798</v>
      </c>
      <c r="C1305" s="261" t="s">
        <v>1799</v>
      </c>
      <c r="D1305" s="261" t="s">
        <v>734</v>
      </c>
      <c r="E1305" s="261">
        <v>0</v>
      </c>
      <c r="F1305" s="261" t="s">
        <v>611</v>
      </c>
      <c r="G1305" s="261" t="s">
        <v>69</v>
      </c>
      <c r="H1305" s="261">
        <v>2</v>
      </c>
      <c r="I1305" s="261" t="s">
        <v>17</v>
      </c>
      <c r="J1305" s="261" t="s">
        <v>17</v>
      </c>
      <c r="K1305" s="261" t="s">
        <v>1801</v>
      </c>
      <c r="L1305" s="262">
        <v>45615</v>
      </c>
      <c r="M1305" s="261" t="s">
        <v>19</v>
      </c>
    </row>
    <row r="1306" spans="1:13">
      <c r="A1306" s="259" t="s">
        <v>1797</v>
      </c>
      <c r="B1306" s="259" t="s">
        <v>1798</v>
      </c>
      <c r="C1306" s="259" t="s">
        <v>1799</v>
      </c>
      <c r="D1306" s="259" t="s">
        <v>736</v>
      </c>
      <c r="E1306" s="259">
        <v>0</v>
      </c>
      <c r="F1306" s="259" t="s">
        <v>611</v>
      </c>
      <c r="G1306" s="259" t="s">
        <v>69</v>
      </c>
      <c r="H1306" s="259">
        <v>2</v>
      </c>
      <c r="I1306" s="259" t="s">
        <v>17</v>
      </c>
      <c r="J1306" s="259" t="s">
        <v>17</v>
      </c>
      <c r="K1306" s="259" t="s">
        <v>1802</v>
      </c>
      <c r="L1306" s="260">
        <v>45615</v>
      </c>
      <c r="M1306" s="259" t="s">
        <v>19</v>
      </c>
    </row>
    <row r="1307" spans="1:13">
      <c r="A1307" s="261" t="s">
        <v>1797</v>
      </c>
      <c r="B1307" s="261" t="s">
        <v>1798</v>
      </c>
      <c r="C1307" s="261" t="s">
        <v>1799</v>
      </c>
      <c r="D1307" s="261" t="s">
        <v>738</v>
      </c>
      <c r="E1307" s="261">
        <v>0</v>
      </c>
      <c r="F1307" s="261" t="s">
        <v>611</v>
      </c>
      <c r="G1307" s="261" t="s">
        <v>69</v>
      </c>
      <c r="H1307" s="261">
        <v>2</v>
      </c>
      <c r="I1307" s="261" t="s">
        <v>17</v>
      </c>
      <c r="J1307" s="261" t="s">
        <v>17</v>
      </c>
      <c r="K1307" s="261" t="s">
        <v>1803</v>
      </c>
      <c r="L1307" s="262">
        <v>45615</v>
      </c>
      <c r="M1307" s="261" t="s">
        <v>19</v>
      </c>
    </row>
    <row r="1308" spans="1:13">
      <c r="A1308" s="259" t="s">
        <v>1797</v>
      </c>
      <c r="B1308" s="259" t="s">
        <v>1798</v>
      </c>
      <c r="C1308" s="259" t="s">
        <v>1799</v>
      </c>
      <c r="D1308" s="259" t="s">
        <v>740</v>
      </c>
      <c r="E1308" s="259">
        <v>1</v>
      </c>
      <c r="F1308" s="259" t="s">
        <v>611</v>
      </c>
      <c r="G1308" s="259" t="s">
        <v>69</v>
      </c>
      <c r="H1308" s="259">
        <v>2</v>
      </c>
      <c r="I1308" s="259" t="s">
        <v>17</v>
      </c>
      <c r="J1308" s="259" t="s">
        <v>17</v>
      </c>
      <c r="K1308" s="259" t="s">
        <v>1804</v>
      </c>
      <c r="L1308" s="260">
        <v>45615</v>
      </c>
      <c r="M1308" s="259" t="s">
        <v>19</v>
      </c>
    </row>
    <row r="1309" spans="1:13">
      <c r="A1309" s="261" t="s">
        <v>1797</v>
      </c>
      <c r="B1309" s="261" t="s">
        <v>1798</v>
      </c>
      <c r="C1309" s="261" t="s">
        <v>1799</v>
      </c>
      <c r="D1309" s="261" t="s">
        <v>742</v>
      </c>
      <c r="E1309" s="261">
        <v>2</v>
      </c>
      <c r="F1309" s="261" t="s">
        <v>611</v>
      </c>
      <c r="G1309" s="261" t="s">
        <v>69</v>
      </c>
      <c r="H1309" s="261">
        <v>2</v>
      </c>
      <c r="I1309" s="261" t="s">
        <v>17</v>
      </c>
      <c r="J1309" s="261" t="s">
        <v>17</v>
      </c>
      <c r="K1309" s="261" t="s">
        <v>1805</v>
      </c>
      <c r="L1309" s="262">
        <v>45615</v>
      </c>
      <c r="M1309" s="261" t="s">
        <v>19</v>
      </c>
    </row>
    <row r="1310" spans="1:13">
      <c r="A1310" s="259" t="s">
        <v>1797</v>
      </c>
      <c r="B1310" s="259" t="s">
        <v>1798</v>
      </c>
      <c r="C1310" s="259" t="s">
        <v>1799</v>
      </c>
      <c r="D1310" s="259" t="s">
        <v>744</v>
      </c>
      <c r="E1310" s="259">
        <v>0</v>
      </c>
      <c r="F1310" s="259" t="s">
        <v>611</v>
      </c>
      <c r="G1310" s="259" t="s">
        <v>69</v>
      </c>
      <c r="H1310" s="259">
        <v>2</v>
      </c>
      <c r="I1310" s="259" t="s">
        <v>17</v>
      </c>
      <c r="J1310" s="259" t="s">
        <v>17</v>
      </c>
      <c r="K1310" s="259" t="s">
        <v>1806</v>
      </c>
      <c r="L1310" s="260">
        <v>45615</v>
      </c>
      <c r="M1310" s="259" t="s">
        <v>19</v>
      </c>
    </row>
    <row r="1311" spans="1:13">
      <c r="A1311" s="261" t="s">
        <v>1797</v>
      </c>
      <c r="B1311" s="261" t="s">
        <v>1798</v>
      </c>
      <c r="C1311" s="261" t="s">
        <v>1799</v>
      </c>
      <c r="D1311" s="261" t="s">
        <v>746</v>
      </c>
      <c r="E1311" s="261">
        <v>0</v>
      </c>
      <c r="F1311" s="261" t="s">
        <v>611</v>
      </c>
      <c r="G1311" s="261" t="s">
        <v>69</v>
      </c>
      <c r="H1311" s="261">
        <v>2</v>
      </c>
      <c r="I1311" s="261" t="s">
        <v>17</v>
      </c>
      <c r="J1311" s="261" t="s">
        <v>17</v>
      </c>
      <c r="K1311" s="261" t="s">
        <v>1807</v>
      </c>
      <c r="L1311" s="262">
        <v>45615</v>
      </c>
      <c r="M1311" s="261" t="s">
        <v>19</v>
      </c>
    </row>
    <row r="1312" spans="1:13">
      <c r="A1312" s="259" t="s">
        <v>1797</v>
      </c>
      <c r="B1312" s="259" t="s">
        <v>1798</v>
      </c>
      <c r="C1312" s="259" t="s">
        <v>1799</v>
      </c>
      <c r="D1312" s="259" t="s">
        <v>610</v>
      </c>
      <c r="E1312" s="259">
        <v>0</v>
      </c>
      <c r="F1312" s="259" t="s">
        <v>611</v>
      </c>
      <c r="G1312" s="259" t="s">
        <v>69</v>
      </c>
      <c r="H1312" s="259">
        <v>2</v>
      </c>
      <c r="I1312" s="259" t="s">
        <v>17</v>
      </c>
      <c r="J1312" s="259" t="s">
        <v>17</v>
      </c>
      <c r="K1312" s="259" t="s">
        <v>1808</v>
      </c>
      <c r="L1312" s="260">
        <v>45615</v>
      </c>
      <c r="M1312" s="259" t="s">
        <v>19</v>
      </c>
    </row>
    <row r="1313" spans="1:13">
      <c r="A1313" s="261" t="s">
        <v>1809</v>
      </c>
      <c r="B1313" s="261" t="s">
        <v>1810</v>
      </c>
      <c r="C1313" s="261" t="s">
        <v>1811</v>
      </c>
      <c r="D1313" s="261" t="s">
        <v>732</v>
      </c>
      <c r="E1313" s="261">
        <v>0</v>
      </c>
      <c r="F1313" s="261" t="s">
        <v>611</v>
      </c>
      <c r="G1313" s="261" t="s">
        <v>69</v>
      </c>
      <c r="H1313" s="261">
        <v>2</v>
      </c>
      <c r="I1313" s="261" t="s">
        <v>17</v>
      </c>
      <c r="J1313" s="261" t="s">
        <v>17</v>
      </c>
      <c r="K1313" s="261" t="s">
        <v>1812</v>
      </c>
      <c r="L1313" s="262">
        <v>45615</v>
      </c>
      <c r="M1313" s="261" t="s">
        <v>19</v>
      </c>
    </row>
    <row r="1314" spans="1:13">
      <c r="A1314" s="259" t="s">
        <v>1809</v>
      </c>
      <c r="B1314" s="259" t="s">
        <v>1810</v>
      </c>
      <c r="C1314" s="259" t="s">
        <v>1811</v>
      </c>
      <c r="D1314" s="259" t="s">
        <v>734</v>
      </c>
      <c r="E1314" s="259">
        <v>0</v>
      </c>
      <c r="F1314" s="259" t="s">
        <v>611</v>
      </c>
      <c r="G1314" s="259" t="s">
        <v>69</v>
      </c>
      <c r="H1314" s="259">
        <v>2</v>
      </c>
      <c r="I1314" s="259" t="s">
        <v>17</v>
      </c>
      <c r="J1314" s="259" t="s">
        <v>17</v>
      </c>
      <c r="K1314" s="259" t="s">
        <v>1813</v>
      </c>
      <c r="L1314" s="260">
        <v>45615</v>
      </c>
      <c r="M1314" s="259" t="s">
        <v>19</v>
      </c>
    </row>
    <row r="1315" spans="1:13">
      <c r="A1315" s="261" t="s">
        <v>1809</v>
      </c>
      <c r="B1315" s="261" t="s">
        <v>1810</v>
      </c>
      <c r="C1315" s="261" t="s">
        <v>1811</v>
      </c>
      <c r="D1315" s="261" t="s">
        <v>736</v>
      </c>
      <c r="E1315" s="261">
        <v>0</v>
      </c>
      <c r="F1315" s="261" t="s">
        <v>611</v>
      </c>
      <c r="G1315" s="261" t="s">
        <v>69</v>
      </c>
      <c r="H1315" s="261">
        <v>2</v>
      </c>
      <c r="I1315" s="261" t="s">
        <v>17</v>
      </c>
      <c r="J1315" s="261" t="s">
        <v>17</v>
      </c>
      <c r="K1315" s="261" t="s">
        <v>1814</v>
      </c>
      <c r="L1315" s="262">
        <v>45615</v>
      </c>
      <c r="M1315" s="261" t="s">
        <v>19</v>
      </c>
    </row>
    <row r="1316" spans="1:13">
      <c r="A1316" s="259" t="s">
        <v>1809</v>
      </c>
      <c r="B1316" s="259" t="s">
        <v>1810</v>
      </c>
      <c r="C1316" s="259" t="s">
        <v>1811</v>
      </c>
      <c r="D1316" s="259" t="s">
        <v>738</v>
      </c>
      <c r="E1316" s="259">
        <v>2</v>
      </c>
      <c r="F1316" s="259" t="s">
        <v>611</v>
      </c>
      <c r="G1316" s="259" t="s">
        <v>69</v>
      </c>
      <c r="H1316" s="259">
        <v>2</v>
      </c>
      <c r="I1316" s="259" t="s">
        <v>17</v>
      </c>
      <c r="J1316" s="259" t="s">
        <v>17</v>
      </c>
      <c r="K1316" s="259" t="s">
        <v>1815</v>
      </c>
      <c r="L1316" s="260">
        <v>45615</v>
      </c>
      <c r="M1316" s="259" t="s">
        <v>19</v>
      </c>
    </row>
    <row r="1317" spans="1:13">
      <c r="A1317" s="261" t="s">
        <v>1809</v>
      </c>
      <c r="B1317" s="261" t="s">
        <v>1810</v>
      </c>
      <c r="C1317" s="261" t="s">
        <v>1811</v>
      </c>
      <c r="D1317" s="261" t="s">
        <v>740</v>
      </c>
      <c r="E1317" s="261">
        <v>1</v>
      </c>
      <c r="F1317" s="261" t="s">
        <v>611</v>
      </c>
      <c r="G1317" s="261" t="s">
        <v>69</v>
      </c>
      <c r="H1317" s="261">
        <v>2</v>
      </c>
      <c r="I1317" s="261" t="s">
        <v>17</v>
      </c>
      <c r="J1317" s="261" t="s">
        <v>17</v>
      </c>
      <c r="K1317" s="261" t="s">
        <v>1816</v>
      </c>
      <c r="L1317" s="262">
        <v>45615</v>
      </c>
      <c r="M1317" s="261" t="s">
        <v>19</v>
      </c>
    </row>
    <row r="1318" spans="1:13">
      <c r="A1318" s="259" t="s">
        <v>1809</v>
      </c>
      <c r="B1318" s="259" t="s">
        <v>1810</v>
      </c>
      <c r="C1318" s="259" t="s">
        <v>1811</v>
      </c>
      <c r="D1318" s="259" t="s">
        <v>742</v>
      </c>
      <c r="E1318" s="259">
        <v>0</v>
      </c>
      <c r="F1318" s="259" t="s">
        <v>611</v>
      </c>
      <c r="G1318" s="259" t="s">
        <v>69</v>
      </c>
      <c r="H1318" s="259">
        <v>2</v>
      </c>
      <c r="I1318" s="259" t="s">
        <v>17</v>
      </c>
      <c r="J1318" s="259" t="s">
        <v>17</v>
      </c>
      <c r="K1318" s="259" t="s">
        <v>1817</v>
      </c>
      <c r="L1318" s="260">
        <v>45615</v>
      </c>
      <c r="M1318" s="259" t="s">
        <v>19</v>
      </c>
    </row>
    <row r="1319" spans="1:13">
      <c r="A1319" s="261" t="s">
        <v>1809</v>
      </c>
      <c r="B1319" s="261" t="s">
        <v>1810</v>
      </c>
      <c r="C1319" s="261" t="s">
        <v>1811</v>
      </c>
      <c r="D1319" s="261" t="s">
        <v>744</v>
      </c>
      <c r="E1319" s="261">
        <v>0</v>
      </c>
      <c r="F1319" s="261" t="s">
        <v>611</v>
      </c>
      <c r="G1319" s="261" t="s">
        <v>69</v>
      </c>
      <c r="H1319" s="261">
        <v>2</v>
      </c>
      <c r="I1319" s="261" t="s">
        <v>17</v>
      </c>
      <c r="J1319" s="261" t="s">
        <v>17</v>
      </c>
      <c r="K1319" s="261" t="s">
        <v>1818</v>
      </c>
      <c r="L1319" s="262">
        <v>45615</v>
      </c>
      <c r="M1319" s="261" t="s">
        <v>19</v>
      </c>
    </row>
    <row r="1320" spans="1:13">
      <c r="A1320" s="259" t="s">
        <v>1809</v>
      </c>
      <c r="B1320" s="259" t="s">
        <v>1810</v>
      </c>
      <c r="C1320" s="259" t="s">
        <v>1811</v>
      </c>
      <c r="D1320" s="259" t="s">
        <v>746</v>
      </c>
      <c r="E1320" s="259">
        <v>0</v>
      </c>
      <c r="F1320" s="259" t="s">
        <v>611</v>
      </c>
      <c r="G1320" s="259" t="s">
        <v>69</v>
      </c>
      <c r="H1320" s="259">
        <v>2</v>
      </c>
      <c r="I1320" s="259" t="s">
        <v>17</v>
      </c>
      <c r="J1320" s="259" t="s">
        <v>17</v>
      </c>
      <c r="K1320" s="259" t="s">
        <v>1819</v>
      </c>
      <c r="L1320" s="260">
        <v>45615</v>
      </c>
      <c r="M1320" s="259" t="s">
        <v>19</v>
      </c>
    </row>
    <row r="1321" spans="1:13">
      <c r="A1321" s="261" t="s">
        <v>1809</v>
      </c>
      <c r="B1321" s="261" t="s">
        <v>1810</v>
      </c>
      <c r="C1321" s="261" t="s">
        <v>1811</v>
      </c>
      <c r="D1321" s="261" t="s">
        <v>610</v>
      </c>
      <c r="E1321" s="261">
        <v>0</v>
      </c>
      <c r="F1321" s="261" t="s">
        <v>611</v>
      </c>
      <c r="G1321" s="261" t="s">
        <v>69</v>
      </c>
      <c r="H1321" s="261">
        <v>2</v>
      </c>
      <c r="I1321" s="261" t="s">
        <v>17</v>
      </c>
      <c r="J1321" s="261" t="s">
        <v>17</v>
      </c>
      <c r="K1321" s="261" t="s">
        <v>1820</v>
      </c>
      <c r="L1321" s="262">
        <v>45615</v>
      </c>
      <c r="M1321" s="261" t="s">
        <v>19</v>
      </c>
    </row>
    <row r="1322" spans="1:13">
      <c r="A1322" s="259" t="s">
        <v>393</v>
      </c>
      <c r="B1322" s="259" t="s">
        <v>394</v>
      </c>
      <c r="C1322" s="259" t="s">
        <v>350</v>
      </c>
      <c r="D1322" s="259" t="s">
        <v>732</v>
      </c>
      <c r="E1322" s="259">
        <v>2</v>
      </c>
      <c r="F1322" s="259" t="s">
        <v>611</v>
      </c>
      <c r="G1322" s="259" t="s">
        <v>69</v>
      </c>
      <c r="H1322" s="259">
        <v>2</v>
      </c>
      <c r="I1322" s="259" t="s">
        <v>17</v>
      </c>
      <c r="J1322" s="259" t="s">
        <v>17</v>
      </c>
      <c r="K1322" s="259" t="s">
        <v>1821</v>
      </c>
      <c r="L1322" s="260">
        <v>45615</v>
      </c>
      <c r="M1322" s="259" t="s">
        <v>19</v>
      </c>
    </row>
    <row r="1323" spans="1:13">
      <c r="A1323" s="261" t="s">
        <v>393</v>
      </c>
      <c r="B1323" s="261" t="s">
        <v>394</v>
      </c>
      <c r="C1323" s="261" t="s">
        <v>350</v>
      </c>
      <c r="D1323" s="261" t="s">
        <v>734</v>
      </c>
      <c r="E1323" s="261">
        <v>2</v>
      </c>
      <c r="F1323" s="261" t="s">
        <v>611</v>
      </c>
      <c r="G1323" s="261" t="s">
        <v>69</v>
      </c>
      <c r="H1323" s="261">
        <v>2</v>
      </c>
      <c r="I1323" s="261" t="s">
        <v>17</v>
      </c>
      <c r="J1323" s="261" t="s">
        <v>17</v>
      </c>
      <c r="K1323" s="261" t="s">
        <v>1822</v>
      </c>
      <c r="L1323" s="262">
        <v>45615</v>
      </c>
      <c r="M1323" s="261" t="s">
        <v>19</v>
      </c>
    </row>
    <row r="1324" spans="1:13">
      <c r="A1324" s="259" t="s">
        <v>393</v>
      </c>
      <c r="B1324" s="259" t="s">
        <v>394</v>
      </c>
      <c r="C1324" s="259" t="s">
        <v>350</v>
      </c>
      <c r="D1324" s="259" t="s">
        <v>736</v>
      </c>
      <c r="E1324" s="259">
        <v>2</v>
      </c>
      <c r="F1324" s="259" t="s">
        <v>611</v>
      </c>
      <c r="G1324" s="259" t="s">
        <v>69</v>
      </c>
      <c r="H1324" s="259">
        <v>2</v>
      </c>
      <c r="I1324" s="259" t="s">
        <v>17</v>
      </c>
      <c r="J1324" s="259" t="s">
        <v>17</v>
      </c>
      <c r="K1324" s="259" t="s">
        <v>1823</v>
      </c>
      <c r="L1324" s="260">
        <v>45615</v>
      </c>
      <c r="M1324" s="259" t="s">
        <v>19</v>
      </c>
    </row>
    <row r="1325" spans="1:13">
      <c r="A1325" s="261" t="s">
        <v>393</v>
      </c>
      <c r="B1325" s="261" t="s">
        <v>394</v>
      </c>
      <c r="C1325" s="261" t="s">
        <v>350</v>
      </c>
      <c r="D1325" s="261" t="s">
        <v>738</v>
      </c>
      <c r="E1325" s="261">
        <v>3</v>
      </c>
      <c r="F1325" s="261" t="s">
        <v>611</v>
      </c>
      <c r="G1325" s="261" t="s">
        <v>69</v>
      </c>
      <c r="H1325" s="261">
        <v>2</v>
      </c>
      <c r="I1325" s="261" t="s">
        <v>17</v>
      </c>
      <c r="J1325" s="261" t="s">
        <v>17</v>
      </c>
      <c r="K1325" s="261" t="s">
        <v>1824</v>
      </c>
      <c r="L1325" s="262">
        <v>45615</v>
      </c>
      <c r="M1325" s="261" t="s">
        <v>19</v>
      </c>
    </row>
    <row r="1326" spans="1:13">
      <c r="A1326" s="259" t="s">
        <v>393</v>
      </c>
      <c r="B1326" s="259" t="s">
        <v>394</v>
      </c>
      <c r="C1326" s="259" t="s">
        <v>350</v>
      </c>
      <c r="D1326" s="259" t="s">
        <v>740</v>
      </c>
      <c r="E1326" s="259">
        <v>3</v>
      </c>
      <c r="F1326" s="259" t="s">
        <v>611</v>
      </c>
      <c r="G1326" s="259" t="s">
        <v>69</v>
      </c>
      <c r="H1326" s="259">
        <v>2</v>
      </c>
      <c r="I1326" s="259" t="s">
        <v>17</v>
      </c>
      <c r="J1326" s="259" t="s">
        <v>17</v>
      </c>
      <c r="K1326" s="259" t="s">
        <v>1825</v>
      </c>
      <c r="L1326" s="260">
        <v>45615</v>
      </c>
      <c r="M1326" s="259" t="s">
        <v>19</v>
      </c>
    </row>
    <row r="1327" spans="1:13">
      <c r="A1327" s="261" t="s">
        <v>393</v>
      </c>
      <c r="B1327" s="261" t="s">
        <v>394</v>
      </c>
      <c r="C1327" s="261" t="s">
        <v>350</v>
      </c>
      <c r="D1327" s="261" t="s">
        <v>742</v>
      </c>
      <c r="E1327" s="261">
        <v>2</v>
      </c>
      <c r="F1327" s="261" t="s">
        <v>611</v>
      </c>
      <c r="G1327" s="261" t="s">
        <v>69</v>
      </c>
      <c r="H1327" s="261">
        <v>2</v>
      </c>
      <c r="I1327" s="261" t="s">
        <v>17</v>
      </c>
      <c r="J1327" s="261" t="s">
        <v>17</v>
      </c>
      <c r="K1327" s="261" t="s">
        <v>1826</v>
      </c>
      <c r="L1327" s="262">
        <v>45615</v>
      </c>
      <c r="M1327" s="261" t="s">
        <v>19</v>
      </c>
    </row>
    <row r="1328" spans="1:13">
      <c r="A1328" s="259" t="s">
        <v>393</v>
      </c>
      <c r="B1328" s="259" t="s">
        <v>394</v>
      </c>
      <c r="C1328" s="259" t="s">
        <v>350</v>
      </c>
      <c r="D1328" s="259" t="s">
        <v>744</v>
      </c>
      <c r="E1328" s="259">
        <v>2</v>
      </c>
      <c r="F1328" s="259" t="s">
        <v>611</v>
      </c>
      <c r="G1328" s="259" t="s">
        <v>69</v>
      </c>
      <c r="H1328" s="259">
        <v>2</v>
      </c>
      <c r="I1328" s="259" t="s">
        <v>17</v>
      </c>
      <c r="J1328" s="259" t="s">
        <v>17</v>
      </c>
      <c r="K1328" s="259" t="s">
        <v>1827</v>
      </c>
      <c r="L1328" s="260">
        <v>45615</v>
      </c>
      <c r="M1328" s="259" t="s">
        <v>19</v>
      </c>
    </row>
    <row r="1329" spans="1:13">
      <c r="A1329" s="261" t="s">
        <v>393</v>
      </c>
      <c r="B1329" s="261" t="s">
        <v>394</v>
      </c>
      <c r="C1329" s="261" t="s">
        <v>350</v>
      </c>
      <c r="D1329" s="261" t="s">
        <v>746</v>
      </c>
      <c r="E1329" s="261">
        <v>3</v>
      </c>
      <c r="F1329" s="261" t="s">
        <v>611</v>
      </c>
      <c r="G1329" s="261" t="s">
        <v>69</v>
      </c>
      <c r="H1329" s="261">
        <v>2</v>
      </c>
      <c r="I1329" s="261" t="s">
        <v>17</v>
      </c>
      <c r="J1329" s="261" t="s">
        <v>17</v>
      </c>
      <c r="K1329" s="261" t="s">
        <v>1828</v>
      </c>
      <c r="L1329" s="262">
        <v>45615</v>
      </c>
      <c r="M1329" s="261" t="s">
        <v>19</v>
      </c>
    </row>
    <row r="1330" spans="1:13">
      <c r="A1330" s="259" t="s">
        <v>393</v>
      </c>
      <c r="B1330" s="259" t="s">
        <v>394</v>
      </c>
      <c r="C1330" s="259" t="s">
        <v>350</v>
      </c>
      <c r="D1330" s="259" t="s">
        <v>610</v>
      </c>
      <c r="E1330" s="259">
        <v>1</v>
      </c>
      <c r="F1330" s="259" t="s">
        <v>611</v>
      </c>
      <c r="G1330" s="259" t="s">
        <v>69</v>
      </c>
      <c r="H1330" s="259">
        <v>2</v>
      </c>
      <c r="I1330" s="259" t="s">
        <v>17</v>
      </c>
      <c r="J1330" s="259" t="s">
        <v>17</v>
      </c>
      <c r="K1330" s="259" t="s">
        <v>1829</v>
      </c>
      <c r="L1330" s="260">
        <v>45615</v>
      </c>
      <c r="M1330" s="259" t="s">
        <v>19</v>
      </c>
    </row>
    <row r="1331" spans="1:13">
      <c r="A1331" s="261" t="s">
        <v>348</v>
      </c>
      <c r="B1331" s="261" t="s">
        <v>349</v>
      </c>
      <c r="C1331" s="261" t="s">
        <v>350</v>
      </c>
      <c r="D1331" s="261" t="s">
        <v>732</v>
      </c>
      <c r="E1331" s="261">
        <v>1</v>
      </c>
      <c r="F1331" s="261" t="s">
        <v>611</v>
      </c>
      <c r="G1331" s="261" t="s">
        <v>69</v>
      </c>
      <c r="H1331" s="261">
        <v>2</v>
      </c>
      <c r="I1331" s="261" t="s">
        <v>17</v>
      </c>
      <c r="J1331" s="261" t="s">
        <v>17</v>
      </c>
      <c r="K1331" s="261" t="s">
        <v>1830</v>
      </c>
      <c r="L1331" s="262">
        <v>45615</v>
      </c>
      <c r="M1331" s="261" t="s">
        <v>19</v>
      </c>
    </row>
    <row r="1332" spans="1:13">
      <c r="A1332" s="259" t="s">
        <v>348</v>
      </c>
      <c r="B1332" s="259" t="s">
        <v>349</v>
      </c>
      <c r="C1332" s="259" t="s">
        <v>350</v>
      </c>
      <c r="D1332" s="259" t="s">
        <v>734</v>
      </c>
      <c r="E1332" s="259">
        <v>1</v>
      </c>
      <c r="F1332" s="259" t="s">
        <v>611</v>
      </c>
      <c r="G1332" s="259" t="s">
        <v>69</v>
      </c>
      <c r="H1332" s="259">
        <v>2</v>
      </c>
      <c r="I1332" s="259" t="s">
        <v>17</v>
      </c>
      <c r="J1332" s="259" t="s">
        <v>17</v>
      </c>
      <c r="K1332" s="259" t="s">
        <v>1831</v>
      </c>
      <c r="L1332" s="260">
        <v>45615</v>
      </c>
      <c r="M1332" s="259" t="s">
        <v>19</v>
      </c>
    </row>
    <row r="1333" spans="1:13">
      <c r="A1333" s="261" t="s">
        <v>348</v>
      </c>
      <c r="B1333" s="261" t="s">
        <v>349</v>
      </c>
      <c r="C1333" s="261" t="s">
        <v>350</v>
      </c>
      <c r="D1333" s="261" t="s">
        <v>736</v>
      </c>
      <c r="E1333" s="261">
        <v>1</v>
      </c>
      <c r="F1333" s="261" t="s">
        <v>611</v>
      </c>
      <c r="G1333" s="261" t="s">
        <v>69</v>
      </c>
      <c r="H1333" s="261">
        <v>2</v>
      </c>
      <c r="I1333" s="261" t="s">
        <v>17</v>
      </c>
      <c r="J1333" s="261" t="s">
        <v>17</v>
      </c>
      <c r="K1333" s="261" t="s">
        <v>1832</v>
      </c>
      <c r="L1333" s="262">
        <v>45615</v>
      </c>
      <c r="M1333" s="261" t="s">
        <v>19</v>
      </c>
    </row>
    <row r="1334" spans="1:13">
      <c r="A1334" s="259" t="s">
        <v>348</v>
      </c>
      <c r="B1334" s="259" t="s">
        <v>349</v>
      </c>
      <c r="C1334" s="259" t="s">
        <v>350</v>
      </c>
      <c r="D1334" s="259" t="s">
        <v>738</v>
      </c>
      <c r="E1334" s="259">
        <v>3</v>
      </c>
      <c r="F1334" s="259" t="s">
        <v>611</v>
      </c>
      <c r="G1334" s="259" t="s">
        <v>69</v>
      </c>
      <c r="H1334" s="259">
        <v>2</v>
      </c>
      <c r="I1334" s="259" t="s">
        <v>17</v>
      </c>
      <c r="J1334" s="259" t="s">
        <v>17</v>
      </c>
      <c r="K1334" s="259" t="s">
        <v>1833</v>
      </c>
      <c r="L1334" s="260">
        <v>45615</v>
      </c>
      <c r="M1334" s="259" t="s">
        <v>19</v>
      </c>
    </row>
    <row r="1335" spans="1:13">
      <c r="A1335" s="261" t="s">
        <v>348</v>
      </c>
      <c r="B1335" s="261" t="s">
        <v>349</v>
      </c>
      <c r="C1335" s="261" t="s">
        <v>350</v>
      </c>
      <c r="D1335" s="261" t="s">
        <v>740</v>
      </c>
      <c r="E1335" s="261">
        <v>1</v>
      </c>
      <c r="F1335" s="261" t="s">
        <v>611</v>
      </c>
      <c r="G1335" s="261" t="s">
        <v>69</v>
      </c>
      <c r="H1335" s="261">
        <v>2</v>
      </c>
      <c r="I1335" s="261" t="s">
        <v>17</v>
      </c>
      <c r="J1335" s="261" t="s">
        <v>17</v>
      </c>
      <c r="K1335" s="261" t="s">
        <v>1834</v>
      </c>
      <c r="L1335" s="262">
        <v>45615</v>
      </c>
      <c r="M1335" s="261" t="s">
        <v>19</v>
      </c>
    </row>
    <row r="1336" spans="1:13">
      <c r="A1336" s="259" t="s">
        <v>348</v>
      </c>
      <c r="B1336" s="259" t="s">
        <v>349</v>
      </c>
      <c r="C1336" s="259" t="s">
        <v>350</v>
      </c>
      <c r="D1336" s="259" t="s">
        <v>742</v>
      </c>
      <c r="E1336" s="259">
        <v>2</v>
      </c>
      <c r="F1336" s="259" t="s">
        <v>611</v>
      </c>
      <c r="G1336" s="259" t="s">
        <v>69</v>
      </c>
      <c r="H1336" s="259">
        <v>2</v>
      </c>
      <c r="I1336" s="259" t="s">
        <v>17</v>
      </c>
      <c r="J1336" s="259" t="s">
        <v>17</v>
      </c>
      <c r="K1336" s="259" t="s">
        <v>1835</v>
      </c>
      <c r="L1336" s="260">
        <v>45615</v>
      </c>
      <c r="M1336" s="259" t="s">
        <v>19</v>
      </c>
    </row>
    <row r="1337" spans="1:13">
      <c r="A1337" s="261" t="s">
        <v>348</v>
      </c>
      <c r="B1337" s="261" t="s">
        <v>349</v>
      </c>
      <c r="C1337" s="261" t="s">
        <v>350</v>
      </c>
      <c r="D1337" s="261" t="s">
        <v>744</v>
      </c>
      <c r="E1337" s="261">
        <v>3</v>
      </c>
      <c r="F1337" s="261" t="s">
        <v>611</v>
      </c>
      <c r="G1337" s="261" t="s">
        <v>69</v>
      </c>
      <c r="H1337" s="261">
        <v>2</v>
      </c>
      <c r="I1337" s="261" t="s">
        <v>17</v>
      </c>
      <c r="J1337" s="261" t="s">
        <v>17</v>
      </c>
      <c r="K1337" s="261" t="s">
        <v>1836</v>
      </c>
      <c r="L1337" s="262">
        <v>45615</v>
      </c>
      <c r="M1337" s="261" t="s">
        <v>19</v>
      </c>
    </row>
    <row r="1338" spans="1:13">
      <c r="A1338" s="259" t="s">
        <v>348</v>
      </c>
      <c r="B1338" s="259" t="s">
        <v>349</v>
      </c>
      <c r="C1338" s="259" t="s">
        <v>350</v>
      </c>
      <c r="D1338" s="259" t="s">
        <v>746</v>
      </c>
      <c r="E1338" s="259">
        <v>2</v>
      </c>
      <c r="F1338" s="259" t="s">
        <v>611</v>
      </c>
      <c r="G1338" s="259" t="s">
        <v>69</v>
      </c>
      <c r="H1338" s="259">
        <v>2</v>
      </c>
      <c r="I1338" s="259" t="s">
        <v>17</v>
      </c>
      <c r="J1338" s="259" t="s">
        <v>17</v>
      </c>
      <c r="K1338" s="259" t="s">
        <v>1837</v>
      </c>
      <c r="L1338" s="260">
        <v>45615</v>
      </c>
      <c r="M1338" s="259" t="s">
        <v>19</v>
      </c>
    </row>
    <row r="1339" spans="1:13">
      <c r="A1339" s="261" t="s">
        <v>354</v>
      </c>
      <c r="B1339" s="261" t="s">
        <v>355</v>
      </c>
      <c r="C1339" s="261" t="s">
        <v>350</v>
      </c>
      <c r="D1339" s="261" t="s">
        <v>732</v>
      </c>
      <c r="E1339" s="261">
        <v>2</v>
      </c>
      <c r="F1339" s="261" t="s">
        <v>611</v>
      </c>
      <c r="G1339" s="261" t="s">
        <v>69</v>
      </c>
      <c r="H1339" s="261">
        <v>2</v>
      </c>
      <c r="I1339" s="261" t="s">
        <v>17</v>
      </c>
      <c r="J1339" s="261" t="s">
        <v>17</v>
      </c>
      <c r="K1339" s="261" t="s">
        <v>1838</v>
      </c>
      <c r="L1339" s="262">
        <v>45615</v>
      </c>
      <c r="M1339" s="261" t="s">
        <v>19</v>
      </c>
    </row>
    <row r="1340" spans="1:13">
      <c r="A1340" s="259" t="s">
        <v>354</v>
      </c>
      <c r="B1340" s="259" t="s">
        <v>355</v>
      </c>
      <c r="C1340" s="259" t="s">
        <v>350</v>
      </c>
      <c r="D1340" s="259" t="s">
        <v>734</v>
      </c>
      <c r="E1340" s="259">
        <v>2</v>
      </c>
      <c r="F1340" s="259" t="s">
        <v>611</v>
      </c>
      <c r="G1340" s="259" t="s">
        <v>69</v>
      </c>
      <c r="H1340" s="259">
        <v>2</v>
      </c>
      <c r="I1340" s="259" t="s">
        <v>17</v>
      </c>
      <c r="J1340" s="259" t="s">
        <v>17</v>
      </c>
      <c r="K1340" s="259" t="s">
        <v>1839</v>
      </c>
      <c r="L1340" s="260">
        <v>45615</v>
      </c>
      <c r="M1340" s="259" t="s">
        <v>19</v>
      </c>
    </row>
    <row r="1341" spans="1:13">
      <c r="A1341" s="261" t="s">
        <v>354</v>
      </c>
      <c r="B1341" s="261" t="s">
        <v>355</v>
      </c>
      <c r="C1341" s="261" t="s">
        <v>350</v>
      </c>
      <c r="D1341" s="261" t="s">
        <v>736</v>
      </c>
      <c r="E1341" s="261">
        <v>1</v>
      </c>
      <c r="F1341" s="261" t="s">
        <v>611</v>
      </c>
      <c r="G1341" s="261" t="s">
        <v>69</v>
      </c>
      <c r="H1341" s="261">
        <v>2</v>
      </c>
      <c r="I1341" s="261" t="s">
        <v>17</v>
      </c>
      <c r="J1341" s="261" t="s">
        <v>17</v>
      </c>
      <c r="K1341" s="261" t="s">
        <v>1840</v>
      </c>
      <c r="L1341" s="262">
        <v>45615</v>
      </c>
      <c r="M1341" s="261" t="s">
        <v>19</v>
      </c>
    </row>
    <row r="1342" spans="1:13">
      <c r="A1342" s="259" t="s">
        <v>354</v>
      </c>
      <c r="B1342" s="259" t="s">
        <v>355</v>
      </c>
      <c r="C1342" s="259" t="s">
        <v>350</v>
      </c>
      <c r="D1342" s="259" t="s">
        <v>738</v>
      </c>
      <c r="E1342" s="259">
        <v>2</v>
      </c>
      <c r="F1342" s="259" t="s">
        <v>611</v>
      </c>
      <c r="G1342" s="259" t="s">
        <v>69</v>
      </c>
      <c r="H1342" s="259">
        <v>2</v>
      </c>
      <c r="I1342" s="259" t="s">
        <v>17</v>
      </c>
      <c r="J1342" s="259" t="s">
        <v>17</v>
      </c>
      <c r="K1342" s="259" t="s">
        <v>1841</v>
      </c>
      <c r="L1342" s="260">
        <v>45615</v>
      </c>
      <c r="M1342" s="259" t="s">
        <v>19</v>
      </c>
    </row>
    <row r="1343" spans="1:13">
      <c r="A1343" s="261" t="s">
        <v>354</v>
      </c>
      <c r="B1343" s="261" t="s">
        <v>355</v>
      </c>
      <c r="C1343" s="261" t="s">
        <v>350</v>
      </c>
      <c r="D1343" s="261" t="s">
        <v>740</v>
      </c>
      <c r="E1343" s="261">
        <v>3</v>
      </c>
      <c r="F1343" s="261" t="s">
        <v>611</v>
      </c>
      <c r="G1343" s="261" t="s">
        <v>69</v>
      </c>
      <c r="H1343" s="261">
        <v>2</v>
      </c>
      <c r="I1343" s="261" t="s">
        <v>17</v>
      </c>
      <c r="J1343" s="261" t="s">
        <v>17</v>
      </c>
      <c r="K1343" s="261" t="s">
        <v>1842</v>
      </c>
      <c r="L1343" s="262">
        <v>45615</v>
      </c>
      <c r="M1343" s="261" t="s">
        <v>19</v>
      </c>
    </row>
    <row r="1344" spans="1:13">
      <c r="A1344" s="259" t="s">
        <v>354</v>
      </c>
      <c r="B1344" s="259" t="s">
        <v>355</v>
      </c>
      <c r="C1344" s="259" t="s">
        <v>350</v>
      </c>
      <c r="D1344" s="259" t="s">
        <v>742</v>
      </c>
      <c r="E1344" s="259">
        <v>2</v>
      </c>
      <c r="F1344" s="259" t="s">
        <v>611</v>
      </c>
      <c r="G1344" s="259" t="s">
        <v>69</v>
      </c>
      <c r="H1344" s="259">
        <v>2</v>
      </c>
      <c r="I1344" s="259" t="s">
        <v>17</v>
      </c>
      <c r="J1344" s="259" t="s">
        <v>17</v>
      </c>
      <c r="K1344" s="259" t="s">
        <v>1843</v>
      </c>
      <c r="L1344" s="260">
        <v>45615</v>
      </c>
      <c r="M1344" s="259" t="s">
        <v>19</v>
      </c>
    </row>
    <row r="1345" spans="1:13">
      <c r="A1345" s="261" t="s">
        <v>354</v>
      </c>
      <c r="B1345" s="261" t="s">
        <v>355</v>
      </c>
      <c r="C1345" s="261" t="s">
        <v>350</v>
      </c>
      <c r="D1345" s="261" t="s">
        <v>744</v>
      </c>
      <c r="E1345" s="261">
        <v>2</v>
      </c>
      <c r="F1345" s="261" t="s">
        <v>611</v>
      </c>
      <c r="G1345" s="261" t="s">
        <v>69</v>
      </c>
      <c r="H1345" s="261">
        <v>2</v>
      </c>
      <c r="I1345" s="261" t="s">
        <v>17</v>
      </c>
      <c r="J1345" s="261" t="s">
        <v>17</v>
      </c>
      <c r="K1345" s="261" t="s">
        <v>1844</v>
      </c>
      <c r="L1345" s="262">
        <v>45615</v>
      </c>
      <c r="M1345" s="261" t="s">
        <v>19</v>
      </c>
    </row>
    <row r="1346" spans="1:13">
      <c r="A1346" s="259" t="s">
        <v>354</v>
      </c>
      <c r="B1346" s="259" t="s">
        <v>355</v>
      </c>
      <c r="C1346" s="259" t="s">
        <v>350</v>
      </c>
      <c r="D1346" s="259" t="s">
        <v>746</v>
      </c>
      <c r="E1346" s="259">
        <v>2</v>
      </c>
      <c r="F1346" s="259" t="s">
        <v>611</v>
      </c>
      <c r="G1346" s="259" t="s">
        <v>69</v>
      </c>
      <c r="H1346" s="259">
        <v>2</v>
      </c>
      <c r="I1346" s="259" t="s">
        <v>17</v>
      </c>
      <c r="J1346" s="259" t="s">
        <v>17</v>
      </c>
      <c r="K1346" s="259" t="s">
        <v>1845</v>
      </c>
      <c r="L1346" s="260">
        <v>45615</v>
      </c>
      <c r="M1346" s="259" t="s">
        <v>19</v>
      </c>
    </row>
    <row r="1347" spans="1:13">
      <c r="A1347" s="261" t="s">
        <v>354</v>
      </c>
      <c r="B1347" s="261" t="s">
        <v>355</v>
      </c>
      <c r="C1347" s="261" t="s">
        <v>350</v>
      </c>
      <c r="D1347" s="261" t="s">
        <v>610</v>
      </c>
      <c r="E1347" s="261">
        <v>1</v>
      </c>
      <c r="F1347" s="261" t="s">
        <v>611</v>
      </c>
      <c r="G1347" s="261" t="s">
        <v>69</v>
      </c>
      <c r="H1347" s="261">
        <v>2</v>
      </c>
      <c r="I1347" s="261" t="s">
        <v>17</v>
      </c>
      <c r="J1347" s="261" t="s">
        <v>17</v>
      </c>
      <c r="K1347" s="261" t="s">
        <v>1846</v>
      </c>
      <c r="L1347" s="262">
        <v>45615</v>
      </c>
      <c r="M1347" s="261" t="s">
        <v>19</v>
      </c>
    </row>
    <row r="1348" spans="1:13">
      <c r="A1348" s="259" t="s">
        <v>360</v>
      </c>
      <c r="B1348" s="259" t="s">
        <v>361</v>
      </c>
      <c r="C1348" s="259" t="s">
        <v>350</v>
      </c>
      <c r="D1348" s="259" t="s">
        <v>732</v>
      </c>
      <c r="E1348" s="259">
        <v>0</v>
      </c>
      <c r="F1348" s="259" t="s">
        <v>611</v>
      </c>
      <c r="G1348" s="259" t="s">
        <v>69</v>
      </c>
      <c r="H1348" s="259">
        <v>2</v>
      </c>
      <c r="I1348" s="259" t="s">
        <v>17</v>
      </c>
      <c r="J1348" s="259" t="s">
        <v>17</v>
      </c>
      <c r="K1348" s="259" t="s">
        <v>1847</v>
      </c>
      <c r="L1348" s="260">
        <v>45615</v>
      </c>
      <c r="M1348" s="259" t="s">
        <v>19</v>
      </c>
    </row>
    <row r="1349" spans="1:13">
      <c r="A1349" s="261" t="s">
        <v>360</v>
      </c>
      <c r="B1349" s="261" t="s">
        <v>361</v>
      </c>
      <c r="C1349" s="261" t="s">
        <v>350</v>
      </c>
      <c r="D1349" s="261" t="s">
        <v>734</v>
      </c>
      <c r="E1349" s="261">
        <v>2</v>
      </c>
      <c r="F1349" s="261" t="s">
        <v>611</v>
      </c>
      <c r="G1349" s="261" t="s">
        <v>69</v>
      </c>
      <c r="H1349" s="261">
        <v>2</v>
      </c>
      <c r="I1349" s="261" t="s">
        <v>17</v>
      </c>
      <c r="J1349" s="261" t="s">
        <v>17</v>
      </c>
      <c r="K1349" s="261" t="s">
        <v>1848</v>
      </c>
      <c r="L1349" s="262">
        <v>45615</v>
      </c>
      <c r="M1349" s="261" t="s">
        <v>19</v>
      </c>
    </row>
    <row r="1350" spans="1:13">
      <c r="A1350" s="259" t="s">
        <v>360</v>
      </c>
      <c r="B1350" s="259" t="s">
        <v>361</v>
      </c>
      <c r="C1350" s="259" t="s">
        <v>350</v>
      </c>
      <c r="D1350" s="259" t="s">
        <v>736</v>
      </c>
      <c r="E1350" s="259">
        <v>0</v>
      </c>
      <c r="F1350" s="259" t="s">
        <v>611</v>
      </c>
      <c r="G1350" s="259" t="s">
        <v>69</v>
      </c>
      <c r="H1350" s="259">
        <v>2</v>
      </c>
      <c r="I1350" s="259" t="s">
        <v>17</v>
      </c>
      <c r="J1350" s="259" t="s">
        <v>17</v>
      </c>
      <c r="K1350" s="259" t="s">
        <v>1849</v>
      </c>
      <c r="L1350" s="260">
        <v>45615</v>
      </c>
      <c r="M1350" s="259" t="s">
        <v>19</v>
      </c>
    </row>
    <row r="1351" spans="1:13">
      <c r="A1351" s="261" t="s">
        <v>360</v>
      </c>
      <c r="B1351" s="261" t="s">
        <v>361</v>
      </c>
      <c r="C1351" s="261" t="s">
        <v>350</v>
      </c>
      <c r="D1351" s="261" t="s">
        <v>738</v>
      </c>
      <c r="E1351" s="261">
        <v>0</v>
      </c>
      <c r="F1351" s="261" t="s">
        <v>611</v>
      </c>
      <c r="G1351" s="261" t="s">
        <v>69</v>
      </c>
      <c r="H1351" s="261">
        <v>2</v>
      </c>
      <c r="I1351" s="261" t="s">
        <v>17</v>
      </c>
      <c r="J1351" s="261" t="s">
        <v>17</v>
      </c>
      <c r="K1351" s="261" t="s">
        <v>1850</v>
      </c>
      <c r="L1351" s="262">
        <v>45615</v>
      </c>
      <c r="M1351" s="261" t="s">
        <v>19</v>
      </c>
    </row>
    <row r="1352" spans="1:13">
      <c r="A1352" s="259" t="s">
        <v>360</v>
      </c>
      <c r="B1352" s="259" t="s">
        <v>361</v>
      </c>
      <c r="C1352" s="259" t="s">
        <v>350</v>
      </c>
      <c r="D1352" s="259" t="s">
        <v>740</v>
      </c>
      <c r="E1352" s="259">
        <v>1</v>
      </c>
      <c r="F1352" s="259" t="s">
        <v>611</v>
      </c>
      <c r="G1352" s="259" t="s">
        <v>69</v>
      </c>
      <c r="H1352" s="259">
        <v>2</v>
      </c>
      <c r="I1352" s="259" t="s">
        <v>17</v>
      </c>
      <c r="J1352" s="259" t="s">
        <v>17</v>
      </c>
      <c r="K1352" s="259" t="s">
        <v>1851</v>
      </c>
      <c r="L1352" s="260">
        <v>45615</v>
      </c>
      <c r="M1352" s="259" t="s">
        <v>19</v>
      </c>
    </row>
    <row r="1353" spans="1:13">
      <c r="A1353" s="261" t="s">
        <v>360</v>
      </c>
      <c r="B1353" s="261" t="s">
        <v>361</v>
      </c>
      <c r="C1353" s="261" t="s">
        <v>350</v>
      </c>
      <c r="D1353" s="261" t="s">
        <v>742</v>
      </c>
      <c r="E1353" s="261">
        <v>2</v>
      </c>
      <c r="F1353" s="261" t="s">
        <v>611</v>
      </c>
      <c r="G1353" s="261" t="s">
        <v>69</v>
      </c>
      <c r="H1353" s="261">
        <v>2</v>
      </c>
      <c r="I1353" s="261" t="s">
        <v>17</v>
      </c>
      <c r="J1353" s="261" t="s">
        <v>17</v>
      </c>
      <c r="K1353" s="261" t="s">
        <v>1852</v>
      </c>
      <c r="L1353" s="262">
        <v>45615</v>
      </c>
      <c r="M1353" s="261" t="s">
        <v>19</v>
      </c>
    </row>
    <row r="1354" spans="1:13">
      <c r="A1354" s="259" t="s">
        <v>360</v>
      </c>
      <c r="B1354" s="259" t="s">
        <v>361</v>
      </c>
      <c r="C1354" s="259" t="s">
        <v>350</v>
      </c>
      <c r="D1354" s="259" t="s">
        <v>744</v>
      </c>
      <c r="E1354" s="259">
        <v>0</v>
      </c>
      <c r="F1354" s="259" t="s">
        <v>611</v>
      </c>
      <c r="G1354" s="259" t="s">
        <v>69</v>
      </c>
      <c r="H1354" s="259">
        <v>2</v>
      </c>
      <c r="I1354" s="259" t="s">
        <v>17</v>
      </c>
      <c r="J1354" s="259" t="s">
        <v>17</v>
      </c>
      <c r="K1354" s="259" t="s">
        <v>1853</v>
      </c>
      <c r="L1354" s="260">
        <v>45615</v>
      </c>
      <c r="M1354" s="259" t="s">
        <v>19</v>
      </c>
    </row>
    <row r="1355" spans="1:13">
      <c r="A1355" s="261" t="s">
        <v>360</v>
      </c>
      <c r="B1355" s="261" t="s">
        <v>361</v>
      </c>
      <c r="C1355" s="261" t="s">
        <v>350</v>
      </c>
      <c r="D1355" s="261" t="s">
        <v>746</v>
      </c>
      <c r="E1355" s="261">
        <v>0</v>
      </c>
      <c r="F1355" s="261" t="s">
        <v>611</v>
      </c>
      <c r="G1355" s="261" t="s">
        <v>69</v>
      </c>
      <c r="H1355" s="261">
        <v>2</v>
      </c>
      <c r="I1355" s="261" t="s">
        <v>17</v>
      </c>
      <c r="J1355" s="261" t="s">
        <v>17</v>
      </c>
      <c r="K1355" s="261" t="s">
        <v>1854</v>
      </c>
      <c r="L1355" s="262">
        <v>45615</v>
      </c>
      <c r="M1355" s="261" t="s">
        <v>19</v>
      </c>
    </row>
    <row r="1356" spans="1:13">
      <c r="A1356" s="259" t="s">
        <v>360</v>
      </c>
      <c r="B1356" s="259" t="s">
        <v>361</v>
      </c>
      <c r="C1356" s="259" t="s">
        <v>350</v>
      </c>
      <c r="D1356" s="259" t="s">
        <v>610</v>
      </c>
      <c r="E1356" s="259">
        <v>0</v>
      </c>
      <c r="F1356" s="259" t="s">
        <v>611</v>
      </c>
      <c r="G1356" s="259" t="s">
        <v>69</v>
      </c>
      <c r="H1356" s="259">
        <v>2</v>
      </c>
      <c r="I1356" s="259" t="s">
        <v>17</v>
      </c>
      <c r="J1356" s="259" t="s">
        <v>17</v>
      </c>
      <c r="K1356" s="259" t="s">
        <v>1855</v>
      </c>
      <c r="L1356" s="260">
        <v>45615</v>
      </c>
      <c r="M1356" s="259" t="s">
        <v>19</v>
      </c>
    </row>
    <row r="1357" spans="1:13">
      <c r="A1357" s="261" t="s">
        <v>1856</v>
      </c>
      <c r="B1357" s="261" t="s">
        <v>1857</v>
      </c>
      <c r="C1357" s="261" t="s">
        <v>1858</v>
      </c>
      <c r="D1357" s="261" t="s">
        <v>732</v>
      </c>
      <c r="E1357" s="261">
        <v>0</v>
      </c>
      <c r="F1357" s="261" t="s">
        <v>611</v>
      </c>
      <c r="G1357" s="261" t="s">
        <v>69</v>
      </c>
      <c r="H1357" s="261">
        <v>2</v>
      </c>
      <c r="I1357" s="261" t="s">
        <v>17</v>
      </c>
      <c r="J1357" s="261" t="s">
        <v>17</v>
      </c>
      <c r="K1357" s="261" t="s">
        <v>1859</v>
      </c>
      <c r="L1357" s="262">
        <v>45615</v>
      </c>
      <c r="M1357" s="261" t="s">
        <v>19</v>
      </c>
    </row>
    <row r="1358" spans="1:13">
      <c r="A1358" s="259" t="s">
        <v>1856</v>
      </c>
      <c r="B1358" s="259" t="s">
        <v>1857</v>
      </c>
      <c r="C1358" s="259" t="s">
        <v>1858</v>
      </c>
      <c r="D1358" s="259" t="s">
        <v>734</v>
      </c>
      <c r="E1358" s="259">
        <v>1</v>
      </c>
      <c r="F1358" s="259" t="s">
        <v>611</v>
      </c>
      <c r="G1358" s="259" t="s">
        <v>69</v>
      </c>
      <c r="H1358" s="259">
        <v>2</v>
      </c>
      <c r="I1358" s="259" t="s">
        <v>17</v>
      </c>
      <c r="J1358" s="259" t="s">
        <v>17</v>
      </c>
      <c r="K1358" s="259" t="s">
        <v>1860</v>
      </c>
      <c r="L1358" s="260">
        <v>45615</v>
      </c>
      <c r="M1358" s="259" t="s">
        <v>19</v>
      </c>
    </row>
    <row r="1359" spans="1:13">
      <c r="A1359" s="261" t="s">
        <v>1856</v>
      </c>
      <c r="B1359" s="261" t="s">
        <v>1857</v>
      </c>
      <c r="C1359" s="261" t="s">
        <v>1858</v>
      </c>
      <c r="D1359" s="261" t="s">
        <v>736</v>
      </c>
      <c r="E1359" s="261">
        <v>0</v>
      </c>
      <c r="F1359" s="261" t="s">
        <v>611</v>
      </c>
      <c r="G1359" s="261" t="s">
        <v>69</v>
      </c>
      <c r="H1359" s="261">
        <v>2</v>
      </c>
      <c r="I1359" s="261" t="s">
        <v>17</v>
      </c>
      <c r="J1359" s="261" t="s">
        <v>17</v>
      </c>
      <c r="K1359" s="261" t="s">
        <v>1861</v>
      </c>
      <c r="L1359" s="262">
        <v>45615</v>
      </c>
      <c r="M1359" s="261" t="s">
        <v>19</v>
      </c>
    </row>
    <row r="1360" spans="1:13">
      <c r="A1360" s="259" t="s">
        <v>1856</v>
      </c>
      <c r="B1360" s="259" t="s">
        <v>1857</v>
      </c>
      <c r="C1360" s="259" t="s">
        <v>1858</v>
      </c>
      <c r="D1360" s="259" t="s">
        <v>738</v>
      </c>
      <c r="E1360" s="259">
        <v>1</v>
      </c>
      <c r="F1360" s="259" t="s">
        <v>611</v>
      </c>
      <c r="G1360" s="259" t="s">
        <v>69</v>
      </c>
      <c r="H1360" s="259">
        <v>2</v>
      </c>
      <c r="I1360" s="259" t="s">
        <v>17</v>
      </c>
      <c r="J1360" s="259" t="s">
        <v>17</v>
      </c>
      <c r="K1360" s="259" t="s">
        <v>1862</v>
      </c>
      <c r="L1360" s="260">
        <v>45615</v>
      </c>
      <c r="M1360" s="259" t="s">
        <v>19</v>
      </c>
    </row>
    <row r="1361" spans="1:13">
      <c r="A1361" s="261" t="s">
        <v>1856</v>
      </c>
      <c r="B1361" s="261" t="s">
        <v>1857</v>
      </c>
      <c r="C1361" s="261" t="s">
        <v>1858</v>
      </c>
      <c r="D1361" s="261" t="s">
        <v>740</v>
      </c>
      <c r="E1361" s="261">
        <v>1</v>
      </c>
      <c r="F1361" s="261" t="s">
        <v>611</v>
      </c>
      <c r="G1361" s="261" t="s">
        <v>69</v>
      </c>
      <c r="H1361" s="261">
        <v>2</v>
      </c>
      <c r="I1361" s="261" t="s">
        <v>17</v>
      </c>
      <c r="J1361" s="261" t="s">
        <v>17</v>
      </c>
      <c r="K1361" s="261" t="s">
        <v>1863</v>
      </c>
      <c r="L1361" s="262">
        <v>45615</v>
      </c>
      <c r="M1361" s="261" t="s">
        <v>19</v>
      </c>
    </row>
    <row r="1362" spans="1:13">
      <c r="A1362" s="259" t="s">
        <v>1856</v>
      </c>
      <c r="B1362" s="259" t="s">
        <v>1857</v>
      </c>
      <c r="C1362" s="259" t="s">
        <v>1858</v>
      </c>
      <c r="D1362" s="259" t="s">
        <v>742</v>
      </c>
      <c r="E1362" s="259">
        <v>0</v>
      </c>
      <c r="F1362" s="259" t="s">
        <v>611</v>
      </c>
      <c r="G1362" s="259" t="s">
        <v>69</v>
      </c>
      <c r="H1362" s="259">
        <v>2</v>
      </c>
      <c r="I1362" s="259" t="s">
        <v>17</v>
      </c>
      <c r="J1362" s="259" t="s">
        <v>17</v>
      </c>
      <c r="K1362" s="259" t="s">
        <v>1864</v>
      </c>
      <c r="L1362" s="260">
        <v>45615</v>
      </c>
      <c r="M1362" s="259" t="s">
        <v>19</v>
      </c>
    </row>
    <row r="1363" spans="1:13">
      <c r="A1363" s="261" t="s">
        <v>1856</v>
      </c>
      <c r="B1363" s="261" t="s">
        <v>1857</v>
      </c>
      <c r="C1363" s="261" t="s">
        <v>1858</v>
      </c>
      <c r="D1363" s="261" t="s">
        <v>744</v>
      </c>
      <c r="E1363" s="261">
        <v>0</v>
      </c>
      <c r="F1363" s="261" t="s">
        <v>611</v>
      </c>
      <c r="G1363" s="261" t="s">
        <v>69</v>
      </c>
      <c r="H1363" s="261">
        <v>2</v>
      </c>
      <c r="I1363" s="261" t="s">
        <v>17</v>
      </c>
      <c r="J1363" s="261" t="s">
        <v>17</v>
      </c>
      <c r="K1363" s="261" t="s">
        <v>1865</v>
      </c>
      <c r="L1363" s="262">
        <v>45615</v>
      </c>
      <c r="M1363" s="261" t="s">
        <v>19</v>
      </c>
    </row>
    <row r="1364" spans="1:13">
      <c r="A1364" s="259" t="s">
        <v>1856</v>
      </c>
      <c r="B1364" s="259" t="s">
        <v>1857</v>
      </c>
      <c r="C1364" s="259" t="s">
        <v>1858</v>
      </c>
      <c r="D1364" s="259" t="s">
        <v>746</v>
      </c>
      <c r="E1364" s="259">
        <v>1</v>
      </c>
      <c r="F1364" s="259" t="s">
        <v>611</v>
      </c>
      <c r="G1364" s="259" t="s">
        <v>69</v>
      </c>
      <c r="H1364" s="259">
        <v>2</v>
      </c>
      <c r="I1364" s="259" t="s">
        <v>17</v>
      </c>
      <c r="J1364" s="259" t="s">
        <v>17</v>
      </c>
      <c r="K1364" s="259" t="s">
        <v>1866</v>
      </c>
      <c r="L1364" s="260">
        <v>45615</v>
      </c>
      <c r="M1364" s="259" t="s">
        <v>19</v>
      </c>
    </row>
    <row r="1365" spans="1:13">
      <c r="A1365" s="261" t="s">
        <v>1856</v>
      </c>
      <c r="B1365" s="261" t="s">
        <v>1857</v>
      </c>
      <c r="C1365" s="261" t="s">
        <v>1858</v>
      </c>
      <c r="D1365" s="261" t="s">
        <v>610</v>
      </c>
      <c r="E1365" s="261">
        <v>0</v>
      </c>
      <c r="F1365" s="261" t="s">
        <v>611</v>
      </c>
      <c r="G1365" s="261" t="s">
        <v>69</v>
      </c>
      <c r="H1365" s="261">
        <v>2</v>
      </c>
      <c r="I1365" s="261" t="s">
        <v>17</v>
      </c>
      <c r="J1365" s="261" t="s">
        <v>17</v>
      </c>
      <c r="K1365" s="261" t="s">
        <v>1867</v>
      </c>
      <c r="L1365" s="262">
        <v>45615</v>
      </c>
      <c r="M1365" s="261" t="s">
        <v>19</v>
      </c>
    </row>
    <row r="1366" spans="1:13">
      <c r="A1366" s="259" t="s">
        <v>1868</v>
      </c>
      <c r="B1366" s="259" t="s">
        <v>1869</v>
      </c>
      <c r="C1366" s="259" t="s">
        <v>1870</v>
      </c>
      <c r="D1366" s="259" t="s">
        <v>732</v>
      </c>
      <c r="E1366" s="259">
        <v>2</v>
      </c>
      <c r="F1366" s="259" t="s">
        <v>611</v>
      </c>
      <c r="G1366" s="259" t="s">
        <v>69</v>
      </c>
      <c r="H1366" s="259">
        <v>2</v>
      </c>
      <c r="I1366" s="259" t="s">
        <v>17</v>
      </c>
      <c r="J1366" s="259" t="s">
        <v>17</v>
      </c>
      <c r="K1366" s="259" t="s">
        <v>1871</v>
      </c>
      <c r="L1366" s="260">
        <v>45615</v>
      </c>
      <c r="M1366" s="259" t="s">
        <v>19</v>
      </c>
    </row>
    <row r="1367" spans="1:13">
      <c r="A1367" s="261" t="s">
        <v>1868</v>
      </c>
      <c r="B1367" s="261" t="s">
        <v>1869</v>
      </c>
      <c r="C1367" s="261" t="s">
        <v>1870</v>
      </c>
      <c r="D1367" s="261" t="s">
        <v>734</v>
      </c>
      <c r="E1367" s="261">
        <v>0</v>
      </c>
      <c r="F1367" s="261" t="s">
        <v>611</v>
      </c>
      <c r="G1367" s="261" t="s">
        <v>69</v>
      </c>
      <c r="H1367" s="261">
        <v>2</v>
      </c>
      <c r="I1367" s="261" t="s">
        <v>17</v>
      </c>
      <c r="J1367" s="261" t="s">
        <v>17</v>
      </c>
      <c r="K1367" s="261" t="s">
        <v>1872</v>
      </c>
      <c r="L1367" s="262">
        <v>45615</v>
      </c>
      <c r="M1367" s="261" t="s">
        <v>19</v>
      </c>
    </row>
    <row r="1368" spans="1:13">
      <c r="A1368" s="259" t="s">
        <v>1868</v>
      </c>
      <c r="B1368" s="259" t="s">
        <v>1869</v>
      </c>
      <c r="C1368" s="259" t="s">
        <v>1870</v>
      </c>
      <c r="D1368" s="259" t="s">
        <v>736</v>
      </c>
      <c r="E1368" s="259">
        <v>0</v>
      </c>
      <c r="F1368" s="259" t="s">
        <v>611</v>
      </c>
      <c r="G1368" s="259" t="s">
        <v>69</v>
      </c>
      <c r="H1368" s="259">
        <v>2</v>
      </c>
      <c r="I1368" s="259" t="s">
        <v>17</v>
      </c>
      <c r="J1368" s="259" t="s">
        <v>17</v>
      </c>
      <c r="K1368" s="259" t="s">
        <v>1873</v>
      </c>
      <c r="L1368" s="260">
        <v>45615</v>
      </c>
      <c r="M1368" s="259" t="s">
        <v>19</v>
      </c>
    </row>
    <row r="1369" spans="1:13">
      <c r="A1369" s="261" t="s">
        <v>1868</v>
      </c>
      <c r="B1369" s="261" t="s">
        <v>1869</v>
      </c>
      <c r="C1369" s="261" t="s">
        <v>1870</v>
      </c>
      <c r="D1369" s="261" t="s">
        <v>738</v>
      </c>
      <c r="E1369" s="261">
        <v>0</v>
      </c>
      <c r="F1369" s="261" t="s">
        <v>611</v>
      </c>
      <c r="G1369" s="261" t="s">
        <v>69</v>
      </c>
      <c r="H1369" s="261">
        <v>2</v>
      </c>
      <c r="I1369" s="261" t="s">
        <v>17</v>
      </c>
      <c r="J1369" s="261" t="s">
        <v>17</v>
      </c>
      <c r="K1369" s="261" t="s">
        <v>1874</v>
      </c>
      <c r="L1369" s="262">
        <v>45615</v>
      </c>
      <c r="M1369" s="261" t="s">
        <v>19</v>
      </c>
    </row>
    <row r="1370" spans="1:13">
      <c r="A1370" s="259" t="s">
        <v>1868</v>
      </c>
      <c r="B1370" s="259" t="s">
        <v>1869</v>
      </c>
      <c r="C1370" s="259" t="s">
        <v>1870</v>
      </c>
      <c r="D1370" s="259" t="s">
        <v>740</v>
      </c>
      <c r="E1370" s="259">
        <v>1</v>
      </c>
      <c r="F1370" s="259" t="s">
        <v>611</v>
      </c>
      <c r="G1370" s="259" t="s">
        <v>69</v>
      </c>
      <c r="H1370" s="259">
        <v>2</v>
      </c>
      <c r="I1370" s="259" t="s">
        <v>17</v>
      </c>
      <c r="J1370" s="259" t="s">
        <v>17</v>
      </c>
      <c r="K1370" s="259" t="s">
        <v>1875</v>
      </c>
      <c r="L1370" s="260">
        <v>45615</v>
      </c>
      <c r="M1370" s="259" t="s">
        <v>19</v>
      </c>
    </row>
    <row r="1371" spans="1:13">
      <c r="A1371" s="261" t="s">
        <v>1868</v>
      </c>
      <c r="B1371" s="261" t="s">
        <v>1869</v>
      </c>
      <c r="C1371" s="261" t="s">
        <v>1870</v>
      </c>
      <c r="D1371" s="261" t="s">
        <v>742</v>
      </c>
      <c r="E1371" s="261">
        <v>1</v>
      </c>
      <c r="F1371" s="261" t="s">
        <v>611</v>
      </c>
      <c r="G1371" s="261" t="s">
        <v>69</v>
      </c>
      <c r="H1371" s="261">
        <v>2</v>
      </c>
      <c r="I1371" s="261" t="s">
        <v>17</v>
      </c>
      <c r="J1371" s="261" t="s">
        <v>17</v>
      </c>
      <c r="K1371" s="261" t="s">
        <v>1876</v>
      </c>
      <c r="L1371" s="262">
        <v>45615</v>
      </c>
      <c r="M1371" s="261" t="s">
        <v>19</v>
      </c>
    </row>
    <row r="1372" spans="1:13">
      <c r="A1372" s="259" t="s">
        <v>1868</v>
      </c>
      <c r="B1372" s="259" t="s">
        <v>1869</v>
      </c>
      <c r="C1372" s="259" t="s">
        <v>1870</v>
      </c>
      <c r="D1372" s="259" t="s">
        <v>744</v>
      </c>
      <c r="E1372" s="259">
        <v>1</v>
      </c>
      <c r="F1372" s="259" t="s">
        <v>611</v>
      </c>
      <c r="G1372" s="259" t="s">
        <v>69</v>
      </c>
      <c r="H1372" s="259">
        <v>2</v>
      </c>
      <c r="I1372" s="259" t="s">
        <v>17</v>
      </c>
      <c r="J1372" s="259" t="s">
        <v>17</v>
      </c>
      <c r="K1372" s="259" t="s">
        <v>1877</v>
      </c>
      <c r="L1372" s="260">
        <v>45615</v>
      </c>
      <c r="M1372" s="259" t="s">
        <v>19</v>
      </c>
    </row>
    <row r="1373" spans="1:13">
      <c r="A1373" s="261" t="s">
        <v>1868</v>
      </c>
      <c r="B1373" s="261" t="s">
        <v>1869</v>
      </c>
      <c r="C1373" s="261" t="s">
        <v>1870</v>
      </c>
      <c r="D1373" s="261" t="s">
        <v>746</v>
      </c>
      <c r="E1373" s="261">
        <v>0</v>
      </c>
      <c r="F1373" s="261" t="s">
        <v>611</v>
      </c>
      <c r="G1373" s="261" t="s">
        <v>69</v>
      </c>
      <c r="H1373" s="261">
        <v>2</v>
      </c>
      <c r="I1373" s="261" t="s">
        <v>17</v>
      </c>
      <c r="J1373" s="261" t="s">
        <v>17</v>
      </c>
      <c r="K1373" s="261" t="s">
        <v>1878</v>
      </c>
      <c r="L1373" s="262">
        <v>45615</v>
      </c>
      <c r="M1373" s="261" t="s">
        <v>19</v>
      </c>
    </row>
    <row r="1374" spans="1:13">
      <c r="A1374" s="259" t="s">
        <v>1868</v>
      </c>
      <c r="B1374" s="259" t="s">
        <v>1869</v>
      </c>
      <c r="C1374" s="259" t="s">
        <v>1870</v>
      </c>
      <c r="D1374" s="259" t="s">
        <v>610</v>
      </c>
      <c r="E1374" s="259">
        <v>0</v>
      </c>
      <c r="F1374" s="259" t="s">
        <v>611</v>
      </c>
      <c r="G1374" s="259" t="s">
        <v>69</v>
      </c>
      <c r="H1374" s="259">
        <v>2</v>
      </c>
      <c r="I1374" s="259" t="s">
        <v>17</v>
      </c>
      <c r="J1374" s="259" t="s">
        <v>17</v>
      </c>
      <c r="K1374" s="259" t="s">
        <v>1879</v>
      </c>
      <c r="L1374" s="260">
        <v>45615</v>
      </c>
      <c r="M1374" s="259" t="s">
        <v>19</v>
      </c>
    </row>
    <row r="1375" spans="1:13">
      <c r="A1375" s="261" t="s">
        <v>1880</v>
      </c>
      <c r="B1375" s="261" t="s">
        <v>1881</v>
      </c>
      <c r="C1375" s="261" t="s">
        <v>1716</v>
      </c>
      <c r="D1375" s="261" t="s">
        <v>732</v>
      </c>
      <c r="E1375" s="261">
        <v>0</v>
      </c>
      <c r="F1375" s="261" t="s">
        <v>611</v>
      </c>
      <c r="G1375" s="261" t="s">
        <v>69</v>
      </c>
      <c r="H1375" s="261">
        <v>2</v>
      </c>
      <c r="I1375" s="261" t="s">
        <v>17</v>
      </c>
      <c r="J1375" s="261" t="s">
        <v>17</v>
      </c>
      <c r="K1375" s="261" t="s">
        <v>1882</v>
      </c>
      <c r="L1375" s="262">
        <v>45615</v>
      </c>
      <c r="M1375" s="261" t="s">
        <v>19</v>
      </c>
    </row>
    <row r="1376" spans="1:13">
      <c r="A1376" s="259" t="s">
        <v>1880</v>
      </c>
      <c r="B1376" s="259" t="s">
        <v>1881</v>
      </c>
      <c r="C1376" s="259" t="s">
        <v>1716</v>
      </c>
      <c r="D1376" s="259" t="s">
        <v>734</v>
      </c>
      <c r="E1376" s="259">
        <v>2</v>
      </c>
      <c r="F1376" s="259" t="s">
        <v>611</v>
      </c>
      <c r="G1376" s="259" t="s">
        <v>69</v>
      </c>
      <c r="H1376" s="259">
        <v>2</v>
      </c>
      <c r="I1376" s="259" t="s">
        <v>17</v>
      </c>
      <c r="J1376" s="259" t="s">
        <v>17</v>
      </c>
      <c r="K1376" s="259" t="s">
        <v>1883</v>
      </c>
      <c r="L1376" s="260">
        <v>45615</v>
      </c>
      <c r="M1376" s="259" t="s">
        <v>19</v>
      </c>
    </row>
    <row r="1377" spans="1:13">
      <c r="A1377" s="261" t="s">
        <v>1880</v>
      </c>
      <c r="B1377" s="261" t="s">
        <v>1881</v>
      </c>
      <c r="C1377" s="261" t="s">
        <v>1716</v>
      </c>
      <c r="D1377" s="261" t="s">
        <v>736</v>
      </c>
      <c r="E1377" s="261">
        <v>2</v>
      </c>
      <c r="F1377" s="261" t="s">
        <v>611</v>
      </c>
      <c r="G1377" s="261" t="s">
        <v>69</v>
      </c>
      <c r="H1377" s="261">
        <v>2</v>
      </c>
      <c r="I1377" s="261" t="s">
        <v>17</v>
      </c>
      <c r="J1377" s="261" t="s">
        <v>17</v>
      </c>
      <c r="K1377" s="261" t="s">
        <v>1884</v>
      </c>
      <c r="L1377" s="262">
        <v>45615</v>
      </c>
      <c r="M1377" s="261" t="s">
        <v>19</v>
      </c>
    </row>
    <row r="1378" spans="1:13">
      <c r="A1378" s="259" t="s">
        <v>1880</v>
      </c>
      <c r="B1378" s="259" t="s">
        <v>1881</v>
      </c>
      <c r="C1378" s="259" t="s">
        <v>1716</v>
      </c>
      <c r="D1378" s="259" t="s">
        <v>738</v>
      </c>
      <c r="E1378" s="259">
        <v>3</v>
      </c>
      <c r="F1378" s="259" t="s">
        <v>611</v>
      </c>
      <c r="G1378" s="259" t="s">
        <v>69</v>
      </c>
      <c r="H1378" s="259">
        <v>2</v>
      </c>
      <c r="I1378" s="259" t="s">
        <v>17</v>
      </c>
      <c r="J1378" s="259" t="s">
        <v>17</v>
      </c>
      <c r="K1378" s="259" t="s">
        <v>1885</v>
      </c>
      <c r="L1378" s="260">
        <v>45615</v>
      </c>
      <c r="M1378" s="259" t="s">
        <v>19</v>
      </c>
    </row>
    <row r="1379" spans="1:13">
      <c r="A1379" s="261" t="s">
        <v>1880</v>
      </c>
      <c r="B1379" s="261" t="s">
        <v>1881</v>
      </c>
      <c r="C1379" s="261" t="s">
        <v>1716</v>
      </c>
      <c r="D1379" s="261" t="s">
        <v>740</v>
      </c>
      <c r="E1379" s="261">
        <v>3</v>
      </c>
      <c r="F1379" s="261" t="s">
        <v>611</v>
      </c>
      <c r="G1379" s="261" t="s">
        <v>69</v>
      </c>
      <c r="H1379" s="261">
        <v>2</v>
      </c>
      <c r="I1379" s="261" t="s">
        <v>17</v>
      </c>
      <c r="J1379" s="261" t="s">
        <v>17</v>
      </c>
      <c r="K1379" s="261" t="s">
        <v>1886</v>
      </c>
      <c r="L1379" s="262">
        <v>45615</v>
      </c>
      <c r="M1379" s="261" t="s">
        <v>19</v>
      </c>
    </row>
    <row r="1380" spans="1:13">
      <c r="A1380" s="259" t="s">
        <v>1880</v>
      </c>
      <c r="B1380" s="259" t="s">
        <v>1881</v>
      </c>
      <c r="C1380" s="259" t="s">
        <v>1716</v>
      </c>
      <c r="D1380" s="259" t="s">
        <v>742</v>
      </c>
      <c r="E1380" s="259">
        <v>1</v>
      </c>
      <c r="F1380" s="259" t="s">
        <v>611</v>
      </c>
      <c r="G1380" s="259" t="s">
        <v>69</v>
      </c>
      <c r="H1380" s="259">
        <v>2</v>
      </c>
      <c r="I1380" s="259" t="s">
        <v>17</v>
      </c>
      <c r="J1380" s="259" t="s">
        <v>17</v>
      </c>
      <c r="K1380" s="259" t="s">
        <v>1887</v>
      </c>
      <c r="L1380" s="260">
        <v>45615</v>
      </c>
      <c r="M1380" s="259" t="s">
        <v>19</v>
      </c>
    </row>
    <row r="1381" spans="1:13">
      <c r="A1381" s="261" t="s">
        <v>1880</v>
      </c>
      <c r="B1381" s="261" t="s">
        <v>1881</v>
      </c>
      <c r="C1381" s="261" t="s">
        <v>1716</v>
      </c>
      <c r="D1381" s="261" t="s">
        <v>744</v>
      </c>
      <c r="E1381" s="261">
        <v>0</v>
      </c>
      <c r="F1381" s="261" t="s">
        <v>611</v>
      </c>
      <c r="G1381" s="261" t="s">
        <v>69</v>
      </c>
      <c r="H1381" s="261">
        <v>2</v>
      </c>
      <c r="I1381" s="261" t="s">
        <v>17</v>
      </c>
      <c r="J1381" s="261" t="s">
        <v>17</v>
      </c>
      <c r="K1381" s="261" t="s">
        <v>1888</v>
      </c>
      <c r="L1381" s="262">
        <v>45615</v>
      </c>
      <c r="M1381" s="261" t="s">
        <v>19</v>
      </c>
    </row>
    <row r="1382" spans="1:13">
      <c r="A1382" s="259" t="s">
        <v>1880</v>
      </c>
      <c r="B1382" s="259" t="s">
        <v>1881</v>
      </c>
      <c r="C1382" s="259" t="s">
        <v>1716</v>
      </c>
      <c r="D1382" s="259" t="s">
        <v>746</v>
      </c>
      <c r="E1382" s="259">
        <v>3</v>
      </c>
      <c r="F1382" s="259" t="s">
        <v>611</v>
      </c>
      <c r="G1382" s="259" t="s">
        <v>69</v>
      </c>
      <c r="H1382" s="259">
        <v>2</v>
      </c>
      <c r="I1382" s="259" t="s">
        <v>17</v>
      </c>
      <c r="J1382" s="259" t="s">
        <v>17</v>
      </c>
      <c r="K1382" s="259" t="s">
        <v>1889</v>
      </c>
      <c r="L1382" s="260">
        <v>45615</v>
      </c>
      <c r="M1382" s="259" t="s">
        <v>19</v>
      </c>
    </row>
    <row r="1383" spans="1:13">
      <c r="A1383" s="261" t="s">
        <v>1880</v>
      </c>
      <c r="B1383" s="261" t="s">
        <v>1881</v>
      </c>
      <c r="C1383" s="261" t="s">
        <v>1716</v>
      </c>
      <c r="D1383" s="261" t="s">
        <v>610</v>
      </c>
      <c r="E1383" s="261">
        <v>3</v>
      </c>
      <c r="F1383" s="261" t="s">
        <v>611</v>
      </c>
      <c r="G1383" s="261" t="s">
        <v>69</v>
      </c>
      <c r="H1383" s="261">
        <v>2</v>
      </c>
      <c r="I1383" s="261" t="s">
        <v>17</v>
      </c>
      <c r="J1383" s="261" t="s">
        <v>17</v>
      </c>
      <c r="K1383" s="261" t="s">
        <v>1890</v>
      </c>
      <c r="L1383" s="262">
        <v>45615</v>
      </c>
      <c r="M1383" s="261" t="s">
        <v>19</v>
      </c>
    </row>
    <row r="1384" spans="1:13">
      <c r="A1384" s="259" t="s">
        <v>1891</v>
      </c>
      <c r="B1384" s="259" t="s">
        <v>1892</v>
      </c>
      <c r="C1384" s="259" t="s">
        <v>1893</v>
      </c>
      <c r="D1384" s="259" t="s">
        <v>732</v>
      </c>
      <c r="E1384" s="259">
        <v>0</v>
      </c>
      <c r="F1384" s="259" t="s">
        <v>611</v>
      </c>
      <c r="G1384" s="259" t="s">
        <v>69</v>
      </c>
      <c r="H1384" s="259">
        <v>2</v>
      </c>
      <c r="I1384" s="259" t="s">
        <v>17</v>
      </c>
      <c r="J1384" s="259" t="s">
        <v>17</v>
      </c>
      <c r="K1384" s="259" t="s">
        <v>1894</v>
      </c>
      <c r="L1384" s="260">
        <v>45615</v>
      </c>
      <c r="M1384" s="259" t="s">
        <v>19</v>
      </c>
    </row>
    <row r="1385" spans="1:13">
      <c r="A1385" s="261" t="s">
        <v>1891</v>
      </c>
      <c r="B1385" s="261" t="s">
        <v>1892</v>
      </c>
      <c r="C1385" s="261" t="s">
        <v>1893</v>
      </c>
      <c r="D1385" s="261" t="s">
        <v>734</v>
      </c>
      <c r="E1385" s="261">
        <v>0</v>
      </c>
      <c r="F1385" s="261" t="s">
        <v>611</v>
      </c>
      <c r="G1385" s="261" t="s">
        <v>69</v>
      </c>
      <c r="H1385" s="261">
        <v>2</v>
      </c>
      <c r="I1385" s="261" t="s">
        <v>17</v>
      </c>
      <c r="J1385" s="261" t="s">
        <v>17</v>
      </c>
      <c r="K1385" s="261" t="s">
        <v>1895</v>
      </c>
      <c r="L1385" s="262">
        <v>45615</v>
      </c>
      <c r="M1385" s="261" t="s">
        <v>19</v>
      </c>
    </row>
    <row r="1386" spans="1:13">
      <c r="A1386" s="259" t="s">
        <v>1891</v>
      </c>
      <c r="B1386" s="259" t="s">
        <v>1892</v>
      </c>
      <c r="C1386" s="259" t="s">
        <v>1893</v>
      </c>
      <c r="D1386" s="259" t="s">
        <v>736</v>
      </c>
      <c r="E1386" s="259">
        <v>0</v>
      </c>
      <c r="F1386" s="259" t="s">
        <v>611</v>
      </c>
      <c r="G1386" s="259" t="s">
        <v>69</v>
      </c>
      <c r="H1386" s="259">
        <v>2</v>
      </c>
      <c r="I1386" s="259" t="s">
        <v>17</v>
      </c>
      <c r="J1386" s="259" t="s">
        <v>17</v>
      </c>
      <c r="K1386" s="259" t="s">
        <v>1896</v>
      </c>
      <c r="L1386" s="260">
        <v>45615</v>
      </c>
      <c r="M1386" s="259" t="s">
        <v>19</v>
      </c>
    </row>
    <row r="1387" spans="1:13">
      <c r="A1387" s="261" t="s">
        <v>1891</v>
      </c>
      <c r="B1387" s="261" t="s">
        <v>1892</v>
      </c>
      <c r="C1387" s="261" t="s">
        <v>1893</v>
      </c>
      <c r="D1387" s="261" t="s">
        <v>738</v>
      </c>
      <c r="E1387" s="261">
        <v>0</v>
      </c>
      <c r="F1387" s="261" t="s">
        <v>611</v>
      </c>
      <c r="G1387" s="261" t="s">
        <v>69</v>
      </c>
      <c r="H1387" s="261">
        <v>2</v>
      </c>
      <c r="I1387" s="261" t="s">
        <v>17</v>
      </c>
      <c r="J1387" s="261" t="s">
        <v>17</v>
      </c>
      <c r="K1387" s="261" t="s">
        <v>1897</v>
      </c>
      <c r="L1387" s="262">
        <v>45615</v>
      </c>
      <c r="M1387" s="261" t="s">
        <v>19</v>
      </c>
    </row>
    <row r="1388" spans="1:13">
      <c r="A1388" s="259" t="s">
        <v>1891</v>
      </c>
      <c r="B1388" s="259" t="s">
        <v>1892</v>
      </c>
      <c r="C1388" s="259" t="s">
        <v>1893</v>
      </c>
      <c r="D1388" s="259" t="s">
        <v>740</v>
      </c>
      <c r="E1388" s="259">
        <v>2</v>
      </c>
      <c r="F1388" s="259" t="s">
        <v>611</v>
      </c>
      <c r="G1388" s="259" t="s">
        <v>69</v>
      </c>
      <c r="H1388" s="259">
        <v>2</v>
      </c>
      <c r="I1388" s="259" t="s">
        <v>17</v>
      </c>
      <c r="J1388" s="259" t="s">
        <v>17</v>
      </c>
      <c r="K1388" s="259" t="s">
        <v>1898</v>
      </c>
      <c r="L1388" s="260">
        <v>45615</v>
      </c>
      <c r="M1388" s="259" t="s">
        <v>19</v>
      </c>
    </row>
    <row r="1389" spans="1:13">
      <c r="A1389" s="261" t="s">
        <v>1891</v>
      </c>
      <c r="B1389" s="261" t="s">
        <v>1892</v>
      </c>
      <c r="C1389" s="261" t="s">
        <v>1893</v>
      </c>
      <c r="D1389" s="261" t="s">
        <v>742</v>
      </c>
      <c r="E1389" s="261">
        <v>1</v>
      </c>
      <c r="F1389" s="261" t="s">
        <v>611</v>
      </c>
      <c r="G1389" s="261" t="s">
        <v>69</v>
      </c>
      <c r="H1389" s="261">
        <v>2</v>
      </c>
      <c r="I1389" s="261" t="s">
        <v>17</v>
      </c>
      <c r="J1389" s="261" t="s">
        <v>17</v>
      </c>
      <c r="K1389" s="261" t="s">
        <v>1899</v>
      </c>
      <c r="L1389" s="262">
        <v>45615</v>
      </c>
      <c r="M1389" s="261" t="s">
        <v>19</v>
      </c>
    </row>
    <row r="1390" spans="1:13">
      <c r="A1390" s="259" t="s">
        <v>1891</v>
      </c>
      <c r="B1390" s="259" t="s">
        <v>1892</v>
      </c>
      <c r="C1390" s="259" t="s">
        <v>1893</v>
      </c>
      <c r="D1390" s="259" t="s">
        <v>744</v>
      </c>
      <c r="E1390" s="259">
        <v>0</v>
      </c>
      <c r="F1390" s="259" t="s">
        <v>611</v>
      </c>
      <c r="G1390" s="259" t="s">
        <v>69</v>
      </c>
      <c r="H1390" s="259">
        <v>2</v>
      </c>
      <c r="I1390" s="259" t="s">
        <v>17</v>
      </c>
      <c r="J1390" s="259" t="s">
        <v>17</v>
      </c>
      <c r="K1390" s="259" t="s">
        <v>1900</v>
      </c>
      <c r="L1390" s="260">
        <v>45615</v>
      </c>
      <c r="M1390" s="259" t="s">
        <v>19</v>
      </c>
    </row>
    <row r="1391" spans="1:13">
      <c r="A1391" s="261" t="s">
        <v>1891</v>
      </c>
      <c r="B1391" s="261" t="s">
        <v>1892</v>
      </c>
      <c r="C1391" s="261" t="s">
        <v>1893</v>
      </c>
      <c r="D1391" s="261" t="s">
        <v>746</v>
      </c>
      <c r="E1391" s="261">
        <v>0</v>
      </c>
      <c r="F1391" s="261" t="s">
        <v>611</v>
      </c>
      <c r="G1391" s="261" t="s">
        <v>69</v>
      </c>
      <c r="H1391" s="261">
        <v>2</v>
      </c>
      <c r="I1391" s="261" t="s">
        <v>17</v>
      </c>
      <c r="J1391" s="261" t="s">
        <v>17</v>
      </c>
      <c r="K1391" s="261" t="s">
        <v>1901</v>
      </c>
      <c r="L1391" s="262">
        <v>45615</v>
      </c>
      <c r="M1391" s="261" t="s">
        <v>19</v>
      </c>
    </row>
    <row r="1392" spans="1:13">
      <c r="A1392" s="259" t="s">
        <v>1891</v>
      </c>
      <c r="B1392" s="259" t="s">
        <v>1892</v>
      </c>
      <c r="C1392" s="259" t="s">
        <v>1893</v>
      </c>
      <c r="D1392" s="259" t="s">
        <v>610</v>
      </c>
      <c r="E1392" s="259">
        <v>0</v>
      </c>
      <c r="F1392" s="259" t="s">
        <v>611</v>
      </c>
      <c r="G1392" s="259" t="s">
        <v>69</v>
      </c>
      <c r="H1392" s="259">
        <v>2</v>
      </c>
      <c r="I1392" s="259" t="s">
        <v>17</v>
      </c>
      <c r="J1392" s="259" t="s">
        <v>17</v>
      </c>
      <c r="K1392" s="259" t="s">
        <v>1902</v>
      </c>
      <c r="L1392" s="260">
        <v>45615</v>
      </c>
      <c r="M1392" s="259" t="s">
        <v>19</v>
      </c>
    </row>
    <row r="1393" spans="1:13">
      <c r="A1393" s="261" t="s">
        <v>684</v>
      </c>
      <c r="B1393" s="261" t="s">
        <v>685</v>
      </c>
      <c r="C1393" s="261" t="s">
        <v>686</v>
      </c>
      <c r="D1393" s="261" t="s">
        <v>732</v>
      </c>
      <c r="E1393" s="261">
        <v>2</v>
      </c>
      <c r="F1393" s="261" t="s">
        <v>611</v>
      </c>
      <c r="G1393" s="261" t="s">
        <v>69</v>
      </c>
      <c r="H1393" s="261">
        <v>2</v>
      </c>
      <c r="I1393" s="261" t="s">
        <v>17</v>
      </c>
      <c r="J1393" s="261" t="s">
        <v>17</v>
      </c>
      <c r="K1393" s="261" t="s">
        <v>1903</v>
      </c>
      <c r="L1393" s="262">
        <v>45615</v>
      </c>
      <c r="M1393" s="261" t="s">
        <v>19</v>
      </c>
    </row>
    <row r="1394" spans="1:13">
      <c r="A1394" s="259" t="s">
        <v>684</v>
      </c>
      <c r="B1394" s="259" t="s">
        <v>685</v>
      </c>
      <c r="C1394" s="259" t="s">
        <v>686</v>
      </c>
      <c r="D1394" s="259" t="s">
        <v>734</v>
      </c>
      <c r="E1394" s="259">
        <v>0</v>
      </c>
      <c r="F1394" s="259" t="s">
        <v>611</v>
      </c>
      <c r="G1394" s="259" t="s">
        <v>69</v>
      </c>
      <c r="H1394" s="259">
        <v>2</v>
      </c>
      <c r="I1394" s="259" t="s">
        <v>17</v>
      </c>
      <c r="J1394" s="259" t="s">
        <v>17</v>
      </c>
      <c r="K1394" s="259" t="s">
        <v>1904</v>
      </c>
      <c r="L1394" s="260">
        <v>45615</v>
      </c>
      <c r="M1394" s="259" t="s">
        <v>19</v>
      </c>
    </row>
    <row r="1395" spans="1:13">
      <c r="A1395" s="261" t="s">
        <v>684</v>
      </c>
      <c r="B1395" s="261" t="s">
        <v>685</v>
      </c>
      <c r="C1395" s="261" t="s">
        <v>686</v>
      </c>
      <c r="D1395" s="261" t="s">
        <v>736</v>
      </c>
      <c r="E1395" s="261">
        <v>2</v>
      </c>
      <c r="F1395" s="261" t="s">
        <v>611</v>
      </c>
      <c r="G1395" s="261" t="s">
        <v>69</v>
      </c>
      <c r="H1395" s="261">
        <v>2</v>
      </c>
      <c r="I1395" s="261" t="s">
        <v>17</v>
      </c>
      <c r="J1395" s="261" t="s">
        <v>17</v>
      </c>
      <c r="K1395" s="261" t="s">
        <v>1905</v>
      </c>
      <c r="L1395" s="262">
        <v>45615</v>
      </c>
      <c r="M1395" s="261" t="s">
        <v>19</v>
      </c>
    </row>
    <row r="1396" spans="1:13">
      <c r="A1396" s="259" t="s">
        <v>684</v>
      </c>
      <c r="B1396" s="259" t="s">
        <v>685</v>
      </c>
      <c r="C1396" s="259" t="s">
        <v>686</v>
      </c>
      <c r="D1396" s="259" t="s">
        <v>738</v>
      </c>
      <c r="E1396" s="259">
        <v>3</v>
      </c>
      <c r="F1396" s="259" t="s">
        <v>611</v>
      </c>
      <c r="G1396" s="259" t="s">
        <v>69</v>
      </c>
      <c r="H1396" s="259">
        <v>2</v>
      </c>
      <c r="I1396" s="259" t="s">
        <v>17</v>
      </c>
      <c r="J1396" s="259" t="s">
        <v>17</v>
      </c>
      <c r="K1396" s="259" t="s">
        <v>1906</v>
      </c>
      <c r="L1396" s="260">
        <v>45615</v>
      </c>
      <c r="M1396" s="259" t="s">
        <v>19</v>
      </c>
    </row>
    <row r="1397" spans="1:13">
      <c r="A1397" s="261" t="s">
        <v>684</v>
      </c>
      <c r="B1397" s="261" t="s">
        <v>685</v>
      </c>
      <c r="C1397" s="261" t="s">
        <v>686</v>
      </c>
      <c r="D1397" s="261" t="s">
        <v>740</v>
      </c>
      <c r="E1397" s="261">
        <v>3</v>
      </c>
      <c r="F1397" s="261" t="s">
        <v>611</v>
      </c>
      <c r="G1397" s="261" t="s">
        <v>69</v>
      </c>
      <c r="H1397" s="261">
        <v>2</v>
      </c>
      <c r="I1397" s="261" t="s">
        <v>17</v>
      </c>
      <c r="J1397" s="261" t="s">
        <v>17</v>
      </c>
      <c r="K1397" s="261" t="s">
        <v>1907</v>
      </c>
      <c r="L1397" s="262">
        <v>45615</v>
      </c>
      <c r="M1397" s="261" t="s">
        <v>19</v>
      </c>
    </row>
    <row r="1398" spans="1:13">
      <c r="A1398" s="259" t="s">
        <v>684</v>
      </c>
      <c r="B1398" s="259" t="s">
        <v>685</v>
      </c>
      <c r="C1398" s="259" t="s">
        <v>686</v>
      </c>
      <c r="D1398" s="259" t="s">
        <v>742</v>
      </c>
      <c r="E1398" s="259">
        <v>3</v>
      </c>
      <c r="F1398" s="259" t="s">
        <v>611</v>
      </c>
      <c r="G1398" s="259" t="s">
        <v>69</v>
      </c>
      <c r="H1398" s="259">
        <v>2</v>
      </c>
      <c r="I1398" s="259" t="s">
        <v>17</v>
      </c>
      <c r="J1398" s="259" t="s">
        <v>17</v>
      </c>
      <c r="K1398" s="259" t="s">
        <v>1908</v>
      </c>
      <c r="L1398" s="260">
        <v>45615</v>
      </c>
      <c r="M1398" s="259" t="s">
        <v>19</v>
      </c>
    </row>
    <row r="1399" spans="1:13">
      <c r="A1399" s="261" t="s">
        <v>684</v>
      </c>
      <c r="B1399" s="261" t="s">
        <v>685</v>
      </c>
      <c r="C1399" s="261" t="s">
        <v>686</v>
      </c>
      <c r="D1399" s="261" t="s">
        <v>744</v>
      </c>
      <c r="E1399" s="261">
        <v>3</v>
      </c>
      <c r="F1399" s="261" t="s">
        <v>611</v>
      </c>
      <c r="G1399" s="261" t="s">
        <v>69</v>
      </c>
      <c r="H1399" s="261">
        <v>2</v>
      </c>
      <c r="I1399" s="261" t="s">
        <v>17</v>
      </c>
      <c r="J1399" s="261" t="s">
        <v>17</v>
      </c>
      <c r="K1399" s="261" t="s">
        <v>1909</v>
      </c>
      <c r="L1399" s="262">
        <v>45615</v>
      </c>
      <c r="M1399" s="261" t="s">
        <v>19</v>
      </c>
    </row>
    <row r="1400" spans="1:13">
      <c r="A1400" s="259" t="s">
        <v>684</v>
      </c>
      <c r="B1400" s="259" t="s">
        <v>685</v>
      </c>
      <c r="C1400" s="259" t="s">
        <v>686</v>
      </c>
      <c r="D1400" s="259" t="s">
        <v>746</v>
      </c>
      <c r="E1400" s="259">
        <v>3</v>
      </c>
      <c r="F1400" s="259" t="s">
        <v>611</v>
      </c>
      <c r="G1400" s="259" t="s">
        <v>69</v>
      </c>
      <c r="H1400" s="259">
        <v>2</v>
      </c>
      <c r="I1400" s="259" t="s">
        <v>17</v>
      </c>
      <c r="J1400" s="259" t="s">
        <v>17</v>
      </c>
      <c r="K1400" s="259" t="s">
        <v>1910</v>
      </c>
      <c r="L1400" s="260">
        <v>45615</v>
      </c>
      <c r="M1400" s="259" t="s">
        <v>19</v>
      </c>
    </row>
    <row r="1401" spans="1:13">
      <c r="A1401" s="261" t="s">
        <v>684</v>
      </c>
      <c r="B1401" s="261" t="s">
        <v>685</v>
      </c>
      <c r="C1401" s="261" t="s">
        <v>686</v>
      </c>
      <c r="D1401" s="261" t="s">
        <v>610</v>
      </c>
      <c r="E1401" s="261">
        <v>3</v>
      </c>
      <c r="F1401" s="261" t="s">
        <v>611</v>
      </c>
      <c r="G1401" s="261" t="s">
        <v>69</v>
      </c>
      <c r="H1401" s="261">
        <v>2</v>
      </c>
      <c r="I1401" s="261" t="s">
        <v>17</v>
      </c>
      <c r="J1401" s="261" t="s">
        <v>17</v>
      </c>
      <c r="K1401" s="261" t="s">
        <v>1911</v>
      </c>
      <c r="L1401" s="262">
        <v>45615</v>
      </c>
      <c r="M1401" s="261" t="s">
        <v>19</v>
      </c>
    </row>
    <row r="1402" spans="1:13">
      <c r="A1402" s="259" t="s">
        <v>1912</v>
      </c>
      <c r="B1402" s="259" t="s">
        <v>1913</v>
      </c>
      <c r="C1402" s="259" t="s">
        <v>1914</v>
      </c>
      <c r="D1402" s="259" t="s">
        <v>732</v>
      </c>
      <c r="E1402" s="259">
        <v>2</v>
      </c>
      <c r="F1402" s="259" t="s">
        <v>611</v>
      </c>
      <c r="G1402" s="259" t="s">
        <v>69</v>
      </c>
      <c r="H1402" s="259">
        <v>2</v>
      </c>
      <c r="I1402" s="259" t="s">
        <v>17</v>
      </c>
      <c r="J1402" s="259" t="s">
        <v>17</v>
      </c>
      <c r="K1402" s="259" t="s">
        <v>1915</v>
      </c>
      <c r="L1402" s="260">
        <v>45615</v>
      </c>
      <c r="M1402" s="259" t="s">
        <v>19</v>
      </c>
    </row>
    <row r="1403" spans="1:13">
      <c r="A1403" s="261" t="s">
        <v>1912</v>
      </c>
      <c r="B1403" s="261" t="s">
        <v>1913</v>
      </c>
      <c r="C1403" s="261" t="s">
        <v>1914</v>
      </c>
      <c r="D1403" s="261" t="s">
        <v>734</v>
      </c>
      <c r="E1403" s="261">
        <v>2</v>
      </c>
      <c r="F1403" s="261" t="s">
        <v>611</v>
      </c>
      <c r="G1403" s="261" t="s">
        <v>69</v>
      </c>
      <c r="H1403" s="261">
        <v>2</v>
      </c>
      <c r="I1403" s="261" t="s">
        <v>17</v>
      </c>
      <c r="J1403" s="261" t="s">
        <v>17</v>
      </c>
      <c r="K1403" s="261" t="s">
        <v>1916</v>
      </c>
      <c r="L1403" s="262">
        <v>45615</v>
      </c>
      <c r="M1403" s="261" t="s">
        <v>19</v>
      </c>
    </row>
    <row r="1404" spans="1:13">
      <c r="A1404" s="259" t="s">
        <v>1912</v>
      </c>
      <c r="B1404" s="259" t="s">
        <v>1913</v>
      </c>
      <c r="C1404" s="259" t="s">
        <v>1914</v>
      </c>
      <c r="D1404" s="259" t="s">
        <v>736</v>
      </c>
      <c r="E1404" s="259">
        <v>2</v>
      </c>
      <c r="F1404" s="259" t="s">
        <v>611</v>
      </c>
      <c r="G1404" s="259" t="s">
        <v>69</v>
      </c>
      <c r="H1404" s="259">
        <v>2</v>
      </c>
      <c r="I1404" s="259" t="s">
        <v>17</v>
      </c>
      <c r="J1404" s="259" t="s">
        <v>17</v>
      </c>
      <c r="K1404" s="259" t="s">
        <v>1917</v>
      </c>
      <c r="L1404" s="260">
        <v>45615</v>
      </c>
      <c r="M1404" s="259" t="s">
        <v>19</v>
      </c>
    </row>
    <row r="1405" spans="1:13">
      <c r="A1405" s="261" t="s">
        <v>1912</v>
      </c>
      <c r="B1405" s="261" t="s">
        <v>1913</v>
      </c>
      <c r="C1405" s="261" t="s">
        <v>1914</v>
      </c>
      <c r="D1405" s="261" t="s">
        <v>738</v>
      </c>
      <c r="E1405" s="261">
        <v>1</v>
      </c>
      <c r="F1405" s="261" t="s">
        <v>611</v>
      </c>
      <c r="G1405" s="261" t="s">
        <v>69</v>
      </c>
      <c r="H1405" s="261">
        <v>2</v>
      </c>
      <c r="I1405" s="261" t="s">
        <v>17</v>
      </c>
      <c r="J1405" s="261" t="s">
        <v>17</v>
      </c>
      <c r="K1405" s="261" t="s">
        <v>1918</v>
      </c>
      <c r="L1405" s="262">
        <v>45615</v>
      </c>
      <c r="M1405" s="261" t="s">
        <v>19</v>
      </c>
    </row>
    <row r="1406" spans="1:13">
      <c r="A1406" s="259" t="s">
        <v>1912</v>
      </c>
      <c r="B1406" s="259" t="s">
        <v>1913</v>
      </c>
      <c r="C1406" s="259" t="s">
        <v>1914</v>
      </c>
      <c r="D1406" s="259" t="s">
        <v>740</v>
      </c>
      <c r="E1406" s="259">
        <v>2</v>
      </c>
      <c r="F1406" s="259" t="s">
        <v>611</v>
      </c>
      <c r="G1406" s="259" t="s">
        <v>69</v>
      </c>
      <c r="H1406" s="259">
        <v>2</v>
      </c>
      <c r="I1406" s="259" t="s">
        <v>17</v>
      </c>
      <c r="J1406" s="259" t="s">
        <v>17</v>
      </c>
      <c r="K1406" s="259" t="s">
        <v>1919</v>
      </c>
      <c r="L1406" s="260">
        <v>45615</v>
      </c>
      <c r="M1406" s="259" t="s">
        <v>19</v>
      </c>
    </row>
    <row r="1407" spans="1:13">
      <c r="A1407" s="261" t="s">
        <v>1912</v>
      </c>
      <c r="B1407" s="261" t="s">
        <v>1913</v>
      </c>
      <c r="C1407" s="261" t="s">
        <v>1914</v>
      </c>
      <c r="D1407" s="261" t="s">
        <v>742</v>
      </c>
      <c r="E1407" s="261">
        <v>1</v>
      </c>
      <c r="F1407" s="261" t="s">
        <v>611</v>
      </c>
      <c r="G1407" s="261" t="s">
        <v>69</v>
      </c>
      <c r="H1407" s="261">
        <v>2</v>
      </c>
      <c r="I1407" s="261" t="s">
        <v>17</v>
      </c>
      <c r="J1407" s="261" t="s">
        <v>17</v>
      </c>
      <c r="K1407" s="261" t="s">
        <v>1920</v>
      </c>
      <c r="L1407" s="262">
        <v>45615</v>
      </c>
      <c r="M1407" s="261" t="s">
        <v>19</v>
      </c>
    </row>
    <row r="1408" spans="1:13">
      <c r="A1408" s="259" t="s">
        <v>1912</v>
      </c>
      <c r="B1408" s="259" t="s">
        <v>1913</v>
      </c>
      <c r="C1408" s="259" t="s">
        <v>1914</v>
      </c>
      <c r="D1408" s="259" t="s">
        <v>744</v>
      </c>
      <c r="E1408" s="259">
        <v>2</v>
      </c>
      <c r="F1408" s="259" t="s">
        <v>611</v>
      </c>
      <c r="G1408" s="259" t="s">
        <v>69</v>
      </c>
      <c r="H1408" s="259">
        <v>2</v>
      </c>
      <c r="I1408" s="259" t="s">
        <v>17</v>
      </c>
      <c r="J1408" s="259" t="s">
        <v>17</v>
      </c>
      <c r="K1408" s="259" t="s">
        <v>1921</v>
      </c>
      <c r="L1408" s="260">
        <v>45615</v>
      </c>
      <c r="M1408" s="259" t="s">
        <v>19</v>
      </c>
    </row>
    <row r="1409" spans="1:13">
      <c r="A1409" s="261" t="s">
        <v>1912</v>
      </c>
      <c r="B1409" s="261" t="s">
        <v>1913</v>
      </c>
      <c r="C1409" s="261" t="s">
        <v>1914</v>
      </c>
      <c r="D1409" s="261" t="s">
        <v>746</v>
      </c>
      <c r="E1409" s="261">
        <v>2</v>
      </c>
      <c r="F1409" s="261" t="s">
        <v>611</v>
      </c>
      <c r="G1409" s="261" t="s">
        <v>69</v>
      </c>
      <c r="H1409" s="261">
        <v>2</v>
      </c>
      <c r="I1409" s="261" t="s">
        <v>17</v>
      </c>
      <c r="J1409" s="261" t="s">
        <v>17</v>
      </c>
      <c r="K1409" s="261" t="s">
        <v>1922</v>
      </c>
      <c r="L1409" s="262">
        <v>45615</v>
      </c>
      <c r="M1409" s="261" t="s">
        <v>19</v>
      </c>
    </row>
    <row r="1410" spans="1:13">
      <c r="A1410" s="259" t="s">
        <v>1912</v>
      </c>
      <c r="B1410" s="259" t="s">
        <v>1913</v>
      </c>
      <c r="C1410" s="259" t="s">
        <v>1914</v>
      </c>
      <c r="D1410" s="259" t="s">
        <v>610</v>
      </c>
      <c r="E1410" s="259">
        <v>0</v>
      </c>
      <c r="F1410" s="259" t="s">
        <v>611</v>
      </c>
      <c r="G1410" s="259" t="s">
        <v>69</v>
      </c>
      <c r="H1410" s="259">
        <v>2</v>
      </c>
      <c r="I1410" s="259" t="s">
        <v>17</v>
      </c>
      <c r="J1410" s="259" t="s">
        <v>17</v>
      </c>
      <c r="K1410" s="259" t="s">
        <v>1923</v>
      </c>
      <c r="L1410" s="260">
        <v>45615</v>
      </c>
      <c r="M1410" s="259" t="s">
        <v>19</v>
      </c>
    </row>
    <row r="1411" spans="1:13">
      <c r="A1411" s="261" t="s">
        <v>1924</v>
      </c>
      <c r="B1411" s="261" t="s">
        <v>1925</v>
      </c>
      <c r="C1411" s="261" t="s">
        <v>1926</v>
      </c>
      <c r="D1411" s="261" t="s">
        <v>732</v>
      </c>
      <c r="E1411" s="261">
        <v>0</v>
      </c>
      <c r="F1411" s="261" t="s">
        <v>611</v>
      </c>
      <c r="G1411" s="261" t="s">
        <v>69</v>
      </c>
      <c r="H1411" s="261">
        <v>2</v>
      </c>
      <c r="I1411" s="261" t="s">
        <v>17</v>
      </c>
      <c r="J1411" s="261" t="s">
        <v>17</v>
      </c>
      <c r="K1411" s="261" t="s">
        <v>1927</v>
      </c>
      <c r="L1411" s="262">
        <v>45616</v>
      </c>
      <c r="M1411" s="261" t="s">
        <v>19</v>
      </c>
    </row>
    <row r="1412" spans="1:13">
      <c r="A1412" s="259" t="s">
        <v>1924</v>
      </c>
      <c r="B1412" s="259" t="s">
        <v>1925</v>
      </c>
      <c r="C1412" s="259" t="s">
        <v>1926</v>
      </c>
      <c r="D1412" s="259" t="s">
        <v>734</v>
      </c>
      <c r="E1412" s="259">
        <v>0</v>
      </c>
      <c r="F1412" s="259" t="s">
        <v>611</v>
      </c>
      <c r="G1412" s="259" t="s">
        <v>69</v>
      </c>
      <c r="H1412" s="259">
        <v>2</v>
      </c>
      <c r="I1412" s="259" t="s">
        <v>17</v>
      </c>
      <c r="J1412" s="259" t="s">
        <v>17</v>
      </c>
      <c r="K1412" s="259" t="s">
        <v>1928</v>
      </c>
      <c r="L1412" s="260">
        <v>45616</v>
      </c>
      <c r="M1412" s="259" t="s">
        <v>19</v>
      </c>
    </row>
    <row r="1413" spans="1:13">
      <c r="A1413" s="261" t="s">
        <v>1924</v>
      </c>
      <c r="B1413" s="261" t="s">
        <v>1925</v>
      </c>
      <c r="C1413" s="261" t="s">
        <v>1926</v>
      </c>
      <c r="D1413" s="261" t="s">
        <v>736</v>
      </c>
      <c r="E1413" s="261">
        <v>0</v>
      </c>
      <c r="F1413" s="261" t="s">
        <v>611</v>
      </c>
      <c r="G1413" s="261" t="s">
        <v>69</v>
      </c>
      <c r="H1413" s="261">
        <v>2</v>
      </c>
      <c r="I1413" s="261" t="s">
        <v>17</v>
      </c>
      <c r="J1413" s="261" t="s">
        <v>17</v>
      </c>
      <c r="K1413" s="261" t="s">
        <v>1929</v>
      </c>
      <c r="L1413" s="262">
        <v>45616</v>
      </c>
      <c r="M1413" s="261" t="s">
        <v>19</v>
      </c>
    </row>
    <row r="1414" spans="1:13">
      <c r="A1414" s="259" t="s">
        <v>1924</v>
      </c>
      <c r="B1414" s="259" t="s">
        <v>1925</v>
      </c>
      <c r="C1414" s="259" t="s">
        <v>1926</v>
      </c>
      <c r="D1414" s="259" t="s">
        <v>738</v>
      </c>
      <c r="E1414" s="259">
        <v>0</v>
      </c>
      <c r="F1414" s="259" t="s">
        <v>611</v>
      </c>
      <c r="G1414" s="259" t="s">
        <v>69</v>
      </c>
      <c r="H1414" s="259">
        <v>2</v>
      </c>
      <c r="I1414" s="259" t="s">
        <v>17</v>
      </c>
      <c r="J1414" s="259" t="s">
        <v>17</v>
      </c>
      <c r="K1414" s="259" t="s">
        <v>1930</v>
      </c>
      <c r="L1414" s="260">
        <v>45616</v>
      </c>
      <c r="M1414" s="259" t="s">
        <v>19</v>
      </c>
    </row>
    <row r="1415" spans="1:13">
      <c r="A1415" s="261" t="s">
        <v>1924</v>
      </c>
      <c r="B1415" s="261" t="s">
        <v>1925</v>
      </c>
      <c r="C1415" s="261" t="s">
        <v>1926</v>
      </c>
      <c r="D1415" s="261" t="s">
        <v>740</v>
      </c>
      <c r="E1415" s="261">
        <v>1</v>
      </c>
      <c r="F1415" s="261" t="s">
        <v>611</v>
      </c>
      <c r="G1415" s="261" t="s">
        <v>69</v>
      </c>
      <c r="H1415" s="261">
        <v>2</v>
      </c>
      <c r="I1415" s="261" t="s">
        <v>17</v>
      </c>
      <c r="J1415" s="261" t="s">
        <v>17</v>
      </c>
      <c r="K1415" s="261" t="s">
        <v>1931</v>
      </c>
      <c r="L1415" s="262">
        <v>45616</v>
      </c>
      <c r="M1415" s="261" t="s">
        <v>19</v>
      </c>
    </row>
    <row r="1416" spans="1:13">
      <c r="A1416" s="259" t="s">
        <v>1924</v>
      </c>
      <c r="B1416" s="259" t="s">
        <v>1925</v>
      </c>
      <c r="C1416" s="259" t="s">
        <v>1926</v>
      </c>
      <c r="D1416" s="259" t="s">
        <v>742</v>
      </c>
      <c r="E1416" s="259">
        <v>2</v>
      </c>
      <c r="F1416" s="259" t="s">
        <v>611</v>
      </c>
      <c r="G1416" s="259" t="s">
        <v>69</v>
      </c>
      <c r="H1416" s="259">
        <v>2</v>
      </c>
      <c r="I1416" s="259" t="s">
        <v>17</v>
      </c>
      <c r="J1416" s="259" t="s">
        <v>17</v>
      </c>
      <c r="K1416" s="259" t="s">
        <v>1932</v>
      </c>
      <c r="L1416" s="260">
        <v>45616</v>
      </c>
      <c r="M1416" s="259" t="s">
        <v>19</v>
      </c>
    </row>
    <row r="1417" spans="1:13">
      <c r="A1417" s="261" t="s">
        <v>1924</v>
      </c>
      <c r="B1417" s="261" t="s">
        <v>1925</v>
      </c>
      <c r="C1417" s="261" t="s">
        <v>1926</v>
      </c>
      <c r="D1417" s="261" t="s">
        <v>744</v>
      </c>
      <c r="E1417" s="261">
        <v>1</v>
      </c>
      <c r="F1417" s="261" t="s">
        <v>611</v>
      </c>
      <c r="G1417" s="261" t="s">
        <v>69</v>
      </c>
      <c r="H1417" s="261">
        <v>2</v>
      </c>
      <c r="I1417" s="261" t="s">
        <v>17</v>
      </c>
      <c r="J1417" s="261" t="s">
        <v>17</v>
      </c>
      <c r="K1417" s="261" t="s">
        <v>1933</v>
      </c>
      <c r="L1417" s="262">
        <v>45616</v>
      </c>
      <c r="M1417" s="261" t="s">
        <v>19</v>
      </c>
    </row>
    <row r="1418" spans="1:13">
      <c r="A1418" s="259" t="s">
        <v>1924</v>
      </c>
      <c r="B1418" s="259" t="s">
        <v>1925</v>
      </c>
      <c r="C1418" s="259" t="s">
        <v>1926</v>
      </c>
      <c r="D1418" s="259" t="s">
        <v>746</v>
      </c>
      <c r="E1418" s="259">
        <v>0</v>
      </c>
      <c r="F1418" s="259" t="s">
        <v>611</v>
      </c>
      <c r="G1418" s="259" t="s">
        <v>69</v>
      </c>
      <c r="H1418" s="259">
        <v>2</v>
      </c>
      <c r="I1418" s="259" t="s">
        <v>17</v>
      </c>
      <c r="J1418" s="259" t="s">
        <v>17</v>
      </c>
      <c r="K1418" s="259" t="s">
        <v>1934</v>
      </c>
      <c r="L1418" s="260">
        <v>45616</v>
      </c>
      <c r="M1418" s="259" t="s">
        <v>19</v>
      </c>
    </row>
    <row r="1419" spans="1:13">
      <c r="A1419" s="261" t="s">
        <v>1924</v>
      </c>
      <c r="B1419" s="261" t="s">
        <v>1925</v>
      </c>
      <c r="C1419" s="261" t="s">
        <v>1926</v>
      </c>
      <c r="D1419" s="261" t="s">
        <v>610</v>
      </c>
      <c r="E1419" s="261">
        <v>0</v>
      </c>
      <c r="F1419" s="261" t="s">
        <v>611</v>
      </c>
      <c r="G1419" s="261" t="s">
        <v>69</v>
      </c>
      <c r="H1419" s="261">
        <v>2</v>
      </c>
      <c r="I1419" s="261" t="s">
        <v>17</v>
      </c>
      <c r="J1419" s="261" t="s">
        <v>17</v>
      </c>
      <c r="K1419" s="261" t="s">
        <v>1935</v>
      </c>
      <c r="L1419" s="262">
        <v>45616</v>
      </c>
      <c r="M1419" s="261" t="s">
        <v>19</v>
      </c>
    </row>
    <row r="1420" spans="1:13">
      <c r="A1420" s="259" t="s">
        <v>1936</v>
      </c>
      <c r="B1420" s="259" t="s">
        <v>1937</v>
      </c>
      <c r="C1420" s="259" t="s">
        <v>1938</v>
      </c>
      <c r="D1420" s="259" t="s">
        <v>732</v>
      </c>
      <c r="E1420" s="259">
        <v>0</v>
      </c>
      <c r="F1420" s="259" t="s">
        <v>611</v>
      </c>
      <c r="G1420" s="259" t="s">
        <v>69</v>
      </c>
      <c r="H1420" s="259">
        <v>2</v>
      </c>
      <c r="I1420" s="259" t="s">
        <v>17</v>
      </c>
      <c r="J1420" s="259" t="s">
        <v>17</v>
      </c>
      <c r="K1420" s="259" t="s">
        <v>1939</v>
      </c>
      <c r="L1420" s="260">
        <v>45616</v>
      </c>
      <c r="M1420" s="259" t="s">
        <v>19</v>
      </c>
    </row>
    <row r="1421" spans="1:13">
      <c r="A1421" s="261" t="s">
        <v>1936</v>
      </c>
      <c r="B1421" s="261" t="s">
        <v>1937</v>
      </c>
      <c r="C1421" s="261" t="s">
        <v>1938</v>
      </c>
      <c r="D1421" s="261" t="s">
        <v>734</v>
      </c>
      <c r="E1421" s="261">
        <v>1</v>
      </c>
      <c r="F1421" s="261" t="s">
        <v>611</v>
      </c>
      <c r="G1421" s="261" t="s">
        <v>69</v>
      </c>
      <c r="H1421" s="261">
        <v>2</v>
      </c>
      <c r="I1421" s="261" t="s">
        <v>17</v>
      </c>
      <c r="J1421" s="261" t="s">
        <v>17</v>
      </c>
      <c r="K1421" s="261" t="s">
        <v>1940</v>
      </c>
      <c r="L1421" s="262">
        <v>45616</v>
      </c>
      <c r="M1421" s="261" t="s">
        <v>19</v>
      </c>
    </row>
    <row r="1422" spans="1:13">
      <c r="A1422" s="259" t="s">
        <v>1936</v>
      </c>
      <c r="B1422" s="259" t="s">
        <v>1937</v>
      </c>
      <c r="C1422" s="259" t="s">
        <v>1938</v>
      </c>
      <c r="D1422" s="259" t="s">
        <v>736</v>
      </c>
      <c r="E1422" s="259">
        <v>2</v>
      </c>
      <c r="F1422" s="259" t="s">
        <v>611</v>
      </c>
      <c r="G1422" s="259" t="s">
        <v>69</v>
      </c>
      <c r="H1422" s="259">
        <v>2</v>
      </c>
      <c r="I1422" s="259" t="s">
        <v>17</v>
      </c>
      <c r="J1422" s="259" t="s">
        <v>17</v>
      </c>
      <c r="K1422" s="259" t="s">
        <v>1941</v>
      </c>
      <c r="L1422" s="260">
        <v>45616</v>
      </c>
      <c r="M1422" s="259" t="s">
        <v>19</v>
      </c>
    </row>
    <row r="1423" spans="1:13">
      <c r="A1423" s="261" t="s">
        <v>1936</v>
      </c>
      <c r="B1423" s="261" t="s">
        <v>1937</v>
      </c>
      <c r="C1423" s="261" t="s">
        <v>1938</v>
      </c>
      <c r="D1423" s="261" t="s">
        <v>738</v>
      </c>
      <c r="E1423" s="261">
        <v>3</v>
      </c>
      <c r="F1423" s="261" t="s">
        <v>611</v>
      </c>
      <c r="G1423" s="261" t="s">
        <v>69</v>
      </c>
      <c r="H1423" s="261">
        <v>2</v>
      </c>
      <c r="I1423" s="261" t="s">
        <v>17</v>
      </c>
      <c r="J1423" s="261" t="s">
        <v>17</v>
      </c>
      <c r="K1423" s="261" t="s">
        <v>1942</v>
      </c>
      <c r="L1423" s="262">
        <v>45616</v>
      </c>
      <c r="M1423" s="261" t="s">
        <v>19</v>
      </c>
    </row>
    <row r="1424" spans="1:13">
      <c r="A1424" s="259" t="s">
        <v>1936</v>
      </c>
      <c r="B1424" s="259" t="s">
        <v>1937</v>
      </c>
      <c r="C1424" s="259" t="s">
        <v>1938</v>
      </c>
      <c r="D1424" s="259" t="s">
        <v>740</v>
      </c>
      <c r="E1424" s="259">
        <v>3</v>
      </c>
      <c r="F1424" s="259" t="s">
        <v>611</v>
      </c>
      <c r="G1424" s="259" t="s">
        <v>69</v>
      </c>
      <c r="H1424" s="259">
        <v>2</v>
      </c>
      <c r="I1424" s="259" t="s">
        <v>17</v>
      </c>
      <c r="J1424" s="259" t="s">
        <v>17</v>
      </c>
      <c r="K1424" s="259" t="s">
        <v>1943</v>
      </c>
      <c r="L1424" s="260">
        <v>45616</v>
      </c>
      <c r="M1424" s="259" t="s">
        <v>19</v>
      </c>
    </row>
    <row r="1425" spans="1:13">
      <c r="A1425" s="261" t="s">
        <v>1936</v>
      </c>
      <c r="B1425" s="261" t="s">
        <v>1937</v>
      </c>
      <c r="C1425" s="261" t="s">
        <v>1938</v>
      </c>
      <c r="D1425" s="261" t="s">
        <v>742</v>
      </c>
      <c r="E1425" s="261">
        <v>1</v>
      </c>
      <c r="F1425" s="261" t="s">
        <v>611</v>
      </c>
      <c r="G1425" s="261" t="s">
        <v>69</v>
      </c>
      <c r="H1425" s="261">
        <v>2</v>
      </c>
      <c r="I1425" s="261" t="s">
        <v>17</v>
      </c>
      <c r="J1425" s="261" t="s">
        <v>17</v>
      </c>
      <c r="K1425" s="261" t="s">
        <v>1944</v>
      </c>
      <c r="L1425" s="262">
        <v>45616</v>
      </c>
      <c r="M1425" s="261" t="s">
        <v>19</v>
      </c>
    </row>
    <row r="1426" spans="1:13">
      <c r="A1426" s="259" t="s">
        <v>1936</v>
      </c>
      <c r="B1426" s="259" t="s">
        <v>1937</v>
      </c>
      <c r="C1426" s="259" t="s">
        <v>1938</v>
      </c>
      <c r="D1426" s="259" t="s">
        <v>744</v>
      </c>
      <c r="E1426" s="259">
        <v>2</v>
      </c>
      <c r="F1426" s="259" t="s">
        <v>611</v>
      </c>
      <c r="G1426" s="259" t="s">
        <v>69</v>
      </c>
      <c r="H1426" s="259">
        <v>2</v>
      </c>
      <c r="I1426" s="259" t="s">
        <v>17</v>
      </c>
      <c r="J1426" s="259" t="s">
        <v>17</v>
      </c>
      <c r="K1426" s="259" t="s">
        <v>1945</v>
      </c>
      <c r="L1426" s="260">
        <v>45616</v>
      </c>
      <c r="M1426" s="259" t="s">
        <v>19</v>
      </c>
    </row>
    <row r="1427" spans="1:13">
      <c r="A1427" s="261" t="s">
        <v>1936</v>
      </c>
      <c r="B1427" s="261" t="s">
        <v>1937</v>
      </c>
      <c r="C1427" s="261" t="s">
        <v>1938</v>
      </c>
      <c r="D1427" s="261" t="s">
        <v>746</v>
      </c>
      <c r="E1427" s="261">
        <v>3</v>
      </c>
      <c r="F1427" s="261" t="s">
        <v>611</v>
      </c>
      <c r="G1427" s="261" t="s">
        <v>69</v>
      </c>
      <c r="H1427" s="261">
        <v>2</v>
      </c>
      <c r="I1427" s="261" t="s">
        <v>17</v>
      </c>
      <c r="J1427" s="261" t="s">
        <v>17</v>
      </c>
      <c r="K1427" s="261" t="s">
        <v>1946</v>
      </c>
      <c r="L1427" s="262">
        <v>45616</v>
      </c>
      <c r="M1427" s="261" t="s">
        <v>19</v>
      </c>
    </row>
    <row r="1428" spans="1:13">
      <c r="A1428" s="259" t="s">
        <v>1936</v>
      </c>
      <c r="B1428" s="259" t="s">
        <v>1937</v>
      </c>
      <c r="C1428" s="259" t="s">
        <v>1938</v>
      </c>
      <c r="D1428" s="259" t="s">
        <v>610</v>
      </c>
      <c r="E1428" s="259">
        <v>3</v>
      </c>
      <c r="F1428" s="259" t="s">
        <v>611</v>
      </c>
      <c r="G1428" s="259" t="s">
        <v>69</v>
      </c>
      <c r="H1428" s="259">
        <v>2</v>
      </c>
      <c r="I1428" s="259" t="s">
        <v>17</v>
      </c>
      <c r="J1428" s="259" t="s">
        <v>17</v>
      </c>
      <c r="K1428" s="259" t="s">
        <v>1947</v>
      </c>
      <c r="L1428" s="260">
        <v>45616</v>
      </c>
      <c r="M1428" s="259" t="s">
        <v>19</v>
      </c>
    </row>
    <row r="1429" spans="1:13">
      <c r="A1429" s="261" t="s">
        <v>1948</v>
      </c>
      <c r="B1429" s="261" t="s">
        <v>1949</v>
      </c>
      <c r="C1429" s="261" t="s">
        <v>1938</v>
      </c>
      <c r="D1429" s="261" t="s">
        <v>732</v>
      </c>
      <c r="E1429" s="261">
        <v>0</v>
      </c>
      <c r="F1429" s="261" t="s">
        <v>611</v>
      </c>
      <c r="G1429" s="261" t="s">
        <v>69</v>
      </c>
      <c r="H1429" s="261">
        <v>2</v>
      </c>
      <c r="I1429" s="261" t="s">
        <v>17</v>
      </c>
      <c r="J1429" s="261" t="s">
        <v>17</v>
      </c>
      <c r="K1429" s="261" t="s">
        <v>1950</v>
      </c>
      <c r="L1429" s="262">
        <v>45616</v>
      </c>
      <c r="M1429" s="261" t="s">
        <v>19</v>
      </c>
    </row>
    <row r="1430" spans="1:13">
      <c r="A1430" s="259" t="s">
        <v>1948</v>
      </c>
      <c r="B1430" s="259" t="s">
        <v>1949</v>
      </c>
      <c r="C1430" s="259" t="s">
        <v>1938</v>
      </c>
      <c r="D1430" s="259" t="s">
        <v>734</v>
      </c>
      <c r="E1430" s="259">
        <v>1</v>
      </c>
      <c r="F1430" s="259" t="s">
        <v>611</v>
      </c>
      <c r="G1430" s="259" t="s">
        <v>69</v>
      </c>
      <c r="H1430" s="259">
        <v>2</v>
      </c>
      <c r="I1430" s="259" t="s">
        <v>17</v>
      </c>
      <c r="J1430" s="259" t="s">
        <v>17</v>
      </c>
      <c r="K1430" s="259" t="s">
        <v>1951</v>
      </c>
      <c r="L1430" s="260">
        <v>45616</v>
      </c>
      <c r="M1430" s="259" t="s">
        <v>19</v>
      </c>
    </row>
    <row r="1431" spans="1:13">
      <c r="A1431" s="261" t="s">
        <v>1948</v>
      </c>
      <c r="B1431" s="261" t="s">
        <v>1949</v>
      </c>
      <c r="C1431" s="261" t="s">
        <v>1938</v>
      </c>
      <c r="D1431" s="261" t="s">
        <v>736</v>
      </c>
      <c r="E1431" s="261">
        <v>0</v>
      </c>
      <c r="F1431" s="261" t="s">
        <v>611</v>
      </c>
      <c r="G1431" s="261" t="s">
        <v>69</v>
      </c>
      <c r="H1431" s="261">
        <v>2</v>
      </c>
      <c r="I1431" s="261" t="s">
        <v>17</v>
      </c>
      <c r="J1431" s="261" t="s">
        <v>17</v>
      </c>
      <c r="K1431" s="261" t="s">
        <v>1952</v>
      </c>
      <c r="L1431" s="262">
        <v>45616</v>
      </c>
      <c r="M1431" s="261" t="s">
        <v>19</v>
      </c>
    </row>
    <row r="1432" spans="1:13">
      <c r="A1432" s="259" t="s">
        <v>1948</v>
      </c>
      <c r="B1432" s="259" t="s">
        <v>1949</v>
      </c>
      <c r="C1432" s="259" t="s">
        <v>1938</v>
      </c>
      <c r="D1432" s="259" t="s">
        <v>738</v>
      </c>
      <c r="E1432" s="259">
        <v>3</v>
      </c>
      <c r="F1432" s="259" t="s">
        <v>611</v>
      </c>
      <c r="G1432" s="259" t="s">
        <v>69</v>
      </c>
      <c r="H1432" s="259">
        <v>2</v>
      </c>
      <c r="I1432" s="259" t="s">
        <v>17</v>
      </c>
      <c r="J1432" s="259" t="s">
        <v>17</v>
      </c>
      <c r="K1432" s="259" t="s">
        <v>1953</v>
      </c>
      <c r="L1432" s="260">
        <v>45616</v>
      </c>
      <c r="M1432" s="259" t="s">
        <v>19</v>
      </c>
    </row>
    <row r="1433" spans="1:13">
      <c r="A1433" s="261" t="s">
        <v>1948</v>
      </c>
      <c r="B1433" s="261" t="s">
        <v>1949</v>
      </c>
      <c r="C1433" s="261" t="s">
        <v>1938</v>
      </c>
      <c r="D1433" s="261" t="s">
        <v>740</v>
      </c>
      <c r="E1433" s="261">
        <v>3</v>
      </c>
      <c r="F1433" s="261" t="s">
        <v>611</v>
      </c>
      <c r="G1433" s="261" t="s">
        <v>69</v>
      </c>
      <c r="H1433" s="261">
        <v>2</v>
      </c>
      <c r="I1433" s="261" t="s">
        <v>17</v>
      </c>
      <c r="J1433" s="261" t="s">
        <v>17</v>
      </c>
      <c r="K1433" s="261" t="s">
        <v>1954</v>
      </c>
      <c r="L1433" s="262">
        <v>45616</v>
      </c>
      <c r="M1433" s="261" t="s">
        <v>19</v>
      </c>
    </row>
    <row r="1434" spans="1:13">
      <c r="A1434" s="259" t="s">
        <v>1948</v>
      </c>
      <c r="B1434" s="259" t="s">
        <v>1949</v>
      </c>
      <c r="C1434" s="259" t="s">
        <v>1938</v>
      </c>
      <c r="D1434" s="259" t="s">
        <v>742</v>
      </c>
      <c r="E1434" s="259">
        <v>1</v>
      </c>
      <c r="F1434" s="259" t="s">
        <v>611</v>
      </c>
      <c r="G1434" s="259" t="s">
        <v>69</v>
      </c>
      <c r="H1434" s="259">
        <v>2</v>
      </c>
      <c r="I1434" s="259" t="s">
        <v>17</v>
      </c>
      <c r="J1434" s="259" t="s">
        <v>17</v>
      </c>
      <c r="K1434" s="259" t="s">
        <v>1955</v>
      </c>
      <c r="L1434" s="260">
        <v>45616</v>
      </c>
      <c r="M1434" s="259" t="s">
        <v>19</v>
      </c>
    </row>
    <row r="1435" spans="1:13">
      <c r="A1435" s="261" t="s">
        <v>1948</v>
      </c>
      <c r="B1435" s="261" t="s">
        <v>1949</v>
      </c>
      <c r="C1435" s="261" t="s">
        <v>1938</v>
      </c>
      <c r="D1435" s="261" t="s">
        <v>744</v>
      </c>
      <c r="E1435" s="261">
        <v>0</v>
      </c>
      <c r="F1435" s="261" t="s">
        <v>611</v>
      </c>
      <c r="G1435" s="261" t="s">
        <v>69</v>
      </c>
      <c r="H1435" s="261">
        <v>2</v>
      </c>
      <c r="I1435" s="261" t="s">
        <v>17</v>
      </c>
      <c r="J1435" s="261" t="s">
        <v>17</v>
      </c>
      <c r="K1435" s="261" t="s">
        <v>1956</v>
      </c>
      <c r="L1435" s="262">
        <v>45616</v>
      </c>
      <c r="M1435" s="261" t="s">
        <v>19</v>
      </c>
    </row>
    <row r="1436" spans="1:13">
      <c r="A1436" s="259" t="s">
        <v>1948</v>
      </c>
      <c r="B1436" s="259" t="s">
        <v>1949</v>
      </c>
      <c r="C1436" s="259" t="s">
        <v>1938</v>
      </c>
      <c r="D1436" s="259" t="s">
        <v>746</v>
      </c>
      <c r="E1436" s="259">
        <v>2</v>
      </c>
      <c r="F1436" s="259" t="s">
        <v>611</v>
      </c>
      <c r="G1436" s="259" t="s">
        <v>69</v>
      </c>
      <c r="H1436" s="259">
        <v>2</v>
      </c>
      <c r="I1436" s="259" t="s">
        <v>17</v>
      </c>
      <c r="J1436" s="259" t="s">
        <v>17</v>
      </c>
      <c r="K1436" s="259" t="s">
        <v>1957</v>
      </c>
      <c r="L1436" s="260">
        <v>45616</v>
      </c>
      <c r="M1436" s="259" t="s">
        <v>19</v>
      </c>
    </row>
    <row r="1437" spans="1:13">
      <c r="A1437" s="261" t="s">
        <v>1948</v>
      </c>
      <c r="B1437" s="261" t="s">
        <v>1949</v>
      </c>
      <c r="C1437" s="261" t="s">
        <v>1938</v>
      </c>
      <c r="D1437" s="261" t="s">
        <v>610</v>
      </c>
      <c r="E1437" s="261">
        <v>0</v>
      </c>
      <c r="F1437" s="261" t="s">
        <v>611</v>
      </c>
      <c r="G1437" s="261" t="s">
        <v>69</v>
      </c>
      <c r="H1437" s="261">
        <v>2</v>
      </c>
      <c r="I1437" s="261" t="s">
        <v>17</v>
      </c>
      <c r="J1437" s="261" t="s">
        <v>17</v>
      </c>
      <c r="K1437" s="261" t="s">
        <v>1958</v>
      </c>
      <c r="L1437" s="262">
        <v>45616</v>
      </c>
      <c r="M1437" s="261" t="s">
        <v>19</v>
      </c>
    </row>
    <row r="1438" spans="1:13">
      <c r="A1438" s="259" t="s">
        <v>1959</v>
      </c>
      <c r="B1438" s="259" t="s">
        <v>1960</v>
      </c>
      <c r="C1438" s="259" t="s">
        <v>1938</v>
      </c>
      <c r="D1438" s="259" t="s">
        <v>732</v>
      </c>
      <c r="E1438" s="259">
        <v>0</v>
      </c>
      <c r="F1438" s="259" t="s">
        <v>611</v>
      </c>
      <c r="G1438" s="259" t="s">
        <v>69</v>
      </c>
      <c r="H1438" s="259">
        <v>2</v>
      </c>
      <c r="I1438" s="259" t="s">
        <v>17</v>
      </c>
      <c r="J1438" s="259" t="s">
        <v>17</v>
      </c>
      <c r="K1438" s="259" t="s">
        <v>1961</v>
      </c>
      <c r="L1438" s="260">
        <v>45616</v>
      </c>
      <c r="M1438" s="259" t="s">
        <v>19</v>
      </c>
    </row>
    <row r="1439" spans="1:13">
      <c r="A1439" s="261" t="s">
        <v>1959</v>
      </c>
      <c r="B1439" s="261" t="s">
        <v>1960</v>
      </c>
      <c r="C1439" s="261" t="s">
        <v>1938</v>
      </c>
      <c r="D1439" s="261" t="s">
        <v>734</v>
      </c>
      <c r="E1439" s="261">
        <v>1</v>
      </c>
      <c r="F1439" s="261" t="s">
        <v>611</v>
      </c>
      <c r="G1439" s="261" t="s">
        <v>69</v>
      </c>
      <c r="H1439" s="261">
        <v>2</v>
      </c>
      <c r="I1439" s="261" t="s">
        <v>17</v>
      </c>
      <c r="J1439" s="261" t="s">
        <v>17</v>
      </c>
      <c r="K1439" s="261" t="s">
        <v>1962</v>
      </c>
      <c r="L1439" s="262">
        <v>45616</v>
      </c>
      <c r="M1439" s="261" t="s">
        <v>19</v>
      </c>
    </row>
    <row r="1440" spans="1:13">
      <c r="A1440" s="259" t="s">
        <v>1959</v>
      </c>
      <c r="B1440" s="259" t="s">
        <v>1960</v>
      </c>
      <c r="C1440" s="259" t="s">
        <v>1938</v>
      </c>
      <c r="D1440" s="259" t="s">
        <v>736</v>
      </c>
      <c r="E1440" s="259">
        <v>2</v>
      </c>
      <c r="F1440" s="259" t="s">
        <v>611</v>
      </c>
      <c r="G1440" s="259" t="s">
        <v>69</v>
      </c>
      <c r="H1440" s="259">
        <v>2</v>
      </c>
      <c r="I1440" s="259" t="s">
        <v>17</v>
      </c>
      <c r="J1440" s="259" t="s">
        <v>17</v>
      </c>
      <c r="K1440" s="259" t="s">
        <v>1963</v>
      </c>
      <c r="L1440" s="260">
        <v>45616</v>
      </c>
      <c r="M1440" s="259" t="s">
        <v>19</v>
      </c>
    </row>
    <row r="1441" spans="1:13">
      <c r="A1441" s="261" t="s">
        <v>1959</v>
      </c>
      <c r="B1441" s="261" t="s">
        <v>1960</v>
      </c>
      <c r="C1441" s="261" t="s">
        <v>1938</v>
      </c>
      <c r="D1441" s="261" t="s">
        <v>738</v>
      </c>
      <c r="E1441" s="261">
        <v>2</v>
      </c>
      <c r="F1441" s="261" t="s">
        <v>611</v>
      </c>
      <c r="G1441" s="261" t="s">
        <v>69</v>
      </c>
      <c r="H1441" s="261">
        <v>2</v>
      </c>
      <c r="I1441" s="261" t="s">
        <v>17</v>
      </c>
      <c r="J1441" s="261" t="s">
        <v>17</v>
      </c>
      <c r="K1441" s="261" t="s">
        <v>1964</v>
      </c>
      <c r="L1441" s="262">
        <v>45616</v>
      </c>
      <c r="M1441" s="261" t="s">
        <v>19</v>
      </c>
    </row>
    <row r="1442" spans="1:13">
      <c r="A1442" s="259" t="s">
        <v>1959</v>
      </c>
      <c r="B1442" s="259" t="s">
        <v>1960</v>
      </c>
      <c r="C1442" s="259" t="s">
        <v>1938</v>
      </c>
      <c r="D1442" s="259" t="s">
        <v>740</v>
      </c>
      <c r="E1442" s="259">
        <v>3</v>
      </c>
      <c r="F1442" s="259" t="s">
        <v>611</v>
      </c>
      <c r="G1442" s="259" t="s">
        <v>69</v>
      </c>
      <c r="H1442" s="259">
        <v>2</v>
      </c>
      <c r="I1442" s="259" t="s">
        <v>17</v>
      </c>
      <c r="J1442" s="259" t="s">
        <v>17</v>
      </c>
      <c r="K1442" s="259" t="s">
        <v>1965</v>
      </c>
      <c r="L1442" s="260">
        <v>45616</v>
      </c>
      <c r="M1442" s="259" t="s">
        <v>19</v>
      </c>
    </row>
    <row r="1443" spans="1:13">
      <c r="A1443" s="261" t="s">
        <v>1959</v>
      </c>
      <c r="B1443" s="261" t="s">
        <v>1960</v>
      </c>
      <c r="C1443" s="261" t="s">
        <v>1938</v>
      </c>
      <c r="D1443" s="261" t="s">
        <v>742</v>
      </c>
      <c r="E1443" s="261">
        <v>1</v>
      </c>
      <c r="F1443" s="261" t="s">
        <v>611</v>
      </c>
      <c r="G1443" s="261" t="s">
        <v>69</v>
      </c>
      <c r="H1443" s="261">
        <v>2</v>
      </c>
      <c r="I1443" s="261" t="s">
        <v>17</v>
      </c>
      <c r="J1443" s="261" t="s">
        <v>17</v>
      </c>
      <c r="K1443" s="261" t="s">
        <v>1966</v>
      </c>
      <c r="L1443" s="262">
        <v>45616</v>
      </c>
      <c r="M1443" s="261" t="s">
        <v>19</v>
      </c>
    </row>
    <row r="1444" spans="1:13">
      <c r="A1444" s="259" t="s">
        <v>1959</v>
      </c>
      <c r="B1444" s="259" t="s">
        <v>1960</v>
      </c>
      <c r="C1444" s="259" t="s">
        <v>1938</v>
      </c>
      <c r="D1444" s="259" t="s">
        <v>744</v>
      </c>
      <c r="E1444" s="259">
        <v>2</v>
      </c>
      <c r="F1444" s="259" t="s">
        <v>611</v>
      </c>
      <c r="G1444" s="259" t="s">
        <v>69</v>
      </c>
      <c r="H1444" s="259">
        <v>2</v>
      </c>
      <c r="I1444" s="259" t="s">
        <v>17</v>
      </c>
      <c r="J1444" s="259" t="s">
        <v>17</v>
      </c>
      <c r="K1444" s="259" t="s">
        <v>1967</v>
      </c>
      <c r="L1444" s="260">
        <v>45616</v>
      </c>
      <c r="M1444" s="259" t="s">
        <v>19</v>
      </c>
    </row>
    <row r="1445" spans="1:13">
      <c r="A1445" s="261" t="s">
        <v>1959</v>
      </c>
      <c r="B1445" s="261" t="s">
        <v>1960</v>
      </c>
      <c r="C1445" s="261" t="s">
        <v>1938</v>
      </c>
      <c r="D1445" s="261" t="s">
        <v>746</v>
      </c>
      <c r="E1445" s="261">
        <v>3</v>
      </c>
      <c r="F1445" s="261" t="s">
        <v>611</v>
      </c>
      <c r="G1445" s="261" t="s">
        <v>69</v>
      </c>
      <c r="H1445" s="261">
        <v>2</v>
      </c>
      <c r="I1445" s="261" t="s">
        <v>17</v>
      </c>
      <c r="J1445" s="261" t="s">
        <v>17</v>
      </c>
      <c r="K1445" s="261" t="s">
        <v>1968</v>
      </c>
      <c r="L1445" s="262">
        <v>45616</v>
      </c>
      <c r="M1445" s="261" t="s">
        <v>19</v>
      </c>
    </row>
    <row r="1446" spans="1:13">
      <c r="A1446" s="259" t="s">
        <v>1959</v>
      </c>
      <c r="B1446" s="259" t="s">
        <v>1960</v>
      </c>
      <c r="C1446" s="259" t="s">
        <v>1938</v>
      </c>
      <c r="D1446" s="259" t="s">
        <v>610</v>
      </c>
      <c r="E1446" s="259">
        <v>3</v>
      </c>
      <c r="F1446" s="259" t="s">
        <v>611</v>
      </c>
      <c r="G1446" s="259" t="s">
        <v>69</v>
      </c>
      <c r="H1446" s="259">
        <v>2</v>
      </c>
      <c r="I1446" s="259" t="s">
        <v>17</v>
      </c>
      <c r="J1446" s="259" t="s">
        <v>17</v>
      </c>
      <c r="K1446" s="259" t="s">
        <v>1969</v>
      </c>
      <c r="L1446" s="260">
        <v>45616</v>
      </c>
      <c r="M1446" s="259" t="s">
        <v>19</v>
      </c>
    </row>
    <row r="1447" spans="1:13">
      <c r="A1447" s="261" t="s">
        <v>1970</v>
      </c>
      <c r="B1447" s="261" t="s">
        <v>1971</v>
      </c>
      <c r="C1447" s="261" t="s">
        <v>1938</v>
      </c>
      <c r="D1447" s="261" t="s">
        <v>732</v>
      </c>
      <c r="E1447" s="261">
        <v>0</v>
      </c>
      <c r="F1447" s="261" t="s">
        <v>611</v>
      </c>
      <c r="G1447" s="261" t="s">
        <v>69</v>
      </c>
      <c r="H1447" s="261">
        <v>2</v>
      </c>
      <c r="I1447" s="261" t="s">
        <v>17</v>
      </c>
      <c r="J1447" s="261" t="s">
        <v>17</v>
      </c>
      <c r="K1447" s="261" t="s">
        <v>1972</v>
      </c>
      <c r="L1447" s="262">
        <v>45616</v>
      </c>
      <c r="M1447" s="261" t="s">
        <v>19</v>
      </c>
    </row>
    <row r="1448" spans="1:13">
      <c r="A1448" s="259" t="s">
        <v>1970</v>
      </c>
      <c r="B1448" s="259" t="s">
        <v>1971</v>
      </c>
      <c r="C1448" s="259" t="s">
        <v>1938</v>
      </c>
      <c r="D1448" s="259" t="s">
        <v>734</v>
      </c>
      <c r="E1448" s="259">
        <v>1</v>
      </c>
      <c r="F1448" s="259" t="s">
        <v>611</v>
      </c>
      <c r="G1448" s="259" t="s">
        <v>69</v>
      </c>
      <c r="H1448" s="259">
        <v>2</v>
      </c>
      <c r="I1448" s="259" t="s">
        <v>17</v>
      </c>
      <c r="J1448" s="259" t="s">
        <v>17</v>
      </c>
      <c r="K1448" s="259" t="s">
        <v>1973</v>
      </c>
      <c r="L1448" s="260">
        <v>45616</v>
      </c>
      <c r="M1448" s="259" t="s">
        <v>19</v>
      </c>
    </row>
    <row r="1449" spans="1:13">
      <c r="A1449" s="261" t="s">
        <v>1970</v>
      </c>
      <c r="B1449" s="261" t="s">
        <v>1971</v>
      </c>
      <c r="C1449" s="261" t="s">
        <v>1938</v>
      </c>
      <c r="D1449" s="261" t="s">
        <v>736</v>
      </c>
      <c r="E1449" s="261">
        <v>0</v>
      </c>
      <c r="F1449" s="261" t="s">
        <v>611</v>
      </c>
      <c r="G1449" s="261" t="s">
        <v>69</v>
      </c>
      <c r="H1449" s="261">
        <v>2</v>
      </c>
      <c r="I1449" s="261" t="s">
        <v>17</v>
      </c>
      <c r="J1449" s="261" t="s">
        <v>17</v>
      </c>
      <c r="K1449" s="261" t="s">
        <v>1974</v>
      </c>
      <c r="L1449" s="262">
        <v>45616</v>
      </c>
      <c r="M1449" s="261" t="s">
        <v>19</v>
      </c>
    </row>
    <row r="1450" spans="1:13">
      <c r="A1450" s="259" t="s">
        <v>1970</v>
      </c>
      <c r="B1450" s="259" t="s">
        <v>1971</v>
      </c>
      <c r="C1450" s="259" t="s">
        <v>1938</v>
      </c>
      <c r="D1450" s="259" t="s">
        <v>738</v>
      </c>
      <c r="E1450" s="259">
        <v>0</v>
      </c>
      <c r="F1450" s="259" t="s">
        <v>611</v>
      </c>
      <c r="G1450" s="259" t="s">
        <v>69</v>
      </c>
      <c r="H1450" s="259">
        <v>2</v>
      </c>
      <c r="I1450" s="259" t="s">
        <v>17</v>
      </c>
      <c r="J1450" s="259" t="s">
        <v>17</v>
      </c>
      <c r="K1450" s="259" t="s">
        <v>1975</v>
      </c>
      <c r="L1450" s="260">
        <v>45616</v>
      </c>
      <c r="M1450" s="259" t="s">
        <v>19</v>
      </c>
    </row>
    <row r="1451" spans="1:13">
      <c r="A1451" s="261" t="s">
        <v>1970</v>
      </c>
      <c r="B1451" s="261" t="s">
        <v>1971</v>
      </c>
      <c r="C1451" s="261" t="s">
        <v>1938</v>
      </c>
      <c r="D1451" s="261" t="s">
        <v>740</v>
      </c>
      <c r="E1451" s="261">
        <v>2</v>
      </c>
      <c r="F1451" s="261" t="s">
        <v>611</v>
      </c>
      <c r="G1451" s="261" t="s">
        <v>69</v>
      </c>
      <c r="H1451" s="261">
        <v>2</v>
      </c>
      <c r="I1451" s="261" t="s">
        <v>17</v>
      </c>
      <c r="J1451" s="261" t="s">
        <v>17</v>
      </c>
      <c r="K1451" s="261" t="s">
        <v>1976</v>
      </c>
      <c r="L1451" s="262">
        <v>45616</v>
      </c>
      <c r="M1451" s="261" t="s">
        <v>19</v>
      </c>
    </row>
    <row r="1452" spans="1:13">
      <c r="A1452" s="259" t="s">
        <v>1970</v>
      </c>
      <c r="B1452" s="259" t="s">
        <v>1971</v>
      </c>
      <c r="C1452" s="259" t="s">
        <v>1938</v>
      </c>
      <c r="D1452" s="259" t="s">
        <v>742</v>
      </c>
      <c r="E1452" s="259">
        <v>1</v>
      </c>
      <c r="F1452" s="259" t="s">
        <v>611</v>
      </c>
      <c r="G1452" s="259" t="s">
        <v>69</v>
      </c>
      <c r="H1452" s="259">
        <v>2</v>
      </c>
      <c r="I1452" s="259" t="s">
        <v>17</v>
      </c>
      <c r="J1452" s="259" t="s">
        <v>17</v>
      </c>
      <c r="K1452" s="259" t="s">
        <v>1977</v>
      </c>
      <c r="L1452" s="260">
        <v>45616</v>
      </c>
      <c r="M1452" s="259" t="s">
        <v>19</v>
      </c>
    </row>
    <row r="1453" spans="1:13">
      <c r="A1453" s="261" t="s">
        <v>1970</v>
      </c>
      <c r="B1453" s="261" t="s">
        <v>1971</v>
      </c>
      <c r="C1453" s="261" t="s">
        <v>1938</v>
      </c>
      <c r="D1453" s="261" t="s">
        <v>744</v>
      </c>
      <c r="E1453" s="261">
        <v>0</v>
      </c>
      <c r="F1453" s="261" t="s">
        <v>611</v>
      </c>
      <c r="G1453" s="261" t="s">
        <v>69</v>
      </c>
      <c r="H1453" s="261">
        <v>2</v>
      </c>
      <c r="I1453" s="261" t="s">
        <v>17</v>
      </c>
      <c r="J1453" s="261" t="s">
        <v>17</v>
      </c>
      <c r="K1453" s="261" t="s">
        <v>1978</v>
      </c>
      <c r="L1453" s="262">
        <v>45616</v>
      </c>
      <c r="M1453" s="261" t="s">
        <v>19</v>
      </c>
    </row>
    <row r="1454" spans="1:13">
      <c r="A1454" s="259" t="s">
        <v>1970</v>
      </c>
      <c r="B1454" s="259" t="s">
        <v>1971</v>
      </c>
      <c r="C1454" s="259" t="s">
        <v>1938</v>
      </c>
      <c r="D1454" s="259" t="s">
        <v>746</v>
      </c>
      <c r="E1454" s="259">
        <v>0</v>
      </c>
      <c r="F1454" s="259" t="s">
        <v>611</v>
      </c>
      <c r="G1454" s="259" t="s">
        <v>69</v>
      </c>
      <c r="H1454" s="259">
        <v>2</v>
      </c>
      <c r="I1454" s="259" t="s">
        <v>17</v>
      </c>
      <c r="J1454" s="259" t="s">
        <v>17</v>
      </c>
      <c r="K1454" s="259" t="s">
        <v>1979</v>
      </c>
      <c r="L1454" s="260">
        <v>45616</v>
      </c>
      <c r="M1454" s="259" t="s">
        <v>19</v>
      </c>
    </row>
    <row r="1455" spans="1:13">
      <c r="A1455" s="261" t="s">
        <v>1970</v>
      </c>
      <c r="B1455" s="261" t="s">
        <v>1971</v>
      </c>
      <c r="C1455" s="261" t="s">
        <v>1938</v>
      </c>
      <c r="D1455" s="261" t="s">
        <v>610</v>
      </c>
      <c r="E1455" s="261">
        <v>0</v>
      </c>
      <c r="F1455" s="261" t="s">
        <v>611</v>
      </c>
      <c r="G1455" s="261" t="s">
        <v>69</v>
      </c>
      <c r="H1455" s="261">
        <v>2</v>
      </c>
      <c r="I1455" s="261" t="s">
        <v>17</v>
      </c>
      <c r="J1455" s="261" t="s">
        <v>17</v>
      </c>
      <c r="K1455" s="261" t="s">
        <v>1980</v>
      </c>
      <c r="L1455" s="262">
        <v>45616</v>
      </c>
      <c r="M1455" s="261" t="s">
        <v>19</v>
      </c>
    </row>
    <row r="1456" spans="1:13">
      <c r="A1456" s="259" t="s">
        <v>501</v>
      </c>
      <c r="B1456" s="259" t="s">
        <v>502</v>
      </c>
      <c r="C1456" s="259" t="s">
        <v>503</v>
      </c>
      <c r="D1456" s="259" t="s">
        <v>732</v>
      </c>
      <c r="E1456" s="259">
        <v>0</v>
      </c>
      <c r="F1456" s="259" t="s">
        <v>611</v>
      </c>
      <c r="G1456" s="259" t="s">
        <v>69</v>
      </c>
      <c r="H1456" s="259">
        <v>2</v>
      </c>
      <c r="I1456" s="259" t="s">
        <v>17</v>
      </c>
      <c r="J1456" s="259" t="s">
        <v>17</v>
      </c>
      <c r="K1456" s="259" t="s">
        <v>1981</v>
      </c>
      <c r="L1456" s="260">
        <v>45616</v>
      </c>
      <c r="M1456" s="259" t="s">
        <v>19</v>
      </c>
    </row>
    <row r="1457" spans="1:13">
      <c r="A1457" s="261" t="s">
        <v>501</v>
      </c>
      <c r="B1457" s="261" t="s">
        <v>502</v>
      </c>
      <c r="C1457" s="261" t="s">
        <v>503</v>
      </c>
      <c r="D1457" s="261" t="s">
        <v>734</v>
      </c>
      <c r="E1457" s="261">
        <v>0</v>
      </c>
      <c r="F1457" s="261" t="s">
        <v>611</v>
      </c>
      <c r="G1457" s="261" t="s">
        <v>69</v>
      </c>
      <c r="H1457" s="261">
        <v>2</v>
      </c>
      <c r="I1457" s="261" t="s">
        <v>17</v>
      </c>
      <c r="J1457" s="261" t="s">
        <v>17</v>
      </c>
      <c r="K1457" s="261" t="s">
        <v>1982</v>
      </c>
      <c r="L1457" s="262">
        <v>45616</v>
      </c>
      <c r="M1457" s="261" t="s">
        <v>19</v>
      </c>
    </row>
    <row r="1458" spans="1:13">
      <c r="A1458" s="259" t="s">
        <v>501</v>
      </c>
      <c r="B1458" s="259" t="s">
        <v>502</v>
      </c>
      <c r="C1458" s="259" t="s">
        <v>503</v>
      </c>
      <c r="D1458" s="259" t="s">
        <v>736</v>
      </c>
      <c r="E1458" s="259">
        <v>0</v>
      </c>
      <c r="F1458" s="259" t="s">
        <v>611</v>
      </c>
      <c r="G1458" s="259" t="s">
        <v>69</v>
      </c>
      <c r="H1458" s="259">
        <v>2</v>
      </c>
      <c r="I1458" s="259" t="s">
        <v>17</v>
      </c>
      <c r="J1458" s="259" t="s">
        <v>17</v>
      </c>
      <c r="K1458" s="259" t="s">
        <v>1983</v>
      </c>
      <c r="L1458" s="260">
        <v>45616</v>
      </c>
      <c r="M1458" s="259" t="s">
        <v>19</v>
      </c>
    </row>
    <row r="1459" spans="1:13">
      <c r="A1459" s="261" t="s">
        <v>501</v>
      </c>
      <c r="B1459" s="261" t="s">
        <v>502</v>
      </c>
      <c r="C1459" s="261" t="s">
        <v>503</v>
      </c>
      <c r="D1459" s="261" t="s">
        <v>738</v>
      </c>
      <c r="E1459" s="261">
        <v>2</v>
      </c>
      <c r="F1459" s="261" t="s">
        <v>611</v>
      </c>
      <c r="G1459" s="261" t="s">
        <v>69</v>
      </c>
      <c r="H1459" s="261">
        <v>2</v>
      </c>
      <c r="I1459" s="261" t="s">
        <v>17</v>
      </c>
      <c r="J1459" s="261" t="s">
        <v>17</v>
      </c>
      <c r="K1459" s="261" t="s">
        <v>1984</v>
      </c>
      <c r="L1459" s="262">
        <v>45616</v>
      </c>
      <c r="M1459" s="261" t="s">
        <v>19</v>
      </c>
    </row>
    <row r="1460" spans="1:13">
      <c r="A1460" s="259" t="s">
        <v>501</v>
      </c>
      <c r="B1460" s="259" t="s">
        <v>502</v>
      </c>
      <c r="C1460" s="259" t="s">
        <v>503</v>
      </c>
      <c r="D1460" s="259" t="s">
        <v>740</v>
      </c>
      <c r="E1460" s="259">
        <v>3</v>
      </c>
      <c r="F1460" s="259" t="s">
        <v>611</v>
      </c>
      <c r="G1460" s="259" t="s">
        <v>69</v>
      </c>
      <c r="H1460" s="259">
        <v>2</v>
      </c>
      <c r="I1460" s="259" t="s">
        <v>17</v>
      </c>
      <c r="J1460" s="259" t="s">
        <v>17</v>
      </c>
      <c r="K1460" s="259" t="s">
        <v>1985</v>
      </c>
      <c r="L1460" s="260">
        <v>45616</v>
      </c>
      <c r="M1460" s="259" t="s">
        <v>19</v>
      </c>
    </row>
    <row r="1461" spans="1:13">
      <c r="A1461" s="261" t="s">
        <v>501</v>
      </c>
      <c r="B1461" s="261" t="s">
        <v>502</v>
      </c>
      <c r="C1461" s="261" t="s">
        <v>503</v>
      </c>
      <c r="D1461" s="261" t="s">
        <v>742</v>
      </c>
      <c r="E1461" s="261">
        <v>1</v>
      </c>
      <c r="F1461" s="261" t="s">
        <v>611</v>
      </c>
      <c r="G1461" s="261" t="s">
        <v>69</v>
      </c>
      <c r="H1461" s="261">
        <v>2</v>
      </c>
      <c r="I1461" s="261" t="s">
        <v>17</v>
      </c>
      <c r="J1461" s="261" t="s">
        <v>17</v>
      </c>
      <c r="K1461" s="261" t="s">
        <v>1986</v>
      </c>
      <c r="L1461" s="262">
        <v>45616</v>
      </c>
      <c r="M1461" s="261" t="s">
        <v>19</v>
      </c>
    </row>
    <row r="1462" spans="1:13">
      <c r="A1462" s="259" t="s">
        <v>501</v>
      </c>
      <c r="B1462" s="259" t="s">
        <v>502</v>
      </c>
      <c r="C1462" s="259" t="s">
        <v>503</v>
      </c>
      <c r="D1462" s="259" t="s">
        <v>744</v>
      </c>
      <c r="E1462" s="259">
        <v>0</v>
      </c>
      <c r="F1462" s="259" t="s">
        <v>611</v>
      </c>
      <c r="G1462" s="259" t="s">
        <v>69</v>
      </c>
      <c r="H1462" s="259">
        <v>2</v>
      </c>
      <c r="I1462" s="259" t="s">
        <v>17</v>
      </c>
      <c r="J1462" s="259" t="s">
        <v>17</v>
      </c>
      <c r="K1462" s="259" t="s">
        <v>1987</v>
      </c>
      <c r="L1462" s="260">
        <v>45616</v>
      </c>
      <c r="M1462" s="259" t="s">
        <v>19</v>
      </c>
    </row>
    <row r="1463" spans="1:13">
      <c r="A1463" s="261" t="s">
        <v>501</v>
      </c>
      <c r="B1463" s="261" t="s">
        <v>502</v>
      </c>
      <c r="C1463" s="261" t="s">
        <v>503</v>
      </c>
      <c r="D1463" s="261" t="s">
        <v>746</v>
      </c>
      <c r="E1463" s="261">
        <v>2</v>
      </c>
      <c r="F1463" s="261" t="s">
        <v>611</v>
      </c>
      <c r="G1463" s="261" t="s">
        <v>69</v>
      </c>
      <c r="H1463" s="261">
        <v>2</v>
      </c>
      <c r="I1463" s="261" t="s">
        <v>17</v>
      </c>
      <c r="J1463" s="261" t="s">
        <v>17</v>
      </c>
      <c r="K1463" s="261" t="s">
        <v>1988</v>
      </c>
      <c r="L1463" s="262">
        <v>45616</v>
      </c>
      <c r="M1463" s="261" t="s">
        <v>19</v>
      </c>
    </row>
    <row r="1464" spans="1:13">
      <c r="A1464" s="259" t="s">
        <v>501</v>
      </c>
      <c r="B1464" s="259" t="s">
        <v>502</v>
      </c>
      <c r="C1464" s="259" t="s">
        <v>503</v>
      </c>
      <c r="D1464" s="259" t="s">
        <v>610</v>
      </c>
      <c r="E1464" s="259">
        <v>0</v>
      </c>
      <c r="F1464" s="259" t="s">
        <v>611</v>
      </c>
      <c r="G1464" s="259" t="s">
        <v>69</v>
      </c>
      <c r="H1464" s="259">
        <v>2</v>
      </c>
      <c r="I1464" s="259" t="s">
        <v>17</v>
      </c>
      <c r="J1464" s="259" t="s">
        <v>17</v>
      </c>
      <c r="K1464" s="259" t="s">
        <v>1989</v>
      </c>
      <c r="L1464" s="260">
        <v>45616</v>
      </c>
      <c r="M1464" s="259" t="s">
        <v>19</v>
      </c>
    </row>
    <row r="1465" spans="1:13">
      <c r="A1465" s="261" t="s">
        <v>523</v>
      </c>
      <c r="B1465" s="261" t="s">
        <v>524</v>
      </c>
      <c r="C1465" s="261" t="s">
        <v>525</v>
      </c>
      <c r="D1465" s="261" t="s">
        <v>732</v>
      </c>
      <c r="E1465" s="261">
        <v>0</v>
      </c>
      <c r="F1465" s="261" t="s">
        <v>611</v>
      </c>
      <c r="G1465" s="261" t="s">
        <v>69</v>
      </c>
      <c r="H1465" s="261">
        <v>2</v>
      </c>
      <c r="I1465" s="261" t="s">
        <v>17</v>
      </c>
      <c r="J1465" s="261" t="s">
        <v>17</v>
      </c>
      <c r="K1465" s="261" t="s">
        <v>1990</v>
      </c>
      <c r="L1465" s="262">
        <v>45616</v>
      </c>
      <c r="M1465" s="261" t="s">
        <v>19</v>
      </c>
    </row>
    <row r="1466" spans="1:13">
      <c r="A1466" s="259" t="s">
        <v>523</v>
      </c>
      <c r="B1466" s="259" t="s">
        <v>524</v>
      </c>
      <c r="C1466" s="259" t="s">
        <v>525</v>
      </c>
      <c r="D1466" s="259" t="s">
        <v>734</v>
      </c>
      <c r="E1466" s="259">
        <v>0</v>
      </c>
      <c r="F1466" s="259" t="s">
        <v>611</v>
      </c>
      <c r="G1466" s="259" t="s">
        <v>69</v>
      </c>
      <c r="H1466" s="259">
        <v>2</v>
      </c>
      <c r="I1466" s="259" t="s">
        <v>17</v>
      </c>
      <c r="J1466" s="259" t="s">
        <v>17</v>
      </c>
      <c r="K1466" s="259" t="s">
        <v>1991</v>
      </c>
      <c r="L1466" s="260">
        <v>45616</v>
      </c>
      <c r="M1466" s="259" t="s">
        <v>19</v>
      </c>
    </row>
    <row r="1467" spans="1:13">
      <c r="A1467" s="261" t="s">
        <v>523</v>
      </c>
      <c r="B1467" s="261" t="s">
        <v>524</v>
      </c>
      <c r="C1467" s="261" t="s">
        <v>525</v>
      </c>
      <c r="D1467" s="261" t="s">
        <v>736</v>
      </c>
      <c r="E1467" s="261">
        <v>0</v>
      </c>
      <c r="F1467" s="261" t="s">
        <v>611</v>
      </c>
      <c r="G1467" s="261" t="s">
        <v>69</v>
      </c>
      <c r="H1467" s="261">
        <v>2</v>
      </c>
      <c r="I1467" s="261" t="s">
        <v>17</v>
      </c>
      <c r="J1467" s="261" t="s">
        <v>17</v>
      </c>
      <c r="K1467" s="261" t="s">
        <v>1992</v>
      </c>
      <c r="L1467" s="262">
        <v>45616</v>
      </c>
      <c r="M1467" s="261" t="s">
        <v>19</v>
      </c>
    </row>
    <row r="1468" spans="1:13">
      <c r="A1468" s="259" t="s">
        <v>523</v>
      </c>
      <c r="B1468" s="259" t="s">
        <v>524</v>
      </c>
      <c r="C1468" s="259" t="s">
        <v>525</v>
      </c>
      <c r="D1468" s="259" t="s">
        <v>738</v>
      </c>
      <c r="E1468" s="259">
        <v>0</v>
      </c>
      <c r="F1468" s="259" t="s">
        <v>611</v>
      </c>
      <c r="G1468" s="259" t="s">
        <v>69</v>
      </c>
      <c r="H1468" s="259">
        <v>2</v>
      </c>
      <c r="I1468" s="259" t="s">
        <v>17</v>
      </c>
      <c r="J1468" s="259" t="s">
        <v>17</v>
      </c>
      <c r="K1468" s="259" t="s">
        <v>1993</v>
      </c>
      <c r="L1468" s="260">
        <v>45616</v>
      </c>
      <c r="M1468" s="259" t="s">
        <v>19</v>
      </c>
    </row>
    <row r="1469" spans="1:13">
      <c r="A1469" s="261" t="s">
        <v>523</v>
      </c>
      <c r="B1469" s="261" t="s">
        <v>524</v>
      </c>
      <c r="C1469" s="261" t="s">
        <v>525</v>
      </c>
      <c r="D1469" s="261" t="s">
        <v>740</v>
      </c>
      <c r="E1469" s="261">
        <v>0</v>
      </c>
      <c r="F1469" s="261" t="s">
        <v>611</v>
      </c>
      <c r="G1469" s="261" t="s">
        <v>69</v>
      </c>
      <c r="H1469" s="261">
        <v>2</v>
      </c>
      <c r="I1469" s="261" t="s">
        <v>17</v>
      </c>
      <c r="J1469" s="261" t="s">
        <v>17</v>
      </c>
      <c r="K1469" s="261" t="s">
        <v>1994</v>
      </c>
      <c r="L1469" s="262">
        <v>45616</v>
      </c>
      <c r="M1469" s="261" t="s">
        <v>19</v>
      </c>
    </row>
    <row r="1470" spans="1:13">
      <c r="A1470" s="259" t="s">
        <v>523</v>
      </c>
      <c r="B1470" s="259" t="s">
        <v>524</v>
      </c>
      <c r="C1470" s="259" t="s">
        <v>525</v>
      </c>
      <c r="D1470" s="259" t="s">
        <v>742</v>
      </c>
      <c r="E1470" s="259">
        <v>0</v>
      </c>
      <c r="F1470" s="259" t="s">
        <v>611</v>
      </c>
      <c r="G1470" s="259" t="s">
        <v>69</v>
      </c>
      <c r="H1470" s="259">
        <v>2</v>
      </c>
      <c r="I1470" s="259" t="s">
        <v>17</v>
      </c>
      <c r="J1470" s="259" t="s">
        <v>17</v>
      </c>
      <c r="K1470" s="259" t="s">
        <v>1995</v>
      </c>
      <c r="L1470" s="260">
        <v>45616</v>
      </c>
      <c r="M1470" s="259" t="s">
        <v>19</v>
      </c>
    </row>
    <row r="1471" spans="1:13">
      <c r="A1471" s="261" t="s">
        <v>523</v>
      </c>
      <c r="B1471" s="261" t="s">
        <v>524</v>
      </c>
      <c r="C1471" s="261" t="s">
        <v>525</v>
      </c>
      <c r="D1471" s="261" t="s">
        <v>744</v>
      </c>
      <c r="E1471" s="261">
        <v>1</v>
      </c>
      <c r="F1471" s="261" t="s">
        <v>611</v>
      </c>
      <c r="G1471" s="261" t="s">
        <v>69</v>
      </c>
      <c r="H1471" s="261">
        <v>2</v>
      </c>
      <c r="I1471" s="261" t="s">
        <v>17</v>
      </c>
      <c r="J1471" s="261" t="s">
        <v>17</v>
      </c>
      <c r="K1471" s="261" t="s">
        <v>1996</v>
      </c>
      <c r="L1471" s="262">
        <v>45616</v>
      </c>
      <c r="M1471" s="261" t="s">
        <v>19</v>
      </c>
    </row>
    <row r="1472" spans="1:13">
      <c r="A1472" s="259" t="s">
        <v>523</v>
      </c>
      <c r="B1472" s="259" t="s">
        <v>524</v>
      </c>
      <c r="C1472" s="259" t="s">
        <v>525</v>
      </c>
      <c r="D1472" s="259" t="s">
        <v>746</v>
      </c>
      <c r="E1472" s="259">
        <v>0</v>
      </c>
      <c r="F1472" s="259" t="s">
        <v>611</v>
      </c>
      <c r="G1472" s="259" t="s">
        <v>69</v>
      </c>
      <c r="H1472" s="259">
        <v>2</v>
      </c>
      <c r="I1472" s="259" t="s">
        <v>17</v>
      </c>
      <c r="J1472" s="259" t="s">
        <v>17</v>
      </c>
      <c r="K1472" s="259" t="s">
        <v>1997</v>
      </c>
      <c r="L1472" s="260">
        <v>45616</v>
      </c>
      <c r="M1472" s="259" t="s">
        <v>19</v>
      </c>
    </row>
    <row r="1473" spans="1:13">
      <c r="A1473" s="261" t="s">
        <v>523</v>
      </c>
      <c r="B1473" s="261" t="s">
        <v>524</v>
      </c>
      <c r="C1473" s="261" t="s">
        <v>525</v>
      </c>
      <c r="D1473" s="261" t="s">
        <v>610</v>
      </c>
      <c r="E1473" s="261">
        <v>0</v>
      </c>
      <c r="F1473" s="261" t="s">
        <v>611</v>
      </c>
      <c r="G1473" s="261" t="s">
        <v>69</v>
      </c>
      <c r="H1473" s="261">
        <v>2</v>
      </c>
      <c r="I1473" s="261" t="s">
        <v>17</v>
      </c>
      <c r="J1473" s="261" t="s">
        <v>17</v>
      </c>
      <c r="K1473" s="261" t="s">
        <v>1998</v>
      </c>
      <c r="L1473" s="262">
        <v>45616</v>
      </c>
      <c r="M1473" s="261" t="s">
        <v>19</v>
      </c>
    </row>
    <row r="1474" spans="1:13">
      <c r="A1474" s="259" t="s">
        <v>193</v>
      </c>
      <c r="B1474" s="259" t="s">
        <v>194</v>
      </c>
      <c r="C1474" s="259" t="s">
        <v>195</v>
      </c>
      <c r="D1474" s="259" t="s">
        <v>1999</v>
      </c>
      <c r="E1474" s="259">
        <v>13297</v>
      </c>
      <c r="F1474" s="259" t="s">
        <v>2000</v>
      </c>
      <c r="G1474" s="259" t="s">
        <v>427</v>
      </c>
      <c r="H1474" s="259">
        <v>2</v>
      </c>
      <c r="I1474" s="259" t="s">
        <v>2001</v>
      </c>
      <c r="J1474" s="259" t="s">
        <v>2002</v>
      </c>
      <c r="K1474" s="259" t="s">
        <v>2003</v>
      </c>
      <c r="L1474" s="260">
        <v>45617</v>
      </c>
      <c r="M1474" s="259" t="s">
        <v>19</v>
      </c>
    </row>
    <row r="1475" spans="1:13">
      <c r="A1475" s="261" t="s">
        <v>193</v>
      </c>
      <c r="B1475" s="261" t="s">
        <v>194</v>
      </c>
      <c r="C1475" s="261" t="s">
        <v>195</v>
      </c>
      <c r="D1475" s="261" t="s">
        <v>2004</v>
      </c>
      <c r="E1475" s="261">
        <v>4389581</v>
      </c>
      <c r="F1475" s="261" t="s">
        <v>2000</v>
      </c>
      <c r="G1475" s="261" t="s">
        <v>224</v>
      </c>
      <c r="H1475" s="261">
        <v>1</v>
      </c>
      <c r="I1475" s="261" t="s">
        <v>2001</v>
      </c>
      <c r="J1475" s="261" t="s">
        <v>2005</v>
      </c>
      <c r="K1475" s="261" t="s">
        <v>2006</v>
      </c>
      <c r="L1475" s="262">
        <v>45617</v>
      </c>
      <c r="M1475" s="261" t="s">
        <v>19</v>
      </c>
    </row>
    <row r="1476" spans="1:13">
      <c r="A1476" s="259" t="s">
        <v>193</v>
      </c>
      <c r="B1476" s="259" t="s">
        <v>194</v>
      </c>
      <c r="C1476" s="259" t="s">
        <v>195</v>
      </c>
      <c r="D1476" s="259" t="s">
        <v>2007</v>
      </c>
      <c r="E1476" s="259" t="s">
        <v>17</v>
      </c>
      <c r="F1476" s="259" t="s">
        <v>404</v>
      </c>
      <c r="G1476" s="259" t="s">
        <v>17</v>
      </c>
      <c r="H1476" s="259" t="s">
        <v>17</v>
      </c>
      <c r="I1476" s="259" t="s">
        <v>404</v>
      </c>
      <c r="J1476" s="259" t="s">
        <v>2008</v>
      </c>
      <c r="K1476" s="259" t="s">
        <v>2009</v>
      </c>
      <c r="L1476" s="260">
        <v>45617</v>
      </c>
      <c r="M1476" s="259" t="s">
        <v>19</v>
      </c>
    </row>
    <row r="1477" spans="1:13">
      <c r="A1477" s="261" t="s">
        <v>193</v>
      </c>
      <c r="B1477" s="261" t="s">
        <v>194</v>
      </c>
      <c r="C1477" s="261" t="s">
        <v>195</v>
      </c>
      <c r="D1477" s="261" t="s">
        <v>257</v>
      </c>
      <c r="E1477" s="261" t="s">
        <v>17</v>
      </c>
      <c r="F1477" s="261" t="s">
        <v>404</v>
      </c>
      <c r="G1477" s="261" t="s">
        <v>17</v>
      </c>
      <c r="H1477" s="261" t="s">
        <v>17</v>
      </c>
      <c r="I1477" s="261" t="s">
        <v>2010</v>
      </c>
      <c r="J1477" s="261" t="s">
        <v>2011</v>
      </c>
      <c r="K1477" s="261" t="s">
        <v>2012</v>
      </c>
      <c r="L1477" s="262">
        <v>45617</v>
      </c>
      <c r="M1477" s="261" t="s">
        <v>19</v>
      </c>
    </row>
    <row r="1478" spans="1:13">
      <c r="A1478" s="259" t="s">
        <v>193</v>
      </c>
      <c r="B1478" s="259" t="s">
        <v>194</v>
      </c>
      <c r="C1478" s="259" t="s">
        <v>195</v>
      </c>
      <c r="D1478" s="259" t="s">
        <v>112</v>
      </c>
      <c r="E1478" s="259" t="s">
        <v>17</v>
      </c>
      <c r="F1478" s="259" t="s">
        <v>404</v>
      </c>
      <c r="G1478" s="259" t="s">
        <v>17</v>
      </c>
      <c r="H1478" s="259" t="s">
        <v>17</v>
      </c>
      <c r="I1478" s="259" t="s">
        <v>17</v>
      </c>
      <c r="J1478" s="259" t="s">
        <v>136</v>
      </c>
      <c r="K1478" s="259" t="s">
        <v>2013</v>
      </c>
      <c r="L1478" s="260">
        <v>45617</v>
      </c>
      <c r="M1478" s="259" t="s">
        <v>19</v>
      </c>
    </row>
    <row r="1479" spans="1:13">
      <c r="A1479" s="261" t="s">
        <v>193</v>
      </c>
      <c r="B1479" s="261" t="s">
        <v>194</v>
      </c>
      <c r="C1479" s="261" t="s">
        <v>195</v>
      </c>
      <c r="D1479" s="261" t="s">
        <v>2014</v>
      </c>
      <c r="E1479" s="261" t="s">
        <v>17</v>
      </c>
      <c r="F1479" s="261" t="s">
        <v>404</v>
      </c>
      <c r="G1479" s="261" t="s">
        <v>17</v>
      </c>
      <c r="H1479" s="261" t="s">
        <v>17</v>
      </c>
      <c r="I1479" s="261" t="s">
        <v>404</v>
      </c>
      <c r="J1479" s="261" t="s">
        <v>2015</v>
      </c>
      <c r="K1479" s="261" t="s">
        <v>2016</v>
      </c>
      <c r="L1479" s="262">
        <v>45617</v>
      </c>
      <c r="M1479" s="261" t="s">
        <v>19</v>
      </c>
    </row>
    <row r="1480" spans="1:13">
      <c r="A1480" s="259" t="s">
        <v>193</v>
      </c>
      <c r="B1480" s="259" t="s">
        <v>194</v>
      </c>
      <c r="C1480" s="259" t="s">
        <v>195</v>
      </c>
      <c r="D1480" s="259" t="s">
        <v>2017</v>
      </c>
      <c r="E1480" s="259">
        <v>4389581</v>
      </c>
      <c r="F1480" s="259" t="s">
        <v>2000</v>
      </c>
      <c r="G1480" s="259" t="s">
        <v>224</v>
      </c>
      <c r="H1480" s="259">
        <v>1</v>
      </c>
      <c r="I1480" s="259" t="s">
        <v>2001</v>
      </c>
      <c r="J1480" s="259" t="s">
        <v>2018</v>
      </c>
      <c r="K1480" s="259" t="s">
        <v>2019</v>
      </c>
      <c r="L1480" s="260">
        <v>45617</v>
      </c>
      <c r="M1480" s="259" t="s">
        <v>19</v>
      </c>
    </row>
    <row r="1481" spans="1:13">
      <c r="A1481" s="261" t="s">
        <v>193</v>
      </c>
      <c r="B1481" s="261" t="s">
        <v>194</v>
      </c>
      <c r="C1481" s="261" t="s">
        <v>195</v>
      </c>
      <c r="D1481" s="261" t="s">
        <v>2020</v>
      </c>
      <c r="E1481" s="261" t="s">
        <v>17</v>
      </c>
      <c r="F1481" s="261" t="s">
        <v>404</v>
      </c>
      <c r="G1481" s="261" t="s">
        <v>17</v>
      </c>
      <c r="H1481" s="261" t="s">
        <v>17</v>
      </c>
      <c r="I1481" s="261" t="s">
        <v>404</v>
      </c>
      <c r="J1481" s="261" t="s">
        <v>2021</v>
      </c>
      <c r="K1481" s="261" t="s">
        <v>2022</v>
      </c>
      <c r="L1481" s="262">
        <v>45617</v>
      </c>
      <c r="M1481" s="261" t="s">
        <v>19</v>
      </c>
    </row>
    <row r="1482" spans="1:13">
      <c r="A1482" s="259" t="s">
        <v>193</v>
      </c>
      <c r="B1482" s="259" t="s">
        <v>194</v>
      </c>
      <c r="C1482" s="259" t="s">
        <v>195</v>
      </c>
      <c r="D1482" s="259" t="s">
        <v>2023</v>
      </c>
      <c r="E1482" s="259" t="s">
        <v>17</v>
      </c>
      <c r="F1482" s="259" t="s">
        <v>404</v>
      </c>
      <c r="G1482" s="259" t="s">
        <v>17</v>
      </c>
      <c r="H1482" s="259" t="s">
        <v>17</v>
      </c>
      <c r="I1482" s="259" t="s">
        <v>404</v>
      </c>
      <c r="J1482" s="259" t="s">
        <v>2021</v>
      </c>
      <c r="K1482" s="259" t="s">
        <v>2024</v>
      </c>
      <c r="L1482" s="260">
        <v>45617</v>
      </c>
      <c r="M1482" s="259" t="s">
        <v>19</v>
      </c>
    </row>
    <row r="1483" spans="1:13">
      <c r="A1483" s="261" t="s">
        <v>193</v>
      </c>
      <c r="B1483" s="261" t="s">
        <v>194</v>
      </c>
      <c r="C1483" s="261" t="s">
        <v>195</v>
      </c>
      <c r="D1483" s="261" t="s">
        <v>2025</v>
      </c>
      <c r="E1483" s="261" t="s">
        <v>17</v>
      </c>
      <c r="F1483" s="261" t="s">
        <v>404</v>
      </c>
      <c r="G1483" s="261" t="s">
        <v>17</v>
      </c>
      <c r="H1483" s="261" t="s">
        <v>17</v>
      </c>
      <c r="I1483" s="261" t="s">
        <v>404</v>
      </c>
      <c r="J1483" s="261" t="s">
        <v>2021</v>
      </c>
      <c r="K1483" s="261" t="s">
        <v>2026</v>
      </c>
      <c r="L1483" s="262">
        <v>45617</v>
      </c>
      <c r="M1483" s="261" t="s">
        <v>19</v>
      </c>
    </row>
    <row r="1484" spans="1:13">
      <c r="A1484" s="259" t="s">
        <v>193</v>
      </c>
      <c r="B1484" s="259" t="s">
        <v>194</v>
      </c>
      <c r="C1484" s="259" t="s">
        <v>195</v>
      </c>
      <c r="D1484" s="259" t="s">
        <v>2027</v>
      </c>
      <c r="E1484" s="259" t="s">
        <v>17</v>
      </c>
      <c r="F1484" s="259" t="s">
        <v>404</v>
      </c>
      <c r="G1484" s="259" t="s">
        <v>17</v>
      </c>
      <c r="H1484" s="259" t="s">
        <v>17</v>
      </c>
      <c r="I1484" s="259" t="s">
        <v>404</v>
      </c>
      <c r="J1484" s="259" t="s">
        <v>2021</v>
      </c>
      <c r="K1484" s="259" t="s">
        <v>2028</v>
      </c>
      <c r="L1484" s="260">
        <v>45617</v>
      </c>
      <c r="M1484" s="259" t="s">
        <v>19</v>
      </c>
    </row>
    <row r="1485" spans="1:13">
      <c r="A1485" s="261" t="s">
        <v>767</v>
      </c>
      <c r="B1485" s="261" t="s">
        <v>768</v>
      </c>
      <c r="C1485" s="261" t="s">
        <v>769</v>
      </c>
      <c r="D1485" s="261" t="s">
        <v>24</v>
      </c>
      <c r="E1485" s="261" t="s">
        <v>17</v>
      </c>
      <c r="F1485" s="261" t="s">
        <v>17</v>
      </c>
      <c r="G1485" s="261" t="s">
        <v>17</v>
      </c>
      <c r="H1485" s="261" t="s">
        <v>17</v>
      </c>
      <c r="I1485" s="261" t="s">
        <v>17</v>
      </c>
      <c r="J1485" s="261" t="s">
        <v>2029</v>
      </c>
      <c r="K1485" s="261" t="s">
        <v>2030</v>
      </c>
      <c r="L1485" s="262">
        <v>45617</v>
      </c>
      <c r="M1485" s="261" t="s">
        <v>218</v>
      </c>
    </row>
    <row r="1486" spans="1:13">
      <c r="A1486" s="259" t="s">
        <v>767</v>
      </c>
      <c r="B1486" s="259" t="s">
        <v>768</v>
      </c>
      <c r="C1486" s="259" t="s">
        <v>769</v>
      </c>
      <c r="D1486" s="259" t="s">
        <v>112</v>
      </c>
      <c r="E1486" s="259" t="s">
        <v>17</v>
      </c>
      <c r="F1486" s="259" t="s">
        <v>17</v>
      </c>
      <c r="G1486" s="259" t="s">
        <v>17</v>
      </c>
      <c r="H1486" s="259" t="s">
        <v>17</v>
      </c>
      <c r="I1486" s="259" t="s">
        <v>17</v>
      </c>
      <c r="J1486" s="259" t="s">
        <v>2029</v>
      </c>
      <c r="K1486" s="259" t="s">
        <v>2031</v>
      </c>
      <c r="L1486" s="260">
        <v>45617</v>
      </c>
      <c r="M1486" s="259" t="s">
        <v>218</v>
      </c>
    </row>
    <row r="1487" spans="1:13">
      <c r="A1487" s="261" t="s">
        <v>767</v>
      </c>
      <c r="B1487" s="261" t="s">
        <v>768</v>
      </c>
      <c r="C1487" s="261" t="s">
        <v>769</v>
      </c>
      <c r="D1487" s="261" t="s">
        <v>16</v>
      </c>
      <c r="E1487" s="261" t="s">
        <v>17</v>
      </c>
      <c r="F1487" s="261" t="s">
        <v>17</v>
      </c>
      <c r="G1487" s="261" t="s">
        <v>17</v>
      </c>
      <c r="H1487" s="261" t="s">
        <v>17</v>
      </c>
      <c r="I1487" s="261" t="s">
        <v>17</v>
      </c>
      <c r="J1487" s="261" t="s">
        <v>2029</v>
      </c>
      <c r="K1487" s="261" t="s">
        <v>2032</v>
      </c>
      <c r="L1487" s="262">
        <v>45617</v>
      </c>
      <c r="M1487" s="261" t="s">
        <v>218</v>
      </c>
    </row>
    <row r="1488" spans="1:13">
      <c r="A1488" s="259" t="s">
        <v>767</v>
      </c>
      <c r="B1488" s="259" t="s">
        <v>768</v>
      </c>
      <c r="C1488" s="259" t="s">
        <v>769</v>
      </c>
      <c r="D1488" s="259" t="s">
        <v>20</v>
      </c>
      <c r="E1488" s="259" t="s">
        <v>17</v>
      </c>
      <c r="F1488" s="259" t="s">
        <v>17</v>
      </c>
      <c r="G1488" s="259" t="s">
        <v>17</v>
      </c>
      <c r="H1488" s="259" t="s">
        <v>17</v>
      </c>
      <c r="I1488" s="259" t="s">
        <v>17</v>
      </c>
      <c r="J1488" s="259" t="s">
        <v>2029</v>
      </c>
      <c r="K1488" s="259" t="s">
        <v>2033</v>
      </c>
      <c r="L1488" s="260">
        <v>45617</v>
      </c>
      <c r="M1488" s="259" t="s">
        <v>218</v>
      </c>
    </row>
    <row r="1489" spans="1:13">
      <c r="A1489" s="261" t="s">
        <v>767</v>
      </c>
      <c r="B1489" s="261" t="s">
        <v>768</v>
      </c>
      <c r="C1489" s="261" t="s">
        <v>769</v>
      </c>
      <c r="D1489" s="261" t="s">
        <v>364</v>
      </c>
      <c r="E1489" s="261" t="s">
        <v>17</v>
      </c>
      <c r="F1489" s="261" t="s">
        <v>17</v>
      </c>
      <c r="G1489" s="261" t="s">
        <v>17</v>
      </c>
      <c r="H1489" s="261" t="s">
        <v>17</v>
      </c>
      <c r="I1489" s="261" t="s">
        <v>17</v>
      </c>
      <c r="J1489" s="261" t="s">
        <v>2029</v>
      </c>
      <c r="K1489" s="261" t="s">
        <v>2034</v>
      </c>
      <c r="L1489" s="262">
        <v>45617</v>
      </c>
      <c r="M1489" s="261" t="s">
        <v>218</v>
      </c>
    </row>
    <row r="1490" spans="1:13">
      <c r="A1490" s="259" t="s">
        <v>767</v>
      </c>
      <c r="B1490" s="259" t="s">
        <v>768</v>
      </c>
      <c r="C1490" s="259" t="s">
        <v>769</v>
      </c>
      <c r="D1490" s="259" t="s">
        <v>22</v>
      </c>
      <c r="E1490" s="259" t="s">
        <v>17</v>
      </c>
      <c r="F1490" s="259" t="s">
        <v>17</v>
      </c>
      <c r="G1490" s="259" t="s">
        <v>17</v>
      </c>
      <c r="H1490" s="259" t="s">
        <v>17</v>
      </c>
      <c r="I1490" s="259" t="s">
        <v>17</v>
      </c>
      <c r="J1490" s="259" t="s">
        <v>2029</v>
      </c>
      <c r="K1490" s="259" t="s">
        <v>2035</v>
      </c>
      <c r="L1490" s="260">
        <v>45617</v>
      </c>
      <c r="M1490" s="259" t="s">
        <v>218</v>
      </c>
    </row>
    <row r="1491" spans="1:13">
      <c r="A1491" s="261" t="s">
        <v>767</v>
      </c>
      <c r="B1491" s="261" t="s">
        <v>768</v>
      </c>
      <c r="C1491" s="261" t="s">
        <v>769</v>
      </c>
      <c r="D1491" s="261" t="s">
        <v>26</v>
      </c>
      <c r="E1491" s="261" t="s">
        <v>17</v>
      </c>
      <c r="F1491" s="261" t="s">
        <v>17</v>
      </c>
      <c r="G1491" s="261" t="s">
        <v>17</v>
      </c>
      <c r="H1491" s="261" t="s">
        <v>17</v>
      </c>
      <c r="I1491" s="261" t="s">
        <v>17</v>
      </c>
      <c r="J1491" s="261" t="s">
        <v>2029</v>
      </c>
      <c r="K1491" s="261" t="s">
        <v>2036</v>
      </c>
      <c r="L1491" s="262">
        <v>45617</v>
      </c>
      <c r="M1491" s="261" t="s">
        <v>218</v>
      </c>
    </row>
    <row r="1492" spans="1:13">
      <c r="A1492" s="259" t="s">
        <v>767</v>
      </c>
      <c r="B1492" s="259" t="s">
        <v>768</v>
      </c>
      <c r="C1492" s="259" t="s">
        <v>769</v>
      </c>
      <c r="D1492" s="259" t="s">
        <v>28</v>
      </c>
      <c r="E1492" s="259" t="s">
        <v>17</v>
      </c>
      <c r="F1492" s="259" t="s">
        <v>17</v>
      </c>
      <c r="G1492" s="259" t="s">
        <v>17</v>
      </c>
      <c r="H1492" s="259" t="s">
        <v>17</v>
      </c>
      <c r="I1492" s="259" t="s">
        <v>17</v>
      </c>
      <c r="J1492" s="259" t="s">
        <v>2029</v>
      </c>
      <c r="K1492" s="259" t="s">
        <v>2037</v>
      </c>
      <c r="L1492" s="260">
        <v>45617</v>
      </c>
      <c r="M1492" s="259" t="s">
        <v>218</v>
      </c>
    </row>
    <row r="1493" spans="1:13">
      <c r="A1493" s="261" t="s">
        <v>932</v>
      </c>
      <c r="B1493" s="261" t="s">
        <v>933</v>
      </c>
      <c r="C1493" s="261" t="s">
        <v>934</v>
      </c>
      <c r="D1493" s="261" t="s">
        <v>24</v>
      </c>
      <c r="E1493" s="261" t="s">
        <v>17</v>
      </c>
      <c r="F1493" s="261" t="s">
        <v>17</v>
      </c>
      <c r="G1493" s="261" t="s">
        <v>17</v>
      </c>
      <c r="H1493" s="261" t="s">
        <v>17</v>
      </c>
      <c r="I1493" s="261" t="s">
        <v>17</v>
      </c>
      <c r="J1493" s="261" t="s">
        <v>2038</v>
      </c>
      <c r="K1493" s="261" t="s">
        <v>2039</v>
      </c>
      <c r="L1493" s="262">
        <v>45617</v>
      </c>
      <c r="M1493" s="261" t="s">
        <v>218</v>
      </c>
    </row>
    <row r="1494" spans="1:13">
      <c r="A1494" s="259" t="s">
        <v>932</v>
      </c>
      <c r="B1494" s="259" t="s">
        <v>933</v>
      </c>
      <c r="C1494" s="259" t="s">
        <v>934</v>
      </c>
      <c r="D1494" s="259" t="s">
        <v>112</v>
      </c>
      <c r="E1494" s="259" t="s">
        <v>17</v>
      </c>
      <c r="F1494" s="259" t="s">
        <v>17</v>
      </c>
      <c r="G1494" s="259" t="s">
        <v>17</v>
      </c>
      <c r="H1494" s="259" t="s">
        <v>17</v>
      </c>
      <c r="I1494" s="259" t="s">
        <v>17</v>
      </c>
      <c r="J1494" s="259" t="s">
        <v>2038</v>
      </c>
      <c r="K1494" s="259" t="s">
        <v>2040</v>
      </c>
      <c r="L1494" s="260">
        <v>45617</v>
      </c>
      <c r="M1494" s="259" t="s">
        <v>218</v>
      </c>
    </row>
    <row r="1495" spans="1:13">
      <c r="A1495" s="261" t="s">
        <v>932</v>
      </c>
      <c r="B1495" s="261" t="s">
        <v>933</v>
      </c>
      <c r="C1495" s="261" t="s">
        <v>934</v>
      </c>
      <c r="D1495" s="261" t="s">
        <v>16</v>
      </c>
      <c r="E1495" s="261" t="s">
        <v>17</v>
      </c>
      <c r="F1495" s="261" t="s">
        <v>17</v>
      </c>
      <c r="G1495" s="261" t="s">
        <v>17</v>
      </c>
      <c r="H1495" s="261" t="s">
        <v>17</v>
      </c>
      <c r="I1495" s="261" t="s">
        <v>17</v>
      </c>
      <c r="J1495" s="261" t="s">
        <v>2038</v>
      </c>
      <c r="K1495" s="261" t="s">
        <v>2041</v>
      </c>
      <c r="L1495" s="262">
        <v>45617</v>
      </c>
      <c r="M1495" s="261" t="s">
        <v>218</v>
      </c>
    </row>
    <row r="1496" spans="1:13">
      <c r="A1496" s="259" t="s">
        <v>932</v>
      </c>
      <c r="B1496" s="259" t="s">
        <v>933</v>
      </c>
      <c r="C1496" s="259" t="s">
        <v>934</v>
      </c>
      <c r="D1496" s="259" t="s">
        <v>20</v>
      </c>
      <c r="E1496" s="259" t="s">
        <v>17</v>
      </c>
      <c r="F1496" s="259" t="s">
        <v>17</v>
      </c>
      <c r="G1496" s="259" t="s">
        <v>17</v>
      </c>
      <c r="H1496" s="259" t="s">
        <v>17</v>
      </c>
      <c r="I1496" s="259" t="s">
        <v>17</v>
      </c>
      <c r="J1496" s="259" t="s">
        <v>2038</v>
      </c>
      <c r="K1496" s="259" t="s">
        <v>2042</v>
      </c>
      <c r="L1496" s="260">
        <v>45617</v>
      </c>
      <c r="M1496" s="259" t="s">
        <v>218</v>
      </c>
    </row>
    <row r="1497" spans="1:13">
      <c r="A1497" s="261" t="s">
        <v>932</v>
      </c>
      <c r="B1497" s="261" t="s">
        <v>933</v>
      </c>
      <c r="C1497" s="261" t="s">
        <v>934</v>
      </c>
      <c r="D1497" s="261" t="s">
        <v>364</v>
      </c>
      <c r="E1497" s="261" t="s">
        <v>17</v>
      </c>
      <c r="F1497" s="261" t="s">
        <v>17</v>
      </c>
      <c r="G1497" s="261" t="s">
        <v>17</v>
      </c>
      <c r="H1497" s="261" t="s">
        <v>17</v>
      </c>
      <c r="I1497" s="261" t="s">
        <v>17</v>
      </c>
      <c r="J1497" s="261" t="s">
        <v>2038</v>
      </c>
      <c r="K1497" s="261" t="s">
        <v>2043</v>
      </c>
      <c r="L1497" s="262">
        <v>45617</v>
      </c>
      <c r="M1497" s="261" t="s">
        <v>218</v>
      </c>
    </row>
    <row r="1498" spans="1:13">
      <c r="A1498" s="259" t="s">
        <v>932</v>
      </c>
      <c r="B1498" s="259" t="s">
        <v>933</v>
      </c>
      <c r="C1498" s="259" t="s">
        <v>934</v>
      </c>
      <c r="D1498" s="259" t="s">
        <v>22</v>
      </c>
      <c r="E1498" s="259" t="s">
        <v>17</v>
      </c>
      <c r="F1498" s="259" t="s">
        <v>17</v>
      </c>
      <c r="G1498" s="259" t="s">
        <v>17</v>
      </c>
      <c r="H1498" s="259" t="s">
        <v>17</v>
      </c>
      <c r="I1498" s="259" t="s">
        <v>17</v>
      </c>
      <c r="J1498" s="259" t="s">
        <v>2038</v>
      </c>
      <c r="K1498" s="259" t="s">
        <v>2044</v>
      </c>
      <c r="L1498" s="260">
        <v>45617</v>
      </c>
      <c r="M1498" s="259" t="s">
        <v>218</v>
      </c>
    </row>
    <row r="1499" spans="1:13">
      <c r="A1499" s="261" t="s">
        <v>932</v>
      </c>
      <c r="B1499" s="261" t="s">
        <v>933</v>
      </c>
      <c r="C1499" s="261" t="s">
        <v>934</v>
      </c>
      <c r="D1499" s="261" t="s">
        <v>26</v>
      </c>
      <c r="E1499" s="261" t="s">
        <v>17</v>
      </c>
      <c r="F1499" s="261" t="s">
        <v>17</v>
      </c>
      <c r="G1499" s="261" t="s">
        <v>17</v>
      </c>
      <c r="H1499" s="261" t="s">
        <v>17</v>
      </c>
      <c r="I1499" s="261" t="s">
        <v>17</v>
      </c>
      <c r="J1499" s="261" t="s">
        <v>2038</v>
      </c>
      <c r="K1499" s="261" t="s">
        <v>2045</v>
      </c>
      <c r="L1499" s="262">
        <v>45617</v>
      </c>
      <c r="M1499" s="261" t="s">
        <v>218</v>
      </c>
    </row>
    <row r="1500" spans="1:13">
      <c r="A1500" s="259" t="s">
        <v>932</v>
      </c>
      <c r="B1500" s="259" t="s">
        <v>933</v>
      </c>
      <c r="C1500" s="259" t="s">
        <v>934</v>
      </c>
      <c r="D1500" s="259" t="s">
        <v>28</v>
      </c>
      <c r="E1500" s="259" t="s">
        <v>17</v>
      </c>
      <c r="F1500" s="259" t="s">
        <v>17</v>
      </c>
      <c r="G1500" s="259" t="s">
        <v>17</v>
      </c>
      <c r="H1500" s="259" t="s">
        <v>17</v>
      </c>
      <c r="I1500" s="259" t="s">
        <v>17</v>
      </c>
      <c r="J1500" s="259" t="s">
        <v>2038</v>
      </c>
      <c r="K1500" s="259" t="s">
        <v>2046</v>
      </c>
      <c r="L1500" s="260">
        <v>45617</v>
      </c>
      <c r="M1500" s="259" t="s">
        <v>218</v>
      </c>
    </row>
    <row r="1501" spans="1:13">
      <c r="A1501" s="261" t="s">
        <v>2047</v>
      </c>
      <c r="B1501" s="261" t="s">
        <v>2048</v>
      </c>
      <c r="C1501" s="261" t="s">
        <v>2049</v>
      </c>
      <c r="D1501" s="261" t="s">
        <v>732</v>
      </c>
      <c r="E1501" s="261">
        <v>0</v>
      </c>
      <c r="F1501" s="261" t="s">
        <v>611</v>
      </c>
      <c r="G1501" s="261" t="s">
        <v>69</v>
      </c>
      <c r="H1501" s="261">
        <v>2</v>
      </c>
      <c r="I1501" s="261" t="s">
        <v>17</v>
      </c>
      <c r="J1501" s="261" t="s">
        <v>17</v>
      </c>
      <c r="K1501" s="261" t="s">
        <v>2050</v>
      </c>
      <c r="L1501" s="262">
        <v>45617</v>
      </c>
      <c r="M1501" s="261" t="s">
        <v>19</v>
      </c>
    </row>
    <row r="1502" spans="1:13">
      <c r="A1502" s="259" t="s">
        <v>2047</v>
      </c>
      <c r="B1502" s="259" t="s">
        <v>2048</v>
      </c>
      <c r="C1502" s="259" t="s">
        <v>2049</v>
      </c>
      <c r="D1502" s="259" t="s">
        <v>734</v>
      </c>
      <c r="E1502" s="259">
        <v>2</v>
      </c>
      <c r="F1502" s="259" t="s">
        <v>611</v>
      </c>
      <c r="G1502" s="259" t="s">
        <v>69</v>
      </c>
      <c r="H1502" s="259">
        <v>2</v>
      </c>
      <c r="I1502" s="259" t="s">
        <v>17</v>
      </c>
      <c r="J1502" s="259" t="s">
        <v>17</v>
      </c>
      <c r="K1502" s="259" t="s">
        <v>2051</v>
      </c>
      <c r="L1502" s="260">
        <v>45617</v>
      </c>
      <c r="M1502" s="259" t="s">
        <v>19</v>
      </c>
    </row>
    <row r="1503" spans="1:13">
      <c r="A1503" s="261" t="s">
        <v>2047</v>
      </c>
      <c r="B1503" s="261" t="s">
        <v>2048</v>
      </c>
      <c r="C1503" s="261" t="s">
        <v>2049</v>
      </c>
      <c r="D1503" s="261" t="s">
        <v>736</v>
      </c>
      <c r="E1503" s="261">
        <v>0</v>
      </c>
      <c r="F1503" s="261" t="s">
        <v>611</v>
      </c>
      <c r="G1503" s="261" t="s">
        <v>69</v>
      </c>
      <c r="H1503" s="261">
        <v>2</v>
      </c>
      <c r="I1503" s="261" t="s">
        <v>17</v>
      </c>
      <c r="J1503" s="261" t="s">
        <v>17</v>
      </c>
      <c r="K1503" s="261" t="s">
        <v>2052</v>
      </c>
      <c r="L1503" s="262">
        <v>45617</v>
      </c>
      <c r="M1503" s="261" t="s">
        <v>19</v>
      </c>
    </row>
    <row r="1504" spans="1:13">
      <c r="A1504" s="259" t="s">
        <v>2047</v>
      </c>
      <c r="B1504" s="259" t="s">
        <v>2048</v>
      </c>
      <c r="C1504" s="259" t="s">
        <v>2049</v>
      </c>
      <c r="D1504" s="259" t="s">
        <v>738</v>
      </c>
      <c r="E1504" s="259">
        <v>0</v>
      </c>
      <c r="F1504" s="259" t="s">
        <v>611</v>
      </c>
      <c r="G1504" s="259" t="s">
        <v>69</v>
      </c>
      <c r="H1504" s="259">
        <v>2</v>
      </c>
      <c r="I1504" s="259" t="s">
        <v>17</v>
      </c>
      <c r="J1504" s="259" t="s">
        <v>17</v>
      </c>
      <c r="K1504" s="259" t="s">
        <v>2053</v>
      </c>
      <c r="L1504" s="260">
        <v>45617</v>
      </c>
      <c r="M1504" s="259" t="s">
        <v>19</v>
      </c>
    </row>
    <row r="1505" spans="1:13">
      <c r="A1505" s="261" t="s">
        <v>2047</v>
      </c>
      <c r="B1505" s="261" t="s">
        <v>2048</v>
      </c>
      <c r="C1505" s="261" t="s">
        <v>2049</v>
      </c>
      <c r="D1505" s="261" t="s">
        <v>740</v>
      </c>
      <c r="E1505" s="261">
        <v>3</v>
      </c>
      <c r="F1505" s="261" t="s">
        <v>611</v>
      </c>
      <c r="G1505" s="261" t="s">
        <v>69</v>
      </c>
      <c r="H1505" s="261">
        <v>2</v>
      </c>
      <c r="I1505" s="261" t="s">
        <v>17</v>
      </c>
      <c r="J1505" s="261" t="s">
        <v>17</v>
      </c>
      <c r="K1505" s="261" t="s">
        <v>2054</v>
      </c>
      <c r="L1505" s="262">
        <v>45617</v>
      </c>
      <c r="M1505" s="261" t="s">
        <v>19</v>
      </c>
    </row>
    <row r="1506" spans="1:13">
      <c r="A1506" s="259" t="s">
        <v>2047</v>
      </c>
      <c r="B1506" s="259" t="s">
        <v>2048</v>
      </c>
      <c r="C1506" s="259" t="s">
        <v>2049</v>
      </c>
      <c r="D1506" s="259" t="s">
        <v>742</v>
      </c>
      <c r="E1506" s="259">
        <v>0</v>
      </c>
      <c r="F1506" s="259" t="s">
        <v>611</v>
      </c>
      <c r="G1506" s="259" t="s">
        <v>69</v>
      </c>
      <c r="H1506" s="259">
        <v>2</v>
      </c>
      <c r="I1506" s="259" t="s">
        <v>17</v>
      </c>
      <c r="J1506" s="259" t="s">
        <v>17</v>
      </c>
      <c r="K1506" s="259" t="s">
        <v>2055</v>
      </c>
      <c r="L1506" s="260">
        <v>45617</v>
      </c>
      <c r="M1506" s="259" t="s">
        <v>19</v>
      </c>
    </row>
    <row r="1507" spans="1:13">
      <c r="A1507" s="261" t="s">
        <v>2047</v>
      </c>
      <c r="B1507" s="261" t="s">
        <v>2048</v>
      </c>
      <c r="C1507" s="261" t="s">
        <v>2049</v>
      </c>
      <c r="D1507" s="261" t="s">
        <v>744</v>
      </c>
      <c r="E1507" s="261">
        <v>0</v>
      </c>
      <c r="F1507" s="261" t="s">
        <v>611</v>
      </c>
      <c r="G1507" s="261" t="s">
        <v>69</v>
      </c>
      <c r="H1507" s="261">
        <v>2</v>
      </c>
      <c r="I1507" s="261" t="s">
        <v>17</v>
      </c>
      <c r="J1507" s="261" t="s">
        <v>17</v>
      </c>
      <c r="K1507" s="261" t="s">
        <v>2056</v>
      </c>
      <c r="L1507" s="262">
        <v>45617</v>
      </c>
      <c r="M1507" s="261" t="s">
        <v>19</v>
      </c>
    </row>
    <row r="1508" spans="1:13">
      <c r="A1508" s="259" t="s">
        <v>2047</v>
      </c>
      <c r="B1508" s="259" t="s">
        <v>2048</v>
      </c>
      <c r="C1508" s="259" t="s">
        <v>2049</v>
      </c>
      <c r="D1508" s="259" t="s">
        <v>746</v>
      </c>
      <c r="E1508" s="259">
        <v>1</v>
      </c>
      <c r="F1508" s="259" t="s">
        <v>611</v>
      </c>
      <c r="G1508" s="259" t="s">
        <v>69</v>
      </c>
      <c r="H1508" s="259">
        <v>2</v>
      </c>
      <c r="I1508" s="259" t="s">
        <v>17</v>
      </c>
      <c r="J1508" s="259" t="s">
        <v>17</v>
      </c>
      <c r="K1508" s="259" t="s">
        <v>2057</v>
      </c>
      <c r="L1508" s="260">
        <v>45617</v>
      </c>
      <c r="M1508" s="259" t="s">
        <v>19</v>
      </c>
    </row>
    <row r="1509" spans="1:13">
      <c r="A1509" s="261" t="s">
        <v>2047</v>
      </c>
      <c r="B1509" s="261" t="s">
        <v>2048</v>
      </c>
      <c r="C1509" s="261" t="s">
        <v>2049</v>
      </c>
      <c r="D1509" s="261" t="s">
        <v>610</v>
      </c>
      <c r="E1509" s="261">
        <v>0</v>
      </c>
      <c r="F1509" s="261" t="s">
        <v>611</v>
      </c>
      <c r="G1509" s="261" t="s">
        <v>69</v>
      </c>
      <c r="H1509" s="261">
        <v>2</v>
      </c>
      <c r="I1509" s="261" t="s">
        <v>17</v>
      </c>
      <c r="J1509" s="261" t="s">
        <v>17</v>
      </c>
      <c r="K1509" s="261" t="s">
        <v>2058</v>
      </c>
      <c r="L1509" s="262">
        <v>45617</v>
      </c>
      <c r="M1509" s="261" t="s">
        <v>19</v>
      </c>
    </row>
    <row r="1510" spans="1:13">
      <c r="A1510" s="259" t="s">
        <v>13</v>
      </c>
      <c r="B1510" s="259" t="s">
        <v>14</v>
      </c>
      <c r="C1510" s="259" t="s">
        <v>15</v>
      </c>
      <c r="D1510" s="259" t="s">
        <v>732</v>
      </c>
      <c r="E1510" s="259">
        <v>2</v>
      </c>
      <c r="F1510" s="259" t="s">
        <v>611</v>
      </c>
      <c r="G1510" s="259" t="s">
        <v>69</v>
      </c>
      <c r="H1510" s="259">
        <v>2</v>
      </c>
      <c r="I1510" s="259" t="s">
        <v>17</v>
      </c>
      <c r="J1510" s="259" t="s">
        <v>17</v>
      </c>
      <c r="K1510" s="259" t="s">
        <v>2059</v>
      </c>
      <c r="L1510" s="260">
        <v>45617</v>
      </c>
      <c r="M1510" s="259" t="s">
        <v>19</v>
      </c>
    </row>
    <row r="1511" spans="1:13">
      <c r="A1511" s="261" t="s">
        <v>13</v>
      </c>
      <c r="B1511" s="261" t="s">
        <v>14</v>
      </c>
      <c r="C1511" s="261" t="s">
        <v>15</v>
      </c>
      <c r="D1511" s="261" t="s">
        <v>734</v>
      </c>
      <c r="E1511" s="261">
        <v>0</v>
      </c>
      <c r="F1511" s="261" t="s">
        <v>611</v>
      </c>
      <c r="G1511" s="261" t="s">
        <v>69</v>
      </c>
      <c r="H1511" s="261">
        <v>2</v>
      </c>
      <c r="I1511" s="261" t="s">
        <v>17</v>
      </c>
      <c r="J1511" s="261" t="s">
        <v>17</v>
      </c>
      <c r="K1511" s="261" t="s">
        <v>2060</v>
      </c>
      <c r="L1511" s="262">
        <v>45617</v>
      </c>
      <c r="M1511" s="261" t="s">
        <v>19</v>
      </c>
    </row>
    <row r="1512" spans="1:13">
      <c r="A1512" s="259" t="s">
        <v>13</v>
      </c>
      <c r="B1512" s="259" t="s">
        <v>14</v>
      </c>
      <c r="C1512" s="259" t="s">
        <v>15</v>
      </c>
      <c r="D1512" s="259" t="s">
        <v>736</v>
      </c>
      <c r="E1512" s="259">
        <v>1</v>
      </c>
      <c r="F1512" s="259" t="s">
        <v>611</v>
      </c>
      <c r="G1512" s="259" t="s">
        <v>69</v>
      </c>
      <c r="H1512" s="259">
        <v>2</v>
      </c>
      <c r="I1512" s="259" t="s">
        <v>17</v>
      </c>
      <c r="J1512" s="259" t="s">
        <v>17</v>
      </c>
      <c r="K1512" s="259" t="s">
        <v>2061</v>
      </c>
      <c r="L1512" s="260">
        <v>45617</v>
      </c>
      <c r="M1512" s="259" t="s">
        <v>19</v>
      </c>
    </row>
    <row r="1513" spans="1:13">
      <c r="A1513" s="261" t="s">
        <v>13</v>
      </c>
      <c r="B1513" s="261" t="s">
        <v>14</v>
      </c>
      <c r="C1513" s="261" t="s">
        <v>15</v>
      </c>
      <c r="D1513" s="261" t="s">
        <v>738</v>
      </c>
      <c r="E1513" s="261">
        <v>0</v>
      </c>
      <c r="F1513" s="261" t="s">
        <v>611</v>
      </c>
      <c r="G1513" s="261" t="s">
        <v>69</v>
      </c>
      <c r="H1513" s="261">
        <v>2</v>
      </c>
      <c r="I1513" s="261" t="s">
        <v>17</v>
      </c>
      <c r="J1513" s="261" t="s">
        <v>17</v>
      </c>
      <c r="K1513" s="261" t="s">
        <v>2062</v>
      </c>
      <c r="L1513" s="262">
        <v>45617</v>
      </c>
      <c r="M1513" s="261" t="s">
        <v>19</v>
      </c>
    </row>
    <row r="1514" spans="1:13">
      <c r="A1514" s="259" t="s">
        <v>13</v>
      </c>
      <c r="B1514" s="259" t="s">
        <v>14</v>
      </c>
      <c r="C1514" s="259" t="s">
        <v>15</v>
      </c>
      <c r="D1514" s="259" t="s">
        <v>740</v>
      </c>
      <c r="E1514" s="259">
        <v>2</v>
      </c>
      <c r="F1514" s="259" t="s">
        <v>611</v>
      </c>
      <c r="G1514" s="259" t="s">
        <v>69</v>
      </c>
      <c r="H1514" s="259">
        <v>2</v>
      </c>
      <c r="I1514" s="259" t="s">
        <v>17</v>
      </c>
      <c r="J1514" s="259" t="s">
        <v>17</v>
      </c>
      <c r="K1514" s="259" t="s">
        <v>2063</v>
      </c>
      <c r="L1514" s="260">
        <v>45617</v>
      </c>
      <c r="M1514" s="259" t="s">
        <v>19</v>
      </c>
    </row>
    <row r="1515" spans="1:13">
      <c r="A1515" s="261" t="s">
        <v>13</v>
      </c>
      <c r="B1515" s="261" t="s">
        <v>14</v>
      </c>
      <c r="C1515" s="261" t="s">
        <v>15</v>
      </c>
      <c r="D1515" s="261" t="s">
        <v>742</v>
      </c>
      <c r="E1515" s="261">
        <v>0</v>
      </c>
      <c r="F1515" s="261" t="s">
        <v>611</v>
      </c>
      <c r="G1515" s="261" t="s">
        <v>69</v>
      </c>
      <c r="H1515" s="261">
        <v>2</v>
      </c>
      <c r="I1515" s="261" t="s">
        <v>17</v>
      </c>
      <c r="J1515" s="261" t="s">
        <v>17</v>
      </c>
      <c r="K1515" s="261" t="s">
        <v>2064</v>
      </c>
      <c r="L1515" s="262">
        <v>45617</v>
      </c>
      <c r="M1515" s="261" t="s">
        <v>19</v>
      </c>
    </row>
    <row r="1516" spans="1:13">
      <c r="A1516" s="259" t="s">
        <v>13</v>
      </c>
      <c r="B1516" s="259" t="s">
        <v>14</v>
      </c>
      <c r="C1516" s="259" t="s">
        <v>15</v>
      </c>
      <c r="D1516" s="259" t="s">
        <v>744</v>
      </c>
      <c r="E1516" s="259">
        <v>2</v>
      </c>
      <c r="F1516" s="259" t="s">
        <v>611</v>
      </c>
      <c r="G1516" s="259" t="s">
        <v>69</v>
      </c>
      <c r="H1516" s="259">
        <v>2</v>
      </c>
      <c r="I1516" s="259" t="s">
        <v>17</v>
      </c>
      <c r="J1516" s="259" t="s">
        <v>17</v>
      </c>
      <c r="K1516" s="259" t="s">
        <v>2065</v>
      </c>
      <c r="L1516" s="260">
        <v>45617</v>
      </c>
      <c r="M1516" s="259" t="s">
        <v>19</v>
      </c>
    </row>
    <row r="1517" spans="1:13">
      <c r="A1517" s="261" t="s">
        <v>13</v>
      </c>
      <c r="B1517" s="261" t="s">
        <v>14</v>
      </c>
      <c r="C1517" s="261" t="s">
        <v>15</v>
      </c>
      <c r="D1517" s="261" t="s">
        <v>746</v>
      </c>
      <c r="E1517" s="261">
        <v>1</v>
      </c>
      <c r="F1517" s="261" t="s">
        <v>611</v>
      </c>
      <c r="G1517" s="261" t="s">
        <v>69</v>
      </c>
      <c r="H1517" s="261">
        <v>2</v>
      </c>
      <c r="I1517" s="261" t="s">
        <v>17</v>
      </c>
      <c r="J1517" s="261" t="s">
        <v>17</v>
      </c>
      <c r="K1517" s="261" t="s">
        <v>2066</v>
      </c>
      <c r="L1517" s="262">
        <v>45617</v>
      </c>
      <c r="M1517" s="261" t="s">
        <v>19</v>
      </c>
    </row>
    <row r="1518" spans="1:13">
      <c r="A1518" s="259" t="s">
        <v>13</v>
      </c>
      <c r="B1518" s="259" t="s">
        <v>14</v>
      </c>
      <c r="C1518" s="259" t="s">
        <v>15</v>
      </c>
      <c r="D1518" s="259" t="s">
        <v>610</v>
      </c>
      <c r="E1518" s="259">
        <v>0</v>
      </c>
      <c r="F1518" s="259" t="s">
        <v>611</v>
      </c>
      <c r="G1518" s="259" t="s">
        <v>69</v>
      </c>
      <c r="H1518" s="259">
        <v>2</v>
      </c>
      <c r="I1518" s="259" t="s">
        <v>17</v>
      </c>
      <c r="J1518" s="259" t="s">
        <v>17</v>
      </c>
      <c r="K1518" s="259" t="s">
        <v>2067</v>
      </c>
      <c r="L1518" s="260">
        <v>45617</v>
      </c>
      <c r="M1518" s="259" t="s">
        <v>19</v>
      </c>
    </row>
    <row r="1519" spans="1:13">
      <c r="A1519" s="261" t="s">
        <v>2068</v>
      </c>
      <c r="B1519" s="261" t="s">
        <v>2069</v>
      </c>
      <c r="C1519" s="261" t="s">
        <v>2070</v>
      </c>
      <c r="D1519" s="261" t="s">
        <v>732</v>
      </c>
      <c r="E1519" s="261">
        <v>0</v>
      </c>
      <c r="F1519" s="261" t="s">
        <v>611</v>
      </c>
      <c r="G1519" s="261" t="s">
        <v>69</v>
      </c>
      <c r="H1519" s="261">
        <v>2</v>
      </c>
      <c r="I1519" s="261" t="s">
        <v>17</v>
      </c>
      <c r="J1519" s="261" t="s">
        <v>17</v>
      </c>
      <c r="K1519" s="261" t="s">
        <v>2071</v>
      </c>
      <c r="L1519" s="262">
        <v>45618</v>
      </c>
      <c r="M1519" s="261" t="s">
        <v>19</v>
      </c>
    </row>
    <row r="1520" spans="1:13">
      <c r="A1520" s="259" t="s">
        <v>2068</v>
      </c>
      <c r="B1520" s="259" t="s">
        <v>2069</v>
      </c>
      <c r="C1520" s="259" t="s">
        <v>2070</v>
      </c>
      <c r="D1520" s="259" t="s">
        <v>734</v>
      </c>
      <c r="E1520" s="259">
        <v>2</v>
      </c>
      <c r="F1520" s="259" t="s">
        <v>611</v>
      </c>
      <c r="G1520" s="259" t="s">
        <v>69</v>
      </c>
      <c r="H1520" s="259">
        <v>2</v>
      </c>
      <c r="I1520" s="259" t="s">
        <v>17</v>
      </c>
      <c r="J1520" s="259" t="s">
        <v>17</v>
      </c>
      <c r="K1520" s="259" t="s">
        <v>2072</v>
      </c>
      <c r="L1520" s="260">
        <v>45618</v>
      </c>
      <c r="M1520" s="259" t="s">
        <v>19</v>
      </c>
    </row>
    <row r="1521" spans="1:13">
      <c r="A1521" s="261" t="s">
        <v>2068</v>
      </c>
      <c r="B1521" s="261" t="s">
        <v>2069</v>
      </c>
      <c r="C1521" s="261" t="s">
        <v>2070</v>
      </c>
      <c r="D1521" s="261" t="s">
        <v>736</v>
      </c>
      <c r="E1521" s="261">
        <v>1</v>
      </c>
      <c r="F1521" s="261" t="s">
        <v>611</v>
      </c>
      <c r="G1521" s="261" t="s">
        <v>69</v>
      </c>
      <c r="H1521" s="261">
        <v>2</v>
      </c>
      <c r="I1521" s="261" t="s">
        <v>17</v>
      </c>
      <c r="J1521" s="261" t="s">
        <v>17</v>
      </c>
      <c r="K1521" s="261" t="s">
        <v>2073</v>
      </c>
      <c r="L1521" s="262">
        <v>45618</v>
      </c>
      <c r="M1521" s="261" t="s">
        <v>19</v>
      </c>
    </row>
    <row r="1522" spans="1:13">
      <c r="A1522" s="259" t="s">
        <v>2068</v>
      </c>
      <c r="B1522" s="259" t="s">
        <v>2069</v>
      </c>
      <c r="C1522" s="259" t="s">
        <v>2070</v>
      </c>
      <c r="D1522" s="259" t="s">
        <v>738</v>
      </c>
      <c r="E1522" s="259">
        <v>3</v>
      </c>
      <c r="F1522" s="259" t="s">
        <v>611</v>
      </c>
      <c r="G1522" s="259" t="s">
        <v>69</v>
      </c>
      <c r="H1522" s="259">
        <v>2</v>
      </c>
      <c r="I1522" s="259" t="s">
        <v>17</v>
      </c>
      <c r="J1522" s="259" t="s">
        <v>17</v>
      </c>
      <c r="K1522" s="259" t="s">
        <v>2074</v>
      </c>
      <c r="L1522" s="260">
        <v>45618</v>
      </c>
      <c r="M1522" s="259" t="s">
        <v>19</v>
      </c>
    </row>
    <row r="1523" spans="1:13">
      <c r="A1523" s="261" t="s">
        <v>2068</v>
      </c>
      <c r="B1523" s="261" t="s">
        <v>2069</v>
      </c>
      <c r="C1523" s="261" t="s">
        <v>2070</v>
      </c>
      <c r="D1523" s="261" t="s">
        <v>740</v>
      </c>
      <c r="E1523" s="261">
        <v>3</v>
      </c>
      <c r="F1523" s="261" t="s">
        <v>611</v>
      </c>
      <c r="G1523" s="261" t="s">
        <v>69</v>
      </c>
      <c r="H1523" s="261">
        <v>2</v>
      </c>
      <c r="I1523" s="261" t="s">
        <v>17</v>
      </c>
      <c r="J1523" s="261" t="s">
        <v>17</v>
      </c>
      <c r="K1523" s="261" t="s">
        <v>2075</v>
      </c>
      <c r="L1523" s="262">
        <v>45618</v>
      </c>
      <c r="M1523" s="261" t="s">
        <v>19</v>
      </c>
    </row>
    <row r="1524" spans="1:13">
      <c r="A1524" s="259" t="s">
        <v>2068</v>
      </c>
      <c r="B1524" s="259" t="s">
        <v>2069</v>
      </c>
      <c r="C1524" s="259" t="s">
        <v>2070</v>
      </c>
      <c r="D1524" s="259" t="s">
        <v>742</v>
      </c>
      <c r="E1524" s="259">
        <v>1</v>
      </c>
      <c r="F1524" s="259" t="s">
        <v>611</v>
      </c>
      <c r="G1524" s="259" t="s">
        <v>69</v>
      </c>
      <c r="H1524" s="259">
        <v>2</v>
      </c>
      <c r="I1524" s="259" t="s">
        <v>17</v>
      </c>
      <c r="J1524" s="259" t="s">
        <v>17</v>
      </c>
      <c r="K1524" s="259" t="s">
        <v>2076</v>
      </c>
      <c r="L1524" s="260">
        <v>45618</v>
      </c>
      <c r="M1524" s="259" t="s">
        <v>19</v>
      </c>
    </row>
    <row r="1525" spans="1:13">
      <c r="A1525" s="261" t="s">
        <v>2068</v>
      </c>
      <c r="B1525" s="261" t="s">
        <v>2069</v>
      </c>
      <c r="C1525" s="261" t="s">
        <v>2070</v>
      </c>
      <c r="D1525" s="261" t="s">
        <v>744</v>
      </c>
      <c r="E1525" s="261">
        <v>2</v>
      </c>
      <c r="F1525" s="261" t="s">
        <v>611</v>
      </c>
      <c r="G1525" s="261" t="s">
        <v>69</v>
      </c>
      <c r="H1525" s="261">
        <v>2</v>
      </c>
      <c r="I1525" s="261" t="s">
        <v>17</v>
      </c>
      <c r="J1525" s="261" t="s">
        <v>17</v>
      </c>
      <c r="K1525" s="261" t="s">
        <v>2077</v>
      </c>
      <c r="L1525" s="262">
        <v>45618</v>
      </c>
      <c r="M1525" s="261" t="s">
        <v>19</v>
      </c>
    </row>
    <row r="1526" spans="1:13">
      <c r="A1526" s="259" t="s">
        <v>2068</v>
      </c>
      <c r="B1526" s="259" t="s">
        <v>2069</v>
      </c>
      <c r="C1526" s="259" t="s">
        <v>2070</v>
      </c>
      <c r="D1526" s="259" t="s">
        <v>746</v>
      </c>
      <c r="E1526" s="259">
        <v>3</v>
      </c>
      <c r="F1526" s="259" t="s">
        <v>611</v>
      </c>
      <c r="G1526" s="259" t="s">
        <v>69</v>
      </c>
      <c r="H1526" s="259">
        <v>2</v>
      </c>
      <c r="I1526" s="259" t="s">
        <v>17</v>
      </c>
      <c r="J1526" s="259" t="s">
        <v>17</v>
      </c>
      <c r="K1526" s="259" t="s">
        <v>2078</v>
      </c>
      <c r="L1526" s="260">
        <v>45618</v>
      </c>
      <c r="M1526" s="259" t="s">
        <v>19</v>
      </c>
    </row>
    <row r="1527" spans="1:13">
      <c r="A1527" s="261" t="s">
        <v>2068</v>
      </c>
      <c r="B1527" s="261" t="s">
        <v>2069</v>
      </c>
      <c r="C1527" s="261" t="s">
        <v>2070</v>
      </c>
      <c r="D1527" s="261" t="s">
        <v>610</v>
      </c>
      <c r="E1527" s="261">
        <v>3</v>
      </c>
      <c r="F1527" s="261" t="s">
        <v>611</v>
      </c>
      <c r="G1527" s="261" t="s">
        <v>69</v>
      </c>
      <c r="H1527" s="261">
        <v>2</v>
      </c>
      <c r="I1527" s="261" t="s">
        <v>17</v>
      </c>
      <c r="J1527" s="261" t="s">
        <v>17</v>
      </c>
      <c r="K1527" s="261" t="s">
        <v>2079</v>
      </c>
      <c r="L1527" s="262">
        <v>45618</v>
      </c>
      <c r="M1527" s="261" t="s">
        <v>19</v>
      </c>
    </row>
    <row r="1528" spans="1:13">
      <c r="A1528" s="259" t="s">
        <v>2080</v>
      </c>
      <c r="B1528" s="259" t="s">
        <v>2081</v>
      </c>
      <c r="C1528" s="259" t="s">
        <v>2082</v>
      </c>
      <c r="D1528" s="259" t="s">
        <v>732</v>
      </c>
      <c r="E1528" s="259">
        <v>0</v>
      </c>
      <c r="F1528" s="259" t="s">
        <v>611</v>
      </c>
      <c r="G1528" s="259" t="s">
        <v>69</v>
      </c>
      <c r="H1528" s="259">
        <v>2</v>
      </c>
      <c r="I1528" s="259" t="s">
        <v>17</v>
      </c>
      <c r="J1528" s="259" t="s">
        <v>17</v>
      </c>
      <c r="K1528" s="259" t="s">
        <v>2083</v>
      </c>
      <c r="L1528" s="260">
        <v>45618</v>
      </c>
      <c r="M1528" s="259" t="s">
        <v>19</v>
      </c>
    </row>
    <row r="1529" spans="1:13">
      <c r="A1529" s="261" t="s">
        <v>2080</v>
      </c>
      <c r="B1529" s="261" t="s">
        <v>2081</v>
      </c>
      <c r="C1529" s="261" t="s">
        <v>2082</v>
      </c>
      <c r="D1529" s="261" t="s">
        <v>734</v>
      </c>
      <c r="E1529" s="261">
        <v>1</v>
      </c>
      <c r="F1529" s="261" t="s">
        <v>611</v>
      </c>
      <c r="G1529" s="261" t="s">
        <v>69</v>
      </c>
      <c r="H1529" s="261">
        <v>2</v>
      </c>
      <c r="I1529" s="261" t="s">
        <v>17</v>
      </c>
      <c r="J1529" s="261" t="s">
        <v>17</v>
      </c>
      <c r="K1529" s="261" t="s">
        <v>2084</v>
      </c>
      <c r="L1529" s="262">
        <v>45618</v>
      </c>
      <c r="M1529" s="261" t="s">
        <v>19</v>
      </c>
    </row>
    <row r="1530" spans="1:13">
      <c r="A1530" s="259" t="s">
        <v>2080</v>
      </c>
      <c r="B1530" s="259" t="s">
        <v>2081</v>
      </c>
      <c r="C1530" s="259" t="s">
        <v>2082</v>
      </c>
      <c r="D1530" s="259" t="s">
        <v>736</v>
      </c>
      <c r="E1530" s="259">
        <v>2</v>
      </c>
      <c r="F1530" s="259" t="s">
        <v>611</v>
      </c>
      <c r="G1530" s="259" t="s">
        <v>69</v>
      </c>
      <c r="H1530" s="259">
        <v>2</v>
      </c>
      <c r="I1530" s="259" t="s">
        <v>17</v>
      </c>
      <c r="J1530" s="259" t="s">
        <v>17</v>
      </c>
      <c r="K1530" s="259" t="s">
        <v>2085</v>
      </c>
      <c r="L1530" s="260">
        <v>45618</v>
      </c>
      <c r="M1530" s="259" t="s">
        <v>19</v>
      </c>
    </row>
    <row r="1531" spans="1:13">
      <c r="A1531" s="261" t="s">
        <v>2080</v>
      </c>
      <c r="B1531" s="261" t="s">
        <v>2081</v>
      </c>
      <c r="C1531" s="261" t="s">
        <v>2082</v>
      </c>
      <c r="D1531" s="261" t="s">
        <v>738</v>
      </c>
      <c r="E1531" s="261">
        <v>3</v>
      </c>
      <c r="F1531" s="261" t="s">
        <v>611</v>
      </c>
      <c r="G1531" s="261" t="s">
        <v>69</v>
      </c>
      <c r="H1531" s="261">
        <v>2</v>
      </c>
      <c r="I1531" s="261" t="s">
        <v>17</v>
      </c>
      <c r="J1531" s="261" t="s">
        <v>17</v>
      </c>
      <c r="K1531" s="261" t="s">
        <v>2086</v>
      </c>
      <c r="L1531" s="262">
        <v>45618</v>
      </c>
      <c r="M1531" s="261" t="s">
        <v>19</v>
      </c>
    </row>
    <row r="1532" spans="1:13">
      <c r="A1532" s="259" t="s">
        <v>2080</v>
      </c>
      <c r="B1532" s="259" t="s">
        <v>2081</v>
      </c>
      <c r="C1532" s="259" t="s">
        <v>2082</v>
      </c>
      <c r="D1532" s="259" t="s">
        <v>740</v>
      </c>
      <c r="E1532" s="259">
        <v>3</v>
      </c>
      <c r="F1532" s="259" t="s">
        <v>611</v>
      </c>
      <c r="G1532" s="259" t="s">
        <v>69</v>
      </c>
      <c r="H1532" s="259">
        <v>2</v>
      </c>
      <c r="I1532" s="259" t="s">
        <v>17</v>
      </c>
      <c r="J1532" s="259" t="s">
        <v>17</v>
      </c>
      <c r="K1532" s="259" t="s">
        <v>2087</v>
      </c>
      <c r="L1532" s="260">
        <v>45618</v>
      </c>
      <c r="M1532" s="259" t="s">
        <v>19</v>
      </c>
    </row>
    <row r="1533" spans="1:13">
      <c r="A1533" s="261" t="s">
        <v>2080</v>
      </c>
      <c r="B1533" s="261" t="s">
        <v>2081</v>
      </c>
      <c r="C1533" s="261" t="s">
        <v>2082</v>
      </c>
      <c r="D1533" s="261" t="s">
        <v>742</v>
      </c>
      <c r="E1533" s="261">
        <v>2</v>
      </c>
      <c r="F1533" s="261" t="s">
        <v>611</v>
      </c>
      <c r="G1533" s="261" t="s">
        <v>69</v>
      </c>
      <c r="H1533" s="261">
        <v>2</v>
      </c>
      <c r="I1533" s="261" t="s">
        <v>17</v>
      </c>
      <c r="J1533" s="261" t="s">
        <v>17</v>
      </c>
      <c r="K1533" s="261" t="s">
        <v>2088</v>
      </c>
      <c r="L1533" s="262">
        <v>45618</v>
      </c>
      <c r="M1533" s="261" t="s">
        <v>19</v>
      </c>
    </row>
    <row r="1534" spans="1:13">
      <c r="A1534" s="259" t="s">
        <v>2080</v>
      </c>
      <c r="B1534" s="259" t="s">
        <v>2081</v>
      </c>
      <c r="C1534" s="259" t="s">
        <v>2082</v>
      </c>
      <c r="D1534" s="259" t="s">
        <v>744</v>
      </c>
      <c r="E1534" s="259">
        <v>2</v>
      </c>
      <c r="F1534" s="259" t="s">
        <v>611</v>
      </c>
      <c r="G1534" s="259" t="s">
        <v>69</v>
      </c>
      <c r="H1534" s="259">
        <v>2</v>
      </c>
      <c r="I1534" s="259" t="s">
        <v>17</v>
      </c>
      <c r="J1534" s="259" t="s">
        <v>17</v>
      </c>
      <c r="K1534" s="259" t="s">
        <v>2089</v>
      </c>
      <c r="L1534" s="260">
        <v>45618</v>
      </c>
      <c r="M1534" s="259" t="s">
        <v>19</v>
      </c>
    </row>
    <row r="1535" spans="1:13">
      <c r="A1535" s="261" t="s">
        <v>2080</v>
      </c>
      <c r="B1535" s="261" t="s">
        <v>2081</v>
      </c>
      <c r="C1535" s="261" t="s">
        <v>2082</v>
      </c>
      <c r="D1535" s="261" t="s">
        <v>746</v>
      </c>
      <c r="E1535" s="261">
        <v>3</v>
      </c>
      <c r="F1535" s="261" t="s">
        <v>611</v>
      </c>
      <c r="G1535" s="261" t="s">
        <v>69</v>
      </c>
      <c r="H1535" s="261">
        <v>2</v>
      </c>
      <c r="I1535" s="261" t="s">
        <v>17</v>
      </c>
      <c r="J1535" s="261" t="s">
        <v>17</v>
      </c>
      <c r="K1535" s="261" t="s">
        <v>2090</v>
      </c>
      <c r="L1535" s="262">
        <v>45618</v>
      </c>
      <c r="M1535" s="261" t="s">
        <v>19</v>
      </c>
    </row>
    <row r="1536" spans="1:13">
      <c r="A1536" s="259" t="s">
        <v>2080</v>
      </c>
      <c r="B1536" s="259" t="s">
        <v>2081</v>
      </c>
      <c r="C1536" s="259" t="s">
        <v>2082</v>
      </c>
      <c r="D1536" s="259" t="s">
        <v>610</v>
      </c>
      <c r="E1536" s="259">
        <v>3</v>
      </c>
      <c r="F1536" s="259" t="s">
        <v>611</v>
      </c>
      <c r="G1536" s="259" t="s">
        <v>69</v>
      </c>
      <c r="H1536" s="259">
        <v>2</v>
      </c>
      <c r="I1536" s="259" t="s">
        <v>17</v>
      </c>
      <c r="J1536" s="259" t="s">
        <v>17</v>
      </c>
      <c r="K1536" s="259" t="s">
        <v>2091</v>
      </c>
      <c r="L1536" s="260">
        <v>45618</v>
      </c>
      <c r="M1536" s="259" t="s">
        <v>19</v>
      </c>
    </row>
    <row r="1537" spans="1:13">
      <c r="A1537" s="261" t="s">
        <v>193</v>
      </c>
      <c r="B1537" s="261" t="s">
        <v>194</v>
      </c>
      <c r="C1537" s="261" t="s">
        <v>195</v>
      </c>
      <c r="D1537" s="261" t="s">
        <v>732</v>
      </c>
      <c r="E1537" s="261">
        <v>0</v>
      </c>
      <c r="F1537" s="261" t="s">
        <v>611</v>
      </c>
      <c r="G1537" s="261" t="s">
        <v>69</v>
      </c>
      <c r="H1537" s="261">
        <v>2</v>
      </c>
      <c r="I1537" s="261" t="s">
        <v>17</v>
      </c>
      <c r="J1537" s="261" t="s">
        <v>17</v>
      </c>
      <c r="K1537" s="261" t="s">
        <v>2092</v>
      </c>
      <c r="L1537" s="262">
        <v>45622</v>
      </c>
      <c r="M1537" s="261" t="s">
        <v>19</v>
      </c>
    </row>
    <row r="1538" spans="1:13">
      <c r="A1538" s="259" t="s">
        <v>193</v>
      </c>
      <c r="B1538" s="259" t="s">
        <v>194</v>
      </c>
      <c r="C1538" s="259" t="s">
        <v>195</v>
      </c>
      <c r="D1538" s="259" t="s">
        <v>734</v>
      </c>
      <c r="E1538" s="259">
        <v>1</v>
      </c>
      <c r="F1538" s="259" t="s">
        <v>611</v>
      </c>
      <c r="G1538" s="259" t="s">
        <v>69</v>
      </c>
      <c r="H1538" s="259">
        <v>2</v>
      </c>
      <c r="I1538" s="259" t="s">
        <v>17</v>
      </c>
      <c r="J1538" s="259" t="s">
        <v>17</v>
      </c>
      <c r="K1538" s="259" t="s">
        <v>2093</v>
      </c>
      <c r="L1538" s="260">
        <v>45622</v>
      </c>
      <c r="M1538" s="259" t="s">
        <v>19</v>
      </c>
    </row>
    <row r="1539" spans="1:13">
      <c r="A1539" s="261" t="s">
        <v>193</v>
      </c>
      <c r="B1539" s="261" t="s">
        <v>194</v>
      </c>
      <c r="C1539" s="261" t="s">
        <v>195</v>
      </c>
      <c r="D1539" s="261" t="s">
        <v>736</v>
      </c>
      <c r="E1539" s="261">
        <v>1</v>
      </c>
      <c r="F1539" s="261" t="s">
        <v>611</v>
      </c>
      <c r="G1539" s="261" t="s">
        <v>69</v>
      </c>
      <c r="H1539" s="261">
        <v>2</v>
      </c>
      <c r="I1539" s="261" t="s">
        <v>17</v>
      </c>
      <c r="J1539" s="261" t="s">
        <v>17</v>
      </c>
      <c r="K1539" s="261" t="s">
        <v>2094</v>
      </c>
      <c r="L1539" s="262">
        <v>45622</v>
      </c>
      <c r="M1539" s="261" t="s">
        <v>19</v>
      </c>
    </row>
    <row r="1540" spans="1:13">
      <c r="A1540" s="259" t="s">
        <v>193</v>
      </c>
      <c r="B1540" s="259" t="s">
        <v>194</v>
      </c>
      <c r="C1540" s="259" t="s">
        <v>195</v>
      </c>
      <c r="D1540" s="259" t="s">
        <v>738</v>
      </c>
      <c r="E1540" s="259">
        <v>0</v>
      </c>
      <c r="F1540" s="259" t="s">
        <v>611</v>
      </c>
      <c r="G1540" s="259" t="s">
        <v>69</v>
      </c>
      <c r="H1540" s="259">
        <v>2</v>
      </c>
      <c r="I1540" s="259" t="s">
        <v>17</v>
      </c>
      <c r="J1540" s="259" t="s">
        <v>17</v>
      </c>
      <c r="K1540" s="259" t="s">
        <v>2095</v>
      </c>
      <c r="L1540" s="260">
        <v>45622</v>
      </c>
      <c r="M1540" s="259" t="s">
        <v>19</v>
      </c>
    </row>
    <row r="1541" spans="1:13">
      <c r="A1541" s="261" t="s">
        <v>193</v>
      </c>
      <c r="B1541" s="261" t="s">
        <v>194</v>
      </c>
      <c r="C1541" s="261" t="s">
        <v>195</v>
      </c>
      <c r="D1541" s="261" t="s">
        <v>740</v>
      </c>
      <c r="E1541" s="261">
        <v>3</v>
      </c>
      <c r="F1541" s="261" t="s">
        <v>611</v>
      </c>
      <c r="G1541" s="261" t="s">
        <v>69</v>
      </c>
      <c r="H1541" s="261">
        <v>2</v>
      </c>
      <c r="I1541" s="261" t="s">
        <v>17</v>
      </c>
      <c r="J1541" s="261" t="s">
        <v>17</v>
      </c>
      <c r="K1541" s="261" t="s">
        <v>2096</v>
      </c>
      <c r="L1541" s="262">
        <v>45622</v>
      </c>
      <c r="M1541" s="261" t="s">
        <v>19</v>
      </c>
    </row>
    <row r="1542" spans="1:13">
      <c r="A1542" s="259" t="s">
        <v>193</v>
      </c>
      <c r="B1542" s="259" t="s">
        <v>194</v>
      </c>
      <c r="C1542" s="259" t="s">
        <v>195</v>
      </c>
      <c r="D1542" s="259" t="s">
        <v>742</v>
      </c>
      <c r="E1542" s="259">
        <v>1</v>
      </c>
      <c r="F1542" s="259" t="s">
        <v>611</v>
      </c>
      <c r="G1542" s="259" t="s">
        <v>69</v>
      </c>
      <c r="H1542" s="259">
        <v>2</v>
      </c>
      <c r="I1542" s="259" t="s">
        <v>17</v>
      </c>
      <c r="J1542" s="259" t="s">
        <v>17</v>
      </c>
      <c r="K1542" s="259" t="s">
        <v>2097</v>
      </c>
      <c r="L1542" s="260">
        <v>45622</v>
      </c>
      <c r="M1542" s="259" t="s">
        <v>19</v>
      </c>
    </row>
    <row r="1543" spans="1:13">
      <c r="A1543" s="261" t="s">
        <v>193</v>
      </c>
      <c r="B1543" s="261" t="s">
        <v>194</v>
      </c>
      <c r="C1543" s="261" t="s">
        <v>195</v>
      </c>
      <c r="D1543" s="261" t="s">
        <v>744</v>
      </c>
      <c r="E1543" s="261">
        <v>2</v>
      </c>
      <c r="F1543" s="261" t="s">
        <v>611</v>
      </c>
      <c r="G1543" s="261" t="s">
        <v>69</v>
      </c>
      <c r="H1543" s="261">
        <v>2</v>
      </c>
      <c r="I1543" s="261" t="s">
        <v>17</v>
      </c>
      <c r="J1543" s="261" t="s">
        <v>17</v>
      </c>
      <c r="K1543" s="261" t="s">
        <v>2098</v>
      </c>
      <c r="L1543" s="262">
        <v>45622</v>
      </c>
      <c r="M1543" s="261" t="s">
        <v>19</v>
      </c>
    </row>
    <row r="1544" spans="1:13">
      <c r="A1544" s="259" t="s">
        <v>193</v>
      </c>
      <c r="B1544" s="259" t="s">
        <v>194</v>
      </c>
      <c r="C1544" s="259" t="s">
        <v>195</v>
      </c>
      <c r="D1544" s="259" t="s">
        <v>746</v>
      </c>
      <c r="E1544" s="259">
        <v>2</v>
      </c>
      <c r="F1544" s="259" t="s">
        <v>611</v>
      </c>
      <c r="G1544" s="259" t="s">
        <v>69</v>
      </c>
      <c r="H1544" s="259">
        <v>2</v>
      </c>
      <c r="I1544" s="259" t="s">
        <v>17</v>
      </c>
      <c r="J1544" s="259" t="s">
        <v>17</v>
      </c>
      <c r="K1544" s="259" t="s">
        <v>2099</v>
      </c>
      <c r="L1544" s="260">
        <v>45622</v>
      </c>
      <c r="M1544" s="259" t="s">
        <v>19</v>
      </c>
    </row>
    <row r="1545" spans="1:13">
      <c r="A1545" s="261" t="s">
        <v>193</v>
      </c>
      <c r="B1545" s="261" t="s">
        <v>194</v>
      </c>
      <c r="C1545" s="261" t="s">
        <v>195</v>
      </c>
      <c r="D1545" s="261" t="s">
        <v>610</v>
      </c>
      <c r="E1545" s="261">
        <v>0</v>
      </c>
      <c r="F1545" s="261" t="s">
        <v>611</v>
      </c>
      <c r="G1545" s="261" t="s">
        <v>69</v>
      </c>
      <c r="H1545" s="261">
        <v>2</v>
      </c>
      <c r="I1545" s="261" t="s">
        <v>17</v>
      </c>
      <c r="J1545" s="261" t="s">
        <v>17</v>
      </c>
      <c r="K1545" s="261" t="s">
        <v>2100</v>
      </c>
      <c r="L1545" s="262">
        <v>45622</v>
      </c>
      <c r="M1545" s="261" t="s">
        <v>19</v>
      </c>
    </row>
    <row r="1546" spans="1:13">
      <c r="A1546" s="259" t="s">
        <v>719</v>
      </c>
      <c r="B1546" s="259" t="s">
        <v>720</v>
      </c>
      <c r="C1546" s="259" t="s">
        <v>721</v>
      </c>
      <c r="D1546" s="259" t="s">
        <v>742</v>
      </c>
      <c r="E1546" s="259">
        <v>1</v>
      </c>
      <c r="F1546" s="259" t="s">
        <v>611</v>
      </c>
      <c r="G1546" s="259" t="s">
        <v>69</v>
      </c>
      <c r="H1546" s="259">
        <v>2</v>
      </c>
      <c r="I1546" s="259" t="s">
        <v>17</v>
      </c>
      <c r="J1546" s="259" t="s">
        <v>17</v>
      </c>
      <c r="K1546" s="259" t="s">
        <v>2101</v>
      </c>
      <c r="L1546" s="260">
        <v>45623</v>
      </c>
      <c r="M1546" s="259" t="s">
        <v>19</v>
      </c>
    </row>
    <row r="1547" spans="1:13">
      <c r="A1547" s="261" t="s">
        <v>779</v>
      </c>
      <c r="B1547" s="261" t="s">
        <v>780</v>
      </c>
      <c r="C1547" s="261" t="s">
        <v>781</v>
      </c>
      <c r="D1547" s="261" t="s">
        <v>24</v>
      </c>
      <c r="E1547" s="261" t="s">
        <v>17</v>
      </c>
      <c r="F1547" s="261" t="s">
        <v>17</v>
      </c>
      <c r="G1547" s="261" t="s">
        <v>17</v>
      </c>
      <c r="H1547" s="261" t="s">
        <v>17</v>
      </c>
      <c r="I1547" s="261" t="s">
        <v>17</v>
      </c>
      <c r="J1547" s="261" t="s">
        <v>687</v>
      </c>
      <c r="K1547" s="261" t="s">
        <v>2102</v>
      </c>
      <c r="L1547" s="262">
        <v>45626</v>
      </c>
      <c r="M1547" s="261" t="s">
        <v>19</v>
      </c>
    </row>
    <row r="1548" spans="1:13">
      <c r="A1548" s="259" t="s">
        <v>779</v>
      </c>
      <c r="B1548" s="259" t="s">
        <v>780</v>
      </c>
      <c r="C1548" s="259" t="s">
        <v>781</v>
      </c>
      <c r="D1548" s="259" t="s">
        <v>112</v>
      </c>
      <c r="E1548" s="259" t="s">
        <v>17</v>
      </c>
      <c r="F1548" s="259" t="s">
        <v>17</v>
      </c>
      <c r="G1548" s="259" t="s">
        <v>17</v>
      </c>
      <c r="H1548" s="259" t="s">
        <v>17</v>
      </c>
      <c r="I1548" s="259" t="s">
        <v>17</v>
      </c>
      <c r="J1548" s="259" t="s">
        <v>687</v>
      </c>
      <c r="K1548" s="259" t="s">
        <v>2103</v>
      </c>
      <c r="L1548" s="260">
        <v>45626</v>
      </c>
      <c r="M1548" s="259" t="s">
        <v>19</v>
      </c>
    </row>
    <row r="1549" spans="1:13">
      <c r="A1549" s="261" t="s">
        <v>779</v>
      </c>
      <c r="B1549" s="261" t="s">
        <v>780</v>
      </c>
      <c r="C1549" s="261" t="s">
        <v>781</v>
      </c>
      <c r="D1549" s="261" t="s">
        <v>16</v>
      </c>
      <c r="E1549" s="261">
        <v>0</v>
      </c>
      <c r="F1549" s="261" t="s">
        <v>17</v>
      </c>
      <c r="G1549" s="261" t="s">
        <v>17</v>
      </c>
      <c r="H1549" s="261" t="s">
        <v>17</v>
      </c>
      <c r="I1549" s="261" t="s">
        <v>17</v>
      </c>
      <c r="J1549" s="261" t="s">
        <v>697</v>
      </c>
      <c r="K1549" s="261" t="s">
        <v>2104</v>
      </c>
      <c r="L1549" s="262">
        <v>45626</v>
      </c>
      <c r="M1549" s="261" t="s">
        <v>19</v>
      </c>
    </row>
    <row r="1550" spans="1:13">
      <c r="A1550" s="259" t="s">
        <v>779</v>
      </c>
      <c r="B1550" s="259" t="s">
        <v>780</v>
      </c>
      <c r="C1550" s="259" t="s">
        <v>781</v>
      </c>
      <c r="D1550" s="259" t="s">
        <v>20</v>
      </c>
      <c r="E1550" s="259">
        <v>0</v>
      </c>
      <c r="F1550" s="259" t="s">
        <v>17</v>
      </c>
      <c r="G1550" s="259" t="s">
        <v>17</v>
      </c>
      <c r="H1550" s="259" t="s">
        <v>17</v>
      </c>
      <c r="I1550" s="259" t="s">
        <v>17</v>
      </c>
      <c r="J1550" s="259" t="s">
        <v>697</v>
      </c>
      <c r="K1550" s="259" t="s">
        <v>2105</v>
      </c>
      <c r="L1550" s="260">
        <v>45626</v>
      </c>
      <c r="M1550" s="259" t="s">
        <v>19</v>
      </c>
    </row>
    <row r="1551" spans="1:13">
      <c r="A1551" s="261" t="s">
        <v>779</v>
      </c>
      <c r="B1551" s="261" t="s">
        <v>780</v>
      </c>
      <c r="C1551" s="261" t="s">
        <v>781</v>
      </c>
      <c r="D1551" s="261" t="s">
        <v>364</v>
      </c>
      <c r="E1551" s="261">
        <v>0</v>
      </c>
      <c r="F1551" s="261" t="s">
        <v>17</v>
      </c>
      <c r="G1551" s="261" t="s">
        <v>17</v>
      </c>
      <c r="H1551" s="261" t="s">
        <v>17</v>
      </c>
      <c r="I1551" s="261" t="s">
        <v>17</v>
      </c>
      <c r="J1551" s="261" t="s">
        <v>697</v>
      </c>
      <c r="K1551" s="261" t="s">
        <v>2106</v>
      </c>
      <c r="L1551" s="262">
        <v>45626</v>
      </c>
      <c r="M1551" s="261" t="s">
        <v>19</v>
      </c>
    </row>
    <row r="1552" spans="1:13">
      <c r="A1552" s="259" t="s">
        <v>779</v>
      </c>
      <c r="B1552" s="259" t="s">
        <v>780</v>
      </c>
      <c r="C1552" s="259" t="s">
        <v>781</v>
      </c>
      <c r="D1552" s="259" t="s">
        <v>22</v>
      </c>
      <c r="E1552" s="259" t="s">
        <v>17</v>
      </c>
      <c r="F1552" s="259" t="s">
        <v>17</v>
      </c>
      <c r="G1552" s="259" t="s">
        <v>17</v>
      </c>
      <c r="H1552" s="259" t="s">
        <v>17</v>
      </c>
      <c r="I1552" s="259" t="s">
        <v>17</v>
      </c>
      <c r="J1552" s="259" t="s">
        <v>687</v>
      </c>
      <c r="K1552" s="259" t="s">
        <v>2107</v>
      </c>
      <c r="L1552" s="260">
        <v>45626</v>
      </c>
      <c r="M1552" s="259" t="s">
        <v>19</v>
      </c>
    </row>
    <row r="1553" spans="1:13">
      <c r="A1553" s="261" t="s">
        <v>779</v>
      </c>
      <c r="B1553" s="261" t="s">
        <v>780</v>
      </c>
      <c r="C1553" s="261" t="s">
        <v>781</v>
      </c>
      <c r="D1553" s="261" t="s">
        <v>26</v>
      </c>
      <c r="E1553" s="261" t="s">
        <v>17</v>
      </c>
      <c r="F1553" s="261" t="s">
        <v>17</v>
      </c>
      <c r="G1553" s="261" t="s">
        <v>17</v>
      </c>
      <c r="H1553" s="261" t="s">
        <v>17</v>
      </c>
      <c r="I1553" s="261" t="s">
        <v>17</v>
      </c>
      <c r="J1553" s="261" t="s">
        <v>687</v>
      </c>
      <c r="K1553" s="261" t="s">
        <v>2108</v>
      </c>
      <c r="L1553" s="262">
        <v>45626</v>
      </c>
      <c r="M1553" s="261" t="s">
        <v>19</v>
      </c>
    </row>
    <row r="1554" spans="1:13">
      <c r="A1554" s="259" t="s">
        <v>779</v>
      </c>
      <c r="B1554" s="259" t="s">
        <v>780</v>
      </c>
      <c r="C1554" s="259" t="s">
        <v>781</v>
      </c>
      <c r="D1554" s="259" t="s">
        <v>28</v>
      </c>
      <c r="E1554" s="259" t="s">
        <v>17</v>
      </c>
      <c r="F1554" s="259" t="s">
        <v>17</v>
      </c>
      <c r="G1554" s="259" t="s">
        <v>17</v>
      </c>
      <c r="H1554" s="259" t="s">
        <v>17</v>
      </c>
      <c r="I1554" s="259" t="s">
        <v>17</v>
      </c>
      <c r="J1554" s="259" t="s">
        <v>687</v>
      </c>
      <c r="K1554" s="259" t="s">
        <v>2109</v>
      </c>
      <c r="L1554" s="260">
        <v>45626</v>
      </c>
      <c r="M1554" s="259" t="s">
        <v>19</v>
      </c>
    </row>
    <row r="1555" spans="1:13">
      <c r="A1555" s="261" t="s">
        <v>1311</v>
      </c>
      <c r="B1555" s="261" t="s">
        <v>1312</v>
      </c>
      <c r="C1555" s="261" t="s">
        <v>1313</v>
      </c>
      <c r="D1555" s="261" t="s">
        <v>24</v>
      </c>
      <c r="E1555" s="261" t="s">
        <v>17</v>
      </c>
      <c r="F1555" s="261" t="s">
        <v>17</v>
      </c>
      <c r="G1555" s="261" t="s">
        <v>17</v>
      </c>
      <c r="H1555" s="261" t="s">
        <v>17</v>
      </c>
      <c r="I1555" s="261" t="s">
        <v>17</v>
      </c>
      <c r="J1555" s="261" t="s">
        <v>687</v>
      </c>
      <c r="K1555" s="261" t="s">
        <v>2110</v>
      </c>
      <c r="L1555" s="262">
        <v>45626</v>
      </c>
      <c r="M1555" s="261" t="s">
        <v>19</v>
      </c>
    </row>
    <row r="1556" spans="1:13">
      <c r="A1556" s="259" t="s">
        <v>1311</v>
      </c>
      <c r="B1556" s="259" t="s">
        <v>1312</v>
      </c>
      <c r="C1556" s="259" t="s">
        <v>1313</v>
      </c>
      <c r="D1556" s="259" t="s">
        <v>112</v>
      </c>
      <c r="E1556" s="259" t="s">
        <v>17</v>
      </c>
      <c r="F1556" s="259" t="s">
        <v>17</v>
      </c>
      <c r="G1556" s="259" t="s">
        <v>17</v>
      </c>
      <c r="H1556" s="259" t="s">
        <v>17</v>
      </c>
      <c r="I1556" s="259" t="s">
        <v>17</v>
      </c>
      <c r="J1556" s="259" t="s">
        <v>687</v>
      </c>
      <c r="K1556" s="259" t="s">
        <v>2111</v>
      </c>
      <c r="L1556" s="260">
        <v>45626</v>
      </c>
      <c r="M1556" s="259" t="s">
        <v>19</v>
      </c>
    </row>
    <row r="1557" spans="1:13">
      <c r="A1557" s="261" t="s">
        <v>1311</v>
      </c>
      <c r="B1557" s="261" t="s">
        <v>1312</v>
      </c>
      <c r="C1557" s="261" t="s">
        <v>1313</v>
      </c>
      <c r="D1557" s="261" t="s">
        <v>16</v>
      </c>
      <c r="E1557" s="261">
        <v>0</v>
      </c>
      <c r="F1557" s="261" t="s">
        <v>17</v>
      </c>
      <c r="G1557" s="261" t="s">
        <v>17</v>
      </c>
      <c r="H1557" s="261" t="s">
        <v>17</v>
      </c>
      <c r="I1557" s="261" t="s">
        <v>17</v>
      </c>
      <c r="J1557" s="261" t="s">
        <v>697</v>
      </c>
      <c r="K1557" s="261" t="s">
        <v>2112</v>
      </c>
      <c r="L1557" s="262">
        <v>45626</v>
      </c>
      <c r="M1557" s="261" t="s">
        <v>19</v>
      </c>
    </row>
    <row r="1558" spans="1:13">
      <c r="A1558" s="259" t="s">
        <v>1311</v>
      </c>
      <c r="B1558" s="259" t="s">
        <v>1312</v>
      </c>
      <c r="C1558" s="259" t="s">
        <v>1313</v>
      </c>
      <c r="D1558" s="259" t="s">
        <v>20</v>
      </c>
      <c r="E1558" s="259">
        <v>0</v>
      </c>
      <c r="F1558" s="259" t="s">
        <v>17</v>
      </c>
      <c r="G1558" s="259" t="s">
        <v>17</v>
      </c>
      <c r="H1558" s="259" t="s">
        <v>17</v>
      </c>
      <c r="I1558" s="259" t="s">
        <v>17</v>
      </c>
      <c r="J1558" s="259" t="s">
        <v>697</v>
      </c>
      <c r="K1558" s="259" t="s">
        <v>2113</v>
      </c>
      <c r="L1558" s="260">
        <v>45626</v>
      </c>
      <c r="M1558" s="259" t="s">
        <v>19</v>
      </c>
    </row>
    <row r="1559" spans="1:13">
      <c r="A1559" s="261" t="s">
        <v>1311</v>
      </c>
      <c r="B1559" s="261" t="s">
        <v>1312</v>
      </c>
      <c r="C1559" s="261" t="s">
        <v>1313</v>
      </c>
      <c r="D1559" s="261" t="s">
        <v>364</v>
      </c>
      <c r="E1559" s="261">
        <v>0</v>
      </c>
      <c r="F1559" s="261" t="s">
        <v>17</v>
      </c>
      <c r="G1559" s="261" t="s">
        <v>17</v>
      </c>
      <c r="H1559" s="261" t="s">
        <v>17</v>
      </c>
      <c r="I1559" s="261" t="s">
        <v>17</v>
      </c>
      <c r="J1559" s="261" t="s">
        <v>697</v>
      </c>
      <c r="K1559" s="261" t="s">
        <v>2114</v>
      </c>
      <c r="L1559" s="262">
        <v>45626</v>
      </c>
      <c r="M1559" s="261" t="s">
        <v>19</v>
      </c>
    </row>
    <row r="1560" spans="1:13">
      <c r="A1560" s="259" t="s">
        <v>1311</v>
      </c>
      <c r="B1560" s="259" t="s">
        <v>1312</v>
      </c>
      <c r="C1560" s="259" t="s">
        <v>1313</v>
      </c>
      <c r="D1560" s="259" t="s">
        <v>22</v>
      </c>
      <c r="E1560" s="259" t="s">
        <v>17</v>
      </c>
      <c r="F1560" s="259" t="s">
        <v>17</v>
      </c>
      <c r="G1560" s="259" t="s">
        <v>17</v>
      </c>
      <c r="H1560" s="259" t="s">
        <v>17</v>
      </c>
      <c r="I1560" s="259" t="s">
        <v>17</v>
      </c>
      <c r="J1560" s="259" t="s">
        <v>687</v>
      </c>
      <c r="K1560" s="259" t="s">
        <v>2115</v>
      </c>
      <c r="L1560" s="260">
        <v>45626</v>
      </c>
      <c r="M1560" s="259" t="s">
        <v>19</v>
      </c>
    </row>
    <row r="1561" spans="1:13">
      <c r="A1561" s="261" t="s">
        <v>1311</v>
      </c>
      <c r="B1561" s="261" t="s">
        <v>1312</v>
      </c>
      <c r="C1561" s="261" t="s">
        <v>1313</v>
      </c>
      <c r="D1561" s="261" t="s">
        <v>26</v>
      </c>
      <c r="E1561" s="261" t="s">
        <v>17</v>
      </c>
      <c r="F1561" s="261" t="s">
        <v>17</v>
      </c>
      <c r="G1561" s="261" t="s">
        <v>17</v>
      </c>
      <c r="H1561" s="261" t="s">
        <v>17</v>
      </c>
      <c r="I1561" s="261" t="s">
        <v>17</v>
      </c>
      <c r="J1561" s="261" t="s">
        <v>687</v>
      </c>
      <c r="K1561" s="261" t="s">
        <v>2116</v>
      </c>
      <c r="L1561" s="262">
        <v>45626</v>
      </c>
      <c r="M1561" s="261" t="s">
        <v>19</v>
      </c>
    </row>
    <row r="1562" spans="1:13">
      <c r="A1562" s="259" t="s">
        <v>1311</v>
      </c>
      <c r="B1562" s="259" t="s">
        <v>1312</v>
      </c>
      <c r="C1562" s="259" t="s">
        <v>1313</v>
      </c>
      <c r="D1562" s="259" t="s">
        <v>28</v>
      </c>
      <c r="E1562" s="259" t="s">
        <v>17</v>
      </c>
      <c r="F1562" s="259" t="s">
        <v>17</v>
      </c>
      <c r="G1562" s="259" t="s">
        <v>17</v>
      </c>
      <c r="H1562" s="259" t="s">
        <v>17</v>
      </c>
      <c r="I1562" s="259" t="s">
        <v>17</v>
      </c>
      <c r="J1562" s="259" t="s">
        <v>687</v>
      </c>
      <c r="K1562" s="259" t="s">
        <v>2117</v>
      </c>
      <c r="L1562" s="260">
        <v>45626</v>
      </c>
      <c r="M1562" s="259" t="s">
        <v>19</v>
      </c>
    </row>
    <row r="1563" spans="1:13">
      <c r="A1563" s="261" t="s">
        <v>1370</v>
      </c>
      <c r="B1563" s="261" t="s">
        <v>1371</v>
      </c>
      <c r="C1563" s="261" t="s">
        <v>1372</v>
      </c>
      <c r="D1563" s="261" t="s">
        <v>24</v>
      </c>
      <c r="E1563" s="261" t="s">
        <v>17</v>
      </c>
      <c r="F1563" s="261" t="s">
        <v>17</v>
      </c>
      <c r="G1563" s="261" t="s">
        <v>17</v>
      </c>
      <c r="H1563" s="261" t="s">
        <v>17</v>
      </c>
      <c r="I1563" s="261" t="s">
        <v>17</v>
      </c>
      <c r="J1563" s="261" t="s">
        <v>687</v>
      </c>
      <c r="K1563" s="261" t="s">
        <v>2118</v>
      </c>
      <c r="L1563" s="262">
        <v>45626</v>
      </c>
      <c r="M1563" s="261" t="s">
        <v>19</v>
      </c>
    </row>
    <row r="1564" spans="1:13">
      <c r="A1564" s="259" t="s">
        <v>1370</v>
      </c>
      <c r="B1564" s="259" t="s">
        <v>1371</v>
      </c>
      <c r="C1564" s="259" t="s">
        <v>1372</v>
      </c>
      <c r="D1564" s="259" t="s">
        <v>112</v>
      </c>
      <c r="E1564" s="259" t="s">
        <v>17</v>
      </c>
      <c r="F1564" s="259" t="s">
        <v>17</v>
      </c>
      <c r="G1564" s="259" t="s">
        <v>17</v>
      </c>
      <c r="H1564" s="259" t="s">
        <v>17</v>
      </c>
      <c r="I1564" s="259" t="s">
        <v>17</v>
      </c>
      <c r="J1564" s="259" t="s">
        <v>687</v>
      </c>
      <c r="K1564" s="259" t="s">
        <v>2119</v>
      </c>
      <c r="L1564" s="260">
        <v>45626</v>
      </c>
      <c r="M1564" s="259" t="s">
        <v>19</v>
      </c>
    </row>
    <row r="1565" spans="1:13">
      <c r="A1565" s="261" t="s">
        <v>1370</v>
      </c>
      <c r="B1565" s="261" t="s">
        <v>1371</v>
      </c>
      <c r="C1565" s="261" t="s">
        <v>1372</v>
      </c>
      <c r="D1565" s="261" t="s">
        <v>16</v>
      </c>
      <c r="E1565" s="261">
        <v>0</v>
      </c>
      <c r="F1565" s="261" t="s">
        <v>17</v>
      </c>
      <c r="G1565" s="261" t="s">
        <v>17</v>
      </c>
      <c r="H1565" s="261" t="s">
        <v>17</v>
      </c>
      <c r="I1565" s="261" t="s">
        <v>697</v>
      </c>
      <c r="J1565" s="261" t="s">
        <v>687</v>
      </c>
      <c r="K1565" s="261" t="s">
        <v>2120</v>
      </c>
      <c r="L1565" s="262">
        <v>45626</v>
      </c>
      <c r="M1565" s="261" t="s">
        <v>19</v>
      </c>
    </row>
    <row r="1566" spans="1:13">
      <c r="A1566" s="259" t="s">
        <v>1370</v>
      </c>
      <c r="B1566" s="259" t="s">
        <v>1371</v>
      </c>
      <c r="C1566" s="259" t="s">
        <v>1372</v>
      </c>
      <c r="D1566" s="259" t="s">
        <v>20</v>
      </c>
      <c r="E1566" s="259">
        <v>0</v>
      </c>
      <c r="F1566" s="259" t="s">
        <v>17</v>
      </c>
      <c r="G1566" s="259" t="s">
        <v>17</v>
      </c>
      <c r="H1566" s="259" t="s">
        <v>17</v>
      </c>
      <c r="I1566" s="259" t="s">
        <v>697</v>
      </c>
      <c r="J1566" s="259" t="s">
        <v>687</v>
      </c>
      <c r="K1566" s="259" t="s">
        <v>2121</v>
      </c>
      <c r="L1566" s="260">
        <v>45626</v>
      </c>
      <c r="M1566" s="259" t="s">
        <v>19</v>
      </c>
    </row>
    <row r="1567" spans="1:13">
      <c r="A1567" s="261" t="s">
        <v>1370</v>
      </c>
      <c r="B1567" s="261" t="s">
        <v>1371</v>
      </c>
      <c r="C1567" s="261" t="s">
        <v>1372</v>
      </c>
      <c r="D1567" s="261" t="s">
        <v>364</v>
      </c>
      <c r="E1567" s="261">
        <v>0</v>
      </c>
      <c r="F1567" s="261" t="s">
        <v>17</v>
      </c>
      <c r="G1567" s="261" t="s">
        <v>17</v>
      </c>
      <c r="H1567" s="261" t="s">
        <v>17</v>
      </c>
      <c r="I1567" s="261" t="s">
        <v>697</v>
      </c>
      <c r="J1567" s="261" t="s">
        <v>687</v>
      </c>
      <c r="K1567" s="261" t="s">
        <v>2122</v>
      </c>
      <c r="L1567" s="262">
        <v>45626</v>
      </c>
      <c r="M1567" s="261" t="s">
        <v>19</v>
      </c>
    </row>
    <row r="1568" spans="1:13">
      <c r="A1568" s="259" t="s">
        <v>1370</v>
      </c>
      <c r="B1568" s="259" t="s">
        <v>1371</v>
      </c>
      <c r="C1568" s="259" t="s">
        <v>1372</v>
      </c>
      <c r="D1568" s="259" t="s">
        <v>22</v>
      </c>
      <c r="E1568" s="259" t="s">
        <v>17</v>
      </c>
      <c r="F1568" s="259" t="s">
        <v>17</v>
      </c>
      <c r="G1568" s="259" t="s">
        <v>17</v>
      </c>
      <c r="H1568" s="259" t="s">
        <v>17</v>
      </c>
      <c r="I1568" s="259" t="s">
        <v>17</v>
      </c>
      <c r="J1568" s="259" t="s">
        <v>687</v>
      </c>
      <c r="K1568" s="259" t="s">
        <v>2123</v>
      </c>
      <c r="L1568" s="260">
        <v>45626</v>
      </c>
      <c r="M1568" s="259" t="s">
        <v>19</v>
      </c>
    </row>
    <row r="1569" spans="1:13">
      <c r="A1569" s="261" t="s">
        <v>1370</v>
      </c>
      <c r="B1569" s="261" t="s">
        <v>1371</v>
      </c>
      <c r="C1569" s="261" t="s">
        <v>1372</v>
      </c>
      <c r="D1569" s="261" t="s">
        <v>26</v>
      </c>
      <c r="E1569" s="261" t="s">
        <v>17</v>
      </c>
      <c r="F1569" s="261" t="s">
        <v>17</v>
      </c>
      <c r="G1569" s="261" t="s">
        <v>17</v>
      </c>
      <c r="H1569" s="261" t="s">
        <v>17</v>
      </c>
      <c r="I1569" s="261" t="s">
        <v>17</v>
      </c>
      <c r="J1569" s="261" t="s">
        <v>687</v>
      </c>
      <c r="K1569" s="261" t="s">
        <v>2124</v>
      </c>
      <c r="L1569" s="262">
        <v>45626</v>
      </c>
      <c r="M1569" s="261" t="s">
        <v>19</v>
      </c>
    </row>
    <row r="1570" spans="1:13">
      <c r="A1570" s="259" t="s">
        <v>1370</v>
      </c>
      <c r="B1570" s="259" t="s">
        <v>1371</v>
      </c>
      <c r="C1570" s="259" t="s">
        <v>1372</v>
      </c>
      <c r="D1570" s="259" t="s">
        <v>28</v>
      </c>
      <c r="E1570" s="259" t="s">
        <v>17</v>
      </c>
      <c r="F1570" s="259" t="s">
        <v>17</v>
      </c>
      <c r="G1570" s="259" t="s">
        <v>17</v>
      </c>
      <c r="H1570" s="259" t="s">
        <v>17</v>
      </c>
      <c r="I1570" s="259" t="s">
        <v>17</v>
      </c>
      <c r="J1570" s="259" t="s">
        <v>687</v>
      </c>
      <c r="K1570" s="259" t="s">
        <v>2125</v>
      </c>
      <c r="L1570" s="260">
        <v>45626</v>
      </c>
      <c r="M1570" s="259" t="s">
        <v>19</v>
      </c>
    </row>
    <row r="1571" spans="1:13">
      <c r="A1571" s="261" t="s">
        <v>791</v>
      </c>
      <c r="B1571" s="261" t="s">
        <v>792</v>
      </c>
      <c r="C1571" s="261" t="s">
        <v>793</v>
      </c>
      <c r="D1571" s="261" t="s">
        <v>24</v>
      </c>
      <c r="E1571" s="261" t="s">
        <v>17</v>
      </c>
      <c r="F1571" s="261" t="s">
        <v>17</v>
      </c>
      <c r="G1571" s="261"/>
      <c r="H1571" s="261">
        <v>0</v>
      </c>
      <c r="I1571" s="261" t="s">
        <v>17</v>
      </c>
      <c r="J1571" s="261" t="s">
        <v>687</v>
      </c>
      <c r="K1571" s="261" t="s">
        <v>2126</v>
      </c>
      <c r="L1571" s="262">
        <v>45626</v>
      </c>
      <c r="M1571" s="261" t="s">
        <v>19</v>
      </c>
    </row>
    <row r="1572" spans="1:13">
      <c r="A1572" s="259" t="s">
        <v>791</v>
      </c>
      <c r="B1572" s="259" t="s">
        <v>792</v>
      </c>
      <c r="C1572" s="259" t="s">
        <v>793</v>
      </c>
      <c r="D1572" s="259" t="s">
        <v>112</v>
      </c>
      <c r="E1572" s="259" t="s">
        <v>17</v>
      </c>
      <c r="F1572" s="259" t="s">
        <v>17</v>
      </c>
      <c r="G1572" s="259"/>
      <c r="H1572" s="259">
        <v>0</v>
      </c>
      <c r="I1572" s="259" t="s">
        <v>17</v>
      </c>
      <c r="J1572" s="259" t="s">
        <v>687</v>
      </c>
      <c r="K1572" s="259" t="s">
        <v>2127</v>
      </c>
      <c r="L1572" s="260">
        <v>45626</v>
      </c>
      <c r="M1572" s="259" t="s">
        <v>19</v>
      </c>
    </row>
    <row r="1573" spans="1:13">
      <c r="A1573" s="261" t="s">
        <v>791</v>
      </c>
      <c r="B1573" s="261" t="s">
        <v>792</v>
      </c>
      <c r="C1573" s="261" t="s">
        <v>793</v>
      </c>
      <c r="D1573" s="261" t="s">
        <v>16</v>
      </c>
      <c r="E1573" s="261">
        <v>0</v>
      </c>
      <c r="F1573" s="261" t="s">
        <v>17</v>
      </c>
      <c r="G1573" s="261"/>
      <c r="H1573" s="261">
        <v>0</v>
      </c>
      <c r="I1573" s="261" t="s">
        <v>17</v>
      </c>
      <c r="J1573" s="261" t="s">
        <v>697</v>
      </c>
      <c r="K1573" s="261" t="s">
        <v>2128</v>
      </c>
      <c r="L1573" s="262">
        <v>45626</v>
      </c>
      <c r="M1573" s="261" t="s">
        <v>19</v>
      </c>
    </row>
    <row r="1574" spans="1:13">
      <c r="A1574" s="259" t="s">
        <v>791</v>
      </c>
      <c r="B1574" s="259" t="s">
        <v>792</v>
      </c>
      <c r="C1574" s="259" t="s">
        <v>793</v>
      </c>
      <c r="D1574" s="259" t="s">
        <v>20</v>
      </c>
      <c r="E1574" s="259">
        <v>0</v>
      </c>
      <c r="F1574" s="259" t="s">
        <v>17</v>
      </c>
      <c r="G1574" s="259"/>
      <c r="H1574" s="259">
        <v>0</v>
      </c>
      <c r="I1574" s="259" t="s">
        <v>17</v>
      </c>
      <c r="J1574" s="259" t="s">
        <v>697</v>
      </c>
      <c r="K1574" s="259" t="s">
        <v>2129</v>
      </c>
      <c r="L1574" s="260">
        <v>45626</v>
      </c>
      <c r="M1574" s="259" t="s">
        <v>19</v>
      </c>
    </row>
    <row r="1575" spans="1:13">
      <c r="A1575" s="261" t="s">
        <v>791</v>
      </c>
      <c r="B1575" s="261" t="s">
        <v>792</v>
      </c>
      <c r="C1575" s="261" t="s">
        <v>793</v>
      </c>
      <c r="D1575" s="261" t="s">
        <v>364</v>
      </c>
      <c r="E1575" s="261">
        <v>0</v>
      </c>
      <c r="F1575" s="261" t="s">
        <v>17</v>
      </c>
      <c r="G1575" s="261"/>
      <c r="H1575" s="261">
        <v>0</v>
      </c>
      <c r="I1575" s="261" t="s">
        <v>17</v>
      </c>
      <c r="J1575" s="261" t="s">
        <v>697</v>
      </c>
      <c r="K1575" s="261" t="s">
        <v>2130</v>
      </c>
      <c r="L1575" s="262">
        <v>45626</v>
      </c>
      <c r="M1575" s="261" t="s">
        <v>19</v>
      </c>
    </row>
    <row r="1576" spans="1:13">
      <c r="A1576" s="259" t="s">
        <v>791</v>
      </c>
      <c r="B1576" s="259" t="s">
        <v>792</v>
      </c>
      <c r="C1576" s="259" t="s">
        <v>793</v>
      </c>
      <c r="D1576" s="259" t="s">
        <v>22</v>
      </c>
      <c r="E1576" s="259" t="s">
        <v>17</v>
      </c>
      <c r="F1576" s="259" t="s">
        <v>17</v>
      </c>
      <c r="G1576" s="259"/>
      <c r="H1576" s="259">
        <v>0</v>
      </c>
      <c r="I1576" s="259" t="s">
        <v>17</v>
      </c>
      <c r="J1576" s="259" t="s">
        <v>687</v>
      </c>
      <c r="K1576" s="259" t="s">
        <v>2131</v>
      </c>
      <c r="L1576" s="260">
        <v>45626</v>
      </c>
      <c r="M1576" s="259" t="s">
        <v>19</v>
      </c>
    </row>
    <row r="1577" spans="1:13">
      <c r="A1577" s="261" t="s">
        <v>791</v>
      </c>
      <c r="B1577" s="261" t="s">
        <v>792</v>
      </c>
      <c r="C1577" s="261" t="s">
        <v>793</v>
      </c>
      <c r="D1577" s="261" t="s">
        <v>26</v>
      </c>
      <c r="E1577" s="261" t="s">
        <v>17</v>
      </c>
      <c r="F1577" s="261" t="s">
        <v>17</v>
      </c>
      <c r="G1577" s="261"/>
      <c r="H1577" s="261">
        <v>0</v>
      </c>
      <c r="I1577" s="261" t="s">
        <v>17</v>
      </c>
      <c r="J1577" s="261" t="s">
        <v>687</v>
      </c>
      <c r="K1577" s="261" t="s">
        <v>2132</v>
      </c>
      <c r="L1577" s="262">
        <v>45626</v>
      </c>
      <c r="M1577" s="261" t="s">
        <v>19</v>
      </c>
    </row>
    <row r="1578" spans="1:13">
      <c r="A1578" s="259" t="s">
        <v>791</v>
      </c>
      <c r="B1578" s="259" t="s">
        <v>792</v>
      </c>
      <c r="C1578" s="259" t="s">
        <v>793</v>
      </c>
      <c r="D1578" s="259" t="s">
        <v>28</v>
      </c>
      <c r="E1578" s="259" t="s">
        <v>17</v>
      </c>
      <c r="F1578" s="259" t="s">
        <v>17</v>
      </c>
      <c r="G1578" s="259"/>
      <c r="H1578" s="259">
        <v>0</v>
      </c>
      <c r="I1578" s="259" t="s">
        <v>17</v>
      </c>
      <c r="J1578" s="259" t="s">
        <v>687</v>
      </c>
      <c r="K1578" s="259" t="s">
        <v>2133</v>
      </c>
      <c r="L1578" s="260">
        <v>45626</v>
      </c>
      <c r="M1578" s="259" t="s">
        <v>19</v>
      </c>
    </row>
    <row r="1579" spans="1:13">
      <c r="A1579" s="261" t="s">
        <v>1143</v>
      </c>
      <c r="B1579" s="261" t="s">
        <v>1144</v>
      </c>
      <c r="C1579" s="261" t="s">
        <v>1145</v>
      </c>
      <c r="D1579" s="261" t="s">
        <v>24</v>
      </c>
      <c r="E1579" s="261" t="s">
        <v>17</v>
      </c>
      <c r="F1579" s="261" t="s">
        <v>17</v>
      </c>
      <c r="G1579" s="261"/>
      <c r="H1579" s="261">
        <v>0</v>
      </c>
      <c r="I1579" s="261" t="s">
        <v>17</v>
      </c>
      <c r="J1579" s="261" t="s">
        <v>17</v>
      </c>
      <c r="K1579" s="261" t="s">
        <v>2134</v>
      </c>
      <c r="L1579" s="262">
        <v>45626</v>
      </c>
      <c r="M1579" s="261" t="s">
        <v>19</v>
      </c>
    </row>
    <row r="1580" spans="1:13">
      <c r="A1580" s="259" t="s">
        <v>1143</v>
      </c>
      <c r="B1580" s="259" t="s">
        <v>1144</v>
      </c>
      <c r="C1580" s="259" t="s">
        <v>1145</v>
      </c>
      <c r="D1580" s="259" t="s">
        <v>112</v>
      </c>
      <c r="E1580" s="259" t="s">
        <v>17</v>
      </c>
      <c r="F1580" s="259" t="s">
        <v>17</v>
      </c>
      <c r="G1580" s="259"/>
      <c r="H1580" s="259">
        <v>0</v>
      </c>
      <c r="I1580" s="259" t="s">
        <v>17</v>
      </c>
      <c r="J1580" s="259" t="s">
        <v>17</v>
      </c>
      <c r="K1580" s="259" t="s">
        <v>2135</v>
      </c>
      <c r="L1580" s="260">
        <v>45626</v>
      </c>
      <c r="M1580" s="259" t="s">
        <v>19</v>
      </c>
    </row>
    <row r="1581" spans="1:13">
      <c r="A1581" s="261" t="s">
        <v>1143</v>
      </c>
      <c r="B1581" s="261" t="s">
        <v>1144</v>
      </c>
      <c r="C1581" s="261" t="s">
        <v>1145</v>
      </c>
      <c r="D1581" s="261" t="s">
        <v>16</v>
      </c>
      <c r="E1581" s="261">
        <v>0</v>
      </c>
      <c r="F1581" s="261" t="s">
        <v>17</v>
      </c>
      <c r="G1581" s="261"/>
      <c r="H1581" s="261">
        <v>0</v>
      </c>
      <c r="I1581" s="261" t="s">
        <v>17</v>
      </c>
      <c r="J1581" s="261" t="s">
        <v>697</v>
      </c>
      <c r="K1581" s="261" t="s">
        <v>2136</v>
      </c>
      <c r="L1581" s="262">
        <v>45626</v>
      </c>
      <c r="M1581" s="261" t="s">
        <v>19</v>
      </c>
    </row>
    <row r="1582" spans="1:13">
      <c r="A1582" s="259" t="s">
        <v>1143</v>
      </c>
      <c r="B1582" s="259" t="s">
        <v>1144</v>
      </c>
      <c r="C1582" s="259" t="s">
        <v>1145</v>
      </c>
      <c r="D1582" s="259" t="s">
        <v>20</v>
      </c>
      <c r="E1582" s="259">
        <v>0</v>
      </c>
      <c r="F1582" s="259" t="s">
        <v>17</v>
      </c>
      <c r="G1582" s="259"/>
      <c r="H1582" s="259">
        <v>0</v>
      </c>
      <c r="I1582" s="259" t="s">
        <v>17</v>
      </c>
      <c r="J1582" s="259" t="s">
        <v>697</v>
      </c>
      <c r="K1582" s="259" t="s">
        <v>2137</v>
      </c>
      <c r="L1582" s="260">
        <v>45626</v>
      </c>
      <c r="M1582" s="259" t="s">
        <v>19</v>
      </c>
    </row>
    <row r="1583" spans="1:13">
      <c r="A1583" s="261" t="s">
        <v>1143</v>
      </c>
      <c r="B1583" s="261" t="s">
        <v>1144</v>
      </c>
      <c r="C1583" s="261" t="s">
        <v>1145</v>
      </c>
      <c r="D1583" s="261" t="s">
        <v>364</v>
      </c>
      <c r="E1583" s="261">
        <v>0</v>
      </c>
      <c r="F1583" s="261" t="s">
        <v>17</v>
      </c>
      <c r="G1583" s="261"/>
      <c r="H1583" s="261">
        <v>0</v>
      </c>
      <c r="I1583" s="261" t="s">
        <v>17</v>
      </c>
      <c r="J1583" s="261" t="s">
        <v>697</v>
      </c>
      <c r="K1583" s="261" t="s">
        <v>2138</v>
      </c>
      <c r="L1583" s="262">
        <v>45626</v>
      </c>
      <c r="M1583" s="261" t="s">
        <v>19</v>
      </c>
    </row>
    <row r="1584" spans="1:13">
      <c r="A1584" s="259" t="s">
        <v>1143</v>
      </c>
      <c r="B1584" s="259" t="s">
        <v>1144</v>
      </c>
      <c r="C1584" s="259" t="s">
        <v>1145</v>
      </c>
      <c r="D1584" s="259" t="s">
        <v>22</v>
      </c>
      <c r="E1584" s="259" t="s">
        <v>17</v>
      </c>
      <c r="F1584" s="259" t="s">
        <v>17</v>
      </c>
      <c r="G1584" s="259"/>
      <c r="H1584" s="259">
        <v>0</v>
      </c>
      <c r="I1584" s="259" t="s">
        <v>17</v>
      </c>
      <c r="J1584" s="259" t="s">
        <v>17</v>
      </c>
      <c r="K1584" s="259" t="s">
        <v>2139</v>
      </c>
      <c r="L1584" s="260">
        <v>45626</v>
      </c>
      <c r="M1584" s="259" t="s">
        <v>19</v>
      </c>
    </row>
    <row r="1585" spans="1:13">
      <c r="A1585" s="261" t="s">
        <v>1143</v>
      </c>
      <c r="B1585" s="261" t="s">
        <v>1144</v>
      </c>
      <c r="C1585" s="261" t="s">
        <v>1145</v>
      </c>
      <c r="D1585" s="261" t="s">
        <v>26</v>
      </c>
      <c r="E1585" s="261" t="s">
        <v>17</v>
      </c>
      <c r="F1585" s="261" t="s">
        <v>17</v>
      </c>
      <c r="G1585" s="261"/>
      <c r="H1585" s="261">
        <v>0</v>
      </c>
      <c r="I1585" s="261" t="s">
        <v>17</v>
      </c>
      <c r="J1585" s="261" t="s">
        <v>17</v>
      </c>
      <c r="K1585" s="261" t="s">
        <v>2140</v>
      </c>
      <c r="L1585" s="262">
        <v>45626</v>
      </c>
      <c r="M1585" s="261" t="s">
        <v>19</v>
      </c>
    </row>
    <row r="1586" spans="1:13">
      <c r="A1586" s="259" t="s">
        <v>1143</v>
      </c>
      <c r="B1586" s="259" t="s">
        <v>1144</v>
      </c>
      <c r="C1586" s="259" t="s">
        <v>1145</v>
      </c>
      <c r="D1586" s="259" t="s">
        <v>28</v>
      </c>
      <c r="E1586" s="259" t="s">
        <v>17</v>
      </c>
      <c r="F1586" s="259" t="s">
        <v>17</v>
      </c>
      <c r="G1586" s="259"/>
      <c r="H1586" s="259">
        <v>0</v>
      </c>
      <c r="I1586" s="259" t="s">
        <v>17</v>
      </c>
      <c r="J1586" s="259" t="s">
        <v>17</v>
      </c>
      <c r="K1586" s="259" t="s">
        <v>2141</v>
      </c>
      <c r="L1586" s="260">
        <v>45626</v>
      </c>
      <c r="M1586" s="259" t="s">
        <v>19</v>
      </c>
    </row>
    <row r="1587" spans="1:13">
      <c r="A1587" s="261" t="s">
        <v>815</v>
      </c>
      <c r="B1587" s="261" t="s">
        <v>816</v>
      </c>
      <c r="C1587" s="261" t="s">
        <v>817</v>
      </c>
      <c r="D1587" s="261" t="s">
        <v>24</v>
      </c>
      <c r="E1587" s="261" t="s">
        <v>17</v>
      </c>
      <c r="F1587" s="261" t="s">
        <v>17</v>
      </c>
      <c r="G1587" s="261"/>
      <c r="H1587" s="261">
        <v>0</v>
      </c>
      <c r="I1587" s="261" t="s">
        <v>17</v>
      </c>
      <c r="J1587" s="261" t="s">
        <v>687</v>
      </c>
      <c r="K1587" s="261" t="s">
        <v>2142</v>
      </c>
      <c r="L1587" s="262">
        <v>45626</v>
      </c>
      <c r="M1587" s="261" t="s">
        <v>19</v>
      </c>
    </row>
    <row r="1588" spans="1:13">
      <c r="A1588" s="259" t="s">
        <v>815</v>
      </c>
      <c r="B1588" s="259" t="s">
        <v>816</v>
      </c>
      <c r="C1588" s="259" t="s">
        <v>817</v>
      </c>
      <c r="D1588" s="259" t="s">
        <v>112</v>
      </c>
      <c r="E1588" s="259" t="s">
        <v>17</v>
      </c>
      <c r="F1588" s="259" t="s">
        <v>17</v>
      </c>
      <c r="G1588" s="259"/>
      <c r="H1588" s="259">
        <v>0</v>
      </c>
      <c r="I1588" s="259" t="s">
        <v>17</v>
      </c>
      <c r="J1588" s="259" t="s">
        <v>687</v>
      </c>
      <c r="K1588" s="259" t="s">
        <v>2143</v>
      </c>
      <c r="L1588" s="260">
        <v>45626</v>
      </c>
      <c r="M1588" s="259" t="s">
        <v>19</v>
      </c>
    </row>
    <row r="1589" spans="1:13">
      <c r="A1589" s="261" t="s">
        <v>815</v>
      </c>
      <c r="B1589" s="261" t="s">
        <v>816</v>
      </c>
      <c r="C1589" s="261" t="s">
        <v>817</v>
      </c>
      <c r="D1589" s="261" t="s">
        <v>16</v>
      </c>
      <c r="E1589" s="261">
        <v>0</v>
      </c>
      <c r="F1589" s="261" t="s">
        <v>17</v>
      </c>
      <c r="G1589" s="261"/>
      <c r="H1589" s="261">
        <v>0</v>
      </c>
      <c r="I1589" s="261" t="s">
        <v>17</v>
      </c>
      <c r="J1589" s="261" t="s">
        <v>697</v>
      </c>
      <c r="K1589" s="261" t="s">
        <v>2144</v>
      </c>
      <c r="L1589" s="262">
        <v>45626</v>
      </c>
      <c r="M1589" s="261" t="s">
        <v>19</v>
      </c>
    </row>
    <row r="1590" spans="1:13">
      <c r="A1590" s="259" t="s">
        <v>815</v>
      </c>
      <c r="B1590" s="259" t="s">
        <v>816</v>
      </c>
      <c r="C1590" s="259" t="s">
        <v>817</v>
      </c>
      <c r="D1590" s="259" t="s">
        <v>20</v>
      </c>
      <c r="E1590" s="259">
        <v>0</v>
      </c>
      <c r="F1590" s="259" t="s">
        <v>17</v>
      </c>
      <c r="G1590" s="259"/>
      <c r="H1590" s="259">
        <v>0</v>
      </c>
      <c r="I1590" s="259" t="s">
        <v>17</v>
      </c>
      <c r="J1590" s="259" t="s">
        <v>697</v>
      </c>
      <c r="K1590" s="259" t="s">
        <v>2145</v>
      </c>
      <c r="L1590" s="260">
        <v>45626</v>
      </c>
      <c r="M1590" s="259" t="s">
        <v>19</v>
      </c>
    </row>
    <row r="1591" spans="1:13">
      <c r="A1591" s="261" t="s">
        <v>815</v>
      </c>
      <c r="B1591" s="261" t="s">
        <v>816</v>
      </c>
      <c r="C1591" s="261" t="s">
        <v>817</v>
      </c>
      <c r="D1591" s="261" t="s">
        <v>364</v>
      </c>
      <c r="E1591" s="261">
        <v>0</v>
      </c>
      <c r="F1591" s="261" t="s">
        <v>17</v>
      </c>
      <c r="G1591" s="261"/>
      <c r="H1591" s="261">
        <v>0</v>
      </c>
      <c r="I1591" s="261" t="s">
        <v>17</v>
      </c>
      <c r="J1591" s="261" t="s">
        <v>697</v>
      </c>
      <c r="K1591" s="261" t="s">
        <v>2146</v>
      </c>
      <c r="L1591" s="262">
        <v>45626</v>
      </c>
      <c r="M1591" s="261" t="s">
        <v>19</v>
      </c>
    </row>
    <row r="1592" spans="1:13">
      <c r="A1592" s="259" t="s">
        <v>815</v>
      </c>
      <c r="B1592" s="259" t="s">
        <v>816</v>
      </c>
      <c r="C1592" s="259" t="s">
        <v>817</v>
      </c>
      <c r="D1592" s="259" t="s">
        <v>22</v>
      </c>
      <c r="E1592" s="259" t="s">
        <v>17</v>
      </c>
      <c r="F1592" s="259" t="s">
        <v>17</v>
      </c>
      <c r="G1592" s="259"/>
      <c r="H1592" s="259">
        <v>0</v>
      </c>
      <c r="I1592" s="259" t="s">
        <v>17</v>
      </c>
      <c r="J1592" s="259" t="s">
        <v>687</v>
      </c>
      <c r="K1592" s="259" t="s">
        <v>2147</v>
      </c>
      <c r="L1592" s="260">
        <v>45626</v>
      </c>
      <c r="M1592" s="259" t="s">
        <v>19</v>
      </c>
    </row>
    <row r="1593" spans="1:13">
      <c r="A1593" s="261" t="s">
        <v>815</v>
      </c>
      <c r="B1593" s="261" t="s">
        <v>816</v>
      </c>
      <c r="C1593" s="261" t="s">
        <v>817</v>
      </c>
      <c r="D1593" s="261" t="s">
        <v>26</v>
      </c>
      <c r="E1593" s="261" t="s">
        <v>17</v>
      </c>
      <c r="F1593" s="261" t="s">
        <v>17</v>
      </c>
      <c r="G1593" s="261"/>
      <c r="H1593" s="261">
        <v>0</v>
      </c>
      <c r="I1593" s="261" t="s">
        <v>17</v>
      </c>
      <c r="J1593" s="261" t="s">
        <v>687</v>
      </c>
      <c r="K1593" s="261" t="s">
        <v>2148</v>
      </c>
      <c r="L1593" s="262">
        <v>45626</v>
      </c>
      <c r="M1593" s="261" t="s">
        <v>19</v>
      </c>
    </row>
    <row r="1594" spans="1:13">
      <c r="A1594" s="259" t="s">
        <v>815</v>
      </c>
      <c r="B1594" s="259" t="s">
        <v>816</v>
      </c>
      <c r="C1594" s="259" t="s">
        <v>817</v>
      </c>
      <c r="D1594" s="259" t="s">
        <v>28</v>
      </c>
      <c r="E1594" s="259" t="s">
        <v>17</v>
      </c>
      <c r="F1594" s="259" t="s">
        <v>17</v>
      </c>
      <c r="G1594" s="259"/>
      <c r="H1594" s="259">
        <v>0</v>
      </c>
      <c r="I1594" s="259" t="s">
        <v>17</v>
      </c>
      <c r="J1594" s="259" t="s">
        <v>687</v>
      </c>
      <c r="K1594" s="259" t="s">
        <v>2149</v>
      </c>
      <c r="L1594" s="260">
        <v>45626</v>
      </c>
      <c r="M1594" s="259" t="s">
        <v>19</v>
      </c>
    </row>
    <row r="1595" spans="1:13">
      <c r="A1595" s="261" t="s">
        <v>803</v>
      </c>
      <c r="B1595" s="261" t="s">
        <v>804</v>
      </c>
      <c r="C1595" s="261" t="s">
        <v>805</v>
      </c>
      <c r="D1595" s="261" t="s">
        <v>24</v>
      </c>
      <c r="E1595" s="261" t="s">
        <v>17</v>
      </c>
      <c r="F1595" s="261" t="s">
        <v>17</v>
      </c>
      <c r="G1595" s="261"/>
      <c r="H1595" s="261">
        <v>0</v>
      </c>
      <c r="I1595" s="261" t="s">
        <v>17</v>
      </c>
      <c r="J1595" s="261" t="s">
        <v>687</v>
      </c>
      <c r="K1595" s="261" t="s">
        <v>2150</v>
      </c>
      <c r="L1595" s="262">
        <v>45626</v>
      </c>
      <c r="M1595" s="261" t="s">
        <v>19</v>
      </c>
    </row>
    <row r="1596" spans="1:13">
      <c r="A1596" s="259" t="s">
        <v>803</v>
      </c>
      <c r="B1596" s="259" t="s">
        <v>804</v>
      </c>
      <c r="C1596" s="259" t="s">
        <v>805</v>
      </c>
      <c r="D1596" s="259" t="s">
        <v>112</v>
      </c>
      <c r="E1596" s="259" t="s">
        <v>17</v>
      </c>
      <c r="F1596" s="259" t="s">
        <v>17</v>
      </c>
      <c r="G1596" s="259"/>
      <c r="H1596" s="259">
        <v>0</v>
      </c>
      <c r="I1596" s="259" t="s">
        <v>17</v>
      </c>
      <c r="J1596" s="259" t="s">
        <v>687</v>
      </c>
      <c r="K1596" s="259" t="s">
        <v>2151</v>
      </c>
      <c r="L1596" s="260">
        <v>45626</v>
      </c>
      <c r="M1596" s="259" t="s">
        <v>19</v>
      </c>
    </row>
    <row r="1597" spans="1:13">
      <c r="A1597" s="261" t="s">
        <v>803</v>
      </c>
      <c r="B1597" s="261" t="s">
        <v>804</v>
      </c>
      <c r="C1597" s="261" t="s">
        <v>805</v>
      </c>
      <c r="D1597" s="261" t="s">
        <v>16</v>
      </c>
      <c r="E1597" s="261">
        <v>0</v>
      </c>
      <c r="F1597" s="261" t="s">
        <v>17</v>
      </c>
      <c r="G1597" s="261"/>
      <c r="H1597" s="261">
        <v>0</v>
      </c>
      <c r="I1597" s="261" t="s">
        <v>17</v>
      </c>
      <c r="J1597" s="261" t="s">
        <v>697</v>
      </c>
      <c r="K1597" s="261" t="s">
        <v>2152</v>
      </c>
      <c r="L1597" s="262">
        <v>45626</v>
      </c>
      <c r="M1597" s="261" t="s">
        <v>19</v>
      </c>
    </row>
    <row r="1598" spans="1:13">
      <c r="A1598" s="259" t="s">
        <v>803</v>
      </c>
      <c r="B1598" s="259" t="s">
        <v>804</v>
      </c>
      <c r="C1598" s="259" t="s">
        <v>805</v>
      </c>
      <c r="D1598" s="259" t="s">
        <v>20</v>
      </c>
      <c r="E1598" s="259">
        <v>0</v>
      </c>
      <c r="F1598" s="259" t="s">
        <v>17</v>
      </c>
      <c r="G1598" s="259"/>
      <c r="H1598" s="259">
        <v>0</v>
      </c>
      <c r="I1598" s="259" t="s">
        <v>17</v>
      </c>
      <c r="J1598" s="259" t="s">
        <v>697</v>
      </c>
      <c r="K1598" s="259" t="s">
        <v>2153</v>
      </c>
      <c r="L1598" s="260">
        <v>45626</v>
      </c>
      <c r="M1598" s="259" t="s">
        <v>19</v>
      </c>
    </row>
    <row r="1599" spans="1:13">
      <c r="A1599" s="261" t="s">
        <v>803</v>
      </c>
      <c r="B1599" s="261" t="s">
        <v>804</v>
      </c>
      <c r="C1599" s="261" t="s">
        <v>805</v>
      </c>
      <c r="D1599" s="261" t="s">
        <v>364</v>
      </c>
      <c r="E1599" s="261">
        <v>0</v>
      </c>
      <c r="F1599" s="261" t="s">
        <v>17</v>
      </c>
      <c r="G1599" s="261"/>
      <c r="H1599" s="261">
        <v>0</v>
      </c>
      <c r="I1599" s="261" t="s">
        <v>17</v>
      </c>
      <c r="J1599" s="261" t="s">
        <v>697</v>
      </c>
      <c r="K1599" s="261" t="s">
        <v>2154</v>
      </c>
      <c r="L1599" s="262">
        <v>45626</v>
      </c>
      <c r="M1599" s="261" t="s">
        <v>19</v>
      </c>
    </row>
    <row r="1600" spans="1:13">
      <c r="A1600" s="259" t="s">
        <v>803</v>
      </c>
      <c r="B1600" s="259" t="s">
        <v>804</v>
      </c>
      <c r="C1600" s="259" t="s">
        <v>805</v>
      </c>
      <c r="D1600" s="259" t="s">
        <v>22</v>
      </c>
      <c r="E1600" s="259" t="s">
        <v>17</v>
      </c>
      <c r="F1600" s="259" t="s">
        <v>17</v>
      </c>
      <c r="G1600" s="259"/>
      <c r="H1600" s="259">
        <v>0</v>
      </c>
      <c r="I1600" s="259" t="s">
        <v>17</v>
      </c>
      <c r="J1600" s="259" t="s">
        <v>687</v>
      </c>
      <c r="K1600" s="259" t="s">
        <v>2155</v>
      </c>
      <c r="L1600" s="260">
        <v>45626</v>
      </c>
      <c r="M1600" s="259" t="s">
        <v>19</v>
      </c>
    </row>
    <row r="1601" spans="1:13">
      <c r="A1601" s="261" t="s">
        <v>803</v>
      </c>
      <c r="B1601" s="261" t="s">
        <v>804</v>
      </c>
      <c r="C1601" s="261" t="s">
        <v>805</v>
      </c>
      <c r="D1601" s="261" t="s">
        <v>26</v>
      </c>
      <c r="E1601" s="261" t="s">
        <v>17</v>
      </c>
      <c r="F1601" s="261" t="s">
        <v>17</v>
      </c>
      <c r="G1601" s="261"/>
      <c r="H1601" s="261">
        <v>0</v>
      </c>
      <c r="I1601" s="261" t="s">
        <v>17</v>
      </c>
      <c r="J1601" s="261" t="s">
        <v>687</v>
      </c>
      <c r="K1601" s="261" t="s">
        <v>2156</v>
      </c>
      <c r="L1601" s="262">
        <v>45626</v>
      </c>
      <c r="M1601" s="261" t="s">
        <v>19</v>
      </c>
    </row>
    <row r="1602" spans="1:13">
      <c r="A1602" s="259" t="s">
        <v>803</v>
      </c>
      <c r="B1602" s="259" t="s">
        <v>804</v>
      </c>
      <c r="C1602" s="259" t="s">
        <v>805</v>
      </c>
      <c r="D1602" s="259" t="s">
        <v>28</v>
      </c>
      <c r="E1602" s="259" t="s">
        <v>17</v>
      </c>
      <c r="F1602" s="259" t="s">
        <v>17</v>
      </c>
      <c r="G1602" s="259"/>
      <c r="H1602" s="259">
        <v>0</v>
      </c>
      <c r="I1602" s="259" t="s">
        <v>17</v>
      </c>
      <c r="J1602" s="259" t="s">
        <v>687</v>
      </c>
      <c r="K1602" s="259" t="s">
        <v>2157</v>
      </c>
      <c r="L1602" s="260">
        <v>45626</v>
      </c>
      <c r="M1602" s="259" t="s">
        <v>19</v>
      </c>
    </row>
    <row r="1603" spans="1:13">
      <c r="A1603" s="261" t="s">
        <v>1199</v>
      </c>
      <c r="B1603" s="261" t="s">
        <v>1200</v>
      </c>
      <c r="C1603" s="261" t="s">
        <v>1201</v>
      </c>
      <c r="D1603" s="261" t="s">
        <v>24</v>
      </c>
      <c r="E1603" s="261" t="s">
        <v>17</v>
      </c>
      <c r="F1603" s="261" t="s">
        <v>17</v>
      </c>
      <c r="G1603" s="261" t="s">
        <v>17</v>
      </c>
      <c r="H1603" s="261" t="s">
        <v>17</v>
      </c>
      <c r="I1603" s="261" t="s">
        <v>17</v>
      </c>
      <c r="J1603" s="261" t="s">
        <v>687</v>
      </c>
      <c r="K1603" s="261" t="s">
        <v>2158</v>
      </c>
      <c r="L1603" s="262">
        <v>45626</v>
      </c>
      <c r="M1603" s="261" t="s">
        <v>19</v>
      </c>
    </row>
    <row r="1604" spans="1:13">
      <c r="A1604" s="259" t="s">
        <v>1199</v>
      </c>
      <c r="B1604" s="259" t="s">
        <v>1200</v>
      </c>
      <c r="C1604" s="259" t="s">
        <v>1201</v>
      </c>
      <c r="D1604" s="259" t="s">
        <v>112</v>
      </c>
      <c r="E1604" s="259" t="s">
        <v>17</v>
      </c>
      <c r="F1604" s="259" t="s">
        <v>17</v>
      </c>
      <c r="G1604" s="259" t="s">
        <v>17</v>
      </c>
      <c r="H1604" s="259" t="s">
        <v>17</v>
      </c>
      <c r="I1604" s="259" t="s">
        <v>17</v>
      </c>
      <c r="J1604" s="259" t="s">
        <v>687</v>
      </c>
      <c r="K1604" s="259" t="s">
        <v>2159</v>
      </c>
      <c r="L1604" s="260">
        <v>45626</v>
      </c>
      <c r="M1604" s="259" t="s">
        <v>19</v>
      </c>
    </row>
    <row r="1605" spans="1:13">
      <c r="A1605" s="261" t="s">
        <v>1199</v>
      </c>
      <c r="B1605" s="261" t="s">
        <v>1200</v>
      </c>
      <c r="C1605" s="261" t="s">
        <v>1201</v>
      </c>
      <c r="D1605" s="261" t="s">
        <v>16</v>
      </c>
      <c r="E1605" s="261">
        <v>0</v>
      </c>
      <c r="F1605" s="261" t="s">
        <v>17</v>
      </c>
      <c r="G1605" s="261" t="s">
        <v>17</v>
      </c>
      <c r="H1605" s="261" t="s">
        <v>17</v>
      </c>
      <c r="I1605" s="261" t="s">
        <v>17</v>
      </c>
      <c r="J1605" s="261" t="s">
        <v>697</v>
      </c>
      <c r="K1605" s="261" t="s">
        <v>2160</v>
      </c>
      <c r="L1605" s="262">
        <v>45626</v>
      </c>
      <c r="M1605" s="261" t="s">
        <v>19</v>
      </c>
    </row>
    <row r="1606" spans="1:13">
      <c r="A1606" s="259" t="s">
        <v>1199</v>
      </c>
      <c r="B1606" s="259" t="s">
        <v>1200</v>
      </c>
      <c r="C1606" s="259" t="s">
        <v>1201</v>
      </c>
      <c r="D1606" s="259" t="s">
        <v>20</v>
      </c>
      <c r="E1606" s="259">
        <v>0</v>
      </c>
      <c r="F1606" s="259" t="s">
        <v>17</v>
      </c>
      <c r="G1606" s="259" t="s">
        <v>17</v>
      </c>
      <c r="H1606" s="259" t="s">
        <v>17</v>
      </c>
      <c r="I1606" s="259" t="s">
        <v>17</v>
      </c>
      <c r="J1606" s="259" t="s">
        <v>697</v>
      </c>
      <c r="K1606" s="259" t="s">
        <v>2161</v>
      </c>
      <c r="L1606" s="260">
        <v>45626</v>
      </c>
      <c r="M1606" s="259" t="s">
        <v>19</v>
      </c>
    </row>
    <row r="1607" spans="1:13">
      <c r="A1607" s="261" t="s">
        <v>1199</v>
      </c>
      <c r="B1607" s="261" t="s">
        <v>1200</v>
      </c>
      <c r="C1607" s="261" t="s">
        <v>1201</v>
      </c>
      <c r="D1607" s="261" t="s">
        <v>364</v>
      </c>
      <c r="E1607" s="261">
        <v>0</v>
      </c>
      <c r="F1607" s="261" t="s">
        <v>17</v>
      </c>
      <c r="G1607" s="261" t="s">
        <v>17</v>
      </c>
      <c r="H1607" s="261" t="s">
        <v>17</v>
      </c>
      <c r="I1607" s="261" t="s">
        <v>17</v>
      </c>
      <c r="J1607" s="261" t="s">
        <v>697</v>
      </c>
      <c r="K1607" s="261" t="s">
        <v>2162</v>
      </c>
      <c r="L1607" s="262">
        <v>45626</v>
      </c>
      <c r="M1607" s="261" t="s">
        <v>19</v>
      </c>
    </row>
    <row r="1608" spans="1:13">
      <c r="A1608" s="259" t="s">
        <v>1199</v>
      </c>
      <c r="B1608" s="259" t="s">
        <v>1200</v>
      </c>
      <c r="C1608" s="259" t="s">
        <v>1201</v>
      </c>
      <c r="D1608" s="259" t="s">
        <v>22</v>
      </c>
      <c r="E1608" s="259" t="s">
        <v>17</v>
      </c>
      <c r="F1608" s="259" t="s">
        <v>17</v>
      </c>
      <c r="G1608" s="259" t="s">
        <v>17</v>
      </c>
      <c r="H1608" s="259" t="s">
        <v>17</v>
      </c>
      <c r="I1608" s="259" t="s">
        <v>17</v>
      </c>
      <c r="J1608" s="259" t="s">
        <v>687</v>
      </c>
      <c r="K1608" s="259" t="s">
        <v>2163</v>
      </c>
      <c r="L1608" s="260">
        <v>45626</v>
      </c>
      <c r="M1608" s="259" t="s">
        <v>19</v>
      </c>
    </row>
    <row r="1609" spans="1:13">
      <c r="A1609" s="261" t="s">
        <v>1199</v>
      </c>
      <c r="B1609" s="261" t="s">
        <v>1200</v>
      </c>
      <c r="C1609" s="261" t="s">
        <v>1201</v>
      </c>
      <c r="D1609" s="261" t="s">
        <v>26</v>
      </c>
      <c r="E1609" s="261" t="s">
        <v>17</v>
      </c>
      <c r="F1609" s="261" t="s">
        <v>17</v>
      </c>
      <c r="G1609" s="261" t="s">
        <v>17</v>
      </c>
      <c r="H1609" s="261" t="s">
        <v>17</v>
      </c>
      <c r="I1609" s="261" t="s">
        <v>17</v>
      </c>
      <c r="J1609" s="261" t="s">
        <v>687</v>
      </c>
      <c r="K1609" s="261" t="s">
        <v>2164</v>
      </c>
      <c r="L1609" s="262">
        <v>45626</v>
      </c>
      <c r="M1609" s="261" t="s">
        <v>19</v>
      </c>
    </row>
    <row r="1610" spans="1:13">
      <c r="A1610" s="259" t="s">
        <v>1199</v>
      </c>
      <c r="B1610" s="259" t="s">
        <v>1200</v>
      </c>
      <c r="C1610" s="259" t="s">
        <v>1201</v>
      </c>
      <c r="D1610" s="259" t="s">
        <v>28</v>
      </c>
      <c r="E1610" s="259" t="s">
        <v>17</v>
      </c>
      <c r="F1610" s="259" t="s">
        <v>17</v>
      </c>
      <c r="G1610" s="259" t="s">
        <v>17</v>
      </c>
      <c r="H1610" s="259" t="s">
        <v>17</v>
      </c>
      <c r="I1610" s="259" t="s">
        <v>17</v>
      </c>
      <c r="J1610" s="259" t="s">
        <v>687</v>
      </c>
      <c r="K1610" s="259" t="s">
        <v>2165</v>
      </c>
      <c r="L1610" s="260">
        <v>45626</v>
      </c>
      <c r="M1610" s="259" t="s">
        <v>19</v>
      </c>
    </row>
    <row r="1611" spans="1:13">
      <c r="A1611" s="261" t="s">
        <v>1240</v>
      </c>
      <c r="B1611" s="261" t="s">
        <v>1241</v>
      </c>
      <c r="C1611" s="261" t="s">
        <v>1242</v>
      </c>
      <c r="D1611" s="261" t="s">
        <v>24</v>
      </c>
      <c r="E1611" s="261" t="s">
        <v>17</v>
      </c>
      <c r="F1611" s="261" t="s">
        <v>17</v>
      </c>
      <c r="G1611" s="261" t="s">
        <v>17</v>
      </c>
      <c r="H1611" s="261" t="s">
        <v>17</v>
      </c>
      <c r="I1611" s="261" t="s">
        <v>17</v>
      </c>
      <c r="J1611" s="261" t="s">
        <v>687</v>
      </c>
      <c r="K1611" s="261" t="s">
        <v>2166</v>
      </c>
      <c r="L1611" s="262">
        <v>45626</v>
      </c>
      <c r="M1611" s="261" t="s">
        <v>19</v>
      </c>
    </row>
    <row r="1612" spans="1:13">
      <c r="A1612" s="259" t="s">
        <v>1240</v>
      </c>
      <c r="B1612" s="259" t="s">
        <v>1241</v>
      </c>
      <c r="C1612" s="259" t="s">
        <v>1242</v>
      </c>
      <c r="D1612" s="259" t="s">
        <v>112</v>
      </c>
      <c r="E1612" s="259" t="s">
        <v>17</v>
      </c>
      <c r="F1612" s="259" t="s">
        <v>17</v>
      </c>
      <c r="G1612" s="259" t="s">
        <v>17</v>
      </c>
      <c r="H1612" s="259" t="s">
        <v>17</v>
      </c>
      <c r="I1612" s="259" t="s">
        <v>17</v>
      </c>
      <c r="J1612" s="259" t="s">
        <v>687</v>
      </c>
      <c r="K1612" s="259" t="s">
        <v>2167</v>
      </c>
      <c r="L1612" s="260">
        <v>45626</v>
      </c>
      <c r="M1612" s="259" t="s">
        <v>19</v>
      </c>
    </row>
    <row r="1613" spans="1:13">
      <c r="A1613" s="261" t="s">
        <v>1240</v>
      </c>
      <c r="B1613" s="261" t="s">
        <v>1241</v>
      </c>
      <c r="C1613" s="261" t="s">
        <v>1242</v>
      </c>
      <c r="D1613" s="261" t="s">
        <v>16</v>
      </c>
      <c r="E1613" s="261">
        <v>0</v>
      </c>
      <c r="F1613" s="261" t="s">
        <v>17</v>
      </c>
      <c r="G1613" s="261" t="s">
        <v>17</v>
      </c>
      <c r="H1613" s="261" t="s">
        <v>17</v>
      </c>
      <c r="I1613" s="261" t="s">
        <v>17</v>
      </c>
      <c r="J1613" s="261" t="s">
        <v>697</v>
      </c>
      <c r="K1613" s="261" t="s">
        <v>2168</v>
      </c>
      <c r="L1613" s="262">
        <v>45626</v>
      </c>
      <c r="M1613" s="261" t="s">
        <v>19</v>
      </c>
    </row>
    <row r="1614" spans="1:13">
      <c r="A1614" s="259" t="s">
        <v>1240</v>
      </c>
      <c r="B1614" s="259" t="s">
        <v>1241</v>
      </c>
      <c r="C1614" s="259" t="s">
        <v>1242</v>
      </c>
      <c r="D1614" s="259" t="s">
        <v>20</v>
      </c>
      <c r="E1614" s="259">
        <v>0</v>
      </c>
      <c r="F1614" s="259" t="s">
        <v>17</v>
      </c>
      <c r="G1614" s="259" t="s">
        <v>17</v>
      </c>
      <c r="H1614" s="259" t="s">
        <v>17</v>
      </c>
      <c r="I1614" s="259" t="s">
        <v>17</v>
      </c>
      <c r="J1614" s="259" t="s">
        <v>697</v>
      </c>
      <c r="K1614" s="259" t="s">
        <v>2169</v>
      </c>
      <c r="L1614" s="260">
        <v>45626</v>
      </c>
      <c r="M1614" s="259" t="s">
        <v>19</v>
      </c>
    </row>
    <row r="1615" spans="1:13">
      <c r="A1615" s="261" t="s">
        <v>1240</v>
      </c>
      <c r="B1615" s="261" t="s">
        <v>1241</v>
      </c>
      <c r="C1615" s="261" t="s">
        <v>1242</v>
      </c>
      <c r="D1615" s="261" t="s">
        <v>364</v>
      </c>
      <c r="E1615" s="261">
        <v>0</v>
      </c>
      <c r="F1615" s="261" t="s">
        <v>17</v>
      </c>
      <c r="G1615" s="261" t="s">
        <v>17</v>
      </c>
      <c r="H1615" s="261" t="s">
        <v>17</v>
      </c>
      <c r="I1615" s="261" t="s">
        <v>17</v>
      </c>
      <c r="J1615" s="261" t="s">
        <v>697</v>
      </c>
      <c r="K1615" s="261" t="s">
        <v>2170</v>
      </c>
      <c r="L1615" s="262">
        <v>45626</v>
      </c>
      <c r="M1615" s="261" t="s">
        <v>19</v>
      </c>
    </row>
    <row r="1616" spans="1:13">
      <c r="A1616" s="259" t="s">
        <v>1240</v>
      </c>
      <c r="B1616" s="259" t="s">
        <v>1241</v>
      </c>
      <c r="C1616" s="259" t="s">
        <v>1242</v>
      </c>
      <c r="D1616" s="259" t="s">
        <v>22</v>
      </c>
      <c r="E1616" s="259" t="s">
        <v>17</v>
      </c>
      <c r="F1616" s="259" t="s">
        <v>17</v>
      </c>
      <c r="G1616" s="259" t="s">
        <v>17</v>
      </c>
      <c r="H1616" s="259" t="s">
        <v>17</v>
      </c>
      <c r="I1616" s="259" t="s">
        <v>17</v>
      </c>
      <c r="J1616" s="259" t="s">
        <v>687</v>
      </c>
      <c r="K1616" s="259" t="s">
        <v>2171</v>
      </c>
      <c r="L1616" s="260">
        <v>45626</v>
      </c>
      <c r="M1616" s="259" t="s">
        <v>19</v>
      </c>
    </row>
    <row r="1617" spans="1:13">
      <c r="A1617" s="261" t="s">
        <v>1240</v>
      </c>
      <c r="B1617" s="261" t="s">
        <v>1241</v>
      </c>
      <c r="C1617" s="261" t="s">
        <v>1242</v>
      </c>
      <c r="D1617" s="261" t="s">
        <v>26</v>
      </c>
      <c r="E1617" s="261" t="s">
        <v>17</v>
      </c>
      <c r="F1617" s="261" t="s">
        <v>17</v>
      </c>
      <c r="G1617" s="261" t="s">
        <v>17</v>
      </c>
      <c r="H1617" s="261" t="s">
        <v>17</v>
      </c>
      <c r="I1617" s="261" t="s">
        <v>17</v>
      </c>
      <c r="J1617" s="261" t="s">
        <v>687</v>
      </c>
      <c r="K1617" s="261" t="s">
        <v>2172</v>
      </c>
      <c r="L1617" s="262">
        <v>45626</v>
      </c>
      <c r="M1617" s="261" t="s">
        <v>19</v>
      </c>
    </row>
    <row r="1618" spans="1:13">
      <c r="A1618" s="259" t="s">
        <v>1240</v>
      </c>
      <c r="B1618" s="259" t="s">
        <v>1241</v>
      </c>
      <c r="C1618" s="259" t="s">
        <v>1242</v>
      </c>
      <c r="D1618" s="259" t="s">
        <v>28</v>
      </c>
      <c r="E1618" s="259" t="s">
        <v>17</v>
      </c>
      <c r="F1618" s="259" t="s">
        <v>17</v>
      </c>
      <c r="G1618" s="259" t="s">
        <v>17</v>
      </c>
      <c r="H1618" s="259" t="s">
        <v>17</v>
      </c>
      <c r="I1618" s="259" t="s">
        <v>17</v>
      </c>
      <c r="J1618" s="259" t="s">
        <v>687</v>
      </c>
      <c r="K1618" s="259" t="s">
        <v>2173</v>
      </c>
      <c r="L1618" s="260">
        <v>45626</v>
      </c>
      <c r="M1618" s="259" t="s">
        <v>19</v>
      </c>
    </row>
    <row r="1619" spans="1:13">
      <c r="A1619" s="261" t="s">
        <v>1252</v>
      </c>
      <c r="B1619" s="261" t="s">
        <v>1253</v>
      </c>
      <c r="C1619" s="261" t="s">
        <v>1254</v>
      </c>
      <c r="D1619" s="261" t="s">
        <v>24</v>
      </c>
      <c r="E1619" s="261" t="s">
        <v>17</v>
      </c>
      <c r="F1619" s="261" t="s">
        <v>17</v>
      </c>
      <c r="G1619" s="261" t="s">
        <v>17</v>
      </c>
      <c r="H1619" s="261" t="s">
        <v>17</v>
      </c>
      <c r="I1619" s="261" t="s">
        <v>17</v>
      </c>
      <c r="J1619" s="261" t="s">
        <v>687</v>
      </c>
      <c r="K1619" s="261" t="s">
        <v>2174</v>
      </c>
      <c r="L1619" s="262">
        <v>45626</v>
      </c>
      <c r="M1619" s="261" t="s">
        <v>19</v>
      </c>
    </row>
    <row r="1620" spans="1:13">
      <c r="A1620" s="259" t="s">
        <v>1252</v>
      </c>
      <c r="B1620" s="259" t="s">
        <v>1253</v>
      </c>
      <c r="C1620" s="259" t="s">
        <v>1254</v>
      </c>
      <c r="D1620" s="259" t="s">
        <v>112</v>
      </c>
      <c r="E1620" s="259" t="s">
        <v>17</v>
      </c>
      <c r="F1620" s="259" t="s">
        <v>17</v>
      </c>
      <c r="G1620" s="259" t="s">
        <v>17</v>
      </c>
      <c r="H1620" s="259" t="s">
        <v>17</v>
      </c>
      <c r="I1620" s="259" t="s">
        <v>17</v>
      </c>
      <c r="J1620" s="259" t="s">
        <v>687</v>
      </c>
      <c r="K1620" s="259" t="s">
        <v>2175</v>
      </c>
      <c r="L1620" s="260">
        <v>45626</v>
      </c>
      <c r="M1620" s="259" t="s">
        <v>19</v>
      </c>
    </row>
    <row r="1621" spans="1:13">
      <c r="A1621" s="261" t="s">
        <v>1252</v>
      </c>
      <c r="B1621" s="261" t="s">
        <v>1253</v>
      </c>
      <c r="C1621" s="261" t="s">
        <v>1254</v>
      </c>
      <c r="D1621" s="261" t="s">
        <v>16</v>
      </c>
      <c r="E1621" s="261">
        <v>0</v>
      </c>
      <c r="F1621" s="261" t="s">
        <v>17</v>
      </c>
      <c r="G1621" s="261" t="s">
        <v>17</v>
      </c>
      <c r="H1621" s="261" t="s">
        <v>17</v>
      </c>
      <c r="I1621" s="261" t="s">
        <v>17</v>
      </c>
      <c r="J1621" s="261" t="s">
        <v>697</v>
      </c>
      <c r="K1621" s="261" t="s">
        <v>2176</v>
      </c>
      <c r="L1621" s="262">
        <v>45626</v>
      </c>
      <c r="M1621" s="261" t="s">
        <v>19</v>
      </c>
    </row>
    <row r="1622" spans="1:13">
      <c r="A1622" s="259" t="s">
        <v>1252</v>
      </c>
      <c r="B1622" s="259" t="s">
        <v>1253</v>
      </c>
      <c r="C1622" s="259" t="s">
        <v>1254</v>
      </c>
      <c r="D1622" s="259" t="s">
        <v>20</v>
      </c>
      <c r="E1622" s="259">
        <v>0</v>
      </c>
      <c r="F1622" s="259" t="s">
        <v>17</v>
      </c>
      <c r="G1622" s="259" t="s">
        <v>17</v>
      </c>
      <c r="H1622" s="259" t="s">
        <v>17</v>
      </c>
      <c r="I1622" s="259" t="s">
        <v>17</v>
      </c>
      <c r="J1622" s="259" t="s">
        <v>697</v>
      </c>
      <c r="K1622" s="259" t="s">
        <v>2177</v>
      </c>
      <c r="L1622" s="260">
        <v>45626</v>
      </c>
      <c r="M1622" s="259" t="s">
        <v>19</v>
      </c>
    </row>
    <row r="1623" spans="1:13">
      <c r="A1623" s="261" t="s">
        <v>1252</v>
      </c>
      <c r="B1623" s="261" t="s">
        <v>1253</v>
      </c>
      <c r="C1623" s="261" t="s">
        <v>1254</v>
      </c>
      <c r="D1623" s="261" t="s">
        <v>364</v>
      </c>
      <c r="E1623" s="261">
        <v>0</v>
      </c>
      <c r="F1623" s="261" t="s">
        <v>17</v>
      </c>
      <c r="G1623" s="261" t="s">
        <v>17</v>
      </c>
      <c r="H1623" s="261" t="s">
        <v>17</v>
      </c>
      <c r="I1623" s="261" t="s">
        <v>17</v>
      </c>
      <c r="J1623" s="261" t="s">
        <v>697</v>
      </c>
      <c r="K1623" s="261" t="s">
        <v>2178</v>
      </c>
      <c r="L1623" s="262">
        <v>45626</v>
      </c>
      <c r="M1623" s="261" t="s">
        <v>19</v>
      </c>
    </row>
    <row r="1624" spans="1:13">
      <c r="A1624" s="259" t="s">
        <v>1252</v>
      </c>
      <c r="B1624" s="259" t="s">
        <v>1253</v>
      </c>
      <c r="C1624" s="259" t="s">
        <v>1254</v>
      </c>
      <c r="D1624" s="259" t="s">
        <v>22</v>
      </c>
      <c r="E1624" s="259" t="s">
        <v>17</v>
      </c>
      <c r="F1624" s="259" t="s">
        <v>17</v>
      </c>
      <c r="G1624" s="259" t="s">
        <v>17</v>
      </c>
      <c r="H1624" s="259" t="s">
        <v>17</v>
      </c>
      <c r="I1624" s="259" t="s">
        <v>17</v>
      </c>
      <c r="J1624" s="259" t="s">
        <v>687</v>
      </c>
      <c r="K1624" s="259" t="s">
        <v>2179</v>
      </c>
      <c r="L1624" s="260">
        <v>45626</v>
      </c>
      <c r="M1624" s="259" t="s">
        <v>19</v>
      </c>
    </row>
    <row r="1625" spans="1:13">
      <c r="A1625" s="261" t="s">
        <v>1252</v>
      </c>
      <c r="B1625" s="261" t="s">
        <v>1253</v>
      </c>
      <c r="C1625" s="261" t="s">
        <v>1254</v>
      </c>
      <c r="D1625" s="261" t="s">
        <v>26</v>
      </c>
      <c r="E1625" s="261" t="s">
        <v>17</v>
      </c>
      <c r="F1625" s="261" t="s">
        <v>17</v>
      </c>
      <c r="G1625" s="261" t="s">
        <v>17</v>
      </c>
      <c r="H1625" s="261" t="s">
        <v>17</v>
      </c>
      <c r="I1625" s="261" t="s">
        <v>17</v>
      </c>
      <c r="J1625" s="261" t="s">
        <v>687</v>
      </c>
      <c r="K1625" s="261" t="s">
        <v>2180</v>
      </c>
      <c r="L1625" s="262">
        <v>45626</v>
      </c>
      <c r="M1625" s="261" t="s">
        <v>19</v>
      </c>
    </row>
    <row r="1626" spans="1:13">
      <c r="A1626" s="259" t="s">
        <v>1252</v>
      </c>
      <c r="B1626" s="259" t="s">
        <v>1253</v>
      </c>
      <c r="C1626" s="259" t="s">
        <v>1254</v>
      </c>
      <c r="D1626" s="259" t="s">
        <v>28</v>
      </c>
      <c r="E1626" s="259" t="s">
        <v>17</v>
      </c>
      <c r="F1626" s="259" t="s">
        <v>17</v>
      </c>
      <c r="G1626" s="259" t="s">
        <v>17</v>
      </c>
      <c r="H1626" s="259" t="s">
        <v>17</v>
      </c>
      <c r="I1626" s="259" t="s">
        <v>17</v>
      </c>
      <c r="J1626" s="259" t="s">
        <v>687</v>
      </c>
      <c r="K1626" s="259" t="s">
        <v>2181</v>
      </c>
      <c r="L1626" s="260">
        <v>45626</v>
      </c>
      <c r="M1626" s="259" t="s">
        <v>19</v>
      </c>
    </row>
    <row r="1627" spans="1:13">
      <c r="A1627" s="261" t="s">
        <v>908</v>
      </c>
      <c r="B1627" s="261" t="s">
        <v>909</v>
      </c>
      <c r="C1627" s="261" t="s">
        <v>910</v>
      </c>
      <c r="D1627" s="261" t="s">
        <v>24</v>
      </c>
      <c r="E1627" s="261" t="s">
        <v>17</v>
      </c>
      <c r="F1627" s="261" t="s">
        <v>17</v>
      </c>
      <c r="G1627" s="261" t="s">
        <v>17</v>
      </c>
      <c r="H1627" s="261" t="s">
        <v>17</v>
      </c>
      <c r="I1627" s="261" t="s">
        <v>17</v>
      </c>
      <c r="J1627" s="261" t="s">
        <v>687</v>
      </c>
      <c r="K1627" s="261" t="s">
        <v>2182</v>
      </c>
      <c r="L1627" s="262">
        <v>45626</v>
      </c>
      <c r="M1627" s="261" t="s">
        <v>19</v>
      </c>
    </row>
    <row r="1628" spans="1:13">
      <c r="A1628" s="259" t="s">
        <v>908</v>
      </c>
      <c r="B1628" s="259" t="s">
        <v>909</v>
      </c>
      <c r="C1628" s="259" t="s">
        <v>910</v>
      </c>
      <c r="D1628" s="259" t="s">
        <v>112</v>
      </c>
      <c r="E1628" s="259" t="s">
        <v>17</v>
      </c>
      <c r="F1628" s="259" t="s">
        <v>17</v>
      </c>
      <c r="G1628" s="259" t="s">
        <v>17</v>
      </c>
      <c r="H1628" s="259" t="s">
        <v>17</v>
      </c>
      <c r="I1628" s="259" t="s">
        <v>17</v>
      </c>
      <c r="J1628" s="259" t="s">
        <v>687</v>
      </c>
      <c r="K1628" s="259" t="s">
        <v>2183</v>
      </c>
      <c r="L1628" s="260">
        <v>45626</v>
      </c>
      <c r="M1628" s="259" t="s">
        <v>19</v>
      </c>
    </row>
    <row r="1629" spans="1:13">
      <c r="A1629" s="261" t="s">
        <v>908</v>
      </c>
      <c r="B1629" s="261" t="s">
        <v>909</v>
      </c>
      <c r="C1629" s="261" t="s">
        <v>910</v>
      </c>
      <c r="D1629" s="261" t="s">
        <v>16</v>
      </c>
      <c r="E1629" s="261" t="s">
        <v>17</v>
      </c>
      <c r="F1629" s="261" t="s">
        <v>17</v>
      </c>
      <c r="G1629" s="261" t="s">
        <v>17</v>
      </c>
      <c r="H1629" s="261" t="s">
        <v>17</v>
      </c>
      <c r="I1629" s="261" t="s">
        <v>17</v>
      </c>
      <c r="J1629" s="261" t="s">
        <v>2184</v>
      </c>
      <c r="K1629" s="261" t="s">
        <v>2185</v>
      </c>
      <c r="L1629" s="262">
        <v>45626</v>
      </c>
      <c r="M1629" s="261" t="s">
        <v>19</v>
      </c>
    </row>
    <row r="1630" spans="1:13">
      <c r="A1630" s="259" t="s">
        <v>908</v>
      </c>
      <c r="B1630" s="259" t="s">
        <v>909</v>
      </c>
      <c r="C1630" s="259" t="s">
        <v>910</v>
      </c>
      <c r="D1630" s="259" t="s">
        <v>20</v>
      </c>
      <c r="E1630" s="259" t="s">
        <v>17</v>
      </c>
      <c r="F1630" s="259" t="s">
        <v>17</v>
      </c>
      <c r="G1630" s="259" t="s">
        <v>17</v>
      </c>
      <c r="H1630" s="259" t="s">
        <v>17</v>
      </c>
      <c r="I1630" s="259" t="s">
        <v>17</v>
      </c>
      <c r="J1630" s="259" t="s">
        <v>2184</v>
      </c>
      <c r="K1630" s="259" t="s">
        <v>2186</v>
      </c>
      <c r="L1630" s="260">
        <v>45626</v>
      </c>
      <c r="M1630" s="259" t="s">
        <v>19</v>
      </c>
    </row>
    <row r="1631" spans="1:13">
      <c r="A1631" s="261" t="s">
        <v>908</v>
      </c>
      <c r="B1631" s="261" t="s">
        <v>909</v>
      </c>
      <c r="C1631" s="261" t="s">
        <v>910</v>
      </c>
      <c r="D1631" s="261" t="s">
        <v>364</v>
      </c>
      <c r="E1631" s="261" t="s">
        <v>17</v>
      </c>
      <c r="F1631" s="261" t="s">
        <v>17</v>
      </c>
      <c r="G1631" s="261" t="s">
        <v>17</v>
      </c>
      <c r="H1631" s="261" t="s">
        <v>17</v>
      </c>
      <c r="I1631" s="261" t="s">
        <v>17</v>
      </c>
      <c r="J1631" s="261" t="s">
        <v>2184</v>
      </c>
      <c r="K1631" s="261" t="s">
        <v>2187</v>
      </c>
      <c r="L1631" s="262">
        <v>45626</v>
      </c>
      <c r="M1631" s="261" t="s">
        <v>19</v>
      </c>
    </row>
    <row r="1632" spans="1:13">
      <c r="A1632" s="259" t="s">
        <v>908</v>
      </c>
      <c r="B1632" s="259" t="s">
        <v>909</v>
      </c>
      <c r="C1632" s="259" t="s">
        <v>910</v>
      </c>
      <c r="D1632" s="259" t="s">
        <v>22</v>
      </c>
      <c r="E1632" s="259" t="s">
        <v>17</v>
      </c>
      <c r="F1632" s="259" t="s">
        <v>17</v>
      </c>
      <c r="G1632" s="259" t="s">
        <v>17</v>
      </c>
      <c r="H1632" s="259" t="s">
        <v>17</v>
      </c>
      <c r="I1632" s="259" t="s">
        <v>17</v>
      </c>
      <c r="J1632" s="259" t="s">
        <v>2184</v>
      </c>
      <c r="K1632" s="259" t="s">
        <v>2188</v>
      </c>
      <c r="L1632" s="260">
        <v>45626</v>
      </c>
      <c r="M1632" s="259" t="s">
        <v>19</v>
      </c>
    </row>
    <row r="1633" spans="1:13">
      <c r="A1633" s="261" t="s">
        <v>908</v>
      </c>
      <c r="B1633" s="261" t="s">
        <v>909</v>
      </c>
      <c r="C1633" s="261" t="s">
        <v>910</v>
      </c>
      <c r="D1633" s="261" t="s">
        <v>26</v>
      </c>
      <c r="E1633" s="261" t="s">
        <v>17</v>
      </c>
      <c r="F1633" s="261" t="s">
        <v>17</v>
      </c>
      <c r="G1633" s="261" t="s">
        <v>17</v>
      </c>
      <c r="H1633" s="261" t="s">
        <v>17</v>
      </c>
      <c r="I1633" s="261" t="s">
        <v>17</v>
      </c>
      <c r="J1633" s="261" t="s">
        <v>687</v>
      </c>
      <c r="K1633" s="261" t="s">
        <v>2189</v>
      </c>
      <c r="L1633" s="262">
        <v>45626</v>
      </c>
      <c r="M1633" s="261" t="s">
        <v>19</v>
      </c>
    </row>
    <row r="1634" spans="1:13">
      <c r="A1634" s="259" t="s">
        <v>908</v>
      </c>
      <c r="B1634" s="259" t="s">
        <v>909</v>
      </c>
      <c r="C1634" s="259" t="s">
        <v>910</v>
      </c>
      <c r="D1634" s="259" t="s">
        <v>28</v>
      </c>
      <c r="E1634" s="259" t="s">
        <v>17</v>
      </c>
      <c r="F1634" s="259" t="s">
        <v>17</v>
      </c>
      <c r="G1634" s="259" t="s">
        <v>17</v>
      </c>
      <c r="H1634" s="259" t="s">
        <v>17</v>
      </c>
      <c r="I1634" s="259" t="s">
        <v>17</v>
      </c>
      <c r="J1634" s="259" t="s">
        <v>687</v>
      </c>
      <c r="K1634" s="259" t="s">
        <v>2190</v>
      </c>
      <c r="L1634" s="260">
        <v>45626</v>
      </c>
      <c r="M1634" s="259" t="s">
        <v>19</v>
      </c>
    </row>
    <row r="1635" spans="1:13">
      <c r="A1635" s="261" t="s">
        <v>729</v>
      </c>
      <c r="B1635" s="261" t="s">
        <v>730</v>
      </c>
      <c r="C1635" s="261" t="s">
        <v>731</v>
      </c>
      <c r="D1635" s="261" t="s">
        <v>24</v>
      </c>
      <c r="E1635" s="261" t="s">
        <v>17</v>
      </c>
      <c r="F1635" s="261" t="s">
        <v>17</v>
      </c>
      <c r="G1635" s="261" t="s">
        <v>17</v>
      </c>
      <c r="H1635" s="261" t="s">
        <v>17</v>
      </c>
      <c r="I1635" s="261" t="s">
        <v>17</v>
      </c>
      <c r="J1635" s="261" t="s">
        <v>2038</v>
      </c>
      <c r="K1635" s="261" t="s">
        <v>2191</v>
      </c>
      <c r="L1635" s="262">
        <v>45631</v>
      </c>
      <c r="M1635" s="261" t="s">
        <v>218</v>
      </c>
    </row>
    <row r="1636" spans="1:13">
      <c r="A1636" s="259" t="s">
        <v>729</v>
      </c>
      <c r="B1636" s="259" t="s">
        <v>730</v>
      </c>
      <c r="C1636" s="259" t="s">
        <v>731</v>
      </c>
      <c r="D1636" s="259" t="s">
        <v>112</v>
      </c>
      <c r="E1636" s="259" t="s">
        <v>17</v>
      </c>
      <c r="F1636" s="259" t="s">
        <v>17</v>
      </c>
      <c r="G1636" s="259" t="s">
        <v>17</v>
      </c>
      <c r="H1636" s="259" t="s">
        <v>17</v>
      </c>
      <c r="I1636" s="259" t="s">
        <v>17</v>
      </c>
      <c r="J1636" s="259" t="s">
        <v>2038</v>
      </c>
      <c r="K1636" s="259" t="s">
        <v>2192</v>
      </c>
      <c r="L1636" s="260">
        <v>45631</v>
      </c>
      <c r="M1636" s="259" t="s">
        <v>218</v>
      </c>
    </row>
    <row r="1637" spans="1:13">
      <c r="A1637" s="261" t="s">
        <v>729</v>
      </c>
      <c r="B1637" s="261" t="s">
        <v>730</v>
      </c>
      <c r="C1637" s="261" t="s">
        <v>731</v>
      </c>
      <c r="D1637" s="261" t="s">
        <v>16</v>
      </c>
      <c r="E1637" s="261" t="s">
        <v>17</v>
      </c>
      <c r="F1637" s="261" t="s">
        <v>17</v>
      </c>
      <c r="G1637" s="261" t="s">
        <v>17</v>
      </c>
      <c r="H1637" s="261" t="s">
        <v>17</v>
      </c>
      <c r="I1637" s="261" t="s">
        <v>17</v>
      </c>
      <c r="J1637" s="261" t="s">
        <v>2038</v>
      </c>
      <c r="K1637" s="261" t="s">
        <v>2193</v>
      </c>
      <c r="L1637" s="262">
        <v>45631</v>
      </c>
      <c r="M1637" s="261" t="s">
        <v>218</v>
      </c>
    </row>
    <row r="1638" spans="1:13">
      <c r="A1638" s="259" t="s">
        <v>729</v>
      </c>
      <c r="B1638" s="259" t="s">
        <v>730</v>
      </c>
      <c r="C1638" s="259" t="s">
        <v>731</v>
      </c>
      <c r="D1638" s="259" t="s">
        <v>20</v>
      </c>
      <c r="E1638" s="259" t="s">
        <v>17</v>
      </c>
      <c r="F1638" s="259" t="s">
        <v>17</v>
      </c>
      <c r="G1638" s="259" t="s">
        <v>17</v>
      </c>
      <c r="H1638" s="259" t="s">
        <v>17</v>
      </c>
      <c r="I1638" s="259" t="s">
        <v>17</v>
      </c>
      <c r="J1638" s="259" t="s">
        <v>2038</v>
      </c>
      <c r="K1638" s="259" t="s">
        <v>2194</v>
      </c>
      <c r="L1638" s="260">
        <v>45631</v>
      </c>
      <c r="M1638" s="259" t="s">
        <v>218</v>
      </c>
    </row>
    <row r="1639" spans="1:13">
      <c r="A1639" s="261" t="s">
        <v>729</v>
      </c>
      <c r="B1639" s="261" t="s">
        <v>730</v>
      </c>
      <c r="C1639" s="261" t="s">
        <v>731</v>
      </c>
      <c r="D1639" s="261" t="s">
        <v>364</v>
      </c>
      <c r="E1639" s="261" t="s">
        <v>17</v>
      </c>
      <c r="F1639" s="261" t="s">
        <v>17</v>
      </c>
      <c r="G1639" s="261" t="s">
        <v>17</v>
      </c>
      <c r="H1639" s="261" t="s">
        <v>17</v>
      </c>
      <c r="I1639" s="261" t="s">
        <v>17</v>
      </c>
      <c r="J1639" s="261" t="s">
        <v>2038</v>
      </c>
      <c r="K1639" s="261" t="s">
        <v>2195</v>
      </c>
      <c r="L1639" s="262">
        <v>45631</v>
      </c>
      <c r="M1639" s="261" t="s">
        <v>218</v>
      </c>
    </row>
    <row r="1640" spans="1:13">
      <c r="A1640" s="259" t="s">
        <v>729</v>
      </c>
      <c r="B1640" s="259" t="s">
        <v>730</v>
      </c>
      <c r="C1640" s="259" t="s">
        <v>731</v>
      </c>
      <c r="D1640" s="259" t="s">
        <v>22</v>
      </c>
      <c r="E1640" s="259" t="s">
        <v>17</v>
      </c>
      <c r="F1640" s="259" t="s">
        <v>17</v>
      </c>
      <c r="G1640" s="259" t="s">
        <v>17</v>
      </c>
      <c r="H1640" s="259" t="s">
        <v>17</v>
      </c>
      <c r="I1640" s="259" t="s">
        <v>17</v>
      </c>
      <c r="J1640" s="259" t="s">
        <v>2038</v>
      </c>
      <c r="K1640" s="259" t="s">
        <v>2196</v>
      </c>
      <c r="L1640" s="260">
        <v>45631</v>
      </c>
      <c r="M1640" s="259" t="s">
        <v>218</v>
      </c>
    </row>
    <row r="1641" spans="1:13">
      <c r="A1641" s="261" t="s">
        <v>729</v>
      </c>
      <c r="B1641" s="261" t="s">
        <v>730</v>
      </c>
      <c r="C1641" s="261" t="s">
        <v>731</v>
      </c>
      <c r="D1641" s="261" t="s">
        <v>26</v>
      </c>
      <c r="E1641" s="261" t="s">
        <v>17</v>
      </c>
      <c r="F1641" s="261" t="s">
        <v>17</v>
      </c>
      <c r="G1641" s="261" t="s">
        <v>17</v>
      </c>
      <c r="H1641" s="261" t="s">
        <v>17</v>
      </c>
      <c r="I1641" s="261" t="s">
        <v>17</v>
      </c>
      <c r="J1641" s="261" t="s">
        <v>2038</v>
      </c>
      <c r="K1641" s="261" t="s">
        <v>2197</v>
      </c>
      <c r="L1641" s="262">
        <v>45631</v>
      </c>
      <c r="M1641" s="261" t="s">
        <v>218</v>
      </c>
    </row>
    <row r="1642" spans="1:13">
      <c r="A1642" s="259" t="s">
        <v>729</v>
      </c>
      <c r="B1642" s="259" t="s">
        <v>730</v>
      </c>
      <c r="C1642" s="259" t="s">
        <v>731</v>
      </c>
      <c r="D1642" s="259" t="s">
        <v>28</v>
      </c>
      <c r="E1642" s="259" t="s">
        <v>17</v>
      </c>
      <c r="F1642" s="259" t="s">
        <v>17</v>
      </c>
      <c r="G1642" s="259" t="s">
        <v>17</v>
      </c>
      <c r="H1642" s="259" t="s">
        <v>17</v>
      </c>
      <c r="I1642" s="259" t="s">
        <v>17</v>
      </c>
      <c r="J1642" s="259" t="s">
        <v>2038</v>
      </c>
      <c r="K1642" s="259" t="s">
        <v>2198</v>
      </c>
      <c r="L1642" s="260">
        <v>45631</v>
      </c>
      <c r="M1642" s="259" t="s">
        <v>218</v>
      </c>
    </row>
    <row r="1643" spans="1:13">
      <c r="A1643" s="261" t="s">
        <v>920</v>
      </c>
      <c r="B1643" s="261" t="s">
        <v>921</v>
      </c>
      <c r="C1643" s="261" t="s">
        <v>922</v>
      </c>
      <c r="D1643" s="261" t="s">
        <v>24</v>
      </c>
      <c r="E1643" s="261" t="s">
        <v>17</v>
      </c>
      <c r="F1643" s="261" t="s">
        <v>17</v>
      </c>
      <c r="G1643" s="261" t="s">
        <v>17</v>
      </c>
      <c r="H1643" s="261" t="s">
        <v>17</v>
      </c>
      <c r="I1643" s="261" t="s">
        <v>17</v>
      </c>
      <c r="J1643" s="261" t="s">
        <v>2038</v>
      </c>
      <c r="K1643" s="261" t="s">
        <v>2199</v>
      </c>
      <c r="L1643" s="262">
        <v>45631</v>
      </c>
      <c r="M1643" s="261" t="s">
        <v>218</v>
      </c>
    </row>
    <row r="1644" spans="1:13">
      <c r="A1644" s="259" t="s">
        <v>920</v>
      </c>
      <c r="B1644" s="259" t="s">
        <v>921</v>
      </c>
      <c r="C1644" s="259" t="s">
        <v>922</v>
      </c>
      <c r="D1644" s="259" t="s">
        <v>112</v>
      </c>
      <c r="E1644" s="259" t="s">
        <v>17</v>
      </c>
      <c r="F1644" s="259" t="s">
        <v>17</v>
      </c>
      <c r="G1644" s="259" t="s">
        <v>17</v>
      </c>
      <c r="H1644" s="259" t="s">
        <v>17</v>
      </c>
      <c r="I1644" s="259" t="s">
        <v>17</v>
      </c>
      <c r="J1644" s="259" t="s">
        <v>2038</v>
      </c>
      <c r="K1644" s="259" t="s">
        <v>2200</v>
      </c>
      <c r="L1644" s="260">
        <v>45631</v>
      </c>
      <c r="M1644" s="259" t="s">
        <v>218</v>
      </c>
    </row>
    <row r="1645" spans="1:13">
      <c r="A1645" s="261" t="s">
        <v>920</v>
      </c>
      <c r="B1645" s="261" t="s">
        <v>921</v>
      </c>
      <c r="C1645" s="261" t="s">
        <v>922</v>
      </c>
      <c r="D1645" s="261" t="s">
        <v>16</v>
      </c>
      <c r="E1645" s="261" t="s">
        <v>17</v>
      </c>
      <c r="F1645" s="261" t="s">
        <v>17</v>
      </c>
      <c r="G1645" s="261" t="s">
        <v>17</v>
      </c>
      <c r="H1645" s="261" t="s">
        <v>17</v>
      </c>
      <c r="I1645" s="261" t="s">
        <v>17</v>
      </c>
      <c r="J1645" s="261" t="s">
        <v>2038</v>
      </c>
      <c r="K1645" s="261" t="s">
        <v>2201</v>
      </c>
      <c r="L1645" s="262">
        <v>45631</v>
      </c>
      <c r="M1645" s="261" t="s">
        <v>218</v>
      </c>
    </row>
    <row r="1646" spans="1:13">
      <c r="A1646" s="259" t="s">
        <v>920</v>
      </c>
      <c r="B1646" s="259" t="s">
        <v>921</v>
      </c>
      <c r="C1646" s="259" t="s">
        <v>922</v>
      </c>
      <c r="D1646" s="259" t="s">
        <v>20</v>
      </c>
      <c r="E1646" s="259" t="s">
        <v>17</v>
      </c>
      <c r="F1646" s="259" t="s">
        <v>17</v>
      </c>
      <c r="G1646" s="259" t="s">
        <v>17</v>
      </c>
      <c r="H1646" s="259" t="s">
        <v>17</v>
      </c>
      <c r="I1646" s="259" t="s">
        <v>17</v>
      </c>
      <c r="J1646" s="259" t="s">
        <v>2038</v>
      </c>
      <c r="K1646" s="259" t="s">
        <v>2202</v>
      </c>
      <c r="L1646" s="260">
        <v>45631</v>
      </c>
      <c r="M1646" s="259" t="s">
        <v>218</v>
      </c>
    </row>
    <row r="1647" spans="1:13">
      <c r="A1647" s="261" t="s">
        <v>920</v>
      </c>
      <c r="B1647" s="261" t="s">
        <v>921</v>
      </c>
      <c r="C1647" s="261" t="s">
        <v>922</v>
      </c>
      <c r="D1647" s="261" t="s">
        <v>364</v>
      </c>
      <c r="E1647" s="261" t="s">
        <v>17</v>
      </c>
      <c r="F1647" s="261" t="s">
        <v>17</v>
      </c>
      <c r="G1647" s="261" t="s">
        <v>17</v>
      </c>
      <c r="H1647" s="261" t="s">
        <v>17</v>
      </c>
      <c r="I1647" s="261" t="s">
        <v>17</v>
      </c>
      <c r="J1647" s="261" t="s">
        <v>2038</v>
      </c>
      <c r="K1647" s="261" t="s">
        <v>2203</v>
      </c>
      <c r="L1647" s="262">
        <v>45631</v>
      </c>
      <c r="M1647" s="261" t="s">
        <v>218</v>
      </c>
    </row>
    <row r="1648" spans="1:13">
      <c r="A1648" s="259" t="s">
        <v>920</v>
      </c>
      <c r="B1648" s="259" t="s">
        <v>921</v>
      </c>
      <c r="C1648" s="259" t="s">
        <v>922</v>
      </c>
      <c r="D1648" s="259" t="s">
        <v>22</v>
      </c>
      <c r="E1648" s="259" t="s">
        <v>17</v>
      </c>
      <c r="F1648" s="259" t="s">
        <v>17</v>
      </c>
      <c r="G1648" s="259" t="s">
        <v>17</v>
      </c>
      <c r="H1648" s="259" t="s">
        <v>17</v>
      </c>
      <c r="I1648" s="259" t="s">
        <v>17</v>
      </c>
      <c r="J1648" s="259" t="s">
        <v>2038</v>
      </c>
      <c r="K1648" s="259" t="s">
        <v>2204</v>
      </c>
      <c r="L1648" s="260">
        <v>45631</v>
      </c>
      <c r="M1648" s="259" t="s">
        <v>218</v>
      </c>
    </row>
    <row r="1649" spans="1:13">
      <c r="A1649" s="261" t="s">
        <v>920</v>
      </c>
      <c r="B1649" s="261" t="s">
        <v>921</v>
      </c>
      <c r="C1649" s="261" t="s">
        <v>922</v>
      </c>
      <c r="D1649" s="261" t="s">
        <v>26</v>
      </c>
      <c r="E1649" s="261" t="s">
        <v>17</v>
      </c>
      <c r="F1649" s="261" t="s">
        <v>17</v>
      </c>
      <c r="G1649" s="261" t="s">
        <v>17</v>
      </c>
      <c r="H1649" s="261" t="s">
        <v>17</v>
      </c>
      <c r="I1649" s="261" t="s">
        <v>17</v>
      </c>
      <c r="J1649" s="261" t="s">
        <v>2038</v>
      </c>
      <c r="K1649" s="261" t="s">
        <v>2205</v>
      </c>
      <c r="L1649" s="262">
        <v>45631</v>
      </c>
      <c r="M1649" s="261" t="s">
        <v>218</v>
      </c>
    </row>
    <row r="1650" spans="1:13">
      <c r="A1650" s="259" t="s">
        <v>920</v>
      </c>
      <c r="B1650" s="259" t="s">
        <v>921</v>
      </c>
      <c r="C1650" s="259" t="s">
        <v>922</v>
      </c>
      <c r="D1650" s="259" t="s">
        <v>28</v>
      </c>
      <c r="E1650" s="259" t="s">
        <v>17</v>
      </c>
      <c r="F1650" s="259" t="s">
        <v>17</v>
      </c>
      <c r="G1650" s="259" t="s">
        <v>17</v>
      </c>
      <c r="H1650" s="259" t="s">
        <v>17</v>
      </c>
      <c r="I1650" s="259" t="s">
        <v>17</v>
      </c>
      <c r="J1650" s="259" t="s">
        <v>2038</v>
      </c>
      <c r="K1650" s="259" t="s">
        <v>2206</v>
      </c>
      <c r="L1650" s="260">
        <v>45631</v>
      </c>
      <c r="M1650" s="259" t="s">
        <v>218</v>
      </c>
    </row>
    <row r="1651" spans="1:13">
      <c r="A1651" s="261" t="s">
        <v>854</v>
      </c>
      <c r="B1651" s="261" t="s">
        <v>855</v>
      </c>
      <c r="C1651" s="261" t="s">
        <v>856</v>
      </c>
      <c r="D1651" s="261" t="s">
        <v>24</v>
      </c>
      <c r="E1651" s="261" t="s">
        <v>17</v>
      </c>
      <c r="F1651" s="261" t="s">
        <v>17</v>
      </c>
      <c r="G1651" s="261" t="s">
        <v>17</v>
      </c>
      <c r="H1651" s="261" t="s">
        <v>17</v>
      </c>
      <c r="I1651" s="261" t="s">
        <v>17</v>
      </c>
      <c r="J1651" s="261" t="s">
        <v>2038</v>
      </c>
      <c r="K1651" s="261" t="s">
        <v>2207</v>
      </c>
      <c r="L1651" s="262">
        <v>45631</v>
      </c>
      <c r="M1651" s="261" t="s">
        <v>218</v>
      </c>
    </row>
    <row r="1652" spans="1:13">
      <c r="A1652" s="259" t="s">
        <v>854</v>
      </c>
      <c r="B1652" s="259" t="s">
        <v>855</v>
      </c>
      <c r="C1652" s="259" t="s">
        <v>856</v>
      </c>
      <c r="D1652" s="259" t="s">
        <v>112</v>
      </c>
      <c r="E1652" s="259" t="s">
        <v>17</v>
      </c>
      <c r="F1652" s="259" t="s">
        <v>17</v>
      </c>
      <c r="G1652" s="259" t="s">
        <v>17</v>
      </c>
      <c r="H1652" s="259" t="s">
        <v>17</v>
      </c>
      <c r="I1652" s="259" t="s">
        <v>17</v>
      </c>
      <c r="J1652" s="259" t="s">
        <v>2038</v>
      </c>
      <c r="K1652" s="259" t="s">
        <v>2208</v>
      </c>
      <c r="L1652" s="260">
        <v>45631</v>
      </c>
      <c r="M1652" s="259" t="s">
        <v>218</v>
      </c>
    </row>
    <row r="1653" spans="1:13">
      <c r="A1653" s="261" t="s">
        <v>854</v>
      </c>
      <c r="B1653" s="261" t="s">
        <v>855</v>
      </c>
      <c r="C1653" s="261" t="s">
        <v>856</v>
      </c>
      <c r="D1653" s="261" t="s">
        <v>16</v>
      </c>
      <c r="E1653" s="261" t="s">
        <v>17</v>
      </c>
      <c r="F1653" s="261" t="s">
        <v>17</v>
      </c>
      <c r="G1653" s="261" t="s">
        <v>17</v>
      </c>
      <c r="H1653" s="261" t="s">
        <v>17</v>
      </c>
      <c r="I1653" s="261" t="s">
        <v>17</v>
      </c>
      <c r="J1653" s="261" t="s">
        <v>2038</v>
      </c>
      <c r="K1653" s="261" t="s">
        <v>2209</v>
      </c>
      <c r="L1653" s="262">
        <v>45631</v>
      </c>
      <c r="M1653" s="261" t="s">
        <v>218</v>
      </c>
    </row>
    <row r="1654" spans="1:13">
      <c r="A1654" s="259" t="s">
        <v>854</v>
      </c>
      <c r="B1654" s="259" t="s">
        <v>855</v>
      </c>
      <c r="C1654" s="259" t="s">
        <v>856</v>
      </c>
      <c r="D1654" s="259" t="s">
        <v>20</v>
      </c>
      <c r="E1654" s="259" t="s">
        <v>17</v>
      </c>
      <c r="F1654" s="259" t="s">
        <v>17</v>
      </c>
      <c r="G1654" s="259" t="s">
        <v>17</v>
      </c>
      <c r="H1654" s="259" t="s">
        <v>17</v>
      </c>
      <c r="I1654" s="259" t="s">
        <v>17</v>
      </c>
      <c r="J1654" s="259" t="s">
        <v>2038</v>
      </c>
      <c r="K1654" s="259" t="s">
        <v>2210</v>
      </c>
      <c r="L1654" s="260">
        <v>45631</v>
      </c>
      <c r="M1654" s="259" t="s">
        <v>218</v>
      </c>
    </row>
    <row r="1655" spans="1:13">
      <c r="A1655" s="261" t="s">
        <v>854</v>
      </c>
      <c r="B1655" s="261" t="s">
        <v>855</v>
      </c>
      <c r="C1655" s="261" t="s">
        <v>856</v>
      </c>
      <c r="D1655" s="261" t="s">
        <v>364</v>
      </c>
      <c r="E1655" s="261" t="s">
        <v>17</v>
      </c>
      <c r="F1655" s="261" t="s">
        <v>17</v>
      </c>
      <c r="G1655" s="261" t="s">
        <v>17</v>
      </c>
      <c r="H1655" s="261" t="s">
        <v>17</v>
      </c>
      <c r="I1655" s="261" t="s">
        <v>17</v>
      </c>
      <c r="J1655" s="261" t="s">
        <v>2038</v>
      </c>
      <c r="K1655" s="261" t="s">
        <v>2211</v>
      </c>
      <c r="L1655" s="262">
        <v>45631</v>
      </c>
      <c r="M1655" s="261" t="s">
        <v>218</v>
      </c>
    </row>
    <row r="1656" spans="1:13">
      <c r="A1656" s="259" t="s">
        <v>854</v>
      </c>
      <c r="B1656" s="259" t="s">
        <v>855</v>
      </c>
      <c r="C1656" s="259" t="s">
        <v>856</v>
      </c>
      <c r="D1656" s="259" t="s">
        <v>22</v>
      </c>
      <c r="E1656" s="259" t="s">
        <v>17</v>
      </c>
      <c r="F1656" s="259" t="s">
        <v>17</v>
      </c>
      <c r="G1656" s="259" t="s">
        <v>17</v>
      </c>
      <c r="H1656" s="259" t="s">
        <v>17</v>
      </c>
      <c r="I1656" s="259" t="s">
        <v>17</v>
      </c>
      <c r="J1656" s="259" t="s">
        <v>2038</v>
      </c>
      <c r="K1656" s="259" t="s">
        <v>2212</v>
      </c>
      <c r="L1656" s="260">
        <v>45631</v>
      </c>
      <c r="M1656" s="259" t="s">
        <v>218</v>
      </c>
    </row>
    <row r="1657" spans="1:13">
      <c r="A1657" s="261" t="s">
        <v>854</v>
      </c>
      <c r="B1657" s="261" t="s">
        <v>855</v>
      </c>
      <c r="C1657" s="261" t="s">
        <v>856</v>
      </c>
      <c r="D1657" s="261" t="s">
        <v>26</v>
      </c>
      <c r="E1657" s="261" t="s">
        <v>17</v>
      </c>
      <c r="F1657" s="261" t="s">
        <v>17</v>
      </c>
      <c r="G1657" s="261" t="s">
        <v>17</v>
      </c>
      <c r="H1657" s="261" t="s">
        <v>17</v>
      </c>
      <c r="I1657" s="261" t="s">
        <v>17</v>
      </c>
      <c r="J1657" s="261" t="s">
        <v>2038</v>
      </c>
      <c r="K1657" s="261" t="s">
        <v>2213</v>
      </c>
      <c r="L1657" s="262">
        <v>45631</v>
      </c>
      <c r="M1657" s="261" t="s">
        <v>218</v>
      </c>
    </row>
    <row r="1658" spans="1:13">
      <c r="A1658" s="259" t="s">
        <v>854</v>
      </c>
      <c r="B1658" s="259" t="s">
        <v>855</v>
      </c>
      <c r="C1658" s="259" t="s">
        <v>856</v>
      </c>
      <c r="D1658" s="259" t="s">
        <v>28</v>
      </c>
      <c r="E1658" s="259" t="s">
        <v>17</v>
      </c>
      <c r="F1658" s="259" t="s">
        <v>17</v>
      </c>
      <c r="G1658" s="259" t="s">
        <v>17</v>
      </c>
      <c r="H1658" s="259" t="s">
        <v>17</v>
      </c>
      <c r="I1658" s="259" t="s">
        <v>17</v>
      </c>
      <c r="J1658" s="259" t="s">
        <v>2038</v>
      </c>
      <c r="K1658" s="259" t="s">
        <v>2214</v>
      </c>
      <c r="L1658" s="260">
        <v>45631</v>
      </c>
      <c r="M1658" s="259" t="s">
        <v>218</v>
      </c>
    </row>
    <row r="1659" spans="1:13">
      <c r="A1659" s="261" t="s">
        <v>1532</v>
      </c>
      <c r="B1659" s="261" t="s">
        <v>1533</v>
      </c>
      <c r="C1659" s="261" t="s">
        <v>195</v>
      </c>
      <c r="D1659" s="261" t="s">
        <v>24</v>
      </c>
      <c r="E1659" s="261" t="s">
        <v>17</v>
      </c>
      <c r="F1659" s="261" t="s">
        <v>17</v>
      </c>
      <c r="G1659" s="261" t="s">
        <v>17</v>
      </c>
      <c r="H1659" s="261" t="s">
        <v>17</v>
      </c>
      <c r="I1659" s="261" t="s">
        <v>17</v>
      </c>
      <c r="J1659" s="261" t="s">
        <v>2038</v>
      </c>
      <c r="K1659" s="261" t="s">
        <v>2215</v>
      </c>
      <c r="L1659" s="262">
        <v>45638</v>
      </c>
      <c r="M1659" s="261" t="s">
        <v>218</v>
      </c>
    </row>
    <row r="1660" spans="1:13">
      <c r="A1660" s="259" t="s">
        <v>1532</v>
      </c>
      <c r="B1660" s="259" t="s">
        <v>1533</v>
      </c>
      <c r="C1660" s="259" t="s">
        <v>195</v>
      </c>
      <c r="D1660" s="259" t="s">
        <v>364</v>
      </c>
      <c r="E1660" s="259" t="s">
        <v>17</v>
      </c>
      <c r="F1660" s="259" t="s">
        <v>17</v>
      </c>
      <c r="G1660" s="259" t="s">
        <v>17</v>
      </c>
      <c r="H1660" s="259" t="s">
        <v>17</v>
      </c>
      <c r="I1660" s="259" t="s">
        <v>17</v>
      </c>
      <c r="J1660" s="259" t="s">
        <v>2038</v>
      </c>
      <c r="K1660" s="259" t="s">
        <v>2216</v>
      </c>
      <c r="L1660" s="260">
        <v>45638</v>
      </c>
      <c r="M1660" s="259" t="s">
        <v>218</v>
      </c>
    </row>
    <row r="1661" spans="1:13">
      <c r="A1661" s="261" t="s">
        <v>1532</v>
      </c>
      <c r="B1661" s="261" t="s">
        <v>1533</v>
      </c>
      <c r="C1661" s="261" t="s">
        <v>195</v>
      </c>
      <c r="D1661" s="261" t="s">
        <v>22</v>
      </c>
      <c r="E1661" s="261" t="s">
        <v>17</v>
      </c>
      <c r="F1661" s="261" t="s">
        <v>17</v>
      </c>
      <c r="G1661" s="261" t="s">
        <v>17</v>
      </c>
      <c r="H1661" s="261" t="s">
        <v>17</v>
      </c>
      <c r="I1661" s="261" t="s">
        <v>17</v>
      </c>
      <c r="J1661" s="261" t="s">
        <v>2038</v>
      </c>
      <c r="K1661" s="261" t="s">
        <v>2217</v>
      </c>
      <c r="L1661" s="262">
        <v>45638</v>
      </c>
      <c r="M1661" s="261" t="s">
        <v>218</v>
      </c>
    </row>
    <row r="1662" spans="1:13">
      <c r="A1662" s="259" t="s">
        <v>501</v>
      </c>
      <c r="B1662" s="259" t="s">
        <v>502</v>
      </c>
      <c r="C1662" s="259" t="s">
        <v>503</v>
      </c>
      <c r="D1662" s="259" t="s">
        <v>112</v>
      </c>
      <c r="E1662" s="259" t="s">
        <v>17</v>
      </c>
      <c r="F1662" s="259" t="s">
        <v>17</v>
      </c>
      <c r="G1662" s="259" t="s">
        <v>17</v>
      </c>
      <c r="H1662" s="259" t="s">
        <v>17</v>
      </c>
      <c r="I1662" s="259" t="s">
        <v>17</v>
      </c>
      <c r="J1662" s="259" t="s">
        <v>2218</v>
      </c>
      <c r="K1662" s="259" t="s">
        <v>2219</v>
      </c>
      <c r="L1662" s="260">
        <v>45659</v>
      </c>
      <c r="M1662" s="259" t="s">
        <v>19</v>
      </c>
    </row>
    <row r="1663" spans="1:13">
      <c r="A1663" s="261" t="s">
        <v>501</v>
      </c>
      <c r="B1663" s="261" t="s">
        <v>502</v>
      </c>
      <c r="C1663" s="261" t="s">
        <v>503</v>
      </c>
      <c r="D1663" s="261" t="s">
        <v>24</v>
      </c>
      <c r="E1663" s="261" t="s">
        <v>17</v>
      </c>
      <c r="F1663" s="261" t="s">
        <v>17</v>
      </c>
      <c r="G1663" s="261" t="s">
        <v>17</v>
      </c>
      <c r="H1663" s="261" t="s">
        <v>17</v>
      </c>
      <c r="I1663" s="261" t="s">
        <v>17</v>
      </c>
      <c r="J1663" s="261" t="s">
        <v>680</v>
      </c>
      <c r="K1663" s="261" t="s">
        <v>2220</v>
      </c>
      <c r="L1663" s="262">
        <v>45659</v>
      </c>
      <c r="M1663" s="261" t="s">
        <v>218</v>
      </c>
    </row>
    <row r="1664" spans="1:13">
      <c r="A1664" s="259" t="s">
        <v>501</v>
      </c>
      <c r="B1664" s="259" t="s">
        <v>502</v>
      </c>
      <c r="C1664" s="259" t="s">
        <v>503</v>
      </c>
      <c r="D1664" s="259" t="s">
        <v>16</v>
      </c>
      <c r="E1664" s="259" t="s">
        <v>17</v>
      </c>
      <c r="F1664" s="259" t="s">
        <v>17</v>
      </c>
      <c r="G1664" s="259" t="s">
        <v>17</v>
      </c>
      <c r="H1664" s="259" t="s">
        <v>17</v>
      </c>
      <c r="I1664" s="259" t="s">
        <v>17</v>
      </c>
      <c r="J1664" s="259" t="s">
        <v>680</v>
      </c>
      <c r="K1664" s="259" t="s">
        <v>2221</v>
      </c>
      <c r="L1664" s="260">
        <v>45659</v>
      </c>
      <c r="M1664" s="259" t="s">
        <v>218</v>
      </c>
    </row>
    <row r="1665" spans="1:13">
      <c r="A1665" s="261" t="s">
        <v>523</v>
      </c>
      <c r="B1665" s="261" t="s">
        <v>524</v>
      </c>
      <c r="C1665" s="261" t="s">
        <v>525</v>
      </c>
      <c r="D1665" s="261" t="s">
        <v>24</v>
      </c>
      <c r="E1665" s="261" t="s">
        <v>17</v>
      </c>
      <c r="F1665" s="261" t="s">
        <v>17</v>
      </c>
      <c r="G1665" s="261" t="s">
        <v>17</v>
      </c>
      <c r="H1665" s="261" t="s">
        <v>17</v>
      </c>
      <c r="I1665" s="261" t="s">
        <v>17</v>
      </c>
      <c r="J1665" s="261" t="s">
        <v>136</v>
      </c>
      <c r="K1665" s="261" t="s">
        <v>2222</v>
      </c>
      <c r="L1665" s="262">
        <v>45659</v>
      </c>
      <c r="M1665" s="261" t="s">
        <v>19</v>
      </c>
    </row>
    <row r="1666" spans="1:13">
      <c r="A1666" s="259" t="s">
        <v>523</v>
      </c>
      <c r="B1666" s="259" t="s">
        <v>524</v>
      </c>
      <c r="C1666" s="259" t="s">
        <v>525</v>
      </c>
      <c r="D1666" s="259" t="s">
        <v>16</v>
      </c>
      <c r="E1666" s="259" t="s">
        <v>17</v>
      </c>
      <c r="F1666" s="259" t="s">
        <v>17</v>
      </c>
      <c r="G1666" s="259" t="s">
        <v>17</v>
      </c>
      <c r="H1666" s="259" t="s">
        <v>17</v>
      </c>
      <c r="I1666" s="259" t="s">
        <v>17</v>
      </c>
      <c r="J1666" s="259" t="s">
        <v>136</v>
      </c>
      <c r="K1666" s="259" t="s">
        <v>2223</v>
      </c>
      <c r="L1666" s="260">
        <v>45659</v>
      </c>
      <c r="M1666" s="259" t="s">
        <v>19</v>
      </c>
    </row>
    <row r="1667" spans="1:13">
      <c r="A1667" s="261" t="s">
        <v>523</v>
      </c>
      <c r="B1667" s="261" t="s">
        <v>524</v>
      </c>
      <c r="C1667" s="261" t="s">
        <v>525</v>
      </c>
      <c r="D1667" s="261" t="s">
        <v>20</v>
      </c>
      <c r="E1667" s="261" t="s">
        <v>17</v>
      </c>
      <c r="F1667" s="261" t="s">
        <v>17</v>
      </c>
      <c r="G1667" s="261" t="s">
        <v>17</v>
      </c>
      <c r="H1667" s="261" t="s">
        <v>17</v>
      </c>
      <c r="I1667" s="261" t="s">
        <v>17</v>
      </c>
      <c r="J1667" s="261" t="s">
        <v>136</v>
      </c>
      <c r="K1667" s="261" t="s">
        <v>2224</v>
      </c>
      <c r="L1667" s="262">
        <v>45659</v>
      </c>
      <c r="M1667" s="261" t="s">
        <v>19</v>
      </c>
    </row>
    <row r="1668" spans="1:13">
      <c r="A1668" s="259" t="s">
        <v>523</v>
      </c>
      <c r="B1668" s="259" t="s">
        <v>524</v>
      </c>
      <c r="C1668" s="259" t="s">
        <v>525</v>
      </c>
      <c r="D1668" s="259" t="s">
        <v>364</v>
      </c>
      <c r="E1668" s="259" t="s">
        <v>17</v>
      </c>
      <c r="F1668" s="259" t="s">
        <v>17</v>
      </c>
      <c r="G1668" s="259" t="s">
        <v>17</v>
      </c>
      <c r="H1668" s="259" t="s">
        <v>17</v>
      </c>
      <c r="I1668" s="259" t="s">
        <v>17</v>
      </c>
      <c r="J1668" s="259" t="s">
        <v>136</v>
      </c>
      <c r="K1668" s="259" t="s">
        <v>2225</v>
      </c>
      <c r="L1668" s="260">
        <v>45659</v>
      </c>
      <c r="M1668" s="259" t="s">
        <v>19</v>
      </c>
    </row>
    <row r="1669" spans="1:13">
      <c r="A1669" s="261" t="s">
        <v>523</v>
      </c>
      <c r="B1669" s="261" t="s">
        <v>524</v>
      </c>
      <c r="C1669" s="261" t="s">
        <v>525</v>
      </c>
      <c r="D1669" s="261" t="s">
        <v>22</v>
      </c>
      <c r="E1669" s="261" t="s">
        <v>17</v>
      </c>
      <c r="F1669" s="261" t="s">
        <v>17</v>
      </c>
      <c r="G1669" s="261" t="s">
        <v>17</v>
      </c>
      <c r="H1669" s="261" t="s">
        <v>17</v>
      </c>
      <c r="I1669" s="261" t="s">
        <v>17</v>
      </c>
      <c r="J1669" s="261" t="s">
        <v>136</v>
      </c>
      <c r="K1669" s="261" t="s">
        <v>2226</v>
      </c>
      <c r="L1669" s="262">
        <v>45659</v>
      </c>
      <c r="M1669" s="261" t="s">
        <v>19</v>
      </c>
    </row>
    <row r="1670" spans="1:13">
      <c r="A1670" s="259" t="s">
        <v>481</v>
      </c>
      <c r="B1670" s="259" t="s">
        <v>482</v>
      </c>
      <c r="C1670" s="259" t="s">
        <v>483</v>
      </c>
      <c r="D1670" s="259" t="s">
        <v>2227</v>
      </c>
      <c r="E1670" s="259">
        <v>6141252</v>
      </c>
      <c r="F1670" s="259" t="s">
        <v>2228</v>
      </c>
      <c r="G1670" s="259" t="s">
        <v>427</v>
      </c>
      <c r="H1670" s="259">
        <v>2</v>
      </c>
      <c r="I1670" s="259" t="s">
        <v>2229</v>
      </c>
      <c r="J1670" s="259" t="s">
        <v>2230</v>
      </c>
      <c r="K1670" s="259" t="s">
        <v>2231</v>
      </c>
      <c r="L1670" s="260">
        <v>45659</v>
      </c>
      <c r="M1670" s="259" t="s">
        <v>19</v>
      </c>
    </row>
    <row r="1671" spans="1:13">
      <c r="A1671" s="261" t="s">
        <v>481</v>
      </c>
      <c r="B1671" s="261" t="s">
        <v>482</v>
      </c>
      <c r="C1671" s="261" t="s">
        <v>483</v>
      </c>
      <c r="D1671" s="261" t="s">
        <v>1999</v>
      </c>
      <c r="E1671" s="261">
        <v>120340</v>
      </c>
      <c r="F1671" s="261" t="s">
        <v>2228</v>
      </c>
      <c r="G1671" s="261" t="s">
        <v>427</v>
      </c>
      <c r="H1671" s="261">
        <v>2</v>
      </c>
      <c r="I1671" s="261" t="s">
        <v>2232</v>
      </c>
      <c r="J1671" s="261" t="s">
        <v>2233</v>
      </c>
      <c r="K1671" s="261" t="s">
        <v>2234</v>
      </c>
      <c r="L1671" s="262">
        <v>45659</v>
      </c>
      <c r="M1671" s="261" t="s">
        <v>19</v>
      </c>
    </row>
    <row r="1672" spans="1:13">
      <c r="A1672" s="259" t="s">
        <v>481</v>
      </c>
      <c r="B1672" s="259" t="s">
        <v>482</v>
      </c>
      <c r="C1672" s="259" t="s">
        <v>483</v>
      </c>
      <c r="D1672" s="259" t="s">
        <v>2004</v>
      </c>
      <c r="E1672" s="259">
        <v>6141252</v>
      </c>
      <c r="F1672" s="259" t="s">
        <v>2228</v>
      </c>
      <c r="G1672" s="259" t="s">
        <v>427</v>
      </c>
      <c r="H1672" s="259">
        <v>2</v>
      </c>
      <c r="I1672" s="259" t="s">
        <v>2229</v>
      </c>
      <c r="J1672" s="259" t="s">
        <v>2235</v>
      </c>
      <c r="K1672" s="259" t="s">
        <v>2236</v>
      </c>
      <c r="L1672" s="260">
        <v>45659</v>
      </c>
      <c r="M1672" s="259" t="s">
        <v>19</v>
      </c>
    </row>
    <row r="1673" spans="1:13">
      <c r="A1673" s="261" t="s">
        <v>481</v>
      </c>
      <c r="B1673" s="261" t="s">
        <v>482</v>
      </c>
      <c r="C1673" s="261" t="s">
        <v>483</v>
      </c>
      <c r="D1673" s="261" t="s">
        <v>112</v>
      </c>
      <c r="E1673" s="261" t="s">
        <v>17</v>
      </c>
      <c r="F1673" s="261" t="s">
        <v>17</v>
      </c>
      <c r="G1673" s="261" t="s">
        <v>17</v>
      </c>
      <c r="H1673" s="261" t="s">
        <v>17</v>
      </c>
      <c r="I1673" s="261" t="s">
        <v>17</v>
      </c>
      <c r="J1673" s="261" t="s">
        <v>2218</v>
      </c>
      <c r="K1673" s="261" t="s">
        <v>2237</v>
      </c>
      <c r="L1673" s="262">
        <v>45659</v>
      </c>
      <c r="M1673" s="261" t="s">
        <v>19</v>
      </c>
    </row>
    <row r="1674" spans="1:13">
      <c r="A1674" s="259" t="s">
        <v>481</v>
      </c>
      <c r="B1674" s="259" t="s">
        <v>482</v>
      </c>
      <c r="C1674" s="259" t="s">
        <v>483</v>
      </c>
      <c r="D1674" s="259" t="s">
        <v>2014</v>
      </c>
      <c r="E1674" s="259" t="s">
        <v>17</v>
      </c>
      <c r="F1674" s="259" t="s">
        <v>17</v>
      </c>
      <c r="G1674" s="259" t="s">
        <v>17</v>
      </c>
      <c r="H1674" s="259" t="s">
        <v>17</v>
      </c>
      <c r="I1674" s="259" t="s">
        <v>17</v>
      </c>
      <c r="J1674" s="259" t="s">
        <v>2238</v>
      </c>
      <c r="K1674" s="259" t="s">
        <v>2239</v>
      </c>
      <c r="L1674" s="260">
        <v>45659</v>
      </c>
      <c r="M1674" s="259" t="s">
        <v>19</v>
      </c>
    </row>
    <row r="1675" spans="1:13">
      <c r="A1675" s="261" t="s">
        <v>481</v>
      </c>
      <c r="B1675" s="261" t="s">
        <v>482</v>
      </c>
      <c r="C1675" s="261" t="s">
        <v>483</v>
      </c>
      <c r="D1675" s="261" t="s">
        <v>2017</v>
      </c>
      <c r="E1675" s="261">
        <v>4367827</v>
      </c>
      <c r="F1675" s="261" t="s">
        <v>2240</v>
      </c>
      <c r="G1675" s="261" t="s">
        <v>427</v>
      </c>
      <c r="H1675" s="261">
        <v>2</v>
      </c>
      <c r="I1675" s="261" t="s">
        <v>2241</v>
      </c>
      <c r="J1675" s="261" t="s">
        <v>2242</v>
      </c>
      <c r="K1675" s="261" t="s">
        <v>2243</v>
      </c>
      <c r="L1675" s="262">
        <v>45659</v>
      </c>
      <c r="M1675" s="261" t="s">
        <v>218</v>
      </c>
    </row>
    <row r="1676" spans="1:13">
      <c r="A1676" s="259" t="s">
        <v>481</v>
      </c>
      <c r="B1676" s="259" t="s">
        <v>482</v>
      </c>
      <c r="C1676" s="259" t="s">
        <v>483</v>
      </c>
      <c r="D1676" s="259" t="s">
        <v>2020</v>
      </c>
      <c r="E1676" s="259">
        <v>1773425</v>
      </c>
      <c r="F1676" s="259" t="s">
        <v>2244</v>
      </c>
      <c r="G1676" s="259" t="s">
        <v>427</v>
      </c>
      <c r="H1676" s="259">
        <v>2</v>
      </c>
      <c r="I1676" s="259" t="s">
        <v>2245</v>
      </c>
      <c r="J1676" s="259" t="s">
        <v>2246</v>
      </c>
      <c r="K1676" s="259" t="s">
        <v>2247</v>
      </c>
      <c r="L1676" s="260">
        <v>45659</v>
      </c>
      <c r="M1676" s="259" t="s">
        <v>218</v>
      </c>
    </row>
    <row r="1677" spans="1:13">
      <c r="A1677" s="261" t="s">
        <v>481</v>
      </c>
      <c r="B1677" s="261" t="s">
        <v>482</v>
      </c>
      <c r="C1677" s="261" t="s">
        <v>483</v>
      </c>
      <c r="D1677" s="261" t="s">
        <v>2023</v>
      </c>
      <c r="E1677" s="261" t="s">
        <v>17</v>
      </c>
      <c r="F1677" s="261" t="s">
        <v>461</v>
      </c>
      <c r="G1677" s="261" t="s">
        <v>17</v>
      </c>
      <c r="H1677" s="261" t="s">
        <v>17</v>
      </c>
      <c r="I1677" s="261" t="s">
        <v>17</v>
      </c>
      <c r="J1677" s="261" t="s">
        <v>2248</v>
      </c>
      <c r="K1677" s="261" t="s">
        <v>2249</v>
      </c>
      <c r="L1677" s="262">
        <v>45659</v>
      </c>
      <c r="M1677" s="261" t="s">
        <v>218</v>
      </c>
    </row>
    <row r="1678" spans="1:13">
      <c r="A1678" s="259" t="s">
        <v>481</v>
      </c>
      <c r="B1678" s="259" t="s">
        <v>482</v>
      </c>
      <c r="C1678" s="259" t="s">
        <v>483</v>
      </c>
      <c r="D1678" s="259" t="s">
        <v>2025</v>
      </c>
      <c r="E1678" s="259" t="s">
        <v>17</v>
      </c>
      <c r="F1678" s="259" t="s">
        <v>461</v>
      </c>
      <c r="G1678" s="259" t="s">
        <v>17</v>
      </c>
      <c r="H1678" s="259" t="s">
        <v>17</v>
      </c>
      <c r="I1678" s="259" t="s">
        <v>17</v>
      </c>
      <c r="J1678" s="259" t="s">
        <v>2250</v>
      </c>
      <c r="K1678" s="259" t="s">
        <v>2251</v>
      </c>
      <c r="L1678" s="260">
        <v>45659</v>
      </c>
      <c r="M1678" s="259" t="s">
        <v>19</v>
      </c>
    </row>
    <row r="1679" spans="1:13">
      <c r="A1679" s="261" t="s">
        <v>481</v>
      </c>
      <c r="B1679" s="261" t="s">
        <v>482</v>
      </c>
      <c r="C1679" s="261" t="s">
        <v>483</v>
      </c>
      <c r="D1679" s="261" t="s">
        <v>2027</v>
      </c>
      <c r="E1679" s="261" t="s">
        <v>17</v>
      </c>
      <c r="F1679" s="261" t="s">
        <v>461</v>
      </c>
      <c r="G1679" s="261" t="s">
        <v>17</v>
      </c>
      <c r="H1679" s="261" t="s">
        <v>17</v>
      </c>
      <c r="I1679" s="261" t="s">
        <v>17</v>
      </c>
      <c r="J1679" s="261" t="s">
        <v>2252</v>
      </c>
      <c r="K1679" s="261" t="s">
        <v>2253</v>
      </c>
      <c r="L1679" s="262">
        <v>45659</v>
      </c>
      <c r="M1679" s="261" t="s">
        <v>19</v>
      </c>
    </row>
    <row r="1680" spans="1:13">
      <c r="A1680" s="259" t="s">
        <v>481</v>
      </c>
      <c r="B1680" s="259" t="s">
        <v>482</v>
      </c>
      <c r="C1680" s="259" t="s">
        <v>483</v>
      </c>
      <c r="D1680" s="259" t="s">
        <v>200</v>
      </c>
      <c r="E1680" s="259" t="s">
        <v>17</v>
      </c>
      <c r="F1680" s="259" t="s">
        <v>461</v>
      </c>
      <c r="G1680" s="259" t="s">
        <v>17</v>
      </c>
      <c r="H1680" s="259" t="s">
        <v>17</v>
      </c>
      <c r="I1680" s="259" t="s">
        <v>17</v>
      </c>
      <c r="J1680" s="259" t="s">
        <v>704</v>
      </c>
      <c r="K1680" s="259" t="s">
        <v>2254</v>
      </c>
      <c r="L1680" s="260">
        <v>45659</v>
      </c>
      <c r="M1680" s="259" t="s">
        <v>19</v>
      </c>
    </row>
    <row r="1681" spans="1:13">
      <c r="A1681" s="261" t="s">
        <v>481</v>
      </c>
      <c r="B1681" s="261" t="s">
        <v>482</v>
      </c>
      <c r="C1681" s="261" t="s">
        <v>483</v>
      </c>
      <c r="D1681" s="261" t="s">
        <v>24</v>
      </c>
      <c r="E1681" s="261" t="s">
        <v>17</v>
      </c>
      <c r="F1681" s="261" t="s">
        <v>461</v>
      </c>
      <c r="G1681" s="261" t="s">
        <v>17</v>
      </c>
      <c r="H1681" s="261" t="s">
        <v>17</v>
      </c>
      <c r="I1681" s="261" t="s">
        <v>17</v>
      </c>
      <c r="J1681" s="261" t="s">
        <v>704</v>
      </c>
      <c r="K1681" s="261" t="s">
        <v>2255</v>
      </c>
      <c r="L1681" s="262">
        <v>45659</v>
      </c>
      <c r="M1681" s="261" t="s">
        <v>19</v>
      </c>
    </row>
    <row r="1682" spans="1:13">
      <c r="A1682" s="259" t="s">
        <v>481</v>
      </c>
      <c r="B1682" s="259" t="s">
        <v>482</v>
      </c>
      <c r="C1682" s="259" t="s">
        <v>483</v>
      </c>
      <c r="D1682" s="259" t="s">
        <v>16</v>
      </c>
      <c r="E1682" s="259" t="s">
        <v>17</v>
      </c>
      <c r="F1682" s="259" t="s">
        <v>461</v>
      </c>
      <c r="G1682" s="259" t="s">
        <v>17</v>
      </c>
      <c r="H1682" s="259" t="s">
        <v>17</v>
      </c>
      <c r="I1682" s="259" t="s">
        <v>17</v>
      </c>
      <c r="J1682" s="259" t="s">
        <v>704</v>
      </c>
      <c r="K1682" s="259" t="s">
        <v>2256</v>
      </c>
      <c r="L1682" s="260">
        <v>45659</v>
      </c>
      <c r="M1682" s="259" t="s">
        <v>19</v>
      </c>
    </row>
    <row r="1683" spans="1:13">
      <c r="A1683" s="261" t="s">
        <v>481</v>
      </c>
      <c r="B1683" s="261" t="s">
        <v>482</v>
      </c>
      <c r="C1683" s="261" t="s">
        <v>483</v>
      </c>
      <c r="D1683" s="261" t="s">
        <v>20</v>
      </c>
      <c r="E1683" s="261" t="s">
        <v>17</v>
      </c>
      <c r="F1683" s="261" t="s">
        <v>461</v>
      </c>
      <c r="G1683" s="261" t="s">
        <v>17</v>
      </c>
      <c r="H1683" s="261" t="s">
        <v>17</v>
      </c>
      <c r="I1683" s="261" t="s">
        <v>17</v>
      </c>
      <c r="J1683" s="261" t="s">
        <v>704</v>
      </c>
      <c r="K1683" s="261" t="s">
        <v>2257</v>
      </c>
      <c r="L1683" s="262">
        <v>45659</v>
      </c>
      <c r="M1683" s="261" t="s">
        <v>19</v>
      </c>
    </row>
    <row r="1684" spans="1:13">
      <c r="A1684" s="259" t="s">
        <v>481</v>
      </c>
      <c r="B1684" s="259" t="s">
        <v>482</v>
      </c>
      <c r="C1684" s="259" t="s">
        <v>483</v>
      </c>
      <c r="D1684" s="259" t="s">
        <v>364</v>
      </c>
      <c r="E1684" s="259" t="s">
        <v>17</v>
      </c>
      <c r="F1684" s="259" t="s">
        <v>461</v>
      </c>
      <c r="G1684" s="259" t="s">
        <v>17</v>
      </c>
      <c r="H1684" s="259" t="s">
        <v>17</v>
      </c>
      <c r="I1684" s="259" t="s">
        <v>17</v>
      </c>
      <c r="J1684" s="259" t="s">
        <v>704</v>
      </c>
      <c r="K1684" s="259" t="s">
        <v>2258</v>
      </c>
      <c r="L1684" s="260">
        <v>45659</v>
      </c>
      <c r="M1684" s="259" t="s">
        <v>19</v>
      </c>
    </row>
    <row r="1685" spans="1:13">
      <c r="A1685" s="261" t="s">
        <v>481</v>
      </c>
      <c r="B1685" s="261" t="s">
        <v>482</v>
      </c>
      <c r="C1685" s="261" t="s">
        <v>483</v>
      </c>
      <c r="D1685" s="261" t="s">
        <v>22</v>
      </c>
      <c r="E1685" s="261" t="s">
        <v>17</v>
      </c>
      <c r="F1685" s="261" t="s">
        <v>461</v>
      </c>
      <c r="G1685" s="261" t="s">
        <v>17</v>
      </c>
      <c r="H1685" s="261" t="s">
        <v>17</v>
      </c>
      <c r="I1685" s="261" t="s">
        <v>17</v>
      </c>
      <c r="J1685" s="261" t="s">
        <v>704</v>
      </c>
      <c r="K1685" s="261" t="s">
        <v>2259</v>
      </c>
      <c r="L1685" s="262">
        <v>45659</v>
      </c>
      <c r="M1685" s="261" t="s">
        <v>19</v>
      </c>
    </row>
    <row r="1686" spans="1:13">
      <c r="A1686" s="259" t="s">
        <v>488</v>
      </c>
      <c r="B1686" s="259" t="s">
        <v>489</v>
      </c>
      <c r="C1686" s="259" t="s">
        <v>490</v>
      </c>
      <c r="D1686" s="259" t="s">
        <v>24</v>
      </c>
      <c r="E1686" s="259" t="s">
        <v>17</v>
      </c>
      <c r="F1686" s="259" t="s">
        <v>17</v>
      </c>
      <c r="G1686" s="259" t="s">
        <v>17</v>
      </c>
      <c r="H1686" s="259" t="s">
        <v>17</v>
      </c>
      <c r="I1686" s="259" t="s">
        <v>17</v>
      </c>
      <c r="J1686" s="259" t="s">
        <v>2260</v>
      </c>
      <c r="K1686" s="259" t="s">
        <v>2261</v>
      </c>
      <c r="L1686" s="260">
        <v>45659</v>
      </c>
      <c r="M1686" s="259" t="s">
        <v>19</v>
      </c>
    </row>
    <row r="1687" spans="1:13">
      <c r="A1687" s="261" t="s">
        <v>488</v>
      </c>
      <c r="B1687" s="261" t="s">
        <v>489</v>
      </c>
      <c r="C1687" s="261" t="s">
        <v>490</v>
      </c>
      <c r="D1687" s="261" t="s">
        <v>16</v>
      </c>
      <c r="E1687" s="261" t="s">
        <v>17</v>
      </c>
      <c r="F1687" s="261" t="s">
        <v>17</v>
      </c>
      <c r="G1687" s="261" t="s">
        <v>17</v>
      </c>
      <c r="H1687" s="261" t="s">
        <v>17</v>
      </c>
      <c r="I1687" s="261" t="s">
        <v>17</v>
      </c>
      <c r="J1687" s="261" t="s">
        <v>2262</v>
      </c>
      <c r="K1687" s="261" t="s">
        <v>2263</v>
      </c>
      <c r="L1687" s="262">
        <v>45659</v>
      </c>
      <c r="M1687" s="261" t="s">
        <v>19</v>
      </c>
    </row>
    <row r="1688" spans="1:13">
      <c r="A1688" s="259" t="s">
        <v>488</v>
      </c>
      <c r="B1688" s="259" t="s">
        <v>489</v>
      </c>
      <c r="C1688" s="259" t="s">
        <v>490</v>
      </c>
      <c r="D1688" s="259" t="s">
        <v>20</v>
      </c>
      <c r="E1688" s="259" t="s">
        <v>17</v>
      </c>
      <c r="F1688" s="259" t="s">
        <v>17</v>
      </c>
      <c r="G1688" s="259" t="s">
        <v>17</v>
      </c>
      <c r="H1688" s="259" t="s">
        <v>17</v>
      </c>
      <c r="I1688" s="259" t="s">
        <v>17</v>
      </c>
      <c r="J1688" s="259" t="s">
        <v>2264</v>
      </c>
      <c r="K1688" s="259" t="s">
        <v>2265</v>
      </c>
      <c r="L1688" s="260">
        <v>45659</v>
      </c>
      <c r="M1688" s="259" t="s">
        <v>19</v>
      </c>
    </row>
    <row r="1689" spans="1:13">
      <c r="A1689" s="261" t="s">
        <v>488</v>
      </c>
      <c r="B1689" s="261" t="s">
        <v>489</v>
      </c>
      <c r="C1689" s="261" t="s">
        <v>490</v>
      </c>
      <c r="D1689" s="261" t="s">
        <v>364</v>
      </c>
      <c r="E1689" s="261" t="s">
        <v>17</v>
      </c>
      <c r="F1689" s="261" t="s">
        <v>17</v>
      </c>
      <c r="G1689" s="261" t="s">
        <v>17</v>
      </c>
      <c r="H1689" s="261" t="s">
        <v>17</v>
      </c>
      <c r="I1689" s="261" t="s">
        <v>17</v>
      </c>
      <c r="J1689" s="261" t="s">
        <v>2266</v>
      </c>
      <c r="K1689" s="261" t="s">
        <v>2267</v>
      </c>
      <c r="L1689" s="262">
        <v>45659</v>
      </c>
      <c r="M1689" s="261" t="s">
        <v>19</v>
      </c>
    </row>
    <row r="1690" spans="1:13">
      <c r="A1690" s="259" t="s">
        <v>1603</v>
      </c>
      <c r="B1690" s="259" t="s">
        <v>1604</v>
      </c>
      <c r="C1690" s="259" t="s">
        <v>1605</v>
      </c>
      <c r="D1690" s="259" t="s">
        <v>24</v>
      </c>
      <c r="E1690" s="259" t="s">
        <v>17</v>
      </c>
      <c r="F1690" s="259" t="s">
        <v>17</v>
      </c>
      <c r="G1690" s="259" t="s">
        <v>17</v>
      </c>
      <c r="H1690" s="259" t="s">
        <v>17</v>
      </c>
      <c r="I1690" s="259" t="s">
        <v>17</v>
      </c>
      <c r="J1690" s="259" t="s">
        <v>2268</v>
      </c>
      <c r="K1690" s="259" t="s">
        <v>2269</v>
      </c>
      <c r="L1690" s="260">
        <v>45679</v>
      </c>
      <c r="M1690" s="259" t="s">
        <v>19</v>
      </c>
    </row>
    <row r="1691" spans="1:13">
      <c r="A1691" s="261" t="s">
        <v>1603</v>
      </c>
      <c r="B1691" s="261" t="s">
        <v>1604</v>
      </c>
      <c r="C1691" s="261" t="s">
        <v>1605</v>
      </c>
      <c r="D1691" s="261" t="s">
        <v>364</v>
      </c>
      <c r="E1691" s="261" t="s">
        <v>17</v>
      </c>
      <c r="F1691" s="261" t="s">
        <v>17</v>
      </c>
      <c r="G1691" s="261" t="s">
        <v>17</v>
      </c>
      <c r="H1691" s="261" t="s">
        <v>17</v>
      </c>
      <c r="I1691" s="261" t="s">
        <v>17</v>
      </c>
      <c r="J1691" s="261" t="s">
        <v>2268</v>
      </c>
      <c r="K1691" s="261" t="s">
        <v>2270</v>
      </c>
      <c r="L1691" s="262">
        <v>45679</v>
      </c>
      <c r="M1691" s="261" t="s">
        <v>19</v>
      </c>
    </row>
    <row r="1692" spans="1:13">
      <c r="A1692" s="259" t="s">
        <v>1603</v>
      </c>
      <c r="B1692" s="259" t="s">
        <v>1604</v>
      </c>
      <c r="C1692" s="259" t="s">
        <v>1605</v>
      </c>
      <c r="D1692" s="259" t="s">
        <v>22</v>
      </c>
      <c r="E1692" s="259" t="s">
        <v>17</v>
      </c>
      <c r="F1692" s="259" t="s">
        <v>17</v>
      </c>
      <c r="G1692" s="259" t="s">
        <v>17</v>
      </c>
      <c r="H1692" s="259" t="s">
        <v>17</v>
      </c>
      <c r="I1692" s="259" t="s">
        <v>17</v>
      </c>
      <c r="J1692" s="259" t="s">
        <v>2268</v>
      </c>
      <c r="K1692" s="259" t="s">
        <v>2271</v>
      </c>
      <c r="L1692" s="260">
        <v>45679</v>
      </c>
      <c r="M1692" s="259" t="s">
        <v>19</v>
      </c>
    </row>
    <row r="1693" spans="1:13">
      <c r="A1693" s="261" t="s">
        <v>2272</v>
      </c>
      <c r="B1693" s="261" t="s">
        <v>2273</v>
      </c>
      <c r="C1693" s="261" t="s">
        <v>555</v>
      </c>
      <c r="D1693" s="261" t="s">
        <v>732</v>
      </c>
      <c r="E1693" s="261">
        <v>0</v>
      </c>
      <c r="F1693" s="261" t="s">
        <v>611</v>
      </c>
      <c r="G1693" s="261" t="s">
        <v>69</v>
      </c>
      <c r="H1693" s="261">
        <v>2</v>
      </c>
      <c r="I1693" s="261" t="s">
        <v>17</v>
      </c>
      <c r="J1693" s="261" t="s">
        <v>17</v>
      </c>
      <c r="K1693" s="261" t="s">
        <v>2274</v>
      </c>
      <c r="L1693" s="262">
        <v>45679</v>
      </c>
      <c r="M1693" s="261" t="s">
        <v>19</v>
      </c>
    </row>
    <row r="1694" spans="1:13">
      <c r="A1694" s="259" t="s">
        <v>2272</v>
      </c>
      <c r="B1694" s="259" t="s">
        <v>2273</v>
      </c>
      <c r="C1694" s="259" t="s">
        <v>555</v>
      </c>
      <c r="D1694" s="259" t="s">
        <v>734</v>
      </c>
      <c r="E1694" s="259">
        <v>1</v>
      </c>
      <c r="F1694" s="259" t="s">
        <v>611</v>
      </c>
      <c r="G1694" s="259" t="s">
        <v>69</v>
      </c>
      <c r="H1694" s="259">
        <v>2</v>
      </c>
      <c r="I1694" s="259" t="s">
        <v>17</v>
      </c>
      <c r="J1694" s="259" t="s">
        <v>17</v>
      </c>
      <c r="K1694" s="259" t="s">
        <v>2275</v>
      </c>
      <c r="L1694" s="260">
        <v>45679</v>
      </c>
      <c r="M1694" s="259" t="s">
        <v>19</v>
      </c>
    </row>
    <row r="1695" spans="1:13">
      <c r="A1695" s="261" t="s">
        <v>2272</v>
      </c>
      <c r="B1695" s="261" t="s">
        <v>2273</v>
      </c>
      <c r="C1695" s="261" t="s">
        <v>555</v>
      </c>
      <c r="D1695" s="261" t="s">
        <v>736</v>
      </c>
      <c r="E1695" s="261">
        <v>1</v>
      </c>
      <c r="F1695" s="261" t="s">
        <v>611</v>
      </c>
      <c r="G1695" s="261" t="s">
        <v>69</v>
      </c>
      <c r="H1695" s="261">
        <v>2</v>
      </c>
      <c r="I1695" s="261" t="s">
        <v>17</v>
      </c>
      <c r="J1695" s="261" t="s">
        <v>17</v>
      </c>
      <c r="K1695" s="261" t="s">
        <v>2276</v>
      </c>
      <c r="L1695" s="262">
        <v>45679</v>
      </c>
      <c r="M1695" s="261" t="s">
        <v>19</v>
      </c>
    </row>
    <row r="1696" spans="1:13">
      <c r="A1696" s="259" t="s">
        <v>2272</v>
      </c>
      <c r="B1696" s="259" t="s">
        <v>2273</v>
      </c>
      <c r="C1696" s="259" t="s">
        <v>555</v>
      </c>
      <c r="D1696" s="259" t="s">
        <v>738</v>
      </c>
      <c r="E1696" s="259">
        <v>3</v>
      </c>
      <c r="F1696" s="259" t="s">
        <v>611</v>
      </c>
      <c r="G1696" s="259" t="s">
        <v>69</v>
      </c>
      <c r="H1696" s="259">
        <v>2</v>
      </c>
      <c r="I1696" s="259" t="s">
        <v>17</v>
      </c>
      <c r="J1696" s="259" t="s">
        <v>17</v>
      </c>
      <c r="K1696" s="259" t="s">
        <v>2277</v>
      </c>
      <c r="L1696" s="260">
        <v>45679</v>
      </c>
      <c r="M1696" s="259" t="s">
        <v>19</v>
      </c>
    </row>
    <row r="1697" spans="1:13">
      <c r="A1697" s="261" t="s">
        <v>2272</v>
      </c>
      <c r="B1697" s="261" t="s">
        <v>2273</v>
      </c>
      <c r="C1697" s="261" t="s">
        <v>555</v>
      </c>
      <c r="D1697" s="261" t="s">
        <v>740</v>
      </c>
      <c r="E1697" s="261">
        <v>3</v>
      </c>
      <c r="F1697" s="261" t="s">
        <v>611</v>
      </c>
      <c r="G1697" s="261" t="s">
        <v>69</v>
      </c>
      <c r="H1697" s="261">
        <v>2</v>
      </c>
      <c r="I1697" s="261" t="s">
        <v>17</v>
      </c>
      <c r="J1697" s="261" t="s">
        <v>17</v>
      </c>
      <c r="K1697" s="261" t="s">
        <v>2278</v>
      </c>
      <c r="L1697" s="262">
        <v>45679</v>
      </c>
      <c r="M1697" s="261" t="s">
        <v>19</v>
      </c>
    </row>
    <row r="1698" spans="1:13">
      <c r="A1698" s="259" t="s">
        <v>2272</v>
      </c>
      <c r="B1698" s="259" t="s">
        <v>2273</v>
      </c>
      <c r="C1698" s="259" t="s">
        <v>555</v>
      </c>
      <c r="D1698" s="259" t="s">
        <v>742</v>
      </c>
      <c r="E1698" s="259">
        <v>1</v>
      </c>
      <c r="F1698" s="259" t="s">
        <v>611</v>
      </c>
      <c r="G1698" s="259" t="s">
        <v>69</v>
      </c>
      <c r="H1698" s="259">
        <v>2</v>
      </c>
      <c r="I1698" s="259" t="s">
        <v>17</v>
      </c>
      <c r="J1698" s="259" t="s">
        <v>17</v>
      </c>
      <c r="K1698" s="259" t="s">
        <v>2279</v>
      </c>
      <c r="L1698" s="260">
        <v>45679</v>
      </c>
      <c r="M1698" s="259" t="s">
        <v>19</v>
      </c>
    </row>
    <row r="1699" spans="1:13">
      <c r="A1699" s="261" t="s">
        <v>2272</v>
      </c>
      <c r="B1699" s="261" t="s">
        <v>2273</v>
      </c>
      <c r="C1699" s="261" t="s">
        <v>555</v>
      </c>
      <c r="D1699" s="261" t="s">
        <v>744</v>
      </c>
      <c r="E1699" s="261">
        <v>2</v>
      </c>
      <c r="F1699" s="261" t="s">
        <v>611</v>
      </c>
      <c r="G1699" s="261" t="s">
        <v>69</v>
      </c>
      <c r="H1699" s="261">
        <v>2</v>
      </c>
      <c r="I1699" s="261" t="s">
        <v>17</v>
      </c>
      <c r="J1699" s="261" t="s">
        <v>17</v>
      </c>
      <c r="K1699" s="261" t="s">
        <v>2280</v>
      </c>
      <c r="L1699" s="262">
        <v>45679</v>
      </c>
      <c r="M1699" s="261" t="s">
        <v>19</v>
      </c>
    </row>
    <row r="1700" spans="1:13">
      <c r="A1700" s="259" t="s">
        <v>2272</v>
      </c>
      <c r="B1700" s="259" t="s">
        <v>2273</v>
      </c>
      <c r="C1700" s="259" t="s">
        <v>555</v>
      </c>
      <c r="D1700" s="259" t="s">
        <v>746</v>
      </c>
      <c r="E1700" s="259">
        <v>2</v>
      </c>
      <c r="F1700" s="259" t="s">
        <v>611</v>
      </c>
      <c r="G1700" s="259" t="s">
        <v>69</v>
      </c>
      <c r="H1700" s="259">
        <v>2</v>
      </c>
      <c r="I1700" s="259" t="s">
        <v>17</v>
      </c>
      <c r="J1700" s="259" t="s">
        <v>17</v>
      </c>
      <c r="K1700" s="259" t="s">
        <v>2281</v>
      </c>
      <c r="L1700" s="260">
        <v>45679</v>
      </c>
      <c r="M1700" s="259" t="s">
        <v>19</v>
      </c>
    </row>
    <row r="1701" spans="1:13">
      <c r="A1701" s="261" t="s">
        <v>2272</v>
      </c>
      <c r="B1701" s="261" t="s">
        <v>2273</v>
      </c>
      <c r="C1701" s="261" t="s">
        <v>555</v>
      </c>
      <c r="D1701" s="261" t="s">
        <v>610</v>
      </c>
      <c r="E1701" s="261">
        <v>0</v>
      </c>
      <c r="F1701" s="261" t="s">
        <v>611</v>
      </c>
      <c r="G1701" s="261" t="s">
        <v>69</v>
      </c>
      <c r="H1701" s="261">
        <v>2</v>
      </c>
      <c r="I1701" s="261" t="s">
        <v>17</v>
      </c>
      <c r="J1701" s="261" t="s">
        <v>17</v>
      </c>
      <c r="K1701" s="261" t="s">
        <v>2282</v>
      </c>
      <c r="L1701" s="262">
        <v>45679</v>
      </c>
      <c r="M1701" s="261" t="s">
        <v>19</v>
      </c>
    </row>
    <row r="1702" spans="1:13">
      <c r="A1702" s="259" t="s">
        <v>553</v>
      </c>
      <c r="B1702" s="259" t="s">
        <v>554</v>
      </c>
      <c r="C1702" s="259" t="s">
        <v>555</v>
      </c>
      <c r="D1702" s="259" t="s">
        <v>732</v>
      </c>
      <c r="E1702" s="259">
        <v>0</v>
      </c>
      <c r="F1702" s="259" t="s">
        <v>611</v>
      </c>
      <c r="G1702" s="259" t="s">
        <v>69</v>
      </c>
      <c r="H1702" s="259">
        <v>2</v>
      </c>
      <c r="I1702" s="259" t="s">
        <v>17</v>
      </c>
      <c r="J1702" s="259" t="s">
        <v>17</v>
      </c>
      <c r="K1702" s="259" t="s">
        <v>2283</v>
      </c>
      <c r="L1702" s="260">
        <v>45679</v>
      </c>
      <c r="M1702" s="259" t="s">
        <v>19</v>
      </c>
    </row>
    <row r="1703" spans="1:13">
      <c r="A1703" s="261" t="s">
        <v>553</v>
      </c>
      <c r="B1703" s="261" t="s">
        <v>554</v>
      </c>
      <c r="C1703" s="261" t="s">
        <v>555</v>
      </c>
      <c r="D1703" s="261" t="s">
        <v>734</v>
      </c>
      <c r="E1703" s="261">
        <v>1</v>
      </c>
      <c r="F1703" s="261" t="s">
        <v>611</v>
      </c>
      <c r="G1703" s="261" t="s">
        <v>69</v>
      </c>
      <c r="H1703" s="261">
        <v>2</v>
      </c>
      <c r="I1703" s="261" t="s">
        <v>17</v>
      </c>
      <c r="J1703" s="261" t="s">
        <v>17</v>
      </c>
      <c r="K1703" s="261" t="s">
        <v>2284</v>
      </c>
      <c r="L1703" s="262">
        <v>45679</v>
      </c>
      <c r="M1703" s="261" t="s">
        <v>19</v>
      </c>
    </row>
    <row r="1704" spans="1:13">
      <c r="A1704" s="259" t="s">
        <v>553</v>
      </c>
      <c r="B1704" s="259" t="s">
        <v>554</v>
      </c>
      <c r="C1704" s="259" t="s">
        <v>555</v>
      </c>
      <c r="D1704" s="259" t="s">
        <v>736</v>
      </c>
      <c r="E1704" s="259">
        <v>1</v>
      </c>
      <c r="F1704" s="259" t="s">
        <v>611</v>
      </c>
      <c r="G1704" s="259" t="s">
        <v>69</v>
      </c>
      <c r="H1704" s="259">
        <v>2</v>
      </c>
      <c r="I1704" s="259" t="s">
        <v>17</v>
      </c>
      <c r="J1704" s="259" t="s">
        <v>17</v>
      </c>
      <c r="K1704" s="259" t="s">
        <v>2285</v>
      </c>
      <c r="L1704" s="260">
        <v>45679</v>
      </c>
      <c r="M1704" s="259" t="s">
        <v>19</v>
      </c>
    </row>
    <row r="1705" spans="1:13">
      <c r="A1705" s="261" t="s">
        <v>553</v>
      </c>
      <c r="B1705" s="261" t="s">
        <v>554</v>
      </c>
      <c r="C1705" s="261" t="s">
        <v>555</v>
      </c>
      <c r="D1705" s="261" t="s">
        <v>738</v>
      </c>
      <c r="E1705" s="261">
        <v>3</v>
      </c>
      <c r="F1705" s="261" t="s">
        <v>611</v>
      </c>
      <c r="G1705" s="261" t="s">
        <v>69</v>
      </c>
      <c r="H1705" s="261">
        <v>2</v>
      </c>
      <c r="I1705" s="261" t="s">
        <v>17</v>
      </c>
      <c r="J1705" s="261" t="s">
        <v>17</v>
      </c>
      <c r="K1705" s="261" t="s">
        <v>2286</v>
      </c>
      <c r="L1705" s="262">
        <v>45679</v>
      </c>
      <c r="M1705" s="261" t="s">
        <v>19</v>
      </c>
    </row>
    <row r="1706" spans="1:13">
      <c r="A1706" s="259" t="s">
        <v>553</v>
      </c>
      <c r="B1706" s="259" t="s">
        <v>554</v>
      </c>
      <c r="C1706" s="259" t="s">
        <v>555</v>
      </c>
      <c r="D1706" s="259" t="s">
        <v>740</v>
      </c>
      <c r="E1706" s="259">
        <v>3</v>
      </c>
      <c r="F1706" s="259" t="s">
        <v>611</v>
      </c>
      <c r="G1706" s="259" t="s">
        <v>69</v>
      </c>
      <c r="H1706" s="259">
        <v>2</v>
      </c>
      <c r="I1706" s="259" t="s">
        <v>17</v>
      </c>
      <c r="J1706" s="259" t="s">
        <v>17</v>
      </c>
      <c r="K1706" s="259" t="s">
        <v>2287</v>
      </c>
      <c r="L1706" s="260">
        <v>45679</v>
      </c>
      <c r="M1706" s="259" t="s">
        <v>19</v>
      </c>
    </row>
    <row r="1707" spans="1:13">
      <c r="A1707" s="261" t="s">
        <v>553</v>
      </c>
      <c r="B1707" s="261" t="s">
        <v>554</v>
      </c>
      <c r="C1707" s="261" t="s">
        <v>555</v>
      </c>
      <c r="D1707" s="261" t="s">
        <v>742</v>
      </c>
      <c r="E1707" s="261">
        <v>1</v>
      </c>
      <c r="F1707" s="261" t="s">
        <v>611</v>
      </c>
      <c r="G1707" s="261" t="s">
        <v>69</v>
      </c>
      <c r="H1707" s="261">
        <v>2</v>
      </c>
      <c r="I1707" s="261" t="s">
        <v>17</v>
      </c>
      <c r="J1707" s="261" t="s">
        <v>17</v>
      </c>
      <c r="K1707" s="261" t="s">
        <v>2288</v>
      </c>
      <c r="L1707" s="262">
        <v>45679</v>
      </c>
      <c r="M1707" s="261" t="s">
        <v>19</v>
      </c>
    </row>
    <row r="1708" spans="1:13">
      <c r="A1708" s="259" t="s">
        <v>553</v>
      </c>
      <c r="B1708" s="259" t="s">
        <v>554</v>
      </c>
      <c r="C1708" s="259" t="s">
        <v>555</v>
      </c>
      <c r="D1708" s="259" t="s">
        <v>744</v>
      </c>
      <c r="E1708" s="259">
        <v>2</v>
      </c>
      <c r="F1708" s="259" t="s">
        <v>611</v>
      </c>
      <c r="G1708" s="259" t="s">
        <v>69</v>
      </c>
      <c r="H1708" s="259">
        <v>2</v>
      </c>
      <c r="I1708" s="259" t="s">
        <v>17</v>
      </c>
      <c r="J1708" s="259" t="s">
        <v>17</v>
      </c>
      <c r="K1708" s="259" t="s">
        <v>2289</v>
      </c>
      <c r="L1708" s="260">
        <v>45679</v>
      </c>
      <c r="M1708" s="259" t="s">
        <v>19</v>
      </c>
    </row>
    <row r="1709" spans="1:13">
      <c r="A1709" s="261" t="s">
        <v>553</v>
      </c>
      <c r="B1709" s="261" t="s">
        <v>554</v>
      </c>
      <c r="C1709" s="261" t="s">
        <v>555</v>
      </c>
      <c r="D1709" s="261" t="s">
        <v>746</v>
      </c>
      <c r="E1709" s="261">
        <v>2</v>
      </c>
      <c r="F1709" s="261" t="s">
        <v>611</v>
      </c>
      <c r="G1709" s="261" t="s">
        <v>69</v>
      </c>
      <c r="H1709" s="261">
        <v>2</v>
      </c>
      <c r="I1709" s="261" t="s">
        <v>17</v>
      </c>
      <c r="J1709" s="261" t="s">
        <v>17</v>
      </c>
      <c r="K1709" s="261" t="s">
        <v>2290</v>
      </c>
      <c r="L1709" s="262">
        <v>45679</v>
      </c>
      <c r="M1709" s="261" t="s">
        <v>19</v>
      </c>
    </row>
    <row r="1710" spans="1:13">
      <c r="A1710" s="259" t="s">
        <v>553</v>
      </c>
      <c r="B1710" s="259" t="s">
        <v>554</v>
      </c>
      <c r="C1710" s="259" t="s">
        <v>555</v>
      </c>
      <c r="D1710" s="259" t="s">
        <v>610</v>
      </c>
      <c r="E1710" s="259">
        <v>0</v>
      </c>
      <c r="F1710" s="259" t="s">
        <v>611</v>
      </c>
      <c r="G1710" s="259" t="s">
        <v>69</v>
      </c>
      <c r="H1710" s="259">
        <v>2</v>
      </c>
      <c r="I1710" s="259" t="s">
        <v>17</v>
      </c>
      <c r="J1710" s="259" t="s">
        <v>17</v>
      </c>
      <c r="K1710" s="259" t="s">
        <v>2291</v>
      </c>
      <c r="L1710" s="260">
        <v>45679</v>
      </c>
      <c r="M1710" s="259" t="s">
        <v>19</v>
      </c>
    </row>
    <row r="1711" spans="1:13">
      <c r="A1711" s="261" t="s">
        <v>2292</v>
      </c>
      <c r="B1711" s="261" t="s">
        <v>2293</v>
      </c>
      <c r="C1711" s="261" t="s">
        <v>555</v>
      </c>
      <c r="D1711" s="261" t="s">
        <v>732</v>
      </c>
      <c r="E1711" s="261">
        <v>0</v>
      </c>
      <c r="F1711" s="261" t="s">
        <v>611</v>
      </c>
      <c r="G1711" s="261" t="s">
        <v>69</v>
      </c>
      <c r="H1711" s="261">
        <v>2</v>
      </c>
      <c r="I1711" s="261" t="s">
        <v>17</v>
      </c>
      <c r="J1711" s="261" t="s">
        <v>17</v>
      </c>
      <c r="K1711" s="261" t="s">
        <v>2294</v>
      </c>
      <c r="L1711" s="262">
        <v>45679</v>
      </c>
      <c r="M1711" s="261" t="s">
        <v>19</v>
      </c>
    </row>
    <row r="1712" spans="1:13">
      <c r="A1712" s="259" t="s">
        <v>2292</v>
      </c>
      <c r="B1712" s="259" t="s">
        <v>2293</v>
      </c>
      <c r="C1712" s="259" t="s">
        <v>555</v>
      </c>
      <c r="D1712" s="259" t="s">
        <v>734</v>
      </c>
      <c r="E1712" s="259">
        <v>1</v>
      </c>
      <c r="F1712" s="259" t="s">
        <v>611</v>
      </c>
      <c r="G1712" s="259" t="s">
        <v>69</v>
      </c>
      <c r="H1712" s="259">
        <v>2</v>
      </c>
      <c r="I1712" s="259" t="s">
        <v>17</v>
      </c>
      <c r="J1712" s="259" t="s">
        <v>17</v>
      </c>
      <c r="K1712" s="259" t="s">
        <v>2295</v>
      </c>
      <c r="L1712" s="260">
        <v>45679</v>
      </c>
      <c r="M1712" s="259" t="s">
        <v>19</v>
      </c>
    </row>
    <row r="1713" spans="1:13">
      <c r="A1713" s="261" t="s">
        <v>2292</v>
      </c>
      <c r="B1713" s="261" t="s">
        <v>2293</v>
      </c>
      <c r="C1713" s="261" t="s">
        <v>555</v>
      </c>
      <c r="D1713" s="261" t="s">
        <v>736</v>
      </c>
      <c r="E1713" s="261">
        <v>1</v>
      </c>
      <c r="F1713" s="261" t="s">
        <v>611</v>
      </c>
      <c r="G1713" s="261" t="s">
        <v>69</v>
      </c>
      <c r="H1713" s="261">
        <v>2</v>
      </c>
      <c r="I1713" s="261" t="s">
        <v>17</v>
      </c>
      <c r="J1713" s="261" t="s">
        <v>17</v>
      </c>
      <c r="K1713" s="261" t="s">
        <v>2296</v>
      </c>
      <c r="L1713" s="262">
        <v>45679</v>
      </c>
      <c r="M1713" s="261" t="s">
        <v>19</v>
      </c>
    </row>
    <row r="1714" spans="1:13">
      <c r="A1714" s="259" t="s">
        <v>2292</v>
      </c>
      <c r="B1714" s="259" t="s">
        <v>2293</v>
      </c>
      <c r="C1714" s="259" t="s">
        <v>555</v>
      </c>
      <c r="D1714" s="259" t="s">
        <v>738</v>
      </c>
      <c r="E1714" s="259">
        <v>3</v>
      </c>
      <c r="F1714" s="259" t="s">
        <v>611</v>
      </c>
      <c r="G1714" s="259" t="s">
        <v>69</v>
      </c>
      <c r="H1714" s="259">
        <v>2</v>
      </c>
      <c r="I1714" s="259" t="s">
        <v>17</v>
      </c>
      <c r="J1714" s="259" t="s">
        <v>17</v>
      </c>
      <c r="K1714" s="259" t="s">
        <v>2297</v>
      </c>
      <c r="L1714" s="260">
        <v>45679</v>
      </c>
      <c r="M1714" s="259" t="s">
        <v>19</v>
      </c>
    </row>
    <row r="1715" spans="1:13">
      <c r="A1715" s="261" t="s">
        <v>2292</v>
      </c>
      <c r="B1715" s="261" t="s">
        <v>2293</v>
      </c>
      <c r="C1715" s="261" t="s">
        <v>555</v>
      </c>
      <c r="D1715" s="261" t="s">
        <v>740</v>
      </c>
      <c r="E1715" s="261">
        <v>3</v>
      </c>
      <c r="F1715" s="261" t="s">
        <v>611</v>
      </c>
      <c r="G1715" s="261" t="s">
        <v>69</v>
      </c>
      <c r="H1715" s="261">
        <v>2</v>
      </c>
      <c r="I1715" s="261" t="s">
        <v>17</v>
      </c>
      <c r="J1715" s="261" t="s">
        <v>17</v>
      </c>
      <c r="K1715" s="261" t="s">
        <v>2298</v>
      </c>
      <c r="L1715" s="262">
        <v>45679</v>
      </c>
      <c r="M1715" s="261" t="s">
        <v>19</v>
      </c>
    </row>
    <row r="1716" spans="1:13">
      <c r="A1716" s="259" t="s">
        <v>2292</v>
      </c>
      <c r="B1716" s="259" t="s">
        <v>2293</v>
      </c>
      <c r="C1716" s="259" t="s">
        <v>555</v>
      </c>
      <c r="D1716" s="259" t="s">
        <v>742</v>
      </c>
      <c r="E1716" s="259">
        <v>1</v>
      </c>
      <c r="F1716" s="259" t="s">
        <v>611</v>
      </c>
      <c r="G1716" s="259" t="s">
        <v>69</v>
      </c>
      <c r="H1716" s="259">
        <v>2</v>
      </c>
      <c r="I1716" s="259" t="s">
        <v>17</v>
      </c>
      <c r="J1716" s="259" t="s">
        <v>17</v>
      </c>
      <c r="K1716" s="259" t="s">
        <v>2299</v>
      </c>
      <c r="L1716" s="260">
        <v>45679</v>
      </c>
      <c r="M1716" s="259" t="s">
        <v>19</v>
      </c>
    </row>
    <row r="1717" spans="1:13">
      <c r="A1717" s="261" t="s">
        <v>2292</v>
      </c>
      <c r="B1717" s="261" t="s">
        <v>2293</v>
      </c>
      <c r="C1717" s="261" t="s">
        <v>555</v>
      </c>
      <c r="D1717" s="261" t="s">
        <v>744</v>
      </c>
      <c r="E1717" s="261">
        <v>2</v>
      </c>
      <c r="F1717" s="261" t="s">
        <v>611</v>
      </c>
      <c r="G1717" s="261" t="s">
        <v>69</v>
      </c>
      <c r="H1717" s="261">
        <v>2</v>
      </c>
      <c r="I1717" s="261" t="s">
        <v>17</v>
      </c>
      <c r="J1717" s="261" t="s">
        <v>17</v>
      </c>
      <c r="K1717" s="261" t="s">
        <v>2300</v>
      </c>
      <c r="L1717" s="262">
        <v>45679</v>
      </c>
      <c r="M1717" s="261" t="s">
        <v>19</v>
      </c>
    </row>
    <row r="1718" spans="1:13">
      <c r="A1718" s="259" t="s">
        <v>2292</v>
      </c>
      <c r="B1718" s="259" t="s">
        <v>2293</v>
      </c>
      <c r="C1718" s="259" t="s">
        <v>555</v>
      </c>
      <c r="D1718" s="259" t="s">
        <v>746</v>
      </c>
      <c r="E1718" s="259">
        <v>2</v>
      </c>
      <c r="F1718" s="259" t="s">
        <v>611</v>
      </c>
      <c r="G1718" s="259" t="s">
        <v>69</v>
      </c>
      <c r="H1718" s="259">
        <v>2</v>
      </c>
      <c r="I1718" s="259" t="s">
        <v>17</v>
      </c>
      <c r="J1718" s="259" t="s">
        <v>17</v>
      </c>
      <c r="K1718" s="259" t="s">
        <v>2301</v>
      </c>
      <c r="L1718" s="260">
        <v>45679</v>
      </c>
      <c r="M1718" s="259" t="s">
        <v>19</v>
      </c>
    </row>
    <row r="1719" spans="1:13">
      <c r="A1719" s="261" t="s">
        <v>2292</v>
      </c>
      <c r="B1719" s="261" t="s">
        <v>2293</v>
      </c>
      <c r="C1719" s="261" t="s">
        <v>555</v>
      </c>
      <c r="D1719" s="261" t="s">
        <v>610</v>
      </c>
      <c r="E1719" s="261">
        <v>0</v>
      </c>
      <c r="F1719" s="261" t="s">
        <v>611</v>
      </c>
      <c r="G1719" s="261" t="s">
        <v>69</v>
      </c>
      <c r="H1719" s="261">
        <v>2</v>
      </c>
      <c r="I1719" s="261" t="s">
        <v>17</v>
      </c>
      <c r="J1719" s="261" t="s">
        <v>17</v>
      </c>
      <c r="K1719" s="261" t="s">
        <v>2302</v>
      </c>
      <c r="L1719" s="262">
        <v>45679</v>
      </c>
      <c r="M1719" s="261" t="s">
        <v>19</v>
      </c>
    </row>
    <row r="1720" spans="1:13">
      <c r="A1720" s="259" t="s">
        <v>1474</v>
      </c>
      <c r="B1720" s="259" t="s">
        <v>1475</v>
      </c>
      <c r="C1720" s="259" t="s">
        <v>1476</v>
      </c>
      <c r="D1720" s="259" t="s">
        <v>24</v>
      </c>
      <c r="E1720" s="259" t="s">
        <v>17</v>
      </c>
      <c r="F1720" s="259" t="s">
        <v>17</v>
      </c>
      <c r="G1720" s="259" t="s">
        <v>17</v>
      </c>
      <c r="H1720" s="259" t="s">
        <v>17</v>
      </c>
      <c r="I1720" s="259" t="s">
        <v>17</v>
      </c>
      <c r="J1720" s="259" t="s">
        <v>2038</v>
      </c>
      <c r="K1720" s="259" t="s">
        <v>2303</v>
      </c>
      <c r="L1720" s="260">
        <v>45680</v>
      </c>
      <c r="M1720" s="259" t="s">
        <v>218</v>
      </c>
    </row>
    <row r="1721" spans="1:13">
      <c r="A1721" s="261" t="s">
        <v>1474</v>
      </c>
      <c r="B1721" s="261" t="s">
        <v>1475</v>
      </c>
      <c r="C1721" s="261" t="s">
        <v>1476</v>
      </c>
      <c r="D1721" s="261" t="s">
        <v>112</v>
      </c>
      <c r="E1721" s="261" t="s">
        <v>17</v>
      </c>
      <c r="F1721" s="261" t="s">
        <v>17</v>
      </c>
      <c r="G1721" s="261" t="s">
        <v>17</v>
      </c>
      <c r="H1721" s="261" t="s">
        <v>17</v>
      </c>
      <c r="I1721" s="261" t="s">
        <v>17</v>
      </c>
      <c r="J1721" s="261" t="s">
        <v>2038</v>
      </c>
      <c r="K1721" s="261" t="s">
        <v>2304</v>
      </c>
      <c r="L1721" s="262">
        <v>45680</v>
      </c>
      <c r="M1721" s="261" t="s">
        <v>218</v>
      </c>
    </row>
    <row r="1722" spans="1:13">
      <c r="A1722" s="259" t="s">
        <v>1474</v>
      </c>
      <c r="B1722" s="259" t="s">
        <v>1475</v>
      </c>
      <c r="C1722" s="259" t="s">
        <v>1476</v>
      </c>
      <c r="D1722" s="259" t="s">
        <v>16</v>
      </c>
      <c r="E1722" s="259" t="s">
        <v>17</v>
      </c>
      <c r="F1722" s="259" t="s">
        <v>17</v>
      </c>
      <c r="G1722" s="259" t="s">
        <v>17</v>
      </c>
      <c r="H1722" s="259" t="s">
        <v>17</v>
      </c>
      <c r="I1722" s="259" t="s">
        <v>17</v>
      </c>
      <c r="J1722" s="259" t="s">
        <v>2038</v>
      </c>
      <c r="K1722" s="259" t="s">
        <v>2305</v>
      </c>
      <c r="L1722" s="260">
        <v>45680</v>
      </c>
      <c r="M1722" s="259" t="s">
        <v>218</v>
      </c>
    </row>
    <row r="1723" spans="1:13">
      <c r="A1723" s="261" t="s">
        <v>1474</v>
      </c>
      <c r="B1723" s="261" t="s">
        <v>1475</v>
      </c>
      <c r="C1723" s="261" t="s">
        <v>1476</v>
      </c>
      <c r="D1723" s="261" t="s">
        <v>20</v>
      </c>
      <c r="E1723" s="261" t="s">
        <v>17</v>
      </c>
      <c r="F1723" s="261" t="s">
        <v>17</v>
      </c>
      <c r="G1723" s="261" t="s">
        <v>17</v>
      </c>
      <c r="H1723" s="261" t="s">
        <v>17</v>
      </c>
      <c r="I1723" s="261" t="s">
        <v>17</v>
      </c>
      <c r="J1723" s="261" t="s">
        <v>2038</v>
      </c>
      <c r="K1723" s="261" t="s">
        <v>2306</v>
      </c>
      <c r="L1723" s="262">
        <v>45680</v>
      </c>
      <c r="M1723" s="261" t="s">
        <v>218</v>
      </c>
    </row>
    <row r="1724" spans="1:13">
      <c r="A1724" s="259" t="s">
        <v>1474</v>
      </c>
      <c r="B1724" s="259" t="s">
        <v>1475</v>
      </c>
      <c r="C1724" s="259" t="s">
        <v>1476</v>
      </c>
      <c r="D1724" s="259" t="s">
        <v>364</v>
      </c>
      <c r="E1724" s="259" t="s">
        <v>17</v>
      </c>
      <c r="F1724" s="259" t="s">
        <v>17</v>
      </c>
      <c r="G1724" s="259" t="s">
        <v>17</v>
      </c>
      <c r="H1724" s="259" t="s">
        <v>17</v>
      </c>
      <c r="I1724" s="259" t="s">
        <v>17</v>
      </c>
      <c r="J1724" s="259" t="s">
        <v>2038</v>
      </c>
      <c r="K1724" s="259" t="s">
        <v>2307</v>
      </c>
      <c r="L1724" s="260">
        <v>45680</v>
      </c>
      <c r="M1724" s="259" t="s">
        <v>218</v>
      </c>
    </row>
    <row r="1725" spans="1:13">
      <c r="A1725" s="261" t="s">
        <v>1474</v>
      </c>
      <c r="B1725" s="261" t="s">
        <v>1475</v>
      </c>
      <c r="C1725" s="261" t="s">
        <v>1476</v>
      </c>
      <c r="D1725" s="261" t="s">
        <v>22</v>
      </c>
      <c r="E1725" s="261" t="s">
        <v>17</v>
      </c>
      <c r="F1725" s="261" t="s">
        <v>17</v>
      </c>
      <c r="G1725" s="261" t="s">
        <v>17</v>
      </c>
      <c r="H1725" s="261" t="s">
        <v>17</v>
      </c>
      <c r="I1725" s="261" t="s">
        <v>17</v>
      </c>
      <c r="J1725" s="261" t="s">
        <v>2038</v>
      </c>
      <c r="K1725" s="261" t="s">
        <v>2308</v>
      </c>
      <c r="L1725" s="262">
        <v>45680</v>
      </c>
      <c r="M1725" s="261" t="s">
        <v>218</v>
      </c>
    </row>
    <row r="1726" spans="1:13">
      <c r="A1726" s="259" t="s">
        <v>1474</v>
      </c>
      <c r="B1726" s="259" t="s">
        <v>1475</v>
      </c>
      <c r="C1726" s="259" t="s">
        <v>1476</v>
      </c>
      <c r="D1726" s="259" t="s">
        <v>26</v>
      </c>
      <c r="E1726" s="259" t="s">
        <v>17</v>
      </c>
      <c r="F1726" s="259" t="s">
        <v>17</v>
      </c>
      <c r="G1726" s="259" t="s">
        <v>17</v>
      </c>
      <c r="H1726" s="259" t="s">
        <v>17</v>
      </c>
      <c r="I1726" s="259" t="s">
        <v>17</v>
      </c>
      <c r="J1726" s="259" t="s">
        <v>2038</v>
      </c>
      <c r="K1726" s="259" t="s">
        <v>2309</v>
      </c>
      <c r="L1726" s="260">
        <v>45680</v>
      </c>
      <c r="M1726" s="259" t="s">
        <v>218</v>
      </c>
    </row>
    <row r="1727" spans="1:13">
      <c r="A1727" s="261" t="s">
        <v>1474</v>
      </c>
      <c r="B1727" s="261" t="s">
        <v>1475</v>
      </c>
      <c r="C1727" s="261" t="s">
        <v>1476</v>
      </c>
      <c r="D1727" s="261" t="s">
        <v>28</v>
      </c>
      <c r="E1727" s="261" t="s">
        <v>17</v>
      </c>
      <c r="F1727" s="261" t="s">
        <v>17</v>
      </c>
      <c r="G1727" s="261" t="s">
        <v>17</v>
      </c>
      <c r="H1727" s="261" t="s">
        <v>17</v>
      </c>
      <c r="I1727" s="261" t="s">
        <v>17</v>
      </c>
      <c r="J1727" s="261" t="s">
        <v>2038</v>
      </c>
      <c r="K1727" s="261" t="s">
        <v>2310</v>
      </c>
      <c r="L1727" s="262">
        <v>45680</v>
      </c>
      <c r="M1727" s="261" t="s">
        <v>218</v>
      </c>
    </row>
    <row r="1728" spans="1:13">
      <c r="A1728" s="259" t="s">
        <v>1486</v>
      </c>
      <c r="B1728" s="259" t="s">
        <v>1487</v>
      </c>
      <c r="C1728" s="259" t="s">
        <v>1476</v>
      </c>
      <c r="D1728" s="259" t="s">
        <v>24</v>
      </c>
      <c r="E1728" s="259" t="s">
        <v>17</v>
      </c>
      <c r="F1728" s="259" t="s">
        <v>17</v>
      </c>
      <c r="G1728" s="259" t="s">
        <v>17</v>
      </c>
      <c r="H1728" s="259" t="s">
        <v>17</v>
      </c>
      <c r="I1728" s="259" t="s">
        <v>17</v>
      </c>
      <c r="J1728" s="259" t="s">
        <v>2038</v>
      </c>
      <c r="K1728" s="259" t="s">
        <v>2311</v>
      </c>
      <c r="L1728" s="260">
        <v>45680</v>
      </c>
      <c r="M1728" s="259" t="s">
        <v>218</v>
      </c>
    </row>
    <row r="1729" spans="1:13">
      <c r="A1729" s="261" t="s">
        <v>1486</v>
      </c>
      <c r="B1729" s="261" t="s">
        <v>1487</v>
      </c>
      <c r="C1729" s="261" t="s">
        <v>1476</v>
      </c>
      <c r="D1729" s="261" t="s">
        <v>112</v>
      </c>
      <c r="E1729" s="261" t="s">
        <v>17</v>
      </c>
      <c r="F1729" s="261" t="s">
        <v>17</v>
      </c>
      <c r="G1729" s="261" t="s">
        <v>17</v>
      </c>
      <c r="H1729" s="261" t="s">
        <v>17</v>
      </c>
      <c r="I1729" s="261" t="s">
        <v>17</v>
      </c>
      <c r="J1729" s="261" t="s">
        <v>2038</v>
      </c>
      <c r="K1729" s="261" t="s">
        <v>2312</v>
      </c>
      <c r="L1729" s="262">
        <v>45680</v>
      </c>
      <c r="M1729" s="261" t="s">
        <v>218</v>
      </c>
    </row>
    <row r="1730" spans="1:13">
      <c r="A1730" s="259" t="s">
        <v>1486</v>
      </c>
      <c r="B1730" s="259" t="s">
        <v>1487</v>
      </c>
      <c r="C1730" s="259" t="s">
        <v>1476</v>
      </c>
      <c r="D1730" s="259" t="s">
        <v>16</v>
      </c>
      <c r="E1730" s="259" t="s">
        <v>17</v>
      </c>
      <c r="F1730" s="259" t="s">
        <v>17</v>
      </c>
      <c r="G1730" s="259" t="s">
        <v>17</v>
      </c>
      <c r="H1730" s="259" t="s">
        <v>17</v>
      </c>
      <c r="I1730" s="259" t="s">
        <v>17</v>
      </c>
      <c r="J1730" s="259" t="s">
        <v>2038</v>
      </c>
      <c r="K1730" s="259" t="s">
        <v>2313</v>
      </c>
      <c r="L1730" s="260">
        <v>45680</v>
      </c>
      <c r="M1730" s="259" t="s">
        <v>218</v>
      </c>
    </row>
    <row r="1731" spans="1:13">
      <c r="A1731" s="261" t="s">
        <v>1486</v>
      </c>
      <c r="B1731" s="261" t="s">
        <v>1487</v>
      </c>
      <c r="C1731" s="261" t="s">
        <v>1476</v>
      </c>
      <c r="D1731" s="261" t="s">
        <v>20</v>
      </c>
      <c r="E1731" s="261" t="s">
        <v>17</v>
      </c>
      <c r="F1731" s="261" t="s">
        <v>17</v>
      </c>
      <c r="G1731" s="261" t="s">
        <v>17</v>
      </c>
      <c r="H1731" s="261" t="s">
        <v>17</v>
      </c>
      <c r="I1731" s="261" t="s">
        <v>17</v>
      </c>
      <c r="J1731" s="261" t="s">
        <v>2038</v>
      </c>
      <c r="K1731" s="261" t="s">
        <v>2314</v>
      </c>
      <c r="L1731" s="262">
        <v>45680</v>
      </c>
      <c r="M1731" s="261" t="s">
        <v>218</v>
      </c>
    </row>
    <row r="1732" spans="1:13">
      <c r="A1732" s="259" t="s">
        <v>1486</v>
      </c>
      <c r="B1732" s="259" t="s">
        <v>1487</v>
      </c>
      <c r="C1732" s="259" t="s">
        <v>1476</v>
      </c>
      <c r="D1732" s="259" t="s">
        <v>364</v>
      </c>
      <c r="E1732" s="259" t="s">
        <v>17</v>
      </c>
      <c r="F1732" s="259" t="s">
        <v>17</v>
      </c>
      <c r="G1732" s="259" t="s">
        <v>17</v>
      </c>
      <c r="H1732" s="259" t="s">
        <v>17</v>
      </c>
      <c r="I1732" s="259" t="s">
        <v>17</v>
      </c>
      <c r="J1732" s="259" t="s">
        <v>2038</v>
      </c>
      <c r="K1732" s="259" t="s">
        <v>2315</v>
      </c>
      <c r="L1732" s="260">
        <v>45680</v>
      </c>
      <c r="M1732" s="259" t="s">
        <v>218</v>
      </c>
    </row>
    <row r="1733" spans="1:13">
      <c r="A1733" s="261" t="s">
        <v>1486</v>
      </c>
      <c r="B1733" s="261" t="s">
        <v>1487</v>
      </c>
      <c r="C1733" s="261" t="s">
        <v>1476</v>
      </c>
      <c r="D1733" s="261" t="s">
        <v>22</v>
      </c>
      <c r="E1733" s="261" t="s">
        <v>17</v>
      </c>
      <c r="F1733" s="261" t="s">
        <v>17</v>
      </c>
      <c r="G1733" s="261" t="s">
        <v>17</v>
      </c>
      <c r="H1733" s="261" t="s">
        <v>17</v>
      </c>
      <c r="I1733" s="261" t="s">
        <v>17</v>
      </c>
      <c r="J1733" s="261" t="s">
        <v>2038</v>
      </c>
      <c r="K1733" s="261" t="s">
        <v>2316</v>
      </c>
      <c r="L1733" s="262">
        <v>45680</v>
      </c>
      <c r="M1733" s="261" t="s">
        <v>218</v>
      </c>
    </row>
    <row r="1734" spans="1:13">
      <c r="A1734" s="259" t="s">
        <v>1486</v>
      </c>
      <c r="B1734" s="259" t="s">
        <v>1487</v>
      </c>
      <c r="C1734" s="259" t="s">
        <v>1476</v>
      </c>
      <c r="D1734" s="259" t="s">
        <v>26</v>
      </c>
      <c r="E1734" s="259" t="s">
        <v>17</v>
      </c>
      <c r="F1734" s="259" t="s">
        <v>17</v>
      </c>
      <c r="G1734" s="259" t="s">
        <v>17</v>
      </c>
      <c r="H1734" s="259" t="s">
        <v>17</v>
      </c>
      <c r="I1734" s="259" t="s">
        <v>17</v>
      </c>
      <c r="J1734" s="259" t="s">
        <v>2038</v>
      </c>
      <c r="K1734" s="259" t="s">
        <v>2317</v>
      </c>
      <c r="L1734" s="260">
        <v>45680</v>
      </c>
      <c r="M1734" s="259" t="s">
        <v>218</v>
      </c>
    </row>
    <row r="1735" spans="1:13">
      <c r="A1735" s="261" t="s">
        <v>1486</v>
      </c>
      <c r="B1735" s="261" t="s">
        <v>1487</v>
      </c>
      <c r="C1735" s="261" t="s">
        <v>1476</v>
      </c>
      <c r="D1735" s="261" t="s">
        <v>28</v>
      </c>
      <c r="E1735" s="261" t="s">
        <v>17</v>
      </c>
      <c r="F1735" s="261" t="s">
        <v>17</v>
      </c>
      <c r="G1735" s="261" t="s">
        <v>17</v>
      </c>
      <c r="H1735" s="261" t="s">
        <v>17</v>
      </c>
      <c r="I1735" s="261" t="s">
        <v>17</v>
      </c>
      <c r="J1735" s="261" t="s">
        <v>2038</v>
      </c>
      <c r="K1735" s="261" t="s">
        <v>2318</v>
      </c>
      <c r="L1735" s="262">
        <v>45680</v>
      </c>
      <c r="M1735" s="261" t="s">
        <v>218</v>
      </c>
    </row>
    <row r="1736" spans="1:13">
      <c r="A1736" s="259" t="s">
        <v>1880</v>
      </c>
      <c r="B1736" s="259" t="s">
        <v>1881</v>
      </c>
      <c r="C1736" s="259" t="s">
        <v>1716</v>
      </c>
      <c r="D1736" s="259" t="s">
        <v>24</v>
      </c>
      <c r="E1736" s="259" t="s">
        <v>17</v>
      </c>
      <c r="F1736" s="259" t="s">
        <v>17</v>
      </c>
      <c r="G1736" s="259" t="s">
        <v>17</v>
      </c>
      <c r="H1736" s="259" t="s">
        <v>17</v>
      </c>
      <c r="I1736" s="259" t="s">
        <v>17</v>
      </c>
      <c r="J1736" s="259" t="s">
        <v>2038</v>
      </c>
      <c r="K1736" s="259" t="s">
        <v>2319</v>
      </c>
      <c r="L1736" s="260">
        <v>45680</v>
      </c>
      <c r="M1736" s="259" t="s">
        <v>218</v>
      </c>
    </row>
    <row r="1737" spans="1:13">
      <c r="A1737" s="261" t="s">
        <v>1880</v>
      </c>
      <c r="B1737" s="261" t="s">
        <v>1881</v>
      </c>
      <c r="C1737" s="261" t="s">
        <v>1716</v>
      </c>
      <c r="D1737" s="261" t="s">
        <v>112</v>
      </c>
      <c r="E1737" s="261" t="s">
        <v>17</v>
      </c>
      <c r="F1737" s="261" t="s">
        <v>17</v>
      </c>
      <c r="G1737" s="261" t="s">
        <v>17</v>
      </c>
      <c r="H1737" s="261" t="s">
        <v>17</v>
      </c>
      <c r="I1737" s="261" t="s">
        <v>17</v>
      </c>
      <c r="J1737" s="261" t="s">
        <v>2038</v>
      </c>
      <c r="K1737" s="261" t="s">
        <v>2320</v>
      </c>
      <c r="L1737" s="262">
        <v>45680</v>
      </c>
      <c r="M1737" s="261" t="s">
        <v>218</v>
      </c>
    </row>
    <row r="1738" spans="1:13">
      <c r="A1738" s="259" t="s">
        <v>1880</v>
      </c>
      <c r="B1738" s="259" t="s">
        <v>1881</v>
      </c>
      <c r="C1738" s="259" t="s">
        <v>1716</v>
      </c>
      <c r="D1738" s="259" t="s">
        <v>16</v>
      </c>
      <c r="E1738" s="259" t="s">
        <v>17</v>
      </c>
      <c r="F1738" s="259" t="s">
        <v>17</v>
      </c>
      <c r="G1738" s="259" t="s">
        <v>17</v>
      </c>
      <c r="H1738" s="259" t="s">
        <v>17</v>
      </c>
      <c r="I1738" s="259" t="s">
        <v>17</v>
      </c>
      <c r="J1738" s="259" t="s">
        <v>2038</v>
      </c>
      <c r="K1738" s="259" t="s">
        <v>2321</v>
      </c>
      <c r="L1738" s="260">
        <v>45680</v>
      </c>
      <c r="M1738" s="259" t="s">
        <v>218</v>
      </c>
    </row>
    <row r="1739" spans="1:13">
      <c r="A1739" s="261" t="s">
        <v>1880</v>
      </c>
      <c r="B1739" s="261" t="s">
        <v>1881</v>
      </c>
      <c r="C1739" s="261" t="s">
        <v>1716</v>
      </c>
      <c r="D1739" s="261" t="s">
        <v>20</v>
      </c>
      <c r="E1739" s="261" t="s">
        <v>17</v>
      </c>
      <c r="F1739" s="261" t="s">
        <v>17</v>
      </c>
      <c r="G1739" s="261" t="s">
        <v>17</v>
      </c>
      <c r="H1739" s="261" t="s">
        <v>17</v>
      </c>
      <c r="I1739" s="261" t="s">
        <v>17</v>
      </c>
      <c r="J1739" s="261" t="s">
        <v>2038</v>
      </c>
      <c r="K1739" s="261" t="s">
        <v>2322</v>
      </c>
      <c r="L1739" s="262">
        <v>45680</v>
      </c>
      <c r="M1739" s="261" t="s">
        <v>218</v>
      </c>
    </row>
    <row r="1740" spans="1:13">
      <c r="A1740" s="259" t="s">
        <v>1880</v>
      </c>
      <c r="B1740" s="259" t="s">
        <v>1881</v>
      </c>
      <c r="C1740" s="259" t="s">
        <v>1716</v>
      </c>
      <c r="D1740" s="259" t="s">
        <v>364</v>
      </c>
      <c r="E1740" s="259" t="s">
        <v>17</v>
      </c>
      <c r="F1740" s="259" t="s">
        <v>17</v>
      </c>
      <c r="G1740" s="259" t="s">
        <v>17</v>
      </c>
      <c r="H1740" s="259" t="s">
        <v>17</v>
      </c>
      <c r="I1740" s="259" t="s">
        <v>17</v>
      </c>
      <c r="J1740" s="259" t="s">
        <v>2038</v>
      </c>
      <c r="K1740" s="259" t="s">
        <v>2323</v>
      </c>
      <c r="L1740" s="260">
        <v>45680</v>
      </c>
      <c r="M1740" s="259" t="s">
        <v>218</v>
      </c>
    </row>
    <row r="1741" spans="1:13">
      <c r="A1741" s="261" t="s">
        <v>1880</v>
      </c>
      <c r="B1741" s="261" t="s">
        <v>1881</v>
      </c>
      <c r="C1741" s="261" t="s">
        <v>1716</v>
      </c>
      <c r="D1741" s="261" t="s">
        <v>22</v>
      </c>
      <c r="E1741" s="261" t="s">
        <v>17</v>
      </c>
      <c r="F1741" s="261" t="s">
        <v>17</v>
      </c>
      <c r="G1741" s="261" t="s">
        <v>17</v>
      </c>
      <c r="H1741" s="261" t="s">
        <v>17</v>
      </c>
      <c r="I1741" s="261" t="s">
        <v>17</v>
      </c>
      <c r="J1741" s="261" t="s">
        <v>2038</v>
      </c>
      <c r="K1741" s="261" t="s">
        <v>2324</v>
      </c>
      <c r="L1741" s="262">
        <v>45680</v>
      </c>
      <c r="M1741" s="261" t="s">
        <v>218</v>
      </c>
    </row>
    <row r="1742" spans="1:13">
      <c r="A1742" s="259" t="s">
        <v>1880</v>
      </c>
      <c r="B1742" s="259" t="s">
        <v>1881</v>
      </c>
      <c r="C1742" s="259" t="s">
        <v>1716</v>
      </c>
      <c r="D1742" s="259" t="s">
        <v>26</v>
      </c>
      <c r="E1742" s="259" t="s">
        <v>17</v>
      </c>
      <c r="F1742" s="259" t="s">
        <v>17</v>
      </c>
      <c r="G1742" s="259" t="s">
        <v>17</v>
      </c>
      <c r="H1742" s="259" t="s">
        <v>17</v>
      </c>
      <c r="I1742" s="259" t="s">
        <v>17</v>
      </c>
      <c r="J1742" s="259" t="s">
        <v>2038</v>
      </c>
      <c r="K1742" s="259" t="s">
        <v>2325</v>
      </c>
      <c r="L1742" s="260">
        <v>45680</v>
      </c>
      <c r="M1742" s="259" t="s">
        <v>218</v>
      </c>
    </row>
    <row r="1743" spans="1:13">
      <c r="A1743" s="261" t="s">
        <v>1880</v>
      </c>
      <c r="B1743" s="261" t="s">
        <v>1881</v>
      </c>
      <c r="C1743" s="261" t="s">
        <v>1716</v>
      </c>
      <c r="D1743" s="261" t="s">
        <v>28</v>
      </c>
      <c r="E1743" s="261" t="s">
        <v>17</v>
      </c>
      <c r="F1743" s="261" t="s">
        <v>17</v>
      </c>
      <c r="G1743" s="261" t="s">
        <v>17</v>
      </c>
      <c r="H1743" s="261" t="s">
        <v>17</v>
      </c>
      <c r="I1743" s="261" t="s">
        <v>17</v>
      </c>
      <c r="J1743" s="261" t="s">
        <v>2038</v>
      </c>
      <c r="K1743" s="261" t="s">
        <v>2326</v>
      </c>
      <c r="L1743" s="262">
        <v>45680</v>
      </c>
      <c r="M1743" s="261" t="s">
        <v>218</v>
      </c>
    </row>
    <row r="1744" spans="1:13">
      <c r="A1744" s="259" t="s">
        <v>1714</v>
      </c>
      <c r="B1744" s="259" t="s">
        <v>1715</v>
      </c>
      <c r="C1744" s="259" t="s">
        <v>1716</v>
      </c>
      <c r="D1744" s="259" t="s">
        <v>24</v>
      </c>
      <c r="E1744" s="259" t="s">
        <v>17</v>
      </c>
      <c r="F1744" s="259" t="s">
        <v>17</v>
      </c>
      <c r="G1744" s="259" t="s">
        <v>17</v>
      </c>
      <c r="H1744" s="259" t="s">
        <v>17</v>
      </c>
      <c r="I1744" s="259" t="s">
        <v>17</v>
      </c>
      <c r="J1744" s="259" t="s">
        <v>2038</v>
      </c>
      <c r="K1744" s="259" t="s">
        <v>2327</v>
      </c>
      <c r="L1744" s="260">
        <v>45680</v>
      </c>
      <c r="M1744" s="259" t="s">
        <v>218</v>
      </c>
    </row>
    <row r="1745" spans="1:13">
      <c r="A1745" s="261" t="s">
        <v>1714</v>
      </c>
      <c r="B1745" s="261" t="s">
        <v>1715</v>
      </c>
      <c r="C1745" s="261" t="s">
        <v>1716</v>
      </c>
      <c r="D1745" s="261" t="s">
        <v>112</v>
      </c>
      <c r="E1745" s="261" t="s">
        <v>17</v>
      </c>
      <c r="F1745" s="261" t="s">
        <v>17</v>
      </c>
      <c r="G1745" s="261" t="s">
        <v>17</v>
      </c>
      <c r="H1745" s="261" t="s">
        <v>17</v>
      </c>
      <c r="I1745" s="261" t="s">
        <v>17</v>
      </c>
      <c r="J1745" s="261" t="s">
        <v>2038</v>
      </c>
      <c r="K1745" s="261" t="s">
        <v>2328</v>
      </c>
      <c r="L1745" s="262">
        <v>45680</v>
      </c>
      <c r="M1745" s="261" t="s">
        <v>218</v>
      </c>
    </row>
    <row r="1746" spans="1:13">
      <c r="A1746" s="259" t="s">
        <v>1714</v>
      </c>
      <c r="B1746" s="259" t="s">
        <v>1715</v>
      </c>
      <c r="C1746" s="259" t="s">
        <v>1716</v>
      </c>
      <c r="D1746" s="259" t="s">
        <v>16</v>
      </c>
      <c r="E1746" s="259" t="s">
        <v>17</v>
      </c>
      <c r="F1746" s="259" t="s">
        <v>17</v>
      </c>
      <c r="G1746" s="259" t="s">
        <v>17</v>
      </c>
      <c r="H1746" s="259" t="s">
        <v>17</v>
      </c>
      <c r="I1746" s="259" t="s">
        <v>17</v>
      </c>
      <c r="J1746" s="259" t="s">
        <v>2038</v>
      </c>
      <c r="K1746" s="259" t="s">
        <v>2329</v>
      </c>
      <c r="L1746" s="260">
        <v>45680</v>
      </c>
      <c r="M1746" s="259" t="s">
        <v>218</v>
      </c>
    </row>
    <row r="1747" spans="1:13">
      <c r="A1747" s="261" t="s">
        <v>1714</v>
      </c>
      <c r="B1747" s="261" t="s">
        <v>1715</v>
      </c>
      <c r="C1747" s="261" t="s">
        <v>1716</v>
      </c>
      <c r="D1747" s="261" t="s">
        <v>20</v>
      </c>
      <c r="E1747" s="261" t="s">
        <v>17</v>
      </c>
      <c r="F1747" s="261" t="s">
        <v>17</v>
      </c>
      <c r="G1747" s="261" t="s">
        <v>17</v>
      </c>
      <c r="H1747" s="261" t="s">
        <v>17</v>
      </c>
      <c r="I1747" s="261" t="s">
        <v>17</v>
      </c>
      <c r="J1747" s="261" t="s">
        <v>2038</v>
      </c>
      <c r="K1747" s="261" t="s">
        <v>2330</v>
      </c>
      <c r="L1747" s="262">
        <v>45680</v>
      </c>
      <c r="M1747" s="261" t="s">
        <v>218</v>
      </c>
    </row>
    <row r="1748" spans="1:13">
      <c r="A1748" s="259" t="s">
        <v>1714</v>
      </c>
      <c r="B1748" s="259" t="s">
        <v>1715</v>
      </c>
      <c r="C1748" s="259" t="s">
        <v>1716</v>
      </c>
      <c r="D1748" s="259" t="s">
        <v>364</v>
      </c>
      <c r="E1748" s="259" t="s">
        <v>17</v>
      </c>
      <c r="F1748" s="259" t="s">
        <v>17</v>
      </c>
      <c r="G1748" s="259" t="s">
        <v>17</v>
      </c>
      <c r="H1748" s="259" t="s">
        <v>17</v>
      </c>
      <c r="I1748" s="259" t="s">
        <v>17</v>
      </c>
      <c r="J1748" s="259" t="s">
        <v>2038</v>
      </c>
      <c r="K1748" s="259" t="s">
        <v>2331</v>
      </c>
      <c r="L1748" s="260">
        <v>45680</v>
      </c>
      <c r="M1748" s="259" t="s">
        <v>218</v>
      </c>
    </row>
    <row r="1749" spans="1:13">
      <c r="A1749" s="261" t="s">
        <v>1714</v>
      </c>
      <c r="B1749" s="261" t="s">
        <v>1715</v>
      </c>
      <c r="C1749" s="261" t="s">
        <v>1716</v>
      </c>
      <c r="D1749" s="261" t="s">
        <v>22</v>
      </c>
      <c r="E1749" s="261" t="s">
        <v>17</v>
      </c>
      <c r="F1749" s="261" t="s">
        <v>17</v>
      </c>
      <c r="G1749" s="261" t="s">
        <v>17</v>
      </c>
      <c r="H1749" s="261" t="s">
        <v>17</v>
      </c>
      <c r="I1749" s="261" t="s">
        <v>17</v>
      </c>
      <c r="J1749" s="261" t="s">
        <v>2038</v>
      </c>
      <c r="K1749" s="261" t="s">
        <v>2332</v>
      </c>
      <c r="L1749" s="262">
        <v>45680</v>
      </c>
      <c r="M1749" s="261" t="s">
        <v>218</v>
      </c>
    </row>
    <row r="1750" spans="1:13">
      <c r="A1750" s="259" t="s">
        <v>1714</v>
      </c>
      <c r="B1750" s="259" t="s">
        <v>1715</v>
      </c>
      <c r="C1750" s="259" t="s">
        <v>1716</v>
      </c>
      <c r="D1750" s="259" t="s">
        <v>26</v>
      </c>
      <c r="E1750" s="259" t="s">
        <v>17</v>
      </c>
      <c r="F1750" s="259" t="s">
        <v>17</v>
      </c>
      <c r="G1750" s="259" t="s">
        <v>17</v>
      </c>
      <c r="H1750" s="259" t="s">
        <v>17</v>
      </c>
      <c r="I1750" s="259" t="s">
        <v>17</v>
      </c>
      <c r="J1750" s="259" t="s">
        <v>2038</v>
      </c>
      <c r="K1750" s="259" t="s">
        <v>2333</v>
      </c>
      <c r="L1750" s="260">
        <v>45680</v>
      </c>
      <c r="M1750" s="259" t="s">
        <v>218</v>
      </c>
    </row>
    <row r="1751" spans="1:13">
      <c r="A1751" s="261" t="s">
        <v>1714</v>
      </c>
      <c r="B1751" s="261" t="s">
        <v>1715</v>
      </c>
      <c r="C1751" s="261" t="s">
        <v>1716</v>
      </c>
      <c r="D1751" s="261" t="s">
        <v>28</v>
      </c>
      <c r="E1751" s="261" t="s">
        <v>17</v>
      </c>
      <c r="F1751" s="261" t="s">
        <v>17</v>
      </c>
      <c r="G1751" s="261" t="s">
        <v>17</v>
      </c>
      <c r="H1751" s="261" t="s">
        <v>17</v>
      </c>
      <c r="I1751" s="261" t="s">
        <v>17</v>
      </c>
      <c r="J1751" s="261" t="s">
        <v>2038</v>
      </c>
      <c r="K1751" s="261" t="s">
        <v>2334</v>
      </c>
      <c r="L1751" s="262">
        <v>45680</v>
      </c>
      <c r="M1751" s="261" t="s">
        <v>218</v>
      </c>
    </row>
    <row r="1752" spans="1:13">
      <c r="A1752" s="259" t="s">
        <v>563</v>
      </c>
      <c r="B1752" s="259" t="s">
        <v>564</v>
      </c>
      <c r="C1752" s="259" t="s">
        <v>565</v>
      </c>
      <c r="D1752" s="259" t="s">
        <v>112</v>
      </c>
      <c r="E1752" s="259" t="s">
        <v>17</v>
      </c>
      <c r="F1752" s="259" t="s">
        <v>17</v>
      </c>
      <c r="G1752" s="259" t="s">
        <v>17</v>
      </c>
      <c r="H1752" s="259" t="s">
        <v>17</v>
      </c>
      <c r="I1752" s="259" t="s">
        <v>17</v>
      </c>
      <c r="J1752" s="259" t="s">
        <v>17</v>
      </c>
      <c r="K1752" s="259" t="s">
        <v>2335</v>
      </c>
      <c r="L1752" s="260">
        <v>45681</v>
      </c>
      <c r="M1752" s="259" t="s">
        <v>218</v>
      </c>
    </row>
    <row r="1753" spans="1:13">
      <c r="A1753" s="261" t="s">
        <v>1211</v>
      </c>
      <c r="B1753" s="261" t="s">
        <v>1212</v>
      </c>
      <c r="C1753" s="261" t="s">
        <v>1213</v>
      </c>
      <c r="D1753" s="261" t="s">
        <v>26</v>
      </c>
      <c r="E1753" s="261" t="s">
        <v>17</v>
      </c>
      <c r="F1753" s="261" t="s">
        <v>17</v>
      </c>
      <c r="G1753" s="261" t="s">
        <v>17</v>
      </c>
      <c r="H1753" s="261" t="s">
        <v>17</v>
      </c>
      <c r="I1753" s="261" t="s">
        <v>17</v>
      </c>
      <c r="J1753" s="261" t="s">
        <v>531</v>
      </c>
      <c r="K1753" s="261" t="s">
        <v>2336</v>
      </c>
      <c r="L1753" s="262">
        <v>45683</v>
      </c>
      <c r="M1753" s="261" t="s">
        <v>218</v>
      </c>
    </row>
    <row r="1754" spans="1:13">
      <c r="A1754" s="259" t="s">
        <v>1211</v>
      </c>
      <c r="B1754" s="259" t="s">
        <v>1212</v>
      </c>
      <c r="C1754" s="259" t="s">
        <v>1213</v>
      </c>
      <c r="D1754" s="259" t="s">
        <v>28</v>
      </c>
      <c r="E1754" s="259" t="s">
        <v>17</v>
      </c>
      <c r="F1754" s="259" t="s">
        <v>17</v>
      </c>
      <c r="G1754" s="259" t="s">
        <v>17</v>
      </c>
      <c r="H1754" s="259" t="s">
        <v>17</v>
      </c>
      <c r="I1754" s="259" t="s">
        <v>17</v>
      </c>
      <c r="J1754" s="259" t="s">
        <v>531</v>
      </c>
      <c r="K1754" s="259" t="s">
        <v>2337</v>
      </c>
      <c r="L1754" s="260">
        <v>45683</v>
      </c>
      <c r="M1754" s="259" t="s">
        <v>218</v>
      </c>
    </row>
    <row r="1755" spans="1:13">
      <c r="A1755" s="261" t="s">
        <v>1211</v>
      </c>
      <c r="B1755" s="261" t="s">
        <v>1212</v>
      </c>
      <c r="C1755" s="261" t="s">
        <v>1213</v>
      </c>
      <c r="D1755" s="261" t="s">
        <v>24</v>
      </c>
      <c r="E1755" s="261" t="s">
        <v>17</v>
      </c>
      <c r="F1755" s="261" t="s">
        <v>17</v>
      </c>
      <c r="G1755" s="261" t="s">
        <v>17</v>
      </c>
      <c r="H1755" s="261" t="s">
        <v>17</v>
      </c>
      <c r="I1755" s="261" t="s">
        <v>17</v>
      </c>
      <c r="J1755" s="261" t="s">
        <v>531</v>
      </c>
      <c r="K1755" s="261" t="s">
        <v>2338</v>
      </c>
      <c r="L1755" s="262">
        <v>45683</v>
      </c>
      <c r="M1755" s="261" t="s">
        <v>218</v>
      </c>
    </row>
    <row r="1756" spans="1:13">
      <c r="A1756" s="259" t="s">
        <v>1211</v>
      </c>
      <c r="B1756" s="259" t="s">
        <v>1212</v>
      </c>
      <c r="C1756" s="259" t="s">
        <v>1213</v>
      </c>
      <c r="D1756" s="259" t="s">
        <v>16</v>
      </c>
      <c r="E1756" s="259" t="s">
        <v>17</v>
      </c>
      <c r="F1756" s="259" t="s">
        <v>17</v>
      </c>
      <c r="G1756" s="259" t="s">
        <v>17</v>
      </c>
      <c r="H1756" s="259" t="s">
        <v>17</v>
      </c>
      <c r="I1756" s="259" t="s">
        <v>17</v>
      </c>
      <c r="J1756" s="259" t="s">
        <v>2339</v>
      </c>
      <c r="K1756" s="259" t="s">
        <v>2340</v>
      </c>
      <c r="L1756" s="260">
        <v>45683</v>
      </c>
      <c r="M1756" s="259" t="s">
        <v>218</v>
      </c>
    </row>
    <row r="1757" spans="1:13">
      <c r="A1757" s="261" t="s">
        <v>1211</v>
      </c>
      <c r="B1757" s="261" t="s">
        <v>1212</v>
      </c>
      <c r="C1757" s="261" t="s">
        <v>1213</v>
      </c>
      <c r="D1757" s="261" t="s">
        <v>20</v>
      </c>
      <c r="E1757" s="261" t="s">
        <v>17</v>
      </c>
      <c r="F1757" s="261" t="s">
        <v>17</v>
      </c>
      <c r="G1757" s="261" t="s">
        <v>17</v>
      </c>
      <c r="H1757" s="261" t="s">
        <v>17</v>
      </c>
      <c r="I1757" s="261" t="s">
        <v>17</v>
      </c>
      <c r="J1757" s="261" t="s">
        <v>2339</v>
      </c>
      <c r="K1757" s="261" t="s">
        <v>2341</v>
      </c>
      <c r="L1757" s="262">
        <v>45683</v>
      </c>
      <c r="M1757" s="261" t="s">
        <v>218</v>
      </c>
    </row>
    <row r="1758" spans="1:13">
      <c r="A1758" s="259" t="s">
        <v>1211</v>
      </c>
      <c r="B1758" s="259" t="s">
        <v>1212</v>
      </c>
      <c r="C1758" s="259" t="s">
        <v>1213</v>
      </c>
      <c r="D1758" s="259" t="s">
        <v>364</v>
      </c>
      <c r="E1758" s="259" t="s">
        <v>17</v>
      </c>
      <c r="F1758" s="259" t="s">
        <v>17</v>
      </c>
      <c r="G1758" s="259" t="s">
        <v>17</v>
      </c>
      <c r="H1758" s="259" t="s">
        <v>17</v>
      </c>
      <c r="I1758" s="259" t="s">
        <v>17</v>
      </c>
      <c r="J1758" s="259" t="s">
        <v>2339</v>
      </c>
      <c r="K1758" s="259" t="s">
        <v>2342</v>
      </c>
      <c r="L1758" s="260">
        <v>45683</v>
      </c>
      <c r="M1758" s="259" t="s">
        <v>218</v>
      </c>
    </row>
    <row r="1759" spans="1:13">
      <c r="A1759" s="261" t="s">
        <v>1211</v>
      </c>
      <c r="B1759" s="261" t="s">
        <v>1212</v>
      </c>
      <c r="C1759" s="261" t="s">
        <v>1213</v>
      </c>
      <c r="D1759" s="261" t="s">
        <v>22</v>
      </c>
      <c r="E1759" s="261" t="s">
        <v>17</v>
      </c>
      <c r="F1759" s="261" t="s">
        <v>17</v>
      </c>
      <c r="G1759" s="261" t="s">
        <v>17</v>
      </c>
      <c r="H1759" s="261" t="s">
        <v>17</v>
      </c>
      <c r="I1759" s="261" t="s">
        <v>17</v>
      </c>
      <c r="J1759" s="261" t="s">
        <v>531</v>
      </c>
      <c r="K1759" s="261" t="s">
        <v>2343</v>
      </c>
      <c r="L1759" s="262">
        <v>45683</v>
      </c>
      <c r="M1759" s="261" t="s">
        <v>218</v>
      </c>
    </row>
    <row r="1760" spans="1:13">
      <c r="A1760" s="259" t="s">
        <v>1132</v>
      </c>
      <c r="B1760" s="259" t="s">
        <v>1133</v>
      </c>
      <c r="C1760" s="259" t="s">
        <v>658</v>
      </c>
      <c r="D1760" s="259" t="s">
        <v>26</v>
      </c>
      <c r="E1760" s="259" t="s">
        <v>17</v>
      </c>
      <c r="F1760" s="259" t="s">
        <v>17</v>
      </c>
      <c r="G1760" s="259" t="s">
        <v>17</v>
      </c>
      <c r="H1760" s="259" t="s">
        <v>17</v>
      </c>
      <c r="I1760" s="259" t="s">
        <v>17</v>
      </c>
      <c r="J1760" s="259" t="s">
        <v>659</v>
      </c>
      <c r="K1760" s="259" t="s">
        <v>2344</v>
      </c>
      <c r="L1760" s="260">
        <v>45684</v>
      </c>
      <c r="M1760" s="259" t="s">
        <v>19</v>
      </c>
    </row>
    <row r="1761" spans="1:13">
      <c r="A1761" s="261" t="s">
        <v>1132</v>
      </c>
      <c r="B1761" s="261" t="s">
        <v>1133</v>
      </c>
      <c r="C1761" s="261" t="s">
        <v>658</v>
      </c>
      <c r="D1761" s="261" t="s">
        <v>28</v>
      </c>
      <c r="E1761" s="261" t="s">
        <v>17</v>
      </c>
      <c r="F1761" s="261" t="s">
        <v>17</v>
      </c>
      <c r="G1761" s="261" t="s">
        <v>17</v>
      </c>
      <c r="H1761" s="261" t="s">
        <v>17</v>
      </c>
      <c r="I1761" s="261" t="s">
        <v>17</v>
      </c>
      <c r="J1761" s="261" t="s">
        <v>659</v>
      </c>
      <c r="K1761" s="261" t="s">
        <v>2345</v>
      </c>
      <c r="L1761" s="262">
        <v>45684</v>
      </c>
      <c r="M1761" s="261" t="s">
        <v>19</v>
      </c>
    </row>
    <row r="1762" spans="1:13">
      <c r="A1762" s="259" t="s">
        <v>1132</v>
      </c>
      <c r="B1762" s="259" t="s">
        <v>1133</v>
      </c>
      <c r="C1762" s="259" t="s">
        <v>658</v>
      </c>
      <c r="D1762" s="259" t="s">
        <v>24</v>
      </c>
      <c r="E1762" s="259" t="s">
        <v>17</v>
      </c>
      <c r="F1762" s="259" t="s">
        <v>17</v>
      </c>
      <c r="G1762" s="259" t="s">
        <v>17</v>
      </c>
      <c r="H1762" s="259" t="s">
        <v>17</v>
      </c>
      <c r="I1762" s="259" t="s">
        <v>17</v>
      </c>
      <c r="J1762" s="259" t="s">
        <v>659</v>
      </c>
      <c r="K1762" s="259" t="s">
        <v>2346</v>
      </c>
      <c r="L1762" s="260">
        <v>45684</v>
      </c>
      <c r="M1762" s="259" t="s">
        <v>19</v>
      </c>
    </row>
    <row r="1763" spans="1:13">
      <c r="A1763" s="261" t="s">
        <v>1132</v>
      </c>
      <c r="B1763" s="261" t="s">
        <v>1133</v>
      </c>
      <c r="C1763" s="261" t="s">
        <v>658</v>
      </c>
      <c r="D1763" s="261" t="s">
        <v>16</v>
      </c>
      <c r="E1763" s="261" t="s">
        <v>17</v>
      </c>
      <c r="F1763" s="261" t="s">
        <v>17</v>
      </c>
      <c r="G1763" s="261" t="s">
        <v>17</v>
      </c>
      <c r="H1763" s="261" t="s">
        <v>17</v>
      </c>
      <c r="I1763" s="261" t="s">
        <v>17</v>
      </c>
      <c r="J1763" s="261" t="s">
        <v>2347</v>
      </c>
      <c r="K1763" s="261" t="s">
        <v>2348</v>
      </c>
      <c r="L1763" s="262">
        <v>45684</v>
      </c>
      <c r="M1763" s="261" t="s">
        <v>19</v>
      </c>
    </row>
    <row r="1764" spans="1:13">
      <c r="A1764" s="259" t="s">
        <v>1132</v>
      </c>
      <c r="B1764" s="259" t="s">
        <v>1133</v>
      </c>
      <c r="C1764" s="259" t="s">
        <v>658</v>
      </c>
      <c r="D1764" s="259" t="s">
        <v>20</v>
      </c>
      <c r="E1764" s="259" t="s">
        <v>17</v>
      </c>
      <c r="F1764" s="259" t="s">
        <v>17</v>
      </c>
      <c r="G1764" s="259" t="s">
        <v>17</v>
      </c>
      <c r="H1764" s="259" t="s">
        <v>17</v>
      </c>
      <c r="I1764" s="259" t="s">
        <v>17</v>
      </c>
      <c r="J1764" s="259" t="s">
        <v>2347</v>
      </c>
      <c r="K1764" s="259" t="s">
        <v>2349</v>
      </c>
      <c r="L1764" s="260">
        <v>45684</v>
      </c>
      <c r="M1764" s="259" t="s">
        <v>19</v>
      </c>
    </row>
    <row r="1765" spans="1:13">
      <c r="A1765" s="261" t="s">
        <v>1132</v>
      </c>
      <c r="B1765" s="261" t="s">
        <v>1133</v>
      </c>
      <c r="C1765" s="261" t="s">
        <v>658</v>
      </c>
      <c r="D1765" s="261" t="s">
        <v>364</v>
      </c>
      <c r="E1765" s="261" t="s">
        <v>17</v>
      </c>
      <c r="F1765" s="261" t="s">
        <v>17</v>
      </c>
      <c r="G1765" s="261" t="s">
        <v>17</v>
      </c>
      <c r="H1765" s="261" t="s">
        <v>17</v>
      </c>
      <c r="I1765" s="261" t="s">
        <v>17</v>
      </c>
      <c r="J1765" s="261" t="s">
        <v>2347</v>
      </c>
      <c r="K1765" s="261" t="s">
        <v>2350</v>
      </c>
      <c r="L1765" s="262">
        <v>45684</v>
      </c>
      <c r="M1765" s="261" t="s">
        <v>19</v>
      </c>
    </row>
    <row r="1766" spans="1:13">
      <c r="A1766" s="259" t="s">
        <v>1132</v>
      </c>
      <c r="B1766" s="259" t="s">
        <v>1133</v>
      </c>
      <c r="C1766" s="259" t="s">
        <v>658</v>
      </c>
      <c r="D1766" s="259" t="s">
        <v>22</v>
      </c>
      <c r="E1766" s="259" t="s">
        <v>17</v>
      </c>
      <c r="F1766" s="259" t="s">
        <v>17</v>
      </c>
      <c r="G1766" s="259" t="s">
        <v>17</v>
      </c>
      <c r="H1766" s="259" t="s">
        <v>17</v>
      </c>
      <c r="I1766" s="259" t="s">
        <v>17</v>
      </c>
      <c r="J1766" s="259" t="s">
        <v>2347</v>
      </c>
      <c r="K1766" s="259" t="s">
        <v>2351</v>
      </c>
      <c r="L1766" s="260">
        <v>45684</v>
      </c>
      <c r="M1766" s="259" t="s">
        <v>19</v>
      </c>
    </row>
    <row r="1767" spans="1:13">
      <c r="A1767" s="261" t="s">
        <v>1112</v>
      </c>
      <c r="B1767" s="261" t="s">
        <v>1113</v>
      </c>
      <c r="C1767" s="261" t="s">
        <v>658</v>
      </c>
      <c r="D1767" s="261" t="s">
        <v>26</v>
      </c>
      <c r="E1767" s="261" t="s">
        <v>17</v>
      </c>
      <c r="F1767" s="261" t="s">
        <v>17</v>
      </c>
      <c r="G1767" s="261" t="s">
        <v>17</v>
      </c>
      <c r="H1767" s="261" t="s">
        <v>17</v>
      </c>
      <c r="I1767" s="261" t="s">
        <v>17</v>
      </c>
      <c r="J1767" s="261" t="s">
        <v>659</v>
      </c>
      <c r="K1767" s="261" t="s">
        <v>2352</v>
      </c>
      <c r="L1767" s="262">
        <v>45684</v>
      </c>
      <c r="M1767" s="261" t="s">
        <v>19</v>
      </c>
    </row>
    <row r="1768" spans="1:13">
      <c r="A1768" s="259" t="s">
        <v>1112</v>
      </c>
      <c r="B1768" s="259" t="s">
        <v>1113</v>
      </c>
      <c r="C1768" s="259" t="s">
        <v>658</v>
      </c>
      <c r="D1768" s="259" t="s">
        <v>28</v>
      </c>
      <c r="E1768" s="259" t="s">
        <v>17</v>
      </c>
      <c r="F1768" s="259" t="s">
        <v>17</v>
      </c>
      <c r="G1768" s="259" t="s">
        <v>17</v>
      </c>
      <c r="H1768" s="259" t="s">
        <v>17</v>
      </c>
      <c r="I1768" s="259" t="s">
        <v>17</v>
      </c>
      <c r="J1768" s="259" t="s">
        <v>659</v>
      </c>
      <c r="K1768" s="259" t="s">
        <v>2353</v>
      </c>
      <c r="L1768" s="260">
        <v>45684</v>
      </c>
      <c r="M1768" s="259" t="s">
        <v>19</v>
      </c>
    </row>
    <row r="1769" spans="1:13">
      <c r="A1769" s="261" t="s">
        <v>1112</v>
      </c>
      <c r="B1769" s="261" t="s">
        <v>1113</v>
      </c>
      <c r="C1769" s="261" t="s">
        <v>658</v>
      </c>
      <c r="D1769" s="261" t="s">
        <v>24</v>
      </c>
      <c r="E1769" s="261" t="s">
        <v>17</v>
      </c>
      <c r="F1769" s="261" t="s">
        <v>17</v>
      </c>
      <c r="G1769" s="261" t="s">
        <v>17</v>
      </c>
      <c r="H1769" s="261" t="s">
        <v>17</v>
      </c>
      <c r="I1769" s="261" t="s">
        <v>17</v>
      </c>
      <c r="J1769" s="261" t="s">
        <v>659</v>
      </c>
      <c r="K1769" s="261" t="s">
        <v>2354</v>
      </c>
      <c r="L1769" s="262">
        <v>45684</v>
      </c>
      <c r="M1769" s="261" t="s">
        <v>19</v>
      </c>
    </row>
    <row r="1770" spans="1:13">
      <c r="A1770" s="259" t="s">
        <v>1112</v>
      </c>
      <c r="B1770" s="259" t="s">
        <v>1113</v>
      </c>
      <c r="C1770" s="259" t="s">
        <v>658</v>
      </c>
      <c r="D1770" s="259" t="s">
        <v>16</v>
      </c>
      <c r="E1770" s="259" t="s">
        <v>17</v>
      </c>
      <c r="F1770" s="259" t="s">
        <v>17</v>
      </c>
      <c r="G1770" s="259" t="s">
        <v>17</v>
      </c>
      <c r="H1770" s="259" t="s">
        <v>17</v>
      </c>
      <c r="I1770" s="259" t="s">
        <v>17</v>
      </c>
      <c r="J1770" s="259" t="s">
        <v>659</v>
      </c>
      <c r="K1770" s="259" t="s">
        <v>2355</v>
      </c>
      <c r="L1770" s="260">
        <v>45684</v>
      </c>
      <c r="M1770" s="259" t="s">
        <v>218</v>
      </c>
    </row>
    <row r="1771" spans="1:13">
      <c r="A1771" s="261" t="s">
        <v>1112</v>
      </c>
      <c r="B1771" s="261" t="s">
        <v>1113</v>
      </c>
      <c r="C1771" s="261" t="s">
        <v>658</v>
      </c>
      <c r="D1771" s="261" t="s">
        <v>20</v>
      </c>
      <c r="E1771" s="261" t="s">
        <v>17</v>
      </c>
      <c r="F1771" s="261" t="s">
        <v>17</v>
      </c>
      <c r="G1771" s="261" t="s">
        <v>17</v>
      </c>
      <c r="H1771" s="261" t="s">
        <v>17</v>
      </c>
      <c r="I1771" s="261" t="s">
        <v>17</v>
      </c>
      <c r="J1771" s="261" t="s">
        <v>659</v>
      </c>
      <c r="K1771" s="261" t="s">
        <v>2356</v>
      </c>
      <c r="L1771" s="262">
        <v>45684</v>
      </c>
      <c r="M1771" s="261" t="s">
        <v>218</v>
      </c>
    </row>
    <row r="1772" spans="1:13">
      <c r="A1772" s="259" t="s">
        <v>1112</v>
      </c>
      <c r="B1772" s="259" t="s">
        <v>1113</v>
      </c>
      <c r="C1772" s="259" t="s">
        <v>658</v>
      </c>
      <c r="D1772" s="259" t="s">
        <v>364</v>
      </c>
      <c r="E1772" s="259" t="s">
        <v>17</v>
      </c>
      <c r="F1772" s="259" t="s">
        <v>17</v>
      </c>
      <c r="G1772" s="259" t="s">
        <v>17</v>
      </c>
      <c r="H1772" s="259" t="s">
        <v>17</v>
      </c>
      <c r="I1772" s="259" t="s">
        <v>17</v>
      </c>
      <c r="J1772" s="259" t="s">
        <v>659</v>
      </c>
      <c r="K1772" s="259" t="s">
        <v>2357</v>
      </c>
      <c r="L1772" s="260">
        <v>45684</v>
      </c>
      <c r="M1772" s="259" t="s">
        <v>19</v>
      </c>
    </row>
    <row r="1773" spans="1:13">
      <c r="A1773" s="261" t="s">
        <v>1112</v>
      </c>
      <c r="B1773" s="261" t="s">
        <v>1113</v>
      </c>
      <c r="C1773" s="261" t="s">
        <v>658</v>
      </c>
      <c r="D1773" s="261" t="s">
        <v>22</v>
      </c>
      <c r="E1773" s="261" t="s">
        <v>17</v>
      </c>
      <c r="F1773" s="261" t="s">
        <v>17</v>
      </c>
      <c r="G1773" s="261" t="s">
        <v>17</v>
      </c>
      <c r="H1773" s="261" t="s">
        <v>17</v>
      </c>
      <c r="I1773" s="261" t="s">
        <v>17</v>
      </c>
      <c r="J1773" s="261" t="s">
        <v>659</v>
      </c>
      <c r="K1773" s="261" t="s">
        <v>2358</v>
      </c>
      <c r="L1773" s="262">
        <v>45684</v>
      </c>
      <c r="M1773" s="261" t="s">
        <v>218</v>
      </c>
    </row>
    <row r="1774" spans="1:13">
      <c r="A1774" s="259" t="s">
        <v>2359</v>
      </c>
      <c r="B1774" s="259" t="s">
        <v>2360</v>
      </c>
      <c r="C1774" s="259" t="s">
        <v>1499</v>
      </c>
      <c r="D1774" s="259" t="s">
        <v>24</v>
      </c>
      <c r="E1774" s="259" t="s">
        <v>17</v>
      </c>
      <c r="F1774" s="259" t="s">
        <v>17</v>
      </c>
      <c r="G1774" s="259"/>
      <c r="H1774" s="259">
        <v>0</v>
      </c>
      <c r="I1774" s="259" t="s">
        <v>17</v>
      </c>
      <c r="J1774" s="259" t="s">
        <v>2038</v>
      </c>
      <c r="K1774" s="259" t="s">
        <v>2361</v>
      </c>
      <c r="L1774" s="260">
        <v>45687</v>
      </c>
      <c r="M1774" s="259" t="s">
        <v>218</v>
      </c>
    </row>
    <row r="1775" spans="1:13">
      <c r="A1775" s="261" t="s">
        <v>2359</v>
      </c>
      <c r="B1775" s="261" t="s">
        <v>2360</v>
      </c>
      <c r="C1775" s="261" t="s">
        <v>1499</v>
      </c>
      <c r="D1775" s="261" t="s">
        <v>112</v>
      </c>
      <c r="E1775" s="261" t="s">
        <v>17</v>
      </c>
      <c r="F1775" s="261" t="s">
        <v>17</v>
      </c>
      <c r="G1775" s="261"/>
      <c r="H1775" s="261">
        <v>0</v>
      </c>
      <c r="I1775" s="261" t="s">
        <v>17</v>
      </c>
      <c r="J1775" s="261" t="s">
        <v>2038</v>
      </c>
      <c r="K1775" s="261" t="s">
        <v>2362</v>
      </c>
      <c r="L1775" s="262">
        <v>45687</v>
      </c>
      <c r="M1775" s="261" t="s">
        <v>218</v>
      </c>
    </row>
    <row r="1776" spans="1:13">
      <c r="A1776" s="259" t="s">
        <v>2359</v>
      </c>
      <c r="B1776" s="259" t="s">
        <v>2360</v>
      </c>
      <c r="C1776" s="259" t="s">
        <v>1499</v>
      </c>
      <c r="D1776" s="259" t="s">
        <v>16</v>
      </c>
      <c r="E1776" s="259" t="s">
        <v>17</v>
      </c>
      <c r="F1776" s="259" t="s">
        <v>17</v>
      </c>
      <c r="G1776" s="259"/>
      <c r="H1776" s="259">
        <v>0</v>
      </c>
      <c r="I1776" s="259" t="s">
        <v>17</v>
      </c>
      <c r="J1776" s="259" t="s">
        <v>2038</v>
      </c>
      <c r="K1776" s="259" t="s">
        <v>2363</v>
      </c>
      <c r="L1776" s="260">
        <v>45687</v>
      </c>
      <c r="M1776" s="259" t="s">
        <v>218</v>
      </c>
    </row>
    <row r="1777" spans="1:13">
      <c r="A1777" s="261" t="s">
        <v>2359</v>
      </c>
      <c r="B1777" s="261" t="s">
        <v>2360</v>
      </c>
      <c r="C1777" s="261" t="s">
        <v>1499</v>
      </c>
      <c r="D1777" s="261" t="s">
        <v>20</v>
      </c>
      <c r="E1777" s="261" t="s">
        <v>17</v>
      </c>
      <c r="F1777" s="261" t="s">
        <v>17</v>
      </c>
      <c r="G1777" s="261"/>
      <c r="H1777" s="261">
        <v>0</v>
      </c>
      <c r="I1777" s="261" t="s">
        <v>17</v>
      </c>
      <c r="J1777" s="261" t="s">
        <v>2038</v>
      </c>
      <c r="K1777" s="261" t="s">
        <v>2364</v>
      </c>
      <c r="L1777" s="262">
        <v>45687</v>
      </c>
      <c r="M1777" s="261" t="s">
        <v>218</v>
      </c>
    </row>
    <row r="1778" spans="1:13">
      <c r="A1778" s="259" t="s">
        <v>2359</v>
      </c>
      <c r="B1778" s="259" t="s">
        <v>2360</v>
      </c>
      <c r="C1778" s="259" t="s">
        <v>1499</v>
      </c>
      <c r="D1778" s="259" t="s">
        <v>364</v>
      </c>
      <c r="E1778" s="259" t="s">
        <v>17</v>
      </c>
      <c r="F1778" s="259" t="s">
        <v>17</v>
      </c>
      <c r="G1778" s="259"/>
      <c r="H1778" s="259">
        <v>0</v>
      </c>
      <c r="I1778" s="259" t="s">
        <v>17</v>
      </c>
      <c r="J1778" s="259" t="s">
        <v>2038</v>
      </c>
      <c r="K1778" s="259" t="s">
        <v>2365</v>
      </c>
      <c r="L1778" s="260">
        <v>45687</v>
      </c>
      <c r="M1778" s="259" t="s">
        <v>218</v>
      </c>
    </row>
    <row r="1779" spans="1:13">
      <c r="A1779" s="261" t="s">
        <v>2359</v>
      </c>
      <c r="B1779" s="261" t="s">
        <v>2360</v>
      </c>
      <c r="C1779" s="261" t="s">
        <v>1499</v>
      </c>
      <c r="D1779" s="261" t="s">
        <v>22</v>
      </c>
      <c r="E1779" s="261" t="s">
        <v>17</v>
      </c>
      <c r="F1779" s="261" t="s">
        <v>17</v>
      </c>
      <c r="G1779" s="261"/>
      <c r="H1779" s="261">
        <v>0</v>
      </c>
      <c r="I1779" s="261" t="s">
        <v>17</v>
      </c>
      <c r="J1779" s="261" t="s">
        <v>2038</v>
      </c>
      <c r="K1779" s="261" t="s">
        <v>2366</v>
      </c>
      <c r="L1779" s="262">
        <v>45687</v>
      </c>
      <c r="M1779" s="261" t="s">
        <v>218</v>
      </c>
    </row>
    <row r="1780" spans="1:13">
      <c r="A1780" s="259" t="s">
        <v>2359</v>
      </c>
      <c r="B1780" s="259" t="s">
        <v>2360</v>
      </c>
      <c r="C1780" s="259" t="s">
        <v>1499</v>
      </c>
      <c r="D1780" s="259" t="s">
        <v>26</v>
      </c>
      <c r="E1780" s="259" t="s">
        <v>17</v>
      </c>
      <c r="F1780" s="259" t="s">
        <v>17</v>
      </c>
      <c r="G1780" s="259"/>
      <c r="H1780" s="259">
        <v>0</v>
      </c>
      <c r="I1780" s="259" t="s">
        <v>17</v>
      </c>
      <c r="J1780" s="259" t="s">
        <v>2038</v>
      </c>
      <c r="K1780" s="259" t="s">
        <v>2367</v>
      </c>
      <c r="L1780" s="260">
        <v>45687</v>
      </c>
      <c r="M1780" s="259" t="s">
        <v>218</v>
      </c>
    </row>
    <row r="1781" spans="1:13">
      <c r="A1781" s="261" t="s">
        <v>2359</v>
      </c>
      <c r="B1781" s="261" t="s">
        <v>2360</v>
      </c>
      <c r="C1781" s="261" t="s">
        <v>1499</v>
      </c>
      <c r="D1781" s="261" t="s">
        <v>28</v>
      </c>
      <c r="E1781" s="261" t="s">
        <v>17</v>
      </c>
      <c r="F1781" s="261" t="s">
        <v>17</v>
      </c>
      <c r="G1781" s="261"/>
      <c r="H1781" s="261">
        <v>0</v>
      </c>
      <c r="I1781" s="261" t="s">
        <v>17</v>
      </c>
      <c r="J1781" s="261" t="s">
        <v>2038</v>
      </c>
      <c r="K1781" s="261" t="s">
        <v>2368</v>
      </c>
      <c r="L1781" s="262">
        <v>45687</v>
      </c>
      <c r="M1781" s="261" t="s">
        <v>218</v>
      </c>
    </row>
    <row r="1782" spans="1:13">
      <c r="A1782" s="259" t="s">
        <v>1497</v>
      </c>
      <c r="B1782" s="259" t="s">
        <v>1498</v>
      </c>
      <c r="C1782" s="259" t="s">
        <v>1499</v>
      </c>
      <c r="D1782" s="259" t="s">
        <v>24</v>
      </c>
      <c r="E1782" s="259" t="s">
        <v>17</v>
      </c>
      <c r="F1782" s="259" t="s">
        <v>17</v>
      </c>
      <c r="G1782" s="259"/>
      <c r="H1782" s="259">
        <v>0</v>
      </c>
      <c r="I1782" s="259" t="s">
        <v>17</v>
      </c>
      <c r="J1782" s="259" t="s">
        <v>2038</v>
      </c>
      <c r="K1782" s="259" t="s">
        <v>2369</v>
      </c>
      <c r="L1782" s="260">
        <v>45687</v>
      </c>
      <c r="M1782" s="259" t="s">
        <v>218</v>
      </c>
    </row>
    <row r="1783" spans="1:13">
      <c r="A1783" s="261" t="s">
        <v>1497</v>
      </c>
      <c r="B1783" s="261" t="s">
        <v>1498</v>
      </c>
      <c r="C1783" s="261" t="s">
        <v>1499</v>
      </c>
      <c r="D1783" s="261" t="s">
        <v>112</v>
      </c>
      <c r="E1783" s="261" t="s">
        <v>17</v>
      </c>
      <c r="F1783" s="261" t="s">
        <v>17</v>
      </c>
      <c r="G1783" s="261"/>
      <c r="H1783" s="261">
        <v>0</v>
      </c>
      <c r="I1783" s="261" t="s">
        <v>17</v>
      </c>
      <c r="J1783" s="261" t="s">
        <v>2038</v>
      </c>
      <c r="K1783" s="261" t="s">
        <v>2370</v>
      </c>
      <c r="L1783" s="262">
        <v>45687</v>
      </c>
      <c r="M1783" s="261" t="s">
        <v>218</v>
      </c>
    </row>
    <row r="1784" spans="1:13">
      <c r="A1784" s="259" t="s">
        <v>1497</v>
      </c>
      <c r="B1784" s="259" t="s">
        <v>1498</v>
      </c>
      <c r="C1784" s="259" t="s">
        <v>1499</v>
      </c>
      <c r="D1784" s="259" t="s">
        <v>16</v>
      </c>
      <c r="E1784" s="259" t="s">
        <v>17</v>
      </c>
      <c r="F1784" s="259" t="s">
        <v>17</v>
      </c>
      <c r="G1784" s="259"/>
      <c r="H1784" s="259">
        <v>0</v>
      </c>
      <c r="I1784" s="259" t="s">
        <v>17</v>
      </c>
      <c r="J1784" s="259" t="s">
        <v>2038</v>
      </c>
      <c r="K1784" s="259" t="s">
        <v>2371</v>
      </c>
      <c r="L1784" s="260">
        <v>45687</v>
      </c>
      <c r="M1784" s="259" t="s">
        <v>218</v>
      </c>
    </row>
    <row r="1785" spans="1:13">
      <c r="A1785" s="261" t="s">
        <v>1497</v>
      </c>
      <c r="B1785" s="261" t="s">
        <v>1498</v>
      </c>
      <c r="C1785" s="261" t="s">
        <v>1499</v>
      </c>
      <c r="D1785" s="261" t="s">
        <v>20</v>
      </c>
      <c r="E1785" s="261" t="s">
        <v>17</v>
      </c>
      <c r="F1785" s="261" t="s">
        <v>17</v>
      </c>
      <c r="G1785" s="261"/>
      <c r="H1785" s="261">
        <v>0</v>
      </c>
      <c r="I1785" s="261" t="s">
        <v>17</v>
      </c>
      <c r="J1785" s="261" t="s">
        <v>2038</v>
      </c>
      <c r="K1785" s="261" t="s">
        <v>2372</v>
      </c>
      <c r="L1785" s="262">
        <v>45687</v>
      </c>
      <c r="M1785" s="261" t="s">
        <v>218</v>
      </c>
    </row>
    <row r="1786" spans="1:13">
      <c r="A1786" s="259" t="s">
        <v>1497</v>
      </c>
      <c r="B1786" s="259" t="s">
        <v>1498</v>
      </c>
      <c r="C1786" s="259" t="s">
        <v>1499</v>
      </c>
      <c r="D1786" s="259" t="s">
        <v>364</v>
      </c>
      <c r="E1786" s="259" t="s">
        <v>17</v>
      </c>
      <c r="F1786" s="259" t="s">
        <v>17</v>
      </c>
      <c r="G1786" s="259"/>
      <c r="H1786" s="259">
        <v>0</v>
      </c>
      <c r="I1786" s="259" t="s">
        <v>17</v>
      </c>
      <c r="J1786" s="259" t="s">
        <v>2038</v>
      </c>
      <c r="K1786" s="259" t="s">
        <v>2373</v>
      </c>
      <c r="L1786" s="260">
        <v>45687</v>
      </c>
      <c r="M1786" s="259" t="s">
        <v>218</v>
      </c>
    </row>
    <row r="1787" spans="1:13">
      <c r="A1787" s="261" t="s">
        <v>1497</v>
      </c>
      <c r="B1787" s="261" t="s">
        <v>1498</v>
      </c>
      <c r="C1787" s="261" t="s">
        <v>1499</v>
      </c>
      <c r="D1787" s="261" t="s">
        <v>22</v>
      </c>
      <c r="E1787" s="261" t="s">
        <v>17</v>
      </c>
      <c r="F1787" s="261" t="s">
        <v>17</v>
      </c>
      <c r="G1787" s="261"/>
      <c r="H1787" s="261">
        <v>0</v>
      </c>
      <c r="I1787" s="261" t="s">
        <v>17</v>
      </c>
      <c r="J1787" s="261" t="s">
        <v>2038</v>
      </c>
      <c r="K1787" s="261" t="s">
        <v>2374</v>
      </c>
      <c r="L1787" s="262">
        <v>45687</v>
      </c>
      <c r="M1787" s="261" t="s">
        <v>218</v>
      </c>
    </row>
    <row r="1788" spans="1:13">
      <c r="A1788" s="259" t="s">
        <v>1497</v>
      </c>
      <c r="B1788" s="259" t="s">
        <v>1498</v>
      </c>
      <c r="C1788" s="259" t="s">
        <v>1499</v>
      </c>
      <c r="D1788" s="259" t="s">
        <v>26</v>
      </c>
      <c r="E1788" s="259" t="s">
        <v>17</v>
      </c>
      <c r="F1788" s="259" t="s">
        <v>17</v>
      </c>
      <c r="G1788" s="259"/>
      <c r="H1788" s="259">
        <v>0</v>
      </c>
      <c r="I1788" s="259" t="s">
        <v>17</v>
      </c>
      <c r="J1788" s="259" t="s">
        <v>2038</v>
      </c>
      <c r="K1788" s="259" t="s">
        <v>2375</v>
      </c>
      <c r="L1788" s="260">
        <v>45687</v>
      </c>
      <c r="M1788" s="259" t="s">
        <v>218</v>
      </c>
    </row>
    <row r="1789" spans="1:13">
      <c r="A1789" s="261" t="s">
        <v>1497</v>
      </c>
      <c r="B1789" s="261" t="s">
        <v>1498</v>
      </c>
      <c r="C1789" s="261" t="s">
        <v>1499</v>
      </c>
      <c r="D1789" s="261" t="s">
        <v>28</v>
      </c>
      <c r="E1789" s="261" t="s">
        <v>17</v>
      </c>
      <c r="F1789" s="261" t="s">
        <v>17</v>
      </c>
      <c r="G1789" s="261"/>
      <c r="H1789" s="261">
        <v>0</v>
      </c>
      <c r="I1789" s="261" t="s">
        <v>17</v>
      </c>
      <c r="J1789" s="261" t="s">
        <v>2038</v>
      </c>
      <c r="K1789" s="261" t="s">
        <v>2376</v>
      </c>
      <c r="L1789" s="262">
        <v>45687</v>
      </c>
      <c r="M1789" s="261" t="s">
        <v>218</v>
      </c>
    </row>
    <row r="1790" spans="1:13">
      <c r="A1790" s="259" t="s">
        <v>1509</v>
      </c>
      <c r="B1790" s="259" t="s">
        <v>1510</v>
      </c>
      <c r="C1790" s="259" t="s">
        <v>1499</v>
      </c>
      <c r="D1790" s="259" t="s">
        <v>24</v>
      </c>
      <c r="E1790" s="259" t="s">
        <v>17</v>
      </c>
      <c r="F1790" s="259" t="s">
        <v>17</v>
      </c>
      <c r="G1790" s="259"/>
      <c r="H1790" s="259">
        <v>0</v>
      </c>
      <c r="I1790" s="259" t="s">
        <v>17</v>
      </c>
      <c r="J1790" s="259" t="s">
        <v>2038</v>
      </c>
      <c r="K1790" s="259" t="s">
        <v>2377</v>
      </c>
      <c r="L1790" s="260">
        <v>45687</v>
      </c>
      <c r="M1790" s="259" t="s">
        <v>218</v>
      </c>
    </row>
    <row r="1791" spans="1:13">
      <c r="A1791" s="261" t="s">
        <v>1509</v>
      </c>
      <c r="B1791" s="261" t="s">
        <v>1510</v>
      </c>
      <c r="C1791" s="261" t="s">
        <v>1499</v>
      </c>
      <c r="D1791" s="261" t="s">
        <v>112</v>
      </c>
      <c r="E1791" s="261" t="s">
        <v>17</v>
      </c>
      <c r="F1791" s="261" t="s">
        <v>17</v>
      </c>
      <c r="G1791" s="261"/>
      <c r="H1791" s="261">
        <v>0</v>
      </c>
      <c r="I1791" s="261" t="s">
        <v>17</v>
      </c>
      <c r="J1791" s="261" t="s">
        <v>2038</v>
      </c>
      <c r="K1791" s="261" t="s">
        <v>2378</v>
      </c>
      <c r="L1791" s="262">
        <v>45687</v>
      </c>
      <c r="M1791" s="261" t="s">
        <v>218</v>
      </c>
    </row>
    <row r="1792" spans="1:13">
      <c r="A1792" s="259" t="s">
        <v>1509</v>
      </c>
      <c r="B1792" s="259" t="s">
        <v>1510</v>
      </c>
      <c r="C1792" s="259" t="s">
        <v>1499</v>
      </c>
      <c r="D1792" s="259" t="s">
        <v>16</v>
      </c>
      <c r="E1792" s="259" t="s">
        <v>17</v>
      </c>
      <c r="F1792" s="259" t="s">
        <v>17</v>
      </c>
      <c r="G1792" s="259"/>
      <c r="H1792" s="259">
        <v>0</v>
      </c>
      <c r="I1792" s="259" t="s">
        <v>17</v>
      </c>
      <c r="J1792" s="259" t="s">
        <v>2038</v>
      </c>
      <c r="K1792" s="259" t="s">
        <v>2379</v>
      </c>
      <c r="L1792" s="260">
        <v>45687</v>
      </c>
      <c r="M1792" s="259" t="s">
        <v>218</v>
      </c>
    </row>
    <row r="1793" spans="1:13">
      <c r="A1793" s="261" t="s">
        <v>1509</v>
      </c>
      <c r="B1793" s="261" t="s">
        <v>1510</v>
      </c>
      <c r="C1793" s="261" t="s">
        <v>1499</v>
      </c>
      <c r="D1793" s="261" t="s">
        <v>20</v>
      </c>
      <c r="E1793" s="261" t="s">
        <v>17</v>
      </c>
      <c r="F1793" s="261" t="s">
        <v>17</v>
      </c>
      <c r="G1793" s="261"/>
      <c r="H1793" s="261">
        <v>0</v>
      </c>
      <c r="I1793" s="261" t="s">
        <v>17</v>
      </c>
      <c r="J1793" s="261" t="s">
        <v>2038</v>
      </c>
      <c r="K1793" s="261" t="s">
        <v>2380</v>
      </c>
      <c r="L1793" s="262">
        <v>45687</v>
      </c>
      <c r="M1793" s="261" t="s">
        <v>218</v>
      </c>
    </row>
    <row r="1794" spans="1:13">
      <c r="A1794" s="259" t="s">
        <v>1509</v>
      </c>
      <c r="B1794" s="259" t="s">
        <v>1510</v>
      </c>
      <c r="C1794" s="259" t="s">
        <v>1499</v>
      </c>
      <c r="D1794" s="259" t="s">
        <v>364</v>
      </c>
      <c r="E1794" s="259" t="s">
        <v>17</v>
      </c>
      <c r="F1794" s="259" t="s">
        <v>17</v>
      </c>
      <c r="G1794" s="259"/>
      <c r="H1794" s="259">
        <v>0</v>
      </c>
      <c r="I1794" s="259" t="s">
        <v>17</v>
      </c>
      <c r="J1794" s="259" t="s">
        <v>2038</v>
      </c>
      <c r="K1794" s="259" t="s">
        <v>2381</v>
      </c>
      <c r="L1794" s="260">
        <v>45687</v>
      </c>
      <c r="M1794" s="259" t="s">
        <v>218</v>
      </c>
    </row>
    <row r="1795" spans="1:13">
      <c r="A1795" s="261" t="s">
        <v>1509</v>
      </c>
      <c r="B1795" s="261" t="s">
        <v>1510</v>
      </c>
      <c r="C1795" s="261" t="s">
        <v>1499</v>
      </c>
      <c r="D1795" s="261" t="s">
        <v>22</v>
      </c>
      <c r="E1795" s="261" t="s">
        <v>17</v>
      </c>
      <c r="F1795" s="261" t="s">
        <v>17</v>
      </c>
      <c r="G1795" s="261"/>
      <c r="H1795" s="261">
        <v>0</v>
      </c>
      <c r="I1795" s="261" t="s">
        <v>17</v>
      </c>
      <c r="J1795" s="261" t="s">
        <v>2038</v>
      </c>
      <c r="K1795" s="261" t="s">
        <v>2382</v>
      </c>
      <c r="L1795" s="262">
        <v>45687</v>
      </c>
      <c r="M1795" s="261" t="s">
        <v>218</v>
      </c>
    </row>
    <row r="1796" spans="1:13">
      <c r="A1796" s="259" t="s">
        <v>1509</v>
      </c>
      <c r="B1796" s="259" t="s">
        <v>1510</v>
      </c>
      <c r="C1796" s="259" t="s">
        <v>1499</v>
      </c>
      <c r="D1796" s="259" t="s">
        <v>26</v>
      </c>
      <c r="E1796" s="259" t="s">
        <v>17</v>
      </c>
      <c r="F1796" s="259" t="s">
        <v>17</v>
      </c>
      <c r="G1796" s="259"/>
      <c r="H1796" s="259">
        <v>0</v>
      </c>
      <c r="I1796" s="259" t="s">
        <v>17</v>
      </c>
      <c r="J1796" s="259" t="s">
        <v>2038</v>
      </c>
      <c r="K1796" s="259" t="s">
        <v>2383</v>
      </c>
      <c r="L1796" s="260">
        <v>45687</v>
      </c>
      <c r="M1796" s="259" t="s">
        <v>218</v>
      </c>
    </row>
    <row r="1797" spans="1:13">
      <c r="A1797" s="261" t="s">
        <v>1509</v>
      </c>
      <c r="B1797" s="261" t="s">
        <v>1510</v>
      </c>
      <c r="C1797" s="261" t="s">
        <v>1499</v>
      </c>
      <c r="D1797" s="261" t="s">
        <v>28</v>
      </c>
      <c r="E1797" s="261" t="s">
        <v>17</v>
      </c>
      <c r="F1797" s="261" t="s">
        <v>17</v>
      </c>
      <c r="G1797" s="261"/>
      <c r="H1797" s="261">
        <v>0</v>
      </c>
      <c r="I1797" s="261" t="s">
        <v>17</v>
      </c>
      <c r="J1797" s="261" t="s">
        <v>2038</v>
      </c>
      <c r="K1797" s="261" t="s">
        <v>2384</v>
      </c>
      <c r="L1797" s="262">
        <v>45687</v>
      </c>
      <c r="M1797" s="261" t="s">
        <v>218</v>
      </c>
    </row>
    <row r="1798" spans="1:13">
      <c r="A1798" s="259" t="s">
        <v>2359</v>
      </c>
      <c r="B1798" s="259" t="s">
        <v>2360</v>
      </c>
      <c r="C1798" s="259" t="s">
        <v>1499</v>
      </c>
      <c r="D1798" s="259" t="s">
        <v>732</v>
      </c>
      <c r="E1798" s="259">
        <v>2</v>
      </c>
      <c r="F1798" s="259" t="s">
        <v>611</v>
      </c>
      <c r="G1798" s="259" t="s">
        <v>69</v>
      </c>
      <c r="H1798" s="259">
        <v>2</v>
      </c>
      <c r="I1798" s="259" t="s">
        <v>17</v>
      </c>
      <c r="J1798" s="259" t="s">
        <v>17</v>
      </c>
      <c r="K1798" s="259" t="s">
        <v>2385</v>
      </c>
      <c r="L1798" s="260">
        <v>45687</v>
      </c>
      <c r="M1798" s="259" t="s">
        <v>19</v>
      </c>
    </row>
    <row r="1799" spans="1:13">
      <c r="A1799" s="261" t="s">
        <v>2359</v>
      </c>
      <c r="B1799" s="261" t="s">
        <v>2360</v>
      </c>
      <c r="C1799" s="261" t="s">
        <v>1499</v>
      </c>
      <c r="D1799" s="261" t="s">
        <v>734</v>
      </c>
      <c r="E1799" s="261">
        <v>2</v>
      </c>
      <c r="F1799" s="261" t="s">
        <v>611</v>
      </c>
      <c r="G1799" s="261" t="s">
        <v>69</v>
      </c>
      <c r="H1799" s="261">
        <v>2</v>
      </c>
      <c r="I1799" s="261" t="s">
        <v>17</v>
      </c>
      <c r="J1799" s="261" t="s">
        <v>17</v>
      </c>
      <c r="K1799" s="261" t="s">
        <v>2386</v>
      </c>
      <c r="L1799" s="262">
        <v>45687</v>
      </c>
      <c r="M1799" s="261" t="s">
        <v>19</v>
      </c>
    </row>
    <row r="1800" spans="1:13">
      <c r="A1800" s="259" t="s">
        <v>2359</v>
      </c>
      <c r="B1800" s="259" t="s">
        <v>2360</v>
      </c>
      <c r="C1800" s="259" t="s">
        <v>1499</v>
      </c>
      <c r="D1800" s="259" t="s">
        <v>736</v>
      </c>
      <c r="E1800" s="259">
        <v>1</v>
      </c>
      <c r="F1800" s="259" t="s">
        <v>611</v>
      </c>
      <c r="G1800" s="259" t="s">
        <v>69</v>
      </c>
      <c r="H1800" s="259">
        <v>2</v>
      </c>
      <c r="I1800" s="259" t="s">
        <v>17</v>
      </c>
      <c r="J1800" s="259" t="s">
        <v>17</v>
      </c>
      <c r="K1800" s="259" t="s">
        <v>2387</v>
      </c>
      <c r="L1800" s="260">
        <v>45687</v>
      </c>
      <c r="M1800" s="259" t="s">
        <v>19</v>
      </c>
    </row>
    <row r="1801" spans="1:13">
      <c r="A1801" s="261" t="s">
        <v>2359</v>
      </c>
      <c r="B1801" s="261" t="s">
        <v>2360</v>
      </c>
      <c r="C1801" s="261" t="s">
        <v>1499</v>
      </c>
      <c r="D1801" s="261" t="s">
        <v>738</v>
      </c>
      <c r="E1801" s="261">
        <v>0</v>
      </c>
      <c r="F1801" s="261" t="s">
        <v>611</v>
      </c>
      <c r="G1801" s="261" t="s">
        <v>69</v>
      </c>
      <c r="H1801" s="261">
        <v>2</v>
      </c>
      <c r="I1801" s="261" t="s">
        <v>17</v>
      </c>
      <c r="J1801" s="261" t="s">
        <v>17</v>
      </c>
      <c r="K1801" s="261" t="s">
        <v>2388</v>
      </c>
      <c r="L1801" s="262">
        <v>45687</v>
      </c>
      <c r="M1801" s="261" t="s">
        <v>19</v>
      </c>
    </row>
    <row r="1802" spans="1:13">
      <c r="A1802" s="259" t="s">
        <v>2359</v>
      </c>
      <c r="B1802" s="259" t="s">
        <v>2360</v>
      </c>
      <c r="C1802" s="259" t="s">
        <v>1499</v>
      </c>
      <c r="D1802" s="259" t="s">
        <v>740</v>
      </c>
      <c r="E1802" s="259">
        <v>1</v>
      </c>
      <c r="F1802" s="259" t="s">
        <v>611</v>
      </c>
      <c r="G1802" s="259" t="s">
        <v>69</v>
      </c>
      <c r="H1802" s="259">
        <v>2</v>
      </c>
      <c r="I1802" s="259" t="s">
        <v>17</v>
      </c>
      <c r="J1802" s="259" t="s">
        <v>17</v>
      </c>
      <c r="K1802" s="259" t="s">
        <v>2389</v>
      </c>
      <c r="L1802" s="260">
        <v>45687</v>
      </c>
      <c r="M1802" s="259" t="s">
        <v>19</v>
      </c>
    </row>
    <row r="1803" spans="1:13">
      <c r="A1803" s="261" t="s">
        <v>2359</v>
      </c>
      <c r="B1803" s="261" t="s">
        <v>2360</v>
      </c>
      <c r="C1803" s="261" t="s">
        <v>1499</v>
      </c>
      <c r="D1803" s="261" t="s">
        <v>742</v>
      </c>
      <c r="E1803" s="261">
        <v>1</v>
      </c>
      <c r="F1803" s="261" t="s">
        <v>611</v>
      </c>
      <c r="G1803" s="261" t="s">
        <v>69</v>
      </c>
      <c r="H1803" s="261">
        <v>2</v>
      </c>
      <c r="I1803" s="261" t="s">
        <v>17</v>
      </c>
      <c r="J1803" s="261" t="s">
        <v>17</v>
      </c>
      <c r="K1803" s="261" t="s">
        <v>2390</v>
      </c>
      <c r="L1803" s="262">
        <v>45687</v>
      </c>
      <c r="M1803" s="261" t="s">
        <v>19</v>
      </c>
    </row>
    <row r="1804" spans="1:13">
      <c r="A1804" s="259" t="s">
        <v>2359</v>
      </c>
      <c r="B1804" s="259" t="s">
        <v>2360</v>
      </c>
      <c r="C1804" s="259" t="s">
        <v>1499</v>
      </c>
      <c r="D1804" s="259" t="s">
        <v>744</v>
      </c>
      <c r="E1804" s="259">
        <v>3</v>
      </c>
      <c r="F1804" s="259" t="s">
        <v>611</v>
      </c>
      <c r="G1804" s="259" t="s">
        <v>69</v>
      </c>
      <c r="H1804" s="259">
        <v>2</v>
      </c>
      <c r="I1804" s="259" t="s">
        <v>17</v>
      </c>
      <c r="J1804" s="259" t="s">
        <v>17</v>
      </c>
      <c r="K1804" s="259" t="s">
        <v>2391</v>
      </c>
      <c r="L1804" s="260">
        <v>45687</v>
      </c>
      <c r="M1804" s="259" t="s">
        <v>19</v>
      </c>
    </row>
    <row r="1805" spans="1:13">
      <c r="A1805" s="261" t="s">
        <v>2359</v>
      </c>
      <c r="B1805" s="261" t="s">
        <v>2360</v>
      </c>
      <c r="C1805" s="261" t="s">
        <v>1499</v>
      </c>
      <c r="D1805" s="261" t="s">
        <v>746</v>
      </c>
      <c r="E1805" s="261">
        <v>3</v>
      </c>
      <c r="F1805" s="261" t="s">
        <v>611</v>
      </c>
      <c r="G1805" s="261" t="s">
        <v>69</v>
      </c>
      <c r="H1805" s="261">
        <v>2</v>
      </c>
      <c r="I1805" s="261" t="s">
        <v>17</v>
      </c>
      <c r="J1805" s="261" t="s">
        <v>17</v>
      </c>
      <c r="K1805" s="261" t="s">
        <v>2392</v>
      </c>
      <c r="L1805" s="262">
        <v>45687</v>
      </c>
      <c r="M1805" s="261" t="s">
        <v>19</v>
      </c>
    </row>
    <row r="1806" spans="1:13">
      <c r="A1806" s="259" t="s">
        <v>2359</v>
      </c>
      <c r="B1806" s="259" t="s">
        <v>2360</v>
      </c>
      <c r="C1806" s="259" t="s">
        <v>1499</v>
      </c>
      <c r="D1806" s="259" t="s">
        <v>610</v>
      </c>
      <c r="E1806" s="259">
        <v>0</v>
      </c>
      <c r="F1806" s="259" t="s">
        <v>611</v>
      </c>
      <c r="G1806" s="259" t="s">
        <v>69</v>
      </c>
      <c r="H1806" s="259">
        <v>2</v>
      </c>
      <c r="I1806" s="259" t="s">
        <v>17</v>
      </c>
      <c r="J1806" s="259" t="s">
        <v>17</v>
      </c>
      <c r="K1806" s="259" t="s">
        <v>2393</v>
      </c>
      <c r="L1806" s="260">
        <v>45687</v>
      </c>
      <c r="M1806" s="259" t="s">
        <v>19</v>
      </c>
    </row>
    <row r="1807" spans="1:13">
      <c r="A1807" s="261" t="s">
        <v>2394</v>
      </c>
      <c r="B1807" s="261" t="s">
        <v>2395</v>
      </c>
      <c r="C1807" s="261" t="s">
        <v>519</v>
      </c>
      <c r="D1807" s="261" t="s">
        <v>732</v>
      </c>
      <c r="E1807" s="261">
        <v>0</v>
      </c>
      <c r="F1807" s="261" t="s">
        <v>611</v>
      </c>
      <c r="G1807" s="261" t="s">
        <v>69</v>
      </c>
      <c r="H1807" s="261">
        <v>2</v>
      </c>
      <c r="I1807" s="261" t="s">
        <v>17</v>
      </c>
      <c r="J1807" s="261" t="s">
        <v>17</v>
      </c>
      <c r="K1807" s="261" t="s">
        <v>2396</v>
      </c>
      <c r="L1807" s="262">
        <v>45692</v>
      </c>
      <c r="M1807" s="261" t="s">
        <v>19</v>
      </c>
    </row>
    <row r="1808" spans="1:13">
      <c r="A1808" s="259" t="s">
        <v>2394</v>
      </c>
      <c r="B1808" s="259" t="s">
        <v>2395</v>
      </c>
      <c r="C1808" s="259" t="s">
        <v>519</v>
      </c>
      <c r="D1808" s="259" t="s">
        <v>734</v>
      </c>
      <c r="E1808" s="259">
        <v>0</v>
      </c>
      <c r="F1808" s="259" t="s">
        <v>611</v>
      </c>
      <c r="G1808" s="259" t="s">
        <v>69</v>
      </c>
      <c r="H1808" s="259">
        <v>2</v>
      </c>
      <c r="I1808" s="259" t="s">
        <v>17</v>
      </c>
      <c r="J1808" s="259" t="s">
        <v>17</v>
      </c>
      <c r="K1808" s="259" t="s">
        <v>2397</v>
      </c>
      <c r="L1808" s="260">
        <v>45692</v>
      </c>
      <c r="M1808" s="259" t="s">
        <v>19</v>
      </c>
    </row>
    <row r="1809" spans="1:13">
      <c r="A1809" s="261" t="s">
        <v>2394</v>
      </c>
      <c r="B1809" s="261" t="s">
        <v>2395</v>
      </c>
      <c r="C1809" s="261" t="s">
        <v>519</v>
      </c>
      <c r="D1809" s="261" t="s">
        <v>736</v>
      </c>
      <c r="E1809" s="261">
        <v>0</v>
      </c>
      <c r="F1809" s="261" t="s">
        <v>611</v>
      </c>
      <c r="G1809" s="261" t="s">
        <v>69</v>
      </c>
      <c r="H1809" s="261">
        <v>2</v>
      </c>
      <c r="I1809" s="261" t="s">
        <v>17</v>
      </c>
      <c r="J1809" s="261" t="s">
        <v>17</v>
      </c>
      <c r="K1809" s="261" t="s">
        <v>2398</v>
      </c>
      <c r="L1809" s="262">
        <v>45692</v>
      </c>
      <c r="M1809" s="261" t="s">
        <v>19</v>
      </c>
    </row>
    <row r="1810" spans="1:13">
      <c r="A1810" s="259" t="s">
        <v>2394</v>
      </c>
      <c r="B1810" s="259" t="s">
        <v>2395</v>
      </c>
      <c r="C1810" s="259" t="s">
        <v>519</v>
      </c>
      <c r="D1810" s="259" t="s">
        <v>738</v>
      </c>
      <c r="E1810" s="259">
        <v>2</v>
      </c>
      <c r="F1810" s="259" t="s">
        <v>611</v>
      </c>
      <c r="G1810" s="259" t="s">
        <v>69</v>
      </c>
      <c r="H1810" s="259">
        <v>2</v>
      </c>
      <c r="I1810" s="259" t="s">
        <v>17</v>
      </c>
      <c r="J1810" s="259" t="s">
        <v>17</v>
      </c>
      <c r="K1810" s="259" t="s">
        <v>2399</v>
      </c>
      <c r="L1810" s="260">
        <v>45692</v>
      </c>
      <c r="M1810" s="259" t="s">
        <v>19</v>
      </c>
    </row>
    <row r="1811" spans="1:13">
      <c r="A1811" s="261" t="s">
        <v>2394</v>
      </c>
      <c r="B1811" s="261" t="s">
        <v>2395</v>
      </c>
      <c r="C1811" s="261" t="s">
        <v>519</v>
      </c>
      <c r="D1811" s="261" t="s">
        <v>740</v>
      </c>
      <c r="E1811" s="261">
        <v>3</v>
      </c>
      <c r="F1811" s="261" t="s">
        <v>611</v>
      </c>
      <c r="G1811" s="261" t="s">
        <v>69</v>
      </c>
      <c r="H1811" s="261">
        <v>2</v>
      </c>
      <c r="I1811" s="261" t="s">
        <v>17</v>
      </c>
      <c r="J1811" s="261" t="s">
        <v>17</v>
      </c>
      <c r="K1811" s="261" t="s">
        <v>2400</v>
      </c>
      <c r="L1811" s="262">
        <v>45692</v>
      </c>
      <c r="M1811" s="261" t="s">
        <v>19</v>
      </c>
    </row>
    <row r="1812" spans="1:13">
      <c r="A1812" s="259" t="s">
        <v>2394</v>
      </c>
      <c r="B1812" s="259" t="s">
        <v>2395</v>
      </c>
      <c r="C1812" s="259" t="s">
        <v>519</v>
      </c>
      <c r="D1812" s="259" t="s">
        <v>742</v>
      </c>
      <c r="E1812" s="259">
        <v>1</v>
      </c>
      <c r="F1812" s="259" t="s">
        <v>611</v>
      </c>
      <c r="G1812" s="259" t="s">
        <v>69</v>
      </c>
      <c r="H1812" s="259">
        <v>2</v>
      </c>
      <c r="I1812" s="259" t="s">
        <v>17</v>
      </c>
      <c r="J1812" s="259" t="s">
        <v>17</v>
      </c>
      <c r="K1812" s="259" t="s">
        <v>2401</v>
      </c>
      <c r="L1812" s="260">
        <v>45692</v>
      </c>
      <c r="M1812" s="259" t="s">
        <v>19</v>
      </c>
    </row>
    <row r="1813" spans="1:13">
      <c r="A1813" s="261" t="s">
        <v>2394</v>
      </c>
      <c r="B1813" s="261" t="s">
        <v>2395</v>
      </c>
      <c r="C1813" s="261" t="s">
        <v>519</v>
      </c>
      <c r="D1813" s="261" t="s">
        <v>744</v>
      </c>
      <c r="E1813" s="261">
        <v>3</v>
      </c>
      <c r="F1813" s="261" t="s">
        <v>611</v>
      </c>
      <c r="G1813" s="261" t="s">
        <v>69</v>
      </c>
      <c r="H1813" s="261">
        <v>2</v>
      </c>
      <c r="I1813" s="261" t="s">
        <v>17</v>
      </c>
      <c r="J1813" s="261" t="s">
        <v>17</v>
      </c>
      <c r="K1813" s="261" t="s">
        <v>2402</v>
      </c>
      <c r="L1813" s="262">
        <v>45692</v>
      </c>
      <c r="M1813" s="261" t="s">
        <v>19</v>
      </c>
    </row>
    <row r="1814" spans="1:13">
      <c r="A1814" s="259" t="s">
        <v>2394</v>
      </c>
      <c r="B1814" s="259" t="s">
        <v>2395</v>
      </c>
      <c r="C1814" s="259" t="s">
        <v>519</v>
      </c>
      <c r="D1814" s="259" t="s">
        <v>746</v>
      </c>
      <c r="E1814" s="259">
        <v>0</v>
      </c>
      <c r="F1814" s="259" t="s">
        <v>611</v>
      </c>
      <c r="G1814" s="259" t="s">
        <v>69</v>
      </c>
      <c r="H1814" s="259">
        <v>2</v>
      </c>
      <c r="I1814" s="259" t="s">
        <v>17</v>
      </c>
      <c r="J1814" s="259" t="s">
        <v>17</v>
      </c>
      <c r="K1814" s="259" t="s">
        <v>2403</v>
      </c>
      <c r="L1814" s="260">
        <v>45692</v>
      </c>
      <c r="M1814" s="259" t="s">
        <v>19</v>
      </c>
    </row>
    <row r="1815" spans="1:13">
      <c r="A1815" s="261" t="s">
        <v>2394</v>
      </c>
      <c r="B1815" s="261" t="s">
        <v>2395</v>
      </c>
      <c r="C1815" s="261" t="s">
        <v>519</v>
      </c>
      <c r="D1815" s="261" t="s">
        <v>610</v>
      </c>
      <c r="E1815" s="261">
        <v>0</v>
      </c>
      <c r="F1815" s="261" t="s">
        <v>611</v>
      </c>
      <c r="G1815" s="261" t="s">
        <v>69</v>
      </c>
      <c r="H1815" s="261">
        <v>2</v>
      </c>
      <c r="I1815" s="261" t="s">
        <v>17</v>
      </c>
      <c r="J1815" s="261" t="s">
        <v>17</v>
      </c>
      <c r="K1815" s="261" t="s">
        <v>2404</v>
      </c>
      <c r="L1815" s="262">
        <v>45692</v>
      </c>
      <c r="M1815" s="261" t="s">
        <v>19</v>
      </c>
    </row>
    <row r="1816" spans="1:13">
      <c r="A1816" s="259" t="s">
        <v>517</v>
      </c>
      <c r="B1816" s="259" t="s">
        <v>518</v>
      </c>
      <c r="C1816" s="259" t="s">
        <v>519</v>
      </c>
      <c r="D1816" s="259" t="s">
        <v>732</v>
      </c>
      <c r="E1816" s="259">
        <v>0</v>
      </c>
      <c r="F1816" s="259" t="s">
        <v>611</v>
      </c>
      <c r="G1816" s="259" t="s">
        <v>69</v>
      </c>
      <c r="H1816" s="259">
        <v>2</v>
      </c>
      <c r="I1816" s="259" t="s">
        <v>17</v>
      </c>
      <c r="J1816" s="259" t="s">
        <v>17</v>
      </c>
      <c r="K1816" s="259" t="s">
        <v>2405</v>
      </c>
      <c r="L1816" s="260">
        <v>45692</v>
      </c>
      <c r="M1816" s="259" t="s">
        <v>19</v>
      </c>
    </row>
    <row r="1817" spans="1:13">
      <c r="A1817" s="261" t="s">
        <v>517</v>
      </c>
      <c r="B1817" s="261" t="s">
        <v>518</v>
      </c>
      <c r="C1817" s="261" t="s">
        <v>519</v>
      </c>
      <c r="D1817" s="261" t="s">
        <v>734</v>
      </c>
      <c r="E1817" s="261">
        <v>0</v>
      </c>
      <c r="F1817" s="261" t="s">
        <v>611</v>
      </c>
      <c r="G1817" s="261" t="s">
        <v>69</v>
      </c>
      <c r="H1817" s="261">
        <v>2</v>
      </c>
      <c r="I1817" s="261" t="s">
        <v>17</v>
      </c>
      <c r="J1817" s="261" t="s">
        <v>17</v>
      </c>
      <c r="K1817" s="261" t="s">
        <v>2406</v>
      </c>
      <c r="L1817" s="262">
        <v>45692</v>
      </c>
      <c r="M1817" s="261" t="s">
        <v>19</v>
      </c>
    </row>
    <row r="1818" spans="1:13">
      <c r="A1818" s="259" t="s">
        <v>517</v>
      </c>
      <c r="B1818" s="259" t="s">
        <v>518</v>
      </c>
      <c r="C1818" s="259" t="s">
        <v>519</v>
      </c>
      <c r="D1818" s="259" t="s">
        <v>736</v>
      </c>
      <c r="E1818" s="259">
        <v>0</v>
      </c>
      <c r="F1818" s="259" t="s">
        <v>611</v>
      </c>
      <c r="G1818" s="259" t="s">
        <v>69</v>
      </c>
      <c r="H1818" s="259">
        <v>2</v>
      </c>
      <c r="I1818" s="259" t="s">
        <v>17</v>
      </c>
      <c r="J1818" s="259" t="s">
        <v>17</v>
      </c>
      <c r="K1818" s="259" t="s">
        <v>2407</v>
      </c>
      <c r="L1818" s="260">
        <v>45692</v>
      </c>
      <c r="M1818" s="259" t="s">
        <v>19</v>
      </c>
    </row>
    <row r="1819" spans="1:13">
      <c r="A1819" s="261" t="s">
        <v>517</v>
      </c>
      <c r="B1819" s="261" t="s">
        <v>518</v>
      </c>
      <c r="C1819" s="261" t="s">
        <v>519</v>
      </c>
      <c r="D1819" s="261" t="s">
        <v>738</v>
      </c>
      <c r="E1819" s="261">
        <v>0</v>
      </c>
      <c r="F1819" s="261" t="s">
        <v>611</v>
      </c>
      <c r="G1819" s="261" t="s">
        <v>69</v>
      </c>
      <c r="H1819" s="261">
        <v>2</v>
      </c>
      <c r="I1819" s="261" t="s">
        <v>17</v>
      </c>
      <c r="J1819" s="261" t="s">
        <v>17</v>
      </c>
      <c r="K1819" s="261" t="s">
        <v>2408</v>
      </c>
      <c r="L1819" s="262">
        <v>45692</v>
      </c>
      <c r="M1819" s="261" t="s">
        <v>19</v>
      </c>
    </row>
    <row r="1820" spans="1:13">
      <c r="A1820" s="259" t="s">
        <v>517</v>
      </c>
      <c r="B1820" s="259" t="s">
        <v>518</v>
      </c>
      <c r="C1820" s="259" t="s">
        <v>519</v>
      </c>
      <c r="D1820" s="259" t="s">
        <v>740</v>
      </c>
      <c r="E1820" s="259">
        <v>3</v>
      </c>
      <c r="F1820" s="259" t="s">
        <v>611</v>
      </c>
      <c r="G1820" s="259" t="s">
        <v>69</v>
      </c>
      <c r="H1820" s="259">
        <v>2</v>
      </c>
      <c r="I1820" s="259" t="s">
        <v>17</v>
      </c>
      <c r="J1820" s="259" t="s">
        <v>17</v>
      </c>
      <c r="K1820" s="259" t="s">
        <v>2409</v>
      </c>
      <c r="L1820" s="260">
        <v>45692</v>
      </c>
      <c r="M1820" s="259" t="s">
        <v>19</v>
      </c>
    </row>
    <row r="1821" spans="1:13">
      <c r="A1821" s="261" t="s">
        <v>517</v>
      </c>
      <c r="B1821" s="261" t="s">
        <v>518</v>
      </c>
      <c r="C1821" s="261" t="s">
        <v>519</v>
      </c>
      <c r="D1821" s="261" t="s">
        <v>742</v>
      </c>
      <c r="E1821" s="261">
        <v>1</v>
      </c>
      <c r="F1821" s="261" t="s">
        <v>611</v>
      </c>
      <c r="G1821" s="261" t="s">
        <v>69</v>
      </c>
      <c r="H1821" s="261">
        <v>2</v>
      </c>
      <c r="I1821" s="261" t="s">
        <v>17</v>
      </c>
      <c r="J1821" s="261" t="s">
        <v>17</v>
      </c>
      <c r="K1821" s="261" t="s">
        <v>2410</v>
      </c>
      <c r="L1821" s="262">
        <v>45692</v>
      </c>
      <c r="M1821" s="261" t="s">
        <v>19</v>
      </c>
    </row>
    <row r="1822" spans="1:13">
      <c r="A1822" s="259" t="s">
        <v>517</v>
      </c>
      <c r="B1822" s="259" t="s">
        <v>518</v>
      </c>
      <c r="C1822" s="259" t="s">
        <v>519</v>
      </c>
      <c r="D1822" s="259" t="s">
        <v>744</v>
      </c>
      <c r="E1822" s="259">
        <v>3</v>
      </c>
      <c r="F1822" s="259" t="s">
        <v>611</v>
      </c>
      <c r="G1822" s="259" t="s">
        <v>69</v>
      </c>
      <c r="H1822" s="259">
        <v>2</v>
      </c>
      <c r="I1822" s="259" t="s">
        <v>17</v>
      </c>
      <c r="J1822" s="259" t="s">
        <v>17</v>
      </c>
      <c r="K1822" s="259" t="s">
        <v>2411</v>
      </c>
      <c r="L1822" s="260">
        <v>45692</v>
      </c>
      <c r="M1822" s="259" t="s">
        <v>19</v>
      </c>
    </row>
    <row r="1823" spans="1:13">
      <c r="A1823" s="261" t="s">
        <v>517</v>
      </c>
      <c r="B1823" s="261" t="s">
        <v>518</v>
      </c>
      <c r="C1823" s="261" t="s">
        <v>519</v>
      </c>
      <c r="D1823" s="261" t="s">
        <v>746</v>
      </c>
      <c r="E1823" s="261">
        <v>0</v>
      </c>
      <c r="F1823" s="261" t="s">
        <v>611</v>
      </c>
      <c r="G1823" s="261" t="s">
        <v>69</v>
      </c>
      <c r="H1823" s="261">
        <v>2</v>
      </c>
      <c r="I1823" s="261" t="s">
        <v>17</v>
      </c>
      <c r="J1823" s="261" t="s">
        <v>17</v>
      </c>
      <c r="K1823" s="261" t="s">
        <v>2412</v>
      </c>
      <c r="L1823" s="262">
        <v>45692</v>
      </c>
      <c r="M1823" s="261" t="s">
        <v>19</v>
      </c>
    </row>
    <row r="1824" spans="1:13">
      <c r="A1824" s="259" t="s">
        <v>517</v>
      </c>
      <c r="B1824" s="259" t="s">
        <v>518</v>
      </c>
      <c r="C1824" s="259" t="s">
        <v>519</v>
      </c>
      <c r="D1824" s="259" t="s">
        <v>610</v>
      </c>
      <c r="E1824" s="259">
        <v>0</v>
      </c>
      <c r="F1824" s="259" t="s">
        <v>611</v>
      </c>
      <c r="G1824" s="259" t="s">
        <v>69</v>
      </c>
      <c r="H1824" s="259">
        <v>2</v>
      </c>
      <c r="I1824" s="259" t="s">
        <v>17</v>
      </c>
      <c r="J1824" s="259" t="s">
        <v>17</v>
      </c>
      <c r="K1824" s="259" t="s">
        <v>2413</v>
      </c>
      <c r="L1824" s="260">
        <v>45692</v>
      </c>
      <c r="M1824" s="259" t="s">
        <v>19</v>
      </c>
    </row>
    <row r="1825" spans="1:13">
      <c r="A1825" s="261" t="s">
        <v>2414</v>
      </c>
      <c r="B1825" s="261" t="s">
        <v>2415</v>
      </c>
      <c r="C1825" s="261" t="s">
        <v>519</v>
      </c>
      <c r="D1825" s="261" t="s">
        <v>732</v>
      </c>
      <c r="E1825" s="261">
        <v>0</v>
      </c>
      <c r="F1825" s="261" t="s">
        <v>611</v>
      </c>
      <c r="G1825" s="261" t="s">
        <v>69</v>
      </c>
      <c r="H1825" s="261">
        <v>2</v>
      </c>
      <c r="I1825" s="261" t="s">
        <v>17</v>
      </c>
      <c r="J1825" s="261" t="s">
        <v>17</v>
      </c>
      <c r="K1825" s="261" t="s">
        <v>2416</v>
      </c>
      <c r="L1825" s="262">
        <v>45692</v>
      </c>
      <c r="M1825" s="261" t="s">
        <v>19</v>
      </c>
    </row>
    <row r="1826" spans="1:13">
      <c r="A1826" s="259" t="s">
        <v>2414</v>
      </c>
      <c r="B1826" s="259" t="s">
        <v>2415</v>
      </c>
      <c r="C1826" s="259" t="s">
        <v>519</v>
      </c>
      <c r="D1826" s="259" t="s">
        <v>734</v>
      </c>
      <c r="E1826" s="259">
        <v>0</v>
      </c>
      <c r="F1826" s="259" t="s">
        <v>611</v>
      </c>
      <c r="G1826" s="259" t="s">
        <v>69</v>
      </c>
      <c r="H1826" s="259">
        <v>2</v>
      </c>
      <c r="I1826" s="259" t="s">
        <v>17</v>
      </c>
      <c r="J1826" s="259" t="s">
        <v>17</v>
      </c>
      <c r="K1826" s="259" t="s">
        <v>2417</v>
      </c>
      <c r="L1826" s="260">
        <v>45692</v>
      </c>
      <c r="M1826" s="259" t="s">
        <v>19</v>
      </c>
    </row>
    <row r="1827" spans="1:13">
      <c r="A1827" s="261" t="s">
        <v>2414</v>
      </c>
      <c r="B1827" s="261" t="s">
        <v>2415</v>
      </c>
      <c r="C1827" s="261" t="s">
        <v>519</v>
      </c>
      <c r="D1827" s="261" t="s">
        <v>736</v>
      </c>
      <c r="E1827" s="261">
        <v>0</v>
      </c>
      <c r="F1827" s="261" t="s">
        <v>611</v>
      </c>
      <c r="G1827" s="261" t="s">
        <v>69</v>
      </c>
      <c r="H1827" s="261">
        <v>2</v>
      </c>
      <c r="I1827" s="261" t="s">
        <v>17</v>
      </c>
      <c r="J1827" s="261" t="s">
        <v>17</v>
      </c>
      <c r="K1827" s="261" t="s">
        <v>2418</v>
      </c>
      <c r="L1827" s="262">
        <v>45692</v>
      </c>
      <c r="M1827" s="261" t="s">
        <v>19</v>
      </c>
    </row>
    <row r="1828" spans="1:13">
      <c r="A1828" s="259" t="s">
        <v>2414</v>
      </c>
      <c r="B1828" s="259" t="s">
        <v>2415</v>
      </c>
      <c r="C1828" s="259" t="s">
        <v>519</v>
      </c>
      <c r="D1828" s="259" t="s">
        <v>738</v>
      </c>
      <c r="E1828" s="259">
        <v>2</v>
      </c>
      <c r="F1828" s="259" t="s">
        <v>611</v>
      </c>
      <c r="G1828" s="259" t="s">
        <v>69</v>
      </c>
      <c r="H1828" s="259">
        <v>2</v>
      </c>
      <c r="I1828" s="259" t="s">
        <v>17</v>
      </c>
      <c r="J1828" s="259" t="s">
        <v>17</v>
      </c>
      <c r="K1828" s="259" t="s">
        <v>2419</v>
      </c>
      <c r="L1828" s="260">
        <v>45692</v>
      </c>
      <c r="M1828" s="259" t="s">
        <v>19</v>
      </c>
    </row>
    <row r="1829" spans="1:13">
      <c r="A1829" s="261" t="s">
        <v>2414</v>
      </c>
      <c r="B1829" s="261" t="s">
        <v>2415</v>
      </c>
      <c r="C1829" s="261" t="s">
        <v>519</v>
      </c>
      <c r="D1829" s="261" t="s">
        <v>740</v>
      </c>
      <c r="E1829" s="261">
        <v>3</v>
      </c>
      <c r="F1829" s="261" t="s">
        <v>611</v>
      </c>
      <c r="G1829" s="261" t="s">
        <v>69</v>
      </c>
      <c r="H1829" s="261">
        <v>2</v>
      </c>
      <c r="I1829" s="261" t="s">
        <v>17</v>
      </c>
      <c r="J1829" s="261" t="s">
        <v>17</v>
      </c>
      <c r="K1829" s="261" t="s">
        <v>2420</v>
      </c>
      <c r="L1829" s="262">
        <v>45692</v>
      </c>
      <c r="M1829" s="261" t="s">
        <v>19</v>
      </c>
    </row>
    <row r="1830" spans="1:13">
      <c r="A1830" s="259" t="s">
        <v>2414</v>
      </c>
      <c r="B1830" s="259" t="s">
        <v>2415</v>
      </c>
      <c r="C1830" s="259" t="s">
        <v>519</v>
      </c>
      <c r="D1830" s="259" t="s">
        <v>742</v>
      </c>
      <c r="E1830" s="259">
        <v>1</v>
      </c>
      <c r="F1830" s="259" t="s">
        <v>611</v>
      </c>
      <c r="G1830" s="259" t="s">
        <v>69</v>
      </c>
      <c r="H1830" s="259">
        <v>2</v>
      </c>
      <c r="I1830" s="259" t="s">
        <v>17</v>
      </c>
      <c r="J1830" s="259" t="s">
        <v>17</v>
      </c>
      <c r="K1830" s="259" t="s">
        <v>2421</v>
      </c>
      <c r="L1830" s="260">
        <v>45692</v>
      </c>
      <c r="M1830" s="259" t="s">
        <v>19</v>
      </c>
    </row>
    <row r="1831" spans="1:13">
      <c r="A1831" s="261" t="s">
        <v>2414</v>
      </c>
      <c r="B1831" s="261" t="s">
        <v>2415</v>
      </c>
      <c r="C1831" s="261" t="s">
        <v>519</v>
      </c>
      <c r="D1831" s="261" t="s">
        <v>744</v>
      </c>
      <c r="E1831" s="261">
        <v>3</v>
      </c>
      <c r="F1831" s="261" t="s">
        <v>611</v>
      </c>
      <c r="G1831" s="261" t="s">
        <v>69</v>
      </c>
      <c r="H1831" s="261">
        <v>2</v>
      </c>
      <c r="I1831" s="261" t="s">
        <v>17</v>
      </c>
      <c r="J1831" s="261" t="s">
        <v>17</v>
      </c>
      <c r="K1831" s="261" t="s">
        <v>2422</v>
      </c>
      <c r="L1831" s="262">
        <v>45692</v>
      </c>
      <c r="M1831" s="261" t="s">
        <v>19</v>
      </c>
    </row>
    <row r="1832" spans="1:13">
      <c r="A1832" s="259" t="s">
        <v>2414</v>
      </c>
      <c r="B1832" s="259" t="s">
        <v>2415</v>
      </c>
      <c r="C1832" s="259" t="s">
        <v>519</v>
      </c>
      <c r="D1832" s="259" t="s">
        <v>746</v>
      </c>
      <c r="E1832" s="259">
        <v>0</v>
      </c>
      <c r="F1832" s="259" t="s">
        <v>611</v>
      </c>
      <c r="G1832" s="259" t="s">
        <v>69</v>
      </c>
      <c r="H1832" s="259">
        <v>2</v>
      </c>
      <c r="I1832" s="259" t="s">
        <v>17</v>
      </c>
      <c r="J1832" s="259" t="s">
        <v>17</v>
      </c>
      <c r="K1832" s="259" t="s">
        <v>2423</v>
      </c>
      <c r="L1832" s="260">
        <v>45692</v>
      </c>
      <c r="M1832" s="259" t="s">
        <v>19</v>
      </c>
    </row>
    <row r="1833" spans="1:13">
      <c r="A1833" s="261" t="s">
        <v>2414</v>
      </c>
      <c r="B1833" s="261" t="s">
        <v>2415</v>
      </c>
      <c r="C1833" s="261" t="s">
        <v>519</v>
      </c>
      <c r="D1833" s="261" t="s">
        <v>610</v>
      </c>
      <c r="E1833" s="261">
        <v>0</v>
      </c>
      <c r="F1833" s="261" t="s">
        <v>611</v>
      </c>
      <c r="G1833" s="261" t="s">
        <v>69</v>
      </c>
      <c r="H1833" s="261">
        <v>2</v>
      </c>
      <c r="I1833" s="261" t="s">
        <v>17</v>
      </c>
      <c r="J1833" s="261" t="s">
        <v>17</v>
      </c>
      <c r="K1833" s="261" t="s">
        <v>2424</v>
      </c>
      <c r="L1833" s="262">
        <v>45692</v>
      </c>
      <c r="M1833" s="261" t="s">
        <v>19</v>
      </c>
    </row>
    <row r="1834" spans="1:13">
      <c r="A1834" s="259" t="s">
        <v>1774</v>
      </c>
      <c r="B1834" s="259" t="s">
        <v>1775</v>
      </c>
      <c r="C1834" s="259" t="s">
        <v>1776</v>
      </c>
      <c r="D1834" s="259" t="s">
        <v>24</v>
      </c>
      <c r="E1834" s="259" t="s">
        <v>17</v>
      </c>
      <c r="F1834" s="259" t="s">
        <v>17</v>
      </c>
      <c r="G1834" s="259" t="s">
        <v>17</v>
      </c>
      <c r="H1834" s="259" t="s">
        <v>17</v>
      </c>
      <c r="I1834" s="259" t="s">
        <v>17</v>
      </c>
      <c r="J1834" s="259" t="s">
        <v>2038</v>
      </c>
      <c r="K1834" s="259" t="s">
        <v>2425</v>
      </c>
      <c r="L1834" s="260">
        <v>45698</v>
      </c>
      <c r="M1834" s="259" t="s">
        <v>218</v>
      </c>
    </row>
    <row r="1835" spans="1:13">
      <c r="A1835" s="261" t="s">
        <v>1774</v>
      </c>
      <c r="B1835" s="261" t="s">
        <v>1775</v>
      </c>
      <c r="C1835" s="261" t="s">
        <v>1776</v>
      </c>
      <c r="D1835" s="261" t="s">
        <v>112</v>
      </c>
      <c r="E1835" s="261" t="s">
        <v>17</v>
      </c>
      <c r="F1835" s="261" t="s">
        <v>17</v>
      </c>
      <c r="G1835" s="261" t="s">
        <v>17</v>
      </c>
      <c r="H1835" s="261" t="s">
        <v>17</v>
      </c>
      <c r="I1835" s="261" t="s">
        <v>17</v>
      </c>
      <c r="J1835" s="261" t="s">
        <v>2426</v>
      </c>
      <c r="K1835" s="261" t="s">
        <v>2427</v>
      </c>
      <c r="L1835" s="262">
        <v>45698</v>
      </c>
      <c r="M1835" s="261" t="s">
        <v>218</v>
      </c>
    </row>
    <row r="1836" spans="1:13">
      <c r="A1836" s="259" t="s">
        <v>1774</v>
      </c>
      <c r="B1836" s="259" t="s">
        <v>1775</v>
      </c>
      <c r="C1836" s="259" t="s">
        <v>1776</v>
      </c>
      <c r="D1836" s="259" t="s">
        <v>16</v>
      </c>
      <c r="E1836" s="259" t="s">
        <v>17</v>
      </c>
      <c r="F1836" s="259" t="s">
        <v>17</v>
      </c>
      <c r="G1836" s="259" t="s">
        <v>17</v>
      </c>
      <c r="H1836" s="259" t="s">
        <v>17</v>
      </c>
      <c r="I1836" s="259" t="s">
        <v>17</v>
      </c>
      <c r="J1836" s="259" t="s">
        <v>2038</v>
      </c>
      <c r="K1836" s="259" t="s">
        <v>2428</v>
      </c>
      <c r="L1836" s="260">
        <v>45698</v>
      </c>
      <c r="M1836" s="259" t="s">
        <v>218</v>
      </c>
    </row>
    <row r="1837" spans="1:13">
      <c r="A1837" s="261" t="s">
        <v>1774</v>
      </c>
      <c r="B1837" s="261" t="s">
        <v>1775</v>
      </c>
      <c r="C1837" s="261" t="s">
        <v>1776</v>
      </c>
      <c r="D1837" s="261" t="s">
        <v>20</v>
      </c>
      <c r="E1837" s="261" t="s">
        <v>17</v>
      </c>
      <c r="F1837" s="261" t="s">
        <v>17</v>
      </c>
      <c r="G1837" s="261" t="s">
        <v>17</v>
      </c>
      <c r="H1837" s="261" t="s">
        <v>17</v>
      </c>
      <c r="I1837" s="261" t="s">
        <v>17</v>
      </c>
      <c r="J1837" s="261" t="s">
        <v>2038</v>
      </c>
      <c r="K1837" s="261" t="s">
        <v>2429</v>
      </c>
      <c r="L1837" s="262">
        <v>45698</v>
      </c>
      <c r="M1837" s="261" t="s">
        <v>218</v>
      </c>
    </row>
    <row r="1838" spans="1:13">
      <c r="A1838" s="259" t="s">
        <v>1774</v>
      </c>
      <c r="B1838" s="259" t="s">
        <v>1775</v>
      </c>
      <c r="C1838" s="259" t="s">
        <v>1776</v>
      </c>
      <c r="D1838" s="259" t="s">
        <v>364</v>
      </c>
      <c r="E1838" s="259" t="s">
        <v>17</v>
      </c>
      <c r="F1838" s="259" t="s">
        <v>17</v>
      </c>
      <c r="G1838" s="259" t="s">
        <v>17</v>
      </c>
      <c r="H1838" s="259" t="s">
        <v>17</v>
      </c>
      <c r="I1838" s="259" t="s">
        <v>17</v>
      </c>
      <c r="J1838" s="259" t="s">
        <v>2038</v>
      </c>
      <c r="K1838" s="259" t="s">
        <v>2430</v>
      </c>
      <c r="L1838" s="260">
        <v>45698</v>
      </c>
      <c r="M1838" s="259" t="s">
        <v>218</v>
      </c>
    </row>
    <row r="1839" spans="1:13">
      <c r="A1839" s="261" t="s">
        <v>1774</v>
      </c>
      <c r="B1839" s="261" t="s">
        <v>1775</v>
      </c>
      <c r="C1839" s="261" t="s">
        <v>1776</v>
      </c>
      <c r="D1839" s="261" t="s">
        <v>22</v>
      </c>
      <c r="E1839" s="261" t="s">
        <v>17</v>
      </c>
      <c r="F1839" s="261" t="s">
        <v>17</v>
      </c>
      <c r="G1839" s="261" t="s">
        <v>17</v>
      </c>
      <c r="H1839" s="261" t="s">
        <v>17</v>
      </c>
      <c r="I1839" s="261" t="s">
        <v>17</v>
      </c>
      <c r="J1839" s="261" t="s">
        <v>2038</v>
      </c>
      <c r="K1839" s="261" t="s">
        <v>2431</v>
      </c>
      <c r="L1839" s="262">
        <v>45698</v>
      </c>
      <c r="M1839" s="261" t="s">
        <v>218</v>
      </c>
    </row>
    <row r="1840" spans="1:13">
      <c r="A1840" s="259" t="s">
        <v>1774</v>
      </c>
      <c r="B1840" s="259" t="s">
        <v>1775</v>
      </c>
      <c r="C1840" s="259" t="s">
        <v>1776</v>
      </c>
      <c r="D1840" s="259" t="s">
        <v>26</v>
      </c>
      <c r="E1840" s="259" t="s">
        <v>17</v>
      </c>
      <c r="F1840" s="259" t="s">
        <v>17</v>
      </c>
      <c r="G1840" s="259" t="s">
        <v>17</v>
      </c>
      <c r="H1840" s="259" t="s">
        <v>17</v>
      </c>
      <c r="I1840" s="259" t="s">
        <v>17</v>
      </c>
      <c r="J1840" s="259" t="s">
        <v>2038</v>
      </c>
      <c r="K1840" s="259" t="s">
        <v>2432</v>
      </c>
      <c r="L1840" s="260">
        <v>45698</v>
      </c>
      <c r="M1840" s="259" t="s">
        <v>218</v>
      </c>
    </row>
    <row r="1841" spans="1:13">
      <c r="A1841" s="261" t="s">
        <v>1774</v>
      </c>
      <c r="B1841" s="261" t="s">
        <v>1775</v>
      </c>
      <c r="C1841" s="261" t="s">
        <v>1776</v>
      </c>
      <c r="D1841" s="261" t="s">
        <v>28</v>
      </c>
      <c r="E1841" s="261" t="s">
        <v>17</v>
      </c>
      <c r="F1841" s="261" t="s">
        <v>17</v>
      </c>
      <c r="G1841" s="261" t="s">
        <v>17</v>
      </c>
      <c r="H1841" s="261" t="s">
        <v>17</v>
      </c>
      <c r="I1841" s="261" t="s">
        <v>17</v>
      </c>
      <c r="J1841" s="261" t="s">
        <v>2038</v>
      </c>
      <c r="K1841" s="261" t="s">
        <v>2433</v>
      </c>
      <c r="L1841" s="262">
        <v>45698</v>
      </c>
      <c r="M1841" s="261" t="s">
        <v>218</v>
      </c>
    </row>
    <row r="1842" spans="1:13">
      <c r="A1842" s="259" t="s">
        <v>1786</v>
      </c>
      <c r="B1842" s="259" t="s">
        <v>1787</v>
      </c>
      <c r="C1842" s="259" t="s">
        <v>1776</v>
      </c>
      <c r="D1842" s="259" t="s">
        <v>24</v>
      </c>
      <c r="E1842" s="259" t="s">
        <v>17</v>
      </c>
      <c r="F1842" s="259" t="s">
        <v>17</v>
      </c>
      <c r="G1842" s="259" t="s">
        <v>17</v>
      </c>
      <c r="H1842" s="259" t="s">
        <v>17</v>
      </c>
      <c r="I1842" s="259" t="s">
        <v>17</v>
      </c>
      <c r="J1842" s="259" t="s">
        <v>2038</v>
      </c>
      <c r="K1842" s="259" t="s">
        <v>2434</v>
      </c>
      <c r="L1842" s="260">
        <v>45698</v>
      </c>
      <c r="M1842" s="259" t="s">
        <v>218</v>
      </c>
    </row>
    <row r="1843" spans="1:13">
      <c r="A1843" s="261" t="s">
        <v>1786</v>
      </c>
      <c r="B1843" s="261" t="s">
        <v>1787</v>
      </c>
      <c r="C1843" s="261" t="s">
        <v>1776</v>
      </c>
      <c r="D1843" s="261" t="s">
        <v>112</v>
      </c>
      <c r="E1843" s="261" t="s">
        <v>17</v>
      </c>
      <c r="F1843" s="261" t="s">
        <v>17</v>
      </c>
      <c r="G1843" s="261" t="s">
        <v>17</v>
      </c>
      <c r="H1843" s="261" t="s">
        <v>17</v>
      </c>
      <c r="I1843" s="261" t="s">
        <v>17</v>
      </c>
      <c r="J1843" s="261" t="s">
        <v>2435</v>
      </c>
      <c r="K1843" s="261" t="s">
        <v>2436</v>
      </c>
      <c r="L1843" s="262">
        <v>45698</v>
      </c>
      <c r="M1843" s="261" t="s">
        <v>218</v>
      </c>
    </row>
    <row r="1844" spans="1:13">
      <c r="A1844" s="259" t="s">
        <v>1786</v>
      </c>
      <c r="B1844" s="259" t="s">
        <v>1787</v>
      </c>
      <c r="C1844" s="259" t="s">
        <v>1776</v>
      </c>
      <c r="D1844" s="259" t="s">
        <v>16</v>
      </c>
      <c r="E1844" s="259" t="s">
        <v>17</v>
      </c>
      <c r="F1844" s="259" t="s">
        <v>17</v>
      </c>
      <c r="G1844" s="259" t="s">
        <v>17</v>
      </c>
      <c r="H1844" s="259" t="s">
        <v>17</v>
      </c>
      <c r="I1844" s="259" t="s">
        <v>17</v>
      </c>
      <c r="J1844" s="259" t="s">
        <v>2038</v>
      </c>
      <c r="K1844" s="259" t="s">
        <v>2437</v>
      </c>
      <c r="L1844" s="260">
        <v>45698</v>
      </c>
      <c r="M1844" s="259" t="s">
        <v>218</v>
      </c>
    </row>
    <row r="1845" spans="1:13">
      <c r="A1845" s="261" t="s">
        <v>1786</v>
      </c>
      <c r="B1845" s="261" t="s">
        <v>1787</v>
      </c>
      <c r="C1845" s="261" t="s">
        <v>1776</v>
      </c>
      <c r="D1845" s="261" t="s">
        <v>20</v>
      </c>
      <c r="E1845" s="261" t="s">
        <v>17</v>
      </c>
      <c r="F1845" s="261" t="s">
        <v>17</v>
      </c>
      <c r="G1845" s="261" t="s">
        <v>17</v>
      </c>
      <c r="H1845" s="261" t="s">
        <v>17</v>
      </c>
      <c r="I1845" s="261" t="s">
        <v>17</v>
      </c>
      <c r="J1845" s="261" t="s">
        <v>2038</v>
      </c>
      <c r="K1845" s="261" t="s">
        <v>2438</v>
      </c>
      <c r="L1845" s="262">
        <v>45698</v>
      </c>
      <c r="M1845" s="261" t="s">
        <v>218</v>
      </c>
    </row>
    <row r="1846" spans="1:13">
      <c r="A1846" s="259" t="s">
        <v>1786</v>
      </c>
      <c r="B1846" s="259" t="s">
        <v>1787</v>
      </c>
      <c r="C1846" s="259" t="s">
        <v>1776</v>
      </c>
      <c r="D1846" s="259" t="s">
        <v>364</v>
      </c>
      <c r="E1846" s="259" t="s">
        <v>17</v>
      </c>
      <c r="F1846" s="259" t="s">
        <v>17</v>
      </c>
      <c r="G1846" s="259" t="s">
        <v>17</v>
      </c>
      <c r="H1846" s="259" t="s">
        <v>17</v>
      </c>
      <c r="I1846" s="259" t="s">
        <v>17</v>
      </c>
      <c r="J1846" s="259" t="s">
        <v>2038</v>
      </c>
      <c r="K1846" s="259" t="s">
        <v>2439</v>
      </c>
      <c r="L1846" s="260">
        <v>45698</v>
      </c>
      <c r="M1846" s="259" t="s">
        <v>218</v>
      </c>
    </row>
    <row r="1847" spans="1:13">
      <c r="A1847" s="261" t="s">
        <v>1786</v>
      </c>
      <c r="B1847" s="261" t="s">
        <v>1787</v>
      </c>
      <c r="C1847" s="261" t="s">
        <v>1776</v>
      </c>
      <c r="D1847" s="261" t="s">
        <v>22</v>
      </c>
      <c r="E1847" s="261" t="s">
        <v>17</v>
      </c>
      <c r="F1847" s="261" t="s">
        <v>17</v>
      </c>
      <c r="G1847" s="261" t="s">
        <v>17</v>
      </c>
      <c r="H1847" s="261" t="s">
        <v>17</v>
      </c>
      <c r="I1847" s="261" t="s">
        <v>17</v>
      </c>
      <c r="J1847" s="261" t="s">
        <v>2038</v>
      </c>
      <c r="K1847" s="261" t="s">
        <v>2440</v>
      </c>
      <c r="L1847" s="262">
        <v>45698</v>
      </c>
      <c r="M1847" s="261" t="s">
        <v>218</v>
      </c>
    </row>
    <row r="1848" spans="1:13">
      <c r="A1848" s="259" t="s">
        <v>1786</v>
      </c>
      <c r="B1848" s="259" t="s">
        <v>1787</v>
      </c>
      <c r="C1848" s="259" t="s">
        <v>1776</v>
      </c>
      <c r="D1848" s="259" t="s">
        <v>26</v>
      </c>
      <c r="E1848" s="259" t="s">
        <v>17</v>
      </c>
      <c r="F1848" s="259" t="s">
        <v>17</v>
      </c>
      <c r="G1848" s="259" t="s">
        <v>17</v>
      </c>
      <c r="H1848" s="259" t="s">
        <v>17</v>
      </c>
      <c r="I1848" s="259" t="s">
        <v>17</v>
      </c>
      <c r="J1848" s="259" t="s">
        <v>2038</v>
      </c>
      <c r="K1848" s="259" t="s">
        <v>2441</v>
      </c>
      <c r="L1848" s="260">
        <v>45698</v>
      </c>
      <c r="M1848" s="259" t="s">
        <v>218</v>
      </c>
    </row>
    <row r="1849" spans="1:13">
      <c r="A1849" s="261" t="s">
        <v>1786</v>
      </c>
      <c r="B1849" s="261" t="s">
        <v>1787</v>
      </c>
      <c r="C1849" s="261" t="s">
        <v>1776</v>
      </c>
      <c r="D1849" s="261" t="s">
        <v>28</v>
      </c>
      <c r="E1849" s="261" t="s">
        <v>17</v>
      </c>
      <c r="F1849" s="261" t="s">
        <v>17</v>
      </c>
      <c r="G1849" s="261" t="s">
        <v>17</v>
      </c>
      <c r="H1849" s="261" t="s">
        <v>17</v>
      </c>
      <c r="I1849" s="261" t="s">
        <v>17</v>
      </c>
      <c r="J1849" s="261" t="s">
        <v>2038</v>
      </c>
      <c r="K1849" s="261" t="s">
        <v>2442</v>
      </c>
      <c r="L1849" s="262">
        <v>45698</v>
      </c>
      <c r="M1849" s="261" t="s">
        <v>218</v>
      </c>
    </row>
    <row r="1850" spans="1:13">
      <c r="A1850" s="259" t="s">
        <v>2414</v>
      </c>
      <c r="B1850" s="259" t="s">
        <v>2415</v>
      </c>
      <c r="C1850" s="259" t="s">
        <v>519</v>
      </c>
      <c r="D1850" s="259" t="s">
        <v>26</v>
      </c>
      <c r="E1850" s="259" t="s">
        <v>17</v>
      </c>
      <c r="F1850" s="259" t="s">
        <v>404</v>
      </c>
      <c r="G1850" s="259" t="s">
        <v>17</v>
      </c>
      <c r="H1850" s="259" t="s">
        <v>17</v>
      </c>
      <c r="I1850" s="259" t="s">
        <v>404</v>
      </c>
      <c r="J1850" s="259" t="s">
        <v>2038</v>
      </c>
      <c r="K1850" s="259" t="s">
        <v>2443</v>
      </c>
      <c r="L1850" s="260">
        <v>45699</v>
      </c>
      <c r="M1850" s="259" t="s">
        <v>19</v>
      </c>
    </row>
    <row r="1851" spans="1:13">
      <c r="A1851" s="261" t="s">
        <v>2414</v>
      </c>
      <c r="B1851" s="261" t="s">
        <v>2415</v>
      </c>
      <c r="C1851" s="261" t="s">
        <v>519</v>
      </c>
      <c r="D1851" s="261" t="s">
        <v>28</v>
      </c>
      <c r="E1851" s="261" t="s">
        <v>17</v>
      </c>
      <c r="F1851" s="261" t="s">
        <v>404</v>
      </c>
      <c r="G1851" s="261" t="s">
        <v>17</v>
      </c>
      <c r="H1851" s="261" t="s">
        <v>17</v>
      </c>
      <c r="I1851" s="261" t="s">
        <v>404</v>
      </c>
      <c r="J1851" s="261" t="s">
        <v>2038</v>
      </c>
      <c r="K1851" s="261" t="s">
        <v>2444</v>
      </c>
      <c r="L1851" s="262">
        <v>45699</v>
      </c>
      <c r="M1851" s="261" t="s">
        <v>19</v>
      </c>
    </row>
    <row r="1852" spans="1:13">
      <c r="A1852" s="259" t="s">
        <v>2414</v>
      </c>
      <c r="B1852" s="259" t="s">
        <v>2415</v>
      </c>
      <c r="C1852" s="259" t="s">
        <v>519</v>
      </c>
      <c r="D1852" s="259" t="s">
        <v>24</v>
      </c>
      <c r="E1852" s="259" t="s">
        <v>17</v>
      </c>
      <c r="F1852" s="259" t="s">
        <v>404</v>
      </c>
      <c r="G1852" s="259" t="s">
        <v>17</v>
      </c>
      <c r="H1852" s="259" t="s">
        <v>17</v>
      </c>
      <c r="I1852" s="259" t="s">
        <v>404</v>
      </c>
      <c r="J1852" s="259" t="s">
        <v>2038</v>
      </c>
      <c r="K1852" s="259" t="s">
        <v>2445</v>
      </c>
      <c r="L1852" s="260">
        <v>45699</v>
      </c>
      <c r="M1852" s="259" t="s">
        <v>19</v>
      </c>
    </row>
    <row r="1853" spans="1:13">
      <c r="A1853" s="261" t="s">
        <v>2414</v>
      </c>
      <c r="B1853" s="261" t="s">
        <v>2415</v>
      </c>
      <c r="C1853" s="261" t="s">
        <v>519</v>
      </c>
      <c r="D1853" s="261" t="s">
        <v>16</v>
      </c>
      <c r="E1853" s="261" t="s">
        <v>17</v>
      </c>
      <c r="F1853" s="261" t="s">
        <v>404</v>
      </c>
      <c r="G1853" s="261" t="s">
        <v>17</v>
      </c>
      <c r="H1853" s="261" t="s">
        <v>17</v>
      </c>
      <c r="I1853" s="261" t="s">
        <v>404</v>
      </c>
      <c r="J1853" s="261" t="s">
        <v>2038</v>
      </c>
      <c r="K1853" s="261" t="s">
        <v>2446</v>
      </c>
      <c r="L1853" s="262">
        <v>45699</v>
      </c>
      <c r="M1853" s="261" t="s">
        <v>19</v>
      </c>
    </row>
    <row r="1854" spans="1:13">
      <c r="A1854" s="259" t="s">
        <v>2414</v>
      </c>
      <c r="B1854" s="259" t="s">
        <v>2415</v>
      </c>
      <c r="C1854" s="259" t="s">
        <v>519</v>
      </c>
      <c r="D1854" s="259" t="s">
        <v>20</v>
      </c>
      <c r="E1854" s="259" t="s">
        <v>17</v>
      </c>
      <c r="F1854" s="259" t="s">
        <v>404</v>
      </c>
      <c r="G1854" s="259" t="s">
        <v>17</v>
      </c>
      <c r="H1854" s="259" t="s">
        <v>17</v>
      </c>
      <c r="I1854" s="259" t="s">
        <v>404</v>
      </c>
      <c r="J1854" s="259" t="s">
        <v>2038</v>
      </c>
      <c r="K1854" s="259" t="s">
        <v>2447</v>
      </c>
      <c r="L1854" s="260">
        <v>45699</v>
      </c>
      <c r="M1854" s="259" t="s">
        <v>19</v>
      </c>
    </row>
    <row r="1855" spans="1:13">
      <c r="A1855" s="261" t="s">
        <v>2414</v>
      </c>
      <c r="B1855" s="261" t="s">
        <v>2415</v>
      </c>
      <c r="C1855" s="261" t="s">
        <v>519</v>
      </c>
      <c r="D1855" s="261" t="s">
        <v>364</v>
      </c>
      <c r="E1855" s="261" t="s">
        <v>17</v>
      </c>
      <c r="F1855" s="261" t="s">
        <v>404</v>
      </c>
      <c r="G1855" s="261" t="s">
        <v>17</v>
      </c>
      <c r="H1855" s="261" t="s">
        <v>17</v>
      </c>
      <c r="I1855" s="261" t="s">
        <v>404</v>
      </c>
      <c r="J1855" s="261" t="s">
        <v>2038</v>
      </c>
      <c r="K1855" s="261" t="s">
        <v>2448</v>
      </c>
      <c r="L1855" s="262">
        <v>45699</v>
      </c>
      <c r="M1855" s="261" t="s">
        <v>19</v>
      </c>
    </row>
    <row r="1856" spans="1:13">
      <c r="A1856" s="259" t="s">
        <v>2414</v>
      </c>
      <c r="B1856" s="259" t="s">
        <v>2415</v>
      </c>
      <c r="C1856" s="259" t="s">
        <v>519</v>
      </c>
      <c r="D1856" s="259" t="s">
        <v>22</v>
      </c>
      <c r="E1856" s="259" t="s">
        <v>17</v>
      </c>
      <c r="F1856" s="259" t="s">
        <v>404</v>
      </c>
      <c r="G1856" s="259" t="s">
        <v>17</v>
      </c>
      <c r="H1856" s="259" t="s">
        <v>17</v>
      </c>
      <c r="I1856" s="259" t="s">
        <v>404</v>
      </c>
      <c r="J1856" s="259" t="s">
        <v>2038</v>
      </c>
      <c r="K1856" s="259" t="s">
        <v>2449</v>
      </c>
      <c r="L1856" s="260">
        <v>45699</v>
      </c>
      <c r="M1856" s="259" t="s">
        <v>19</v>
      </c>
    </row>
    <row r="1857" spans="1:13">
      <c r="A1857" s="261" t="s">
        <v>517</v>
      </c>
      <c r="B1857" s="261" t="s">
        <v>518</v>
      </c>
      <c r="C1857" s="261" t="s">
        <v>519</v>
      </c>
      <c r="D1857" s="261" t="s">
        <v>24</v>
      </c>
      <c r="E1857" s="261" t="s">
        <v>17</v>
      </c>
      <c r="F1857" s="261" t="s">
        <v>404</v>
      </c>
      <c r="G1857" s="261" t="s">
        <v>17</v>
      </c>
      <c r="H1857" s="261" t="s">
        <v>17</v>
      </c>
      <c r="I1857" s="261" t="s">
        <v>404</v>
      </c>
      <c r="J1857" s="261" t="s">
        <v>2038</v>
      </c>
      <c r="K1857" s="261" t="s">
        <v>2450</v>
      </c>
      <c r="L1857" s="262">
        <v>45699</v>
      </c>
      <c r="M1857" s="261" t="s">
        <v>218</v>
      </c>
    </row>
    <row r="1858" spans="1:13">
      <c r="A1858" s="259" t="s">
        <v>517</v>
      </c>
      <c r="B1858" s="259" t="s">
        <v>518</v>
      </c>
      <c r="C1858" s="259" t="s">
        <v>519</v>
      </c>
      <c r="D1858" s="259" t="s">
        <v>16</v>
      </c>
      <c r="E1858" s="259" t="s">
        <v>17</v>
      </c>
      <c r="F1858" s="259" t="s">
        <v>404</v>
      </c>
      <c r="G1858" s="259" t="s">
        <v>17</v>
      </c>
      <c r="H1858" s="259" t="s">
        <v>17</v>
      </c>
      <c r="I1858" s="259" t="s">
        <v>404</v>
      </c>
      <c r="J1858" s="259" t="s">
        <v>2038</v>
      </c>
      <c r="K1858" s="259" t="s">
        <v>2451</v>
      </c>
      <c r="L1858" s="260">
        <v>45699</v>
      </c>
      <c r="M1858" s="259" t="s">
        <v>218</v>
      </c>
    </row>
    <row r="1859" spans="1:13">
      <c r="A1859" s="261" t="s">
        <v>517</v>
      </c>
      <c r="B1859" s="261" t="s">
        <v>518</v>
      </c>
      <c r="C1859" s="261" t="s">
        <v>519</v>
      </c>
      <c r="D1859" s="261" t="s">
        <v>20</v>
      </c>
      <c r="E1859" s="261" t="s">
        <v>17</v>
      </c>
      <c r="F1859" s="261" t="s">
        <v>404</v>
      </c>
      <c r="G1859" s="261" t="s">
        <v>17</v>
      </c>
      <c r="H1859" s="261" t="s">
        <v>17</v>
      </c>
      <c r="I1859" s="261" t="s">
        <v>404</v>
      </c>
      <c r="J1859" s="261" t="s">
        <v>2038</v>
      </c>
      <c r="K1859" s="261" t="s">
        <v>2452</v>
      </c>
      <c r="L1859" s="262">
        <v>45699</v>
      </c>
      <c r="M1859" s="261" t="s">
        <v>218</v>
      </c>
    </row>
    <row r="1860" spans="1:13">
      <c r="A1860" s="259" t="s">
        <v>517</v>
      </c>
      <c r="B1860" s="259" t="s">
        <v>518</v>
      </c>
      <c r="C1860" s="259" t="s">
        <v>519</v>
      </c>
      <c r="D1860" s="259" t="s">
        <v>364</v>
      </c>
      <c r="E1860" s="259" t="s">
        <v>17</v>
      </c>
      <c r="F1860" s="259" t="s">
        <v>404</v>
      </c>
      <c r="G1860" s="259" t="s">
        <v>17</v>
      </c>
      <c r="H1860" s="259" t="s">
        <v>17</v>
      </c>
      <c r="I1860" s="259" t="s">
        <v>404</v>
      </c>
      <c r="J1860" s="259" t="s">
        <v>2038</v>
      </c>
      <c r="K1860" s="259" t="s">
        <v>2453</v>
      </c>
      <c r="L1860" s="260">
        <v>45699</v>
      </c>
      <c r="M1860" s="259" t="s">
        <v>218</v>
      </c>
    </row>
    <row r="1861" spans="1:13">
      <c r="A1861" s="261" t="s">
        <v>517</v>
      </c>
      <c r="B1861" s="261" t="s">
        <v>518</v>
      </c>
      <c r="C1861" s="261" t="s">
        <v>519</v>
      </c>
      <c r="D1861" s="261" t="s">
        <v>22</v>
      </c>
      <c r="E1861" s="261" t="s">
        <v>17</v>
      </c>
      <c r="F1861" s="261" t="s">
        <v>404</v>
      </c>
      <c r="G1861" s="261" t="s">
        <v>17</v>
      </c>
      <c r="H1861" s="261" t="s">
        <v>17</v>
      </c>
      <c r="I1861" s="261" t="s">
        <v>404</v>
      </c>
      <c r="J1861" s="261" t="s">
        <v>2038</v>
      </c>
      <c r="K1861" s="261" t="s">
        <v>2454</v>
      </c>
      <c r="L1861" s="262">
        <v>45699</v>
      </c>
      <c r="M1861" s="261" t="s">
        <v>218</v>
      </c>
    </row>
    <row r="1862" spans="1:13">
      <c r="A1862" s="259" t="s">
        <v>2394</v>
      </c>
      <c r="B1862" s="259" t="s">
        <v>2395</v>
      </c>
      <c r="C1862" s="259" t="s">
        <v>519</v>
      </c>
      <c r="D1862" s="259" t="s">
        <v>24</v>
      </c>
      <c r="E1862" s="259" t="s">
        <v>17</v>
      </c>
      <c r="F1862" s="259" t="s">
        <v>404</v>
      </c>
      <c r="G1862" s="259" t="s">
        <v>17</v>
      </c>
      <c r="H1862" s="259" t="s">
        <v>17</v>
      </c>
      <c r="I1862" s="259" t="s">
        <v>404</v>
      </c>
      <c r="J1862" s="259" t="s">
        <v>2038</v>
      </c>
      <c r="K1862" s="259" t="s">
        <v>2455</v>
      </c>
      <c r="L1862" s="260">
        <v>45699</v>
      </c>
      <c r="M1862" s="259" t="s">
        <v>19</v>
      </c>
    </row>
    <row r="1863" spans="1:13">
      <c r="A1863" s="261" t="s">
        <v>2394</v>
      </c>
      <c r="B1863" s="261" t="s">
        <v>2395</v>
      </c>
      <c r="C1863" s="261" t="s">
        <v>519</v>
      </c>
      <c r="D1863" s="261" t="s">
        <v>16</v>
      </c>
      <c r="E1863" s="261" t="s">
        <v>17</v>
      </c>
      <c r="F1863" s="261" t="s">
        <v>404</v>
      </c>
      <c r="G1863" s="261" t="s">
        <v>17</v>
      </c>
      <c r="H1863" s="261" t="s">
        <v>17</v>
      </c>
      <c r="I1863" s="261" t="s">
        <v>404</v>
      </c>
      <c r="J1863" s="261" t="s">
        <v>2038</v>
      </c>
      <c r="K1863" s="261" t="s">
        <v>2456</v>
      </c>
      <c r="L1863" s="262">
        <v>45699</v>
      </c>
      <c r="M1863" s="261" t="s">
        <v>19</v>
      </c>
    </row>
    <row r="1864" spans="1:13">
      <c r="A1864" s="259" t="s">
        <v>2394</v>
      </c>
      <c r="B1864" s="259" t="s">
        <v>2395</v>
      </c>
      <c r="C1864" s="259" t="s">
        <v>519</v>
      </c>
      <c r="D1864" s="259" t="s">
        <v>20</v>
      </c>
      <c r="E1864" s="259" t="s">
        <v>17</v>
      </c>
      <c r="F1864" s="259" t="s">
        <v>404</v>
      </c>
      <c r="G1864" s="259" t="s">
        <v>17</v>
      </c>
      <c r="H1864" s="259" t="s">
        <v>17</v>
      </c>
      <c r="I1864" s="259" t="s">
        <v>404</v>
      </c>
      <c r="J1864" s="259" t="s">
        <v>2038</v>
      </c>
      <c r="K1864" s="259" t="s">
        <v>2457</v>
      </c>
      <c r="L1864" s="260">
        <v>45699</v>
      </c>
      <c r="M1864" s="259" t="s">
        <v>19</v>
      </c>
    </row>
    <row r="1865" spans="1:13">
      <c r="A1865" s="261" t="s">
        <v>2394</v>
      </c>
      <c r="B1865" s="261" t="s">
        <v>2395</v>
      </c>
      <c r="C1865" s="261" t="s">
        <v>519</v>
      </c>
      <c r="D1865" s="261" t="s">
        <v>364</v>
      </c>
      <c r="E1865" s="261" t="s">
        <v>17</v>
      </c>
      <c r="F1865" s="261" t="s">
        <v>404</v>
      </c>
      <c r="G1865" s="261" t="s">
        <v>17</v>
      </c>
      <c r="H1865" s="261" t="s">
        <v>17</v>
      </c>
      <c r="I1865" s="261" t="s">
        <v>404</v>
      </c>
      <c r="J1865" s="261" t="s">
        <v>2038</v>
      </c>
      <c r="K1865" s="261" t="s">
        <v>2458</v>
      </c>
      <c r="L1865" s="262">
        <v>45699</v>
      </c>
      <c r="M1865" s="261" t="s">
        <v>19</v>
      </c>
    </row>
    <row r="1866" spans="1:13">
      <c r="A1866" s="259" t="s">
        <v>2394</v>
      </c>
      <c r="B1866" s="259" t="s">
        <v>2395</v>
      </c>
      <c r="C1866" s="259" t="s">
        <v>519</v>
      </c>
      <c r="D1866" s="259" t="s">
        <v>22</v>
      </c>
      <c r="E1866" s="259" t="s">
        <v>17</v>
      </c>
      <c r="F1866" s="259" t="s">
        <v>404</v>
      </c>
      <c r="G1866" s="259" t="s">
        <v>17</v>
      </c>
      <c r="H1866" s="259" t="s">
        <v>17</v>
      </c>
      <c r="I1866" s="259" t="s">
        <v>404</v>
      </c>
      <c r="J1866" s="259" t="s">
        <v>2038</v>
      </c>
      <c r="K1866" s="259" t="s">
        <v>2459</v>
      </c>
      <c r="L1866" s="260">
        <v>45699</v>
      </c>
      <c r="M1866" s="259" t="s">
        <v>19</v>
      </c>
    </row>
    <row r="1867" spans="1:13">
      <c r="A1867" s="261" t="s">
        <v>1007</v>
      </c>
      <c r="B1867" s="261" t="s">
        <v>1008</v>
      </c>
      <c r="C1867" s="261" t="s">
        <v>1009</v>
      </c>
      <c r="D1867" s="261" t="s">
        <v>24</v>
      </c>
      <c r="E1867" s="261" t="s">
        <v>17</v>
      </c>
      <c r="F1867" s="261" t="s">
        <v>17</v>
      </c>
      <c r="G1867" s="261" t="s">
        <v>17</v>
      </c>
      <c r="H1867" s="261" t="s">
        <v>17</v>
      </c>
      <c r="I1867" s="261" t="s">
        <v>17</v>
      </c>
      <c r="J1867" s="261" t="s">
        <v>2038</v>
      </c>
      <c r="K1867" s="261" t="s">
        <v>2460</v>
      </c>
      <c r="L1867" s="262">
        <v>45701</v>
      </c>
      <c r="M1867" s="261" t="s">
        <v>218</v>
      </c>
    </row>
    <row r="1868" spans="1:13">
      <c r="A1868" s="259" t="s">
        <v>1007</v>
      </c>
      <c r="B1868" s="259" t="s">
        <v>1008</v>
      </c>
      <c r="C1868" s="259" t="s">
        <v>1009</v>
      </c>
      <c r="D1868" s="259" t="s">
        <v>16</v>
      </c>
      <c r="E1868" s="259" t="s">
        <v>17</v>
      </c>
      <c r="F1868" s="259" t="s">
        <v>17</v>
      </c>
      <c r="G1868" s="259" t="s">
        <v>17</v>
      </c>
      <c r="H1868" s="259" t="s">
        <v>17</v>
      </c>
      <c r="I1868" s="259" t="s">
        <v>17</v>
      </c>
      <c r="J1868" s="259" t="s">
        <v>2038</v>
      </c>
      <c r="K1868" s="259" t="s">
        <v>2461</v>
      </c>
      <c r="L1868" s="260">
        <v>45701</v>
      </c>
      <c r="M1868" s="259" t="s">
        <v>218</v>
      </c>
    </row>
    <row r="1869" spans="1:13">
      <c r="A1869" s="261" t="s">
        <v>1007</v>
      </c>
      <c r="B1869" s="261" t="s">
        <v>1008</v>
      </c>
      <c r="C1869" s="261" t="s">
        <v>1009</v>
      </c>
      <c r="D1869" s="261" t="s">
        <v>20</v>
      </c>
      <c r="E1869" s="261" t="s">
        <v>17</v>
      </c>
      <c r="F1869" s="261" t="s">
        <v>17</v>
      </c>
      <c r="G1869" s="261" t="s">
        <v>17</v>
      </c>
      <c r="H1869" s="261" t="s">
        <v>17</v>
      </c>
      <c r="I1869" s="261" t="s">
        <v>17</v>
      </c>
      <c r="J1869" s="261" t="s">
        <v>2038</v>
      </c>
      <c r="K1869" s="261" t="s">
        <v>2462</v>
      </c>
      <c r="L1869" s="262">
        <v>45701</v>
      </c>
      <c r="M1869" s="261" t="s">
        <v>218</v>
      </c>
    </row>
    <row r="1870" spans="1:13">
      <c r="A1870" s="259" t="s">
        <v>1007</v>
      </c>
      <c r="B1870" s="259" t="s">
        <v>1008</v>
      </c>
      <c r="C1870" s="259" t="s">
        <v>1009</v>
      </c>
      <c r="D1870" s="259" t="s">
        <v>364</v>
      </c>
      <c r="E1870" s="259" t="s">
        <v>17</v>
      </c>
      <c r="F1870" s="259" t="s">
        <v>17</v>
      </c>
      <c r="G1870" s="259" t="s">
        <v>17</v>
      </c>
      <c r="H1870" s="259" t="s">
        <v>17</v>
      </c>
      <c r="I1870" s="259" t="s">
        <v>17</v>
      </c>
      <c r="J1870" s="259" t="s">
        <v>2038</v>
      </c>
      <c r="K1870" s="259" t="s">
        <v>2463</v>
      </c>
      <c r="L1870" s="260">
        <v>45701</v>
      </c>
      <c r="M1870" s="259" t="s">
        <v>218</v>
      </c>
    </row>
    <row r="1871" spans="1:13">
      <c r="A1871" s="261" t="s">
        <v>1007</v>
      </c>
      <c r="B1871" s="261" t="s">
        <v>1008</v>
      </c>
      <c r="C1871" s="261" t="s">
        <v>1009</v>
      </c>
      <c r="D1871" s="261" t="s">
        <v>22</v>
      </c>
      <c r="E1871" s="261" t="s">
        <v>17</v>
      </c>
      <c r="F1871" s="261" t="s">
        <v>17</v>
      </c>
      <c r="G1871" s="261" t="s">
        <v>17</v>
      </c>
      <c r="H1871" s="261" t="s">
        <v>17</v>
      </c>
      <c r="I1871" s="261" t="s">
        <v>17</v>
      </c>
      <c r="J1871" s="261" t="s">
        <v>2038</v>
      </c>
      <c r="K1871" s="261" t="s">
        <v>2464</v>
      </c>
      <c r="L1871" s="262">
        <v>45701</v>
      </c>
      <c r="M1871" s="261" t="s">
        <v>218</v>
      </c>
    </row>
    <row r="1872" spans="1:13">
      <c r="A1872" s="259" t="s">
        <v>1007</v>
      </c>
      <c r="B1872" s="259" t="s">
        <v>1008</v>
      </c>
      <c r="C1872" s="259" t="s">
        <v>1009</v>
      </c>
      <c r="D1872" s="259" t="s">
        <v>26</v>
      </c>
      <c r="E1872" s="259" t="s">
        <v>17</v>
      </c>
      <c r="F1872" s="259" t="s">
        <v>17</v>
      </c>
      <c r="G1872" s="259" t="s">
        <v>17</v>
      </c>
      <c r="H1872" s="259" t="s">
        <v>17</v>
      </c>
      <c r="I1872" s="259" t="s">
        <v>17</v>
      </c>
      <c r="J1872" s="259" t="s">
        <v>2038</v>
      </c>
      <c r="K1872" s="259" t="s">
        <v>2465</v>
      </c>
      <c r="L1872" s="260">
        <v>45701</v>
      </c>
      <c r="M1872" s="259" t="s">
        <v>218</v>
      </c>
    </row>
    <row r="1873" spans="1:13">
      <c r="A1873" s="261" t="s">
        <v>1007</v>
      </c>
      <c r="B1873" s="261" t="s">
        <v>1008</v>
      </c>
      <c r="C1873" s="261" t="s">
        <v>1009</v>
      </c>
      <c r="D1873" s="261" t="s">
        <v>28</v>
      </c>
      <c r="E1873" s="261" t="s">
        <v>17</v>
      </c>
      <c r="F1873" s="261" t="s">
        <v>17</v>
      </c>
      <c r="G1873" s="261" t="s">
        <v>17</v>
      </c>
      <c r="H1873" s="261" t="s">
        <v>17</v>
      </c>
      <c r="I1873" s="261" t="s">
        <v>17</v>
      </c>
      <c r="J1873" s="261" t="s">
        <v>2038</v>
      </c>
      <c r="K1873" s="261" t="s">
        <v>2466</v>
      </c>
      <c r="L1873" s="262">
        <v>45701</v>
      </c>
      <c r="M1873" s="261" t="s">
        <v>218</v>
      </c>
    </row>
    <row r="1874" spans="1:13">
      <c r="A1874" s="259" t="s">
        <v>1019</v>
      </c>
      <c r="B1874" s="259" t="s">
        <v>1020</v>
      </c>
      <c r="C1874" s="259" t="s">
        <v>1009</v>
      </c>
      <c r="D1874" s="259" t="s">
        <v>24</v>
      </c>
      <c r="E1874" s="259" t="s">
        <v>17</v>
      </c>
      <c r="F1874" s="259" t="s">
        <v>17</v>
      </c>
      <c r="G1874" s="259" t="s">
        <v>17</v>
      </c>
      <c r="H1874" s="259" t="s">
        <v>17</v>
      </c>
      <c r="I1874" s="259" t="s">
        <v>17</v>
      </c>
      <c r="J1874" s="259" t="s">
        <v>2038</v>
      </c>
      <c r="K1874" s="259" t="s">
        <v>2467</v>
      </c>
      <c r="L1874" s="260">
        <v>45701</v>
      </c>
      <c r="M1874" s="259" t="s">
        <v>218</v>
      </c>
    </row>
    <row r="1875" spans="1:13">
      <c r="A1875" s="261" t="s">
        <v>1019</v>
      </c>
      <c r="B1875" s="261" t="s">
        <v>1020</v>
      </c>
      <c r="C1875" s="261" t="s">
        <v>1009</v>
      </c>
      <c r="D1875" s="261" t="s">
        <v>16</v>
      </c>
      <c r="E1875" s="261" t="s">
        <v>17</v>
      </c>
      <c r="F1875" s="261" t="s">
        <v>17</v>
      </c>
      <c r="G1875" s="261" t="s">
        <v>17</v>
      </c>
      <c r="H1875" s="261" t="s">
        <v>17</v>
      </c>
      <c r="I1875" s="261" t="s">
        <v>17</v>
      </c>
      <c r="J1875" s="261" t="s">
        <v>2038</v>
      </c>
      <c r="K1875" s="261" t="s">
        <v>2468</v>
      </c>
      <c r="L1875" s="262">
        <v>45701</v>
      </c>
      <c r="M1875" s="261" t="s">
        <v>218</v>
      </c>
    </row>
    <row r="1876" spans="1:13">
      <c r="A1876" s="259" t="s">
        <v>1019</v>
      </c>
      <c r="B1876" s="259" t="s">
        <v>1020</v>
      </c>
      <c r="C1876" s="259" t="s">
        <v>1009</v>
      </c>
      <c r="D1876" s="259" t="s">
        <v>20</v>
      </c>
      <c r="E1876" s="259" t="s">
        <v>17</v>
      </c>
      <c r="F1876" s="259" t="s">
        <v>17</v>
      </c>
      <c r="G1876" s="259" t="s">
        <v>17</v>
      </c>
      <c r="H1876" s="259" t="s">
        <v>17</v>
      </c>
      <c r="I1876" s="259" t="s">
        <v>17</v>
      </c>
      <c r="J1876" s="259" t="s">
        <v>2038</v>
      </c>
      <c r="K1876" s="259" t="s">
        <v>2469</v>
      </c>
      <c r="L1876" s="260">
        <v>45701</v>
      </c>
      <c r="M1876" s="259" t="s">
        <v>218</v>
      </c>
    </row>
    <row r="1877" spans="1:13">
      <c r="A1877" s="261" t="s">
        <v>1019</v>
      </c>
      <c r="B1877" s="261" t="s">
        <v>1020</v>
      </c>
      <c r="C1877" s="261" t="s">
        <v>1009</v>
      </c>
      <c r="D1877" s="261" t="s">
        <v>364</v>
      </c>
      <c r="E1877" s="261" t="s">
        <v>17</v>
      </c>
      <c r="F1877" s="261" t="s">
        <v>17</v>
      </c>
      <c r="G1877" s="261" t="s">
        <v>17</v>
      </c>
      <c r="H1877" s="261" t="s">
        <v>17</v>
      </c>
      <c r="I1877" s="261" t="s">
        <v>17</v>
      </c>
      <c r="J1877" s="261" t="s">
        <v>2038</v>
      </c>
      <c r="K1877" s="261" t="s">
        <v>2470</v>
      </c>
      <c r="L1877" s="262">
        <v>45701</v>
      </c>
      <c r="M1877" s="261" t="s">
        <v>218</v>
      </c>
    </row>
    <row r="1878" spans="1:13">
      <c r="A1878" s="259" t="s">
        <v>1019</v>
      </c>
      <c r="B1878" s="259" t="s">
        <v>1020</v>
      </c>
      <c r="C1878" s="259" t="s">
        <v>1009</v>
      </c>
      <c r="D1878" s="259" t="s">
        <v>22</v>
      </c>
      <c r="E1878" s="259" t="s">
        <v>17</v>
      </c>
      <c r="F1878" s="259" t="s">
        <v>17</v>
      </c>
      <c r="G1878" s="259" t="s">
        <v>17</v>
      </c>
      <c r="H1878" s="259" t="s">
        <v>17</v>
      </c>
      <c r="I1878" s="259" t="s">
        <v>17</v>
      </c>
      <c r="J1878" s="259" t="s">
        <v>2038</v>
      </c>
      <c r="K1878" s="259" t="s">
        <v>2471</v>
      </c>
      <c r="L1878" s="260">
        <v>45701</v>
      </c>
      <c r="M1878" s="259" t="s">
        <v>218</v>
      </c>
    </row>
    <row r="1879" spans="1:13">
      <c r="A1879" s="261" t="s">
        <v>1019</v>
      </c>
      <c r="B1879" s="261" t="s">
        <v>1020</v>
      </c>
      <c r="C1879" s="261" t="s">
        <v>1009</v>
      </c>
      <c r="D1879" s="261" t="s">
        <v>26</v>
      </c>
      <c r="E1879" s="261" t="s">
        <v>17</v>
      </c>
      <c r="F1879" s="261" t="s">
        <v>17</v>
      </c>
      <c r="G1879" s="261" t="s">
        <v>17</v>
      </c>
      <c r="H1879" s="261" t="s">
        <v>17</v>
      </c>
      <c r="I1879" s="261" t="s">
        <v>17</v>
      </c>
      <c r="J1879" s="261" t="s">
        <v>2038</v>
      </c>
      <c r="K1879" s="261" t="s">
        <v>2472</v>
      </c>
      <c r="L1879" s="262">
        <v>45701</v>
      </c>
      <c r="M1879" s="261" t="s">
        <v>218</v>
      </c>
    </row>
    <row r="1880" spans="1:13">
      <c r="A1880" s="259" t="s">
        <v>1019</v>
      </c>
      <c r="B1880" s="259" t="s">
        <v>1020</v>
      </c>
      <c r="C1880" s="259" t="s">
        <v>1009</v>
      </c>
      <c r="D1880" s="259" t="s">
        <v>28</v>
      </c>
      <c r="E1880" s="259" t="s">
        <v>17</v>
      </c>
      <c r="F1880" s="259" t="s">
        <v>17</v>
      </c>
      <c r="G1880" s="259" t="s">
        <v>17</v>
      </c>
      <c r="H1880" s="259" t="s">
        <v>17</v>
      </c>
      <c r="I1880" s="259" t="s">
        <v>17</v>
      </c>
      <c r="J1880" s="259" t="s">
        <v>2038</v>
      </c>
      <c r="K1880" s="259" t="s">
        <v>2473</v>
      </c>
      <c r="L1880" s="260">
        <v>45701</v>
      </c>
      <c r="M1880" s="259" t="s">
        <v>218</v>
      </c>
    </row>
    <row r="1881" spans="1:13">
      <c r="A1881" s="261" t="s">
        <v>1030</v>
      </c>
      <c r="B1881" s="261" t="s">
        <v>1031</v>
      </c>
      <c r="C1881" s="261" t="s">
        <v>1009</v>
      </c>
      <c r="D1881" s="261" t="s">
        <v>24</v>
      </c>
      <c r="E1881" s="261" t="s">
        <v>17</v>
      </c>
      <c r="F1881" s="261" t="s">
        <v>17</v>
      </c>
      <c r="G1881" s="261" t="s">
        <v>17</v>
      </c>
      <c r="H1881" s="261" t="s">
        <v>17</v>
      </c>
      <c r="I1881" s="261" t="s">
        <v>17</v>
      </c>
      <c r="J1881" s="261" t="s">
        <v>2038</v>
      </c>
      <c r="K1881" s="261" t="s">
        <v>2474</v>
      </c>
      <c r="L1881" s="262">
        <v>45701</v>
      </c>
      <c r="M1881" s="261" t="s">
        <v>218</v>
      </c>
    </row>
    <row r="1882" spans="1:13">
      <c r="A1882" s="259" t="s">
        <v>1030</v>
      </c>
      <c r="B1882" s="259" t="s">
        <v>1031</v>
      </c>
      <c r="C1882" s="259" t="s">
        <v>1009</v>
      </c>
      <c r="D1882" s="259" t="s">
        <v>16</v>
      </c>
      <c r="E1882" s="259" t="s">
        <v>17</v>
      </c>
      <c r="F1882" s="259" t="s">
        <v>17</v>
      </c>
      <c r="G1882" s="259" t="s">
        <v>17</v>
      </c>
      <c r="H1882" s="259" t="s">
        <v>17</v>
      </c>
      <c r="I1882" s="259" t="s">
        <v>17</v>
      </c>
      <c r="J1882" s="259" t="s">
        <v>2038</v>
      </c>
      <c r="K1882" s="259" t="s">
        <v>2475</v>
      </c>
      <c r="L1882" s="260">
        <v>45701</v>
      </c>
      <c r="M1882" s="259" t="s">
        <v>218</v>
      </c>
    </row>
    <row r="1883" spans="1:13">
      <c r="A1883" s="261" t="s">
        <v>1030</v>
      </c>
      <c r="B1883" s="261" t="s">
        <v>1031</v>
      </c>
      <c r="C1883" s="261" t="s">
        <v>1009</v>
      </c>
      <c r="D1883" s="261" t="s">
        <v>20</v>
      </c>
      <c r="E1883" s="261" t="s">
        <v>17</v>
      </c>
      <c r="F1883" s="261" t="s">
        <v>17</v>
      </c>
      <c r="G1883" s="261" t="s">
        <v>17</v>
      </c>
      <c r="H1883" s="261" t="s">
        <v>17</v>
      </c>
      <c r="I1883" s="261" t="s">
        <v>17</v>
      </c>
      <c r="J1883" s="261" t="s">
        <v>2038</v>
      </c>
      <c r="K1883" s="261" t="s">
        <v>2476</v>
      </c>
      <c r="L1883" s="262">
        <v>45701</v>
      </c>
      <c r="M1883" s="261" t="s">
        <v>218</v>
      </c>
    </row>
    <row r="1884" spans="1:13">
      <c r="A1884" s="259" t="s">
        <v>1030</v>
      </c>
      <c r="B1884" s="259" t="s">
        <v>1031</v>
      </c>
      <c r="C1884" s="259" t="s">
        <v>1009</v>
      </c>
      <c r="D1884" s="259" t="s">
        <v>364</v>
      </c>
      <c r="E1884" s="259" t="s">
        <v>17</v>
      </c>
      <c r="F1884" s="259" t="s">
        <v>17</v>
      </c>
      <c r="G1884" s="259" t="s">
        <v>17</v>
      </c>
      <c r="H1884" s="259" t="s">
        <v>17</v>
      </c>
      <c r="I1884" s="259" t="s">
        <v>17</v>
      </c>
      <c r="J1884" s="259" t="s">
        <v>2038</v>
      </c>
      <c r="K1884" s="259" t="s">
        <v>2477</v>
      </c>
      <c r="L1884" s="260">
        <v>45701</v>
      </c>
      <c r="M1884" s="259" t="s">
        <v>218</v>
      </c>
    </row>
    <row r="1885" spans="1:13">
      <c r="A1885" s="261" t="s">
        <v>1030</v>
      </c>
      <c r="B1885" s="261" t="s">
        <v>1031</v>
      </c>
      <c r="C1885" s="261" t="s">
        <v>1009</v>
      </c>
      <c r="D1885" s="261" t="s">
        <v>22</v>
      </c>
      <c r="E1885" s="261" t="s">
        <v>17</v>
      </c>
      <c r="F1885" s="261" t="s">
        <v>17</v>
      </c>
      <c r="G1885" s="261" t="s">
        <v>17</v>
      </c>
      <c r="H1885" s="261" t="s">
        <v>17</v>
      </c>
      <c r="I1885" s="261" t="s">
        <v>17</v>
      </c>
      <c r="J1885" s="261" t="s">
        <v>2038</v>
      </c>
      <c r="K1885" s="261" t="s">
        <v>2478</v>
      </c>
      <c r="L1885" s="262">
        <v>45701</v>
      </c>
      <c r="M1885" s="261" t="s">
        <v>218</v>
      </c>
    </row>
    <row r="1886" spans="1:13">
      <c r="A1886" s="259" t="s">
        <v>1030</v>
      </c>
      <c r="B1886" s="259" t="s">
        <v>1031</v>
      </c>
      <c r="C1886" s="259" t="s">
        <v>1009</v>
      </c>
      <c r="D1886" s="259" t="s">
        <v>26</v>
      </c>
      <c r="E1886" s="259" t="s">
        <v>17</v>
      </c>
      <c r="F1886" s="259" t="s">
        <v>17</v>
      </c>
      <c r="G1886" s="259" t="s">
        <v>17</v>
      </c>
      <c r="H1886" s="259" t="s">
        <v>17</v>
      </c>
      <c r="I1886" s="259" t="s">
        <v>17</v>
      </c>
      <c r="J1886" s="259" t="s">
        <v>2038</v>
      </c>
      <c r="K1886" s="259" t="s">
        <v>2479</v>
      </c>
      <c r="L1886" s="260">
        <v>45701</v>
      </c>
      <c r="M1886" s="259" t="s">
        <v>218</v>
      </c>
    </row>
    <row r="1887" spans="1:13">
      <c r="A1887" s="261" t="s">
        <v>1030</v>
      </c>
      <c r="B1887" s="261" t="s">
        <v>1031</v>
      </c>
      <c r="C1887" s="261" t="s">
        <v>1009</v>
      </c>
      <c r="D1887" s="261" t="s">
        <v>28</v>
      </c>
      <c r="E1887" s="261" t="s">
        <v>17</v>
      </c>
      <c r="F1887" s="261" t="s">
        <v>17</v>
      </c>
      <c r="G1887" s="261" t="s">
        <v>17</v>
      </c>
      <c r="H1887" s="261" t="s">
        <v>17</v>
      </c>
      <c r="I1887" s="261" t="s">
        <v>17</v>
      </c>
      <c r="J1887" s="261" t="s">
        <v>2038</v>
      </c>
      <c r="K1887" s="261" t="s">
        <v>2480</v>
      </c>
      <c r="L1887" s="262">
        <v>45701</v>
      </c>
      <c r="M1887" s="261" t="s">
        <v>218</v>
      </c>
    </row>
    <row r="1888" spans="1:13">
      <c r="A1888" s="259" t="s">
        <v>1041</v>
      </c>
      <c r="B1888" s="259" t="s">
        <v>1042</v>
      </c>
      <c r="C1888" s="259" t="s">
        <v>1043</v>
      </c>
      <c r="D1888" s="259" t="s">
        <v>24</v>
      </c>
      <c r="E1888" s="259" t="s">
        <v>17</v>
      </c>
      <c r="F1888" s="259" t="s">
        <v>17</v>
      </c>
      <c r="G1888" s="259" t="s">
        <v>17</v>
      </c>
      <c r="H1888" s="259" t="s">
        <v>17</v>
      </c>
      <c r="I1888" s="259" t="s">
        <v>17</v>
      </c>
      <c r="J1888" s="259" t="s">
        <v>2038</v>
      </c>
      <c r="K1888" s="259" t="s">
        <v>2481</v>
      </c>
      <c r="L1888" s="260">
        <v>45704</v>
      </c>
      <c r="M1888" s="259" t="s">
        <v>218</v>
      </c>
    </row>
    <row r="1889" spans="1:13">
      <c r="A1889" s="261" t="s">
        <v>1041</v>
      </c>
      <c r="B1889" s="261" t="s">
        <v>1042</v>
      </c>
      <c r="C1889" s="261" t="s">
        <v>1043</v>
      </c>
      <c r="D1889" s="261" t="s">
        <v>112</v>
      </c>
      <c r="E1889" s="261" t="s">
        <v>17</v>
      </c>
      <c r="F1889" s="261" t="s">
        <v>17</v>
      </c>
      <c r="G1889" s="261" t="s">
        <v>17</v>
      </c>
      <c r="H1889" s="261" t="s">
        <v>17</v>
      </c>
      <c r="I1889" s="261" t="s">
        <v>17</v>
      </c>
      <c r="J1889" s="261" t="s">
        <v>2038</v>
      </c>
      <c r="K1889" s="261" t="s">
        <v>2482</v>
      </c>
      <c r="L1889" s="262">
        <v>45704</v>
      </c>
      <c r="M1889" s="261" t="s">
        <v>218</v>
      </c>
    </row>
    <row r="1890" spans="1:13">
      <c r="A1890" s="259" t="s">
        <v>1041</v>
      </c>
      <c r="B1890" s="259" t="s">
        <v>1042</v>
      </c>
      <c r="C1890" s="259" t="s">
        <v>1043</v>
      </c>
      <c r="D1890" s="259" t="s">
        <v>16</v>
      </c>
      <c r="E1890" s="259" t="s">
        <v>17</v>
      </c>
      <c r="F1890" s="259" t="s">
        <v>17</v>
      </c>
      <c r="G1890" s="259" t="s">
        <v>17</v>
      </c>
      <c r="H1890" s="259" t="s">
        <v>17</v>
      </c>
      <c r="I1890" s="259" t="s">
        <v>17</v>
      </c>
      <c r="J1890" s="259" t="s">
        <v>2038</v>
      </c>
      <c r="K1890" s="259" t="s">
        <v>2483</v>
      </c>
      <c r="L1890" s="260">
        <v>45704</v>
      </c>
      <c r="M1890" s="259" t="s">
        <v>218</v>
      </c>
    </row>
    <row r="1891" spans="1:13">
      <c r="A1891" s="261" t="s">
        <v>1041</v>
      </c>
      <c r="B1891" s="261" t="s">
        <v>1042</v>
      </c>
      <c r="C1891" s="261" t="s">
        <v>1043</v>
      </c>
      <c r="D1891" s="261" t="s">
        <v>20</v>
      </c>
      <c r="E1891" s="261" t="s">
        <v>17</v>
      </c>
      <c r="F1891" s="261" t="s">
        <v>17</v>
      </c>
      <c r="G1891" s="261" t="s">
        <v>17</v>
      </c>
      <c r="H1891" s="261" t="s">
        <v>17</v>
      </c>
      <c r="I1891" s="261" t="s">
        <v>17</v>
      </c>
      <c r="J1891" s="261" t="s">
        <v>2038</v>
      </c>
      <c r="K1891" s="261" t="s">
        <v>2484</v>
      </c>
      <c r="L1891" s="262">
        <v>45704</v>
      </c>
      <c r="M1891" s="261" t="s">
        <v>218</v>
      </c>
    </row>
    <row r="1892" spans="1:13">
      <c r="A1892" s="259" t="s">
        <v>1041</v>
      </c>
      <c r="B1892" s="259" t="s">
        <v>1042</v>
      </c>
      <c r="C1892" s="259" t="s">
        <v>1043</v>
      </c>
      <c r="D1892" s="259" t="s">
        <v>364</v>
      </c>
      <c r="E1892" s="259" t="s">
        <v>17</v>
      </c>
      <c r="F1892" s="259" t="s">
        <v>17</v>
      </c>
      <c r="G1892" s="259" t="s">
        <v>17</v>
      </c>
      <c r="H1892" s="259" t="s">
        <v>17</v>
      </c>
      <c r="I1892" s="259" t="s">
        <v>17</v>
      </c>
      <c r="J1892" s="259" t="s">
        <v>2038</v>
      </c>
      <c r="K1892" s="259" t="s">
        <v>2485</v>
      </c>
      <c r="L1892" s="260">
        <v>45704</v>
      </c>
      <c r="M1892" s="259" t="s">
        <v>218</v>
      </c>
    </row>
    <row r="1893" spans="1:13">
      <c r="A1893" s="261" t="s">
        <v>1041</v>
      </c>
      <c r="B1893" s="261" t="s">
        <v>1042</v>
      </c>
      <c r="C1893" s="261" t="s">
        <v>1043</v>
      </c>
      <c r="D1893" s="261" t="s">
        <v>22</v>
      </c>
      <c r="E1893" s="261" t="s">
        <v>17</v>
      </c>
      <c r="F1893" s="261" t="s">
        <v>17</v>
      </c>
      <c r="G1893" s="261" t="s">
        <v>17</v>
      </c>
      <c r="H1893" s="261" t="s">
        <v>17</v>
      </c>
      <c r="I1893" s="261" t="s">
        <v>17</v>
      </c>
      <c r="J1893" s="261" t="s">
        <v>2038</v>
      </c>
      <c r="K1893" s="261" t="s">
        <v>2486</v>
      </c>
      <c r="L1893" s="262">
        <v>45704</v>
      </c>
      <c r="M1893" s="261" t="s">
        <v>218</v>
      </c>
    </row>
    <row r="1894" spans="1:13">
      <c r="A1894" s="259" t="s">
        <v>1041</v>
      </c>
      <c r="B1894" s="259" t="s">
        <v>1042</v>
      </c>
      <c r="C1894" s="259" t="s">
        <v>1043</v>
      </c>
      <c r="D1894" s="259" t="s">
        <v>26</v>
      </c>
      <c r="E1894" s="259" t="s">
        <v>17</v>
      </c>
      <c r="F1894" s="259" t="s">
        <v>17</v>
      </c>
      <c r="G1894" s="259" t="s">
        <v>17</v>
      </c>
      <c r="H1894" s="259" t="s">
        <v>17</v>
      </c>
      <c r="I1894" s="259" t="s">
        <v>2487</v>
      </c>
      <c r="J1894" s="259" t="s">
        <v>2038</v>
      </c>
      <c r="K1894" s="259" t="s">
        <v>2488</v>
      </c>
      <c r="L1894" s="260">
        <v>45704</v>
      </c>
      <c r="M1894" s="259" t="s">
        <v>218</v>
      </c>
    </row>
    <row r="1895" spans="1:13">
      <c r="A1895" s="261" t="s">
        <v>1041</v>
      </c>
      <c r="B1895" s="261" t="s">
        <v>1042</v>
      </c>
      <c r="C1895" s="261" t="s">
        <v>1043</v>
      </c>
      <c r="D1895" s="261" t="s">
        <v>28</v>
      </c>
      <c r="E1895" s="261" t="s">
        <v>17</v>
      </c>
      <c r="F1895" s="261" t="s">
        <v>17</v>
      </c>
      <c r="G1895" s="261" t="s">
        <v>17</v>
      </c>
      <c r="H1895" s="261" t="s">
        <v>17</v>
      </c>
      <c r="I1895" s="261" t="s">
        <v>17</v>
      </c>
      <c r="J1895" s="261" t="s">
        <v>2038</v>
      </c>
      <c r="K1895" s="261" t="s">
        <v>2489</v>
      </c>
      <c r="L1895" s="262">
        <v>45704</v>
      </c>
      <c r="M1895" s="261" t="s">
        <v>218</v>
      </c>
    </row>
    <row r="1896" spans="1:13">
      <c r="A1896" s="259" t="s">
        <v>1639</v>
      </c>
      <c r="B1896" s="259" t="s">
        <v>1640</v>
      </c>
      <c r="C1896" s="259" t="s">
        <v>1641</v>
      </c>
      <c r="D1896" s="259" t="s">
        <v>26</v>
      </c>
      <c r="E1896" s="259" t="s">
        <v>17</v>
      </c>
      <c r="F1896" s="259" t="s">
        <v>17</v>
      </c>
      <c r="G1896" s="259" t="s">
        <v>17</v>
      </c>
      <c r="H1896" s="259" t="s">
        <v>17</v>
      </c>
      <c r="I1896" s="259" t="s">
        <v>17</v>
      </c>
      <c r="J1896" s="259" t="s">
        <v>2038</v>
      </c>
      <c r="K1896" s="259" t="s">
        <v>2490</v>
      </c>
      <c r="L1896" s="260">
        <v>45707</v>
      </c>
      <c r="M1896" s="259" t="s">
        <v>218</v>
      </c>
    </row>
    <row r="1897" spans="1:13">
      <c r="A1897" s="261" t="s">
        <v>1639</v>
      </c>
      <c r="B1897" s="261" t="s">
        <v>1640</v>
      </c>
      <c r="C1897" s="261" t="s">
        <v>1641</v>
      </c>
      <c r="D1897" s="261" t="s">
        <v>28</v>
      </c>
      <c r="E1897" s="261" t="s">
        <v>17</v>
      </c>
      <c r="F1897" s="261" t="s">
        <v>17</v>
      </c>
      <c r="G1897" s="261" t="s">
        <v>17</v>
      </c>
      <c r="H1897" s="261" t="s">
        <v>17</v>
      </c>
      <c r="I1897" s="261" t="s">
        <v>17</v>
      </c>
      <c r="J1897" s="261" t="s">
        <v>2038</v>
      </c>
      <c r="K1897" s="261" t="s">
        <v>2491</v>
      </c>
      <c r="L1897" s="262">
        <v>45707</v>
      </c>
      <c r="M1897" s="261" t="s">
        <v>218</v>
      </c>
    </row>
    <row r="1898" spans="1:13">
      <c r="A1898" s="259" t="s">
        <v>1639</v>
      </c>
      <c r="B1898" s="259" t="s">
        <v>1640</v>
      </c>
      <c r="C1898" s="259" t="s">
        <v>1641</v>
      </c>
      <c r="D1898" s="259" t="s">
        <v>24</v>
      </c>
      <c r="E1898" s="259" t="s">
        <v>17</v>
      </c>
      <c r="F1898" s="259" t="s">
        <v>17</v>
      </c>
      <c r="G1898" s="259" t="s">
        <v>17</v>
      </c>
      <c r="H1898" s="259" t="s">
        <v>17</v>
      </c>
      <c r="I1898" s="259" t="s">
        <v>17</v>
      </c>
      <c r="J1898" s="259" t="s">
        <v>2038</v>
      </c>
      <c r="K1898" s="259" t="s">
        <v>2492</v>
      </c>
      <c r="L1898" s="260">
        <v>45707</v>
      </c>
      <c r="M1898" s="259" t="s">
        <v>218</v>
      </c>
    </row>
    <row r="1899" spans="1:13">
      <c r="A1899" s="261" t="s">
        <v>1639</v>
      </c>
      <c r="B1899" s="261" t="s">
        <v>1640</v>
      </c>
      <c r="C1899" s="261" t="s">
        <v>1641</v>
      </c>
      <c r="D1899" s="261" t="s">
        <v>16</v>
      </c>
      <c r="E1899" s="261" t="s">
        <v>17</v>
      </c>
      <c r="F1899" s="261" t="s">
        <v>17</v>
      </c>
      <c r="G1899" s="261" t="s">
        <v>17</v>
      </c>
      <c r="H1899" s="261" t="s">
        <v>17</v>
      </c>
      <c r="I1899" s="261" t="s">
        <v>17</v>
      </c>
      <c r="J1899" s="261" t="s">
        <v>2038</v>
      </c>
      <c r="K1899" s="261" t="s">
        <v>2493</v>
      </c>
      <c r="L1899" s="262">
        <v>45707</v>
      </c>
      <c r="M1899" s="261" t="s">
        <v>218</v>
      </c>
    </row>
    <row r="1900" spans="1:13">
      <c r="A1900" s="259" t="s">
        <v>1639</v>
      </c>
      <c r="B1900" s="259" t="s">
        <v>1640</v>
      </c>
      <c r="C1900" s="259" t="s">
        <v>1641</v>
      </c>
      <c r="D1900" s="259" t="s">
        <v>20</v>
      </c>
      <c r="E1900" s="259" t="s">
        <v>17</v>
      </c>
      <c r="F1900" s="259" t="s">
        <v>17</v>
      </c>
      <c r="G1900" s="259" t="s">
        <v>17</v>
      </c>
      <c r="H1900" s="259" t="s">
        <v>17</v>
      </c>
      <c r="I1900" s="259" t="s">
        <v>17</v>
      </c>
      <c r="J1900" s="259" t="s">
        <v>2038</v>
      </c>
      <c r="K1900" s="259" t="s">
        <v>2494</v>
      </c>
      <c r="L1900" s="260">
        <v>45707</v>
      </c>
      <c r="M1900" s="259" t="s">
        <v>218</v>
      </c>
    </row>
    <row r="1901" spans="1:13">
      <c r="A1901" s="261" t="s">
        <v>1639</v>
      </c>
      <c r="B1901" s="261" t="s">
        <v>1640</v>
      </c>
      <c r="C1901" s="261" t="s">
        <v>1641</v>
      </c>
      <c r="D1901" s="261" t="s">
        <v>364</v>
      </c>
      <c r="E1901" s="261" t="s">
        <v>17</v>
      </c>
      <c r="F1901" s="261" t="s">
        <v>17</v>
      </c>
      <c r="G1901" s="261" t="s">
        <v>17</v>
      </c>
      <c r="H1901" s="261" t="s">
        <v>17</v>
      </c>
      <c r="I1901" s="261" t="s">
        <v>17</v>
      </c>
      <c r="J1901" s="261" t="s">
        <v>2038</v>
      </c>
      <c r="K1901" s="261" t="s">
        <v>2495</v>
      </c>
      <c r="L1901" s="262">
        <v>45707</v>
      </c>
      <c r="M1901" s="261" t="s">
        <v>218</v>
      </c>
    </row>
    <row r="1902" spans="1:13">
      <c r="A1902" s="259" t="s">
        <v>1639</v>
      </c>
      <c r="B1902" s="259" t="s">
        <v>1640</v>
      </c>
      <c r="C1902" s="259" t="s">
        <v>1641</v>
      </c>
      <c r="D1902" s="259" t="s">
        <v>22</v>
      </c>
      <c r="E1902" s="259" t="s">
        <v>17</v>
      </c>
      <c r="F1902" s="259" t="s">
        <v>17</v>
      </c>
      <c r="G1902" s="259" t="s">
        <v>17</v>
      </c>
      <c r="H1902" s="259" t="s">
        <v>17</v>
      </c>
      <c r="I1902" s="259" t="s">
        <v>17</v>
      </c>
      <c r="J1902" s="259" t="s">
        <v>2038</v>
      </c>
      <c r="K1902" s="259" t="s">
        <v>2496</v>
      </c>
      <c r="L1902" s="260">
        <v>45707</v>
      </c>
      <c r="M1902" s="259" t="s">
        <v>218</v>
      </c>
    </row>
    <row r="1903" spans="1:13">
      <c r="A1903" s="261" t="s">
        <v>229</v>
      </c>
      <c r="B1903" s="261" t="s">
        <v>230</v>
      </c>
      <c r="C1903" s="261" t="s">
        <v>231</v>
      </c>
      <c r="D1903" s="261" t="s">
        <v>112</v>
      </c>
      <c r="E1903" s="261" t="s">
        <v>17</v>
      </c>
      <c r="F1903" s="261" t="s">
        <v>17</v>
      </c>
      <c r="G1903" s="261" t="s">
        <v>17</v>
      </c>
      <c r="H1903" s="261" t="s">
        <v>17</v>
      </c>
      <c r="I1903" s="261" t="s">
        <v>17</v>
      </c>
      <c r="J1903" s="261" t="s">
        <v>2497</v>
      </c>
      <c r="K1903" s="261" t="s">
        <v>2498</v>
      </c>
      <c r="L1903" s="262">
        <v>45713</v>
      </c>
      <c r="M1903" s="261" t="s">
        <v>19</v>
      </c>
    </row>
    <row r="1904" spans="1:13">
      <c r="A1904" s="259" t="s">
        <v>1211</v>
      </c>
      <c r="B1904" s="259" t="s">
        <v>1212</v>
      </c>
      <c r="C1904" s="259" t="s">
        <v>1213</v>
      </c>
      <c r="D1904" s="259" t="s">
        <v>112</v>
      </c>
      <c r="E1904" s="259" t="s">
        <v>17</v>
      </c>
      <c r="F1904" s="259" t="s">
        <v>17</v>
      </c>
      <c r="G1904" s="259" t="s">
        <v>17</v>
      </c>
      <c r="H1904" s="259" t="s">
        <v>17</v>
      </c>
      <c r="I1904" s="259" t="s">
        <v>17</v>
      </c>
      <c r="J1904" s="259" t="s">
        <v>17</v>
      </c>
      <c r="K1904" s="259" t="s">
        <v>2499</v>
      </c>
      <c r="L1904" s="260">
        <v>45713</v>
      </c>
      <c r="M1904" s="259" t="s">
        <v>19</v>
      </c>
    </row>
    <row r="1905" spans="1:13">
      <c r="A1905" s="261" t="s">
        <v>709</v>
      </c>
      <c r="B1905" s="261" t="s">
        <v>710</v>
      </c>
      <c r="C1905" s="261" t="s">
        <v>711</v>
      </c>
      <c r="D1905" s="261" t="s">
        <v>112</v>
      </c>
      <c r="E1905" s="261" t="s">
        <v>17</v>
      </c>
      <c r="F1905" s="261" t="s">
        <v>17</v>
      </c>
      <c r="G1905" s="261" t="s">
        <v>17</v>
      </c>
      <c r="H1905" s="261" t="s">
        <v>17</v>
      </c>
      <c r="I1905" s="261" t="s">
        <v>17</v>
      </c>
      <c r="J1905" s="261" t="s">
        <v>127</v>
      </c>
      <c r="K1905" s="261" t="s">
        <v>2500</v>
      </c>
      <c r="L1905" s="262">
        <v>45713</v>
      </c>
      <c r="M1905" s="261" t="s">
        <v>19</v>
      </c>
    </row>
    <row r="1906" spans="1:13">
      <c r="A1906" s="259" t="s">
        <v>1603</v>
      </c>
      <c r="B1906" s="259" t="s">
        <v>1604</v>
      </c>
      <c r="C1906" s="259" t="s">
        <v>1605</v>
      </c>
      <c r="D1906" s="259" t="s">
        <v>16</v>
      </c>
      <c r="E1906" s="259" t="s">
        <v>17</v>
      </c>
      <c r="F1906" s="259" t="s">
        <v>17</v>
      </c>
      <c r="G1906" s="259" t="s">
        <v>17</v>
      </c>
      <c r="H1906" s="259" t="s">
        <v>17</v>
      </c>
      <c r="I1906" s="259" t="s">
        <v>17</v>
      </c>
      <c r="J1906" s="259" t="s">
        <v>2268</v>
      </c>
      <c r="K1906" s="259" t="s">
        <v>2501</v>
      </c>
      <c r="L1906" s="260">
        <v>45713</v>
      </c>
      <c r="M1906" s="259" t="s">
        <v>218</v>
      </c>
    </row>
    <row r="1907" spans="1:13">
      <c r="A1907" s="261" t="s">
        <v>1603</v>
      </c>
      <c r="B1907" s="261" t="s">
        <v>1604</v>
      </c>
      <c r="C1907" s="261" t="s">
        <v>1605</v>
      </c>
      <c r="D1907" s="261" t="s">
        <v>20</v>
      </c>
      <c r="E1907" s="261" t="s">
        <v>17</v>
      </c>
      <c r="F1907" s="261" t="s">
        <v>17</v>
      </c>
      <c r="G1907" s="261" t="s">
        <v>17</v>
      </c>
      <c r="H1907" s="261" t="s">
        <v>17</v>
      </c>
      <c r="I1907" s="261" t="s">
        <v>17</v>
      </c>
      <c r="J1907" s="261" t="s">
        <v>2268</v>
      </c>
      <c r="K1907" s="261" t="s">
        <v>2502</v>
      </c>
      <c r="L1907" s="262">
        <v>45713</v>
      </c>
      <c r="M1907" s="261" t="s">
        <v>218</v>
      </c>
    </row>
    <row r="1908" spans="1:13">
      <c r="A1908" s="259" t="s">
        <v>2047</v>
      </c>
      <c r="B1908" s="259" t="s">
        <v>2048</v>
      </c>
      <c r="C1908" s="259" t="s">
        <v>2049</v>
      </c>
      <c r="D1908" s="259" t="s">
        <v>26</v>
      </c>
      <c r="E1908" s="259" t="s">
        <v>17</v>
      </c>
      <c r="F1908" s="259" t="s">
        <v>17</v>
      </c>
      <c r="G1908" s="259" t="s">
        <v>17</v>
      </c>
      <c r="H1908" s="259" t="s">
        <v>17</v>
      </c>
      <c r="I1908" s="259" t="s">
        <v>17</v>
      </c>
      <c r="J1908" s="259" t="s">
        <v>2503</v>
      </c>
      <c r="K1908" s="259" t="s">
        <v>2504</v>
      </c>
      <c r="L1908" s="260">
        <v>45713</v>
      </c>
      <c r="M1908" s="259" t="s">
        <v>19</v>
      </c>
    </row>
    <row r="1909" spans="1:13">
      <c r="A1909" s="261" t="s">
        <v>2047</v>
      </c>
      <c r="B1909" s="261" t="s">
        <v>2048</v>
      </c>
      <c r="C1909" s="261" t="s">
        <v>2049</v>
      </c>
      <c r="D1909" s="261" t="s">
        <v>28</v>
      </c>
      <c r="E1909" s="261" t="s">
        <v>17</v>
      </c>
      <c r="F1909" s="261" t="s">
        <v>17</v>
      </c>
      <c r="G1909" s="261" t="s">
        <v>17</v>
      </c>
      <c r="H1909" s="261" t="s">
        <v>17</v>
      </c>
      <c r="I1909" s="261" t="s">
        <v>17</v>
      </c>
      <c r="J1909" s="261" t="s">
        <v>2503</v>
      </c>
      <c r="K1909" s="261" t="s">
        <v>2505</v>
      </c>
      <c r="L1909" s="262">
        <v>45713</v>
      </c>
      <c r="M1909" s="261" t="s">
        <v>19</v>
      </c>
    </row>
    <row r="1910" spans="1:13">
      <c r="A1910" s="259" t="s">
        <v>2047</v>
      </c>
      <c r="B1910" s="259" t="s">
        <v>2048</v>
      </c>
      <c r="C1910" s="259" t="s">
        <v>2049</v>
      </c>
      <c r="D1910" s="259" t="s">
        <v>24</v>
      </c>
      <c r="E1910" s="259" t="s">
        <v>17</v>
      </c>
      <c r="F1910" s="259" t="s">
        <v>17</v>
      </c>
      <c r="G1910" s="259" t="s">
        <v>17</v>
      </c>
      <c r="H1910" s="259" t="s">
        <v>17</v>
      </c>
      <c r="I1910" s="259" t="s">
        <v>17</v>
      </c>
      <c r="J1910" s="259" t="s">
        <v>2506</v>
      </c>
      <c r="K1910" s="259" t="s">
        <v>2507</v>
      </c>
      <c r="L1910" s="260">
        <v>45713</v>
      </c>
      <c r="M1910" s="259" t="s">
        <v>19</v>
      </c>
    </row>
    <row r="1911" spans="1:13">
      <c r="A1911" s="261" t="s">
        <v>2047</v>
      </c>
      <c r="B1911" s="261" t="s">
        <v>2048</v>
      </c>
      <c r="C1911" s="261" t="s">
        <v>2049</v>
      </c>
      <c r="D1911" s="261" t="s">
        <v>16</v>
      </c>
      <c r="E1911" s="261" t="s">
        <v>17</v>
      </c>
      <c r="F1911" s="261" t="s">
        <v>17</v>
      </c>
      <c r="G1911" s="261" t="s">
        <v>17</v>
      </c>
      <c r="H1911" s="261" t="s">
        <v>17</v>
      </c>
      <c r="I1911" s="261" t="s">
        <v>17</v>
      </c>
      <c r="J1911" s="261" t="s">
        <v>2503</v>
      </c>
      <c r="K1911" s="261" t="s">
        <v>2508</v>
      </c>
      <c r="L1911" s="262">
        <v>45713</v>
      </c>
      <c r="M1911" s="261" t="s">
        <v>19</v>
      </c>
    </row>
    <row r="1912" spans="1:13">
      <c r="A1912" s="259" t="s">
        <v>2047</v>
      </c>
      <c r="B1912" s="259" t="s">
        <v>2048</v>
      </c>
      <c r="C1912" s="259" t="s">
        <v>2049</v>
      </c>
      <c r="D1912" s="259" t="s">
        <v>20</v>
      </c>
      <c r="E1912" s="259" t="s">
        <v>17</v>
      </c>
      <c r="F1912" s="259" t="s">
        <v>17</v>
      </c>
      <c r="G1912" s="259" t="s">
        <v>17</v>
      </c>
      <c r="H1912" s="259" t="s">
        <v>17</v>
      </c>
      <c r="I1912" s="259" t="s">
        <v>17</v>
      </c>
      <c r="J1912" s="259" t="s">
        <v>2503</v>
      </c>
      <c r="K1912" s="259" t="s">
        <v>2509</v>
      </c>
      <c r="L1912" s="260">
        <v>45713</v>
      </c>
      <c r="M1912" s="259" t="s">
        <v>19</v>
      </c>
    </row>
    <row r="1913" spans="1:13">
      <c r="A1913" s="261" t="s">
        <v>2047</v>
      </c>
      <c r="B1913" s="261" t="s">
        <v>2048</v>
      </c>
      <c r="C1913" s="261" t="s">
        <v>2049</v>
      </c>
      <c r="D1913" s="261" t="s">
        <v>364</v>
      </c>
      <c r="E1913" s="261" t="s">
        <v>17</v>
      </c>
      <c r="F1913" s="261" t="s">
        <v>17</v>
      </c>
      <c r="G1913" s="261" t="s">
        <v>17</v>
      </c>
      <c r="H1913" s="261" t="s">
        <v>17</v>
      </c>
      <c r="I1913" s="261" t="s">
        <v>17</v>
      </c>
      <c r="J1913" s="261" t="s">
        <v>2503</v>
      </c>
      <c r="K1913" s="261" t="s">
        <v>2510</v>
      </c>
      <c r="L1913" s="262">
        <v>45713</v>
      </c>
      <c r="M1913" s="261" t="s">
        <v>19</v>
      </c>
    </row>
    <row r="1914" spans="1:13">
      <c r="A1914" s="259" t="s">
        <v>2047</v>
      </c>
      <c r="B1914" s="259" t="s">
        <v>2048</v>
      </c>
      <c r="C1914" s="259" t="s">
        <v>2049</v>
      </c>
      <c r="D1914" s="259" t="s">
        <v>22</v>
      </c>
      <c r="E1914" s="259" t="s">
        <v>17</v>
      </c>
      <c r="F1914" s="259" t="s">
        <v>17</v>
      </c>
      <c r="G1914" s="259" t="s">
        <v>17</v>
      </c>
      <c r="H1914" s="259" t="s">
        <v>17</v>
      </c>
      <c r="I1914" s="259" t="s">
        <v>17</v>
      </c>
      <c r="J1914" s="259" t="s">
        <v>2503</v>
      </c>
      <c r="K1914" s="259" t="s">
        <v>2511</v>
      </c>
      <c r="L1914" s="260">
        <v>45713</v>
      </c>
      <c r="M1914" s="259" t="s">
        <v>19</v>
      </c>
    </row>
    <row r="1915" spans="1:13">
      <c r="A1915" s="261" t="s">
        <v>1543</v>
      </c>
      <c r="B1915" s="261" t="s">
        <v>1544</v>
      </c>
      <c r="C1915" s="261" t="s">
        <v>1545</v>
      </c>
      <c r="D1915" s="261" t="s">
        <v>26</v>
      </c>
      <c r="E1915" s="261" t="s">
        <v>17</v>
      </c>
      <c r="F1915" s="261" t="s">
        <v>17</v>
      </c>
      <c r="G1915" s="261" t="s">
        <v>17</v>
      </c>
      <c r="H1915" s="261" t="s">
        <v>17</v>
      </c>
      <c r="I1915" s="261" t="s">
        <v>17</v>
      </c>
      <c r="J1915" s="261" t="s">
        <v>477</v>
      </c>
      <c r="K1915" s="261" t="s">
        <v>2512</v>
      </c>
      <c r="L1915" s="262">
        <v>45713</v>
      </c>
      <c r="M1915" s="261" t="s">
        <v>218</v>
      </c>
    </row>
    <row r="1916" spans="1:13">
      <c r="A1916" s="259" t="s">
        <v>1543</v>
      </c>
      <c r="B1916" s="259" t="s">
        <v>1544</v>
      </c>
      <c r="C1916" s="259" t="s">
        <v>1545</v>
      </c>
      <c r="D1916" s="259" t="s">
        <v>28</v>
      </c>
      <c r="E1916" s="259" t="s">
        <v>17</v>
      </c>
      <c r="F1916" s="259" t="s">
        <v>17</v>
      </c>
      <c r="G1916" s="259" t="s">
        <v>17</v>
      </c>
      <c r="H1916" s="259" t="s">
        <v>17</v>
      </c>
      <c r="I1916" s="259" t="s">
        <v>17</v>
      </c>
      <c r="J1916" s="259" t="s">
        <v>479</v>
      </c>
      <c r="K1916" s="259" t="s">
        <v>2513</v>
      </c>
      <c r="L1916" s="260">
        <v>45713</v>
      </c>
      <c r="M1916" s="259" t="s">
        <v>218</v>
      </c>
    </row>
    <row r="1917" spans="1:13">
      <c r="A1917" s="261" t="s">
        <v>1543</v>
      </c>
      <c r="B1917" s="261" t="s">
        <v>1544</v>
      </c>
      <c r="C1917" s="261" t="s">
        <v>1545</v>
      </c>
      <c r="D1917" s="261" t="s">
        <v>24</v>
      </c>
      <c r="E1917" s="261" t="s">
        <v>17</v>
      </c>
      <c r="F1917" s="261" t="s">
        <v>17</v>
      </c>
      <c r="G1917" s="261" t="s">
        <v>17</v>
      </c>
      <c r="H1917" s="261" t="s">
        <v>17</v>
      </c>
      <c r="I1917" s="261" t="s">
        <v>17</v>
      </c>
      <c r="J1917" s="261" t="s">
        <v>2514</v>
      </c>
      <c r="K1917" s="261" t="s">
        <v>2515</v>
      </c>
      <c r="L1917" s="262">
        <v>45713</v>
      </c>
      <c r="M1917" s="261" t="s">
        <v>218</v>
      </c>
    </row>
    <row r="1918" spans="1:13">
      <c r="A1918" s="259" t="s">
        <v>1543</v>
      </c>
      <c r="B1918" s="259" t="s">
        <v>1544</v>
      </c>
      <c r="C1918" s="259" t="s">
        <v>1545</v>
      </c>
      <c r="D1918" s="259" t="s">
        <v>16</v>
      </c>
      <c r="E1918" s="259" t="s">
        <v>17</v>
      </c>
      <c r="F1918" s="259" t="s">
        <v>17</v>
      </c>
      <c r="G1918" s="259" t="s">
        <v>17</v>
      </c>
      <c r="H1918" s="259" t="s">
        <v>17</v>
      </c>
      <c r="I1918" s="259" t="s">
        <v>17</v>
      </c>
      <c r="J1918" s="259" t="s">
        <v>2516</v>
      </c>
      <c r="K1918" s="259" t="s">
        <v>2517</v>
      </c>
      <c r="L1918" s="260">
        <v>45713</v>
      </c>
      <c r="M1918" s="259" t="s">
        <v>218</v>
      </c>
    </row>
    <row r="1919" spans="1:13">
      <c r="A1919" s="261" t="s">
        <v>1543</v>
      </c>
      <c r="B1919" s="261" t="s">
        <v>1544</v>
      </c>
      <c r="C1919" s="261" t="s">
        <v>1545</v>
      </c>
      <c r="D1919" s="261" t="s">
        <v>20</v>
      </c>
      <c r="E1919" s="261" t="s">
        <v>17</v>
      </c>
      <c r="F1919" s="261" t="s">
        <v>17</v>
      </c>
      <c r="G1919" s="261" t="s">
        <v>17</v>
      </c>
      <c r="H1919" s="261" t="s">
        <v>17</v>
      </c>
      <c r="I1919" s="261" t="s">
        <v>17</v>
      </c>
      <c r="J1919" s="261" t="s">
        <v>2518</v>
      </c>
      <c r="K1919" s="261" t="s">
        <v>2519</v>
      </c>
      <c r="L1919" s="262">
        <v>45713</v>
      </c>
      <c r="M1919" s="261" t="s">
        <v>218</v>
      </c>
    </row>
    <row r="1920" spans="1:13">
      <c r="A1920" s="259" t="s">
        <v>1543</v>
      </c>
      <c r="B1920" s="259" t="s">
        <v>1544</v>
      </c>
      <c r="C1920" s="259" t="s">
        <v>1545</v>
      </c>
      <c r="D1920" s="259" t="s">
        <v>364</v>
      </c>
      <c r="E1920" s="259" t="s">
        <v>17</v>
      </c>
      <c r="F1920" s="259" t="s">
        <v>17</v>
      </c>
      <c r="G1920" s="259" t="s">
        <v>17</v>
      </c>
      <c r="H1920" s="259" t="s">
        <v>17</v>
      </c>
      <c r="I1920" s="259" t="s">
        <v>17</v>
      </c>
      <c r="J1920" s="259" t="s">
        <v>2520</v>
      </c>
      <c r="K1920" s="259" t="s">
        <v>2521</v>
      </c>
      <c r="L1920" s="260">
        <v>45713</v>
      </c>
      <c r="M1920" s="259" t="s">
        <v>218</v>
      </c>
    </row>
    <row r="1921" spans="1:13">
      <c r="A1921" s="261" t="s">
        <v>1543</v>
      </c>
      <c r="B1921" s="261" t="s">
        <v>1544</v>
      </c>
      <c r="C1921" s="261" t="s">
        <v>1545</v>
      </c>
      <c r="D1921" s="261" t="s">
        <v>22</v>
      </c>
      <c r="E1921" s="261" t="s">
        <v>17</v>
      </c>
      <c r="F1921" s="261" t="s">
        <v>17</v>
      </c>
      <c r="G1921" s="261" t="s">
        <v>17</v>
      </c>
      <c r="H1921" s="261" t="s">
        <v>17</v>
      </c>
      <c r="I1921" s="261" t="s">
        <v>17</v>
      </c>
      <c r="J1921" s="261" t="s">
        <v>2522</v>
      </c>
      <c r="K1921" s="261" t="s">
        <v>2523</v>
      </c>
      <c r="L1921" s="262">
        <v>45713</v>
      </c>
      <c r="M1921" s="261" t="s">
        <v>218</v>
      </c>
    </row>
    <row r="1922" spans="1:13">
      <c r="A1922" s="259" t="s">
        <v>1627</v>
      </c>
      <c r="B1922" s="259" t="s">
        <v>1628</v>
      </c>
      <c r="C1922" s="259" t="s">
        <v>1629</v>
      </c>
      <c r="D1922" s="259" t="s">
        <v>26</v>
      </c>
      <c r="E1922" s="259" t="s">
        <v>17</v>
      </c>
      <c r="F1922" s="259" t="s">
        <v>461</v>
      </c>
      <c r="G1922" s="259" t="s">
        <v>17</v>
      </c>
      <c r="H1922" s="259" t="s">
        <v>17</v>
      </c>
      <c r="I1922" s="259" t="s">
        <v>404</v>
      </c>
      <c r="J1922" s="259" t="s">
        <v>2524</v>
      </c>
      <c r="K1922" s="259" t="s">
        <v>2525</v>
      </c>
      <c r="L1922" s="260">
        <v>45713</v>
      </c>
      <c r="M1922" s="259" t="s">
        <v>218</v>
      </c>
    </row>
    <row r="1923" spans="1:13">
      <c r="A1923" s="261" t="s">
        <v>1627</v>
      </c>
      <c r="B1923" s="261" t="s">
        <v>1628</v>
      </c>
      <c r="C1923" s="261" t="s">
        <v>1629</v>
      </c>
      <c r="D1923" s="261" t="s">
        <v>28</v>
      </c>
      <c r="E1923" s="261" t="s">
        <v>17</v>
      </c>
      <c r="F1923" s="261" t="s">
        <v>461</v>
      </c>
      <c r="G1923" s="261" t="s">
        <v>17</v>
      </c>
      <c r="H1923" s="261" t="s">
        <v>17</v>
      </c>
      <c r="I1923" s="261" t="s">
        <v>404</v>
      </c>
      <c r="J1923" s="261" t="s">
        <v>2524</v>
      </c>
      <c r="K1923" s="261" t="s">
        <v>2526</v>
      </c>
      <c r="L1923" s="262">
        <v>45713</v>
      </c>
      <c r="M1923" s="261" t="s">
        <v>218</v>
      </c>
    </row>
    <row r="1924" spans="1:13">
      <c r="A1924" s="259" t="s">
        <v>1627</v>
      </c>
      <c r="B1924" s="259" t="s">
        <v>1628</v>
      </c>
      <c r="C1924" s="259" t="s">
        <v>1629</v>
      </c>
      <c r="D1924" s="259" t="s">
        <v>24</v>
      </c>
      <c r="E1924" s="259" t="s">
        <v>17</v>
      </c>
      <c r="F1924" s="259" t="s">
        <v>461</v>
      </c>
      <c r="G1924" s="259" t="s">
        <v>17</v>
      </c>
      <c r="H1924" s="259" t="s">
        <v>17</v>
      </c>
      <c r="I1924" s="259" t="s">
        <v>404</v>
      </c>
      <c r="J1924" s="259" t="s">
        <v>2524</v>
      </c>
      <c r="K1924" s="259" t="s">
        <v>2527</v>
      </c>
      <c r="L1924" s="260">
        <v>45713</v>
      </c>
      <c r="M1924" s="259" t="s">
        <v>218</v>
      </c>
    </row>
    <row r="1925" spans="1:13">
      <c r="A1925" s="261" t="s">
        <v>1627</v>
      </c>
      <c r="B1925" s="261" t="s">
        <v>1628</v>
      </c>
      <c r="C1925" s="261" t="s">
        <v>1629</v>
      </c>
      <c r="D1925" s="261" t="s">
        <v>16</v>
      </c>
      <c r="E1925" s="261" t="s">
        <v>17</v>
      </c>
      <c r="F1925" s="261" t="s">
        <v>461</v>
      </c>
      <c r="G1925" s="261" t="s">
        <v>17</v>
      </c>
      <c r="H1925" s="261" t="s">
        <v>17</v>
      </c>
      <c r="I1925" s="261" t="s">
        <v>404</v>
      </c>
      <c r="J1925" s="261" t="s">
        <v>2524</v>
      </c>
      <c r="K1925" s="261" t="s">
        <v>2528</v>
      </c>
      <c r="L1925" s="262">
        <v>45713</v>
      </c>
      <c r="M1925" s="261" t="s">
        <v>218</v>
      </c>
    </row>
    <row r="1926" spans="1:13">
      <c r="A1926" s="259" t="s">
        <v>1627</v>
      </c>
      <c r="B1926" s="259" t="s">
        <v>1628</v>
      </c>
      <c r="C1926" s="259" t="s">
        <v>1629</v>
      </c>
      <c r="D1926" s="259" t="s">
        <v>20</v>
      </c>
      <c r="E1926" s="259" t="s">
        <v>17</v>
      </c>
      <c r="F1926" s="259" t="s">
        <v>461</v>
      </c>
      <c r="G1926" s="259" t="s">
        <v>17</v>
      </c>
      <c r="H1926" s="259" t="s">
        <v>17</v>
      </c>
      <c r="I1926" s="259" t="s">
        <v>404</v>
      </c>
      <c r="J1926" s="259" t="s">
        <v>2524</v>
      </c>
      <c r="K1926" s="259" t="s">
        <v>2529</v>
      </c>
      <c r="L1926" s="260">
        <v>45713</v>
      </c>
      <c r="M1926" s="259" t="s">
        <v>218</v>
      </c>
    </row>
    <row r="1927" spans="1:13">
      <c r="A1927" s="261" t="s">
        <v>1627</v>
      </c>
      <c r="B1927" s="261" t="s">
        <v>1628</v>
      </c>
      <c r="C1927" s="261" t="s">
        <v>1629</v>
      </c>
      <c r="D1927" s="261" t="s">
        <v>364</v>
      </c>
      <c r="E1927" s="261" t="s">
        <v>17</v>
      </c>
      <c r="F1927" s="261" t="s">
        <v>17</v>
      </c>
      <c r="G1927" s="261" t="s">
        <v>17</v>
      </c>
      <c r="H1927" s="261" t="s">
        <v>17</v>
      </c>
      <c r="I1927" s="261" t="s">
        <v>404</v>
      </c>
      <c r="J1927" s="261" t="s">
        <v>2524</v>
      </c>
      <c r="K1927" s="261" t="s">
        <v>2530</v>
      </c>
      <c r="L1927" s="262">
        <v>45713</v>
      </c>
      <c r="M1927" s="261" t="s">
        <v>218</v>
      </c>
    </row>
    <row r="1928" spans="1:13">
      <c r="A1928" s="259" t="s">
        <v>1627</v>
      </c>
      <c r="B1928" s="259" t="s">
        <v>1628</v>
      </c>
      <c r="C1928" s="259" t="s">
        <v>1629</v>
      </c>
      <c r="D1928" s="259" t="s">
        <v>22</v>
      </c>
      <c r="E1928" s="259" t="s">
        <v>17</v>
      </c>
      <c r="F1928" s="259" t="s">
        <v>17</v>
      </c>
      <c r="G1928" s="259" t="s">
        <v>17</v>
      </c>
      <c r="H1928" s="259" t="s">
        <v>17</v>
      </c>
      <c r="I1928" s="259" t="s">
        <v>404</v>
      </c>
      <c r="J1928" s="259" t="s">
        <v>2524</v>
      </c>
      <c r="K1928" s="259" t="s">
        <v>2531</v>
      </c>
      <c r="L1928" s="260">
        <v>45713</v>
      </c>
      <c r="M1928" s="259" t="s">
        <v>218</v>
      </c>
    </row>
    <row r="1929" spans="1:13">
      <c r="A1929" s="261" t="s">
        <v>1341</v>
      </c>
      <c r="B1929" s="261" t="s">
        <v>1342</v>
      </c>
      <c r="C1929" s="261" t="s">
        <v>460</v>
      </c>
      <c r="D1929" s="261" t="s">
        <v>26</v>
      </c>
      <c r="E1929" s="261" t="s">
        <v>17</v>
      </c>
      <c r="F1929" s="261" t="s">
        <v>404</v>
      </c>
      <c r="G1929" s="261" t="s">
        <v>17</v>
      </c>
      <c r="H1929" s="261" t="s">
        <v>17</v>
      </c>
      <c r="I1929" s="261" t="s">
        <v>404</v>
      </c>
      <c r="J1929" s="261" t="s">
        <v>2532</v>
      </c>
      <c r="K1929" s="261" t="s">
        <v>2533</v>
      </c>
      <c r="L1929" s="262">
        <v>45715</v>
      </c>
      <c r="M1929" s="261" t="s">
        <v>19</v>
      </c>
    </row>
    <row r="1930" spans="1:13">
      <c r="A1930" s="259" t="s">
        <v>1341</v>
      </c>
      <c r="B1930" s="259" t="s">
        <v>1342</v>
      </c>
      <c r="C1930" s="259" t="s">
        <v>460</v>
      </c>
      <c r="D1930" s="259" t="s">
        <v>28</v>
      </c>
      <c r="E1930" s="259" t="s">
        <v>17</v>
      </c>
      <c r="F1930" s="259" t="s">
        <v>404</v>
      </c>
      <c r="G1930" s="259" t="s">
        <v>17</v>
      </c>
      <c r="H1930" s="259" t="s">
        <v>17</v>
      </c>
      <c r="I1930" s="259" t="s">
        <v>404</v>
      </c>
      <c r="J1930" s="259" t="s">
        <v>2532</v>
      </c>
      <c r="K1930" s="259" t="s">
        <v>2534</v>
      </c>
      <c r="L1930" s="260">
        <v>45715</v>
      </c>
      <c r="M1930" s="259" t="s">
        <v>19</v>
      </c>
    </row>
    <row r="1931" spans="1:13">
      <c r="A1931" s="261" t="s">
        <v>1341</v>
      </c>
      <c r="B1931" s="261" t="s">
        <v>1342</v>
      </c>
      <c r="C1931" s="261" t="s">
        <v>460</v>
      </c>
      <c r="D1931" s="261" t="s">
        <v>24</v>
      </c>
      <c r="E1931" s="261" t="s">
        <v>17</v>
      </c>
      <c r="F1931" s="261" t="s">
        <v>404</v>
      </c>
      <c r="G1931" s="261" t="s">
        <v>17</v>
      </c>
      <c r="H1931" s="261" t="s">
        <v>17</v>
      </c>
      <c r="I1931" s="261" t="s">
        <v>404</v>
      </c>
      <c r="J1931" s="261" t="s">
        <v>2532</v>
      </c>
      <c r="K1931" s="261" t="s">
        <v>2535</v>
      </c>
      <c r="L1931" s="262">
        <v>45715</v>
      </c>
      <c r="M1931" s="261" t="s">
        <v>19</v>
      </c>
    </row>
    <row r="1932" spans="1:13">
      <c r="A1932" s="259" t="s">
        <v>1341</v>
      </c>
      <c r="B1932" s="259" t="s">
        <v>1342</v>
      </c>
      <c r="C1932" s="259" t="s">
        <v>460</v>
      </c>
      <c r="D1932" s="259" t="s">
        <v>16</v>
      </c>
      <c r="E1932" s="259" t="s">
        <v>17</v>
      </c>
      <c r="F1932" s="259" t="s">
        <v>404</v>
      </c>
      <c r="G1932" s="259" t="s">
        <v>17</v>
      </c>
      <c r="H1932" s="259" t="s">
        <v>17</v>
      </c>
      <c r="I1932" s="259" t="s">
        <v>404</v>
      </c>
      <c r="J1932" s="259" t="s">
        <v>2532</v>
      </c>
      <c r="K1932" s="259" t="s">
        <v>2536</v>
      </c>
      <c r="L1932" s="260">
        <v>45715</v>
      </c>
      <c r="M1932" s="259" t="s">
        <v>218</v>
      </c>
    </row>
    <row r="1933" spans="1:13">
      <c r="A1933" s="261" t="s">
        <v>1341</v>
      </c>
      <c r="B1933" s="261" t="s">
        <v>1342</v>
      </c>
      <c r="C1933" s="261" t="s">
        <v>460</v>
      </c>
      <c r="D1933" s="261" t="s">
        <v>20</v>
      </c>
      <c r="E1933" s="261" t="s">
        <v>17</v>
      </c>
      <c r="F1933" s="261" t="s">
        <v>17</v>
      </c>
      <c r="G1933" s="261" t="s">
        <v>17</v>
      </c>
      <c r="H1933" s="261" t="s">
        <v>17</v>
      </c>
      <c r="I1933" s="261" t="s">
        <v>404</v>
      </c>
      <c r="J1933" s="261" t="s">
        <v>2532</v>
      </c>
      <c r="K1933" s="261" t="s">
        <v>2537</v>
      </c>
      <c r="L1933" s="262">
        <v>45715</v>
      </c>
      <c r="M1933" s="261" t="s">
        <v>19</v>
      </c>
    </row>
    <row r="1934" spans="1:13">
      <c r="A1934" s="259" t="s">
        <v>1341</v>
      </c>
      <c r="B1934" s="259" t="s">
        <v>1342</v>
      </c>
      <c r="C1934" s="259" t="s">
        <v>460</v>
      </c>
      <c r="D1934" s="259" t="s">
        <v>364</v>
      </c>
      <c r="E1934" s="259" t="s">
        <v>17</v>
      </c>
      <c r="F1934" s="259" t="s">
        <v>17</v>
      </c>
      <c r="G1934" s="259" t="s">
        <v>17</v>
      </c>
      <c r="H1934" s="259" t="s">
        <v>17</v>
      </c>
      <c r="I1934" s="259" t="s">
        <v>404</v>
      </c>
      <c r="J1934" s="259" t="s">
        <v>2532</v>
      </c>
      <c r="K1934" s="259" t="s">
        <v>2538</v>
      </c>
      <c r="L1934" s="260">
        <v>45715</v>
      </c>
      <c r="M1934" s="259" t="s">
        <v>19</v>
      </c>
    </row>
    <row r="1935" spans="1:13">
      <c r="A1935" s="261" t="s">
        <v>1341</v>
      </c>
      <c r="B1935" s="261" t="s">
        <v>1342</v>
      </c>
      <c r="C1935" s="261" t="s">
        <v>460</v>
      </c>
      <c r="D1935" s="261" t="s">
        <v>22</v>
      </c>
      <c r="E1935" s="261" t="s">
        <v>17</v>
      </c>
      <c r="F1935" s="261" t="s">
        <v>17</v>
      </c>
      <c r="G1935" s="261" t="s">
        <v>17</v>
      </c>
      <c r="H1935" s="261" t="s">
        <v>17</v>
      </c>
      <c r="I1935" s="261" t="s">
        <v>404</v>
      </c>
      <c r="J1935" s="261" t="s">
        <v>2532</v>
      </c>
      <c r="K1935" s="261" t="s">
        <v>2539</v>
      </c>
      <c r="L1935" s="262">
        <v>45715</v>
      </c>
      <c r="M1935" s="261" t="s">
        <v>19</v>
      </c>
    </row>
    <row r="1936" spans="1:13">
      <c r="A1936" s="259" t="s">
        <v>1924</v>
      </c>
      <c r="B1936" s="259" t="s">
        <v>1925</v>
      </c>
      <c r="C1936" s="259" t="s">
        <v>1926</v>
      </c>
      <c r="D1936" s="259" t="s">
        <v>26</v>
      </c>
      <c r="E1936" s="259" t="s">
        <v>17</v>
      </c>
      <c r="F1936" s="259" t="s">
        <v>17</v>
      </c>
      <c r="G1936" s="259" t="s">
        <v>17</v>
      </c>
      <c r="H1936" s="259" t="s">
        <v>17</v>
      </c>
      <c r="I1936" s="259" t="s">
        <v>17</v>
      </c>
      <c r="J1936" s="259" t="s">
        <v>2540</v>
      </c>
      <c r="K1936" s="259" t="s">
        <v>2541</v>
      </c>
      <c r="L1936" s="260">
        <v>45715</v>
      </c>
      <c r="M1936" s="259" t="s">
        <v>19</v>
      </c>
    </row>
    <row r="1937" spans="1:13">
      <c r="A1937" s="261" t="s">
        <v>1924</v>
      </c>
      <c r="B1937" s="261" t="s">
        <v>1925</v>
      </c>
      <c r="C1937" s="261" t="s">
        <v>1926</v>
      </c>
      <c r="D1937" s="261" t="s">
        <v>28</v>
      </c>
      <c r="E1937" s="261" t="s">
        <v>17</v>
      </c>
      <c r="F1937" s="261" t="s">
        <v>17</v>
      </c>
      <c r="G1937" s="261" t="s">
        <v>17</v>
      </c>
      <c r="H1937" s="261" t="s">
        <v>17</v>
      </c>
      <c r="I1937" s="261" t="s">
        <v>17</v>
      </c>
      <c r="J1937" s="261" t="s">
        <v>2540</v>
      </c>
      <c r="K1937" s="261" t="s">
        <v>2542</v>
      </c>
      <c r="L1937" s="262">
        <v>45715</v>
      </c>
      <c r="M1937" s="261" t="s">
        <v>19</v>
      </c>
    </row>
    <row r="1938" spans="1:13">
      <c r="A1938" s="259" t="s">
        <v>1924</v>
      </c>
      <c r="B1938" s="259" t="s">
        <v>1925</v>
      </c>
      <c r="C1938" s="259" t="s">
        <v>1926</v>
      </c>
      <c r="D1938" s="259" t="s">
        <v>24</v>
      </c>
      <c r="E1938" s="259" t="s">
        <v>17</v>
      </c>
      <c r="F1938" s="259" t="s">
        <v>17</v>
      </c>
      <c r="G1938" s="259" t="s">
        <v>17</v>
      </c>
      <c r="H1938" s="259" t="s">
        <v>17</v>
      </c>
      <c r="I1938" s="259" t="s">
        <v>17</v>
      </c>
      <c r="J1938" s="259" t="s">
        <v>2540</v>
      </c>
      <c r="K1938" s="259" t="s">
        <v>2543</v>
      </c>
      <c r="L1938" s="260">
        <v>45715</v>
      </c>
      <c r="M1938" s="259" t="s">
        <v>19</v>
      </c>
    </row>
    <row r="1939" spans="1:13">
      <c r="A1939" s="261" t="s">
        <v>1924</v>
      </c>
      <c r="B1939" s="261" t="s">
        <v>1925</v>
      </c>
      <c r="C1939" s="261" t="s">
        <v>1926</v>
      </c>
      <c r="D1939" s="261" t="s">
        <v>16</v>
      </c>
      <c r="E1939" s="261" t="s">
        <v>17</v>
      </c>
      <c r="F1939" s="261" t="s">
        <v>17</v>
      </c>
      <c r="G1939" s="261" t="s">
        <v>17</v>
      </c>
      <c r="H1939" s="261" t="s">
        <v>17</v>
      </c>
      <c r="I1939" s="261" t="s">
        <v>17</v>
      </c>
      <c r="J1939" s="261" t="s">
        <v>2540</v>
      </c>
      <c r="K1939" s="261" t="s">
        <v>2544</v>
      </c>
      <c r="L1939" s="262">
        <v>45715</v>
      </c>
      <c r="M1939" s="261" t="s">
        <v>19</v>
      </c>
    </row>
    <row r="1940" spans="1:13">
      <c r="A1940" s="259" t="s">
        <v>1924</v>
      </c>
      <c r="B1940" s="259" t="s">
        <v>1925</v>
      </c>
      <c r="C1940" s="259" t="s">
        <v>1926</v>
      </c>
      <c r="D1940" s="259" t="s">
        <v>20</v>
      </c>
      <c r="E1940" s="259" t="s">
        <v>17</v>
      </c>
      <c r="F1940" s="259" t="s">
        <v>17</v>
      </c>
      <c r="G1940" s="259" t="s">
        <v>17</v>
      </c>
      <c r="H1940" s="259" t="s">
        <v>17</v>
      </c>
      <c r="I1940" s="259" t="s">
        <v>17</v>
      </c>
      <c r="J1940" s="259" t="s">
        <v>2540</v>
      </c>
      <c r="K1940" s="259" t="s">
        <v>2545</v>
      </c>
      <c r="L1940" s="260">
        <v>45715</v>
      </c>
      <c r="M1940" s="259" t="s">
        <v>19</v>
      </c>
    </row>
    <row r="1941" spans="1:13">
      <c r="A1941" s="261" t="s">
        <v>1924</v>
      </c>
      <c r="B1941" s="261" t="s">
        <v>1925</v>
      </c>
      <c r="C1941" s="261" t="s">
        <v>1926</v>
      </c>
      <c r="D1941" s="261" t="s">
        <v>364</v>
      </c>
      <c r="E1941" s="261" t="s">
        <v>17</v>
      </c>
      <c r="F1941" s="261" t="s">
        <v>17</v>
      </c>
      <c r="G1941" s="261" t="s">
        <v>17</v>
      </c>
      <c r="H1941" s="261" t="s">
        <v>17</v>
      </c>
      <c r="I1941" s="261" t="s">
        <v>17</v>
      </c>
      <c r="J1941" s="261" t="s">
        <v>2540</v>
      </c>
      <c r="K1941" s="261" t="s">
        <v>2546</v>
      </c>
      <c r="L1941" s="262">
        <v>45715</v>
      </c>
      <c r="M1941" s="261" t="s">
        <v>19</v>
      </c>
    </row>
    <row r="1942" spans="1:13">
      <c r="A1942" s="259" t="s">
        <v>1924</v>
      </c>
      <c r="B1942" s="259" t="s">
        <v>1925</v>
      </c>
      <c r="C1942" s="259" t="s">
        <v>1926</v>
      </c>
      <c r="D1942" s="259" t="s">
        <v>22</v>
      </c>
      <c r="E1942" s="259" t="s">
        <v>17</v>
      </c>
      <c r="F1942" s="259" t="s">
        <v>17</v>
      </c>
      <c r="G1942" s="259" t="s">
        <v>17</v>
      </c>
      <c r="H1942" s="259" t="s">
        <v>17</v>
      </c>
      <c r="I1942" s="259" t="s">
        <v>17</v>
      </c>
      <c r="J1942" s="259" t="s">
        <v>2540</v>
      </c>
      <c r="K1942" s="259" t="s">
        <v>2547</v>
      </c>
      <c r="L1942" s="260">
        <v>45715</v>
      </c>
      <c r="M1942" s="259" t="s">
        <v>19</v>
      </c>
    </row>
    <row r="1943" spans="1:13">
      <c r="A1943" s="261" t="s">
        <v>1868</v>
      </c>
      <c r="B1943" s="261" t="s">
        <v>1869</v>
      </c>
      <c r="C1943" s="261" t="s">
        <v>1870</v>
      </c>
      <c r="D1943" s="261" t="s">
        <v>26</v>
      </c>
      <c r="E1943" s="261" t="s">
        <v>17</v>
      </c>
      <c r="F1943" s="261" t="s">
        <v>17</v>
      </c>
      <c r="G1943" s="261" t="s">
        <v>17</v>
      </c>
      <c r="H1943" s="261" t="s">
        <v>17</v>
      </c>
      <c r="I1943" s="261" t="s">
        <v>17</v>
      </c>
      <c r="J1943" s="261" t="s">
        <v>2540</v>
      </c>
      <c r="K1943" s="261" t="s">
        <v>2548</v>
      </c>
      <c r="L1943" s="262">
        <v>45715</v>
      </c>
      <c r="M1943" s="261" t="s">
        <v>19</v>
      </c>
    </row>
    <row r="1944" spans="1:13">
      <c r="A1944" s="259" t="s">
        <v>1868</v>
      </c>
      <c r="B1944" s="259" t="s">
        <v>1869</v>
      </c>
      <c r="C1944" s="259" t="s">
        <v>1870</v>
      </c>
      <c r="D1944" s="259" t="s">
        <v>28</v>
      </c>
      <c r="E1944" s="259" t="s">
        <v>17</v>
      </c>
      <c r="F1944" s="259" t="s">
        <v>17</v>
      </c>
      <c r="G1944" s="259" t="s">
        <v>17</v>
      </c>
      <c r="H1944" s="259" t="s">
        <v>17</v>
      </c>
      <c r="I1944" s="259" t="s">
        <v>17</v>
      </c>
      <c r="J1944" s="259" t="s">
        <v>2540</v>
      </c>
      <c r="K1944" s="259" t="s">
        <v>2549</v>
      </c>
      <c r="L1944" s="260">
        <v>45715</v>
      </c>
      <c r="M1944" s="259" t="s">
        <v>19</v>
      </c>
    </row>
    <row r="1945" spans="1:13">
      <c r="A1945" s="261" t="s">
        <v>1868</v>
      </c>
      <c r="B1945" s="261" t="s">
        <v>1869</v>
      </c>
      <c r="C1945" s="261" t="s">
        <v>1870</v>
      </c>
      <c r="D1945" s="261" t="s">
        <v>24</v>
      </c>
      <c r="E1945" s="261" t="s">
        <v>17</v>
      </c>
      <c r="F1945" s="261" t="s">
        <v>17</v>
      </c>
      <c r="G1945" s="261" t="s">
        <v>17</v>
      </c>
      <c r="H1945" s="261" t="s">
        <v>17</v>
      </c>
      <c r="I1945" s="261" t="s">
        <v>17</v>
      </c>
      <c r="J1945" s="261" t="s">
        <v>2540</v>
      </c>
      <c r="K1945" s="261" t="s">
        <v>2550</v>
      </c>
      <c r="L1945" s="262">
        <v>45715</v>
      </c>
      <c r="M1945" s="261" t="s">
        <v>19</v>
      </c>
    </row>
    <row r="1946" spans="1:13">
      <c r="A1946" s="259" t="s">
        <v>1868</v>
      </c>
      <c r="B1946" s="259" t="s">
        <v>1869</v>
      </c>
      <c r="C1946" s="259" t="s">
        <v>1870</v>
      </c>
      <c r="D1946" s="259" t="s">
        <v>16</v>
      </c>
      <c r="E1946" s="259" t="s">
        <v>17</v>
      </c>
      <c r="F1946" s="259" t="s">
        <v>17</v>
      </c>
      <c r="G1946" s="259" t="s">
        <v>17</v>
      </c>
      <c r="H1946" s="259" t="s">
        <v>17</v>
      </c>
      <c r="I1946" s="259" t="s">
        <v>17</v>
      </c>
      <c r="J1946" s="259" t="s">
        <v>2540</v>
      </c>
      <c r="K1946" s="259" t="s">
        <v>2551</v>
      </c>
      <c r="L1946" s="260">
        <v>45715</v>
      </c>
      <c r="M1946" s="259" t="s">
        <v>19</v>
      </c>
    </row>
    <row r="1947" spans="1:13">
      <c r="A1947" s="261" t="s">
        <v>1868</v>
      </c>
      <c r="B1947" s="261" t="s">
        <v>1869</v>
      </c>
      <c r="C1947" s="261" t="s">
        <v>1870</v>
      </c>
      <c r="D1947" s="261" t="s">
        <v>20</v>
      </c>
      <c r="E1947" s="261" t="s">
        <v>17</v>
      </c>
      <c r="F1947" s="261" t="s">
        <v>17</v>
      </c>
      <c r="G1947" s="261" t="s">
        <v>17</v>
      </c>
      <c r="H1947" s="261" t="s">
        <v>17</v>
      </c>
      <c r="I1947" s="261" t="s">
        <v>17</v>
      </c>
      <c r="J1947" s="261" t="s">
        <v>2540</v>
      </c>
      <c r="K1947" s="261" t="s">
        <v>2552</v>
      </c>
      <c r="L1947" s="262">
        <v>45715</v>
      </c>
      <c r="M1947" s="261" t="s">
        <v>19</v>
      </c>
    </row>
    <row r="1948" spans="1:13">
      <c r="A1948" s="259" t="s">
        <v>1868</v>
      </c>
      <c r="B1948" s="259" t="s">
        <v>1869</v>
      </c>
      <c r="C1948" s="259" t="s">
        <v>1870</v>
      </c>
      <c r="D1948" s="259" t="s">
        <v>364</v>
      </c>
      <c r="E1948" s="259" t="s">
        <v>17</v>
      </c>
      <c r="F1948" s="259" t="s">
        <v>17</v>
      </c>
      <c r="G1948" s="259" t="s">
        <v>17</v>
      </c>
      <c r="H1948" s="259" t="s">
        <v>17</v>
      </c>
      <c r="I1948" s="259" t="s">
        <v>17</v>
      </c>
      <c r="J1948" s="259" t="s">
        <v>2540</v>
      </c>
      <c r="K1948" s="259" t="s">
        <v>2553</v>
      </c>
      <c r="L1948" s="260">
        <v>45715</v>
      </c>
      <c r="M1948" s="259" t="s">
        <v>19</v>
      </c>
    </row>
    <row r="1949" spans="1:13">
      <c r="A1949" s="261" t="s">
        <v>1868</v>
      </c>
      <c r="B1949" s="261" t="s">
        <v>1869</v>
      </c>
      <c r="C1949" s="261" t="s">
        <v>1870</v>
      </c>
      <c r="D1949" s="261" t="s">
        <v>22</v>
      </c>
      <c r="E1949" s="261" t="s">
        <v>17</v>
      </c>
      <c r="F1949" s="261" t="s">
        <v>17</v>
      </c>
      <c r="G1949" s="261" t="s">
        <v>17</v>
      </c>
      <c r="H1949" s="261" t="s">
        <v>17</v>
      </c>
      <c r="I1949" s="261" t="s">
        <v>17</v>
      </c>
      <c r="J1949" s="261" t="s">
        <v>2540</v>
      </c>
      <c r="K1949" s="261" t="s">
        <v>2554</v>
      </c>
      <c r="L1949" s="262">
        <v>45715</v>
      </c>
      <c r="M1949" s="261" t="s">
        <v>19</v>
      </c>
    </row>
    <row r="1950" spans="1:13">
      <c r="A1950" s="259" t="s">
        <v>1912</v>
      </c>
      <c r="B1950" s="259" t="s">
        <v>1913</v>
      </c>
      <c r="C1950" s="259" t="s">
        <v>1914</v>
      </c>
      <c r="D1950" s="259" t="s">
        <v>112</v>
      </c>
      <c r="E1950" s="259" t="s">
        <v>17</v>
      </c>
      <c r="F1950" s="259" t="s">
        <v>404</v>
      </c>
      <c r="G1950" s="259" t="s">
        <v>17</v>
      </c>
      <c r="H1950" s="259" t="s">
        <v>17</v>
      </c>
      <c r="I1950" s="259" t="s">
        <v>404</v>
      </c>
      <c r="J1950" s="259" t="s">
        <v>2555</v>
      </c>
      <c r="K1950" s="259" t="s">
        <v>2556</v>
      </c>
      <c r="L1950" s="260">
        <v>45715</v>
      </c>
      <c r="M1950" s="259" t="s">
        <v>218</v>
      </c>
    </row>
    <row r="1951" spans="1:13">
      <c r="A1951" s="261" t="s">
        <v>1912</v>
      </c>
      <c r="B1951" s="261" t="s">
        <v>1913</v>
      </c>
      <c r="C1951" s="261" t="s">
        <v>1914</v>
      </c>
      <c r="D1951" s="261" t="s">
        <v>467</v>
      </c>
      <c r="E1951" s="261">
        <v>222</v>
      </c>
      <c r="F1951" s="261" t="s">
        <v>2557</v>
      </c>
      <c r="G1951" s="261" t="s">
        <v>282</v>
      </c>
      <c r="H1951" s="261">
        <v>3</v>
      </c>
      <c r="I1951" s="261" t="s">
        <v>578</v>
      </c>
      <c r="J1951" s="261" t="s">
        <v>2558</v>
      </c>
      <c r="K1951" s="261" t="s">
        <v>2559</v>
      </c>
      <c r="L1951" s="262">
        <v>45715</v>
      </c>
      <c r="M1951" s="261" t="s">
        <v>218</v>
      </c>
    </row>
    <row r="1952" spans="1:13">
      <c r="A1952" s="259" t="s">
        <v>1912</v>
      </c>
      <c r="B1952" s="259" t="s">
        <v>1913</v>
      </c>
      <c r="C1952" s="259" t="s">
        <v>1914</v>
      </c>
      <c r="D1952" s="259" t="s">
        <v>549</v>
      </c>
      <c r="E1952" s="259">
        <v>222</v>
      </c>
      <c r="F1952" s="259" t="s">
        <v>2557</v>
      </c>
      <c r="G1952" s="259" t="s">
        <v>282</v>
      </c>
      <c r="H1952" s="259">
        <v>3</v>
      </c>
      <c r="I1952" s="259" t="s">
        <v>578</v>
      </c>
      <c r="J1952" s="259" t="s">
        <v>2560</v>
      </c>
      <c r="K1952" s="259" t="s">
        <v>2561</v>
      </c>
      <c r="L1952" s="260">
        <v>45715</v>
      </c>
      <c r="M1952" s="259" t="s">
        <v>218</v>
      </c>
    </row>
    <row r="1953" spans="1:13">
      <c r="A1953" s="261" t="s">
        <v>1912</v>
      </c>
      <c r="B1953" s="261" t="s">
        <v>1913</v>
      </c>
      <c r="C1953" s="261" t="s">
        <v>1914</v>
      </c>
      <c r="D1953" s="261" t="s">
        <v>26</v>
      </c>
      <c r="E1953" s="261" t="s">
        <v>17</v>
      </c>
      <c r="F1953" s="261" t="s">
        <v>17</v>
      </c>
      <c r="G1953" s="261" t="s">
        <v>17</v>
      </c>
      <c r="H1953" s="261" t="s">
        <v>17</v>
      </c>
      <c r="I1953" s="261" t="s">
        <v>17</v>
      </c>
      <c r="J1953" s="261" t="s">
        <v>2038</v>
      </c>
      <c r="K1953" s="261" t="s">
        <v>2562</v>
      </c>
      <c r="L1953" s="262">
        <v>45715</v>
      </c>
      <c r="M1953" s="261" t="s">
        <v>218</v>
      </c>
    </row>
    <row r="1954" spans="1:13">
      <c r="A1954" s="259" t="s">
        <v>1912</v>
      </c>
      <c r="B1954" s="259" t="s">
        <v>1913</v>
      </c>
      <c r="C1954" s="259" t="s">
        <v>1914</v>
      </c>
      <c r="D1954" s="259" t="s">
        <v>28</v>
      </c>
      <c r="E1954" s="259" t="s">
        <v>17</v>
      </c>
      <c r="F1954" s="259" t="s">
        <v>17</v>
      </c>
      <c r="G1954" s="259" t="s">
        <v>17</v>
      </c>
      <c r="H1954" s="259" t="s">
        <v>17</v>
      </c>
      <c r="I1954" s="259" t="s">
        <v>17</v>
      </c>
      <c r="J1954" s="259" t="s">
        <v>2038</v>
      </c>
      <c r="K1954" s="259" t="s">
        <v>2563</v>
      </c>
      <c r="L1954" s="260">
        <v>45715</v>
      </c>
      <c r="M1954" s="259" t="s">
        <v>218</v>
      </c>
    </row>
    <row r="1955" spans="1:13">
      <c r="A1955" s="261" t="s">
        <v>1912</v>
      </c>
      <c r="B1955" s="261" t="s">
        <v>1913</v>
      </c>
      <c r="C1955" s="261" t="s">
        <v>1914</v>
      </c>
      <c r="D1955" s="261" t="s">
        <v>24</v>
      </c>
      <c r="E1955" s="261" t="s">
        <v>17</v>
      </c>
      <c r="F1955" s="261" t="s">
        <v>17</v>
      </c>
      <c r="G1955" s="261" t="s">
        <v>17</v>
      </c>
      <c r="H1955" s="261" t="s">
        <v>17</v>
      </c>
      <c r="I1955" s="261" t="s">
        <v>17</v>
      </c>
      <c r="J1955" s="261" t="s">
        <v>2038</v>
      </c>
      <c r="K1955" s="261" t="s">
        <v>2564</v>
      </c>
      <c r="L1955" s="262">
        <v>45715</v>
      </c>
      <c r="M1955" s="261" t="s">
        <v>218</v>
      </c>
    </row>
    <row r="1956" spans="1:13">
      <c r="A1956" s="259" t="s">
        <v>76</v>
      </c>
      <c r="B1956" s="259" t="s">
        <v>77</v>
      </c>
      <c r="C1956" s="259" t="s">
        <v>78</v>
      </c>
      <c r="D1956" s="259" t="s">
        <v>24</v>
      </c>
      <c r="E1956" s="259">
        <v>20200</v>
      </c>
      <c r="F1956" s="259" t="s">
        <v>2565</v>
      </c>
      <c r="G1956" s="259" t="s">
        <v>427</v>
      </c>
      <c r="H1956" s="259">
        <v>2</v>
      </c>
      <c r="I1956" s="259" t="s">
        <v>2566</v>
      </c>
      <c r="J1956" s="259" t="s">
        <v>2567</v>
      </c>
      <c r="K1956" s="259" t="s">
        <v>2568</v>
      </c>
      <c r="L1956" s="260">
        <v>45715</v>
      </c>
      <c r="M1956" s="259" t="s">
        <v>19</v>
      </c>
    </row>
    <row r="1957" spans="1:13">
      <c r="A1957" s="261" t="s">
        <v>348</v>
      </c>
      <c r="B1957" s="261" t="s">
        <v>349</v>
      </c>
      <c r="C1957" s="261" t="s">
        <v>350</v>
      </c>
      <c r="D1957" s="261" t="s">
        <v>549</v>
      </c>
      <c r="E1957" s="261">
        <v>5473</v>
      </c>
      <c r="F1957" s="261" t="s">
        <v>2569</v>
      </c>
      <c r="G1957" s="261" t="s">
        <v>427</v>
      </c>
      <c r="H1957" s="261">
        <v>2</v>
      </c>
      <c r="I1957" s="261" t="s">
        <v>2570</v>
      </c>
      <c r="J1957" s="261" t="s">
        <v>2571</v>
      </c>
      <c r="K1957" s="261" t="s">
        <v>2572</v>
      </c>
      <c r="L1957" s="262">
        <v>45715</v>
      </c>
      <c r="M1957" s="261" t="s">
        <v>19</v>
      </c>
    </row>
    <row r="1958" spans="1:13">
      <c r="A1958" s="259" t="s">
        <v>1912</v>
      </c>
      <c r="B1958" s="259" t="s">
        <v>1913</v>
      </c>
      <c r="C1958" s="259" t="s">
        <v>1914</v>
      </c>
      <c r="D1958" s="259" t="s">
        <v>16</v>
      </c>
      <c r="E1958" s="259" t="s">
        <v>17</v>
      </c>
      <c r="F1958" s="259" t="s">
        <v>17</v>
      </c>
      <c r="G1958" s="259" t="s">
        <v>17</v>
      </c>
      <c r="H1958" s="259" t="s">
        <v>17</v>
      </c>
      <c r="I1958" s="259" t="s">
        <v>17</v>
      </c>
      <c r="J1958" s="259" t="s">
        <v>2038</v>
      </c>
      <c r="K1958" s="259" t="s">
        <v>2573</v>
      </c>
      <c r="L1958" s="260">
        <v>45715</v>
      </c>
      <c r="M1958" s="259" t="s">
        <v>218</v>
      </c>
    </row>
    <row r="1959" spans="1:13">
      <c r="A1959" s="261" t="s">
        <v>1912</v>
      </c>
      <c r="B1959" s="261" t="s">
        <v>1913</v>
      </c>
      <c r="C1959" s="261" t="s">
        <v>1914</v>
      </c>
      <c r="D1959" s="261" t="s">
        <v>20</v>
      </c>
      <c r="E1959" s="261" t="s">
        <v>17</v>
      </c>
      <c r="F1959" s="261" t="s">
        <v>17</v>
      </c>
      <c r="G1959" s="261" t="s">
        <v>17</v>
      </c>
      <c r="H1959" s="261" t="s">
        <v>17</v>
      </c>
      <c r="I1959" s="261" t="s">
        <v>17</v>
      </c>
      <c r="J1959" s="261" t="s">
        <v>2038</v>
      </c>
      <c r="K1959" s="261" t="s">
        <v>2574</v>
      </c>
      <c r="L1959" s="262">
        <v>45715</v>
      </c>
      <c r="M1959" s="261" t="s">
        <v>218</v>
      </c>
    </row>
    <row r="1960" spans="1:13">
      <c r="A1960" s="259" t="s">
        <v>1912</v>
      </c>
      <c r="B1960" s="259" t="s">
        <v>1913</v>
      </c>
      <c r="C1960" s="259" t="s">
        <v>1914</v>
      </c>
      <c r="D1960" s="259" t="s">
        <v>364</v>
      </c>
      <c r="E1960" s="259" t="s">
        <v>17</v>
      </c>
      <c r="F1960" s="259" t="s">
        <v>17</v>
      </c>
      <c r="G1960" s="259" t="s">
        <v>17</v>
      </c>
      <c r="H1960" s="259" t="s">
        <v>17</v>
      </c>
      <c r="I1960" s="259" t="s">
        <v>17</v>
      </c>
      <c r="J1960" s="259" t="s">
        <v>2038</v>
      </c>
      <c r="K1960" s="259" t="s">
        <v>2575</v>
      </c>
      <c r="L1960" s="260">
        <v>45715</v>
      </c>
      <c r="M1960" s="259" t="s">
        <v>218</v>
      </c>
    </row>
    <row r="1961" spans="1:13">
      <c r="A1961" s="261" t="s">
        <v>1912</v>
      </c>
      <c r="B1961" s="261" t="s">
        <v>1913</v>
      </c>
      <c r="C1961" s="261" t="s">
        <v>1914</v>
      </c>
      <c r="D1961" s="261" t="s">
        <v>22</v>
      </c>
      <c r="E1961" s="261" t="s">
        <v>17</v>
      </c>
      <c r="F1961" s="261" t="s">
        <v>17</v>
      </c>
      <c r="G1961" s="261" t="s">
        <v>17</v>
      </c>
      <c r="H1961" s="261" t="s">
        <v>17</v>
      </c>
      <c r="I1961" s="261" t="s">
        <v>17</v>
      </c>
      <c r="J1961" s="261" t="s">
        <v>2038</v>
      </c>
      <c r="K1961" s="261" t="s">
        <v>2576</v>
      </c>
      <c r="L1961" s="262">
        <v>45715</v>
      </c>
      <c r="M1961" s="261" t="s">
        <v>218</v>
      </c>
    </row>
    <row r="1962" spans="1:13">
      <c r="A1962" s="259" t="s">
        <v>2292</v>
      </c>
      <c r="B1962" s="259" t="s">
        <v>2293</v>
      </c>
      <c r="C1962" s="259" t="s">
        <v>555</v>
      </c>
      <c r="D1962" s="259" t="s">
        <v>26</v>
      </c>
      <c r="E1962" s="259" t="s">
        <v>17</v>
      </c>
      <c r="F1962" s="259" t="s">
        <v>404</v>
      </c>
      <c r="G1962" s="259" t="s">
        <v>17</v>
      </c>
      <c r="H1962" s="259" t="s">
        <v>17</v>
      </c>
      <c r="I1962" s="259" t="s">
        <v>17</v>
      </c>
      <c r="J1962" s="259" t="s">
        <v>2577</v>
      </c>
      <c r="K1962" s="259" t="s">
        <v>2578</v>
      </c>
      <c r="L1962" s="260">
        <v>45716</v>
      </c>
      <c r="M1962" s="259" t="s">
        <v>19</v>
      </c>
    </row>
    <row r="1963" spans="1:13">
      <c r="A1963" s="261" t="s">
        <v>2292</v>
      </c>
      <c r="B1963" s="261" t="s">
        <v>2293</v>
      </c>
      <c r="C1963" s="261" t="s">
        <v>555</v>
      </c>
      <c r="D1963" s="261" t="s">
        <v>28</v>
      </c>
      <c r="E1963" s="261" t="s">
        <v>17</v>
      </c>
      <c r="F1963" s="261" t="s">
        <v>404</v>
      </c>
      <c r="G1963" s="261" t="s">
        <v>17</v>
      </c>
      <c r="H1963" s="261" t="s">
        <v>17</v>
      </c>
      <c r="I1963" s="261" t="s">
        <v>17</v>
      </c>
      <c r="J1963" s="261" t="s">
        <v>2579</v>
      </c>
      <c r="K1963" s="261" t="s">
        <v>2580</v>
      </c>
      <c r="L1963" s="262">
        <v>45716</v>
      </c>
      <c r="M1963" s="261" t="s">
        <v>19</v>
      </c>
    </row>
    <row r="1964" spans="1:13">
      <c r="A1964" s="259" t="s">
        <v>2292</v>
      </c>
      <c r="B1964" s="259" t="s">
        <v>2293</v>
      </c>
      <c r="C1964" s="259" t="s">
        <v>555</v>
      </c>
      <c r="D1964" s="259" t="s">
        <v>24</v>
      </c>
      <c r="E1964" s="259" t="s">
        <v>17</v>
      </c>
      <c r="F1964" s="259" t="s">
        <v>17</v>
      </c>
      <c r="G1964" s="259" t="s">
        <v>17</v>
      </c>
      <c r="H1964" s="259" t="s">
        <v>17</v>
      </c>
      <c r="I1964" s="259" t="s">
        <v>17</v>
      </c>
      <c r="J1964" s="259" t="s">
        <v>2581</v>
      </c>
      <c r="K1964" s="259" t="s">
        <v>2582</v>
      </c>
      <c r="L1964" s="260">
        <v>45716</v>
      </c>
      <c r="M1964" s="259" t="s">
        <v>19</v>
      </c>
    </row>
    <row r="1965" spans="1:13">
      <c r="A1965" s="261" t="s">
        <v>2292</v>
      </c>
      <c r="B1965" s="261" t="s">
        <v>2293</v>
      </c>
      <c r="C1965" s="261" t="s">
        <v>555</v>
      </c>
      <c r="D1965" s="261" t="s">
        <v>16</v>
      </c>
      <c r="E1965" s="261">
        <v>64105</v>
      </c>
      <c r="F1965" s="261" t="s">
        <v>2583</v>
      </c>
      <c r="G1965" s="261" t="s">
        <v>427</v>
      </c>
      <c r="H1965" s="261">
        <v>2</v>
      </c>
      <c r="I1965" s="261" t="s">
        <v>2584</v>
      </c>
      <c r="J1965" s="261" t="s">
        <v>2585</v>
      </c>
      <c r="K1965" s="261" t="s">
        <v>2586</v>
      </c>
      <c r="L1965" s="262">
        <v>45716</v>
      </c>
      <c r="M1965" s="261" t="s">
        <v>19</v>
      </c>
    </row>
    <row r="1966" spans="1:13">
      <c r="A1966" s="259" t="s">
        <v>2292</v>
      </c>
      <c r="B1966" s="259" t="s">
        <v>2293</v>
      </c>
      <c r="C1966" s="259" t="s">
        <v>555</v>
      </c>
      <c r="D1966" s="259" t="s">
        <v>20</v>
      </c>
      <c r="E1966" s="259">
        <v>94509</v>
      </c>
      <c r="F1966" s="259" t="s">
        <v>2583</v>
      </c>
      <c r="G1966" s="259" t="s">
        <v>427</v>
      </c>
      <c r="H1966" s="259">
        <v>2</v>
      </c>
      <c r="I1966" s="259" t="s">
        <v>2584</v>
      </c>
      <c r="J1966" s="259" t="s">
        <v>2587</v>
      </c>
      <c r="K1966" s="259" t="s">
        <v>2588</v>
      </c>
      <c r="L1966" s="260">
        <v>45716</v>
      </c>
      <c r="M1966" s="259" t="s">
        <v>19</v>
      </c>
    </row>
    <row r="1967" spans="1:13">
      <c r="A1967" s="261" t="s">
        <v>2292</v>
      </c>
      <c r="B1967" s="261" t="s">
        <v>2293</v>
      </c>
      <c r="C1967" s="261" t="s">
        <v>555</v>
      </c>
      <c r="D1967" s="261" t="s">
        <v>364</v>
      </c>
      <c r="E1967" s="261" t="s">
        <v>17</v>
      </c>
      <c r="F1967" s="261" t="s">
        <v>404</v>
      </c>
      <c r="G1967" s="261" t="s">
        <v>17</v>
      </c>
      <c r="H1967" s="261" t="s">
        <v>17</v>
      </c>
      <c r="I1967" s="261" t="s">
        <v>17</v>
      </c>
      <c r="J1967" s="261" t="s">
        <v>2589</v>
      </c>
      <c r="K1967" s="261" t="s">
        <v>2590</v>
      </c>
      <c r="L1967" s="262">
        <v>45716</v>
      </c>
      <c r="M1967" s="261" t="s">
        <v>19</v>
      </c>
    </row>
    <row r="1968" spans="1:13">
      <c r="A1968" s="259" t="s">
        <v>2292</v>
      </c>
      <c r="B1968" s="259" t="s">
        <v>2293</v>
      </c>
      <c r="C1968" s="259" t="s">
        <v>555</v>
      </c>
      <c r="D1968" s="259" t="s">
        <v>22</v>
      </c>
      <c r="E1968" s="259" t="s">
        <v>17</v>
      </c>
      <c r="F1968" s="259" t="s">
        <v>404</v>
      </c>
      <c r="G1968" s="259" t="s">
        <v>17</v>
      </c>
      <c r="H1968" s="259" t="s">
        <v>17</v>
      </c>
      <c r="I1968" s="259" t="s">
        <v>17</v>
      </c>
      <c r="J1968" s="259" t="s">
        <v>2591</v>
      </c>
      <c r="K1968" s="259" t="s">
        <v>2592</v>
      </c>
      <c r="L1968" s="260">
        <v>45716</v>
      </c>
      <c r="M1968" s="259" t="s">
        <v>19</v>
      </c>
    </row>
    <row r="1969" spans="1:13">
      <c r="A1969" s="261" t="s">
        <v>2272</v>
      </c>
      <c r="B1969" s="261" t="s">
        <v>2273</v>
      </c>
      <c r="C1969" s="261" t="s">
        <v>555</v>
      </c>
      <c r="D1969" s="261" t="s">
        <v>26</v>
      </c>
      <c r="E1969" s="261" t="s">
        <v>17</v>
      </c>
      <c r="F1969" s="261" t="s">
        <v>17</v>
      </c>
      <c r="G1969" s="261" t="s">
        <v>17</v>
      </c>
      <c r="H1969" s="261" t="s">
        <v>17</v>
      </c>
      <c r="I1969" s="261" t="s">
        <v>17</v>
      </c>
      <c r="J1969" s="261" t="s">
        <v>2577</v>
      </c>
      <c r="K1969" s="261" t="s">
        <v>2593</v>
      </c>
      <c r="L1969" s="262">
        <v>45716</v>
      </c>
      <c r="M1969" s="261" t="s">
        <v>19</v>
      </c>
    </row>
    <row r="1970" spans="1:13">
      <c r="A1970" s="259" t="s">
        <v>2272</v>
      </c>
      <c r="B1970" s="259" t="s">
        <v>2273</v>
      </c>
      <c r="C1970" s="259" t="s">
        <v>555</v>
      </c>
      <c r="D1970" s="259" t="s">
        <v>28</v>
      </c>
      <c r="E1970" s="259" t="s">
        <v>17</v>
      </c>
      <c r="F1970" s="259" t="s">
        <v>17</v>
      </c>
      <c r="G1970" s="259" t="s">
        <v>17</v>
      </c>
      <c r="H1970" s="259" t="s">
        <v>17</v>
      </c>
      <c r="I1970" s="259" t="s">
        <v>17</v>
      </c>
      <c r="J1970" s="259" t="s">
        <v>2579</v>
      </c>
      <c r="K1970" s="259" t="s">
        <v>2594</v>
      </c>
      <c r="L1970" s="260">
        <v>45716</v>
      </c>
      <c r="M1970" s="259" t="s">
        <v>19</v>
      </c>
    </row>
    <row r="1971" spans="1:13">
      <c r="A1971" s="261" t="s">
        <v>2272</v>
      </c>
      <c r="B1971" s="261" t="s">
        <v>2273</v>
      </c>
      <c r="C1971" s="261" t="s">
        <v>555</v>
      </c>
      <c r="D1971" s="261" t="s">
        <v>24</v>
      </c>
      <c r="E1971" s="261" t="s">
        <v>17</v>
      </c>
      <c r="F1971" s="261" t="s">
        <v>17</v>
      </c>
      <c r="G1971" s="261" t="s">
        <v>17</v>
      </c>
      <c r="H1971" s="261" t="s">
        <v>17</v>
      </c>
      <c r="I1971" s="261" t="s">
        <v>17</v>
      </c>
      <c r="J1971" s="261" t="s">
        <v>2581</v>
      </c>
      <c r="K1971" s="261" t="s">
        <v>2595</v>
      </c>
      <c r="L1971" s="262">
        <v>45716</v>
      </c>
      <c r="M1971" s="261" t="s">
        <v>19</v>
      </c>
    </row>
    <row r="1972" spans="1:13">
      <c r="A1972" s="259" t="s">
        <v>2272</v>
      </c>
      <c r="B1972" s="259" t="s">
        <v>2273</v>
      </c>
      <c r="C1972" s="259" t="s">
        <v>555</v>
      </c>
      <c r="D1972" s="259" t="s">
        <v>16</v>
      </c>
      <c r="E1972" s="259">
        <v>64105</v>
      </c>
      <c r="F1972" s="259" t="s">
        <v>2583</v>
      </c>
      <c r="G1972" s="259" t="s">
        <v>427</v>
      </c>
      <c r="H1972" s="259">
        <v>2</v>
      </c>
      <c r="I1972" s="259" t="s">
        <v>2584</v>
      </c>
      <c r="J1972" s="259" t="s">
        <v>2585</v>
      </c>
      <c r="K1972" s="259" t="s">
        <v>2596</v>
      </c>
      <c r="L1972" s="260">
        <v>45716</v>
      </c>
      <c r="M1972" s="259" t="s">
        <v>19</v>
      </c>
    </row>
    <row r="1973" spans="1:13">
      <c r="A1973" s="261" t="s">
        <v>2272</v>
      </c>
      <c r="B1973" s="261" t="s">
        <v>2273</v>
      </c>
      <c r="C1973" s="261" t="s">
        <v>555</v>
      </c>
      <c r="D1973" s="261" t="s">
        <v>20</v>
      </c>
      <c r="E1973" s="261">
        <v>94509</v>
      </c>
      <c r="F1973" s="261" t="s">
        <v>2583</v>
      </c>
      <c r="G1973" s="261" t="s">
        <v>427</v>
      </c>
      <c r="H1973" s="261">
        <v>2</v>
      </c>
      <c r="I1973" s="261" t="s">
        <v>2584</v>
      </c>
      <c r="J1973" s="261" t="s">
        <v>2587</v>
      </c>
      <c r="K1973" s="261" t="s">
        <v>2597</v>
      </c>
      <c r="L1973" s="262">
        <v>45716</v>
      </c>
      <c r="M1973" s="261" t="s">
        <v>19</v>
      </c>
    </row>
    <row r="1974" spans="1:13">
      <c r="A1974" s="259" t="s">
        <v>2272</v>
      </c>
      <c r="B1974" s="259" t="s">
        <v>2273</v>
      </c>
      <c r="C1974" s="259" t="s">
        <v>555</v>
      </c>
      <c r="D1974" s="259" t="s">
        <v>364</v>
      </c>
      <c r="E1974" s="259" t="s">
        <v>17</v>
      </c>
      <c r="F1974" s="259" t="s">
        <v>17</v>
      </c>
      <c r="G1974" s="259" t="s">
        <v>17</v>
      </c>
      <c r="H1974" s="259" t="s">
        <v>17</v>
      </c>
      <c r="I1974" s="259" t="s">
        <v>17</v>
      </c>
      <c r="J1974" s="259" t="s">
        <v>2598</v>
      </c>
      <c r="K1974" s="259" t="s">
        <v>2599</v>
      </c>
      <c r="L1974" s="260">
        <v>45716</v>
      </c>
      <c r="M1974" s="259" t="s">
        <v>19</v>
      </c>
    </row>
    <row r="1975" spans="1:13">
      <c r="A1975" s="261" t="s">
        <v>2272</v>
      </c>
      <c r="B1975" s="261" t="s">
        <v>2273</v>
      </c>
      <c r="C1975" s="261" t="s">
        <v>555</v>
      </c>
      <c r="D1975" s="261" t="s">
        <v>22</v>
      </c>
      <c r="E1975" s="261" t="s">
        <v>17</v>
      </c>
      <c r="F1975" s="261" t="s">
        <v>404</v>
      </c>
      <c r="G1975" s="261" t="s">
        <v>17</v>
      </c>
      <c r="H1975" s="261" t="s">
        <v>17</v>
      </c>
      <c r="I1975" s="261" t="s">
        <v>404</v>
      </c>
      <c r="J1975" s="261" t="s">
        <v>404</v>
      </c>
      <c r="K1975" s="261" t="s">
        <v>2600</v>
      </c>
      <c r="L1975" s="262">
        <v>45716</v>
      </c>
      <c r="M1975" s="261" t="s">
        <v>19</v>
      </c>
    </row>
    <row r="1976" spans="1:13">
      <c r="A1976" s="259" t="s">
        <v>1856</v>
      </c>
      <c r="B1976" s="259" t="s">
        <v>1857</v>
      </c>
      <c r="C1976" s="259" t="s">
        <v>1858</v>
      </c>
      <c r="D1976" s="259" t="s">
        <v>26</v>
      </c>
      <c r="E1976" s="259" t="s">
        <v>17</v>
      </c>
      <c r="F1976" s="259" t="s">
        <v>17</v>
      </c>
      <c r="G1976" s="259" t="s">
        <v>17</v>
      </c>
      <c r="H1976" s="259" t="s">
        <v>17</v>
      </c>
      <c r="I1976" s="259" t="s">
        <v>17</v>
      </c>
      <c r="J1976" s="259" t="s">
        <v>484</v>
      </c>
      <c r="K1976" s="259" t="s">
        <v>2601</v>
      </c>
      <c r="L1976" s="260">
        <v>45716</v>
      </c>
      <c r="M1976" s="259" t="s">
        <v>19</v>
      </c>
    </row>
    <row r="1977" spans="1:13">
      <c r="A1977" s="261" t="s">
        <v>1856</v>
      </c>
      <c r="B1977" s="261" t="s">
        <v>1857</v>
      </c>
      <c r="C1977" s="261" t="s">
        <v>1858</v>
      </c>
      <c r="D1977" s="261" t="s">
        <v>28</v>
      </c>
      <c r="E1977" s="261" t="s">
        <v>17</v>
      </c>
      <c r="F1977" s="261" t="s">
        <v>17</v>
      </c>
      <c r="G1977" s="261" t="s">
        <v>17</v>
      </c>
      <c r="H1977" s="261" t="s">
        <v>17</v>
      </c>
      <c r="I1977" s="261" t="s">
        <v>17</v>
      </c>
      <c r="J1977" s="261" t="s">
        <v>486</v>
      </c>
      <c r="K1977" s="261" t="s">
        <v>2602</v>
      </c>
      <c r="L1977" s="262">
        <v>45716</v>
      </c>
      <c r="M1977" s="261" t="s">
        <v>19</v>
      </c>
    </row>
    <row r="1978" spans="1:13">
      <c r="A1978" s="259" t="s">
        <v>1856</v>
      </c>
      <c r="B1978" s="259" t="s">
        <v>1857</v>
      </c>
      <c r="C1978" s="259" t="s">
        <v>1858</v>
      </c>
      <c r="D1978" s="259" t="s">
        <v>24</v>
      </c>
      <c r="E1978" s="259" t="s">
        <v>17</v>
      </c>
      <c r="F1978" s="259" t="s">
        <v>17</v>
      </c>
      <c r="G1978" s="259" t="s">
        <v>17</v>
      </c>
      <c r="H1978" s="259" t="s">
        <v>17</v>
      </c>
      <c r="I1978" s="259" t="s">
        <v>17</v>
      </c>
      <c r="J1978" s="259" t="s">
        <v>2603</v>
      </c>
      <c r="K1978" s="259" t="s">
        <v>2604</v>
      </c>
      <c r="L1978" s="260">
        <v>45716</v>
      </c>
      <c r="M1978" s="259" t="s">
        <v>19</v>
      </c>
    </row>
    <row r="1979" spans="1:13">
      <c r="A1979" s="261" t="s">
        <v>1856</v>
      </c>
      <c r="B1979" s="261" t="s">
        <v>1857</v>
      </c>
      <c r="C1979" s="261" t="s">
        <v>1858</v>
      </c>
      <c r="D1979" s="261" t="s">
        <v>16</v>
      </c>
      <c r="E1979" s="261" t="s">
        <v>17</v>
      </c>
      <c r="F1979" s="261" t="s">
        <v>17</v>
      </c>
      <c r="G1979" s="261" t="s">
        <v>17</v>
      </c>
      <c r="H1979" s="261" t="s">
        <v>17</v>
      </c>
      <c r="I1979" s="261" t="s">
        <v>17</v>
      </c>
      <c r="J1979" s="261" t="s">
        <v>2516</v>
      </c>
      <c r="K1979" s="261" t="s">
        <v>2605</v>
      </c>
      <c r="L1979" s="262">
        <v>45716</v>
      </c>
      <c r="M1979" s="261" t="s">
        <v>19</v>
      </c>
    </row>
    <row r="1980" spans="1:13">
      <c r="A1980" s="259" t="s">
        <v>1856</v>
      </c>
      <c r="B1980" s="259" t="s">
        <v>1857</v>
      </c>
      <c r="C1980" s="259" t="s">
        <v>1858</v>
      </c>
      <c r="D1980" s="259" t="s">
        <v>20</v>
      </c>
      <c r="E1980" s="259" t="s">
        <v>17</v>
      </c>
      <c r="F1980" s="259" t="s">
        <v>17</v>
      </c>
      <c r="G1980" s="259" t="s">
        <v>17</v>
      </c>
      <c r="H1980" s="259" t="s">
        <v>17</v>
      </c>
      <c r="I1980" s="259" t="s">
        <v>17</v>
      </c>
      <c r="J1980" s="259" t="s">
        <v>2518</v>
      </c>
      <c r="K1980" s="259" t="s">
        <v>2606</v>
      </c>
      <c r="L1980" s="260">
        <v>45716</v>
      </c>
      <c r="M1980" s="259" t="s">
        <v>19</v>
      </c>
    </row>
    <row r="1981" spans="1:13">
      <c r="A1981" s="261" t="s">
        <v>1856</v>
      </c>
      <c r="B1981" s="261" t="s">
        <v>1857</v>
      </c>
      <c r="C1981" s="261" t="s">
        <v>1858</v>
      </c>
      <c r="D1981" s="261" t="s">
        <v>364</v>
      </c>
      <c r="E1981" s="261" t="s">
        <v>17</v>
      </c>
      <c r="F1981" s="261" t="s">
        <v>17</v>
      </c>
      <c r="G1981" s="261" t="s">
        <v>17</v>
      </c>
      <c r="H1981" s="261" t="s">
        <v>17</v>
      </c>
      <c r="I1981" s="261" t="s">
        <v>17</v>
      </c>
      <c r="J1981" s="261" t="s">
        <v>2520</v>
      </c>
      <c r="K1981" s="261" t="s">
        <v>2607</v>
      </c>
      <c r="L1981" s="262">
        <v>45716</v>
      </c>
      <c r="M1981" s="261" t="s">
        <v>19</v>
      </c>
    </row>
    <row r="1982" spans="1:13">
      <c r="A1982" s="259" t="s">
        <v>1856</v>
      </c>
      <c r="B1982" s="259" t="s">
        <v>1857</v>
      </c>
      <c r="C1982" s="259" t="s">
        <v>1858</v>
      </c>
      <c r="D1982" s="259" t="s">
        <v>22</v>
      </c>
      <c r="E1982" s="259" t="s">
        <v>17</v>
      </c>
      <c r="F1982" s="259" t="s">
        <v>17</v>
      </c>
      <c r="G1982" s="259" t="s">
        <v>17</v>
      </c>
      <c r="H1982" s="259" t="s">
        <v>17</v>
      </c>
      <c r="I1982" s="259" t="s">
        <v>17</v>
      </c>
      <c r="J1982" s="259" t="s">
        <v>614</v>
      </c>
      <c r="K1982" s="259" t="s">
        <v>2608</v>
      </c>
      <c r="L1982" s="260">
        <v>45716</v>
      </c>
      <c r="M1982" s="259" t="s">
        <v>19</v>
      </c>
    </row>
    <row r="1983" spans="1:13">
      <c r="A1983" s="261" t="s">
        <v>474</v>
      </c>
      <c r="B1983" s="261" t="s">
        <v>475</v>
      </c>
      <c r="C1983" s="261" t="s">
        <v>476</v>
      </c>
      <c r="D1983" s="261" t="s">
        <v>112</v>
      </c>
      <c r="E1983" s="261" t="s">
        <v>17</v>
      </c>
      <c r="F1983" s="261" t="s">
        <v>17</v>
      </c>
      <c r="G1983" s="261" t="s">
        <v>17</v>
      </c>
      <c r="H1983" s="261" t="s">
        <v>17</v>
      </c>
      <c r="I1983" s="261" t="s">
        <v>17</v>
      </c>
      <c r="J1983" s="261" t="s">
        <v>2038</v>
      </c>
      <c r="K1983" s="261" t="s">
        <v>2609</v>
      </c>
      <c r="L1983" s="262">
        <v>45716</v>
      </c>
      <c r="M1983" s="261" t="s">
        <v>19</v>
      </c>
    </row>
    <row r="1984" spans="1:13">
      <c r="A1984" s="259" t="s">
        <v>474</v>
      </c>
      <c r="B1984" s="259" t="s">
        <v>475</v>
      </c>
      <c r="C1984" s="259" t="s">
        <v>476</v>
      </c>
      <c r="D1984" s="259" t="s">
        <v>467</v>
      </c>
      <c r="E1984" s="259" t="s">
        <v>17</v>
      </c>
      <c r="F1984" s="259" t="s">
        <v>17</v>
      </c>
      <c r="G1984" s="259" t="s">
        <v>17</v>
      </c>
      <c r="H1984" s="259" t="s">
        <v>17</v>
      </c>
      <c r="I1984" s="259" t="s">
        <v>17</v>
      </c>
      <c r="J1984" s="259" t="s">
        <v>2038</v>
      </c>
      <c r="K1984" s="259" t="s">
        <v>2610</v>
      </c>
      <c r="L1984" s="260">
        <v>45716</v>
      </c>
      <c r="M1984" s="259" t="s">
        <v>19</v>
      </c>
    </row>
    <row r="1985" spans="1:13">
      <c r="A1985" s="261" t="s">
        <v>474</v>
      </c>
      <c r="B1985" s="261" t="s">
        <v>475</v>
      </c>
      <c r="C1985" s="261" t="s">
        <v>476</v>
      </c>
      <c r="D1985" s="261" t="s">
        <v>549</v>
      </c>
      <c r="E1985" s="261" t="s">
        <v>17</v>
      </c>
      <c r="F1985" s="261" t="s">
        <v>17</v>
      </c>
      <c r="G1985" s="261" t="s">
        <v>17</v>
      </c>
      <c r="H1985" s="261" t="s">
        <v>17</v>
      </c>
      <c r="I1985" s="261" t="s">
        <v>17</v>
      </c>
      <c r="J1985" s="261" t="s">
        <v>2038</v>
      </c>
      <c r="K1985" s="261" t="s">
        <v>2611</v>
      </c>
      <c r="L1985" s="262">
        <v>45716</v>
      </c>
      <c r="M1985" s="261" t="s">
        <v>19</v>
      </c>
    </row>
    <row r="1986" spans="1:13">
      <c r="A1986" s="259" t="s">
        <v>474</v>
      </c>
      <c r="B1986" s="259" t="s">
        <v>475</v>
      </c>
      <c r="C1986" s="259" t="s">
        <v>476</v>
      </c>
      <c r="D1986" s="259" t="s">
        <v>24</v>
      </c>
      <c r="E1986" s="259" t="s">
        <v>17</v>
      </c>
      <c r="F1986" s="259" t="s">
        <v>17</v>
      </c>
      <c r="G1986" s="259" t="s">
        <v>17</v>
      </c>
      <c r="H1986" s="259" t="s">
        <v>17</v>
      </c>
      <c r="I1986" s="259" t="s">
        <v>17</v>
      </c>
      <c r="J1986" s="259" t="s">
        <v>2038</v>
      </c>
      <c r="K1986" s="259" t="s">
        <v>2612</v>
      </c>
      <c r="L1986" s="260">
        <v>45716</v>
      </c>
      <c r="M1986" s="259" t="s">
        <v>19</v>
      </c>
    </row>
    <row r="1987" spans="1:13">
      <c r="A1987" s="261" t="s">
        <v>474</v>
      </c>
      <c r="B1987" s="261" t="s">
        <v>475</v>
      </c>
      <c r="C1987" s="261" t="s">
        <v>476</v>
      </c>
      <c r="D1987" s="261" t="s">
        <v>16</v>
      </c>
      <c r="E1987" s="261" t="s">
        <v>17</v>
      </c>
      <c r="F1987" s="261" t="s">
        <v>17</v>
      </c>
      <c r="G1987" s="261" t="s">
        <v>17</v>
      </c>
      <c r="H1987" s="261" t="s">
        <v>17</v>
      </c>
      <c r="I1987" s="261" t="s">
        <v>17</v>
      </c>
      <c r="J1987" s="261" t="s">
        <v>2038</v>
      </c>
      <c r="K1987" s="261" t="s">
        <v>2613</v>
      </c>
      <c r="L1987" s="262">
        <v>45716</v>
      </c>
      <c r="M1987" s="261" t="s">
        <v>19</v>
      </c>
    </row>
    <row r="1988" spans="1:13">
      <c r="A1988" s="259" t="s">
        <v>474</v>
      </c>
      <c r="B1988" s="259" t="s">
        <v>475</v>
      </c>
      <c r="C1988" s="259" t="s">
        <v>476</v>
      </c>
      <c r="D1988" s="259" t="s">
        <v>20</v>
      </c>
      <c r="E1988" s="259" t="s">
        <v>17</v>
      </c>
      <c r="F1988" s="259" t="s">
        <v>17</v>
      </c>
      <c r="G1988" s="259" t="s">
        <v>17</v>
      </c>
      <c r="H1988" s="259" t="s">
        <v>17</v>
      </c>
      <c r="I1988" s="259" t="s">
        <v>17</v>
      </c>
      <c r="J1988" s="259" t="s">
        <v>2038</v>
      </c>
      <c r="K1988" s="259" t="s">
        <v>2614</v>
      </c>
      <c r="L1988" s="260">
        <v>45716</v>
      </c>
      <c r="M1988" s="259" t="s">
        <v>19</v>
      </c>
    </row>
    <row r="1989" spans="1:13">
      <c r="A1989" s="261" t="s">
        <v>474</v>
      </c>
      <c r="B1989" s="261" t="s">
        <v>475</v>
      </c>
      <c r="C1989" s="261" t="s">
        <v>476</v>
      </c>
      <c r="D1989" s="261" t="s">
        <v>364</v>
      </c>
      <c r="E1989" s="261" t="s">
        <v>17</v>
      </c>
      <c r="F1989" s="261" t="s">
        <v>17</v>
      </c>
      <c r="G1989" s="261" t="s">
        <v>17</v>
      </c>
      <c r="H1989" s="261" t="s">
        <v>17</v>
      </c>
      <c r="I1989" s="261" t="s">
        <v>17</v>
      </c>
      <c r="J1989" s="261" t="s">
        <v>2038</v>
      </c>
      <c r="K1989" s="261" t="s">
        <v>2615</v>
      </c>
      <c r="L1989" s="262">
        <v>45716</v>
      </c>
      <c r="M1989" s="261" t="s">
        <v>19</v>
      </c>
    </row>
    <row r="1990" spans="1:13">
      <c r="A1990" s="259" t="s">
        <v>474</v>
      </c>
      <c r="B1990" s="259" t="s">
        <v>475</v>
      </c>
      <c r="C1990" s="259" t="s">
        <v>476</v>
      </c>
      <c r="D1990" s="259" t="s">
        <v>22</v>
      </c>
      <c r="E1990" s="259" t="s">
        <v>17</v>
      </c>
      <c r="F1990" s="259" t="s">
        <v>17</v>
      </c>
      <c r="G1990" s="259" t="s">
        <v>17</v>
      </c>
      <c r="H1990" s="259" t="s">
        <v>17</v>
      </c>
      <c r="I1990" s="259" t="s">
        <v>17</v>
      </c>
      <c r="J1990" s="259" t="s">
        <v>2038</v>
      </c>
      <c r="K1990" s="259" t="s">
        <v>2616</v>
      </c>
      <c r="L1990" s="260">
        <v>45716</v>
      </c>
      <c r="M1990" s="259"/>
    </row>
    <row r="1991" spans="1:13">
      <c r="A1991" s="261" t="s">
        <v>193</v>
      </c>
      <c r="B1991" s="261" t="s">
        <v>194</v>
      </c>
      <c r="C1991" s="261" t="s">
        <v>195</v>
      </c>
      <c r="D1991" s="261" t="s">
        <v>2227</v>
      </c>
      <c r="E1991" s="261">
        <v>253972090</v>
      </c>
      <c r="F1991" s="261" t="s">
        <v>2617</v>
      </c>
      <c r="G1991" s="261" t="s">
        <v>427</v>
      </c>
      <c r="H1991" s="261">
        <v>2</v>
      </c>
      <c r="I1991" s="261" t="s">
        <v>2618</v>
      </c>
      <c r="J1991" s="261" t="s">
        <v>2619</v>
      </c>
      <c r="K1991" s="261" t="s">
        <v>2620</v>
      </c>
      <c r="L1991" s="262">
        <v>45733</v>
      </c>
      <c r="M1991" s="261" t="s">
        <v>218</v>
      </c>
    </row>
    <row r="1992" spans="1:13">
      <c r="A1992" s="259" t="s">
        <v>193</v>
      </c>
      <c r="B1992" s="259" t="s">
        <v>194</v>
      </c>
      <c r="C1992" s="259" t="s">
        <v>195</v>
      </c>
      <c r="D1992" s="259" t="s">
        <v>467</v>
      </c>
      <c r="E1992" s="259">
        <v>0</v>
      </c>
      <c r="F1992" s="259" t="s">
        <v>2621</v>
      </c>
      <c r="G1992" s="259" t="s">
        <v>282</v>
      </c>
      <c r="H1992" s="259">
        <v>3</v>
      </c>
      <c r="I1992" s="259" t="s">
        <v>2622</v>
      </c>
      <c r="J1992" s="259" t="s">
        <v>2623</v>
      </c>
      <c r="K1992" s="259" t="s">
        <v>2624</v>
      </c>
      <c r="L1992" s="260">
        <v>45733</v>
      </c>
      <c r="M1992" s="259" t="s">
        <v>218</v>
      </c>
    </row>
    <row r="1993" spans="1:13">
      <c r="A1993" s="261" t="s">
        <v>193</v>
      </c>
      <c r="B1993" s="261" t="s">
        <v>194</v>
      </c>
      <c r="C1993" s="261" t="s">
        <v>195</v>
      </c>
      <c r="D1993" s="261" t="s">
        <v>549</v>
      </c>
      <c r="E1993" s="261">
        <v>2396</v>
      </c>
      <c r="F1993" s="261" t="s">
        <v>2625</v>
      </c>
      <c r="G1993" s="261" t="s">
        <v>427</v>
      </c>
      <c r="H1993" s="261">
        <v>2</v>
      </c>
      <c r="I1993" s="261" t="s">
        <v>2626</v>
      </c>
      <c r="J1993" s="261" t="s">
        <v>2627</v>
      </c>
      <c r="K1993" s="261" t="s">
        <v>2628</v>
      </c>
      <c r="L1993" s="262">
        <v>45733</v>
      </c>
      <c r="M1993" s="261" t="s">
        <v>218</v>
      </c>
    </row>
    <row r="1994" spans="1:13">
      <c r="A1994" s="259" t="s">
        <v>114</v>
      </c>
      <c r="B1994" s="259" t="s">
        <v>115</v>
      </c>
      <c r="C1994" s="259" t="s">
        <v>116</v>
      </c>
      <c r="D1994" s="259" t="s">
        <v>16</v>
      </c>
      <c r="E1994" s="259" t="s">
        <v>17</v>
      </c>
      <c r="F1994" s="259" t="s">
        <v>17</v>
      </c>
      <c r="G1994" s="259" t="s">
        <v>17</v>
      </c>
      <c r="H1994" s="259" t="s">
        <v>17</v>
      </c>
      <c r="I1994" s="259" t="s">
        <v>17</v>
      </c>
      <c r="J1994" s="259" t="s">
        <v>17</v>
      </c>
      <c r="K1994" s="259" t="s">
        <v>2629</v>
      </c>
      <c r="L1994" s="260">
        <v>45741</v>
      </c>
      <c r="M1994" s="259" t="s">
        <v>218</v>
      </c>
    </row>
    <row r="1995" spans="1:13">
      <c r="A1995" s="261" t="s">
        <v>114</v>
      </c>
      <c r="B1995" s="261" t="s">
        <v>115</v>
      </c>
      <c r="C1995" s="261" t="s">
        <v>116</v>
      </c>
      <c r="D1995" s="261" t="s">
        <v>20</v>
      </c>
      <c r="E1995" s="261" t="s">
        <v>17</v>
      </c>
      <c r="F1995" s="261" t="s">
        <v>17</v>
      </c>
      <c r="G1995" s="261" t="s">
        <v>17</v>
      </c>
      <c r="H1995" s="261" t="s">
        <v>17</v>
      </c>
      <c r="I1995" s="261" t="s">
        <v>17</v>
      </c>
      <c r="J1995" s="261" t="s">
        <v>17</v>
      </c>
      <c r="K1995" s="261" t="s">
        <v>2630</v>
      </c>
      <c r="L1995" s="262">
        <v>45741</v>
      </c>
      <c r="M1995" s="261" t="s">
        <v>218</v>
      </c>
    </row>
    <row r="1996" spans="1:13">
      <c r="A1996" s="259" t="s">
        <v>114</v>
      </c>
      <c r="B1996" s="259" t="s">
        <v>115</v>
      </c>
      <c r="C1996" s="259" t="s">
        <v>116</v>
      </c>
      <c r="D1996" s="259" t="s">
        <v>364</v>
      </c>
      <c r="E1996" s="259" t="s">
        <v>17</v>
      </c>
      <c r="F1996" s="259" t="s">
        <v>17</v>
      </c>
      <c r="G1996" s="259" t="s">
        <v>17</v>
      </c>
      <c r="H1996" s="259" t="s">
        <v>17</v>
      </c>
      <c r="I1996" s="259" t="s">
        <v>17</v>
      </c>
      <c r="J1996" s="259" t="s">
        <v>17</v>
      </c>
      <c r="K1996" s="259" t="s">
        <v>2631</v>
      </c>
      <c r="L1996" s="260">
        <v>45741</v>
      </c>
      <c r="M1996" s="259" t="s">
        <v>218</v>
      </c>
    </row>
    <row r="1997" spans="1:13">
      <c r="A1997" s="261" t="s">
        <v>114</v>
      </c>
      <c r="B1997" s="261" t="s">
        <v>115</v>
      </c>
      <c r="C1997" s="261" t="s">
        <v>116</v>
      </c>
      <c r="D1997" s="261" t="s">
        <v>22</v>
      </c>
      <c r="E1997" s="261" t="s">
        <v>17</v>
      </c>
      <c r="F1997" s="261" t="s">
        <v>17</v>
      </c>
      <c r="G1997" s="261" t="s">
        <v>17</v>
      </c>
      <c r="H1997" s="261" t="s">
        <v>17</v>
      </c>
      <c r="I1997" s="261" t="s">
        <v>17</v>
      </c>
      <c r="J1997" s="261" t="s">
        <v>17</v>
      </c>
      <c r="K1997" s="261" t="s">
        <v>2632</v>
      </c>
      <c r="L1997" s="262">
        <v>45741</v>
      </c>
      <c r="M1997" s="261" t="s">
        <v>218</v>
      </c>
    </row>
    <row r="1998" spans="1:13">
      <c r="A1998" s="259" t="s">
        <v>261</v>
      </c>
      <c r="B1998" s="259" t="s">
        <v>262</v>
      </c>
      <c r="C1998" s="259" t="s">
        <v>263</v>
      </c>
      <c r="D1998" s="259" t="s">
        <v>2227</v>
      </c>
      <c r="E1998" s="259">
        <v>1252122</v>
      </c>
      <c r="F1998" s="259" t="s">
        <v>2633</v>
      </c>
      <c r="G1998" s="259" t="s">
        <v>427</v>
      </c>
      <c r="H1998" s="259">
        <v>2</v>
      </c>
      <c r="I1998" s="259" t="s">
        <v>2634</v>
      </c>
      <c r="J1998" s="259" t="s">
        <v>2635</v>
      </c>
      <c r="K1998" s="259" t="s">
        <v>2636</v>
      </c>
      <c r="L1998" s="260">
        <v>45744</v>
      </c>
      <c r="M1998" s="259" t="s">
        <v>19</v>
      </c>
    </row>
    <row r="1999" spans="1:13">
      <c r="A1999" s="261" t="s">
        <v>261</v>
      </c>
      <c r="B1999" s="261" t="s">
        <v>262</v>
      </c>
      <c r="C1999" s="261" t="s">
        <v>263</v>
      </c>
      <c r="D1999" s="261" t="s">
        <v>1999</v>
      </c>
      <c r="E1999" s="261">
        <v>17200</v>
      </c>
      <c r="F1999" s="261" t="s">
        <v>2637</v>
      </c>
      <c r="G1999" s="261" t="s">
        <v>427</v>
      </c>
      <c r="H1999" s="261">
        <v>2</v>
      </c>
      <c r="I1999" s="261" t="s">
        <v>2634</v>
      </c>
      <c r="J1999" s="261" t="s">
        <v>2638</v>
      </c>
      <c r="K1999" s="261" t="s">
        <v>2639</v>
      </c>
      <c r="L1999" s="262">
        <v>45744</v>
      </c>
      <c r="M1999" s="261" t="s">
        <v>19</v>
      </c>
    </row>
    <row r="2000" spans="1:13">
      <c r="A2000" s="259" t="s">
        <v>261</v>
      </c>
      <c r="B2000" s="259" t="s">
        <v>262</v>
      </c>
      <c r="C2000" s="259" t="s">
        <v>263</v>
      </c>
      <c r="D2000" s="259" t="s">
        <v>2004</v>
      </c>
      <c r="E2000" s="259">
        <v>1204835</v>
      </c>
      <c r="F2000" s="259" t="s">
        <v>2640</v>
      </c>
      <c r="G2000" s="259" t="s">
        <v>427</v>
      </c>
      <c r="H2000" s="259">
        <v>2</v>
      </c>
      <c r="I2000" s="259" t="s">
        <v>2641</v>
      </c>
      <c r="J2000" s="259" t="s">
        <v>2642</v>
      </c>
      <c r="K2000" s="259" t="s">
        <v>2643</v>
      </c>
      <c r="L2000" s="260">
        <v>45744</v>
      </c>
      <c r="M2000" s="259" t="s">
        <v>19</v>
      </c>
    </row>
    <row r="2001" spans="1:13">
      <c r="A2001" s="261" t="s">
        <v>261</v>
      </c>
      <c r="B2001" s="261" t="s">
        <v>262</v>
      </c>
      <c r="C2001" s="261" t="s">
        <v>263</v>
      </c>
      <c r="D2001" s="261" t="s">
        <v>2007</v>
      </c>
      <c r="E2001" s="261">
        <v>764168</v>
      </c>
      <c r="F2001" s="261" t="s">
        <v>2640</v>
      </c>
      <c r="G2001" s="261" t="s">
        <v>427</v>
      </c>
      <c r="H2001" s="261">
        <v>2</v>
      </c>
      <c r="I2001" s="261" t="s">
        <v>2641</v>
      </c>
      <c r="J2001" s="261" t="s">
        <v>2644</v>
      </c>
      <c r="K2001" s="261" t="s">
        <v>2645</v>
      </c>
      <c r="L2001" s="262">
        <v>45744</v>
      </c>
      <c r="M2001" s="261" t="s">
        <v>19</v>
      </c>
    </row>
    <row r="2002" spans="1:13">
      <c r="A2002" s="259" t="s">
        <v>261</v>
      </c>
      <c r="B2002" s="259" t="s">
        <v>262</v>
      </c>
      <c r="C2002" s="259" t="s">
        <v>263</v>
      </c>
      <c r="D2002" s="259" t="s">
        <v>257</v>
      </c>
      <c r="E2002" s="259" t="s">
        <v>17</v>
      </c>
      <c r="F2002" s="259" t="s">
        <v>17</v>
      </c>
      <c r="G2002" s="259" t="s">
        <v>282</v>
      </c>
      <c r="H2002" s="259">
        <v>3</v>
      </c>
      <c r="I2002" s="259" t="s">
        <v>17</v>
      </c>
      <c r="J2002" s="259" t="s">
        <v>17</v>
      </c>
      <c r="K2002" s="259" t="s">
        <v>2646</v>
      </c>
      <c r="L2002" s="260">
        <v>45744</v>
      </c>
      <c r="M2002" s="259" t="s">
        <v>19</v>
      </c>
    </row>
    <row r="2003" spans="1:13">
      <c r="A2003" s="261" t="s">
        <v>261</v>
      </c>
      <c r="B2003" s="261" t="s">
        <v>262</v>
      </c>
      <c r="C2003" s="261" t="s">
        <v>263</v>
      </c>
      <c r="D2003" s="261" t="s">
        <v>467</v>
      </c>
      <c r="E2003" s="261">
        <v>0</v>
      </c>
      <c r="F2003" s="261" t="s">
        <v>2647</v>
      </c>
      <c r="G2003" s="261" t="s">
        <v>427</v>
      </c>
      <c r="H2003" s="261">
        <v>2</v>
      </c>
      <c r="I2003" s="261" t="s">
        <v>2622</v>
      </c>
      <c r="J2003" s="261" t="s">
        <v>2648</v>
      </c>
      <c r="K2003" s="261" t="s">
        <v>2649</v>
      </c>
      <c r="L2003" s="262">
        <v>45744</v>
      </c>
      <c r="M2003" s="261" t="s">
        <v>19</v>
      </c>
    </row>
    <row r="2004" spans="1:13">
      <c r="A2004" s="259" t="s">
        <v>261</v>
      </c>
      <c r="B2004" s="259" t="s">
        <v>262</v>
      </c>
      <c r="C2004" s="259" t="s">
        <v>263</v>
      </c>
      <c r="D2004" s="259" t="s">
        <v>549</v>
      </c>
      <c r="E2004" s="259">
        <v>0</v>
      </c>
      <c r="F2004" s="259" t="s">
        <v>2647</v>
      </c>
      <c r="G2004" s="259" t="s">
        <v>427</v>
      </c>
      <c r="H2004" s="259">
        <v>2</v>
      </c>
      <c r="I2004" s="259" t="s">
        <v>2622</v>
      </c>
      <c r="J2004" s="259" t="s">
        <v>2648</v>
      </c>
      <c r="K2004" s="259" t="s">
        <v>2650</v>
      </c>
      <c r="L2004" s="260">
        <v>45744</v>
      </c>
      <c r="M2004" s="259" t="s">
        <v>19</v>
      </c>
    </row>
    <row r="2005" spans="1:13">
      <c r="A2005" s="261" t="s">
        <v>261</v>
      </c>
      <c r="B2005" s="261" t="s">
        <v>262</v>
      </c>
      <c r="C2005" s="261" t="s">
        <v>263</v>
      </c>
      <c r="D2005" s="261" t="s">
        <v>2014</v>
      </c>
      <c r="E2005" s="261">
        <v>303725</v>
      </c>
      <c r="F2005" s="261" t="s">
        <v>2640</v>
      </c>
      <c r="G2005" s="261" t="s">
        <v>427</v>
      </c>
      <c r="H2005" s="261">
        <v>2</v>
      </c>
      <c r="I2005" s="261" t="s">
        <v>2641</v>
      </c>
      <c r="J2005" s="261" t="s">
        <v>2651</v>
      </c>
      <c r="K2005" s="261" t="s">
        <v>2652</v>
      </c>
      <c r="L2005" s="262">
        <v>45744</v>
      </c>
      <c r="M2005" s="261" t="s">
        <v>19</v>
      </c>
    </row>
    <row r="2006" spans="1:13">
      <c r="A2006" s="259" t="s">
        <v>261</v>
      </c>
      <c r="B2006" s="259" t="s">
        <v>262</v>
      </c>
      <c r="C2006" s="259" t="s">
        <v>263</v>
      </c>
      <c r="D2006" s="259" t="s">
        <v>2017</v>
      </c>
      <c r="E2006" s="259">
        <v>440667</v>
      </c>
      <c r="F2006" s="259" t="s">
        <v>2640</v>
      </c>
      <c r="G2006" s="259" t="s">
        <v>427</v>
      </c>
      <c r="H2006" s="259">
        <v>2</v>
      </c>
      <c r="I2006" s="259" t="s">
        <v>2653</v>
      </c>
      <c r="J2006" s="259" t="s">
        <v>2654</v>
      </c>
      <c r="K2006" s="259" t="s">
        <v>2655</v>
      </c>
      <c r="L2006" s="260">
        <v>45744</v>
      </c>
      <c r="M2006" s="259" t="s">
        <v>19</v>
      </c>
    </row>
    <row r="2007" spans="1:13">
      <c r="A2007" s="261" t="s">
        <v>261</v>
      </c>
      <c r="B2007" s="261" t="s">
        <v>262</v>
      </c>
      <c r="C2007" s="261" t="s">
        <v>263</v>
      </c>
      <c r="D2007" s="261" t="s">
        <v>2020</v>
      </c>
      <c r="E2007" s="261">
        <v>460443</v>
      </c>
      <c r="F2007" s="261" t="s">
        <v>2640</v>
      </c>
      <c r="G2007" s="261" t="s">
        <v>427</v>
      </c>
      <c r="H2007" s="261">
        <v>2</v>
      </c>
      <c r="I2007" s="261" t="s">
        <v>2641</v>
      </c>
      <c r="J2007" s="261" t="s">
        <v>2656</v>
      </c>
      <c r="K2007" s="261" t="s">
        <v>2657</v>
      </c>
      <c r="L2007" s="262">
        <v>45744</v>
      </c>
      <c r="M2007" s="261" t="s">
        <v>19</v>
      </c>
    </row>
    <row r="2008" spans="1:13">
      <c r="A2008" s="259" t="s">
        <v>261</v>
      </c>
      <c r="B2008" s="259" t="s">
        <v>262</v>
      </c>
      <c r="C2008" s="259" t="s">
        <v>263</v>
      </c>
      <c r="D2008" s="259" t="s">
        <v>2023</v>
      </c>
      <c r="E2008" s="259">
        <v>269564</v>
      </c>
      <c r="F2008" s="259" t="s">
        <v>2640</v>
      </c>
      <c r="G2008" s="259" t="s">
        <v>427</v>
      </c>
      <c r="H2008" s="259">
        <v>2</v>
      </c>
      <c r="I2008" s="259" t="s">
        <v>2641</v>
      </c>
      <c r="J2008" s="259" t="s">
        <v>2658</v>
      </c>
      <c r="K2008" s="259" t="s">
        <v>2659</v>
      </c>
      <c r="L2008" s="260">
        <v>45744</v>
      </c>
      <c r="M2008" s="259" t="s">
        <v>19</v>
      </c>
    </row>
    <row r="2009" spans="1:13">
      <c r="A2009" s="261" t="s">
        <v>261</v>
      </c>
      <c r="B2009" s="261" t="s">
        <v>262</v>
      </c>
      <c r="C2009" s="261" t="s">
        <v>263</v>
      </c>
      <c r="D2009" s="261" t="s">
        <v>2025</v>
      </c>
      <c r="E2009" s="261">
        <v>34161</v>
      </c>
      <c r="F2009" s="261" t="s">
        <v>2640</v>
      </c>
      <c r="G2009" s="261" t="s">
        <v>427</v>
      </c>
      <c r="H2009" s="261">
        <v>2</v>
      </c>
      <c r="I2009" s="261" t="s">
        <v>2641</v>
      </c>
      <c r="J2009" s="261" t="s">
        <v>2658</v>
      </c>
      <c r="K2009" s="261" t="s">
        <v>2660</v>
      </c>
      <c r="L2009" s="262">
        <v>45744</v>
      </c>
      <c r="M2009" s="261" t="s">
        <v>19</v>
      </c>
    </row>
    <row r="2010" spans="1:13">
      <c r="A2010" s="259" t="s">
        <v>261</v>
      </c>
      <c r="B2010" s="259" t="s">
        <v>262</v>
      </c>
      <c r="C2010" s="259" t="s">
        <v>263</v>
      </c>
      <c r="D2010" s="259" t="s">
        <v>2027</v>
      </c>
      <c r="E2010" s="259">
        <v>0</v>
      </c>
      <c r="F2010" s="259" t="s">
        <v>2640</v>
      </c>
      <c r="G2010" s="259" t="s">
        <v>427</v>
      </c>
      <c r="H2010" s="259">
        <v>2</v>
      </c>
      <c r="I2010" s="259" t="s">
        <v>2641</v>
      </c>
      <c r="J2010" s="259" t="s">
        <v>2658</v>
      </c>
      <c r="K2010" s="259" t="s">
        <v>2661</v>
      </c>
      <c r="L2010" s="260">
        <v>45744</v>
      </c>
      <c r="M2010" s="259" t="s">
        <v>19</v>
      </c>
    </row>
    <row r="2011" spans="1:13">
      <c r="A2011" s="261" t="s">
        <v>510</v>
      </c>
      <c r="B2011" s="261" t="s">
        <v>511</v>
      </c>
      <c r="C2011" s="261" t="s">
        <v>512</v>
      </c>
      <c r="D2011" s="261" t="s">
        <v>24</v>
      </c>
      <c r="E2011" s="261">
        <v>67</v>
      </c>
      <c r="F2011" s="261" t="s">
        <v>2662</v>
      </c>
      <c r="G2011" s="261" t="s">
        <v>427</v>
      </c>
      <c r="H2011" s="261">
        <v>2</v>
      </c>
      <c r="I2011" s="261" t="s">
        <v>2663</v>
      </c>
      <c r="J2011" s="261" t="s">
        <v>2664</v>
      </c>
      <c r="K2011" s="261" t="s">
        <v>2665</v>
      </c>
      <c r="L2011" s="262">
        <v>45744</v>
      </c>
      <c r="M2011" s="261" t="s">
        <v>19</v>
      </c>
    </row>
    <row r="2012" spans="1:13">
      <c r="A2012" s="259" t="s">
        <v>510</v>
      </c>
      <c r="B2012" s="259" t="s">
        <v>511</v>
      </c>
      <c r="C2012" s="259" t="s">
        <v>512</v>
      </c>
      <c r="D2012" s="259" t="s">
        <v>467</v>
      </c>
      <c r="E2012" s="259">
        <v>1776</v>
      </c>
      <c r="F2012" s="259" t="s">
        <v>2666</v>
      </c>
      <c r="G2012" s="259" t="s">
        <v>427</v>
      </c>
      <c r="H2012" s="259">
        <v>2</v>
      </c>
      <c r="I2012" s="259" t="s">
        <v>2663</v>
      </c>
      <c r="J2012" s="259" t="s">
        <v>2667</v>
      </c>
      <c r="K2012" s="259" t="s">
        <v>2668</v>
      </c>
      <c r="L2012" s="260">
        <v>45744</v>
      </c>
      <c r="M2012" s="259" t="s">
        <v>19</v>
      </c>
    </row>
    <row r="2013" spans="1:13">
      <c r="A2013" s="261" t="s">
        <v>510</v>
      </c>
      <c r="B2013" s="261" t="s">
        <v>511</v>
      </c>
      <c r="C2013" s="261" t="s">
        <v>512</v>
      </c>
      <c r="D2013" s="261" t="s">
        <v>549</v>
      </c>
      <c r="E2013" s="261">
        <v>1776</v>
      </c>
      <c r="F2013" s="261" t="s">
        <v>2666</v>
      </c>
      <c r="G2013" s="261" t="s">
        <v>427</v>
      </c>
      <c r="H2013" s="261">
        <v>2</v>
      </c>
      <c r="I2013" s="261" t="s">
        <v>2669</v>
      </c>
      <c r="J2013" s="261" t="s">
        <v>2670</v>
      </c>
      <c r="K2013" s="261" t="s">
        <v>2671</v>
      </c>
      <c r="L2013" s="262">
        <v>45744</v>
      </c>
      <c r="M2013" s="261" t="s">
        <v>19</v>
      </c>
    </row>
    <row r="2014" spans="1:13">
      <c r="A2014" s="259" t="s">
        <v>592</v>
      </c>
      <c r="B2014" s="259" t="s">
        <v>593</v>
      </c>
      <c r="C2014" s="259" t="s">
        <v>594</v>
      </c>
      <c r="D2014" s="259" t="s">
        <v>1999</v>
      </c>
      <c r="E2014" s="259">
        <v>149752</v>
      </c>
      <c r="F2014" s="259" t="s">
        <v>2672</v>
      </c>
      <c r="G2014" s="259" t="s">
        <v>427</v>
      </c>
      <c r="H2014" s="259">
        <v>2</v>
      </c>
      <c r="I2014" s="259" t="s">
        <v>2673</v>
      </c>
      <c r="J2014" s="259" t="s">
        <v>2674</v>
      </c>
      <c r="K2014" s="259" t="s">
        <v>2675</v>
      </c>
      <c r="L2014" s="260">
        <v>45744</v>
      </c>
      <c r="M2014" s="259" t="s">
        <v>19</v>
      </c>
    </row>
    <row r="2015" spans="1:13">
      <c r="A2015" s="261" t="s">
        <v>592</v>
      </c>
      <c r="B2015" s="261" t="s">
        <v>593</v>
      </c>
      <c r="C2015" s="261" t="s">
        <v>594</v>
      </c>
      <c r="D2015" s="261" t="s">
        <v>2004</v>
      </c>
      <c r="E2015" s="261">
        <v>10607145</v>
      </c>
      <c r="F2015" s="261" t="s">
        <v>2676</v>
      </c>
      <c r="G2015" s="261" t="s">
        <v>427</v>
      </c>
      <c r="H2015" s="261">
        <v>2</v>
      </c>
      <c r="I2015" s="261" t="s">
        <v>2677</v>
      </c>
      <c r="J2015" s="261" t="s">
        <v>2678</v>
      </c>
      <c r="K2015" s="261" t="s">
        <v>2679</v>
      </c>
      <c r="L2015" s="262">
        <v>45744</v>
      </c>
      <c r="M2015" s="261" t="s">
        <v>19</v>
      </c>
    </row>
    <row r="2016" spans="1:13">
      <c r="A2016" s="259" t="s">
        <v>592</v>
      </c>
      <c r="B2016" s="259" t="s">
        <v>593</v>
      </c>
      <c r="C2016" s="259" t="s">
        <v>594</v>
      </c>
      <c r="D2016" s="259" t="s">
        <v>2007</v>
      </c>
      <c r="E2016" s="259">
        <v>6934921</v>
      </c>
      <c r="F2016" s="259" t="s">
        <v>2676</v>
      </c>
      <c r="G2016" s="259" t="s">
        <v>427</v>
      </c>
      <c r="H2016" s="259">
        <v>2</v>
      </c>
      <c r="I2016" s="259" t="s">
        <v>2680</v>
      </c>
      <c r="J2016" s="259" t="s">
        <v>2681</v>
      </c>
      <c r="K2016" s="259" t="s">
        <v>2682</v>
      </c>
      <c r="L2016" s="260">
        <v>45744</v>
      </c>
      <c r="M2016" s="259" t="s">
        <v>19</v>
      </c>
    </row>
    <row r="2017" spans="1:13">
      <c r="A2017" s="261" t="s">
        <v>592</v>
      </c>
      <c r="B2017" s="261" t="s">
        <v>593</v>
      </c>
      <c r="C2017" s="261" t="s">
        <v>594</v>
      </c>
      <c r="D2017" s="261" t="s">
        <v>24</v>
      </c>
      <c r="E2017" s="261">
        <v>196451</v>
      </c>
      <c r="F2017" s="261" t="s">
        <v>2683</v>
      </c>
      <c r="G2017" s="261" t="s">
        <v>427</v>
      </c>
      <c r="H2017" s="261">
        <v>2</v>
      </c>
      <c r="I2017" s="261" t="s">
        <v>2684</v>
      </c>
      <c r="J2017" s="261" t="s">
        <v>2685</v>
      </c>
      <c r="K2017" s="261" t="s">
        <v>2686</v>
      </c>
      <c r="L2017" s="262">
        <v>45744</v>
      </c>
      <c r="M2017" s="261" t="s">
        <v>19</v>
      </c>
    </row>
    <row r="2018" spans="1:13">
      <c r="A2018" s="259" t="s">
        <v>47</v>
      </c>
      <c r="B2018" s="259" t="s">
        <v>48</v>
      </c>
      <c r="C2018" s="259" t="s">
        <v>49</v>
      </c>
      <c r="D2018" s="259" t="s">
        <v>24</v>
      </c>
      <c r="E2018" s="259" t="s">
        <v>17</v>
      </c>
      <c r="F2018" s="259" t="s">
        <v>17</v>
      </c>
      <c r="G2018" s="259" t="s">
        <v>282</v>
      </c>
      <c r="H2018" s="259">
        <v>3</v>
      </c>
      <c r="I2018" s="259" t="s">
        <v>17</v>
      </c>
      <c r="J2018" s="259" t="s">
        <v>2687</v>
      </c>
      <c r="K2018" s="259" t="s">
        <v>2688</v>
      </c>
      <c r="L2018" s="260">
        <v>45747</v>
      </c>
      <c r="M2018" s="259" t="s">
        <v>218</v>
      </c>
    </row>
    <row r="2019" spans="1:13">
      <c r="A2019" s="261" t="s">
        <v>47</v>
      </c>
      <c r="B2019" s="261" t="s">
        <v>48</v>
      </c>
      <c r="C2019" s="261" t="s">
        <v>49</v>
      </c>
      <c r="D2019" s="261" t="s">
        <v>2014</v>
      </c>
      <c r="E2019" s="261">
        <v>7600000</v>
      </c>
      <c r="F2019" s="261" t="s">
        <v>2689</v>
      </c>
      <c r="G2019" s="261" t="s">
        <v>427</v>
      </c>
      <c r="H2019" s="261">
        <v>2</v>
      </c>
      <c r="I2019" s="261" t="s">
        <v>2690</v>
      </c>
      <c r="J2019" s="261" t="s">
        <v>2691</v>
      </c>
      <c r="K2019" s="261" t="s">
        <v>2692</v>
      </c>
      <c r="L2019" s="262">
        <v>45747</v>
      </c>
      <c r="M2019" s="261" t="s">
        <v>218</v>
      </c>
    </row>
    <row r="2020" spans="1:13">
      <c r="A2020" s="259" t="s">
        <v>47</v>
      </c>
      <c r="B2020" s="259" t="s">
        <v>48</v>
      </c>
      <c r="C2020" s="259" t="s">
        <v>49</v>
      </c>
      <c r="D2020" s="259" t="s">
        <v>200</v>
      </c>
      <c r="E2020" s="259">
        <v>4</v>
      </c>
      <c r="F2020" s="259" t="s">
        <v>17</v>
      </c>
      <c r="G2020" s="259" t="s">
        <v>427</v>
      </c>
      <c r="H2020" s="259">
        <v>2</v>
      </c>
      <c r="I2020" s="259" t="s">
        <v>17</v>
      </c>
      <c r="J2020" s="259" t="s">
        <v>2693</v>
      </c>
      <c r="K2020" s="259" t="s">
        <v>2694</v>
      </c>
      <c r="L2020" s="260">
        <v>45747</v>
      </c>
      <c r="M2020" s="259" t="s">
        <v>218</v>
      </c>
    </row>
    <row r="2021" spans="1:13">
      <c r="A2021" s="261" t="s">
        <v>348</v>
      </c>
      <c r="B2021" s="261" t="s">
        <v>349</v>
      </c>
      <c r="C2021" s="261" t="s">
        <v>350</v>
      </c>
      <c r="D2021" s="261" t="s">
        <v>2004</v>
      </c>
      <c r="E2021" s="261">
        <v>96623873</v>
      </c>
      <c r="F2021" s="261" t="s">
        <v>2695</v>
      </c>
      <c r="G2021" s="261" t="s">
        <v>427</v>
      </c>
      <c r="H2021" s="261">
        <v>2</v>
      </c>
      <c r="I2021" s="261" t="s">
        <v>2696</v>
      </c>
      <c r="J2021" s="261" t="s">
        <v>2697</v>
      </c>
      <c r="K2021" s="261" t="s">
        <v>2698</v>
      </c>
      <c r="L2021" s="262">
        <v>45747</v>
      </c>
      <c r="M2021" s="261" t="s">
        <v>218</v>
      </c>
    </row>
    <row r="2022" spans="1:13">
      <c r="A2022" s="259" t="s">
        <v>348</v>
      </c>
      <c r="B2022" s="259" t="s">
        <v>349</v>
      </c>
      <c r="C2022" s="259" t="s">
        <v>350</v>
      </c>
      <c r="D2022" s="259" t="s">
        <v>2007</v>
      </c>
      <c r="E2022" s="259">
        <v>1075079</v>
      </c>
      <c r="F2022" s="259" t="s">
        <v>2699</v>
      </c>
      <c r="G2022" s="259" t="s">
        <v>427</v>
      </c>
      <c r="H2022" s="259">
        <v>2</v>
      </c>
      <c r="I2022" s="259" t="s">
        <v>2700</v>
      </c>
      <c r="J2022" s="259" t="s">
        <v>2701</v>
      </c>
      <c r="K2022" s="259" t="s">
        <v>2702</v>
      </c>
      <c r="L2022" s="260">
        <v>45747</v>
      </c>
      <c r="M2022" s="259" t="s">
        <v>218</v>
      </c>
    </row>
    <row r="2023" spans="1:13">
      <c r="A2023" s="261" t="s">
        <v>348</v>
      </c>
      <c r="B2023" s="261" t="s">
        <v>349</v>
      </c>
      <c r="C2023" s="261" t="s">
        <v>350</v>
      </c>
      <c r="D2023" s="261" t="s">
        <v>257</v>
      </c>
      <c r="E2023" s="261">
        <v>1075079</v>
      </c>
      <c r="F2023" s="261" t="s">
        <v>2703</v>
      </c>
      <c r="G2023" s="261" t="s">
        <v>427</v>
      </c>
      <c r="H2023" s="261">
        <v>2</v>
      </c>
      <c r="I2023" s="261" t="s">
        <v>2704</v>
      </c>
      <c r="J2023" s="261" t="s">
        <v>2705</v>
      </c>
      <c r="K2023" s="261" t="s">
        <v>2706</v>
      </c>
      <c r="L2023" s="262">
        <v>45747</v>
      </c>
      <c r="M2023" s="261" t="s">
        <v>218</v>
      </c>
    </row>
    <row r="2024" spans="1:13">
      <c r="A2024" s="259" t="s">
        <v>348</v>
      </c>
      <c r="B2024" s="259" t="s">
        <v>349</v>
      </c>
      <c r="C2024" s="259" t="s">
        <v>350</v>
      </c>
      <c r="D2024" s="259" t="s">
        <v>2014</v>
      </c>
      <c r="E2024" s="259">
        <v>1075079</v>
      </c>
      <c r="F2024" s="259" t="s">
        <v>2703</v>
      </c>
      <c r="G2024" s="259" t="s">
        <v>427</v>
      </c>
      <c r="H2024" s="259">
        <v>2</v>
      </c>
      <c r="I2024" s="259" t="s">
        <v>2704</v>
      </c>
      <c r="J2024" s="259" t="s">
        <v>2707</v>
      </c>
      <c r="K2024" s="259" t="s">
        <v>2708</v>
      </c>
      <c r="L2024" s="260">
        <v>45747</v>
      </c>
      <c r="M2024" s="259" t="s">
        <v>218</v>
      </c>
    </row>
    <row r="2025" spans="1:13">
      <c r="A2025" s="261" t="s">
        <v>348</v>
      </c>
      <c r="B2025" s="261" t="s">
        <v>349</v>
      </c>
      <c r="C2025" s="261" t="s">
        <v>350</v>
      </c>
      <c r="D2025" s="261" t="s">
        <v>2017</v>
      </c>
      <c r="E2025" s="261">
        <v>95548794</v>
      </c>
      <c r="F2025" s="261" t="s">
        <v>2709</v>
      </c>
      <c r="G2025" s="261" t="s">
        <v>427</v>
      </c>
      <c r="H2025" s="261">
        <v>2</v>
      </c>
      <c r="I2025" s="261" t="s">
        <v>2710</v>
      </c>
      <c r="J2025" s="261" t="s">
        <v>2711</v>
      </c>
      <c r="K2025" s="261" t="s">
        <v>2712</v>
      </c>
      <c r="L2025" s="262">
        <v>45747</v>
      </c>
      <c r="M2025" s="261" t="s">
        <v>218</v>
      </c>
    </row>
    <row r="2026" spans="1:13">
      <c r="A2026" s="259" t="s">
        <v>348</v>
      </c>
      <c r="B2026" s="259" t="s">
        <v>349</v>
      </c>
      <c r="C2026" s="259" t="s">
        <v>350</v>
      </c>
      <c r="D2026" s="259" t="s">
        <v>2020</v>
      </c>
      <c r="E2026" s="259">
        <v>0</v>
      </c>
      <c r="F2026" s="259" t="s">
        <v>2713</v>
      </c>
      <c r="G2026" s="259" t="s">
        <v>427</v>
      </c>
      <c r="H2026" s="259">
        <v>2</v>
      </c>
      <c r="I2026" s="259" t="s">
        <v>2714</v>
      </c>
      <c r="J2026" s="259" t="s">
        <v>2715</v>
      </c>
      <c r="K2026" s="259" t="s">
        <v>2716</v>
      </c>
      <c r="L2026" s="260">
        <v>45747</v>
      </c>
      <c r="M2026" s="259" t="s">
        <v>218</v>
      </c>
    </row>
    <row r="2027" spans="1:13">
      <c r="A2027" s="261" t="s">
        <v>348</v>
      </c>
      <c r="B2027" s="261" t="s">
        <v>349</v>
      </c>
      <c r="C2027" s="261" t="s">
        <v>350</v>
      </c>
      <c r="D2027" s="261" t="s">
        <v>2023</v>
      </c>
      <c r="E2027" s="261">
        <v>1075079</v>
      </c>
      <c r="F2027" s="261" t="s">
        <v>2703</v>
      </c>
      <c r="G2027" s="261" t="s">
        <v>427</v>
      </c>
      <c r="H2027" s="261">
        <v>2</v>
      </c>
      <c r="I2027" s="261" t="s">
        <v>2704</v>
      </c>
      <c r="J2027" s="261" t="s">
        <v>2717</v>
      </c>
      <c r="K2027" s="261" t="s">
        <v>2718</v>
      </c>
      <c r="L2027" s="262">
        <v>45747</v>
      </c>
      <c r="M2027" s="261" t="s">
        <v>218</v>
      </c>
    </row>
    <row r="2028" spans="1:13">
      <c r="A2028" s="259" t="s">
        <v>348</v>
      </c>
      <c r="B2028" s="259" t="s">
        <v>349</v>
      </c>
      <c r="C2028" s="259" t="s">
        <v>350</v>
      </c>
      <c r="D2028" s="259" t="s">
        <v>2025</v>
      </c>
      <c r="E2028" s="259" t="s">
        <v>17</v>
      </c>
      <c r="F2028" s="259" t="s">
        <v>2703</v>
      </c>
      <c r="G2028" s="259" t="s">
        <v>282</v>
      </c>
      <c r="H2028" s="259">
        <v>3</v>
      </c>
      <c r="I2028" s="259" t="s">
        <v>2719</v>
      </c>
      <c r="J2028" s="259" t="s">
        <v>2717</v>
      </c>
      <c r="K2028" s="259" t="s">
        <v>2720</v>
      </c>
      <c r="L2028" s="260">
        <v>45747</v>
      </c>
      <c r="M2028" s="259" t="s">
        <v>218</v>
      </c>
    </row>
    <row r="2029" spans="1:13">
      <c r="A2029" s="261" t="s">
        <v>348</v>
      </c>
      <c r="B2029" s="261" t="s">
        <v>349</v>
      </c>
      <c r="C2029" s="261" t="s">
        <v>350</v>
      </c>
      <c r="D2029" s="261" t="s">
        <v>2027</v>
      </c>
      <c r="E2029" s="261" t="s">
        <v>17</v>
      </c>
      <c r="F2029" s="261" t="s">
        <v>2703</v>
      </c>
      <c r="G2029" s="261" t="s">
        <v>282</v>
      </c>
      <c r="H2029" s="261">
        <v>3</v>
      </c>
      <c r="I2029" s="261" t="s">
        <v>2719</v>
      </c>
      <c r="J2029" s="261" t="s">
        <v>2717</v>
      </c>
      <c r="K2029" s="261" t="s">
        <v>2721</v>
      </c>
      <c r="L2029" s="262">
        <v>45747</v>
      </c>
      <c r="M2029" s="261" t="s">
        <v>218</v>
      </c>
    </row>
    <row r="2030" spans="1:13">
      <c r="A2030" s="259" t="s">
        <v>517</v>
      </c>
      <c r="B2030" s="259" t="s">
        <v>518</v>
      </c>
      <c r="C2030" s="259" t="s">
        <v>519</v>
      </c>
      <c r="D2030" s="259" t="s">
        <v>2227</v>
      </c>
      <c r="E2030" s="259">
        <v>18100000</v>
      </c>
      <c r="F2030" s="259" t="s">
        <v>2722</v>
      </c>
      <c r="G2030" s="259" t="s">
        <v>427</v>
      </c>
      <c r="H2030" s="259">
        <v>2</v>
      </c>
      <c r="I2030" s="259" t="s">
        <v>2723</v>
      </c>
      <c r="J2030" s="259" t="s">
        <v>2724</v>
      </c>
      <c r="K2030" s="259" t="s">
        <v>2725</v>
      </c>
      <c r="L2030" s="260">
        <v>45747</v>
      </c>
      <c r="M2030" s="259" t="s">
        <v>218</v>
      </c>
    </row>
    <row r="2031" spans="1:13">
      <c r="A2031" s="261" t="s">
        <v>517</v>
      </c>
      <c r="B2031" s="261" t="s">
        <v>518</v>
      </c>
      <c r="C2031" s="261" t="s">
        <v>519</v>
      </c>
      <c r="D2031" s="261" t="s">
        <v>1999</v>
      </c>
      <c r="E2031" s="261">
        <v>55210</v>
      </c>
      <c r="F2031" s="261" t="s">
        <v>2726</v>
      </c>
      <c r="G2031" s="261" t="s">
        <v>427</v>
      </c>
      <c r="H2031" s="261">
        <v>2</v>
      </c>
      <c r="I2031" s="261" t="s">
        <v>2727</v>
      </c>
      <c r="J2031" s="261" t="s">
        <v>2728</v>
      </c>
      <c r="K2031" s="261" t="s">
        <v>2729</v>
      </c>
      <c r="L2031" s="262">
        <v>45747</v>
      </c>
      <c r="M2031" s="261" t="s">
        <v>218</v>
      </c>
    </row>
    <row r="2032" spans="1:13">
      <c r="A2032" s="259" t="s">
        <v>517</v>
      </c>
      <c r="B2032" s="259" t="s">
        <v>518</v>
      </c>
      <c r="C2032" s="259" t="s">
        <v>519</v>
      </c>
      <c r="D2032" s="259" t="s">
        <v>2004</v>
      </c>
      <c r="E2032" s="259">
        <v>11116817</v>
      </c>
      <c r="F2032" s="259" t="s">
        <v>2726</v>
      </c>
      <c r="G2032" s="259" t="s">
        <v>427</v>
      </c>
      <c r="H2032" s="259">
        <v>2</v>
      </c>
      <c r="I2032" s="259" t="s">
        <v>2727</v>
      </c>
      <c r="J2032" s="259" t="s">
        <v>2730</v>
      </c>
      <c r="K2032" s="259" t="s">
        <v>2731</v>
      </c>
      <c r="L2032" s="260">
        <v>45747</v>
      </c>
      <c r="M2032" s="259" t="s">
        <v>218</v>
      </c>
    </row>
    <row r="2033" spans="1:13">
      <c r="A2033" s="261" t="s">
        <v>517</v>
      </c>
      <c r="B2033" s="261" t="s">
        <v>518</v>
      </c>
      <c r="C2033" s="261" t="s">
        <v>519</v>
      </c>
      <c r="D2033" s="261" t="s">
        <v>112</v>
      </c>
      <c r="E2033" s="261" t="s">
        <v>17</v>
      </c>
      <c r="F2033" s="261" t="s">
        <v>404</v>
      </c>
      <c r="G2033" s="261" t="s">
        <v>17</v>
      </c>
      <c r="H2033" s="261" t="s">
        <v>17</v>
      </c>
      <c r="I2033" s="261" t="s">
        <v>404</v>
      </c>
      <c r="J2033" s="261" t="s">
        <v>2038</v>
      </c>
      <c r="K2033" s="261" t="s">
        <v>2732</v>
      </c>
      <c r="L2033" s="262">
        <v>45747</v>
      </c>
      <c r="M2033" s="261" t="s">
        <v>218</v>
      </c>
    </row>
    <row r="2034" spans="1:13">
      <c r="A2034" s="259" t="s">
        <v>517</v>
      </c>
      <c r="B2034" s="259" t="s">
        <v>518</v>
      </c>
      <c r="C2034" s="259" t="s">
        <v>519</v>
      </c>
      <c r="D2034" s="259" t="s">
        <v>2025</v>
      </c>
      <c r="E2034" s="259" t="s">
        <v>17</v>
      </c>
      <c r="F2034" s="259" t="s">
        <v>404</v>
      </c>
      <c r="G2034" s="259" t="s">
        <v>17</v>
      </c>
      <c r="H2034" s="259" t="s">
        <v>17</v>
      </c>
      <c r="I2034" s="259" t="s">
        <v>404</v>
      </c>
      <c r="J2034" s="259" t="s">
        <v>2733</v>
      </c>
      <c r="K2034" s="259" t="s">
        <v>2734</v>
      </c>
      <c r="L2034" s="260">
        <v>45747</v>
      </c>
      <c r="M2034" s="259" t="s">
        <v>218</v>
      </c>
    </row>
    <row r="2035" spans="1:13">
      <c r="A2035" s="261" t="s">
        <v>517</v>
      </c>
      <c r="B2035" s="261" t="s">
        <v>518</v>
      </c>
      <c r="C2035" s="261" t="s">
        <v>519</v>
      </c>
      <c r="D2035" s="261" t="s">
        <v>2027</v>
      </c>
      <c r="E2035" s="261" t="s">
        <v>17</v>
      </c>
      <c r="F2035" s="261" t="s">
        <v>404</v>
      </c>
      <c r="G2035" s="261" t="s">
        <v>17</v>
      </c>
      <c r="H2035" s="261" t="s">
        <v>17</v>
      </c>
      <c r="I2035" s="261" t="s">
        <v>404</v>
      </c>
      <c r="J2035" s="261" t="s">
        <v>2733</v>
      </c>
      <c r="K2035" s="261" t="s">
        <v>2735</v>
      </c>
      <c r="L2035" s="262">
        <v>45747</v>
      </c>
      <c r="M2035" s="261" t="s">
        <v>218</v>
      </c>
    </row>
    <row r="2036" spans="1:13">
      <c r="A2036" s="259" t="s">
        <v>517</v>
      </c>
      <c r="B2036" s="259" t="s">
        <v>518</v>
      </c>
      <c r="C2036" s="259" t="s">
        <v>519</v>
      </c>
      <c r="D2036" s="259" t="s">
        <v>200</v>
      </c>
      <c r="E2036" s="259">
        <v>3</v>
      </c>
      <c r="F2036" s="259" t="s">
        <v>2736</v>
      </c>
      <c r="G2036" s="259" t="s">
        <v>427</v>
      </c>
      <c r="H2036" s="259">
        <v>2</v>
      </c>
      <c r="I2036" s="259" t="s">
        <v>2737</v>
      </c>
      <c r="J2036" s="259" t="s">
        <v>2738</v>
      </c>
      <c r="K2036" s="259" t="s">
        <v>2739</v>
      </c>
      <c r="L2036" s="260">
        <v>45747</v>
      </c>
      <c r="M2036" s="259" t="s">
        <v>218</v>
      </c>
    </row>
    <row r="2037" spans="1:13">
      <c r="A2037" s="261" t="s">
        <v>393</v>
      </c>
      <c r="B2037" s="261" t="s">
        <v>394</v>
      </c>
      <c r="C2037" s="261" t="s">
        <v>350</v>
      </c>
      <c r="D2037" s="261" t="s">
        <v>2227</v>
      </c>
      <c r="E2037" s="261">
        <v>134462205</v>
      </c>
      <c r="F2037" s="261" t="s">
        <v>2740</v>
      </c>
      <c r="G2037" s="261" t="s">
        <v>427</v>
      </c>
      <c r="H2037" s="261">
        <v>2</v>
      </c>
      <c r="I2037" s="261" t="s">
        <v>2741</v>
      </c>
      <c r="J2037" s="261" t="s">
        <v>2742</v>
      </c>
      <c r="K2037" s="261" t="s">
        <v>2743</v>
      </c>
      <c r="L2037" s="262">
        <v>45747</v>
      </c>
      <c r="M2037" s="261" t="s">
        <v>218</v>
      </c>
    </row>
    <row r="2038" spans="1:13">
      <c r="A2038" s="259" t="s">
        <v>393</v>
      </c>
      <c r="B2038" s="259" t="s">
        <v>394</v>
      </c>
      <c r="C2038" s="259" t="s">
        <v>350</v>
      </c>
      <c r="D2038" s="259" t="s">
        <v>1999</v>
      </c>
      <c r="E2038" s="259">
        <v>1129935</v>
      </c>
      <c r="F2038" s="259" t="s">
        <v>2744</v>
      </c>
      <c r="G2038" s="259" t="s">
        <v>427</v>
      </c>
      <c r="H2038" s="259">
        <v>2</v>
      </c>
      <c r="I2038" s="259" t="s">
        <v>2745</v>
      </c>
      <c r="J2038" s="259" t="s">
        <v>2746</v>
      </c>
      <c r="K2038" s="259" t="s">
        <v>2747</v>
      </c>
      <c r="L2038" s="260">
        <v>45747</v>
      </c>
      <c r="M2038" s="259" t="s">
        <v>218</v>
      </c>
    </row>
    <row r="2039" spans="1:13">
      <c r="A2039" s="261" t="s">
        <v>393</v>
      </c>
      <c r="B2039" s="261" t="s">
        <v>394</v>
      </c>
      <c r="C2039" s="261" t="s">
        <v>350</v>
      </c>
      <c r="D2039" s="261" t="s">
        <v>2004</v>
      </c>
      <c r="E2039" s="261">
        <v>134462205</v>
      </c>
      <c r="F2039" s="261" t="s">
        <v>2740</v>
      </c>
      <c r="G2039" s="261" t="s">
        <v>427</v>
      </c>
      <c r="H2039" s="261">
        <v>2</v>
      </c>
      <c r="I2039" s="261" t="s">
        <v>2741</v>
      </c>
      <c r="J2039" s="261" t="s">
        <v>2748</v>
      </c>
      <c r="K2039" s="261" t="s">
        <v>2749</v>
      </c>
      <c r="L2039" s="262">
        <v>45747</v>
      </c>
      <c r="M2039" s="261" t="s">
        <v>218</v>
      </c>
    </row>
    <row r="2040" spans="1:13">
      <c r="A2040" s="259" t="s">
        <v>393</v>
      </c>
      <c r="B2040" s="259" t="s">
        <v>394</v>
      </c>
      <c r="C2040" s="259" t="s">
        <v>350</v>
      </c>
      <c r="D2040" s="259" t="s">
        <v>2007</v>
      </c>
      <c r="E2040" s="259">
        <v>134462205</v>
      </c>
      <c r="F2040" s="259" t="s">
        <v>2740</v>
      </c>
      <c r="G2040" s="259" t="s">
        <v>427</v>
      </c>
      <c r="H2040" s="259">
        <v>2</v>
      </c>
      <c r="I2040" s="259" t="s">
        <v>2741</v>
      </c>
      <c r="J2040" s="259" t="s">
        <v>2750</v>
      </c>
      <c r="K2040" s="259" t="s">
        <v>2751</v>
      </c>
      <c r="L2040" s="260">
        <v>45747</v>
      </c>
      <c r="M2040" s="259" t="s">
        <v>218</v>
      </c>
    </row>
    <row r="2041" spans="1:13">
      <c r="A2041" s="261" t="s">
        <v>393</v>
      </c>
      <c r="B2041" s="261" t="s">
        <v>394</v>
      </c>
      <c r="C2041" s="261" t="s">
        <v>350</v>
      </c>
      <c r="D2041" s="261" t="s">
        <v>257</v>
      </c>
      <c r="E2041" s="261">
        <v>5835762</v>
      </c>
      <c r="F2041" s="261" t="s">
        <v>2752</v>
      </c>
      <c r="G2041" s="261" t="s">
        <v>427</v>
      </c>
      <c r="H2041" s="261">
        <v>2</v>
      </c>
      <c r="I2041" s="261" t="s">
        <v>2753</v>
      </c>
      <c r="J2041" s="261" t="s">
        <v>2754</v>
      </c>
      <c r="K2041" s="261" t="s">
        <v>2755</v>
      </c>
      <c r="L2041" s="262">
        <v>45747</v>
      </c>
      <c r="M2041" s="261" t="s">
        <v>218</v>
      </c>
    </row>
    <row r="2042" spans="1:13">
      <c r="A2042" s="259" t="s">
        <v>393</v>
      </c>
      <c r="B2042" s="259" t="s">
        <v>394</v>
      </c>
      <c r="C2042" s="259" t="s">
        <v>350</v>
      </c>
      <c r="D2042" s="259" t="s">
        <v>24</v>
      </c>
      <c r="E2042" s="259" t="s">
        <v>17</v>
      </c>
      <c r="F2042" s="259" t="s">
        <v>17</v>
      </c>
      <c r="G2042" s="259" t="s">
        <v>282</v>
      </c>
      <c r="H2042" s="259">
        <v>3</v>
      </c>
      <c r="I2042" s="259" t="s">
        <v>17</v>
      </c>
      <c r="J2042" s="259" t="s">
        <v>2756</v>
      </c>
      <c r="K2042" s="259" t="s">
        <v>2757</v>
      </c>
      <c r="L2042" s="260">
        <v>45747</v>
      </c>
      <c r="M2042" s="259" t="s">
        <v>218</v>
      </c>
    </row>
    <row r="2043" spans="1:13">
      <c r="A2043" s="261" t="s">
        <v>393</v>
      </c>
      <c r="B2043" s="261" t="s">
        <v>394</v>
      </c>
      <c r="C2043" s="261" t="s">
        <v>350</v>
      </c>
      <c r="D2043" s="261" t="s">
        <v>112</v>
      </c>
      <c r="E2043" s="261" t="s">
        <v>17</v>
      </c>
      <c r="F2043" s="261" t="s">
        <v>404</v>
      </c>
      <c r="G2043" s="261" t="s">
        <v>17</v>
      </c>
      <c r="H2043" s="261" t="s">
        <v>17</v>
      </c>
      <c r="I2043" s="261" t="s">
        <v>404</v>
      </c>
      <c r="J2043" s="261" t="s">
        <v>493</v>
      </c>
      <c r="K2043" s="261" t="s">
        <v>2758</v>
      </c>
      <c r="L2043" s="262">
        <v>45747</v>
      </c>
      <c r="M2043" s="261" t="s">
        <v>218</v>
      </c>
    </row>
    <row r="2044" spans="1:13">
      <c r="A2044" s="259" t="s">
        <v>393</v>
      </c>
      <c r="B2044" s="259" t="s">
        <v>394</v>
      </c>
      <c r="C2044" s="259" t="s">
        <v>350</v>
      </c>
      <c r="D2044" s="259" t="s">
        <v>467</v>
      </c>
      <c r="E2044" s="259">
        <v>2857</v>
      </c>
      <c r="F2044" s="259" t="s">
        <v>2759</v>
      </c>
      <c r="G2044" s="259" t="s">
        <v>282</v>
      </c>
      <c r="H2044" s="259">
        <v>3</v>
      </c>
      <c r="I2044" s="259" t="s">
        <v>2760</v>
      </c>
      <c r="J2044" s="259" t="s">
        <v>2761</v>
      </c>
      <c r="K2044" s="259" t="s">
        <v>2762</v>
      </c>
      <c r="L2044" s="260">
        <v>45747</v>
      </c>
      <c r="M2044" s="259" t="s">
        <v>218</v>
      </c>
    </row>
    <row r="2045" spans="1:13">
      <c r="A2045" s="261" t="s">
        <v>393</v>
      </c>
      <c r="B2045" s="261" t="s">
        <v>394</v>
      </c>
      <c r="C2045" s="261" t="s">
        <v>350</v>
      </c>
      <c r="D2045" s="261" t="s">
        <v>549</v>
      </c>
      <c r="E2045" s="261">
        <v>2857</v>
      </c>
      <c r="F2045" s="261" t="s">
        <v>2759</v>
      </c>
      <c r="G2045" s="261" t="s">
        <v>282</v>
      </c>
      <c r="H2045" s="261">
        <v>3</v>
      </c>
      <c r="I2045" s="261" t="s">
        <v>2760</v>
      </c>
      <c r="J2045" s="261" t="s">
        <v>2761</v>
      </c>
      <c r="K2045" s="261" t="s">
        <v>2763</v>
      </c>
      <c r="L2045" s="262">
        <v>45747</v>
      </c>
      <c r="M2045" s="261" t="s">
        <v>218</v>
      </c>
    </row>
    <row r="2046" spans="1:13">
      <c r="A2046" s="259" t="s">
        <v>393</v>
      </c>
      <c r="B2046" s="259" t="s">
        <v>394</v>
      </c>
      <c r="C2046" s="259" t="s">
        <v>350</v>
      </c>
      <c r="D2046" s="259" t="s">
        <v>2014</v>
      </c>
      <c r="E2046" s="259">
        <v>21360000</v>
      </c>
      <c r="F2046" s="259" t="s">
        <v>2764</v>
      </c>
      <c r="G2046" s="259" t="s">
        <v>282</v>
      </c>
      <c r="H2046" s="259">
        <v>3</v>
      </c>
      <c r="I2046" s="259" t="s">
        <v>2765</v>
      </c>
      <c r="J2046" s="259" t="s">
        <v>2766</v>
      </c>
      <c r="K2046" s="259" t="s">
        <v>2767</v>
      </c>
      <c r="L2046" s="260">
        <v>45747</v>
      </c>
      <c r="M2046" s="259" t="s">
        <v>218</v>
      </c>
    </row>
    <row r="2047" spans="1:13">
      <c r="A2047" s="261" t="s">
        <v>393</v>
      </c>
      <c r="B2047" s="261" t="s">
        <v>394</v>
      </c>
      <c r="C2047" s="261" t="s">
        <v>350</v>
      </c>
      <c r="D2047" s="261" t="s">
        <v>2017</v>
      </c>
      <c r="E2047" s="261">
        <v>0</v>
      </c>
      <c r="F2047" s="261" t="s">
        <v>2768</v>
      </c>
      <c r="G2047" s="261" t="s">
        <v>282</v>
      </c>
      <c r="H2047" s="261">
        <v>3</v>
      </c>
      <c r="I2047" s="261" t="s">
        <v>2769</v>
      </c>
      <c r="J2047" s="261" t="s">
        <v>2770</v>
      </c>
      <c r="K2047" s="261" t="s">
        <v>2771</v>
      </c>
      <c r="L2047" s="262">
        <v>45747</v>
      </c>
      <c r="M2047" s="261" t="s">
        <v>218</v>
      </c>
    </row>
    <row r="2048" spans="1:13">
      <c r="A2048" s="259" t="s">
        <v>393</v>
      </c>
      <c r="B2048" s="259" t="s">
        <v>394</v>
      </c>
      <c r="C2048" s="259" t="s">
        <v>350</v>
      </c>
      <c r="D2048" s="259" t="s">
        <v>2020</v>
      </c>
      <c r="E2048" s="259">
        <v>113102205</v>
      </c>
      <c r="F2048" s="259" t="s">
        <v>2772</v>
      </c>
      <c r="G2048" s="259" t="s">
        <v>282</v>
      </c>
      <c r="H2048" s="259">
        <v>3</v>
      </c>
      <c r="I2048" s="259" t="s">
        <v>2773</v>
      </c>
      <c r="J2048" s="259" t="s">
        <v>2774</v>
      </c>
      <c r="K2048" s="259" t="s">
        <v>2775</v>
      </c>
      <c r="L2048" s="260">
        <v>45747</v>
      </c>
      <c r="M2048" s="259" t="s">
        <v>218</v>
      </c>
    </row>
    <row r="2049" spans="1:13">
      <c r="A2049" s="261" t="s">
        <v>393</v>
      </c>
      <c r="B2049" s="261" t="s">
        <v>394</v>
      </c>
      <c r="C2049" s="261" t="s">
        <v>350</v>
      </c>
      <c r="D2049" s="261" t="s">
        <v>2023</v>
      </c>
      <c r="E2049" s="261">
        <v>9874000</v>
      </c>
      <c r="F2049" s="261" t="s">
        <v>2776</v>
      </c>
      <c r="G2049" s="261" t="s">
        <v>282</v>
      </c>
      <c r="H2049" s="261">
        <v>3</v>
      </c>
      <c r="I2049" s="261" t="s">
        <v>2777</v>
      </c>
      <c r="J2049" s="261" t="s">
        <v>2778</v>
      </c>
      <c r="K2049" s="261" t="s">
        <v>2779</v>
      </c>
      <c r="L2049" s="262">
        <v>45747</v>
      </c>
      <c r="M2049" s="261" t="s">
        <v>218</v>
      </c>
    </row>
    <row r="2050" spans="1:13">
      <c r="A2050" s="259" t="s">
        <v>393</v>
      </c>
      <c r="B2050" s="259" t="s">
        <v>394</v>
      </c>
      <c r="C2050" s="259" t="s">
        <v>350</v>
      </c>
      <c r="D2050" s="259" t="s">
        <v>2025</v>
      </c>
      <c r="E2050" s="259">
        <v>11486000</v>
      </c>
      <c r="F2050" s="259" t="s">
        <v>2780</v>
      </c>
      <c r="G2050" s="259" t="s">
        <v>282</v>
      </c>
      <c r="H2050" s="259">
        <v>3</v>
      </c>
      <c r="I2050" s="259" t="s">
        <v>2781</v>
      </c>
      <c r="J2050" s="259" t="s">
        <v>2782</v>
      </c>
      <c r="K2050" s="259" t="s">
        <v>2783</v>
      </c>
      <c r="L2050" s="260">
        <v>45747</v>
      </c>
      <c r="M2050" s="259" t="s">
        <v>218</v>
      </c>
    </row>
    <row r="2051" spans="1:13">
      <c r="A2051" s="261" t="s">
        <v>393</v>
      </c>
      <c r="B2051" s="261" t="s">
        <v>394</v>
      </c>
      <c r="C2051" s="261" t="s">
        <v>350</v>
      </c>
      <c r="D2051" s="261" t="s">
        <v>2027</v>
      </c>
      <c r="E2051" s="261">
        <v>0</v>
      </c>
      <c r="F2051" s="261" t="s">
        <v>2780</v>
      </c>
      <c r="G2051" s="261" t="s">
        <v>282</v>
      </c>
      <c r="H2051" s="261">
        <v>3</v>
      </c>
      <c r="I2051" s="261" t="s">
        <v>2781</v>
      </c>
      <c r="J2051" s="261" t="s">
        <v>2784</v>
      </c>
      <c r="K2051" s="261" t="s">
        <v>2785</v>
      </c>
      <c r="L2051" s="262">
        <v>45747</v>
      </c>
      <c r="M2051" s="261" t="s">
        <v>218</v>
      </c>
    </row>
    <row r="2052" spans="1:13">
      <c r="A2052" s="259" t="s">
        <v>2414</v>
      </c>
      <c r="B2052" s="259" t="s">
        <v>2415</v>
      </c>
      <c r="C2052" s="259" t="s">
        <v>519</v>
      </c>
      <c r="D2052" s="259" t="s">
        <v>112</v>
      </c>
      <c r="E2052" s="259" t="s">
        <v>17</v>
      </c>
      <c r="F2052" s="259" t="s">
        <v>404</v>
      </c>
      <c r="G2052" s="259" t="s">
        <v>17</v>
      </c>
      <c r="H2052" s="259" t="s">
        <v>17</v>
      </c>
      <c r="I2052" s="259" t="s">
        <v>404</v>
      </c>
      <c r="J2052" s="259" t="s">
        <v>2038</v>
      </c>
      <c r="K2052" s="259" t="s">
        <v>2786</v>
      </c>
      <c r="L2052" s="260">
        <v>45747</v>
      </c>
      <c r="M2052" s="259" t="s">
        <v>218</v>
      </c>
    </row>
    <row r="2053" spans="1:13">
      <c r="A2053" s="261" t="s">
        <v>2394</v>
      </c>
      <c r="B2053" s="261" t="s">
        <v>2395</v>
      </c>
      <c r="C2053" s="261" t="s">
        <v>519</v>
      </c>
      <c r="D2053" s="261" t="s">
        <v>112</v>
      </c>
      <c r="E2053" s="261" t="s">
        <v>17</v>
      </c>
      <c r="F2053" s="261" t="s">
        <v>404</v>
      </c>
      <c r="G2053" s="261" t="s">
        <v>17</v>
      </c>
      <c r="H2053" s="261" t="s">
        <v>17</v>
      </c>
      <c r="I2053" s="261" t="s">
        <v>404</v>
      </c>
      <c r="J2053" s="261" t="s">
        <v>2038</v>
      </c>
      <c r="K2053" s="261" t="s">
        <v>2787</v>
      </c>
      <c r="L2053" s="262">
        <v>45747</v>
      </c>
      <c r="M2053" s="261" t="s">
        <v>218</v>
      </c>
    </row>
    <row r="2054" spans="1:13">
      <c r="A2054" s="259" t="s">
        <v>2414</v>
      </c>
      <c r="B2054" s="259" t="s">
        <v>2415</v>
      </c>
      <c r="C2054" s="259" t="s">
        <v>519</v>
      </c>
      <c r="D2054" s="259" t="s">
        <v>200</v>
      </c>
      <c r="E2054" s="259">
        <v>5</v>
      </c>
      <c r="F2054" s="259" t="s">
        <v>2788</v>
      </c>
      <c r="G2054" s="259" t="s">
        <v>427</v>
      </c>
      <c r="H2054" s="259">
        <v>2</v>
      </c>
      <c r="I2054" s="259" t="s">
        <v>2789</v>
      </c>
      <c r="J2054" s="259" t="s">
        <v>2790</v>
      </c>
      <c r="K2054" s="259" t="s">
        <v>2791</v>
      </c>
      <c r="L2054" s="260">
        <v>45747</v>
      </c>
      <c r="M2054" s="259" t="s">
        <v>218</v>
      </c>
    </row>
    <row r="2055" spans="1:13">
      <c r="A2055" s="261" t="s">
        <v>1627</v>
      </c>
      <c r="B2055" s="261" t="s">
        <v>1628</v>
      </c>
      <c r="C2055" s="261" t="s">
        <v>1629</v>
      </c>
      <c r="D2055" s="261" t="s">
        <v>2227</v>
      </c>
      <c r="E2055" s="261">
        <v>10800000</v>
      </c>
      <c r="F2055" s="261" t="s">
        <v>2792</v>
      </c>
      <c r="G2055" s="261" t="s">
        <v>224</v>
      </c>
      <c r="H2055" s="261">
        <v>1</v>
      </c>
      <c r="I2055" s="261" t="s">
        <v>2793</v>
      </c>
      <c r="J2055" s="261" t="s">
        <v>2794</v>
      </c>
      <c r="K2055" s="261" t="s">
        <v>2795</v>
      </c>
      <c r="L2055" s="262">
        <v>45747</v>
      </c>
      <c r="M2055" s="261" t="s">
        <v>218</v>
      </c>
    </row>
    <row r="2056" spans="1:13">
      <c r="A2056" s="259" t="s">
        <v>1627</v>
      </c>
      <c r="B2056" s="259" t="s">
        <v>1628</v>
      </c>
      <c r="C2056" s="259" t="s">
        <v>1629</v>
      </c>
      <c r="D2056" s="259" t="s">
        <v>1999</v>
      </c>
      <c r="E2056" s="259">
        <v>111890</v>
      </c>
      <c r="F2056" s="259" t="s">
        <v>2796</v>
      </c>
      <c r="G2056" s="259" t="s">
        <v>224</v>
      </c>
      <c r="H2056" s="259">
        <v>1</v>
      </c>
      <c r="I2056" s="259" t="s">
        <v>2797</v>
      </c>
      <c r="J2056" s="259" t="s">
        <v>2798</v>
      </c>
      <c r="K2056" s="259" t="s">
        <v>2799</v>
      </c>
      <c r="L2056" s="260">
        <v>45747</v>
      </c>
      <c r="M2056" s="259" t="s">
        <v>218</v>
      </c>
    </row>
    <row r="2057" spans="1:13">
      <c r="A2057" s="261" t="s">
        <v>1627</v>
      </c>
      <c r="B2057" s="261" t="s">
        <v>1628</v>
      </c>
      <c r="C2057" s="261" t="s">
        <v>1629</v>
      </c>
      <c r="D2057" s="261" t="s">
        <v>112</v>
      </c>
      <c r="E2057" s="261" t="s">
        <v>17</v>
      </c>
      <c r="F2057" s="261" t="s">
        <v>17</v>
      </c>
      <c r="G2057" s="261" t="s">
        <v>17</v>
      </c>
      <c r="H2057" s="261" t="s">
        <v>17</v>
      </c>
      <c r="I2057" s="261" t="s">
        <v>17</v>
      </c>
      <c r="J2057" s="261" t="s">
        <v>2038</v>
      </c>
      <c r="K2057" s="261" t="s">
        <v>2800</v>
      </c>
      <c r="L2057" s="262">
        <v>45747</v>
      </c>
      <c r="M2057" s="261" t="s">
        <v>218</v>
      </c>
    </row>
    <row r="2058" spans="1:13">
      <c r="A2058" s="259" t="s">
        <v>1627</v>
      </c>
      <c r="B2058" s="259" t="s">
        <v>1628</v>
      </c>
      <c r="C2058" s="259" t="s">
        <v>1629</v>
      </c>
      <c r="D2058" s="259" t="s">
        <v>2014</v>
      </c>
      <c r="E2058" s="259">
        <v>1619651</v>
      </c>
      <c r="F2058" s="259" t="s">
        <v>2801</v>
      </c>
      <c r="G2058" s="259" t="s">
        <v>282</v>
      </c>
      <c r="H2058" s="259">
        <v>3</v>
      </c>
      <c r="I2058" s="259" t="s">
        <v>2802</v>
      </c>
      <c r="J2058" s="259" t="s">
        <v>2803</v>
      </c>
      <c r="K2058" s="259" t="s">
        <v>2804</v>
      </c>
      <c r="L2058" s="260">
        <v>45747</v>
      </c>
      <c r="M2058" s="259" t="s">
        <v>218</v>
      </c>
    </row>
    <row r="2059" spans="1:13">
      <c r="A2059" s="261" t="s">
        <v>1627</v>
      </c>
      <c r="B2059" s="261" t="s">
        <v>1628</v>
      </c>
      <c r="C2059" s="261" t="s">
        <v>1629</v>
      </c>
      <c r="D2059" s="261" t="s">
        <v>2017</v>
      </c>
      <c r="E2059" s="261">
        <v>0</v>
      </c>
      <c r="F2059" s="261" t="s">
        <v>2792</v>
      </c>
      <c r="G2059" s="261" t="s">
        <v>427</v>
      </c>
      <c r="H2059" s="261">
        <v>2</v>
      </c>
      <c r="I2059" s="261" t="s">
        <v>2805</v>
      </c>
      <c r="J2059" s="261" t="s">
        <v>2806</v>
      </c>
      <c r="K2059" s="261" t="s">
        <v>2807</v>
      </c>
      <c r="L2059" s="262">
        <v>45747</v>
      </c>
      <c r="M2059" s="261" t="s">
        <v>218</v>
      </c>
    </row>
    <row r="2060" spans="1:13">
      <c r="A2060" s="259" t="s">
        <v>1627</v>
      </c>
      <c r="B2060" s="259" t="s">
        <v>1628</v>
      </c>
      <c r="C2060" s="259" t="s">
        <v>1629</v>
      </c>
      <c r="D2060" s="259" t="s">
        <v>2020</v>
      </c>
      <c r="E2060" s="259">
        <v>9200000</v>
      </c>
      <c r="F2060" s="259" t="s">
        <v>2792</v>
      </c>
      <c r="G2060" s="259" t="s">
        <v>427</v>
      </c>
      <c r="H2060" s="259">
        <v>2</v>
      </c>
      <c r="I2060" s="259" t="s">
        <v>2805</v>
      </c>
      <c r="J2060" s="259" t="s">
        <v>2808</v>
      </c>
      <c r="K2060" s="259" t="s">
        <v>2809</v>
      </c>
      <c r="L2060" s="260">
        <v>45747</v>
      </c>
      <c r="M2060" s="259" t="s">
        <v>218</v>
      </c>
    </row>
    <row r="2061" spans="1:13">
      <c r="A2061" s="261" t="s">
        <v>1627</v>
      </c>
      <c r="B2061" s="261" t="s">
        <v>1628</v>
      </c>
      <c r="C2061" s="261" t="s">
        <v>1629</v>
      </c>
      <c r="D2061" s="261" t="s">
        <v>2023</v>
      </c>
      <c r="E2061" s="261">
        <v>1257441</v>
      </c>
      <c r="F2061" s="261" t="s">
        <v>2801</v>
      </c>
      <c r="G2061" s="261" t="s">
        <v>282</v>
      </c>
      <c r="H2061" s="261">
        <v>3</v>
      </c>
      <c r="I2061" s="261" t="s">
        <v>2802</v>
      </c>
      <c r="J2061" s="261" t="s">
        <v>2810</v>
      </c>
      <c r="K2061" s="261" t="s">
        <v>2811</v>
      </c>
      <c r="L2061" s="262">
        <v>45747</v>
      </c>
      <c r="M2061" s="261" t="s">
        <v>218</v>
      </c>
    </row>
    <row r="2062" spans="1:13">
      <c r="A2062" s="259" t="s">
        <v>1627</v>
      </c>
      <c r="B2062" s="259" t="s">
        <v>1628</v>
      </c>
      <c r="C2062" s="259" t="s">
        <v>1629</v>
      </c>
      <c r="D2062" s="259" t="s">
        <v>2025</v>
      </c>
      <c r="E2062" s="259">
        <v>362210</v>
      </c>
      <c r="F2062" s="259" t="s">
        <v>2801</v>
      </c>
      <c r="G2062" s="259" t="s">
        <v>224</v>
      </c>
      <c r="H2062" s="259">
        <v>1</v>
      </c>
      <c r="I2062" s="259" t="s">
        <v>2802</v>
      </c>
      <c r="J2062" s="259" t="s">
        <v>2812</v>
      </c>
      <c r="K2062" s="259" t="s">
        <v>2813</v>
      </c>
      <c r="L2062" s="260">
        <v>45747</v>
      </c>
      <c r="M2062" s="259" t="s">
        <v>218</v>
      </c>
    </row>
    <row r="2063" spans="1:13">
      <c r="A2063" s="261" t="s">
        <v>1627</v>
      </c>
      <c r="B2063" s="261" t="s">
        <v>1628</v>
      </c>
      <c r="C2063" s="261" t="s">
        <v>1629</v>
      </c>
      <c r="D2063" s="261" t="s">
        <v>2027</v>
      </c>
      <c r="E2063" s="261">
        <v>0</v>
      </c>
      <c r="F2063" s="261" t="s">
        <v>2801</v>
      </c>
      <c r="G2063" s="261" t="s">
        <v>224</v>
      </c>
      <c r="H2063" s="261">
        <v>1</v>
      </c>
      <c r="I2063" s="261" t="s">
        <v>2802</v>
      </c>
      <c r="J2063" s="261" t="s">
        <v>2733</v>
      </c>
      <c r="K2063" s="261" t="s">
        <v>2814</v>
      </c>
      <c r="L2063" s="262">
        <v>45747</v>
      </c>
      <c r="M2063" s="261" t="s">
        <v>218</v>
      </c>
    </row>
    <row r="2064" spans="1:13">
      <c r="A2064" s="259" t="s">
        <v>1627</v>
      </c>
      <c r="B2064" s="259" t="s">
        <v>1628</v>
      </c>
      <c r="C2064" s="259" t="s">
        <v>1629</v>
      </c>
      <c r="D2064" s="259" t="s">
        <v>200</v>
      </c>
      <c r="E2064" s="259">
        <v>5</v>
      </c>
      <c r="F2064" s="259" t="s">
        <v>2792</v>
      </c>
      <c r="G2064" s="259" t="s">
        <v>224</v>
      </c>
      <c r="H2064" s="259">
        <v>1</v>
      </c>
      <c r="I2064" s="259" t="s">
        <v>2805</v>
      </c>
      <c r="J2064" s="259" t="s">
        <v>2815</v>
      </c>
      <c r="K2064" s="259" t="s">
        <v>2816</v>
      </c>
      <c r="L2064" s="260">
        <v>45747</v>
      </c>
      <c r="M2064" s="259" t="s">
        <v>218</v>
      </c>
    </row>
    <row r="2065" spans="1:13">
      <c r="A2065" s="261" t="s">
        <v>675</v>
      </c>
      <c r="B2065" s="261" t="s">
        <v>676</v>
      </c>
      <c r="C2065" s="261" t="s">
        <v>669</v>
      </c>
      <c r="D2065" s="261" t="s">
        <v>112</v>
      </c>
      <c r="E2065" s="261" t="s">
        <v>17</v>
      </c>
      <c r="F2065" s="261" t="s">
        <v>17</v>
      </c>
      <c r="G2065" s="261" t="s">
        <v>17</v>
      </c>
      <c r="H2065" s="261" t="s">
        <v>17</v>
      </c>
      <c r="I2065" s="261" t="s">
        <v>17</v>
      </c>
      <c r="J2065" s="261" t="s">
        <v>2038</v>
      </c>
      <c r="K2065" s="261" t="s">
        <v>2817</v>
      </c>
      <c r="L2065" s="262">
        <v>45747</v>
      </c>
      <c r="M2065" s="261" t="s">
        <v>218</v>
      </c>
    </row>
    <row r="2066" spans="1:13">
      <c r="A2066" s="259" t="s">
        <v>675</v>
      </c>
      <c r="B2066" s="259" t="s">
        <v>676</v>
      </c>
      <c r="C2066" s="259" t="s">
        <v>669</v>
      </c>
      <c r="D2066" s="259" t="s">
        <v>24</v>
      </c>
      <c r="E2066" s="259" t="s">
        <v>17</v>
      </c>
      <c r="F2066" s="259" t="s">
        <v>461</v>
      </c>
      <c r="G2066" s="259" t="s">
        <v>17</v>
      </c>
      <c r="H2066" s="259" t="s">
        <v>17</v>
      </c>
      <c r="I2066" s="259" t="s">
        <v>17</v>
      </c>
      <c r="J2066" s="259" t="s">
        <v>2038</v>
      </c>
      <c r="K2066" s="259" t="s">
        <v>2818</v>
      </c>
      <c r="L2066" s="260">
        <v>45747</v>
      </c>
      <c r="M2066" s="259" t="s">
        <v>218</v>
      </c>
    </row>
    <row r="2067" spans="1:13">
      <c r="A2067" s="261" t="s">
        <v>675</v>
      </c>
      <c r="B2067" s="261" t="s">
        <v>676</v>
      </c>
      <c r="C2067" s="261" t="s">
        <v>669</v>
      </c>
      <c r="D2067" s="261" t="s">
        <v>16</v>
      </c>
      <c r="E2067" s="261" t="s">
        <v>17</v>
      </c>
      <c r="F2067" s="261" t="s">
        <v>461</v>
      </c>
      <c r="G2067" s="261" t="s">
        <v>17</v>
      </c>
      <c r="H2067" s="261" t="s">
        <v>17</v>
      </c>
      <c r="I2067" s="261" t="s">
        <v>17</v>
      </c>
      <c r="J2067" s="261" t="s">
        <v>2038</v>
      </c>
      <c r="K2067" s="261" t="s">
        <v>2819</v>
      </c>
      <c r="L2067" s="262">
        <v>45747</v>
      </c>
      <c r="M2067" s="261" t="s">
        <v>218</v>
      </c>
    </row>
    <row r="2068" spans="1:13">
      <c r="A2068" s="259" t="s">
        <v>675</v>
      </c>
      <c r="B2068" s="259" t="s">
        <v>676</v>
      </c>
      <c r="C2068" s="259" t="s">
        <v>669</v>
      </c>
      <c r="D2068" s="259" t="s">
        <v>20</v>
      </c>
      <c r="E2068" s="259" t="s">
        <v>17</v>
      </c>
      <c r="F2068" s="259" t="s">
        <v>461</v>
      </c>
      <c r="G2068" s="259" t="s">
        <v>17</v>
      </c>
      <c r="H2068" s="259" t="s">
        <v>17</v>
      </c>
      <c r="I2068" s="259" t="s">
        <v>17</v>
      </c>
      <c r="J2068" s="259" t="s">
        <v>2038</v>
      </c>
      <c r="K2068" s="259" t="s">
        <v>2820</v>
      </c>
      <c r="L2068" s="260">
        <v>45747</v>
      </c>
      <c r="M2068" s="259" t="s">
        <v>218</v>
      </c>
    </row>
    <row r="2069" spans="1:13">
      <c r="A2069" s="261" t="s">
        <v>675</v>
      </c>
      <c r="B2069" s="261" t="s">
        <v>676</v>
      </c>
      <c r="C2069" s="261" t="s">
        <v>669</v>
      </c>
      <c r="D2069" s="261" t="s">
        <v>364</v>
      </c>
      <c r="E2069" s="261" t="s">
        <v>17</v>
      </c>
      <c r="F2069" s="261" t="s">
        <v>461</v>
      </c>
      <c r="G2069" s="261" t="s">
        <v>17</v>
      </c>
      <c r="H2069" s="261" t="s">
        <v>17</v>
      </c>
      <c r="I2069" s="261" t="s">
        <v>17</v>
      </c>
      <c r="J2069" s="261" t="s">
        <v>2038</v>
      </c>
      <c r="K2069" s="261" t="s">
        <v>2821</v>
      </c>
      <c r="L2069" s="262">
        <v>45747</v>
      </c>
      <c r="M2069" s="261" t="s">
        <v>218</v>
      </c>
    </row>
    <row r="2070" spans="1:13">
      <c r="A2070" s="259" t="s">
        <v>675</v>
      </c>
      <c r="B2070" s="259" t="s">
        <v>676</v>
      </c>
      <c r="C2070" s="259" t="s">
        <v>669</v>
      </c>
      <c r="D2070" s="259" t="s">
        <v>22</v>
      </c>
      <c r="E2070" s="259" t="s">
        <v>17</v>
      </c>
      <c r="F2070" s="259" t="s">
        <v>461</v>
      </c>
      <c r="G2070" s="259" t="s">
        <v>17</v>
      </c>
      <c r="H2070" s="259" t="s">
        <v>17</v>
      </c>
      <c r="I2070" s="259" t="s">
        <v>17</v>
      </c>
      <c r="J2070" s="259" t="s">
        <v>2038</v>
      </c>
      <c r="K2070" s="259" t="s">
        <v>2822</v>
      </c>
      <c r="L2070" s="260">
        <v>45747</v>
      </c>
      <c r="M2070" s="259" t="s">
        <v>218</v>
      </c>
    </row>
    <row r="2071" spans="1:13">
      <c r="A2071" s="261" t="s">
        <v>667</v>
      </c>
      <c r="B2071" s="261" t="s">
        <v>668</v>
      </c>
      <c r="C2071" s="261" t="s">
        <v>669</v>
      </c>
      <c r="D2071" s="261" t="s">
        <v>2227</v>
      </c>
      <c r="E2071" s="261">
        <v>212583750</v>
      </c>
      <c r="F2071" s="261" t="s">
        <v>2823</v>
      </c>
      <c r="G2071" s="261" t="s">
        <v>427</v>
      </c>
      <c r="H2071" s="261">
        <v>2</v>
      </c>
      <c r="I2071" s="261" t="s">
        <v>2824</v>
      </c>
      <c r="J2071" s="261" t="s">
        <v>2825</v>
      </c>
      <c r="K2071" s="261" t="s">
        <v>2826</v>
      </c>
      <c r="L2071" s="262">
        <v>45747</v>
      </c>
      <c r="M2071" s="261" t="s">
        <v>218</v>
      </c>
    </row>
    <row r="2072" spans="1:13">
      <c r="A2072" s="259" t="s">
        <v>667</v>
      </c>
      <c r="B2072" s="259" t="s">
        <v>668</v>
      </c>
      <c r="C2072" s="259" t="s">
        <v>669</v>
      </c>
      <c r="D2072" s="259" t="s">
        <v>1999</v>
      </c>
      <c r="E2072" s="259">
        <v>5523897</v>
      </c>
      <c r="F2072" s="259" t="s">
        <v>2827</v>
      </c>
      <c r="G2072" s="259" t="s">
        <v>427</v>
      </c>
      <c r="H2072" s="259">
        <v>2</v>
      </c>
      <c r="I2072" s="259" t="s">
        <v>2828</v>
      </c>
      <c r="J2072" s="259" t="s">
        <v>2829</v>
      </c>
      <c r="K2072" s="259" t="s">
        <v>2830</v>
      </c>
      <c r="L2072" s="260">
        <v>45747</v>
      </c>
      <c r="M2072" s="259" t="s">
        <v>218</v>
      </c>
    </row>
    <row r="2073" spans="1:13">
      <c r="A2073" s="261" t="s">
        <v>667</v>
      </c>
      <c r="B2073" s="261" t="s">
        <v>668</v>
      </c>
      <c r="C2073" s="261" t="s">
        <v>669</v>
      </c>
      <c r="D2073" s="261" t="s">
        <v>2004</v>
      </c>
      <c r="E2073" s="261">
        <v>133226829</v>
      </c>
      <c r="F2073" s="261" t="s">
        <v>2831</v>
      </c>
      <c r="G2073" s="261" t="s">
        <v>427</v>
      </c>
      <c r="H2073" s="261">
        <v>2</v>
      </c>
      <c r="I2073" s="261" t="s">
        <v>2828</v>
      </c>
      <c r="J2073" s="261" t="s">
        <v>2832</v>
      </c>
      <c r="K2073" s="261" t="s">
        <v>2833</v>
      </c>
      <c r="L2073" s="262">
        <v>45747</v>
      </c>
      <c r="M2073" s="261" t="s">
        <v>218</v>
      </c>
    </row>
    <row r="2074" spans="1:13">
      <c r="A2074" s="259" t="s">
        <v>667</v>
      </c>
      <c r="B2074" s="259" t="s">
        <v>668</v>
      </c>
      <c r="C2074" s="259" t="s">
        <v>669</v>
      </c>
      <c r="D2074" s="259" t="s">
        <v>2007</v>
      </c>
      <c r="E2074" s="259">
        <v>1857500</v>
      </c>
      <c r="F2074" s="259" t="s">
        <v>2834</v>
      </c>
      <c r="G2074" s="259" t="s">
        <v>427</v>
      </c>
      <c r="H2074" s="259">
        <v>2</v>
      </c>
      <c r="I2074" s="259" t="s">
        <v>2835</v>
      </c>
      <c r="J2074" s="259" t="s">
        <v>2836</v>
      </c>
      <c r="K2074" s="259" t="s">
        <v>2837</v>
      </c>
      <c r="L2074" s="260">
        <v>45747</v>
      </c>
      <c r="M2074" s="259" t="s">
        <v>218</v>
      </c>
    </row>
    <row r="2075" spans="1:13">
      <c r="A2075" s="261" t="s">
        <v>667</v>
      </c>
      <c r="B2075" s="261" t="s">
        <v>668</v>
      </c>
      <c r="C2075" s="261" t="s">
        <v>669</v>
      </c>
      <c r="D2075" s="261" t="s">
        <v>257</v>
      </c>
      <c r="E2075" s="261">
        <v>1035230</v>
      </c>
      <c r="F2075" s="261" t="s">
        <v>2838</v>
      </c>
      <c r="G2075" s="261" t="s">
        <v>2839</v>
      </c>
      <c r="H2075" s="261">
        <v>3</v>
      </c>
      <c r="I2075" s="261" t="s">
        <v>2840</v>
      </c>
      <c r="J2075" s="261" t="s">
        <v>2841</v>
      </c>
      <c r="K2075" s="261" t="s">
        <v>2842</v>
      </c>
      <c r="L2075" s="262">
        <v>45747</v>
      </c>
      <c r="M2075" s="261" t="s">
        <v>218</v>
      </c>
    </row>
    <row r="2076" spans="1:13">
      <c r="A2076" s="259" t="s">
        <v>667</v>
      </c>
      <c r="B2076" s="259" t="s">
        <v>668</v>
      </c>
      <c r="C2076" s="259" t="s">
        <v>669</v>
      </c>
      <c r="D2076" s="259" t="s">
        <v>112</v>
      </c>
      <c r="E2076" s="259" t="s">
        <v>17</v>
      </c>
      <c r="F2076" s="259" t="s">
        <v>2843</v>
      </c>
      <c r="G2076" s="259" t="s">
        <v>17</v>
      </c>
      <c r="H2076" s="259" t="s">
        <v>17</v>
      </c>
      <c r="I2076" s="259" t="s">
        <v>2844</v>
      </c>
      <c r="J2076" s="259" t="s">
        <v>2038</v>
      </c>
      <c r="K2076" s="259" t="s">
        <v>2845</v>
      </c>
      <c r="L2076" s="260">
        <v>45747</v>
      </c>
      <c r="M2076" s="259" t="s">
        <v>218</v>
      </c>
    </row>
    <row r="2077" spans="1:13">
      <c r="A2077" s="261" t="s">
        <v>667</v>
      </c>
      <c r="B2077" s="261" t="s">
        <v>668</v>
      </c>
      <c r="C2077" s="261" t="s">
        <v>669</v>
      </c>
      <c r="D2077" s="261" t="s">
        <v>467</v>
      </c>
      <c r="E2077" s="261" t="s">
        <v>17</v>
      </c>
      <c r="F2077" s="261" t="s">
        <v>2846</v>
      </c>
      <c r="G2077" s="261" t="s">
        <v>427</v>
      </c>
      <c r="H2077" s="261">
        <v>2</v>
      </c>
      <c r="I2077" s="261" t="s">
        <v>2847</v>
      </c>
      <c r="J2077" s="261" t="s">
        <v>2848</v>
      </c>
      <c r="K2077" s="261" t="s">
        <v>2849</v>
      </c>
      <c r="L2077" s="262">
        <v>45747</v>
      </c>
      <c r="M2077" s="261" t="s">
        <v>218</v>
      </c>
    </row>
    <row r="2078" spans="1:13">
      <c r="A2078" s="259" t="s">
        <v>667</v>
      </c>
      <c r="B2078" s="259" t="s">
        <v>668</v>
      </c>
      <c r="C2078" s="259" t="s">
        <v>669</v>
      </c>
      <c r="D2078" s="259" t="s">
        <v>549</v>
      </c>
      <c r="E2078" s="259" t="s">
        <v>17</v>
      </c>
      <c r="F2078" s="259" t="s">
        <v>2846</v>
      </c>
      <c r="G2078" s="259" t="s">
        <v>427</v>
      </c>
      <c r="H2078" s="259">
        <v>2</v>
      </c>
      <c r="I2078" s="259" t="s">
        <v>2847</v>
      </c>
      <c r="J2078" s="259" t="s">
        <v>2848</v>
      </c>
      <c r="K2078" s="259" t="s">
        <v>2850</v>
      </c>
      <c r="L2078" s="260">
        <v>45747</v>
      </c>
      <c r="M2078" s="259" t="s">
        <v>218</v>
      </c>
    </row>
    <row r="2079" spans="1:13">
      <c r="A2079" s="261" t="s">
        <v>667</v>
      </c>
      <c r="B2079" s="261" t="s">
        <v>668</v>
      </c>
      <c r="C2079" s="261" t="s">
        <v>669</v>
      </c>
      <c r="D2079" s="261" t="s">
        <v>2014</v>
      </c>
      <c r="E2079" s="261">
        <v>898700</v>
      </c>
      <c r="F2079" s="261" t="s">
        <v>2851</v>
      </c>
      <c r="G2079" s="261" t="s">
        <v>2839</v>
      </c>
      <c r="H2079" s="261">
        <v>3</v>
      </c>
      <c r="I2079" s="261" t="s">
        <v>2852</v>
      </c>
      <c r="J2079" s="261" t="s">
        <v>2853</v>
      </c>
      <c r="K2079" s="261" t="s">
        <v>2854</v>
      </c>
      <c r="L2079" s="262">
        <v>45747</v>
      </c>
      <c r="M2079" s="261" t="s">
        <v>218</v>
      </c>
    </row>
    <row r="2080" spans="1:13">
      <c r="A2080" s="259" t="s">
        <v>667</v>
      </c>
      <c r="B2080" s="259" t="s">
        <v>668</v>
      </c>
      <c r="C2080" s="259" t="s">
        <v>669</v>
      </c>
      <c r="D2080" s="259" t="s">
        <v>2017</v>
      </c>
      <c r="E2080" s="259">
        <v>135650538</v>
      </c>
      <c r="F2080" s="259" t="s">
        <v>2855</v>
      </c>
      <c r="G2080" s="259" t="s">
        <v>427</v>
      </c>
      <c r="H2080" s="259">
        <v>2</v>
      </c>
      <c r="I2080" s="259" t="s">
        <v>2856</v>
      </c>
      <c r="J2080" s="259" t="s">
        <v>2857</v>
      </c>
      <c r="K2080" s="259" t="s">
        <v>2858</v>
      </c>
      <c r="L2080" s="260">
        <v>45747</v>
      </c>
      <c r="M2080" s="259" t="s">
        <v>218</v>
      </c>
    </row>
    <row r="2081" spans="1:13">
      <c r="A2081" s="261" t="s">
        <v>667</v>
      </c>
      <c r="B2081" s="261" t="s">
        <v>668</v>
      </c>
      <c r="C2081" s="261" t="s">
        <v>669</v>
      </c>
      <c r="D2081" s="261" t="s">
        <v>2020</v>
      </c>
      <c r="E2081" s="261">
        <v>958800</v>
      </c>
      <c r="F2081" s="261" t="s">
        <v>2851</v>
      </c>
      <c r="G2081" s="261" t="s">
        <v>427</v>
      </c>
      <c r="H2081" s="261">
        <v>2</v>
      </c>
      <c r="I2081" s="261" t="s">
        <v>2852</v>
      </c>
      <c r="J2081" s="261" t="s">
        <v>2859</v>
      </c>
      <c r="K2081" s="261" t="s">
        <v>2860</v>
      </c>
      <c r="L2081" s="262">
        <v>45747</v>
      </c>
      <c r="M2081" s="261" t="s">
        <v>218</v>
      </c>
    </row>
    <row r="2082" spans="1:13">
      <c r="A2082" s="259" t="s">
        <v>667</v>
      </c>
      <c r="B2082" s="259" t="s">
        <v>668</v>
      </c>
      <c r="C2082" s="259" t="s">
        <v>669</v>
      </c>
      <c r="D2082" s="259" t="s">
        <v>2023</v>
      </c>
      <c r="E2082" s="259">
        <v>898700</v>
      </c>
      <c r="F2082" s="259" t="s">
        <v>2851</v>
      </c>
      <c r="G2082" s="259" t="s">
        <v>2839</v>
      </c>
      <c r="H2082" s="259">
        <v>3</v>
      </c>
      <c r="I2082" s="259" t="s">
        <v>2852</v>
      </c>
      <c r="J2082" s="259" t="s">
        <v>2861</v>
      </c>
      <c r="K2082" s="259" t="s">
        <v>2862</v>
      </c>
      <c r="L2082" s="260">
        <v>45747</v>
      </c>
      <c r="M2082" s="259" t="s">
        <v>218</v>
      </c>
    </row>
    <row r="2083" spans="1:13">
      <c r="A2083" s="261" t="s">
        <v>667</v>
      </c>
      <c r="B2083" s="261" t="s">
        <v>668</v>
      </c>
      <c r="C2083" s="261" t="s">
        <v>669</v>
      </c>
      <c r="D2083" s="261" t="s">
        <v>2025</v>
      </c>
      <c r="E2083" s="261" t="s">
        <v>17</v>
      </c>
      <c r="F2083" s="261" t="s">
        <v>2843</v>
      </c>
      <c r="G2083" s="261" t="s">
        <v>17</v>
      </c>
      <c r="H2083" s="261" t="s">
        <v>17</v>
      </c>
      <c r="I2083" s="261" t="s">
        <v>2844</v>
      </c>
      <c r="J2083" s="261" t="s">
        <v>2861</v>
      </c>
      <c r="K2083" s="261" t="s">
        <v>2863</v>
      </c>
      <c r="L2083" s="262">
        <v>45747</v>
      </c>
      <c r="M2083" s="261" t="s">
        <v>218</v>
      </c>
    </row>
    <row r="2084" spans="1:13">
      <c r="A2084" s="259" t="s">
        <v>667</v>
      </c>
      <c r="B2084" s="259" t="s">
        <v>668</v>
      </c>
      <c r="C2084" s="259" t="s">
        <v>669</v>
      </c>
      <c r="D2084" s="259" t="s">
        <v>2027</v>
      </c>
      <c r="E2084" s="259" t="s">
        <v>17</v>
      </c>
      <c r="F2084" s="259" t="s">
        <v>2843</v>
      </c>
      <c r="G2084" s="259" t="s">
        <v>17</v>
      </c>
      <c r="H2084" s="259" t="s">
        <v>17</v>
      </c>
      <c r="I2084" s="259" t="s">
        <v>2844</v>
      </c>
      <c r="J2084" s="259" t="s">
        <v>2861</v>
      </c>
      <c r="K2084" s="259" t="s">
        <v>2864</v>
      </c>
      <c r="L2084" s="260">
        <v>45747</v>
      </c>
      <c r="M2084" s="259" t="s">
        <v>218</v>
      </c>
    </row>
    <row r="2085" spans="1:13">
      <c r="A2085" s="261" t="s">
        <v>667</v>
      </c>
      <c r="B2085" s="261" t="s">
        <v>668</v>
      </c>
      <c r="C2085" s="261" t="s">
        <v>669</v>
      </c>
      <c r="D2085" s="261" t="s">
        <v>200</v>
      </c>
      <c r="E2085" s="261">
        <v>4</v>
      </c>
      <c r="F2085" s="261" t="s">
        <v>2865</v>
      </c>
      <c r="G2085" s="261" t="s">
        <v>224</v>
      </c>
      <c r="H2085" s="261">
        <v>1</v>
      </c>
      <c r="I2085" s="261" t="s">
        <v>2866</v>
      </c>
      <c r="J2085" s="261" t="s">
        <v>2867</v>
      </c>
      <c r="K2085" s="261" t="s">
        <v>2868</v>
      </c>
      <c r="L2085" s="262">
        <v>45747</v>
      </c>
      <c r="M2085" s="261" t="s">
        <v>218</v>
      </c>
    </row>
    <row r="2086" spans="1:13">
      <c r="A2086" s="259" t="s">
        <v>667</v>
      </c>
      <c r="B2086" s="259" t="s">
        <v>668</v>
      </c>
      <c r="C2086" s="259" t="s">
        <v>669</v>
      </c>
      <c r="D2086" s="259" t="s">
        <v>24</v>
      </c>
      <c r="E2086" s="259" t="s">
        <v>17</v>
      </c>
      <c r="F2086" s="259" t="s">
        <v>2869</v>
      </c>
      <c r="G2086" s="259" t="s">
        <v>17</v>
      </c>
      <c r="H2086" s="259" t="s">
        <v>17</v>
      </c>
      <c r="I2086" s="259" t="s">
        <v>2844</v>
      </c>
      <c r="J2086" s="259" t="s">
        <v>2038</v>
      </c>
      <c r="K2086" s="259" t="s">
        <v>2870</v>
      </c>
      <c r="L2086" s="260">
        <v>45747</v>
      </c>
      <c r="M2086" s="259" t="s">
        <v>218</v>
      </c>
    </row>
    <row r="2087" spans="1:13">
      <c r="A2087" s="261" t="s">
        <v>1639</v>
      </c>
      <c r="B2087" s="261" t="s">
        <v>1640</v>
      </c>
      <c r="C2087" s="261" t="s">
        <v>1641</v>
      </c>
      <c r="D2087" s="261" t="s">
        <v>112</v>
      </c>
      <c r="E2087" s="261" t="s">
        <v>17</v>
      </c>
      <c r="F2087" s="261" t="s">
        <v>17</v>
      </c>
      <c r="G2087" s="261" t="s">
        <v>17</v>
      </c>
      <c r="H2087" s="261" t="s">
        <v>17</v>
      </c>
      <c r="I2087" s="261" t="s">
        <v>17</v>
      </c>
      <c r="J2087" s="261" t="s">
        <v>2038</v>
      </c>
      <c r="K2087" s="261" t="s">
        <v>2871</v>
      </c>
      <c r="L2087" s="262">
        <v>45747</v>
      </c>
      <c r="M2087" s="261" t="s">
        <v>218</v>
      </c>
    </row>
    <row r="2088" spans="1:13">
      <c r="A2088" s="259" t="s">
        <v>1639</v>
      </c>
      <c r="B2088" s="259" t="s">
        <v>1640</v>
      </c>
      <c r="C2088" s="259" t="s">
        <v>1641</v>
      </c>
      <c r="D2088" s="259" t="s">
        <v>200</v>
      </c>
      <c r="E2088" s="259">
        <v>5</v>
      </c>
      <c r="F2088" s="259" t="s">
        <v>2872</v>
      </c>
      <c r="G2088" s="259" t="s">
        <v>224</v>
      </c>
      <c r="H2088" s="259">
        <v>1</v>
      </c>
      <c r="I2088" s="259" t="s">
        <v>2873</v>
      </c>
      <c r="J2088" s="259" t="s">
        <v>2874</v>
      </c>
      <c r="K2088" s="259" t="s">
        <v>2875</v>
      </c>
      <c r="L2088" s="260">
        <v>45747</v>
      </c>
      <c r="M2088" s="259" t="s">
        <v>218</v>
      </c>
    </row>
    <row r="2089" spans="1:13">
      <c r="A2089" s="261" t="s">
        <v>1543</v>
      </c>
      <c r="B2089" s="261" t="s">
        <v>1544</v>
      </c>
      <c r="C2089" s="261" t="s">
        <v>1545</v>
      </c>
      <c r="D2089" s="261" t="s">
        <v>112</v>
      </c>
      <c r="E2089" s="261" t="s">
        <v>17</v>
      </c>
      <c r="F2089" s="261" t="s">
        <v>17</v>
      </c>
      <c r="G2089" s="261" t="s">
        <v>17</v>
      </c>
      <c r="H2089" s="261" t="s">
        <v>17</v>
      </c>
      <c r="I2089" s="261" t="s">
        <v>17</v>
      </c>
      <c r="J2089" s="261" t="s">
        <v>2218</v>
      </c>
      <c r="K2089" s="261" t="s">
        <v>2876</v>
      </c>
      <c r="L2089" s="262">
        <v>45747</v>
      </c>
      <c r="M2089" s="261" t="s">
        <v>218</v>
      </c>
    </row>
    <row r="2090" spans="1:13">
      <c r="A2090" s="259" t="s">
        <v>458</v>
      </c>
      <c r="B2090" s="259" t="s">
        <v>459</v>
      </c>
      <c r="C2090" s="259" t="s">
        <v>460</v>
      </c>
      <c r="D2090" s="259" t="s">
        <v>112</v>
      </c>
      <c r="E2090" s="259" t="s">
        <v>17</v>
      </c>
      <c r="F2090" s="259" t="s">
        <v>404</v>
      </c>
      <c r="G2090" s="259" t="s">
        <v>17</v>
      </c>
      <c r="H2090" s="259" t="s">
        <v>17</v>
      </c>
      <c r="I2090" s="259" t="s">
        <v>404</v>
      </c>
      <c r="J2090" s="259" t="s">
        <v>2877</v>
      </c>
      <c r="K2090" s="259" t="s">
        <v>2878</v>
      </c>
      <c r="L2090" s="260">
        <v>45747</v>
      </c>
      <c r="M2090" s="259" t="s">
        <v>218</v>
      </c>
    </row>
    <row r="2091" spans="1:13">
      <c r="A2091" s="261" t="s">
        <v>667</v>
      </c>
      <c r="B2091" s="261" t="s">
        <v>668</v>
      </c>
      <c r="C2091" s="261" t="s">
        <v>669</v>
      </c>
      <c r="D2091" s="261" t="s">
        <v>16</v>
      </c>
      <c r="E2091" s="261" t="s">
        <v>17</v>
      </c>
      <c r="F2091" s="261" t="s">
        <v>2869</v>
      </c>
      <c r="G2091" s="261" t="s">
        <v>17</v>
      </c>
      <c r="H2091" s="261" t="s">
        <v>17</v>
      </c>
      <c r="I2091" s="261" t="s">
        <v>2844</v>
      </c>
      <c r="J2091" s="261" t="s">
        <v>2038</v>
      </c>
      <c r="K2091" s="261" t="s">
        <v>2879</v>
      </c>
      <c r="L2091" s="262">
        <v>45747</v>
      </c>
      <c r="M2091" s="261" t="s">
        <v>218</v>
      </c>
    </row>
    <row r="2092" spans="1:13">
      <c r="A2092" s="259" t="s">
        <v>1341</v>
      </c>
      <c r="B2092" s="259" t="s">
        <v>1342</v>
      </c>
      <c r="C2092" s="259" t="s">
        <v>460</v>
      </c>
      <c r="D2092" s="259" t="s">
        <v>112</v>
      </c>
      <c r="E2092" s="259" t="s">
        <v>17</v>
      </c>
      <c r="F2092" s="259" t="s">
        <v>17</v>
      </c>
      <c r="G2092" s="259" t="s">
        <v>17</v>
      </c>
      <c r="H2092" s="259" t="s">
        <v>17</v>
      </c>
      <c r="I2092" s="259" t="s">
        <v>17</v>
      </c>
      <c r="J2092" s="259" t="s">
        <v>2880</v>
      </c>
      <c r="K2092" s="259" t="s">
        <v>2881</v>
      </c>
      <c r="L2092" s="260">
        <v>45747</v>
      </c>
      <c r="M2092" s="259" t="s">
        <v>218</v>
      </c>
    </row>
    <row r="2093" spans="1:13">
      <c r="A2093" s="261" t="s">
        <v>1868</v>
      </c>
      <c r="B2093" s="261" t="s">
        <v>1869</v>
      </c>
      <c r="C2093" s="261" t="s">
        <v>1870</v>
      </c>
      <c r="D2093" s="261" t="s">
        <v>2227</v>
      </c>
      <c r="E2093" s="261">
        <v>33000000</v>
      </c>
      <c r="F2093" s="261" t="s">
        <v>2882</v>
      </c>
      <c r="G2093" s="261" t="s">
        <v>427</v>
      </c>
      <c r="H2093" s="261">
        <v>2</v>
      </c>
      <c r="I2093" s="261" t="s">
        <v>2883</v>
      </c>
      <c r="J2093" s="261" t="s">
        <v>2884</v>
      </c>
      <c r="K2093" s="261" t="s">
        <v>2885</v>
      </c>
      <c r="L2093" s="262">
        <v>45747</v>
      </c>
      <c r="M2093" s="261" t="s">
        <v>218</v>
      </c>
    </row>
    <row r="2094" spans="1:13">
      <c r="A2094" s="259" t="s">
        <v>1868</v>
      </c>
      <c r="B2094" s="259" t="s">
        <v>1869</v>
      </c>
      <c r="C2094" s="259" t="s">
        <v>1870</v>
      </c>
      <c r="D2094" s="259" t="s">
        <v>1999</v>
      </c>
      <c r="E2094" s="259">
        <v>672294</v>
      </c>
      <c r="F2094" s="259" t="s">
        <v>2726</v>
      </c>
      <c r="G2094" s="259" t="s">
        <v>427</v>
      </c>
      <c r="H2094" s="259">
        <v>2</v>
      </c>
      <c r="I2094" s="259" t="s">
        <v>2886</v>
      </c>
      <c r="J2094" s="259" t="s">
        <v>2887</v>
      </c>
      <c r="K2094" s="259" t="s">
        <v>2888</v>
      </c>
      <c r="L2094" s="260">
        <v>45747</v>
      </c>
      <c r="M2094" s="259" t="s">
        <v>218</v>
      </c>
    </row>
    <row r="2095" spans="1:13">
      <c r="A2095" s="261" t="s">
        <v>1868</v>
      </c>
      <c r="B2095" s="261" t="s">
        <v>1869</v>
      </c>
      <c r="C2095" s="261" t="s">
        <v>1870</v>
      </c>
      <c r="D2095" s="261" t="s">
        <v>2004</v>
      </c>
      <c r="E2095" s="261">
        <v>24843885</v>
      </c>
      <c r="F2095" s="261" t="s">
        <v>2889</v>
      </c>
      <c r="G2095" s="261" t="s">
        <v>282</v>
      </c>
      <c r="H2095" s="261">
        <v>3</v>
      </c>
      <c r="I2095" s="261" t="s">
        <v>2890</v>
      </c>
      <c r="J2095" s="261" t="s">
        <v>2891</v>
      </c>
      <c r="K2095" s="261" t="s">
        <v>2892</v>
      </c>
      <c r="L2095" s="262">
        <v>45747</v>
      </c>
      <c r="M2095" s="261" t="s">
        <v>19</v>
      </c>
    </row>
    <row r="2096" spans="1:13">
      <c r="A2096" s="259" t="s">
        <v>1868</v>
      </c>
      <c r="B2096" s="259" t="s">
        <v>1869</v>
      </c>
      <c r="C2096" s="259" t="s">
        <v>1870</v>
      </c>
      <c r="D2096" s="259" t="s">
        <v>112</v>
      </c>
      <c r="E2096" s="259" t="s">
        <v>17</v>
      </c>
      <c r="F2096" s="259" t="s">
        <v>17</v>
      </c>
      <c r="G2096" s="259" t="s">
        <v>17</v>
      </c>
      <c r="H2096" s="259" t="s">
        <v>17</v>
      </c>
      <c r="I2096" s="259" t="s">
        <v>17</v>
      </c>
      <c r="J2096" s="259" t="s">
        <v>2038</v>
      </c>
      <c r="K2096" s="259" t="s">
        <v>2893</v>
      </c>
      <c r="L2096" s="260">
        <v>45747</v>
      </c>
      <c r="M2096" s="259" t="s">
        <v>19</v>
      </c>
    </row>
    <row r="2097" spans="1:13">
      <c r="A2097" s="261" t="s">
        <v>1868</v>
      </c>
      <c r="B2097" s="261" t="s">
        <v>1869</v>
      </c>
      <c r="C2097" s="261" t="s">
        <v>1870</v>
      </c>
      <c r="D2097" s="261" t="s">
        <v>467</v>
      </c>
      <c r="E2097" s="261" t="s">
        <v>17</v>
      </c>
      <c r="F2097" s="261" t="s">
        <v>17</v>
      </c>
      <c r="G2097" s="261" t="s">
        <v>17</v>
      </c>
      <c r="H2097" s="261" t="s">
        <v>17</v>
      </c>
      <c r="I2097" s="261" t="s">
        <v>17</v>
      </c>
      <c r="J2097" s="261" t="s">
        <v>2038</v>
      </c>
      <c r="K2097" s="261" t="s">
        <v>2894</v>
      </c>
      <c r="L2097" s="262">
        <v>45747</v>
      </c>
      <c r="M2097" s="261" t="s">
        <v>218</v>
      </c>
    </row>
    <row r="2098" spans="1:13">
      <c r="A2098" s="259" t="s">
        <v>1868</v>
      </c>
      <c r="B2098" s="259" t="s">
        <v>1869</v>
      </c>
      <c r="C2098" s="259" t="s">
        <v>1870</v>
      </c>
      <c r="D2098" s="259" t="s">
        <v>549</v>
      </c>
      <c r="E2098" s="259" t="s">
        <v>17</v>
      </c>
      <c r="F2098" s="259" t="s">
        <v>17</v>
      </c>
      <c r="G2098" s="259" t="s">
        <v>17</v>
      </c>
      <c r="H2098" s="259" t="s">
        <v>17</v>
      </c>
      <c r="I2098" s="259" t="s">
        <v>17</v>
      </c>
      <c r="J2098" s="259" t="s">
        <v>2038</v>
      </c>
      <c r="K2098" s="259" t="s">
        <v>2895</v>
      </c>
      <c r="L2098" s="260">
        <v>45747</v>
      </c>
      <c r="M2098" s="259" t="s">
        <v>218</v>
      </c>
    </row>
    <row r="2099" spans="1:13">
      <c r="A2099" s="261" t="s">
        <v>1856</v>
      </c>
      <c r="B2099" s="261" t="s">
        <v>1857</v>
      </c>
      <c r="C2099" s="261" t="s">
        <v>1858</v>
      </c>
      <c r="D2099" s="261" t="s">
        <v>2227</v>
      </c>
      <c r="E2099" s="261">
        <v>4500000</v>
      </c>
      <c r="F2099" s="261" t="s">
        <v>2896</v>
      </c>
      <c r="G2099" s="261" t="s">
        <v>427</v>
      </c>
      <c r="H2099" s="261">
        <v>2</v>
      </c>
      <c r="I2099" s="261" t="s">
        <v>2897</v>
      </c>
      <c r="J2099" s="261" t="s">
        <v>2898</v>
      </c>
      <c r="K2099" s="261" t="s">
        <v>2899</v>
      </c>
      <c r="L2099" s="262">
        <v>45747</v>
      </c>
      <c r="M2099" s="261" t="s">
        <v>218</v>
      </c>
    </row>
    <row r="2100" spans="1:13">
      <c r="A2100" s="259" t="s">
        <v>1856</v>
      </c>
      <c r="B2100" s="259" t="s">
        <v>1857</v>
      </c>
      <c r="C2100" s="259" t="s">
        <v>1858</v>
      </c>
      <c r="D2100" s="259" t="s">
        <v>1999</v>
      </c>
      <c r="E2100" s="259">
        <v>74180</v>
      </c>
      <c r="F2100" s="259" t="s">
        <v>2900</v>
      </c>
      <c r="G2100" s="259" t="s">
        <v>427</v>
      </c>
      <c r="H2100" s="259">
        <v>2</v>
      </c>
      <c r="I2100" s="259" t="s">
        <v>2901</v>
      </c>
      <c r="J2100" s="259" t="s">
        <v>2902</v>
      </c>
      <c r="K2100" s="259" t="s">
        <v>2903</v>
      </c>
      <c r="L2100" s="260">
        <v>45747</v>
      </c>
      <c r="M2100" s="259" t="s">
        <v>218</v>
      </c>
    </row>
    <row r="2101" spans="1:13">
      <c r="A2101" s="261" t="s">
        <v>1856</v>
      </c>
      <c r="B2101" s="261" t="s">
        <v>1857</v>
      </c>
      <c r="C2101" s="261" t="s">
        <v>1858</v>
      </c>
      <c r="D2101" s="261" t="s">
        <v>2004</v>
      </c>
      <c r="E2101" s="261">
        <v>4500000</v>
      </c>
      <c r="F2101" s="261" t="s">
        <v>2896</v>
      </c>
      <c r="G2101" s="261" t="s">
        <v>427</v>
      </c>
      <c r="H2101" s="261">
        <v>2</v>
      </c>
      <c r="I2101" s="261" t="s">
        <v>2897</v>
      </c>
      <c r="J2101" s="261" t="s">
        <v>2904</v>
      </c>
      <c r="K2101" s="261" t="s">
        <v>2905</v>
      </c>
      <c r="L2101" s="262">
        <v>45747</v>
      </c>
      <c r="M2101" s="261" t="s">
        <v>218</v>
      </c>
    </row>
    <row r="2102" spans="1:13">
      <c r="A2102" s="259" t="s">
        <v>1856</v>
      </c>
      <c r="B2102" s="259" t="s">
        <v>1857</v>
      </c>
      <c r="C2102" s="259" t="s">
        <v>1858</v>
      </c>
      <c r="D2102" s="259" t="s">
        <v>257</v>
      </c>
      <c r="E2102" s="259">
        <v>457600</v>
      </c>
      <c r="F2102" s="259" t="s">
        <v>2736</v>
      </c>
      <c r="G2102" s="259" t="s">
        <v>427</v>
      </c>
      <c r="H2102" s="259">
        <v>2</v>
      </c>
      <c r="I2102" s="259" t="s">
        <v>2737</v>
      </c>
      <c r="J2102" s="259" t="s">
        <v>2906</v>
      </c>
      <c r="K2102" s="259" t="s">
        <v>2907</v>
      </c>
      <c r="L2102" s="260">
        <v>45747</v>
      </c>
      <c r="M2102" s="259" t="s">
        <v>218</v>
      </c>
    </row>
    <row r="2103" spans="1:13">
      <c r="A2103" s="261" t="s">
        <v>1856</v>
      </c>
      <c r="B2103" s="261" t="s">
        <v>1857</v>
      </c>
      <c r="C2103" s="261" t="s">
        <v>1858</v>
      </c>
      <c r="D2103" s="261" t="s">
        <v>112</v>
      </c>
      <c r="E2103" s="261" t="s">
        <v>17</v>
      </c>
      <c r="F2103" s="261" t="s">
        <v>17</v>
      </c>
      <c r="G2103" s="261" t="s">
        <v>17</v>
      </c>
      <c r="H2103" s="261" t="s">
        <v>17</v>
      </c>
      <c r="I2103" s="261" t="s">
        <v>17</v>
      </c>
      <c r="J2103" s="261" t="s">
        <v>2218</v>
      </c>
      <c r="K2103" s="261" t="s">
        <v>2908</v>
      </c>
      <c r="L2103" s="262">
        <v>45747</v>
      </c>
      <c r="M2103" s="261" t="s">
        <v>19</v>
      </c>
    </row>
    <row r="2104" spans="1:13">
      <c r="A2104" s="259" t="s">
        <v>1856</v>
      </c>
      <c r="B2104" s="259" t="s">
        <v>1857</v>
      </c>
      <c r="C2104" s="259" t="s">
        <v>1858</v>
      </c>
      <c r="D2104" s="259" t="s">
        <v>467</v>
      </c>
      <c r="E2104" s="259" t="s">
        <v>17</v>
      </c>
      <c r="F2104" s="259" t="s">
        <v>17</v>
      </c>
      <c r="G2104" s="259" t="s">
        <v>17</v>
      </c>
      <c r="H2104" s="259" t="s">
        <v>17</v>
      </c>
      <c r="I2104" s="259" t="s">
        <v>17</v>
      </c>
      <c r="J2104" s="259" t="s">
        <v>17</v>
      </c>
      <c r="K2104" s="259" t="s">
        <v>2909</v>
      </c>
      <c r="L2104" s="260">
        <v>45747</v>
      </c>
      <c r="M2104" s="259" t="s">
        <v>218</v>
      </c>
    </row>
    <row r="2105" spans="1:13">
      <c r="A2105" s="261" t="s">
        <v>1856</v>
      </c>
      <c r="B2105" s="261" t="s">
        <v>1857</v>
      </c>
      <c r="C2105" s="261" t="s">
        <v>1858</v>
      </c>
      <c r="D2105" s="261" t="s">
        <v>549</v>
      </c>
      <c r="E2105" s="261" t="s">
        <v>17</v>
      </c>
      <c r="F2105" s="261" t="s">
        <v>17</v>
      </c>
      <c r="G2105" s="261" t="s">
        <v>17</v>
      </c>
      <c r="H2105" s="261" t="s">
        <v>17</v>
      </c>
      <c r="I2105" s="261" t="s">
        <v>17</v>
      </c>
      <c r="J2105" s="261" t="s">
        <v>17</v>
      </c>
      <c r="K2105" s="261" t="s">
        <v>2910</v>
      </c>
      <c r="L2105" s="262">
        <v>45747</v>
      </c>
      <c r="M2105" s="261" t="s">
        <v>218</v>
      </c>
    </row>
    <row r="2106" spans="1:13">
      <c r="A2106" s="259" t="s">
        <v>1856</v>
      </c>
      <c r="B2106" s="259" t="s">
        <v>1857</v>
      </c>
      <c r="C2106" s="259" t="s">
        <v>1858</v>
      </c>
      <c r="D2106" s="259" t="s">
        <v>2017</v>
      </c>
      <c r="E2106" s="259">
        <v>4036400</v>
      </c>
      <c r="F2106" s="259" t="s">
        <v>2911</v>
      </c>
      <c r="G2106" s="259" t="s">
        <v>427</v>
      </c>
      <c r="H2106" s="259">
        <v>2</v>
      </c>
      <c r="I2106" s="259" t="s">
        <v>2912</v>
      </c>
      <c r="J2106" s="259" t="s">
        <v>2913</v>
      </c>
      <c r="K2106" s="259" t="s">
        <v>2914</v>
      </c>
      <c r="L2106" s="260">
        <v>45747</v>
      </c>
      <c r="M2106" s="259" t="s">
        <v>218</v>
      </c>
    </row>
    <row r="2107" spans="1:13">
      <c r="A2107" s="261" t="s">
        <v>1856</v>
      </c>
      <c r="B2107" s="261" t="s">
        <v>1857</v>
      </c>
      <c r="C2107" s="261" t="s">
        <v>1858</v>
      </c>
      <c r="D2107" s="261" t="s">
        <v>2020</v>
      </c>
      <c r="E2107" s="261">
        <v>51900</v>
      </c>
      <c r="F2107" s="261" t="s">
        <v>2736</v>
      </c>
      <c r="G2107" s="261" t="s">
        <v>427</v>
      </c>
      <c r="H2107" s="261">
        <v>2</v>
      </c>
      <c r="I2107" s="261" t="s">
        <v>2737</v>
      </c>
      <c r="J2107" s="261" t="s">
        <v>2808</v>
      </c>
      <c r="K2107" s="261" t="s">
        <v>2915</v>
      </c>
      <c r="L2107" s="262">
        <v>45747</v>
      </c>
      <c r="M2107" s="261" t="s">
        <v>218</v>
      </c>
    </row>
    <row r="2108" spans="1:13">
      <c r="A2108" s="259" t="s">
        <v>1856</v>
      </c>
      <c r="B2108" s="259" t="s">
        <v>1857</v>
      </c>
      <c r="C2108" s="259" t="s">
        <v>1858</v>
      </c>
      <c r="D2108" s="259" t="s">
        <v>2023</v>
      </c>
      <c r="E2108" s="259">
        <v>411700</v>
      </c>
      <c r="F2108" s="259" t="s">
        <v>2736</v>
      </c>
      <c r="G2108" s="259" t="s">
        <v>427</v>
      </c>
      <c r="H2108" s="259">
        <v>2</v>
      </c>
      <c r="I2108" s="259" t="s">
        <v>2737</v>
      </c>
      <c r="J2108" s="259" t="s">
        <v>2916</v>
      </c>
      <c r="K2108" s="259" t="s">
        <v>2917</v>
      </c>
      <c r="L2108" s="260">
        <v>45747</v>
      </c>
      <c r="M2108" s="259" t="s">
        <v>218</v>
      </c>
    </row>
    <row r="2109" spans="1:13">
      <c r="A2109" s="261" t="s">
        <v>1856</v>
      </c>
      <c r="B2109" s="261" t="s">
        <v>1857</v>
      </c>
      <c r="C2109" s="261" t="s">
        <v>1858</v>
      </c>
      <c r="D2109" s="261" t="s">
        <v>2025</v>
      </c>
      <c r="E2109" s="261">
        <v>0</v>
      </c>
      <c r="F2109" s="261" t="s">
        <v>2736</v>
      </c>
      <c r="G2109" s="261" t="s">
        <v>427</v>
      </c>
      <c r="H2109" s="261">
        <v>2</v>
      </c>
      <c r="I2109" s="261" t="s">
        <v>2737</v>
      </c>
      <c r="J2109" s="261" t="s">
        <v>2916</v>
      </c>
      <c r="K2109" s="261" t="s">
        <v>2918</v>
      </c>
      <c r="L2109" s="262">
        <v>45747</v>
      </c>
      <c r="M2109" s="261" t="s">
        <v>218</v>
      </c>
    </row>
    <row r="2110" spans="1:13">
      <c r="A2110" s="259" t="s">
        <v>1856</v>
      </c>
      <c r="B2110" s="259" t="s">
        <v>1857</v>
      </c>
      <c r="C2110" s="259" t="s">
        <v>1858</v>
      </c>
      <c r="D2110" s="259" t="s">
        <v>2027</v>
      </c>
      <c r="E2110" s="259">
        <v>0</v>
      </c>
      <c r="F2110" s="259" t="s">
        <v>2736</v>
      </c>
      <c r="G2110" s="259" t="s">
        <v>427</v>
      </c>
      <c r="H2110" s="259">
        <v>2</v>
      </c>
      <c r="I2110" s="259" t="s">
        <v>2737</v>
      </c>
      <c r="J2110" s="259" t="s">
        <v>2916</v>
      </c>
      <c r="K2110" s="259" t="s">
        <v>2919</v>
      </c>
      <c r="L2110" s="260">
        <v>45747</v>
      </c>
      <c r="M2110" s="259" t="s">
        <v>218</v>
      </c>
    </row>
    <row r="2111" spans="1:13">
      <c r="A2111" s="261" t="s">
        <v>1924</v>
      </c>
      <c r="B2111" s="261" t="s">
        <v>1925</v>
      </c>
      <c r="C2111" s="261" t="s">
        <v>1926</v>
      </c>
      <c r="D2111" s="261" t="s">
        <v>112</v>
      </c>
      <c r="E2111" s="261" t="s">
        <v>17</v>
      </c>
      <c r="F2111" s="261" t="s">
        <v>17</v>
      </c>
      <c r="G2111" s="261" t="s">
        <v>17</v>
      </c>
      <c r="H2111" s="261" t="s">
        <v>17</v>
      </c>
      <c r="I2111" s="261" t="s">
        <v>17</v>
      </c>
      <c r="J2111" s="261" t="s">
        <v>2038</v>
      </c>
      <c r="K2111" s="261" t="s">
        <v>2920</v>
      </c>
      <c r="L2111" s="262">
        <v>45747</v>
      </c>
      <c r="M2111" s="261" t="s">
        <v>19</v>
      </c>
    </row>
    <row r="2112" spans="1:13">
      <c r="A2112" s="259" t="s">
        <v>1924</v>
      </c>
      <c r="B2112" s="259" t="s">
        <v>1925</v>
      </c>
      <c r="C2112" s="259" t="s">
        <v>1926</v>
      </c>
      <c r="D2112" s="259" t="s">
        <v>467</v>
      </c>
      <c r="E2112" s="259" t="s">
        <v>17</v>
      </c>
      <c r="F2112" s="259" t="s">
        <v>17</v>
      </c>
      <c r="G2112" s="259" t="s">
        <v>17</v>
      </c>
      <c r="H2112" s="259" t="s">
        <v>17</v>
      </c>
      <c r="I2112" s="259" t="s">
        <v>17</v>
      </c>
      <c r="J2112" s="259" t="s">
        <v>2038</v>
      </c>
      <c r="K2112" s="259" t="s">
        <v>2921</v>
      </c>
      <c r="L2112" s="260">
        <v>45747</v>
      </c>
      <c r="M2112" s="259" t="s">
        <v>218</v>
      </c>
    </row>
    <row r="2113" spans="1:13">
      <c r="A2113" s="261" t="s">
        <v>1924</v>
      </c>
      <c r="B2113" s="261" t="s">
        <v>1925</v>
      </c>
      <c r="C2113" s="261" t="s">
        <v>1926</v>
      </c>
      <c r="D2113" s="261" t="s">
        <v>549</v>
      </c>
      <c r="E2113" s="261" t="s">
        <v>17</v>
      </c>
      <c r="F2113" s="261" t="s">
        <v>17</v>
      </c>
      <c r="G2113" s="261" t="s">
        <v>17</v>
      </c>
      <c r="H2113" s="261" t="s">
        <v>17</v>
      </c>
      <c r="I2113" s="261" t="s">
        <v>17</v>
      </c>
      <c r="J2113" s="261" t="s">
        <v>2038</v>
      </c>
      <c r="K2113" s="261" t="s">
        <v>2922</v>
      </c>
      <c r="L2113" s="262">
        <v>45747</v>
      </c>
      <c r="M2113" s="261" t="s">
        <v>218</v>
      </c>
    </row>
    <row r="2114" spans="1:13">
      <c r="A2114" s="259" t="s">
        <v>523</v>
      </c>
      <c r="B2114" s="259" t="s">
        <v>524</v>
      </c>
      <c r="C2114" s="259" t="s">
        <v>525</v>
      </c>
      <c r="D2114" s="259" t="s">
        <v>2227</v>
      </c>
      <c r="E2114" s="259">
        <v>1500000</v>
      </c>
      <c r="F2114" s="259" t="s">
        <v>2923</v>
      </c>
      <c r="G2114" s="259" t="s">
        <v>427</v>
      </c>
      <c r="H2114" s="259">
        <v>2</v>
      </c>
      <c r="I2114" s="259" t="s">
        <v>2924</v>
      </c>
      <c r="J2114" s="259" t="s">
        <v>2925</v>
      </c>
      <c r="K2114" s="259" t="s">
        <v>2926</v>
      </c>
      <c r="L2114" s="260">
        <v>45747</v>
      </c>
      <c r="M2114" s="259" t="s">
        <v>218</v>
      </c>
    </row>
    <row r="2115" spans="1:13">
      <c r="A2115" s="261" t="s">
        <v>523</v>
      </c>
      <c r="B2115" s="261" t="s">
        <v>524</v>
      </c>
      <c r="C2115" s="261" t="s">
        <v>525</v>
      </c>
      <c r="D2115" s="261" t="s">
        <v>1999</v>
      </c>
      <c r="E2115" s="261">
        <v>5130</v>
      </c>
      <c r="F2115" s="261" t="s">
        <v>2927</v>
      </c>
      <c r="G2115" s="261" t="s">
        <v>427</v>
      </c>
      <c r="H2115" s="261">
        <v>2</v>
      </c>
      <c r="I2115" s="261" t="s">
        <v>2928</v>
      </c>
      <c r="J2115" s="261" t="s">
        <v>2929</v>
      </c>
      <c r="K2115" s="261" t="s">
        <v>2930</v>
      </c>
      <c r="L2115" s="262">
        <v>45747</v>
      </c>
      <c r="M2115" s="261" t="s">
        <v>218</v>
      </c>
    </row>
    <row r="2116" spans="1:13">
      <c r="A2116" s="259" t="s">
        <v>523</v>
      </c>
      <c r="B2116" s="259" t="s">
        <v>524</v>
      </c>
      <c r="C2116" s="259" t="s">
        <v>525</v>
      </c>
      <c r="D2116" s="259" t="s">
        <v>2004</v>
      </c>
      <c r="E2116" s="259">
        <v>1500000</v>
      </c>
      <c r="F2116" s="259" t="s">
        <v>2923</v>
      </c>
      <c r="G2116" s="259" t="s">
        <v>427</v>
      </c>
      <c r="H2116" s="259">
        <v>2</v>
      </c>
      <c r="I2116" s="259" t="s">
        <v>2924</v>
      </c>
      <c r="J2116" s="259" t="s">
        <v>2931</v>
      </c>
      <c r="K2116" s="259" t="s">
        <v>2932</v>
      </c>
      <c r="L2116" s="260">
        <v>45747</v>
      </c>
      <c r="M2116" s="259" t="s">
        <v>19</v>
      </c>
    </row>
    <row r="2117" spans="1:13">
      <c r="A2117" s="261" t="s">
        <v>523</v>
      </c>
      <c r="B2117" s="261" t="s">
        <v>524</v>
      </c>
      <c r="C2117" s="261" t="s">
        <v>525</v>
      </c>
      <c r="D2117" s="261" t="s">
        <v>112</v>
      </c>
      <c r="E2117" s="261" t="s">
        <v>17</v>
      </c>
      <c r="F2117" s="261" t="s">
        <v>17</v>
      </c>
      <c r="G2117" s="261" t="s">
        <v>17</v>
      </c>
      <c r="H2117" s="261" t="s">
        <v>17</v>
      </c>
      <c r="I2117" s="261" t="s">
        <v>17</v>
      </c>
      <c r="J2117" s="261" t="s">
        <v>2038</v>
      </c>
      <c r="K2117" s="261" t="s">
        <v>2933</v>
      </c>
      <c r="L2117" s="262">
        <v>45747</v>
      </c>
      <c r="M2117" s="261" t="s">
        <v>19</v>
      </c>
    </row>
    <row r="2118" spans="1:13">
      <c r="A2118" s="259" t="s">
        <v>523</v>
      </c>
      <c r="B2118" s="259" t="s">
        <v>524</v>
      </c>
      <c r="C2118" s="259" t="s">
        <v>525</v>
      </c>
      <c r="D2118" s="259" t="s">
        <v>467</v>
      </c>
      <c r="E2118" s="259" t="s">
        <v>17</v>
      </c>
      <c r="F2118" s="259" t="s">
        <v>17</v>
      </c>
      <c r="G2118" s="259" t="s">
        <v>17</v>
      </c>
      <c r="H2118" s="259" t="s">
        <v>17</v>
      </c>
      <c r="I2118" s="259" t="s">
        <v>17</v>
      </c>
      <c r="J2118" s="259" t="s">
        <v>2038</v>
      </c>
      <c r="K2118" s="259" t="s">
        <v>2934</v>
      </c>
      <c r="L2118" s="260">
        <v>45747</v>
      </c>
      <c r="M2118" s="259" t="s">
        <v>218</v>
      </c>
    </row>
    <row r="2119" spans="1:13">
      <c r="A2119" s="261" t="s">
        <v>523</v>
      </c>
      <c r="B2119" s="261" t="s">
        <v>524</v>
      </c>
      <c r="C2119" s="261" t="s">
        <v>525</v>
      </c>
      <c r="D2119" s="261" t="s">
        <v>549</v>
      </c>
      <c r="E2119" s="261" t="s">
        <v>17</v>
      </c>
      <c r="F2119" s="261" t="s">
        <v>17</v>
      </c>
      <c r="G2119" s="261" t="s">
        <v>17</v>
      </c>
      <c r="H2119" s="261" t="s">
        <v>17</v>
      </c>
      <c r="I2119" s="261" t="s">
        <v>17</v>
      </c>
      <c r="J2119" s="261" t="s">
        <v>2038</v>
      </c>
      <c r="K2119" s="261" t="s">
        <v>2935</v>
      </c>
      <c r="L2119" s="262">
        <v>45747</v>
      </c>
      <c r="M2119" s="261" t="s">
        <v>218</v>
      </c>
    </row>
    <row r="2120" spans="1:13">
      <c r="A2120" s="259" t="s">
        <v>488</v>
      </c>
      <c r="B2120" s="259" t="s">
        <v>489</v>
      </c>
      <c r="C2120" s="259" t="s">
        <v>490</v>
      </c>
      <c r="D2120" s="259" t="s">
        <v>2227</v>
      </c>
      <c r="E2120" s="259">
        <v>11400000</v>
      </c>
      <c r="F2120" s="259" t="s">
        <v>2923</v>
      </c>
      <c r="G2120" s="259" t="s">
        <v>427</v>
      </c>
      <c r="H2120" s="259">
        <v>2</v>
      </c>
      <c r="I2120" s="259" t="s">
        <v>2936</v>
      </c>
      <c r="J2120" s="259" t="s">
        <v>2937</v>
      </c>
      <c r="K2120" s="259" t="s">
        <v>2938</v>
      </c>
      <c r="L2120" s="260">
        <v>45747</v>
      </c>
      <c r="M2120" s="259" t="s">
        <v>19</v>
      </c>
    </row>
    <row r="2121" spans="1:13">
      <c r="A2121" s="261" t="s">
        <v>488</v>
      </c>
      <c r="B2121" s="261" t="s">
        <v>489</v>
      </c>
      <c r="C2121" s="261" t="s">
        <v>490</v>
      </c>
      <c r="D2121" s="261" t="s">
        <v>1999</v>
      </c>
      <c r="E2121" s="261">
        <v>48310</v>
      </c>
      <c r="F2121" s="261" t="s">
        <v>2939</v>
      </c>
      <c r="G2121" s="261" t="s">
        <v>427</v>
      </c>
      <c r="H2121" s="261">
        <v>2</v>
      </c>
      <c r="I2121" s="261" t="s">
        <v>2940</v>
      </c>
      <c r="J2121" s="261" t="s">
        <v>2941</v>
      </c>
      <c r="K2121" s="261" t="s">
        <v>2942</v>
      </c>
      <c r="L2121" s="262">
        <v>45747</v>
      </c>
      <c r="M2121" s="261" t="s">
        <v>218</v>
      </c>
    </row>
    <row r="2122" spans="1:13">
      <c r="A2122" s="259" t="s">
        <v>488</v>
      </c>
      <c r="B2122" s="259" t="s">
        <v>489</v>
      </c>
      <c r="C2122" s="259" t="s">
        <v>490</v>
      </c>
      <c r="D2122" s="259" t="s">
        <v>2004</v>
      </c>
      <c r="E2122" s="259">
        <v>11400000</v>
      </c>
      <c r="F2122" s="259" t="s">
        <v>2923</v>
      </c>
      <c r="G2122" s="259" t="s">
        <v>427</v>
      </c>
      <c r="H2122" s="259">
        <v>2</v>
      </c>
      <c r="I2122" s="259" t="s">
        <v>2936</v>
      </c>
      <c r="J2122" s="259" t="s">
        <v>2943</v>
      </c>
      <c r="K2122" s="259" t="s">
        <v>2944</v>
      </c>
      <c r="L2122" s="260">
        <v>45747</v>
      </c>
      <c r="M2122" s="259" t="s">
        <v>218</v>
      </c>
    </row>
    <row r="2123" spans="1:13">
      <c r="A2123" s="261" t="s">
        <v>488</v>
      </c>
      <c r="B2123" s="261" t="s">
        <v>489</v>
      </c>
      <c r="C2123" s="261" t="s">
        <v>490</v>
      </c>
      <c r="D2123" s="261" t="s">
        <v>112</v>
      </c>
      <c r="E2123" s="261" t="s">
        <v>17</v>
      </c>
      <c r="F2123" s="261" t="s">
        <v>17</v>
      </c>
      <c r="G2123" s="261" t="s">
        <v>17</v>
      </c>
      <c r="H2123" s="261" t="s">
        <v>17</v>
      </c>
      <c r="I2123" s="261" t="s">
        <v>17</v>
      </c>
      <c r="J2123" s="261" t="s">
        <v>2218</v>
      </c>
      <c r="K2123" s="261" t="s">
        <v>2945</v>
      </c>
      <c r="L2123" s="262">
        <v>45747</v>
      </c>
      <c r="M2123" s="261" t="s">
        <v>19</v>
      </c>
    </row>
    <row r="2124" spans="1:13">
      <c r="A2124" s="259" t="s">
        <v>488</v>
      </c>
      <c r="B2124" s="259" t="s">
        <v>489</v>
      </c>
      <c r="C2124" s="259" t="s">
        <v>490</v>
      </c>
      <c r="D2124" s="259" t="s">
        <v>467</v>
      </c>
      <c r="E2124" s="259" t="s">
        <v>17</v>
      </c>
      <c r="F2124" s="259" t="s">
        <v>17</v>
      </c>
      <c r="G2124" s="259" t="s">
        <v>17</v>
      </c>
      <c r="H2124" s="259" t="s">
        <v>17</v>
      </c>
      <c r="I2124" s="259" t="s">
        <v>17</v>
      </c>
      <c r="J2124" s="259" t="s">
        <v>2946</v>
      </c>
      <c r="K2124" s="259" t="s">
        <v>2947</v>
      </c>
      <c r="L2124" s="260">
        <v>45747</v>
      </c>
      <c r="M2124" s="259" t="s">
        <v>19</v>
      </c>
    </row>
    <row r="2125" spans="1:13">
      <c r="A2125" s="261" t="s">
        <v>488</v>
      </c>
      <c r="B2125" s="261" t="s">
        <v>489</v>
      </c>
      <c r="C2125" s="261" t="s">
        <v>490</v>
      </c>
      <c r="D2125" s="261" t="s">
        <v>549</v>
      </c>
      <c r="E2125" s="261" t="s">
        <v>17</v>
      </c>
      <c r="F2125" s="261" t="s">
        <v>17</v>
      </c>
      <c r="G2125" s="261" t="s">
        <v>17</v>
      </c>
      <c r="H2125" s="261" t="s">
        <v>17</v>
      </c>
      <c r="I2125" s="261" t="s">
        <v>17</v>
      </c>
      <c r="J2125" s="261" t="s">
        <v>2946</v>
      </c>
      <c r="K2125" s="261" t="s">
        <v>2948</v>
      </c>
      <c r="L2125" s="262">
        <v>45747</v>
      </c>
      <c r="M2125" s="261" t="s">
        <v>19</v>
      </c>
    </row>
    <row r="2126" spans="1:13">
      <c r="A2126" s="259" t="s">
        <v>488</v>
      </c>
      <c r="B2126" s="259" t="s">
        <v>489</v>
      </c>
      <c r="C2126" s="259" t="s">
        <v>490</v>
      </c>
      <c r="D2126" s="259" t="s">
        <v>2017</v>
      </c>
      <c r="E2126" s="259">
        <v>11250800</v>
      </c>
      <c r="F2126" s="259" t="s">
        <v>2949</v>
      </c>
      <c r="G2126" s="259" t="s">
        <v>427</v>
      </c>
      <c r="H2126" s="259">
        <v>2</v>
      </c>
      <c r="I2126" s="259" t="s">
        <v>2950</v>
      </c>
      <c r="J2126" s="259" t="s">
        <v>2951</v>
      </c>
      <c r="K2126" s="259" t="s">
        <v>2952</v>
      </c>
      <c r="L2126" s="260">
        <v>45747</v>
      </c>
      <c r="M2126" s="259" t="s">
        <v>218</v>
      </c>
    </row>
    <row r="2127" spans="1:13">
      <c r="A2127" s="261" t="s">
        <v>488</v>
      </c>
      <c r="B2127" s="261" t="s">
        <v>489</v>
      </c>
      <c r="C2127" s="261" t="s">
        <v>490</v>
      </c>
      <c r="D2127" s="261" t="s">
        <v>2020</v>
      </c>
      <c r="E2127" s="261">
        <v>71900</v>
      </c>
      <c r="F2127" s="261" t="s">
        <v>2953</v>
      </c>
      <c r="G2127" s="261" t="s">
        <v>427</v>
      </c>
      <c r="H2127" s="261">
        <v>2</v>
      </c>
      <c r="I2127" s="261" t="s">
        <v>2954</v>
      </c>
      <c r="J2127" s="261" t="s">
        <v>2955</v>
      </c>
      <c r="K2127" s="261" t="s">
        <v>2956</v>
      </c>
      <c r="L2127" s="262">
        <v>45747</v>
      </c>
      <c r="M2127" s="261" t="s">
        <v>218</v>
      </c>
    </row>
    <row r="2128" spans="1:13">
      <c r="A2128" s="259" t="s">
        <v>488</v>
      </c>
      <c r="B2128" s="259" t="s">
        <v>489</v>
      </c>
      <c r="C2128" s="259" t="s">
        <v>490</v>
      </c>
      <c r="D2128" s="259" t="s">
        <v>2023</v>
      </c>
      <c r="E2128" s="259">
        <v>77300</v>
      </c>
      <c r="F2128" s="259" t="s">
        <v>2953</v>
      </c>
      <c r="G2128" s="259" t="s">
        <v>427</v>
      </c>
      <c r="H2128" s="259">
        <v>2</v>
      </c>
      <c r="I2128" s="259" t="s">
        <v>2954</v>
      </c>
      <c r="J2128" s="259" t="s">
        <v>2957</v>
      </c>
      <c r="K2128" s="259" t="s">
        <v>2958</v>
      </c>
      <c r="L2128" s="260">
        <v>45747</v>
      </c>
      <c r="M2128" s="259" t="s">
        <v>218</v>
      </c>
    </row>
    <row r="2129" spans="1:13">
      <c r="A2129" s="261" t="s">
        <v>488</v>
      </c>
      <c r="B2129" s="261" t="s">
        <v>489</v>
      </c>
      <c r="C2129" s="261" t="s">
        <v>490</v>
      </c>
      <c r="D2129" s="261" t="s">
        <v>2025</v>
      </c>
      <c r="E2129" s="261">
        <v>0</v>
      </c>
      <c r="F2129" s="261" t="s">
        <v>2953</v>
      </c>
      <c r="G2129" s="261" t="s">
        <v>427</v>
      </c>
      <c r="H2129" s="261">
        <v>2</v>
      </c>
      <c r="I2129" s="261" t="s">
        <v>2954</v>
      </c>
      <c r="J2129" s="261" t="s">
        <v>2959</v>
      </c>
      <c r="K2129" s="261" t="s">
        <v>2960</v>
      </c>
      <c r="L2129" s="262">
        <v>45747</v>
      </c>
      <c r="M2129" s="261" t="s">
        <v>19</v>
      </c>
    </row>
    <row r="2130" spans="1:13">
      <c r="A2130" s="259" t="s">
        <v>488</v>
      </c>
      <c r="B2130" s="259" t="s">
        <v>489</v>
      </c>
      <c r="C2130" s="259" t="s">
        <v>490</v>
      </c>
      <c r="D2130" s="259" t="s">
        <v>2027</v>
      </c>
      <c r="E2130" s="259">
        <v>0</v>
      </c>
      <c r="F2130" s="259" t="s">
        <v>2953</v>
      </c>
      <c r="G2130" s="259" t="s">
        <v>427</v>
      </c>
      <c r="H2130" s="259">
        <v>2</v>
      </c>
      <c r="I2130" s="259" t="s">
        <v>2954</v>
      </c>
      <c r="J2130" s="259" t="s">
        <v>2959</v>
      </c>
      <c r="K2130" s="259" t="s">
        <v>2961</v>
      </c>
      <c r="L2130" s="260">
        <v>45747</v>
      </c>
      <c r="M2130" s="259" t="s">
        <v>19</v>
      </c>
    </row>
    <row r="2131" spans="1:13">
      <c r="A2131" s="261" t="s">
        <v>2047</v>
      </c>
      <c r="B2131" s="261" t="s">
        <v>2048</v>
      </c>
      <c r="C2131" s="261" t="s">
        <v>2049</v>
      </c>
      <c r="D2131" s="261" t="s">
        <v>2227</v>
      </c>
      <c r="E2131" s="261">
        <v>18400000</v>
      </c>
      <c r="F2131" s="261" t="s">
        <v>2962</v>
      </c>
      <c r="G2131" s="261" t="s">
        <v>224</v>
      </c>
      <c r="H2131" s="261">
        <v>1</v>
      </c>
      <c r="I2131" s="261" t="s">
        <v>2963</v>
      </c>
      <c r="J2131" s="261" t="s">
        <v>2964</v>
      </c>
      <c r="K2131" s="261" t="s">
        <v>2965</v>
      </c>
      <c r="L2131" s="262">
        <v>45747</v>
      </c>
      <c r="M2131" s="261" t="s">
        <v>218</v>
      </c>
    </row>
    <row r="2132" spans="1:13">
      <c r="A2132" s="259" t="s">
        <v>2047</v>
      </c>
      <c r="B2132" s="259" t="s">
        <v>2048</v>
      </c>
      <c r="C2132" s="259" t="s">
        <v>2049</v>
      </c>
      <c r="D2132" s="259" t="s">
        <v>1999</v>
      </c>
      <c r="E2132" s="259">
        <v>107160</v>
      </c>
      <c r="F2132" s="259" t="s">
        <v>2966</v>
      </c>
      <c r="G2132" s="259" t="s">
        <v>427</v>
      </c>
      <c r="H2132" s="259">
        <v>2</v>
      </c>
      <c r="I2132" s="259" t="s">
        <v>2967</v>
      </c>
      <c r="J2132" s="259" t="s">
        <v>2968</v>
      </c>
      <c r="K2132" s="259" t="s">
        <v>2969</v>
      </c>
      <c r="L2132" s="260">
        <v>45747</v>
      </c>
      <c r="M2132" s="259" t="s">
        <v>218</v>
      </c>
    </row>
    <row r="2133" spans="1:13">
      <c r="A2133" s="261" t="s">
        <v>393</v>
      </c>
      <c r="B2133" s="261" t="s">
        <v>394</v>
      </c>
      <c r="C2133" s="261" t="s">
        <v>350</v>
      </c>
      <c r="D2133" s="261" t="s">
        <v>200</v>
      </c>
      <c r="E2133" s="261">
        <v>4</v>
      </c>
      <c r="F2133" s="261" t="s">
        <v>2970</v>
      </c>
      <c r="G2133" s="261" t="s">
        <v>427</v>
      </c>
      <c r="H2133" s="261">
        <v>2</v>
      </c>
      <c r="I2133" s="261" t="s">
        <v>2971</v>
      </c>
      <c r="J2133" s="261" t="s">
        <v>2972</v>
      </c>
      <c r="K2133" s="261" t="s">
        <v>2973</v>
      </c>
      <c r="L2133" s="262">
        <v>45747</v>
      </c>
      <c r="M2133" s="261" t="s">
        <v>19</v>
      </c>
    </row>
    <row r="2134" spans="1:13">
      <c r="A2134" s="259" t="s">
        <v>2047</v>
      </c>
      <c r="B2134" s="259" t="s">
        <v>2048</v>
      </c>
      <c r="C2134" s="259" t="s">
        <v>2049</v>
      </c>
      <c r="D2134" s="259" t="s">
        <v>2004</v>
      </c>
      <c r="E2134" s="259">
        <v>18400000</v>
      </c>
      <c r="F2134" s="259" t="s">
        <v>2974</v>
      </c>
      <c r="G2134" s="259" t="s">
        <v>427</v>
      </c>
      <c r="H2134" s="259">
        <v>2</v>
      </c>
      <c r="I2134" s="259" t="s">
        <v>2963</v>
      </c>
      <c r="J2134" s="259" t="s">
        <v>2975</v>
      </c>
      <c r="K2134" s="259" t="s">
        <v>2976</v>
      </c>
      <c r="L2134" s="260">
        <v>45747</v>
      </c>
      <c r="M2134" s="259" t="s">
        <v>218</v>
      </c>
    </row>
    <row r="2135" spans="1:13">
      <c r="A2135" s="261" t="s">
        <v>2047</v>
      </c>
      <c r="B2135" s="261" t="s">
        <v>2048</v>
      </c>
      <c r="C2135" s="261" t="s">
        <v>2049</v>
      </c>
      <c r="D2135" s="261" t="s">
        <v>112</v>
      </c>
      <c r="E2135" s="261" t="s">
        <v>17</v>
      </c>
      <c r="F2135" s="261" t="s">
        <v>17</v>
      </c>
      <c r="G2135" s="261" t="s">
        <v>17</v>
      </c>
      <c r="H2135" s="261" t="s">
        <v>17</v>
      </c>
      <c r="I2135" s="261" t="s">
        <v>17</v>
      </c>
      <c r="J2135" s="261" t="s">
        <v>2977</v>
      </c>
      <c r="K2135" s="261" t="s">
        <v>2978</v>
      </c>
      <c r="L2135" s="262">
        <v>45747</v>
      </c>
      <c r="M2135" s="261" t="s">
        <v>19</v>
      </c>
    </row>
    <row r="2136" spans="1:13">
      <c r="A2136" s="259" t="s">
        <v>625</v>
      </c>
      <c r="B2136" s="259" t="s">
        <v>626</v>
      </c>
      <c r="C2136" s="259" t="s">
        <v>555</v>
      </c>
      <c r="D2136" s="259" t="s">
        <v>112</v>
      </c>
      <c r="E2136" s="259" t="s">
        <v>17</v>
      </c>
      <c r="F2136" s="259" t="s">
        <v>17</v>
      </c>
      <c r="G2136" s="259" t="s">
        <v>282</v>
      </c>
      <c r="H2136" s="259">
        <v>3</v>
      </c>
      <c r="I2136" s="259" t="s">
        <v>17</v>
      </c>
      <c r="J2136" s="259" t="s">
        <v>2979</v>
      </c>
      <c r="K2136" s="259" t="s">
        <v>2980</v>
      </c>
      <c r="L2136" s="260">
        <v>45747</v>
      </c>
      <c r="M2136" s="259" t="s">
        <v>218</v>
      </c>
    </row>
    <row r="2137" spans="1:13">
      <c r="A2137" s="261" t="s">
        <v>625</v>
      </c>
      <c r="B2137" s="261" t="s">
        <v>626</v>
      </c>
      <c r="C2137" s="261" t="s">
        <v>555</v>
      </c>
      <c r="D2137" s="261" t="s">
        <v>467</v>
      </c>
      <c r="E2137" s="261" t="s">
        <v>17</v>
      </c>
      <c r="F2137" s="261" t="s">
        <v>17</v>
      </c>
      <c r="G2137" s="261" t="s">
        <v>282</v>
      </c>
      <c r="H2137" s="261">
        <v>3</v>
      </c>
      <c r="I2137" s="261" t="s">
        <v>17</v>
      </c>
      <c r="J2137" s="261" t="s">
        <v>2981</v>
      </c>
      <c r="K2137" s="261" t="s">
        <v>2982</v>
      </c>
      <c r="L2137" s="262">
        <v>45747</v>
      </c>
      <c r="M2137" s="261" t="s">
        <v>218</v>
      </c>
    </row>
    <row r="2138" spans="1:13">
      <c r="A2138" s="259" t="s">
        <v>2292</v>
      </c>
      <c r="B2138" s="259" t="s">
        <v>2293</v>
      </c>
      <c r="C2138" s="259" t="s">
        <v>555</v>
      </c>
      <c r="D2138" s="259" t="s">
        <v>2227</v>
      </c>
      <c r="E2138" s="259">
        <v>35337306</v>
      </c>
      <c r="F2138" s="259" t="s">
        <v>2983</v>
      </c>
      <c r="G2138" s="259" t="s">
        <v>427</v>
      </c>
      <c r="H2138" s="259">
        <v>2</v>
      </c>
      <c r="I2138" s="259" t="s">
        <v>2984</v>
      </c>
      <c r="J2138" s="259" t="s">
        <v>2985</v>
      </c>
      <c r="K2138" s="259" t="s">
        <v>2986</v>
      </c>
      <c r="L2138" s="260">
        <v>45747</v>
      </c>
      <c r="M2138" s="259" t="s">
        <v>218</v>
      </c>
    </row>
    <row r="2139" spans="1:13">
      <c r="A2139" s="261" t="s">
        <v>2292</v>
      </c>
      <c r="B2139" s="261" t="s">
        <v>2293</v>
      </c>
      <c r="C2139" s="261" t="s">
        <v>555</v>
      </c>
      <c r="D2139" s="261" t="s">
        <v>1999</v>
      </c>
      <c r="E2139" s="261">
        <v>612535</v>
      </c>
      <c r="F2139" s="261" t="s">
        <v>2987</v>
      </c>
      <c r="G2139" s="261" t="s">
        <v>427</v>
      </c>
      <c r="H2139" s="261">
        <v>2</v>
      </c>
      <c r="I2139" s="261" t="s">
        <v>2988</v>
      </c>
      <c r="J2139" s="261" t="s">
        <v>2989</v>
      </c>
      <c r="K2139" s="261" t="s">
        <v>2990</v>
      </c>
      <c r="L2139" s="262">
        <v>45747</v>
      </c>
      <c r="M2139" s="261" t="s">
        <v>218</v>
      </c>
    </row>
    <row r="2140" spans="1:13">
      <c r="A2140" s="259" t="s">
        <v>2292</v>
      </c>
      <c r="B2140" s="259" t="s">
        <v>2293</v>
      </c>
      <c r="C2140" s="259" t="s">
        <v>555</v>
      </c>
      <c r="D2140" s="259" t="s">
        <v>2004</v>
      </c>
      <c r="E2140" s="259">
        <v>27120728</v>
      </c>
      <c r="F2140" s="259" t="s">
        <v>2991</v>
      </c>
      <c r="G2140" s="259" t="s">
        <v>427</v>
      </c>
      <c r="H2140" s="259">
        <v>2</v>
      </c>
      <c r="I2140" s="259" t="s">
        <v>2992</v>
      </c>
      <c r="J2140" s="259" t="s">
        <v>2993</v>
      </c>
      <c r="K2140" s="259" t="s">
        <v>2994</v>
      </c>
      <c r="L2140" s="260">
        <v>45747</v>
      </c>
      <c r="M2140" s="259" t="s">
        <v>218</v>
      </c>
    </row>
    <row r="2141" spans="1:13">
      <c r="A2141" s="261" t="s">
        <v>2292</v>
      </c>
      <c r="B2141" s="261" t="s">
        <v>2293</v>
      </c>
      <c r="C2141" s="261" t="s">
        <v>555</v>
      </c>
      <c r="D2141" s="261" t="s">
        <v>2007</v>
      </c>
      <c r="E2141" s="261">
        <v>1686259</v>
      </c>
      <c r="F2141" s="261" t="s">
        <v>2995</v>
      </c>
      <c r="G2141" s="261" t="s">
        <v>427</v>
      </c>
      <c r="H2141" s="261">
        <v>2</v>
      </c>
      <c r="I2141" s="261" t="s">
        <v>2996</v>
      </c>
      <c r="J2141" s="261" t="s">
        <v>2997</v>
      </c>
      <c r="K2141" s="261" t="s">
        <v>2998</v>
      </c>
      <c r="L2141" s="262">
        <v>45747</v>
      </c>
      <c r="M2141" s="261" t="s">
        <v>218</v>
      </c>
    </row>
    <row r="2142" spans="1:13">
      <c r="A2142" s="259" t="s">
        <v>2292</v>
      </c>
      <c r="B2142" s="259" t="s">
        <v>2293</v>
      </c>
      <c r="C2142" s="259" t="s">
        <v>555</v>
      </c>
      <c r="D2142" s="259" t="s">
        <v>257</v>
      </c>
      <c r="E2142" s="259">
        <v>460325</v>
      </c>
      <c r="F2142" s="259" t="s">
        <v>2999</v>
      </c>
      <c r="G2142" s="259" t="s">
        <v>427</v>
      </c>
      <c r="H2142" s="259">
        <v>2</v>
      </c>
      <c r="I2142" s="259" t="s">
        <v>3000</v>
      </c>
      <c r="J2142" s="259" t="s">
        <v>3001</v>
      </c>
      <c r="K2142" s="259" t="s">
        <v>3002</v>
      </c>
      <c r="L2142" s="260">
        <v>45747</v>
      </c>
      <c r="M2142" s="259" t="s">
        <v>218</v>
      </c>
    </row>
    <row r="2143" spans="1:13">
      <c r="A2143" s="261" t="s">
        <v>2292</v>
      </c>
      <c r="B2143" s="261" t="s">
        <v>2293</v>
      </c>
      <c r="C2143" s="261" t="s">
        <v>555</v>
      </c>
      <c r="D2143" s="261" t="s">
        <v>112</v>
      </c>
      <c r="E2143" s="261">
        <v>1039</v>
      </c>
      <c r="F2143" s="261" t="s">
        <v>3003</v>
      </c>
      <c r="G2143" s="261" t="s">
        <v>427</v>
      </c>
      <c r="H2143" s="261">
        <v>2</v>
      </c>
      <c r="I2143" s="261" t="s">
        <v>3004</v>
      </c>
      <c r="J2143" s="261" t="s">
        <v>3005</v>
      </c>
      <c r="K2143" s="261" t="s">
        <v>3006</v>
      </c>
      <c r="L2143" s="262">
        <v>45747</v>
      </c>
      <c r="M2143" s="261" t="s">
        <v>218</v>
      </c>
    </row>
    <row r="2144" spans="1:13">
      <c r="A2144" s="259" t="s">
        <v>2292</v>
      </c>
      <c r="B2144" s="259" t="s">
        <v>2293</v>
      </c>
      <c r="C2144" s="259" t="s">
        <v>555</v>
      </c>
      <c r="D2144" s="259" t="s">
        <v>467</v>
      </c>
      <c r="E2144" s="259">
        <v>147</v>
      </c>
      <c r="F2144" s="259" t="s">
        <v>3003</v>
      </c>
      <c r="G2144" s="259" t="s">
        <v>427</v>
      </c>
      <c r="H2144" s="259">
        <v>2</v>
      </c>
      <c r="I2144" s="259" t="s">
        <v>3004</v>
      </c>
      <c r="J2144" s="259" t="s">
        <v>3007</v>
      </c>
      <c r="K2144" s="259" t="s">
        <v>3008</v>
      </c>
      <c r="L2144" s="260">
        <v>45747</v>
      </c>
      <c r="M2144" s="259" t="s">
        <v>218</v>
      </c>
    </row>
    <row r="2145" spans="1:13">
      <c r="A2145" s="261" t="s">
        <v>2292</v>
      </c>
      <c r="B2145" s="261" t="s">
        <v>2293</v>
      </c>
      <c r="C2145" s="261" t="s">
        <v>555</v>
      </c>
      <c r="D2145" s="261" t="s">
        <v>549</v>
      </c>
      <c r="E2145" s="261">
        <v>330</v>
      </c>
      <c r="F2145" s="261" t="s">
        <v>3009</v>
      </c>
      <c r="G2145" s="261" t="s">
        <v>427</v>
      </c>
      <c r="H2145" s="261">
        <v>2</v>
      </c>
      <c r="I2145" s="261" t="s">
        <v>3010</v>
      </c>
      <c r="J2145" s="261" t="s">
        <v>3011</v>
      </c>
      <c r="K2145" s="261" t="s">
        <v>3012</v>
      </c>
      <c r="L2145" s="262">
        <v>45747</v>
      </c>
      <c r="M2145" s="261" t="s">
        <v>218</v>
      </c>
    </row>
    <row r="2146" spans="1:13">
      <c r="A2146" s="259" t="s">
        <v>2292</v>
      </c>
      <c r="B2146" s="259" t="s">
        <v>2293</v>
      </c>
      <c r="C2146" s="259" t="s">
        <v>555</v>
      </c>
      <c r="D2146" s="259" t="s">
        <v>2014</v>
      </c>
      <c r="E2146" s="259">
        <v>1391334</v>
      </c>
      <c r="F2146" s="259" t="s">
        <v>3013</v>
      </c>
      <c r="G2146" s="259" t="s">
        <v>427</v>
      </c>
      <c r="H2146" s="259">
        <v>2</v>
      </c>
      <c r="I2146" s="259" t="s">
        <v>3014</v>
      </c>
      <c r="J2146" s="259" t="s">
        <v>3015</v>
      </c>
      <c r="K2146" s="259" t="s">
        <v>3016</v>
      </c>
      <c r="L2146" s="260">
        <v>45747</v>
      </c>
      <c r="M2146" s="259" t="s">
        <v>218</v>
      </c>
    </row>
    <row r="2147" spans="1:13">
      <c r="A2147" s="261" t="s">
        <v>2292</v>
      </c>
      <c r="B2147" s="261" t="s">
        <v>2293</v>
      </c>
      <c r="C2147" s="261" t="s">
        <v>555</v>
      </c>
      <c r="D2147" s="261" t="s">
        <v>2017</v>
      </c>
      <c r="E2147" s="261">
        <v>25434469</v>
      </c>
      <c r="F2147" s="261" t="s">
        <v>3017</v>
      </c>
      <c r="G2147" s="261" t="s">
        <v>427</v>
      </c>
      <c r="H2147" s="261">
        <v>2</v>
      </c>
      <c r="I2147" s="261" t="s">
        <v>3018</v>
      </c>
      <c r="J2147" s="261" t="s">
        <v>3019</v>
      </c>
      <c r="K2147" s="261" t="s">
        <v>3020</v>
      </c>
      <c r="L2147" s="262">
        <v>45747</v>
      </c>
      <c r="M2147" s="261" t="s">
        <v>218</v>
      </c>
    </row>
    <row r="2148" spans="1:13">
      <c r="A2148" s="259" t="s">
        <v>2292</v>
      </c>
      <c r="B2148" s="259" t="s">
        <v>2293</v>
      </c>
      <c r="C2148" s="259" t="s">
        <v>555</v>
      </c>
      <c r="D2148" s="259" t="s">
        <v>2020</v>
      </c>
      <c r="E2148" s="259">
        <v>294925</v>
      </c>
      <c r="F2148" s="259" t="s">
        <v>3021</v>
      </c>
      <c r="G2148" s="259" t="s">
        <v>427</v>
      </c>
      <c r="H2148" s="259">
        <v>2</v>
      </c>
      <c r="I2148" s="259" t="s">
        <v>3022</v>
      </c>
      <c r="J2148" s="259" t="s">
        <v>3023</v>
      </c>
      <c r="K2148" s="259" t="s">
        <v>3024</v>
      </c>
      <c r="L2148" s="260">
        <v>45747</v>
      </c>
      <c r="M2148" s="259" t="s">
        <v>218</v>
      </c>
    </row>
    <row r="2149" spans="1:13">
      <c r="A2149" s="261" t="s">
        <v>2292</v>
      </c>
      <c r="B2149" s="261" t="s">
        <v>2293</v>
      </c>
      <c r="C2149" s="261" t="s">
        <v>555</v>
      </c>
      <c r="D2149" s="261" t="s">
        <v>2023</v>
      </c>
      <c r="E2149" s="261">
        <v>1391334</v>
      </c>
      <c r="F2149" s="261" t="s">
        <v>3025</v>
      </c>
      <c r="G2149" s="261" t="s">
        <v>427</v>
      </c>
      <c r="H2149" s="261">
        <v>2</v>
      </c>
      <c r="I2149" s="261" t="s">
        <v>3014</v>
      </c>
      <c r="J2149" s="261" t="s">
        <v>3026</v>
      </c>
      <c r="K2149" s="261" t="s">
        <v>3027</v>
      </c>
      <c r="L2149" s="262">
        <v>45747</v>
      </c>
      <c r="M2149" s="261" t="s">
        <v>218</v>
      </c>
    </row>
    <row r="2150" spans="1:13">
      <c r="A2150" s="259" t="s">
        <v>2292</v>
      </c>
      <c r="B2150" s="259" t="s">
        <v>2293</v>
      </c>
      <c r="C2150" s="259" t="s">
        <v>555</v>
      </c>
      <c r="D2150" s="259" t="s">
        <v>2025</v>
      </c>
      <c r="E2150" s="259" t="s">
        <v>17</v>
      </c>
      <c r="F2150" s="259" t="s">
        <v>17</v>
      </c>
      <c r="G2150" s="259" t="s">
        <v>282</v>
      </c>
      <c r="H2150" s="259">
        <v>3</v>
      </c>
      <c r="I2150" s="259" t="s">
        <v>17</v>
      </c>
      <c r="J2150" s="259" t="s">
        <v>3028</v>
      </c>
      <c r="K2150" s="259" t="s">
        <v>3029</v>
      </c>
      <c r="L2150" s="260">
        <v>45747</v>
      </c>
      <c r="M2150" s="259" t="s">
        <v>218</v>
      </c>
    </row>
    <row r="2151" spans="1:13">
      <c r="A2151" s="261" t="s">
        <v>2292</v>
      </c>
      <c r="B2151" s="261" t="s">
        <v>2293</v>
      </c>
      <c r="C2151" s="261" t="s">
        <v>555</v>
      </c>
      <c r="D2151" s="261" t="s">
        <v>2027</v>
      </c>
      <c r="E2151" s="261" t="s">
        <v>17</v>
      </c>
      <c r="F2151" s="261" t="s">
        <v>17</v>
      </c>
      <c r="G2151" s="261" t="s">
        <v>282</v>
      </c>
      <c r="H2151" s="261">
        <v>3</v>
      </c>
      <c r="I2151" s="261" t="s">
        <v>17</v>
      </c>
      <c r="J2151" s="261" t="s">
        <v>3028</v>
      </c>
      <c r="K2151" s="261" t="s">
        <v>3030</v>
      </c>
      <c r="L2151" s="262">
        <v>45747</v>
      </c>
      <c r="M2151" s="261" t="s">
        <v>218</v>
      </c>
    </row>
    <row r="2152" spans="1:13">
      <c r="A2152" s="259" t="s">
        <v>2292</v>
      </c>
      <c r="B2152" s="259" t="s">
        <v>2293</v>
      </c>
      <c r="C2152" s="259" t="s">
        <v>555</v>
      </c>
      <c r="D2152" s="259" t="s">
        <v>200</v>
      </c>
      <c r="E2152" s="259">
        <v>4</v>
      </c>
      <c r="F2152" s="259" t="s">
        <v>3031</v>
      </c>
      <c r="G2152" s="259" t="s">
        <v>427</v>
      </c>
      <c r="H2152" s="259">
        <v>2</v>
      </c>
      <c r="I2152" s="259" t="s">
        <v>3032</v>
      </c>
      <c r="J2152" s="259" t="s">
        <v>3033</v>
      </c>
      <c r="K2152" s="259" t="s">
        <v>3034</v>
      </c>
      <c r="L2152" s="260">
        <v>45747</v>
      </c>
      <c r="M2152" s="259" t="s">
        <v>218</v>
      </c>
    </row>
    <row r="2153" spans="1:13">
      <c r="A2153" s="261" t="s">
        <v>348</v>
      </c>
      <c r="B2153" s="261" t="s">
        <v>349</v>
      </c>
      <c r="C2153" s="261" t="s">
        <v>350</v>
      </c>
      <c r="D2153" s="261" t="s">
        <v>2227</v>
      </c>
      <c r="E2153" s="261">
        <v>134462205</v>
      </c>
      <c r="F2153" s="261" t="s">
        <v>2740</v>
      </c>
      <c r="G2153" s="261" t="s">
        <v>427</v>
      </c>
      <c r="H2153" s="261">
        <v>2</v>
      </c>
      <c r="I2153" s="261" t="s">
        <v>2741</v>
      </c>
      <c r="J2153" s="261" t="s">
        <v>3035</v>
      </c>
      <c r="K2153" s="261" t="s">
        <v>3036</v>
      </c>
      <c r="L2153" s="262">
        <v>45747</v>
      </c>
      <c r="M2153" s="261" t="s">
        <v>218</v>
      </c>
    </row>
    <row r="2154" spans="1:13">
      <c r="A2154" s="259" t="s">
        <v>348</v>
      </c>
      <c r="B2154" s="259" t="s">
        <v>349</v>
      </c>
      <c r="C2154" s="259" t="s">
        <v>350</v>
      </c>
      <c r="D2154" s="259" t="s">
        <v>1999</v>
      </c>
      <c r="E2154" s="259">
        <v>1128571</v>
      </c>
      <c r="F2154" s="259" t="s">
        <v>3037</v>
      </c>
      <c r="G2154" s="259" t="s">
        <v>427</v>
      </c>
      <c r="H2154" s="259">
        <v>2</v>
      </c>
      <c r="I2154" s="259" t="s">
        <v>3038</v>
      </c>
      <c r="J2154" s="259" t="s">
        <v>3039</v>
      </c>
      <c r="K2154" s="259" t="s">
        <v>3040</v>
      </c>
      <c r="L2154" s="260">
        <v>45747</v>
      </c>
      <c r="M2154" s="259" t="s">
        <v>218</v>
      </c>
    </row>
    <row r="2155" spans="1:13">
      <c r="A2155" s="261" t="s">
        <v>348</v>
      </c>
      <c r="B2155" s="261" t="s">
        <v>349</v>
      </c>
      <c r="C2155" s="261" t="s">
        <v>350</v>
      </c>
      <c r="D2155" s="261" t="s">
        <v>200</v>
      </c>
      <c r="E2155" s="261">
        <v>3</v>
      </c>
      <c r="F2155" s="261" t="s">
        <v>3041</v>
      </c>
      <c r="G2155" s="261" t="s">
        <v>427</v>
      </c>
      <c r="H2155" s="261">
        <v>2</v>
      </c>
      <c r="I2155" s="261" t="s">
        <v>3042</v>
      </c>
      <c r="J2155" s="261" t="s">
        <v>3043</v>
      </c>
      <c r="K2155" s="261" t="s">
        <v>3044</v>
      </c>
      <c r="L2155" s="262">
        <v>45747</v>
      </c>
      <c r="M2155" s="261" t="s">
        <v>218</v>
      </c>
    </row>
    <row r="2156" spans="1:13">
      <c r="A2156" s="259" t="s">
        <v>360</v>
      </c>
      <c r="B2156" s="259" t="s">
        <v>361</v>
      </c>
      <c r="C2156" s="259" t="s">
        <v>350</v>
      </c>
      <c r="D2156" s="259" t="s">
        <v>2227</v>
      </c>
      <c r="E2156" s="259">
        <v>134462205</v>
      </c>
      <c r="F2156" s="259" t="s">
        <v>2740</v>
      </c>
      <c r="G2156" s="259" t="s">
        <v>427</v>
      </c>
      <c r="H2156" s="259">
        <v>2</v>
      </c>
      <c r="I2156" s="259" t="s">
        <v>2741</v>
      </c>
      <c r="J2156" s="259" t="s">
        <v>3045</v>
      </c>
      <c r="K2156" s="259" t="s">
        <v>3046</v>
      </c>
      <c r="L2156" s="260">
        <v>45747</v>
      </c>
      <c r="M2156" s="259" t="s">
        <v>218</v>
      </c>
    </row>
    <row r="2157" spans="1:13">
      <c r="A2157" s="261" t="s">
        <v>360</v>
      </c>
      <c r="B2157" s="261" t="s">
        <v>361</v>
      </c>
      <c r="C2157" s="261" t="s">
        <v>350</v>
      </c>
      <c r="D2157" s="261" t="s">
        <v>1999</v>
      </c>
      <c r="E2157" s="261">
        <v>1000676</v>
      </c>
      <c r="F2157" s="261" t="s">
        <v>3047</v>
      </c>
      <c r="G2157" s="261" t="s">
        <v>427</v>
      </c>
      <c r="H2157" s="261">
        <v>2</v>
      </c>
      <c r="I2157" s="261" t="s">
        <v>2745</v>
      </c>
      <c r="J2157" s="261" t="s">
        <v>3048</v>
      </c>
      <c r="K2157" s="261" t="s">
        <v>3049</v>
      </c>
      <c r="L2157" s="262">
        <v>45747</v>
      </c>
      <c r="M2157" s="261" t="s">
        <v>218</v>
      </c>
    </row>
    <row r="2158" spans="1:13">
      <c r="A2158" s="259" t="s">
        <v>360</v>
      </c>
      <c r="B2158" s="259" t="s">
        <v>361</v>
      </c>
      <c r="C2158" s="259" t="s">
        <v>350</v>
      </c>
      <c r="D2158" s="259" t="s">
        <v>2004</v>
      </c>
      <c r="E2158" s="259">
        <v>94624080</v>
      </c>
      <c r="F2158" s="259" t="s">
        <v>3050</v>
      </c>
      <c r="G2158" s="259" t="s">
        <v>427</v>
      </c>
      <c r="H2158" s="259">
        <v>2</v>
      </c>
      <c r="I2158" s="259" t="s">
        <v>3051</v>
      </c>
      <c r="J2158" s="259" t="s">
        <v>3052</v>
      </c>
      <c r="K2158" s="259" t="s">
        <v>3053</v>
      </c>
      <c r="L2158" s="260">
        <v>45747</v>
      </c>
      <c r="M2158" s="259" t="s">
        <v>218</v>
      </c>
    </row>
    <row r="2159" spans="1:13">
      <c r="A2159" s="261" t="s">
        <v>360</v>
      </c>
      <c r="B2159" s="261" t="s">
        <v>361</v>
      </c>
      <c r="C2159" s="261" t="s">
        <v>350</v>
      </c>
      <c r="D2159" s="261" t="s">
        <v>2007</v>
      </c>
      <c r="E2159" s="261">
        <v>94624080</v>
      </c>
      <c r="F2159" s="261" t="s">
        <v>3054</v>
      </c>
      <c r="G2159" s="261" t="s">
        <v>427</v>
      </c>
      <c r="H2159" s="261">
        <v>2</v>
      </c>
      <c r="I2159" s="261" t="s">
        <v>3051</v>
      </c>
      <c r="J2159" s="261" t="s">
        <v>3055</v>
      </c>
      <c r="K2159" s="261" t="s">
        <v>3056</v>
      </c>
      <c r="L2159" s="262">
        <v>45747</v>
      </c>
      <c r="M2159" s="261" t="s">
        <v>218</v>
      </c>
    </row>
    <row r="2160" spans="1:13">
      <c r="A2160" s="259" t="s">
        <v>360</v>
      </c>
      <c r="B2160" s="259" t="s">
        <v>361</v>
      </c>
      <c r="C2160" s="259" t="s">
        <v>350</v>
      </c>
      <c r="D2160" s="259" t="s">
        <v>257</v>
      </c>
      <c r="E2160" s="259">
        <v>200000</v>
      </c>
      <c r="F2160" s="259" t="s">
        <v>3057</v>
      </c>
      <c r="G2160" s="259" t="s">
        <v>282</v>
      </c>
      <c r="H2160" s="259">
        <v>3</v>
      </c>
      <c r="I2160" s="259" t="s">
        <v>3058</v>
      </c>
      <c r="J2160" s="259" t="s">
        <v>3059</v>
      </c>
      <c r="K2160" s="259" t="s">
        <v>3060</v>
      </c>
      <c r="L2160" s="260">
        <v>45747</v>
      </c>
      <c r="M2160" s="259" t="s">
        <v>218</v>
      </c>
    </row>
    <row r="2161" spans="1:13">
      <c r="A2161" s="261" t="s">
        <v>360</v>
      </c>
      <c r="B2161" s="261" t="s">
        <v>361</v>
      </c>
      <c r="C2161" s="261" t="s">
        <v>350</v>
      </c>
      <c r="D2161" s="261" t="s">
        <v>24</v>
      </c>
      <c r="E2161" s="261" t="s">
        <v>17</v>
      </c>
      <c r="F2161" s="261" t="s">
        <v>17</v>
      </c>
      <c r="G2161" s="261" t="s">
        <v>282</v>
      </c>
      <c r="H2161" s="261">
        <v>3</v>
      </c>
      <c r="I2161" s="261" t="s">
        <v>17</v>
      </c>
      <c r="J2161" s="261" t="s">
        <v>3061</v>
      </c>
      <c r="K2161" s="261" t="s">
        <v>3062</v>
      </c>
      <c r="L2161" s="262">
        <v>45747</v>
      </c>
      <c r="M2161" s="261" t="s">
        <v>218</v>
      </c>
    </row>
    <row r="2162" spans="1:13">
      <c r="A2162" s="259" t="s">
        <v>360</v>
      </c>
      <c r="B2162" s="259" t="s">
        <v>361</v>
      </c>
      <c r="C2162" s="259" t="s">
        <v>350</v>
      </c>
      <c r="D2162" s="259" t="s">
        <v>112</v>
      </c>
      <c r="E2162" s="259" t="s">
        <v>17</v>
      </c>
      <c r="F2162" s="259" t="s">
        <v>404</v>
      </c>
      <c r="G2162" s="259" t="s">
        <v>17</v>
      </c>
      <c r="H2162" s="259" t="s">
        <v>17</v>
      </c>
      <c r="I2162" s="259" t="s">
        <v>404</v>
      </c>
      <c r="J2162" s="259" t="s">
        <v>493</v>
      </c>
      <c r="K2162" s="259" t="s">
        <v>3063</v>
      </c>
      <c r="L2162" s="260">
        <v>45747</v>
      </c>
      <c r="M2162" s="259" t="s">
        <v>218</v>
      </c>
    </row>
    <row r="2163" spans="1:13">
      <c r="A2163" s="261" t="s">
        <v>360</v>
      </c>
      <c r="B2163" s="261" t="s">
        <v>361</v>
      </c>
      <c r="C2163" s="261" t="s">
        <v>350</v>
      </c>
      <c r="D2163" s="261" t="s">
        <v>467</v>
      </c>
      <c r="E2163" s="261" t="s">
        <v>17</v>
      </c>
      <c r="F2163" s="261" t="s">
        <v>17</v>
      </c>
      <c r="G2163" s="261" t="s">
        <v>282</v>
      </c>
      <c r="H2163" s="261">
        <v>3</v>
      </c>
      <c r="I2163" s="261" t="s">
        <v>17</v>
      </c>
      <c r="J2163" s="261" t="s">
        <v>3064</v>
      </c>
      <c r="K2163" s="261" t="s">
        <v>3065</v>
      </c>
      <c r="L2163" s="262">
        <v>45747</v>
      </c>
      <c r="M2163" s="261" t="s">
        <v>218</v>
      </c>
    </row>
    <row r="2164" spans="1:13">
      <c r="A2164" s="259" t="s">
        <v>360</v>
      </c>
      <c r="B2164" s="259" t="s">
        <v>361</v>
      </c>
      <c r="C2164" s="259" t="s">
        <v>350</v>
      </c>
      <c r="D2164" s="259" t="s">
        <v>549</v>
      </c>
      <c r="E2164" s="259">
        <v>2857</v>
      </c>
      <c r="F2164" s="259" t="s">
        <v>2759</v>
      </c>
      <c r="G2164" s="259" t="s">
        <v>427</v>
      </c>
      <c r="H2164" s="259">
        <v>2</v>
      </c>
      <c r="I2164" s="259" t="s">
        <v>2760</v>
      </c>
      <c r="J2164" s="259" t="s">
        <v>2761</v>
      </c>
      <c r="K2164" s="259" t="s">
        <v>3066</v>
      </c>
      <c r="L2164" s="260">
        <v>45747</v>
      </c>
      <c r="M2164" s="259" t="s">
        <v>218</v>
      </c>
    </row>
    <row r="2165" spans="1:13">
      <c r="A2165" s="261" t="s">
        <v>360</v>
      </c>
      <c r="B2165" s="261" t="s">
        <v>361</v>
      </c>
      <c r="C2165" s="261" t="s">
        <v>350</v>
      </c>
      <c r="D2165" s="261" t="s">
        <v>2014</v>
      </c>
      <c r="E2165" s="261">
        <v>19506427</v>
      </c>
      <c r="F2165" s="261" t="s">
        <v>2780</v>
      </c>
      <c r="G2165" s="261" t="s">
        <v>427</v>
      </c>
      <c r="H2165" s="261">
        <v>2</v>
      </c>
      <c r="I2165" s="261" t="s">
        <v>2781</v>
      </c>
      <c r="J2165" s="261" t="s">
        <v>3067</v>
      </c>
      <c r="K2165" s="261" t="s">
        <v>3068</v>
      </c>
      <c r="L2165" s="262">
        <v>45747</v>
      </c>
      <c r="M2165" s="261" t="s">
        <v>218</v>
      </c>
    </row>
    <row r="2166" spans="1:13">
      <c r="A2166" s="259" t="s">
        <v>360</v>
      </c>
      <c r="B2166" s="259" t="s">
        <v>361</v>
      </c>
      <c r="C2166" s="259" t="s">
        <v>350</v>
      </c>
      <c r="D2166" s="259" t="s">
        <v>2017</v>
      </c>
      <c r="E2166" s="259">
        <v>0</v>
      </c>
      <c r="F2166" s="259" t="s">
        <v>3069</v>
      </c>
      <c r="G2166" s="259" t="s">
        <v>427</v>
      </c>
      <c r="H2166" s="259">
        <v>2</v>
      </c>
      <c r="I2166" s="259" t="s">
        <v>3070</v>
      </c>
      <c r="J2166" s="259" t="s">
        <v>3071</v>
      </c>
      <c r="K2166" s="259" t="s">
        <v>3072</v>
      </c>
      <c r="L2166" s="260">
        <v>45747</v>
      </c>
      <c r="M2166" s="259" t="s">
        <v>218</v>
      </c>
    </row>
    <row r="2167" spans="1:13">
      <c r="A2167" s="261" t="s">
        <v>360</v>
      </c>
      <c r="B2167" s="261" t="s">
        <v>361</v>
      </c>
      <c r="C2167" s="261" t="s">
        <v>350</v>
      </c>
      <c r="D2167" s="261" t="s">
        <v>2020</v>
      </c>
      <c r="E2167" s="261">
        <v>75117653</v>
      </c>
      <c r="F2167" s="261" t="s">
        <v>3054</v>
      </c>
      <c r="G2167" s="261" t="s">
        <v>427</v>
      </c>
      <c r="H2167" s="261">
        <v>2</v>
      </c>
      <c r="I2167" s="261" t="s">
        <v>3051</v>
      </c>
      <c r="J2167" s="261" t="s">
        <v>3073</v>
      </c>
      <c r="K2167" s="261" t="s">
        <v>3074</v>
      </c>
      <c r="L2167" s="262">
        <v>45747</v>
      </c>
      <c r="M2167" s="261" t="s">
        <v>218</v>
      </c>
    </row>
    <row r="2168" spans="1:13">
      <c r="A2168" s="259" t="s">
        <v>360</v>
      </c>
      <c r="B2168" s="259" t="s">
        <v>361</v>
      </c>
      <c r="C2168" s="259" t="s">
        <v>350</v>
      </c>
      <c r="D2168" s="259" t="s">
        <v>2023</v>
      </c>
      <c r="E2168" s="259">
        <v>8082984</v>
      </c>
      <c r="F2168" s="259" t="s">
        <v>2780</v>
      </c>
      <c r="G2168" s="259" t="s">
        <v>427</v>
      </c>
      <c r="H2168" s="259">
        <v>2</v>
      </c>
      <c r="I2168" s="259" t="s">
        <v>2781</v>
      </c>
      <c r="J2168" s="259" t="s">
        <v>3075</v>
      </c>
      <c r="K2168" s="259" t="s">
        <v>3076</v>
      </c>
      <c r="L2168" s="260">
        <v>45747</v>
      </c>
      <c r="M2168" s="259" t="s">
        <v>218</v>
      </c>
    </row>
    <row r="2169" spans="1:13">
      <c r="A2169" s="261" t="s">
        <v>360</v>
      </c>
      <c r="B2169" s="261" t="s">
        <v>361</v>
      </c>
      <c r="C2169" s="261" t="s">
        <v>350</v>
      </c>
      <c r="D2169" s="261" t="s">
        <v>2025</v>
      </c>
      <c r="E2169" s="261">
        <v>11423443</v>
      </c>
      <c r="F2169" s="261" t="s">
        <v>2780</v>
      </c>
      <c r="G2169" s="261" t="s">
        <v>282</v>
      </c>
      <c r="H2169" s="261">
        <v>3</v>
      </c>
      <c r="I2169" s="261" t="s">
        <v>2781</v>
      </c>
      <c r="J2169" s="261" t="s">
        <v>3077</v>
      </c>
      <c r="K2169" s="261" t="s">
        <v>3078</v>
      </c>
      <c r="L2169" s="262">
        <v>45747</v>
      </c>
      <c r="M2169" s="261" t="s">
        <v>218</v>
      </c>
    </row>
    <row r="2170" spans="1:13">
      <c r="A2170" s="259" t="s">
        <v>360</v>
      </c>
      <c r="B2170" s="259" t="s">
        <v>361</v>
      </c>
      <c r="C2170" s="259" t="s">
        <v>350</v>
      </c>
      <c r="D2170" s="259" t="s">
        <v>2027</v>
      </c>
      <c r="E2170" s="259" t="s">
        <v>17</v>
      </c>
      <c r="F2170" s="259" t="s">
        <v>2780</v>
      </c>
      <c r="G2170" s="259" t="s">
        <v>282</v>
      </c>
      <c r="H2170" s="259">
        <v>3</v>
      </c>
      <c r="I2170" s="259" t="s">
        <v>2781</v>
      </c>
      <c r="J2170" s="259" t="s">
        <v>3079</v>
      </c>
      <c r="K2170" s="259" t="s">
        <v>3080</v>
      </c>
      <c r="L2170" s="260">
        <v>45747</v>
      </c>
      <c r="M2170" s="259" t="s">
        <v>218</v>
      </c>
    </row>
    <row r="2171" spans="1:13">
      <c r="A2171" s="261" t="s">
        <v>360</v>
      </c>
      <c r="B2171" s="261" t="s">
        <v>361</v>
      </c>
      <c r="C2171" s="261" t="s">
        <v>350</v>
      </c>
      <c r="D2171" s="261" t="s">
        <v>200</v>
      </c>
      <c r="E2171" s="261">
        <v>4</v>
      </c>
      <c r="F2171" s="261" t="s">
        <v>3081</v>
      </c>
      <c r="G2171" s="261" t="s">
        <v>427</v>
      </c>
      <c r="H2171" s="261">
        <v>2</v>
      </c>
      <c r="I2171" s="261" t="s">
        <v>2781</v>
      </c>
      <c r="J2171" s="261" t="s">
        <v>2972</v>
      </c>
      <c r="K2171" s="261" t="s">
        <v>3082</v>
      </c>
      <c r="L2171" s="262">
        <v>45747</v>
      </c>
      <c r="M2171" s="261" t="s">
        <v>218</v>
      </c>
    </row>
    <row r="2172" spans="1:13">
      <c r="A2172" s="259" t="s">
        <v>354</v>
      </c>
      <c r="B2172" s="259" t="s">
        <v>355</v>
      </c>
      <c r="C2172" s="259" t="s">
        <v>350</v>
      </c>
      <c r="D2172" s="259" t="s">
        <v>2227</v>
      </c>
      <c r="E2172" s="259">
        <v>134462205</v>
      </c>
      <c r="F2172" s="259" t="s">
        <v>2740</v>
      </c>
      <c r="G2172" s="259" t="s">
        <v>427</v>
      </c>
      <c r="H2172" s="259">
        <v>2</v>
      </c>
      <c r="I2172" s="259" t="s">
        <v>2741</v>
      </c>
      <c r="J2172" s="259" t="s">
        <v>3045</v>
      </c>
      <c r="K2172" s="259" t="s">
        <v>3083</v>
      </c>
      <c r="L2172" s="260">
        <v>45747</v>
      </c>
      <c r="M2172" s="259" t="s">
        <v>218</v>
      </c>
    </row>
    <row r="2173" spans="1:13">
      <c r="A2173" s="261" t="s">
        <v>354</v>
      </c>
      <c r="B2173" s="261" t="s">
        <v>355</v>
      </c>
      <c r="C2173" s="261" t="s">
        <v>350</v>
      </c>
      <c r="D2173" s="261" t="s">
        <v>1999</v>
      </c>
      <c r="E2173" s="261">
        <v>303528</v>
      </c>
      <c r="F2173" s="261" t="s">
        <v>3047</v>
      </c>
      <c r="G2173" s="261" t="s">
        <v>427</v>
      </c>
      <c r="H2173" s="261">
        <v>2</v>
      </c>
      <c r="I2173" s="261" t="s">
        <v>3084</v>
      </c>
      <c r="J2173" s="261" t="s">
        <v>3085</v>
      </c>
      <c r="K2173" s="261" t="s">
        <v>3086</v>
      </c>
      <c r="L2173" s="262">
        <v>45747</v>
      </c>
      <c r="M2173" s="261" t="s">
        <v>218</v>
      </c>
    </row>
    <row r="2174" spans="1:13">
      <c r="A2174" s="259" t="s">
        <v>354</v>
      </c>
      <c r="B2174" s="259" t="s">
        <v>355</v>
      </c>
      <c r="C2174" s="259" t="s">
        <v>350</v>
      </c>
      <c r="D2174" s="259" t="s">
        <v>2004</v>
      </c>
      <c r="E2174" s="259">
        <v>30648989</v>
      </c>
      <c r="F2174" s="259" t="s">
        <v>3069</v>
      </c>
      <c r="G2174" s="259" t="s">
        <v>427</v>
      </c>
      <c r="H2174" s="259">
        <v>2</v>
      </c>
      <c r="I2174" s="259" t="s">
        <v>3070</v>
      </c>
      <c r="J2174" s="259" t="s">
        <v>3087</v>
      </c>
      <c r="K2174" s="259" t="s">
        <v>3088</v>
      </c>
      <c r="L2174" s="260">
        <v>45747</v>
      </c>
      <c r="M2174" s="259" t="s">
        <v>218</v>
      </c>
    </row>
    <row r="2175" spans="1:13">
      <c r="A2175" s="261" t="s">
        <v>354</v>
      </c>
      <c r="B2175" s="261" t="s">
        <v>355</v>
      </c>
      <c r="C2175" s="261" t="s">
        <v>350</v>
      </c>
      <c r="D2175" s="261" t="s">
        <v>2007</v>
      </c>
      <c r="E2175" s="261">
        <v>30648989</v>
      </c>
      <c r="F2175" s="261" t="s">
        <v>3069</v>
      </c>
      <c r="G2175" s="261" t="s">
        <v>427</v>
      </c>
      <c r="H2175" s="261">
        <v>2</v>
      </c>
      <c r="I2175" s="261" t="s">
        <v>3070</v>
      </c>
      <c r="J2175" s="261" t="s">
        <v>3089</v>
      </c>
      <c r="K2175" s="261" t="s">
        <v>3090</v>
      </c>
      <c r="L2175" s="262">
        <v>45747</v>
      </c>
      <c r="M2175" s="261" t="s">
        <v>218</v>
      </c>
    </row>
    <row r="2176" spans="1:13">
      <c r="A2176" s="259" t="s">
        <v>354</v>
      </c>
      <c r="B2176" s="259" t="s">
        <v>355</v>
      </c>
      <c r="C2176" s="259" t="s">
        <v>350</v>
      </c>
      <c r="D2176" s="259" t="s">
        <v>257</v>
      </c>
      <c r="E2176" s="259">
        <v>4560683</v>
      </c>
      <c r="F2176" s="259" t="s">
        <v>3091</v>
      </c>
      <c r="G2176" s="259" t="s">
        <v>282</v>
      </c>
      <c r="H2176" s="259">
        <v>3</v>
      </c>
      <c r="I2176" s="259" t="s">
        <v>3092</v>
      </c>
      <c r="J2176" s="259" t="s">
        <v>3093</v>
      </c>
      <c r="K2176" s="259" t="s">
        <v>3094</v>
      </c>
      <c r="L2176" s="260">
        <v>45747</v>
      </c>
      <c r="M2176" s="259" t="s">
        <v>218</v>
      </c>
    </row>
    <row r="2177" spans="1:13">
      <c r="A2177" s="261" t="s">
        <v>354</v>
      </c>
      <c r="B2177" s="261" t="s">
        <v>355</v>
      </c>
      <c r="C2177" s="261" t="s">
        <v>350</v>
      </c>
      <c r="D2177" s="261" t="s">
        <v>24</v>
      </c>
      <c r="E2177" s="261" t="s">
        <v>17</v>
      </c>
      <c r="F2177" s="261" t="s">
        <v>17</v>
      </c>
      <c r="G2177" s="261" t="s">
        <v>282</v>
      </c>
      <c r="H2177" s="261">
        <v>3</v>
      </c>
      <c r="I2177" s="261" t="s">
        <v>17</v>
      </c>
      <c r="J2177" s="261" t="s">
        <v>3095</v>
      </c>
      <c r="K2177" s="261" t="s">
        <v>3096</v>
      </c>
      <c r="L2177" s="262">
        <v>45747</v>
      </c>
      <c r="M2177" s="261" t="s">
        <v>218</v>
      </c>
    </row>
    <row r="2178" spans="1:13">
      <c r="A2178" s="259" t="s">
        <v>354</v>
      </c>
      <c r="B2178" s="259" t="s">
        <v>355</v>
      </c>
      <c r="C2178" s="259" t="s">
        <v>350</v>
      </c>
      <c r="D2178" s="259" t="s">
        <v>112</v>
      </c>
      <c r="E2178" s="259" t="s">
        <v>17</v>
      </c>
      <c r="F2178" s="259" t="s">
        <v>17</v>
      </c>
      <c r="G2178" s="259" t="s">
        <v>17</v>
      </c>
      <c r="H2178" s="259" t="s">
        <v>17</v>
      </c>
      <c r="I2178" s="259" t="s">
        <v>17</v>
      </c>
      <c r="J2178" s="259" t="s">
        <v>3097</v>
      </c>
      <c r="K2178" s="259" t="s">
        <v>3098</v>
      </c>
      <c r="L2178" s="260">
        <v>45747</v>
      </c>
      <c r="M2178" s="259" t="s">
        <v>218</v>
      </c>
    </row>
    <row r="2179" spans="1:13">
      <c r="A2179" s="261" t="s">
        <v>354</v>
      </c>
      <c r="B2179" s="261" t="s">
        <v>355</v>
      </c>
      <c r="C2179" s="261" t="s">
        <v>350</v>
      </c>
      <c r="D2179" s="261" t="s">
        <v>467</v>
      </c>
      <c r="E2179" s="261">
        <v>2857</v>
      </c>
      <c r="F2179" s="261" t="s">
        <v>2759</v>
      </c>
      <c r="G2179" s="261" t="s">
        <v>427</v>
      </c>
      <c r="H2179" s="261">
        <v>2</v>
      </c>
      <c r="I2179" s="261" t="s">
        <v>2760</v>
      </c>
      <c r="J2179" s="261" t="s">
        <v>3099</v>
      </c>
      <c r="K2179" s="261" t="s">
        <v>3100</v>
      </c>
      <c r="L2179" s="262">
        <v>45747</v>
      </c>
      <c r="M2179" s="261" t="s">
        <v>218</v>
      </c>
    </row>
    <row r="2180" spans="1:13">
      <c r="A2180" s="259" t="s">
        <v>354</v>
      </c>
      <c r="B2180" s="259" t="s">
        <v>355</v>
      </c>
      <c r="C2180" s="259" t="s">
        <v>350</v>
      </c>
      <c r="D2180" s="259" t="s">
        <v>549</v>
      </c>
      <c r="E2180" s="259">
        <v>2857</v>
      </c>
      <c r="F2180" s="259" t="s">
        <v>2759</v>
      </c>
      <c r="G2180" s="259" t="s">
        <v>427</v>
      </c>
      <c r="H2180" s="259">
        <v>2</v>
      </c>
      <c r="I2180" s="259" t="s">
        <v>2760</v>
      </c>
      <c r="J2180" s="259" t="s">
        <v>2761</v>
      </c>
      <c r="K2180" s="259" t="s">
        <v>3101</v>
      </c>
      <c r="L2180" s="260">
        <v>45747</v>
      </c>
      <c r="M2180" s="259" t="s">
        <v>218</v>
      </c>
    </row>
    <row r="2181" spans="1:13">
      <c r="A2181" s="261" t="s">
        <v>354</v>
      </c>
      <c r="B2181" s="261" t="s">
        <v>355</v>
      </c>
      <c r="C2181" s="261" t="s">
        <v>350</v>
      </c>
      <c r="D2181" s="261" t="s">
        <v>2014</v>
      </c>
      <c r="E2181" s="261">
        <v>9102864</v>
      </c>
      <c r="F2181" s="261" t="s">
        <v>2780</v>
      </c>
      <c r="G2181" s="261" t="s">
        <v>427</v>
      </c>
      <c r="H2181" s="261">
        <v>2</v>
      </c>
      <c r="I2181" s="261" t="s">
        <v>2781</v>
      </c>
      <c r="J2181" s="261" t="s">
        <v>3102</v>
      </c>
      <c r="K2181" s="261" t="s">
        <v>3103</v>
      </c>
      <c r="L2181" s="262">
        <v>45747</v>
      </c>
      <c r="M2181" s="261" t="s">
        <v>218</v>
      </c>
    </row>
    <row r="2182" spans="1:13">
      <c r="A2182" s="259" t="s">
        <v>354</v>
      </c>
      <c r="B2182" s="259" t="s">
        <v>355</v>
      </c>
      <c r="C2182" s="259" t="s">
        <v>350</v>
      </c>
      <c r="D2182" s="259" t="s">
        <v>2017</v>
      </c>
      <c r="E2182" s="259">
        <v>0</v>
      </c>
      <c r="F2182" s="259" t="s">
        <v>3069</v>
      </c>
      <c r="G2182" s="259" t="s">
        <v>427</v>
      </c>
      <c r="H2182" s="259">
        <v>2</v>
      </c>
      <c r="I2182" s="259" t="s">
        <v>3070</v>
      </c>
      <c r="J2182" s="259" t="s">
        <v>3071</v>
      </c>
      <c r="K2182" s="259" t="s">
        <v>3104</v>
      </c>
      <c r="L2182" s="260">
        <v>45747</v>
      </c>
      <c r="M2182" s="259" t="s">
        <v>218</v>
      </c>
    </row>
    <row r="2183" spans="1:13">
      <c r="A2183" s="261" t="s">
        <v>354</v>
      </c>
      <c r="B2183" s="261" t="s">
        <v>355</v>
      </c>
      <c r="C2183" s="261" t="s">
        <v>350</v>
      </c>
      <c r="D2183" s="261" t="s">
        <v>2020</v>
      </c>
      <c r="E2183" s="261">
        <v>21546125</v>
      </c>
      <c r="F2183" s="261" t="s">
        <v>3054</v>
      </c>
      <c r="G2183" s="261" t="s">
        <v>427</v>
      </c>
      <c r="H2183" s="261">
        <v>2</v>
      </c>
      <c r="I2183" s="261" t="s">
        <v>3051</v>
      </c>
      <c r="J2183" s="261" t="s">
        <v>3073</v>
      </c>
      <c r="K2183" s="261" t="s">
        <v>3105</v>
      </c>
      <c r="L2183" s="262">
        <v>45747</v>
      </c>
      <c r="M2183" s="261" t="s">
        <v>218</v>
      </c>
    </row>
    <row r="2184" spans="1:13">
      <c r="A2184" s="259" t="s">
        <v>354</v>
      </c>
      <c r="B2184" s="259" t="s">
        <v>355</v>
      </c>
      <c r="C2184" s="259" t="s">
        <v>350</v>
      </c>
      <c r="D2184" s="259" t="s">
        <v>2023</v>
      </c>
      <c r="E2184" s="259">
        <v>3481935</v>
      </c>
      <c r="F2184" s="259" t="s">
        <v>2780</v>
      </c>
      <c r="G2184" s="259" t="s">
        <v>282</v>
      </c>
      <c r="H2184" s="259">
        <v>3</v>
      </c>
      <c r="I2184" s="259" t="s">
        <v>2781</v>
      </c>
      <c r="J2184" s="259" t="s">
        <v>3106</v>
      </c>
      <c r="K2184" s="259" t="s">
        <v>3107</v>
      </c>
      <c r="L2184" s="260">
        <v>45747</v>
      </c>
      <c r="M2184" s="259" t="s">
        <v>218</v>
      </c>
    </row>
    <row r="2185" spans="1:13">
      <c r="A2185" s="261" t="s">
        <v>354</v>
      </c>
      <c r="B2185" s="261" t="s">
        <v>355</v>
      </c>
      <c r="C2185" s="261" t="s">
        <v>350</v>
      </c>
      <c r="D2185" s="261" t="s">
        <v>2025</v>
      </c>
      <c r="E2185" s="261">
        <v>5620929</v>
      </c>
      <c r="F2185" s="261" t="s">
        <v>2780</v>
      </c>
      <c r="G2185" s="261" t="s">
        <v>282</v>
      </c>
      <c r="H2185" s="261">
        <v>3</v>
      </c>
      <c r="I2185" s="261" t="s">
        <v>2781</v>
      </c>
      <c r="J2185" s="261" t="s">
        <v>3108</v>
      </c>
      <c r="K2185" s="261" t="s">
        <v>3109</v>
      </c>
      <c r="L2185" s="262">
        <v>45747</v>
      </c>
      <c r="M2185" s="261" t="s">
        <v>218</v>
      </c>
    </row>
    <row r="2186" spans="1:13">
      <c r="A2186" s="259" t="s">
        <v>354</v>
      </c>
      <c r="B2186" s="259" t="s">
        <v>355</v>
      </c>
      <c r="C2186" s="259" t="s">
        <v>350</v>
      </c>
      <c r="D2186" s="259" t="s">
        <v>2027</v>
      </c>
      <c r="E2186" s="259" t="s">
        <v>17</v>
      </c>
      <c r="F2186" s="259" t="s">
        <v>17</v>
      </c>
      <c r="G2186" s="259" t="s">
        <v>282</v>
      </c>
      <c r="H2186" s="259">
        <v>3</v>
      </c>
      <c r="I2186" s="259" t="s">
        <v>17</v>
      </c>
      <c r="J2186" s="259" t="s">
        <v>3079</v>
      </c>
      <c r="K2186" s="259" t="s">
        <v>3110</v>
      </c>
      <c r="L2186" s="260">
        <v>45747</v>
      </c>
      <c r="M2186" s="259" t="s">
        <v>218</v>
      </c>
    </row>
    <row r="2187" spans="1:13">
      <c r="A2187" s="261" t="s">
        <v>354</v>
      </c>
      <c r="B2187" s="261" t="s">
        <v>355</v>
      </c>
      <c r="C2187" s="261" t="s">
        <v>350</v>
      </c>
      <c r="D2187" s="261" t="s">
        <v>200</v>
      </c>
      <c r="E2187" s="261">
        <v>4</v>
      </c>
      <c r="F2187" s="261" t="s">
        <v>3081</v>
      </c>
      <c r="G2187" s="261" t="s">
        <v>427</v>
      </c>
      <c r="H2187" s="261">
        <v>2</v>
      </c>
      <c r="I2187" s="261" t="s">
        <v>2781</v>
      </c>
      <c r="J2187" s="261" t="s">
        <v>3111</v>
      </c>
      <c r="K2187" s="261" t="s">
        <v>3112</v>
      </c>
      <c r="L2187" s="262">
        <v>45747</v>
      </c>
      <c r="M2187" s="261" t="s">
        <v>218</v>
      </c>
    </row>
    <row r="2188" spans="1:13">
      <c r="A2188" s="259" t="s">
        <v>667</v>
      </c>
      <c r="B2188" s="259" t="s">
        <v>668</v>
      </c>
      <c r="C2188" s="259" t="s">
        <v>669</v>
      </c>
      <c r="D2188" s="259" t="s">
        <v>20</v>
      </c>
      <c r="E2188" s="259" t="s">
        <v>17</v>
      </c>
      <c r="F2188" s="259" t="s">
        <v>2869</v>
      </c>
      <c r="G2188" s="259" t="s">
        <v>17</v>
      </c>
      <c r="H2188" s="259" t="s">
        <v>17</v>
      </c>
      <c r="I2188" s="259" t="s">
        <v>2844</v>
      </c>
      <c r="J2188" s="259" t="s">
        <v>2038</v>
      </c>
      <c r="K2188" s="259" t="s">
        <v>3113</v>
      </c>
      <c r="L2188" s="260">
        <v>45747</v>
      </c>
      <c r="M2188" s="259" t="s">
        <v>218</v>
      </c>
    </row>
    <row r="2189" spans="1:13">
      <c r="A2189" s="261" t="s">
        <v>667</v>
      </c>
      <c r="B2189" s="261" t="s">
        <v>668</v>
      </c>
      <c r="C2189" s="261" t="s">
        <v>669</v>
      </c>
      <c r="D2189" s="261" t="s">
        <v>364</v>
      </c>
      <c r="E2189" s="261" t="s">
        <v>17</v>
      </c>
      <c r="F2189" s="261" t="s">
        <v>2869</v>
      </c>
      <c r="G2189" s="261" t="s">
        <v>17</v>
      </c>
      <c r="H2189" s="261" t="s">
        <v>17</v>
      </c>
      <c r="I2189" s="261" t="s">
        <v>2844</v>
      </c>
      <c r="J2189" s="261" t="s">
        <v>2038</v>
      </c>
      <c r="K2189" s="261" t="s">
        <v>3114</v>
      </c>
      <c r="L2189" s="262">
        <v>45747</v>
      </c>
      <c r="M2189" s="261" t="s">
        <v>218</v>
      </c>
    </row>
    <row r="2190" spans="1:13">
      <c r="A2190" s="259" t="s">
        <v>667</v>
      </c>
      <c r="B2190" s="259" t="s">
        <v>668</v>
      </c>
      <c r="C2190" s="259" t="s">
        <v>669</v>
      </c>
      <c r="D2190" s="259" t="s">
        <v>22</v>
      </c>
      <c r="E2190" s="259" t="s">
        <v>17</v>
      </c>
      <c r="F2190" s="259" t="s">
        <v>2869</v>
      </c>
      <c r="G2190" s="259" t="s">
        <v>17</v>
      </c>
      <c r="H2190" s="259" t="s">
        <v>17</v>
      </c>
      <c r="I2190" s="259" t="s">
        <v>2844</v>
      </c>
      <c r="J2190" s="259" t="s">
        <v>2038</v>
      </c>
      <c r="K2190" s="259" t="s">
        <v>3115</v>
      </c>
      <c r="L2190" s="260">
        <v>45747</v>
      </c>
      <c r="M2190" s="259" t="s">
        <v>218</v>
      </c>
    </row>
    <row r="2191" spans="1:13">
      <c r="A2191" s="261" t="s">
        <v>88</v>
      </c>
      <c r="B2191" s="261" t="s">
        <v>89</v>
      </c>
      <c r="C2191" s="261" t="s">
        <v>90</v>
      </c>
      <c r="D2191" s="261" t="s">
        <v>2227</v>
      </c>
      <c r="E2191" s="261">
        <v>47275556</v>
      </c>
      <c r="F2191" s="261" t="s">
        <v>3116</v>
      </c>
      <c r="G2191" s="261" t="s">
        <v>427</v>
      </c>
      <c r="H2191" s="261">
        <v>2</v>
      </c>
      <c r="I2191" s="261" t="s">
        <v>3117</v>
      </c>
      <c r="J2191" s="261" t="s">
        <v>3118</v>
      </c>
      <c r="K2191" s="261" t="s">
        <v>3119</v>
      </c>
      <c r="L2191" s="262">
        <v>45757</v>
      </c>
      <c r="M2191" s="261" t="s">
        <v>19</v>
      </c>
    </row>
    <row r="2192" spans="1:13">
      <c r="A2192" s="259" t="s">
        <v>88</v>
      </c>
      <c r="B2192" s="259" t="s">
        <v>89</v>
      </c>
      <c r="C2192" s="259" t="s">
        <v>90</v>
      </c>
      <c r="D2192" s="259" t="s">
        <v>1999</v>
      </c>
      <c r="E2192" s="259">
        <v>2381741</v>
      </c>
      <c r="F2192" s="259" t="s">
        <v>3116</v>
      </c>
      <c r="G2192" s="259" t="s">
        <v>427</v>
      </c>
      <c r="H2192" s="259">
        <v>2</v>
      </c>
      <c r="I2192" s="259" t="s">
        <v>3117</v>
      </c>
      <c r="J2192" s="259" t="s">
        <v>3120</v>
      </c>
      <c r="K2192" s="259" t="s">
        <v>3121</v>
      </c>
      <c r="L2192" s="260">
        <v>45757</v>
      </c>
      <c r="M2192" s="259" t="s">
        <v>19</v>
      </c>
    </row>
    <row r="2193" spans="1:13">
      <c r="A2193" s="261" t="s">
        <v>88</v>
      </c>
      <c r="B2193" s="261" t="s">
        <v>89</v>
      </c>
      <c r="C2193" s="261" t="s">
        <v>90</v>
      </c>
      <c r="D2193" s="261" t="s">
        <v>2004</v>
      </c>
      <c r="E2193" s="261">
        <v>47275556</v>
      </c>
      <c r="F2193" s="261" t="s">
        <v>3116</v>
      </c>
      <c r="G2193" s="261" t="s">
        <v>427</v>
      </c>
      <c r="H2193" s="261">
        <v>2</v>
      </c>
      <c r="I2193" s="261" t="s">
        <v>3117</v>
      </c>
      <c r="J2193" s="261" t="s">
        <v>3122</v>
      </c>
      <c r="K2193" s="261" t="s">
        <v>3123</v>
      </c>
      <c r="L2193" s="262">
        <v>45757</v>
      </c>
      <c r="M2193" s="261" t="s">
        <v>19</v>
      </c>
    </row>
    <row r="2194" spans="1:13">
      <c r="A2194" s="259" t="s">
        <v>88</v>
      </c>
      <c r="B2194" s="259" t="s">
        <v>89</v>
      </c>
      <c r="C2194" s="259" t="s">
        <v>90</v>
      </c>
      <c r="D2194" s="259" t="s">
        <v>2007</v>
      </c>
      <c r="E2194" s="259">
        <v>262400</v>
      </c>
      <c r="F2194" s="259" t="s">
        <v>3124</v>
      </c>
      <c r="G2194" s="259" t="s">
        <v>282</v>
      </c>
      <c r="H2194" s="259">
        <v>3</v>
      </c>
      <c r="I2194" s="259" t="s">
        <v>3125</v>
      </c>
      <c r="J2194" s="259" t="s">
        <v>3126</v>
      </c>
      <c r="K2194" s="259" t="s">
        <v>3127</v>
      </c>
      <c r="L2194" s="260">
        <v>45757</v>
      </c>
      <c r="M2194" s="259" t="s">
        <v>19</v>
      </c>
    </row>
    <row r="2195" spans="1:13">
      <c r="A2195" s="261" t="s">
        <v>88</v>
      </c>
      <c r="B2195" s="261" t="s">
        <v>89</v>
      </c>
      <c r="C2195" s="261" t="s">
        <v>90</v>
      </c>
      <c r="D2195" s="261" t="s">
        <v>257</v>
      </c>
      <c r="E2195" s="261">
        <v>262400</v>
      </c>
      <c r="F2195" s="261" t="s">
        <v>3124</v>
      </c>
      <c r="G2195" s="261" t="s">
        <v>282</v>
      </c>
      <c r="H2195" s="261">
        <v>3</v>
      </c>
      <c r="I2195" s="261" t="s">
        <v>3125</v>
      </c>
      <c r="J2195" s="261" t="s">
        <v>3126</v>
      </c>
      <c r="K2195" s="261" t="s">
        <v>3128</v>
      </c>
      <c r="L2195" s="262">
        <v>45757</v>
      </c>
      <c r="M2195" s="261" t="s">
        <v>19</v>
      </c>
    </row>
    <row r="2196" spans="1:13">
      <c r="A2196" s="259" t="s">
        <v>88</v>
      </c>
      <c r="B2196" s="259" t="s">
        <v>89</v>
      </c>
      <c r="C2196" s="259" t="s">
        <v>90</v>
      </c>
      <c r="D2196" s="259" t="s">
        <v>467</v>
      </c>
      <c r="E2196" s="259">
        <v>942</v>
      </c>
      <c r="F2196" s="259" t="s">
        <v>3129</v>
      </c>
      <c r="G2196" s="259" t="s">
        <v>282</v>
      </c>
      <c r="H2196" s="259">
        <v>3</v>
      </c>
      <c r="I2196" s="259" t="s">
        <v>3130</v>
      </c>
      <c r="J2196" s="259" t="s">
        <v>3131</v>
      </c>
      <c r="K2196" s="259" t="s">
        <v>3132</v>
      </c>
      <c r="L2196" s="260">
        <v>45757</v>
      </c>
      <c r="M2196" s="259" t="s">
        <v>19</v>
      </c>
    </row>
    <row r="2197" spans="1:13">
      <c r="A2197" s="261" t="s">
        <v>88</v>
      </c>
      <c r="B2197" s="261" t="s">
        <v>89</v>
      </c>
      <c r="C2197" s="261" t="s">
        <v>90</v>
      </c>
      <c r="D2197" s="261" t="s">
        <v>549</v>
      </c>
      <c r="E2197" s="261">
        <v>946</v>
      </c>
      <c r="F2197" s="261" t="s">
        <v>3133</v>
      </c>
      <c r="G2197" s="261" t="s">
        <v>282</v>
      </c>
      <c r="H2197" s="261">
        <v>3</v>
      </c>
      <c r="I2197" s="261" t="s">
        <v>3134</v>
      </c>
      <c r="J2197" s="261" t="s">
        <v>3135</v>
      </c>
      <c r="K2197" s="261" t="s">
        <v>3136</v>
      </c>
      <c r="L2197" s="262">
        <v>45757</v>
      </c>
      <c r="M2197" s="261" t="s">
        <v>19</v>
      </c>
    </row>
    <row r="2198" spans="1:13">
      <c r="A2198" s="259" t="s">
        <v>88</v>
      </c>
      <c r="B2198" s="259" t="s">
        <v>89</v>
      </c>
      <c r="C2198" s="259" t="s">
        <v>90</v>
      </c>
      <c r="D2198" s="259" t="s">
        <v>2014</v>
      </c>
      <c r="E2198" s="259">
        <v>262400</v>
      </c>
      <c r="F2198" s="259" t="s">
        <v>3124</v>
      </c>
      <c r="G2198" s="259" t="s">
        <v>282</v>
      </c>
      <c r="H2198" s="259">
        <v>3</v>
      </c>
      <c r="I2198" s="259" t="s">
        <v>3125</v>
      </c>
      <c r="J2198" s="259" t="s">
        <v>3126</v>
      </c>
      <c r="K2198" s="259" t="s">
        <v>3137</v>
      </c>
      <c r="L2198" s="260">
        <v>45757</v>
      </c>
      <c r="M2198" s="259" t="s">
        <v>19</v>
      </c>
    </row>
    <row r="2199" spans="1:13">
      <c r="A2199" s="261" t="s">
        <v>88</v>
      </c>
      <c r="B2199" s="261" t="s">
        <v>89</v>
      </c>
      <c r="C2199" s="261" t="s">
        <v>90</v>
      </c>
      <c r="D2199" s="261" t="s">
        <v>2017</v>
      </c>
      <c r="E2199" s="261">
        <v>47013156</v>
      </c>
      <c r="F2199" s="261" t="s">
        <v>3138</v>
      </c>
      <c r="G2199" s="261" t="s">
        <v>427</v>
      </c>
      <c r="H2199" s="261">
        <v>2</v>
      </c>
      <c r="I2199" s="261" t="s">
        <v>3139</v>
      </c>
      <c r="J2199" s="261" t="s">
        <v>3140</v>
      </c>
      <c r="K2199" s="261" t="s">
        <v>3141</v>
      </c>
      <c r="L2199" s="262">
        <v>45757</v>
      </c>
      <c r="M2199" s="261" t="s">
        <v>19</v>
      </c>
    </row>
    <row r="2200" spans="1:13">
      <c r="A2200" s="259" t="s">
        <v>88</v>
      </c>
      <c r="B2200" s="259" t="s">
        <v>89</v>
      </c>
      <c r="C2200" s="259" t="s">
        <v>90</v>
      </c>
      <c r="D2200" s="259" t="s">
        <v>2020</v>
      </c>
      <c r="E2200" s="259">
        <v>0</v>
      </c>
      <c r="F2200" s="259" t="s">
        <v>3124</v>
      </c>
      <c r="G2200" s="259" t="s">
        <v>427</v>
      </c>
      <c r="H2200" s="259">
        <v>2</v>
      </c>
      <c r="I2200" s="259" t="s">
        <v>3125</v>
      </c>
      <c r="J2200" s="259" t="s">
        <v>3142</v>
      </c>
      <c r="K2200" s="259" t="s">
        <v>3143</v>
      </c>
      <c r="L2200" s="260">
        <v>45757</v>
      </c>
      <c r="M2200" s="259" t="s">
        <v>19</v>
      </c>
    </row>
    <row r="2201" spans="1:13">
      <c r="A2201" s="261" t="s">
        <v>88</v>
      </c>
      <c r="B2201" s="261" t="s">
        <v>89</v>
      </c>
      <c r="C2201" s="261" t="s">
        <v>90</v>
      </c>
      <c r="D2201" s="261" t="s">
        <v>2023</v>
      </c>
      <c r="E2201" s="261">
        <v>262400</v>
      </c>
      <c r="F2201" s="261" t="s">
        <v>3124</v>
      </c>
      <c r="G2201" s="261" t="s">
        <v>282</v>
      </c>
      <c r="H2201" s="261">
        <v>3</v>
      </c>
      <c r="I2201" s="261" t="s">
        <v>3125</v>
      </c>
      <c r="J2201" s="261" t="s">
        <v>3144</v>
      </c>
      <c r="K2201" s="261" t="s">
        <v>3145</v>
      </c>
      <c r="L2201" s="262">
        <v>45757</v>
      </c>
      <c r="M2201" s="261" t="s">
        <v>19</v>
      </c>
    </row>
    <row r="2202" spans="1:13">
      <c r="A2202" s="259" t="s">
        <v>88</v>
      </c>
      <c r="B2202" s="259" t="s">
        <v>89</v>
      </c>
      <c r="C2202" s="259" t="s">
        <v>90</v>
      </c>
      <c r="D2202" s="259" t="s">
        <v>2025</v>
      </c>
      <c r="E2202" s="259" t="s">
        <v>17</v>
      </c>
      <c r="F2202" s="259" t="s">
        <v>3124</v>
      </c>
      <c r="G2202" s="259" t="s">
        <v>282</v>
      </c>
      <c r="H2202" s="259">
        <v>3</v>
      </c>
      <c r="I2202" s="259" t="s">
        <v>3125</v>
      </c>
      <c r="J2202" s="259" t="s">
        <v>3146</v>
      </c>
      <c r="K2202" s="259" t="s">
        <v>3147</v>
      </c>
      <c r="L2202" s="260">
        <v>45757</v>
      </c>
      <c r="M2202" s="259" t="s">
        <v>19</v>
      </c>
    </row>
    <row r="2203" spans="1:13">
      <c r="A2203" s="261" t="s">
        <v>88</v>
      </c>
      <c r="B2203" s="261" t="s">
        <v>89</v>
      </c>
      <c r="C2203" s="261" t="s">
        <v>90</v>
      </c>
      <c r="D2203" s="261" t="s">
        <v>2027</v>
      </c>
      <c r="E2203" s="261" t="s">
        <v>17</v>
      </c>
      <c r="F2203" s="261" t="s">
        <v>3124</v>
      </c>
      <c r="G2203" s="261" t="s">
        <v>282</v>
      </c>
      <c r="H2203" s="261">
        <v>3</v>
      </c>
      <c r="I2203" s="261" t="s">
        <v>3125</v>
      </c>
      <c r="J2203" s="261" t="s">
        <v>3146</v>
      </c>
      <c r="K2203" s="261" t="s">
        <v>3148</v>
      </c>
      <c r="L2203" s="262">
        <v>45757</v>
      </c>
      <c r="M2203" s="261" t="s">
        <v>19</v>
      </c>
    </row>
    <row r="2204" spans="1:13">
      <c r="A2204" s="259" t="s">
        <v>88</v>
      </c>
      <c r="B2204" s="259" t="s">
        <v>89</v>
      </c>
      <c r="C2204" s="259" t="s">
        <v>90</v>
      </c>
      <c r="D2204" s="259" t="s">
        <v>200</v>
      </c>
      <c r="E2204" s="259">
        <v>4</v>
      </c>
      <c r="F2204" s="259" t="s">
        <v>17</v>
      </c>
      <c r="G2204" s="259" t="s">
        <v>427</v>
      </c>
      <c r="H2204" s="259">
        <v>2</v>
      </c>
      <c r="I2204" s="259" t="s">
        <v>17</v>
      </c>
      <c r="J2204" s="259" t="s">
        <v>3146</v>
      </c>
      <c r="K2204" s="259" t="s">
        <v>3149</v>
      </c>
      <c r="L2204" s="260">
        <v>45757</v>
      </c>
      <c r="M2204" s="259" t="s">
        <v>19</v>
      </c>
    </row>
    <row r="2205" spans="1:13">
      <c r="A2205" s="261" t="s">
        <v>94</v>
      </c>
      <c r="B2205" s="261" t="s">
        <v>95</v>
      </c>
      <c r="C2205" s="261" t="s">
        <v>90</v>
      </c>
      <c r="D2205" s="261" t="s">
        <v>2227</v>
      </c>
      <c r="E2205" s="261">
        <v>47275556</v>
      </c>
      <c r="F2205" s="261" t="s">
        <v>3116</v>
      </c>
      <c r="G2205" s="261" t="s">
        <v>427</v>
      </c>
      <c r="H2205" s="261">
        <v>2</v>
      </c>
      <c r="I2205" s="261" t="s">
        <v>3117</v>
      </c>
      <c r="J2205" s="261" t="s">
        <v>3118</v>
      </c>
      <c r="K2205" s="261" t="s">
        <v>3150</v>
      </c>
      <c r="L2205" s="262">
        <v>45757</v>
      </c>
      <c r="M2205" s="261" t="s">
        <v>19</v>
      </c>
    </row>
    <row r="2206" spans="1:13">
      <c r="A2206" s="259" t="s">
        <v>94</v>
      </c>
      <c r="B2206" s="259" t="s">
        <v>95</v>
      </c>
      <c r="C2206" s="259" t="s">
        <v>90</v>
      </c>
      <c r="D2206" s="259" t="s">
        <v>1999</v>
      </c>
      <c r="E2206" s="259">
        <v>159000</v>
      </c>
      <c r="F2206" s="259" t="s">
        <v>3151</v>
      </c>
      <c r="G2206" s="259" t="s">
        <v>282</v>
      </c>
      <c r="H2206" s="259">
        <v>3</v>
      </c>
      <c r="I2206" s="259" t="s">
        <v>3152</v>
      </c>
      <c r="J2206" s="259" t="s">
        <v>3153</v>
      </c>
      <c r="K2206" s="259" t="s">
        <v>3154</v>
      </c>
      <c r="L2206" s="260">
        <v>45757</v>
      </c>
      <c r="M2206" s="259" t="s">
        <v>19</v>
      </c>
    </row>
    <row r="2207" spans="1:13">
      <c r="A2207" s="261" t="s">
        <v>94</v>
      </c>
      <c r="B2207" s="261" t="s">
        <v>95</v>
      </c>
      <c r="C2207" s="261" t="s">
        <v>90</v>
      </c>
      <c r="D2207" s="261" t="s">
        <v>2004</v>
      </c>
      <c r="E2207" s="261">
        <v>223000</v>
      </c>
      <c r="F2207" s="261" t="s">
        <v>3155</v>
      </c>
      <c r="G2207" s="261" t="s">
        <v>282</v>
      </c>
      <c r="H2207" s="261">
        <v>3</v>
      </c>
      <c r="I2207" s="261" t="s">
        <v>3156</v>
      </c>
      <c r="J2207" s="261" t="s">
        <v>3157</v>
      </c>
      <c r="K2207" s="261" t="s">
        <v>3158</v>
      </c>
      <c r="L2207" s="262">
        <v>45757</v>
      </c>
      <c r="M2207" s="261" t="s">
        <v>19</v>
      </c>
    </row>
    <row r="2208" spans="1:13">
      <c r="A2208" s="259" t="s">
        <v>94</v>
      </c>
      <c r="B2208" s="259" t="s">
        <v>95</v>
      </c>
      <c r="C2208" s="259" t="s">
        <v>90</v>
      </c>
      <c r="D2208" s="259" t="s">
        <v>2007</v>
      </c>
      <c r="E2208" s="259">
        <v>173600</v>
      </c>
      <c r="F2208" s="259" t="s">
        <v>3159</v>
      </c>
      <c r="G2208" s="259" t="s">
        <v>282</v>
      </c>
      <c r="H2208" s="259">
        <v>3</v>
      </c>
      <c r="I2208" s="259" t="s">
        <v>3160</v>
      </c>
      <c r="J2208" s="259" t="s">
        <v>3161</v>
      </c>
      <c r="K2208" s="259" t="s">
        <v>3162</v>
      </c>
      <c r="L2208" s="260">
        <v>45757</v>
      </c>
      <c r="M2208" s="259" t="s">
        <v>19</v>
      </c>
    </row>
    <row r="2209" spans="1:13">
      <c r="A2209" s="261" t="s">
        <v>94</v>
      </c>
      <c r="B2209" s="261" t="s">
        <v>95</v>
      </c>
      <c r="C2209" s="261" t="s">
        <v>90</v>
      </c>
      <c r="D2209" s="261" t="s">
        <v>257</v>
      </c>
      <c r="E2209" s="261">
        <v>173600</v>
      </c>
      <c r="F2209" s="261" t="s">
        <v>3163</v>
      </c>
      <c r="G2209" s="261" t="s">
        <v>282</v>
      </c>
      <c r="H2209" s="261">
        <v>3</v>
      </c>
      <c r="I2209" s="261" t="s">
        <v>3164</v>
      </c>
      <c r="J2209" s="261" t="s">
        <v>3165</v>
      </c>
      <c r="K2209" s="261" t="s">
        <v>3166</v>
      </c>
      <c r="L2209" s="262">
        <v>45757</v>
      </c>
      <c r="M2209" s="261" t="s">
        <v>19</v>
      </c>
    </row>
    <row r="2210" spans="1:13">
      <c r="A2210" s="259" t="s">
        <v>94</v>
      </c>
      <c r="B2210" s="259" t="s">
        <v>95</v>
      </c>
      <c r="C2210" s="259" t="s">
        <v>90</v>
      </c>
      <c r="D2210" s="259" t="s">
        <v>467</v>
      </c>
      <c r="E2210" s="259">
        <v>4</v>
      </c>
      <c r="F2210" s="259" t="s">
        <v>3167</v>
      </c>
      <c r="G2210" s="259" t="s">
        <v>282</v>
      </c>
      <c r="H2210" s="259">
        <v>3</v>
      </c>
      <c r="I2210" s="259" t="s">
        <v>337</v>
      </c>
      <c r="J2210" s="259" t="s">
        <v>3168</v>
      </c>
      <c r="K2210" s="259" t="s">
        <v>3169</v>
      </c>
      <c r="L2210" s="260">
        <v>45757</v>
      </c>
      <c r="M2210" s="259" t="s">
        <v>19</v>
      </c>
    </row>
    <row r="2211" spans="1:13">
      <c r="A2211" s="261" t="s">
        <v>94</v>
      </c>
      <c r="B2211" s="261" t="s">
        <v>95</v>
      </c>
      <c r="C2211" s="261" t="s">
        <v>90</v>
      </c>
      <c r="D2211" s="261" t="s">
        <v>549</v>
      </c>
      <c r="E2211" s="261">
        <v>946</v>
      </c>
      <c r="F2211" s="261" t="s">
        <v>3133</v>
      </c>
      <c r="G2211" s="261" t="s">
        <v>282</v>
      </c>
      <c r="H2211" s="261">
        <v>3</v>
      </c>
      <c r="I2211" s="261" t="s">
        <v>3134</v>
      </c>
      <c r="J2211" s="261" t="s">
        <v>3135</v>
      </c>
      <c r="K2211" s="261" t="s">
        <v>3170</v>
      </c>
      <c r="L2211" s="262">
        <v>45757</v>
      </c>
      <c r="M2211" s="261" t="s">
        <v>19</v>
      </c>
    </row>
    <row r="2212" spans="1:13">
      <c r="A2212" s="259" t="s">
        <v>94</v>
      </c>
      <c r="B2212" s="259" t="s">
        <v>95</v>
      </c>
      <c r="C2212" s="259" t="s">
        <v>90</v>
      </c>
      <c r="D2212" s="259" t="s">
        <v>2014</v>
      </c>
      <c r="E2212" s="259">
        <v>173600</v>
      </c>
      <c r="F2212" s="259" t="s">
        <v>3171</v>
      </c>
      <c r="G2212" s="259" t="s">
        <v>282</v>
      </c>
      <c r="H2212" s="259">
        <v>3</v>
      </c>
      <c r="I2212" s="259" t="s">
        <v>3172</v>
      </c>
      <c r="J2212" s="259" t="s">
        <v>3173</v>
      </c>
      <c r="K2212" s="259" t="s">
        <v>3174</v>
      </c>
      <c r="L2212" s="260">
        <v>45757</v>
      </c>
      <c r="M2212" s="259" t="s">
        <v>19</v>
      </c>
    </row>
    <row r="2213" spans="1:13">
      <c r="A2213" s="261" t="s">
        <v>94</v>
      </c>
      <c r="B2213" s="261" t="s">
        <v>95</v>
      </c>
      <c r="C2213" s="261" t="s">
        <v>90</v>
      </c>
      <c r="D2213" s="261" t="s">
        <v>2017</v>
      </c>
      <c r="E2213" s="261">
        <v>49400</v>
      </c>
      <c r="F2213" s="261" t="s">
        <v>3155</v>
      </c>
      <c r="G2213" s="261" t="s">
        <v>282</v>
      </c>
      <c r="H2213" s="261">
        <v>3</v>
      </c>
      <c r="I2213" s="261" t="s">
        <v>3156</v>
      </c>
      <c r="J2213" s="261" t="s">
        <v>3175</v>
      </c>
      <c r="K2213" s="261" t="s">
        <v>3176</v>
      </c>
      <c r="L2213" s="262">
        <v>45757</v>
      </c>
      <c r="M2213" s="261" t="s">
        <v>19</v>
      </c>
    </row>
    <row r="2214" spans="1:13">
      <c r="A2214" s="259" t="s">
        <v>94</v>
      </c>
      <c r="B2214" s="259" t="s">
        <v>95</v>
      </c>
      <c r="C2214" s="259" t="s">
        <v>90</v>
      </c>
      <c r="D2214" s="259" t="s">
        <v>2020</v>
      </c>
      <c r="E2214" s="259">
        <v>0</v>
      </c>
      <c r="F2214" s="259" t="s">
        <v>3177</v>
      </c>
      <c r="G2214" s="259" t="s">
        <v>282</v>
      </c>
      <c r="H2214" s="259">
        <v>3</v>
      </c>
      <c r="I2214" s="259" t="s">
        <v>3178</v>
      </c>
      <c r="J2214" s="259" t="s">
        <v>3179</v>
      </c>
      <c r="K2214" s="259" t="s">
        <v>3180</v>
      </c>
      <c r="L2214" s="260">
        <v>45757</v>
      </c>
      <c r="M2214" s="259" t="s">
        <v>19</v>
      </c>
    </row>
    <row r="2215" spans="1:13">
      <c r="A2215" s="261" t="s">
        <v>94</v>
      </c>
      <c r="B2215" s="261" t="s">
        <v>95</v>
      </c>
      <c r="C2215" s="261" t="s">
        <v>90</v>
      </c>
      <c r="D2215" s="261" t="s">
        <v>2023</v>
      </c>
      <c r="E2215" s="261">
        <v>173600</v>
      </c>
      <c r="F2215" s="261" t="s">
        <v>3171</v>
      </c>
      <c r="G2215" s="261" t="s">
        <v>282</v>
      </c>
      <c r="H2215" s="261">
        <v>3</v>
      </c>
      <c r="I2215" s="261" t="s">
        <v>3172</v>
      </c>
      <c r="J2215" s="261" t="s">
        <v>3146</v>
      </c>
      <c r="K2215" s="261" t="s">
        <v>3181</v>
      </c>
      <c r="L2215" s="262">
        <v>45757</v>
      </c>
      <c r="M2215" s="261" t="s">
        <v>19</v>
      </c>
    </row>
    <row r="2216" spans="1:13">
      <c r="A2216" s="259" t="s">
        <v>94</v>
      </c>
      <c r="B2216" s="259" t="s">
        <v>95</v>
      </c>
      <c r="C2216" s="259" t="s">
        <v>90</v>
      </c>
      <c r="D2216" s="259" t="s">
        <v>2025</v>
      </c>
      <c r="E2216" s="259" t="s">
        <v>17</v>
      </c>
      <c r="F2216" s="259" t="s">
        <v>3171</v>
      </c>
      <c r="G2216" s="259" t="s">
        <v>282</v>
      </c>
      <c r="H2216" s="259">
        <v>3</v>
      </c>
      <c r="I2216" s="259" t="s">
        <v>3172</v>
      </c>
      <c r="J2216" s="259" t="s">
        <v>3146</v>
      </c>
      <c r="K2216" s="259" t="s">
        <v>3182</v>
      </c>
      <c r="L2216" s="260">
        <v>45757</v>
      </c>
      <c r="M2216" s="259" t="s">
        <v>19</v>
      </c>
    </row>
    <row r="2217" spans="1:13">
      <c r="A2217" s="261" t="s">
        <v>94</v>
      </c>
      <c r="B2217" s="261" t="s">
        <v>95</v>
      </c>
      <c r="C2217" s="261" t="s">
        <v>90</v>
      </c>
      <c r="D2217" s="261" t="s">
        <v>2027</v>
      </c>
      <c r="E2217" s="261" t="s">
        <v>17</v>
      </c>
      <c r="F2217" s="261" t="s">
        <v>3171</v>
      </c>
      <c r="G2217" s="261" t="s">
        <v>282</v>
      </c>
      <c r="H2217" s="261">
        <v>3</v>
      </c>
      <c r="I2217" s="261" t="s">
        <v>3172</v>
      </c>
      <c r="J2217" s="261" t="s">
        <v>3146</v>
      </c>
      <c r="K2217" s="261" t="s">
        <v>3183</v>
      </c>
      <c r="L2217" s="262">
        <v>45757</v>
      </c>
      <c r="M2217" s="261" t="s">
        <v>19</v>
      </c>
    </row>
    <row r="2218" spans="1:13">
      <c r="A2218" s="259" t="s">
        <v>94</v>
      </c>
      <c r="B2218" s="259" t="s">
        <v>95</v>
      </c>
      <c r="C2218" s="259" t="s">
        <v>90</v>
      </c>
      <c r="D2218" s="259" t="s">
        <v>200</v>
      </c>
      <c r="E2218" s="259">
        <v>2</v>
      </c>
      <c r="F2218" s="259" t="s">
        <v>17</v>
      </c>
      <c r="G2218" s="259" t="s">
        <v>282</v>
      </c>
      <c r="H2218" s="259">
        <v>3</v>
      </c>
      <c r="I2218" s="259" t="s">
        <v>17</v>
      </c>
      <c r="J2218" s="259" t="s">
        <v>3184</v>
      </c>
      <c r="K2218" s="259" t="s">
        <v>3185</v>
      </c>
      <c r="L2218" s="260">
        <v>45757</v>
      </c>
      <c r="M2218" s="259" t="s">
        <v>19</v>
      </c>
    </row>
    <row r="2219" spans="1:13">
      <c r="A2219" s="261" t="s">
        <v>297</v>
      </c>
      <c r="B2219" s="261" t="s">
        <v>298</v>
      </c>
      <c r="C2219" s="261" t="s">
        <v>90</v>
      </c>
      <c r="D2219" s="261" t="s">
        <v>2227</v>
      </c>
      <c r="E2219" s="261">
        <v>47275556</v>
      </c>
      <c r="F2219" s="261" t="s">
        <v>3116</v>
      </c>
      <c r="G2219" s="261" t="s">
        <v>427</v>
      </c>
      <c r="H2219" s="261">
        <v>2</v>
      </c>
      <c r="I2219" s="261" t="s">
        <v>3186</v>
      </c>
      <c r="J2219" s="261" t="s">
        <v>3118</v>
      </c>
      <c r="K2219" s="261" t="s">
        <v>3187</v>
      </c>
      <c r="L2219" s="262">
        <v>45757</v>
      </c>
      <c r="M2219" s="261" t="s">
        <v>19</v>
      </c>
    </row>
    <row r="2220" spans="1:13">
      <c r="A2220" s="259" t="s">
        <v>297</v>
      </c>
      <c r="B2220" s="259" t="s">
        <v>298</v>
      </c>
      <c r="C2220" s="259" t="s">
        <v>90</v>
      </c>
      <c r="D2220" s="259" t="s">
        <v>1999</v>
      </c>
      <c r="E2220" s="259">
        <v>2381741</v>
      </c>
      <c r="F2220" s="259" t="s">
        <v>3116</v>
      </c>
      <c r="G2220" s="259" t="s">
        <v>427</v>
      </c>
      <c r="H2220" s="259">
        <v>2</v>
      </c>
      <c r="I2220" s="259" t="s">
        <v>3186</v>
      </c>
      <c r="J2220" s="259" t="s">
        <v>3188</v>
      </c>
      <c r="K2220" s="259" t="s">
        <v>3189</v>
      </c>
      <c r="L2220" s="260">
        <v>45757</v>
      </c>
      <c r="M2220" s="259" t="s">
        <v>19</v>
      </c>
    </row>
    <row r="2221" spans="1:13">
      <c r="A2221" s="261" t="s">
        <v>297</v>
      </c>
      <c r="B2221" s="261" t="s">
        <v>298</v>
      </c>
      <c r="C2221" s="261" t="s">
        <v>90</v>
      </c>
      <c r="D2221" s="261" t="s">
        <v>2004</v>
      </c>
      <c r="E2221" s="261">
        <v>47275556</v>
      </c>
      <c r="F2221" s="261" t="s">
        <v>3116</v>
      </c>
      <c r="G2221" s="261" t="s">
        <v>427</v>
      </c>
      <c r="H2221" s="261">
        <v>2</v>
      </c>
      <c r="I2221" s="261" t="s">
        <v>3186</v>
      </c>
      <c r="J2221" s="261" t="s">
        <v>3190</v>
      </c>
      <c r="K2221" s="261" t="s">
        <v>3191</v>
      </c>
      <c r="L2221" s="262">
        <v>45757</v>
      </c>
      <c r="M2221" s="261" t="s">
        <v>19</v>
      </c>
    </row>
    <row r="2222" spans="1:13">
      <c r="A2222" s="259" t="s">
        <v>297</v>
      </c>
      <c r="B2222" s="259" t="s">
        <v>298</v>
      </c>
      <c r="C2222" s="259" t="s">
        <v>90</v>
      </c>
      <c r="D2222" s="259" t="s">
        <v>2007</v>
      </c>
      <c r="E2222" s="259">
        <v>436000</v>
      </c>
      <c r="F2222" s="259" t="s">
        <v>3192</v>
      </c>
      <c r="G2222" s="259" t="s">
        <v>282</v>
      </c>
      <c r="H2222" s="259">
        <v>3</v>
      </c>
      <c r="I2222" s="259" t="s">
        <v>3193</v>
      </c>
      <c r="J2222" s="259" t="s">
        <v>3194</v>
      </c>
      <c r="K2222" s="259" t="s">
        <v>3195</v>
      </c>
      <c r="L2222" s="260">
        <v>45757</v>
      </c>
      <c r="M2222" s="259" t="s">
        <v>19</v>
      </c>
    </row>
    <row r="2223" spans="1:13">
      <c r="A2223" s="261" t="s">
        <v>297</v>
      </c>
      <c r="B2223" s="261" t="s">
        <v>298</v>
      </c>
      <c r="C2223" s="261" t="s">
        <v>90</v>
      </c>
      <c r="D2223" s="261" t="s">
        <v>257</v>
      </c>
      <c r="E2223" s="261">
        <v>436000</v>
      </c>
      <c r="F2223" s="261" t="s">
        <v>3196</v>
      </c>
      <c r="G2223" s="261" t="s">
        <v>282</v>
      </c>
      <c r="H2223" s="261">
        <v>3</v>
      </c>
      <c r="I2223" s="261" t="s">
        <v>3197</v>
      </c>
      <c r="J2223" s="261" t="s">
        <v>3198</v>
      </c>
      <c r="K2223" s="261" t="s">
        <v>3199</v>
      </c>
      <c r="L2223" s="262">
        <v>45757</v>
      </c>
      <c r="M2223" s="261" t="s">
        <v>19</v>
      </c>
    </row>
    <row r="2224" spans="1:13">
      <c r="A2224" s="259" t="s">
        <v>297</v>
      </c>
      <c r="B2224" s="259" t="s">
        <v>298</v>
      </c>
      <c r="C2224" s="259" t="s">
        <v>90</v>
      </c>
      <c r="D2224" s="259" t="s">
        <v>467</v>
      </c>
      <c r="E2224" s="259">
        <v>946</v>
      </c>
      <c r="F2224" s="259" t="s">
        <v>3133</v>
      </c>
      <c r="G2224" s="259" t="s">
        <v>282</v>
      </c>
      <c r="H2224" s="259">
        <v>3</v>
      </c>
      <c r="I2224" s="259" t="s">
        <v>3134</v>
      </c>
      <c r="J2224" s="259" t="s">
        <v>3135</v>
      </c>
      <c r="K2224" s="259" t="s">
        <v>3200</v>
      </c>
      <c r="L2224" s="260">
        <v>45757</v>
      </c>
      <c r="M2224" s="259" t="s">
        <v>19</v>
      </c>
    </row>
    <row r="2225" spans="1:13">
      <c r="A2225" s="261" t="s">
        <v>297</v>
      </c>
      <c r="B2225" s="261" t="s">
        <v>298</v>
      </c>
      <c r="C2225" s="261" t="s">
        <v>90</v>
      </c>
      <c r="D2225" s="261" t="s">
        <v>549</v>
      </c>
      <c r="E2225" s="261">
        <v>946</v>
      </c>
      <c r="F2225" s="261" t="s">
        <v>3133</v>
      </c>
      <c r="G2225" s="261" t="s">
        <v>282</v>
      </c>
      <c r="H2225" s="261">
        <v>3</v>
      </c>
      <c r="I2225" s="261" t="s">
        <v>3134</v>
      </c>
      <c r="J2225" s="261" t="s">
        <v>3135</v>
      </c>
      <c r="K2225" s="261" t="s">
        <v>3201</v>
      </c>
      <c r="L2225" s="262">
        <v>45757</v>
      </c>
      <c r="M2225" s="261" t="s">
        <v>19</v>
      </c>
    </row>
    <row r="2226" spans="1:13">
      <c r="A2226" s="259" t="s">
        <v>297</v>
      </c>
      <c r="B2226" s="259" t="s">
        <v>298</v>
      </c>
      <c r="C2226" s="259" t="s">
        <v>90</v>
      </c>
      <c r="D2226" s="259" t="s">
        <v>2014</v>
      </c>
      <c r="E2226" s="259">
        <v>436000</v>
      </c>
      <c r="F2226" s="259" t="s">
        <v>3202</v>
      </c>
      <c r="G2226" s="259" t="s">
        <v>282</v>
      </c>
      <c r="H2226" s="259">
        <v>3</v>
      </c>
      <c r="I2226" s="259" t="s">
        <v>3203</v>
      </c>
      <c r="J2226" s="259" t="s">
        <v>3204</v>
      </c>
      <c r="K2226" s="259" t="s">
        <v>3205</v>
      </c>
      <c r="L2226" s="260">
        <v>45757</v>
      </c>
      <c r="M2226" s="259" t="s">
        <v>19</v>
      </c>
    </row>
    <row r="2227" spans="1:13">
      <c r="A2227" s="261" t="s">
        <v>297</v>
      </c>
      <c r="B2227" s="261" t="s">
        <v>298</v>
      </c>
      <c r="C2227" s="261" t="s">
        <v>90</v>
      </c>
      <c r="D2227" s="261" t="s">
        <v>2017</v>
      </c>
      <c r="E2227" s="261">
        <v>46839556</v>
      </c>
      <c r="F2227" s="261" t="s">
        <v>3206</v>
      </c>
      <c r="G2227" s="261" t="s">
        <v>282</v>
      </c>
      <c r="H2227" s="261">
        <v>3</v>
      </c>
      <c r="I2227" s="261" t="s">
        <v>3207</v>
      </c>
      <c r="J2227" s="261" t="s">
        <v>3208</v>
      </c>
      <c r="K2227" s="261" t="s">
        <v>3209</v>
      </c>
      <c r="L2227" s="262">
        <v>45757</v>
      </c>
      <c r="M2227" s="261" t="s">
        <v>19</v>
      </c>
    </row>
    <row r="2228" spans="1:13">
      <c r="A2228" s="259" t="s">
        <v>297</v>
      </c>
      <c r="B2228" s="259" t="s">
        <v>298</v>
      </c>
      <c r="C2228" s="259" t="s">
        <v>90</v>
      </c>
      <c r="D2228" s="259" t="s">
        <v>2020</v>
      </c>
      <c r="E2228" s="259">
        <v>0</v>
      </c>
      <c r="F2228" s="259" t="s">
        <v>3192</v>
      </c>
      <c r="G2228" s="259" t="s">
        <v>282</v>
      </c>
      <c r="H2228" s="259">
        <v>3</v>
      </c>
      <c r="I2228" s="259" t="s">
        <v>3193</v>
      </c>
      <c r="J2228" s="259" t="s">
        <v>3210</v>
      </c>
      <c r="K2228" s="259" t="s">
        <v>3211</v>
      </c>
      <c r="L2228" s="260">
        <v>45757</v>
      </c>
      <c r="M2228" s="259" t="s">
        <v>19</v>
      </c>
    </row>
    <row r="2229" spans="1:13">
      <c r="A2229" s="261" t="s">
        <v>297</v>
      </c>
      <c r="B2229" s="261" t="s">
        <v>298</v>
      </c>
      <c r="C2229" s="261" t="s">
        <v>90</v>
      </c>
      <c r="D2229" s="261" t="s">
        <v>2023</v>
      </c>
      <c r="E2229" s="261">
        <v>436000</v>
      </c>
      <c r="F2229" s="261" t="s">
        <v>3202</v>
      </c>
      <c r="G2229" s="261" t="s">
        <v>282</v>
      </c>
      <c r="H2229" s="261">
        <v>3</v>
      </c>
      <c r="I2229" s="261" t="s">
        <v>3203</v>
      </c>
      <c r="J2229" s="261" t="s">
        <v>3212</v>
      </c>
      <c r="K2229" s="261" t="s">
        <v>3213</v>
      </c>
      <c r="L2229" s="262">
        <v>45757</v>
      </c>
      <c r="M2229" s="261" t="s">
        <v>19</v>
      </c>
    </row>
    <row r="2230" spans="1:13">
      <c r="A2230" s="259" t="s">
        <v>297</v>
      </c>
      <c r="B2230" s="259" t="s">
        <v>298</v>
      </c>
      <c r="C2230" s="259" t="s">
        <v>90</v>
      </c>
      <c r="D2230" s="259" t="s">
        <v>2025</v>
      </c>
      <c r="E2230" s="259" t="s">
        <v>17</v>
      </c>
      <c r="F2230" s="259" t="s">
        <v>3202</v>
      </c>
      <c r="G2230" s="259" t="s">
        <v>282</v>
      </c>
      <c r="H2230" s="259">
        <v>3</v>
      </c>
      <c r="I2230" s="259" t="s">
        <v>3203</v>
      </c>
      <c r="J2230" s="259" t="s">
        <v>3214</v>
      </c>
      <c r="K2230" s="259" t="s">
        <v>3215</v>
      </c>
      <c r="L2230" s="260">
        <v>45757</v>
      </c>
      <c r="M2230" s="259" t="s">
        <v>19</v>
      </c>
    </row>
    <row r="2231" spans="1:13">
      <c r="A2231" s="261" t="s">
        <v>297</v>
      </c>
      <c r="B2231" s="261" t="s">
        <v>298</v>
      </c>
      <c r="C2231" s="261" t="s">
        <v>90</v>
      </c>
      <c r="D2231" s="261" t="s">
        <v>2027</v>
      </c>
      <c r="E2231" s="261" t="s">
        <v>17</v>
      </c>
      <c r="F2231" s="261" t="s">
        <v>3202</v>
      </c>
      <c r="G2231" s="261" t="s">
        <v>282</v>
      </c>
      <c r="H2231" s="261">
        <v>3</v>
      </c>
      <c r="I2231" s="261" t="s">
        <v>3203</v>
      </c>
      <c r="J2231" s="261" t="s">
        <v>3216</v>
      </c>
      <c r="K2231" s="261" t="s">
        <v>3217</v>
      </c>
      <c r="L2231" s="262">
        <v>45757</v>
      </c>
      <c r="M2231" s="261" t="s">
        <v>19</v>
      </c>
    </row>
    <row r="2232" spans="1:13">
      <c r="A2232" s="259" t="s">
        <v>297</v>
      </c>
      <c r="B2232" s="259" t="s">
        <v>298</v>
      </c>
      <c r="C2232" s="259" t="s">
        <v>90</v>
      </c>
      <c r="D2232" s="259" t="s">
        <v>200</v>
      </c>
      <c r="E2232" s="259">
        <v>4</v>
      </c>
      <c r="F2232" s="259" t="s">
        <v>17</v>
      </c>
      <c r="G2232" s="259" t="s">
        <v>427</v>
      </c>
      <c r="H2232" s="259">
        <v>2</v>
      </c>
      <c r="I2232" s="259" t="s">
        <v>17</v>
      </c>
      <c r="J2232" s="259" t="s">
        <v>3218</v>
      </c>
      <c r="K2232" s="259" t="s">
        <v>3219</v>
      </c>
      <c r="L2232" s="260">
        <v>45757</v>
      </c>
      <c r="M2232" s="259" t="s">
        <v>19</v>
      </c>
    </row>
    <row r="2233" spans="1:13">
      <c r="A2233" s="261" t="s">
        <v>729</v>
      </c>
      <c r="B2233" s="261" t="s">
        <v>730</v>
      </c>
      <c r="C2233" s="261" t="s">
        <v>731</v>
      </c>
      <c r="D2233" s="261" t="s">
        <v>2227</v>
      </c>
      <c r="E2233" s="261">
        <v>117284300</v>
      </c>
      <c r="F2233" s="261" t="s">
        <v>3220</v>
      </c>
      <c r="G2233" s="261" t="s">
        <v>224</v>
      </c>
      <c r="H2233" s="261">
        <v>1</v>
      </c>
      <c r="I2233" s="261" t="s">
        <v>3221</v>
      </c>
      <c r="J2233" s="261" t="s">
        <v>3222</v>
      </c>
      <c r="K2233" s="261" t="s">
        <v>3223</v>
      </c>
      <c r="L2233" s="262">
        <v>45757</v>
      </c>
      <c r="M2233" s="261" t="s">
        <v>218</v>
      </c>
    </row>
    <row r="2234" spans="1:13">
      <c r="A2234" s="259" t="s">
        <v>729</v>
      </c>
      <c r="B2234" s="259" t="s">
        <v>730</v>
      </c>
      <c r="C2234" s="259" t="s">
        <v>731</v>
      </c>
      <c r="D2234" s="259" t="s">
        <v>1999</v>
      </c>
      <c r="E2234" s="259">
        <v>18569</v>
      </c>
      <c r="F2234" s="259" t="s">
        <v>3224</v>
      </c>
      <c r="G2234" s="259" t="s">
        <v>224</v>
      </c>
      <c r="H2234" s="259">
        <v>1</v>
      </c>
      <c r="I2234" s="259" t="s">
        <v>3225</v>
      </c>
      <c r="J2234" s="259" t="s">
        <v>3226</v>
      </c>
      <c r="K2234" s="259" t="s">
        <v>3227</v>
      </c>
      <c r="L2234" s="260">
        <v>45757</v>
      </c>
      <c r="M2234" s="259" t="s">
        <v>218</v>
      </c>
    </row>
    <row r="2235" spans="1:13">
      <c r="A2235" s="261" t="s">
        <v>729</v>
      </c>
      <c r="B2235" s="261" t="s">
        <v>730</v>
      </c>
      <c r="C2235" s="261" t="s">
        <v>731</v>
      </c>
      <c r="D2235" s="261" t="s">
        <v>2004</v>
      </c>
      <c r="E2235" s="261">
        <v>25309600</v>
      </c>
      <c r="F2235" s="261" t="s">
        <v>3224</v>
      </c>
      <c r="G2235" s="261" t="s">
        <v>427</v>
      </c>
      <c r="H2235" s="261">
        <v>2</v>
      </c>
      <c r="I2235" s="261" t="s">
        <v>3225</v>
      </c>
      <c r="J2235" s="261" t="s">
        <v>3228</v>
      </c>
      <c r="K2235" s="261" t="s">
        <v>3229</v>
      </c>
      <c r="L2235" s="262">
        <v>45757</v>
      </c>
      <c r="M2235" s="261" t="s">
        <v>218</v>
      </c>
    </row>
    <row r="2236" spans="1:13">
      <c r="A2236" s="259" t="s">
        <v>729</v>
      </c>
      <c r="B2236" s="259" t="s">
        <v>730</v>
      </c>
      <c r="C2236" s="259" t="s">
        <v>731</v>
      </c>
      <c r="D2236" s="259" t="s">
        <v>2007</v>
      </c>
      <c r="E2236" s="259">
        <v>941625</v>
      </c>
      <c r="F2236" s="259" t="s">
        <v>3163</v>
      </c>
      <c r="G2236" s="259" t="s">
        <v>282</v>
      </c>
      <c r="H2236" s="259">
        <v>3</v>
      </c>
      <c r="I2236" s="259" t="s">
        <v>3230</v>
      </c>
      <c r="J2236" s="259" t="s">
        <v>3231</v>
      </c>
      <c r="K2236" s="259" t="s">
        <v>3232</v>
      </c>
      <c r="L2236" s="260">
        <v>45757</v>
      </c>
      <c r="M2236" s="259" t="s">
        <v>218</v>
      </c>
    </row>
    <row r="2237" spans="1:13">
      <c r="A2237" s="261" t="s">
        <v>729</v>
      </c>
      <c r="B2237" s="261" t="s">
        <v>730</v>
      </c>
      <c r="C2237" s="261" t="s">
        <v>731</v>
      </c>
      <c r="D2237" s="261" t="s">
        <v>257</v>
      </c>
      <c r="E2237" s="261">
        <v>941625</v>
      </c>
      <c r="F2237" s="261" t="s">
        <v>3163</v>
      </c>
      <c r="G2237" s="261" t="s">
        <v>224</v>
      </c>
      <c r="H2237" s="261">
        <v>1</v>
      </c>
      <c r="I2237" s="261" t="s">
        <v>3230</v>
      </c>
      <c r="J2237" s="261" t="s">
        <v>3233</v>
      </c>
      <c r="K2237" s="261" t="s">
        <v>3234</v>
      </c>
      <c r="L2237" s="262">
        <v>45757</v>
      </c>
      <c r="M2237" s="261" t="s">
        <v>218</v>
      </c>
    </row>
    <row r="2238" spans="1:13">
      <c r="A2238" s="259" t="s">
        <v>729</v>
      </c>
      <c r="B2238" s="259" t="s">
        <v>730</v>
      </c>
      <c r="C2238" s="259" t="s">
        <v>731</v>
      </c>
      <c r="D2238" s="259" t="s">
        <v>467</v>
      </c>
      <c r="E2238" s="259">
        <v>1</v>
      </c>
      <c r="F2238" s="259" t="s">
        <v>3235</v>
      </c>
      <c r="G2238" s="259" t="s">
        <v>282</v>
      </c>
      <c r="H2238" s="259">
        <v>3</v>
      </c>
      <c r="I2238" s="259" t="s">
        <v>337</v>
      </c>
      <c r="J2238" s="259" t="s">
        <v>3236</v>
      </c>
      <c r="K2238" s="259" t="s">
        <v>3237</v>
      </c>
      <c r="L2238" s="260">
        <v>45757</v>
      </c>
      <c r="M2238" s="259" t="s">
        <v>218</v>
      </c>
    </row>
    <row r="2239" spans="1:13">
      <c r="A2239" s="261" t="s">
        <v>729</v>
      </c>
      <c r="B2239" s="261" t="s">
        <v>730</v>
      </c>
      <c r="C2239" s="261" t="s">
        <v>731</v>
      </c>
      <c r="D2239" s="261" t="s">
        <v>549</v>
      </c>
      <c r="E2239" s="261">
        <v>1</v>
      </c>
      <c r="F2239" s="261" t="s">
        <v>3235</v>
      </c>
      <c r="G2239" s="261" t="s">
        <v>282</v>
      </c>
      <c r="H2239" s="261">
        <v>3</v>
      </c>
      <c r="I2239" s="261" t="s">
        <v>337</v>
      </c>
      <c r="J2239" s="261" t="s">
        <v>3236</v>
      </c>
      <c r="K2239" s="261" t="s">
        <v>3238</v>
      </c>
      <c r="L2239" s="262">
        <v>45757</v>
      </c>
      <c r="M2239" s="261" t="s">
        <v>218</v>
      </c>
    </row>
    <row r="2240" spans="1:13">
      <c r="A2240" s="259" t="s">
        <v>729</v>
      </c>
      <c r="B2240" s="259" t="s">
        <v>730</v>
      </c>
      <c r="C2240" s="259" t="s">
        <v>731</v>
      </c>
      <c r="D2240" s="259" t="s">
        <v>2014</v>
      </c>
      <c r="E2240" s="259">
        <v>941625</v>
      </c>
      <c r="F2240" s="259" t="s">
        <v>3163</v>
      </c>
      <c r="G2240" s="259" t="s">
        <v>224</v>
      </c>
      <c r="H2240" s="259">
        <v>1</v>
      </c>
      <c r="I2240" s="259" t="s">
        <v>3230</v>
      </c>
      <c r="J2240" s="259" t="s">
        <v>3239</v>
      </c>
      <c r="K2240" s="259" t="s">
        <v>3240</v>
      </c>
      <c r="L2240" s="260">
        <v>45757</v>
      </c>
      <c r="M2240" s="259" t="s">
        <v>218</v>
      </c>
    </row>
    <row r="2241" spans="1:13">
      <c r="A2241" s="261" t="s">
        <v>729</v>
      </c>
      <c r="B2241" s="261" t="s">
        <v>730</v>
      </c>
      <c r="C2241" s="261" t="s">
        <v>731</v>
      </c>
      <c r="D2241" s="261" t="s">
        <v>2017</v>
      </c>
      <c r="E2241" s="261">
        <v>24367975</v>
      </c>
      <c r="F2241" s="261" t="s">
        <v>3241</v>
      </c>
      <c r="G2241" s="261" t="s">
        <v>224</v>
      </c>
      <c r="H2241" s="261">
        <v>1</v>
      </c>
      <c r="I2241" s="261" t="s">
        <v>3242</v>
      </c>
      <c r="J2241" s="261" t="s">
        <v>3243</v>
      </c>
      <c r="K2241" s="261" t="s">
        <v>3244</v>
      </c>
      <c r="L2241" s="262">
        <v>45757</v>
      </c>
      <c r="M2241" s="261" t="s">
        <v>218</v>
      </c>
    </row>
    <row r="2242" spans="1:13">
      <c r="A2242" s="259" t="s">
        <v>729</v>
      </c>
      <c r="B2242" s="259" t="s">
        <v>730</v>
      </c>
      <c r="C2242" s="259" t="s">
        <v>731</v>
      </c>
      <c r="D2242" s="259" t="s">
        <v>2020</v>
      </c>
      <c r="E2242" s="259">
        <v>0</v>
      </c>
      <c r="F2242" s="259" t="s">
        <v>3163</v>
      </c>
      <c r="G2242" s="259" t="s">
        <v>224</v>
      </c>
      <c r="H2242" s="259">
        <v>1</v>
      </c>
      <c r="I2242" s="259" t="s">
        <v>3230</v>
      </c>
      <c r="J2242" s="259" t="s">
        <v>3245</v>
      </c>
      <c r="K2242" s="259" t="s">
        <v>3246</v>
      </c>
      <c r="L2242" s="260">
        <v>45757</v>
      </c>
      <c r="M2242" s="259" t="s">
        <v>218</v>
      </c>
    </row>
    <row r="2243" spans="1:13">
      <c r="A2243" s="261" t="s">
        <v>729</v>
      </c>
      <c r="B2243" s="261" t="s">
        <v>730</v>
      </c>
      <c r="C2243" s="261" t="s">
        <v>731</v>
      </c>
      <c r="D2243" s="261" t="s">
        <v>2023</v>
      </c>
      <c r="E2243" s="261">
        <v>941625</v>
      </c>
      <c r="F2243" s="261" t="s">
        <v>3163</v>
      </c>
      <c r="G2243" s="261" t="s">
        <v>224</v>
      </c>
      <c r="H2243" s="261">
        <v>1</v>
      </c>
      <c r="I2243" s="261" t="s">
        <v>3230</v>
      </c>
      <c r="J2243" s="261" t="s">
        <v>3247</v>
      </c>
      <c r="K2243" s="261" t="s">
        <v>3248</v>
      </c>
      <c r="L2243" s="262">
        <v>45757</v>
      </c>
      <c r="M2243" s="261" t="s">
        <v>218</v>
      </c>
    </row>
    <row r="2244" spans="1:13">
      <c r="A2244" s="259" t="s">
        <v>729</v>
      </c>
      <c r="B2244" s="259" t="s">
        <v>730</v>
      </c>
      <c r="C2244" s="259" t="s">
        <v>731</v>
      </c>
      <c r="D2244" s="259" t="s">
        <v>2025</v>
      </c>
      <c r="E2244" s="259" t="s">
        <v>17</v>
      </c>
      <c r="F2244" s="259" t="s">
        <v>3163</v>
      </c>
      <c r="G2244" s="259" t="s">
        <v>282</v>
      </c>
      <c r="H2244" s="259">
        <v>3</v>
      </c>
      <c r="I2244" s="259" t="s">
        <v>3230</v>
      </c>
      <c r="J2244" s="259" t="s">
        <v>3249</v>
      </c>
      <c r="K2244" s="259" t="s">
        <v>3250</v>
      </c>
      <c r="L2244" s="260">
        <v>45757</v>
      </c>
      <c r="M2244" s="259" t="s">
        <v>218</v>
      </c>
    </row>
    <row r="2245" spans="1:13">
      <c r="A2245" s="261" t="s">
        <v>729</v>
      </c>
      <c r="B2245" s="261" t="s">
        <v>730</v>
      </c>
      <c r="C2245" s="261" t="s">
        <v>731</v>
      </c>
      <c r="D2245" s="261" t="s">
        <v>2027</v>
      </c>
      <c r="E2245" s="261" t="s">
        <v>17</v>
      </c>
      <c r="F2245" s="261" t="s">
        <v>3163</v>
      </c>
      <c r="G2245" s="261" t="s">
        <v>282</v>
      </c>
      <c r="H2245" s="261">
        <v>3</v>
      </c>
      <c r="I2245" s="261" t="s">
        <v>3230</v>
      </c>
      <c r="J2245" s="261" t="s">
        <v>3249</v>
      </c>
      <c r="K2245" s="261" t="s">
        <v>3251</v>
      </c>
      <c r="L2245" s="262">
        <v>45757</v>
      </c>
      <c r="M2245" s="261" t="s">
        <v>218</v>
      </c>
    </row>
    <row r="2246" spans="1:13">
      <c r="A2246" s="259" t="s">
        <v>729</v>
      </c>
      <c r="B2246" s="259" t="s">
        <v>730</v>
      </c>
      <c r="C2246" s="259" t="s">
        <v>731</v>
      </c>
      <c r="D2246" s="259" t="s">
        <v>200</v>
      </c>
      <c r="E2246" s="259">
        <v>2</v>
      </c>
      <c r="F2246" s="259" t="s">
        <v>3163</v>
      </c>
      <c r="G2246" s="259" t="s">
        <v>224</v>
      </c>
      <c r="H2246" s="259">
        <v>1</v>
      </c>
      <c r="I2246" s="259" t="s">
        <v>3230</v>
      </c>
      <c r="J2246" s="259" t="s">
        <v>3252</v>
      </c>
      <c r="K2246" s="259" t="s">
        <v>3253</v>
      </c>
      <c r="L2246" s="260">
        <v>45757</v>
      </c>
      <c r="M2246" s="259" t="s">
        <v>218</v>
      </c>
    </row>
    <row r="2247" spans="1:13">
      <c r="A2247" s="261" t="s">
        <v>2359</v>
      </c>
      <c r="B2247" s="261" t="s">
        <v>2360</v>
      </c>
      <c r="C2247" s="261" t="s">
        <v>1499</v>
      </c>
      <c r="D2247" s="261" t="s">
        <v>2227</v>
      </c>
      <c r="E2247" s="261">
        <v>7440483</v>
      </c>
      <c r="F2247" s="261" t="s">
        <v>3254</v>
      </c>
      <c r="G2247" s="261" t="s">
        <v>224</v>
      </c>
      <c r="H2247" s="261">
        <v>1</v>
      </c>
      <c r="I2247" s="261" t="s">
        <v>3255</v>
      </c>
      <c r="J2247" s="261" t="s">
        <v>3256</v>
      </c>
      <c r="K2247" s="261" t="s">
        <v>3257</v>
      </c>
      <c r="L2247" s="262">
        <v>45757</v>
      </c>
      <c r="M2247" s="261" t="s">
        <v>218</v>
      </c>
    </row>
    <row r="2248" spans="1:13">
      <c r="A2248" s="259" t="s">
        <v>2359</v>
      </c>
      <c r="B2248" s="259" t="s">
        <v>2360</v>
      </c>
      <c r="C2248" s="259" t="s">
        <v>1499</v>
      </c>
      <c r="D2248" s="259" t="s">
        <v>1999</v>
      </c>
      <c r="E2248" s="259">
        <v>1759540</v>
      </c>
      <c r="F2248" s="259" t="s">
        <v>3254</v>
      </c>
      <c r="G2248" s="259" t="s">
        <v>224</v>
      </c>
      <c r="H2248" s="259">
        <v>1</v>
      </c>
      <c r="I2248" s="259" t="s">
        <v>3255</v>
      </c>
      <c r="J2248" s="259" t="s">
        <v>3258</v>
      </c>
      <c r="K2248" s="259" t="s">
        <v>3259</v>
      </c>
      <c r="L2248" s="260">
        <v>45757</v>
      </c>
      <c r="M2248" s="259" t="s">
        <v>218</v>
      </c>
    </row>
    <row r="2249" spans="1:13">
      <c r="A2249" s="261" t="s">
        <v>2359</v>
      </c>
      <c r="B2249" s="261" t="s">
        <v>2360</v>
      </c>
      <c r="C2249" s="261" t="s">
        <v>1499</v>
      </c>
      <c r="D2249" s="261" t="s">
        <v>2004</v>
      </c>
      <c r="E2249" s="261">
        <v>7440483</v>
      </c>
      <c r="F2249" s="261" t="s">
        <v>3254</v>
      </c>
      <c r="G2249" s="261" t="s">
        <v>224</v>
      </c>
      <c r="H2249" s="261">
        <v>1</v>
      </c>
      <c r="I2249" s="261" t="s">
        <v>3255</v>
      </c>
      <c r="J2249" s="261" t="s">
        <v>3260</v>
      </c>
      <c r="K2249" s="261" t="s">
        <v>3261</v>
      </c>
      <c r="L2249" s="262">
        <v>45757</v>
      </c>
      <c r="M2249" s="261" t="s">
        <v>218</v>
      </c>
    </row>
    <row r="2250" spans="1:13">
      <c r="A2250" s="259" t="s">
        <v>2359</v>
      </c>
      <c r="B2250" s="259" t="s">
        <v>2360</v>
      </c>
      <c r="C2250" s="259" t="s">
        <v>1499</v>
      </c>
      <c r="D2250" s="259" t="s">
        <v>2007</v>
      </c>
      <c r="E2250" s="259">
        <v>1050633</v>
      </c>
      <c r="F2250" s="259" t="s">
        <v>3262</v>
      </c>
      <c r="G2250" s="259" t="s">
        <v>224</v>
      </c>
      <c r="H2250" s="259">
        <v>1</v>
      </c>
      <c r="I2250" s="259" t="s">
        <v>3263</v>
      </c>
      <c r="J2250" s="259" t="s">
        <v>3264</v>
      </c>
      <c r="K2250" s="259" t="s">
        <v>3265</v>
      </c>
      <c r="L2250" s="260">
        <v>45757</v>
      </c>
      <c r="M2250" s="259" t="s">
        <v>218</v>
      </c>
    </row>
    <row r="2251" spans="1:13">
      <c r="A2251" s="261" t="s">
        <v>2359</v>
      </c>
      <c r="B2251" s="261" t="s">
        <v>2360</v>
      </c>
      <c r="C2251" s="261" t="s">
        <v>1499</v>
      </c>
      <c r="D2251" s="261" t="s">
        <v>257</v>
      </c>
      <c r="E2251" s="261">
        <v>980633</v>
      </c>
      <c r="F2251" s="261" t="s">
        <v>3262</v>
      </c>
      <c r="G2251" s="261" t="s">
        <v>224</v>
      </c>
      <c r="H2251" s="261">
        <v>1</v>
      </c>
      <c r="I2251" s="261" t="s">
        <v>3263</v>
      </c>
      <c r="J2251" s="261" t="s">
        <v>3266</v>
      </c>
      <c r="K2251" s="261" t="s">
        <v>3267</v>
      </c>
      <c r="L2251" s="262">
        <v>45757</v>
      </c>
      <c r="M2251" s="261" t="s">
        <v>218</v>
      </c>
    </row>
    <row r="2252" spans="1:13">
      <c r="A2252" s="259" t="s">
        <v>2359</v>
      </c>
      <c r="B2252" s="259" t="s">
        <v>2360</v>
      </c>
      <c r="C2252" s="259" t="s">
        <v>1499</v>
      </c>
      <c r="D2252" s="259" t="s">
        <v>467</v>
      </c>
      <c r="E2252" s="259">
        <v>693</v>
      </c>
      <c r="F2252" s="259" t="s">
        <v>3268</v>
      </c>
      <c r="G2252" s="259" t="s">
        <v>427</v>
      </c>
      <c r="H2252" s="259">
        <v>2</v>
      </c>
      <c r="I2252" s="259" t="s">
        <v>3269</v>
      </c>
      <c r="J2252" s="259" t="s">
        <v>3270</v>
      </c>
      <c r="K2252" s="259" t="s">
        <v>3271</v>
      </c>
      <c r="L2252" s="260">
        <v>45757</v>
      </c>
      <c r="M2252" s="259" t="s">
        <v>218</v>
      </c>
    </row>
    <row r="2253" spans="1:13">
      <c r="A2253" s="261" t="s">
        <v>2359</v>
      </c>
      <c r="B2253" s="261" t="s">
        <v>2360</v>
      </c>
      <c r="C2253" s="261" t="s">
        <v>1499</v>
      </c>
      <c r="D2253" s="261" t="s">
        <v>549</v>
      </c>
      <c r="E2253" s="261">
        <v>693</v>
      </c>
      <c r="F2253" s="261" t="s">
        <v>3268</v>
      </c>
      <c r="G2253" s="261" t="s">
        <v>427</v>
      </c>
      <c r="H2253" s="261">
        <v>2</v>
      </c>
      <c r="I2253" s="261" t="s">
        <v>3269</v>
      </c>
      <c r="J2253" s="261" t="s">
        <v>3270</v>
      </c>
      <c r="K2253" s="261" t="s">
        <v>3272</v>
      </c>
      <c r="L2253" s="262">
        <v>45757</v>
      </c>
      <c r="M2253" s="261" t="s">
        <v>218</v>
      </c>
    </row>
    <row r="2254" spans="1:13">
      <c r="A2254" s="259" t="s">
        <v>2359</v>
      </c>
      <c r="B2254" s="259" t="s">
        <v>2360</v>
      </c>
      <c r="C2254" s="259" t="s">
        <v>1499</v>
      </c>
      <c r="D2254" s="259" t="s">
        <v>2014</v>
      </c>
      <c r="E2254" s="259">
        <v>1050633</v>
      </c>
      <c r="F2254" s="259" t="s">
        <v>3262</v>
      </c>
      <c r="G2254" s="259" t="s">
        <v>224</v>
      </c>
      <c r="H2254" s="259">
        <v>1</v>
      </c>
      <c r="I2254" s="259" t="s">
        <v>3263</v>
      </c>
      <c r="J2254" s="259" t="s">
        <v>3273</v>
      </c>
      <c r="K2254" s="259" t="s">
        <v>3274</v>
      </c>
      <c r="L2254" s="260">
        <v>45757</v>
      </c>
      <c r="M2254" s="259" t="s">
        <v>218</v>
      </c>
    </row>
    <row r="2255" spans="1:13">
      <c r="A2255" s="261" t="s">
        <v>2359</v>
      </c>
      <c r="B2255" s="261" t="s">
        <v>2360</v>
      </c>
      <c r="C2255" s="261" t="s">
        <v>1499</v>
      </c>
      <c r="D2255" s="261" t="s">
        <v>2017</v>
      </c>
      <c r="E2255" s="261">
        <v>6389850</v>
      </c>
      <c r="F2255" s="261" t="s">
        <v>3275</v>
      </c>
      <c r="G2255" s="261" t="s">
        <v>224</v>
      </c>
      <c r="H2255" s="261">
        <v>1</v>
      </c>
      <c r="I2255" s="261" t="s">
        <v>3276</v>
      </c>
      <c r="J2255" s="261" t="s">
        <v>3277</v>
      </c>
      <c r="K2255" s="261" t="s">
        <v>3278</v>
      </c>
      <c r="L2255" s="262">
        <v>45757</v>
      </c>
      <c r="M2255" s="261" t="s">
        <v>218</v>
      </c>
    </row>
    <row r="2256" spans="1:13">
      <c r="A2256" s="259" t="s">
        <v>2359</v>
      </c>
      <c r="B2256" s="259" t="s">
        <v>2360</v>
      </c>
      <c r="C2256" s="259" t="s">
        <v>1499</v>
      </c>
      <c r="D2256" s="259" t="s">
        <v>2020</v>
      </c>
      <c r="E2256" s="259">
        <v>0</v>
      </c>
      <c r="F2256" s="259" t="s">
        <v>3262</v>
      </c>
      <c r="G2256" s="259" t="s">
        <v>224</v>
      </c>
      <c r="H2256" s="259">
        <v>1</v>
      </c>
      <c r="I2256" s="259" t="s">
        <v>3263</v>
      </c>
      <c r="J2256" s="259" t="s">
        <v>3279</v>
      </c>
      <c r="K2256" s="259" t="s">
        <v>3280</v>
      </c>
      <c r="L2256" s="260">
        <v>45757</v>
      </c>
      <c r="M2256" s="259" t="s">
        <v>218</v>
      </c>
    </row>
    <row r="2257" spans="1:13">
      <c r="A2257" s="261" t="s">
        <v>2359</v>
      </c>
      <c r="B2257" s="261" t="s">
        <v>2360</v>
      </c>
      <c r="C2257" s="261" t="s">
        <v>1499</v>
      </c>
      <c r="D2257" s="261" t="s">
        <v>2023</v>
      </c>
      <c r="E2257" s="261">
        <v>741349</v>
      </c>
      <c r="F2257" s="261" t="s">
        <v>3281</v>
      </c>
      <c r="G2257" s="261" t="s">
        <v>224</v>
      </c>
      <c r="H2257" s="261">
        <v>1</v>
      </c>
      <c r="I2257" s="261" t="s">
        <v>3282</v>
      </c>
      <c r="J2257" s="261" t="s">
        <v>3283</v>
      </c>
      <c r="K2257" s="261" t="s">
        <v>3284</v>
      </c>
      <c r="L2257" s="262">
        <v>45757</v>
      </c>
      <c r="M2257" s="261" t="s">
        <v>218</v>
      </c>
    </row>
    <row r="2258" spans="1:13">
      <c r="A2258" s="259" t="s">
        <v>2359</v>
      </c>
      <c r="B2258" s="259" t="s">
        <v>2360</v>
      </c>
      <c r="C2258" s="259" t="s">
        <v>1499</v>
      </c>
      <c r="D2258" s="259" t="s">
        <v>2025</v>
      </c>
      <c r="E2258" s="259">
        <v>309284</v>
      </c>
      <c r="F2258" s="259" t="s">
        <v>3281</v>
      </c>
      <c r="G2258" s="259" t="s">
        <v>224</v>
      </c>
      <c r="H2258" s="259">
        <v>1</v>
      </c>
      <c r="I2258" s="259" t="s">
        <v>3282</v>
      </c>
      <c r="J2258" s="259" t="s">
        <v>3285</v>
      </c>
      <c r="K2258" s="259" t="s">
        <v>3286</v>
      </c>
      <c r="L2258" s="260">
        <v>45757</v>
      </c>
      <c r="M2258" s="259" t="s">
        <v>218</v>
      </c>
    </row>
    <row r="2259" spans="1:13">
      <c r="A2259" s="261" t="s">
        <v>2359</v>
      </c>
      <c r="B2259" s="261" t="s">
        <v>2360</v>
      </c>
      <c r="C2259" s="261" t="s">
        <v>1499</v>
      </c>
      <c r="D2259" s="261" t="s">
        <v>2027</v>
      </c>
      <c r="E2259" s="261" t="s">
        <v>17</v>
      </c>
      <c r="F2259" s="261" t="s">
        <v>3262</v>
      </c>
      <c r="G2259" s="261" t="s">
        <v>224</v>
      </c>
      <c r="H2259" s="261">
        <v>1</v>
      </c>
      <c r="I2259" s="261" t="s">
        <v>3263</v>
      </c>
      <c r="J2259" s="261" t="s">
        <v>3287</v>
      </c>
      <c r="K2259" s="261" t="s">
        <v>3288</v>
      </c>
      <c r="L2259" s="262">
        <v>45757</v>
      </c>
      <c r="M2259" s="261" t="s">
        <v>218</v>
      </c>
    </row>
    <row r="2260" spans="1:13">
      <c r="A2260" s="259" t="s">
        <v>2359</v>
      </c>
      <c r="B2260" s="259" t="s">
        <v>2360</v>
      </c>
      <c r="C2260" s="259" t="s">
        <v>1499</v>
      </c>
      <c r="D2260" s="259" t="s">
        <v>200</v>
      </c>
      <c r="E2260" s="259">
        <v>3</v>
      </c>
      <c r="F2260" s="259" t="s">
        <v>3289</v>
      </c>
      <c r="G2260" s="259" t="s">
        <v>224</v>
      </c>
      <c r="H2260" s="259">
        <v>1</v>
      </c>
      <c r="I2260" s="259" t="s">
        <v>3290</v>
      </c>
      <c r="J2260" s="259" t="s">
        <v>3291</v>
      </c>
      <c r="K2260" s="259" t="s">
        <v>3292</v>
      </c>
      <c r="L2260" s="260">
        <v>45757</v>
      </c>
      <c r="M2260" s="259" t="s">
        <v>218</v>
      </c>
    </row>
    <row r="2261" spans="1:13">
      <c r="A2261" s="261" t="s">
        <v>1497</v>
      </c>
      <c r="B2261" s="261" t="s">
        <v>1498</v>
      </c>
      <c r="C2261" s="261" t="s">
        <v>1499</v>
      </c>
      <c r="D2261" s="261" t="s">
        <v>2227</v>
      </c>
      <c r="E2261" s="261">
        <v>7440483</v>
      </c>
      <c r="F2261" s="261" t="s">
        <v>3254</v>
      </c>
      <c r="G2261" s="261" t="s">
        <v>224</v>
      </c>
      <c r="H2261" s="261">
        <v>1</v>
      </c>
      <c r="I2261" s="261" t="s">
        <v>3255</v>
      </c>
      <c r="J2261" s="261" t="s">
        <v>3256</v>
      </c>
      <c r="K2261" s="261" t="s">
        <v>3293</v>
      </c>
      <c r="L2261" s="262">
        <v>45757</v>
      </c>
      <c r="M2261" s="261" t="s">
        <v>218</v>
      </c>
    </row>
    <row r="2262" spans="1:13">
      <c r="A2262" s="259" t="s">
        <v>1497</v>
      </c>
      <c r="B2262" s="259" t="s">
        <v>1498</v>
      </c>
      <c r="C2262" s="259" t="s">
        <v>1499</v>
      </c>
      <c r="D2262" s="259" t="s">
        <v>1999</v>
      </c>
      <c r="E2262" s="259">
        <v>1759540</v>
      </c>
      <c r="F2262" s="259" t="s">
        <v>3294</v>
      </c>
      <c r="G2262" s="259" t="s">
        <v>224</v>
      </c>
      <c r="H2262" s="259">
        <v>1</v>
      </c>
      <c r="I2262" s="259" t="s">
        <v>3255</v>
      </c>
      <c r="J2262" s="259" t="s">
        <v>3295</v>
      </c>
      <c r="K2262" s="259" t="s">
        <v>3296</v>
      </c>
      <c r="L2262" s="260">
        <v>45757</v>
      </c>
      <c r="M2262" s="259" t="s">
        <v>218</v>
      </c>
    </row>
    <row r="2263" spans="1:13">
      <c r="A2263" s="261" t="s">
        <v>1497</v>
      </c>
      <c r="B2263" s="261" t="s">
        <v>1498</v>
      </c>
      <c r="C2263" s="261" t="s">
        <v>1499</v>
      </c>
      <c r="D2263" s="261" t="s">
        <v>2004</v>
      </c>
      <c r="E2263" s="261">
        <v>7440483</v>
      </c>
      <c r="F2263" s="261" t="s">
        <v>3254</v>
      </c>
      <c r="G2263" s="261" t="s">
        <v>224</v>
      </c>
      <c r="H2263" s="261">
        <v>1</v>
      </c>
      <c r="I2263" s="261" t="s">
        <v>3255</v>
      </c>
      <c r="J2263" s="261" t="s">
        <v>3297</v>
      </c>
      <c r="K2263" s="261" t="s">
        <v>3298</v>
      </c>
      <c r="L2263" s="262">
        <v>45757</v>
      </c>
      <c r="M2263" s="261" t="s">
        <v>218</v>
      </c>
    </row>
    <row r="2264" spans="1:13">
      <c r="A2264" s="259" t="s">
        <v>1497</v>
      </c>
      <c r="B2264" s="259" t="s">
        <v>1498</v>
      </c>
      <c r="C2264" s="259" t="s">
        <v>1499</v>
      </c>
      <c r="D2264" s="259" t="s">
        <v>2007</v>
      </c>
      <c r="E2264" s="259">
        <v>604633</v>
      </c>
      <c r="F2264" s="259" t="s">
        <v>3299</v>
      </c>
      <c r="G2264" s="259" t="s">
        <v>224</v>
      </c>
      <c r="H2264" s="259">
        <v>1</v>
      </c>
      <c r="I2264" s="259" t="s">
        <v>3300</v>
      </c>
      <c r="J2264" s="259" t="s">
        <v>3301</v>
      </c>
      <c r="K2264" s="259" t="s">
        <v>3302</v>
      </c>
      <c r="L2264" s="260">
        <v>45757</v>
      </c>
      <c r="M2264" s="259" t="s">
        <v>218</v>
      </c>
    </row>
    <row r="2265" spans="1:13">
      <c r="A2265" s="261" t="s">
        <v>1497</v>
      </c>
      <c r="B2265" s="261" t="s">
        <v>1498</v>
      </c>
      <c r="C2265" s="261" t="s">
        <v>1499</v>
      </c>
      <c r="D2265" s="261" t="s">
        <v>257</v>
      </c>
      <c r="E2265" s="261">
        <v>604633</v>
      </c>
      <c r="F2265" s="261" t="s">
        <v>3299</v>
      </c>
      <c r="G2265" s="261" t="s">
        <v>224</v>
      </c>
      <c r="H2265" s="261">
        <v>1</v>
      </c>
      <c r="I2265" s="261" t="s">
        <v>3300</v>
      </c>
      <c r="J2265" s="261" t="s">
        <v>3303</v>
      </c>
      <c r="K2265" s="261" t="s">
        <v>3304</v>
      </c>
      <c r="L2265" s="262">
        <v>45757</v>
      </c>
      <c r="M2265" s="261" t="s">
        <v>218</v>
      </c>
    </row>
    <row r="2266" spans="1:13">
      <c r="A2266" s="259" t="s">
        <v>1497</v>
      </c>
      <c r="B2266" s="259" t="s">
        <v>1498</v>
      </c>
      <c r="C2266" s="259" t="s">
        <v>1499</v>
      </c>
      <c r="D2266" s="259" t="s">
        <v>467</v>
      </c>
      <c r="E2266" s="259">
        <v>693</v>
      </c>
      <c r="F2266" s="259" t="s">
        <v>3129</v>
      </c>
      <c r="G2266" s="259" t="s">
        <v>224</v>
      </c>
      <c r="H2266" s="259">
        <v>1</v>
      </c>
      <c r="I2266" s="259" t="s">
        <v>3305</v>
      </c>
      <c r="J2266" s="259" t="s">
        <v>3306</v>
      </c>
      <c r="K2266" s="259" t="s">
        <v>3307</v>
      </c>
      <c r="L2266" s="260">
        <v>45757</v>
      </c>
      <c r="M2266" s="259" t="s">
        <v>218</v>
      </c>
    </row>
    <row r="2267" spans="1:13">
      <c r="A2267" s="261" t="s">
        <v>1497</v>
      </c>
      <c r="B2267" s="261" t="s">
        <v>1498</v>
      </c>
      <c r="C2267" s="261" t="s">
        <v>1499</v>
      </c>
      <c r="D2267" s="261" t="s">
        <v>549</v>
      </c>
      <c r="E2267" s="261">
        <v>693</v>
      </c>
      <c r="F2267" s="261" t="s">
        <v>3268</v>
      </c>
      <c r="G2267" s="261" t="s">
        <v>427</v>
      </c>
      <c r="H2267" s="261">
        <v>2</v>
      </c>
      <c r="I2267" s="261" t="s">
        <v>3269</v>
      </c>
      <c r="J2267" s="261" t="s">
        <v>3270</v>
      </c>
      <c r="K2267" s="261" t="s">
        <v>3308</v>
      </c>
      <c r="L2267" s="262">
        <v>45757</v>
      </c>
      <c r="M2267" s="261" t="s">
        <v>218</v>
      </c>
    </row>
    <row r="2268" spans="1:13">
      <c r="A2268" s="259" t="s">
        <v>1497</v>
      </c>
      <c r="B2268" s="259" t="s">
        <v>1498</v>
      </c>
      <c r="C2268" s="259" t="s">
        <v>1499</v>
      </c>
      <c r="D2268" s="259" t="s">
        <v>2014</v>
      </c>
      <c r="E2268" s="259">
        <v>604633</v>
      </c>
      <c r="F2268" s="259" t="s">
        <v>3299</v>
      </c>
      <c r="G2268" s="259" t="s">
        <v>224</v>
      </c>
      <c r="H2268" s="259">
        <v>1</v>
      </c>
      <c r="I2268" s="259" t="s">
        <v>3300</v>
      </c>
      <c r="J2268" s="259" t="s">
        <v>3309</v>
      </c>
      <c r="K2268" s="259" t="s">
        <v>3310</v>
      </c>
      <c r="L2268" s="260">
        <v>45757</v>
      </c>
      <c r="M2268" s="259" t="s">
        <v>218</v>
      </c>
    </row>
    <row r="2269" spans="1:13">
      <c r="A2269" s="261" t="s">
        <v>1497</v>
      </c>
      <c r="B2269" s="261" t="s">
        <v>1498</v>
      </c>
      <c r="C2269" s="261" t="s">
        <v>1499</v>
      </c>
      <c r="D2269" s="261" t="s">
        <v>2017</v>
      </c>
      <c r="E2269" s="261">
        <v>6835850</v>
      </c>
      <c r="F2269" s="261" t="s">
        <v>3311</v>
      </c>
      <c r="G2269" s="261" t="s">
        <v>224</v>
      </c>
      <c r="H2269" s="261">
        <v>1</v>
      </c>
      <c r="I2269" s="261" t="s">
        <v>3312</v>
      </c>
      <c r="J2269" s="261" t="s">
        <v>3243</v>
      </c>
      <c r="K2269" s="261" t="s">
        <v>3313</v>
      </c>
      <c r="L2269" s="262">
        <v>45757</v>
      </c>
      <c r="M2269" s="261" t="s">
        <v>218</v>
      </c>
    </row>
    <row r="2270" spans="1:13">
      <c r="A2270" s="259" t="s">
        <v>1497</v>
      </c>
      <c r="B2270" s="259" t="s">
        <v>1498</v>
      </c>
      <c r="C2270" s="259" t="s">
        <v>1499</v>
      </c>
      <c r="D2270" s="259" t="s">
        <v>2020</v>
      </c>
      <c r="E2270" s="259">
        <v>0</v>
      </c>
      <c r="F2270" s="259" t="s">
        <v>3299</v>
      </c>
      <c r="G2270" s="259" t="s">
        <v>224</v>
      </c>
      <c r="H2270" s="259">
        <v>1</v>
      </c>
      <c r="I2270" s="259" t="s">
        <v>3300</v>
      </c>
      <c r="J2270" s="259" t="s">
        <v>3245</v>
      </c>
      <c r="K2270" s="259" t="s">
        <v>3314</v>
      </c>
      <c r="L2270" s="260">
        <v>45757</v>
      </c>
      <c r="M2270" s="259" t="s">
        <v>218</v>
      </c>
    </row>
    <row r="2271" spans="1:13">
      <c r="A2271" s="261" t="s">
        <v>1497</v>
      </c>
      <c r="B2271" s="261" t="s">
        <v>1498</v>
      </c>
      <c r="C2271" s="261" t="s">
        <v>1499</v>
      </c>
      <c r="D2271" s="261" t="s">
        <v>2023</v>
      </c>
      <c r="E2271" s="261">
        <v>604633</v>
      </c>
      <c r="F2271" s="261" t="s">
        <v>3299</v>
      </c>
      <c r="G2271" s="261" t="s">
        <v>224</v>
      </c>
      <c r="H2271" s="261">
        <v>1</v>
      </c>
      <c r="I2271" s="261" t="s">
        <v>3300</v>
      </c>
      <c r="J2271" s="261" t="s">
        <v>3315</v>
      </c>
      <c r="K2271" s="261" t="s">
        <v>3316</v>
      </c>
      <c r="L2271" s="262">
        <v>45757</v>
      </c>
      <c r="M2271" s="261" t="s">
        <v>218</v>
      </c>
    </row>
    <row r="2272" spans="1:13">
      <c r="A2272" s="259" t="s">
        <v>1497</v>
      </c>
      <c r="B2272" s="259" t="s">
        <v>1498</v>
      </c>
      <c r="C2272" s="259" t="s">
        <v>1499</v>
      </c>
      <c r="D2272" s="259" t="s">
        <v>2025</v>
      </c>
      <c r="E2272" s="259" t="s">
        <v>17</v>
      </c>
      <c r="F2272" s="259" t="s">
        <v>3299</v>
      </c>
      <c r="G2272" s="259" t="s">
        <v>224</v>
      </c>
      <c r="H2272" s="259">
        <v>1</v>
      </c>
      <c r="I2272" s="259" t="s">
        <v>3300</v>
      </c>
      <c r="J2272" s="259" t="s">
        <v>3317</v>
      </c>
      <c r="K2272" s="259" t="s">
        <v>3318</v>
      </c>
      <c r="L2272" s="260">
        <v>45757</v>
      </c>
      <c r="M2272" s="259" t="s">
        <v>218</v>
      </c>
    </row>
    <row r="2273" spans="1:13">
      <c r="A2273" s="261" t="s">
        <v>1497</v>
      </c>
      <c r="B2273" s="261" t="s">
        <v>1498</v>
      </c>
      <c r="C2273" s="261" t="s">
        <v>1499</v>
      </c>
      <c r="D2273" s="261" t="s">
        <v>2027</v>
      </c>
      <c r="E2273" s="261" t="s">
        <v>17</v>
      </c>
      <c r="F2273" s="261" t="s">
        <v>3299</v>
      </c>
      <c r="G2273" s="261" t="s">
        <v>224</v>
      </c>
      <c r="H2273" s="261">
        <v>1</v>
      </c>
      <c r="I2273" s="261" t="s">
        <v>3300</v>
      </c>
      <c r="J2273" s="261" t="s">
        <v>3317</v>
      </c>
      <c r="K2273" s="261" t="s">
        <v>3319</v>
      </c>
      <c r="L2273" s="262">
        <v>45757</v>
      </c>
      <c r="M2273" s="261" t="s">
        <v>218</v>
      </c>
    </row>
    <row r="2274" spans="1:13">
      <c r="A2274" s="259" t="s">
        <v>1497</v>
      </c>
      <c r="B2274" s="259" t="s">
        <v>1498</v>
      </c>
      <c r="C2274" s="259" t="s">
        <v>1499</v>
      </c>
      <c r="D2274" s="259" t="s">
        <v>200</v>
      </c>
      <c r="E2274" s="259">
        <v>3</v>
      </c>
      <c r="F2274" s="259" t="s">
        <v>3311</v>
      </c>
      <c r="G2274" s="259" t="s">
        <v>224</v>
      </c>
      <c r="H2274" s="259">
        <v>1</v>
      </c>
      <c r="I2274" s="259" t="s">
        <v>3312</v>
      </c>
      <c r="J2274" s="259" t="s">
        <v>3320</v>
      </c>
      <c r="K2274" s="259" t="s">
        <v>3321</v>
      </c>
      <c r="L2274" s="260">
        <v>45757</v>
      </c>
      <c r="M2274" s="259" t="s">
        <v>218</v>
      </c>
    </row>
    <row r="2275" spans="1:13">
      <c r="A2275" s="261" t="s">
        <v>1509</v>
      </c>
      <c r="B2275" s="261" t="s">
        <v>1510</v>
      </c>
      <c r="C2275" s="261" t="s">
        <v>1499</v>
      </c>
      <c r="D2275" s="261" t="s">
        <v>2227</v>
      </c>
      <c r="E2275" s="261">
        <v>7440483</v>
      </c>
      <c r="F2275" s="261" t="s">
        <v>3254</v>
      </c>
      <c r="G2275" s="261" t="s">
        <v>224</v>
      </c>
      <c r="H2275" s="261">
        <v>1</v>
      </c>
      <c r="I2275" s="261" t="s">
        <v>3255</v>
      </c>
      <c r="J2275" s="261" t="s">
        <v>3256</v>
      </c>
      <c r="K2275" s="261" t="s">
        <v>3322</v>
      </c>
      <c r="L2275" s="262">
        <v>45757</v>
      </c>
      <c r="M2275" s="261" t="s">
        <v>218</v>
      </c>
    </row>
    <row r="2276" spans="1:13">
      <c r="A2276" s="259" t="s">
        <v>1509</v>
      </c>
      <c r="B2276" s="259" t="s">
        <v>1510</v>
      </c>
      <c r="C2276" s="259" t="s">
        <v>1499</v>
      </c>
      <c r="D2276" s="259" t="s">
        <v>1999</v>
      </c>
      <c r="E2276" s="259">
        <v>868682</v>
      </c>
      <c r="F2276" s="259" t="s">
        <v>3323</v>
      </c>
      <c r="G2276" s="259" t="s">
        <v>224</v>
      </c>
      <c r="H2276" s="259">
        <v>1</v>
      </c>
      <c r="I2276" s="259" t="s">
        <v>3324</v>
      </c>
      <c r="J2276" s="259" t="s">
        <v>3325</v>
      </c>
      <c r="K2276" s="259" t="s">
        <v>3326</v>
      </c>
      <c r="L2276" s="260">
        <v>45757</v>
      </c>
      <c r="M2276" s="259" t="s">
        <v>218</v>
      </c>
    </row>
    <row r="2277" spans="1:13">
      <c r="A2277" s="261" t="s">
        <v>1509</v>
      </c>
      <c r="B2277" s="261" t="s">
        <v>1510</v>
      </c>
      <c r="C2277" s="261" t="s">
        <v>1499</v>
      </c>
      <c r="D2277" s="261" t="s">
        <v>2004</v>
      </c>
      <c r="E2277" s="261">
        <v>2954800</v>
      </c>
      <c r="F2277" s="261" t="s">
        <v>3327</v>
      </c>
      <c r="G2277" s="261" t="s">
        <v>224</v>
      </c>
      <c r="H2277" s="261">
        <v>1</v>
      </c>
      <c r="I2277" s="261" t="s">
        <v>3328</v>
      </c>
      <c r="J2277" s="261" t="s">
        <v>3329</v>
      </c>
      <c r="K2277" s="261" t="s">
        <v>3330</v>
      </c>
      <c r="L2277" s="262">
        <v>45757</v>
      </c>
      <c r="M2277" s="261" t="s">
        <v>218</v>
      </c>
    </row>
    <row r="2278" spans="1:13">
      <c r="A2278" s="259" t="s">
        <v>1509</v>
      </c>
      <c r="B2278" s="259" t="s">
        <v>1510</v>
      </c>
      <c r="C2278" s="259" t="s">
        <v>1499</v>
      </c>
      <c r="D2278" s="259" t="s">
        <v>2007</v>
      </c>
      <c r="E2278" s="259">
        <v>446000</v>
      </c>
      <c r="F2278" s="259" t="s">
        <v>3331</v>
      </c>
      <c r="G2278" s="259" t="s">
        <v>224</v>
      </c>
      <c r="H2278" s="259">
        <v>1</v>
      </c>
      <c r="I2278" s="259" t="s">
        <v>3332</v>
      </c>
      <c r="J2278" s="259" t="s">
        <v>3333</v>
      </c>
      <c r="K2278" s="259" t="s">
        <v>3334</v>
      </c>
      <c r="L2278" s="260">
        <v>45757</v>
      </c>
      <c r="M2278" s="259" t="s">
        <v>218</v>
      </c>
    </row>
    <row r="2279" spans="1:13">
      <c r="A2279" s="261" t="s">
        <v>1509</v>
      </c>
      <c r="B2279" s="261" t="s">
        <v>1510</v>
      </c>
      <c r="C2279" s="261" t="s">
        <v>1499</v>
      </c>
      <c r="D2279" s="261" t="s">
        <v>257</v>
      </c>
      <c r="E2279" s="261">
        <v>376000</v>
      </c>
      <c r="F2279" s="261" t="s">
        <v>3331</v>
      </c>
      <c r="G2279" s="261" t="s">
        <v>224</v>
      </c>
      <c r="H2279" s="261">
        <v>1</v>
      </c>
      <c r="I2279" s="261" t="s">
        <v>3332</v>
      </c>
      <c r="J2279" s="261" t="s">
        <v>3335</v>
      </c>
      <c r="K2279" s="261" t="s">
        <v>3336</v>
      </c>
      <c r="L2279" s="262">
        <v>45757</v>
      </c>
      <c r="M2279" s="261" t="s">
        <v>218</v>
      </c>
    </row>
    <row r="2280" spans="1:13">
      <c r="A2280" s="259" t="s">
        <v>1509</v>
      </c>
      <c r="B2280" s="259" t="s">
        <v>1510</v>
      </c>
      <c r="C2280" s="259" t="s">
        <v>1499</v>
      </c>
      <c r="D2280" s="259" t="s">
        <v>467</v>
      </c>
      <c r="E2280" s="259">
        <v>0</v>
      </c>
      <c r="F2280" s="259" t="s">
        <v>3167</v>
      </c>
      <c r="G2280" s="259" t="s">
        <v>427</v>
      </c>
      <c r="H2280" s="259">
        <v>2</v>
      </c>
      <c r="I2280" s="259" t="s">
        <v>337</v>
      </c>
      <c r="J2280" s="259" t="s">
        <v>3337</v>
      </c>
      <c r="K2280" s="259" t="s">
        <v>3338</v>
      </c>
      <c r="L2280" s="260">
        <v>45757</v>
      </c>
      <c r="M2280" s="259" t="s">
        <v>218</v>
      </c>
    </row>
    <row r="2281" spans="1:13">
      <c r="A2281" s="261" t="s">
        <v>1509</v>
      </c>
      <c r="B2281" s="261" t="s">
        <v>1510</v>
      </c>
      <c r="C2281" s="261" t="s">
        <v>1499</v>
      </c>
      <c r="D2281" s="261" t="s">
        <v>549</v>
      </c>
      <c r="E2281" s="261">
        <v>693</v>
      </c>
      <c r="F2281" s="261" t="s">
        <v>3268</v>
      </c>
      <c r="G2281" s="261" t="s">
        <v>427</v>
      </c>
      <c r="H2281" s="261">
        <v>2</v>
      </c>
      <c r="I2281" s="261" t="s">
        <v>3269</v>
      </c>
      <c r="J2281" s="261" t="s">
        <v>3270</v>
      </c>
      <c r="K2281" s="261" t="s">
        <v>3339</v>
      </c>
      <c r="L2281" s="262">
        <v>45757</v>
      </c>
      <c r="M2281" s="261" t="s">
        <v>218</v>
      </c>
    </row>
    <row r="2282" spans="1:13">
      <c r="A2282" s="259" t="s">
        <v>1509</v>
      </c>
      <c r="B2282" s="259" t="s">
        <v>1510</v>
      </c>
      <c r="C2282" s="259" t="s">
        <v>1499</v>
      </c>
      <c r="D2282" s="259" t="s">
        <v>2014</v>
      </c>
      <c r="E2282" s="259">
        <v>446000</v>
      </c>
      <c r="F2282" s="259" t="s">
        <v>3331</v>
      </c>
      <c r="G2282" s="259" t="s">
        <v>224</v>
      </c>
      <c r="H2282" s="259">
        <v>1</v>
      </c>
      <c r="I2282" s="259" t="s">
        <v>3332</v>
      </c>
      <c r="J2282" s="259" t="s">
        <v>3340</v>
      </c>
      <c r="K2282" s="259" t="s">
        <v>3341</v>
      </c>
      <c r="L2282" s="260">
        <v>45757</v>
      </c>
      <c r="M2282" s="259" t="s">
        <v>218</v>
      </c>
    </row>
    <row r="2283" spans="1:13">
      <c r="A2283" s="261" t="s">
        <v>1509</v>
      </c>
      <c r="B2283" s="261" t="s">
        <v>1510</v>
      </c>
      <c r="C2283" s="261" t="s">
        <v>1499</v>
      </c>
      <c r="D2283" s="261" t="s">
        <v>2017</v>
      </c>
      <c r="E2283" s="261">
        <v>2508800</v>
      </c>
      <c r="F2283" s="261" t="s">
        <v>3342</v>
      </c>
      <c r="G2283" s="261" t="s">
        <v>224</v>
      </c>
      <c r="H2283" s="261">
        <v>1</v>
      </c>
      <c r="I2283" s="261" t="s">
        <v>3343</v>
      </c>
      <c r="J2283" s="261" t="s">
        <v>3243</v>
      </c>
      <c r="K2283" s="261" t="s">
        <v>3344</v>
      </c>
      <c r="L2283" s="262">
        <v>45757</v>
      </c>
      <c r="M2283" s="261" t="s">
        <v>218</v>
      </c>
    </row>
    <row r="2284" spans="1:13">
      <c r="A2284" s="259" t="s">
        <v>1509</v>
      </c>
      <c r="B2284" s="259" t="s">
        <v>1510</v>
      </c>
      <c r="C2284" s="259" t="s">
        <v>1499</v>
      </c>
      <c r="D2284" s="259" t="s">
        <v>2020</v>
      </c>
      <c r="E2284" s="259">
        <v>0</v>
      </c>
      <c r="F2284" s="259" t="s">
        <v>3331</v>
      </c>
      <c r="G2284" s="259" t="s">
        <v>224</v>
      </c>
      <c r="H2284" s="259">
        <v>1</v>
      </c>
      <c r="I2284" s="259" t="s">
        <v>3332</v>
      </c>
      <c r="J2284" s="259" t="s">
        <v>3245</v>
      </c>
      <c r="K2284" s="259" t="s">
        <v>3345</v>
      </c>
      <c r="L2284" s="260">
        <v>45757</v>
      </c>
      <c r="M2284" s="259" t="s">
        <v>218</v>
      </c>
    </row>
    <row r="2285" spans="1:13">
      <c r="A2285" s="261" t="s">
        <v>1509</v>
      </c>
      <c r="B2285" s="261" t="s">
        <v>1510</v>
      </c>
      <c r="C2285" s="261" t="s">
        <v>1499</v>
      </c>
      <c r="D2285" s="261" t="s">
        <v>2023</v>
      </c>
      <c r="E2285" s="261">
        <v>136716</v>
      </c>
      <c r="F2285" s="261" t="s">
        <v>3346</v>
      </c>
      <c r="G2285" s="261" t="s">
        <v>224</v>
      </c>
      <c r="H2285" s="261">
        <v>1</v>
      </c>
      <c r="I2285" s="261" t="s">
        <v>3347</v>
      </c>
      <c r="J2285" s="261" t="s">
        <v>3348</v>
      </c>
      <c r="K2285" s="261" t="s">
        <v>3349</v>
      </c>
      <c r="L2285" s="262">
        <v>45757</v>
      </c>
      <c r="M2285" s="261" t="s">
        <v>218</v>
      </c>
    </row>
    <row r="2286" spans="1:13">
      <c r="A2286" s="259" t="s">
        <v>1509</v>
      </c>
      <c r="B2286" s="259" t="s">
        <v>1510</v>
      </c>
      <c r="C2286" s="259" t="s">
        <v>1499</v>
      </c>
      <c r="D2286" s="259" t="s">
        <v>2025</v>
      </c>
      <c r="E2286" s="259">
        <v>309284</v>
      </c>
      <c r="F2286" s="259" t="s">
        <v>3346</v>
      </c>
      <c r="G2286" s="259" t="s">
        <v>224</v>
      </c>
      <c r="H2286" s="259">
        <v>1</v>
      </c>
      <c r="I2286" s="259" t="s">
        <v>3347</v>
      </c>
      <c r="J2286" s="259" t="s">
        <v>3350</v>
      </c>
      <c r="K2286" s="259" t="s">
        <v>3351</v>
      </c>
      <c r="L2286" s="260">
        <v>45757</v>
      </c>
      <c r="M2286" s="259" t="s">
        <v>218</v>
      </c>
    </row>
    <row r="2287" spans="1:13">
      <c r="A2287" s="261" t="s">
        <v>1509</v>
      </c>
      <c r="B2287" s="261" t="s">
        <v>1510</v>
      </c>
      <c r="C2287" s="261" t="s">
        <v>1499</v>
      </c>
      <c r="D2287" s="261" t="s">
        <v>2027</v>
      </c>
      <c r="E2287" s="261" t="s">
        <v>17</v>
      </c>
      <c r="F2287" s="261" t="s">
        <v>3331</v>
      </c>
      <c r="G2287" s="261" t="s">
        <v>282</v>
      </c>
      <c r="H2287" s="261">
        <v>3</v>
      </c>
      <c r="I2287" s="261" t="s">
        <v>3332</v>
      </c>
      <c r="J2287" s="261" t="s">
        <v>3352</v>
      </c>
      <c r="K2287" s="261" t="s">
        <v>3353</v>
      </c>
      <c r="L2287" s="262">
        <v>45757</v>
      </c>
      <c r="M2287" s="261" t="s">
        <v>218</v>
      </c>
    </row>
    <row r="2288" spans="1:13">
      <c r="A2288" s="259" t="s">
        <v>1509</v>
      </c>
      <c r="B2288" s="259" t="s">
        <v>1510</v>
      </c>
      <c r="C2288" s="259" t="s">
        <v>1499</v>
      </c>
      <c r="D2288" s="259" t="s">
        <v>200</v>
      </c>
      <c r="E2288" s="259">
        <v>3</v>
      </c>
      <c r="F2288" s="259" t="s">
        <v>3331</v>
      </c>
      <c r="G2288" s="259" t="s">
        <v>224</v>
      </c>
      <c r="H2288" s="259">
        <v>1</v>
      </c>
      <c r="I2288" s="259" t="s">
        <v>3332</v>
      </c>
      <c r="J2288" s="259" t="s">
        <v>3354</v>
      </c>
      <c r="K2288" s="259" t="s">
        <v>3355</v>
      </c>
      <c r="L2288" s="260">
        <v>45757</v>
      </c>
      <c r="M2288" s="259" t="s">
        <v>218</v>
      </c>
    </row>
    <row r="2289" spans="1:13">
      <c r="A2289" s="261" t="s">
        <v>932</v>
      </c>
      <c r="B2289" s="261" t="s">
        <v>933</v>
      </c>
      <c r="C2289" s="261" t="s">
        <v>934</v>
      </c>
      <c r="D2289" s="261" t="s">
        <v>2227</v>
      </c>
      <c r="E2289" s="261">
        <v>38221069</v>
      </c>
      <c r="F2289" s="261" t="s">
        <v>3356</v>
      </c>
      <c r="G2289" s="261" t="s">
        <v>427</v>
      </c>
      <c r="H2289" s="261">
        <v>2</v>
      </c>
      <c r="I2289" s="261" t="s">
        <v>3357</v>
      </c>
      <c r="J2289" s="261" t="s">
        <v>3358</v>
      </c>
      <c r="K2289" s="261" t="s">
        <v>3359</v>
      </c>
      <c r="L2289" s="262">
        <v>45757</v>
      </c>
      <c r="M2289" s="261" t="s">
        <v>218</v>
      </c>
    </row>
    <row r="2290" spans="1:13">
      <c r="A2290" s="259" t="s">
        <v>932</v>
      </c>
      <c r="B2290" s="259" t="s">
        <v>933</v>
      </c>
      <c r="C2290" s="259" t="s">
        <v>934</v>
      </c>
      <c r="D2290" s="259" t="s">
        <v>1999</v>
      </c>
      <c r="E2290" s="259">
        <v>2156</v>
      </c>
      <c r="F2290" s="259" t="s">
        <v>3360</v>
      </c>
      <c r="G2290" s="259" t="s">
        <v>224</v>
      </c>
      <c r="H2290" s="259">
        <v>1</v>
      </c>
      <c r="I2290" s="259" t="s">
        <v>3361</v>
      </c>
      <c r="J2290" s="259" t="s">
        <v>3362</v>
      </c>
      <c r="K2290" s="259" t="s">
        <v>3363</v>
      </c>
      <c r="L2290" s="260">
        <v>45757</v>
      </c>
      <c r="M2290" s="259" t="s">
        <v>218</v>
      </c>
    </row>
    <row r="2291" spans="1:13">
      <c r="A2291" s="261" t="s">
        <v>932</v>
      </c>
      <c r="B2291" s="261" t="s">
        <v>933</v>
      </c>
      <c r="C2291" s="261" t="s">
        <v>934</v>
      </c>
      <c r="D2291" s="261" t="s">
        <v>2004</v>
      </c>
      <c r="E2291" s="261">
        <v>5205900</v>
      </c>
      <c r="F2291" s="261" t="s">
        <v>3364</v>
      </c>
      <c r="G2291" s="261" t="s">
        <v>427</v>
      </c>
      <c r="H2291" s="261">
        <v>2</v>
      </c>
      <c r="I2291" s="261" t="s">
        <v>3365</v>
      </c>
      <c r="J2291" s="261" t="s">
        <v>3366</v>
      </c>
      <c r="K2291" s="261" t="s">
        <v>3367</v>
      </c>
      <c r="L2291" s="262">
        <v>45757</v>
      </c>
      <c r="M2291" s="261" t="s">
        <v>218</v>
      </c>
    </row>
    <row r="2292" spans="1:13">
      <c r="A2292" s="259" t="s">
        <v>932</v>
      </c>
      <c r="B2292" s="259" t="s">
        <v>933</v>
      </c>
      <c r="C2292" s="259" t="s">
        <v>934</v>
      </c>
      <c r="D2292" s="259" t="s">
        <v>2007</v>
      </c>
      <c r="E2292" s="259">
        <v>26500</v>
      </c>
      <c r="F2292" s="259" t="s">
        <v>3368</v>
      </c>
      <c r="G2292" s="259" t="s">
        <v>282</v>
      </c>
      <c r="H2292" s="259">
        <v>3</v>
      </c>
      <c r="I2292" s="259" t="s">
        <v>3369</v>
      </c>
      <c r="J2292" s="259" t="s">
        <v>3370</v>
      </c>
      <c r="K2292" s="259" t="s">
        <v>3371</v>
      </c>
      <c r="L2292" s="260">
        <v>45757</v>
      </c>
      <c r="M2292" s="259" t="s">
        <v>218</v>
      </c>
    </row>
    <row r="2293" spans="1:13">
      <c r="A2293" s="261" t="s">
        <v>932</v>
      </c>
      <c r="B2293" s="261" t="s">
        <v>933</v>
      </c>
      <c r="C2293" s="261" t="s">
        <v>934</v>
      </c>
      <c r="D2293" s="261" t="s">
        <v>257</v>
      </c>
      <c r="E2293" s="261">
        <v>26500</v>
      </c>
      <c r="F2293" s="261" t="s">
        <v>3368</v>
      </c>
      <c r="G2293" s="261" t="s">
        <v>224</v>
      </c>
      <c r="H2293" s="261">
        <v>1</v>
      </c>
      <c r="I2293" s="261" t="s">
        <v>3369</v>
      </c>
      <c r="J2293" s="261" t="s">
        <v>3372</v>
      </c>
      <c r="K2293" s="261" t="s">
        <v>3373</v>
      </c>
      <c r="L2293" s="262">
        <v>45757</v>
      </c>
      <c r="M2293" s="261" t="s">
        <v>218</v>
      </c>
    </row>
    <row r="2294" spans="1:13">
      <c r="A2294" s="259" t="s">
        <v>932</v>
      </c>
      <c r="B2294" s="259" t="s">
        <v>933</v>
      </c>
      <c r="C2294" s="259" t="s">
        <v>934</v>
      </c>
      <c r="D2294" s="259" t="s">
        <v>467</v>
      </c>
      <c r="E2294" s="259">
        <v>249</v>
      </c>
      <c r="F2294" s="259" t="s">
        <v>3374</v>
      </c>
      <c r="G2294" s="259" t="s">
        <v>282</v>
      </c>
      <c r="H2294" s="259">
        <v>3</v>
      </c>
      <c r="I2294" s="259" t="s">
        <v>3375</v>
      </c>
      <c r="J2294" s="259" t="s">
        <v>3376</v>
      </c>
      <c r="K2294" s="259" t="s">
        <v>3377</v>
      </c>
      <c r="L2294" s="260">
        <v>45757</v>
      </c>
      <c r="M2294" s="259" t="s">
        <v>218</v>
      </c>
    </row>
    <row r="2295" spans="1:13">
      <c r="A2295" s="261" t="s">
        <v>932</v>
      </c>
      <c r="B2295" s="261" t="s">
        <v>933</v>
      </c>
      <c r="C2295" s="261" t="s">
        <v>934</v>
      </c>
      <c r="D2295" s="261" t="s">
        <v>549</v>
      </c>
      <c r="E2295" s="261">
        <v>249</v>
      </c>
      <c r="F2295" s="261" t="s">
        <v>3374</v>
      </c>
      <c r="G2295" s="261" t="s">
        <v>282</v>
      </c>
      <c r="H2295" s="261">
        <v>3</v>
      </c>
      <c r="I2295" s="261" t="s">
        <v>3375</v>
      </c>
      <c r="J2295" s="261" t="s">
        <v>3376</v>
      </c>
      <c r="K2295" s="261" t="s">
        <v>3378</v>
      </c>
      <c r="L2295" s="262">
        <v>45757</v>
      </c>
      <c r="M2295" s="261" t="s">
        <v>218</v>
      </c>
    </row>
    <row r="2296" spans="1:13">
      <c r="A2296" s="259" t="s">
        <v>932</v>
      </c>
      <c r="B2296" s="259" t="s">
        <v>933</v>
      </c>
      <c r="C2296" s="259" t="s">
        <v>934</v>
      </c>
      <c r="D2296" s="259" t="s">
        <v>2014</v>
      </c>
      <c r="E2296" s="259">
        <v>26500</v>
      </c>
      <c r="F2296" s="259" t="s">
        <v>3368</v>
      </c>
      <c r="G2296" s="259" t="s">
        <v>224</v>
      </c>
      <c r="H2296" s="259">
        <v>1</v>
      </c>
      <c r="I2296" s="259" t="s">
        <v>3369</v>
      </c>
      <c r="J2296" s="259" t="s">
        <v>3379</v>
      </c>
      <c r="K2296" s="259" t="s">
        <v>3380</v>
      </c>
      <c r="L2296" s="260">
        <v>45757</v>
      </c>
      <c r="M2296" s="259" t="s">
        <v>218</v>
      </c>
    </row>
    <row r="2297" spans="1:13">
      <c r="A2297" s="261" t="s">
        <v>932</v>
      </c>
      <c r="B2297" s="261" t="s">
        <v>933</v>
      </c>
      <c r="C2297" s="261" t="s">
        <v>934</v>
      </c>
      <c r="D2297" s="261" t="s">
        <v>2017</v>
      </c>
      <c r="E2297" s="261">
        <v>5179400</v>
      </c>
      <c r="F2297" s="261" t="s">
        <v>3381</v>
      </c>
      <c r="G2297" s="261" t="s">
        <v>224</v>
      </c>
      <c r="H2297" s="261">
        <v>1</v>
      </c>
      <c r="I2297" s="261" t="s">
        <v>3382</v>
      </c>
      <c r="J2297" s="261" t="s">
        <v>3243</v>
      </c>
      <c r="K2297" s="261" t="s">
        <v>3383</v>
      </c>
      <c r="L2297" s="262">
        <v>45757</v>
      </c>
      <c r="M2297" s="261" t="s">
        <v>218</v>
      </c>
    </row>
    <row r="2298" spans="1:13">
      <c r="A2298" s="259" t="s">
        <v>932</v>
      </c>
      <c r="B2298" s="259" t="s">
        <v>933</v>
      </c>
      <c r="C2298" s="259" t="s">
        <v>934</v>
      </c>
      <c r="D2298" s="259" t="s">
        <v>2020</v>
      </c>
      <c r="E2298" s="259">
        <v>0</v>
      </c>
      <c r="F2298" s="259" t="s">
        <v>3368</v>
      </c>
      <c r="G2298" s="259" t="s">
        <v>224</v>
      </c>
      <c r="H2298" s="259">
        <v>1</v>
      </c>
      <c r="I2298" s="259" t="s">
        <v>3369</v>
      </c>
      <c r="J2298" s="259" t="s">
        <v>3245</v>
      </c>
      <c r="K2298" s="259" t="s">
        <v>3384</v>
      </c>
      <c r="L2298" s="260">
        <v>45757</v>
      </c>
      <c r="M2298" s="259" t="s">
        <v>218</v>
      </c>
    </row>
    <row r="2299" spans="1:13">
      <c r="A2299" s="261" t="s">
        <v>932</v>
      </c>
      <c r="B2299" s="261" t="s">
        <v>933</v>
      </c>
      <c r="C2299" s="261" t="s">
        <v>934</v>
      </c>
      <c r="D2299" s="261" t="s">
        <v>2023</v>
      </c>
      <c r="E2299" s="261">
        <v>26500</v>
      </c>
      <c r="F2299" s="261" t="s">
        <v>3368</v>
      </c>
      <c r="G2299" s="261" t="s">
        <v>224</v>
      </c>
      <c r="H2299" s="261">
        <v>1</v>
      </c>
      <c r="I2299" s="261" t="s">
        <v>3369</v>
      </c>
      <c r="J2299" s="261" t="s">
        <v>3385</v>
      </c>
      <c r="K2299" s="261" t="s">
        <v>3386</v>
      </c>
      <c r="L2299" s="262">
        <v>45757</v>
      </c>
      <c r="M2299" s="261" t="s">
        <v>218</v>
      </c>
    </row>
    <row r="2300" spans="1:13">
      <c r="A2300" s="259" t="s">
        <v>932</v>
      </c>
      <c r="B2300" s="259" t="s">
        <v>933</v>
      </c>
      <c r="C2300" s="259" t="s">
        <v>934</v>
      </c>
      <c r="D2300" s="259" t="s">
        <v>2025</v>
      </c>
      <c r="E2300" s="259" t="s">
        <v>17</v>
      </c>
      <c r="F2300" s="259" t="s">
        <v>3368</v>
      </c>
      <c r="G2300" s="259" t="s">
        <v>282</v>
      </c>
      <c r="H2300" s="259">
        <v>3</v>
      </c>
      <c r="I2300" s="259" t="s">
        <v>3369</v>
      </c>
      <c r="J2300" s="259" t="s">
        <v>3249</v>
      </c>
      <c r="K2300" s="259" t="s">
        <v>3387</v>
      </c>
      <c r="L2300" s="260">
        <v>45757</v>
      </c>
      <c r="M2300" s="259" t="s">
        <v>218</v>
      </c>
    </row>
    <row r="2301" spans="1:13">
      <c r="A2301" s="261" t="s">
        <v>932</v>
      </c>
      <c r="B2301" s="261" t="s">
        <v>933</v>
      </c>
      <c r="C2301" s="261" t="s">
        <v>934</v>
      </c>
      <c r="D2301" s="261" t="s">
        <v>2027</v>
      </c>
      <c r="E2301" s="261" t="s">
        <v>17</v>
      </c>
      <c r="F2301" s="261" t="s">
        <v>3368</v>
      </c>
      <c r="G2301" s="261" t="s">
        <v>282</v>
      </c>
      <c r="H2301" s="261">
        <v>3</v>
      </c>
      <c r="I2301" s="261" t="s">
        <v>3369</v>
      </c>
      <c r="J2301" s="261" t="s">
        <v>3249</v>
      </c>
      <c r="K2301" s="261" t="s">
        <v>3388</v>
      </c>
      <c r="L2301" s="262">
        <v>45757</v>
      </c>
      <c r="M2301" s="261" t="s">
        <v>218</v>
      </c>
    </row>
    <row r="2302" spans="1:13">
      <c r="A2302" s="259" t="s">
        <v>932</v>
      </c>
      <c r="B2302" s="259" t="s">
        <v>933</v>
      </c>
      <c r="C2302" s="259" t="s">
        <v>934</v>
      </c>
      <c r="D2302" s="259" t="s">
        <v>200</v>
      </c>
      <c r="E2302" s="259">
        <v>3</v>
      </c>
      <c r="F2302" s="259" t="s">
        <v>3389</v>
      </c>
      <c r="G2302" s="259" t="s">
        <v>224</v>
      </c>
      <c r="H2302" s="259">
        <v>1</v>
      </c>
      <c r="I2302" s="259" t="s">
        <v>3390</v>
      </c>
      <c r="J2302" s="259" t="s">
        <v>3391</v>
      </c>
      <c r="K2302" s="259" t="s">
        <v>3392</v>
      </c>
      <c r="L2302" s="260">
        <v>45757</v>
      </c>
      <c r="M2302" s="259" t="s">
        <v>218</v>
      </c>
    </row>
    <row r="2303" spans="1:13">
      <c r="A2303" s="261" t="s">
        <v>767</v>
      </c>
      <c r="B2303" s="261" t="s">
        <v>768</v>
      </c>
      <c r="C2303" s="261" t="s">
        <v>769</v>
      </c>
      <c r="D2303" s="261" t="s">
        <v>2227</v>
      </c>
      <c r="E2303" s="261">
        <v>12305750</v>
      </c>
      <c r="F2303" s="261" t="s">
        <v>3356</v>
      </c>
      <c r="G2303" s="261" t="s">
        <v>224</v>
      </c>
      <c r="H2303" s="261">
        <v>1</v>
      </c>
      <c r="I2303" s="261" t="s">
        <v>3393</v>
      </c>
      <c r="J2303" s="261" t="s">
        <v>3394</v>
      </c>
      <c r="K2303" s="261" t="s">
        <v>3395</v>
      </c>
      <c r="L2303" s="262">
        <v>45757</v>
      </c>
      <c r="M2303" s="261" t="s">
        <v>218</v>
      </c>
    </row>
    <row r="2304" spans="1:13">
      <c r="A2304" s="259" t="s">
        <v>767</v>
      </c>
      <c r="B2304" s="259" t="s">
        <v>768</v>
      </c>
      <c r="C2304" s="259" t="s">
        <v>769</v>
      </c>
      <c r="D2304" s="259" t="s">
        <v>1999</v>
      </c>
      <c r="E2304" s="259">
        <v>20151</v>
      </c>
      <c r="F2304" s="259" t="s">
        <v>3396</v>
      </c>
      <c r="G2304" s="259" t="s">
        <v>427</v>
      </c>
      <c r="H2304" s="259">
        <v>2</v>
      </c>
      <c r="I2304" s="259" t="s">
        <v>3397</v>
      </c>
      <c r="J2304" s="259" t="s">
        <v>3398</v>
      </c>
      <c r="K2304" s="259" t="s">
        <v>3399</v>
      </c>
      <c r="L2304" s="260">
        <v>45757</v>
      </c>
      <c r="M2304" s="259" t="s">
        <v>218</v>
      </c>
    </row>
    <row r="2305" spans="1:13">
      <c r="A2305" s="261" t="s">
        <v>767</v>
      </c>
      <c r="B2305" s="261" t="s">
        <v>768</v>
      </c>
      <c r="C2305" s="261" t="s">
        <v>769</v>
      </c>
      <c r="D2305" s="261" t="s">
        <v>2004</v>
      </c>
      <c r="E2305" s="261">
        <v>4056700</v>
      </c>
      <c r="F2305" s="261" t="s">
        <v>3396</v>
      </c>
      <c r="G2305" s="261" t="s">
        <v>427</v>
      </c>
      <c r="H2305" s="261">
        <v>2</v>
      </c>
      <c r="I2305" s="261" t="s">
        <v>3397</v>
      </c>
      <c r="J2305" s="261" t="s">
        <v>3400</v>
      </c>
      <c r="K2305" s="261" t="s">
        <v>3401</v>
      </c>
      <c r="L2305" s="262">
        <v>45757</v>
      </c>
      <c r="M2305" s="261" t="s">
        <v>218</v>
      </c>
    </row>
    <row r="2306" spans="1:13">
      <c r="A2306" s="259" t="s">
        <v>767</v>
      </c>
      <c r="B2306" s="259" t="s">
        <v>768</v>
      </c>
      <c r="C2306" s="259" t="s">
        <v>769</v>
      </c>
      <c r="D2306" s="259" t="s">
        <v>2007</v>
      </c>
      <c r="E2306" s="259">
        <v>33680</v>
      </c>
      <c r="F2306" s="259" t="s">
        <v>3402</v>
      </c>
      <c r="G2306" s="259" t="s">
        <v>282</v>
      </c>
      <c r="H2306" s="259">
        <v>3</v>
      </c>
      <c r="I2306" s="259" t="s">
        <v>3403</v>
      </c>
      <c r="J2306" s="259" t="s">
        <v>3404</v>
      </c>
      <c r="K2306" s="259" t="s">
        <v>3405</v>
      </c>
      <c r="L2306" s="260">
        <v>45757</v>
      </c>
      <c r="M2306" s="259" t="s">
        <v>218</v>
      </c>
    </row>
    <row r="2307" spans="1:13">
      <c r="A2307" s="261" t="s">
        <v>767</v>
      </c>
      <c r="B2307" s="261" t="s">
        <v>768</v>
      </c>
      <c r="C2307" s="261" t="s">
        <v>769</v>
      </c>
      <c r="D2307" s="261" t="s">
        <v>257</v>
      </c>
      <c r="E2307" s="261">
        <v>33680</v>
      </c>
      <c r="F2307" s="261" t="s">
        <v>3402</v>
      </c>
      <c r="G2307" s="261" t="s">
        <v>224</v>
      </c>
      <c r="H2307" s="261">
        <v>1</v>
      </c>
      <c r="I2307" s="261" t="s">
        <v>3403</v>
      </c>
      <c r="J2307" s="261" t="s">
        <v>3406</v>
      </c>
      <c r="K2307" s="261" t="s">
        <v>3407</v>
      </c>
      <c r="L2307" s="262">
        <v>45757</v>
      </c>
      <c r="M2307" s="261" t="s">
        <v>218</v>
      </c>
    </row>
    <row r="2308" spans="1:13">
      <c r="A2308" s="259" t="s">
        <v>767</v>
      </c>
      <c r="B2308" s="259" t="s">
        <v>768</v>
      </c>
      <c r="C2308" s="259" t="s">
        <v>769</v>
      </c>
      <c r="D2308" s="259" t="s">
        <v>467</v>
      </c>
      <c r="E2308" s="259">
        <v>693</v>
      </c>
      <c r="F2308" s="259" t="s">
        <v>3408</v>
      </c>
      <c r="G2308" s="259" t="s">
        <v>282</v>
      </c>
      <c r="H2308" s="259">
        <v>3</v>
      </c>
      <c r="I2308" s="259" t="s">
        <v>3409</v>
      </c>
      <c r="J2308" s="259" t="s">
        <v>3410</v>
      </c>
      <c r="K2308" s="259" t="s">
        <v>3411</v>
      </c>
      <c r="L2308" s="260">
        <v>45757</v>
      </c>
      <c r="M2308" s="259" t="s">
        <v>218</v>
      </c>
    </row>
    <row r="2309" spans="1:13">
      <c r="A2309" s="261" t="s">
        <v>767</v>
      </c>
      <c r="B2309" s="261" t="s">
        <v>768</v>
      </c>
      <c r="C2309" s="261" t="s">
        <v>769</v>
      </c>
      <c r="D2309" s="261" t="s">
        <v>549</v>
      </c>
      <c r="E2309" s="261">
        <v>693</v>
      </c>
      <c r="F2309" s="261" t="s">
        <v>3408</v>
      </c>
      <c r="G2309" s="261" t="s">
        <v>282</v>
      </c>
      <c r="H2309" s="261">
        <v>3</v>
      </c>
      <c r="I2309" s="261" t="s">
        <v>3409</v>
      </c>
      <c r="J2309" s="261" t="s">
        <v>3410</v>
      </c>
      <c r="K2309" s="261" t="s">
        <v>3412</v>
      </c>
      <c r="L2309" s="262">
        <v>45757</v>
      </c>
      <c r="M2309" s="261" t="s">
        <v>218</v>
      </c>
    </row>
    <row r="2310" spans="1:13">
      <c r="A2310" s="259" t="s">
        <v>767</v>
      </c>
      <c r="B2310" s="259" t="s">
        <v>768</v>
      </c>
      <c r="C2310" s="259" t="s">
        <v>769</v>
      </c>
      <c r="D2310" s="259" t="s">
        <v>2014</v>
      </c>
      <c r="E2310" s="259">
        <v>33680</v>
      </c>
      <c r="F2310" s="259" t="s">
        <v>3402</v>
      </c>
      <c r="G2310" s="259" t="s">
        <v>224</v>
      </c>
      <c r="H2310" s="259">
        <v>1</v>
      </c>
      <c r="I2310" s="259" t="s">
        <v>3403</v>
      </c>
      <c r="J2310" s="259" t="s">
        <v>3413</v>
      </c>
      <c r="K2310" s="259" t="s">
        <v>3414</v>
      </c>
      <c r="L2310" s="260">
        <v>45757</v>
      </c>
      <c r="M2310" s="259" t="s">
        <v>218</v>
      </c>
    </row>
    <row r="2311" spans="1:13">
      <c r="A2311" s="261" t="s">
        <v>767</v>
      </c>
      <c r="B2311" s="261" t="s">
        <v>768</v>
      </c>
      <c r="C2311" s="261" t="s">
        <v>769</v>
      </c>
      <c r="D2311" s="261" t="s">
        <v>2017</v>
      </c>
      <c r="E2311" s="261">
        <v>4023020</v>
      </c>
      <c r="F2311" s="261" t="s">
        <v>3415</v>
      </c>
      <c r="G2311" s="261" t="s">
        <v>224</v>
      </c>
      <c r="H2311" s="261">
        <v>1</v>
      </c>
      <c r="I2311" s="261" t="s">
        <v>3416</v>
      </c>
      <c r="J2311" s="261" t="s">
        <v>3243</v>
      </c>
      <c r="K2311" s="261" t="s">
        <v>3417</v>
      </c>
      <c r="L2311" s="262">
        <v>45757</v>
      </c>
      <c r="M2311" s="261" t="s">
        <v>218</v>
      </c>
    </row>
    <row r="2312" spans="1:13">
      <c r="A2312" s="259" t="s">
        <v>767</v>
      </c>
      <c r="B2312" s="259" t="s">
        <v>768</v>
      </c>
      <c r="C2312" s="259" t="s">
        <v>769</v>
      </c>
      <c r="D2312" s="259" t="s">
        <v>2020</v>
      </c>
      <c r="E2312" s="259">
        <v>0</v>
      </c>
      <c r="F2312" s="259" t="s">
        <v>3402</v>
      </c>
      <c r="G2312" s="259" t="s">
        <v>224</v>
      </c>
      <c r="H2312" s="259">
        <v>1</v>
      </c>
      <c r="I2312" s="259" t="s">
        <v>3403</v>
      </c>
      <c r="J2312" s="259" t="s">
        <v>3245</v>
      </c>
      <c r="K2312" s="259" t="s">
        <v>3418</v>
      </c>
      <c r="L2312" s="260">
        <v>45757</v>
      </c>
      <c r="M2312" s="259" t="s">
        <v>218</v>
      </c>
    </row>
    <row r="2313" spans="1:13">
      <c r="A2313" s="261" t="s">
        <v>767</v>
      </c>
      <c r="B2313" s="261" t="s">
        <v>768</v>
      </c>
      <c r="C2313" s="261" t="s">
        <v>769</v>
      </c>
      <c r="D2313" s="261" t="s">
        <v>2023</v>
      </c>
      <c r="E2313" s="261">
        <v>33680</v>
      </c>
      <c r="F2313" s="261" t="s">
        <v>3402</v>
      </c>
      <c r="G2313" s="261" t="s">
        <v>224</v>
      </c>
      <c r="H2313" s="261">
        <v>1</v>
      </c>
      <c r="I2313" s="261" t="s">
        <v>3403</v>
      </c>
      <c r="J2313" s="261" t="s">
        <v>3419</v>
      </c>
      <c r="K2313" s="261" t="s">
        <v>3420</v>
      </c>
      <c r="L2313" s="262">
        <v>45757</v>
      </c>
      <c r="M2313" s="261" t="s">
        <v>218</v>
      </c>
    </row>
    <row r="2314" spans="1:13">
      <c r="A2314" s="259" t="s">
        <v>767</v>
      </c>
      <c r="B2314" s="259" t="s">
        <v>768</v>
      </c>
      <c r="C2314" s="259" t="s">
        <v>769</v>
      </c>
      <c r="D2314" s="259" t="s">
        <v>2025</v>
      </c>
      <c r="E2314" s="259" t="s">
        <v>17</v>
      </c>
      <c r="F2314" s="259" t="s">
        <v>3402</v>
      </c>
      <c r="G2314" s="259" t="s">
        <v>282</v>
      </c>
      <c r="H2314" s="259">
        <v>3</v>
      </c>
      <c r="I2314" s="259" t="s">
        <v>3403</v>
      </c>
      <c r="J2314" s="259" t="s">
        <v>3317</v>
      </c>
      <c r="K2314" s="259" t="s">
        <v>3421</v>
      </c>
      <c r="L2314" s="260">
        <v>45757</v>
      </c>
      <c r="M2314" s="259" t="s">
        <v>218</v>
      </c>
    </row>
    <row r="2315" spans="1:13">
      <c r="A2315" s="261" t="s">
        <v>767</v>
      </c>
      <c r="B2315" s="261" t="s">
        <v>768</v>
      </c>
      <c r="C2315" s="261" t="s">
        <v>769</v>
      </c>
      <c r="D2315" s="261" t="s">
        <v>2027</v>
      </c>
      <c r="E2315" s="261" t="s">
        <v>17</v>
      </c>
      <c r="F2315" s="261" t="s">
        <v>3402</v>
      </c>
      <c r="G2315" s="261" t="s">
        <v>282</v>
      </c>
      <c r="H2315" s="261">
        <v>3</v>
      </c>
      <c r="I2315" s="261" t="s">
        <v>3403</v>
      </c>
      <c r="J2315" s="261" t="s">
        <v>3317</v>
      </c>
      <c r="K2315" s="261" t="s">
        <v>3422</v>
      </c>
      <c r="L2315" s="262">
        <v>45757</v>
      </c>
      <c r="M2315" s="261" t="s">
        <v>218</v>
      </c>
    </row>
    <row r="2316" spans="1:13">
      <c r="A2316" s="259" t="s">
        <v>767</v>
      </c>
      <c r="B2316" s="259" t="s">
        <v>768</v>
      </c>
      <c r="C2316" s="259" t="s">
        <v>769</v>
      </c>
      <c r="D2316" s="259" t="s">
        <v>200</v>
      </c>
      <c r="E2316" s="259">
        <v>2</v>
      </c>
      <c r="F2316" s="259" t="s">
        <v>3402</v>
      </c>
      <c r="G2316" s="259" t="s">
        <v>224</v>
      </c>
      <c r="H2316" s="259">
        <v>1</v>
      </c>
      <c r="I2316" s="259" t="s">
        <v>3403</v>
      </c>
      <c r="J2316" s="259" t="s">
        <v>3423</v>
      </c>
      <c r="K2316" s="259" t="s">
        <v>3424</v>
      </c>
      <c r="L2316" s="260">
        <v>45757</v>
      </c>
      <c r="M2316" s="259" t="s">
        <v>218</v>
      </c>
    </row>
    <row r="2317" spans="1:13">
      <c r="A2317" s="261" t="s">
        <v>82</v>
      </c>
      <c r="B2317" s="261" t="s">
        <v>83</v>
      </c>
      <c r="C2317" s="261" t="s">
        <v>84</v>
      </c>
      <c r="D2317" s="261" t="s">
        <v>2227</v>
      </c>
      <c r="E2317" s="261">
        <v>5280889</v>
      </c>
      <c r="F2317" s="261" t="s">
        <v>3425</v>
      </c>
      <c r="G2317" s="261" t="s">
        <v>427</v>
      </c>
      <c r="H2317" s="261">
        <v>2</v>
      </c>
      <c r="I2317" s="261" t="s">
        <v>3426</v>
      </c>
      <c r="J2317" s="261" t="s">
        <v>3427</v>
      </c>
      <c r="K2317" s="261" t="s">
        <v>3428</v>
      </c>
      <c r="L2317" s="262">
        <v>45757</v>
      </c>
      <c r="M2317" s="261" t="s">
        <v>19</v>
      </c>
    </row>
    <row r="2318" spans="1:13">
      <c r="A2318" s="259" t="s">
        <v>82</v>
      </c>
      <c r="B2318" s="259" t="s">
        <v>83</v>
      </c>
      <c r="C2318" s="259" t="s">
        <v>84</v>
      </c>
      <c r="D2318" s="259" t="s">
        <v>1999</v>
      </c>
      <c r="E2318" s="259">
        <v>206000</v>
      </c>
      <c r="F2318" s="259" t="s">
        <v>3429</v>
      </c>
      <c r="G2318" s="259" t="s">
        <v>427</v>
      </c>
      <c r="H2318" s="259">
        <v>2</v>
      </c>
      <c r="I2318" s="259" t="s">
        <v>3430</v>
      </c>
      <c r="J2318" s="259" t="s">
        <v>3431</v>
      </c>
      <c r="K2318" s="259" t="s">
        <v>3432</v>
      </c>
      <c r="L2318" s="260">
        <v>45757</v>
      </c>
      <c r="M2318" s="259" t="s">
        <v>19</v>
      </c>
    </row>
    <row r="2319" spans="1:13">
      <c r="A2319" s="261" t="s">
        <v>82</v>
      </c>
      <c r="B2319" s="261" t="s">
        <v>83</v>
      </c>
      <c r="C2319" s="261" t="s">
        <v>84</v>
      </c>
      <c r="D2319" s="261" t="s">
        <v>2004</v>
      </c>
      <c r="E2319" s="261">
        <v>2245900</v>
      </c>
      <c r="F2319" s="261" t="s">
        <v>3433</v>
      </c>
      <c r="G2319" s="261" t="s">
        <v>427</v>
      </c>
      <c r="H2319" s="261">
        <v>2</v>
      </c>
      <c r="I2319" s="261" t="s">
        <v>3434</v>
      </c>
      <c r="J2319" s="261" t="s">
        <v>3435</v>
      </c>
      <c r="K2319" s="261" t="s">
        <v>3436</v>
      </c>
      <c r="L2319" s="262">
        <v>45757</v>
      </c>
      <c r="M2319" s="261" t="s">
        <v>19</v>
      </c>
    </row>
    <row r="2320" spans="1:13">
      <c r="A2320" s="259" t="s">
        <v>82</v>
      </c>
      <c r="B2320" s="259" t="s">
        <v>83</v>
      </c>
      <c r="C2320" s="259" t="s">
        <v>84</v>
      </c>
      <c r="D2320" s="259" t="s">
        <v>2007</v>
      </c>
      <c r="E2320" s="259">
        <v>371974</v>
      </c>
      <c r="F2320" s="259" t="s">
        <v>3437</v>
      </c>
      <c r="G2320" s="259" t="s">
        <v>427</v>
      </c>
      <c r="H2320" s="259">
        <v>2</v>
      </c>
      <c r="I2320" s="259" t="s">
        <v>3438</v>
      </c>
      <c r="J2320" s="259" t="s">
        <v>3439</v>
      </c>
      <c r="K2320" s="259" t="s">
        <v>3440</v>
      </c>
      <c r="L2320" s="260">
        <v>45757</v>
      </c>
      <c r="M2320" s="259" t="s">
        <v>19</v>
      </c>
    </row>
    <row r="2321" spans="1:13">
      <c r="A2321" s="261" t="s">
        <v>82</v>
      </c>
      <c r="B2321" s="261" t="s">
        <v>83</v>
      </c>
      <c r="C2321" s="261" t="s">
        <v>84</v>
      </c>
      <c r="D2321" s="261" t="s">
        <v>257</v>
      </c>
      <c r="E2321" s="261">
        <v>153974</v>
      </c>
      <c r="F2321" s="261" t="s">
        <v>3163</v>
      </c>
      <c r="G2321" s="261" t="s">
        <v>427</v>
      </c>
      <c r="H2321" s="261">
        <v>2</v>
      </c>
      <c r="I2321" s="261" t="s">
        <v>3441</v>
      </c>
      <c r="J2321" s="261" t="s">
        <v>3442</v>
      </c>
      <c r="K2321" s="261" t="s">
        <v>3443</v>
      </c>
      <c r="L2321" s="262">
        <v>45757</v>
      </c>
      <c r="M2321" s="261" t="s">
        <v>19</v>
      </c>
    </row>
    <row r="2322" spans="1:13">
      <c r="A2322" s="259" t="s">
        <v>82</v>
      </c>
      <c r="B2322" s="259" t="s">
        <v>83</v>
      </c>
      <c r="C2322" s="259" t="s">
        <v>84</v>
      </c>
      <c r="D2322" s="259" t="s">
        <v>467</v>
      </c>
      <c r="E2322" s="259">
        <v>0</v>
      </c>
      <c r="F2322" s="259" t="s">
        <v>3167</v>
      </c>
      <c r="G2322" s="259" t="s">
        <v>427</v>
      </c>
      <c r="H2322" s="259">
        <v>2</v>
      </c>
      <c r="I2322" s="259" t="s">
        <v>337</v>
      </c>
      <c r="J2322" s="259" t="s">
        <v>3444</v>
      </c>
      <c r="K2322" s="259" t="s">
        <v>3445</v>
      </c>
      <c r="L2322" s="260">
        <v>45757</v>
      </c>
      <c r="M2322" s="259" t="s">
        <v>19</v>
      </c>
    </row>
    <row r="2323" spans="1:13">
      <c r="A2323" s="261" t="s">
        <v>82</v>
      </c>
      <c r="B2323" s="261" t="s">
        <v>83</v>
      </c>
      <c r="C2323" s="261" t="s">
        <v>84</v>
      </c>
      <c r="D2323" s="261" t="s">
        <v>549</v>
      </c>
      <c r="E2323" s="261">
        <v>0</v>
      </c>
      <c r="F2323" s="261" t="s">
        <v>3167</v>
      </c>
      <c r="G2323" s="261" t="s">
        <v>427</v>
      </c>
      <c r="H2323" s="261">
        <v>2</v>
      </c>
      <c r="I2323" s="261" t="s">
        <v>337</v>
      </c>
      <c r="J2323" s="261" t="s">
        <v>3444</v>
      </c>
      <c r="K2323" s="261" t="s">
        <v>3446</v>
      </c>
      <c r="L2323" s="262">
        <v>45757</v>
      </c>
      <c r="M2323" s="261" t="s">
        <v>19</v>
      </c>
    </row>
    <row r="2324" spans="1:13">
      <c r="A2324" s="259" t="s">
        <v>82</v>
      </c>
      <c r="B2324" s="259" t="s">
        <v>83</v>
      </c>
      <c r="C2324" s="259" t="s">
        <v>84</v>
      </c>
      <c r="D2324" s="259" t="s">
        <v>2014</v>
      </c>
      <c r="E2324" s="259">
        <v>371974</v>
      </c>
      <c r="F2324" s="259" t="s">
        <v>3437</v>
      </c>
      <c r="G2324" s="259" t="s">
        <v>224</v>
      </c>
      <c r="H2324" s="259">
        <v>1</v>
      </c>
      <c r="I2324" s="259" t="s">
        <v>3438</v>
      </c>
      <c r="J2324" s="259" t="s">
        <v>3447</v>
      </c>
      <c r="K2324" s="259" t="s">
        <v>3448</v>
      </c>
      <c r="L2324" s="260">
        <v>45757</v>
      </c>
      <c r="M2324" s="259" t="s">
        <v>19</v>
      </c>
    </row>
    <row r="2325" spans="1:13">
      <c r="A2325" s="261" t="s">
        <v>82</v>
      </c>
      <c r="B2325" s="261" t="s">
        <v>83</v>
      </c>
      <c r="C2325" s="261" t="s">
        <v>84</v>
      </c>
      <c r="D2325" s="261" t="s">
        <v>2017</v>
      </c>
      <c r="E2325" s="261">
        <v>1873926</v>
      </c>
      <c r="F2325" s="261" t="s">
        <v>3449</v>
      </c>
      <c r="G2325" s="261" t="s">
        <v>427</v>
      </c>
      <c r="H2325" s="261">
        <v>2</v>
      </c>
      <c r="I2325" s="261" t="s">
        <v>3450</v>
      </c>
      <c r="J2325" s="261" t="s">
        <v>3451</v>
      </c>
      <c r="K2325" s="261" t="s">
        <v>3452</v>
      </c>
      <c r="L2325" s="262">
        <v>45757</v>
      </c>
      <c r="M2325" s="261" t="s">
        <v>19</v>
      </c>
    </row>
    <row r="2326" spans="1:13">
      <c r="A2326" s="259" t="s">
        <v>82</v>
      </c>
      <c r="B2326" s="259" t="s">
        <v>83</v>
      </c>
      <c r="C2326" s="259" t="s">
        <v>84</v>
      </c>
      <c r="D2326" s="259" t="s">
        <v>2020</v>
      </c>
      <c r="E2326" s="259">
        <v>0</v>
      </c>
      <c r="F2326" s="259" t="s">
        <v>3437</v>
      </c>
      <c r="G2326" s="259" t="s">
        <v>427</v>
      </c>
      <c r="H2326" s="259">
        <v>2</v>
      </c>
      <c r="I2326" s="259" t="s">
        <v>3453</v>
      </c>
      <c r="J2326" s="259" t="s">
        <v>3454</v>
      </c>
      <c r="K2326" s="259" t="s">
        <v>3455</v>
      </c>
      <c r="L2326" s="260">
        <v>45757</v>
      </c>
      <c r="M2326" s="259" t="s">
        <v>19</v>
      </c>
    </row>
    <row r="2327" spans="1:13">
      <c r="A2327" s="261" t="s">
        <v>82</v>
      </c>
      <c r="B2327" s="261" t="s">
        <v>83</v>
      </c>
      <c r="C2327" s="261" t="s">
        <v>84</v>
      </c>
      <c r="D2327" s="261" t="s">
        <v>2023</v>
      </c>
      <c r="E2327" s="261">
        <v>371974</v>
      </c>
      <c r="F2327" s="261" t="s">
        <v>3437</v>
      </c>
      <c r="G2327" s="261" t="s">
        <v>224</v>
      </c>
      <c r="H2327" s="261">
        <v>1</v>
      </c>
      <c r="I2327" s="261" t="s">
        <v>3438</v>
      </c>
      <c r="J2327" s="261" t="s">
        <v>3146</v>
      </c>
      <c r="K2327" s="261" t="s">
        <v>3456</v>
      </c>
      <c r="L2327" s="262">
        <v>45757</v>
      </c>
      <c r="M2327" s="261" t="s">
        <v>19</v>
      </c>
    </row>
    <row r="2328" spans="1:13">
      <c r="A2328" s="259" t="s">
        <v>82</v>
      </c>
      <c r="B2328" s="259" t="s">
        <v>83</v>
      </c>
      <c r="C2328" s="259" t="s">
        <v>84</v>
      </c>
      <c r="D2328" s="259" t="s">
        <v>2025</v>
      </c>
      <c r="E2328" s="259" t="s">
        <v>17</v>
      </c>
      <c r="F2328" s="259" t="s">
        <v>3437</v>
      </c>
      <c r="G2328" s="259" t="s">
        <v>224</v>
      </c>
      <c r="H2328" s="259">
        <v>1</v>
      </c>
      <c r="I2328" s="259" t="s">
        <v>3438</v>
      </c>
      <c r="J2328" s="259" t="s">
        <v>3146</v>
      </c>
      <c r="K2328" s="259" t="s">
        <v>3457</v>
      </c>
      <c r="L2328" s="260">
        <v>45757</v>
      </c>
      <c r="M2328" s="259" t="s">
        <v>19</v>
      </c>
    </row>
    <row r="2329" spans="1:13">
      <c r="A2329" s="261" t="s">
        <v>82</v>
      </c>
      <c r="B2329" s="261" t="s">
        <v>83</v>
      </c>
      <c r="C2329" s="261" t="s">
        <v>84</v>
      </c>
      <c r="D2329" s="261" t="s">
        <v>2027</v>
      </c>
      <c r="E2329" s="261" t="s">
        <v>17</v>
      </c>
      <c r="F2329" s="261" t="s">
        <v>3437</v>
      </c>
      <c r="G2329" s="261" t="s">
        <v>224</v>
      </c>
      <c r="H2329" s="261">
        <v>1</v>
      </c>
      <c r="I2329" s="261" t="s">
        <v>3438</v>
      </c>
      <c r="J2329" s="261" t="s">
        <v>3146</v>
      </c>
      <c r="K2329" s="261" t="s">
        <v>3458</v>
      </c>
      <c r="L2329" s="262">
        <v>45757</v>
      </c>
      <c r="M2329" s="261" t="s">
        <v>19</v>
      </c>
    </row>
    <row r="2330" spans="1:13">
      <c r="A2330" s="259" t="s">
        <v>82</v>
      </c>
      <c r="B2330" s="259" t="s">
        <v>83</v>
      </c>
      <c r="C2330" s="259" t="s">
        <v>84</v>
      </c>
      <c r="D2330" s="259" t="s">
        <v>200</v>
      </c>
      <c r="E2330" s="259">
        <v>2</v>
      </c>
      <c r="F2330" s="259" t="s">
        <v>3459</v>
      </c>
      <c r="G2330" s="259" t="s">
        <v>427</v>
      </c>
      <c r="H2330" s="259">
        <v>2</v>
      </c>
      <c r="I2330" s="259" t="s">
        <v>3460</v>
      </c>
      <c r="J2330" s="259" t="s">
        <v>3461</v>
      </c>
      <c r="K2330" s="259" t="s">
        <v>3462</v>
      </c>
      <c r="L2330" s="260">
        <v>45757</v>
      </c>
      <c r="M2330" s="259" t="s">
        <v>19</v>
      </c>
    </row>
    <row r="2331" spans="1:13">
      <c r="A2331" s="261" t="s">
        <v>328</v>
      </c>
      <c r="B2331" s="261" t="s">
        <v>329</v>
      </c>
      <c r="C2331" s="261" t="s">
        <v>84</v>
      </c>
      <c r="D2331" s="261" t="s">
        <v>2227</v>
      </c>
      <c r="E2331" s="261">
        <v>5280889</v>
      </c>
      <c r="F2331" s="261" t="s">
        <v>3425</v>
      </c>
      <c r="G2331" s="261" t="s">
        <v>427</v>
      </c>
      <c r="H2331" s="261">
        <v>2</v>
      </c>
      <c r="I2331" s="261" t="s">
        <v>3426</v>
      </c>
      <c r="J2331" s="261" t="s">
        <v>3427</v>
      </c>
      <c r="K2331" s="261" t="s">
        <v>3463</v>
      </c>
      <c r="L2331" s="262">
        <v>45757</v>
      </c>
      <c r="M2331" s="261" t="s">
        <v>19</v>
      </c>
    </row>
    <row r="2332" spans="1:13">
      <c r="A2332" s="259" t="s">
        <v>328</v>
      </c>
      <c r="B2332" s="259" t="s">
        <v>329</v>
      </c>
      <c r="C2332" s="259" t="s">
        <v>84</v>
      </c>
      <c r="D2332" s="259" t="s">
        <v>1999</v>
      </c>
      <c r="E2332" s="259">
        <v>1030700</v>
      </c>
      <c r="F2332" s="259" t="s">
        <v>3464</v>
      </c>
      <c r="G2332" s="259" t="s">
        <v>224</v>
      </c>
      <c r="H2332" s="259">
        <v>1</v>
      </c>
      <c r="I2332" s="259" t="s">
        <v>3465</v>
      </c>
      <c r="J2332" s="259" t="s">
        <v>3466</v>
      </c>
      <c r="K2332" s="259" t="s">
        <v>3467</v>
      </c>
      <c r="L2332" s="260">
        <v>45757</v>
      </c>
      <c r="M2332" s="259" t="s">
        <v>19</v>
      </c>
    </row>
    <row r="2333" spans="1:13">
      <c r="A2333" s="261" t="s">
        <v>328</v>
      </c>
      <c r="B2333" s="261" t="s">
        <v>329</v>
      </c>
      <c r="C2333" s="261" t="s">
        <v>84</v>
      </c>
      <c r="D2333" s="261" t="s">
        <v>2004</v>
      </c>
      <c r="E2333" s="261">
        <v>4581900</v>
      </c>
      <c r="F2333" s="261" t="s">
        <v>3468</v>
      </c>
      <c r="G2333" s="261" t="s">
        <v>224</v>
      </c>
      <c r="H2333" s="261">
        <v>1</v>
      </c>
      <c r="I2333" s="261" t="s">
        <v>3469</v>
      </c>
      <c r="J2333" s="261" t="s">
        <v>3470</v>
      </c>
      <c r="K2333" s="261" t="s">
        <v>3471</v>
      </c>
      <c r="L2333" s="262">
        <v>45757</v>
      </c>
      <c r="M2333" s="261" t="s">
        <v>19</v>
      </c>
    </row>
    <row r="2334" spans="1:13">
      <c r="A2334" s="259" t="s">
        <v>328</v>
      </c>
      <c r="B2334" s="259" t="s">
        <v>329</v>
      </c>
      <c r="C2334" s="259" t="s">
        <v>84</v>
      </c>
      <c r="D2334" s="259" t="s">
        <v>2007</v>
      </c>
      <c r="E2334" s="259">
        <v>1388100</v>
      </c>
      <c r="F2334" s="259" t="s">
        <v>3468</v>
      </c>
      <c r="G2334" s="259" t="s">
        <v>224</v>
      </c>
      <c r="H2334" s="259">
        <v>1</v>
      </c>
      <c r="I2334" s="259" t="s">
        <v>3469</v>
      </c>
      <c r="J2334" s="259" t="s">
        <v>3472</v>
      </c>
      <c r="K2334" s="259" t="s">
        <v>3473</v>
      </c>
      <c r="L2334" s="260">
        <v>45757</v>
      </c>
      <c r="M2334" s="259" t="s">
        <v>19</v>
      </c>
    </row>
    <row r="2335" spans="1:13">
      <c r="A2335" s="261" t="s">
        <v>328</v>
      </c>
      <c r="B2335" s="261" t="s">
        <v>329</v>
      </c>
      <c r="C2335" s="261" t="s">
        <v>84</v>
      </c>
      <c r="D2335" s="261" t="s">
        <v>257</v>
      </c>
      <c r="E2335" s="261" t="s">
        <v>17</v>
      </c>
      <c r="F2335" s="261" t="s">
        <v>17</v>
      </c>
      <c r="G2335" s="261" t="s">
        <v>17</v>
      </c>
      <c r="H2335" s="261" t="s">
        <v>17</v>
      </c>
      <c r="I2335" s="261" t="s">
        <v>17</v>
      </c>
      <c r="J2335" s="261" t="s">
        <v>3474</v>
      </c>
      <c r="K2335" s="261" t="s">
        <v>3475</v>
      </c>
      <c r="L2335" s="262">
        <v>45757</v>
      </c>
      <c r="M2335" s="261" t="s">
        <v>19</v>
      </c>
    </row>
    <row r="2336" spans="1:13">
      <c r="A2336" s="259" t="s">
        <v>328</v>
      </c>
      <c r="B2336" s="259" t="s">
        <v>329</v>
      </c>
      <c r="C2336" s="259" t="s">
        <v>84</v>
      </c>
      <c r="D2336" s="259" t="s">
        <v>467</v>
      </c>
      <c r="E2336" s="259">
        <v>0</v>
      </c>
      <c r="F2336" s="259" t="s">
        <v>3167</v>
      </c>
      <c r="G2336" s="259" t="s">
        <v>427</v>
      </c>
      <c r="H2336" s="259">
        <v>2</v>
      </c>
      <c r="I2336" s="259" t="s">
        <v>337</v>
      </c>
      <c r="J2336" s="259" t="s">
        <v>3444</v>
      </c>
      <c r="K2336" s="259" t="s">
        <v>3476</v>
      </c>
      <c r="L2336" s="260">
        <v>45757</v>
      </c>
      <c r="M2336" s="259" t="s">
        <v>19</v>
      </c>
    </row>
    <row r="2337" spans="1:13">
      <c r="A2337" s="261" t="s">
        <v>328</v>
      </c>
      <c r="B2337" s="261" t="s">
        <v>329</v>
      </c>
      <c r="C2337" s="261" t="s">
        <v>84</v>
      </c>
      <c r="D2337" s="261" t="s">
        <v>549</v>
      </c>
      <c r="E2337" s="261">
        <v>0</v>
      </c>
      <c r="F2337" s="261" t="s">
        <v>3167</v>
      </c>
      <c r="G2337" s="261" t="s">
        <v>427</v>
      </c>
      <c r="H2337" s="261">
        <v>2</v>
      </c>
      <c r="I2337" s="261" t="s">
        <v>337</v>
      </c>
      <c r="J2337" s="261" t="s">
        <v>3444</v>
      </c>
      <c r="K2337" s="261" t="s">
        <v>3477</v>
      </c>
      <c r="L2337" s="262">
        <v>45757</v>
      </c>
      <c r="M2337" s="261" t="s">
        <v>19</v>
      </c>
    </row>
    <row r="2338" spans="1:13">
      <c r="A2338" s="259" t="s">
        <v>328</v>
      </c>
      <c r="B2338" s="259" t="s">
        <v>329</v>
      </c>
      <c r="C2338" s="259" t="s">
        <v>84</v>
      </c>
      <c r="D2338" s="259" t="s">
        <v>2014</v>
      </c>
      <c r="E2338" s="259">
        <v>364800</v>
      </c>
      <c r="F2338" s="259" t="s">
        <v>3468</v>
      </c>
      <c r="G2338" s="259" t="s">
        <v>224</v>
      </c>
      <c r="H2338" s="259">
        <v>1</v>
      </c>
      <c r="I2338" s="259" t="s">
        <v>3469</v>
      </c>
      <c r="J2338" s="259" t="s">
        <v>3478</v>
      </c>
      <c r="K2338" s="259" t="s">
        <v>3479</v>
      </c>
      <c r="L2338" s="260">
        <v>45757</v>
      </c>
      <c r="M2338" s="259" t="s">
        <v>19</v>
      </c>
    </row>
    <row r="2339" spans="1:13">
      <c r="A2339" s="261" t="s">
        <v>328</v>
      </c>
      <c r="B2339" s="261" t="s">
        <v>329</v>
      </c>
      <c r="C2339" s="261" t="s">
        <v>84</v>
      </c>
      <c r="D2339" s="261" t="s">
        <v>2017</v>
      </c>
      <c r="E2339" s="261">
        <v>3193800</v>
      </c>
      <c r="F2339" s="261" t="s">
        <v>3468</v>
      </c>
      <c r="G2339" s="261" t="s">
        <v>224</v>
      </c>
      <c r="H2339" s="261">
        <v>1</v>
      </c>
      <c r="I2339" s="261" t="s">
        <v>3469</v>
      </c>
      <c r="J2339" s="261" t="s">
        <v>3480</v>
      </c>
      <c r="K2339" s="261" t="s">
        <v>3481</v>
      </c>
      <c r="L2339" s="262">
        <v>45757</v>
      </c>
      <c r="M2339" s="261" t="s">
        <v>19</v>
      </c>
    </row>
    <row r="2340" spans="1:13">
      <c r="A2340" s="259" t="s">
        <v>328</v>
      </c>
      <c r="B2340" s="259" t="s">
        <v>329</v>
      </c>
      <c r="C2340" s="259" t="s">
        <v>84</v>
      </c>
      <c r="D2340" s="259" t="s">
        <v>2020</v>
      </c>
      <c r="E2340" s="259">
        <v>1023300</v>
      </c>
      <c r="F2340" s="259" t="s">
        <v>3468</v>
      </c>
      <c r="G2340" s="259" t="s">
        <v>224</v>
      </c>
      <c r="H2340" s="259">
        <v>1</v>
      </c>
      <c r="I2340" s="259" t="s">
        <v>3469</v>
      </c>
      <c r="J2340" s="259" t="s">
        <v>3482</v>
      </c>
      <c r="K2340" s="259" t="s">
        <v>3483</v>
      </c>
      <c r="L2340" s="260">
        <v>45757</v>
      </c>
      <c r="M2340" s="259" t="s">
        <v>19</v>
      </c>
    </row>
    <row r="2341" spans="1:13">
      <c r="A2341" s="261" t="s">
        <v>328</v>
      </c>
      <c r="B2341" s="261" t="s">
        <v>329</v>
      </c>
      <c r="C2341" s="261" t="s">
        <v>84</v>
      </c>
      <c r="D2341" s="261" t="s">
        <v>2023</v>
      </c>
      <c r="E2341" s="261">
        <v>357700</v>
      </c>
      <c r="F2341" s="261" t="s">
        <v>3468</v>
      </c>
      <c r="G2341" s="261" t="s">
        <v>224</v>
      </c>
      <c r="H2341" s="261">
        <v>1</v>
      </c>
      <c r="I2341" s="261" t="s">
        <v>3469</v>
      </c>
      <c r="J2341" s="261" t="s">
        <v>3484</v>
      </c>
      <c r="K2341" s="261" t="s">
        <v>3485</v>
      </c>
      <c r="L2341" s="262">
        <v>45757</v>
      </c>
      <c r="M2341" s="261" t="s">
        <v>19</v>
      </c>
    </row>
    <row r="2342" spans="1:13">
      <c r="A2342" s="259" t="s">
        <v>328</v>
      </c>
      <c r="B2342" s="259" t="s">
        <v>329</v>
      </c>
      <c r="C2342" s="259" t="s">
        <v>84</v>
      </c>
      <c r="D2342" s="259" t="s">
        <v>2025</v>
      </c>
      <c r="E2342" s="259">
        <v>7100</v>
      </c>
      <c r="F2342" s="259" t="s">
        <v>3468</v>
      </c>
      <c r="G2342" s="259" t="s">
        <v>224</v>
      </c>
      <c r="H2342" s="259">
        <v>1</v>
      </c>
      <c r="I2342" s="259" t="s">
        <v>3469</v>
      </c>
      <c r="J2342" s="259" t="s">
        <v>3486</v>
      </c>
      <c r="K2342" s="259" t="s">
        <v>3487</v>
      </c>
      <c r="L2342" s="260">
        <v>45757</v>
      </c>
      <c r="M2342" s="259" t="s">
        <v>19</v>
      </c>
    </row>
    <row r="2343" spans="1:13">
      <c r="A2343" s="261" t="s">
        <v>328</v>
      </c>
      <c r="B2343" s="261" t="s">
        <v>329</v>
      </c>
      <c r="C2343" s="261" t="s">
        <v>84</v>
      </c>
      <c r="D2343" s="261" t="s">
        <v>2027</v>
      </c>
      <c r="E2343" s="261">
        <v>0</v>
      </c>
      <c r="F2343" s="261" t="s">
        <v>3468</v>
      </c>
      <c r="G2343" s="261" t="s">
        <v>224</v>
      </c>
      <c r="H2343" s="261">
        <v>1</v>
      </c>
      <c r="I2343" s="261" t="s">
        <v>3469</v>
      </c>
      <c r="J2343" s="261" t="s">
        <v>3488</v>
      </c>
      <c r="K2343" s="261" t="s">
        <v>3489</v>
      </c>
      <c r="L2343" s="262">
        <v>45757</v>
      </c>
      <c r="M2343" s="261" t="s">
        <v>19</v>
      </c>
    </row>
    <row r="2344" spans="1:13">
      <c r="A2344" s="259" t="s">
        <v>328</v>
      </c>
      <c r="B2344" s="259" t="s">
        <v>329</v>
      </c>
      <c r="C2344" s="259" t="s">
        <v>84</v>
      </c>
      <c r="D2344" s="259" t="s">
        <v>200</v>
      </c>
      <c r="E2344" s="259">
        <v>3</v>
      </c>
      <c r="F2344" s="259" t="s">
        <v>3490</v>
      </c>
      <c r="G2344" s="259" t="s">
        <v>427</v>
      </c>
      <c r="H2344" s="259">
        <v>2</v>
      </c>
      <c r="I2344" s="259" t="s">
        <v>3491</v>
      </c>
      <c r="J2344" s="259" t="s">
        <v>3492</v>
      </c>
      <c r="K2344" s="259" t="s">
        <v>3493</v>
      </c>
      <c r="L2344" s="260">
        <v>45757</v>
      </c>
      <c r="M2344" s="259" t="s">
        <v>19</v>
      </c>
    </row>
    <row r="2345" spans="1:13">
      <c r="A2345" s="261" t="s">
        <v>1714</v>
      </c>
      <c r="B2345" s="261" t="s">
        <v>1715</v>
      </c>
      <c r="C2345" s="261" t="s">
        <v>1716</v>
      </c>
      <c r="D2345" s="261" t="s">
        <v>2227</v>
      </c>
      <c r="E2345" s="261">
        <v>47500000</v>
      </c>
      <c r="F2345" s="261" t="s">
        <v>3494</v>
      </c>
      <c r="G2345" s="261" t="s">
        <v>224</v>
      </c>
      <c r="H2345" s="261">
        <v>1</v>
      </c>
      <c r="I2345" s="261" t="s">
        <v>3495</v>
      </c>
      <c r="J2345" s="261" t="s">
        <v>3496</v>
      </c>
      <c r="K2345" s="261" t="s">
        <v>3497</v>
      </c>
      <c r="L2345" s="262">
        <v>45757</v>
      </c>
      <c r="M2345" s="261" t="s">
        <v>218</v>
      </c>
    </row>
    <row r="2346" spans="1:13">
      <c r="A2346" s="259" t="s">
        <v>1714</v>
      </c>
      <c r="B2346" s="259" t="s">
        <v>1715</v>
      </c>
      <c r="C2346" s="259" t="s">
        <v>1716</v>
      </c>
      <c r="D2346" s="259" t="s">
        <v>1999</v>
      </c>
      <c r="E2346" s="259">
        <v>1840687</v>
      </c>
      <c r="F2346" s="259" t="s">
        <v>3498</v>
      </c>
      <c r="G2346" s="259" t="s">
        <v>224</v>
      </c>
      <c r="H2346" s="259">
        <v>1</v>
      </c>
      <c r="I2346" s="259" t="s">
        <v>3499</v>
      </c>
      <c r="J2346" s="259" t="s">
        <v>3500</v>
      </c>
      <c r="K2346" s="259" t="s">
        <v>3501</v>
      </c>
      <c r="L2346" s="260">
        <v>45757</v>
      </c>
      <c r="M2346" s="259" t="s">
        <v>218</v>
      </c>
    </row>
    <row r="2347" spans="1:13">
      <c r="A2347" s="261" t="s">
        <v>1714</v>
      </c>
      <c r="B2347" s="261" t="s">
        <v>1715</v>
      </c>
      <c r="C2347" s="261" t="s">
        <v>1716</v>
      </c>
      <c r="D2347" s="261" t="s">
        <v>2004</v>
      </c>
      <c r="E2347" s="261">
        <v>47500000</v>
      </c>
      <c r="F2347" s="261" t="s">
        <v>3494</v>
      </c>
      <c r="G2347" s="261" t="s">
        <v>224</v>
      </c>
      <c r="H2347" s="261">
        <v>1</v>
      </c>
      <c r="I2347" s="261" t="s">
        <v>3495</v>
      </c>
      <c r="J2347" s="261" t="s">
        <v>3502</v>
      </c>
      <c r="K2347" s="261" t="s">
        <v>3503</v>
      </c>
      <c r="L2347" s="262">
        <v>45757</v>
      </c>
      <c r="M2347" s="261" t="s">
        <v>218</v>
      </c>
    </row>
    <row r="2348" spans="1:13">
      <c r="A2348" s="259" t="s">
        <v>1714</v>
      </c>
      <c r="B2348" s="259" t="s">
        <v>1715</v>
      </c>
      <c r="C2348" s="259" t="s">
        <v>1716</v>
      </c>
      <c r="D2348" s="259" t="s">
        <v>2007</v>
      </c>
      <c r="E2348" s="259">
        <v>47500000</v>
      </c>
      <c r="F2348" s="259" t="s">
        <v>3494</v>
      </c>
      <c r="G2348" s="259" t="s">
        <v>224</v>
      </c>
      <c r="H2348" s="259">
        <v>1</v>
      </c>
      <c r="I2348" s="259" t="s">
        <v>3495</v>
      </c>
      <c r="J2348" s="259" t="s">
        <v>3504</v>
      </c>
      <c r="K2348" s="259" t="s">
        <v>3505</v>
      </c>
      <c r="L2348" s="260">
        <v>45757</v>
      </c>
      <c r="M2348" s="259" t="s">
        <v>218</v>
      </c>
    </row>
    <row r="2349" spans="1:13">
      <c r="A2349" s="261" t="s">
        <v>1714</v>
      </c>
      <c r="B2349" s="261" t="s">
        <v>1715</v>
      </c>
      <c r="C2349" s="261" t="s">
        <v>1716</v>
      </c>
      <c r="D2349" s="261" t="s">
        <v>257</v>
      </c>
      <c r="E2349" s="261">
        <v>15399761</v>
      </c>
      <c r="F2349" s="261" t="s">
        <v>3506</v>
      </c>
      <c r="G2349" s="261" t="s">
        <v>224</v>
      </c>
      <c r="H2349" s="261">
        <v>1</v>
      </c>
      <c r="I2349" s="261" t="s">
        <v>3507</v>
      </c>
      <c r="J2349" s="261" t="s">
        <v>3508</v>
      </c>
      <c r="K2349" s="261" t="s">
        <v>3509</v>
      </c>
      <c r="L2349" s="262">
        <v>45757</v>
      </c>
      <c r="M2349" s="261" t="s">
        <v>218</v>
      </c>
    </row>
    <row r="2350" spans="1:13">
      <c r="A2350" s="259" t="s">
        <v>1714</v>
      </c>
      <c r="B2350" s="259" t="s">
        <v>1715</v>
      </c>
      <c r="C2350" s="259" t="s">
        <v>1716</v>
      </c>
      <c r="D2350" s="259" t="s">
        <v>467</v>
      </c>
      <c r="E2350" s="259">
        <v>12259</v>
      </c>
      <c r="F2350" s="259" t="s">
        <v>3510</v>
      </c>
      <c r="G2350" s="259" t="s">
        <v>282</v>
      </c>
      <c r="H2350" s="259">
        <v>3</v>
      </c>
      <c r="I2350" s="259" t="s">
        <v>337</v>
      </c>
      <c r="J2350" s="259" t="s">
        <v>3511</v>
      </c>
      <c r="K2350" s="259" t="s">
        <v>3512</v>
      </c>
      <c r="L2350" s="260">
        <v>45757</v>
      </c>
      <c r="M2350" s="259" t="s">
        <v>218</v>
      </c>
    </row>
    <row r="2351" spans="1:13">
      <c r="A2351" s="261" t="s">
        <v>1714</v>
      </c>
      <c r="B2351" s="261" t="s">
        <v>1715</v>
      </c>
      <c r="C2351" s="261" t="s">
        <v>1716</v>
      </c>
      <c r="D2351" s="261" t="s">
        <v>549</v>
      </c>
      <c r="E2351" s="261">
        <v>12259</v>
      </c>
      <c r="F2351" s="261" t="s">
        <v>3510</v>
      </c>
      <c r="G2351" s="261" t="s">
        <v>282</v>
      </c>
      <c r="H2351" s="261">
        <v>3</v>
      </c>
      <c r="I2351" s="261" t="s">
        <v>337</v>
      </c>
      <c r="J2351" s="261" t="s">
        <v>3511</v>
      </c>
      <c r="K2351" s="261" t="s">
        <v>3513</v>
      </c>
      <c r="L2351" s="262">
        <v>45757</v>
      </c>
      <c r="M2351" s="261" t="s">
        <v>218</v>
      </c>
    </row>
    <row r="2352" spans="1:13">
      <c r="A2352" s="259" t="s">
        <v>1714</v>
      </c>
      <c r="B2352" s="259" t="s">
        <v>1715</v>
      </c>
      <c r="C2352" s="259" t="s">
        <v>1716</v>
      </c>
      <c r="D2352" s="259" t="s">
        <v>2014</v>
      </c>
      <c r="E2352" s="259">
        <v>30440770</v>
      </c>
      <c r="F2352" s="259" t="s">
        <v>3514</v>
      </c>
      <c r="G2352" s="259" t="s">
        <v>427</v>
      </c>
      <c r="H2352" s="259">
        <v>2</v>
      </c>
      <c r="I2352" s="259" t="s">
        <v>3515</v>
      </c>
      <c r="J2352" s="259" t="s">
        <v>3516</v>
      </c>
      <c r="K2352" s="259" t="s">
        <v>3517</v>
      </c>
      <c r="L2352" s="260">
        <v>45757</v>
      </c>
      <c r="M2352" s="259" t="s">
        <v>218</v>
      </c>
    </row>
    <row r="2353" spans="1:13">
      <c r="A2353" s="261" t="s">
        <v>1714</v>
      </c>
      <c r="B2353" s="261" t="s">
        <v>1715</v>
      </c>
      <c r="C2353" s="261" t="s">
        <v>1716</v>
      </c>
      <c r="D2353" s="261" t="s">
        <v>2017</v>
      </c>
      <c r="E2353" s="261">
        <v>0</v>
      </c>
      <c r="F2353" s="261" t="s">
        <v>3514</v>
      </c>
      <c r="G2353" s="261" t="s">
        <v>427</v>
      </c>
      <c r="H2353" s="261">
        <v>2</v>
      </c>
      <c r="I2353" s="261" t="s">
        <v>3515</v>
      </c>
      <c r="J2353" s="261" t="s">
        <v>3518</v>
      </c>
      <c r="K2353" s="261" t="s">
        <v>3519</v>
      </c>
      <c r="L2353" s="262">
        <v>45757</v>
      </c>
      <c r="M2353" s="261" t="s">
        <v>218</v>
      </c>
    </row>
    <row r="2354" spans="1:13">
      <c r="A2354" s="259" t="s">
        <v>1714</v>
      </c>
      <c r="B2354" s="259" t="s">
        <v>1715</v>
      </c>
      <c r="C2354" s="259" t="s">
        <v>1716</v>
      </c>
      <c r="D2354" s="259" t="s">
        <v>2020</v>
      </c>
      <c r="E2354" s="259">
        <v>17059230</v>
      </c>
      <c r="F2354" s="259" t="s">
        <v>3514</v>
      </c>
      <c r="G2354" s="259" t="s">
        <v>427</v>
      </c>
      <c r="H2354" s="259">
        <v>2</v>
      </c>
      <c r="I2354" s="259" t="s">
        <v>3515</v>
      </c>
      <c r="J2354" s="259" t="s">
        <v>3520</v>
      </c>
      <c r="K2354" s="259" t="s">
        <v>3521</v>
      </c>
      <c r="L2354" s="260">
        <v>45757</v>
      </c>
      <c r="M2354" s="259" t="s">
        <v>218</v>
      </c>
    </row>
    <row r="2355" spans="1:13">
      <c r="A2355" s="261" t="s">
        <v>1714</v>
      </c>
      <c r="B2355" s="261" t="s">
        <v>1715</v>
      </c>
      <c r="C2355" s="261" t="s">
        <v>1716</v>
      </c>
      <c r="D2355" s="261" t="s">
        <v>2023</v>
      </c>
      <c r="E2355" s="261">
        <v>12498794</v>
      </c>
      <c r="F2355" s="261" t="s">
        <v>3514</v>
      </c>
      <c r="G2355" s="261" t="s">
        <v>427</v>
      </c>
      <c r="H2355" s="261">
        <v>2</v>
      </c>
      <c r="I2355" s="261" t="s">
        <v>3515</v>
      </c>
      <c r="J2355" s="261" t="s">
        <v>3522</v>
      </c>
      <c r="K2355" s="261" t="s">
        <v>3523</v>
      </c>
      <c r="L2355" s="262">
        <v>45757</v>
      </c>
      <c r="M2355" s="261" t="s">
        <v>218</v>
      </c>
    </row>
    <row r="2356" spans="1:13">
      <c r="A2356" s="259" t="s">
        <v>1714</v>
      </c>
      <c r="B2356" s="259" t="s">
        <v>1715</v>
      </c>
      <c r="C2356" s="259" t="s">
        <v>1716</v>
      </c>
      <c r="D2356" s="259" t="s">
        <v>2025</v>
      </c>
      <c r="E2356" s="259">
        <v>15618708</v>
      </c>
      <c r="F2356" s="259" t="s">
        <v>3514</v>
      </c>
      <c r="G2356" s="259" t="s">
        <v>427</v>
      </c>
      <c r="H2356" s="259">
        <v>2</v>
      </c>
      <c r="I2356" s="259" t="s">
        <v>3515</v>
      </c>
      <c r="J2356" s="259" t="s">
        <v>3524</v>
      </c>
      <c r="K2356" s="259" t="s">
        <v>3525</v>
      </c>
      <c r="L2356" s="260">
        <v>45757</v>
      </c>
      <c r="M2356" s="259" t="s">
        <v>218</v>
      </c>
    </row>
    <row r="2357" spans="1:13">
      <c r="A2357" s="261" t="s">
        <v>1714</v>
      </c>
      <c r="B2357" s="261" t="s">
        <v>1715</v>
      </c>
      <c r="C2357" s="261" t="s">
        <v>1716</v>
      </c>
      <c r="D2357" s="261" t="s">
        <v>2027</v>
      </c>
      <c r="E2357" s="261">
        <v>2323268</v>
      </c>
      <c r="F2357" s="261" t="s">
        <v>3514</v>
      </c>
      <c r="G2357" s="261" t="s">
        <v>427</v>
      </c>
      <c r="H2357" s="261">
        <v>2</v>
      </c>
      <c r="I2357" s="261" t="s">
        <v>3515</v>
      </c>
      <c r="J2357" s="261" t="s">
        <v>3526</v>
      </c>
      <c r="K2357" s="261" t="s">
        <v>3527</v>
      </c>
      <c r="L2357" s="262">
        <v>45757</v>
      </c>
      <c r="M2357" s="261" t="s">
        <v>218</v>
      </c>
    </row>
    <row r="2358" spans="1:13">
      <c r="A2358" s="259" t="s">
        <v>1714</v>
      </c>
      <c r="B2358" s="259" t="s">
        <v>1715</v>
      </c>
      <c r="C2358" s="259" t="s">
        <v>1716</v>
      </c>
      <c r="D2358" s="259" t="s">
        <v>200</v>
      </c>
      <c r="E2358" s="259">
        <v>5</v>
      </c>
      <c r="F2358" s="259" t="s">
        <v>3494</v>
      </c>
      <c r="G2358" s="259" t="s">
        <v>224</v>
      </c>
      <c r="H2358" s="259">
        <v>1</v>
      </c>
      <c r="I2358" s="259" t="s">
        <v>3495</v>
      </c>
      <c r="J2358" s="259" t="s">
        <v>3528</v>
      </c>
      <c r="K2358" s="259" t="s">
        <v>3529</v>
      </c>
      <c r="L2358" s="260">
        <v>45757</v>
      </c>
      <c r="M2358" s="259" t="s">
        <v>218</v>
      </c>
    </row>
    <row r="2359" spans="1:13">
      <c r="A2359" s="261" t="s">
        <v>1880</v>
      </c>
      <c r="B2359" s="261" t="s">
        <v>1881</v>
      </c>
      <c r="C2359" s="261" t="s">
        <v>1716</v>
      </c>
      <c r="D2359" s="261" t="s">
        <v>2227</v>
      </c>
      <c r="E2359" s="261">
        <v>47500000</v>
      </c>
      <c r="F2359" s="261" t="s">
        <v>3494</v>
      </c>
      <c r="G2359" s="261" t="s">
        <v>224</v>
      </c>
      <c r="H2359" s="261">
        <v>1</v>
      </c>
      <c r="I2359" s="261" t="s">
        <v>3495</v>
      </c>
      <c r="J2359" s="261" t="s">
        <v>3496</v>
      </c>
      <c r="K2359" s="261" t="s">
        <v>3530</v>
      </c>
      <c r="L2359" s="262">
        <v>45757</v>
      </c>
      <c r="M2359" s="261" t="s">
        <v>218</v>
      </c>
    </row>
    <row r="2360" spans="1:13">
      <c r="A2360" s="259" t="s">
        <v>1880</v>
      </c>
      <c r="B2360" s="259" t="s">
        <v>1881</v>
      </c>
      <c r="C2360" s="259" t="s">
        <v>1716</v>
      </c>
      <c r="D2360" s="259" t="s">
        <v>1999</v>
      </c>
      <c r="E2360" s="259">
        <v>1840687</v>
      </c>
      <c r="F2360" s="259" t="s">
        <v>3498</v>
      </c>
      <c r="G2360" s="259" t="s">
        <v>224</v>
      </c>
      <c r="H2360" s="259">
        <v>1</v>
      </c>
      <c r="I2360" s="259" t="s">
        <v>3499</v>
      </c>
      <c r="J2360" s="259" t="s">
        <v>3531</v>
      </c>
      <c r="K2360" s="259" t="s">
        <v>3532</v>
      </c>
      <c r="L2360" s="260">
        <v>45757</v>
      </c>
      <c r="M2360" s="259" t="s">
        <v>218</v>
      </c>
    </row>
    <row r="2361" spans="1:13">
      <c r="A2361" s="261" t="s">
        <v>1880</v>
      </c>
      <c r="B2361" s="261" t="s">
        <v>1881</v>
      </c>
      <c r="C2361" s="261" t="s">
        <v>1716</v>
      </c>
      <c r="D2361" s="261" t="s">
        <v>2004</v>
      </c>
      <c r="E2361" s="261">
        <v>47500000</v>
      </c>
      <c r="F2361" s="261" t="s">
        <v>3494</v>
      </c>
      <c r="G2361" s="261" t="s">
        <v>224</v>
      </c>
      <c r="H2361" s="261">
        <v>1</v>
      </c>
      <c r="I2361" s="261" t="s">
        <v>3495</v>
      </c>
      <c r="J2361" s="261" t="s">
        <v>3502</v>
      </c>
      <c r="K2361" s="261" t="s">
        <v>3533</v>
      </c>
      <c r="L2361" s="262">
        <v>45757</v>
      </c>
      <c r="M2361" s="261" t="s">
        <v>218</v>
      </c>
    </row>
    <row r="2362" spans="1:13">
      <c r="A2362" s="259" t="s">
        <v>1880</v>
      </c>
      <c r="B2362" s="259" t="s">
        <v>1881</v>
      </c>
      <c r="C2362" s="259" t="s">
        <v>1716</v>
      </c>
      <c r="D2362" s="259" t="s">
        <v>2007</v>
      </c>
      <c r="E2362" s="259">
        <v>7221400</v>
      </c>
      <c r="F2362" s="259" t="s">
        <v>3498</v>
      </c>
      <c r="G2362" s="259" t="s">
        <v>282</v>
      </c>
      <c r="H2362" s="259">
        <v>3</v>
      </c>
      <c r="I2362" s="259" t="s">
        <v>3499</v>
      </c>
      <c r="J2362" s="259" t="s">
        <v>3534</v>
      </c>
      <c r="K2362" s="259" t="s">
        <v>3535</v>
      </c>
      <c r="L2362" s="260">
        <v>45757</v>
      </c>
      <c r="M2362" s="259" t="s">
        <v>218</v>
      </c>
    </row>
    <row r="2363" spans="1:13">
      <c r="A2363" s="261" t="s">
        <v>1880</v>
      </c>
      <c r="B2363" s="261" t="s">
        <v>1881</v>
      </c>
      <c r="C2363" s="261" t="s">
        <v>1716</v>
      </c>
      <c r="D2363" s="261" t="s">
        <v>257</v>
      </c>
      <c r="E2363" s="261">
        <v>837996</v>
      </c>
      <c r="F2363" s="261" t="s">
        <v>3536</v>
      </c>
      <c r="G2363" s="261" t="s">
        <v>224</v>
      </c>
      <c r="H2363" s="261">
        <v>1</v>
      </c>
      <c r="I2363" s="261" t="s">
        <v>3537</v>
      </c>
      <c r="J2363" s="261" t="s">
        <v>3538</v>
      </c>
      <c r="K2363" s="261" t="s">
        <v>3539</v>
      </c>
      <c r="L2363" s="262">
        <v>45757</v>
      </c>
      <c r="M2363" s="261" t="s">
        <v>218</v>
      </c>
    </row>
    <row r="2364" spans="1:13">
      <c r="A2364" s="259" t="s">
        <v>1880</v>
      </c>
      <c r="B2364" s="259" t="s">
        <v>1881</v>
      </c>
      <c r="C2364" s="259" t="s">
        <v>1716</v>
      </c>
      <c r="D2364" s="259" t="s">
        <v>467</v>
      </c>
      <c r="E2364" s="259">
        <v>320</v>
      </c>
      <c r="F2364" s="259" t="s">
        <v>3510</v>
      </c>
      <c r="G2364" s="259" t="s">
        <v>224</v>
      </c>
      <c r="H2364" s="259">
        <v>1</v>
      </c>
      <c r="I2364" s="259" t="s">
        <v>337</v>
      </c>
      <c r="J2364" s="259" t="s">
        <v>3540</v>
      </c>
      <c r="K2364" s="259" t="s">
        <v>3541</v>
      </c>
      <c r="L2364" s="260">
        <v>45757</v>
      </c>
      <c r="M2364" s="259" t="s">
        <v>218</v>
      </c>
    </row>
    <row r="2365" spans="1:13">
      <c r="A2365" s="261" t="s">
        <v>1880</v>
      </c>
      <c r="B2365" s="261" t="s">
        <v>1881</v>
      </c>
      <c r="C2365" s="261" t="s">
        <v>1716</v>
      </c>
      <c r="D2365" s="261" t="s">
        <v>549</v>
      </c>
      <c r="E2365" s="261">
        <v>12259</v>
      </c>
      <c r="F2365" s="261" t="s">
        <v>3510</v>
      </c>
      <c r="G2365" s="261" t="s">
        <v>224</v>
      </c>
      <c r="H2365" s="261">
        <v>1</v>
      </c>
      <c r="I2365" s="261" t="s">
        <v>337</v>
      </c>
      <c r="J2365" s="261" t="s">
        <v>3511</v>
      </c>
      <c r="K2365" s="261" t="s">
        <v>3542</v>
      </c>
      <c r="L2365" s="262">
        <v>45757</v>
      </c>
      <c r="M2365" s="261" t="s">
        <v>218</v>
      </c>
    </row>
    <row r="2366" spans="1:13">
      <c r="A2366" s="259" t="s">
        <v>1880</v>
      </c>
      <c r="B2366" s="259" t="s">
        <v>1881</v>
      </c>
      <c r="C2366" s="259" t="s">
        <v>1716</v>
      </c>
      <c r="D2366" s="259" t="s">
        <v>2014</v>
      </c>
      <c r="E2366" s="259">
        <v>837996</v>
      </c>
      <c r="F2366" s="259" t="s">
        <v>3536</v>
      </c>
      <c r="G2366" s="259" t="s">
        <v>224</v>
      </c>
      <c r="H2366" s="259">
        <v>1</v>
      </c>
      <c r="I2366" s="259" t="s">
        <v>3537</v>
      </c>
      <c r="J2366" s="259" t="s">
        <v>3543</v>
      </c>
      <c r="K2366" s="259" t="s">
        <v>3544</v>
      </c>
      <c r="L2366" s="260">
        <v>45757</v>
      </c>
      <c r="M2366" s="259" t="s">
        <v>218</v>
      </c>
    </row>
    <row r="2367" spans="1:13">
      <c r="A2367" s="261" t="s">
        <v>1880</v>
      </c>
      <c r="B2367" s="261" t="s">
        <v>1881</v>
      </c>
      <c r="C2367" s="261" t="s">
        <v>1716</v>
      </c>
      <c r="D2367" s="261" t="s">
        <v>2017</v>
      </c>
      <c r="E2367" s="261">
        <v>40278600</v>
      </c>
      <c r="F2367" s="261" t="s">
        <v>3545</v>
      </c>
      <c r="G2367" s="261" t="s">
        <v>224</v>
      </c>
      <c r="H2367" s="261">
        <v>1</v>
      </c>
      <c r="I2367" s="261" t="s">
        <v>3546</v>
      </c>
      <c r="J2367" s="261" t="s">
        <v>3243</v>
      </c>
      <c r="K2367" s="261" t="s">
        <v>3547</v>
      </c>
      <c r="L2367" s="262">
        <v>45757</v>
      </c>
      <c r="M2367" s="261" t="s">
        <v>218</v>
      </c>
    </row>
    <row r="2368" spans="1:13">
      <c r="A2368" s="259" t="s">
        <v>1880</v>
      </c>
      <c r="B2368" s="259" t="s">
        <v>1881</v>
      </c>
      <c r="C2368" s="259" t="s">
        <v>1716</v>
      </c>
      <c r="D2368" s="259" t="s">
        <v>2020</v>
      </c>
      <c r="E2368" s="259">
        <v>6383404</v>
      </c>
      <c r="F2368" s="259" t="s">
        <v>3545</v>
      </c>
      <c r="G2368" s="259" t="s">
        <v>224</v>
      </c>
      <c r="H2368" s="259">
        <v>1</v>
      </c>
      <c r="I2368" s="259" t="s">
        <v>3546</v>
      </c>
      <c r="J2368" s="259" t="s">
        <v>3520</v>
      </c>
      <c r="K2368" s="259" t="s">
        <v>3548</v>
      </c>
      <c r="L2368" s="260">
        <v>45757</v>
      </c>
      <c r="M2368" s="259" t="s">
        <v>218</v>
      </c>
    </row>
    <row r="2369" spans="1:13">
      <c r="A2369" s="261" t="s">
        <v>1880</v>
      </c>
      <c r="B2369" s="261" t="s">
        <v>1881</v>
      </c>
      <c r="C2369" s="261" t="s">
        <v>1716</v>
      </c>
      <c r="D2369" s="261" t="s">
        <v>2023</v>
      </c>
      <c r="E2369" s="261">
        <v>837996</v>
      </c>
      <c r="F2369" s="261" t="s">
        <v>3536</v>
      </c>
      <c r="G2369" s="261" t="s">
        <v>224</v>
      </c>
      <c r="H2369" s="261">
        <v>1</v>
      </c>
      <c r="I2369" s="261" t="s">
        <v>3537</v>
      </c>
      <c r="J2369" s="261" t="s">
        <v>3549</v>
      </c>
      <c r="K2369" s="261" t="s">
        <v>3550</v>
      </c>
      <c r="L2369" s="262">
        <v>45757</v>
      </c>
      <c r="M2369" s="261" t="s">
        <v>218</v>
      </c>
    </row>
    <row r="2370" spans="1:13">
      <c r="A2370" s="259" t="s">
        <v>1880</v>
      </c>
      <c r="B2370" s="259" t="s">
        <v>1881</v>
      </c>
      <c r="C2370" s="259" t="s">
        <v>1716</v>
      </c>
      <c r="D2370" s="259" t="s">
        <v>2025</v>
      </c>
      <c r="E2370" s="259" t="s">
        <v>17</v>
      </c>
      <c r="F2370" s="259" t="s">
        <v>3536</v>
      </c>
      <c r="G2370" s="259" t="s">
        <v>224</v>
      </c>
      <c r="H2370" s="259">
        <v>1</v>
      </c>
      <c r="I2370" s="259" t="s">
        <v>3537</v>
      </c>
      <c r="J2370" s="259" t="s">
        <v>3249</v>
      </c>
      <c r="K2370" s="259" t="s">
        <v>3551</v>
      </c>
      <c r="L2370" s="260">
        <v>45757</v>
      </c>
      <c r="M2370" s="259" t="s">
        <v>218</v>
      </c>
    </row>
    <row r="2371" spans="1:13">
      <c r="A2371" s="261" t="s">
        <v>1880</v>
      </c>
      <c r="B2371" s="261" t="s">
        <v>1881</v>
      </c>
      <c r="C2371" s="261" t="s">
        <v>1716</v>
      </c>
      <c r="D2371" s="261" t="s">
        <v>2027</v>
      </c>
      <c r="E2371" s="261" t="s">
        <v>17</v>
      </c>
      <c r="F2371" s="261" t="s">
        <v>3536</v>
      </c>
      <c r="G2371" s="261" t="s">
        <v>224</v>
      </c>
      <c r="H2371" s="261">
        <v>1</v>
      </c>
      <c r="I2371" s="261" t="s">
        <v>3537</v>
      </c>
      <c r="J2371" s="261" t="s">
        <v>3249</v>
      </c>
      <c r="K2371" s="261" t="s">
        <v>3552</v>
      </c>
      <c r="L2371" s="262">
        <v>45757</v>
      </c>
      <c r="M2371" s="261" t="s">
        <v>218</v>
      </c>
    </row>
    <row r="2372" spans="1:13">
      <c r="A2372" s="259" t="s">
        <v>1880</v>
      </c>
      <c r="B2372" s="259" t="s">
        <v>1881</v>
      </c>
      <c r="C2372" s="259" t="s">
        <v>1716</v>
      </c>
      <c r="D2372" s="259" t="s">
        <v>200</v>
      </c>
      <c r="E2372" s="259">
        <v>2</v>
      </c>
      <c r="F2372" s="259" t="s">
        <v>3536</v>
      </c>
      <c r="G2372" s="259" t="s">
        <v>224</v>
      </c>
      <c r="H2372" s="259">
        <v>1</v>
      </c>
      <c r="I2372" s="259" t="s">
        <v>3537</v>
      </c>
      <c r="J2372" s="259" t="s">
        <v>3252</v>
      </c>
      <c r="K2372" s="259" t="s">
        <v>3553</v>
      </c>
      <c r="L2372" s="260">
        <v>45757</v>
      </c>
      <c r="M2372" s="259" t="s">
        <v>218</v>
      </c>
    </row>
    <row r="2373" spans="1:13">
      <c r="A2373" s="261" t="s">
        <v>920</v>
      </c>
      <c r="B2373" s="261" t="s">
        <v>921</v>
      </c>
      <c r="C2373" s="261" t="s">
        <v>922</v>
      </c>
      <c r="D2373" s="261" t="s">
        <v>2227</v>
      </c>
      <c r="E2373" s="261">
        <v>59190913</v>
      </c>
      <c r="F2373" s="261" t="s">
        <v>3554</v>
      </c>
      <c r="G2373" s="261" t="s">
        <v>224</v>
      </c>
      <c r="H2373" s="261">
        <v>1</v>
      </c>
      <c r="I2373" s="261" t="s">
        <v>3555</v>
      </c>
      <c r="J2373" s="261" t="s">
        <v>3556</v>
      </c>
      <c r="K2373" s="261" t="s">
        <v>3557</v>
      </c>
      <c r="L2373" s="262">
        <v>45760</v>
      </c>
      <c r="M2373" s="261" t="s">
        <v>218</v>
      </c>
    </row>
    <row r="2374" spans="1:13">
      <c r="A2374" s="259" t="s">
        <v>920</v>
      </c>
      <c r="B2374" s="259" t="s">
        <v>921</v>
      </c>
      <c r="C2374" s="259" t="s">
        <v>922</v>
      </c>
      <c r="D2374" s="259" t="s">
        <v>1999</v>
      </c>
      <c r="E2374" s="259">
        <v>93557</v>
      </c>
      <c r="F2374" s="259" t="s">
        <v>3558</v>
      </c>
      <c r="G2374" s="259" t="s">
        <v>224</v>
      </c>
      <c r="H2374" s="259">
        <v>1</v>
      </c>
      <c r="I2374" s="259" t="s">
        <v>3559</v>
      </c>
      <c r="J2374" s="259" t="s">
        <v>3560</v>
      </c>
      <c r="K2374" s="259" t="s">
        <v>3561</v>
      </c>
      <c r="L2374" s="260">
        <v>45760</v>
      </c>
      <c r="M2374" s="259" t="s">
        <v>218</v>
      </c>
    </row>
    <row r="2375" spans="1:13">
      <c r="A2375" s="261" t="s">
        <v>920</v>
      </c>
      <c r="B2375" s="261" t="s">
        <v>921</v>
      </c>
      <c r="C2375" s="261" t="s">
        <v>922</v>
      </c>
      <c r="D2375" s="261" t="s">
        <v>2004</v>
      </c>
      <c r="E2375" s="261">
        <v>13379611</v>
      </c>
      <c r="F2375" s="261" t="s">
        <v>3558</v>
      </c>
      <c r="G2375" s="261" t="s">
        <v>224</v>
      </c>
      <c r="H2375" s="261">
        <v>1</v>
      </c>
      <c r="I2375" s="261" t="s">
        <v>3559</v>
      </c>
      <c r="J2375" s="261" t="s">
        <v>3562</v>
      </c>
      <c r="K2375" s="261" t="s">
        <v>3563</v>
      </c>
      <c r="L2375" s="262">
        <v>45760</v>
      </c>
      <c r="M2375" s="261" t="s">
        <v>218</v>
      </c>
    </row>
    <row r="2376" spans="1:13">
      <c r="A2376" s="259" t="s">
        <v>920</v>
      </c>
      <c r="B2376" s="259" t="s">
        <v>921</v>
      </c>
      <c r="C2376" s="259" t="s">
        <v>922</v>
      </c>
      <c r="D2376" s="259" t="s">
        <v>2007</v>
      </c>
      <c r="E2376" s="259">
        <v>77551</v>
      </c>
      <c r="F2376" s="259" t="s">
        <v>3564</v>
      </c>
      <c r="G2376" s="259" t="s">
        <v>282</v>
      </c>
      <c r="H2376" s="259">
        <v>3</v>
      </c>
      <c r="I2376" s="259" t="s">
        <v>3565</v>
      </c>
      <c r="J2376" s="259" t="s">
        <v>3566</v>
      </c>
      <c r="K2376" s="259" t="s">
        <v>3567</v>
      </c>
      <c r="L2376" s="260">
        <v>45760</v>
      </c>
      <c r="M2376" s="259" t="s">
        <v>218</v>
      </c>
    </row>
    <row r="2377" spans="1:13">
      <c r="A2377" s="261" t="s">
        <v>920</v>
      </c>
      <c r="B2377" s="261" t="s">
        <v>921</v>
      </c>
      <c r="C2377" s="261" t="s">
        <v>922</v>
      </c>
      <c r="D2377" s="261" t="s">
        <v>257</v>
      </c>
      <c r="E2377" s="261">
        <v>77551</v>
      </c>
      <c r="F2377" s="261" t="s">
        <v>3564</v>
      </c>
      <c r="G2377" s="261" t="s">
        <v>224</v>
      </c>
      <c r="H2377" s="261">
        <v>1</v>
      </c>
      <c r="I2377" s="261" t="s">
        <v>3565</v>
      </c>
      <c r="J2377" s="261" t="s">
        <v>3568</v>
      </c>
      <c r="K2377" s="261" t="s">
        <v>3569</v>
      </c>
      <c r="L2377" s="262">
        <v>45760</v>
      </c>
      <c r="M2377" s="261" t="s">
        <v>218</v>
      </c>
    </row>
    <row r="2378" spans="1:13">
      <c r="A2378" s="259" t="s">
        <v>920</v>
      </c>
      <c r="B2378" s="259" t="s">
        <v>921</v>
      </c>
      <c r="C2378" s="259" t="s">
        <v>922</v>
      </c>
      <c r="D2378" s="259" t="s">
        <v>467</v>
      </c>
      <c r="E2378" s="259">
        <v>693</v>
      </c>
      <c r="F2378" s="259" t="s">
        <v>3570</v>
      </c>
      <c r="G2378" s="259" t="s">
        <v>427</v>
      </c>
      <c r="H2378" s="259">
        <v>2</v>
      </c>
      <c r="I2378" s="259" t="s">
        <v>3571</v>
      </c>
      <c r="J2378" s="259" t="s">
        <v>3572</v>
      </c>
      <c r="K2378" s="259" t="s">
        <v>3573</v>
      </c>
      <c r="L2378" s="260">
        <v>45760</v>
      </c>
      <c r="M2378" s="259" t="s">
        <v>218</v>
      </c>
    </row>
    <row r="2379" spans="1:13">
      <c r="A2379" s="261" t="s">
        <v>920</v>
      </c>
      <c r="B2379" s="261" t="s">
        <v>921</v>
      </c>
      <c r="C2379" s="261" t="s">
        <v>922</v>
      </c>
      <c r="D2379" s="261" t="s">
        <v>549</v>
      </c>
      <c r="E2379" s="261">
        <v>693</v>
      </c>
      <c r="F2379" s="261" t="s">
        <v>3570</v>
      </c>
      <c r="G2379" s="261" t="s">
        <v>427</v>
      </c>
      <c r="H2379" s="261">
        <v>2</v>
      </c>
      <c r="I2379" s="261" t="s">
        <v>3571</v>
      </c>
      <c r="J2379" s="261" t="s">
        <v>3572</v>
      </c>
      <c r="K2379" s="261" t="s">
        <v>3574</v>
      </c>
      <c r="L2379" s="262">
        <v>45760</v>
      </c>
      <c r="M2379" s="261" t="s">
        <v>218</v>
      </c>
    </row>
    <row r="2380" spans="1:13">
      <c r="A2380" s="259" t="s">
        <v>920</v>
      </c>
      <c r="B2380" s="259" t="s">
        <v>921</v>
      </c>
      <c r="C2380" s="259" t="s">
        <v>922</v>
      </c>
      <c r="D2380" s="259" t="s">
        <v>2014</v>
      </c>
      <c r="E2380" s="259">
        <v>77551</v>
      </c>
      <c r="F2380" s="259" t="s">
        <v>3564</v>
      </c>
      <c r="G2380" s="259" t="s">
        <v>224</v>
      </c>
      <c r="H2380" s="259">
        <v>1</v>
      </c>
      <c r="I2380" s="259" t="s">
        <v>3565</v>
      </c>
      <c r="J2380" s="259" t="s">
        <v>3575</v>
      </c>
      <c r="K2380" s="259" t="s">
        <v>3576</v>
      </c>
      <c r="L2380" s="260">
        <v>45760</v>
      </c>
      <c r="M2380" s="259" t="s">
        <v>218</v>
      </c>
    </row>
    <row r="2381" spans="1:13">
      <c r="A2381" s="261" t="s">
        <v>920</v>
      </c>
      <c r="B2381" s="261" t="s">
        <v>921</v>
      </c>
      <c r="C2381" s="261" t="s">
        <v>922</v>
      </c>
      <c r="D2381" s="261" t="s">
        <v>2017</v>
      </c>
      <c r="E2381" s="261">
        <v>13302060</v>
      </c>
      <c r="F2381" s="261" t="s">
        <v>3577</v>
      </c>
      <c r="G2381" s="261" t="s">
        <v>224</v>
      </c>
      <c r="H2381" s="261">
        <v>1</v>
      </c>
      <c r="I2381" s="261" t="s">
        <v>3578</v>
      </c>
      <c r="J2381" s="261" t="s">
        <v>3243</v>
      </c>
      <c r="K2381" s="261" t="s">
        <v>3579</v>
      </c>
      <c r="L2381" s="262">
        <v>45760</v>
      </c>
      <c r="M2381" s="261" t="s">
        <v>218</v>
      </c>
    </row>
    <row r="2382" spans="1:13">
      <c r="A2382" s="259" t="s">
        <v>920</v>
      </c>
      <c r="B2382" s="259" t="s">
        <v>921</v>
      </c>
      <c r="C2382" s="259" t="s">
        <v>922</v>
      </c>
      <c r="D2382" s="259" t="s">
        <v>2020</v>
      </c>
      <c r="E2382" s="259">
        <v>0</v>
      </c>
      <c r="F2382" s="259" t="s">
        <v>3564</v>
      </c>
      <c r="G2382" s="259" t="s">
        <v>224</v>
      </c>
      <c r="H2382" s="259">
        <v>1</v>
      </c>
      <c r="I2382" s="259" t="s">
        <v>3565</v>
      </c>
      <c r="J2382" s="259" t="s">
        <v>3245</v>
      </c>
      <c r="K2382" s="259" t="s">
        <v>3580</v>
      </c>
      <c r="L2382" s="260">
        <v>45760</v>
      </c>
      <c r="M2382" s="259" t="s">
        <v>218</v>
      </c>
    </row>
    <row r="2383" spans="1:13">
      <c r="A2383" s="261" t="s">
        <v>920</v>
      </c>
      <c r="B2383" s="261" t="s">
        <v>921</v>
      </c>
      <c r="C2383" s="261" t="s">
        <v>922</v>
      </c>
      <c r="D2383" s="261" t="s">
        <v>2023</v>
      </c>
      <c r="E2383" s="261">
        <v>77551</v>
      </c>
      <c r="F2383" s="261" t="s">
        <v>3564</v>
      </c>
      <c r="G2383" s="261" t="s">
        <v>224</v>
      </c>
      <c r="H2383" s="261">
        <v>1</v>
      </c>
      <c r="I2383" s="261" t="s">
        <v>3565</v>
      </c>
      <c r="J2383" s="261" t="s">
        <v>3581</v>
      </c>
      <c r="K2383" s="261" t="s">
        <v>3582</v>
      </c>
      <c r="L2383" s="262">
        <v>45760</v>
      </c>
      <c r="M2383" s="261" t="s">
        <v>218</v>
      </c>
    </row>
    <row r="2384" spans="1:13">
      <c r="A2384" s="259" t="s">
        <v>920</v>
      </c>
      <c r="B2384" s="259" t="s">
        <v>921</v>
      </c>
      <c r="C2384" s="259" t="s">
        <v>922</v>
      </c>
      <c r="D2384" s="259" t="s">
        <v>2025</v>
      </c>
      <c r="E2384" s="259" t="s">
        <v>17</v>
      </c>
      <c r="F2384" s="259" t="s">
        <v>3564</v>
      </c>
      <c r="G2384" s="259" t="s">
        <v>282</v>
      </c>
      <c r="H2384" s="259">
        <v>3</v>
      </c>
      <c r="I2384" s="259" t="s">
        <v>3565</v>
      </c>
      <c r="J2384" s="259" t="s">
        <v>3249</v>
      </c>
      <c r="K2384" s="259" t="s">
        <v>3583</v>
      </c>
      <c r="L2384" s="260">
        <v>45760</v>
      </c>
      <c r="M2384" s="259" t="s">
        <v>218</v>
      </c>
    </row>
    <row r="2385" spans="1:13">
      <c r="A2385" s="261" t="s">
        <v>920</v>
      </c>
      <c r="B2385" s="261" t="s">
        <v>921</v>
      </c>
      <c r="C2385" s="261" t="s">
        <v>922</v>
      </c>
      <c r="D2385" s="261" t="s">
        <v>2027</v>
      </c>
      <c r="E2385" s="261" t="s">
        <v>17</v>
      </c>
      <c r="F2385" s="261" t="s">
        <v>3564</v>
      </c>
      <c r="G2385" s="261" t="s">
        <v>282</v>
      </c>
      <c r="H2385" s="261">
        <v>3</v>
      </c>
      <c r="I2385" s="261" t="s">
        <v>3565</v>
      </c>
      <c r="J2385" s="261" t="s">
        <v>3249</v>
      </c>
      <c r="K2385" s="261" t="s">
        <v>3584</v>
      </c>
      <c r="L2385" s="262">
        <v>45760</v>
      </c>
      <c r="M2385" s="261" t="s">
        <v>218</v>
      </c>
    </row>
    <row r="2386" spans="1:13">
      <c r="A2386" s="259" t="s">
        <v>920</v>
      </c>
      <c r="B2386" s="259" t="s">
        <v>921</v>
      </c>
      <c r="C2386" s="259" t="s">
        <v>922</v>
      </c>
      <c r="D2386" s="259" t="s">
        <v>200</v>
      </c>
      <c r="E2386" s="259">
        <v>2</v>
      </c>
      <c r="F2386" s="259" t="s">
        <v>3564</v>
      </c>
      <c r="G2386" s="259" t="s">
        <v>224</v>
      </c>
      <c r="H2386" s="259">
        <v>1</v>
      </c>
      <c r="I2386" s="259" t="s">
        <v>3565</v>
      </c>
      <c r="J2386" s="259" t="s">
        <v>3585</v>
      </c>
      <c r="K2386" s="259" t="s">
        <v>3586</v>
      </c>
      <c r="L2386" s="260">
        <v>45760</v>
      </c>
      <c r="M2386" s="259" t="s">
        <v>218</v>
      </c>
    </row>
    <row r="2387" spans="1:13">
      <c r="A2387" s="261" t="s">
        <v>854</v>
      </c>
      <c r="B2387" s="261" t="s">
        <v>855</v>
      </c>
      <c r="C2387" s="261" t="s">
        <v>856</v>
      </c>
      <c r="D2387" s="261" t="s">
        <v>2227</v>
      </c>
      <c r="E2387" s="261">
        <v>47899800</v>
      </c>
      <c r="F2387" s="261" t="s">
        <v>3587</v>
      </c>
      <c r="G2387" s="261" t="s">
        <v>224</v>
      </c>
      <c r="H2387" s="261">
        <v>1</v>
      </c>
      <c r="I2387" s="261" t="s">
        <v>3588</v>
      </c>
      <c r="J2387" s="261" t="s">
        <v>3589</v>
      </c>
      <c r="K2387" s="261" t="s">
        <v>3590</v>
      </c>
      <c r="L2387" s="262">
        <v>45760</v>
      </c>
      <c r="M2387" s="261" t="s">
        <v>218</v>
      </c>
    </row>
    <row r="2388" spans="1:13">
      <c r="A2388" s="259" t="s">
        <v>854</v>
      </c>
      <c r="B2388" s="259" t="s">
        <v>855</v>
      </c>
      <c r="C2388" s="259" t="s">
        <v>856</v>
      </c>
      <c r="D2388" s="259" t="s">
        <v>1999</v>
      </c>
      <c r="E2388" s="259">
        <v>100037</v>
      </c>
      <c r="F2388" s="259" t="s">
        <v>3558</v>
      </c>
      <c r="G2388" s="259" t="s">
        <v>224</v>
      </c>
      <c r="H2388" s="259">
        <v>1</v>
      </c>
      <c r="I2388" s="259" t="s">
        <v>3591</v>
      </c>
      <c r="J2388" s="259" t="s">
        <v>3592</v>
      </c>
      <c r="K2388" s="259" t="s">
        <v>3593</v>
      </c>
      <c r="L2388" s="260">
        <v>45760</v>
      </c>
      <c r="M2388" s="259" t="s">
        <v>218</v>
      </c>
    </row>
    <row r="2389" spans="1:13">
      <c r="A2389" s="261" t="s">
        <v>854</v>
      </c>
      <c r="B2389" s="261" t="s">
        <v>855</v>
      </c>
      <c r="C2389" s="261" t="s">
        <v>856</v>
      </c>
      <c r="D2389" s="261" t="s">
        <v>2004</v>
      </c>
      <c r="E2389" s="261">
        <v>12102380</v>
      </c>
      <c r="F2389" s="261" t="s">
        <v>3558</v>
      </c>
      <c r="G2389" s="261" t="s">
        <v>427</v>
      </c>
      <c r="H2389" s="261">
        <v>2</v>
      </c>
      <c r="I2389" s="261" t="s">
        <v>3591</v>
      </c>
      <c r="J2389" s="261" t="s">
        <v>3594</v>
      </c>
      <c r="K2389" s="261" t="s">
        <v>3595</v>
      </c>
      <c r="L2389" s="262">
        <v>45760</v>
      </c>
      <c r="M2389" s="261" t="s">
        <v>218</v>
      </c>
    </row>
    <row r="2390" spans="1:13">
      <c r="A2390" s="259" t="s">
        <v>854</v>
      </c>
      <c r="B2390" s="259" t="s">
        <v>855</v>
      </c>
      <c r="C2390" s="259" t="s">
        <v>856</v>
      </c>
      <c r="D2390" s="259" t="s">
        <v>2007</v>
      </c>
      <c r="E2390" s="259">
        <v>75541</v>
      </c>
      <c r="F2390" s="259" t="s">
        <v>3564</v>
      </c>
      <c r="G2390" s="259" t="s">
        <v>282</v>
      </c>
      <c r="H2390" s="259">
        <v>3</v>
      </c>
      <c r="I2390" s="259" t="s">
        <v>3596</v>
      </c>
      <c r="J2390" s="259" t="s">
        <v>3597</v>
      </c>
      <c r="K2390" s="259" t="s">
        <v>3598</v>
      </c>
      <c r="L2390" s="260">
        <v>45760</v>
      </c>
      <c r="M2390" s="259" t="s">
        <v>218</v>
      </c>
    </row>
    <row r="2391" spans="1:13">
      <c r="A2391" s="261" t="s">
        <v>854</v>
      </c>
      <c r="B2391" s="261" t="s">
        <v>855</v>
      </c>
      <c r="C2391" s="261" t="s">
        <v>856</v>
      </c>
      <c r="D2391" s="261" t="s">
        <v>257</v>
      </c>
      <c r="E2391" s="261">
        <v>75541</v>
      </c>
      <c r="F2391" s="261" t="s">
        <v>3564</v>
      </c>
      <c r="G2391" s="261" t="s">
        <v>224</v>
      </c>
      <c r="H2391" s="261">
        <v>1</v>
      </c>
      <c r="I2391" s="261" t="s">
        <v>3596</v>
      </c>
      <c r="J2391" s="261" t="s">
        <v>3599</v>
      </c>
      <c r="K2391" s="261" t="s">
        <v>3600</v>
      </c>
      <c r="L2391" s="262">
        <v>45760</v>
      </c>
      <c r="M2391" s="261" t="s">
        <v>218</v>
      </c>
    </row>
    <row r="2392" spans="1:13">
      <c r="A2392" s="259" t="s">
        <v>854</v>
      </c>
      <c r="B2392" s="259" t="s">
        <v>855</v>
      </c>
      <c r="C2392" s="259" t="s">
        <v>856</v>
      </c>
      <c r="D2392" s="259" t="s">
        <v>467</v>
      </c>
      <c r="E2392" s="259">
        <v>249</v>
      </c>
      <c r="F2392" s="259" t="s">
        <v>3601</v>
      </c>
      <c r="G2392" s="259" t="s">
        <v>282</v>
      </c>
      <c r="H2392" s="259">
        <v>3</v>
      </c>
      <c r="I2392" s="259" t="s">
        <v>3571</v>
      </c>
      <c r="J2392" s="259" t="s">
        <v>3602</v>
      </c>
      <c r="K2392" s="259" t="s">
        <v>3603</v>
      </c>
      <c r="L2392" s="260">
        <v>45760</v>
      </c>
      <c r="M2392" s="259" t="s">
        <v>218</v>
      </c>
    </row>
    <row r="2393" spans="1:13">
      <c r="A2393" s="261" t="s">
        <v>854</v>
      </c>
      <c r="B2393" s="261" t="s">
        <v>855</v>
      </c>
      <c r="C2393" s="261" t="s">
        <v>856</v>
      </c>
      <c r="D2393" s="261" t="s">
        <v>549</v>
      </c>
      <c r="E2393" s="261">
        <v>249</v>
      </c>
      <c r="F2393" s="261" t="s">
        <v>3601</v>
      </c>
      <c r="G2393" s="261" t="s">
        <v>282</v>
      </c>
      <c r="H2393" s="261">
        <v>3</v>
      </c>
      <c r="I2393" s="261" t="s">
        <v>3571</v>
      </c>
      <c r="J2393" s="261" t="s">
        <v>3602</v>
      </c>
      <c r="K2393" s="261" t="s">
        <v>3604</v>
      </c>
      <c r="L2393" s="262">
        <v>45760</v>
      </c>
      <c r="M2393" s="261" t="s">
        <v>218</v>
      </c>
    </row>
    <row r="2394" spans="1:13">
      <c r="A2394" s="259" t="s">
        <v>854</v>
      </c>
      <c r="B2394" s="259" t="s">
        <v>855</v>
      </c>
      <c r="C2394" s="259" t="s">
        <v>856</v>
      </c>
      <c r="D2394" s="259" t="s">
        <v>2014</v>
      </c>
      <c r="E2394" s="259">
        <v>75541</v>
      </c>
      <c r="F2394" s="259" t="s">
        <v>3564</v>
      </c>
      <c r="G2394" s="259" t="s">
        <v>224</v>
      </c>
      <c r="H2394" s="259">
        <v>1</v>
      </c>
      <c r="I2394" s="259" t="s">
        <v>3596</v>
      </c>
      <c r="J2394" s="259" t="s">
        <v>3605</v>
      </c>
      <c r="K2394" s="259" t="s">
        <v>3606</v>
      </c>
      <c r="L2394" s="260">
        <v>45760</v>
      </c>
      <c r="M2394" s="259" t="s">
        <v>218</v>
      </c>
    </row>
    <row r="2395" spans="1:13">
      <c r="A2395" s="261" t="s">
        <v>854</v>
      </c>
      <c r="B2395" s="261" t="s">
        <v>855</v>
      </c>
      <c r="C2395" s="261" t="s">
        <v>856</v>
      </c>
      <c r="D2395" s="261" t="s">
        <v>2017</v>
      </c>
      <c r="E2395" s="261">
        <v>12026839</v>
      </c>
      <c r="F2395" s="261" t="s">
        <v>3558</v>
      </c>
      <c r="G2395" s="261" t="s">
        <v>224</v>
      </c>
      <c r="H2395" s="261">
        <v>1</v>
      </c>
      <c r="I2395" s="261" t="s">
        <v>3591</v>
      </c>
      <c r="J2395" s="261" t="s">
        <v>3243</v>
      </c>
      <c r="K2395" s="261" t="s">
        <v>3607</v>
      </c>
      <c r="L2395" s="262">
        <v>45760</v>
      </c>
      <c r="M2395" s="261" t="s">
        <v>218</v>
      </c>
    </row>
    <row r="2396" spans="1:13">
      <c r="A2396" s="259" t="s">
        <v>854</v>
      </c>
      <c r="B2396" s="259" t="s">
        <v>855</v>
      </c>
      <c r="C2396" s="259" t="s">
        <v>856</v>
      </c>
      <c r="D2396" s="259" t="s">
        <v>2020</v>
      </c>
      <c r="E2396" s="259">
        <v>0</v>
      </c>
      <c r="F2396" s="259" t="s">
        <v>3564</v>
      </c>
      <c r="G2396" s="259" t="s">
        <v>224</v>
      </c>
      <c r="H2396" s="259">
        <v>1</v>
      </c>
      <c r="I2396" s="259" t="s">
        <v>3596</v>
      </c>
      <c r="J2396" s="259" t="s">
        <v>3245</v>
      </c>
      <c r="K2396" s="259" t="s">
        <v>3608</v>
      </c>
      <c r="L2396" s="260">
        <v>45760</v>
      </c>
      <c r="M2396" s="259" t="s">
        <v>218</v>
      </c>
    </row>
    <row r="2397" spans="1:13">
      <c r="A2397" s="261" t="s">
        <v>854</v>
      </c>
      <c r="B2397" s="261" t="s">
        <v>855</v>
      </c>
      <c r="C2397" s="261" t="s">
        <v>856</v>
      </c>
      <c r="D2397" s="261" t="s">
        <v>2023</v>
      </c>
      <c r="E2397" s="261">
        <v>75541</v>
      </c>
      <c r="F2397" s="261" t="s">
        <v>3564</v>
      </c>
      <c r="G2397" s="261" t="s">
        <v>224</v>
      </c>
      <c r="H2397" s="261">
        <v>1</v>
      </c>
      <c r="I2397" s="261" t="s">
        <v>3596</v>
      </c>
      <c r="J2397" s="261" t="s">
        <v>3609</v>
      </c>
      <c r="K2397" s="261" t="s">
        <v>3610</v>
      </c>
      <c r="L2397" s="262">
        <v>45760</v>
      </c>
      <c r="M2397" s="261" t="s">
        <v>218</v>
      </c>
    </row>
    <row r="2398" spans="1:13">
      <c r="A2398" s="259" t="s">
        <v>854</v>
      </c>
      <c r="B2398" s="259" t="s">
        <v>855</v>
      </c>
      <c r="C2398" s="259" t="s">
        <v>856</v>
      </c>
      <c r="D2398" s="259" t="s">
        <v>2025</v>
      </c>
      <c r="E2398" s="259" t="s">
        <v>17</v>
      </c>
      <c r="F2398" s="259" t="s">
        <v>3564</v>
      </c>
      <c r="G2398" s="259" t="s">
        <v>282</v>
      </c>
      <c r="H2398" s="259">
        <v>3</v>
      </c>
      <c r="I2398" s="259" t="s">
        <v>3596</v>
      </c>
      <c r="J2398" s="259" t="s">
        <v>3249</v>
      </c>
      <c r="K2398" s="259" t="s">
        <v>3611</v>
      </c>
      <c r="L2398" s="260">
        <v>45760</v>
      </c>
      <c r="M2398" s="259" t="s">
        <v>218</v>
      </c>
    </row>
    <row r="2399" spans="1:13">
      <c r="A2399" s="261" t="s">
        <v>854</v>
      </c>
      <c r="B2399" s="261" t="s">
        <v>855</v>
      </c>
      <c r="C2399" s="261" t="s">
        <v>856</v>
      </c>
      <c r="D2399" s="261" t="s">
        <v>2027</v>
      </c>
      <c r="E2399" s="261" t="s">
        <v>17</v>
      </c>
      <c r="F2399" s="261" t="s">
        <v>3564</v>
      </c>
      <c r="G2399" s="261" t="s">
        <v>282</v>
      </c>
      <c r="H2399" s="261">
        <v>3</v>
      </c>
      <c r="I2399" s="261" t="s">
        <v>3596</v>
      </c>
      <c r="J2399" s="261" t="s">
        <v>3249</v>
      </c>
      <c r="K2399" s="261" t="s">
        <v>3612</v>
      </c>
      <c r="L2399" s="262">
        <v>45760</v>
      </c>
      <c r="M2399" s="261" t="s">
        <v>218</v>
      </c>
    </row>
    <row r="2400" spans="1:13">
      <c r="A2400" s="259" t="s">
        <v>854</v>
      </c>
      <c r="B2400" s="259" t="s">
        <v>855</v>
      </c>
      <c r="C2400" s="259" t="s">
        <v>856</v>
      </c>
      <c r="D2400" s="259" t="s">
        <v>200</v>
      </c>
      <c r="E2400" s="259">
        <v>2</v>
      </c>
      <c r="F2400" s="259" t="s">
        <v>3564</v>
      </c>
      <c r="G2400" s="259" t="s">
        <v>224</v>
      </c>
      <c r="H2400" s="259">
        <v>1</v>
      </c>
      <c r="I2400" s="259" t="s">
        <v>3596</v>
      </c>
      <c r="J2400" s="259" t="s">
        <v>3585</v>
      </c>
      <c r="K2400" s="259" t="s">
        <v>3613</v>
      </c>
      <c r="L2400" s="260">
        <v>45760</v>
      </c>
      <c r="M2400" s="259" t="s">
        <v>218</v>
      </c>
    </row>
    <row r="2401" spans="1:13">
      <c r="A2401" s="261" t="s">
        <v>1041</v>
      </c>
      <c r="B2401" s="261" t="s">
        <v>1042</v>
      </c>
      <c r="C2401" s="261" t="s">
        <v>1043</v>
      </c>
      <c r="D2401" s="261" t="s">
        <v>2227</v>
      </c>
      <c r="E2401" s="261">
        <v>25413000</v>
      </c>
      <c r="F2401" s="261" t="s">
        <v>3614</v>
      </c>
      <c r="G2401" s="261" t="s">
        <v>224</v>
      </c>
      <c r="H2401" s="261">
        <v>1</v>
      </c>
      <c r="I2401" s="261" t="s">
        <v>3615</v>
      </c>
      <c r="J2401" s="261" t="s">
        <v>3616</v>
      </c>
      <c r="K2401" s="261" t="s">
        <v>3617</v>
      </c>
      <c r="L2401" s="262">
        <v>45762</v>
      </c>
      <c r="M2401" s="261" t="s">
        <v>218</v>
      </c>
    </row>
    <row r="2402" spans="1:13">
      <c r="A2402" s="259" t="s">
        <v>1041</v>
      </c>
      <c r="B2402" s="259" t="s">
        <v>1042</v>
      </c>
      <c r="C2402" s="259" t="s">
        <v>1043</v>
      </c>
      <c r="D2402" s="259" t="s">
        <v>1999</v>
      </c>
      <c r="E2402" s="259">
        <v>185180</v>
      </c>
      <c r="F2402" s="259" t="s">
        <v>3618</v>
      </c>
      <c r="G2402" s="259" t="s">
        <v>224</v>
      </c>
      <c r="H2402" s="259">
        <v>1</v>
      </c>
      <c r="I2402" s="259" t="s">
        <v>3619</v>
      </c>
      <c r="J2402" s="259" t="s">
        <v>3620</v>
      </c>
      <c r="K2402" s="259" t="s">
        <v>3621</v>
      </c>
      <c r="L2402" s="260">
        <v>45762</v>
      </c>
      <c r="M2402" s="259" t="s">
        <v>218</v>
      </c>
    </row>
    <row r="2403" spans="1:13">
      <c r="A2403" s="261" t="s">
        <v>1041</v>
      </c>
      <c r="B2403" s="261" t="s">
        <v>1042</v>
      </c>
      <c r="C2403" s="261" t="s">
        <v>1043</v>
      </c>
      <c r="D2403" s="261" t="s">
        <v>2004</v>
      </c>
      <c r="E2403" s="261">
        <v>25413000</v>
      </c>
      <c r="F2403" s="261" t="s">
        <v>3614</v>
      </c>
      <c r="G2403" s="261" t="s">
        <v>224</v>
      </c>
      <c r="H2403" s="261">
        <v>1</v>
      </c>
      <c r="I2403" s="261" t="s">
        <v>3615</v>
      </c>
      <c r="J2403" s="261" t="s">
        <v>3622</v>
      </c>
      <c r="K2403" s="261" t="s">
        <v>3623</v>
      </c>
      <c r="L2403" s="262">
        <v>45762</v>
      </c>
      <c r="M2403" s="261" t="s">
        <v>218</v>
      </c>
    </row>
    <row r="2404" spans="1:13">
      <c r="A2404" s="259" t="s">
        <v>1041</v>
      </c>
      <c r="B2404" s="259" t="s">
        <v>1042</v>
      </c>
      <c r="C2404" s="259" t="s">
        <v>1043</v>
      </c>
      <c r="D2404" s="259" t="s">
        <v>2007</v>
      </c>
      <c r="E2404" s="259">
        <v>25413000</v>
      </c>
      <c r="F2404" s="259" t="s">
        <v>3614</v>
      </c>
      <c r="G2404" s="259" t="s">
        <v>224</v>
      </c>
      <c r="H2404" s="259">
        <v>1</v>
      </c>
      <c r="I2404" s="259" t="s">
        <v>3615</v>
      </c>
      <c r="J2404" s="259" t="s">
        <v>3624</v>
      </c>
      <c r="K2404" s="259" t="s">
        <v>3625</v>
      </c>
      <c r="L2404" s="260">
        <v>45762</v>
      </c>
      <c r="M2404" s="259" t="s">
        <v>218</v>
      </c>
    </row>
    <row r="2405" spans="1:13">
      <c r="A2405" s="261" t="s">
        <v>1041</v>
      </c>
      <c r="B2405" s="261" t="s">
        <v>1042</v>
      </c>
      <c r="C2405" s="261" t="s">
        <v>1043</v>
      </c>
      <c r="D2405" s="261" t="s">
        <v>257</v>
      </c>
      <c r="E2405" s="261">
        <v>13607742</v>
      </c>
      <c r="F2405" s="261" t="s">
        <v>3626</v>
      </c>
      <c r="G2405" s="261" t="s">
        <v>224</v>
      </c>
      <c r="H2405" s="261">
        <v>1</v>
      </c>
      <c r="I2405" s="261" t="s">
        <v>3627</v>
      </c>
      <c r="J2405" s="261" t="s">
        <v>3628</v>
      </c>
      <c r="K2405" s="261" t="s">
        <v>3629</v>
      </c>
      <c r="L2405" s="262">
        <v>45762</v>
      </c>
      <c r="M2405" s="261" t="s">
        <v>218</v>
      </c>
    </row>
    <row r="2406" spans="1:13">
      <c r="A2406" s="259" t="s">
        <v>1041</v>
      </c>
      <c r="B2406" s="259" t="s">
        <v>1042</v>
      </c>
      <c r="C2406" s="259" t="s">
        <v>1043</v>
      </c>
      <c r="D2406" s="259" t="s">
        <v>467</v>
      </c>
      <c r="E2406" s="259">
        <v>6749</v>
      </c>
      <c r="F2406" s="259" t="s">
        <v>3630</v>
      </c>
      <c r="G2406" s="259" t="s">
        <v>224</v>
      </c>
      <c r="H2406" s="259">
        <v>1</v>
      </c>
      <c r="I2406" s="259" t="s">
        <v>2622</v>
      </c>
      <c r="J2406" s="259" t="s">
        <v>3631</v>
      </c>
      <c r="K2406" s="259" t="s">
        <v>3632</v>
      </c>
      <c r="L2406" s="260">
        <v>45762</v>
      </c>
      <c r="M2406" s="259" t="s">
        <v>218</v>
      </c>
    </row>
    <row r="2407" spans="1:13">
      <c r="A2407" s="261" t="s">
        <v>1041</v>
      </c>
      <c r="B2407" s="261" t="s">
        <v>1042</v>
      </c>
      <c r="C2407" s="261" t="s">
        <v>1043</v>
      </c>
      <c r="D2407" s="261" t="s">
        <v>549</v>
      </c>
      <c r="E2407" s="261">
        <v>6749</v>
      </c>
      <c r="F2407" s="261" t="s">
        <v>3630</v>
      </c>
      <c r="G2407" s="261" t="s">
        <v>224</v>
      </c>
      <c r="H2407" s="261">
        <v>1</v>
      </c>
      <c r="I2407" s="261" t="s">
        <v>2622</v>
      </c>
      <c r="J2407" s="261" t="s">
        <v>3631</v>
      </c>
      <c r="K2407" s="261" t="s">
        <v>3633</v>
      </c>
      <c r="L2407" s="262">
        <v>45762</v>
      </c>
      <c r="M2407" s="261" t="s">
        <v>218</v>
      </c>
    </row>
    <row r="2408" spans="1:13">
      <c r="A2408" s="259" t="s">
        <v>1041</v>
      </c>
      <c r="B2408" s="259" t="s">
        <v>1042</v>
      </c>
      <c r="C2408" s="259" t="s">
        <v>1043</v>
      </c>
      <c r="D2408" s="259" t="s">
        <v>2014</v>
      </c>
      <c r="E2408" s="259">
        <v>16518200</v>
      </c>
      <c r="F2408" s="259" t="s">
        <v>3634</v>
      </c>
      <c r="G2408" s="259" t="s">
        <v>224</v>
      </c>
      <c r="H2408" s="259">
        <v>1</v>
      </c>
      <c r="I2408" s="259" t="s">
        <v>3635</v>
      </c>
      <c r="J2408" s="259" t="s">
        <v>3636</v>
      </c>
      <c r="K2408" s="259" t="s">
        <v>3637</v>
      </c>
      <c r="L2408" s="260">
        <v>45762</v>
      </c>
      <c r="M2408" s="259" t="s">
        <v>218</v>
      </c>
    </row>
    <row r="2409" spans="1:13">
      <c r="A2409" s="261" t="s">
        <v>1041</v>
      </c>
      <c r="B2409" s="261" t="s">
        <v>1042</v>
      </c>
      <c r="C2409" s="261" t="s">
        <v>1043</v>
      </c>
      <c r="D2409" s="261" t="s">
        <v>2017</v>
      </c>
      <c r="E2409" s="261">
        <v>0</v>
      </c>
      <c r="F2409" s="261" t="s">
        <v>3614</v>
      </c>
      <c r="G2409" s="261" t="s">
        <v>427</v>
      </c>
      <c r="H2409" s="261">
        <v>2</v>
      </c>
      <c r="I2409" s="261" t="s">
        <v>3615</v>
      </c>
      <c r="J2409" s="261" t="s">
        <v>3518</v>
      </c>
      <c r="K2409" s="261" t="s">
        <v>3638</v>
      </c>
      <c r="L2409" s="262">
        <v>45762</v>
      </c>
      <c r="M2409" s="261" t="s">
        <v>218</v>
      </c>
    </row>
    <row r="2410" spans="1:13">
      <c r="A2410" s="259" t="s">
        <v>1041</v>
      </c>
      <c r="B2410" s="259" t="s">
        <v>1042</v>
      </c>
      <c r="C2410" s="259" t="s">
        <v>1043</v>
      </c>
      <c r="D2410" s="259" t="s">
        <v>2020</v>
      </c>
      <c r="E2410" s="259">
        <v>8894800</v>
      </c>
      <c r="F2410" s="259" t="s">
        <v>3639</v>
      </c>
      <c r="G2410" s="259" t="s">
        <v>427</v>
      </c>
      <c r="H2410" s="259">
        <v>2</v>
      </c>
      <c r="I2410" s="259" t="s">
        <v>3640</v>
      </c>
      <c r="J2410" s="259" t="s">
        <v>3520</v>
      </c>
      <c r="K2410" s="259" t="s">
        <v>3641</v>
      </c>
      <c r="L2410" s="260">
        <v>45762</v>
      </c>
      <c r="M2410" s="259" t="s">
        <v>218</v>
      </c>
    </row>
    <row r="2411" spans="1:13">
      <c r="A2411" s="261" t="s">
        <v>1041</v>
      </c>
      <c r="B2411" s="261" t="s">
        <v>1042</v>
      </c>
      <c r="C2411" s="261" t="s">
        <v>1043</v>
      </c>
      <c r="D2411" s="261" t="s">
        <v>2023</v>
      </c>
      <c r="E2411" s="261">
        <v>8192100</v>
      </c>
      <c r="F2411" s="261" t="s">
        <v>3642</v>
      </c>
      <c r="G2411" s="261" t="s">
        <v>427</v>
      </c>
      <c r="H2411" s="261">
        <v>2</v>
      </c>
      <c r="I2411" s="261" t="s">
        <v>3643</v>
      </c>
      <c r="J2411" s="261" t="s">
        <v>3644</v>
      </c>
      <c r="K2411" s="261" t="s">
        <v>3645</v>
      </c>
      <c r="L2411" s="262">
        <v>45762</v>
      </c>
      <c r="M2411" s="261" t="s">
        <v>218</v>
      </c>
    </row>
    <row r="2412" spans="1:13">
      <c r="A2412" s="259" t="s">
        <v>1041</v>
      </c>
      <c r="B2412" s="259" t="s">
        <v>1042</v>
      </c>
      <c r="C2412" s="259" t="s">
        <v>1043</v>
      </c>
      <c r="D2412" s="259" t="s">
        <v>2025</v>
      </c>
      <c r="E2412" s="259">
        <v>8326100</v>
      </c>
      <c r="F2412" s="259" t="s">
        <v>3642</v>
      </c>
      <c r="G2412" s="259" t="s">
        <v>427</v>
      </c>
      <c r="H2412" s="259">
        <v>2</v>
      </c>
      <c r="I2412" s="259" t="s">
        <v>3643</v>
      </c>
      <c r="J2412" s="259" t="s">
        <v>3646</v>
      </c>
      <c r="K2412" s="259" t="s">
        <v>3647</v>
      </c>
      <c r="L2412" s="260">
        <v>45762</v>
      </c>
      <c r="M2412" s="259" t="s">
        <v>218</v>
      </c>
    </row>
    <row r="2413" spans="1:13">
      <c r="A2413" s="261" t="s">
        <v>1041</v>
      </c>
      <c r="B2413" s="261" t="s">
        <v>1042</v>
      </c>
      <c r="C2413" s="261" t="s">
        <v>1043</v>
      </c>
      <c r="D2413" s="261" t="s">
        <v>2027</v>
      </c>
      <c r="E2413" s="261">
        <v>0</v>
      </c>
      <c r="F2413" s="261" t="s">
        <v>3642</v>
      </c>
      <c r="G2413" s="261" t="s">
        <v>427</v>
      </c>
      <c r="H2413" s="261">
        <v>2</v>
      </c>
      <c r="I2413" s="261" t="s">
        <v>3643</v>
      </c>
      <c r="J2413" s="261" t="s">
        <v>3648</v>
      </c>
      <c r="K2413" s="261" t="s">
        <v>3649</v>
      </c>
      <c r="L2413" s="262">
        <v>45762</v>
      </c>
      <c r="M2413" s="261" t="s">
        <v>218</v>
      </c>
    </row>
    <row r="2414" spans="1:13">
      <c r="A2414" s="259" t="s">
        <v>1041</v>
      </c>
      <c r="B2414" s="259" t="s">
        <v>1042</v>
      </c>
      <c r="C2414" s="259" t="s">
        <v>1043</v>
      </c>
      <c r="D2414" s="259" t="s">
        <v>200</v>
      </c>
      <c r="E2414" s="259">
        <v>5</v>
      </c>
      <c r="F2414" s="259" t="s">
        <v>3634</v>
      </c>
      <c r="G2414" s="259" t="s">
        <v>224</v>
      </c>
      <c r="H2414" s="259">
        <v>1</v>
      </c>
      <c r="I2414" s="259" t="s">
        <v>3635</v>
      </c>
      <c r="J2414" s="259" t="s">
        <v>3528</v>
      </c>
      <c r="K2414" s="259" t="s">
        <v>3650</v>
      </c>
      <c r="L2414" s="260">
        <v>45762</v>
      </c>
      <c r="M2414" s="259" t="s">
        <v>218</v>
      </c>
    </row>
    <row r="2415" spans="1:13">
      <c r="A2415" s="261" t="s">
        <v>1474</v>
      </c>
      <c r="B2415" s="261" t="s">
        <v>1475</v>
      </c>
      <c r="C2415" s="261" t="s">
        <v>1476</v>
      </c>
      <c r="D2415" s="261" t="s">
        <v>2227</v>
      </c>
      <c r="E2415" s="261">
        <v>5700000</v>
      </c>
      <c r="F2415" s="261" t="s">
        <v>3651</v>
      </c>
      <c r="G2415" s="261" t="s">
        <v>224</v>
      </c>
      <c r="H2415" s="261">
        <v>1</v>
      </c>
      <c r="I2415" s="261" t="s">
        <v>3652</v>
      </c>
      <c r="J2415" s="261" t="s">
        <v>3653</v>
      </c>
      <c r="K2415" s="261" t="s">
        <v>3654</v>
      </c>
      <c r="L2415" s="262">
        <v>45762</v>
      </c>
      <c r="M2415" s="261" t="s">
        <v>218</v>
      </c>
    </row>
    <row r="2416" spans="1:13">
      <c r="A2416" s="259" t="s">
        <v>1474</v>
      </c>
      <c r="B2416" s="259" t="s">
        <v>1475</v>
      </c>
      <c r="C2416" s="259" t="s">
        <v>1476</v>
      </c>
      <c r="D2416" s="259" t="s">
        <v>1999</v>
      </c>
      <c r="E2416" s="259">
        <v>10230</v>
      </c>
      <c r="F2416" s="259" t="s">
        <v>3618</v>
      </c>
      <c r="G2416" s="259" t="s">
        <v>224</v>
      </c>
      <c r="H2416" s="259">
        <v>1</v>
      </c>
      <c r="I2416" s="259" t="s">
        <v>3655</v>
      </c>
      <c r="J2416" s="259" t="s">
        <v>3656</v>
      </c>
      <c r="K2416" s="259" t="s">
        <v>3657</v>
      </c>
      <c r="L2416" s="260">
        <v>45762</v>
      </c>
      <c r="M2416" s="259" t="s">
        <v>218</v>
      </c>
    </row>
    <row r="2417" spans="1:13">
      <c r="A2417" s="261" t="s">
        <v>1474</v>
      </c>
      <c r="B2417" s="261" t="s">
        <v>1475</v>
      </c>
      <c r="C2417" s="261" t="s">
        <v>1476</v>
      </c>
      <c r="D2417" s="261" t="s">
        <v>2004</v>
      </c>
      <c r="E2417" s="261">
        <v>5700000</v>
      </c>
      <c r="F2417" s="261" t="s">
        <v>3651</v>
      </c>
      <c r="G2417" s="261" t="s">
        <v>224</v>
      </c>
      <c r="H2417" s="261">
        <v>1</v>
      </c>
      <c r="I2417" s="261" t="s">
        <v>3652</v>
      </c>
      <c r="J2417" s="261" t="s">
        <v>3658</v>
      </c>
      <c r="K2417" s="261" t="s">
        <v>3659</v>
      </c>
      <c r="L2417" s="262">
        <v>45762</v>
      </c>
      <c r="M2417" s="261" t="s">
        <v>218</v>
      </c>
    </row>
    <row r="2418" spans="1:13">
      <c r="A2418" s="259" t="s">
        <v>1474</v>
      </c>
      <c r="B2418" s="259" t="s">
        <v>1475</v>
      </c>
      <c r="C2418" s="259" t="s">
        <v>1476</v>
      </c>
      <c r="D2418" s="259" t="s">
        <v>2007</v>
      </c>
      <c r="E2418" s="259">
        <v>2348600</v>
      </c>
      <c r="F2418" s="259" t="s">
        <v>3660</v>
      </c>
      <c r="G2418" s="259" t="s">
        <v>282</v>
      </c>
      <c r="H2418" s="259">
        <v>3</v>
      </c>
      <c r="I2418" s="259" t="s">
        <v>3661</v>
      </c>
      <c r="J2418" s="259" t="s">
        <v>3662</v>
      </c>
      <c r="K2418" s="259" t="s">
        <v>3663</v>
      </c>
      <c r="L2418" s="260">
        <v>45762</v>
      </c>
      <c r="M2418" s="259" t="s">
        <v>218</v>
      </c>
    </row>
    <row r="2419" spans="1:13">
      <c r="A2419" s="261" t="s">
        <v>1474</v>
      </c>
      <c r="B2419" s="261" t="s">
        <v>1475</v>
      </c>
      <c r="C2419" s="261" t="s">
        <v>1476</v>
      </c>
      <c r="D2419" s="261" t="s">
        <v>257</v>
      </c>
      <c r="E2419" s="261">
        <v>1400000</v>
      </c>
      <c r="F2419" s="261" t="s">
        <v>3664</v>
      </c>
      <c r="G2419" s="261" t="s">
        <v>224</v>
      </c>
      <c r="H2419" s="261">
        <v>1</v>
      </c>
      <c r="I2419" s="261" t="s">
        <v>3665</v>
      </c>
      <c r="J2419" s="261" t="s">
        <v>3666</v>
      </c>
      <c r="K2419" s="261" t="s">
        <v>3667</v>
      </c>
      <c r="L2419" s="262">
        <v>45762</v>
      </c>
      <c r="M2419" s="261" t="s">
        <v>218</v>
      </c>
    </row>
    <row r="2420" spans="1:13">
      <c r="A2420" s="259" t="s">
        <v>1474</v>
      </c>
      <c r="B2420" s="259" t="s">
        <v>1475</v>
      </c>
      <c r="C2420" s="259" t="s">
        <v>1476</v>
      </c>
      <c r="D2420" s="259" t="s">
        <v>467</v>
      </c>
      <c r="E2420" s="259">
        <v>19</v>
      </c>
      <c r="F2420" s="259" t="s">
        <v>3630</v>
      </c>
      <c r="G2420" s="259" t="s">
        <v>224</v>
      </c>
      <c r="H2420" s="259">
        <v>1</v>
      </c>
      <c r="I2420" s="259" t="s">
        <v>337</v>
      </c>
      <c r="J2420" s="259" t="s">
        <v>3668</v>
      </c>
      <c r="K2420" s="259" t="s">
        <v>3669</v>
      </c>
      <c r="L2420" s="260">
        <v>45762</v>
      </c>
      <c r="M2420" s="259" t="s">
        <v>218</v>
      </c>
    </row>
    <row r="2421" spans="1:13">
      <c r="A2421" s="261" t="s">
        <v>1474</v>
      </c>
      <c r="B2421" s="261" t="s">
        <v>1475</v>
      </c>
      <c r="C2421" s="261" t="s">
        <v>1476</v>
      </c>
      <c r="D2421" s="261" t="s">
        <v>549</v>
      </c>
      <c r="E2421" s="261">
        <v>2239</v>
      </c>
      <c r="F2421" s="261" t="s">
        <v>3630</v>
      </c>
      <c r="G2421" s="261" t="s">
        <v>224</v>
      </c>
      <c r="H2421" s="261">
        <v>1</v>
      </c>
      <c r="I2421" s="261" t="s">
        <v>2622</v>
      </c>
      <c r="J2421" s="261" t="s">
        <v>3670</v>
      </c>
      <c r="K2421" s="261" t="s">
        <v>3671</v>
      </c>
      <c r="L2421" s="262">
        <v>45762</v>
      </c>
      <c r="M2421" s="261" t="s">
        <v>218</v>
      </c>
    </row>
    <row r="2422" spans="1:13">
      <c r="A2422" s="259" t="s">
        <v>1474</v>
      </c>
      <c r="B2422" s="259" t="s">
        <v>1475</v>
      </c>
      <c r="C2422" s="259" t="s">
        <v>1476</v>
      </c>
      <c r="D2422" s="259" t="s">
        <v>2014</v>
      </c>
      <c r="E2422" s="259">
        <v>1400000</v>
      </c>
      <c r="F2422" s="259" t="s">
        <v>3664</v>
      </c>
      <c r="G2422" s="259" t="s">
        <v>224</v>
      </c>
      <c r="H2422" s="259">
        <v>1</v>
      </c>
      <c r="I2422" s="259" t="s">
        <v>3665</v>
      </c>
      <c r="J2422" s="259" t="s">
        <v>3672</v>
      </c>
      <c r="K2422" s="259" t="s">
        <v>3673</v>
      </c>
      <c r="L2422" s="260">
        <v>45762</v>
      </c>
      <c r="M2422" s="259" t="s">
        <v>218</v>
      </c>
    </row>
    <row r="2423" spans="1:13">
      <c r="A2423" s="261" t="s">
        <v>1474</v>
      </c>
      <c r="B2423" s="261" t="s">
        <v>1475</v>
      </c>
      <c r="C2423" s="261" t="s">
        <v>1476</v>
      </c>
      <c r="D2423" s="261" t="s">
        <v>2017</v>
      </c>
      <c r="E2423" s="261">
        <v>3351400</v>
      </c>
      <c r="F2423" s="261" t="s">
        <v>3674</v>
      </c>
      <c r="G2423" s="261" t="s">
        <v>427</v>
      </c>
      <c r="H2423" s="261">
        <v>2</v>
      </c>
      <c r="I2423" s="261" t="s">
        <v>3675</v>
      </c>
      <c r="J2423" s="261" t="s">
        <v>3243</v>
      </c>
      <c r="K2423" s="261" t="s">
        <v>3676</v>
      </c>
      <c r="L2423" s="262">
        <v>45762</v>
      </c>
      <c r="M2423" s="261" t="s">
        <v>218</v>
      </c>
    </row>
    <row r="2424" spans="1:13">
      <c r="A2424" s="259" t="s">
        <v>1474</v>
      </c>
      <c r="B2424" s="259" t="s">
        <v>1475</v>
      </c>
      <c r="C2424" s="259" t="s">
        <v>1476</v>
      </c>
      <c r="D2424" s="259" t="s">
        <v>2020</v>
      </c>
      <c r="E2424" s="259">
        <v>948600</v>
      </c>
      <c r="F2424" s="259" t="s">
        <v>3677</v>
      </c>
      <c r="G2424" s="259" t="s">
        <v>427</v>
      </c>
      <c r="H2424" s="259">
        <v>2</v>
      </c>
      <c r="I2424" s="259" t="s">
        <v>3678</v>
      </c>
      <c r="J2424" s="259" t="s">
        <v>3520</v>
      </c>
      <c r="K2424" s="259" t="s">
        <v>3679</v>
      </c>
      <c r="L2424" s="260">
        <v>45762</v>
      </c>
      <c r="M2424" s="259" t="s">
        <v>218</v>
      </c>
    </row>
    <row r="2425" spans="1:13">
      <c r="A2425" s="261" t="s">
        <v>1474</v>
      </c>
      <c r="B2425" s="261" t="s">
        <v>1475</v>
      </c>
      <c r="C2425" s="261" t="s">
        <v>1476</v>
      </c>
      <c r="D2425" s="261" t="s">
        <v>2023</v>
      </c>
      <c r="E2425" s="261">
        <v>1319000</v>
      </c>
      <c r="F2425" s="261" t="s">
        <v>3680</v>
      </c>
      <c r="G2425" s="261" t="s">
        <v>427</v>
      </c>
      <c r="H2425" s="261">
        <v>2</v>
      </c>
      <c r="I2425" s="261" t="s">
        <v>3681</v>
      </c>
      <c r="J2425" s="261" t="s">
        <v>3682</v>
      </c>
      <c r="K2425" s="261" t="s">
        <v>3683</v>
      </c>
      <c r="L2425" s="262">
        <v>45762</v>
      </c>
      <c r="M2425" s="261" t="s">
        <v>218</v>
      </c>
    </row>
    <row r="2426" spans="1:13">
      <c r="A2426" s="259" t="s">
        <v>1474</v>
      </c>
      <c r="B2426" s="259" t="s">
        <v>1475</v>
      </c>
      <c r="C2426" s="259" t="s">
        <v>1476</v>
      </c>
      <c r="D2426" s="259" t="s">
        <v>2025</v>
      </c>
      <c r="E2426" s="259">
        <v>81000</v>
      </c>
      <c r="F2426" s="259" t="s">
        <v>3684</v>
      </c>
      <c r="G2426" s="259" t="s">
        <v>427</v>
      </c>
      <c r="H2426" s="259">
        <v>2</v>
      </c>
      <c r="I2426" s="259" t="s">
        <v>3685</v>
      </c>
      <c r="J2426" s="259" t="s">
        <v>3686</v>
      </c>
      <c r="K2426" s="259" t="s">
        <v>3687</v>
      </c>
      <c r="L2426" s="260">
        <v>45762</v>
      </c>
      <c r="M2426" s="259" t="s">
        <v>218</v>
      </c>
    </row>
    <row r="2427" spans="1:13">
      <c r="A2427" s="261" t="s">
        <v>1474</v>
      </c>
      <c r="B2427" s="261" t="s">
        <v>1475</v>
      </c>
      <c r="C2427" s="261" t="s">
        <v>1476</v>
      </c>
      <c r="D2427" s="261" t="s">
        <v>2027</v>
      </c>
      <c r="E2427" s="261">
        <v>0</v>
      </c>
      <c r="F2427" s="261" t="s">
        <v>3684</v>
      </c>
      <c r="G2427" s="261" t="s">
        <v>427</v>
      </c>
      <c r="H2427" s="261">
        <v>2</v>
      </c>
      <c r="I2427" s="261" t="s">
        <v>3685</v>
      </c>
      <c r="J2427" s="261" t="s">
        <v>3688</v>
      </c>
      <c r="K2427" s="261" t="s">
        <v>3689</v>
      </c>
      <c r="L2427" s="262">
        <v>45762</v>
      </c>
      <c r="M2427" s="261" t="s">
        <v>218</v>
      </c>
    </row>
    <row r="2428" spans="1:13">
      <c r="A2428" s="259" t="s">
        <v>1474</v>
      </c>
      <c r="B2428" s="259" t="s">
        <v>1475</v>
      </c>
      <c r="C2428" s="259" t="s">
        <v>1476</v>
      </c>
      <c r="D2428" s="259" t="s">
        <v>200</v>
      </c>
      <c r="E2428" s="259">
        <v>2</v>
      </c>
      <c r="F2428" s="259" t="s">
        <v>3664</v>
      </c>
      <c r="G2428" s="259" t="s">
        <v>224</v>
      </c>
      <c r="H2428" s="259">
        <v>1</v>
      </c>
      <c r="I2428" s="259" t="s">
        <v>3665</v>
      </c>
      <c r="J2428" s="259" t="s">
        <v>3585</v>
      </c>
      <c r="K2428" s="259" t="s">
        <v>3690</v>
      </c>
      <c r="L2428" s="260">
        <v>45762</v>
      </c>
      <c r="M2428" s="259" t="s">
        <v>218</v>
      </c>
    </row>
    <row r="2429" spans="1:13">
      <c r="A2429" s="261" t="s">
        <v>1486</v>
      </c>
      <c r="B2429" s="261" t="s">
        <v>1487</v>
      </c>
      <c r="C2429" s="261" t="s">
        <v>1476</v>
      </c>
      <c r="D2429" s="261" t="s">
        <v>2227</v>
      </c>
      <c r="E2429" s="261">
        <v>5700000</v>
      </c>
      <c r="F2429" s="261" t="s">
        <v>3651</v>
      </c>
      <c r="G2429" s="261" t="s">
        <v>224</v>
      </c>
      <c r="H2429" s="261">
        <v>1</v>
      </c>
      <c r="I2429" s="261" t="s">
        <v>3652</v>
      </c>
      <c r="J2429" s="261" t="s">
        <v>3653</v>
      </c>
      <c r="K2429" s="261" t="s">
        <v>3691</v>
      </c>
      <c r="L2429" s="262">
        <v>45762</v>
      </c>
      <c r="M2429" s="261" t="s">
        <v>218</v>
      </c>
    </row>
    <row r="2430" spans="1:13">
      <c r="A2430" s="259" t="s">
        <v>1486</v>
      </c>
      <c r="B2430" s="259" t="s">
        <v>1487</v>
      </c>
      <c r="C2430" s="259" t="s">
        <v>1476</v>
      </c>
      <c r="D2430" s="259" t="s">
        <v>1999</v>
      </c>
      <c r="E2430" s="259">
        <v>10230</v>
      </c>
      <c r="F2430" s="259" t="s">
        <v>3618</v>
      </c>
      <c r="G2430" s="259" t="s">
        <v>224</v>
      </c>
      <c r="H2430" s="259">
        <v>1</v>
      </c>
      <c r="I2430" s="259" t="s">
        <v>3655</v>
      </c>
      <c r="J2430" s="259" t="s">
        <v>3692</v>
      </c>
      <c r="K2430" s="259" t="s">
        <v>3693</v>
      </c>
      <c r="L2430" s="260">
        <v>45762</v>
      </c>
      <c r="M2430" s="259" t="s">
        <v>218</v>
      </c>
    </row>
    <row r="2431" spans="1:13">
      <c r="A2431" s="261" t="s">
        <v>1486</v>
      </c>
      <c r="B2431" s="261" t="s">
        <v>1487</v>
      </c>
      <c r="C2431" s="261" t="s">
        <v>1476</v>
      </c>
      <c r="D2431" s="261" t="s">
        <v>2004</v>
      </c>
      <c r="E2431" s="261">
        <v>5700000</v>
      </c>
      <c r="F2431" s="261" t="s">
        <v>3651</v>
      </c>
      <c r="G2431" s="261" t="s">
        <v>224</v>
      </c>
      <c r="H2431" s="261">
        <v>1</v>
      </c>
      <c r="I2431" s="261" t="s">
        <v>3652</v>
      </c>
      <c r="J2431" s="261" t="s">
        <v>3694</v>
      </c>
      <c r="K2431" s="261" t="s">
        <v>3695</v>
      </c>
      <c r="L2431" s="262">
        <v>45762</v>
      </c>
      <c r="M2431" s="261" t="s">
        <v>218</v>
      </c>
    </row>
    <row r="2432" spans="1:13">
      <c r="A2432" s="259" t="s">
        <v>1486</v>
      </c>
      <c r="B2432" s="259" t="s">
        <v>1487</v>
      </c>
      <c r="C2432" s="259" t="s">
        <v>1476</v>
      </c>
      <c r="D2432" s="259" t="s">
        <v>2007</v>
      </c>
      <c r="E2432" s="259">
        <v>5700000</v>
      </c>
      <c r="F2432" s="259" t="s">
        <v>3651</v>
      </c>
      <c r="G2432" s="259" t="s">
        <v>224</v>
      </c>
      <c r="H2432" s="259">
        <v>1</v>
      </c>
      <c r="I2432" s="259" t="s">
        <v>3652</v>
      </c>
      <c r="J2432" s="259" t="s">
        <v>3696</v>
      </c>
      <c r="K2432" s="259" t="s">
        <v>3697</v>
      </c>
      <c r="L2432" s="260">
        <v>45762</v>
      </c>
      <c r="M2432" s="259" t="s">
        <v>218</v>
      </c>
    </row>
    <row r="2433" spans="1:13">
      <c r="A2433" s="261" t="s">
        <v>1486</v>
      </c>
      <c r="B2433" s="261" t="s">
        <v>1487</v>
      </c>
      <c r="C2433" s="261" t="s">
        <v>1476</v>
      </c>
      <c r="D2433" s="261" t="s">
        <v>257</v>
      </c>
      <c r="E2433" s="261">
        <v>1059319</v>
      </c>
      <c r="F2433" s="261" t="s">
        <v>3698</v>
      </c>
      <c r="G2433" s="261" t="s">
        <v>224</v>
      </c>
      <c r="H2433" s="261">
        <v>1</v>
      </c>
      <c r="I2433" s="261" t="s">
        <v>3699</v>
      </c>
      <c r="J2433" s="261" t="s">
        <v>3700</v>
      </c>
      <c r="K2433" s="261" t="s">
        <v>3701</v>
      </c>
      <c r="L2433" s="262">
        <v>45762</v>
      </c>
      <c r="M2433" s="261" t="s">
        <v>218</v>
      </c>
    </row>
    <row r="2434" spans="1:13">
      <c r="A2434" s="259" t="s">
        <v>1486</v>
      </c>
      <c r="B2434" s="259" t="s">
        <v>1487</v>
      </c>
      <c r="C2434" s="259" t="s">
        <v>1476</v>
      </c>
      <c r="D2434" s="259" t="s">
        <v>467</v>
      </c>
      <c r="E2434" s="259">
        <v>2239</v>
      </c>
      <c r="F2434" s="259" t="s">
        <v>3630</v>
      </c>
      <c r="G2434" s="259" t="s">
        <v>224</v>
      </c>
      <c r="H2434" s="259">
        <v>1</v>
      </c>
      <c r="I2434" s="259" t="s">
        <v>2622</v>
      </c>
      <c r="J2434" s="259" t="s">
        <v>3670</v>
      </c>
      <c r="K2434" s="259" t="s">
        <v>3702</v>
      </c>
      <c r="L2434" s="260">
        <v>45762</v>
      </c>
      <c r="M2434" s="259" t="s">
        <v>218</v>
      </c>
    </row>
    <row r="2435" spans="1:13">
      <c r="A2435" s="261" t="s">
        <v>1486</v>
      </c>
      <c r="B2435" s="261" t="s">
        <v>1487</v>
      </c>
      <c r="C2435" s="261" t="s">
        <v>1476</v>
      </c>
      <c r="D2435" s="261" t="s">
        <v>549</v>
      </c>
      <c r="E2435" s="261">
        <v>2239</v>
      </c>
      <c r="F2435" s="261" t="s">
        <v>3630</v>
      </c>
      <c r="G2435" s="261" t="s">
        <v>224</v>
      </c>
      <c r="H2435" s="261">
        <v>1</v>
      </c>
      <c r="I2435" s="261" t="s">
        <v>2622</v>
      </c>
      <c r="J2435" s="261" t="s">
        <v>3670</v>
      </c>
      <c r="K2435" s="261" t="s">
        <v>3703</v>
      </c>
      <c r="L2435" s="262">
        <v>45762</v>
      </c>
      <c r="M2435" s="261" t="s">
        <v>218</v>
      </c>
    </row>
    <row r="2436" spans="1:13">
      <c r="A2436" s="259" t="s">
        <v>1486</v>
      </c>
      <c r="B2436" s="259" t="s">
        <v>1487</v>
      </c>
      <c r="C2436" s="259" t="s">
        <v>1476</v>
      </c>
      <c r="D2436" s="259" t="s">
        <v>2014</v>
      </c>
      <c r="E2436" s="259">
        <v>4100000</v>
      </c>
      <c r="F2436" s="259" t="s">
        <v>3651</v>
      </c>
      <c r="G2436" s="259" t="s">
        <v>224</v>
      </c>
      <c r="H2436" s="259">
        <v>1</v>
      </c>
      <c r="I2436" s="259" t="s">
        <v>3652</v>
      </c>
      <c r="J2436" s="259" t="s">
        <v>3704</v>
      </c>
      <c r="K2436" s="259" t="s">
        <v>3705</v>
      </c>
      <c r="L2436" s="260">
        <v>45762</v>
      </c>
      <c r="M2436" s="259" t="s">
        <v>218</v>
      </c>
    </row>
    <row r="2437" spans="1:13">
      <c r="A2437" s="261" t="s">
        <v>1486</v>
      </c>
      <c r="B2437" s="261" t="s">
        <v>1487</v>
      </c>
      <c r="C2437" s="261" t="s">
        <v>1476</v>
      </c>
      <c r="D2437" s="261" t="s">
        <v>2017</v>
      </c>
      <c r="E2437" s="261">
        <v>0</v>
      </c>
      <c r="F2437" s="261" t="s">
        <v>3651</v>
      </c>
      <c r="G2437" s="261" t="s">
        <v>427</v>
      </c>
      <c r="H2437" s="261">
        <v>2</v>
      </c>
      <c r="I2437" s="261" t="s">
        <v>3652</v>
      </c>
      <c r="J2437" s="261" t="s">
        <v>3518</v>
      </c>
      <c r="K2437" s="261" t="s">
        <v>3706</v>
      </c>
      <c r="L2437" s="262">
        <v>45762</v>
      </c>
      <c r="M2437" s="261" t="s">
        <v>218</v>
      </c>
    </row>
    <row r="2438" spans="1:13">
      <c r="A2438" s="259" t="s">
        <v>1486</v>
      </c>
      <c r="B2438" s="259" t="s">
        <v>1487</v>
      </c>
      <c r="C2438" s="259" t="s">
        <v>1476</v>
      </c>
      <c r="D2438" s="259" t="s">
        <v>2020</v>
      </c>
      <c r="E2438" s="259">
        <v>1600000</v>
      </c>
      <c r="F2438" s="259" t="s">
        <v>3651</v>
      </c>
      <c r="G2438" s="259" t="s">
        <v>427</v>
      </c>
      <c r="H2438" s="259">
        <v>2</v>
      </c>
      <c r="I2438" s="259" t="s">
        <v>3652</v>
      </c>
      <c r="J2438" s="259" t="s">
        <v>3520</v>
      </c>
      <c r="K2438" s="259" t="s">
        <v>3707</v>
      </c>
      <c r="L2438" s="260">
        <v>45762</v>
      </c>
      <c r="M2438" s="259" t="s">
        <v>218</v>
      </c>
    </row>
    <row r="2439" spans="1:13">
      <c r="A2439" s="261" t="s">
        <v>1486</v>
      </c>
      <c r="B2439" s="261" t="s">
        <v>1487</v>
      </c>
      <c r="C2439" s="261" t="s">
        <v>1476</v>
      </c>
      <c r="D2439" s="261" t="s">
        <v>2023</v>
      </c>
      <c r="E2439" s="261">
        <v>3806935</v>
      </c>
      <c r="F2439" s="261" t="s">
        <v>3708</v>
      </c>
      <c r="G2439" s="261" t="s">
        <v>427</v>
      </c>
      <c r="H2439" s="261">
        <v>2</v>
      </c>
      <c r="I2439" s="261" t="s">
        <v>3709</v>
      </c>
      <c r="J2439" s="261" t="s">
        <v>3710</v>
      </c>
      <c r="K2439" s="261" t="s">
        <v>3711</v>
      </c>
      <c r="L2439" s="262">
        <v>45762</v>
      </c>
      <c r="M2439" s="261" t="s">
        <v>218</v>
      </c>
    </row>
    <row r="2440" spans="1:13">
      <c r="A2440" s="259" t="s">
        <v>1486</v>
      </c>
      <c r="B2440" s="259" t="s">
        <v>1487</v>
      </c>
      <c r="C2440" s="259" t="s">
        <v>1476</v>
      </c>
      <c r="D2440" s="259" t="s">
        <v>2025</v>
      </c>
      <c r="E2440" s="259">
        <v>293065</v>
      </c>
      <c r="F2440" s="259" t="s">
        <v>3712</v>
      </c>
      <c r="G2440" s="259" t="s">
        <v>427</v>
      </c>
      <c r="H2440" s="259">
        <v>2</v>
      </c>
      <c r="I2440" s="259" t="s">
        <v>3713</v>
      </c>
      <c r="J2440" s="259" t="s">
        <v>3714</v>
      </c>
      <c r="K2440" s="259" t="s">
        <v>3715</v>
      </c>
      <c r="L2440" s="260">
        <v>45762</v>
      </c>
      <c r="M2440" s="259" t="s">
        <v>218</v>
      </c>
    </row>
    <row r="2441" spans="1:13">
      <c r="A2441" s="261" t="s">
        <v>1486</v>
      </c>
      <c r="B2441" s="261" t="s">
        <v>1487</v>
      </c>
      <c r="C2441" s="261" t="s">
        <v>1476</v>
      </c>
      <c r="D2441" s="261" t="s">
        <v>2027</v>
      </c>
      <c r="E2441" s="261">
        <v>0</v>
      </c>
      <c r="F2441" s="261" t="s">
        <v>3684</v>
      </c>
      <c r="G2441" s="261" t="s">
        <v>427</v>
      </c>
      <c r="H2441" s="261">
        <v>2</v>
      </c>
      <c r="I2441" s="261" t="s">
        <v>3685</v>
      </c>
      <c r="J2441" s="261" t="s">
        <v>3716</v>
      </c>
      <c r="K2441" s="261" t="s">
        <v>3717</v>
      </c>
      <c r="L2441" s="262">
        <v>45762</v>
      </c>
      <c r="M2441" s="261" t="s">
        <v>218</v>
      </c>
    </row>
    <row r="2442" spans="1:13">
      <c r="A2442" s="259" t="s">
        <v>1486</v>
      </c>
      <c r="B2442" s="259" t="s">
        <v>1487</v>
      </c>
      <c r="C2442" s="259" t="s">
        <v>1476</v>
      </c>
      <c r="D2442" s="259" t="s">
        <v>200</v>
      </c>
      <c r="E2442" s="259">
        <v>5</v>
      </c>
      <c r="F2442" s="259" t="s">
        <v>3651</v>
      </c>
      <c r="G2442" s="259" t="s">
        <v>224</v>
      </c>
      <c r="H2442" s="259">
        <v>1</v>
      </c>
      <c r="I2442" s="259" t="s">
        <v>3652</v>
      </c>
      <c r="J2442" s="259" t="s">
        <v>3528</v>
      </c>
      <c r="K2442" s="259" t="s">
        <v>3718</v>
      </c>
      <c r="L2442" s="260">
        <v>45762</v>
      </c>
      <c r="M2442" s="259" t="s">
        <v>218</v>
      </c>
    </row>
    <row r="2443" spans="1:13">
      <c r="A2443" s="261" t="s">
        <v>1774</v>
      </c>
      <c r="B2443" s="261" t="s">
        <v>1775</v>
      </c>
      <c r="C2443" s="261" t="s">
        <v>1776</v>
      </c>
      <c r="D2443" s="261" t="s">
        <v>2227</v>
      </c>
      <c r="E2443" s="261">
        <v>34900000</v>
      </c>
      <c r="F2443" s="261" t="s">
        <v>3719</v>
      </c>
      <c r="G2443" s="261" t="s">
        <v>224</v>
      </c>
      <c r="H2443" s="261">
        <v>1</v>
      </c>
      <c r="I2443" s="261" t="s">
        <v>3720</v>
      </c>
      <c r="J2443" s="261" t="s">
        <v>3721</v>
      </c>
      <c r="K2443" s="261" t="s">
        <v>3722</v>
      </c>
      <c r="L2443" s="262">
        <v>45762</v>
      </c>
      <c r="M2443" s="261" t="s">
        <v>218</v>
      </c>
    </row>
    <row r="2444" spans="1:13">
      <c r="A2444" s="259" t="s">
        <v>1774</v>
      </c>
      <c r="B2444" s="259" t="s">
        <v>1775</v>
      </c>
      <c r="C2444" s="259" t="s">
        <v>1776</v>
      </c>
      <c r="D2444" s="259" t="s">
        <v>1999</v>
      </c>
      <c r="E2444" s="259">
        <v>527970</v>
      </c>
      <c r="F2444" s="259" t="s">
        <v>3723</v>
      </c>
      <c r="G2444" s="259" t="s">
        <v>224</v>
      </c>
      <c r="H2444" s="259">
        <v>1</v>
      </c>
      <c r="I2444" s="259" t="s">
        <v>3724</v>
      </c>
      <c r="J2444" s="259" t="s">
        <v>3725</v>
      </c>
      <c r="K2444" s="259" t="s">
        <v>3726</v>
      </c>
      <c r="L2444" s="260">
        <v>45762</v>
      </c>
      <c r="M2444" s="259" t="s">
        <v>218</v>
      </c>
    </row>
    <row r="2445" spans="1:13">
      <c r="A2445" s="261" t="s">
        <v>1774</v>
      </c>
      <c r="B2445" s="261" t="s">
        <v>1775</v>
      </c>
      <c r="C2445" s="261" t="s">
        <v>1776</v>
      </c>
      <c r="D2445" s="261" t="s">
        <v>2004</v>
      </c>
      <c r="E2445" s="261">
        <v>34900000</v>
      </c>
      <c r="F2445" s="261" t="s">
        <v>3719</v>
      </c>
      <c r="G2445" s="261" t="s">
        <v>224</v>
      </c>
      <c r="H2445" s="261">
        <v>1</v>
      </c>
      <c r="I2445" s="261" t="s">
        <v>3720</v>
      </c>
      <c r="J2445" s="261" t="s">
        <v>3727</v>
      </c>
      <c r="K2445" s="261" t="s">
        <v>3728</v>
      </c>
      <c r="L2445" s="262">
        <v>45762</v>
      </c>
      <c r="M2445" s="261" t="s">
        <v>218</v>
      </c>
    </row>
    <row r="2446" spans="1:13">
      <c r="A2446" s="259" t="s">
        <v>1774</v>
      </c>
      <c r="B2446" s="259" t="s">
        <v>1775</v>
      </c>
      <c r="C2446" s="259" t="s">
        <v>1776</v>
      </c>
      <c r="D2446" s="259" t="s">
        <v>2007</v>
      </c>
      <c r="E2446" s="259">
        <v>34900000</v>
      </c>
      <c r="F2446" s="259" t="s">
        <v>3719</v>
      </c>
      <c r="G2446" s="259" t="s">
        <v>224</v>
      </c>
      <c r="H2446" s="259">
        <v>1</v>
      </c>
      <c r="I2446" s="259" t="s">
        <v>3720</v>
      </c>
      <c r="J2446" s="259" t="s">
        <v>3729</v>
      </c>
      <c r="K2446" s="259" t="s">
        <v>3730</v>
      </c>
      <c r="L2446" s="260">
        <v>45762</v>
      </c>
      <c r="M2446" s="259" t="s">
        <v>218</v>
      </c>
    </row>
    <row r="2447" spans="1:13">
      <c r="A2447" s="261" t="s">
        <v>1774</v>
      </c>
      <c r="B2447" s="261" t="s">
        <v>1775</v>
      </c>
      <c r="C2447" s="261" t="s">
        <v>1776</v>
      </c>
      <c r="D2447" s="261" t="s">
        <v>257</v>
      </c>
      <c r="E2447" s="261">
        <v>6392688</v>
      </c>
      <c r="F2447" s="261" t="s">
        <v>3731</v>
      </c>
      <c r="G2447" s="261" t="s">
        <v>224</v>
      </c>
      <c r="H2447" s="261">
        <v>1</v>
      </c>
      <c r="I2447" s="261" t="s">
        <v>3732</v>
      </c>
      <c r="J2447" s="261" t="s">
        <v>3733</v>
      </c>
      <c r="K2447" s="261" t="s">
        <v>3734</v>
      </c>
      <c r="L2447" s="262">
        <v>45762</v>
      </c>
      <c r="M2447" s="261" t="s">
        <v>218</v>
      </c>
    </row>
    <row r="2448" spans="1:13">
      <c r="A2448" s="259" t="s">
        <v>1774</v>
      </c>
      <c r="B2448" s="259" t="s">
        <v>1775</v>
      </c>
      <c r="C2448" s="259" t="s">
        <v>1776</v>
      </c>
      <c r="D2448" s="259" t="s">
        <v>467</v>
      </c>
      <c r="E2448" s="259">
        <v>1113</v>
      </c>
      <c r="F2448" s="259" t="s">
        <v>3735</v>
      </c>
      <c r="G2448" s="259" t="s">
        <v>427</v>
      </c>
      <c r="H2448" s="259">
        <v>2</v>
      </c>
      <c r="I2448" s="259" t="s">
        <v>2622</v>
      </c>
      <c r="J2448" s="259" t="s">
        <v>3736</v>
      </c>
      <c r="K2448" s="259" t="s">
        <v>3737</v>
      </c>
      <c r="L2448" s="260">
        <v>45762</v>
      </c>
      <c r="M2448" s="259" t="s">
        <v>218</v>
      </c>
    </row>
    <row r="2449" spans="1:13">
      <c r="A2449" s="261" t="s">
        <v>1774</v>
      </c>
      <c r="B2449" s="261" t="s">
        <v>1775</v>
      </c>
      <c r="C2449" s="261" t="s">
        <v>1776</v>
      </c>
      <c r="D2449" s="261" t="s">
        <v>549</v>
      </c>
      <c r="E2449" s="261">
        <v>1323</v>
      </c>
      <c r="F2449" s="261" t="s">
        <v>3738</v>
      </c>
      <c r="G2449" s="261" t="s">
        <v>427</v>
      </c>
      <c r="H2449" s="261">
        <v>2</v>
      </c>
      <c r="I2449" s="261" t="s">
        <v>3739</v>
      </c>
      <c r="J2449" s="261" t="s">
        <v>3740</v>
      </c>
      <c r="K2449" s="261" t="s">
        <v>3741</v>
      </c>
      <c r="L2449" s="262">
        <v>45762</v>
      </c>
      <c r="M2449" s="261" t="s">
        <v>218</v>
      </c>
    </row>
    <row r="2450" spans="1:13">
      <c r="A2450" s="259" t="s">
        <v>1774</v>
      </c>
      <c r="B2450" s="259" t="s">
        <v>1775</v>
      </c>
      <c r="C2450" s="259" t="s">
        <v>1776</v>
      </c>
      <c r="D2450" s="259" t="s">
        <v>2014</v>
      </c>
      <c r="E2450" s="259">
        <v>19540200</v>
      </c>
      <c r="F2450" s="259" t="s">
        <v>3742</v>
      </c>
      <c r="G2450" s="259" t="s">
        <v>224</v>
      </c>
      <c r="H2450" s="259">
        <v>1</v>
      </c>
      <c r="I2450" s="259" t="s">
        <v>3743</v>
      </c>
      <c r="J2450" s="259" t="s">
        <v>3744</v>
      </c>
      <c r="K2450" s="259" t="s">
        <v>3745</v>
      </c>
      <c r="L2450" s="260">
        <v>45762</v>
      </c>
      <c r="M2450" s="259" t="s">
        <v>218</v>
      </c>
    </row>
    <row r="2451" spans="1:13">
      <c r="A2451" s="261" t="s">
        <v>1774</v>
      </c>
      <c r="B2451" s="261" t="s">
        <v>1775</v>
      </c>
      <c r="C2451" s="261" t="s">
        <v>1776</v>
      </c>
      <c r="D2451" s="261" t="s">
        <v>2017</v>
      </c>
      <c r="E2451" s="261">
        <v>0</v>
      </c>
      <c r="F2451" s="261" t="s">
        <v>3719</v>
      </c>
      <c r="G2451" s="261" t="s">
        <v>224</v>
      </c>
      <c r="H2451" s="261">
        <v>1</v>
      </c>
      <c r="I2451" s="261" t="s">
        <v>3720</v>
      </c>
      <c r="J2451" s="261" t="s">
        <v>3518</v>
      </c>
      <c r="K2451" s="261" t="s">
        <v>3746</v>
      </c>
      <c r="L2451" s="262">
        <v>45762</v>
      </c>
      <c r="M2451" s="261" t="s">
        <v>218</v>
      </c>
    </row>
    <row r="2452" spans="1:13">
      <c r="A2452" s="259" t="s">
        <v>1774</v>
      </c>
      <c r="B2452" s="259" t="s">
        <v>1775</v>
      </c>
      <c r="C2452" s="259" t="s">
        <v>1776</v>
      </c>
      <c r="D2452" s="259" t="s">
        <v>2020</v>
      </c>
      <c r="E2452" s="259">
        <v>15359800</v>
      </c>
      <c r="F2452" s="259" t="s">
        <v>3747</v>
      </c>
      <c r="G2452" s="259" t="s">
        <v>224</v>
      </c>
      <c r="H2452" s="259">
        <v>1</v>
      </c>
      <c r="I2452" s="259" t="s">
        <v>3748</v>
      </c>
      <c r="J2452" s="259" t="s">
        <v>3520</v>
      </c>
      <c r="K2452" s="259" t="s">
        <v>3749</v>
      </c>
      <c r="L2452" s="260">
        <v>45762</v>
      </c>
      <c r="M2452" s="259" t="s">
        <v>218</v>
      </c>
    </row>
    <row r="2453" spans="1:13">
      <c r="A2453" s="261" t="s">
        <v>1774</v>
      </c>
      <c r="B2453" s="261" t="s">
        <v>1775</v>
      </c>
      <c r="C2453" s="261" t="s">
        <v>1776</v>
      </c>
      <c r="D2453" s="261" t="s">
        <v>2023</v>
      </c>
      <c r="E2453" s="261">
        <v>10057300</v>
      </c>
      <c r="F2453" s="261" t="s">
        <v>3750</v>
      </c>
      <c r="G2453" s="261" t="s">
        <v>224</v>
      </c>
      <c r="H2453" s="261">
        <v>1</v>
      </c>
      <c r="I2453" s="261" t="s">
        <v>3751</v>
      </c>
      <c r="J2453" s="261" t="s">
        <v>3752</v>
      </c>
      <c r="K2453" s="261" t="s">
        <v>3753</v>
      </c>
      <c r="L2453" s="262">
        <v>45762</v>
      </c>
      <c r="M2453" s="261" t="s">
        <v>218</v>
      </c>
    </row>
    <row r="2454" spans="1:13">
      <c r="A2454" s="259" t="s">
        <v>1774</v>
      </c>
      <c r="B2454" s="259" t="s">
        <v>1775</v>
      </c>
      <c r="C2454" s="259" t="s">
        <v>1776</v>
      </c>
      <c r="D2454" s="259" t="s">
        <v>2025</v>
      </c>
      <c r="E2454" s="259">
        <v>9482900</v>
      </c>
      <c r="F2454" s="259" t="s">
        <v>3750</v>
      </c>
      <c r="G2454" s="259" t="s">
        <v>224</v>
      </c>
      <c r="H2454" s="259">
        <v>1</v>
      </c>
      <c r="I2454" s="259" t="s">
        <v>3751</v>
      </c>
      <c r="J2454" s="259" t="s">
        <v>3754</v>
      </c>
      <c r="K2454" s="259" t="s">
        <v>3755</v>
      </c>
      <c r="L2454" s="260">
        <v>45762</v>
      </c>
      <c r="M2454" s="259" t="s">
        <v>218</v>
      </c>
    </row>
    <row r="2455" spans="1:13">
      <c r="A2455" s="261" t="s">
        <v>1774</v>
      </c>
      <c r="B2455" s="261" t="s">
        <v>1775</v>
      </c>
      <c r="C2455" s="261" t="s">
        <v>1776</v>
      </c>
      <c r="D2455" s="261" t="s">
        <v>2027</v>
      </c>
      <c r="E2455" s="261">
        <v>0</v>
      </c>
      <c r="F2455" s="261" t="s">
        <v>3750</v>
      </c>
      <c r="G2455" s="261" t="s">
        <v>224</v>
      </c>
      <c r="H2455" s="261">
        <v>1</v>
      </c>
      <c r="I2455" s="261" t="s">
        <v>3751</v>
      </c>
      <c r="J2455" s="261" t="s">
        <v>3756</v>
      </c>
      <c r="K2455" s="261" t="s">
        <v>3757</v>
      </c>
      <c r="L2455" s="262">
        <v>45762</v>
      </c>
      <c r="M2455" s="261" t="s">
        <v>218</v>
      </c>
    </row>
    <row r="2456" spans="1:13">
      <c r="A2456" s="259" t="s">
        <v>1774</v>
      </c>
      <c r="B2456" s="259" t="s">
        <v>1775</v>
      </c>
      <c r="C2456" s="259" t="s">
        <v>1776</v>
      </c>
      <c r="D2456" s="259" t="s">
        <v>200</v>
      </c>
      <c r="E2456" s="259">
        <v>5</v>
      </c>
      <c r="F2456" s="259" t="s">
        <v>3742</v>
      </c>
      <c r="G2456" s="259" t="s">
        <v>224</v>
      </c>
      <c r="H2456" s="259">
        <v>1</v>
      </c>
      <c r="I2456" s="259" t="s">
        <v>3743</v>
      </c>
      <c r="J2456" s="259" t="s">
        <v>3758</v>
      </c>
      <c r="K2456" s="259" t="s">
        <v>3759</v>
      </c>
      <c r="L2456" s="260">
        <v>45762</v>
      </c>
      <c r="M2456" s="259" t="s">
        <v>218</v>
      </c>
    </row>
    <row r="2457" spans="1:13">
      <c r="A2457" s="261" t="s">
        <v>1786</v>
      </c>
      <c r="B2457" s="261" t="s">
        <v>1787</v>
      </c>
      <c r="C2457" s="261" t="s">
        <v>1776</v>
      </c>
      <c r="D2457" s="261" t="s">
        <v>2227</v>
      </c>
      <c r="E2457" s="261">
        <v>34900000</v>
      </c>
      <c r="F2457" s="261" t="s">
        <v>3719</v>
      </c>
      <c r="G2457" s="261" t="s">
        <v>224</v>
      </c>
      <c r="H2457" s="261">
        <v>1</v>
      </c>
      <c r="I2457" s="261" t="s">
        <v>3720</v>
      </c>
      <c r="J2457" s="261" t="s">
        <v>3721</v>
      </c>
      <c r="K2457" s="261" t="s">
        <v>3760</v>
      </c>
      <c r="L2457" s="262">
        <v>45762</v>
      </c>
      <c r="M2457" s="261" t="s">
        <v>218</v>
      </c>
    </row>
    <row r="2458" spans="1:13">
      <c r="A2458" s="259" t="s">
        <v>1786</v>
      </c>
      <c r="B2458" s="259" t="s">
        <v>1787</v>
      </c>
      <c r="C2458" s="259" t="s">
        <v>1776</v>
      </c>
      <c r="D2458" s="259" t="s">
        <v>1999</v>
      </c>
      <c r="E2458" s="259">
        <v>147450</v>
      </c>
      <c r="F2458" s="259" t="s">
        <v>3761</v>
      </c>
      <c r="G2458" s="259" t="s">
        <v>224</v>
      </c>
      <c r="H2458" s="259">
        <v>1</v>
      </c>
      <c r="I2458" s="259" t="s">
        <v>3762</v>
      </c>
      <c r="J2458" s="259" t="s">
        <v>3763</v>
      </c>
      <c r="K2458" s="259" t="s">
        <v>3764</v>
      </c>
      <c r="L2458" s="260">
        <v>45762</v>
      </c>
      <c r="M2458" s="259" t="s">
        <v>218</v>
      </c>
    </row>
    <row r="2459" spans="1:13">
      <c r="A2459" s="261" t="s">
        <v>1786</v>
      </c>
      <c r="B2459" s="261" t="s">
        <v>1787</v>
      </c>
      <c r="C2459" s="261" t="s">
        <v>1776</v>
      </c>
      <c r="D2459" s="261" t="s">
        <v>2004</v>
      </c>
      <c r="E2459" s="261">
        <v>4171100</v>
      </c>
      <c r="F2459" s="261" t="s">
        <v>3765</v>
      </c>
      <c r="G2459" s="261" t="s">
        <v>282</v>
      </c>
      <c r="H2459" s="261">
        <v>3</v>
      </c>
      <c r="I2459" s="261" t="s">
        <v>3766</v>
      </c>
      <c r="J2459" s="261" t="s">
        <v>3767</v>
      </c>
      <c r="K2459" s="261" t="s">
        <v>3768</v>
      </c>
      <c r="L2459" s="262">
        <v>45762</v>
      </c>
      <c r="M2459" s="261" t="s">
        <v>218</v>
      </c>
    </row>
    <row r="2460" spans="1:13">
      <c r="A2460" s="259" t="s">
        <v>1786</v>
      </c>
      <c r="B2460" s="259" t="s">
        <v>1787</v>
      </c>
      <c r="C2460" s="259" t="s">
        <v>1776</v>
      </c>
      <c r="D2460" s="259" t="s">
        <v>2007</v>
      </c>
      <c r="E2460" s="259">
        <v>193570</v>
      </c>
      <c r="F2460" s="259" t="s">
        <v>3769</v>
      </c>
      <c r="G2460" s="259" t="s">
        <v>224</v>
      </c>
      <c r="H2460" s="259">
        <v>1</v>
      </c>
      <c r="I2460" s="259" t="s">
        <v>3770</v>
      </c>
      <c r="J2460" s="259" t="s">
        <v>3771</v>
      </c>
      <c r="K2460" s="259" t="s">
        <v>3772</v>
      </c>
      <c r="L2460" s="260">
        <v>45762</v>
      </c>
      <c r="M2460" s="259" t="s">
        <v>218</v>
      </c>
    </row>
    <row r="2461" spans="1:13">
      <c r="A2461" s="261" t="s">
        <v>1786</v>
      </c>
      <c r="B2461" s="261" t="s">
        <v>1787</v>
      </c>
      <c r="C2461" s="261" t="s">
        <v>1776</v>
      </c>
      <c r="D2461" s="261" t="s">
        <v>257</v>
      </c>
      <c r="E2461" s="261">
        <v>193570</v>
      </c>
      <c r="F2461" s="261" t="s">
        <v>3769</v>
      </c>
      <c r="G2461" s="261" t="s">
        <v>224</v>
      </c>
      <c r="H2461" s="261">
        <v>1</v>
      </c>
      <c r="I2461" s="261" t="s">
        <v>3770</v>
      </c>
      <c r="J2461" s="261" t="s">
        <v>3773</v>
      </c>
      <c r="K2461" s="261" t="s">
        <v>3774</v>
      </c>
      <c r="L2461" s="262">
        <v>45762</v>
      </c>
      <c r="M2461" s="261" t="s">
        <v>218</v>
      </c>
    </row>
    <row r="2462" spans="1:13">
      <c r="A2462" s="259" t="s">
        <v>1786</v>
      </c>
      <c r="B2462" s="259" t="s">
        <v>1787</v>
      </c>
      <c r="C2462" s="259" t="s">
        <v>1776</v>
      </c>
      <c r="D2462" s="259" t="s">
        <v>467</v>
      </c>
      <c r="E2462" s="259">
        <v>210</v>
      </c>
      <c r="F2462" s="259" t="s">
        <v>3775</v>
      </c>
      <c r="G2462" s="259" t="s">
        <v>282</v>
      </c>
      <c r="H2462" s="259">
        <v>3</v>
      </c>
      <c r="I2462" s="259" t="s">
        <v>3776</v>
      </c>
      <c r="J2462" s="259" t="s">
        <v>3777</v>
      </c>
      <c r="K2462" s="259" t="s">
        <v>3778</v>
      </c>
      <c r="L2462" s="260">
        <v>45762</v>
      </c>
      <c r="M2462" s="259" t="s">
        <v>218</v>
      </c>
    </row>
    <row r="2463" spans="1:13">
      <c r="A2463" s="261" t="s">
        <v>1786</v>
      </c>
      <c r="B2463" s="261" t="s">
        <v>1787</v>
      </c>
      <c r="C2463" s="261" t="s">
        <v>1776</v>
      </c>
      <c r="D2463" s="261" t="s">
        <v>549</v>
      </c>
      <c r="E2463" s="261">
        <v>1323</v>
      </c>
      <c r="F2463" s="261" t="s">
        <v>3738</v>
      </c>
      <c r="G2463" s="261" t="s">
        <v>427</v>
      </c>
      <c r="H2463" s="261">
        <v>2</v>
      </c>
      <c r="I2463" s="261" t="s">
        <v>3739</v>
      </c>
      <c r="J2463" s="261" t="s">
        <v>3740</v>
      </c>
      <c r="K2463" s="261" t="s">
        <v>3779</v>
      </c>
      <c r="L2463" s="262">
        <v>45762</v>
      </c>
      <c r="M2463" s="261" t="s">
        <v>218</v>
      </c>
    </row>
    <row r="2464" spans="1:13">
      <c r="A2464" s="259" t="s">
        <v>1786</v>
      </c>
      <c r="B2464" s="259" t="s">
        <v>1787</v>
      </c>
      <c r="C2464" s="259" t="s">
        <v>1776</v>
      </c>
      <c r="D2464" s="259" t="s">
        <v>2014</v>
      </c>
      <c r="E2464" s="259">
        <v>193570</v>
      </c>
      <c r="F2464" s="259" t="s">
        <v>3769</v>
      </c>
      <c r="G2464" s="259" t="s">
        <v>224</v>
      </c>
      <c r="H2464" s="259">
        <v>1</v>
      </c>
      <c r="I2464" s="259" t="s">
        <v>3770</v>
      </c>
      <c r="J2464" s="259" t="s">
        <v>3780</v>
      </c>
      <c r="K2464" s="259" t="s">
        <v>3781</v>
      </c>
      <c r="L2464" s="260">
        <v>45762</v>
      </c>
      <c r="M2464" s="259" t="s">
        <v>218</v>
      </c>
    </row>
    <row r="2465" spans="1:13">
      <c r="A2465" s="261" t="s">
        <v>1786</v>
      </c>
      <c r="B2465" s="261" t="s">
        <v>1787</v>
      </c>
      <c r="C2465" s="261" t="s">
        <v>1776</v>
      </c>
      <c r="D2465" s="261" t="s">
        <v>2017</v>
      </c>
      <c r="E2465" s="261">
        <v>3977530</v>
      </c>
      <c r="F2465" s="261" t="s">
        <v>3782</v>
      </c>
      <c r="G2465" s="261" t="s">
        <v>427</v>
      </c>
      <c r="H2465" s="261">
        <v>2</v>
      </c>
      <c r="I2465" s="261" t="s">
        <v>3783</v>
      </c>
      <c r="J2465" s="261" t="s">
        <v>3243</v>
      </c>
      <c r="K2465" s="261" t="s">
        <v>3784</v>
      </c>
      <c r="L2465" s="262">
        <v>45762</v>
      </c>
      <c r="M2465" s="261" t="s">
        <v>218</v>
      </c>
    </row>
    <row r="2466" spans="1:13">
      <c r="A2466" s="259" t="s">
        <v>1786</v>
      </c>
      <c r="B2466" s="259" t="s">
        <v>1787</v>
      </c>
      <c r="C2466" s="259" t="s">
        <v>1776</v>
      </c>
      <c r="D2466" s="259" t="s">
        <v>2020</v>
      </c>
      <c r="E2466" s="259">
        <v>0</v>
      </c>
      <c r="F2466" s="259" t="s">
        <v>3769</v>
      </c>
      <c r="G2466" s="259" t="s">
        <v>427</v>
      </c>
      <c r="H2466" s="259">
        <v>2</v>
      </c>
      <c r="I2466" s="259" t="s">
        <v>3770</v>
      </c>
      <c r="J2466" s="259" t="s">
        <v>3245</v>
      </c>
      <c r="K2466" s="259" t="s">
        <v>3785</v>
      </c>
      <c r="L2466" s="260">
        <v>45762</v>
      </c>
      <c r="M2466" s="259" t="s">
        <v>218</v>
      </c>
    </row>
    <row r="2467" spans="1:13">
      <c r="A2467" s="261" t="s">
        <v>1786</v>
      </c>
      <c r="B2467" s="261" t="s">
        <v>1787</v>
      </c>
      <c r="C2467" s="261" t="s">
        <v>1776</v>
      </c>
      <c r="D2467" s="261" t="s">
        <v>2023</v>
      </c>
      <c r="E2467" s="261">
        <v>0</v>
      </c>
      <c r="F2467" s="261" t="s">
        <v>3769</v>
      </c>
      <c r="G2467" s="261" t="s">
        <v>427</v>
      </c>
      <c r="H2467" s="261">
        <v>2</v>
      </c>
      <c r="I2467" s="261" t="s">
        <v>3770</v>
      </c>
      <c r="J2467" s="261" t="s">
        <v>3786</v>
      </c>
      <c r="K2467" s="261" t="s">
        <v>3787</v>
      </c>
      <c r="L2467" s="262">
        <v>45762</v>
      </c>
      <c r="M2467" s="261" t="s">
        <v>218</v>
      </c>
    </row>
    <row r="2468" spans="1:13">
      <c r="A2468" s="259" t="s">
        <v>1786</v>
      </c>
      <c r="B2468" s="259" t="s">
        <v>1787</v>
      </c>
      <c r="C2468" s="259" t="s">
        <v>1776</v>
      </c>
      <c r="D2468" s="259" t="s">
        <v>2025</v>
      </c>
      <c r="E2468" s="259">
        <v>193570</v>
      </c>
      <c r="F2468" s="259" t="s">
        <v>3769</v>
      </c>
      <c r="G2468" s="259" t="s">
        <v>427</v>
      </c>
      <c r="H2468" s="259">
        <v>2</v>
      </c>
      <c r="I2468" s="259" t="s">
        <v>3770</v>
      </c>
      <c r="J2468" s="259" t="s">
        <v>3788</v>
      </c>
      <c r="K2468" s="259" t="s">
        <v>3789</v>
      </c>
      <c r="L2468" s="260">
        <v>45762</v>
      </c>
      <c r="M2468" s="259" t="s">
        <v>218</v>
      </c>
    </row>
    <row r="2469" spans="1:13">
      <c r="A2469" s="261" t="s">
        <v>1786</v>
      </c>
      <c r="B2469" s="261" t="s">
        <v>1787</v>
      </c>
      <c r="C2469" s="261" t="s">
        <v>1776</v>
      </c>
      <c r="D2469" s="261" t="s">
        <v>2027</v>
      </c>
      <c r="E2469" s="261">
        <v>0</v>
      </c>
      <c r="F2469" s="261" t="s">
        <v>3769</v>
      </c>
      <c r="G2469" s="261" t="s">
        <v>427</v>
      </c>
      <c r="H2469" s="261">
        <v>2</v>
      </c>
      <c r="I2469" s="261" t="s">
        <v>3770</v>
      </c>
      <c r="J2469" s="261" t="s">
        <v>3790</v>
      </c>
      <c r="K2469" s="261" t="s">
        <v>3791</v>
      </c>
      <c r="L2469" s="262">
        <v>45762</v>
      </c>
      <c r="M2469" s="261" t="s">
        <v>218</v>
      </c>
    </row>
    <row r="2470" spans="1:13">
      <c r="A2470" s="259" t="s">
        <v>1786</v>
      </c>
      <c r="B2470" s="259" t="s">
        <v>1787</v>
      </c>
      <c r="C2470" s="259" t="s">
        <v>1776</v>
      </c>
      <c r="D2470" s="259" t="s">
        <v>200</v>
      </c>
      <c r="E2470" s="259">
        <v>3</v>
      </c>
      <c r="F2470" s="259" t="s">
        <v>3769</v>
      </c>
      <c r="G2470" s="259" t="s">
        <v>224</v>
      </c>
      <c r="H2470" s="259">
        <v>1</v>
      </c>
      <c r="I2470" s="259" t="s">
        <v>3770</v>
      </c>
      <c r="J2470" s="259" t="s">
        <v>3792</v>
      </c>
      <c r="K2470" s="259" t="s">
        <v>3793</v>
      </c>
      <c r="L2470" s="260">
        <v>45762</v>
      </c>
      <c r="M2470" s="259" t="s">
        <v>218</v>
      </c>
    </row>
    <row r="2471" spans="1:13">
      <c r="A2471" s="261" t="s">
        <v>1030</v>
      </c>
      <c r="B2471" s="261" t="s">
        <v>1031</v>
      </c>
      <c r="C2471" s="261" t="s">
        <v>1009</v>
      </c>
      <c r="D2471" s="261" t="s">
        <v>2227</v>
      </c>
      <c r="E2471" s="261">
        <v>5500000</v>
      </c>
      <c r="F2471" s="261" t="s">
        <v>3794</v>
      </c>
      <c r="G2471" s="261" t="s">
        <v>282</v>
      </c>
      <c r="H2471" s="261">
        <v>3</v>
      </c>
      <c r="I2471" s="261" t="s">
        <v>3795</v>
      </c>
      <c r="J2471" s="261" t="s">
        <v>3796</v>
      </c>
      <c r="K2471" s="261" t="s">
        <v>3797</v>
      </c>
      <c r="L2471" s="262">
        <v>45763</v>
      </c>
      <c r="M2471" s="261" t="s">
        <v>218</v>
      </c>
    </row>
    <row r="2472" spans="1:13">
      <c r="A2472" s="259" t="s">
        <v>1030</v>
      </c>
      <c r="B2472" s="259" t="s">
        <v>1031</v>
      </c>
      <c r="C2472" s="259" t="s">
        <v>1009</v>
      </c>
      <c r="D2472" s="259" t="s">
        <v>1999</v>
      </c>
      <c r="E2472" s="259">
        <v>365</v>
      </c>
      <c r="F2472" s="259" t="s">
        <v>3798</v>
      </c>
      <c r="G2472" s="259" t="s">
        <v>427</v>
      </c>
      <c r="H2472" s="259">
        <v>2</v>
      </c>
      <c r="I2472" s="259" t="s">
        <v>3799</v>
      </c>
      <c r="J2472" s="259" t="s">
        <v>3800</v>
      </c>
      <c r="K2472" s="259" t="s">
        <v>3801</v>
      </c>
      <c r="L2472" s="260">
        <v>45763</v>
      </c>
      <c r="M2472" s="259" t="s">
        <v>218</v>
      </c>
    </row>
    <row r="2473" spans="1:13">
      <c r="A2473" s="261" t="s">
        <v>1030</v>
      </c>
      <c r="B2473" s="261" t="s">
        <v>1031</v>
      </c>
      <c r="C2473" s="261" t="s">
        <v>1009</v>
      </c>
      <c r="D2473" s="261" t="s">
        <v>2004</v>
      </c>
      <c r="E2473" s="261">
        <v>2100000</v>
      </c>
      <c r="F2473" s="261" t="s">
        <v>3794</v>
      </c>
      <c r="G2473" s="261" t="s">
        <v>282</v>
      </c>
      <c r="H2473" s="261">
        <v>3</v>
      </c>
      <c r="I2473" s="261" t="s">
        <v>3795</v>
      </c>
      <c r="J2473" s="261" t="s">
        <v>3802</v>
      </c>
      <c r="K2473" s="261" t="s">
        <v>3803</v>
      </c>
      <c r="L2473" s="262">
        <v>45763</v>
      </c>
      <c r="M2473" s="261" t="s">
        <v>218</v>
      </c>
    </row>
    <row r="2474" spans="1:13">
      <c r="A2474" s="259" t="s">
        <v>1030</v>
      </c>
      <c r="B2474" s="259" t="s">
        <v>1031</v>
      </c>
      <c r="C2474" s="259" t="s">
        <v>1009</v>
      </c>
      <c r="D2474" s="259" t="s">
        <v>2007</v>
      </c>
      <c r="E2474" s="259">
        <v>2100000</v>
      </c>
      <c r="F2474" s="259" t="s">
        <v>3794</v>
      </c>
      <c r="G2474" s="259" t="s">
        <v>282</v>
      </c>
      <c r="H2474" s="259">
        <v>3</v>
      </c>
      <c r="I2474" s="259" t="s">
        <v>3795</v>
      </c>
      <c r="J2474" s="259" t="s">
        <v>3804</v>
      </c>
      <c r="K2474" s="259" t="s">
        <v>3805</v>
      </c>
      <c r="L2474" s="260">
        <v>45763</v>
      </c>
      <c r="M2474" s="259" t="s">
        <v>218</v>
      </c>
    </row>
    <row r="2475" spans="1:13">
      <c r="A2475" s="261" t="s">
        <v>1030</v>
      </c>
      <c r="B2475" s="261" t="s">
        <v>1031</v>
      </c>
      <c r="C2475" s="261" t="s">
        <v>1009</v>
      </c>
      <c r="D2475" s="261" t="s">
        <v>257</v>
      </c>
      <c r="E2475" s="261">
        <v>1733346</v>
      </c>
      <c r="F2475" s="261" t="s">
        <v>3806</v>
      </c>
      <c r="G2475" s="261" t="s">
        <v>427</v>
      </c>
      <c r="H2475" s="261">
        <v>2</v>
      </c>
      <c r="I2475" s="261" t="s">
        <v>3807</v>
      </c>
      <c r="J2475" s="261" t="s">
        <v>3808</v>
      </c>
      <c r="K2475" s="261" t="s">
        <v>3809</v>
      </c>
      <c r="L2475" s="262">
        <v>45763</v>
      </c>
      <c r="M2475" s="261" t="s">
        <v>218</v>
      </c>
    </row>
    <row r="2476" spans="1:13">
      <c r="A2476" s="259" t="s">
        <v>1030</v>
      </c>
      <c r="B2476" s="259" t="s">
        <v>1031</v>
      </c>
      <c r="C2476" s="259" t="s">
        <v>1009</v>
      </c>
      <c r="D2476" s="259" t="s">
        <v>112</v>
      </c>
      <c r="E2476" s="259">
        <v>12759</v>
      </c>
      <c r="F2476" s="259" t="s">
        <v>3810</v>
      </c>
      <c r="G2476" s="259" t="s">
        <v>282</v>
      </c>
      <c r="H2476" s="259">
        <v>3</v>
      </c>
      <c r="I2476" s="259" t="s">
        <v>3811</v>
      </c>
      <c r="J2476" s="259" t="s">
        <v>3812</v>
      </c>
      <c r="K2476" s="259" t="s">
        <v>3813</v>
      </c>
      <c r="L2476" s="260">
        <v>45763</v>
      </c>
      <c r="M2476" s="259" t="s">
        <v>218</v>
      </c>
    </row>
    <row r="2477" spans="1:13">
      <c r="A2477" s="261" t="s">
        <v>1030</v>
      </c>
      <c r="B2477" s="261" t="s">
        <v>1031</v>
      </c>
      <c r="C2477" s="261" t="s">
        <v>1009</v>
      </c>
      <c r="D2477" s="261" t="s">
        <v>467</v>
      </c>
      <c r="E2477" s="261">
        <v>7195</v>
      </c>
      <c r="F2477" s="261" t="s">
        <v>3810</v>
      </c>
      <c r="G2477" s="261" t="s">
        <v>282</v>
      </c>
      <c r="H2477" s="261">
        <v>3</v>
      </c>
      <c r="I2477" s="261" t="s">
        <v>3811</v>
      </c>
      <c r="J2477" s="261" t="s">
        <v>3814</v>
      </c>
      <c r="K2477" s="261" t="s">
        <v>3815</v>
      </c>
      <c r="L2477" s="262">
        <v>45763</v>
      </c>
      <c r="M2477" s="261" t="s">
        <v>218</v>
      </c>
    </row>
    <row r="2478" spans="1:13">
      <c r="A2478" s="259" t="s">
        <v>1030</v>
      </c>
      <c r="B2478" s="259" t="s">
        <v>1031</v>
      </c>
      <c r="C2478" s="259" t="s">
        <v>1009</v>
      </c>
      <c r="D2478" s="259" t="s">
        <v>549</v>
      </c>
      <c r="E2478" s="259">
        <v>7365</v>
      </c>
      <c r="F2478" s="259" t="s">
        <v>3816</v>
      </c>
      <c r="G2478" s="259" t="s">
        <v>282</v>
      </c>
      <c r="H2478" s="259">
        <v>3</v>
      </c>
      <c r="I2478" s="259" t="s">
        <v>3817</v>
      </c>
      <c r="J2478" s="259" t="s">
        <v>3818</v>
      </c>
      <c r="K2478" s="259" t="s">
        <v>3819</v>
      </c>
      <c r="L2478" s="260">
        <v>45763</v>
      </c>
      <c r="M2478" s="259" t="s">
        <v>218</v>
      </c>
    </row>
    <row r="2479" spans="1:13">
      <c r="A2479" s="261" t="s">
        <v>1030</v>
      </c>
      <c r="B2479" s="261" t="s">
        <v>1031</v>
      </c>
      <c r="C2479" s="261" t="s">
        <v>1009</v>
      </c>
      <c r="D2479" s="261" t="s">
        <v>2014</v>
      </c>
      <c r="E2479" s="261">
        <v>2100000</v>
      </c>
      <c r="F2479" s="261" t="s">
        <v>3820</v>
      </c>
      <c r="G2479" s="261" t="s">
        <v>282</v>
      </c>
      <c r="H2479" s="261">
        <v>3</v>
      </c>
      <c r="I2479" s="261" t="s">
        <v>3821</v>
      </c>
      <c r="J2479" s="261" t="s">
        <v>3822</v>
      </c>
      <c r="K2479" s="261" t="s">
        <v>3823</v>
      </c>
      <c r="L2479" s="262">
        <v>45763</v>
      </c>
      <c r="M2479" s="261" t="s">
        <v>218</v>
      </c>
    </row>
    <row r="2480" spans="1:13">
      <c r="A2480" s="259" t="s">
        <v>1030</v>
      </c>
      <c r="B2480" s="259" t="s">
        <v>1031</v>
      </c>
      <c r="C2480" s="259" t="s">
        <v>1009</v>
      </c>
      <c r="D2480" s="259" t="s">
        <v>2017</v>
      </c>
      <c r="E2480" s="259">
        <v>0</v>
      </c>
      <c r="F2480" s="259" t="s">
        <v>3824</v>
      </c>
      <c r="G2480" s="259" t="s">
        <v>282</v>
      </c>
      <c r="H2480" s="259">
        <v>3</v>
      </c>
      <c r="I2480" s="259" t="s">
        <v>3825</v>
      </c>
      <c r="J2480" s="259" t="s">
        <v>3518</v>
      </c>
      <c r="K2480" s="259" t="s">
        <v>3826</v>
      </c>
      <c r="L2480" s="260">
        <v>45763</v>
      </c>
      <c r="M2480" s="259" t="s">
        <v>218</v>
      </c>
    </row>
    <row r="2481" spans="1:13">
      <c r="A2481" s="261" t="s">
        <v>1030</v>
      </c>
      <c r="B2481" s="261" t="s">
        <v>1031</v>
      </c>
      <c r="C2481" s="261" t="s">
        <v>1009</v>
      </c>
      <c r="D2481" s="261" t="s">
        <v>2020</v>
      </c>
      <c r="E2481" s="261">
        <v>0</v>
      </c>
      <c r="F2481" s="261" t="s">
        <v>3824</v>
      </c>
      <c r="G2481" s="261" t="s">
        <v>282</v>
      </c>
      <c r="H2481" s="261">
        <v>3</v>
      </c>
      <c r="I2481" s="261" t="s">
        <v>3825</v>
      </c>
      <c r="J2481" s="261" t="s">
        <v>3245</v>
      </c>
      <c r="K2481" s="261" t="s">
        <v>3827</v>
      </c>
      <c r="L2481" s="262">
        <v>45763</v>
      </c>
      <c r="M2481" s="261" t="s">
        <v>218</v>
      </c>
    </row>
    <row r="2482" spans="1:13">
      <c r="A2482" s="259" t="s">
        <v>1030</v>
      </c>
      <c r="B2482" s="259" t="s">
        <v>1031</v>
      </c>
      <c r="C2482" s="259" t="s">
        <v>1009</v>
      </c>
      <c r="D2482" s="259" t="s">
        <v>2023</v>
      </c>
      <c r="E2482" s="259">
        <v>879000</v>
      </c>
      <c r="F2482" s="259" t="s">
        <v>3828</v>
      </c>
      <c r="G2482" s="259" t="s">
        <v>282</v>
      </c>
      <c r="H2482" s="259">
        <v>3</v>
      </c>
      <c r="I2482" s="259" t="s">
        <v>3829</v>
      </c>
      <c r="J2482" s="259" t="s">
        <v>3830</v>
      </c>
      <c r="K2482" s="259" t="s">
        <v>3831</v>
      </c>
      <c r="L2482" s="260">
        <v>45763</v>
      </c>
      <c r="M2482" s="259" t="s">
        <v>218</v>
      </c>
    </row>
    <row r="2483" spans="1:13">
      <c r="A2483" s="261" t="s">
        <v>1030</v>
      </c>
      <c r="B2483" s="261" t="s">
        <v>1031</v>
      </c>
      <c r="C2483" s="261" t="s">
        <v>1009</v>
      </c>
      <c r="D2483" s="261" t="s">
        <v>2025</v>
      </c>
      <c r="E2483" s="261">
        <v>876000</v>
      </c>
      <c r="F2483" s="261" t="s">
        <v>3828</v>
      </c>
      <c r="G2483" s="261" t="s">
        <v>282</v>
      </c>
      <c r="H2483" s="261">
        <v>3</v>
      </c>
      <c r="I2483" s="261" t="s">
        <v>3829</v>
      </c>
      <c r="J2483" s="261" t="s">
        <v>3832</v>
      </c>
      <c r="K2483" s="261" t="s">
        <v>3833</v>
      </c>
      <c r="L2483" s="262">
        <v>45763</v>
      </c>
      <c r="M2483" s="261" t="s">
        <v>218</v>
      </c>
    </row>
    <row r="2484" spans="1:13">
      <c r="A2484" s="259" t="s">
        <v>1030</v>
      </c>
      <c r="B2484" s="259" t="s">
        <v>1031</v>
      </c>
      <c r="C2484" s="259" t="s">
        <v>1009</v>
      </c>
      <c r="D2484" s="259" t="s">
        <v>2027</v>
      </c>
      <c r="E2484" s="259">
        <v>345000</v>
      </c>
      <c r="F2484" s="259" t="s">
        <v>3828</v>
      </c>
      <c r="G2484" s="259" t="s">
        <v>282</v>
      </c>
      <c r="H2484" s="259">
        <v>3</v>
      </c>
      <c r="I2484" s="259" t="s">
        <v>3829</v>
      </c>
      <c r="J2484" s="259" t="s">
        <v>3834</v>
      </c>
      <c r="K2484" s="259" t="s">
        <v>3835</v>
      </c>
      <c r="L2484" s="260">
        <v>45763</v>
      </c>
      <c r="M2484" s="259" t="s">
        <v>218</v>
      </c>
    </row>
    <row r="2485" spans="1:13">
      <c r="A2485" s="261" t="s">
        <v>1030</v>
      </c>
      <c r="B2485" s="261" t="s">
        <v>1031</v>
      </c>
      <c r="C2485" s="261" t="s">
        <v>1009</v>
      </c>
      <c r="D2485" s="261" t="s">
        <v>200</v>
      </c>
      <c r="E2485" s="261">
        <v>5</v>
      </c>
      <c r="F2485" s="261" t="s">
        <v>3820</v>
      </c>
      <c r="G2485" s="261" t="s">
        <v>282</v>
      </c>
      <c r="H2485" s="261">
        <v>3</v>
      </c>
      <c r="I2485" s="261" t="s">
        <v>3821</v>
      </c>
      <c r="J2485" s="261" t="s">
        <v>3528</v>
      </c>
      <c r="K2485" s="261" t="s">
        <v>3836</v>
      </c>
      <c r="L2485" s="262">
        <v>45763</v>
      </c>
      <c r="M2485" s="261" t="s">
        <v>218</v>
      </c>
    </row>
    <row r="2486" spans="1:13">
      <c r="A2486" s="259" t="s">
        <v>1019</v>
      </c>
      <c r="B2486" s="259" t="s">
        <v>1020</v>
      </c>
      <c r="C2486" s="259" t="s">
        <v>1009</v>
      </c>
      <c r="D2486" s="259" t="s">
        <v>2227</v>
      </c>
      <c r="E2486" s="259">
        <v>5500000</v>
      </c>
      <c r="F2486" s="259" t="s">
        <v>3794</v>
      </c>
      <c r="G2486" s="259" t="s">
        <v>282</v>
      </c>
      <c r="H2486" s="259">
        <v>3</v>
      </c>
      <c r="I2486" s="259" t="s">
        <v>3795</v>
      </c>
      <c r="J2486" s="259" t="s">
        <v>3796</v>
      </c>
      <c r="K2486" s="259" t="s">
        <v>3837</v>
      </c>
      <c r="L2486" s="260">
        <v>45763</v>
      </c>
      <c r="M2486" s="259" t="s">
        <v>218</v>
      </c>
    </row>
    <row r="2487" spans="1:13">
      <c r="A2487" s="261" t="s">
        <v>1019</v>
      </c>
      <c r="B2487" s="261" t="s">
        <v>1020</v>
      </c>
      <c r="C2487" s="261" t="s">
        <v>1009</v>
      </c>
      <c r="D2487" s="261" t="s">
        <v>1999</v>
      </c>
      <c r="E2487" s="261">
        <v>5660</v>
      </c>
      <c r="F2487" s="261" t="s">
        <v>3798</v>
      </c>
      <c r="G2487" s="261" t="s">
        <v>427</v>
      </c>
      <c r="H2487" s="261">
        <v>2</v>
      </c>
      <c r="I2487" s="261" t="s">
        <v>3799</v>
      </c>
      <c r="J2487" s="261" t="s">
        <v>3838</v>
      </c>
      <c r="K2487" s="261" t="s">
        <v>3839</v>
      </c>
      <c r="L2487" s="262">
        <v>45763</v>
      </c>
      <c r="M2487" s="261" t="s">
        <v>218</v>
      </c>
    </row>
    <row r="2488" spans="1:13">
      <c r="A2488" s="259" t="s">
        <v>1019</v>
      </c>
      <c r="B2488" s="259" t="s">
        <v>1020</v>
      </c>
      <c r="C2488" s="259" t="s">
        <v>1009</v>
      </c>
      <c r="D2488" s="259" t="s">
        <v>2004</v>
      </c>
      <c r="E2488" s="259">
        <v>3270000</v>
      </c>
      <c r="F2488" s="259" t="s">
        <v>3798</v>
      </c>
      <c r="G2488" s="259" t="s">
        <v>282</v>
      </c>
      <c r="H2488" s="259">
        <v>3</v>
      </c>
      <c r="I2488" s="259" t="s">
        <v>3799</v>
      </c>
      <c r="J2488" s="259" t="s">
        <v>3840</v>
      </c>
      <c r="K2488" s="259" t="s">
        <v>3841</v>
      </c>
      <c r="L2488" s="260">
        <v>45763</v>
      </c>
      <c r="M2488" s="259" t="s">
        <v>218</v>
      </c>
    </row>
    <row r="2489" spans="1:13">
      <c r="A2489" s="261" t="s">
        <v>1019</v>
      </c>
      <c r="B2489" s="261" t="s">
        <v>1020</v>
      </c>
      <c r="C2489" s="261" t="s">
        <v>1009</v>
      </c>
      <c r="D2489" s="261" t="s">
        <v>2007</v>
      </c>
      <c r="E2489" s="261">
        <v>3270000</v>
      </c>
      <c r="F2489" s="261" t="s">
        <v>3798</v>
      </c>
      <c r="G2489" s="261" t="s">
        <v>282</v>
      </c>
      <c r="H2489" s="261">
        <v>3</v>
      </c>
      <c r="I2489" s="261" t="s">
        <v>3799</v>
      </c>
      <c r="J2489" s="261" t="s">
        <v>3842</v>
      </c>
      <c r="K2489" s="261" t="s">
        <v>3843</v>
      </c>
      <c r="L2489" s="262">
        <v>45763</v>
      </c>
      <c r="M2489" s="261" t="s">
        <v>218</v>
      </c>
    </row>
    <row r="2490" spans="1:13">
      <c r="A2490" s="259" t="s">
        <v>1019</v>
      </c>
      <c r="B2490" s="259" t="s">
        <v>1020</v>
      </c>
      <c r="C2490" s="259" t="s">
        <v>1009</v>
      </c>
      <c r="D2490" s="259" t="s">
        <v>257</v>
      </c>
      <c r="E2490" s="259">
        <v>4384791</v>
      </c>
      <c r="F2490" s="259" t="s">
        <v>3844</v>
      </c>
      <c r="G2490" s="259" t="s">
        <v>427</v>
      </c>
      <c r="H2490" s="259">
        <v>2</v>
      </c>
      <c r="I2490" s="259" t="s">
        <v>3845</v>
      </c>
      <c r="J2490" s="259" t="s">
        <v>3846</v>
      </c>
      <c r="K2490" s="259" t="s">
        <v>3847</v>
      </c>
      <c r="L2490" s="260">
        <v>45763</v>
      </c>
      <c r="M2490" s="259" t="s">
        <v>218</v>
      </c>
    </row>
    <row r="2491" spans="1:13">
      <c r="A2491" s="261" t="s">
        <v>1019</v>
      </c>
      <c r="B2491" s="261" t="s">
        <v>1020</v>
      </c>
      <c r="C2491" s="261" t="s">
        <v>1009</v>
      </c>
      <c r="D2491" s="261" t="s">
        <v>112</v>
      </c>
      <c r="E2491" s="261">
        <v>1817</v>
      </c>
      <c r="F2491" s="261" t="s">
        <v>3848</v>
      </c>
      <c r="G2491" s="261" t="s">
        <v>282</v>
      </c>
      <c r="H2491" s="261">
        <v>3</v>
      </c>
      <c r="I2491" s="261" t="s">
        <v>3849</v>
      </c>
      <c r="J2491" s="261" t="s">
        <v>3850</v>
      </c>
      <c r="K2491" s="261" t="s">
        <v>3851</v>
      </c>
      <c r="L2491" s="262">
        <v>45763</v>
      </c>
      <c r="M2491" s="261" t="s">
        <v>218</v>
      </c>
    </row>
    <row r="2492" spans="1:13">
      <c r="A2492" s="259" t="s">
        <v>1019</v>
      </c>
      <c r="B2492" s="259" t="s">
        <v>1020</v>
      </c>
      <c r="C2492" s="259" t="s">
        <v>1009</v>
      </c>
      <c r="D2492" s="259" t="s">
        <v>467</v>
      </c>
      <c r="E2492" s="259">
        <v>170</v>
      </c>
      <c r="F2492" s="259" t="s">
        <v>3848</v>
      </c>
      <c r="G2492" s="259" t="s">
        <v>282</v>
      </c>
      <c r="H2492" s="259">
        <v>3</v>
      </c>
      <c r="I2492" s="259" t="s">
        <v>3849</v>
      </c>
      <c r="J2492" s="259" t="s">
        <v>3852</v>
      </c>
      <c r="K2492" s="259" t="s">
        <v>3853</v>
      </c>
      <c r="L2492" s="260">
        <v>45763</v>
      </c>
      <c r="M2492" s="259" t="s">
        <v>218</v>
      </c>
    </row>
    <row r="2493" spans="1:13">
      <c r="A2493" s="261" t="s">
        <v>1019</v>
      </c>
      <c r="B2493" s="261" t="s">
        <v>1020</v>
      </c>
      <c r="C2493" s="261" t="s">
        <v>1009</v>
      </c>
      <c r="D2493" s="261" t="s">
        <v>549</v>
      </c>
      <c r="E2493" s="261">
        <v>7365</v>
      </c>
      <c r="F2493" s="261" t="s">
        <v>3854</v>
      </c>
      <c r="G2493" s="261" t="s">
        <v>282</v>
      </c>
      <c r="H2493" s="261">
        <v>3</v>
      </c>
      <c r="I2493" s="261" t="s">
        <v>3855</v>
      </c>
      <c r="J2493" s="261" t="s">
        <v>3818</v>
      </c>
      <c r="K2493" s="261" t="s">
        <v>3856</v>
      </c>
      <c r="L2493" s="262">
        <v>45763</v>
      </c>
      <c r="M2493" s="261" t="s">
        <v>218</v>
      </c>
    </row>
    <row r="2494" spans="1:13">
      <c r="A2494" s="259" t="s">
        <v>1019</v>
      </c>
      <c r="B2494" s="259" t="s">
        <v>1020</v>
      </c>
      <c r="C2494" s="259" t="s">
        <v>1009</v>
      </c>
      <c r="D2494" s="259" t="s">
        <v>2014</v>
      </c>
      <c r="E2494" s="259">
        <v>1200000</v>
      </c>
      <c r="F2494" s="259" t="s">
        <v>3820</v>
      </c>
      <c r="G2494" s="259" t="s">
        <v>282</v>
      </c>
      <c r="H2494" s="259">
        <v>3</v>
      </c>
      <c r="I2494" s="259" t="s">
        <v>3821</v>
      </c>
      <c r="J2494" s="259" t="s">
        <v>3857</v>
      </c>
      <c r="K2494" s="259" t="s">
        <v>3858</v>
      </c>
      <c r="L2494" s="260">
        <v>45763</v>
      </c>
      <c r="M2494" s="259" t="s">
        <v>218</v>
      </c>
    </row>
    <row r="2495" spans="1:13">
      <c r="A2495" s="261" t="s">
        <v>1019</v>
      </c>
      <c r="B2495" s="261" t="s">
        <v>1020</v>
      </c>
      <c r="C2495" s="261" t="s">
        <v>1009</v>
      </c>
      <c r="D2495" s="261" t="s">
        <v>2017</v>
      </c>
      <c r="E2495" s="261">
        <v>0</v>
      </c>
      <c r="F2495" s="261" t="s">
        <v>3798</v>
      </c>
      <c r="G2495" s="261" t="s">
        <v>282</v>
      </c>
      <c r="H2495" s="261">
        <v>3</v>
      </c>
      <c r="I2495" s="261" t="s">
        <v>3799</v>
      </c>
      <c r="J2495" s="261" t="s">
        <v>3518</v>
      </c>
      <c r="K2495" s="261" t="s">
        <v>3859</v>
      </c>
      <c r="L2495" s="262">
        <v>45763</v>
      </c>
      <c r="M2495" s="261" t="s">
        <v>218</v>
      </c>
    </row>
    <row r="2496" spans="1:13">
      <c r="A2496" s="259" t="s">
        <v>1019</v>
      </c>
      <c r="B2496" s="259" t="s">
        <v>1020</v>
      </c>
      <c r="C2496" s="259" t="s">
        <v>1009</v>
      </c>
      <c r="D2496" s="259" t="s">
        <v>2020</v>
      </c>
      <c r="E2496" s="259">
        <v>2070000</v>
      </c>
      <c r="F2496" s="259" t="s">
        <v>3860</v>
      </c>
      <c r="G2496" s="259" t="s">
        <v>282</v>
      </c>
      <c r="H2496" s="259">
        <v>3</v>
      </c>
      <c r="I2496" s="259" t="s">
        <v>3861</v>
      </c>
      <c r="J2496" s="259" t="s">
        <v>3520</v>
      </c>
      <c r="K2496" s="259" t="s">
        <v>3862</v>
      </c>
      <c r="L2496" s="260">
        <v>45763</v>
      </c>
      <c r="M2496" s="259" t="s">
        <v>218</v>
      </c>
    </row>
    <row r="2497" spans="1:13">
      <c r="A2497" s="261" t="s">
        <v>1019</v>
      </c>
      <c r="B2497" s="261" t="s">
        <v>1020</v>
      </c>
      <c r="C2497" s="261" t="s">
        <v>1009</v>
      </c>
      <c r="D2497" s="261" t="s">
        <v>2023</v>
      </c>
      <c r="E2497" s="261">
        <v>1200000</v>
      </c>
      <c r="F2497" s="261" t="s">
        <v>3863</v>
      </c>
      <c r="G2497" s="261" t="s">
        <v>282</v>
      </c>
      <c r="H2497" s="261">
        <v>3</v>
      </c>
      <c r="I2497" s="261" t="s">
        <v>3864</v>
      </c>
      <c r="J2497" s="261" t="s">
        <v>3865</v>
      </c>
      <c r="K2497" s="261" t="s">
        <v>3866</v>
      </c>
      <c r="L2497" s="262">
        <v>45763</v>
      </c>
      <c r="M2497" s="261" t="s">
        <v>218</v>
      </c>
    </row>
    <row r="2498" spans="1:13">
      <c r="A2498" s="259" t="s">
        <v>1019</v>
      </c>
      <c r="B2498" s="259" t="s">
        <v>1020</v>
      </c>
      <c r="C2498" s="259" t="s">
        <v>1009</v>
      </c>
      <c r="D2498" s="259" t="s">
        <v>2025</v>
      </c>
      <c r="E2498" s="259" t="s">
        <v>17</v>
      </c>
      <c r="F2498" s="259" t="s">
        <v>3863</v>
      </c>
      <c r="G2498" s="259" t="s">
        <v>282</v>
      </c>
      <c r="H2498" s="259">
        <v>3</v>
      </c>
      <c r="I2498" s="259" t="s">
        <v>3864</v>
      </c>
      <c r="J2498" s="259" t="s">
        <v>3867</v>
      </c>
      <c r="K2498" s="259" t="s">
        <v>3868</v>
      </c>
      <c r="L2498" s="260">
        <v>45763</v>
      </c>
      <c r="M2498" s="259" t="s">
        <v>218</v>
      </c>
    </row>
    <row r="2499" spans="1:13">
      <c r="A2499" s="261" t="s">
        <v>1019</v>
      </c>
      <c r="B2499" s="261" t="s">
        <v>1020</v>
      </c>
      <c r="C2499" s="261" t="s">
        <v>1009</v>
      </c>
      <c r="D2499" s="261" t="s">
        <v>2027</v>
      </c>
      <c r="E2499" s="261" t="s">
        <v>17</v>
      </c>
      <c r="F2499" s="261" t="s">
        <v>3863</v>
      </c>
      <c r="G2499" s="261" t="s">
        <v>282</v>
      </c>
      <c r="H2499" s="261">
        <v>3</v>
      </c>
      <c r="I2499" s="261" t="s">
        <v>3864</v>
      </c>
      <c r="J2499" s="261" t="s">
        <v>3867</v>
      </c>
      <c r="K2499" s="261" t="s">
        <v>3869</v>
      </c>
      <c r="L2499" s="262">
        <v>45763</v>
      </c>
      <c r="M2499" s="261" t="s">
        <v>218</v>
      </c>
    </row>
    <row r="2500" spans="1:13">
      <c r="A2500" s="259" t="s">
        <v>1019</v>
      </c>
      <c r="B2500" s="259" t="s">
        <v>1020</v>
      </c>
      <c r="C2500" s="259" t="s">
        <v>1009</v>
      </c>
      <c r="D2500" s="259" t="s">
        <v>200</v>
      </c>
      <c r="E2500" s="259">
        <v>5</v>
      </c>
      <c r="F2500" s="259" t="s">
        <v>3820</v>
      </c>
      <c r="G2500" s="259" t="s">
        <v>282</v>
      </c>
      <c r="H2500" s="259">
        <v>3</v>
      </c>
      <c r="I2500" s="259" t="s">
        <v>3821</v>
      </c>
      <c r="J2500" s="259" t="s">
        <v>3528</v>
      </c>
      <c r="K2500" s="259" t="s">
        <v>3870</v>
      </c>
      <c r="L2500" s="260">
        <v>45763</v>
      </c>
      <c r="M2500" s="259" t="s">
        <v>218</v>
      </c>
    </row>
    <row r="2501" spans="1:13">
      <c r="A2501" s="261" t="s">
        <v>1007</v>
      </c>
      <c r="B2501" s="261" t="s">
        <v>1008</v>
      </c>
      <c r="C2501" s="261" t="s">
        <v>1009</v>
      </c>
      <c r="D2501" s="261" t="s">
        <v>2227</v>
      </c>
      <c r="E2501" s="261">
        <v>5500000</v>
      </c>
      <c r="F2501" s="261" t="s">
        <v>3794</v>
      </c>
      <c r="G2501" s="261" t="s">
        <v>282</v>
      </c>
      <c r="H2501" s="261">
        <v>3</v>
      </c>
      <c r="I2501" s="261" t="s">
        <v>3795</v>
      </c>
      <c r="J2501" s="261" t="s">
        <v>3796</v>
      </c>
      <c r="K2501" s="261" t="s">
        <v>3871</v>
      </c>
      <c r="L2501" s="262">
        <v>45763</v>
      </c>
      <c r="M2501" s="261" t="s">
        <v>218</v>
      </c>
    </row>
    <row r="2502" spans="1:13">
      <c r="A2502" s="259" t="s">
        <v>1007</v>
      </c>
      <c r="B2502" s="259" t="s">
        <v>1008</v>
      </c>
      <c r="C2502" s="259" t="s">
        <v>1009</v>
      </c>
      <c r="D2502" s="259" t="s">
        <v>1999</v>
      </c>
      <c r="E2502" s="259">
        <v>6025</v>
      </c>
      <c r="F2502" s="259" t="s">
        <v>3798</v>
      </c>
      <c r="G2502" s="259" t="s">
        <v>427</v>
      </c>
      <c r="H2502" s="259">
        <v>2</v>
      </c>
      <c r="I2502" s="259" t="s">
        <v>3799</v>
      </c>
      <c r="J2502" s="259" t="s">
        <v>3872</v>
      </c>
      <c r="K2502" s="259" t="s">
        <v>3873</v>
      </c>
      <c r="L2502" s="260">
        <v>45763</v>
      </c>
      <c r="M2502" s="259" t="s">
        <v>218</v>
      </c>
    </row>
    <row r="2503" spans="1:13">
      <c r="A2503" s="261" t="s">
        <v>1007</v>
      </c>
      <c r="B2503" s="261" t="s">
        <v>1008</v>
      </c>
      <c r="C2503" s="261" t="s">
        <v>1009</v>
      </c>
      <c r="D2503" s="261" t="s">
        <v>2004</v>
      </c>
      <c r="E2503" s="261">
        <v>5370000</v>
      </c>
      <c r="F2503" s="261" t="s">
        <v>3874</v>
      </c>
      <c r="G2503" s="261" t="s">
        <v>282</v>
      </c>
      <c r="H2503" s="261">
        <v>3</v>
      </c>
      <c r="I2503" s="261" t="s">
        <v>3875</v>
      </c>
      <c r="J2503" s="261" t="s">
        <v>3876</v>
      </c>
      <c r="K2503" s="261" t="s">
        <v>3877</v>
      </c>
      <c r="L2503" s="262">
        <v>45763</v>
      </c>
      <c r="M2503" s="261" t="s">
        <v>218</v>
      </c>
    </row>
    <row r="2504" spans="1:13">
      <c r="A2504" s="259" t="s">
        <v>1007</v>
      </c>
      <c r="B2504" s="259" t="s">
        <v>1008</v>
      </c>
      <c r="C2504" s="259" t="s">
        <v>1009</v>
      </c>
      <c r="D2504" s="259" t="s">
        <v>2007</v>
      </c>
      <c r="E2504" s="259">
        <v>5370000</v>
      </c>
      <c r="F2504" s="259" t="s">
        <v>3874</v>
      </c>
      <c r="G2504" s="259" t="s">
        <v>282</v>
      </c>
      <c r="H2504" s="259">
        <v>3</v>
      </c>
      <c r="I2504" s="259" t="s">
        <v>3875</v>
      </c>
      <c r="J2504" s="259" t="s">
        <v>3878</v>
      </c>
      <c r="K2504" s="259" t="s">
        <v>3879</v>
      </c>
      <c r="L2504" s="260">
        <v>45763</v>
      </c>
      <c r="M2504" s="259" t="s">
        <v>218</v>
      </c>
    </row>
    <row r="2505" spans="1:13">
      <c r="A2505" s="261" t="s">
        <v>1007</v>
      </c>
      <c r="B2505" s="261" t="s">
        <v>1008</v>
      </c>
      <c r="C2505" s="261" t="s">
        <v>1009</v>
      </c>
      <c r="D2505" s="261" t="s">
        <v>257</v>
      </c>
      <c r="E2505" s="261">
        <v>6118137</v>
      </c>
      <c r="F2505" s="261" t="s">
        <v>3880</v>
      </c>
      <c r="G2505" s="261" t="s">
        <v>282</v>
      </c>
      <c r="H2505" s="261">
        <v>3</v>
      </c>
      <c r="I2505" s="261" t="s">
        <v>3881</v>
      </c>
      <c r="J2505" s="261" t="s">
        <v>3882</v>
      </c>
      <c r="K2505" s="261" t="s">
        <v>3883</v>
      </c>
      <c r="L2505" s="262">
        <v>45763</v>
      </c>
      <c r="M2505" s="261" t="s">
        <v>218</v>
      </c>
    </row>
    <row r="2506" spans="1:13">
      <c r="A2506" s="259" t="s">
        <v>1007</v>
      </c>
      <c r="B2506" s="259" t="s">
        <v>1008</v>
      </c>
      <c r="C2506" s="259" t="s">
        <v>1009</v>
      </c>
      <c r="D2506" s="259" t="s">
        <v>112</v>
      </c>
      <c r="E2506" s="259">
        <v>14576</v>
      </c>
      <c r="F2506" s="259" t="s">
        <v>3854</v>
      </c>
      <c r="G2506" s="259" t="s">
        <v>282</v>
      </c>
      <c r="H2506" s="259">
        <v>3</v>
      </c>
      <c r="I2506" s="259" t="s">
        <v>3855</v>
      </c>
      <c r="J2506" s="259" t="s">
        <v>3884</v>
      </c>
      <c r="K2506" s="259" t="s">
        <v>3885</v>
      </c>
      <c r="L2506" s="260">
        <v>45763</v>
      </c>
      <c r="M2506" s="259" t="s">
        <v>218</v>
      </c>
    </row>
    <row r="2507" spans="1:13">
      <c r="A2507" s="261" t="s">
        <v>1007</v>
      </c>
      <c r="B2507" s="261" t="s">
        <v>1008</v>
      </c>
      <c r="C2507" s="261" t="s">
        <v>1009</v>
      </c>
      <c r="D2507" s="261" t="s">
        <v>467</v>
      </c>
      <c r="E2507" s="261">
        <v>7365</v>
      </c>
      <c r="F2507" s="261" t="s">
        <v>3854</v>
      </c>
      <c r="G2507" s="261" t="s">
        <v>282</v>
      </c>
      <c r="H2507" s="261">
        <v>3</v>
      </c>
      <c r="I2507" s="261" t="s">
        <v>3855</v>
      </c>
      <c r="J2507" s="261" t="s">
        <v>3886</v>
      </c>
      <c r="K2507" s="261" t="s">
        <v>3887</v>
      </c>
      <c r="L2507" s="262">
        <v>45763</v>
      </c>
      <c r="M2507" s="261" t="s">
        <v>218</v>
      </c>
    </row>
    <row r="2508" spans="1:13">
      <c r="A2508" s="259" t="s">
        <v>1007</v>
      </c>
      <c r="B2508" s="259" t="s">
        <v>1008</v>
      </c>
      <c r="C2508" s="259" t="s">
        <v>1009</v>
      </c>
      <c r="D2508" s="259" t="s">
        <v>549</v>
      </c>
      <c r="E2508" s="259">
        <v>7365</v>
      </c>
      <c r="F2508" s="259" t="s">
        <v>3854</v>
      </c>
      <c r="G2508" s="259" t="s">
        <v>282</v>
      </c>
      <c r="H2508" s="259">
        <v>3</v>
      </c>
      <c r="I2508" s="259" t="s">
        <v>3855</v>
      </c>
      <c r="J2508" s="259" t="s">
        <v>3818</v>
      </c>
      <c r="K2508" s="259" t="s">
        <v>3888</v>
      </c>
      <c r="L2508" s="260">
        <v>45763</v>
      </c>
      <c r="M2508" s="259" t="s">
        <v>218</v>
      </c>
    </row>
    <row r="2509" spans="1:13">
      <c r="A2509" s="261" t="s">
        <v>1007</v>
      </c>
      <c r="B2509" s="261" t="s">
        <v>1008</v>
      </c>
      <c r="C2509" s="261" t="s">
        <v>1009</v>
      </c>
      <c r="D2509" s="261" t="s">
        <v>2014</v>
      </c>
      <c r="E2509" s="261">
        <v>3300000</v>
      </c>
      <c r="F2509" s="261" t="s">
        <v>3820</v>
      </c>
      <c r="G2509" s="261" t="s">
        <v>282</v>
      </c>
      <c r="H2509" s="261">
        <v>3</v>
      </c>
      <c r="I2509" s="261" t="s">
        <v>3821</v>
      </c>
      <c r="J2509" s="261" t="s">
        <v>3889</v>
      </c>
      <c r="K2509" s="261" t="s">
        <v>3890</v>
      </c>
      <c r="L2509" s="262">
        <v>45763</v>
      </c>
      <c r="M2509" s="261" t="s">
        <v>218</v>
      </c>
    </row>
    <row r="2510" spans="1:13">
      <c r="A2510" s="259" t="s">
        <v>1007</v>
      </c>
      <c r="B2510" s="259" t="s">
        <v>1008</v>
      </c>
      <c r="C2510" s="259" t="s">
        <v>1009</v>
      </c>
      <c r="D2510" s="259" t="s">
        <v>2017</v>
      </c>
      <c r="E2510" s="259">
        <v>0</v>
      </c>
      <c r="F2510" s="259" t="s">
        <v>3891</v>
      </c>
      <c r="G2510" s="259" t="s">
        <v>282</v>
      </c>
      <c r="H2510" s="259">
        <v>3</v>
      </c>
      <c r="I2510" s="259" t="s">
        <v>3892</v>
      </c>
      <c r="J2510" s="259" t="s">
        <v>3893</v>
      </c>
      <c r="K2510" s="259" t="s">
        <v>3894</v>
      </c>
      <c r="L2510" s="260">
        <v>45763</v>
      </c>
      <c r="M2510" s="259" t="s">
        <v>218</v>
      </c>
    </row>
    <row r="2511" spans="1:13">
      <c r="A2511" s="261" t="s">
        <v>1007</v>
      </c>
      <c r="B2511" s="261" t="s">
        <v>1008</v>
      </c>
      <c r="C2511" s="261" t="s">
        <v>1009</v>
      </c>
      <c r="D2511" s="261" t="s">
        <v>2020</v>
      </c>
      <c r="E2511" s="261">
        <v>2070000</v>
      </c>
      <c r="F2511" s="261" t="s">
        <v>3895</v>
      </c>
      <c r="G2511" s="261" t="s">
        <v>282</v>
      </c>
      <c r="H2511" s="261">
        <v>3</v>
      </c>
      <c r="I2511" s="261" t="s">
        <v>3896</v>
      </c>
      <c r="J2511" s="261" t="s">
        <v>3897</v>
      </c>
      <c r="K2511" s="261" t="s">
        <v>3898</v>
      </c>
      <c r="L2511" s="262">
        <v>45763</v>
      </c>
      <c r="M2511" s="261" t="s">
        <v>218</v>
      </c>
    </row>
    <row r="2512" spans="1:13">
      <c r="A2512" s="259" t="s">
        <v>1007</v>
      </c>
      <c r="B2512" s="259" t="s">
        <v>1008</v>
      </c>
      <c r="C2512" s="259" t="s">
        <v>1009</v>
      </c>
      <c r="D2512" s="259" t="s">
        <v>2023</v>
      </c>
      <c r="E2512" s="259">
        <v>2079000</v>
      </c>
      <c r="F2512" s="259" t="s">
        <v>3899</v>
      </c>
      <c r="G2512" s="259" t="s">
        <v>282</v>
      </c>
      <c r="H2512" s="259">
        <v>3</v>
      </c>
      <c r="I2512" s="259" t="s">
        <v>3900</v>
      </c>
      <c r="J2512" s="259" t="s">
        <v>3901</v>
      </c>
      <c r="K2512" s="259" t="s">
        <v>3902</v>
      </c>
      <c r="L2512" s="260">
        <v>45763</v>
      </c>
      <c r="M2512" s="259" t="s">
        <v>218</v>
      </c>
    </row>
    <row r="2513" spans="1:13">
      <c r="A2513" s="261" t="s">
        <v>1007</v>
      </c>
      <c r="B2513" s="261" t="s">
        <v>1008</v>
      </c>
      <c r="C2513" s="261" t="s">
        <v>1009</v>
      </c>
      <c r="D2513" s="261" t="s">
        <v>2025</v>
      </c>
      <c r="E2513" s="261">
        <v>876000</v>
      </c>
      <c r="F2513" s="261" t="s">
        <v>3899</v>
      </c>
      <c r="G2513" s="261" t="s">
        <v>282</v>
      </c>
      <c r="H2513" s="261">
        <v>3</v>
      </c>
      <c r="I2513" s="261" t="s">
        <v>3900</v>
      </c>
      <c r="J2513" s="261" t="s">
        <v>3903</v>
      </c>
      <c r="K2513" s="261" t="s">
        <v>3904</v>
      </c>
      <c r="L2513" s="262">
        <v>45763</v>
      </c>
      <c r="M2513" s="261" t="s">
        <v>218</v>
      </c>
    </row>
    <row r="2514" spans="1:13">
      <c r="A2514" s="259" t="s">
        <v>1007</v>
      </c>
      <c r="B2514" s="259" t="s">
        <v>1008</v>
      </c>
      <c r="C2514" s="259" t="s">
        <v>1009</v>
      </c>
      <c r="D2514" s="259" t="s">
        <v>2027</v>
      </c>
      <c r="E2514" s="259">
        <v>345000</v>
      </c>
      <c r="F2514" s="259" t="s">
        <v>3899</v>
      </c>
      <c r="G2514" s="259" t="s">
        <v>282</v>
      </c>
      <c r="H2514" s="259">
        <v>3</v>
      </c>
      <c r="I2514" s="259" t="s">
        <v>3900</v>
      </c>
      <c r="J2514" s="259" t="s">
        <v>3905</v>
      </c>
      <c r="K2514" s="259" t="s">
        <v>3906</v>
      </c>
      <c r="L2514" s="260">
        <v>45763</v>
      </c>
      <c r="M2514" s="259" t="s">
        <v>218</v>
      </c>
    </row>
    <row r="2515" spans="1:13">
      <c r="A2515" s="261" t="s">
        <v>1007</v>
      </c>
      <c r="B2515" s="261" t="s">
        <v>1008</v>
      </c>
      <c r="C2515" s="261" t="s">
        <v>1009</v>
      </c>
      <c r="D2515" s="261" t="s">
        <v>200</v>
      </c>
      <c r="E2515" s="261">
        <v>5</v>
      </c>
      <c r="F2515" s="261" t="s">
        <v>3820</v>
      </c>
      <c r="G2515" s="261" t="s">
        <v>282</v>
      </c>
      <c r="H2515" s="261">
        <v>3</v>
      </c>
      <c r="I2515" s="261" t="s">
        <v>3821</v>
      </c>
      <c r="J2515" s="261" t="s">
        <v>3528</v>
      </c>
      <c r="K2515" s="261" t="s">
        <v>3907</v>
      </c>
      <c r="L2515" s="262">
        <v>45763</v>
      </c>
      <c r="M2515" s="261" t="s">
        <v>218</v>
      </c>
    </row>
    <row r="2516" spans="1:13">
      <c r="A2516" s="259" t="s">
        <v>709</v>
      </c>
      <c r="B2516" s="259" t="s">
        <v>710</v>
      </c>
      <c r="C2516" s="259" t="s">
        <v>711</v>
      </c>
      <c r="D2516" s="259" t="s">
        <v>2227</v>
      </c>
      <c r="E2516" s="259">
        <v>69523139</v>
      </c>
      <c r="F2516" s="259" t="s">
        <v>3908</v>
      </c>
      <c r="G2516" s="259" t="s">
        <v>427</v>
      </c>
      <c r="H2516" s="259">
        <v>2</v>
      </c>
      <c r="I2516" s="259" t="s">
        <v>3909</v>
      </c>
      <c r="J2516" s="259" t="s">
        <v>3910</v>
      </c>
      <c r="K2516" s="259" t="s">
        <v>3911</v>
      </c>
      <c r="L2516" s="260">
        <v>45769</v>
      </c>
      <c r="M2516" s="259" t="s">
        <v>218</v>
      </c>
    </row>
    <row r="2517" spans="1:13">
      <c r="A2517" s="261" t="s">
        <v>709</v>
      </c>
      <c r="B2517" s="261" t="s">
        <v>710</v>
      </c>
      <c r="C2517" s="261" t="s">
        <v>711</v>
      </c>
      <c r="D2517" s="261" t="s">
        <v>1999</v>
      </c>
      <c r="E2517" s="261">
        <v>12012</v>
      </c>
      <c r="F2517" s="261" t="s">
        <v>3912</v>
      </c>
      <c r="G2517" s="261" t="s">
        <v>427</v>
      </c>
      <c r="H2517" s="261">
        <v>2</v>
      </c>
      <c r="I2517" s="261" t="s">
        <v>3913</v>
      </c>
      <c r="J2517" s="261" t="s">
        <v>3914</v>
      </c>
      <c r="K2517" s="261" t="s">
        <v>3915</v>
      </c>
      <c r="L2517" s="262">
        <v>45769</v>
      </c>
      <c r="M2517" s="261" t="s">
        <v>218</v>
      </c>
    </row>
    <row r="2518" spans="1:13">
      <c r="A2518" s="259" t="s">
        <v>709</v>
      </c>
      <c r="B2518" s="259" t="s">
        <v>710</v>
      </c>
      <c r="C2518" s="259" t="s">
        <v>711</v>
      </c>
      <c r="D2518" s="259" t="s">
        <v>2004</v>
      </c>
      <c r="E2518" s="259">
        <v>430887</v>
      </c>
      <c r="F2518" s="259" t="s">
        <v>3908</v>
      </c>
      <c r="G2518" s="259" t="s">
        <v>427</v>
      </c>
      <c r="H2518" s="259">
        <v>2</v>
      </c>
      <c r="I2518" s="259" t="s">
        <v>3909</v>
      </c>
      <c r="J2518" s="259" t="s">
        <v>3916</v>
      </c>
      <c r="K2518" s="259" t="s">
        <v>3917</v>
      </c>
      <c r="L2518" s="260">
        <v>45769</v>
      </c>
      <c r="M2518" s="259" t="s">
        <v>218</v>
      </c>
    </row>
    <row r="2519" spans="1:13">
      <c r="A2519" s="261" t="s">
        <v>709</v>
      </c>
      <c r="B2519" s="261" t="s">
        <v>710</v>
      </c>
      <c r="C2519" s="261" t="s">
        <v>711</v>
      </c>
      <c r="D2519" s="261" t="s">
        <v>2007</v>
      </c>
      <c r="E2519" s="261">
        <v>128377</v>
      </c>
      <c r="F2519" s="261" t="s">
        <v>3918</v>
      </c>
      <c r="G2519" s="261" t="s">
        <v>427</v>
      </c>
      <c r="H2519" s="261">
        <v>2</v>
      </c>
      <c r="I2519" s="261" t="s">
        <v>3919</v>
      </c>
      <c r="J2519" s="261" t="s">
        <v>3920</v>
      </c>
      <c r="K2519" s="261" t="s">
        <v>3921</v>
      </c>
      <c r="L2519" s="262">
        <v>45769</v>
      </c>
      <c r="M2519" s="261" t="s">
        <v>218</v>
      </c>
    </row>
    <row r="2520" spans="1:13">
      <c r="A2520" s="259" t="s">
        <v>709</v>
      </c>
      <c r="B2520" s="259" t="s">
        <v>710</v>
      </c>
      <c r="C2520" s="259" t="s">
        <v>711</v>
      </c>
      <c r="D2520" s="259" t="s">
        <v>257</v>
      </c>
      <c r="E2520" s="259">
        <v>128377</v>
      </c>
      <c r="F2520" s="259" t="s">
        <v>3918</v>
      </c>
      <c r="G2520" s="259" t="s">
        <v>427</v>
      </c>
      <c r="H2520" s="259">
        <v>2</v>
      </c>
      <c r="I2520" s="259" t="s">
        <v>3922</v>
      </c>
      <c r="J2520" s="259" t="s">
        <v>3923</v>
      </c>
      <c r="K2520" s="259" t="s">
        <v>3924</v>
      </c>
      <c r="L2520" s="260">
        <v>45769</v>
      </c>
      <c r="M2520" s="259" t="s">
        <v>218</v>
      </c>
    </row>
    <row r="2521" spans="1:13">
      <c r="A2521" s="261" t="s">
        <v>709</v>
      </c>
      <c r="B2521" s="261" t="s">
        <v>710</v>
      </c>
      <c r="C2521" s="261" t="s">
        <v>711</v>
      </c>
      <c r="D2521" s="261" t="s">
        <v>467</v>
      </c>
      <c r="E2521" s="261">
        <v>3</v>
      </c>
      <c r="F2521" s="261" t="s">
        <v>3925</v>
      </c>
      <c r="G2521" s="261" t="s">
        <v>224</v>
      </c>
      <c r="H2521" s="261">
        <v>1</v>
      </c>
      <c r="I2521" s="261" t="s">
        <v>3926</v>
      </c>
      <c r="J2521" s="261" t="s">
        <v>3927</v>
      </c>
      <c r="K2521" s="261" t="s">
        <v>3928</v>
      </c>
      <c r="L2521" s="262">
        <v>45769</v>
      </c>
      <c r="M2521" s="261" t="s">
        <v>218</v>
      </c>
    </row>
    <row r="2522" spans="1:13">
      <c r="A2522" s="259" t="s">
        <v>709</v>
      </c>
      <c r="B2522" s="259" t="s">
        <v>710</v>
      </c>
      <c r="C2522" s="259" t="s">
        <v>711</v>
      </c>
      <c r="D2522" s="259" t="s">
        <v>549</v>
      </c>
      <c r="E2522" s="259">
        <v>3</v>
      </c>
      <c r="F2522" s="259" t="s">
        <v>3925</v>
      </c>
      <c r="G2522" s="259" t="s">
        <v>224</v>
      </c>
      <c r="H2522" s="259">
        <v>1</v>
      </c>
      <c r="I2522" s="259" t="s">
        <v>3926</v>
      </c>
      <c r="J2522" s="259" t="s">
        <v>3929</v>
      </c>
      <c r="K2522" s="259" t="s">
        <v>3930</v>
      </c>
      <c r="L2522" s="260">
        <v>45769</v>
      </c>
      <c r="M2522" s="259" t="s">
        <v>218</v>
      </c>
    </row>
    <row r="2523" spans="1:13">
      <c r="A2523" s="261" t="s">
        <v>709</v>
      </c>
      <c r="B2523" s="261" t="s">
        <v>710</v>
      </c>
      <c r="C2523" s="261" t="s">
        <v>711</v>
      </c>
      <c r="D2523" s="261" t="s">
        <v>2014</v>
      </c>
      <c r="E2523" s="261">
        <v>128377</v>
      </c>
      <c r="F2523" s="261" t="s">
        <v>3918</v>
      </c>
      <c r="G2523" s="261" t="s">
        <v>427</v>
      </c>
      <c r="H2523" s="261">
        <v>2</v>
      </c>
      <c r="I2523" s="261" t="s">
        <v>3919</v>
      </c>
      <c r="J2523" s="261" t="s">
        <v>3931</v>
      </c>
      <c r="K2523" s="261" t="s">
        <v>3932</v>
      </c>
      <c r="L2523" s="262">
        <v>45769</v>
      </c>
      <c r="M2523" s="261" t="s">
        <v>218</v>
      </c>
    </row>
    <row r="2524" spans="1:13">
      <c r="A2524" s="259" t="s">
        <v>709</v>
      </c>
      <c r="B2524" s="259" t="s">
        <v>710</v>
      </c>
      <c r="C2524" s="259" t="s">
        <v>711</v>
      </c>
      <c r="D2524" s="259" t="s">
        <v>2017</v>
      </c>
      <c r="E2524" s="259">
        <v>302510</v>
      </c>
      <c r="F2524" s="259" t="s">
        <v>3908</v>
      </c>
      <c r="G2524" s="259" t="s">
        <v>427</v>
      </c>
      <c r="H2524" s="259">
        <v>2</v>
      </c>
      <c r="I2524" s="259" t="s">
        <v>3909</v>
      </c>
      <c r="J2524" s="259" t="s">
        <v>3933</v>
      </c>
      <c r="K2524" s="259" t="s">
        <v>3934</v>
      </c>
      <c r="L2524" s="260">
        <v>45769</v>
      </c>
      <c r="M2524" s="259" t="s">
        <v>218</v>
      </c>
    </row>
    <row r="2525" spans="1:13">
      <c r="A2525" s="261" t="s">
        <v>709</v>
      </c>
      <c r="B2525" s="261" t="s">
        <v>710</v>
      </c>
      <c r="C2525" s="261" t="s">
        <v>711</v>
      </c>
      <c r="D2525" s="261" t="s">
        <v>2020</v>
      </c>
      <c r="E2525" s="261">
        <v>0</v>
      </c>
      <c r="F2525" s="261" t="s">
        <v>3918</v>
      </c>
      <c r="G2525" s="261" t="s">
        <v>427</v>
      </c>
      <c r="H2525" s="261">
        <v>2</v>
      </c>
      <c r="I2525" s="261" t="s">
        <v>3935</v>
      </c>
      <c r="J2525" s="261" t="s">
        <v>3936</v>
      </c>
      <c r="K2525" s="261" t="s">
        <v>3937</v>
      </c>
      <c r="L2525" s="262">
        <v>45769</v>
      </c>
      <c r="M2525" s="261" t="s">
        <v>218</v>
      </c>
    </row>
    <row r="2526" spans="1:13">
      <c r="A2526" s="259" t="s">
        <v>709</v>
      </c>
      <c r="B2526" s="259" t="s">
        <v>710</v>
      </c>
      <c r="C2526" s="259" t="s">
        <v>711</v>
      </c>
      <c r="D2526" s="259" t="s">
        <v>2023</v>
      </c>
      <c r="E2526" s="259">
        <v>128377</v>
      </c>
      <c r="F2526" s="259" t="s">
        <v>3918</v>
      </c>
      <c r="G2526" s="259" t="s">
        <v>427</v>
      </c>
      <c r="H2526" s="259">
        <v>2</v>
      </c>
      <c r="I2526" s="259" t="s">
        <v>3935</v>
      </c>
      <c r="J2526" s="259" t="s">
        <v>3938</v>
      </c>
      <c r="K2526" s="259" t="s">
        <v>3939</v>
      </c>
      <c r="L2526" s="260">
        <v>45769</v>
      </c>
      <c r="M2526" s="259" t="s">
        <v>218</v>
      </c>
    </row>
    <row r="2527" spans="1:13">
      <c r="A2527" s="261" t="s">
        <v>709</v>
      </c>
      <c r="B2527" s="261" t="s">
        <v>710</v>
      </c>
      <c r="C2527" s="261" t="s">
        <v>711</v>
      </c>
      <c r="D2527" s="261" t="s">
        <v>2025</v>
      </c>
      <c r="E2527" s="261" t="s">
        <v>17</v>
      </c>
      <c r="F2527" s="261" t="s">
        <v>3918</v>
      </c>
      <c r="G2527" s="261" t="s">
        <v>427</v>
      </c>
      <c r="H2527" s="261">
        <v>2</v>
      </c>
      <c r="I2527" s="261" t="s">
        <v>3935</v>
      </c>
      <c r="J2527" s="261" t="s">
        <v>3938</v>
      </c>
      <c r="K2527" s="261" t="s">
        <v>3940</v>
      </c>
      <c r="L2527" s="262">
        <v>45769</v>
      </c>
      <c r="M2527" s="261" t="s">
        <v>218</v>
      </c>
    </row>
    <row r="2528" spans="1:13">
      <c r="A2528" s="259" t="s">
        <v>709</v>
      </c>
      <c r="B2528" s="259" t="s">
        <v>710</v>
      </c>
      <c r="C2528" s="259" t="s">
        <v>711</v>
      </c>
      <c r="D2528" s="259" t="s">
        <v>2027</v>
      </c>
      <c r="E2528" s="259" t="s">
        <v>17</v>
      </c>
      <c r="F2528" s="259" t="s">
        <v>3918</v>
      </c>
      <c r="G2528" s="259" t="s">
        <v>427</v>
      </c>
      <c r="H2528" s="259">
        <v>2</v>
      </c>
      <c r="I2528" s="259" t="s">
        <v>3935</v>
      </c>
      <c r="J2528" s="259" t="s">
        <v>3938</v>
      </c>
      <c r="K2528" s="259" t="s">
        <v>3941</v>
      </c>
      <c r="L2528" s="260">
        <v>45769</v>
      </c>
      <c r="M2528" s="259" t="s">
        <v>218</v>
      </c>
    </row>
    <row r="2529" spans="1:13">
      <c r="A2529" s="261" t="s">
        <v>709</v>
      </c>
      <c r="B2529" s="261" t="s">
        <v>710</v>
      </c>
      <c r="C2529" s="261" t="s">
        <v>711</v>
      </c>
      <c r="D2529" s="261" t="s">
        <v>200</v>
      </c>
      <c r="E2529" s="261">
        <v>2</v>
      </c>
      <c r="F2529" s="261" t="s">
        <v>3918</v>
      </c>
      <c r="G2529" s="261" t="s">
        <v>224</v>
      </c>
      <c r="H2529" s="261">
        <v>1</v>
      </c>
      <c r="I2529" s="261" t="s">
        <v>3935</v>
      </c>
      <c r="J2529" s="261" t="s">
        <v>3942</v>
      </c>
      <c r="K2529" s="261" t="s">
        <v>3943</v>
      </c>
      <c r="L2529" s="262">
        <v>45769</v>
      </c>
      <c r="M2529" s="261" t="s">
        <v>218</v>
      </c>
    </row>
    <row r="2530" spans="1:13">
      <c r="A2530" s="259" t="s">
        <v>276</v>
      </c>
      <c r="B2530" s="259" t="s">
        <v>277</v>
      </c>
      <c r="C2530" s="259" t="s">
        <v>101</v>
      </c>
      <c r="D2530" s="259" t="s">
        <v>2227</v>
      </c>
      <c r="E2530" s="259">
        <v>45074000</v>
      </c>
      <c r="F2530" s="259" t="s">
        <v>3944</v>
      </c>
      <c r="G2530" s="259" t="s">
        <v>427</v>
      </c>
      <c r="H2530" s="259">
        <v>2</v>
      </c>
      <c r="I2530" s="259" t="s">
        <v>3945</v>
      </c>
      <c r="J2530" s="259" t="s">
        <v>3946</v>
      </c>
      <c r="K2530" s="259" t="s">
        <v>3947</v>
      </c>
      <c r="L2530" s="260">
        <v>45771</v>
      </c>
      <c r="M2530" s="259" t="s">
        <v>218</v>
      </c>
    </row>
    <row r="2531" spans="1:13">
      <c r="A2531" s="261" t="s">
        <v>276</v>
      </c>
      <c r="B2531" s="261" t="s">
        <v>277</v>
      </c>
      <c r="C2531" s="261" t="s">
        <v>101</v>
      </c>
      <c r="D2531" s="261" t="s">
        <v>1999</v>
      </c>
      <c r="E2531" s="261">
        <v>382388</v>
      </c>
      <c r="F2531" s="261" t="s">
        <v>3948</v>
      </c>
      <c r="G2531" s="261" t="s">
        <v>427</v>
      </c>
      <c r="H2531" s="261">
        <v>2</v>
      </c>
      <c r="I2531" s="261" t="s">
        <v>3949</v>
      </c>
      <c r="J2531" s="261" t="s">
        <v>3950</v>
      </c>
      <c r="K2531" s="261" t="s">
        <v>3951</v>
      </c>
      <c r="L2531" s="262">
        <v>45771</v>
      </c>
      <c r="M2531" s="261" t="s">
        <v>218</v>
      </c>
    </row>
    <row r="2532" spans="1:13">
      <c r="A2532" s="259" t="s">
        <v>276</v>
      </c>
      <c r="B2532" s="259" t="s">
        <v>277</v>
      </c>
      <c r="C2532" s="259" t="s">
        <v>101</v>
      </c>
      <c r="D2532" s="259" t="s">
        <v>2004</v>
      </c>
      <c r="E2532" s="259">
        <v>44259629</v>
      </c>
      <c r="F2532" s="259" t="s">
        <v>3952</v>
      </c>
      <c r="G2532" s="259" t="s">
        <v>427</v>
      </c>
      <c r="H2532" s="259">
        <v>2</v>
      </c>
      <c r="I2532" s="259" t="s">
        <v>3953</v>
      </c>
      <c r="J2532" s="259" t="s">
        <v>3954</v>
      </c>
      <c r="K2532" s="259" t="s">
        <v>3955</v>
      </c>
      <c r="L2532" s="260">
        <v>45771</v>
      </c>
      <c r="M2532" s="259" t="s">
        <v>218</v>
      </c>
    </row>
    <row r="2533" spans="1:13">
      <c r="A2533" s="261" t="s">
        <v>276</v>
      </c>
      <c r="B2533" s="261" t="s">
        <v>277</v>
      </c>
      <c r="C2533" s="261" t="s">
        <v>101</v>
      </c>
      <c r="D2533" s="261" t="s">
        <v>2007</v>
      </c>
      <c r="E2533" s="261">
        <v>7478462</v>
      </c>
      <c r="F2533" s="261" t="s">
        <v>3956</v>
      </c>
      <c r="G2533" s="261" t="s">
        <v>427</v>
      </c>
      <c r="H2533" s="261">
        <v>2</v>
      </c>
      <c r="I2533" s="261" t="s">
        <v>3957</v>
      </c>
      <c r="J2533" s="261" t="s">
        <v>3956</v>
      </c>
      <c r="K2533" s="261" t="s">
        <v>3958</v>
      </c>
      <c r="L2533" s="262">
        <v>45771</v>
      </c>
      <c r="M2533" s="261" t="s">
        <v>218</v>
      </c>
    </row>
    <row r="2534" spans="1:13">
      <c r="A2534" s="259" t="s">
        <v>276</v>
      </c>
      <c r="B2534" s="259" t="s">
        <v>277</v>
      </c>
      <c r="C2534" s="259" t="s">
        <v>101</v>
      </c>
      <c r="D2534" s="259" t="s">
        <v>257</v>
      </c>
      <c r="E2534" s="259">
        <v>6267337</v>
      </c>
      <c r="F2534" s="259" t="s">
        <v>3959</v>
      </c>
      <c r="G2534" s="259" t="s">
        <v>427</v>
      </c>
      <c r="H2534" s="259">
        <v>2</v>
      </c>
      <c r="I2534" s="259" t="s">
        <v>3960</v>
      </c>
      <c r="J2534" s="259" t="s">
        <v>3961</v>
      </c>
      <c r="K2534" s="259" t="s">
        <v>3962</v>
      </c>
      <c r="L2534" s="260">
        <v>45771</v>
      </c>
      <c r="M2534" s="259" t="s">
        <v>218</v>
      </c>
    </row>
    <row r="2535" spans="1:13">
      <c r="A2535" s="261" t="s">
        <v>276</v>
      </c>
      <c r="B2535" s="261" t="s">
        <v>277</v>
      </c>
      <c r="C2535" s="261" t="s">
        <v>101</v>
      </c>
      <c r="D2535" s="261" t="s">
        <v>467</v>
      </c>
      <c r="E2535" s="261">
        <v>426</v>
      </c>
      <c r="F2535" s="261" t="s">
        <v>3963</v>
      </c>
      <c r="G2535" s="261" t="s">
        <v>427</v>
      </c>
      <c r="H2535" s="261">
        <v>2</v>
      </c>
      <c r="I2535" s="261" t="s">
        <v>2622</v>
      </c>
      <c r="J2535" s="261" t="s">
        <v>3964</v>
      </c>
      <c r="K2535" s="261" t="s">
        <v>3965</v>
      </c>
      <c r="L2535" s="262">
        <v>45771</v>
      </c>
      <c r="M2535" s="261" t="s">
        <v>218</v>
      </c>
    </row>
    <row r="2536" spans="1:13">
      <c r="A2536" s="259" t="s">
        <v>276</v>
      </c>
      <c r="B2536" s="259" t="s">
        <v>277</v>
      </c>
      <c r="C2536" s="259" t="s">
        <v>101</v>
      </c>
      <c r="D2536" s="259" t="s">
        <v>549</v>
      </c>
      <c r="E2536" s="259">
        <v>426</v>
      </c>
      <c r="F2536" s="259" t="s">
        <v>3963</v>
      </c>
      <c r="G2536" s="259" t="s">
        <v>427</v>
      </c>
      <c r="H2536" s="259">
        <v>2</v>
      </c>
      <c r="I2536" s="259" t="s">
        <v>2622</v>
      </c>
      <c r="J2536" s="259" t="s">
        <v>3964</v>
      </c>
      <c r="K2536" s="259" t="s">
        <v>3966</v>
      </c>
      <c r="L2536" s="260">
        <v>45771</v>
      </c>
      <c r="M2536" s="259" t="s">
        <v>218</v>
      </c>
    </row>
    <row r="2537" spans="1:13">
      <c r="A2537" s="261" t="s">
        <v>276</v>
      </c>
      <c r="B2537" s="261" t="s">
        <v>277</v>
      </c>
      <c r="C2537" s="261" t="s">
        <v>101</v>
      </c>
      <c r="D2537" s="261" t="s">
        <v>2014</v>
      </c>
      <c r="E2537" s="261">
        <v>126140</v>
      </c>
      <c r="F2537" s="261" t="s">
        <v>3967</v>
      </c>
      <c r="G2537" s="261" t="s">
        <v>427</v>
      </c>
      <c r="H2537" s="261">
        <v>2</v>
      </c>
      <c r="I2537" s="261" t="s">
        <v>3968</v>
      </c>
      <c r="J2537" s="261" t="s">
        <v>3969</v>
      </c>
      <c r="K2537" s="261" t="s">
        <v>3970</v>
      </c>
      <c r="L2537" s="262">
        <v>45771</v>
      </c>
      <c r="M2537" s="261" t="s">
        <v>218</v>
      </c>
    </row>
    <row r="2538" spans="1:13">
      <c r="A2538" s="259" t="s">
        <v>276</v>
      </c>
      <c r="B2538" s="259" t="s">
        <v>277</v>
      </c>
      <c r="C2538" s="259" t="s">
        <v>101</v>
      </c>
      <c r="D2538" s="259" t="s">
        <v>2017</v>
      </c>
      <c r="E2538" s="259">
        <v>36781167</v>
      </c>
      <c r="F2538" s="259" t="s">
        <v>3971</v>
      </c>
      <c r="G2538" s="259" t="s">
        <v>427</v>
      </c>
      <c r="H2538" s="259">
        <v>2</v>
      </c>
      <c r="I2538" s="259" t="s">
        <v>3972</v>
      </c>
      <c r="J2538" s="259" t="s">
        <v>3243</v>
      </c>
      <c r="K2538" s="259" t="s">
        <v>3973</v>
      </c>
      <c r="L2538" s="260">
        <v>45771</v>
      </c>
      <c r="M2538" s="259" t="s">
        <v>218</v>
      </c>
    </row>
    <row r="2539" spans="1:13">
      <c r="A2539" s="261" t="s">
        <v>276</v>
      </c>
      <c r="B2539" s="261" t="s">
        <v>277</v>
      </c>
      <c r="C2539" s="261" t="s">
        <v>101</v>
      </c>
      <c r="D2539" s="261" t="s">
        <v>2020</v>
      </c>
      <c r="E2539" s="261">
        <v>7352322</v>
      </c>
      <c r="F2539" s="261" t="s">
        <v>3974</v>
      </c>
      <c r="G2539" s="261" t="s">
        <v>427</v>
      </c>
      <c r="H2539" s="261">
        <v>2</v>
      </c>
      <c r="I2539" s="261" t="s">
        <v>3975</v>
      </c>
      <c r="J2539" s="261" t="s">
        <v>3976</v>
      </c>
      <c r="K2539" s="261" t="s">
        <v>3977</v>
      </c>
      <c r="L2539" s="262">
        <v>45771</v>
      </c>
      <c r="M2539" s="261" t="s">
        <v>218</v>
      </c>
    </row>
    <row r="2540" spans="1:13">
      <c r="A2540" s="259" t="s">
        <v>276</v>
      </c>
      <c r="B2540" s="259" t="s">
        <v>277</v>
      </c>
      <c r="C2540" s="259" t="s">
        <v>101</v>
      </c>
      <c r="D2540" s="259" t="s">
        <v>2023</v>
      </c>
      <c r="E2540" s="259">
        <v>93263</v>
      </c>
      <c r="F2540" s="259" t="s">
        <v>3967</v>
      </c>
      <c r="G2540" s="259" t="s">
        <v>427</v>
      </c>
      <c r="H2540" s="259">
        <v>2</v>
      </c>
      <c r="I2540" s="259" t="s">
        <v>3968</v>
      </c>
      <c r="J2540" s="259" t="s">
        <v>3978</v>
      </c>
      <c r="K2540" s="259" t="s">
        <v>3979</v>
      </c>
      <c r="L2540" s="260">
        <v>45771</v>
      </c>
      <c r="M2540" s="259" t="s">
        <v>218</v>
      </c>
    </row>
    <row r="2541" spans="1:13">
      <c r="A2541" s="261" t="s">
        <v>276</v>
      </c>
      <c r="B2541" s="261" t="s">
        <v>277</v>
      </c>
      <c r="C2541" s="261" t="s">
        <v>101</v>
      </c>
      <c r="D2541" s="261" t="s">
        <v>2025</v>
      </c>
      <c r="E2541" s="261">
        <v>32877</v>
      </c>
      <c r="F2541" s="261" t="s">
        <v>3967</v>
      </c>
      <c r="G2541" s="261" t="s">
        <v>427</v>
      </c>
      <c r="H2541" s="261">
        <v>2</v>
      </c>
      <c r="I2541" s="261" t="s">
        <v>3968</v>
      </c>
      <c r="J2541" s="261" t="s">
        <v>3978</v>
      </c>
      <c r="K2541" s="261" t="s">
        <v>3980</v>
      </c>
      <c r="L2541" s="262">
        <v>45771</v>
      </c>
      <c r="M2541" s="261" t="s">
        <v>218</v>
      </c>
    </row>
    <row r="2542" spans="1:13">
      <c r="A2542" s="259" t="s">
        <v>276</v>
      </c>
      <c r="B2542" s="259" t="s">
        <v>277</v>
      </c>
      <c r="C2542" s="259" t="s">
        <v>101</v>
      </c>
      <c r="D2542" s="259" t="s">
        <v>2027</v>
      </c>
      <c r="E2542" s="259">
        <v>0</v>
      </c>
      <c r="F2542" s="259" t="s">
        <v>3967</v>
      </c>
      <c r="G2542" s="259" t="s">
        <v>427</v>
      </c>
      <c r="H2542" s="259">
        <v>2</v>
      </c>
      <c r="I2542" s="259" t="s">
        <v>3968</v>
      </c>
      <c r="J2542" s="259" t="s">
        <v>3981</v>
      </c>
      <c r="K2542" s="259" t="s">
        <v>3982</v>
      </c>
      <c r="L2542" s="260">
        <v>45771</v>
      </c>
      <c r="M2542" s="259" t="s">
        <v>218</v>
      </c>
    </row>
    <row r="2543" spans="1:13">
      <c r="A2543" s="261" t="s">
        <v>276</v>
      </c>
      <c r="B2543" s="261" t="s">
        <v>277</v>
      </c>
      <c r="C2543" s="261" t="s">
        <v>101</v>
      </c>
      <c r="D2543" s="261" t="s">
        <v>200</v>
      </c>
      <c r="E2543" s="261">
        <v>4</v>
      </c>
      <c r="F2543" s="261" t="s">
        <v>3983</v>
      </c>
      <c r="G2543" s="261" t="s">
        <v>427</v>
      </c>
      <c r="H2543" s="261">
        <v>2</v>
      </c>
      <c r="I2543" s="261" t="s">
        <v>3984</v>
      </c>
      <c r="J2543" s="261" t="s">
        <v>3985</v>
      </c>
      <c r="K2543" s="261" t="s">
        <v>3986</v>
      </c>
      <c r="L2543" s="262">
        <v>45771</v>
      </c>
      <c r="M2543" s="261" t="s">
        <v>218</v>
      </c>
    </row>
    <row r="2544" spans="1:13">
      <c r="A2544" s="259" t="s">
        <v>99</v>
      </c>
      <c r="B2544" s="259" t="s">
        <v>100</v>
      </c>
      <c r="C2544" s="259" t="s">
        <v>101</v>
      </c>
      <c r="D2544" s="259" t="s">
        <v>2227</v>
      </c>
      <c r="E2544" s="259">
        <v>45074000</v>
      </c>
      <c r="F2544" s="259" t="s">
        <v>3944</v>
      </c>
      <c r="G2544" s="259" t="s">
        <v>427</v>
      </c>
      <c r="H2544" s="259">
        <v>2</v>
      </c>
      <c r="I2544" s="259" t="s">
        <v>3945</v>
      </c>
      <c r="J2544" s="259" t="s">
        <v>3987</v>
      </c>
      <c r="K2544" s="259" t="s">
        <v>3988</v>
      </c>
      <c r="L2544" s="260">
        <v>45771</v>
      </c>
      <c r="M2544" s="259" t="s">
        <v>218</v>
      </c>
    </row>
    <row r="2545" spans="1:13">
      <c r="A2545" s="261" t="s">
        <v>99</v>
      </c>
      <c r="B2545" s="261" t="s">
        <v>100</v>
      </c>
      <c r="C2545" s="261" t="s">
        <v>101</v>
      </c>
      <c r="D2545" s="261" t="s">
        <v>1999</v>
      </c>
      <c r="E2545" s="261">
        <v>382388</v>
      </c>
      <c r="F2545" s="261" t="s">
        <v>3948</v>
      </c>
      <c r="G2545" s="261" t="s">
        <v>427</v>
      </c>
      <c r="H2545" s="261">
        <v>2</v>
      </c>
      <c r="I2545" s="261" t="s">
        <v>3949</v>
      </c>
      <c r="J2545" s="261" t="s">
        <v>3950</v>
      </c>
      <c r="K2545" s="261" t="s">
        <v>3989</v>
      </c>
      <c r="L2545" s="262">
        <v>45771</v>
      </c>
      <c r="M2545" s="261" t="s">
        <v>218</v>
      </c>
    </row>
    <row r="2546" spans="1:13">
      <c r="A2546" s="259" t="s">
        <v>99</v>
      </c>
      <c r="B2546" s="259" t="s">
        <v>100</v>
      </c>
      <c r="C2546" s="259" t="s">
        <v>101</v>
      </c>
      <c r="D2546" s="259" t="s">
        <v>2004</v>
      </c>
      <c r="E2546" s="259">
        <v>44259629</v>
      </c>
      <c r="F2546" s="259" t="s">
        <v>3990</v>
      </c>
      <c r="G2546" s="259" t="s">
        <v>427</v>
      </c>
      <c r="H2546" s="259">
        <v>2</v>
      </c>
      <c r="I2546" s="259" t="s">
        <v>3991</v>
      </c>
      <c r="J2546" s="259" t="s">
        <v>3992</v>
      </c>
      <c r="K2546" s="259" t="s">
        <v>3993</v>
      </c>
      <c r="L2546" s="260">
        <v>45771</v>
      </c>
      <c r="M2546" s="259" t="s">
        <v>218</v>
      </c>
    </row>
    <row r="2547" spans="1:13">
      <c r="A2547" s="261" t="s">
        <v>99</v>
      </c>
      <c r="B2547" s="261" t="s">
        <v>100</v>
      </c>
      <c r="C2547" s="261" t="s">
        <v>101</v>
      </c>
      <c r="D2547" s="261" t="s">
        <v>2007</v>
      </c>
      <c r="E2547" s="261">
        <v>5959365</v>
      </c>
      <c r="F2547" s="261" t="s">
        <v>3994</v>
      </c>
      <c r="G2547" s="261" t="s">
        <v>427</v>
      </c>
      <c r="H2547" s="261">
        <v>2</v>
      </c>
      <c r="I2547" s="261" t="s">
        <v>3995</v>
      </c>
      <c r="J2547" s="261" t="s">
        <v>3996</v>
      </c>
      <c r="K2547" s="261" t="s">
        <v>3997</v>
      </c>
      <c r="L2547" s="262">
        <v>45771</v>
      </c>
      <c r="M2547" s="261" t="s">
        <v>218</v>
      </c>
    </row>
    <row r="2548" spans="1:13">
      <c r="A2548" s="259" t="s">
        <v>99</v>
      </c>
      <c r="B2548" s="259" t="s">
        <v>100</v>
      </c>
      <c r="C2548" s="259" t="s">
        <v>101</v>
      </c>
      <c r="D2548" s="259" t="s">
        <v>257</v>
      </c>
      <c r="E2548" s="259">
        <v>5959365</v>
      </c>
      <c r="F2548" s="259" t="s">
        <v>3994</v>
      </c>
      <c r="G2548" s="259" t="s">
        <v>427</v>
      </c>
      <c r="H2548" s="259">
        <v>2</v>
      </c>
      <c r="I2548" s="259" t="s">
        <v>3995</v>
      </c>
      <c r="J2548" s="259" t="s">
        <v>3998</v>
      </c>
      <c r="K2548" s="259" t="s">
        <v>3999</v>
      </c>
      <c r="L2548" s="260">
        <v>45771</v>
      </c>
      <c r="M2548" s="259" t="s">
        <v>218</v>
      </c>
    </row>
    <row r="2549" spans="1:13">
      <c r="A2549" s="261" t="s">
        <v>99</v>
      </c>
      <c r="B2549" s="261" t="s">
        <v>100</v>
      </c>
      <c r="C2549" s="261" t="s">
        <v>101</v>
      </c>
      <c r="D2549" s="261" t="s">
        <v>467</v>
      </c>
      <c r="E2549" s="261">
        <v>426</v>
      </c>
      <c r="F2549" s="261" t="s">
        <v>3963</v>
      </c>
      <c r="G2549" s="261" t="s">
        <v>427</v>
      </c>
      <c r="H2549" s="261">
        <v>2</v>
      </c>
      <c r="I2549" s="261" t="s">
        <v>2622</v>
      </c>
      <c r="J2549" s="261" t="s">
        <v>4000</v>
      </c>
      <c r="K2549" s="261" t="s">
        <v>4001</v>
      </c>
      <c r="L2549" s="262">
        <v>45771</v>
      </c>
      <c r="M2549" s="261" t="s">
        <v>218</v>
      </c>
    </row>
    <row r="2550" spans="1:13">
      <c r="A2550" s="259" t="s">
        <v>99</v>
      </c>
      <c r="B2550" s="259" t="s">
        <v>100</v>
      </c>
      <c r="C2550" s="259" t="s">
        <v>101</v>
      </c>
      <c r="D2550" s="259" t="s">
        <v>549</v>
      </c>
      <c r="E2550" s="259">
        <v>426</v>
      </c>
      <c r="F2550" s="259" t="s">
        <v>3963</v>
      </c>
      <c r="G2550" s="259" t="s">
        <v>427</v>
      </c>
      <c r="H2550" s="259">
        <v>2</v>
      </c>
      <c r="I2550" s="259" t="s">
        <v>2622</v>
      </c>
      <c r="J2550" s="259" t="s">
        <v>4002</v>
      </c>
      <c r="K2550" s="259" t="s">
        <v>4003</v>
      </c>
      <c r="L2550" s="260">
        <v>45771</v>
      </c>
      <c r="M2550" s="259" t="s">
        <v>218</v>
      </c>
    </row>
    <row r="2551" spans="1:13">
      <c r="A2551" s="261" t="s">
        <v>99</v>
      </c>
      <c r="B2551" s="261" t="s">
        <v>100</v>
      </c>
      <c r="C2551" s="261" t="s">
        <v>101</v>
      </c>
      <c r="D2551" s="261" t="s">
        <v>2014</v>
      </c>
      <c r="E2551" s="261">
        <v>89391</v>
      </c>
      <c r="F2551" s="261" t="s">
        <v>4004</v>
      </c>
      <c r="G2551" s="261" t="s">
        <v>427</v>
      </c>
      <c r="H2551" s="261">
        <v>2</v>
      </c>
      <c r="I2551" s="261" t="s">
        <v>4005</v>
      </c>
      <c r="J2551" s="261" t="s">
        <v>4006</v>
      </c>
      <c r="K2551" s="261" t="s">
        <v>4007</v>
      </c>
      <c r="L2551" s="262">
        <v>45771</v>
      </c>
      <c r="M2551" s="261" t="s">
        <v>218</v>
      </c>
    </row>
    <row r="2552" spans="1:13">
      <c r="A2552" s="259" t="s">
        <v>99</v>
      </c>
      <c r="B2552" s="259" t="s">
        <v>100</v>
      </c>
      <c r="C2552" s="259" t="s">
        <v>101</v>
      </c>
      <c r="D2552" s="259" t="s">
        <v>2017</v>
      </c>
      <c r="E2552" s="259">
        <v>38300264</v>
      </c>
      <c r="F2552" s="259" t="s">
        <v>4008</v>
      </c>
      <c r="G2552" s="259" t="s">
        <v>282</v>
      </c>
      <c r="H2552" s="259">
        <v>3</v>
      </c>
      <c r="I2552" s="259" t="s">
        <v>4009</v>
      </c>
      <c r="J2552" s="259" t="s">
        <v>4010</v>
      </c>
      <c r="K2552" s="259" t="s">
        <v>4011</v>
      </c>
      <c r="L2552" s="260">
        <v>45771</v>
      </c>
      <c r="M2552" s="259" t="s">
        <v>218</v>
      </c>
    </row>
    <row r="2553" spans="1:13">
      <c r="A2553" s="261" t="s">
        <v>99</v>
      </c>
      <c r="B2553" s="261" t="s">
        <v>100</v>
      </c>
      <c r="C2553" s="261" t="s">
        <v>101</v>
      </c>
      <c r="D2553" s="261" t="s">
        <v>2020</v>
      </c>
      <c r="E2553" s="261">
        <v>5869974</v>
      </c>
      <c r="F2553" s="261" t="s">
        <v>4004</v>
      </c>
      <c r="G2553" s="261" t="s">
        <v>427</v>
      </c>
      <c r="H2553" s="261">
        <v>2</v>
      </c>
      <c r="I2553" s="261" t="s">
        <v>4005</v>
      </c>
      <c r="J2553" s="261" t="s">
        <v>4012</v>
      </c>
      <c r="K2553" s="261" t="s">
        <v>4013</v>
      </c>
      <c r="L2553" s="262">
        <v>45771</v>
      </c>
      <c r="M2553" s="261" t="s">
        <v>218</v>
      </c>
    </row>
    <row r="2554" spans="1:13">
      <c r="A2554" s="259" t="s">
        <v>99</v>
      </c>
      <c r="B2554" s="259" t="s">
        <v>100</v>
      </c>
      <c r="C2554" s="259" t="s">
        <v>101</v>
      </c>
      <c r="D2554" s="259" t="s">
        <v>2023</v>
      </c>
      <c r="E2554" s="259">
        <v>59594</v>
      </c>
      <c r="F2554" s="259" t="s">
        <v>4004</v>
      </c>
      <c r="G2554" s="259" t="s">
        <v>427</v>
      </c>
      <c r="H2554" s="259">
        <v>2</v>
      </c>
      <c r="I2554" s="259" t="s">
        <v>4005</v>
      </c>
      <c r="J2554" s="259" t="s">
        <v>4014</v>
      </c>
      <c r="K2554" s="259" t="s">
        <v>4015</v>
      </c>
      <c r="L2554" s="260">
        <v>45771</v>
      </c>
      <c r="M2554" s="259" t="s">
        <v>218</v>
      </c>
    </row>
    <row r="2555" spans="1:13">
      <c r="A2555" s="261" t="s">
        <v>99</v>
      </c>
      <c r="B2555" s="261" t="s">
        <v>100</v>
      </c>
      <c r="C2555" s="261" t="s">
        <v>101</v>
      </c>
      <c r="D2555" s="261" t="s">
        <v>2025</v>
      </c>
      <c r="E2555" s="261">
        <v>29797</v>
      </c>
      <c r="F2555" s="261" t="s">
        <v>4004</v>
      </c>
      <c r="G2555" s="261" t="s">
        <v>427</v>
      </c>
      <c r="H2555" s="261">
        <v>2</v>
      </c>
      <c r="I2555" s="261" t="s">
        <v>4005</v>
      </c>
      <c r="J2555" s="261" t="s">
        <v>4014</v>
      </c>
      <c r="K2555" s="261" t="s">
        <v>4016</v>
      </c>
      <c r="L2555" s="262">
        <v>45771</v>
      </c>
      <c r="M2555" s="261" t="s">
        <v>218</v>
      </c>
    </row>
    <row r="2556" spans="1:13">
      <c r="A2556" s="259" t="s">
        <v>99</v>
      </c>
      <c r="B2556" s="259" t="s">
        <v>100</v>
      </c>
      <c r="C2556" s="259" t="s">
        <v>101</v>
      </c>
      <c r="D2556" s="259" t="s">
        <v>2027</v>
      </c>
      <c r="E2556" s="259">
        <v>0</v>
      </c>
      <c r="F2556" s="259" t="s">
        <v>4004</v>
      </c>
      <c r="G2556" s="259" t="s">
        <v>427</v>
      </c>
      <c r="H2556" s="259">
        <v>2</v>
      </c>
      <c r="I2556" s="259" t="s">
        <v>4005</v>
      </c>
      <c r="J2556" s="259" t="s">
        <v>4014</v>
      </c>
      <c r="K2556" s="259" t="s">
        <v>4017</v>
      </c>
      <c r="L2556" s="260">
        <v>45771</v>
      </c>
      <c r="M2556" s="259" t="s">
        <v>218</v>
      </c>
    </row>
    <row r="2557" spans="1:13">
      <c r="A2557" s="261" t="s">
        <v>99</v>
      </c>
      <c r="B2557" s="261" t="s">
        <v>100</v>
      </c>
      <c r="C2557" s="261" t="s">
        <v>101</v>
      </c>
      <c r="D2557" s="261" t="s">
        <v>200</v>
      </c>
      <c r="E2557" s="261">
        <v>2</v>
      </c>
      <c r="F2557" s="261" t="s">
        <v>3994</v>
      </c>
      <c r="G2557" s="261" t="s">
        <v>427</v>
      </c>
      <c r="H2557" s="261">
        <v>2</v>
      </c>
      <c r="I2557" s="261" t="s">
        <v>3995</v>
      </c>
      <c r="J2557" s="261" t="s">
        <v>4018</v>
      </c>
      <c r="K2557" s="261" t="s">
        <v>4019</v>
      </c>
      <c r="L2557" s="262">
        <v>45771</v>
      </c>
      <c r="M2557" s="261" t="s">
        <v>218</v>
      </c>
    </row>
    <row r="2558" spans="1:13">
      <c r="A2558" s="259" t="s">
        <v>105</v>
      </c>
      <c r="B2558" s="259" t="s">
        <v>106</v>
      </c>
      <c r="C2558" s="259" t="s">
        <v>101</v>
      </c>
      <c r="D2558" s="259" t="s">
        <v>2227</v>
      </c>
      <c r="E2558" s="259">
        <v>45074000</v>
      </c>
      <c r="F2558" s="259" t="s">
        <v>3944</v>
      </c>
      <c r="G2558" s="259" t="s">
        <v>427</v>
      </c>
      <c r="H2558" s="259">
        <v>2</v>
      </c>
      <c r="I2558" s="259" t="s">
        <v>3945</v>
      </c>
      <c r="J2558" s="259" t="s">
        <v>3987</v>
      </c>
      <c r="K2558" s="259" t="s">
        <v>4020</v>
      </c>
      <c r="L2558" s="260">
        <v>45771</v>
      </c>
      <c r="M2558" s="259" t="s">
        <v>218</v>
      </c>
    </row>
    <row r="2559" spans="1:13">
      <c r="A2559" s="261" t="s">
        <v>105</v>
      </c>
      <c r="B2559" s="261" t="s">
        <v>106</v>
      </c>
      <c r="C2559" s="261" t="s">
        <v>101</v>
      </c>
      <c r="D2559" s="261" t="s">
        <v>1999</v>
      </c>
      <c r="E2559" s="261">
        <v>36000</v>
      </c>
      <c r="F2559" s="261" t="s">
        <v>4021</v>
      </c>
      <c r="G2559" s="261" t="s">
        <v>224</v>
      </c>
      <c r="H2559" s="261">
        <v>1</v>
      </c>
      <c r="I2559" s="261" t="s">
        <v>4022</v>
      </c>
      <c r="J2559" s="261" t="s">
        <v>4023</v>
      </c>
      <c r="K2559" s="261" t="s">
        <v>4024</v>
      </c>
      <c r="L2559" s="262">
        <v>45771</v>
      </c>
      <c r="M2559" s="261" t="s">
        <v>218</v>
      </c>
    </row>
    <row r="2560" spans="1:13">
      <c r="A2560" s="259" t="s">
        <v>105</v>
      </c>
      <c r="B2560" s="259" t="s">
        <v>106</v>
      </c>
      <c r="C2560" s="259" t="s">
        <v>101</v>
      </c>
      <c r="D2560" s="259" t="s">
        <v>2004</v>
      </c>
      <c r="E2560" s="259">
        <v>7130742</v>
      </c>
      <c r="F2560" s="259" t="s">
        <v>4025</v>
      </c>
      <c r="G2560" s="259" t="s">
        <v>427</v>
      </c>
      <c r="H2560" s="259">
        <v>2</v>
      </c>
      <c r="I2560" s="259" t="s">
        <v>4026</v>
      </c>
      <c r="J2560" s="259" t="s">
        <v>4027</v>
      </c>
      <c r="K2560" s="259" t="s">
        <v>4028</v>
      </c>
      <c r="L2560" s="260">
        <v>45771</v>
      </c>
      <c r="M2560" s="259" t="s">
        <v>218</v>
      </c>
    </row>
    <row r="2561" spans="1:13">
      <c r="A2561" s="261" t="s">
        <v>105</v>
      </c>
      <c r="B2561" s="261" t="s">
        <v>106</v>
      </c>
      <c r="C2561" s="261" t="s">
        <v>101</v>
      </c>
      <c r="D2561" s="261" t="s">
        <v>2007</v>
      </c>
      <c r="E2561" s="261">
        <v>1519097</v>
      </c>
      <c r="F2561" s="261" t="s">
        <v>4029</v>
      </c>
      <c r="G2561" s="261" t="s">
        <v>427</v>
      </c>
      <c r="H2561" s="261">
        <v>2</v>
      </c>
      <c r="I2561" s="261" t="s">
        <v>4030</v>
      </c>
      <c r="J2561" s="261" t="s">
        <v>4031</v>
      </c>
      <c r="K2561" s="261" t="s">
        <v>4032</v>
      </c>
      <c r="L2561" s="262">
        <v>45771</v>
      </c>
      <c r="M2561" s="261" t="s">
        <v>218</v>
      </c>
    </row>
    <row r="2562" spans="1:13">
      <c r="A2562" s="259" t="s">
        <v>105</v>
      </c>
      <c r="B2562" s="259" t="s">
        <v>106</v>
      </c>
      <c r="C2562" s="259" t="s">
        <v>101</v>
      </c>
      <c r="D2562" s="259" t="s">
        <v>257</v>
      </c>
      <c r="E2562" s="259">
        <v>307972</v>
      </c>
      <c r="F2562" s="259" t="s">
        <v>4033</v>
      </c>
      <c r="G2562" s="259" t="s">
        <v>427</v>
      </c>
      <c r="H2562" s="259">
        <v>2</v>
      </c>
      <c r="I2562" s="259" t="s">
        <v>4034</v>
      </c>
      <c r="J2562" s="259" t="s">
        <v>4035</v>
      </c>
      <c r="K2562" s="259" t="s">
        <v>4036</v>
      </c>
      <c r="L2562" s="260">
        <v>45771</v>
      </c>
      <c r="M2562" s="259" t="s">
        <v>218</v>
      </c>
    </row>
    <row r="2563" spans="1:13">
      <c r="A2563" s="261" t="s">
        <v>105</v>
      </c>
      <c r="B2563" s="261" t="s">
        <v>106</v>
      </c>
      <c r="C2563" s="261" t="s">
        <v>101</v>
      </c>
      <c r="D2563" s="261" t="s">
        <v>467</v>
      </c>
      <c r="E2563" s="261" t="s">
        <v>17</v>
      </c>
      <c r="F2563" s="261" t="s">
        <v>17</v>
      </c>
      <c r="G2563" s="261" t="s">
        <v>17</v>
      </c>
      <c r="H2563" s="261" t="s">
        <v>17</v>
      </c>
      <c r="I2563" s="261" t="s">
        <v>17</v>
      </c>
      <c r="J2563" s="261" t="s">
        <v>17</v>
      </c>
      <c r="K2563" s="261" t="s">
        <v>4037</v>
      </c>
      <c r="L2563" s="262">
        <v>45771</v>
      </c>
      <c r="M2563" s="261" t="s">
        <v>218</v>
      </c>
    </row>
    <row r="2564" spans="1:13">
      <c r="A2564" s="259" t="s">
        <v>105</v>
      </c>
      <c r="B2564" s="259" t="s">
        <v>106</v>
      </c>
      <c r="C2564" s="259" t="s">
        <v>101</v>
      </c>
      <c r="D2564" s="259" t="s">
        <v>549</v>
      </c>
      <c r="E2564" s="259">
        <v>426</v>
      </c>
      <c r="F2564" s="259" t="s">
        <v>3963</v>
      </c>
      <c r="G2564" s="259" t="s">
        <v>427</v>
      </c>
      <c r="H2564" s="259">
        <v>2</v>
      </c>
      <c r="I2564" s="259" t="s">
        <v>2622</v>
      </c>
      <c r="J2564" s="259" t="s">
        <v>3964</v>
      </c>
      <c r="K2564" s="259" t="s">
        <v>4038</v>
      </c>
      <c r="L2564" s="260">
        <v>45771</v>
      </c>
      <c r="M2564" s="259" t="s">
        <v>218</v>
      </c>
    </row>
    <row r="2565" spans="1:13">
      <c r="A2565" s="261" t="s">
        <v>105</v>
      </c>
      <c r="B2565" s="261" t="s">
        <v>106</v>
      </c>
      <c r="C2565" s="261" t="s">
        <v>101</v>
      </c>
      <c r="D2565" s="261" t="s">
        <v>2014</v>
      </c>
      <c r="E2565" s="261">
        <v>36749</v>
      </c>
      <c r="F2565" s="261" t="s">
        <v>4039</v>
      </c>
      <c r="G2565" s="261" t="s">
        <v>427</v>
      </c>
      <c r="H2565" s="261">
        <v>2</v>
      </c>
      <c r="I2565" s="261" t="s">
        <v>4040</v>
      </c>
      <c r="J2565" s="261" t="s">
        <v>4041</v>
      </c>
      <c r="K2565" s="261" t="s">
        <v>4042</v>
      </c>
      <c r="L2565" s="262">
        <v>45771</v>
      </c>
      <c r="M2565" s="261" t="s">
        <v>218</v>
      </c>
    </row>
    <row r="2566" spans="1:13">
      <c r="A2566" s="259" t="s">
        <v>105</v>
      </c>
      <c r="B2566" s="259" t="s">
        <v>106</v>
      </c>
      <c r="C2566" s="259" t="s">
        <v>101</v>
      </c>
      <c r="D2566" s="259" t="s">
        <v>2017</v>
      </c>
      <c r="E2566" s="259">
        <v>5611645</v>
      </c>
      <c r="F2566" s="259" t="s">
        <v>4043</v>
      </c>
      <c r="G2566" s="259" t="s">
        <v>427</v>
      </c>
      <c r="H2566" s="259">
        <v>2</v>
      </c>
      <c r="I2566" s="259" t="s">
        <v>4044</v>
      </c>
      <c r="J2566" s="259" t="s">
        <v>3243</v>
      </c>
      <c r="K2566" s="259" t="s">
        <v>4045</v>
      </c>
      <c r="L2566" s="260">
        <v>45771</v>
      </c>
      <c r="M2566" s="259" t="s">
        <v>218</v>
      </c>
    </row>
    <row r="2567" spans="1:13">
      <c r="A2567" s="261" t="s">
        <v>105</v>
      </c>
      <c r="B2567" s="261" t="s">
        <v>106</v>
      </c>
      <c r="C2567" s="261" t="s">
        <v>101</v>
      </c>
      <c r="D2567" s="261" t="s">
        <v>2020</v>
      </c>
      <c r="E2567" s="261">
        <v>1482348</v>
      </c>
      <c r="F2567" s="261" t="s">
        <v>4029</v>
      </c>
      <c r="G2567" s="261" t="s">
        <v>427</v>
      </c>
      <c r="H2567" s="261">
        <v>2</v>
      </c>
      <c r="I2567" s="261" t="s">
        <v>4030</v>
      </c>
      <c r="J2567" s="261" t="s">
        <v>3976</v>
      </c>
      <c r="K2567" s="261" t="s">
        <v>4046</v>
      </c>
      <c r="L2567" s="262">
        <v>45771</v>
      </c>
      <c r="M2567" s="261" t="s">
        <v>218</v>
      </c>
    </row>
    <row r="2568" spans="1:13">
      <c r="A2568" s="259" t="s">
        <v>105</v>
      </c>
      <c r="B2568" s="259" t="s">
        <v>106</v>
      </c>
      <c r="C2568" s="259" t="s">
        <v>101</v>
      </c>
      <c r="D2568" s="259" t="s">
        <v>2023</v>
      </c>
      <c r="E2568" s="259">
        <v>33669.29</v>
      </c>
      <c r="F2568" s="259" t="s">
        <v>4039</v>
      </c>
      <c r="G2568" s="259" t="s">
        <v>427</v>
      </c>
      <c r="H2568" s="259">
        <v>2</v>
      </c>
      <c r="I2568" s="259" t="s">
        <v>4040</v>
      </c>
      <c r="J2568" s="259" t="s">
        <v>4047</v>
      </c>
      <c r="K2568" s="259" t="s">
        <v>4048</v>
      </c>
      <c r="L2568" s="260">
        <v>45771</v>
      </c>
      <c r="M2568" s="259" t="s">
        <v>218</v>
      </c>
    </row>
    <row r="2569" spans="1:13">
      <c r="A2569" s="261" t="s">
        <v>105</v>
      </c>
      <c r="B2569" s="261" t="s">
        <v>106</v>
      </c>
      <c r="C2569" s="261" t="s">
        <v>101</v>
      </c>
      <c r="D2569" s="261" t="s">
        <v>2025</v>
      </c>
      <c r="E2569" s="261">
        <v>3079.72</v>
      </c>
      <c r="F2569" s="261" t="s">
        <v>4039</v>
      </c>
      <c r="G2569" s="261" t="s">
        <v>427</v>
      </c>
      <c r="H2569" s="261">
        <v>2</v>
      </c>
      <c r="I2569" s="261" t="s">
        <v>4040</v>
      </c>
      <c r="J2569" s="261" t="s">
        <v>4047</v>
      </c>
      <c r="K2569" s="261" t="s">
        <v>4049</v>
      </c>
      <c r="L2569" s="262">
        <v>45771</v>
      </c>
      <c r="M2569" s="261" t="s">
        <v>218</v>
      </c>
    </row>
    <row r="2570" spans="1:13">
      <c r="A2570" s="259" t="s">
        <v>105</v>
      </c>
      <c r="B2570" s="259" t="s">
        <v>106</v>
      </c>
      <c r="C2570" s="259" t="s">
        <v>101</v>
      </c>
      <c r="D2570" s="259" t="s">
        <v>2027</v>
      </c>
      <c r="E2570" s="259">
        <v>0</v>
      </c>
      <c r="F2570" s="259" t="s">
        <v>4039</v>
      </c>
      <c r="G2570" s="259" t="s">
        <v>427</v>
      </c>
      <c r="H2570" s="259">
        <v>2</v>
      </c>
      <c r="I2570" s="259" t="s">
        <v>4040</v>
      </c>
      <c r="J2570" s="259" t="s">
        <v>4050</v>
      </c>
      <c r="K2570" s="259" t="s">
        <v>4051</v>
      </c>
      <c r="L2570" s="260">
        <v>45771</v>
      </c>
      <c r="M2570" s="259" t="s">
        <v>218</v>
      </c>
    </row>
    <row r="2571" spans="1:13">
      <c r="A2571" s="261" t="s">
        <v>105</v>
      </c>
      <c r="B2571" s="261" t="s">
        <v>106</v>
      </c>
      <c r="C2571" s="261" t="s">
        <v>101</v>
      </c>
      <c r="D2571" s="261" t="s">
        <v>200</v>
      </c>
      <c r="E2571" s="261">
        <v>2</v>
      </c>
      <c r="F2571" s="261" t="s">
        <v>4029</v>
      </c>
      <c r="G2571" s="261" t="s">
        <v>427</v>
      </c>
      <c r="H2571" s="261">
        <v>2</v>
      </c>
      <c r="I2571" s="261" t="s">
        <v>4030</v>
      </c>
      <c r="J2571" s="261" t="s">
        <v>4052</v>
      </c>
      <c r="K2571" s="261" t="s">
        <v>4053</v>
      </c>
      <c r="L2571" s="262">
        <v>45771</v>
      </c>
      <c r="M2571" s="261" t="s">
        <v>218</v>
      </c>
    </row>
    <row r="2572" spans="1:13">
      <c r="A2572" s="259" t="s">
        <v>53</v>
      </c>
      <c r="B2572" s="259" t="s">
        <v>54</v>
      </c>
      <c r="C2572" s="259" t="s">
        <v>55</v>
      </c>
      <c r="D2572" s="259" t="s">
        <v>2227</v>
      </c>
      <c r="E2572" s="259">
        <v>11796372</v>
      </c>
      <c r="F2572" s="259" t="s">
        <v>4054</v>
      </c>
      <c r="G2572" s="259" t="s">
        <v>224</v>
      </c>
      <c r="H2572" s="259">
        <v>1</v>
      </c>
      <c r="I2572" s="259" t="s">
        <v>4055</v>
      </c>
      <c r="J2572" s="259" t="s">
        <v>4056</v>
      </c>
      <c r="K2572" s="259" t="s">
        <v>4057</v>
      </c>
      <c r="L2572" s="260">
        <v>45771</v>
      </c>
      <c r="M2572" s="259" t="s">
        <v>218</v>
      </c>
    </row>
    <row r="2573" spans="1:13">
      <c r="A2573" s="261" t="s">
        <v>53</v>
      </c>
      <c r="B2573" s="261" t="s">
        <v>54</v>
      </c>
      <c r="C2573" s="261" t="s">
        <v>55</v>
      </c>
      <c r="D2573" s="261" t="s">
        <v>1999</v>
      </c>
      <c r="E2573" s="261">
        <v>40463</v>
      </c>
      <c r="F2573" s="261" t="s">
        <v>4058</v>
      </c>
      <c r="G2573" s="261" t="s">
        <v>427</v>
      </c>
      <c r="H2573" s="261">
        <v>2</v>
      </c>
      <c r="I2573" s="261" t="s">
        <v>4059</v>
      </c>
      <c r="J2573" s="261" t="s">
        <v>4060</v>
      </c>
      <c r="K2573" s="261" t="s">
        <v>4061</v>
      </c>
      <c r="L2573" s="262">
        <v>45771</v>
      </c>
      <c r="M2573" s="261" t="s">
        <v>218</v>
      </c>
    </row>
    <row r="2574" spans="1:13">
      <c r="A2574" s="259" t="s">
        <v>53</v>
      </c>
      <c r="B2574" s="259" t="s">
        <v>54</v>
      </c>
      <c r="C2574" s="259" t="s">
        <v>55</v>
      </c>
      <c r="D2574" s="259" t="s">
        <v>2004</v>
      </c>
      <c r="E2574" s="259">
        <v>9444200</v>
      </c>
      <c r="F2574" s="259" t="s">
        <v>4058</v>
      </c>
      <c r="G2574" s="259" t="s">
        <v>427</v>
      </c>
      <c r="H2574" s="259">
        <v>2</v>
      </c>
      <c r="I2574" s="259" t="s">
        <v>4059</v>
      </c>
      <c r="J2574" s="259" t="s">
        <v>4062</v>
      </c>
      <c r="K2574" s="259" t="s">
        <v>4063</v>
      </c>
      <c r="L2574" s="260">
        <v>45771</v>
      </c>
      <c r="M2574" s="259" t="s">
        <v>218</v>
      </c>
    </row>
    <row r="2575" spans="1:13">
      <c r="A2575" s="261" t="s">
        <v>53</v>
      </c>
      <c r="B2575" s="261" t="s">
        <v>54</v>
      </c>
      <c r="C2575" s="261" t="s">
        <v>55</v>
      </c>
      <c r="D2575" s="261" t="s">
        <v>2007</v>
      </c>
      <c r="E2575" s="261">
        <v>1800420</v>
      </c>
      <c r="F2575" s="261" t="s">
        <v>4064</v>
      </c>
      <c r="G2575" s="261" t="s">
        <v>282</v>
      </c>
      <c r="H2575" s="261">
        <v>3</v>
      </c>
      <c r="I2575" s="261" t="s">
        <v>4065</v>
      </c>
      <c r="J2575" s="261" t="s">
        <v>4066</v>
      </c>
      <c r="K2575" s="261" t="s">
        <v>4067</v>
      </c>
      <c r="L2575" s="262">
        <v>45771</v>
      </c>
      <c r="M2575" s="261" t="s">
        <v>218</v>
      </c>
    </row>
    <row r="2576" spans="1:13">
      <c r="A2576" s="259" t="s">
        <v>53</v>
      </c>
      <c r="B2576" s="259" t="s">
        <v>54</v>
      </c>
      <c r="C2576" s="259" t="s">
        <v>55</v>
      </c>
      <c r="D2576" s="259" t="s">
        <v>257</v>
      </c>
      <c r="E2576" s="259">
        <v>1320000</v>
      </c>
      <c r="F2576" s="259" t="s">
        <v>4064</v>
      </c>
      <c r="G2576" s="259" t="s">
        <v>282</v>
      </c>
      <c r="H2576" s="259">
        <v>3</v>
      </c>
      <c r="I2576" s="259" t="s">
        <v>4065</v>
      </c>
      <c r="J2576" s="259" t="s">
        <v>4068</v>
      </c>
      <c r="K2576" s="259" t="s">
        <v>4069</v>
      </c>
      <c r="L2576" s="260">
        <v>45771</v>
      </c>
      <c r="M2576" s="259" t="s">
        <v>218</v>
      </c>
    </row>
    <row r="2577" spans="1:13">
      <c r="A2577" s="261" t="s">
        <v>53</v>
      </c>
      <c r="B2577" s="261" t="s">
        <v>54</v>
      </c>
      <c r="C2577" s="261" t="s">
        <v>55</v>
      </c>
      <c r="D2577" s="261" t="s">
        <v>2014</v>
      </c>
      <c r="E2577" s="261">
        <v>1312020</v>
      </c>
      <c r="F2577" s="261" t="s">
        <v>4070</v>
      </c>
      <c r="G2577" s="261" t="s">
        <v>282</v>
      </c>
      <c r="H2577" s="261">
        <v>3</v>
      </c>
      <c r="I2577" s="261" t="s">
        <v>4071</v>
      </c>
      <c r="J2577" s="261" t="s">
        <v>4072</v>
      </c>
      <c r="K2577" s="261" t="s">
        <v>4073</v>
      </c>
      <c r="L2577" s="262">
        <v>45771</v>
      </c>
      <c r="M2577" s="261" t="s">
        <v>218</v>
      </c>
    </row>
    <row r="2578" spans="1:13">
      <c r="A2578" s="259" t="s">
        <v>53</v>
      </c>
      <c r="B2578" s="259" t="s">
        <v>54</v>
      </c>
      <c r="C2578" s="259" t="s">
        <v>55</v>
      </c>
      <c r="D2578" s="259" t="s">
        <v>2017</v>
      </c>
      <c r="E2578" s="259">
        <v>7643780</v>
      </c>
      <c r="F2578" s="259" t="s">
        <v>4058</v>
      </c>
      <c r="G2578" s="259" t="s">
        <v>282</v>
      </c>
      <c r="H2578" s="259">
        <v>3</v>
      </c>
      <c r="I2578" s="259" t="s">
        <v>4074</v>
      </c>
      <c r="J2578" s="259" t="s">
        <v>3243</v>
      </c>
      <c r="K2578" s="259" t="s">
        <v>4075</v>
      </c>
      <c r="L2578" s="260">
        <v>45771</v>
      </c>
      <c r="M2578" s="259" t="s">
        <v>218</v>
      </c>
    </row>
    <row r="2579" spans="1:13">
      <c r="A2579" s="261" t="s">
        <v>53</v>
      </c>
      <c r="B2579" s="261" t="s">
        <v>54</v>
      </c>
      <c r="C2579" s="261" t="s">
        <v>55</v>
      </c>
      <c r="D2579" s="261" t="s">
        <v>2020</v>
      </c>
      <c r="E2579" s="261">
        <v>488400</v>
      </c>
      <c r="F2579" s="261" t="s">
        <v>4070</v>
      </c>
      <c r="G2579" s="261" t="s">
        <v>282</v>
      </c>
      <c r="H2579" s="261">
        <v>3</v>
      </c>
      <c r="I2579" s="261" t="s">
        <v>4071</v>
      </c>
      <c r="J2579" s="261" t="s">
        <v>3976</v>
      </c>
      <c r="K2579" s="261" t="s">
        <v>4076</v>
      </c>
      <c r="L2579" s="262">
        <v>45771</v>
      </c>
      <c r="M2579" s="261" t="s">
        <v>218</v>
      </c>
    </row>
    <row r="2580" spans="1:13">
      <c r="A2580" s="259" t="s">
        <v>53</v>
      </c>
      <c r="B2580" s="259" t="s">
        <v>54</v>
      </c>
      <c r="C2580" s="259" t="s">
        <v>55</v>
      </c>
      <c r="D2580" s="259" t="s">
        <v>2023</v>
      </c>
      <c r="E2580" s="259">
        <v>1285620</v>
      </c>
      <c r="F2580" s="259" t="s">
        <v>4070</v>
      </c>
      <c r="G2580" s="259" t="s">
        <v>282</v>
      </c>
      <c r="H2580" s="259">
        <v>3</v>
      </c>
      <c r="I2580" s="259" t="s">
        <v>4071</v>
      </c>
      <c r="J2580" s="259" t="s">
        <v>4077</v>
      </c>
      <c r="K2580" s="259" t="s">
        <v>4078</v>
      </c>
      <c r="L2580" s="260">
        <v>45771</v>
      </c>
      <c r="M2580" s="259" t="s">
        <v>218</v>
      </c>
    </row>
    <row r="2581" spans="1:13">
      <c r="A2581" s="261" t="s">
        <v>53</v>
      </c>
      <c r="B2581" s="261" t="s">
        <v>54</v>
      </c>
      <c r="C2581" s="261" t="s">
        <v>55</v>
      </c>
      <c r="D2581" s="261" t="s">
        <v>2025</v>
      </c>
      <c r="E2581" s="261">
        <v>26400</v>
      </c>
      <c r="F2581" s="261" t="s">
        <v>4070</v>
      </c>
      <c r="G2581" s="261" t="s">
        <v>282</v>
      </c>
      <c r="H2581" s="261">
        <v>3</v>
      </c>
      <c r="I2581" s="261" t="s">
        <v>4071</v>
      </c>
      <c r="J2581" s="261" t="s">
        <v>4077</v>
      </c>
      <c r="K2581" s="261" t="s">
        <v>4079</v>
      </c>
      <c r="L2581" s="262">
        <v>45771</v>
      </c>
      <c r="M2581" s="261" t="s">
        <v>218</v>
      </c>
    </row>
    <row r="2582" spans="1:13">
      <c r="A2582" s="259" t="s">
        <v>53</v>
      </c>
      <c r="B2582" s="259" t="s">
        <v>54</v>
      </c>
      <c r="C2582" s="259" t="s">
        <v>55</v>
      </c>
      <c r="D2582" s="259" t="s">
        <v>2027</v>
      </c>
      <c r="E2582" s="259">
        <v>0</v>
      </c>
      <c r="F2582" s="259" t="s">
        <v>4070</v>
      </c>
      <c r="G2582" s="259" t="s">
        <v>282</v>
      </c>
      <c r="H2582" s="259">
        <v>3</v>
      </c>
      <c r="I2582" s="259" t="s">
        <v>4071</v>
      </c>
      <c r="J2582" s="259" t="s">
        <v>4077</v>
      </c>
      <c r="K2582" s="259" t="s">
        <v>4080</v>
      </c>
      <c r="L2582" s="260">
        <v>45771</v>
      </c>
      <c r="M2582" s="259" t="s">
        <v>218</v>
      </c>
    </row>
    <row r="2583" spans="1:13">
      <c r="A2583" s="261" t="s">
        <v>53</v>
      </c>
      <c r="B2583" s="261" t="s">
        <v>54</v>
      </c>
      <c r="C2583" s="261" t="s">
        <v>55</v>
      </c>
      <c r="D2583" s="261" t="s">
        <v>467</v>
      </c>
      <c r="E2583" s="261">
        <v>0</v>
      </c>
      <c r="F2583" s="261" t="s">
        <v>4081</v>
      </c>
      <c r="G2583" s="261" t="s">
        <v>427</v>
      </c>
      <c r="H2583" s="261">
        <v>2</v>
      </c>
      <c r="I2583" s="261" t="s">
        <v>337</v>
      </c>
      <c r="J2583" s="261" t="s">
        <v>4082</v>
      </c>
      <c r="K2583" s="261" t="s">
        <v>4083</v>
      </c>
      <c r="L2583" s="262">
        <v>45771</v>
      </c>
      <c r="M2583" s="261" t="s">
        <v>218</v>
      </c>
    </row>
    <row r="2584" spans="1:13">
      <c r="A2584" s="259" t="s">
        <v>53</v>
      </c>
      <c r="B2584" s="259" t="s">
        <v>54</v>
      </c>
      <c r="C2584" s="259" t="s">
        <v>55</v>
      </c>
      <c r="D2584" s="259" t="s">
        <v>549</v>
      </c>
      <c r="E2584" s="259">
        <v>0</v>
      </c>
      <c r="F2584" s="259" t="s">
        <v>4081</v>
      </c>
      <c r="G2584" s="259" t="s">
        <v>427</v>
      </c>
      <c r="H2584" s="259">
        <v>2</v>
      </c>
      <c r="I2584" s="259" t="s">
        <v>337</v>
      </c>
      <c r="J2584" s="259" t="s">
        <v>4084</v>
      </c>
      <c r="K2584" s="259" t="s">
        <v>4085</v>
      </c>
      <c r="L2584" s="260">
        <v>45771</v>
      </c>
      <c r="M2584" s="259" t="s">
        <v>218</v>
      </c>
    </row>
    <row r="2585" spans="1:13">
      <c r="A2585" s="261" t="s">
        <v>53</v>
      </c>
      <c r="B2585" s="261" t="s">
        <v>54</v>
      </c>
      <c r="C2585" s="261" t="s">
        <v>55</v>
      </c>
      <c r="D2585" s="261" t="s">
        <v>200</v>
      </c>
      <c r="E2585" s="261">
        <v>2</v>
      </c>
      <c r="F2585" s="261" t="s">
        <v>4064</v>
      </c>
      <c r="G2585" s="261" t="s">
        <v>427</v>
      </c>
      <c r="H2585" s="261">
        <v>2</v>
      </c>
      <c r="I2585" s="261" t="s">
        <v>4065</v>
      </c>
      <c r="J2585" s="261" t="s">
        <v>4052</v>
      </c>
      <c r="K2585" s="261" t="s">
        <v>4086</v>
      </c>
      <c r="L2585" s="262">
        <v>45771</v>
      </c>
      <c r="M2585" s="261" t="s">
        <v>218</v>
      </c>
    </row>
    <row r="2586" spans="1:13">
      <c r="A2586" s="259" t="s">
        <v>38</v>
      </c>
      <c r="B2586" s="259" t="s">
        <v>39</v>
      </c>
      <c r="C2586" s="259" t="s">
        <v>40</v>
      </c>
      <c r="D2586" s="259" t="s">
        <v>2227</v>
      </c>
      <c r="E2586" s="259">
        <v>10405588</v>
      </c>
      <c r="F2586" s="259" t="s">
        <v>4087</v>
      </c>
      <c r="G2586" s="259" t="s">
        <v>427</v>
      </c>
      <c r="H2586" s="259">
        <v>2</v>
      </c>
      <c r="I2586" s="259" t="s">
        <v>4088</v>
      </c>
      <c r="J2586" s="259" t="s">
        <v>4089</v>
      </c>
      <c r="K2586" s="259" t="s">
        <v>4090</v>
      </c>
      <c r="L2586" s="260">
        <v>45771</v>
      </c>
      <c r="M2586" s="259" t="s">
        <v>19</v>
      </c>
    </row>
    <row r="2587" spans="1:13">
      <c r="A2587" s="261" t="s">
        <v>38</v>
      </c>
      <c r="B2587" s="261" t="s">
        <v>39</v>
      </c>
      <c r="C2587" s="261" t="s">
        <v>40</v>
      </c>
      <c r="D2587" s="261" t="s">
        <v>1999</v>
      </c>
      <c r="E2587" s="261">
        <v>10794</v>
      </c>
      <c r="F2587" s="261" t="s">
        <v>4091</v>
      </c>
      <c r="G2587" s="261" t="s">
        <v>427</v>
      </c>
      <c r="H2587" s="261">
        <v>2</v>
      </c>
      <c r="I2587" s="261" t="s">
        <v>4092</v>
      </c>
      <c r="J2587" s="261" t="s">
        <v>4093</v>
      </c>
      <c r="K2587" s="261" t="s">
        <v>4094</v>
      </c>
      <c r="L2587" s="262">
        <v>45771</v>
      </c>
      <c r="M2587" s="261" t="s">
        <v>19</v>
      </c>
    </row>
    <row r="2588" spans="1:13">
      <c r="A2588" s="259" t="s">
        <v>38</v>
      </c>
      <c r="B2588" s="259" t="s">
        <v>39</v>
      </c>
      <c r="C2588" s="259" t="s">
        <v>40</v>
      </c>
      <c r="D2588" s="259" t="s">
        <v>2004</v>
      </c>
      <c r="E2588" s="259">
        <v>775929</v>
      </c>
      <c r="F2588" s="259" t="s">
        <v>4095</v>
      </c>
      <c r="G2588" s="259" t="s">
        <v>224</v>
      </c>
      <c r="H2588" s="259">
        <v>1</v>
      </c>
      <c r="I2588" s="259" t="s">
        <v>4096</v>
      </c>
      <c r="J2588" s="259" t="s">
        <v>4097</v>
      </c>
      <c r="K2588" s="259" t="s">
        <v>4098</v>
      </c>
      <c r="L2588" s="260">
        <v>45771</v>
      </c>
      <c r="M2588" s="259" t="s">
        <v>19</v>
      </c>
    </row>
    <row r="2589" spans="1:13">
      <c r="A2589" s="261" t="s">
        <v>38</v>
      </c>
      <c r="B2589" s="261" t="s">
        <v>39</v>
      </c>
      <c r="C2589" s="261" t="s">
        <v>40</v>
      </c>
      <c r="D2589" s="261" t="s">
        <v>2007</v>
      </c>
      <c r="E2589" s="261">
        <v>239203</v>
      </c>
      <c r="F2589" s="261" t="s">
        <v>4099</v>
      </c>
      <c r="G2589" s="261" t="s">
        <v>224</v>
      </c>
      <c r="H2589" s="261">
        <v>1</v>
      </c>
      <c r="I2589" s="261" t="s">
        <v>4100</v>
      </c>
      <c r="J2589" s="261" t="s">
        <v>4101</v>
      </c>
      <c r="K2589" s="261" t="s">
        <v>4102</v>
      </c>
      <c r="L2589" s="262">
        <v>45771</v>
      </c>
      <c r="M2589" s="261" t="s">
        <v>19</v>
      </c>
    </row>
    <row r="2590" spans="1:13">
      <c r="A2590" s="259" t="s">
        <v>38</v>
      </c>
      <c r="B2590" s="259" t="s">
        <v>39</v>
      </c>
      <c r="C2590" s="259" t="s">
        <v>40</v>
      </c>
      <c r="D2590" s="259" t="s">
        <v>257</v>
      </c>
      <c r="E2590" s="259">
        <v>239203</v>
      </c>
      <c r="F2590" s="259" t="s">
        <v>4099</v>
      </c>
      <c r="G2590" s="259" t="s">
        <v>224</v>
      </c>
      <c r="H2590" s="259">
        <v>1</v>
      </c>
      <c r="I2590" s="259" t="s">
        <v>4100</v>
      </c>
      <c r="J2590" s="259" t="s">
        <v>4103</v>
      </c>
      <c r="K2590" s="259" t="s">
        <v>4104</v>
      </c>
      <c r="L2590" s="260">
        <v>45771</v>
      </c>
      <c r="M2590" s="259" t="s">
        <v>19</v>
      </c>
    </row>
    <row r="2591" spans="1:13">
      <c r="A2591" s="261" t="s">
        <v>38</v>
      </c>
      <c r="B2591" s="261" t="s">
        <v>39</v>
      </c>
      <c r="C2591" s="261" t="s">
        <v>40</v>
      </c>
      <c r="D2591" s="261" t="s">
        <v>467</v>
      </c>
      <c r="E2591" s="261">
        <v>58</v>
      </c>
      <c r="F2591" s="261" t="s">
        <v>4105</v>
      </c>
      <c r="G2591" s="261" t="s">
        <v>282</v>
      </c>
      <c r="H2591" s="261">
        <v>3</v>
      </c>
      <c r="I2591" s="261" t="s">
        <v>4106</v>
      </c>
      <c r="J2591" s="261" t="s">
        <v>4107</v>
      </c>
      <c r="K2591" s="261" t="s">
        <v>4108</v>
      </c>
      <c r="L2591" s="262">
        <v>45771</v>
      </c>
      <c r="M2591" s="261" t="s">
        <v>19</v>
      </c>
    </row>
    <row r="2592" spans="1:13">
      <c r="A2592" s="259" t="s">
        <v>38</v>
      </c>
      <c r="B2592" s="259" t="s">
        <v>39</v>
      </c>
      <c r="C2592" s="259" t="s">
        <v>40</v>
      </c>
      <c r="D2592" s="259" t="s">
        <v>549</v>
      </c>
      <c r="E2592" s="259">
        <v>58</v>
      </c>
      <c r="F2592" s="259" t="s">
        <v>4105</v>
      </c>
      <c r="G2592" s="259" t="s">
        <v>282</v>
      </c>
      <c r="H2592" s="259">
        <v>3</v>
      </c>
      <c r="I2592" s="259" t="s">
        <v>4106</v>
      </c>
      <c r="J2592" s="259" t="s">
        <v>4107</v>
      </c>
      <c r="K2592" s="259" t="s">
        <v>4109</v>
      </c>
      <c r="L2592" s="260">
        <v>45771</v>
      </c>
      <c r="M2592" s="259" t="s">
        <v>19</v>
      </c>
    </row>
    <row r="2593" spans="1:13">
      <c r="A2593" s="261" t="s">
        <v>38</v>
      </c>
      <c r="B2593" s="261" t="s">
        <v>39</v>
      </c>
      <c r="C2593" s="261" t="s">
        <v>40</v>
      </c>
      <c r="D2593" s="261" t="s">
        <v>2014</v>
      </c>
      <c r="E2593" s="261">
        <v>239203</v>
      </c>
      <c r="F2593" s="261" t="s">
        <v>4099</v>
      </c>
      <c r="G2593" s="261" t="s">
        <v>282</v>
      </c>
      <c r="H2593" s="261">
        <v>3</v>
      </c>
      <c r="I2593" s="261" t="s">
        <v>4100</v>
      </c>
      <c r="J2593" s="261" t="s">
        <v>4110</v>
      </c>
      <c r="K2593" s="261" t="s">
        <v>4111</v>
      </c>
      <c r="L2593" s="262">
        <v>45771</v>
      </c>
      <c r="M2593" s="261" t="s">
        <v>19</v>
      </c>
    </row>
    <row r="2594" spans="1:13">
      <c r="A2594" s="259" t="s">
        <v>38</v>
      </c>
      <c r="B2594" s="259" t="s">
        <v>39</v>
      </c>
      <c r="C2594" s="259" t="s">
        <v>40</v>
      </c>
      <c r="D2594" s="259" t="s">
        <v>2017</v>
      </c>
      <c r="E2594" s="259">
        <v>536726</v>
      </c>
      <c r="F2594" s="259" t="s">
        <v>4095</v>
      </c>
      <c r="G2594" s="259" t="s">
        <v>282</v>
      </c>
      <c r="H2594" s="259">
        <v>3</v>
      </c>
      <c r="I2594" s="259" t="s">
        <v>4096</v>
      </c>
      <c r="J2594" s="259" t="s">
        <v>4112</v>
      </c>
      <c r="K2594" s="259" t="s">
        <v>4113</v>
      </c>
      <c r="L2594" s="260">
        <v>45771</v>
      </c>
      <c r="M2594" s="259" t="s">
        <v>19</v>
      </c>
    </row>
    <row r="2595" spans="1:13">
      <c r="A2595" s="261" t="s">
        <v>38</v>
      </c>
      <c r="B2595" s="261" t="s">
        <v>39</v>
      </c>
      <c r="C2595" s="261" t="s">
        <v>40</v>
      </c>
      <c r="D2595" s="261" t="s">
        <v>2020</v>
      </c>
      <c r="E2595" s="261">
        <v>0</v>
      </c>
      <c r="F2595" s="261" t="s">
        <v>4099</v>
      </c>
      <c r="G2595" s="261" t="s">
        <v>282</v>
      </c>
      <c r="H2595" s="261">
        <v>3</v>
      </c>
      <c r="I2595" s="261" t="s">
        <v>4100</v>
      </c>
      <c r="J2595" s="261" t="s">
        <v>3245</v>
      </c>
      <c r="K2595" s="261" t="s">
        <v>4114</v>
      </c>
      <c r="L2595" s="262">
        <v>45771</v>
      </c>
      <c r="M2595" s="261" t="s">
        <v>19</v>
      </c>
    </row>
    <row r="2596" spans="1:13">
      <c r="A2596" s="259" t="s">
        <v>38</v>
      </c>
      <c r="B2596" s="259" t="s">
        <v>39</v>
      </c>
      <c r="C2596" s="259" t="s">
        <v>40</v>
      </c>
      <c r="D2596" s="259" t="s">
        <v>2023</v>
      </c>
      <c r="E2596" s="259">
        <v>239203</v>
      </c>
      <c r="F2596" s="259" t="s">
        <v>4099</v>
      </c>
      <c r="G2596" s="259" t="s">
        <v>282</v>
      </c>
      <c r="H2596" s="259">
        <v>3</v>
      </c>
      <c r="I2596" s="259" t="s">
        <v>4100</v>
      </c>
      <c r="J2596" s="259" t="s">
        <v>4115</v>
      </c>
      <c r="K2596" s="259" t="s">
        <v>4116</v>
      </c>
      <c r="L2596" s="260">
        <v>45771</v>
      </c>
      <c r="M2596" s="259" t="s">
        <v>19</v>
      </c>
    </row>
    <row r="2597" spans="1:13">
      <c r="A2597" s="261" t="s">
        <v>38</v>
      </c>
      <c r="B2597" s="261" t="s">
        <v>39</v>
      </c>
      <c r="C2597" s="261" t="s">
        <v>40</v>
      </c>
      <c r="D2597" s="261" t="s">
        <v>2025</v>
      </c>
      <c r="E2597" s="261" t="s">
        <v>17</v>
      </c>
      <c r="F2597" s="261" t="s">
        <v>4099</v>
      </c>
      <c r="G2597" s="261" t="s">
        <v>282</v>
      </c>
      <c r="H2597" s="261">
        <v>3</v>
      </c>
      <c r="I2597" s="261" t="s">
        <v>4100</v>
      </c>
      <c r="J2597" s="261" t="s">
        <v>4117</v>
      </c>
      <c r="K2597" s="261" t="s">
        <v>4118</v>
      </c>
      <c r="L2597" s="262">
        <v>45771</v>
      </c>
      <c r="M2597" s="261" t="s">
        <v>19</v>
      </c>
    </row>
    <row r="2598" spans="1:13">
      <c r="A2598" s="259" t="s">
        <v>38</v>
      </c>
      <c r="B2598" s="259" t="s">
        <v>39</v>
      </c>
      <c r="C2598" s="259" t="s">
        <v>40</v>
      </c>
      <c r="D2598" s="259" t="s">
        <v>2027</v>
      </c>
      <c r="E2598" s="259" t="s">
        <v>17</v>
      </c>
      <c r="F2598" s="259" t="s">
        <v>4099</v>
      </c>
      <c r="G2598" s="259" t="s">
        <v>282</v>
      </c>
      <c r="H2598" s="259">
        <v>3</v>
      </c>
      <c r="I2598" s="259" t="s">
        <v>4100</v>
      </c>
      <c r="J2598" s="259" t="s">
        <v>4119</v>
      </c>
      <c r="K2598" s="259" t="s">
        <v>4120</v>
      </c>
      <c r="L2598" s="260">
        <v>45771</v>
      </c>
      <c r="M2598" s="259" t="s">
        <v>19</v>
      </c>
    </row>
    <row r="2599" spans="1:13">
      <c r="A2599" s="261" t="s">
        <v>38</v>
      </c>
      <c r="B2599" s="261" t="s">
        <v>39</v>
      </c>
      <c r="C2599" s="261" t="s">
        <v>40</v>
      </c>
      <c r="D2599" s="261" t="s">
        <v>200</v>
      </c>
      <c r="E2599" s="261">
        <v>1</v>
      </c>
      <c r="F2599" s="261" t="s">
        <v>4099</v>
      </c>
      <c r="G2599" s="261" t="s">
        <v>224</v>
      </c>
      <c r="H2599" s="261">
        <v>1</v>
      </c>
      <c r="I2599" s="261" t="s">
        <v>4100</v>
      </c>
      <c r="J2599" s="261" t="s">
        <v>4121</v>
      </c>
      <c r="K2599" s="261" t="s">
        <v>4122</v>
      </c>
      <c r="L2599" s="262">
        <v>45771</v>
      </c>
      <c r="M2599" s="261" t="s">
        <v>19</v>
      </c>
    </row>
    <row r="2600" spans="1:13">
      <c r="A2600" s="259" t="s">
        <v>155</v>
      </c>
      <c r="B2600" s="259" t="s">
        <v>156</v>
      </c>
      <c r="C2600" s="259" t="s">
        <v>157</v>
      </c>
      <c r="D2600" s="259" t="s">
        <v>2227</v>
      </c>
      <c r="E2600" s="259">
        <v>85326000</v>
      </c>
      <c r="F2600" s="259" t="s">
        <v>4123</v>
      </c>
      <c r="G2600" s="259" t="s">
        <v>224</v>
      </c>
      <c r="H2600" s="259">
        <v>1</v>
      </c>
      <c r="I2600" s="259" t="s">
        <v>4124</v>
      </c>
      <c r="J2600" s="259" t="s">
        <v>4125</v>
      </c>
      <c r="K2600" s="259" t="s">
        <v>4126</v>
      </c>
      <c r="L2600" s="260">
        <v>45771</v>
      </c>
      <c r="M2600" s="259" t="s">
        <v>4127</v>
      </c>
    </row>
    <row r="2601" spans="1:13">
      <c r="A2601" s="261" t="s">
        <v>155</v>
      </c>
      <c r="B2601" s="261" t="s">
        <v>156</v>
      </c>
      <c r="C2601" s="261" t="s">
        <v>157</v>
      </c>
      <c r="D2601" s="261" t="s">
        <v>1999</v>
      </c>
      <c r="E2601" s="261">
        <v>342110</v>
      </c>
      <c r="F2601" s="261" t="s">
        <v>4128</v>
      </c>
      <c r="G2601" s="261" t="s">
        <v>224</v>
      </c>
      <c r="H2601" s="261">
        <v>1</v>
      </c>
      <c r="I2601" s="261" t="s">
        <v>4129</v>
      </c>
      <c r="J2601" s="261" t="s">
        <v>4130</v>
      </c>
      <c r="K2601" s="261" t="s">
        <v>4131</v>
      </c>
      <c r="L2601" s="262">
        <v>45771</v>
      </c>
      <c r="M2601" s="261" t="s">
        <v>4127</v>
      </c>
    </row>
    <row r="2602" spans="1:13">
      <c r="A2602" s="259" t="s">
        <v>155</v>
      </c>
      <c r="B2602" s="259" t="s">
        <v>156</v>
      </c>
      <c r="C2602" s="259" t="s">
        <v>157</v>
      </c>
      <c r="D2602" s="259" t="s">
        <v>2004</v>
      </c>
      <c r="E2602" s="259">
        <v>52641481</v>
      </c>
      <c r="F2602" s="259" t="s">
        <v>4132</v>
      </c>
      <c r="G2602" s="259" t="s">
        <v>69</v>
      </c>
      <c r="H2602" s="259">
        <v>2</v>
      </c>
      <c r="I2602" s="259" t="s">
        <v>4133</v>
      </c>
      <c r="J2602" s="259" t="s">
        <v>4134</v>
      </c>
      <c r="K2602" s="259" t="s">
        <v>4135</v>
      </c>
      <c r="L2602" s="260">
        <v>45771</v>
      </c>
      <c r="M2602" s="259" t="s">
        <v>4127</v>
      </c>
    </row>
    <row r="2603" spans="1:13">
      <c r="A2603" s="261" t="s">
        <v>155</v>
      </c>
      <c r="B2603" s="261" t="s">
        <v>156</v>
      </c>
      <c r="C2603" s="261" t="s">
        <v>157</v>
      </c>
      <c r="D2603" s="261" t="s">
        <v>2007</v>
      </c>
      <c r="E2603" s="261">
        <v>16277322</v>
      </c>
      <c r="F2603" s="261" t="s">
        <v>4136</v>
      </c>
      <c r="G2603" s="261" t="s">
        <v>282</v>
      </c>
      <c r="H2603" s="261">
        <v>3</v>
      </c>
      <c r="I2603" s="261" t="s">
        <v>4137</v>
      </c>
      <c r="J2603" s="261" t="s">
        <v>4138</v>
      </c>
      <c r="K2603" s="261" t="s">
        <v>4139</v>
      </c>
      <c r="L2603" s="262">
        <v>45771</v>
      </c>
      <c r="M2603" s="261" t="s">
        <v>4127</v>
      </c>
    </row>
    <row r="2604" spans="1:13">
      <c r="A2604" s="259" t="s">
        <v>155</v>
      </c>
      <c r="B2604" s="259" t="s">
        <v>156</v>
      </c>
      <c r="C2604" s="259" t="s">
        <v>157</v>
      </c>
      <c r="D2604" s="259" t="s">
        <v>257</v>
      </c>
      <c r="E2604" s="259">
        <v>3814698</v>
      </c>
      <c r="F2604" s="259" t="s">
        <v>4140</v>
      </c>
      <c r="G2604" s="259" t="s">
        <v>282</v>
      </c>
      <c r="H2604" s="259">
        <v>3</v>
      </c>
      <c r="I2604" s="259" t="s">
        <v>4141</v>
      </c>
      <c r="J2604" s="259" t="s">
        <v>4142</v>
      </c>
      <c r="K2604" s="259" t="s">
        <v>4143</v>
      </c>
      <c r="L2604" s="260">
        <v>45771</v>
      </c>
      <c r="M2604" s="259" t="s">
        <v>4127</v>
      </c>
    </row>
    <row r="2605" spans="1:13">
      <c r="A2605" s="261" t="s">
        <v>155</v>
      </c>
      <c r="B2605" s="261" t="s">
        <v>156</v>
      </c>
      <c r="C2605" s="261" t="s">
        <v>157</v>
      </c>
      <c r="D2605" s="261" t="s">
        <v>467</v>
      </c>
      <c r="E2605" s="261">
        <v>22</v>
      </c>
      <c r="F2605" s="261" t="s">
        <v>4144</v>
      </c>
      <c r="G2605" s="261" t="s">
        <v>282</v>
      </c>
      <c r="H2605" s="261">
        <v>3</v>
      </c>
      <c r="I2605" s="261" t="s">
        <v>4145</v>
      </c>
      <c r="J2605" s="261" t="s">
        <v>4146</v>
      </c>
      <c r="K2605" s="261" t="s">
        <v>4147</v>
      </c>
      <c r="L2605" s="262">
        <v>45771</v>
      </c>
      <c r="M2605" s="261" t="s">
        <v>4127</v>
      </c>
    </row>
    <row r="2606" spans="1:13">
      <c r="A2606" s="259" t="s">
        <v>155</v>
      </c>
      <c r="B2606" s="259" t="s">
        <v>156</v>
      </c>
      <c r="C2606" s="259" t="s">
        <v>157</v>
      </c>
      <c r="D2606" s="259" t="s">
        <v>549</v>
      </c>
      <c r="E2606" s="259">
        <v>22</v>
      </c>
      <c r="F2606" s="259" t="s">
        <v>4144</v>
      </c>
      <c r="G2606" s="259" t="s">
        <v>282</v>
      </c>
      <c r="H2606" s="259">
        <v>3</v>
      </c>
      <c r="I2606" s="259" t="s">
        <v>4145</v>
      </c>
      <c r="J2606" s="259" t="s">
        <v>4146</v>
      </c>
      <c r="K2606" s="259" t="s">
        <v>4148</v>
      </c>
      <c r="L2606" s="260">
        <v>45771</v>
      </c>
      <c r="M2606" s="259" t="s">
        <v>4127</v>
      </c>
    </row>
    <row r="2607" spans="1:13">
      <c r="A2607" s="261" t="s">
        <v>155</v>
      </c>
      <c r="B2607" s="261" t="s">
        <v>156</v>
      </c>
      <c r="C2607" s="261" t="s">
        <v>157</v>
      </c>
      <c r="D2607" s="261" t="s">
        <v>2014</v>
      </c>
      <c r="E2607" s="261">
        <v>9022655</v>
      </c>
      <c r="F2607" s="261" t="s">
        <v>4149</v>
      </c>
      <c r="G2607" s="261" t="s">
        <v>282</v>
      </c>
      <c r="H2607" s="261">
        <v>3</v>
      </c>
      <c r="I2607" s="261" t="s">
        <v>4150</v>
      </c>
      <c r="J2607" s="261" t="s">
        <v>4151</v>
      </c>
      <c r="K2607" s="261" t="s">
        <v>4152</v>
      </c>
      <c r="L2607" s="262">
        <v>45771</v>
      </c>
      <c r="M2607" s="261" t="s">
        <v>4127</v>
      </c>
    </row>
    <row r="2608" spans="1:13">
      <c r="A2608" s="259" t="s">
        <v>155</v>
      </c>
      <c r="B2608" s="259" t="s">
        <v>156</v>
      </c>
      <c r="C2608" s="259" t="s">
        <v>157</v>
      </c>
      <c r="D2608" s="259" t="s">
        <v>2017</v>
      </c>
      <c r="E2608" s="259">
        <v>36364159</v>
      </c>
      <c r="F2608" s="259" t="s">
        <v>4153</v>
      </c>
      <c r="G2608" s="259" t="s">
        <v>282</v>
      </c>
      <c r="H2608" s="259">
        <v>3</v>
      </c>
      <c r="I2608" s="259" t="s">
        <v>4154</v>
      </c>
      <c r="J2608" s="259" t="s">
        <v>3243</v>
      </c>
      <c r="K2608" s="259" t="s">
        <v>4155</v>
      </c>
      <c r="L2608" s="260">
        <v>45771</v>
      </c>
      <c r="M2608" s="259" t="s">
        <v>4127</v>
      </c>
    </row>
    <row r="2609" spans="1:13">
      <c r="A2609" s="261" t="s">
        <v>155</v>
      </c>
      <c r="B2609" s="261" t="s">
        <v>156</v>
      </c>
      <c r="C2609" s="261" t="s">
        <v>157</v>
      </c>
      <c r="D2609" s="261" t="s">
        <v>2020</v>
      </c>
      <c r="E2609" s="261">
        <v>7254667</v>
      </c>
      <c r="F2609" s="261" t="s">
        <v>4156</v>
      </c>
      <c r="G2609" s="261" t="s">
        <v>282</v>
      </c>
      <c r="H2609" s="261">
        <v>3</v>
      </c>
      <c r="I2609" s="261" t="s">
        <v>4157</v>
      </c>
      <c r="J2609" s="261" t="s">
        <v>3520</v>
      </c>
      <c r="K2609" s="261" t="s">
        <v>4158</v>
      </c>
      <c r="L2609" s="262">
        <v>45771</v>
      </c>
      <c r="M2609" s="261" t="s">
        <v>4127</v>
      </c>
    </row>
    <row r="2610" spans="1:13">
      <c r="A2610" s="259" t="s">
        <v>155</v>
      </c>
      <c r="B2610" s="259" t="s">
        <v>156</v>
      </c>
      <c r="C2610" s="259" t="s">
        <v>157</v>
      </c>
      <c r="D2610" s="259" t="s">
        <v>2023</v>
      </c>
      <c r="E2610" s="259">
        <v>8453361</v>
      </c>
      <c r="F2610" s="259" t="s">
        <v>4159</v>
      </c>
      <c r="G2610" s="259" t="s">
        <v>282</v>
      </c>
      <c r="H2610" s="259">
        <v>3</v>
      </c>
      <c r="I2610" s="259" t="s">
        <v>4160</v>
      </c>
      <c r="J2610" s="259" t="s">
        <v>4161</v>
      </c>
      <c r="K2610" s="259" t="s">
        <v>4162</v>
      </c>
      <c r="L2610" s="260">
        <v>45771</v>
      </c>
      <c r="M2610" s="259" t="s">
        <v>4127</v>
      </c>
    </row>
    <row r="2611" spans="1:13">
      <c r="A2611" s="261" t="s">
        <v>155</v>
      </c>
      <c r="B2611" s="261" t="s">
        <v>156</v>
      </c>
      <c r="C2611" s="261" t="s">
        <v>157</v>
      </c>
      <c r="D2611" s="261" t="s">
        <v>2025</v>
      </c>
      <c r="E2611" s="261">
        <v>506039</v>
      </c>
      <c r="F2611" s="261" t="s">
        <v>4159</v>
      </c>
      <c r="G2611" s="261" t="s">
        <v>282</v>
      </c>
      <c r="H2611" s="261">
        <v>3</v>
      </c>
      <c r="I2611" s="261" t="s">
        <v>4163</v>
      </c>
      <c r="J2611" s="261" t="s">
        <v>4164</v>
      </c>
      <c r="K2611" s="261" t="s">
        <v>4165</v>
      </c>
      <c r="L2611" s="262">
        <v>45771</v>
      </c>
      <c r="M2611" s="261" t="s">
        <v>4127</v>
      </c>
    </row>
    <row r="2612" spans="1:13">
      <c r="A2612" s="259" t="s">
        <v>155</v>
      </c>
      <c r="B2612" s="259" t="s">
        <v>156</v>
      </c>
      <c r="C2612" s="259" t="s">
        <v>157</v>
      </c>
      <c r="D2612" s="259" t="s">
        <v>2027</v>
      </c>
      <c r="E2612" s="259">
        <v>63255</v>
      </c>
      <c r="F2612" s="259" t="s">
        <v>4166</v>
      </c>
      <c r="G2612" s="259" t="s">
        <v>282</v>
      </c>
      <c r="H2612" s="259">
        <v>3</v>
      </c>
      <c r="I2612" s="259" t="s">
        <v>4167</v>
      </c>
      <c r="J2612" s="259" t="s">
        <v>4168</v>
      </c>
      <c r="K2612" s="259" t="s">
        <v>4169</v>
      </c>
      <c r="L2612" s="260">
        <v>45771</v>
      </c>
      <c r="M2612" s="259" t="s">
        <v>4127</v>
      </c>
    </row>
    <row r="2613" spans="1:13">
      <c r="A2613" s="261" t="s">
        <v>155</v>
      </c>
      <c r="B2613" s="261" t="s">
        <v>156</v>
      </c>
      <c r="C2613" s="261" t="s">
        <v>157</v>
      </c>
      <c r="D2613" s="261" t="s">
        <v>200</v>
      </c>
      <c r="E2613" s="261">
        <v>5</v>
      </c>
      <c r="F2613" s="261" t="s">
        <v>4136</v>
      </c>
      <c r="G2613" s="261" t="s">
        <v>427</v>
      </c>
      <c r="H2613" s="261">
        <v>2</v>
      </c>
      <c r="I2613" s="261" t="s">
        <v>4137</v>
      </c>
      <c r="J2613" s="261" t="s">
        <v>4170</v>
      </c>
      <c r="K2613" s="261" t="s">
        <v>4171</v>
      </c>
      <c r="L2613" s="262">
        <v>45771</v>
      </c>
      <c r="M2613" s="261" t="s">
        <v>4127</v>
      </c>
    </row>
    <row r="2614" spans="1:13">
      <c r="A2614" s="259" t="s">
        <v>167</v>
      </c>
      <c r="B2614" s="259" t="s">
        <v>168</v>
      </c>
      <c r="C2614" s="259" t="s">
        <v>157</v>
      </c>
      <c r="D2614" s="259" t="s">
        <v>2227</v>
      </c>
      <c r="E2614" s="259">
        <v>85326000</v>
      </c>
      <c r="F2614" s="259" t="s">
        <v>4123</v>
      </c>
      <c r="G2614" s="259" t="s">
        <v>224</v>
      </c>
      <c r="H2614" s="259">
        <v>1</v>
      </c>
      <c r="I2614" s="259" t="s">
        <v>4124</v>
      </c>
      <c r="J2614" s="259" t="s">
        <v>4125</v>
      </c>
      <c r="K2614" s="259" t="s">
        <v>4172</v>
      </c>
      <c r="L2614" s="260">
        <v>45771</v>
      </c>
      <c r="M2614" s="259" t="s">
        <v>4127</v>
      </c>
    </row>
    <row r="2615" spans="1:13">
      <c r="A2615" s="261" t="s">
        <v>167</v>
      </c>
      <c r="B2615" s="261" t="s">
        <v>168</v>
      </c>
      <c r="C2615" s="261" t="s">
        <v>157</v>
      </c>
      <c r="D2615" s="261" t="s">
        <v>1999</v>
      </c>
      <c r="E2615" s="261">
        <v>203090</v>
      </c>
      <c r="F2615" s="261" t="s">
        <v>4173</v>
      </c>
      <c r="G2615" s="261" t="s">
        <v>224</v>
      </c>
      <c r="H2615" s="261">
        <v>1</v>
      </c>
      <c r="I2615" s="261" t="s">
        <v>4174</v>
      </c>
      <c r="J2615" s="261" t="s">
        <v>4175</v>
      </c>
      <c r="K2615" s="261" t="s">
        <v>4176</v>
      </c>
      <c r="L2615" s="262">
        <v>45771</v>
      </c>
      <c r="M2615" s="261" t="s">
        <v>4127</v>
      </c>
    </row>
    <row r="2616" spans="1:13">
      <c r="A2616" s="259" t="s">
        <v>167</v>
      </c>
      <c r="B2616" s="259" t="s">
        <v>168</v>
      </c>
      <c r="C2616" s="259" t="s">
        <v>157</v>
      </c>
      <c r="D2616" s="259" t="s">
        <v>2004</v>
      </c>
      <c r="E2616" s="259">
        <v>44612515</v>
      </c>
      <c r="F2616" s="259" t="s">
        <v>4177</v>
      </c>
      <c r="G2616" s="259" t="s">
        <v>224</v>
      </c>
      <c r="H2616" s="259">
        <v>1</v>
      </c>
      <c r="I2616" s="259" t="s">
        <v>4178</v>
      </c>
      <c r="J2616" s="259" t="s">
        <v>4179</v>
      </c>
      <c r="K2616" s="259" t="s">
        <v>4180</v>
      </c>
      <c r="L2616" s="260">
        <v>45771</v>
      </c>
      <c r="M2616" s="259" t="s">
        <v>4127</v>
      </c>
    </row>
    <row r="2617" spans="1:13">
      <c r="A2617" s="261" t="s">
        <v>167</v>
      </c>
      <c r="B2617" s="261" t="s">
        <v>168</v>
      </c>
      <c r="C2617" s="261" t="s">
        <v>157</v>
      </c>
      <c r="D2617" s="261" t="s">
        <v>2007</v>
      </c>
      <c r="E2617" s="261">
        <v>6581076</v>
      </c>
      <c r="F2617" s="261" t="s">
        <v>3664</v>
      </c>
      <c r="G2617" s="261" t="s">
        <v>224</v>
      </c>
      <c r="H2617" s="261">
        <v>1</v>
      </c>
      <c r="I2617" s="261" t="s">
        <v>4181</v>
      </c>
      <c r="J2617" s="261" t="s">
        <v>4182</v>
      </c>
      <c r="K2617" s="261" t="s">
        <v>4183</v>
      </c>
      <c r="L2617" s="262">
        <v>45771</v>
      </c>
      <c r="M2617" s="261" t="s">
        <v>4127</v>
      </c>
    </row>
    <row r="2618" spans="1:13">
      <c r="A2618" s="259" t="s">
        <v>167</v>
      </c>
      <c r="B2618" s="259" t="s">
        <v>168</v>
      </c>
      <c r="C2618" s="259" t="s">
        <v>157</v>
      </c>
      <c r="D2618" s="259" t="s">
        <v>257</v>
      </c>
      <c r="E2618" s="259">
        <v>2900000</v>
      </c>
      <c r="F2618" s="259" t="s">
        <v>3664</v>
      </c>
      <c r="G2618" s="259" t="s">
        <v>224</v>
      </c>
      <c r="H2618" s="259">
        <v>1</v>
      </c>
      <c r="I2618" s="259" t="s">
        <v>4181</v>
      </c>
      <c r="J2618" s="259" t="s">
        <v>4184</v>
      </c>
      <c r="K2618" s="259" t="s">
        <v>4185</v>
      </c>
      <c r="L2618" s="260">
        <v>45771</v>
      </c>
      <c r="M2618" s="259" t="s">
        <v>4127</v>
      </c>
    </row>
    <row r="2619" spans="1:13">
      <c r="A2619" s="261" t="s">
        <v>167</v>
      </c>
      <c r="B2619" s="261" t="s">
        <v>168</v>
      </c>
      <c r="C2619" s="261" t="s">
        <v>157</v>
      </c>
      <c r="D2619" s="261" t="s">
        <v>467</v>
      </c>
      <c r="E2619" s="261">
        <v>0</v>
      </c>
      <c r="F2619" s="261" t="s">
        <v>4186</v>
      </c>
      <c r="G2619" s="261" t="s">
        <v>282</v>
      </c>
      <c r="H2619" s="261">
        <v>3</v>
      </c>
      <c r="I2619" s="261" t="s">
        <v>337</v>
      </c>
      <c r="J2619" s="261" t="s">
        <v>4187</v>
      </c>
      <c r="K2619" s="261" t="s">
        <v>4188</v>
      </c>
      <c r="L2619" s="262">
        <v>45771</v>
      </c>
      <c r="M2619" s="261" t="s">
        <v>4127</v>
      </c>
    </row>
    <row r="2620" spans="1:13">
      <c r="A2620" s="259" t="s">
        <v>167</v>
      </c>
      <c r="B2620" s="259" t="s">
        <v>168</v>
      </c>
      <c r="C2620" s="259" t="s">
        <v>157</v>
      </c>
      <c r="D2620" s="259" t="s">
        <v>549</v>
      </c>
      <c r="E2620" s="259">
        <v>22</v>
      </c>
      <c r="F2620" s="259" t="s">
        <v>4144</v>
      </c>
      <c r="G2620" s="259" t="s">
        <v>282</v>
      </c>
      <c r="H2620" s="259">
        <v>3</v>
      </c>
      <c r="I2620" s="259" t="s">
        <v>4145</v>
      </c>
      <c r="J2620" s="259" t="s">
        <v>4146</v>
      </c>
      <c r="K2620" s="259" t="s">
        <v>4189</v>
      </c>
      <c r="L2620" s="260">
        <v>45771</v>
      </c>
      <c r="M2620" s="259" t="s">
        <v>4127</v>
      </c>
    </row>
    <row r="2621" spans="1:13">
      <c r="A2621" s="261" t="s">
        <v>167</v>
      </c>
      <c r="B2621" s="261" t="s">
        <v>168</v>
      </c>
      <c r="C2621" s="261" t="s">
        <v>157</v>
      </c>
      <c r="D2621" s="261" t="s">
        <v>2014</v>
      </c>
      <c r="E2621" s="261">
        <v>2164670</v>
      </c>
      <c r="F2621" s="261" t="s">
        <v>4190</v>
      </c>
      <c r="G2621" s="261" t="s">
        <v>427</v>
      </c>
      <c r="H2621" s="261">
        <v>2</v>
      </c>
      <c r="I2621" s="261" t="s">
        <v>4191</v>
      </c>
      <c r="J2621" s="261" t="s">
        <v>4192</v>
      </c>
      <c r="K2621" s="261" t="s">
        <v>4193</v>
      </c>
      <c r="L2621" s="262">
        <v>45771</v>
      </c>
      <c r="M2621" s="261" t="s">
        <v>4127</v>
      </c>
    </row>
    <row r="2622" spans="1:13">
      <c r="A2622" s="259" t="s">
        <v>167</v>
      </c>
      <c r="B2622" s="259" t="s">
        <v>168</v>
      </c>
      <c r="C2622" s="259" t="s">
        <v>157</v>
      </c>
      <c r="D2622" s="259" t="s">
        <v>2017</v>
      </c>
      <c r="E2622" s="259">
        <v>38031439</v>
      </c>
      <c r="F2622" s="259" t="s">
        <v>4194</v>
      </c>
      <c r="G2622" s="259" t="s">
        <v>427</v>
      </c>
      <c r="H2622" s="259">
        <v>2</v>
      </c>
      <c r="I2622" s="259" t="s">
        <v>4195</v>
      </c>
      <c r="J2622" s="259" t="s">
        <v>3243</v>
      </c>
      <c r="K2622" s="259" t="s">
        <v>4196</v>
      </c>
      <c r="L2622" s="260">
        <v>45771</v>
      </c>
      <c r="M2622" s="259" t="s">
        <v>4127</v>
      </c>
    </row>
    <row r="2623" spans="1:13">
      <c r="A2623" s="261" t="s">
        <v>167</v>
      </c>
      <c r="B2623" s="261" t="s">
        <v>168</v>
      </c>
      <c r="C2623" s="261" t="s">
        <v>157</v>
      </c>
      <c r="D2623" s="261" t="s">
        <v>2020</v>
      </c>
      <c r="E2623" s="261">
        <v>4416406</v>
      </c>
      <c r="F2623" s="261" t="s">
        <v>4190</v>
      </c>
      <c r="G2623" s="261" t="s">
        <v>427</v>
      </c>
      <c r="H2623" s="261">
        <v>2</v>
      </c>
      <c r="I2623" s="261" t="s">
        <v>4191</v>
      </c>
      <c r="J2623" s="261" t="s">
        <v>3520</v>
      </c>
      <c r="K2623" s="261" t="s">
        <v>4197</v>
      </c>
      <c r="L2623" s="262">
        <v>45771</v>
      </c>
      <c r="M2623" s="261" t="s">
        <v>4127</v>
      </c>
    </row>
    <row r="2624" spans="1:13">
      <c r="A2624" s="259" t="s">
        <v>167</v>
      </c>
      <c r="B2624" s="259" t="s">
        <v>168</v>
      </c>
      <c r="C2624" s="259" t="s">
        <v>157</v>
      </c>
      <c r="D2624" s="259" t="s">
        <v>2023</v>
      </c>
      <c r="E2624" s="259">
        <v>1642670</v>
      </c>
      <c r="F2624" s="259" t="s">
        <v>4190</v>
      </c>
      <c r="G2624" s="259" t="s">
        <v>282</v>
      </c>
      <c r="H2624" s="259">
        <v>3</v>
      </c>
      <c r="I2624" s="259" t="s">
        <v>4191</v>
      </c>
      <c r="J2624" s="259" t="s">
        <v>4198</v>
      </c>
      <c r="K2624" s="259" t="s">
        <v>4199</v>
      </c>
      <c r="L2624" s="260">
        <v>45771</v>
      </c>
      <c r="M2624" s="259" t="s">
        <v>4127</v>
      </c>
    </row>
    <row r="2625" spans="1:13">
      <c r="A2625" s="261" t="s">
        <v>167</v>
      </c>
      <c r="B2625" s="261" t="s">
        <v>168</v>
      </c>
      <c r="C2625" s="261" t="s">
        <v>157</v>
      </c>
      <c r="D2625" s="261" t="s">
        <v>2025</v>
      </c>
      <c r="E2625" s="261">
        <v>464000</v>
      </c>
      <c r="F2625" s="261" t="s">
        <v>4190</v>
      </c>
      <c r="G2625" s="261" t="s">
        <v>282</v>
      </c>
      <c r="H2625" s="261">
        <v>3</v>
      </c>
      <c r="I2625" s="261" t="s">
        <v>4191</v>
      </c>
      <c r="J2625" s="261" t="s">
        <v>4200</v>
      </c>
      <c r="K2625" s="261" t="s">
        <v>4201</v>
      </c>
      <c r="L2625" s="262">
        <v>45771</v>
      </c>
      <c r="M2625" s="261" t="s">
        <v>4127</v>
      </c>
    </row>
    <row r="2626" spans="1:13">
      <c r="A2626" s="259" t="s">
        <v>167</v>
      </c>
      <c r="B2626" s="259" t="s">
        <v>168</v>
      </c>
      <c r="C2626" s="259" t="s">
        <v>157</v>
      </c>
      <c r="D2626" s="259" t="s">
        <v>2027</v>
      </c>
      <c r="E2626" s="259">
        <v>58000</v>
      </c>
      <c r="F2626" s="259" t="s">
        <v>4190</v>
      </c>
      <c r="G2626" s="259" t="s">
        <v>282</v>
      </c>
      <c r="H2626" s="259">
        <v>3</v>
      </c>
      <c r="I2626" s="259" t="s">
        <v>4191</v>
      </c>
      <c r="J2626" s="259" t="s">
        <v>4202</v>
      </c>
      <c r="K2626" s="259" t="s">
        <v>4203</v>
      </c>
      <c r="L2626" s="260">
        <v>45771</v>
      </c>
      <c r="M2626" s="259" t="s">
        <v>4127</v>
      </c>
    </row>
    <row r="2627" spans="1:13">
      <c r="A2627" s="261" t="s">
        <v>167</v>
      </c>
      <c r="B2627" s="261" t="s">
        <v>168</v>
      </c>
      <c r="C2627" s="261" t="s">
        <v>157</v>
      </c>
      <c r="D2627" s="261" t="s">
        <v>200</v>
      </c>
      <c r="E2627" s="261">
        <v>3</v>
      </c>
      <c r="F2627" s="261" t="s">
        <v>3664</v>
      </c>
      <c r="G2627" s="261" t="s">
        <v>224</v>
      </c>
      <c r="H2627" s="261">
        <v>1</v>
      </c>
      <c r="I2627" s="261" t="s">
        <v>4181</v>
      </c>
      <c r="J2627" s="261" t="s">
        <v>4204</v>
      </c>
      <c r="K2627" s="261" t="s">
        <v>4205</v>
      </c>
      <c r="L2627" s="262">
        <v>45771</v>
      </c>
      <c r="M2627" s="261" t="s">
        <v>4127</v>
      </c>
    </row>
    <row r="2628" spans="1:13">
      <c r="A2628" s="259" t="s">
        <v>182</v>
      </c>
      <c r="B2628" s="259" t="s">
        <v>183</v>
      </c>
      <c r="C2628" s="259" t="s">
        <v>157</v>
      </c>
      <c r="D2628" s="259" t="s">
        <v>2227</v>
      </c>
      <c r="E2628" s="259">
        <v>85326000</v>
      </c>
      <c r="F2628" s="259" t="s">
        <v>4123</v>
      </c>
      <c r="G2628" s="259" t="s">
        <v>224</v>
      </c>
      <c r="H2628" s="259">
        <v>1</v>
      </c>
      <c r="I2628" s="259" t="s">
        <v>4124</v>
      </c>
      <c r="J2628" s="259" t="s">
        <v>4125</v>
      </c>
      <c r="K2628" s="259" t="s">
        <v>4206</v>
      </c>
      <c r="L2628" s="260">
        <v>45771</v>
      </c>
      <c r="M2628" s="259" t="s">
        <v>4127</v>
      </c>
    </row>
    <row r="2629" spans="1:13">
      <c r="A2629" s="261" t="s">
        <v>182</v>
      </c>
      <c r="B2629" s="261" t="s">
        <v>183</v>
      </c>
      <c r="C2629" s="261" t="s">
        <v>157</v>
      </c>
      <c r="D2629" s="261" t="s">
        <v>1999</v>
      </c>
      <c r="E2629" s="261">
        <v>140419</v>
      </c>
      <c r="F2629" s="261" t="s">
        <v>4207</v>
      </c>
      <c r="G2629" s="261" t="s">
        <v>224</v>
      </c>
      <c r="H2629" s="261">
        <v>1</v>
      </c>
      <c r="I2629" s="261" t="s">
        <v>4208</v>
      </c>
      <c r="J2629" s="261" t="s">
        <v>4209</v>
      </c>
      <c r="K2629" s="261" t="s">
        <v>4210</v>
      </c>
      <c r="L2629" s="262">
        <v>45771</v>
      </c>
      <c r="M2629" s="261" t="s">
        <v>4127</v>
      </c>
    </row>
    <row r="2630" spans="1:13">
      <c r="A2630" s="259" t="s">
        <v>182</v>
      </c>
      <c r="B2630" s="259" t="s">
        <v>183</v>
      </c>
      <c r="C2630" s="259" t="s">
        <v>157</v>
      </c>
      <c r="D2630" s="259" t="s">
        <v>2004</v>
      </c>
      <c r="E2630" s="259">
        <v>16461431</v>
      </c>
      <c r="F2630" s="259" t="s">
        <v>4211</v>
      </c>
      <c r="G2630" s="259" t="s">
        <v>427</v>
      </c>
      <c r="H2630" s="259">
        <v>2</v>
      </c>
      <c r="I2630" s="259" t="s">
        <v>4212</v>
      </c>
      <c r="J2630" s="259" t="s">
        <v>4213</v>
      </c>
      <c r="K2630" s="259" t="s">
        <v>4214</v>
      </c>
      <c r="L2630" s="260">
        <v>45771</v>
      </c>
      <c r="M2630" s="259" t="s">
        <v>4127</v>
      </c>
    </row>
    <row r="2631" spans="1:13">
      <c r="A2631" s="261" t="s">
        <v>182</v>
      </c>
      <c r="B2631" s="261" t="s">
        <v>183</v>
      </c>
      <c r="C2631" s="261" t="s">
        <v>157</v>
      </c>
      <c r="D2631" s="261" t="s">
        <v>2007</v>
      </c>
      <c r="E2631" s="261">
        <v>596246</v>
      </c>
      <c r="F2631" s="261" t="s">
        <v>4215</v>
      </c>
      <c r="G2631" s="261" t="s">
        <v>427</v>
      </c>
      <c r="H2631" s="261">
        <v>2</v>
      </c>
      <c r="I2631" s="261" t="s">
        <v>4216</v>
      </c>
      <c r="J2631" s="261" t="s">
        <v>4217</v>
      </c>
      <c r="K2631" s="261" t="s">
        <v>4218</v>
      </c>
      <c r="L2631" s="262">
        <v>45771</v>
      </c>
      <c r="M2631" s="261" t="s">
        <v>4127</v>
      </c>
    </row>
    <row r="2632" spans="1:13">
      <c r="A2632" s="259" t="s">
        <v>182</v>
      </c>
      <c r="B2632" s="259" t="s">
        <v>183</v>
      </c>
      <c r="C2632" s="259" t="s">
        <v>157</v>
      </c>
      <c r="D2632" s="259" t="s">
        <v>257</v>
      </c>
      <c r="E2632" s="259">
        <v>262740</v>
      </c>
      <c r="F2632" s="259" t="s">
        <v>4219</v>
      </c>
      <c r="G2632" s="259" t="s">
        <v>427</v>
      </c>
      <c r="H2632" s="259">
        <v>2</v>
      </c>
      <c r="I2632" s="259" t="s">
        <v>4220</v>
      </c>
      <c r="J2632" s="259" t="s">
        <v>4221</v>
      </c>
      <c r="K2632" s="259" t="s">
        <v>4222</v>
      </c>
      <c r="L2632" s="260">
        <v>45771</v>
      </c>
      <c r="M2632" s="259" t="s">
        <v>4127</v>
      </c>
    </row>
    <row r="2633" spans="1:13">
      <c r="A2633" s="261" t="s">
        <v>182</v>
      </c>
      <c r="B2633" s="261" t="s">
        <v>183</v>
      </c>
      <c r="C2633" s="261" t="s">
        <v>157</v>
      </c>
      <c r="D2633" s="261" t="s">
        <v>467</v>
      </c>
      <c r="E2633" s="261">
        <v>22</v>
      </c>
      <c r="F2633" s="261" t="s">
        <v>4223</v>
      </c>
      <c r="G2633" s="261" t="s">
        <v>282</v>
      </c>
      <c r="H2633" s="261">
        <v>3</v>
      </c>
      <c r="I2633" s="261" t="s">
        <v>4224</v>
      </c>
      <c r="J2633" s="261" t="s">
        <v>4225</v>
      </c>
      <c r="K2633" s="261" t="s">
        <v>4226</v>
      </c>
      <c r="L2633" s="262">
        <v>45771</v>
      </c>
      <c r="M2633" s="261" t="s">
        <v>4127</v>
      </c>
    </row>
    <row r="2634" spans="1:13">
      <c r="A2634" s="259" t="s">
        <v>182</v>
      </c>
      <c r="B2634" s="259" t="s">
        <v>183</v>
      </c>
      <c r="C2634" s="259" t="s">
        <v>157</v>
      </c>
      <c r="D2634" s="259" t="s">
        <v>549</v>
      </c>
      <c r="E2634" s="259">
        <v>29</v>
      </c>
      <c r="F2634" s="259" t="s">
        <v>4144</v>
      </c>
      <c r="G2634" s="259" t="s">
        <v>282</v>
      </c>
      <c r="H2634" s="259">
        <v>3</v>
      </c>
      <c r="I2634" s="259" t="s">
        <v>4145</v>
      </c>
      <c r="J2634" s="259" t="s">
        <v>4146</v>
      </c>
      <c r="K2634" s="259" t="s">
        <v>4227</v>
      </c>
      <c r="L2634" s="260">
        <v>45771</v>
      </c>
      <c r="M2634" s="259" t="s">
        <v>4127</v>
      </c>
    </row>
    <row r="2635" spans="1:13">
      <c r="A2635" s="261" t="s">
        <v>182</v>
      </c>
      <c r="B2635" s="261" t="s">
        <v>183</v>
      </c>
      <c r="C2635" s="261" t="s">
        <v>157</v>
      </c>
      <c r="D2635" s="261" t="s">
        <v>2014</v>
      </c>
      <c r="E2635" s="261">
        <v>197788</v>
      </c>
      <c r="F2635" s="261" t="s">
        <v>4228</v>
      </c>
      <c r="G2635" s="261" t="s">
        <v>282</v>
      </c>
      <c r="H2635" s="261">
        <v>3</v>
      </c>
      <c r="I2635" s="261" t="s">
        <v>4229</v>
      </c>
      <c r="J2635" s="261" t="s">
        <v>4230</v>
      </c>
      <c r="K2635" s="261" t="s">
        <v>4231</v>
      </c>
      <c r="L2635" s="262">
        <v>45771</v>
      </c>
      <c r="M2635" s="261" t="s">
        <v>4127</v>
      </c>
    </row>
    <row r="2636" spans="1:13">
      <c r="A2636" s="259" t="s">
        <v>182</v>
      </c>
      <c r="B2636" s="259" t="s">
        <v>183</v>
      </c>
      <c r="C2636" s="259" t="s">
        <v>157</v>
      </c>
      <c r="D2636" s="259" t="s">
        <v>2017</v>
      </c>
      <c r="E2636" s="259">
        <v>15865185</v>
      </c>
      <c r="F2636" s="259" t="s">
        <v>4232</v>
      </c>
      <c r="G2636" s="259" t="s">
        <v>282</v>
      </c>
      <c r="H2636" s="259">
        <v>3</v>
      </c>
      <c r="I2636" s="259" t="s">
        <v>4233</v>
      </c>
      <c r="J2636" s="259" t="s">
        <v>3243</v>
      </c>
      <c r="K2636" s="259" t="s">
        <v>4234</v>
      </c>
      <c r="L2636" s="260">
        <v>45771</v>
      </c>
      <c r="M2636" s="259" t="s">
        <v>4127</v>
      </c>
    </row>
    <row r="2637" spans="1:13">
      <c r="A2637" s="261" t="s">
        <v>182</v>
      </c>
      <c r="B2637" s="261" t="s">
        <v>183</v>
      </c>
      <c r="C2637" s="261" t="s">
        <v>157</v>
      </c>
      <c r="D2637" s="261" t="s">
        <v>2020</v>
      </c>
      <c r="E2637" s="261">
        <v>398458</v>
      </c>
      <c r="F2637" s="261" t="s">
        <v>4228</v>
      </c>
      <c r="G2637" s="261" t="s">
        <v>282</v>
      </c>
      <c r="H2637" s="261">
        <v>3</v>
      </c>
      <c r="I2637" s="261" t="s">
        <v>4229</v>
      </c>
      <c r="J2637" s="261" t="s">
        <v>3520</v>
      </c>
      <c r="K2637" s="261" t="s">
        <v>4235</v>
      </c>
      <c r="L2637" s="262">
        <v>45771</v>
      </c>
      <c r="M2637" s="261" t="s">
        <v>4127</v>
      </c>
    </row>
    <row r="2638" spans="1:13">
      <c r="A2638" s="259" t="s">
        <v>182</v>
      </c>
      <c r="B2638" s="259" t="s">
        <v>183</v>
      </c>
      <c r="C2638" s="259" t="s">
        <v>157</v>
      </c>
      <c r="D2638" s="259" t="s">
        <v>2023</v>
      </c>
      <c r="E2638" s="259">
        <v>150494</v>
      </c>
      <c r="F2638" s="259" t="s">
        <v>4228</v>
      </c>
      <c r="G2638" s="259" t="s">
        <v>282</v>
      </c>
      <c r="H2638" s="259">
        <v>3</v>
      </c>
      <c r="I2638" s="259" t="s">
        <v>4229</v>
      </c>
      <c r="J2638" s="259" t="s">
        <v>4236</v>
      </c>
      <c r="K2638" s="259" t="s">
        <v>4237</v>
      </c>
      <c r="L2638" s="260">
        <v>45771</v>
      </c>
      <c r="M2638" s="259" t="s">
        <v>4127</v>
      </c>
    </row>
    <row r="2639" spans="1:13">
      <c r="A2639" s="261" t="s">
        <v>182</v>
      </c>
      <c r="B2639" s="261" t="s">
        <v>183</v>
      </c>
      <c r="C2639" s="261" t="s">
        <v>157</v>
      </c>
      <c r="D2639" s="261" t="s">
        <v>2025</v>
      </c>
      <c r="E2639" s="261">
        <v>42039</v>
      </c>
      <c r="F2639" s="261" t="s">
        <v>4228</v>
      </c>
      <c r="G2639" s="261" t="s">
        <v>282</v>
      </c>
      <c r="H2639" s="261">
        <v>3</v>
      </c>
      <c r="I2639" s="261" t="s">
        <v>4229</v>
      </c>
      <c r="J2639" s="261" t="s">
        <v>4238</v>
      </c>
      <c r="K2639" s="261" t="s">
        <v>4239</v>
      </c>
      <c r="L2639" s="262">
        <v>45771</v>
      </c>
      <c r="M2639" s="261" t="s">
        <v>4127</v>
      </c>
    </row>
    <row r="2640" spans="1:13">
      <c r="A2640" s="259" t="s">
        <v>182</v>
      </c>
      <c r="B2640" s="259" t="s">
        <v>183</v>
      </c>
      <c r="C2640" s="259" t="s">
        <v>157</v>
      </c>
      <c r="D2640" s="259" t="s">
        <v>2027</v>
      </c>
      <c r="E2640" s="259">
        <v>5255</v>
      </c>
      <c r="F2640" s="259" t="s">
        <v>4228</v>
      </c>
      <c r="G2640" s="259" t="s">
        <v>282</v>
      </c>
      <c r="H2640" s="259">
        <v>3</v>
      </c>
      <c r="I2640" s="259" t="s">
        <v>4229</v>
      </c>
      <c r="J2640" s="259" t="s">
        <v>4240</v>
      </c>
      <c r="K2640" s="259" t="s">
        <v>4241</v>
      </c>
      <c r="L2640" s="260">
        <v>45771</v>
      </c>
      <c r="M2640" s="259" t="s">
        <v>4127</v>
      </c>
    </row>
    <row r="2641" spans="1:13">
      <c r="A2641" s="261" t="s">
        <v>182</v>
      </c>
      <c r="B2641" s="261" t="s">
        <v>183</v>
      </c>
      <c r="C2641" s="261" t="s">
        <v>157</v>
      </c>
      <c r="D2641" s="261" t="s">
        <v>200</v>
      </c>
      <c r="E2641" s="261">
        <v>3</v>
      </c>
      <c r="F2641" s="261" t="s">
        <v>4215</v>
      </c>
      <c r="G2641" s="261" t="s">
        <v>224</v>
      </c>
      <c r="H2641" s="261">
        <v>1</v>
      </c>
      <c r="I2641" s="261" t="s">
        <v>4216</v>
      </c>
      <c r="J2641" s="261" t="s">
        <v>4242</v>
      </c>
      <c r="K2641" s="261" t="s">
        <v>4243</v>
      </c>
      <c r="L2641" s="262">
        <v>45771</v>
      </c>
      <c r="M2641" s="261" t="s">
        <v>4127</v>
      </c>
    </row>
    <row r="2642" spans="1:13">
      <c r="A2642" s="259" t="s">
        <v>1080</v>
      </c>
      <c r="B2642" s="259" t="s">
        <v>1081</v>
      </c>
      <c r="C2642" s="259" t="s">
        <v>157</v>
      </c>
      <c r="D2642" s="259" t="s">
        <v>2227</v>
      </c>
      <c r="E2642" s="259">
        <v>85326000</v>
      </c>
      <c r="F2642" s="259" t="s">
        <v>4123</v>
      </c>
      <c r="G2642" s="259" t="s">
        <v>224</v>
      </c>
      <c r="H2642" s="259">
        <v>1</v>
      </c>
      <c r="I2642" s="259" t="s">
        <v>4124</v>
      </c>
      <c r="J2642" s="259" t="s">
        <v>4125</v>
      </c>
      <c r="K2642" s="259" t="s">
        <v>4244</v>
      </c>
      <c r="L2642" s="260">
        <v>45771</v>
      </c>
      <c r="M2642" s="259" t="s">
        <v>4127</v>
      </c>
    </row>
    <row r="2643" spans="1:13">
      <c r="A2643" s="261" t="s">
        <v>1080</v>
      </c>
      <c r="B2643" s="261" t="s">
        <v>1081</v>
      </c>
      <c r="C2643" s="261" t="s">
        <v>157</v>
      </c>
      <c r="D2643" s="261" t="s">
        <v>1999</v>
      </c>
      <c r="E2643" s="261">
        <v>106547</v>
      </c>
      <c r="F2643" s="261" t="s">
        <v>4245</v>
      </c>
      <c r="G2643" s="261" t="s">
        <v>224</v>
      </c>
      <c r="H2643" s="261">
        <v>1</v>
      </c>
      <c r="I2643" s="261" t="s">
        <v>4246</v>
      </c>
      <c r="J2643" s="261" t="s">
        <v>4247</v>
      </c>
      <c r="K2643" s="261" t="s">
        <v>4248</v>
      </c>
      <c r="L2643" s="262">
        <v>45771</v>
      </c>
      <c r="M2643" s="261" t="s">
        <v>4127</v>
      </c>
    </row>
    <row r="2644" spans="1:13">
      <c r="A2644" s="259" t="s">
        <v>1080</v>
      </c>
      <c r="B2644" s="259" t="s">
        <v>1081</v>
      </c>
      <c r="C2644" s="259" t="s">
        <v>157</v>
      </c>
      <c r="D2644" s="259" t="s">
        <v>2004</v>
      </c>
      <c r="E2644" s="259">
        <v>15700000</v>
      </c>
      <c r="F2644" s="259" t="s">
        <v>4249</v>
      </c>
      <c r="G2644" s="259" t="s">
        <v>224</v>
      </c>
      <c r="H2644" s="259">
        <v>1</v>
      </c>
      <c r="I2644" s="259" t="s">
        <v>4250</v>
      </c>
      <c r="J2644" s="259" t="s">
        <v>4251</v>
      </c>
      <c r="K2644" s="259" t="s">
        <v>4252</v>
      </c>
      <c r="L2644" s="260">
        <v>45771</v>
      </c>
      <c r="M2644" s="259" t="s">
        <v>4127</v>
      </c>
    </row>
    <row r="2645" spans="1:13">
      <c r="A2645" s="261" t="s">
        <v>1080</v>
      </c>
      <c r="B2645" s="261" t="s">
        <v>1081</v>
      </c>
      <c r="C2645" s="261" t="s">
        <v>157</v>
      </c>
      <c r="D2645" s="261" t="s">
        <v>2007</v>
      </c>
      <c r="E2645" s="261">
        <v>9100000</v>
      </c>
      <c r="F2645" s="261" t="s">
        <v>4253</v>
      </c>
      <c r="G2645" s="261" t="s">
        <v>282</v>
      </c>
      <c r="H2645" s="261">
        <v>3</v>
      </c>
      <c r="I2645" s="261" t="s">
        <v>4254</v>
      </c>
      <c r="J2645" s="261" t="s">
        <v>4255</v>
      </c>
      <c r="K2645" s="261" t="s">
        <v>4256</v>
      </c>
      <c r="L2645" s="262">
        <v>45771</v>
      </c>
      <c r="M2645" s="261" t="s">
        <v>4127</v>
      </c>
    </row>
    <row r="2646" spans="1:13">
      <c r="A2646" s="259" t="s">
        <v>1080</v>
      </c>
      <c r="B2646" s="259" t="s">
        <v>1081</v>
      </c>
      <c r="C2646" s="259" t="s">
        <v>157</v>
      </c>
      <c r="D2646" s="259" t="s">
        <v>257</v>
      </c>
      <c r="E2646" s="259">
        <v>651958</v>
      </c>
      <c r="F2646" s="259" t="s">
        <v>4257</v>
      </c>
      <c r="G2646" s="259" t="s">
        <v>224</v>
      </c>
      <c r="H2646" s="259">
        <v>1</v>
      </c>
      <c r="I2646" s="259" t="s">
        <v>4258</v>
      </c>
      <c r="J2646" s="259" t="s">
        <v>4259</v>
      </c>
      <c r="K2646" s="259" t="s">
        <v>4260</v>
      </c>
      <c r="L2646" s="260">
        <v>45771</v>
      </c>
      <c r="M2646" s="259" t="s">
        <v>4127</v>
      </c>
    </row>
    <row r="2647" spans="1:13">
      <c r="A2647" s="261" t="s">
        <v>1080</v>
      </c>
      <c r="B2647" s="261" t="s">
        <v>1081</v>
      </c>
      <c r="C2647" s="261" t="s">
        <v>157</v>
      </c>
      <c r="D2647" s="261" t="s">
        <v>112</v>
      </c>
      <c r="E2647" s="261">
        <v>0</v>
      </c>
      <c r="F2647" s="261" t="s">
        <v>4261</v>
      </c>
      <c r="G2647" s="261" t="s">
        <v>282</v>
      </c>
      <c r="H2647" s="261">
        <v>3</v>
      </c>
      <c r="I2647" s="261" t="s">
        <v>4262</v>
      </c>
      <c r="J2647" s="261" t="s">
        <v>4263</v>
      </c>
      <c r="K2647" s="261" t="s">
        <v>4264</v>
      </c>
      <c r="L2647" s="262">
        <v>45771</v>
      </c>
      <c r="M2647" s="261" t="s">
        <v>4127</v>
      </c>
    </row>
    <row r="2648" spans="1:13">
      <c r="A2648" s="259" t="s">
        <v>1080</v>
      </c>
      <c r="B2648" s="259" t="s">
        <v>1081</v>
      </c>
      <c r="C2648" s="259" t="s">
        <v>157</v>
      </c>
      <c r="D2648" s="259" t="s">
        <v>467</v>
      </c>
      <c r="E2648" s="259">
        <v>0</v>
      </c>
      <c r="F2648" s="259" t="s">
        <v>404</v>
      </c>
      <c r="G2648" s="259" t="s">
        <v>282</v>
      </c>
      <c r="H2648" s="259">
        <v>3</v>
      </c>
      <c r="I2648" s="259" t="s">
        <v>17</v>
      </c>
      <c r="J2648" s="259" t="s">
        <v>4265</v>
      </c>
      <c r="K2648" s="259" t="s">
        <v>4266</v>
      </c>
      <c r="L2648" s="260">
        <v>45771</v>
      </c>
      <c r="M2648" s="259" t="s">
        <v>4127</v>
      </c>
    </row>
    <row r="2649" spans="1:13">
      <c r="A2649" s="261" t="s">
        <v>1080</v>
      </c>
      <c r="B2649" s="261" t="s">
        <v>1081</v>
      </c>
      <c r="C2649" s="261" t="s">
        <v>157</v>
      </c>
      <c r="D2649" s="261" t="s">
        <v>549</v>
      </c>
      <c r="E2649" s="261">
        <v>22</v>
      </c>
      <c r="F2649" s="261" t="s">
        <v>4144</v>
      </c>
      <c r="G2649" s="261" t="s">
        <v>282</v>
      </c>
      <c r="H2649" s="261">
        <v>3</v>
      </c>
      <c r="I2649" s="261" t="s">
        <v>4145</v>
      </c>
      <c r="J2649" s="261" t="s">
        <v>4146</v>
      </c>
      <c r="K2649" s="261" t="s">
        <v>4267</v>
      </c>
      <c r="L2649" s="262">
        <v>45771</v>
      </c>
      <c r="M2649" s="261" t="s">
        <v>4127</v>
      </c>
    </row>
    <row r="2650" spans="1:13">
      <c r="A2650" s="259" t="s">
        <v>1080</v>
      </c>
      <c r="B2650" s="259" t="s">
        <v>1081</v>
      </c>
      <c r="C2650" s="259" t="s">
        <v>157</v>
      </c>
      <c r="D2650" s="259" t="s">
        <v>2014</v>
      </c>
      <c r="E2650" s="259">
        <v>6660197</v>
      </c>
      <c r="F2650" s="259" t="s">
        <v>4268</v>
      </c>
      <c r="G2650" s="259" t="s">
        <v>282</v>
      </c>
      <c r="H2650" s="259">
        <v>3</v>
      </c>
      <c r="I2650" s="259" t="s">
        <v>4269</v>
      </c>
      <c r="J2650" s="259" t="s">
        <v>4270</v>
      </c>
      <c r="K2650" s="259" t="s">
        <v>4271</v>
      </c>
      <c r="L2650" s="260">
        <v>45771</v>
      </c>
      <c r="M2650" s="259" t="s">
        <v>4127</v>
      </c>
    </row>
    <row r="2651" spans="1:13">
      <c r="A2651" s="261" t="s">
        <v>1080</v>
      </c>
      <c r="B2651" s="261" t="s">
        <v>1081</v>
      </c>
      <c r="C2651" s="261" t="s">
        <v>157</v>
      </c>
      <c r="D2651" s="261" t="s">
        <v>2017</v>
      </c>
      <c r="E2651" s="261">
        <v>6600000</v>
      </c>
      <c r="F2651" s="261" t="s">
        <v>4272</v>
      </c>
      <c r="G2651" s="261" t="s">
        <v>282</v>
      </c>
      <c r="H2651" s="261">
        <v>3</v>
      </c>
      <c r="I2651" s="261" t="s">
        <v>4273</v>
      </c>
      <c r="J2651" s="261" t="s">
        <v>3243</v>
      </c>
      <c r="K2651" s="261" t="s">
        <v>4274</v>
      </c>
      <c r="L2651" s="262">
        <v>45771</v>
      </c>
      <c r="M2651" s="261" t="s">
        <v>4127</v>
      </c>
    </row>
    <row r="2652" spans="1:13">
      <c r="A2652" s="259" t="s">
        <v>1080</v>
      </c>
      <c r="B2652" s="259" t="s">
        <v>1081</v>
      </c>
      <c r="C2652" s="259" t="s">
        <v>157</v>
      </c>
      <c r="D2652" s="259" t="s">
        <v>2020</v>
      </c>
      <c r="E2652" s="259">
        <v>2439803</v>
      </c>
      <c r="F2652" s="259" t="s">
        <v>4268</v>
      </c>
      <c r="G2652" s="259" t="s">
        <v>282</v>
      </c>
      <c r="H2652" s="259">
        <v>3</v>
      </c>
      <c r="I2652" s="259" t="s">
        <v>4275</v>
      </c>
      <c r="J2652" s="259" t="s">
        <v>3520</v>
      </c>
      <c r="K2652" s="259" t="s">
        <v>4276</v>
      </c>
      <c r="L2652" s="260">
        <v>45771</v>
      </c>
      <c r="M2652" s="259" t="s">
        <v>4127</v>
      </c>
    </row>
    <row r="2653" spans="1:13">
      <c r="A2653" s="261" t="s">
        <v>1080</v>
      </c>
      <c r="B2653" s="261" t="s">
        <v>1081</v>
      </c>
      <c r="C2653" s="261" t="s">
        <v>157</v>
      </c>
      <c r="D2653" s="261" t="s">
        <v>2023</v>
      </c>
      <c r="E2653" s="261">
        <v>6660197</v>
      </c>
      <c r="F2653" s="261" t="s">
        <v>4268</v>
      </c>
      <c r="G2653" s="261" t="s">
        <v>282</v>
      </c>
      <c r="H2653" s="261">
        <v>3</v>
      </c>
      <c r="I2653" s="261" t="s">
        <v>4269</v>
      </c>
      <c r="J2653" s="261" t="s">
        <v>4277</v>
      </c>
      <c r="K2653" s="261" t="s">
        <v>4278</v>
      </c>
      <c r="L2653" s="262">
        <v>45771</v>
      </c>
      <c r="M2653" s="261" t="s">
        <v>4127</v>
      </c>
    </row>
    <row r="2654" spans="1:13">
      <c r="A2654" s="259" t="s">
        <v>1080</v>
      </c>
      <c r="B2654" s="259" t="s">
        <v>1081</v>
      </c>
      <c r="C2654" s="259" t="s">
        <v>157</v>
      </c>
      <c r="D2654" s="259" t="s">
        <v>2025</v>
      </c>
      <c r="E2654" s="259" t="s">
        <v>17</v>
      </c>
      <c r="F2654" s="259" t="s">
        <v>404</v>
      </c>
      <c r="G2654" s="259" t="s">
        <v>282</v>
      </c>
      <c r="H2654" s="259">
        <v>3</v>
      </c>
      <c r="I2654" s="259" t="s">
        <v>17</v>
      </c>
      <c r="J2654" s="259" t="s">
        <v>4279</v>
      </c>
      <c r="K2654" s="259" t="s">
        <v>4280</v>
      </c>
      <c r="L2654" s="260">
        <v>45771</v>
      </c>
      <c r="M2654" s="259" t="s">
        <v>4127</v>
      </c>
    </row>
    <row r="2655" spans="1:13">
      <c r="A2655" s="261" t="s">
        <v>1080</v>
      </c>
      <c r="B2655" s="261" t="s">
        <v>1081</v>
      </c>
      <c r="C2655" s="261" t="s">
        <v>157</v>
      </c>
      <c r="D2655" s="261" t="s">
        <v>2027</v>
      </c>
      <c r="E2655" s="261" t="s">
        <v>17</v>
      </c>
      <c r="F2655" s="261" t="s">
        <v>404</v>
      </c>
      <c r="G2655" s="261" t="s">
        <v>282</v>
      </c>
      <c r="H2655" s="261">
        <v>3</v>
      </c>
      <c r="I2655" s="261" t="s">
        <v>17</v>
      </c>
      <c r="J2655" s="261" t="s">
        <v>4279</v>
      </c>
      <c r="K2655" s="261" t="s">
        <v>4281</v>
      </c>
      <c r="L2655" s="262">
        <v>45771</v>
      </c>
      <c r="M2655" s="261" t="s">
        <v>4127</v>
      </c>
    </row>
    <row r="2656" spans="1:13">
      <c r="A2656" s="259" t="s">
        <v>1080</v>
      </c>
      <c r="B2656" s="259" t="s">
        <v>1081</v>
      </c>
      <c r="C2656" s="259" t="s">
        <v>157</v>
      </c>
      <c r="D2656" s="259" t="s">
        <v>200</v>
      </c>
      <c r="E2656" s="259">
        <v>3</v>
      </c>
      <c r="F2656" s="259" t="s">
        <v>4253</v>
      </c>
      <c r="G2656" s="259" t="s">
        <v>282</v>
      </c>
      <c r="H2656" s="259">
        <v>3</v>
      </c>
      <c r="I2656" s="259" t="s">
        <v>4258</v>
      </c>
      <c r="J2656" s="259" t="s">
        <v>4282</v>
      </c>
      <c r="K2656" s="259" t="s">
        <v>4283</v>
      </c>
      <c r="L2656" s="260">
        <v>45771</v>
      </c>
      <c r="M2656" s="259" t="s">
        <v>4127</v>
      </c>
    </row>
    <row r="2657" spans="1:13">
      <c r="A2657" s="261" t="s">
        <v>1080</v>
      </c>
      <c r="B2657" s="261" t="s">
        <v>1081</v>
      </c>
      <c r="C2657" s="261" t="s">
        <v>157</v>
      </c>
      <c r="D2657" s="261" t="s">
        <v>26</v>
      </c>
      <c r="E2657" s="261" t="s">
        <v>17</v>
      </c>
      <c r="F2657" s="261" t="s">
        <v>404</v>
      </c>
      <c r="G2657" s="261" t="s">
        <v>282</v>
      </c>
      <c r="H2657" s="261">
        <v>3</v>
      </c>
      <c r="I2657" s="261" t="s">
        <v>17</v>
      </c>
      <c r="J2657" s="261" t="s">
        <v>4284</v>
      </c>
      <c r="K2657" s="261" t="s">
        <v>4285</v>
      </c>
      <c r="L2657" s="262">
        <v>45771</v>
      </c>
      <c r="M2657" s="261" t="s">
        <v>4127</v>
      </c>
    </row>
    <row r="2658" spans="1:13">
      <c r="A2658" s="259" t="s">
        <v>1080</v>
      </c>
      <c r="B2658" s="259" t="s">
        <v>1081</v>
      </c>
      <c r="C2658" s="259" t="s">
        <v>157</v>
      </c>
      <c r="D2658" s="259" t="s">
        <v>28</v>
      </c>
      <c r="E2658" s="259" t="s">
        <v>17</v>
      </c>
      <c r="F2658" s="259" t="s">
        <v>404</v>
      </c>
      <c r="G2658" s="259" t="s">
        <v>282</v>
      </c>
      <c r="H2658" s="259">
        <v>3</v>
      </c>
      <c r="I2658" s="259" t="s">
        <v>17</v>
      </c>
      <c r="J2658" s="259" t="s">
        <v>4284</v>
      </c>
      <c r="K2658" s="259" t="s">
        <v>4286</v>
      </c>
      <c r="L2658" s="260">
        <v>45771</v>
      </c>
      <c r="M2658" s="259" t="s">
        <v>4127</v>
      </c>
    </row>
    <row r="2659" spans="1:13">
      <c r="A2659" s="261" t="s">
        <v>1080</v>
      </c>
      <c r="B2659" s="261" t="s">
        <v>1081</v>
      </c>
      <c r="C2659" s="261" t="s">
        <v>157</v>
      </c>
      <c r="D2659" s="261" t="s">
        <v>24</v>
      </c>
      <c r="E2659" s="261" t="s">
        <v>17</v>
      </c>
      <c r="F2659" s="261" t="s">
        <v>404</v>
      </c>
      <c r="G2659" s="261" t="s">
        <v>282</v>
      </c>
      <c r="H2659" s="261">
        <v>3</v>
      </c>
      <c r="I2659" s="261" t="s">
        <v>17</v>
      </c>
      <c r="J2659" s="261" t="s">
        <v>4284</v>
      </c>
      <c r="K2659" s="261" t="s">
        <v>4287</v>
      </c>
      <c r="L2659" s="262">
        <v>45771</v>
      </c>
      <c r="M2659" s="261" t="s">
        <v>4127</v>
      </c>
    </row>
    <row r="2660" spans="1:13">
      <c r="A2660" s="259" t="s">
        <v>1080</v>
      </c>
      <c r="B2660" s="259" t="s">
        <v>1081</v>
      </c>
      <c r="C2660" s="259" t="s">
        <v>157</v>
      </c>
      <c r="D2660" s="259" t="s">
        <v>16</v>
      </c>
      <c r="E2660" s="259">
        <v>3273605</v>
      </c>
      <c r="F2660" s="259" t="s">
        <v>4288</v>
      </c>
      <c r="G2660" s="259" t="s">
        <v>282</v>
      </c>
      <c r="H2660" s="259">
        <v>3</v>
      </c>
      <c r="I2660" s="259" t="s">
        <v>4289</v>
      </c>
      <c r="J2660" s="259" t="s">
        <v>4290</v>
      </c>
      <c r="K2660" s="259" t="s">
        <v>4291</v>
      </c>
      <c r="L2660" s="260">
        <v>45771</v>
      </c>
      <c r="M2660" s="259" t="s">
        <v>4127</v>
      </c>
    </row>
    <row r="2661" spans="1:13">
      <c r="A2661" s="261" t="s">
        <v>1080</v>
      </c>
      <c r="B2661" s="261" t="s">
        <v>1081</v>
      </c>
      <c r="C2661" s="261" t="s">
        <v>157</v>
      </c>
      <c r="D2661" s="261" t="s">
        <v>20</v>
      </c>
      <c r="E2661" s="261">
        <v>298000</v>
      </c>
      <c r="F2661" s="261" t="s">
        <v>4292</v>
      </c>
      <c r="G2661" s="261" t="s">
        <v>282</v>
      </c>
      <c r="H2661" s="261">
        <v>3</v>
      </c>
      <c r="I2661" s="261" t="s">
        <v>4293</v>
      </c>
      <c r="J2661" s="261" t="s">
        <v>4294</v>
      </c>
      <c r="K2661" s="261" t="s">
        <v>4295</v>
      </c>
      <c r="L2661" s="262">
        <v>45771</v>
      </c>
      <c r="M2661" s="261" t="s">
        <v>4127</v>
      </c>
    </row>
    <row r="2662" spans="1:13">
      <c r="A2662" s="259" t="s">
        <v>1080</v>
      </c>
      <c r="B2662" s="259" t="s">
        <v>1081</v>
      </c>
      <c r="C2662" s="259" t="s">
        <v>157</v>
      </c>
      <c r="D2662" s="259" t="s">
        <v>364</v>
      </c>
      <c r="E2662" s="259" t="s">
        <v>17</v>
      </c>
      <c r="F2662" s="259" t="s">
        <v>404</v>
      </c>
      <c r="G2662" s="259" t="s">
        <v>282</v>
      </c>
      <c r="H2662" s="259">
        <v>3</v>
      </c>
      <c r="I2662" s="259" t="s">
        <v>17</v>
      </c>
      <c r="J2662" s="259" t="s">
        <v>4284</v>
      </c>
      <c r="K2662" s="259" t="s">
        <v>4296</v>
      </c>
      <c r="L2662" s="260">
        <v>45771</v>
      </c>
      <c r="M2662" s="259" t="s">
        <v>4127</v>
      </c>
    </row>
    <row r="2663" spans="1:13">
      <c r="A2663" s="261" t="s">
        <v>1080</v>
      </c>
      <c r="B2663" s="261" t="s">
        <v>1081</v>
      </c>
      <c r="C2663" s="261" t="s">
        <v>157</v>
      </c>
      <c r="D2663" s="261" t="s">
        <v>22</v>
      </c>
      <c r="E2663" s="261">
        <v>34000000000</v>
      </c>
      <c r="F2663" s="261" t="s">
        <v>4297</v>
      </c>
      <c r="G2663" s="261" t="s">
        <v>282</v>
      </c>
      <c r="H2663" s="261">
        <v>3</v>
      </c>
      <c r="I2663" s="261" t="s">
        <v>4298</v>
      </c>
      <c r="J2663" s="261" t="s">
        <v>4299</v>
      </c>
      <c r="K2663" s="261" t="s">
        <v>4300</v>
      </c>
      <c r="L2663" s="262">
        <v>45771</v>
      </c>
      <c r="M2663" s="261" t="s">
        <v>4127</v>
      </c>
    </row>
    <row r="2664" spans="1:13">
      <c r="A2664" s="259" t="s">
        <v>4301</v>
      </c>
      <c r="B2664" s="259" t="s">
        <v>4302</v>
      </c>
      <c r="C2664" s="259" t="s">
        <v>4303</v>
      </c>
      <c r="D2664" s="259" t="s">
        <v>2227</v>
      </c>
      <c r="E2664" s="259">
        <v>57008150</v>
      </c>
      <c r="F2664" s="259" t="s">
        <v>4304</v>
      </c>
      <c r="G2664" s="259" t="s">
        <v>224</v>
      </c>
      <c r="H2664" s="259">
        <v>1</v>
      </c>
      <c r="I2664" s="259" t="s">
        <v>4305</v>
      </c>
      <c r="J2664" s="259" t="s">
        <v>4306</v>
      </c>
      <c r="K2664" s="259" t="s">
        <v>4307</v>
      </c>
      <c r="L2664" s="260">
        <v>45771</v>
      </c>
      <c r="M2664" s="259" t="s">
        <v>218</v>
      </c>
    </row>
    <row r="2665" spans="1:13">
      <c r="A2665" s="261" t="s">
        <v>4301</v>
      </c>
      <c r="B2665" s="261" t="s">
        <v>4302</v>
      </c>
      <c r="C2665" s="261" t="s">
        <v>4303</v>
      </c>
      <c r="D2665" s="261" t="s">
        <v>1999</v>
      </c>
      <c r="E2665" s="261">
        <v>676577</v>
      </c>
      <c r="F2665" s="261" t="s">
        <v>4308</v>
      </c>
      <c r="G2665" s="261" t="s">
        <v>224</v>
      </c>
      <c r="H2665" s="261">
        <v>1</v>
      </c>
      <c r="I2665" s="261" t="s">
        <v>4309</v>
      </c>
      <c r="J2665" s="261" t="s">
        <v>4310</v>
      </c>
      <c r="K2665" s="261" t="s">
        <v>4311</v>
      </c>
      <c r="L2665" s="262">
        <v>45771</v>
      </c>
      <c r="M2665" s="261" t="s">
        <v>218</v>
      </c>
    </row>
    <row r="2666" spans="1:13">
      <c r="A2666" s="259" t="s">
        <v>4301</v>
      </c>
      <c r="B2666" s="259" t="s">
        <v>4302</v>
      </c>
      <c r="C2666" s="259" t="s">
        <v>4303</v>
      </c>
      <c r="D2666" s="259" t="s">
        <v>2004</v>
      </c>
      <c r="E2666" s="259">
        <v>57008150</v>
      </c>
      <c r="F2666" s="259" t="s">
        <v>4304</v>
      </c>
      <c r="G2666" s="259" t="s">
        <v>224</v>
      </c>
      <c r="H2666" s="259">
        <v>1</v>
      </c>
      <c r="I2666" s="259" t="s">
        <v>4305</v>
      </c>
      <c r="J2666" s="259" t="s">
        <v>4312</v>
      </c>
      <c r="K2666" s="259" t="s">
        <v>4313</v>
      </c>
      <c r="L2666" s="260">
        <v>45771</v>
      </c>
      <c r="M2666" s="259" t="s">
        <v>218</v>
      </c>
    </row>
    <row r="2667" spans="1:13">
      <c r="A2667" s="261" t="s">
        <v>4301</v>
      </c>
      <c r="B2667" s="261" t="s">
        <v>4302</v>
      </c>
      <c r="C2667" s="261" t="s">
        <v>4303</v>
      </c>
      <c r="D2667" s="261" t="s">
        <v>2007</v>
      </c>
      <c r="E2667" s="261">
        <v>57008150</v>
      </c>
      <c r="F2667" s="261" t="s">
        <v>4304</v>
      </c>
      <c r="G2667" s="261" t="s">
        <v>224</v>
      </c>
      <c r="H2667" s="261">
        <v>1</v>
      </c>
      <c r="I2667" s="261" t="s">
        <v>4305</v>
      </c>
      <c r="J2667" s="261" t="s">
        <v>4314</v>
      </c>
      <c r="K2667" s="261" t="s">
        <v>4315</v>
      </c>
      <c r="L2667" s="262">
        <v>45771</v>
      </c>
      <c r="M2667" s="261" t="s">
        <v>218</v>
      </c>
    </row>
    <row r="2668" spans="1:13">
      <c r="A2668" s="259" t="s">
        <v>4301</v>
      </c>
      <c r="B2668" s="259" t="s">
        <v>4302</v>
      </c>
      <c r="C2668" s="259" t="s">
        <v>4303</v>
      </c>
      <c r="D2668" s="259" t="s">
        <v>257</v>
      </c>
      <c r="E2668" s="259">
        <v>5301764</v>
      </c>
      <c r="F2668" s="259" t="s">
        <v>4316</v>
      </c>
      <c r="G2668" s="259" t="s">
        <v>427</v>
      </c>
      <c r="H2668" s="259">
        <v>2</v>
      </c>
      <c r="I2668" s="259" t="s">
        <v>4317</v>
      </c>
      <c r="J2668" s="259" t="s">
        <v>4318</v>
      </c>
      <c r="K2668" s="259" t="s">
        <v>4319</v>
      </c>
      <c r="L2668" s="260">
        <v>45771</v>
      </c>
      <c r="M2668" s="259" t="s">
        <v>218</v>
      </c>
    </row>
    <row r="2669" spans="1:13">
      <c r="A2669" s="261" t="s">
        <v>4301</v>
      </c>
      <c r="B2669" s="261" t="s">
        <v>4302</v>
      </c>
      <c r="C2669" s="261" t="s">
        <v>4303</v>
      </c>
      <c r="D2669" s="261" t="s">
        <v>112</v>
      </c>
      <c r="E2669" s="261">
        <v>4824</v>
      </c>
      <c r="F2669" s="261" t="s">
        <v>4320</v>
      </c>
      <c r="G2669" s="261" t="s">
        <v>427</v>
      </c>
      <c r="H2669" s="261">
        <v>2</v>
      </c>
      <c r="I2669" s="261" t="s">
        <v>4321</v>
      </c>
      <c r="J2669" s="261" t="s">
        <v>4322</v>
      </c>
      <c r="K2669" s="261" t="s">
        <v>4323</v>
      </c>
      <c r="L2669" s="262">
        <v>45771</v>
      </c>
      <c r="M2669" s="261" t="s">
        <v>218</v>
      </c>
    </row>
    <row r="2670" spans="1:13">
      <c r="A2670" s="259" t="s">
        <v>4301</v>
      </c>
      <c r="B2670" s="259" t="s">
        <v>4302</v>
      </c>
      <c r="C2670" s="259" t="s">
        <v>4303</v>
      </c>
      <c r="D2670" s="259" t="s">
        <v>467</v>
      </c>
      <c r="E2670" s="259">
        <v>11049</v>
      </c>
      <c r="F2670" s="259" t="s">
        <v>4324</v>
      </c>
      <c r="G2670" s="259" t="s">
        <v>427</v>
      </c>
      <c r="H2670" s="259">
        <v>2</v>
      </c>
      <c r="I2670" s="259" t="s">
        <v>4325</v>
      </c>
      <c r="J2670" s="259" t="s">
        <v>4326</v>
      </c>
      <c r="K2670" s="259" t="s">
        <v>4327</v>
      </c>
      <c r="L2670" s="260">
        <v>45771</v>
      </c>
      <c r="M2670" s="259" t="s">
        <v>218</v>
      </c>
    </row>
    <row r="2671" spans="1:13">
      <c r="A2671" s="261" t="s">
        <v>4301</v>
      </c>
      <c r="B2671" s="261" t="s">
        <v>4302</v>
      </c>
      <c r="C2671" s="261" t="s">
        <v>4303</v>
      </c>
      <c r="D2671" s="261" t="s">
        <v>549</v>
      </c>
      <c r="E2671" s="261">
        <v>11049</v>
      </c>
      <c r="F2671" s="261" t="s">
        <v>4324</v>
      </c>
      <c r="G2671" s="261" t="s">
        <v>427</v>
      </c>
      <c r="H2671" s="261">
        <v>2</v>
      </c>
      <c r="I2671" s="261" t="s">
        <v>4325</v>
      </c>
      <c r="J2671" s="261" t="s">
        <v>4326</v>
      </c>
      <c r="K2671" s="261" t="s">
        <v>4328</v>
      </c>
      <c r="L2671" s="262">
        <v>45771</v>
      </c>
      <c r="M2671" s="261" t="s">
        <v>218</v>
      </c>
    </row>
    <row r="2672" spans="1:13">
      <c r="A2672" s="259" t="s">
        <v>4301</v>
      </c>
      <c r="B2672" s="259" t="s">
        <v>4302</v>
      </c>
      <c r="C2672" s="259" t="s">
        <v>4303</v>
      </c>
      <c r="D2672" s="259" t="s">
        <v>2014</v>
      </c>
      <c r="E2672" s="259">
        <v>21902649</v>
      </c>
      <c r="F2672" s="259" t="s">
        <v>4304</v>
      </c>
      <c r="G2672" s="259" t="s">
        <v>224</v>
      </c>
      <c r="H2672" s="259">
        <v>1</v>
      </c>
      <c r="I2672" s="259" t="s">
        <v>4305</v>
      </c>
      <c r="J2672" s="259" t="s">
        <v>4329</v>
      </c>
      <c r="K2672" s="259" t="s">
        <v>4330</v>
      </c>
      <c r="L2672" s="260">
        <v>45771</v>
      </c>
      <c r="M2672" s="259" t="s">
        <v>218</v>
      </c>
    </row>
    <row r="2673" spans="1:13">
      <c r="A2673" s="261" t="s">
        <v>4301</v>
      </c>
      <c r="B2673" s="261" t="s">
        <v>4302</v>
      </c>
      <c r="C2673" s="261" t="s">
        <v>4303</v>
      </c>
      <c r="D2673" s="261" t="s">
        <v>2017</v>
      </c>
      <c r="E2673" s="261">
        <v>0</v>
      </c>
      <c r="F2673" s="261" t="s">
        <v>4304</v>
      </c>
      <c r="G2673" s="261" t="s">
        <v>427</v>
      </c>
      <c r="H2673" s="261">
        <v>2</v>
      </c>
      <c r="I2673" s="261" t="s">
        <v>4305</v>
      </c>
      <c r="J2673" s="261" t="s">
        <v>3518</v>
      </c>
      <c r="K2673" s="261" t="s">
        <v>4331</v>
      </c>
      <c r="L2673" s="262">
        <v>45771</v>
      </c>
      <c r="M2673" s="261" t="s">
        <v>218</v>
      </c>
    </row>
    <row r="2674" spans="1:13">
      <c r="A2674" s="259" t="s">
        <v>4301</v>
      </c>
      <c r="B2674" s="259" t="s">
        <v>4302</v>
      </c>
      <c r="C2674" s="259" t="s">
        <v>4303</v>
      </c>
      <c r="D2674" s="259" t="s">
        <v>2020</v>
      </c>
      <c r="E2674" s="259">
        <v>35105501</v>
      </c>
      <c r="F2674" s="259" t="s">
        <v>4304</v>
      </c>
      <c r="G2674" s="259" t="s">
        <v>427</v>
      </c>
      <c r="H2674" s="259">
        <v>2</v>
      </c>
      <c r="I2674" s="259" t="s">
        <v>4305</v>
      </c>
      <c r="J2674" s="259" t="s">
        <v>3520</v>
      </c>
      <c r="K2674" s="259" t="s">
        <v>4332</v>
      </c>
      <c r="L2674" s="260">
        <v>45771</v>
      </c>
      <c r="M2674" s="259" t="s">
        <v>218</v>
      </c>
    </row>
    <row r="2675" spans="1:13">
      <c r="A2675" s="261" t="s">
        <v>4301</v>
      </c>
      <c r="B2675" s="261" t="s">
        <v>4302</v>
      </c>
      <c r="C2675" s="261" t="s">
        <v>4303</v>
      </c>
      <c r="D2675" s="261" t="s">
        <v>2023</v>
      </c>
      <c r="E2675" s="261">
        <v>13701355</v>
      </c>
      <c r="F2675" s="261" t="s">
        <v>4304</v>
      </c>
      <c r="G2675" s="261" t="s">
        <v>282</v>
      </c>
      <c r="H2675" s="261">
        <v>3</v>
      </c>
      <c r="I2675" s="261" t="s">
        <v>4305</v>
      </c>
      <c r="J2675" s="261" t="s">
        <v>4333</v>
      </c>
      <c r="K2675" s="261" t="s">
        <v>4334</v>
      </c>
      <c r="L2675" s="262">
        <v>45771</v>
      </c>
      <c r="M2675" s="261" t="s">
        <v>218</v>
      </c>
    </row>
    <row r="2676" spans="1:13">
      <c r="A2676" s="259" t="s">
        <v>4301</v>
      </c>
      <c r="B2676" s="259" t="s">
        <v>4302</v>
      </c>
      <c r="C2676" s="259" t="s">
        <v>4303</v>
      </c>
      <c r="D2676" s="259" t="s">
        <v>2025</v>
      </c>
      <c r="E2676" s="259">
        <v>8165349</v>
      </c>
      <c r="F2676" s="259" t="s">
        <v>4304</v>
      </c>
      <c r="G2676" s="259" t="s">
        <v>282</v>
      </c>
      <c r="H2676" s="259">
        <v>3</v>
      </c>
      <c r="I2676" s="259" t="s">
        <v>4305</v>
      </c>
      <c r="J2676" s="259" t="s">
        <v>4335</v>
      </c>
      <c r="K2676" s="259" t="s">
        <v>4336</v>
      </c>
      <c r="L2676" s="260">
        <v>45771</v>
      </c>
      <c r="M2676" s="259" t="s">
        <v>218</v>
      </c>
    </row>
    <row r="2677" spans="1:13">
      <c r="A2677" s="261" t="s">
        <v>4301</v>
      </c>
      <c r="B2677" s="261" t="s">
        <v>4302</v>
      </c>
      <c r="C2677" s="261" t="s">
        <v>4303</v>
      </c>
      <c r="D2677" s="261" t="s">
        <v>2027</v>
      </c>
      <c r="E2677" s="261">
        <v>35945</v>
      </c>
      <c r="F2677" s="261" t="s">
        <v>4304</v>
      </c>
      <c r="G2677" s="261" t="s">
        <v>282</v>
      </c>
      <c r="H2677" s="261">
        <v>3</v>
      </c>
      <c r="I2677" s="261" t="s">
        <v>4305</v>
      </c>
      <c r="J2677" s="261" t="s">
        <v>4337</v>
      </c>
      <c r="K2677" s="261" t="s">
        <v>4338</v>
      </c>
      <c r="L2677" s="262">
        <v>45771</v>
      </c>
      <c r="M2677" s="261" t="s">
        <v>218</v>
      </c>
    </row>
    <row r="2678" spans="1:13">
      <c r="A2678" s="259" t="s">
        <v>4301</v>
      </c>
      <c r="B2678" s="259" t="s">
        <v>4302</v>
      </c>
      <c r="C2678" s="259" t="s">
        <v>4303</v>
      </c>
      <c r="D2678" s="259" t="s">
        <v>200</v>
      </c>
      <c r="E2678" s="259">
        <v>5</v>
      </c>
      <c r="F2678" s="259" t="s">
        <v>4339</v>
      </c>
      <c r="G2678" s="259" t="s">
        <v>224</v>
      </c>
      <c r="H2678" s="259">
        <v>1</v>
      </c>
      <c r="I2678" s="259" t="s">
        <v>4340</v>
      </c>
      <c r="J2678" s="259" t="s">
        <v>3528</v>
      </c>
      <c r="K2678" s="259" t="s">
        <v>4341</v>
      </c>
      <c r="L2678" s="260">
        <v>45771</v>
      </c>
      <c r="M2678" s="259" t="s">
        <v>218</v>
      </c>
    </row>
    <row r="2679" spans="1:13">
      <c r="A2679" s="261" t="s">
        <v>4301</v>
      </c>
      <c r="B2679" s="261" t="s">
        <v>4302</v>
      </c>
      <c r="C2679" s="261" t="s">
        <v>4303</v>
      </c>
      <c r="D2679" s="261" t="s">
        <v>26</v>
      </c>
      <c r="E2679" s="261" t="s">
        <v>17</v>
      </c>
      <c r="F2679" s="261" t="s">
        <v>17</v>
      </c>
      <c r="G2679" s="261" t="s">
        <v>17</v>
      </c>
      <c r="H2679" s="261" t="s">
        <v>17</v>
      </c>
      <c r="I2679" s="261" t="s">
        <v>17</v>
      </c>
      <c r="J2679" s="261" t="s">
        <v>4342</v>
      </c>
      <c r="K2679" s="261" t="s">
        <v>4343</v>
      </c>
      <c r="L2679" s="262">
        <v>45771</v>
      </c>
      <c r="M2679" s="261" t="s">
        <v>218</v>
      </c>
    </row>
    <row r="2680" spans="1:13">
      <c r="A2680" s="259" t="s">
        <v>4301</v>
      </c>
      <c r="B2680" s="259" t="s">
        <v>4302</v>
      </c>
      <c r="C2680" s="259" t="s">
        <v>4303</v>
      </c>
      <c r="D2680" s="259" t="s">
        <v>28</v>
      </c>
      <c r="E2680" s="259">
        <v>500000</v>
      </c>
      <c r="F2680" s="259" t="s">
        <v>4344</v>
      </c>
      <c r="G2680" s="259" t="s">
        <v>427</v>
      </c>
      <c r="H2680" s="259">
        <v>2</v>
      </c>
      <c r="I2680" s="259" t="s">
        <v>4345</v>
      </c>
      <c r="J2680" s="259" t="s">
        <v>4346</v>
      </c>
      <c r="K2680" s="259" t="s">
        <v>4347</v>
      </c>
      <c r="L2680" s="260">
        <v>45771</v>
      </c>
      <c r="M2680" s="259" t="s">
        <v>218</v>
      </c>
    </row>
    <row r="2681" spans="1:13">
      <c r="A2681" s="261" t="s">
        <v>4301</v>
      </c>
      <c r="B2681" s="261" t="s">
        <v>4302</v>
      </c>
      <c r="C2681" s="261" t="s">
        <v>4303</v>
      </c>
      <c r="D2681" s="261" t="s">
        <v>24</v>
      </c>
      <c r="E2681" s="261" t="s">
        <v>17</v>
      </c>
      <c r="F2681" s="261" t="s">
        <v>17</v>
      </c>
      <c r="G2681" s="261" t="s">
        <v>17</v>
      </c>
      <c r="H2681" s="261" t="s">
        <v>17</v>
      </c>
      <c r="I2681" s="261" t="s">
        <v>17</v>
      </c>
      <c r="J2681" s="261" t="s">
        <v>4342</v>
      </c>
      <c r="K2681" s="261" t="s">
        <v>4348</v>
      </c>
      <c r="L2681" s="262">
        <v>45771</v>
      </c>
      <c r="M2681" s="261" t="s">
        <v>218</v>
      </c>
    </row>
    <row r="2682" spans="1:13">
      <c r="A2682" s="259" t="s">
        <v>4301</v>
      </c>
      <c r="B2682" s="259" t="s">
        <v>4302</v>
      </c>
      <c r="C2682" s="259" t="s">
        <v>4303</v>
      </c>
      <c r="D2682" s="259" t="s">
        <v>16</v>
      </c>
      <c r="E2682" s="259">
        <v>39477</v>
      </c>
      <c r="F2682" s="259" t="s">
        <v>4349</v>
      </c>
      <c r="G2682" s="259" t="s">
        <v>427</v>
      </c>
      <c r="H2682" s="259">
        <v>2</v>
      </c>
      <c r="I2682" s="259" t="s">
        <v>4321</v>
      </c>
      <c r="J2682" s="259" t="s">
        <v>4350</v>
      </c>
      <c r="K2682" s="259" t="s">
        <v>4351</v>
      </c>
      <c r="L2682" s="260">
        <v>45771</v>
      </c>
      <c r="M2682" s="259" t="s">
        <v>218</v>
      </c>
    </row>
    <row r="2683" spans="1:13">
      <c r="A2683" s="261" t="s">
        <v>4301</v>
      </c>
      <c r="B2683" s="261" t="s">
        <v>4302</v>
      </c>
      <c r="C2683" s="261" t="s">
        <v>4303</v>
      </c>
      <c r="D2683" s="261" t="s">
        <v>20</v>
      </c>
      <c r="E2683" s="261">
        <v>13194</v>
      </c>
      <c r="F2683" s="261" t="s">
        <v>4349</v>
      </c>
      <c r="G2683" s="261" t="s">
        <v>427</v>
      </c>
      <c r="H2683" s="261">
        <v>2</v>
      </c>
      <c r="I2683" s="261" t="s">
        <v>4321</v>
      </c>
      <c r="J2683" s="261" t="s">
        <v>4352</v>
      </c>
      <c r="K2683" s="261" t="s">
        <v>4353</v>
      </c>
      <c r="L2683" s="262">
        <v>45771</v>
      </c>
      <c r="M2683" s="261" t="s">
        <v>218</v>
      </c>
    </row>
    <row r="2684" spans="1:13">
      <c r="A2684" s="259" t="s">
        <v>4301</v>
      </c>
      <c r="B2684" s="259" t="s">
        <v>4302</v>
      </c>
      <c r="C2684" s="259" t="s">
        <v>4303</v>
      </c>
      <c r="D2684" s="259" t="s">
        <v>364</v>
      </c>
      <c r="E2684" s="259" t="s">
        <v>17</v>
      </c>
      <c r="F2684" s="259" t="s">
        <v>17</v>
      </c>
      <c r="G2684" s="259" t="s">
        <v>17</v>
      </c>
      <c r="H2684" s="259" t="s">
        <v>17</v>
      </c>
      <c r="I2684" s="259" t="s">
        <v>17</v>
      </c>
      <c r="J2684" s="259" t="s">
        <v>4342</v>
      </c>
      <c r="K2684" s="259" t="s">
        <v>4354</v>
      </c>
      <c r="L2684" s="260">
        <v>45771</v>
      </c>
      <c r="M2684" s="259" t="s">
        <v>218</v>
      </c>
    </row>
    <row r="2685" spans="1:13">
      <c r="A2685" s="261" t="s">
        <v>4301</v>
      </c>
      <c r="B2685" s="261" t="s">
        <v>4302</v>
      </c>
      <c r="C2685" s="261" t="s">
        <v>4303</v>
      </c>
      <c r="D2685" s="261" t="s">
        <v>22</v>
      </c>
      <c r="E2685" s="261" t="s">
        <v>17</v>
      </c>
      <c r="F2685" s="261" t="s">
        <v>17</v>
      </c>
      <c r="G2685" s="261" t="s">
        <v>17</v>
      </c>
      <c r="H2685" s="261" t="s">
        <v>17</v>
      </c>
      <c r="I2685" s="261" t="s">
        <v>17</v>
      </c>
      <c r="J2685" s="261" t="s">
        <v>2497</v>
      </c>
      <c r="K2685" s="261" t="s">
        <v>4355</v>
      </c>
      <c r="L2685" s="262">
        <v>45771</v>
      </c>
      <c r="M2685" s="261" t="s">
        <v>218</v>
      </c>
    </row>
    <row r="2686" spans="1:13">
      <c r="A2686" s="259" t="s">
        <v>4356</v>
      </c>
      <c r="B2686" s="259" t="s">
        <v>4357</v>
      </c>
      <c r="C2686" s="259" t="s">
        <v>4303</v>
      </c>
      <c r="D2686" s="259" t="s">
        <v>2227</v>
      </c>
      <c r="E2686" s="259">
        <v>57008150</v>
      </c>
      <c r="F2686" s="259" t="s">
        <v>4304</v>
      </c>
      <c r="G2686" s="259" t="s">
        <v>224</v>
      </c>
      <c r="H2686" s="259">
        <v>1</v>
      </c>
      <c r="I2686" s="259" t="s">
        <v>4305</v>
      </c>
      <c r="J2686" s="259" t="s">
        <v>4306</v>
      </c>
      <c r="K2686" s="259" t="s">
        <v>4358</v>
      </c>
      <c r="L2686" s="260">
        <v>45771</v>
      </c>
      <c r="M2686" s="259" t="s">
        <v>218</v>
      </c>
    </row>
    <row r="2687" spans="1:13">
      <c r="A2687" s="261" t="s">
        <v>4356</v>
      </c>
      <c r="B2687" s="261" t="s">
        <v>4357</v>
      </c>
      <c r="C2687" s="261" t="s">
        <v>4303</v>
      </c>
      <c r="D2687" s="261" t="s">
        <v>1999</v>
      </c>
      <c r="E2687" s="261">
        <v>36778</v>
      </c>
      <c r="F2687" s="261" t="s">
        <v>4308</v>
      </c>
      <c r="G2687" s="261" t="s">
        <v>224</v>
      </c>
      <c r="H2687" s="261">
        <v>1</v>
      </c>
      <c r="I2687" s="261" t="s">
        <v>4309</v>
      </c>
      <c r="J2687" s="261" t="s">
        <v>4359</v>
      </c>
      <c r="K2687" s="261" t="s">
        <v>4360</v>
      </c>
      <c r="L2687" s="262">
        <v>45771</v>
      </c>
      <c r="M2687" s="261" t="s">
        <v>218</v>
      </c>
    </row>
    <row r="2688" spans="1:13">
      <c r="A2688" s="259" t="s">
        <v>4356</v>
      </c>
      <c r="B2688" s="259" t="s">
        <v>4357</v>
      </c>
      <c r="C2688" s="259" t="s">
        <v>4303</v>
      </c>
      <c r="D2688" s="259" t="s">
        <v>2004</v>
      </c>
      <c r="E2688" s="259">
        <v>3653354</v>
      </c>
      <c r="F2688" s="259" t="s">
        <v>4304</v>
      </c>
      <c r="G2688" s="259" t="s">
        <v>224</v>
      </c>
      <c r="H2688" s="259">
        <v>1</v>
      </c>
      <c r="I2688" s="259" t="s">
        <v>4305</v>
      </c>
      <c r="J2688" s="259" t="s">
        <v>4361</v>
      </c>
      <c r="K2688" s="259" t="s">
        <v>4362</v>
      </c>
      <c r="L2688" s="260">
        <v>45771</v>
      </c>
      <c r="M2688" s="259" t="s">
        <v>218</v>
      </c>
    </row>
    <row r="2689" spans="1:13">
      <c r="A2689" s="261" t="s">
        <v>4356</v>
      </c>
      <c r="B2689" s="261" t="s">
        <v>4357</v>
      </c>
      <c r="C2689" s="261" t="s">
        <v>4303</v>
      </c>
      <c r="D2689" s="261" t="s">
        <v>2007</v>
      </c>
      <c r="E2689" s="261">
        <v>3653354</v>
      </c>
      <c r="F2689" s="261" t="s">
        <v>4304</v>
      </c>
      <c r="G2689" s="261" t="s">
        <v>224</v>
      </c>
      <c r="H2689" s="261">
        <v>1</v>
      </c>
      <c r="I2689" s="261" t="s">
        <v>4305</v>
      </c>
      <c r="J2689" s="261" t="s">
        <v>4363</v>
      </c>
      <c r="K2689" s="261" t="s">
        <v>4364</v>
      </c>
      <c r="L2689" s="262">
        <v>45771</v>
      </c>
      <c r="M2689" s="261" t="s">
        <v>218</v>
      </c>
    </row>
    <row r="2690" spans="1:13">
      <c r="A2690" s="259" t="s">
        <v>4356</v>
      </c>
      <c r="B2690" s="259" t="s">
        <v>4357</v>
      </c>
      <c r="C2690" s="259" t="s">
        <v>4303</v>
      </c>
      <c r="D2690" s="259" t="s">
        <v>257</v>
      </c>
      <c r="E2690" s="259">
        <v>1381653</v>
      </c>
      <c r="F2690" s="259" t="s">
        <v>4365</v>
      </c>
      <c r="G2690" s="259" t="s">
        <v>427</v>
      </c>
      <c r="H2690" s="259">
        <v>2</v>
      </c>
      <c r="I2690" s="259" t="s">
        <v>4317</v>
      </c>
      <c r="J2690" s="259" t="s">
        <v>4366</v>
      </c>
      <c r="K2690" s="259" t="s">
        <v>4367</v>
      </c>
      <c r="L2690" s="260">
        <v>45771</v>
      </c>
      <c r="M2690" s="259" t="s">
        <v>218</v>
      </c>
    </row>
    <row r="2691" spans="1:13">
      <c r="A2691" s="261" t="s">
        <v>4356</v>
      </c>
      <c r="B2691" s="261" t="s">
        <v>4357</v>
      </c>
      <c r="C2691" s="261" t="s">
        <v>4303</v>
      </c>
      <c r="D2691" s="261" t="s">
        <v>112</v>
      </c>
      <c r="E2691" s="261" t="s">
        <v>17</v>
      </c>
      <c r="F2691" s="261" t="s">
        <v>17</v>
      </c>
      <c r="G2691" s="261" t="s">
        <v>17</v>
      </c>
      <c r="H2691" s="261" t="s">
        <v>17</v>
      </c>
      <c r="I2691" s="261" t="s">
        <v>17</v>
      </c>
      <c r="J2691" s="261" t="s">
        <v>4368</v>
      </c>
      <c r="K2691" s="261" t="s">
        <v>4369</v>
      </c>
      <c r="L2691" s="262">
        <v>45771</v>
      </c>
      <c r="M2691" s="261" t="s">
        <v>218</v>
      </c>
    </row>
    <row r="2692" spans="1:13">
      <c r="A2692" s="259" t="s">
        <v>4356</v>
      </c>
      <c r="B2692" s="259" t="s">
        <v>4357</v>
      </c>
      <c r="C2692" s="259" t="s">
        <v>4303</v>
      </c>
      <c r="D2692" s="259" t="s">
        <v>467</v>
      </c>
      <c r="E2692" s="259">
        <v>693</v>
      </c>
      <c r="F2692" s="259" t="s">
        <v>4370</v>
      </c>
      <c r="G2692" s="259" t="s">
        <v>427</v>
      </c>
      <c r="H2692" s="259">
        <v>2</v>
      </c>
      <c r="I2692" s="259" t="s">
        <v>337</v>
      </c>
      <c r="J2692" s="259" t="s">
        <v>4371</v>
      </c>
      <c r="K2692" s="259" t="s">
        <v>4372</v>
      </c>
      <c r="L2692" s="260">
        <v>45771</v>
      </c>
      <c r="M2692" s="259" t="s">
        <v>218</v>
      </c>
    </row>
    <row r="2693" spans="1:13">
      <c r="A2693" s="261" t="s">
        <v>4356</v>
      </c>
      <c r="B2693" s="261" t="s">
        <v>4357</v>
      </c>
      <c r="C2693" s="261" t="s">
        <v>4303</v>
      </c>
      <c r="D2693" s="261" t="s">
        <v>549</v>
      </c>
      <c r="E2693" s="261">
        <v>11049</v>
      </c>
      <c r="F2693" s="261" t="s">
        <v>4324</v>
      </c>
      <c r="G2693" s="261" t="s">
        <v>427</v>
      </c>
      <c r="H2693" s="261">
        <v>2</v>
      </c>
      <c r="I2693" s="261" t="s">
        <v>4325</v>
      </c>
      <c r="J2693" s="261" t="s">
        <v>4326</v>
      </c>
      <c r="K2693" s="261" t="s">
        <v>4373</v>
      </c>
      <c r="L2693" s="262">
        <v>45771</v>
      </c>
      <c r="M2693" s="261" t="s">
        <v>218</v>
      </c>
    </row>
    <row r="2694" spans="1:13">
      <c r="A2694" s="259" t="s">
        <v>4356</v>
      </c>
      <c r="B2694" s="259" t="s">
        <v>4357</v>
      </c>
      <c r="C2694" s="259" t="s">
        <v>4303</v>
      </c>
      <c r="D2694" s="259" t="s">
        <v>2014</v>
      </c>
      <c r="E2694" s="259">
        <v>1980693</v>
      </c>
      <c r="F2694" s="259" t="s">
        <v>4304</v>
      </c>
      <c r="G2694" s="259" t="s">
        <v>224</v>
      </c>
      <c r="H2694" s="259">
        <v>1</v>
      </c>
      <c r="I2694" s="259" t="s">
        <v>4305</v>
      </c>
      <c r="J2694" s="259" t="s">
        <v>4374</v>
      </c>
      <c r="K2694" s="259" t="s">
        <v>4375</v>
      </c>
      <c r="L2694" s="260">
        <v>45771</v>
      </c>
      <c r="M2694" s="259" t="s">
        <v>218</v>
      </c>
    </row>
    <row r="2695" spans="1:13">
      <c r="A2695" s="261" t="s">
        <v>4356</v>
      </c>
      <c r="B2695" s="261" t="s">
        <v>4357</v>
      </c>
      <c r="C2695" s="261" t="s">
        <v>4303</v>
      </c>
      <c r="D2695" s="261" t="s">
        <v>2017</v>
      </c>
      <c r="E2695" s="261">
        <v>0</v>
      </c>
      <c r="F2695" s="261" t="s">
        <v>4304</v>
      </c>
      <c r="G2695" s="261" t="s">
        <v>427</v>
      </c>
      <c r="H2695" s="261">
        <v>2</v>
      </c>
      <c r="I2695" s="261" t="s">
        <v>4305</v>
      </c>
      <c r="J2695" s="261" t="s">
        <v>3518</v>
      </c>
      <c r="K2695" s="261" t="s">
        <v>4376</v>
      </c>
      <c r="L2695" s="262">
        <v>45771</v>
      </c>
      <c r="M2695" s="261" t="s">
        <v>218</v>
      </c>
    </row>
    <row r="2696" spans="1:13">
      <c r="A2696" s="259" t="s">
        <v>4356</v>
      </c>
      <c r="B2696" s="259" t="s">
        <v>4357</v>
      </c>
      <c r="C2696" s="259" t="s">
        <v>4303</v>
      </c>
      <c r="D2696" s="259" t="s">
        <v>2020</v>
      </c>
      <c r="E2696" s="259">
        <v>1672661</v>
      </c>
      <c r="F2696" s="259" t="s">
        <v>4304</v>
      </c>
      <c r="G2696" s="259" t="s">
        <v>427</v>
      </c>
      <c r="H2696" s="259">
        <v>2</v>
      </c>
      <c r="I2696" s="259" t="s">
        <v>4305</v>
      </c>
      <c r="J2696" s="259" t="s">
        <v>3520</v>
      </c>
      <c r="K2696" s="259" t="s">
        <v>4377</v>
      </c>
      <c r="L2696" s="260">
        <v>45771</v>
      </c>
      <c r="M2696" s="259" t="s">
        <v>218</v>
      </c>
    </row>
    <row r="2697" spans="1:13">
      <c r="A2697" s="261" t="s">
        <v>4356</v>
      </c>
      <c r="B2697" s="261" t="s">
        <v>4357</v>
      </c>
      <c r="C2697" s="261" t="s">
        <v>4303</v>
      </c>
      <c r="D2697" s="261" t="s">
        <v>2023</v>
      </c>
      <c r="E2697" s="261">
        <v>51478</v>
      </c>
      <c r="F2697" s="261" t="s">
        <v>4304</v>
      </c>
      <c r="G2697" s="261" t="s">
        <v>282</v>
      </c>
      <c r="H2697" s="261">
        <v>3</v>
      </c>
      <c r="I2697" s="261" t="s">
        <v>4305</v>
      </c>
      <c r="J2697" s="261" t="s">
        <v>4378</v>
      </c>
      <c r="K2697" s="261" t="s">
        <v>4379</v>
      </c>
      <c r="L2697" s="262">
        <v>45771</v>
      </c>
      <c r="M2697" s="261" t="s">
        <v>218</v>
      </c>
    </row>
    <row r="2698" spans="1:13">
      <c r="A2698" s="259" t="s">
        <v>4356</v>
      </c>
      <c r="B2698" s="259" t="s">
        <v>4357</v>
      </c>
      <c r="C2698" s="259" t="s">
        <v>4303</v>
      </c>
      <c r="D2698" s="259" t="s">
        <v>2025</v>
      </c>
      <c r="E2698" s="259">
        <v>1893270</v>
      </c>
      <c r="F2698" s="259" t="s">
        <v>4304</v>
      </c>
      <c r="G2698" s="259" t="s">
        <v>282</v>
      </c>
      <c r="H2698" s="259">
        <v>3</v>
      </c>
      <c r="I2698" s="259" t="s">
        <v>4305</v>
      </c>
      <c r="J2698" s="259" t="s">
        <v>4378</v>
      </c>
      <c r="K2698" s="259" t="s">
        <v>4380</v>
      </c>
      <c r="L2698" s="260">
        <v>45771</v>
      </c>
      <c r="M2698" s="259" t="s">
        <v>218</v>
      </c>
    </row>
    <row r="2699" spans="1:13">
      <c r="A2699" s="261" t="s">
        <v>4356</v>
      </c>
      <c r="B2699" s="261" t="s">
        <v>4357</v>
      </c>
      <c r="C2699" s="261" t="s">
        <v>4303</v>
      </c>
      <c r="D2699" s="261" t="s">
        <v>2027</v>
      </c>
      <c r="E2699" s="261">
        <v>35945</v>
      </c>
      <c r="F2699" s="261" t="s">
        <v>4304</v>
      </c>
      <c r="G2699" s="261" t="s">
        <v>282</v>
      </c>
      <c r="H2699" s="261">
        <v>3</v>
      </c>
      <c r="I2699" s="261" t="s">
        <v>4305</v>
      </c>
      <c r="J2699" s="261" t="s">
        <v>4378</v>
      </c>
      <c r="K2699" s="261" t="s">
        <v>4381</v>
      </c>
      <c r="L2699" s="262">
        <v>45771</v>
      </c>
      <c r="M2699" s="261" t="s">
        <v>218</v>
      </c>
    </row>
    <row r="2700" spans="1:13">
      <c r="A2700" s="259" t="s">
        <v>4356</v>
      </c>
      <c r="B2700" s="259" t="s">
        <v>4357</v>
      </c>
      <c r="C2700" s="259" t="s">
        <v>4303</v>
      </c>
      <c r="D2700" s="259" t="s">
        <v>200</v>
      </c>
      <c r="E2700" s="259">
        <v>5</v>
      </c>
      <c r="F2700" s="259" t="s">
        <v>4339</v>
      </c>
      <c r="G2700" s="259" t="s">
        <v>224</v>
      </c>
      <c r="H2700" s="259">
        <v>1</v>
      </c>
      <c r="I2700" s="259" t="s">
        <v>4340</v>
      </c>
      <c r="J2700" s="259" t="s">
        <v>3528</v>
      </c>
      <c r="K2700" s="259" t="s">
        <v>4382</v>
      </c>
      <c r="L2700" s="260">
        <v>45771</v>
      </c>
      <c r="M2700" s="259" t="s">
        <v>218</v>
      </c>
    </row>
    <row r="2701" spans="1:13">
      <c r="A2701" s="261" t="s">
        <v>4356</v>
      </c>
      <c r="B2701" s="261" t="s">
        <v>4357</v>
      </c>
      <c r="C2701" s="261" t="s">
        <v>4303</v>
      </c>
      <c r="D2701" s="261" t="s">
        <v>26</v>
      </c>
      <c r="E2701" s="261" t="s">
        <v>17</v>
      </c>
      <c r="F2701" s="261" t="s">
        <v>17</v>
      </c>
      <c r="G2701" s="261" t="s">
        <v>17</v>
      </c>
      <c r="H2701" s="261" t="s">
        <v>17</v>
      </c>
      <c r="I2701" s="261" t="s">
        <v>17</v>
      </c>
      <c r="J2701" s="261" t="s">
        <v>4368</v>
      </c>
      <c r="K2701" s="261" t="s">
        <v>4383</v>
      </c>
      <c r="L2701" s="262">
        <v>45771</v>
      </c>
      <c r="M2701" s="261" t="s">
        <v>218</v>
      </c>
    </row>
    <row r="2702" spans="1:13">
      <c r="A2702" s="259" t="s">
        <v>4356</v>
      </c>
      <c r="B2702" s="259" t="s">
        <v>4357</v>
      </c>
      <c r="C2702" s="259" t="s">
        <v>4303</v>
      </c>
      <c r="D2702" s="259" t="s">
        <v>28</v>
      </c>
      <c r="E2702" s="259" t="s">
        <v>17</v>
      </c>
      <c r="F2702" s="259" t="s">
        <v>17</v>
      </c>
      <c r="G2702" s="259" t="s">
        <v>17</v>
      </c>
      <c r="H2702" s="259" t="s">
        <v>17</v>
      </c>
      <c r="I2702" s="259" t="s">
        <v>17</v>
      </c>
      <c r="J2702" s="259" t="s">
        <v>4368</v>
      </c>
      <c r="K2702" s="259" t="s">
        <v>4384</v>
      </c>
      <c r="L2702" s="260">
        <v>45771</v>
      </c>
      <c r="M2702" s="259" t="s">
        <v>218</v>
      </c>
    </row>
    <row r="2703" spans="1:13">
      <c r="A2703" s="261" t="s">
        <v>4356</v>
      </c>
      <c r="B2703" s="261" t="s">
        <v>4357</v>
      </c>
      <c r="C2703" s="261" t="s">
        <v>4303</v>
      </c>
      <c r="D2703" s="261" t="s">
        <v>24</v>
      </c>
      <c r="E2703" s="261" t="s">
        <v>17</v>
      </c>
      <c r="F2703" s="261" t="s">
        <v>17</v>
      </c>
      <c r="G2703" s="261" t="s">
        <v>17</v>
      </c>
      <c r="H2703" s="261" t="s">
        <v>17</v>
      </c>
      <c r="I2703" s="261" t="s">
        <v>17</v>
      </c>
      <c r="J2703" s="261" t="s">
        <v>4368</v>
      </c>
      <c r="K2703" s="261" t="s">
        <v>4385</v>
      </c>
      <c r="L2703" s="262">
        <v>45771</v>
      </c>
      <c r="M2703" s="261" t="s">
        <v>218</v>
      </c>
    </row>
    <row r="2704" spans="1:13">
      <c r="A2704" s="259" t="s">
        <v>4356</v>
      </c>
      <c r="B2704" s="259" t="s">
        <v>4357</v>
      </c>
      <c r="C2704" s="259" t="s">
        <v>4303</v>
      </c>
      <c r="D2704" s="259" t="s">
        <v>16</v>
      </c>
      <c r="E2704" s="259" t="s">
        <v>17</v>
      </c>
      <c r="F2704" s="259" t="s">
        <v>17</v>
      </c>
      <c r="G2704" s="259" t="s">
        <v>17</v>
      </c>
      <c r="H2704" s="259" t="s">
        <v>17</v>
      </c>
      <c r="I2704" s="259" t="s">
        <v>17</v>
      </c>
      <c r="J2704" s="259" t="s">
        <v>4368</v>
      </c>
      <c r="K2704" s="259" t="s">
        <v>4386</v>
      </c>
      <c r="L2704" s="260">
        <v>45771</v>
      </c>
      <c r="M2704" s="259" t="s">
        <v>218</v>
      </c>
    </row>
    <row r="2705" spans="1:13">
      <c r="A2705" s="261" t="s">
        <v>4356</v>
      </c>
      <c r="B2705" s="261" t="s">
        <v>4357</v>
      </c>
      <c r="C2705" s="261" t="s">
        <v>4303</v>
      </c>
      <c r="D2705" s="261" t="s">
        <v>20</v>
      </c>
      <c r="E2705" s="261" t="s">
        <v>17</v>
      </c>
      <c r="F2705" s="261" t="s">
        <v>17</v>
      </c>
      <c r="G2705" s="261" t="s">
        <v>17</v>
      </c>
      <c r="H2705" s="261" t="s">
        <v>17</v>
      </c>
      <c r="I2705" s="261" t="s">
        <v>17</v>
      </c>
      <c r="J2705" s="261" t="s">
        <v>4368</v>
      </c>
      <c r="K2705" s="261" t="s">
        <v>4387</v>
      </c>
      <c r="L2705" s="262">
        <v>45771</v>
      </c>
      <c r="M2705" s="261" t="s">
        <v>218</v>
      </c>
    </row>
    <row r="2706" spans="1:13">
      <c r="A2706" s="259" t="s">
        <v>4356</v>
      </c>
      <c r="B2706" s="259" t="s">
        <v>4357</v>
      </c>
      <c r="C2706" s="259" t="s">
        <v>4303</v>
      </c>
      <c r="D2706" s="259" t="s">
        <v>364</v>
      </c>
      <c r="E2706" s="259" t="s">
        <v>17</v>
      </c>
      <c r="F2706" s="259" t="s">
        <v>17</v>
      </c>
      <c r="G2706" s="259" t="s">
        <v>17</v>
      </c>
      <c r="H2706" s="259" t="s">
        <v>17</v>
      </c>
      <c r="I2706" s="259" t="s">
        <v>17</v>
      </c>
      <c r="J2706" s="259" t="s">
        <v>4368</v>
      </c>
      <c r="K2706" s="259" t="s">
        <v>4388</v>
      </c>
      <c r="L2706" s="260">
        <v>45771</v>
      </c>
      <c r="M2706" s="259" t="s">
        <v>218</v>
      </c>
    </row>
    <row r="2707" spans="1:13">
      <c r="A2707" s="261" t="s">
        <v>4356</v>
      </c>
      <c r="B2707" s="261" t="s">
        <v>4357</v>
      </c>
      <c r="C2707" s="261" t="s">
        <v>4303</v>
      </c>
      <c r="D2707" s="261" t="s">
        <v>22</v>
      </c>
      <c r="E2707" s="261" t="s">
        <v>17</v>
      </c>
      <c r="F2707" s="261" t="s">
        <v>17</v>
      </c>
      <c r="G2707" s="261" t="s">
        <v>17</v>
      </c>
      <c r="H2707" s="261" t="s">
        <v>17</v>
      </c>
      <c r="I2707" s="261" t="s">
        <v>17</v>
      </c>
      <c r="J2707" s="261" t="s">
        <v>4368</v>
      </c>
      <c r="K2707" s="261" t="s">
        <v>4389</v>
      </c>
      <c r="L2707" s="262">
        <v>45771</v>
      </c>
      <c r="M2707" s="261" t="s">
        <v>218</v>
      </c>
    </row>
    <row r="2708" spans="1:13">
      <c r="A2708" s="259" t="s">
        <v>4390</v>
      </c>
      <c r="B2708" s="259" t="s">
        <v>4391</v>
      </c>
      <c r="C2708" s="259" t="s">
        <v>4303</v>
      </c>
      <c r="D2708" s="259" t="s">
        <v>2227</v>
      </c>
      <c r="E2708" s="259">
        <v>57008150</v>
      </c>
      <c r="F2708" s="259" t="s">
        <v>4304</v>
      </c>
      <c r="G2708" s="259" t="s">
        <v>224</v>
      </c>
      <c r="H2708" s="259">
        <v>1</v>
      </c>
      <c r="I2708" s="259" t="s">
        <v>4305</v>
      </c>
      <c r="J2708" s="259" t="s">
        <v>4306</v>
      </c>
      <c r="K2708" s="259" t="s">
        <v>4392</v>
      </c>
      <c r="L2708" s="260">
        <v>45771</v>
      </c>
      <c r="M2708" s="259" t="s">
        <v>218</v>
      </c>
    </row>
    <row r="2709" spans="1:13">
      <c r="A2709" s="261" t="s">
        <v>4390</v>
      </c>
      <c r="B2709" s="261" t="s">
        <v>4391</v>
      </c>
      <c r="C2709" s="261" t="s">
        <v>4303</v>
      </c>
      <c r="D2709" s="261" t="s">
        <v>1999</v>
      </c>
      <c r="E2709" s="261">
        <v>149601</v>
      </c>
      <c r="F2709" s="261" t="s">
        <v>4393</v>
      </c>
      <c r="G2709" s="261" t="s">
        <v>224</v>
      </c>
      <c r="H2709" s="261">
        <v>1</v>
      </c>
      <c r="I2709" s="261" t="s">
        <v>4394</v>
      </c>
      <c r="J2709" s="261" t="s">
        <v>4395</v>
      </c>
      <c r="K2709" s="261" t="s">
        <v>4396</v>
      </c>
      <c r="L2709" s="262">
        <v>45771</v>
      </c>
      <c r="M2709" s="261" t="s">
        <v>218</v>
      </c>
    </row>
    <row r="2710" spans="1:13">
      <c r="A2710" s="259" t="s">
        <v>4390</v>
      </c>
      <c r="B2710" s="259" t="s">
        <v>4391</v>
      </c>
      <c r="C2710" s="259" t="s">
        <v>4303</v>
      </c>
      <c r="D2710" s="259" t="s">
        <v>2004</v>
      </c>
      <c r="E2710" s="259">
        <v>5046728</v>
      </c>
      <c r="F2710" s="259" t="s">
        <v>4304</v>
      </c>
      <c r="G2710" s="259" t="s">
        <v>224</v>
      </c>
      <c r="H2710" s="259">
        <v>1</v>
      </c>
      <c r="I2710" s="259" t="s">
        <v>4305</v>
      </c>
      <c r="J2710" s="259" t="s">
        <v>4397</v>
      </c>
      <c r="K2710" s="259" t="s">
        <v>4398</v>
      </c>
      <c r="L2710" s="260">
        <v>45771</v>
      </c>
      <c r="M2710" s="259" t="s">
        <v>218</v>
      </c>
    </row>
    <row r="2711" spans="1:13">
      <c r="A2711" s="261" t="s">
        <v>4390</v>
      </c>
      <c r="B2711" s="261" t="s">
        <v>4391</v>
      </c>
      <c r="C2711" s="261" t="s">
        <v>4303</v>
      </c>
      <c r="D2711" s="261" t="s">
        <v>2007</v>
      </c>
      <c r="E2711" s="261">
        <v>5046728</v>
      </c>
      <c r="F2711" s="261" t="s">
        <v>4304</v>
      </c>
      <c r="G2711" s="261" t="s">
        <v>224</v>
      </c>
      <c r="H2711" s="261">
        <v>1</v>
      </c>
      <c r="I2711" s="261" t="s">
        <v>4305</v>
      </c>
      <c r="J2711" s="261" t="s">
        <v>4399</v>
      </c>
      <c r="K2711" s="261" t="s">
        <v>4400</v>
      </c>
      <c r="L2711" s="262">
        <v>45771</v>
      </c>
      <c r="M2711" s="261" t="s">
        <v>218</v>
      </c>
    </row>
    <row r="2712" spans="1:13">
      <c r="A2712" s="259" t="s">
        <v>4390</v>
      </c>
      <c r="B2712" s="259" t="s">
        <v>4391</v>
      </c>
      <c r="C2712" s="259" t="s">
        <v>4303</v>
      </c>
      <c r="D2712" s="259" t="s">
        <v>257</v>
      </c>
      <c r="E2712" s="259">
        <v>304490</v>
      </c>
      <c r="F2712" s="259" t="s">
        <v>4401</v>
      </c>
      <c r="G2712" s="259" t="s">
        <v>427</v>
      </c>
      <c r="H2712" s="259">
        <v>2</v>
      </c>
      <c r="I2712" s="259" t="s">
        <v>4402</v>
      </c>
      <c r="J2712" s="259" t="s">
        <v>4403</v>
      </c>
      <c r="K2712" s="259" t="s">
        <v>4404</v>
      </c>
      <c r="L2712" s="260">
        <v>45771</v>
      </c>
      <c r="M2712" s="259" t="s">
        <v>218</v>
      </c>
    </row>
    <row r="2713" spans="1:13">
      <c r="A2713" s="261" t="s">
        <v>4390</v>
      </c>
      <c r="B2713" s="261" t="s">
        <v>4391</v>
      </c>
      <c r="C2713" s="261" t="s">
        <v>4303</v>
      </c>
      <c r="D2713" s="261" t="s">
        <v>112</v>
      </c>
      <c r="E2713" s="261" t="s">
        <v>17</v>
      </c>
      <c r="F2713" s="261" t="s">
        <v>17</v>
      </c>
      <c r="G2713" s="261" t="s">
        <v>17</v>
      </c>
      <c r="H2713" s="261" t="s">
        <v>17</v>
      </c>
      <c r="I2713" s="261" t="s">
        <v>17</v>
      </c>
      <c r="J2713" s="261" t="s">
        <v>4368</v>
      </c>
      <c r="K2713" s="261" t="s">
        <v>4405</v>
      </c>
      <c r="L2713" s="262">
        <v>45771</v>
      </c>
      <c r="M2713" s="261" t="s">
        <v>218</v>
      </c>
    </row>
    <row r="2714" spans="1:13">
      <c r="A2714" s="259" t="s">
        <v>4390</v>
      </c>
      <c r="B2714" s="259" t="s">
        <v>4391</v>
      </c>
      <c r="C2714" s="259" t="s">
        <v>4303</v>
      </c>
      <c r="D2714" s="259" t="s">
        <v>467</v>
      </c>
      <c r="E2714" s="259">
        <v>345</v>
      </c>
      <c r="F2714" s="259" t="s">
        <v>4370</v>
      </c>
      <c r="G2714" s="259" t="s">
        <v>427</v>
      </c>
      <c r="H2714" s="259">
        <v>2</v>
      </c>
      <c r="I2714" s="259" t="s">
        <v>337</v>
      </c>
      <c r="J2714" s="259" t="s">
        <v>4406</v>
      </c>
      <c r="K2714" s="259" t="s">
        <v>4407</v>
      </c>
      <c r="L2714" s="260">
        <v>45771</v>
      </c>
      <c r="M2714" s="259" t="s">
        <v>218</v>
      </c>
    </row>
    <row r="2715" spans="1:13">
      <c r="A2715" s="261" t="s">
        <v>4390</v>
      </c>
      <c r="B2715" s="261" t="s">
        <v>4391</v>
      </c>
      <c r="C2715" s="261" t="s">
        <v>4303</v>
      </c>
      <c r="D2715" s="261" t="s">
        <v>549</v>
      </c>
      <c r="E2715" s="261">
        <v>11049</v>
      </c>
      <c r="F2715" s="261" t="s">
        <v>4324</v>
      </c>
      <c r="G2715" s="261" t="s">
        <v>427</v>
      </c>
      <c r="H2715" s="261">
        <v>2</v>
      </c>
      <c r="I2715" s="261" t="s">
        <v>4325</v>
      </c>
      <c r="J2715" s="261" t="s">
        <v>4326</v>
      </c>
      <c r="K2715" s="261" t="s">
        <v>4408</v>
      </c>
      <c r="L2715" s="262">
        <v>45771</v>
      </c>
      <c r="M2715" s="261" t="s">
        <v>218</v>
      </c>
    </row>
    <row r="2716" spans="1:13">
      <c r="A2716" s="259" t="s">
        <v>4390</v>
      </c>
      <c r="B2716" s="259" t="s">
        <v>4391</v>
      </c>
      <c r="C2716" s="259" t="s">
        <v>4303</v>
      </c>
      <c r="D2716" s="259" t="s">
        <v>2014</v>
      </c>
      <c r="E2716" s="259">
        <v>1945110</v>
      </c>
      <c r="F2716" s="259" t="s">
        <v>4304</v>
      </c>
      <c r="G2716" s="259" t="s">
        <v>224</v>
      </c>
      <c r="H2716" s="259">
        <v>1</v>
      </c>
      <c r="I2716" s="259" t="s">
        <v>4305</v>
      </c>
      <c r="J2716" s="259" t="s">
        <v>4409</v>
      </c>
      <c r="K2716" s="259" t="s">
        <v>4410</v>
      </c>
      <c r="L2716" s="260">
        <v>45771</v>
      </c>
      <c r="M2716" s="259" t="s">
        <v>218</v>
      </c>
    </row>
    <row r="2717" spans="1:13">
      <c r="A2717" s="261" t="s">
        <v>4390</v>
      </c>
      <c r="B2717" s="261" t="s">
        <v>4391</v>
      </c>
      <c r="C2717" s="261" t="s">
        <v>4303</v>
      </c>
      <c r="D2717" s="261" t="s">
        <v>2017</v>
      </c>
      <c r="E2717" s="261">
        <v>0</v>
      </c>
      <c r="F2717" s="261" t="s">
        <v>4304</v>
      </c>
      <c r="G2717" s="261" t="s">
        <v>427</v>
      </c>
      <c r="H2717" s="261">
        <v>2</v>
      </c>
      <c r="I2717" s="261" t="s">
        <v>4305</v>
      </c>
      <c r="J2717" s="261" t="s">
        <v>3518</v>
      </c>
      <c r="K2717" s="261" t="s">
        <v>4411</v>
      </c>
      <c r="L2717" s="262">
        <v>45771</v>
      </c>
      <c r="M2717" s="261" t="s">
        <v>218</v>
      </c>
    </row>
    <row r="2718" spans="1:13">
      <c r="A2718" s="259" t="s">
        <v>4390</v>
      </c>
      <c r="B2718" s="259" t="s">
        <v>4391</v>
      </c>
      <c r="C2718" s="259" t="s">
        <v>4303</v>
      </c>
      <c r="D2718" s="259" t="s">
        <v>2020</v>
      </c>
      <c r="E2718" s="259">
        <v>3101618</v>
      </c>
      <c r="F2718" s="259" t="s">
        <v>4304</v>
      </c>
      <c r="G2718" s="259" t="s">
        <v>427</v>
      </c>
      <c r="H2718" s="259">
        <v>2</v>
      </c>
      <c r="I2718" s="259" t="s">
        <v>4305</v>
      </c>
      <c r="J2718" s="259" t="s">
        <v>3520</v>
      </c>
      <c r="K2718" s="259" t="s">
        <v>4412</v>
      </c>
      <c r="L2718" s="260">
        <v>45771</v>
      </c>
      <c r="M2718" s="259" t="s">
        <v>218</v>
      </c>
    </row>
    <row r="2719" spans="1:13">
      <c r="A2719" s="261" t="s">
        <v>4390</v>
      </c>
      <c r="B2719" s="261" t="s">
        <v>4391</v>
      </c>
      <c r="C2719" s="261" t="s">
        <v>4303</v>
      </c>
      <c r="D2719" s="261" t="s">
        <v>2023</v>
      </c>
      <c r="E2719" s="261">
        <v>537278</v>
      </c>
      <c r="F2719" s="261" t="s">
        <v>4304</v>
      </c>
      <c r="G2719" s="261" t="s">
        <v>282</v>
      </c>
      <c r="H2719" s="261">
        <v>3</v>
      </c>
      <c r="I2719" s="261" t="s">
        <v>4305</v>
      </c>
      <c r="J2719" s="261" t="s">
        <v>4413</v>
      </c>
      <c r="K2719" s="261" t="s">
        <v>4414</v>
      </c>
      <c r="L2719" s="262">
        <v>45771</v>
      </c>
      <c r="M2719" s="261" t="s">
        <v>218</v>
      </c>
    </row>
    <row r="2720" spans="1:13">
      <c r="A2720" s="259" t="s">
        <v>4390</v>
      </c>
      <c r="B2720" s="259" t="s">
        <v>4391</v>
      </c>
      <c r="C2720" s="259" t="s">
        <v>4303</v>
      </c>
      <c r="D2720" s="259" t="s">
        <v>2025</v>
      </c>
      <c r="E2720" s="259">
        <v>1407832</v>
      </c>
      <c r="F2720" s="259" t="s">
        <v>4304</v>
      </c>
      <c r="G2720" s="259" t="s">
        <v>282</v>
      </c>
      <c r="H2720" s="259">
        <v>3</v>
      </c>
      <c r="I2720" s="259" t="s">
        <v>4305</v>
      </c>
      <c r="J2720" s="259" t="s">
        <v>4413</v>
      </c>
      <c r="K2720" s="259" t="s">
        <v>4415</v>
      </c>
      <c r="L2720" s="260">
        <v>45771</v>
      </c>
      <c r="M2720" s="259" t="s">
        <v>218</v>
      </c>
    </row>
    <row r="2721" spans="1:13">
      <c r="A2721" s="261" t="s">
        <v>4390</v>
      </c>
      <c r="B2721" s="261" t="s">
        <v>4391</v>
      </c>
      <c r="C2721" s="261" t="s">
        <v>4303</v>
      </c>
      <c r="D2721" s="261" t="s">
        <v>2027</v>
      </c>
      <c r="E2721" s="261">
        <v>0</v>
      </c>
      <c r="F2721" s="261" t="s">
        <v>4304</v>
      </c>
      <c r="G2721" s="261" t="s">
        <v>282</v>
      </c>
      <c r="H2721" s="261">
        <v>3</v>
      </c>
      <c r="I2721" s="261" t="s">
        <v>4305</v>
      </c>
      <c r="J2721" s="261" t="s">
        <v>4413</v>
      </c>
      <c r="K2721" s="261" t="s">
        <v>4416</v>
      </c>
      <c r="L2721" s="262">
        <v>45771</v>
      </c>
      <c r="M2721" s="261" t="s">
        <v>218</v>
      </c>
    </row>
    <row r="2722" spans="1:13">
      <c r="A2722" s="259" t="s">
        <v>4390</v>
      </c>
      <c r="B2722" s="259" t="s">
        <v>4391</v>
      </c>
      <c r="C2722" s="259" t="s">
        <v>4303</v>
      </c>
      <c r="D2722" s="259" t="s">
        <v>200</v>
      </c>
      <c r="E2722" s="259">
        <v>5</v>
      </c>
      <c r="F2722" s="259" t="s">
        <v>4339</v>
      </c>
      <c r="G2722" s="259" t="s">
        <v>224</v>
      </c>
      <c r="H2722" s="259">
        <v>1</v>
      </c>
      <c r="I2722" s="259" t="s">
        <v>4340</v>
      </c>
      <c r="J2722" s="259" t="s">
        <v>4417</v>
      </c>
      <c r="K2722" s="259" t="s">
        <v>4418</v>
      </c>
      <c r="L2722" s="260">
        <v>45771</v>
      </c>
      <c r="M2722" s="259" t="s">
        <v>218</v>
      </c>
    </row>
    <row r="2723" spans="1:13">
      <c r="A2723" s="261" t="s">
        <v>4390</v>
      </c>
      <c r="B2723" s="261" t="s">
        <v>4391</v>
      </c>
      <c r="C2723" s="261" t="s">
        <v>4303</v>
      </c>
      <c r="D2723" s="261" t="s">
        <v>26</v>
      </c>
      <c r="E2723" s="261" t="s">
        <v>17</v>
      </c>
      <c r="F2723" s="261" t="s">
        <v>17</v>
      </c>
      <c r="G2723" s="261" t="s">
        <v>17</v>
      </c>
      <c r="H2723" s="261" t="s">
        <v>17</v>
      </c>
      <c r="I2723" s="261" t="s">
        <v>17</v>
      </c>
      <c r="J2723" s="261" t="s">
        <v>2555</v>
      </c>
      <c r="K2723" s="261" t="s">
        <v>4419</v>
      </c>
      <c r="L2723" s="262">
        <v>45771</v>
      </c>
      <c r="M2723" s="261" t="s">
        <v>218</v>
      </c>
    </row>
    <row r="2724" spans="1:13">
      <c r="A2724" s="259" t="s">
        <v>4390</v>
      </c>
      <c r="B2724" s="259" t="s">
        <v>4391</v>
      </c>
      <c r="C2724" s="259" t="s">
        <v>4303</v>
      </c>
      <c r="D2724" s="259" t="s">
        <v>28</v>
      </c>
      <c r="E2724" s="259" t="s">
        <v>17</v>
      </c>
      <c r="F2724" s="259" t="s">
        <v>17</v>
      </c>
      <c r="G2724" s="259" t="s">
        <v>17</v>
      </c>
      <c r="H2724" s="259" t="s">
        <v>17</v>
      </c>
      <c r="I2724" s="259" t="s">
        <v>17</v>
      </c>
      <c r="J2724" s="259" t="s">
        <v>2555</v>
      </c>
      <c r="K2724" s="259" t="s">
        <v>4420</v>
      </c>
      <c r="L2724" s="260">
        <v>45771</v>
      </c>
      <c r="M2724" s="259" t="s">
        <v>218</v>
      </c>
    </row>
    <row r="2725" spans="1:13">
      <c r="A2725" s="261" t="s">
        <v>4390</v>
      </c>
      <c r="B2725" s="261" t="s">
        <v>4391</v>
      </c>
      <c r="C2725" s="261" t="s">
        <v>4303</v>
      </c>
      <c r="D2725" s="261" t="s">
        <v>24</v>
      </c>
      <c r="E2725" s="261" t="s">
        <v>17</v>
      </c>
      <c r="F2725" s="261" t="s">
        <v>17</v>
      </c>
      <c r="G2725" s="261" t="s">
        <v>17</v>
      </c>
      <c r="H2725" s="261" t="s">
        <v>17</v>
      </c>
      <c r="I2725" s="261" t="s">
        <v>17</v>
      </c>
      <c r="J2725" s="261" t="s">
        <v>2555</v>
      </c>
      <c r="K2725" s="261" t="s">
        <v>4421</v>
      </c>
      <c r="L2725" s="262">
        <v>45771</v>
      </c>
      <c r="M2725" s="261" t="s">
        <v>218</v>
      </c>
    </row>
    <row r="2726" spans="1:13">
      <c r="A2726" s="259" t="s">
        <v>4390</v>
      </c>
      <c r="B2726" s="259" t="s">
        <v>4391</v>
      </c>
      <c r="C2726" s="259" t="s">
        <v>4303</v>
      </c>
      <c r="D2726" s="259" t="s">
        <v>16</v>
      </c>
      <c r="E2726" s="259" t="s">
        <v>17</v>
      </c>
      <c r="F2726" s="259" t="s">
        <v>17</v>
      </c>
      <c r="G2726" s="259" t="s">
        <v>17</v>
      </c>
      <c r="H2726" s="259" t="s">
        <v>17</v>
      </c>
      <c r="I2726" s="259" t="s">
        <v>17</v>
      </c>
      <c r="J2726" s="259" t="s">
        <v>2555</v>
      </c>
      <c r="K2726" s="259" t="s">
        <v>4422</v>
      </c>
      <c r="L2726" s="260">
        <v>45771</v>
      </c>
      <c r="M2726" s="259" t="s">
        <v>218</v>
      </c>
    </row>
    <row r="2727" spans="1:13">
      <c r="A2727" s="261" t="s">
        <v>4390</v>
      </c>
      <c r="B2727" s="261" t="s">
        <v>4391</v>
      </c>
      <c r="C2727" s="261" t="s">
        <v>4303</v>
      </c>
      <c r="D2727" s="261" t="s">
        <v>20</v>
      </c>
      <c r="E2727" s="261" t="s">
        <v>17</v>
      </c>
      <c r="F2727" s="261" t="s">
        <v>17</v>
      </c>
      <c r="G2727" s="261" t="s">
        <v>17</v>
      </c>
      <c r="H2727" s="261" t="s">
        <v>17</v>
      </c>
      <c r="I2727" s="261" t="s">
        <v>17</v>
      </c>
      <c r="J2727" s="261" t="s">
        <v>2555</v>
      </c>
      <c r="K2727" s="261" t="s">
        <v>4423</v>
      </c>
      <c r="L2727" s="262">
        <v>45771</v>
      </c>
      <c r="M2727" s="261" t="s">
        <v>218</v>
      </c>
    </row>
    <row r="2728" spans="1:13">
      <c r="A2728" s="259" t="s">
        <v>4390</v>
      </c>
      <c r="B2728" s="259" t="s">
        <v>4391</v>
      </c>
      <c r="C2728" s="259" t="s">
        <v>4303</v>
      </c>
      <c r="D2728" s="259" t="s">
        <v>364</v>
      </c>
      <c r="E2728" s="259" t="s">
        <v>17</v>
      </c>
      <c r="F2728" s="259" t="s">
        <v>17</v>
      </c>
      <c r="G2728" s="259" t="s">
        <v>17</v>
      </c>
      <c r="H2728" s="259" t="s">
        <v>17</v>
      </c>
      <c r="I2728" s="259" t="s">
        <v>17</v>
      </c>
      <c r="J2728" s="259" t="s">
        <v>2555</v>
      </c>
      <c r="K2728" s="259" t="s">
        <v>4424</v>
      </c>
      <c r="L2728" s="260">
        <v>45771</v>
      </c>
      <c r="M2728" s="259" t="s">
        <v>218</v>
      </c>
    </row>
    <row r="2729" spans="1:13">
      <c r="A2729" s="261" t="s">
        <v>4390</v>
      </c>
      <c r="B2729" s="261" t="s">
        <v>4391</v>
      </c>
      <c r="C2729" s="261" t="s">
        <v>4303</v>
      </c>
      <c r="D2729" s="261" t="s">
        <v>22</v>
      </c>
      <c r="E2729" s="261" t="s">
        <v>17</v>
      </c>
      <c r="F2729" s="261" t="s">
        <v>17</v>
      </c>
      <c r="G2729" s="261" t="s">
        <v>17</v>
      </c>
      <c r="H2729" s="261" t="s">
        <v>17</v>
      </c>
      <c r="I2729" s="261" t="s">
        <v>17</v>
      </c>
      <c r="J2729" s="261" t="s">
        <v>2555</v>
      </c>
      <c r="K2729" s="261" t="s">
        <v>4425</v>
      </c>
      <c r="L2729" s="262">
        <v>45771</v>
      </c>
      <c r="M2729" s="261" t="s">
        <v>218</v>
      </c>
    </row>
    <row r="2730" spans="1:13">
      <c r="A2730" s="259" t="s">
        <v>4426</v>
      </c>
      <c r="B2730" s="259" t="s">
        <v>4427</v>
      </c>
      <c r="C2730" s="259" t="s">
        <v>4303</v>
      </c>
      <c r="D2730" s="259" t="s">
        <v>2227</v>
      </c>
      <c r="E2730" s="259">
        <v>57008150</v>
      </c>
      <c r="F2730" s="259" t="s">
        <v>4304</v>
      </c>
      <c r="G2730" s="259" t="s">
        <v>224</v>
      </c>
      <c r="H2730" s="259">
        <v>1</v>
      </c>
      <c r="I2730" s="259" t="s">
        <v>4305</v>
      </c>
      <c r="J2730" s="259" t="s">
        <v>4306</v>
      </c>
      <c r="K2730" s="259" t="s">
        <v>4428</v>
      </c>
      <c r="L2730" s="260">
        <v>45771</v>
      </c>
      <c r="M2730" s="259" t="s">
        <v>218</v>
      </c>
    </row>
    <row r="2731" spans="1:13">
      <c r="A2731" s="261" t="s">
        <v>4426</v>
      </c>
      <c r="B2731" s="261" t="s">
        <v>4427</v>
      </c>
      <c r="C2731" s="261" t="s">
        <v>4303</v>
      </c>
      <c r="D2731" s="261" t="s">
        <v>1999</v>
      </c>
      <c r="E2731" s="261">
        <v>118525</v>
      </c>
      <c r="F2731" s="261" t="s">
        <v>4429</v>
      </c>
      <c r="G2731" s="261" t="s">
        <v>224</v>
      </c>
      <c r="H2731" s="261">
        <v>1</v>
      </c>
      <c r="I2731" s="261" t="s">
        <v>4430</v>
      </c>
      <c r="J2731" s="261" t="s">
        <v>4431</v>
      </c>
      <c r="K2731" s="261" t="s">
        <v>4432</v>
      </c>
      <c r="L2731" s="262">
        <v>45771</v>
      </c>
      <c r="M2731" s="261" t="s">
        <v>218</v>
      </c>
    </row>
    <row r="2732" spans="1:13">
      <c r="A2732" s="259" t="s">
        <v>4426</v>
      </c>
      <c r="B2732" s="259" t="s">
        <v>4427</v>
      </c>
      <c r="C2732" s="259" t="s">
        <v>4303</v>
      </c>
      <c r="D2732" s="259" t="s">
        <v>2004</v>
      </c>
      <c r="E2732" s="259">
        <v>31108068</v>
      </c>
      <c r="F2732" s="259" t="s">
        <v>4304</v>
      </c>
      <c r="G2732" s="259" t="s">
        <v>224</v>
      </c>
      <c r="H2732" s="259">
        <v>1</v>
      </c>
      <c r="I2732" s="259" t="s">
        <v>4305</v>
      </c>
      <c r="J2732" s="259" t="s">
        <v>4433</v>
      </c>
      <c r="K2732" s="259" t="s">
        <v>4434</v>
      </c>
      <c r="L2732" s="260">
        <v>45771</v>
      </c>
      <c r="M2732" s="259" t="s">
        <v>218</v>
      </c>
    </row>
    <row r="2733" spans="1:13">
      <c r="A2733" s="261" t="s">
        <v>4426</v>
      </c>
      <c r="B2733" s="261" t="s">
        <v>4427</v>
      </c>
      <c r="C2733" s="261" t="s">
        <v>4303</v>
      </c>
      <c r="D2733" s="261" t="s">
        <v>2007</v>
      </c>
      <c r="E2733" s="261">
        <v>31108068</v>
      </c>
      <c r="F2733" s="261" t="s">
        <v>4304</v>
      </c>
      <c r="G2733" s="261" t="s">
        <v>224</v>
      </c>
      <c r="H2733" s="261">
        <v>1</v>
      </c>
      <c r="I2733" s="261" t="s">
        <v>4305</v>
      </c>
      <c r="J2733" s="261" t="s">
        <v>4435</v>
      </c>
      <c r="K2733" s="261" t="s">
        <v>4436</v>
      </c>
      <c r="L2733" s="262">
        <v>45771</v>
      </c>
      <c r="M2733" s="261" t="s">
        <v>218</v>
      </c>
    </row>
    <row r="2734" spans="1:13">
      <c r="A2734" s="259" t="s">
        <v>4426</v>
      </c>
      <c r="B2734" s="259" t="s">
        <v>4427</v>
      </c>
      <c r="C2734" s="259" t="s">
        <v>4303</v>
      </c>
      <c r="D2734" s="259" t="s">
        <v>257</v>
      </c>
      <c r="E2734" s="259">
        <v>3546504</v>
      </c>
      <c r="F2734" s="259" t="s">
        <v>4401</v>
      </c>
      <c r="G2734" s="259" t="s">
        <v>427</v>
      </c>
      <c r="H2734" s="259">
        <v>2</v>
      </c>
      <c r="I2734" s="259" t="s">
        <v>4437</v>
      </c>
      <c r="J2734" s="259" t="s">
        <v>4438</v>
      </c>
      <c r="K2734" s="259" t="s">
        <v>4439</v>
      </c>
      <c r="L2734" s="260">
        <v>45771</v>
      </c>
      <c r="M2734" s="259" t="s">
        <v>218</v>
      </c>
    </row>
    <row r="2735" spans="1:13">
      <c r="A2735" s="261" t="s">
        <v>4426</v>
      </c>
      <c r="B2735" s="261" t="s">
        <v>4427</v>
      </c>
      <c r="C2735" s="261" t="s">
        <v>4303</v>
      </c>
      <c r="D2735" s="261" t="s">
        <v>112</v>
      </c>
      <c r="E2735" s="261" t="s">
        <v>17</v>
      </c>
      <c r="F2735" s="261" t="s">
        <v>17</v>
      </c>
      <c r="G2735" s="261" t="s">
        <v>17</v>
      </c>
      <c r="H2735" s="261" t="s">
        <v>17</v>
      </c>
      <c r="I2735" s="261" t="s">
        <v>17</v>
      </c>
      <c r="J2735" s="261" t="s">
        <v>4440</v>
      </c>
      <c r="K2735" s="261" t="s">
        <v>4441</v>
      </c>
      <c r="L2735" s="262">
        <v>45771</v>
      </c>
      <c r="M2735" s="261" t="s">
        <v>218</v>
      </c>
    </row>
    <row r="2736" spans="1:13">
      <c r="A2736" s="259" t="s">
        <v>4426</v>
      </c>
      <c r="B2736" s="259" t="s">
        <v>4427</v>
      </c>
      <c r="C2736" s="259" t="s">
        <v>4303</v>
      </c>
      <c r="D2736" s="259" t="s">
        <v>467</v>
      </c>
      <c r="E2736" s="259">
        <v>6356</v>
      </c>
      <c r="F2736" s="259" t="s">
        <v>4442</v>
      </c>
      <c r="G2736" s="259" t="s">
        <v>427</v>
      </c>
      <c r="H2736" s="259">
        <v>2</v>
      </c>
      <c r="I2736" s="259" t="s">
        <v>337</v>
      </c>
      <c r="J2736" s="259" t="s">
        <v>4443</v>
      </c>
      <c r="K2736" s="259" t="s">
        <v>4444</v>
      </c>
      <c r="L2736" s="260">
        <v>45771</v>
      </c>
      <c r="M2736" s="259" t="s">
        <v>218</v>
      </c>
    </row>
    <row r="2737" spans="1:13">
      <c r="A2737" s="261" t="s">
        <v>4426</v>
      </c>
      <c r="B2737" s="261" t="s">
        <v>4427</v>
      </c>
      <c r="C2737" s="261" t="s">
        <v>4303</v>
      </c>
      <c r="D2737" s="261" t="s">
        <v>549</v>
      </c>
      <c r="E2737" s="261">
        <v>11049</v>
      </c>
      <c r="F2737" s="261" t="s">
        <v>4324</v>
      </c>
      <c r="G2737" s="261" t="s">
        <v>427</v>
      </c>
      <c r="H2737" s="261">
        <v>2</v>
      </c>
      <c r="I2737" s="261" t="s">
        <v>4325</v>
      </c>
      <c r="J2737" s="261" t="s">
        <v>4326</v>
      </c>
      <c r="K2737" s="261" t="s">
        <v>4445</v>
      </c>
      <c r="L2737" s="262">
        <v>45771</v>
      </c>
      <c r="M2737" s="261" t="s">
        <v>218</v>
      </c>
    </row>
    <row r="2738" spans="1:13">
      <c r="A2738" s="259" t="s">
        <v>4426</v>
      </c>
      <c r="B2738" s="259" t="s">
        <v>4427</v>
      </c>
      <c r="C2738" s="259" t="s">
        <v>4303</v>
      </c>
      <c r="D2738" s="259" t="s">
        <v>2014</v>
      </c>
      <c r="E2738" s="259">
        <v>11676846</v>
      </c>
      <c r="F2738" s="259" t="s">
        <v>4304</v>
      </c>
      <c r="G2738" s="259" t="s">
        <v>224</v>
      </c>
      <c r="H2738" s="259">
        <v>1</v>
      </c>
      <c r="I2738" s="259" t="s">
        <v>4305</v>
      </c>
      <c r="J2738" s="259" t="s">
        <v>4446</v>
      </c>
      <c r="K2738" s="259" t="s">
        <v>4447</v>
      </c>
      <c r="L2738" s="260">
        <v>45771</v>
      </c>
      <c r="M2738" s="259" t="s">
        <v>218</v>
      </c>
    </row>
    <row r="2739" spans="1:13">
      <c r="A2739" s="261" t="s">
        <v>4426</v>
      </c>
      <c r="B2739" s="261" t="s">
        <v>4427</v>
      </c>
      <c r="C2739" s="261" t="s">
        <v>4303</v>
      </c>
      <c r="D2739" s="261" t="s">
        <v>2017</v>
      </c>
      <c r="E2739" s="261">
        <v>0</v>
      </c>
      <c r="F2739" s="261" t="s">
        <v>4304</v>
      </c>
      <c r="G2739" s="261" t="s">
        <v>427</v>
      </c>
      <c r="H2739" s="261">
        <v>2</v>
      </c>
      <c r="I2739" s="261" t="s">
        <v>4448</v>
      </c>
      <c r="J2739" s="261" t="s">
        <v>3518</v>
      </c>
      <c r="K2739" s="261" t="s">
        <v>4449</v>
      </c>
      <c r="L2739" s="262">
        <v>45771</v>
      </c>
      <c r="M2739" s="261" t="s">
        <v>218</v>
      </c>
    </row>
    <row r="2740" spans="1:13">
      <c r="A2740" s="259" t="s">
        <v>4426</v>
      </c>
      <c r="B2740" s="259" t="s">
        <v>4427</v>
      </c>
      <c r="C2740" s="259" t="s">
        <v>4303</v>
      </c>
      <c r="D2740" s="259" t="s">
        <v>2020</v>
      </c>
      <c r="E2740" s="259">
        <v>19431222</v>
      </c>
      <c r="F2740" s="259" t="s">
        <v>4304</v>
      </c>
      <c r="G2740" s="259" t="s">
        <v>427</v>
      </c>
      <c r="H2740" s="259">
        <v>2</v>
      </c>
      <c r="I2740" s="259" t="s">
        <v>4305</v>
      </c>
      <c r="J2740" s="259" t="s">
        <v>3520</v>
      </c>
      <c r="K2740" s="259" t="s">
        <v>4450</v>
      </c>
      <c r="L2740" s="260">
        <v>45771</v>
      </c>
      <c r="M2740" s="259" t="s">
        <v>218</v>
      </c>
    </row>
    <row r="2741" spans="1:13">
      <c r="A2741" s="261" t="s">
        <v>4426</v>
      </c>
      <c r="B2741" s="261" t="s">
        <v>4427</v>
      </c>
      <c r="C2741" s="261" t="s">
        <v>4303</v>
      </c>
      <c r="D2741" s="261" t="s">
        <v>2023</v>
      </c>
      <c r="E2741" s="261">
        <v>10299812</v>
      </c>
      <c r="F2741" s="261" t="s">
        <v>4304</v>
      </c>
      <c r="G2741" s="261" t="s">
        <v>282</v>
      </c>
      <c r="H2741" s="261">
        <v>3</v>
      </c>
      <c r="I2741" s="261" t="s">
        <v>4305</v>
      </c>
      <c r="J2741" s="261" t="s">
        <v>4451</v>
      </c>
      <c r="K2741" s="261" t="s">
        <v>4452</v>
      </c>
      <c r="L2741" s="262">
        <v>45771</v>
      </c>
      <c r="M2741" s="261" t="s">
        <v>218</v>
      </c>
    </row>
    <row r="2742" spans="1:13">
      <c r="A2742" s="259" t="s">
        <v>4426</v>
      </c>
      <c r="B2742" s="259" t="s">
        <v>4427</v>
      </c>
      <c r="C2742" s="259" t="s">
        <v>4303</v>
      </c>
      <c r="D2742" s="259" t="s">
        <v>2025</v>
      </c>
      <c r="E2742" s="259">
        <v>1377034</v>
      </c>
      <c r="F2742" s="259" t="s">
        <v>4304</v>
      </c>
      <c r="G2742" s="259" t="s">
        <v>282</v>
      </c>
      <c r="H2742" s="259">
        <v>3</v>
      </c>
      <c r="I2742" s="259" t="s">
        <v>4305</v>
      </c>
      <c r="J2742" s="259" t="s">
        <v>4451</v>
      </c>
      <c r="K2742" s="259" t="s">
        <v>4453</v>
      </c>
      <c r="L2742" s="260">
        <v>45771</v>
      </c>
      <c r="M2742" s="259" t="s">
        <v>218</v>
      </c>
    </row>
    <row r="2743" spans="1:13">
      <c r="A2743" s="261" t="s">
        <v>4426</v>
      </c>
      <c r="B2743" s="261" t="s">
        <v>4427</v>
      </c>
      <c r="C2743" s="261" t="s">
        <v>4303</v>
      </c>
      <c r="D2743" s="261" t="s">
        <v>2027</v>
      </c>
      <c r="E2743" s="261">
        <v>0</v>
      </c>
      <c r="F2743" s="261" t="s">
        <v>4304</v>
      </c>
      <c r="G2743" s="261" t="s">
        <v>282</v>
      </c>
      <c r="H2743" s="261">
        <v>3</v>
      </c>
      <c r="I2743" s="261" t="s">
        <v>4305</v>
      </c>
      <c r="J2743" s="261" t="s">
        <v>4454</v>
      </c>
      <c r="K2743" s="261" t="s">
        <v>4455</v>
      </c>
      <c r="L2743" s="262">
        <v>45771</v>
      </c>
      <c r="M2743" s="261" t="s">
        <v>218</v>
      </c>
    </row>
    <row r="2744" spans="1:13">
      <c r="A2744" s="259" t="s">
        <v>4426</v>
      </c>
      <c r="B2744" s="259" t="s">
        <v>4427</v>
      </c>
      <c r="C2744" s="259" t="s">
        <v>4303</v>
      </c>
      <c r="D2744" s="259" t="s">
        <v>200</v>
      </c>
      <c r="E2744" s="259">
        <v>5</v>
      </c>
      <c r="F2744" s="259" t="s">
        <v>4339</v>
      </c>
      <c r="G2744" s="259" t="s">
        <v>224</v>
      </c>
      <c r="H2744" s="259">
        <v>1</v>
      </c>
      <c r="I2744" s="259" t="s">
        <v>4340</v>
      </c>
      <c r="J2744" s="259" t="s">
        <v>3528</v>
      </c>
      <c r="K2744" s="259" t="s">
        <v>4456</v>
      </c>
      <c r="L2744" s="260">
        <v>45771</v>
      </c>
      <c r="M2744" s="259" t="s">
        <v>218</v>
      </c>
    </row>
    <row r="2745" spans="1:13">
      <c r="A2745" s="261" t="s">
        <v>4426</v>
      </c>
      <c r="B2745" s="261" t="s">
        <v>4427</v>
      </c>
      <c r="C2745" s="261" t="s">
        <v>4303</v>
      </c>
      <c r="D2745" s="261" t="s">
        <v>26</v>
      </c>
      <c r="E2745" s="261" t="s">
        <v>17</v>
      </c>
      <c r="F2745" s="261" t="s">
        <v>17</v>
      </c>
      <c r="G2745" s="261" t="s">
        <v>17</v>
      </c>
      <c r="H2745" s="261" t="s">
        <v>17</v>
      </c>
      <c r="I2745" s="261" t="s">
        <v>17</v>
      </c>
      <c r="J2745" s="261" t="s">
        <v>2555</v>
      </c>
      <c r="K2745" s="261" t="s">
        <v>4457</v>
      </c>
      <c r="L2745" s="262">
        <v>45771</v>
      </c>
      <c r="M2745" s="261" t="s">
        <v>218</v>
      </c>
    </row>
    <row r="2746" spans="1:13">
      <c r="A2746" s="259" t="s">
        <v>4426</v>
      </c>
      <c r="B2746" s="259" t="s">
        <v>4427</v>
      </c>
      <c r="C2746" s="259" t="s">
        <v>4303</v>
      </c>
      <c r="D2746" s="259" t="s">
        <v>28</v>
      </c>
      <c r="E2746" s="259" t="s">
        <v>17</v>
      </c>
      <c r="F2746" s="259" t="s">
        <v>17</v>
      </c>
      <c r="G2746" s="259" t="s">
        <v>17</v>
      </c>
      <c r="H2746" s="259" t="s">
        <v>17</v>
      </c>
      <c r="I2746" s="259" t="s">
        <v>17</v>
      </c>
      <c r="J2746" s="259" t="s">
        <v>2555</v>
      </c>
      <c r="K2746" s="259" t="s">
        <v>4458</v>
      </c>
      <c r="L2746" s="260">
        <v>45771</v>
      </c>
      <c r="M2746" s="259" t="s">
        <v>218</v>
      </c>
    </row>
    <row r="2747" spans="1:13">
      <c r="A2747" s="261" t="s">
        <v>4426</v>
      </c>
      <c r="B2747" s="261" t="s">
        <v>4427</v>
      </c>
      <c r="C2747" s="261" t="s">
        <v>4303</v>
      </c>
      <c r="D2747" s="261" t="s">
        <v>24</v>
      </c>
      <c r="E2747" s="261" t="s">
        <v>17</v>
      </c>
      <c r="F2747" s="261" t="s">
        <v>17</v>
      </c>
      <c r="G2747" s="261" t="s">
        <v>17</v>
      </c>
      <c r="H2747" s="261" t="s">
        <v>17</v>
      </c>
      <c r="I2747" s="261" t="s">
        <v>17</v>
      </c>
      <c r="J2747" s="261" t="s">
        <v>2555</v>
      </c>
      <c r="K2747" s="261" t="s">
        <v>4459</v>
      </c>
      <c r="L2747" s="262">
        <v>45771</v>
      </c>
      <c r="M2747" s="261" t="s">
        <v>218</v>
      </c>
    </row>
    <row r="2748" spans="1:13">
      <c r="A2748" s="259" t="s">
        <v>4426</v>
      </c>
      <c r="B2748" s="259" t="s">
        <v>4427</v>
      </c>
      <c r="C2748" s="259" t="s">
        <v>4303</v>
      </c>
      <c r="D2748" s="259" t="s">
        <v>16</v>
      </c>
      <c r="E2748" s="259" t="s">
        <v>17</v>
      </c>
      <c r="F2748" s="259" t="s">
        <v>17</v>
      </c>
      <c r="G2748" s="259" t="s">
        <v>17</v>
      </c>
      <c r="H2748" s="259" t="s">
        <v>17</v>
      </c>
      <c r="I2748" s="259" t="s">
        <v>17</v>
      </c>
      <c r="J2748" s="259" t="s">
        <v>2555</v>
      </c>
      <c r="K2748" s="259" t="s">
        <v>4460</v>
      </c>
      <c r="L2748" s="260">
        <v>45771</v>
      </c>
      <c r="M2748" s="259" t="s">
        <v>218</v>
      </c>
    </row>
    <row r="2749" spans="1:13">
      <c r="A2749" s="261" t="s">
        <v>4426</v>
      </c>
      <c r="B2749" s="261" t="s">
        <v>4427</v>
      </c>
      <c r="C2749" s="261" t="s">
        <v>4303</v>
      </c>
      <c r="D2749" s="261" t="s">
        <v>20</v>
      </c>
      <c r="E2749" s="261" t="s">
        <v>17</v>
      </c>
      <c r="F2749" s="261" t="s">
        <v>17</v>
      </c>
      <c r="G2749" s="261" t="s">
        <v>17</v>
      </c>
      <c r="H2749" s="261" t="s">
        <v>17</v>
      </c>
      <c r="I2749" s="261" t="s">
        <v>17</v>
      </c>
      <c r="J2749" s="261" t="s">
        <v>2555</v>
      </c>
      <c r="K2749" s="261" t="s">
        <v>4461</v>
      </c>
      <c r="L2749" s="262">
        <v>45771</v>
      </c>
      <c r="M2749" s="261" t="s">
        <v>218</v>
      </c>
    </row>
    <row r="2750" spans="1:13">
      <c r="A2750" s="259" t="s">
        <v>4426</v>
      </c>
      <c r="B2750" s="259" t="s">
        <v>4427</v>
      </c>
      <c r="C2750" s="259" t="s">
        <v>4303</v>
      </c>
      <c r="D2750" s="259" t="s">
        <v>364</v>
      </c>
      <c r="E2750" s="259" t="s">
        <v>17</v>
      </c>
      <c r="F2750" s="259" t="s">
        <v>17</v>
      </c>
      <c r="G2750" s="259" t="s">
        <v>17</v>
      </c>
      <c r="H2750" s="259" t="s">
        <v>17</v>
      </c>
      <c r="I2750" s="259" t="s">
        <v>17</v>
      </c>
      <c r="J2750" s="259" t="s">
        <v>2555</v>
      </c>
      <c r="K2750" s="259" t="s">
        <v>4462</v>
      </c>
      <c r="L2750" s="260">
        <v>45771</v>
      </c>
      <c r="M2750" s="259" t="s">
        <v>218</v>
      </c>
    </row>
    <row r="2751" spans="1:13">
      <c r="A2751" s="261" t="s">
        <v>4426</v>
      </c>
      <c r="B2751" s="261" t="s">
        <v>4427</v>
      </c>
      <c r="C2751" s="261" t="s">
        <v>4303</v>
      </c>
      <c r="D2751" s="261" t="s">
        <v>22</v>
      </c>
      <c r="E2751" s="261" t="s">
        <v>17</v>
      </c>
      <c r="F2751" s="261" t="s">
        <v>17</v>
      </c>
      <c r="G2751" s="261" t="s">
        <v>17</v>
      </c>
      <c r="H2751" s="261" t="s">
        <v>17</v>
      </c>
      <c r="I2751" s="261" t="s">
        <v>17</v>
      </c>
      <c r="J2751" s="261" t="s">
        <v>2555</v>
      </c>
      <c r="K2751" s="261" t="s">
        <v>4463</v>
      </c>
      <c r="L2751" s="262">
        <v>45771</v>
      </c>
      <c r="M2751" s="261" t="s">
        <v>218</v>
      </c>
    </row>
    <row r="2752" spans="1:13">
      <c r="A2752" s="259" t="s">
        <v>4464</v>
      </c>
      <c r="B2752" s="259" t="s">
        <v>4465</v>
      </c>
      <c r="C2752" s="259" t="s">
        <v>4303</v>
      </c>
      <c r="D2752" s="259" t="s">
        <v>2227</v>
      </c>
      <c r="E2752" s="259">
        <v>57008150</v>
      </c>
      <c r="F2752" s="259" t="s">
        <v>4304</v>
      </c>
      <c r="G2752" s="259" t="s">
        <v>224</v>
      </c>
      <c r="H2752" s="259">
        <v>1</v>
      </c>
      <c r="I2752" s="259" t="s">
        <v>4305</v>
      </c>
      <c r="J2752" s="259" t="s">
        <v>4306</v>
      </c>
      <c r="K2752" s="259" t="s">
        <v>4466</v>
      </c>
      <c r="L2752" s="260">
        <v>45771</v>
      </c>
      <c r="M2752" s="259" t="s">
        <v>19</v>
      </c>
    </row>
    <row r="2753" spans="1:13">
      <c r="A2753" s="261" t="s">
        <v>4464</v>
      </c>
      <c r="B2753" s="261" t="s">
        <v>4465</v>
      </c>
      <c r="C2753" s="261" t="s">
        <v>4303</v>
      </c>
      <c r="D2753" s="261" t="s">
        <v>1999</v>
      </c>
      <c r="E2753" s="261">
        <v>371673</v>
      </c>
      <c r="F2753" s="261" t="s">
        <v>4467</v>
      </c>
      <c r="G2753" s="261" t="s">
        <v>224</v>
      </c>
      <c r="H2753" s="261">
        <v>1</v>
      </c>
      <c r="I2753" s="261" t="s">
        <v>4321</v>
      </c>
      <c r="J2753" s="261" t="s">
        <v>4468</v>
      </c>
      <c r="K2753" s="261" t="s">
        <v>4469</v>
      </c>
      <c r="L2753" s="262">
        <v>45771</v>
      </c>
      <c r="M2753" s="261" t="s">
        <v>19</v>
      </c>
    </row>
    <row r="2754" spans="1:13">
      <c r="A2754" s="259" t="s">
        <v>4464</v>
      </c>
      <c r="B2754" s="259" t="s">
        <v>4465</v>
      </c>
      <c r="C2754" s="259" t="s">
        <v>4303</v>
      </c>
      <c r="D2754" s="259" t="s">
        <v>2004</v>
      </c>
      <c r="E2754" s="259">
        <v>17200000</v>
      </c>
      <c r="F2754" s="259" t="s">
        <v>4470</v>
      </c>
      <c r="G2754" s="259" t="s">
        <v>427</v>
      </c>
      <c r="H2754" s="259">
        <v>2</v>
      </c>
      <c r="I2754" s="259" t="s">
        <v>4471</v>
      </c>
      <c r="J2754" s="259" t="s">
        <v>4472</v>
      </c>
      <c r="K2754" s="259" t="s">
        <v>4473</v>
      </c>
      <c r="L2754" s="260">
        <v>45771</v>
      </c>
      <c r="M2754" s="259" t="s">
        <v>19</v>
      </c>
    </row>
    <row r="2755" spans="1:13">
      <c r="A2755" s="261" t="s">
        <v>4464</v>
      </c>
      <c r="B2755" s="261" t="s">
        <v>4465</v>
      </c>
      <c r="C2755" s="261" t="s">
        <v>4303</v>
      </c>
      <c r="D2755" s="261" t="s">
        <v>2007</v>
      </c>
      <c r="E2755" s="261">
        <v>17200000</v>
      </c>
      <c r="F2755" s="261" t="s">
        <v>4470</v>
      </c>
      <c r="G2755" s="261" t="s">
        <v>427</v>
      </c>
      <c r="H2755" s="261">
        <v>2</v>
      </c>
      <c r="I2755" s="261" t="s">
        <v>4471</v>
      </c>
      <c r="J2755" s="261" t="s">
        <v>4474</v>
      </c>
      <c r="K2755" s="261" t="s">
        <v>4475</v>
      </c>
      <c r="L2755" s="262">
        <v>45771</v>
      </c>
      <c r="M2755" s="261" t="s">
        <v>19</v>
      </c>
    </row>
    <row r="2756" spans="1:13">
      <c r="A2756" s="259" t="s">
        <v>4464</v>
      </c>
      <c r="B2756" s="259" t="s">
        <v>4465</v>
      </c>
      <c r="C2756" s="259" t="s">
        <v>4303</v>
      </c>
      <c r="D2756" s="259" t="s">
        <v>257</v>
      </c>
      <c r="E2756" s="259">
        <v>69117</v>
      </c>
      <c r="F2756" s="259" t="s">
        <v>4476</v>
      </c>
      <c r="G2756" s="259" t="s">
        <v>427</v>
      </c>
      <c r="H2756" s="259">
        <v>2</v>
      </c>
      <c r="I2756" s="259" t="s">
        <v>4477</v>
      </c>
      <c r="J2756" s="259" t="s">
        <v>4478</v>
      </c>
      <c r="K2756" s="259" t="s">
        <v>4479</v>
      </c>
      <c r="L2756" s="260">
        <v>45771</v>
      </c>
      <c r="M2756" s="259" t="s">
        <v>19</v>
      </c>
    </row>
    <row r="2757" spans="1:13">
      <c r="A2757" s="261" t="s">
        <v>4464</v>
      </c>
      <c r="B2757" s="261" t="s">
        <v>4465</v>
      </c>
      <c r="C2757" s="261" t="s">
        <v>4303</v>
      </c>
      <c r="D2757" s="261" t="s">
        <v>112</v>
      </c>
      <c r="E2757" s="261">
        <v>4824</v>
      </c>
      <c r="F2757" s="261" t="s">
        <v>4320</v>
      </c>
      <c r="G2757" s="261" t="s">
        <v>427</v>
      </c>
      <c r="H2757" s="261">
        <v>2</v>
      </c>
      <c r="I2757" s="261" t="s">
        <v>4321</v>
      </c>
      <c r="J2757" s="261" t="s">
        <v>4322</v>
      </c>
      <c r="K2757" s="261" t="s">
        <v>4480</v>
      </c>
      <c r="L2757" s="262">
        <v>45771</v>
      </c>
      <c r="M2757" s="261" t="s">
        <v>19</v>
      </c>
    </row>
    <row r="2758" spans="1:13">
      <c r="A2758" s="259" t="s">
        <v>4464</v>
      </c>
      <c r="B2758" s="259" t="s">
        <v>4465</v>
      </c>
      <c r="C2758" s="259" t="s">
        <v>4303</v>
      </c>
      <c r="D2758" s="259" t="s">
        <v>467</v>
      </c>
      <c r="E2758" s="259">
        <v>3655</v>
      </c>
      <c r="F2758" s="259" t="s">
        <v>4320</v>
      </c>
      <c r="G2758" s="259" t="s">
        <v>427</v>
      </c>
      <c r="H2758" s="259">
        <v>2</v>
      </c>
      <c r="I2758" s="259" t="s">
        <v>4321</v>
      </c>
      <c r="J2758" s="259" t="s">
        <v>4481</v>
      </c>
      <c r="K2758" s="259" t="s">
        <v>4482</v>
      </c>
      <c r="L2758" s="260">
        <v>45771</v>
      </c>
      <c r="M2758" s="259" t="s">
        <v>19</v>
      </c>
    </row>
    <row r="2759" spans="1:13">
      <c r="A2759" s="261" t="s">
        <v>4464</v>
      </c>
      <c r="B2759" s="261" t="s">
        <v>4465</v>
      </c>
      <c r="C2759" s="261" t="s">
        <v>4303</v>
      </c>
      <c r="D2759" s="261" t="s">
        <v>549</v>
      </c>
      <c r="E2759" s="261">
        <v>11049</v>
      </c>
      <c r="F2759" s="261" t="s">
        <v>4483</v>
      </c>
      <c r="G2759" s="261" t="s">
        <v>427</v>
      </c>
      <c r="H2759" s="261">
        <v>2</v>
      </c>
      <c r="I2759" s="261" t="s">
        <v>4484</v>
      </c>
      <c r="J2759" s="261" t="s">
        <v>4485</v>
      </c>
      <c r="K2759" s="261" t="s">
        <v>4486</v>
      </c>
      <c r="L2759" s="262">
        <v>45771</v>
      </c>
      <c r="M2759" s="261" t="s">
        <v>19</v>
      </c>
    </row>
    <row r="2760" spans="1:13">
      <c r="A2760" s="259" t="s">
        <v>4464</v>
      </c>
      <c r="B2760" s="259" t="s">
        <v>4465</v>
      </c>
      <c r="C2760" s="259" t="s">
        <v>4303</v>
      </c>
      <c r="D2760" s="259" t="s">
        <v>2014</v>
      </c>
      <c r="E2760" s="259">
        <v>6300000</v>
      </c>
      <c r="F2760" s="259" t="s">
        <v>4470</v>
      </c>
      <c r="G2760" s="259" t="s">
        <v>427</v>
      </c>
      <c r="H2760" s="259">
        <v>2</v>
      </c>
      <c r="I2760" s="259" t="s">
        <v>4471</v>
      </c>
      <c r="J2760" s="259" t="s">
        <v>4487</v>
      </c>
      <c r="K2760" s="259" t="s">
        <v>4488</v>
      </c>
      <c r="L2760" s="260">
        <v>45771</v>
      </c>
      <c r="M2760" s="259" t="s">
        <v>19</v>
      </c>
    </row>
    <row r="2761" spans="1:13">
      <c r="A2761" s="261" t="s">
        <v>4464</v>
      </c>
      <c r="B2761" s="261" t="s">
        <v>4465</v>
      </c>
      <c r="C2761" s="261" t="s">
        <v>4303</v>
      </c>
      <c r="D2761" s="261" t="s">
        <v>2017</v>
      </c>
      <c r="E2761" s="261">
        <v>0</v>
      </c>
      <c r="F2761" s="261" t="s">
        <v>4489</v>
      </c>
      <c r="G2761" s="261" t="s">
        <v>427</v>
      </c>
      <c r="H2761" s="261">
        <v>2</v>
      </c>
      <c r="I2761" s="261" t="s">
        <v>4490</v>
      </c>
      <c r="J2761" s="261" t="s">
        <v>3243</v>
      </c>
      <c r="K2761" s="261" t="s">
        <v>4491</v>
      </c>
      <c r="L2761" s="262">
        <v>45771</v>
      </c>
      <c r="M2761" s="261" t="s">
        <v>19</v>
      </c>
    </row>
    <row r="2762" spans="1:13">
      <c r="A2762" s="259" t="s">
        <v>4464</v>
      </c>
      <c r="B2762" s="259" t="s">
        <v>4465</v>
      </c>
      <c r="C2762" s="259" t="s">
        <v>4303</v>
      </c>
      <c r="D2762" s="259" t="s">
        <v>2020</v>
      </c>
      <c r="E2762" s="259">
        <v>10900000</v>
      </c>
      <c r="F2762" s="259" t="s">
        <v>4470</v>
      </c>
      <c r="G2762" s="259" t="s">
        <v>427</v>
      </c>
      <c r="H2762" s="259">
        <v>2</v>
      </c>
      <c r="I2762" s="259" t="s">
        <v>4471</v>
      </c>
      <c r="J2762" s="259" t="s">
        <v>3520</v>
      </c>
      <c r="K2762" s="259" t="s">
        <v>4492</v>
      </c>
      <c r="L2762" s="260">
        <v>45771</v>
      </c>
      <c r="M2762" s="259" t="s">
        <v>19</v>
      </c>
    </row>
    <row r="2763" spans="1:13">
      <c r="A2763" s="261" t="s">
        <v>4464</v>
      </c>
      <c r="B2763" s="261" t="s">
        <v>4465</v>
      </c>
      <c r="C2763" s="261" t="s">
        <v>4303</v>
      </c>
      <c r="D2763" s="261" t="s">
        <v>2023</v>
      </c>
      <c r="E2763" s="261">
        <v>2812788</v>
      </c>
      <c r="F2763" s="261" t="s">
        <v>4493</v>
      </c>
      <c r="G2763" s="261" t="s">
        <v>282</v>
      </c>
      <c r="H2763" s="261">
        <v>3</v>
      </c>
      <c r="I2763" s="261" t="s">
        <v>4494</v>
      </c>
      <c r="J2763" s="261" t="s">
        <v>4495</v>
      </c>
      <c r="K2763" s="261" t="s">
        <v>4496</v>
      </c>
      <c r="L2763" s="262">
        <v>45771</v>
      </c>
      <c r="M2763" s="261" t="s">
        <v>19</v>
      </c>
    </row>
    <row r="2764" spans="1:13">
      <c r="A2764" s="259" t="s">
        <v>4464</v>
      </c>
      <c r="B2764" s="259" t="s">
        <v>4465</v>
      </c>
      <c r="C2764" s="259" t="s">
        <v>4303</v>
      </c>
      <c r="D2764" s="259" t="s">
        <v>2025</v>
      </c>
      <c r="E2764" s="259">
        <v>3487212</v>
      </c>
      <c r="F2764" s="259" t="s">
        <v>4304</v>
      </c>
      <c r="G2764" s="259" t="s">
        <v>282</v>
      </c>
      <c r="H2764" s="259">
        <v>3</v>
      </c>
      <c r="I2764" s="259" t="s">
        <v>4305</v>
      </c>
      <c r="J2764" s="259" t="s">
        <v>4497</v>
      </c>
      <c r="K2764" s="259" t="s">
        <v>4498</v>
      </c>
      <c r="L2764" s="260">
        <v>45771</v>
      </c>
      <c r="M2764" s="259" t="s">
        <v>19</v>
      </c>
    </row>
    <row r="2765" spans="1:13">
      <c r="A2765" s="261" t="s">
        <v>4464</v>
      </c>
      <c r="B2765" s="261" t="s">
        <v>4465</v>
      </c>
      <c r="C2765" s="261" t="s">
        <v>4303</v>
      </c>
      <c r="D2765" s="261" t="s">
        <v>2027</v>
      </c>
      <c r="E2765" s="261">
        <v>0</v>
      </c>
      <c r="F2765" s="261" t="s">
        <v>4304</v>
      </c>
      <c r="G2765" s="261" t="s">
        <v>282</v>
      </c>
      <c r="H2765" s="261">
        <v>3</v>
      </c>
      <c r="I2765" s="261" t="s">
        <v>4305</v>
      </c>
      <c r="J2765" s="261" t="s">
        <v>4499</v>
      </c>
      <c r="K2765" s="261" t="s">
        <v>4500</v>
      </c>
      <c r="L2765" s="262">
        <v>45771</v>
      </c>
      <c r="M2765" s="261" t="s">
        <v>19</v>
      </c>
    </row>
    <row r="2766" spans="1:13">
      <c r="A2766" s="259" t="s">
        <v>4464</v>
      </c>
      <c r="B2766" s="259" t="s">
        <v>4465</v>
      </c>
      <c r="C2766" s="259" t="s">
        <v>4303</v>
      </c>
      <c r="D2766" s="259" t="s">
        <v>200</v>
      </c>
      <c r="E2766" s="259">
        <v>4</v>
      </c>
      <c r="F2766" s="259" t="s">
        <v>4501</v>
      </c>
      <c r="G2766" s="259" t="s">
        <v>427</v>
      </c>
      <c r="H2766" s="259">
        <v>2</v>
      </c>
      <c r="I2766" s="259" t="s">
        <v>4502</v>
      </c>
      <c r="J2766" s="259" t="s">
        <v>4503</v>
      </c>
      <c r="K2766" s="259" t="s">
        <v>4504</v>
      </c>
      <c r="L2766" s="260">
        <v>45771</v>
      </c>
      <c r="M2766" s="259" t="s">
        <v>19</v>
      </c>
    </row>
    <row r="2767" spans="1:13">
      <c r="A2767" s="261" t="s">
        <v>4464</v>
      </c>
      <c r="B2767" s="261" t="s">
        <v>4465</v>
      </c>
      <c r="C2767" s="261" t="s">
        <v>4303</v>
      </c>
      <c r="D2767" s="261" t="s">
        <v>26</v>
      </c>
      <c r="E2767" s="261" t="s">
        <v>17</v>
      </c>
      <c r="F2767" s="261" t="s">
        <v>4505</v>
      </c>
      <c r="G2767" s="261" t="s">
        <v>17</v>
      </c>
      <c r="H2767" s="261" t="s">
        <v>17</v>
      </c>
      <c r="I2767" s="261" t="s">
        <v>4505</v>
      </c>
      <c r="J2767" s="261" t="s">
        <v>4284</v>
      </c>
      <c r="K2767" s="261" t="s">
        <v>4506</v>
      </c>
      <c r="L2767" s="262">
        <v>45771</v>
      </c>
      <c r="M2767" s="261" t="s">
        <v>19</v>
      </c>
    </row>
    <row r="2768" spans="1:13">
      <c r="A2768" s="259" t="s">
        <v>4464</v>
      </c>
      <c r="B2768" s="259" t="s">
        <v>4465</v>
      </c>
      <c r="C2768" s="259" t="s">
        <v>4303</v>
      </c>
      <c r="D2768" s="259" t="s">
        <v>28</v>
      </c>
      <c r="E2768" s="259">
        <v>500000</v>
      </c>
      <c r="F2768" s="259" t="s">
        <v>4507</v>
      </c>
      <c r="G2768" s="259" t="s">
        <v>427</v>
      </c>
      <c r="H2768" s="259">
        <v>2</v>
      </c>
      <c r="I2768" s="259" t="s">
        <v>4508</v>
      </c>
      <c r="J2768" s="259" t="s">
        <v>4346</v>
      </c>
      <c r="K2768" s="259" t="s">
        <v>4509</v>
      </c>
      <c r="L2768" s="260">
        <v>45771</v>
      </c>
      <c r="M2768" s="259" t="s">
        <v>19</v>
      </c>
    </row>
    <row r="2769" spans="1:13">
      <c r="A2769" s="261" t="s">
        <v>4464</v>
      </c>
      <c r="B2769" s="261" t="s">
        <v>4465</v>
      </c>
      <c r="C2769" s="261" t="s">
        <v>4303</v>
      </c>
      <c r="D2769" s="261" t="s">
        <v>24</v>
      </c>
      <c r="E2769" s="261" t="s">
        <v>17</v>
      </c>
      <c r="F2769" s="261" t="s">
        <v>4505</v>
      </c>
      <c r="G2769" s="261" t="s">
        <v>17</v>
      </c>
      <c r="H2769" s="261" t="s">
        <v>17</v>
      </c>
      <c r="I2769" s="261" t="s">
        <v>4505</v>
      </c>
      <c r="J2769" s="261" t="s">
        <v>4284</v>
      </c>
      <c r="K2769" s="261" t="s">
        <v>4510</v>
      </c>
      <c r="L2769" s="262">
        <v>45771</v>
      </c>
      <c r="M2769" s="261" t="s">
        <v>19</v>
      </c>
    </row>
    <row r="2770" spans="1:13">
      <c r="A2770" s="259" t="s">
        <v>4464</v>
      </c>
      <c r="B2770" s="259" t="s">
        <v>4465</v>
      </c>
      <c r="C2770" s="259" t="s">
        <v>4303</v>
      </c>
      <c r="D2770" s="259" t="s">
        <v>16</v>
      </c>
      <c r="E2770" s="259">
        <v>39477</v>
      </c>
      <c r="F2770" s="259" t="s">
        <v>4349</v>
      </c>
      <c r="G2770" s="259" t="s">
        <v>427</v>
      </c>
      <c r="H2770" s="259">
        <v>2</v>
      </c>
      <c r="I2770" s="259" t="s">
        <v>4321</v>
      </c>
      <c r="J2770" s="259" t="s">
        <v>4350</v>
      </c>
      <c r="K2770" s="259" t="s">
        <v>4511</v>
      </c>
      <c r="L2770" s="260">
        <v>45771</v>
      </c>
      <c r="M2770" s="259" t="s">
        <v>19</v>
      </c>
    </row>
    <row r="2771" spans="1:13">
      <c r="A2771" s="261" t="s">
        <v>4464</v>
      </c>
      <c r="B2771" s="261" t="s">
        <v>4465</v>
      </c>
      <c r="C2771" s="261" t="s">
        <v>4303</v>
      </c>
      <c r="D2771" s="261" t="s">
        <v>20</v>
      </c>
      <c r="E2771" s="261">
        <v>13194</v>
      </c>
      <c r="F2771" s="261" t="s">
        <v>4349</v>
      </c>
      <c r="G2771" s="261" t="s">
        <v>427</v>
      </c>
      <c r="H2771" s="261">
        <v>2</v>
      </c>
      <c r="I2771" s="261" t="s">
        <v>4321</v>
      </c>
      <c r="J2771" s="261" t="s">
        <v>4352</v>
      </c>
      <c r="K2771" s="261" t="s">
        <v>4512</v>
      </c>
      <c r="L2771" s="262">
        <v>45771</v>
      </c>
      <c r="M2771" s="261" t="s">
        <v>19</v>
      </c>
    </row>
    <row r="2772" spans="1:13">
      <c r="A2772" s="259" t="s">
        <v>4464</v>
      </c>
      <c r="B2772" s="259" t="s">
        <v>4465</v>
      </c>
      <c r="C2772" s="259" t="s">
        <v>4303</v>
      </c>
      <c r="D2772" s="259" t="s">
        <v>364</v>
      </c>
      <c r="E2772" s="259" t="s">
        <v>17</v>
      </c>
      <c r="F2772" s="259" t="s">
        <v>4505</v>
      </c>
      <c r="G2772" s="259" t="s">
        <v>17</v>
      </c>
      <c r="H2772" s="259" t="s">
        <v>17</v>
      </c>
      <c r="I2772" s="259" t="s">
        <v>4505</v>
      </c>
      <c r="J2772" s="259" t="s">
        <v>4284</v>
      </c>
      <c r="K2772" s="259" t="s">
        <v>4513</v>
      </c>
      <c r="L2772" s="260">
        <v>45771</v>
      </c>
      <c r="M2772" s="259" t="s">
        <v>19</v>
      </c>
    </row>
    <row r="2773" spans="1:13">
      <c r="A2773" s="261" t="s">
        <v>4464</v>
      </c>
      <c r="B2773" s="261" t="s">
        <v>4465</v>
      </c>
      <c r="C2773" s="261" t="s">
        <v>4303</v>
      </c>
      <c r="D2773" s="261" t="s">
        <v>22</v>
      </c>
      <c r="E2773" s="261" t="s">
        <v>17</v>
      </c>
      <c r="F2773" s="261" t="s">
        <v>4505</v>
      </c>
      <c r="G2773" s="261" t="s">
        <v>17</v>
      </c>
      <c r="H2773" s="261" t="s">
        <v>17</v>
      </c>
      <c r="I2773" s="261" t="s">
        <v>4505</v>
      </c>
      <c r="J2773" s="261" t="s">
        <v>4284</v>
      </c>
      <c r="K2773" s="261" t="s">
        <v>4514</v>
      </c>
      <c r="L2773" s="262">
        <v>45771</v>
      </c>
      <c r="M2773" s="261" t="s">
        <v>19</v>
      </c>
    </row>
    <row r="2774" spans="1:13">
      <c r="A2774" s="259" t="s">
        <v>4301</v>
      </c>
      <c r="B2774" s="259" t="s">
        <v>4302</v>
      </c>
      <c r="C2774" s="259" t="s">
        <v>4303</v>
      </c>
      <c r="D2774" s="259" t="s">
        <v>732</v>
      </c>
      <c r="E2774" s="259">
        <v>3</v>
      </c>
      <c r="F2774" s="259" t="s">
        <v>611</v>
      </c>
      <c r="G2774" s="259" t="s">
        <v>69</v>
      </c>
      <c r="H2774" s="259">
        <v>2</v>
      </c>
      <c r="I2774" s="259" t="s">
        <v>17</v>
      </c>
      <c r="J2774" s="259" t="s">
        <v>17</v>
      </c>
      <c r="K2774" s="259" t="s">
        <v>4515</v>
      </c>
      <c r="L2774" s="260">
        <v>45771</v>
      </c>
      <c r="M2774" s="259" t="s">
        <v>19</v>
      </c>
    </row>
    <row r="2775" spans="1:13">
      <c r="A2775" s="261" t="s">
        <v>4301</v>
      </c>
      <c r="B2775" s="261" t="s">
        <v>4302</v>
      </c>
      <c r="C2775" s="261" t="s">
        <v>4303</v>
      </c>
      <c r="D2775" s="261" t="s">
        <v>734</v>
      </c>
      <c r="E2775" s="261">
        <v>1</v>
      </c>
      <c r="F2775" s="261" t="s">
        <v>611</v>
      </c>
      <c r="G2775" s="261" t="s">
        <v>69</v>
      </c>
      <c r="H2775" s="261">
        <v>2</v>
      </c>
      <c r="I2775" s="261" t="s">
        <v>17</v>
      </c>
      <c r="J2775" s="261" t="s">
        <v>17</v>
      </c>
      <c r="K2775" s="261" t="s">
        <v>4516</v>
      </c>
      <c r="L2775" s="262">
        <v>45771</v>
      </c>
      <c r="M2775" s="261" t="s">
        <v>19</v>
      </c>
    </row>
    <row r="2776" spans="1:13">
      <c r="A2776" s="259" t="s">
        <v>4301</v>
      </c>
      <c r="B2776" s="259" t="s">
        <v>4302</v>
      </c>
      <c r="C2776" s="259" t="s">
        <v>4303</v>
      </c>
      <c r="D2776" s="259" t="s">
        <v>736</v>
      </c>
      <c r="E2776" s="259">
        <v>3</v>
      </c>
      <c r="F2776" s="259" t="s">
        <v>611</v>
      </c>
      <c r="G2776" s="259" t="s">
        <v>69</v>
      </c>
      <c r="H2776" s="259">
        <v>2</v>
      </c>
      <c r="I2776" s="259" t="s">
        <v>17</v>
      </c>
      <c r="J2776" s="259" t="s">
        <v>17</v>
      </c>
      <c r="K2776" s="259" t="s">
        <v>4517</v>
      </c>
      <c r="L2776" s="260">
        <v>45771</v>
      </c>
      <c r="M2776" s="259" t="s">
        <v>19</v>
      </c>
    </row>
    <row r="2777" spans="1:13">
      <c r="A2777" s="261" t="s">
        <v>4301</v>
      </c>
      <c r="B2777" s="261" t="s">
        <v>4302</v>
      </c>
      <c r="C2777" s="261" t="s">
        <v>4303</v>
      </c>
      <c r="D2777" s="261" t="s">
        <v>738</v>
      </c>
      <c r="E2777" s="261">
        <v>3</v>
      </c>
      <c r="F2777" s="261" t="s">
        <v>611</v>
      </c>
      <c r="G2777" s="261" t="s">
        <v>69</v>
      </c>
      <c r="H2777" s="261">
        <v>2</v>
      </c>
      <c r="I2777" s="261" t="s">
        <v>17</v>
      </c>
      <c r="J2777" s="261" t="s">
        <v>17</v>
      </c>
      <c r="K2777" s="261" t="s">
        <v>4518</v>
      </c>
      <c r="L2777" s="262">
        <v>45771</v>
      </c>
      <c r="M2777" s="261" t="s">
        <v>19</v>
      </c>
    </row>
    <row r="2778" spans="1:13">
      <c r="A2778" s="259" t="s">
        <v>4301</v>
      </c>
      <c r="B2778" s="259" t="s">
        <v>4302</v>
      </c>
      <c r="C2778" s="259" t="s">
        <v>4303</v>
      </c>
      <c r="D2778" s="259" t="s">
        <v>740</v>
      </c>
      <c r="E2778" s="259">
        <v>3</v>
      </c>
      <c r="F2778" s="259" t="s">
        <v>611</v>
      </c>
      <c r="G2778" s="259" t="s">
        <v>69</v>
      </c>
      <c r="H2778" s="259">
        <v>2</v>
      </c>
      <c r="I2778" s="259" t="s">
        <v>17</v>
      </c>
      <c r="J2778" s="259" t="s">
        <v>17</v>
      </c>
      <c r="K2778" s="259" t="s">
        <v>4519</v>
      </c>
      <c r="L2778" s="260">
        <v>45771</v>
      </c>
      <c r="M2778" s="259" t="s">
        <v>19</v>
      </c>
    </row>
    <row r="2779" spans="1:13">
      <c r="A2779" s="261" t="s">
        <v>4301</v>
      </c>
      <c r="B2779" s="261" t="s">
        <v>4302</v>
      </c>
      <c r="C2779" s="261" t="s">
        <v>4303</v>
      </c>
      <c r="D2779" s="261" t="s">
        <v>742</v>
      </c>
      <c r="E2779" s="261">
        <v>2</v>
      </c>
      <c r="F2779" s="261" t="s">
        <v>611</v>
      </c>
      <c r="G2779" s="261" t="s">
        <v>69</v>
      </c>
      <c r="H2779" s="261">
        <v>2</v>
      </c>
      <c r="I2779" s="261" t="s">
        <v>17</v>
      </c>
      <c r="J2779" s="261" t="s">
        <v>17</v>
      </c>
      <c r="K2779" s="261" t="s">
        <v>4520</v>
      </c>
      <c r="L2779" s="262">
        <v>45771</v>
      </c>
      <c r="M2779" s="261" t="s">
        <v>19</v>
      </c>
    </row>
    <row r="2780" spans="1:13">
      <c r="A2780" s="259" t="s">
        <v>4301</v>
      </c>
      <c r="B2780" s="259" t="s">
        <v>4302</v>
      </c>
      <c r="C2780" s="259" t="s">
        <v>4303</v>
      </c>
      <c r="D2780" s="259" t="s">
        <v>744</v>
      </c>
      <c r="E2780" s="259">
        <v>3</v>
      </c>
      <c r="F2780" s="259" t="s">
        <v>611</v>
      </c>
      <c r="G2780" s="259" t="s">
        <v>69</v>
      </c>
      <c r="H2780" s="259">
        <v>2</v>
      </c>
      <c r="I2780" s="259" t="s">
        <v>17</v>
      </c>
      <c r="J2780" s="259" t="s">
        <v>17</v>
      </c>
      <c r="K2780" s="259" t="s">
        <v>4521</v>
      </c>
      <c r="L2780" s="260">
        <v>45771</v>
      </c>
      <c r="M2780" s="259" t="s">
        <v>19</v>
      </c>
    </row>
    <row r="2781" spans="1:13">
      <c r="A2781" s="261" t="s">
        <v>4301</v>
      </c>
      <c r="B2781" s="261" t="s">
        <v>4302</v>
      </c>
      <c r="C2781" s="261" t="s">
        <v>4303</v>
      </c>
      <c r="D2781" s="261" t="s">
        <v>746</v>
      </c>
      <c r="E2781" s="261">
        <v>3</v>
      </c>
      <c r="F2781" s="261" t="s">
        <v>611</v>
      </c>
      <c r="G2781" s="261" t="s">
        <v>69</v>
      </c>
      <c r="H2781" s="261">
        <v>2</v>
      </c>
      <c r="I2781" s="261" t="s">
        <v>17</v>
      </c>
      <c r="J2781" s="261" t="s">
        <v>17</v>
      </c>
      <c r="K2781" s="261" t="s">
        <v>4522</v>
      </c>
      <c r="L2781" s="262">
        <v>45771</v>
      </c>
      <c r="M2781" s="261" t="s">
        <v>19</v>
      </c>
    </row>
    <row r="2782" spans="1:13">
      <c r="A2782" s="259" t="s">
        <v>4301</v>
      </c>
      <c r="B2782" s="259" t="s">
        <v>4302</v>
      </c>
      <c r="C2782" s="259" t="s">
        <v>4303</v>
      </c>
      <c r="D2782" s="259" t="s">
        <v>610</v>
      </c>
      <c r="E2782" s="259">
        <v>3</v>
      </c>
      <c r="F2782" s="259" t="s">
        <v>611</v>
      </c>
      <c r="G2782" s="259" t="s">
        <v>69</v>
      </c>
      <c r="H2782" s="259">
        <v>2</v>
      </c>
      <c r="I2782" s="259" t="s">
        <v>17</v>
      </c>
      <c r="J2782" s="259" t="s">
        <v>17</v>
      </c>
      <c r="K2782" s="259" t="s">
        <v>4523</v>
      </c>
      <c r="L2782" s="260">
        <v>45771</v>
      </c>
      <c r="M2782" s="259" t="s">
        <v>19</v>
      </c>
    </row>
    <row r="2783" spans="1:13">
      <c r="A2783" s="261" t="s">
        <v>4356</v>
      </c>
      <c r="B2783" s="261" t="s">
        <v>4357</v>
      </c>
      <c r="C2783" s="261" t="s">
        <v>4303</v>
      </c>
      <c r="D2783" s="261" t="s">
        <v>732</v>
      </c>
      <c r="E2783" s="261">
        <v>3</v>
      </c>
      <c r="F2783" s="261" t="s">
        <v>611</v>
      </c>
      <c r="G2783" s="261" t="s">
        <v>69</v>
      </c>
      <c r="H2783" s="261">
        <v>2</v>
      </c>
      <c r="I2783" s="261" t="s">
        <v>17</v>
      </c>
      <c r="J2783" s="261" t="s">
        <v>17</v>
      </c>
      <c r="K2783" s="261" t="s">
        <v>4524</v>
      </c>
      <c r="L2783" s="262">
        <v>45771</v>
      </c>
      <c r="M2783" s="261" t="s">
        <v>19</v>
      </c>
    </row>
    <row r="2784" spans="1:13">
      <c r="A2784" s="259" t="s">
        <v>4356</v>
      </c>
      <c r="B2784" s="259" t="s">
        <v>4357</v>
      </c>
      <c r="C2784" s="259" t="s">
        <v>4303</v>
      </c>
      <c r="D2784" s="259" t="s">
        <v>734</v>
      </c>
      <c r="E2784" s="259">
        <v>1</v>
      </c>
      <c r="F2784" s="259" t="s">
        <v>611</v>
      </c>
      <c r="G2784" s="259" t="s">
        <v>69</v>
      </c>
      <c r="H2784" s="259">
        <v>2</v>
      </c>
      <c r="I2784" s="259" t="s">
        <v>17</v>
      </c>
      <c r="J2784" s="259" t="s">
        <v>17</v>
      </c>
      <c r="K2784" s="259" t="s">
        <v>4525</v>
      </c>
      <c r="L2784" s="260">
        <v>45771</v>
      </c>
      <c r="M2784" s="259" t="s">
        <v>19</v>
      </c>
    </row>
    <row r="2785" spans="1:13">
      <c r="A2785" s="261" t="s">
        <v>4356</v>
      </c>
      <c r="B2785" s="261" t="s">
        <v>4357</v>
      </c>
      <c r="C2785" s="261" t="s">
        <v>4303</v>
      </c>
      <c r="D2785" s="261" t="s">
        <v>736</v>
      </c>
      <c r="E2785" s="261">
        <v>3</v>
      </c>
      <c r="F2785" s="261" t="s">
        <v>611</v>
      </c>
      <c r="G2785" s="261" t="s">
        <v>69</v>
      </c>
      <c r="H2785" s="261">
        <v>2</v>
      </c>
      <c r="I2785" s="261" t="s">
        <v>17</v>
      </c>
      <c r="J2785" s="261" t="s">
        <v>17</v>
      </c>
      <c r="K2785" s="261" t="s">
        <v>4526</v>
      </c>
      <c r="L2785" s="262">
        <v>45771</v>
      </c>
      <c r="M2785" s="261" t="s">
        <v>19</v>
      </c>
    </row>
    <row r="2786" spans="1:13">
      <c r="A2786" s="259" t="s">
        <v>4356</v>
      </c>
      <c r="B2786" s="259" t="s">
        <v>4357</v>
      </c>
      <c r="C2786" s="259" t="s">
        <v>4303</v>
      </c>
      <c r="D2786" s="259" t="s">
        <v>738</v>
      </c>
      <c r="E2786" s="259">
        <v>3</v>
      </c>
      <c r="F2786" s="259" t="s">
        <v>611</v>
      </c>
      <c r="G2786" s="259" t="s">
        <v>69</v>
      </c>
      <c r="H2786" s="259">
        <v>2</v>
      </c>
      <c r="I2786" s="259" t="s">
        <v>17</v>
      </c>
      <c r="J2786" s="259" t="s">
        <v>17</v>
      </c>
      <c r="K2786" s="259" t="s">
        <v>4527</v>
      </c>
      <c r="L2786" s="260">
        <v>45771</v>
      </c>
      <c r="M2786" s="259" t="s">
        <v>19</v>
      </c>
    </row>
    <row r="2787" spans="1:13">
      <c r="A2787" s="261" t="s">
        <v>4356</v>
      </c>
      <c r="B2787" s="261" t="s">
        <v>4357</v>
      </c>
      <c r="C2787" s="261" t="s">
        <v>4303</v>
      </c>
      <c r="D2787" s="261" t="s">
        <v>740</v>
      </c>
      <c r="E2787" s="261">
        <v>3</v>
      </c>
      <c r="F2787" s="261" t="s">
        <v>611</v>
      </c>
      <c r="G2787" s="261" t="s">
        <v>69</v>
      </c>
      <c r="H2787" s="261">
        <v>2</v>
      </c>
      <c r="I2787" s="261" t="s">
        <v>17</v>
      </c>
      <c r="J2787" s="261" t="s">
        <v>17</v>
      </c>
      <c r="K2787" s="261" t="s">
        <v>4528</v>
      </c>
      <c r="L2787" s="262">
        <v>45771</v>
      </c>
      <c r="M2787" s="261" t="s">
        <v>19</v>
      </c>
    </row>
    <row r="2788" spans="1:13">
      <c r="A2788" s="259" t="s">
        <v>4356</v>
      </c>
      <c r="B2788" s="259" t="s">
        <v>4357</v>
      </c>
      <c r="C2788" s="259" t="s">
        <v>4303</v>
      </c>
      <c r="D2788" s="259" t="s">
        <v>742</v>
      </c>
      <c r="E2788" s="259">
        <v>2</v>
      </c>
      <c r="F2788" s="259" t="s">
        <v>611</v>
      </c>
      <c r="G2788" s="259" t="s">
        <v>69</v>
      </c>
      <c r="H2788" s="259">
        <v>2</v>
      </c>
      <c r="I2788" s="259" t="s">
        <v>17</v>
      </c>
      <c r="J2788" s="259" t="s">
        <v>17</v>
      </c>
      <c r="K2788" s="259" t="s">
        <v>4529</v>
      </c>
      <c r="L2788" s="260">
        <v>45771</v>
      </c>
      <c r="M2788" s="259" t="s">
        <v>19</v>
      </c>
    </row>
    <row r="2789" spans="1:13">
      <c r="A2789" s="261" t="s">
        <v>4356</v>
      </c>
      <c r="B2789" s="261" t="s">
        <v>4357</v>
      </c>
      <c r="C2789" s="261" t="s">
        <v>4303</v>
      </c>
      <c r="D2789" s="261" t="s">
        <v>744</v>
      </c>
      <c r="E2789" s="261">
        <v>3</v>
      </c>
      <c r="F2789" s="261" t="s">
        <v>611</v>
      </c>
      <c r="G2789" s="261" t="s">
        <v>69</v>
      </c>
      <c r="H2789" s="261">
        <v>2</v>
      </c>
      <c r="I2789" s="261" t="s">
        <v>17</v>
      </c>
      <c r="J2789" s="261" t="s">
        <v>17</v>
      </c>
      <c r="K2789" s="261" t="s">
        <v>4530</v>
      </c>
      <c r="L2789" s="262">
        <v>45771</v>
      </c>
      <c r="M2789" s="261" t="s">
        <v>19</v>
      </c>
    </row>
    <row r="2790" spans="1:13">
      <c r="A2790" s="259" t="s">
        <v>4356</v>
      </c>
      <c r="B2790" s="259" t="s">
        <v>4357</v>
      </c>
      <c r="C2790" s="259" t="s">
        <v>4303</v>
      </c>
      <c r="D2790" s="259" t="s">
        <v>746</v>
      </c>
      <c r="E2790" s="259">
        <v>3</v>
      </c>
      <c r="F2790" s="259" t="s">
        <v>611</v>
      </c>
      <c r="G2790" s="259" t="s">
        <v>69</v>
      </c>
      <c r="H2790" s="259">
        <v>2</v>
      </c>
      <c r="I2790" s="259" t="s">
        <v>17</v>
      </c>
      <c r="J2790" s="259" t="s">
        <v>17</v>
      </c>
      <c r="K2790" s="259" t="s">
        <v>4531</v>
      </c>
      <c r="L2790" s="260">
        <v>45771</v>
      </c>
      <c r="M2790" s="259" t="s">
        <v>19</v>
      </c>
    </row>
    <row r="2791" spans="1:13">
      <c r="A2791" s="261" t="s">
        <v>4356</v>
      </c>
      <c r="B2791" s="261" t="s">
        <v>4357</v>
      </c>
      <c r="C2791" s="261" t="s">
        <v>4303</v>
      </c>
      <c r="D2791" s="261" t="s">
        <v>610</v>
      </c>
      <c r="E2791" s="261">
        <v>0</v>
      </c>
      <c r="F2791" s="261" t="s">
        <v>611</v>
      </c>
      <c r="G2791" s="261" t="s">
        <v>69</v>
      </c>
      <c r="H2791" s="261">
        <v>2</v>
      </c>
      <c r="I2791" s="261" t="s">
        <v>17</v>
      </c>
      <c r="J2791" s="261" t="s">
        <v>17</v>
      </c>
      <c r="K2791" s="261" t="s">
        <v>4532</v>
      </c>
      <c r="L2791" s="262">
        <v>45771</v>
      </c>
      <c r="M2791" s="261" t="s">
        <v>19</v>
      </c>
    </row>
    <row r="2792" spans="1:13">
      <c r="A2792" s="259" t="s">
        <v>4390</v>
      </c>
      <c r="B2792" s="259" t="s">
        <v>4391</v>
      </c>
      <c r="C2792" s="259" t="s">
        <v>4303</v>
      </c>
      <c r="D2792" s="259" t="s">
        <v>732</v>
      </c>
      <c r="E2792" s="259">
        <v>2</v>
      </c>
      <c r="F2792" s="259" t="s">
        <v>611</v>
      </c>
      <c r="G2792" s="259" t="s">
        <v>69</v>
      </c>
      <c r="H2792" s="259">
        <v>2</v>
      </c>
      <c r="I2792" s="259" t="s">
        <v>17</v>
      </c>
      <c r="J2792" s="259" t="s">
        <v>17</v>
      </c>
      <c r="K2792" s="259" t="s">
        <v>4533</v>
      </c>
      <c r="L2792" s="260">
        <v>45771</v>
      </c>
      <c r="M2792" s="259" t="s">
        <v>19</v>
      </c>
    </row>
    <row r="2793" spans="1:13">
      <c r="A2793" s="261" t="s">
        <v>4390</v>
      </c>
      <c r="B2793" s="261" t="s">
        <v>4391</v>
      </c>
      <c r="C2793" s="261" t="s">
        <v>4303</v>
      </c>
      <c r="D2793" s="261" t="s">
        <v>734</v>
      </c>
      <c r="E2793" s="261">
        <v>1</v>
      </c>
      <c r="F2793" s="261" t="s">
        <v>611</v>
      </c>
      <c r="G2793" s="261" t="s">
        <v>69</v>
      </c>
      <c r="H2793" s="261">
        <v>2</v>
      </c>
      <c r="I2793" s="261" t="s">
        <v>17</v>
      </c>
      <c r="J2793" s="261" t="s">
        <v>17</v>
      </c>
      <c r="K2793" s="261" t="s">
        <v>4534</v>
      </c>
      <c r="L2793" s="262">
        <v>45771</v>
      </c>
      <c r="M2793" s="261" t="s">
        <v>19</v>
      </c>
    </row>
    <row r="2794" spans="1:13">
      <c r="A2794" s="259" t="s">
        <v>4390</v>
      </c>
      <c r="B2794" s="259" t="s">
        <v>4391</v>
      </c>
      <c r="C2794" s="259" t="s">
        <v>4303</v>
      </c>
      <c r="D2794" s="259" t="s">
        <v>736</v>
      </c>
      <c r="E2794" s="259">
        <v>3</v>
      </c>
      <c r="F2794" s="259" t="s">
        <v>611</v>
      </c>
      <c r="G2794" s="259" t="s">
        <v>69</v>
      </c>
      <c r="H2794" s="259">
        <v>2</v>
      </c>
      <c r="I2794" s="259" t="s">
        <v>17</v>
      </c>
      <c r="J2794" s="259" t="s">
        <v>17</v>
      </c>
      <c r="K2794" s="259" t="s">
        <v>4535</v>
      </c>
      <c r="L2794" s="260">
        <v>45771</v>
      </c>
      <c r="M2794" s="259" t="s">
        <v>19</v>
      </c>
    </row>
    <row r="2795" spans="1:13">
      <c r="A2795" s="261" t="s">
        <v>4390</v>
      </c>
      <c r="B2795" s="261" t="s">
        <v>4391</v>
      </c>
      <c r="C2795" s="261" t="s">
        <v>4303</v>
      </c>
      <c r="D2795" s="261" t="s">
        <v>738</v>
      </c>
      <c r="E2795" s="261">
        <v>3</v>
      </c>
      <c r="F2795" s="261" t="s">
        <v>611</v>
      </c>
      <c r="G2795" s="261" t="s">
        <v>69</v>
      </c>
      <c r="H2795" s="261">
        <v>2</v>
      </c>
      <c r="I2795" s="261" t="s">
        <v>17</v>
      </c>
      <c r="J2795" s="261" t="s">
        <v>17</v>
      </c>
      <c r="K2795" s="261" t="s">
        <v>4536</v>
      </c>
      <c r="L2795" s="262">
        <v>45771</v>
      </c>
      <c r="M2795" s="261" t="s">
        <v>19</v>
      </c>
    </row>
    <row r="2796" spans="1:13">
      <c r="A2796" s="259" t="s">
        <v>4390</v>
      </c>
      <c r="B2796" s="259" t="s">
        <v>4391</v>
      </c>
      <c r="C2796" s="259" t="s">
        <v>4303</v>
      </c>
      <c r="D2796" s="259" t="s">
        <v>740</v>
      </c>
      <c r="E2796" s="259">
        <v>3</v>
      </c>
      <c r="F2796" s="259" t="s">
        <v>611</v>
      </c>
      <c r="G2796" s="259" t="s">
        <v>69</v>
      </c>
      <c r="H2796" s="259">
        <v>2</v>
      </c>
      <c r="I2796" s="259" t="s">
        <v>17</v>
      </c>
      <c r="J2796" s="259" t="s">
        <v>17</v>
      </c>
      <c r="K2796" s="259" t="s">
        <v>4537</v>
      </c>
      <c r="L2796" s="260">
        <v>45771</v>
      </c>
      <c r="M2796" s="259" t="s">
        <v>19</v>
      </c>
    </row>
    <row r="2797" spans="1:13">
      <c r="A2797" s="261" t="s">
        <v>4390</v>
      </c>
      <c r="B2797" s="261" t="s">
        <v>4391</v>
      </c>
      <c r="C2797" s="261" t="s">
        <v>4303</v>
      </c>
      <c r="D2797" s="261" t="s">
        <v>742</v>
      </c>
      <c r="E2797" s="261">
        <v>2</v>
      </c>
      <c r="F2797" s="261" t="s">
        <v>611</v>
      </c>
      <c r="G2797" s="261" t="s">
        <v>69</v>
      </c>
      <c r="H2797" s="261">
        <v>2</v>
      </c>
      <c r="I2797" s="261" t="s">
        <v>17</v>
      </c>
      <c r="J2797" s="261" t="s">
        <v>17</v>
      </c>
      <c r="K2797" s="261" t="s">
        <v>4538</v>
      </c>
      <c r="L2797" s="262">
        <v>45771</v>
      </c>
      <c r="M2797" s="261" t="s">
        <v>19</v>
      </c>
    </row>
    <row r="2798" spans="1:13">
      <c r="A2798" s="259" t="s">
        <v>4390</v>
      </c>
      <c r="B2798" s="259" t="s">
        <v>4391</v>
      </c>
      <c r="C2798" s="259" t="s">
        <v>4303</v>
      </c>
      <c r="D2798" s="259" t="s">
        <v>744</v>
      </c>
      <c r="E2798" s="259">
        <v>3</v>
      </c>
      <c r="F2798" s="259" t="s">
        <v>611</v>
      </c>
      <c r="G2798" s="259" t="s">
        <v>69</v>
      </c>
      <c r="H2798" s="259">
        <v>2</v>
      </c>
      <c r="I2798" s="259" t="s">
        <v>17</v>
      </c>
      <c r="J2798" s="259" t="s">
        <v>17</v>
      </c>
      <c r="K2798" s="259" t="s">
        <v>4539</v>
      </c>
      <c r="L2798" s="260">
        <v>45771</v>
      </c>
      <c r="M2798" s="259" t="s">
        <v>19</v>
      </c>
    </row>
    <row r="2799" spans="1:13">
      <c r="A2799" s="261" t="s">
        <v>4390</v>
      </c>
      <c r="B2799" s="261" t="s">
        <v>4391</v>
      </c>
      <c r="C2799" s="261" t="s">
        <v>4303</v>
      </c>
      <c r="D2799" s="261" t="s">
        <v>746</v>
      </c>
      <c r="E2799" s="261">
        <v>3</v>
      </c>
      <c r="F2799" s="261" t="s">
        <v>611</v>
      </c>
      <c r="G2799" s="261" t="s">
        <v>69</v>
      </c>
      <c r="H2799" s="261">
        <v>2</v>
      </c>
      <c r="I2799" s="261" t="s">
        <v>17</v>
      </c>
      <c r="J2799" s="261" t="s">
        <v>17</v>
      </c>
      <c r="K2799" s="261" t="s">
        <v>4540</v>
      </c>
      <c r="L2799" s="262">
        <v>45771</v>
      </c>
      <c r="M2799" s="261" t="s">
        <v>19</v>
      </c>
    </row>
    <row r="2800" spans="1:13">
      <c r="A2800" s="259" t="s">
        <v>4390</v>
      </c>
      <c r="B2800" s="259" t="s">
        <v>4391</v>
      </c>
      <c r="C2800" s="259" t="s">
        <v>4303</v>
      </c>
      <c r="D2800" s="259" t="s">
        <v>610</v>
      </c>
      <c r="E2800" s="259">
        <v>0</v>
      </c>
      <c r="F2800" s="259" t="s">
        <v>611</v>
      </c>
      <c r="G2800" s="259" t="s">
        <v>69</v>
      </c>
      <c r="H2800" s="259">
        <v>2</v>
      </c>
      <c r="I2800" s="259" t="s">
        <v>17</v>
      </c>
      <c r="J2800" s="259" t="s">
        <v>17</v>
      </c>
      <c r="K2800" s="259" t="s">
        <v>4541</v>
      </c>
      <c r="L2800" s="260">
        <v>45771</v>
      </c>
      <c r="M2800" s="259" t="s">
        <v>19</v>
      </c>
    </row>
    <row r="2801" spans="1:13">
      <c r="A2801" s="261" t="s">
        <v>4426</v>
      </c>
      <c r="B2801" s="261" t="s">
        <v>4427</v>
      </c>
      <c r="C2801" s="261" t="s">
        <v>4303</v>
      </c>
      <c r="D2801" s="261" t="s">
        <v>732</v>
      </c>
      <c r="E2801" s="261">
        <v>2</v>
      </c>
      <c r="F2801" s="261" t="s">
        <v>611</v>
      </c>
      <c r="G2801" s="261" t="s">
        <v>69</v>
      </c>
      <c r="H2801" s="261">
        <v>2</v>
      </c>
      <c r="I2801" s="261" t="s">
        <v>17</v>
      </c>
      <c r="J2801" s="261" t="s">
        <v>17</v>
      </c>
      <c r="K2801" s="261" t="s">
        <v>4542</v>
      </c>
      <c r="L2801" s="262">
        <v>45771</v>
      </c>
      <c r="M2801" s="261" t="s">
        <v>19</v>
      </c>
    </row>
    <row r="2802" spans="1:13">
      <c r="A2802" s="259" t="s">
        <v>4426</v>
      </c>
      <c r="B2802" s="259" t="s">
        <v>4427</v>
      </c>
      <c r="C2802" s="259" t="s">
        <v>4303</v>
      </c>
      <c r="D2802" s="259" t="s">
        <v>734</v>
      </c>
      <c r="E2802" s="259">
        <v>1</v>
      </c>
      <c r="F2802" s="259" t="s">
        <v>611</v>
      </c>
      <c r="G2802" s="259" t="s">
        <v>69</v>
      </c>
      <c r="H2802" s="259">
        <v>2</v>
      </c>
      <c r="I2802" s="259" t="s">
        <v>17</v>
      </c>
      <c r="J2802" s="259" t="s">
        <v>17</v>
      </c>
      <c r="K2802" s="259" t="s">
        <v>4543</v>
      </c>
      <c r="L2802" s="260">
        <v>45771</v>
      </c>
      <c r="M2802" s="259" t="s">
        <v>19</v>
      </c>
    </row>
    <row r="2803" spans="1:13">
      <c r="A2803" s="261" t="s">
        <v>4426</v>
      </c>
      <c r="B2803" s="261" t="s">
        <v>4427</v>
      </c>
      <c r="C2803" s="261" t="s">
        <v>4303</v>
      </c>
      <c r="D2803" s="261" t="s">
        <v>736</v>
      </c>
      <c r="E2803" s="261">
        <v>3</v>
      </c>
      <c r="F2803" s="261" t="s">
        <v>611</v>
      </c>
      <c r="G2803" s="261" t="s">
        <v>69</v>
      </c>
      <c r="H2803" s="261">
        <v>2</v>
      </c>
      <c r="I2803" s="261" t="s">
        <v>17</v>
      </c>
      <c r="J2803" s="261" t="s">
        <v>17</v>
      </c>
      <c r="K2803" s="261" t="s">
        <v>4544</v>
      </c>
      <c r="L2803" s="262">
        <v>45771</v>
      </c>
      <c r="M2803" s="261" t="s">
        <v>19</v>
      </c>
    </row>
    <row r="2804" spans="1:13">
      <c r="A2804" s="259" t="s">
        <v>4426</v>
      </c>
      <c r="B2804" s="259" t="s">
        <v>4427</v>
      </c>
      <c r="C2804" s="259" t="s">
        <v>4303</v>
      </c>
      <c r="D2804" s="259" t="s">
        <v>738</v>
      </c>
      <c r="E2804" s="259">
        <v>3</v>
      </c>
      <c r="F2804" s="259" t="s">
        <v>611</v>
      </c>
      <c r="G2804" s="259" t="s">
        <v>69</v>
      </c>
      <c r="H2804" s="259">
        <v>2</v>
      </c>
      <c r="I2804" s="259" t="s">
        <v>17</v>
      </c>
      <c r="J2804" s="259" t="s">
        <v>17</v>
      </c>
      <c r="K2804" s="259" t="s">
        <v>4545</v>
      </c>
      <c r="L2804" s="260">
        <v>45771</v>
      </c>
      <c r="M2804" s="259" t="s">
        <v>19</v>
      </c>
    </row>
    <row r="2805" spans="1:13">
      <c r="A2805" s="261" t="s">
        <v>4426</v>
      </c>
      <c r="B2805" s="261" t="s">
        <v>4427</v>
      </c>
      <c r="C2805" s="261" t="s">
        <v>4303</v>
      </c>
      <c r="D2805" s="261" t="s">
        <v>740</v>
      </c>
      <c r="E2805" s="261">
        <v>3</v>
      </c>
      <c r="F2805" s="261" t="s">
        <v>611</v>
      </c>
      <c r="G2805" s="261" t="s">
        <v>69</v>
      </c>
      <c r="H2805" s="261">
        <v>2</v>
      </c>
      <c r="I2805" s="261" t="s">
        <v>17</v>
      </c>
      <c r="J2805" s="261" t="s">
        <v>17</v>
      </c>
      <c r="K2805" s="261" t="s">
        <v>4546</v>
      </c>
      <c r="L2805" s="262">
        <v>45771</v>
      </c>
      <c r="M2805" s="261" t="s">
        <v>19</v>
      </c>
    </row>
    <row r="2806" spans="1:13">
      <c r="A2806" s="259" t="s">
        <v>4426</v>
      </c>
      <c r="B2806" s="259" t="s">
        <v>4427</v>
      </c>
      <c r="C2806" s="259" t="s">
        <v>4303</v>
      </c>
      <c r="D2806" s="259" t="s">
        <v>742</v>
      </c>
      <c r="E2806" s="259">
        <v>2</v>
      </c>
      <c r="F2806" s="259" t="s">
        <v>611</v>
      </c>
      <c r="G2806" s="259" t="s">
        <v>69</v>
      </c>
      <c r="H2806" s="259">
        <v>2</v>
      </c>
      <c r="I2806" s="259" t="s">
        <v>17</v>
      </c>
      <c r="J2806" s="259" t="s">
        <v>17</v>
      </c>
      <c r="K2806" s="259" t="s">
        <v>4547</v>
      </c>
      <c r="L2806" s="260">
        <v>45771</v>
      </c>
      <c r="M2806" s="259" t="s">
        <v>19</v>
      </c>
    </row>
    <row r="2807" spans="1:13">
      <c r="A2807" s="261" t="s">
        <v>4426</v>
      </c>
      <c r="B2807" s="261" t="s">
        <v>4427</v>
      </c>
      <c r="C2807" s="261" t="s">
        <v>4303</v>
      </c>
      <c r="D2807" s="261" t="s">
        <v>744</v>
      </c>
      <c r="E2807" s="261">
        <v>3</v>
      </c>
      <c r="F2807" s="261" t="s">
        <v>611</v>
      </c>
      <c r="G2807" s="261" t="s">
        <v>69</v>
      </c>
      <c r="H2807" s="261">
        <v>2</v>
      </c>
      <c r="I2807" s="261" t="s">
        <v>17</v>
      </c>
      <c r="J2807" s="261" t="s">
        <v>17</v>
      </c>
      <c r="K2807" s="261" t="s">
        <v>4548</v>
      </c>
      <c r="L2807" s="262">
        <v>45771</v>
      </c>
      <c r="M2807" s="261" t="s">
        <v>19</v>
      </c>
    </row>
    <row r="2808" spans="1:13">
      <c r="A2808" s="259" t="s">
        <v>4426</v>
      </c>
      <c r="B2808" s="259" t="s">
        <v>4427</v>
      </c>
      <c r="C2808" s="259" t="s">
        <v>4303</v>
      </c>
      <c r="D2808" s="259" t="s">
        <v>746</v>
      </c>
      <c r="E2808" s="259">
        <v>3</v>
      </c>
      <c r="F2808" s="259" t="s">
        <v>611</v>
      </c>
      <c r="G2808" s="259" t="s">
        <v>69</v>
      </c>
      <c r="H2808" s="259">
        <v>2</v>
      </c>
      <c r="I2808" s="259" t="s">
        <v>17</v>
      </c>
      <c r="J2808" s="259" t="s">
        <v>17</v>
      </c>
      <c r="K2808" s="259" t="s">
        <v>4549</v>
      </c>
      <c r="L2808" s="260">
        <v>45771</v>
      </c>
      <c r="M2808" s="259" t="s">
        <v>19</v>
      </c>
    </row>
    <row r="2809" spans="1:13">
      <c r="A2809" s="261" t="s">
        <v>4426</v>
      </c>
      <c r="B2809" s="261" t="s">
        <v>4427</v>
      </c>
      <c r="C2809" s="261" t="s">
        <v>4303</v>
      </c>
      <c r="D2809" s="261" t="s">
        <v>610</v>
      </c>
      <c r="E2809" s="261">
        <v>3</v>
      </c>
      <c r="F2809" s="261" t="s">
        <v>611</v>
      </c>
      <c r="G2809" s="261" t="s">
        <v>69</v>
      </c>
      <c r="H2809" s="261">
        <v>2</v>
      </c>
      <c r="I2809" s="261" t="s">
        <v>17</v>
      </c>
      <c r="J2809" s="261" t="s">
        <v>17</v>
      </c>
      <c r="K2809" s="261" t="s">
        <v>4550</v>
      </c>
      <c r="L2809" s="262">
        <v>45771</v>
      </c>
      <c r="M2809" s="261" t="s">
        <v>19</v>
      </c>
    </row>
    <row r="2810" spans="1:13">
      <c r="A2810" s="259" t="s">
        <v>4464</v>
      </c>
      <c r="B2810" s="259" t="s">
        <v>4465</v>
      </c>
      <c r="C2810" s="259" t="s">
        <v>4303</v>
      </c>
      <c r="D2810" s="259" t="s">
        <v>732</v>
      </c>
      <c r="E2810" s="259">
        <v>2</v>
      </c>
      <c r="F2810" s="259" t="s">
        <v>611</v>
      </c>
      <c r="G2810" s="259" t="s">
        <v>69</v>
      </c>
      <c r="H2810" s="259">
        <v>2</v>
      </c>
      <c r="I2810" s="259" t="s">
        <v>17</v>
      </c>
      <c r="J2810" s="259" t="s">
        <v>17</v>
      </c>
      <c r="K2810" s="259" t="s">
        <v>4551</v>
      </c>
      <c r="L2810" s="260">
        <v>45771</v>
      </c>
      <c r="M2810" s="259" t="s">
        <v>19</v>
      </c>
    </row>
    <row r="2811" spans="1:13">
      <c r="A2811" s="261" t="s">
        <v>4464</v>
      </c>
      <c r="B2811" s="261" t="s">
        <v>4465</v>
      </c>
      <c r="C2811" s="261" t="s">
        <v>4303</v>
      </c>
      <c r="D2811" s="261" t="s">
        <v>734</v>
      </c>
      <c r="E2811" s="261">
        <v>1</v>
      </c>
      <c r="F2811" s="261" t="s">
        <v>611</v>
      </c>
      <c r="G2811" s="261" t="s">
        <v>69</v>
      </c>
      <c r="H2811" s="261">
        <v>2</v>
      </c>
      <c r="I2811" s="261" t="s">
        <v>17</v>
      </c>
      <c r="J2811" s="261" t="s">
        <v>17</v>
      </c>
      <c r="K2811" s="261" t="s">
        <v>4552</v>
      </c>
      <c r="L2811" s="262">
        <v>45771</v>
      </c>
      <c r="M2811" s="261" t="s">
        <v>19</v>
      </c>
    </row>
    <row r="2812" spans="1:13">
      <c r="A2812" s="259" t="s">
        <v>4464</v>
      </c>
      <c r="B2812" s="259" t="s">
        <v>4465</v>
      </c>
      <c r="C2812" s="259" t="s">
        <v>4303</v>
      </c>
      <c r="D2812" s="259" t="s">
        <v>736</v>
      </c>
      <c r="E2812" s="259">
        <v>3</v>
      </c>
      <c r="F2812" s="259" t="s">
        <v>611</v>
      </c>
      <c r="G2812" s="259" t="s">
        <v>69</v>
      </c>
      <c r="H2812" s="259">
        <v>2</v>
      </c>
      <c r="I2812" s="259" t="s">
        <v>17</v>
      </c>
      <c r="J2812" s="259" t="s">
        <v>17</v>
      </c>
      <c r="K2812" s="259" t="s">
        <v>4553</v>
      </c>
      <c r="L2812" s="260">
        <v>45771</v>
      </c>
      <c r="M2812" s="259" t="s">
        <v>19</v>
      </c>
    </row>
    <row r="2813" spans="1:13">
      <c r="A2813" s="261" t="s">
        <v>4464</v>
      </c>
      <c r="B2813" s="261" t="s">
        <v>4465</v>
      </c>
      <c r="C2813" s="261" t="s">
        <v>4303</v>
      </c>
      <c r="D2813" s="261" t="s">
        <v>738</v>
      </c>
      <c r="E2813" s="261">
        <v>2</v>
      </c>
      <c r="F2813" s="261" t="s">
        <v>611</v>
      </c>
      <c r="G2813" s="261" t="s">
        <v>69</v>
      </c>
      <c r="H2813" s="261">
        <v>2</v>
      </c>
      <c r="I2813" s="261" t="s">
        <v>17</v>
      </c>
      <c r="J2813" s="261" t="s">
        <v>17</v>
      </c>
      <c r="K2813" s="261" t="s">
        <v>4554</v>
      </c>
      <c r="L2813" s="262">
        <v>45771</v>
      </c>
      <c r="M2813" s="261" t="s">
        <v>19</v>
      </c>
    </row>
    <row r="2814" spans="1:13">
      <c r="A2814" s="259" t="s">
        <v>4464</v>
      </c>
      <c r="B2814" s="259" t="s">
        <v>4465</v>
      </c>
      <c r="C2814" s="259" t="s">
        <v>4303</v>
      </c>
      <c r="D2814" s="259" t="s">
        <v>740</v>
      </c>
      <c r="E2814" s="259">
        <v>3</v>
      </c>
      <c r="F2814" s="259" t="s">
        <v>611</v>
      </c>
      <c r="G2814" s="259" t="s">
        <v>69</v>
      </c>
      <c r="H2814" s="259">
        <v>2</v>
      </c>
      <c r="I2814" s="259" t="s">
        <v>17</v>
      </c>
      <c r="J2814" s="259" t="s">
        <v>17</v>
      </c>
      <c r="K2814" s="259" t="s">
        <v>4555</v>
      </c>
      <c r="L2814" s="260">
        <v>45771</v>
      </c>
      <c r="M2814" s="259" t="s">
        <v>19</v>
      </c>
    </row>
    <row r="2815" spans="1:13">
      <c r="A2815" s="261" t="s">
        <v>4464</v>
      </c>
      <c r="B2815" s="261" t="s">
        <v>4465</v>
      </c>
      <c r="C2815" s="261" t="s">
        <v>4303</v>
      </c>
      <c r="D2815" s="261" t="s">
        <v>742</v>
      </c>
      <c r="E2815" s="261">
        <v>2</v>
      </c>
      <c r="F2815" s="261" t="s">
        <v>611</v>
      </c>
      <c r="G2815" s="261" t="s">
        <v>69</v>
      </c>
      <c r="H2815" s="261">
        <v>2</v>
      </c>
      <c r="I2815" s="261" t="s">
        <v>17</v>
      </c>
      <c r="J2815" s="261" t="s">
        <v>17</v>
      </c>
      <c r="K2815" s="261" t="s">
        <v>4556</v>
      </c>
      <c r="L2815" s="262">
        <v>45771</v>
      </c>
      <c r="M2815" s="261" t="s">
        <v>19</v>
      </c>
    </row>
    <row r="2816" spans="1:13">
      <c r="A2816" s="259" t="s">
        <v>4464</v>
      </c>
      <c r="B2816" s="259" t="s">
        <v>4465</v>
      </c>
      <c r="C2816" s="259" t="s">
        <v>4303</v>
      </c>
      <c r="D2816" s="259" t="s">
        <v>744</v>
      </c>
      <c r="E2816" s="259">
        <v>2</v>
      </c>
      <c r="F2816" s="259" t="s">
        <v>611</v>
      </c>
      <c r="G2816" s="259" t="s">
        <v>69</v>
      </c>
      <c r="H2816" s="259">
        <v>2</v>
      </c>
      <c r="I2816" s="259" t="s">
        <v>17</v>
      </c>
      <c r="J2816" s="259" t="s">
        <v>17</v>
      </c>
      <c r="K2816" s="259" t="s">
        <v>4557</v>
      </c>
      <c r="L2816" s="260">
        <v>45771</v>
      </c>
      <c r="M2816" s="259" t="s">
        <v>19</v>
      </c>
    </row>
    <row r="2817" spans="1:13">
      <c r="A2817" s="261" t="s">
        <v>4464</v>
      </c>
      <c r="B2817" s="261" t="s">
        <v>4465</v>
      </c>
      <c r="C2817" s="261" t="s">
        <v>4303</v>
      </c>
      <c r="D2817" s="261" t="s">
        <v>746</v>
      </c>
      <c r="E2817" s="261">
        <v>3</v>
      </c>
      <c r="F2817" s="261" t="s">
        <v>611</v>
      </c>
      <c r="G2817" s="261" t="s">
        <v>69</v>
      </c>
      <c r="H2817" s="261">
        <v>2</v>
      </c>
      <c r="I2817" s="261" t="s">
        <v>17</v>
      </c>
      <c r="J2817" s="261" t="s">
        <v>17</v>
      </c>
      <c r="K2817" s="261" t="s">
        <v>4558</v>
      </c>
      <c r="L2817" s="262">
        <v>45771</v>
      </c>
      <c r="M2817" s="261" t="s">
        <v>19</v>
      </c>
    </row>
    <row r="2818" spans="1:13">
      <c r="A2818" s="259" t="s">
        <v>4464</v>
      </c>
      <c r="B2818" s="259" t="s">
        <v>4465</v>
      </c>
      <c r="C2818" s="259" t="s">
        <v>4303</v>
      </c>
      <c r="D2818" s="259" t="s">
        <v>610</v>
      </c>
      <c r="E2818" s="259">
        <v>0</v>
      </c>
      <c r="F2818" s="259" t="s">
        <v>611</v>
      </c>
      <c r="G2818" s="259" t="s">
        <v>69</v>
      </c>
      <c r="H2818" s="259">
        <v>2</v>
      </c>
      <c r="I2818" s="259" t="s">
        <v>17</v>
      </c>
      <c r="J2818" s="259" t="s">
        <v>17</v>
      </c>
      <c r="K2818" s="259" t="s">
        <v>4559</v>
      </c>
      <c r="L2818" s="260">
        <v>45771</v>
      </c>
      <c r="M2818" s="259" t="s">
        <v>19</v>
      </c>
    </row>
    <row r="2819" spans="1:13">
      <c r="A2819" s="261" t="s">
        <v>779</v>
      </c>
      <c r="B2819" s="261" t="s">
        <v>780</v>
      </c>
      <c r="C2819" s="261" t="s">
        <v>781</v>
      </c>
      <c r="D2819" s="261" t="s">
        <v>2227</v>
      </c>
      <c r="E2819" s="261">
        <v>9222438</v>
      </c>
      <c r="F2819" s="261" t="s">
        <v>4560</v>
      </c>
      <c r="G2819" s="261" t="s">
        <v>427</v>
      </c>
      <c r="H2819" s="261">
        <v>2</v>
      </c>
      <c r="I2819" s="261" t="s">
        <v>4561</v>
      </c>
      <c r="J2819" s="261" t="s">
        <v>4562</v>
      </c>
      <c r="K2819" s="261" t="s">
        <v>4563</v>
      </c>
      <c r="L2819" s="262">
        <v>45773</v>
      </c>
      <c r="M2819" s="261" t="s">
        <v>218</v>
      </c>
    </row>
    <row r="2820" spans="1:13">
      <c r="A2820" s="259" t="s">
        <v>779</v>
      </c>
      <c r="B2820" s="259" t="s">
        <v>780</v>
      </c>
      <c r="C2820" s="259" t="s">
        <v>781</v>
      </c>
      <c r="D2820" s="259" t="s">
        <v>1999</v>
      </c>
      <c r="E2820" s="259">
        <v>207582</v>
      </c>
      <c r="F2820" s="259" t="s">
        <v>4564</v>
      </c>
      <c r="G2820" s="259" t="s">
        <v>427</v>
      </c>
      <c r="H2820" s="259">
        <v>2</v>
      </c>
      <c r="I2820" s="259" t="s">
        <v>4565</v>
      </c>
      <c r="J2820" s="259" t="s">
        <v>4566</v>
      </c>
      <c r="K2820" s="259" t="s">
        <v>4567</v>
      </c>
      <c r="L2820" s="260">
        <v>45773</v>
      </c>
      <c r="M2820" s="259" t="s">
        <v>218</v>
      </c>
    </row>
    <row r="2821" spans="1:13">
      <c r="A2821" s="261" t="s">
        <v>779</v>
      </c>
      <c r="B2821" s="261" t="s">
        <v>780</v>
      </c>
      <c r="C2821" s="261" t="s">
        <v>781</v>
      </c>
      <c r="D2821" s="261" t="s">
        <v>2004</v>
      </c>
      <c r="E2821" s="261">
        <v>9222438</v>
      </c>
      <c r="F2821" s="261" t="s">
        <v>4560</v>
      </c>
      <c r="G2821" s="261" t="s">
        <v>427</v>
      </c>
      <c r="H2821" s="261">
        <v>2</v>
      </c>
      <c r="I2821" s="261" t="s">
        <v>4561</v>
      </c>
      <c r="J2821" s="261" t="s">
        <v>4568</v>
      </c>
      <c r="K2821" s="261" t="s">
        <v>4569</v>
      </c>
      <c r="L2821" s="262">
        <v>45773</v>
      </c>
      <c r="M2821" s="261" t="s">
        <v>218</v>
      </c>
    </row>
    <row r="2822" spans="1:13">
      <c r="A2822" s="259" t="s">
        <v>779</v>
      </c>
      <c r="B2822" s="259" t="s">
        <v>780</v>
      </c>
      <c r="C2822" s="259" t="s">
        <v>781</v>
      </c>
      <c r="D2822" s="259" t="s">
        <v>2007</v>
      </c>
      <c r="E2822" s="259">
        <v>44140</v>
      </c>
      <c r="F2822" s="259" t="s">
        <v>4570</v>
      </c>
      <c r="G2822" s="259" t="s">
        <v>282</v>
      </c>
      <c r="H2822" s="259">
        <v>3</v>
      </c>
      <c r="I2822" s="259" t="s">
        <v>4571</v>
      </c>
      <c r="J2822" s="259" t="s">
        <v>4572</v>
      </c>
      <c r="K2822" s="259" t="s">
        <v>4573</v>
      </c>
      <c r="L2822" s="260">
        <v>45773</v>
      </c>
      <c r="M2822" s="259" t="s">
        <v>218</v>
      </c>
    </row>
    <row r="2823" spans="1:13">
      <c r="A2823" s="261" t="s">
        <v>779</v>
      </c>
      <c r="B2823" s="261" t="s">
        <v>780</v>
      </c>
      <c r="C2823" s="261" t="s">
        <v>781</v>
      </c>
      <c r="D2823" s="261" t="s">
        <v>257</v>
      </c>
      <c r="E2823" s="261">
        <v>44140</v>
      </c>
      <c r="F2823" s="261" t="s">
        <v>4570</v>
      </c>
      <c r="G2823" s="261" t="s">
        <v>427</v>
      </c>
      <c r="H2823" s="261">
        <v>2</v>
      </c>
      <c r="I2823" s="261" t="s">
        <v>4571</v>
      </c>
      <c r="J2823" s="261" t="s">
        <v>4574</v>
      </c>
      <c r="K2823" s="261" t="s">
        <v>4575</v>
      </c>
      <c r="L2823" s="262">
        <v>45773</v>
      </c>
      <c r="M2823" s="261" t="s">
        <v>218</v>
      </c>
    </row>
    <row r="2824" spans="1:13">
      <c r="A2824" s="259" t="s">
        <v>779</v>
      </c>
      <c r="B2824" s="259" t="s">
        <v>780</v>
      </c>
      <c r="C2824" s="259" t="s">
        <v>781</v>
      </c>
      <c r="D2824" s="259" t="s">
        <v>467</v>
      </c>
      <c r="E2824" s="259">
        <v>1</v>
      </c>
      <c r="F2824" s="259" t="s">
        <v>4370</v>
      </c>
      <c r="G2824" s="259" t="s">
        <v>427</v>
      </c>
      <c r="H2824" s="259">
        <v>2</v>
      </c>
      <c r="I2824" s="259" t="s">
        <v>2622</v>
      </c>
      <c r="J2824" s="259" t="s">
        <v>4576</v>
      </c>
      <c r="K2824" s="259" t="s">
        <v>4577</v>
      </c>
      <c r="L2824" s="260">
        <v>45773</v>
      </c>
      <c r="M2824" s="259" t="s">
        <v>218</v>
      </c>
    </row>
    <row r="2825" spans="1:13">
      <c r="A2825" s="261" t="s">
        <v>779</v>
      </c>
      <c r="B2825" s="261" t="s">
        <v>780</v>
      </c>
      <c r="C2825" s="261" t="s">
        <v>781</v>
      </c>
      <c r="D2825" s="261" t="s">
        <v>549</v>
      </c>
      <c r="E2825" s="261">
        <v>1</v>
      </c>
      <c r="F2825" s="261" t="s">
        <v>4370</v>
      </c>
      <c r="G2825" s="261" t="s">
        <v>427</v>
      </c>
      <c r="H2825" s="261">
        <v>2</v>
      </c>
      <c r="I2825" s="261" t="s">
        <v>2622</v>
      </c>
      <c r="J2825" s="261" t="s">
        <v>4578</v>
      </c>
      <c r="K2825" s="261" t="s">
        <v>4579</v>
      </c>
      <c r="L2825" s="262">
        <v>45773</v>
      </c>
      <c r="M2825" s="261" t="s">
        <v>218</v>
      </c>
    </row>
    <row r="2826" spans="1:13">
      <c r="A2826" s="259" t="s">
        <v>779</v>
      </c>
      <c r="B2826" s="259" t="s">
        <v>780</v>
      </c>
      <c r="C2826" s="259" t="s">
        <v>781</v>
      </c>
      <c r="D2826" s="259" t="s">
        <v>2014</v>
      </c>
      <c r="E2826" s="259">
        <v>44140</v>
      </c>
      <c r="F2826" s="259" t="s">
        <v>4570</v>
      </c>
      <c r="G2826" s="259" t="s">
        <v>427</v>
      </c>
      <c r="H2826" s="259">
        <v>2</v>
      </c>
      <c r="I2826" s="259" t="s">
        <v>4571</v>
      </c>
      <c r="J2826" s="259" t="s">
        <v>4580</v>
      </c>
      <c r="K2826" s="259" t="s">
        <v>4581</v>
      </c>
      <c r="L2826" s="260">
        <v>45773</v>
      </c>
      <c r="M2826" s="259" t="s">
        <v>218</v>
      </c>
    </row>
    <row r="2827" spans="1:13">
      <c r="A2827" s="261" t="s">
        <v>779</v>
      </c>
      <c r="B2827" s="261" t="s">
        <v>780</v>
      </c>
      <c r="C2827" s="261" t="s">
        <v>781</v>
      </c>
      <c r="D2827" s="261" t="s">
        <v>2017</v>
      </c>
      <c r="E2827" s="261">
        <v>9178298</v>
      </c>
      <c r="F2827" s="261" t="s">
        <v>4560</v>
      </c>
      <c r="G2827" s="261" t="s">
        <v>427</v>
      </c>
      <c r="H2827" s="261">
        <v>2</v>
      </c>
      <c r="I2827" s="261" t="s">
        <v>4561</v>
      </c>
      <c r="J2827" s="261" t="s">
        <v>4582</v>
      </c>
      <c r="K2827" s="261" t="s">
        <v>4583</v>
      </c>
      <c r="L2827" s="262">
        <v>45773</v>
      </c>
      <c r="M2827" s="261" t="s">
        <v>218</v>
      </c>
    </row>
    <row r="2828" spans="1:13">
      <c r="A2828" s="259" t="s">
        <v>779</v>
      </c>
      <c r="B2828" s="259" t="s">
        <v>780</v>
      </c>
      <c r="C2828" s="259" t="s">
        <v>781</v>
      </c>
      <c r="D2828" s="259" t="s">
        <v>2020</v>
      </c>
      <c r="E2828" s="259">
        <v>0</v>
      </c>
      <c r="F2828" s="259" t="s">
        <v>4570</v>
      </c>
      <c r="G2828" s="259" t="s">
        <v>427</v>
      </c>
      <c r="H2828" s="259">
        <v>2</v>
      </c>
      <c r="I2828" s="259" t="s">
        <v>4571</v>
      </c>
      <c r="J2828" s="259" t="s">
        <v>4584</v>
      </c>
      <c r="K2828" s="259" t="s">
        <v>4585</v>
      </c>
      <c r="L2828" s="260">
        <v>45773</v>
      </c>
      <c r="M2828" s="259" t="s">
        <v>218</v>
      </c>
    </row>
    <row r="2829" spans="1:13">
      <c r="A2829" s="261" t="s">
        <v>779</v>
      </c>
      <c r="B2829" s="261" t="s">
        <v>780</v>
      </c>
      <c r="C2829" s="261" t="s">
        <v>781</v>
      </c>
      <c r="D2829" s="261" t="s">
        <v>2023</v>
      </c>
      <c r="E2829" s="261">
        <v>44140</v>
      </c>
      <c r="F2829" s="261" t="s">
        <v>4570</v>
      </c>
      <c r="G2829" s="261" t="s">
        <v>282</v>
      </c>
      <c r="H2829" s="261">
        <v>3</v>
      </c>
      <c r="I2829" s="261" t="s">
        <v>4571</v>
      </c>
      <c r="J2829" s="261" t="s">
        <v>4586</v>
      </c>
      <c r="K2829" s="261" t="s">
        <v>4587</v>
      </c>
      <c r="L2829" s="262">
        <v>45773</v>
      </c>
      <c r="M2829" s="261" t="s">
        <v>218</v>
      </c>
    </row>
    <row r="2830" spans="1:13">
      <c r="A2830" s="259" t="s">
        <v>779</v>
      </c>
      <c r="B2830" s="259" t="s">
        <v>780</v>
      </c>
      <c r="C2830" s="259" t="s">
        <v>781</v>
      </c>
      <c r="D2830" s="259" t="s">
        <v>2025</v>
      </c>
      <c r="E2830" s="259">
        <v>0</v>
      </c>
      <c r="F2830" s="259" t="s">
        <v>4570</v>
      </c>
      <c r="G2830" s="259" t="s">
        <v>282</v>
      </c>
      <c r="H2830" s="259">
        <v>3</v>
      </c>
      <c r="I2830" s="259" t="s">
        <v>4571</v>
      </c>
      <c r="J2830" s="259" t="s">
        <v>4586</v>
      </c>
      <c r="K2830" s="259" t="s">
        <v>4588</v>
      </c>
      <c r="L2830" s="260">
        <v>45773</v>
      </c>
      <c r="M2830" s="259" t="s">
        <v>218</v>
      </c>
    </row>
    <row r="2831" spans="1:13">
      <c r="A2831" s="261" t="s">
        <v>779</v>
      </c>
      <c r="B2831" s="261" t="s">
        <v>780</v>
      </c>
      <c r="C2831" s="261" t="s">
        <v>781</v>
      </c>
      <c r="D2831" s="261" t="s">
        <v>2027</v>
      </c>
      <c r="E2831" s="261">
        <v>0</v>
      </c>
      <c r="F2831" s="261" t="s">
        <v>4570</v>
      </c>
      <c r="G2831" s="261" t="s">
        <v>282</v>
      </c>
      <c r="H2831" s="261">
        <v>3</v>
      </c>
      <c r="I2831" s="261" t="s">
        <v>4571</v>
      </c>
      <c r="J2831" s="261" t="s">
        <v>4589</v>
      </c>
      <c r="K2831" s="261" t="s">
        <v>4590</v>
      </c>
      <c r="L2831" s="262">
        <v>45773</v>
      </c>
      <c r="M2831" s="261" t="s">
        <v>218</v>
      </c>
    </row>
    <row r="2832" spans="1:13">
      <c r="A2832" s="259" t="s">
        <v>779</v>
      </c>
      <c r="B2832" s="259" t="s">
        <v>780</v>
      </c>
      <c r="C2832" s="259" t="s">
        <v>781</v>
      </c>
      <c r="D2832" s="259" t="s">
        <v>200</v>
      </c>
      <c r="E2832" s="259">
        <v>2</v>
      </c>
      <c r="F2832" s="259" t="s">
        <v>4570</v>
      </c>
      <c r="G2832" s="259" t="s">
        <v>427</v>
      </c>
      <c r="H2832" s="259">
        <v>2</v>
      </c>
      <c r="I2832" s="259" t="s">
        <v>4571</v>
      </c>
      <c r="J2832" s="259" t="s">
        <v>4591</v>
      </c>
      <c r="K2832" s="259" t="s">
        <v>4592</v>
      </c>
      <c r="L2832" s="260">
        <v>45773</v>
      </c>
      <c r="M2832" s="259" t="s">
        <v>218</v>
      </c>
    </row>
    <row r="2833" spans="1:13">
      <c r="A2833" s="261" t="s">
        <v>1311</v>
      </c>
      <c r="B2833" s="261" t="s">
        <v>1312</v>
      </c>
      <c r="C2833" s="261" t="s">
        <v>1313</v>
      </c>
      <c r="D2833" s="261" t="s">
        <v>2227</v>
      </c>
      <c r="E2833" s="261">
        <v>6523956</v>
      </c>
      <c r="F2833" s="261" t="s">
        <v>4560</v>
      </c>
      <c r="G2833" s="261" t="s">
        <v>224</v>
      </c>
      <c r="H2833" s="261">
        <v>1</v>
      </c>
      <c r="I2833" s="261" t="s">
        <v>4593</v>
      </c>
      <c r="J2833" s="261" t="s">
        <v>4594</v>
      </c>
      <c r="K2833" s="261" t="s">
        <v>4595</v>
      </c>
      <c r="L2833" s="262">
        <v>45773</v>
      </c>
      <c r="M2833" s="261" t="s">
        <v>218</v>
      </c>
    </row>
    <row r="2834" spans="1:13">
      <c r="A2834" s="259" t="s">
        <v>1311</v>
      </c>
      <c r="B2834" s="259" t="s">
        <v>1312</v>
      </c>
      <c r="C2834" s="259" t="s">
        <v>1313</v>
      </c>
      <c r="D2834" s="259" t="s">
        <v>1999</v>
      </c>
      <c r="E2834" s="259">
        <v>108560</v>
      </c>
      <c r="F2834" s="259" t="s">
        <v>4596</v>
      </c>
      <c r="G2834" s="259" t="s">
        <v>224</v>
      </c>
      <c r="H2834" s="259">
        <v>1</v>
      </c>
      <c r="I2834" s="259" t="s">
        <v>4597</v>
      </c>
      <c r="J2834" s="259" t="s">
        <v>4598</v>
      </c>
      <c r="K2834" s="259" t="s">
        <v>4599</v>
      </c>
      <c r="L2834" s="260">
        <v>45773</v>
      </c>
      <c r="M2834" s="259" t="s">
        <v>218</v>
      </c>
    </row>
    <row r="2835" spans="1:13">
      <c r="A2835" s="261" t="s">
        <v>1311</v>
      </c>
      <c r="B2835" s="261" t="s">
        <v>1312</v>
      </c>
      <c r="C2835" s="261" t="s">
        <v>1313</v>
      </c>
      <c r="D2835" s="261" t="s">
        <v>2004</v>
      </c>
      <c r="E2835" s="261">
        <v>6523956</v>
      </c>
      <c r="F2835" s="261" t="s">
        <v>4560</v>
      </c>
      <c r="G2835" s="261" t="s">
        <v>427</v>
      </c>
      <c r="H2835" s="261">
        <v>2</v>
      </c>
      <c r="I2835" s="261" t="s">
        <v>4593</v>
      </c>
      <c r="J2835" s="261" t="s">
        <v>4600</v>
      </c>
      <c r="K2835" s="261" t="s">
        <v>4601</v>
      </c>
      <c r="L2835" s="262">
        <v>45773</v>
      </c>
      <c r="M2835" s="261" t="s">
        <v>218</v>
      </c>
    </row>
    <row r="2836" spans="1:13">
      <c r="A2836" s="259" t="s">
        <v>1311</v>
      </c>
      <c r="B2836" s="259" t="s">
        <v>1312</v>
      </c>
      <c r="C2836" s="259" t="s">
        <v>1313</v>
      </c>
      <c r="D2836" s="259" t="s">
        <v>2007</v>
      </c>
      <c r="E2836" s="259">
        <v>77360</v>
      </c>
      <c r="F2836" s="259" t="s">
        <v>4570</v>
      </c>
      <c r="G2836" s="259" t="s">
        <v>427</v>
      </c>
      <c r="H2836" s="259">
        <v>2</v>
      </c>
      <c r="I2836" s="259" t="s">
        <v>4602</v>
      </c>
      <c r="J2836" s="259" t="s">
        <v>4603</v>
      </c>
      <c r="K2836" s="259" t="s">
        <v>4604</v>
      </c>
      <c r="L2836" s="260">
        <v>45773</v>
      </c>
      <c r="M2836" s="259" t="s">
        <v>218</v>
      </c>
    </row>
    <row r="2837" spans="1:13">
      <c r="A2837" s="261" t="s">
        <v>1311</v>
      </c>
      <c r="B2837" s="261" t="s">
        <v>1312</v>
      </c>
      <c r="C2837" s="261" t="s">
        <v>1313</v>
      </c>
      <c r="D2837" s="261" t="s">
        <v>257</v>
      </c>
      <c r="E2837" s="261">
        <v>77360</v>
      </c>
      <c r="F2837" s="261" t="s">
        <v>4570</v>
      </c>
      <c r="G2837" s="261" t="s">
        <v>224</v>
      </c>
      <c r="H2837" s="261">
        <v>1</v>
      </c>
      <c r="I2837" s="261" t="s">
        <v>4571</v>
      </c>
      <c r="J2837" s="261" t="s">
        <v>4605</v>
      </c>
      <c r="K2837" s="261" t="s">
        <v>4606</v>
      </c>
      <c r="L2837" s="262">
        <v>45773</v>
      </c>
      <c r="M2837" s="261" t="s">
        <v>218</v>
      </c>
    </row>
    <row r="2838" spans="1:13">
      <c r="A2838" s="259" t="s">
        <v>1311</v>
      </c>
      <c r="B2838" s="259" t="s">
        <v>1312</v>
      </c>
      <c r="C2838" s="259" t="s">
        <v>1313</v>
      </c>
      <c r="D2838" s="259" t="s">
        <v>467</v>
      </c>
      <c r="E2838" s="259">
        <v>0</v>
      </c>
      <c r="F2838" s="259" t="s">
        <v>4370</v>
      </c>
      <c r="G2838" s="259" t="s">
        <v>224</v>
      </c>
      <c r="H2838" s="259">
        <v>1</v>
      </c>
      <c r="I2838" s="259" t="s">
        <v>337</v>
      </c>
      <c r="J2838" s="259" t="s">
        <v>4607</v>
      </c>
      <c r="K2838" s="259" t="s">
        <v>4608</v>
      </c>
      <c r="L2838" s="260">
        <v>45773</v>
      </c>
      <c r="M2838" s="259" t="s">
        <v>218</v>
      </c>
    </row>
    <row r="2839" spans="1:13">
      <c r="A2839" s="261" t="s">
        <v>1311</v>
      </c>
      <c r="B2839" s="261" t="s">
        <v>1312</v>
      </c>
      <c r="C2839" s="261" t="s">
        <v>1313</v>
      </c>
      <c r="D2839" s="261" t="s">
        <v>549</v>
      </c>
      <c r="E2839" s="261">
        <v>0</v>
      </c>
      <c r="F2839" s="261" t="s">
        <v>4370</v>
      </c>
      <c r="G2839" s="261" t="s">
        <v>224</v>
      </c>
      <c r="H2839" s="261">
        <v>1</v>
      </c>
      <c r="I2839" s="261" t="s">
        <v>337</v>
      </c>
      <c r="J2839" s="261" t="s">
        <v>4578</v>
      </c>
      <c r="K2839" s="261" t="s">
        <v>4609</v>
      </c>
      <c r="L2839" s="262">
        <v>45773</v>
      </c>
      <c r="M2839" s="261" t="s">
        <v>218</v>
      </c>
    </row>
    <row r="2840" spans="1:13">
      <c r="A2840" s="259" t="s">
        <v>1311</v>
      </c>
      <c r="B2840" s="259" t="s">
        <v>1312</v>
      </c>
      <c r="C2840" s="259" t="s">
        <v>1313</v>
      </c>
      <c r="D2840" s="259" t="s">
        <v>2014</v>
      </c>
      <c r="E2840" s="259">
        <v>77360</v>
      </c>
      <c r="F2840" s="259" t="s">
        <v>4610</v>
      </c>
      <c r="G2840" s="259" t="s">
        <v>224</v>
      </c>
      <c r="H2840" s="259">
        <v>1</v>
      </c>
      <c r="I2840" s="259" t="s">
        <v>4602</v>
      </c>
      <c r="J2840" s="259" t="s">
        <v>4611</v>
      </c>
      <c r="K2840" s="259" t="s">
        <v>4612</v>
      </c>
      <c r="L2840" s="260">
        <v>45773</v>
      </c>
      <c r="M2840" s="259" t="s">
        <v>218</v>
      </c>
    </row>
    <row r="2841" spans="1:13">
      <c r="A2841" s="261" t="s">
        <v>1311</v>
      </c>
      <c r="B2841" s="261" t="s">
        <v>1312</v>
      </c>
      <c r="C2841" s="261" t="s">
        <v>1313</v>
      </c>
      <c r="D2841" s="261" t="s">
        <v>2017</v>
      </c>
      <c r="E2841" s="261">
        <v>6446596</v>
      </c>
      <c r="F2841" s="261" t="s">
        <v>4560</v>
      </c>
      <c r="G2841" s="261" t="s">
        <v>224</v>
      </c>
      <c r="H2841" s="261">
        <v>1</v>
      </c>
      <c r="I2841" s="261" t="s">
        <v>4613</v>
      </c>
      <c r="J2841" s="261" t="s">
        <v>4582</v>
      </c>
      <c r="K2841" s="261" t="s">
        <v>4614</v>
      </c>
      <c r="L2841" s="262">
        <v>45773</v>
      </c>
      <c r="M2841" s="261" t="s">
        <v>218</v>
      </c>
    </row>
    <row r="2842" spans="1:13">
      <c r="A2842" s="259" t="s">
        <v>1311</v>
      </c>
      <c r="B2842" s="259" t="s">
        <v>1312</v>
      </c>
      <c r="C2842" s="259" t="s">
        <v>1313</v>
      </c>
      <c r="D2842" s="259" t="s">
        <v>2020</v>
      </c>
      <c r="E2842" s="259">
        <v>0</v>
      </c>
      <c r="F2842" s="259" t="s">
        <v>4610</v>
      </c>
      <c r="G2842" s="259" t="s">
        <v>224</v>
      </c>
      <c r="H2842" s="259">
        <v>1</v>
      </c>
      <c r="I2842" s="259" t="s">
        <v>4602</v>
      </c>
      <c r="J2842" s="259" t="s">
        <v>4584</v>
      </c>
      <c r="K2842" s="259" t="s">
        <v>4615</v>
      </c>
      <c r="L2842" s="260">
        <v>45773</v>
      </c>
      <c r="M2842" s="259" t="s">
        <v>218</v>
      </c>
    </row>
    <row r="2843" spans="1:13">
      <c r="A2843" s="261" t="s">
        <v>1311</v>
      </c>
      <c r="B2843" s="261" t="s">
        <v>1312</v>
      </c>
      <c r="C2843" s="261" t="s">
        <v>1313</v>
      </c>
      <c r="D2843" s="261" t="s">
        <v>2023</v>
      </c>
      <c r="E2843" s="261">
        <v>77360</v>
      </c>
      <c r="F2843" s="261" t="s">
        <v>4610</v>
      </c>
      <c r="G2843" s="261" t="s">
        <v>282</v>
      </c>
      <c r="H2843" s="261">
        <v>3</v>
      </c>
      <c r="I2843" s="261" t="s">
        <v>4602</v>
      </c>
      <c r="J2843" s="261" t="s">
        <v>4586</v>
      </c>
      <c r="K2843" s="261" t="s">
        <v>4616</v>
      </c>
      <c r="L2843" s="262">
        <v>45773</v>
      </c>
      <c r="M2843" s="261" t="s">
        <v>218</v>
      </c>
    </row>
    <row r="2844" spans="1:13">
      <c r="A2844" s="259" t="s">
        <v>1311</v>
      </c>
      <c r="B2844" s="259" t="s">
        <v>1312</v>
      </c>
      <c r="C2844" s="259" t="s">
        <v>1313</v>
      </c>
      <c r="D2844" s="259" t="s">
        <v>2025</v>
      </c>
      <c r="E2844" s="259">
        <v>0</v>
      </c>
      <c r="F2844" s="259" t="s">
        <v>4610</v>
      </c>
      <c r="G2844" s="259" t="s">
        <v>282</v>
      </c>
      <c r="H2844" s="259">
        <v>3</v>
      </c>
      <c r="I2844" s="259" t="s">
        <v>4602</v>
      </c>
      <c r="J2844" s="259" t="s">
        <v>4586</v>
      </c>
      <c r="K2844" s="259" t="s">
        <v>4617</v>
      </c>
      <c r="L2844" s="260">
        <v>45773</v>
      </c>
      <c r="M2844" s="259" t="s">
        <v>218</v>
      </c>
    </row>
    <row r="2845" spans="1:13">
      <c r="A2845" s="261" t="s">
        <v>1311</v>
      </c>
      <c r="B2845" s="261" t="s">
        <v>1312</v>
      </c>
      <c r="C2845" s="261" t="s">
        <v>1313</v>
      </c>
      <c r="D2845" s="261" t="s">
        <v>2027</v>
      </c>
      <c r="E2845" s="261">
        <v>0</v>
      </c>
      <c r="F2845" s="261" t="s">
        <v>4610</v>
      </c>
      <c r="G2845" s="261" t="s">
        <v>282</v>
      </c>
      <c r="H2845" s="261">
        <v>3</v>
      </c>
      <c r="I2845" s="261" t="s">
        <v>4602</v>
      </c>
      <c r="J2845" s="261" t="s">
        <v>4586</v>
      </c>
      <c r="K2845" s="261" t="s">
        <v>4618</v>
      </c>
      <c r="L2845" s="262">
        <v>45773</v>
      </c>
      <c r="M2845" s="261" t="s">
        <v>218</v>
      </c>
    </row>
    <row r="2846" spans="1:13">
      <c r="A2846" s="259" t="s">
        <v>1311</v>
      </c>
      <c r="B2846" s="259" t="s">
        <v>1312</v>
      </c>
      <c r="C2846" s="259" t="s">
        <v>1313</v>
      </c>
      <c r="D2846" s="259" t="s">
        <v>200</v>
      </c>
      <c r="E2846" s="259">
        <v>2</v>
      </c>
      <c r="F2846" s="259" t="s">
        <v>4619</v>
      </c>
      <c r="G2846" s="259" t="s">
        <v>224</v>
      </c>
      <c r="H2846" s="259">
        <v>1</v>
      </c>
      <c r="I2846" s="259" t="s">
        <v>4620</v>
      </c>
      <c r="J2846" s="259" t="s">
        <v>4591</v>
      </c>
      <c r="K2846" s="259" t="s">
        <v>4621</v>
      </c>
      <c r="L2846" s="260">
        <v>45773</v>
      </c>
      <c r="M2846" s="259" t="s">
        <v>218</v>
      </c>
    </row>
    <row r="2847" spans="1:13">
      <c r="A2847" s="261" t="s">
        <v>1370</v>
      </c>
      <c r="B2847" s="261" t="s">
        <v>1371</v>
      </c>
      <c r="C2847" s="261" t="s">
        <v>1372</v>
      </c>
      <c r="D2847" s="261" t="s">
        <v>2227</v>
      </c>
      <c r="E2847" s="261">
        <v>11265392</v>
      </c>
      <c r="F2847" s="261" t="s">
        <v>4622</v>
      </c>
      <c r="G2847" s="261" t="s">
        <v>224</v>
      </c>
      <c r="H2847" s="261">
        <v>1</v>
      </c>
      <c r="I2847" s="261" t="s">
        <v>4623</v>
      </c>
      <c r="J2847" s="261" t="s">
        <v>4624</v>
      </c>
      <c r="K2847" s="261" t="s">
        <v>4625</v>
      </c>
      <c r="L2847" s="262">
        <v>45773</v>
      </c>
      <c r="M2847" s="261" t="s">
        <v>218</v>
      </c>
    </row>
    <row r="2848" spans="1:13">
      <c r="A2848" s="259" t="s">
        <v>1370</v>
      </c>
      <c r="B2848" s="259" t="s">
        <v>1371</v>
      </c>
      <c r="C2848" s="259" t="s">
        <v>1372</v>
      </c>
      <c r="D2848" s="259" t="s">
        <v>1999</v>
      </c>
      <c r="E2848" s="259">
        <v>77172</v>
      </c>
      <c r="F2848" s="259" t="s">
        <v>4626</v>
      </c>
      <c r="G2848" s="259" t="s">
        <v>224</v>
      </c>
      <c r="H2848" s="259">
        <v>1</v>
      </c>
      <c r="I2848" s="259" t="s">
        <v>4627</v>
      </c>
      <c r="J2848" s="259" t="s">
        <v>4628</v>
      </c>
      <c r="K2848" s="259" t="s">
        <v>4629</v>
      </c>
      <c r="L2848" s="260">
        <v>45773</v>
      </c>
      <c r="M2848" s="259" t="s">
        <v>218</v>
      </c>
    </row>
    <row r="2849" spans="1:13">
      <c r="A2849" s="261" t="s">
        <v>1370</v>
      </c>
      <c r="B2849" s="261" t="s">
        <v>1371</v>
      </c>
      <c r="C2849" s="261" t="s">
        <v>1372</v>
      </c>
      <c r="D2849" s="261" t="s">
        <v>2004</v>
      </c>
      <c r="E2849" s="261">
        <v>11265392</v>
      </c>
      <c r="F2849" s="261" t="s">
        <v>4622</v>
      </c>
      <c r="G2849" s="261" t="s">
        <v>427</v>
      </c>
      <c r="H2849" s="261">
        <v>2</v>
      </c>
      <c r="I2849" s="261" t="s">
        <v>4623</v>
      </c>
      <c r="J2849" s="261" t="s">
        <v>4630</v>
      </c>
      <c r="K2849" s="261" t="s">
        <v>4631</v>
      </c>
      <c r="L2849" s="262">
        <v>45773</v>
      </c>
      <c r="M2849" s="261" t="s">
        <v>218</v>
      </c>
    </row>
    <row r="2850" spans="1:13">
      <c r="A2850" s="259" t="s">
        <v>1370</v>
      </c>
      <c r="B2850" s="259" t="s">
        <v>1371</v>
      </c>
      <c r="C2850" s="259" t="s">
        <v>1372</v>
      </c>
      <c r="D2850" s="259" t="s">
        <v>2007</v>
      </c>
      <c r="E2850" s="259">
        <v>401350</v>
      </c>
      <c r="F2850" s="259" t="s">
        <v>4632</v>
      </c>
      <c r="G2850" s="259" t="s">
        <v>427</v>
      </c>
      <c r="H2850" s="259">
        <v>2</v>
      </c>
      <c r="I2850" s="259" t="s">
        <v>4571</v>
      </c>
      <c r="J2850" s="259" t="s">
        <v>4633</v>
      </c>
      <c r="K2850" s="259" t="s">
        <v>4634</v>
      </c>
      <c r="L2850" s="260">
        <v>45773</v>
      </c>
      <c r="M2850" s="259" t="s">
        <v>218</v>
      </c>
    </row>
    <row r="2851" spans="1:13">
      <c r="A2851" s="261" t="s">
        <v>1370</v>
      </c>
      <c r="B2851" s="261" t="s">
        <v>1371</v>
      </c>
      <c r="C2851" s="261" t="s">
        <v>1372</v>
      </c>
      <c r="D2851" s="261" t="s">
        <v>257</v>
      </c>
      <c r="E2851" s="261">
        <v>401350</v>
      </c>
      <c r="F2851" s="261" t="s">
        <v>4632</v>
      </c>
      <c r="G2851" s="261" t="s">
        <v>224</v>
      </c>
      <c r="H2851" s="261">
        <v>1</v>
      </c>
      <c r="I2851" s="261" t="s">
        <v>4571</v>
      </c>
      <c r="J2851" s="261" t="s">
        <v>4635</v>
      </c>
      <c r="K2851" s="261" t="s">
        <v>4636</v>
      </c>
      <c r="L2851" s="262">
        <v>45773</v>
      </c>
      <c r="M2851" s="261" t="s">
        <v>218</v>
      </c>
    </row>
    <row r="2852" spans="1:13">
      <c r="A2852" s="259" t="s">
        <v>1370</v>
      </c>
      <c r="B2852" s="259" t="s">
        <v>1371</v>
      </c>
      <c r="C2852" s="259" t="s">
        <v>1372</v>
      </c>
      <c r="D2852" s="259" t="s">
        <v>467</v>
      </c>
      <c r="E2852" s="259">
        <v>0</v>
      </c>
      <c r="F2852" s="259" t="s">
        <v>4081</v>
      </c>
      <c r="G2852" s="259" t="s">
        <v>224</v>
      </c>
      <c r="H2852" s="259">
        <v>1</v>
      </c>
      <c r="I2852" s="259" t="s">
        <v>2622</v>
      </c>
      <c r="J2852" s="259" t="s">
        <v>4637</v>
      </c>
      <c r="K2852" s="259" t="s">
        <v>4638</v>
      </c>
      <c r="L2852" s="260">
        <v>45773</v>
      </c>
      <c r="M2852" s="259" t="s">
        <v>218</v>
      </c>
    </row>
    <row r="2853" spans="1:13">
      <c r="A2853" s="261" t="s">
        <v>1370</v>
      </c>
      <c r="B2853" s="261" t="s">
        <v>1371</v>
      </c>
      <c r="C2853" s="261" t="s">
        <v>1372</v>
      </c>
      <c r="D2853" s="261" t="s">
        <v>549</v>
      </c>
      <c r="E2853" s="261">
        <v>0</v>
      </c>
      <c r="F2853" s="261" t="s">
        <v>4081</v>
      </c>
      <c r="G2853" s="261" t="s">
        <v>224</v>
      </c>
      <c r="H2853" s="261">
        <v>1</v>
      </c>
      <c r="I2853" s="261" t="s">
        <v>2622</v>
      </c>
      <c r="J2853" s="261" t="s">
        <v>4578</v>
      </c>
      <c r="K2853" s="261" t="s">
        <v>4639</v>
      </c>
      <c r="L2853" s="262">
        <v>45773</v>
      </c>
      <c r="M2853" s="261" t="s">
        <v>218</v>
      </c>
    </row>
    <row r="2854" spans="1:13">
      <c r="A2854" s="259" t="s">
        <v>1370</v>
      </c>
      <c r="B2854" s="259" t="s">
        <v>1371</v>
      </c>
      <c r="C2854" s="259" t="s">
        <v>1372</v>
      </c>
      <c r="D2854" s="259" t="s">
        <v>2014</v>
      </c>
      <c r="E2854" s="259">
        <v>401350</v>
      </c>
      <c r="F2854" s="259" t="s">
        <v>4632</v>
      </c>
      <c r="G2854" s="259" t="s">
        <v>224</v>
      </c>
      <c r="H2854" s="259">
        <v>1</v>
      </c>
      <c r="I2854" s="259" t="s">
        <v>4640</v>
      </c>
      <c r="J2854" s="259" t="s">
        <v>4641</v>
      </c>
      <c r="K2854" s="259" t="s">
        <v>4642</v>
      </c>
      <c r="L2854" s="260">
        <v>45773</v>
      </c>
      <c r="M2854" s="259" t="s">
        <v>218</v>
      </c>
    </row>
    <row r="2855" spans="1:13">
      <c r="A2855" s="261" t="s">
        <v>1370</v>
      </c>
      <c r="B2855" s="261" t="s">
        <v>1371</v>
      </c>
      <c r="C2855" s="261" t="s">
        <v>1372</v>
      </c>
      <c r="D2855" s="261" t="s">
        <v>2017</v>
      </c>
      <c r="E2855" s="261">
        <v>10864042</v>
      </c>
      <c r="F2855" s="261" t="s">
        <v>4622</v>
      </c>
      <c r="G2855" s="261" t="s">
        <v>224</v>
      </c>
      <c r="H2855" s="261">
        <v>1</v>
      </c>
      <c r="I2855" s="261" t="s">
        <v>4623</v>
      </c>
      <c r="J2855" s="261" t="s">
        <v>4582</v>
      </c>
      <c r="K2855" s="261" t="s">
        <v>4643</v>
      </c>
      <c r="L2855" s="262">
        <v>45773</v>
      </c>
      <c r="M2855" s="261" t="s">
        <v>218</v>
      </c>
    </row>
    <row r="2856" spans="1:13">
      <c r="A2856" s="259" t="s">
        <v>1370</v>
      </c>
      <c r="B2856" s="259" t="s">
        <v>1371</v>
      </c>
      <c r="C2856" s="259" t="s">
        <v>1372</v>
      </c>
      <c r="D2856" s="259" t="s">
        <v>2020</v>
      </c>
      <c r="E2856" s="259">
        <v>0</v>
      </c>
      <c r="F2856" s="259" t="s">
        <v>4632</v>
      </c>
      <c r="G2856" s="259" t="s">
        <v>224</v>
      </c>
      <c r="H2856" s="259">
        <v>1</v>
      </c>
      <c r="I2856" s="259" t="s">
        <v>4640</v>
      </c>
      <c r="J2856" s="259" t="s">
        <v>4584</v>
      </c>
      <c r="K2856" s="259" t="s">
        <v>4644</v>
      </c>
      <c r="L2856" s="260">
        <v>45773</v>
      </c>
      <c r="M2856" s="259" t="s">
        <v>218</v>
      </c>
    </row>
    <row r="2857" spans="1:13">
      <c r="A2857" s="261" t="s">
        <v>1370</v>
      </c>
      <c r="B2857" s="261" t="s">
        <v>1371</v>
      </c>
      <c r="C2857" s="261" t="s">
        <v>1372</v>
      </c>
      <c r="D2857" s="261" t="s">
        <v>2023</v>
      </c>
      <c r="E2857" s="261">
        <v>401350</v>
      </c>
      <c r="F2857" s="261" t="s">
        <v>4632</v>
      </c>
      <c r="G2857" s="261" t="s">
        <v>224</v>
      </c>
      <c r="H2857" s="261">
        <v>1</v>
      </c>
      <c r="I2857" s="261" t="s">
        <v>4640</v>
      </c>
      <c r="J2857" s="261" t="s">
        <v>4586</v>
      </c>
      <c r="K2857" s="261" t="s">
        <v>4645</v>
      </c>
      <c r="L2857" s="262">
        <v>45773</v>
      </c>
      <c r="M2857" s="261" t="s">
        <v>218</v>
      </c>
    </row>
    <row r="2858" spans="1:13">
      <c r="A2858" s="259" t="s">
        <v>1370</v>
      </c>
      <c r="B2858" s="259" t="s">
        <v>1371</v>
      </c>
      <c r="C2858" s="259" t="s">
        <v>1372</v>
      </c>
      <c r="D2858" s="259" t="s">
        <v>2025</v>
      </c>
      <c r="E2858" s="259">
        <v>0</v>
      </c>
      <c r="F2858" s="259" t="s">
        <v>4632</v>
      </c>
      <c r="G2858" s="259" t="s">
        <v>224</v>
      </c>
      <c r="H2858" s="259">
        <v>1</v>
      </c>
      <c r="I2858" s="259" t="s">
        <v>4640</v>
      </c>
      <c r="J2858" s="259" t="s">
        <v>4586</v>
      </c>
      <c r="K2858" s="259" t="s">
        <v>4646</v>
      </c>
      <c r="L2858" s="260">
        <v>45773</v>
      </c>
      <c r="M2858" s="259" t="s">
        <v>218</v>
      </c>
    </row>
    <row r="2859" spans="1:13">
      <c r="A2859" s="261" t="s">
        <v>1370</v>
      </c>
      <c r="B2859" s="261" t="s">
        <v>1371</v>
      </c>
      <c r="C2859" s="261" t="s">
        <v>1372</v>
      </c>
      <c r="D2859" s="261" t="s">
        <v>2027</v>
      </c>
      <c r="E2859" s="261">
        <v>0</v>
      </c>
      <c r="F2859" s="261" t="s">
        <v>4632</v>
      </c>
      <c r="G2859" s="261" t="s">
        <v>224</v>
      </c>
      <c r="H2859" s="261">
        <v>1</v>
      </c>
      <c r="I2859" s="261" t="s">
        <v>4640</v>
      </c>
      <c r="J2859" s="261" t="s">
        <v>4586</v>
      </c>
      <c r="K2859" s="261" t="s">
        <v>4647</v>
      </c>
      <c r="L2859" s="262">
        <v>45773</v>
      </c>
      <c r="M2859" s="261" t="s">
        <v>218</v>
      </c>
    </row>
    <row r="2860" spans="1:13">
      <c r="A2860" s="259" t="s">
        <v>1370</v>
      </c>
      <c r="B2860" s="259" t="s">
        <v>1371</v>
      </c>
      <c r="C2860" s="259" t="s">
        <v>1372</v>
      </c>
      <c r="D2860" s="259" t="s">
        <v>200</v>
      </c>
      <c r="E2860" s="259">
        <v>2</v>
      </c>
      <c r="F2860" s="259" t="s">
        <v>4648</v>
      </c>
      <c r="G2860" s="259" t="s">
        <v>224</v>
      </c>
      <c r="H2860" s="259">
        <v>1</v>
      </c>
      <c r="I2860" s="259" t="s">
        <v>4620</v>
      </c>
      <c r="J2860" s="259" t="s">
        <v>4591</v>
      </c>
      <c r="K2860" s="259" t="s">
        <v>4649</v>
      </c>
      <c r="L2860" s="260">
        <v>45773</v>
      </c>
      <c r="M2860" s="259" t="s">
        <v>218</v>
      </c>
    </row>
    <row r="2861" spans="1:13">
      <c r="A2861" s="261" t="s">
        <v>791</v>
      </c>
      <c r="B2861" s="261" t="s">
        <v>792</v>
      </c>
      <c r="C2861" s="261" t="s">
        <v>793</v>
      </c>
      <c r="D2861" s="261" t="s">
        <v>2227</v>
      </c>
      <c r="E2861" s="261">
        <v>1413016</v>
      </c>
      <c r="F2861" s="261" t="s">
        <v>4650</v>
      </c>
      <c r="G2861" s="261" t="s">
        <v>224</v>
      </c>
      <c r="H2861" s="261">
        <v>1</v>
      </c>
      <c r="I2861" s="261" t="s">
        <v>4651</v>
      </c>
      <c r="J2861" s="261" t="s">
        <v>4652</v>
      </c>
      <c r="K2861" s="261" t="s">
        <v>4653</v>
      </c>
      <c r="L2861" s="262">
        <v>45773</v>
      </c>
      <c r="M2861" s="261" t="s">
        <v>218</v>
      </c>
    </row>
    <row r="2862" spans="1:13">
      <c r="A2862" s="259" t="s">
        <v>791</v>
      </c>
      <c r="B2862" s="259" t="s">
        <v>792</v>
      </c>
      <c r="C2862" s="259" t="s">
        <v>793</v>
      </c>
      <c r="D2862" s="259" t="s">
        <v>1999</v>
      </c>
      <c r="E2862" s="259">
        <v>42730</v>
      </c>
      <c r="F2862" s="259" t="s">
        <v>4626</v>
      </c>
      <c r="G2862" s="259" t="s">
        <v>224</v>
      </c>
      <c r="H2862" s="259">
        <v>1</v>
      </c>
      <c r="I2862" s="259" t="s">
        <v>4654</v>
      </c>
      <c r="J2862" s="259" t="s">
        <v>4655</v>
      </c>
      <c r="K2862" s="259" t="s">
        <v>4656</v>
      </c>
      <c r="L2862" s="260">
        <v>45773</v>
      </c>
      <c r="M2862" s="259" t="s">
        <v>218</v>
      </c>
    </row>
    <row r="2863" spans="1:13">
      <c r="A2863" s="261" t="s">
        <v>791</v>
      </c>
      <c r="B2863" s="261" t="s">
        <v>792</v>
      </c>
      <c r="C2863" s="261" t="s">
        <v>793</v>
      </c>
      <c r="D2863" s="261" t="s">
        <v>2004</v>
      </c>
      <c r="E2863" s="261">
        <v>1413016</v>
      </c>
      <c r="F2863" s="261" t="s">
        <v>4650</v>
      </c>
      <c r="G2863" s="261" t="s">
        <v>427</v>
      </c>
      <c r="H2863" s="261">
        <v>2</v>
      </c>
      <c r="I2863" s="261" t="s">
        <v>4651</v>
      </c>
      <c r="J2863" s="261" t="s">
        <v>4630</v>
      </c>
      <c r="K2863" s="261" t="s">
        <v>4657</v>
      </c>
      <c r="L2863" s="262">
        <v>45773</v>
      </c>
      <c r="M2863" s="261" t="s">
        <v>218</v>
      </c>
    </row>
    <row r="2864" spans="1:13">
      <c r="A2864" s="259" t="s">
        <v>791</v>
      </c>
      <c r="B2864" s="259" t="s">
        <v>792</v>
      </c>
      <c r="C2864" s="259" t="s">
        <v>793</v>
      </c>
      <c r="D2864" s="259" t="s">
        <v>2007</v>
      </c>
      <c r="E2864" s="259">
        <v>42730</v>
      </c>
      <c r="F2864" s="259" t="s">
        <v>4570</v>
      </c>
      <c r="G2864" s="259" t="s">
        <v>427</v>
      </c>
      <c r="H2864" s="259">
        <v>2</v>
      </c>
      <c r="I2864" s="259" t="s">
        <v>4571</v>
      </c>
      <c r="J2864" s="259" t="s">
        <v>4658</v>
      </c>
      <c r="K2864" s="259" t="s">
        <v>4659</v>
      </c>
      <c r="L2864" s="260">
        <v>45773</v>
      </c>
      <c r="M2864" s="259" t="s">
        <v>218</v>
      </c>
    </row>
    <row r="2865" spans="1:13">
      <c r="A2865" s="261" t="s">
        <v>791</v>
      </c>
      <c r="B2865" s="261" t="s">
        <v>792</v>
      </c>
      <c r="C2865" s="261" t="s">
        <v>793</v>
      </c>
      <c r="D2865" s="261" t="s">
        <v>257</v>
      </c>
      <c r="E2865" s="261">
        <v>42730</v>
      </c>
      <c r="F2865" s="261" t="s">
        <v>4570</v>
      </c>
      <c r="G2865" s="261" t="s">
        <v>224</v>
      </c>
      <c r="H2865" s="261">
        <v>1</v>
      </c>
      <c r="I2865" s="261" t="s">
        <v>4571</v>
      </c>
      <c r="J2865" s="261" t="s">
        <v>4660</v>
      </c>
      <c r="K2865" s="261" t="s">
        <v>4661</v>
      </c>
      <c r="L2865" s="262">
        <v>45773</v>
      </c>
      <c r="M2865" s="261" t="s">
        <v>218</v>
      </c>
    </row>
    <row r="2866" spans="1:13">
      <c r="A2866" s="259" t="s">
        <v>791</v>
      </c>
      <c r="B2866" s="259" t="s">
        <v>792</v>
      </c>
      <c r="C2866" s="259" t="s">
        <v>793</v>
      </c>
      <c r="D2866" s="259" t="s">
        <v>467</v>
      </c>
      <c r="E2866" s="259">
        <v>0</v>
      </c>
      <c r="F2866" s="259" t="s">
        <v>4370</v>
      </c>
      <c r="G2866" s="259" t="s">
        <v>224</v>
      </c>
      <c r="H2866" s="259">
        <v>1</v>
      </c>
      <c r="I2866" s="259" t="s">
        <v>2622</v>
      </c>
      <c r="J2866" s="259" t="s">
        <v>4662</v>
      </c>
      <c r="K2866" s="259" t="s">
        <v>4663</v>
      </c>
      <c r="L2866" s="260">
        <v>45773</v>
      </c>
      <c r="M2866" s="259" t="s">
        <v>218</v>
      </c>
    </row>
    <row r="2867" spans="1:13">
      <c r="A2867" s="261" t="s">
        <v>791</v>
      </c>
      <c r="B2867" s="261" t="s">
        <v>792</v>
      </c>
      <c r="C2867" s="261" t="s">
        <v>793</v>
      </c>
      <c r="D2867" s="261" t="s">
        <v>549</v>
      </c>
      <c r="E2867" s="261">
        <v>0</v>
      </c>
      <c r="F2867" s="261" t="s">
        <v>4370</v>
      </c>
      <c r="G2867" s="261" t="s">
        <v>224</v>
      </c>
      <c r="H2867" s="261">
        <v>1</v>
      </c>
      <c r="I2867" s="261" t="s">
        <v>2622</v>
      </c>
      <c r="J2867" s="261" t="s">
        <v>4578</v>
      </c>
      <c r="K2867" s="261" t="s">
        <v>4664</v>
      </c>
      <c r="L2867" s="262">
        <v>45773</v>
      </c>
      <c r="M2867" s="261" t="s">
        <v>218</v>
      </c>
    </row>
    <row r="2868" spans="1:13">
      <c r="A2868" s="259" t="s">
        <v>791</v>
      </c>
      <c r="B2868" s="259" t="s">
        <v>792</v>
      </c>
      <c r="C2868" s="259" t="s">
        <v>793</v>
      </c>
      <c r="D2868" s="259" t="s">
        <v>2014</v>
      </c>
      <c r="E2868" s="259">
        <v>42730</v>
      </c>
      <c r="F2868" s="259" t="s">
        <v>4570</v>
      </c>
      <c r="G2868" s="259" t="s">
        <v>224</v>
      </c>
      <c r="H2868" s="259">
        <v>1</v>
      </c>
      <c r="I2868" s="259" t="s">
        <v>4571</v>
      </c>
      <c r="J2868" s="259" t="s">
        <v>4665</v>
      </c>
      <c r="K2868" s="259" t="s">
        <v>4666</v>
      </c>
      <c r="L2868" s="260">
        <v>45773</v>
      </c>
      <c r="M2868" s="259" t="s">
        <v>218</v>
      </c>
    </row>
    <row r="2869" spans="1:13">
      <c r="A2869" s="261" t="s">
        <v>791</v>
      </c>
      <c r="B2869" s="261" t="s">
        <v>792</v>
      </c>
      <c r="C2869" s="261" t="s">
        <v>793</v>
      </c>
      <c r="D2869" s="261" t="s">
        <v>2017</v>
      </c>
      <c r="E2869" s="261">
        <v>1370286</v>
      </c>
      <c r="F2869" s="261" t="s">
        <v>4650</v>
      </c>
      <c r="G2869" s="261" t="s">
        <v>224</v>
      </c>
      <c r="H2869" s="261">
        <v>1</v>
      </c>
      <c r="I2869" s="261" t="s">
        <v>4651</v>
      </c>
      <c r="J2869" s="261" t="s">
        <v>4582</v>
      </c>
      <c r="K2869" s="261" t="s">
        <v>4667</v>
      </c>
      <c r="L2869" s="262">
        <v>45773</v>
      </c>
      <c r="M2869" s="261" t="s">
        <v>218</v>
      </c>
    </row>
    <row r="2870" spans="1:13">
      <c r="A2870" s="259" t="s">
        <v>791</v>
      </c>
      <c r="B2870" s="259" t="s">
        <v>792</v>
      </c>
      <c r="C2870" s="259" t="s">
        <v>793</v>
      </c>
      <c r="D2870" s="259" t="s">
        <v>2020</v>
      </c>
      <c r="E2870" s="259">
        <v>0</v>
      </c>
      <c r="F2870" s="259" t="s">
        <v>4570</v>
      </c>
      <c r="G2870" s="259" t="s">
        <v>282</v>
      </c>
      <c r="H2870" s="259">
        <v>3</v>
      </c>
      <c r="I2870" s="259" t="s">
        <v>4571</v>
      </c>
      <c r="J2870" s="259" t="s">
        <v>4584</v>
      </c>
      <c r="K2870" s="259" t="s">
        <v>4668</v>
      </c>
      <c r="L2870" s="260">
        <v>45773</v>
      </c>
      <c r="M2870" s="259" t="s">
        <v>218</v>
      </c>
    </row>
    <row r="2871" spans="1:13">
      <c r="A2871" s="261" t="s">
        <v>791</v>
      </c>
      <c r="B2871" s="261" t="s">
        <v>792</v>
      </c>
      <c r="C2871" s="261" t="s">
        <v>793</v>
      </c>
      <c r="D2871" s="261" t="s">
        <v>2023</v>
      </c>
      <c r="E2871" s="261">
        <v>42730</v>
      </c>
      <c r="F2871" s="261" t="s">
        <v>4570</v>
      </c>
      <c r="G2871" s="261" t="s">
        <v>282</v>
      </c>
      <c r="H2871" s="261">
        <v>3</v>
      </c>
      <c r="I2871" s="261" t="s">
        <v>4571</v>
      </c>
      <c r="J2871" s="261" t="s">
        <v>4586</v>
      </c>
      <c r="K2871" s="261" t="s">
        <v>4669</v>
      </c>
      <c r="L2871" s="262">
        <v>45773</v>
      </c>
      <c r="M2871" s="261" t="s">
        <v>218</v>
      </c>
    </row>
    <row r="2872" spans="1:13">
      <c r="A2872" s="259" t="s">
        <v>791</v>
      </c>
      <c r="B2872" s="259" t="s">
        <v>792</v>
      </c>
      <c r="C2872" s="259" t="s">
        <v>793</v>
      </c>
      <c r="D2872" s="259" t="s">
        <v>2025</v>
      </c>
      <c r="E2872" s="259">
        <v>0</v>
      </c>
      <c r="F2872" s="259" t="s">
        <v>4570</v>
      </c>
      <c r="G2872" s="259" t="s">
        <v>282</v>
      </c>
      <c r="H2872" s="259">
        <v>3</v>
      </c>
      <c r="I2872" s="259" t="s">
        <v>4571</v>
      </c>
      <c r="J2872" s="259" t="s">
        <v>4586</v>
      </c>
      <c r="K2872" s="259" t="s">
        <v>4670</v>
      </c>
      <c r="L2872" s="260">
        <v>45773</v>
      </c>
      <c r="M2872" s="259" t="s">
        <v>218</v>
      </c>
    </row>
    <row r="2873" spans="1:13">
      <c r="A2873" s="261" t="s">
        <v>791</v>
      </c>
      <c r="B2873" s="261" t="s">
        <v>792</v>
      </c>
      <c r="C2873" s="261" t="s">
        <v>793</v>
      </c>
      <c r="D2873" s="261" t="s">
        <v>2027</v>
      </c>
      <c r="E2873" s="261">
        <v>0</v>
      </c>
      <c r="F2873" s="261" t="s">
        <v>4570</v>
      </c>
      <c r="G2873" s="261" t="s">
        <v>224</v>
      </c>
      <c r="H2873" s="261">
        <v>1</v>
      </c>
      <c r="I2873" s="261" t="s">
        <v>4571</v>
      </c>
      <c r="J2873" s="261" t="s">
        <v>4586</v>
      </c>
      <c r="K2873" s="261" t="s">
        <v>4671</v>
      </c>
      <c r="L2873" s="262">
        <v>45773</v>
      </c>
      <c r="M2873" s="261" t="s">
        <v>218</v>
      </c>
    </row>
    <row r="2874" spans="1:13">
      <c r="A2874" s="259" t="s">
        <v>791</v>
      </c>
      <c r="B2874" s="259" t="s">
        <v>792</v>
      </c>
      <c r="C2874" s="259" t="s">
        <v>793</v>
      </c>
      <c r="D2874" s="259" t="s">
        <v>200</v>
      </c>
      <c r="E2874" s="259">
        <v>2</v>
      </c>
      <c r="F2874" s="259" t="s">
        <v>4672</v>
      </c>
      <c r="G2874" s="259" t="s">
        <v>224</v>
      </c>
      <c r="H2874" s="259">
        <v>1</v>
      </c>
      <c r="I2874" s="259" t="s">
        <v>4620</v>
      </c>
      <c r="J2874" s="259" t="s">
        <v>4591</v>
      </c>
      <c r="K2874" s="259" t="s">
        <v>4673</v>
      </c>
      <c r="L2874" s="260">
        <v>45773</v>
      </c>
      <c r="M2874" s="259" t="s">
        <v>218</v>
      </c>
    </row>
    <row r="2875" spans="1:13">
      <c r="A2875" s="261" t="s">
        <v>1143</v>
      </c>
      <c r="B2875" s="261" t="s">
        <v>1144</v>
      </c>
      <c r="C2875" s="261" t="s">
        <v>1145</v>
      </c>
      <c r="D2875" s="261" t="s">
        <v>2227</v>
      </c>
      <c r="E2875" s="261">
        <v>9655851</v>
      </c>
      <c r="F2875" s="261" t="s">
        <v>4560</v>
      </c>
      <c r="G2875" s="261" t="s">
        <v>224</v>
      </c>
      <c r="H2875" s="261">
        <v>1</v>
      </c>
      <c r="I2875" s="261" t="s">
        <v>4674</v>
      </c>
      <c r="J2875" s="261" t="s">
        <v>4675</v>
      </c>
      <c r="K2875" s="261" t="s">
        <v>4676</v>
      </c>
      <c r="L2875" s="262">
        <v>45773</v>
      </c>
      <c r="M2875" s="261" t="s">
        <v>218</v>
      </c>
    </row>
    <row r="2876" spans="1:13">
      <c r="A2876" s="259" t="s">
        <v>1143</v>
      </c>
      <c r="B2876" s="259" t="s">
        <v>1144</v>
      </c>
      <c r="C2876" s="259" t="s">
        <v>1145</v>
      </c>
      <c r="D2876" s="259" t="s">
        <v>1999</v>
      </c>
      <c r="E2876" s="259">
        <v>93013</v>
      </c>
      <c r="F2876" s="259" t="s">
        <v>4677</v>
      </c>
      <c r="G2876" s="259" t="s">
        <v>224</v>
      </c>
      <c r="H2876" s="259">
        <v>1</v>
      </c>
      <c r="I2876" s="259" t="s">
        <v>4678</v>
      </c>
      <c r="J2876" s="259" t="s">
        <v>4679</v>
      </c>
      <c r="K2876" s="259" t="s">
        <v>4680</v>
      </c>
      <c r="L2876" s="260">
        <v>45773</v>
      </c>
      <c r="M2876" s="259" t="s">
        <v>218</v>
      </c>
    </row>
    <row r="2877" spans="1:13">
      <c r="A2877" s="261" t="s">
        <v>1143</v>
      </c>
      <c r="B2877" s="261" t="s">
        <v>1144</v>
      </c>
      <c r="C2877" s="261" t="s">
        <v>1145</v>
      </c>
      <c r="D2877" s="261" t="s">
        <v>2004</v>
      </c>
      <c r="E2877" s="261">
        <v>9655851</v>
      </c>
      <c r="F2877" s="261" t="s">
        <v>4560</v>
      </c>
      <c r="G2877" s="261" t="s">
        <v>427</v>
      </c>
      <c r="H2877" s="261">
        <v>2</v>
      </c>
      <c r="I2877" s="261" t="s">
        <v>4674</v>
      </c>
      <c r="J2877" s="261" t="s">
        <v>4630</v>
      </c>
      <c r="K2877" s="261" t="s">
        <v>4681</v>
      </c>
      <c r="L2877" s="262">
        <v>45773</v>
      </c>
      <c r="M2877" s="261" t="s">
        <v>218</v>
      </c>
    </row>
    <row r="2878" spans="1:13">
      <c r="A2878" s="259" t="s">
        <v>1143</v>
      </c>
      <c r="B2878" s="259" t="s">
        <v>1144</v>
      </c>
      <c r="C2878" s="259" t="s">
        <v>1145</v>
      </c>
      <c r="D2878" s="259" t="s">
        <v>2007</v>
      </c>
      <c r="E2878" s="259">
        <v>63665</v>
      </c>
      <c r="F2878" s="259" t="s">
        <v>4570</v>
      </c>
      <c r="G2878" s="259" t="s">
        <v>427</v>
      </c>
      <c r="H2878" s="259">
        <v>2</v>
      </c>
      <c r="I2878" s="259" t="s">
        <v>4571</v>
      </c>
      <c r="J2878" s="259" t="s">
        <v>4682</v>
      </c>
      <c r="K2878" s="259" t="s">
        <v>4683</v>
      </c>
      <c r="L2878" s="260">
        <v>45773</v>
      </c>
      <c r="M2878" s="259" t="s">
        <v>218</v>
      </c>
    </row>
    <row r="2879" spans="1:13">
      <c r="A2879" s="261" t="s">
        <v>1143</v>
      </c>
      <c r="B2879" s="261" t="s">
        <v>1144</v>
      </c>
      <c r="C2879" s="261" t="s">
        <v>1145</v>
      </c>
      <c r="D2879" s="261" t="s">
        <v>257</v>
      </c>
      <c r="E2879" s="261">
        <v>63665</v>
      </c>
      <c r="F2879" s="261" t="s">
        <v>4570</v>
      </c>
      <c r="G2879" s="261" t="s">
        <v>224</v>
      </c>
      <c r="H2879" s="261">
        <v>1</v>
      </c>
      <c r="I2879" s="261" t="s">
        <v>4571</v>
      </c>
      <c r="J2879" s="261" t="s">
        <v>4684</v>
      </c>
      <c r="K2879" s="261" t="s">
        <v>4685</v>
      </c>
      <c r="L2879" s="262">
        <v>45773</v>
      </c>
      <c r="M2879" s="261" t="s">
        <v>218</v>
      </c>
    </row>
    <row r="2880" spans="1:13">
      <c r="A2880" s="259" t="s">
        <v>1143</v>
      </c>
      <c r="B2880" s="259" t="s">
        <v>1144</v>
      </c>
      <c r="C2880" s="259" t="s">
        <v>1145</v>
      </c>
      <c r="D2880" s="259" t="s">
        <v>467</v>
      </c>
      <c r="E2880" s="259">
        <v>0</v>
      </c>
      <c r="F2880" s="259" t="s">
        <v>4370</v>
      </c>
      <c r="G2880" s="259" t="s">
        <v>224</v>
      </c>
      <c r="H2880" s="259">
        <v>1</v>
      </c>
      <c r="I2880" s="259" t="s">
        <v>578</v>
      </c>
      <c r="J2880" s="259" t="s">
        <v>4686</v>
      </c>
      <c r="K2880" s="259" t="s">
        <v>4687</v>
      </c>
      <c r="L2880" s="260">
        <v>45773</v>
      </c>
      <c r="M2880" s="259" t="s">
        <v>218</v>
      </c>
    </row>
    <row r="2881" spans="1:13">
      <c r="A2881" s="261" t="s">
        <v>1143</v>
      </c>
      <c r="B2881" s="261" t="s">
        <v>1144</v>
      </c>
      <c r="C2881" s="261" t="s">
        <v>1145</v>
      </c>
      <c r="D2881" s="261" t="s">
        <v>549</v>
      </c>
      <c r="E2881" s="261">
        <v>0</v>
      </c>
      <c r="F2881" s="261" t="s">
        <v>4370</v>
      </c>
      <c r="G2881" s="261" t="s">
        <v>224</v>
      </c>
      <c r="H2881" s="261">
        <v>1</v>
      </c>
      <c r="I2881" s="261" t="s">
        <v>578</v>
      </c>
      <c r="J2881" s="261" t="s">
        <v>4578</v>
      </c>
      <c r="K2881" s="261" t="s">
        <v>4688</v>
      </c>
      <c r="L2881" s="262">
        <v>45773</v>
      </c>
      <c r="M2881" s="261" t="s">
        <v>218</v>
      </c>
    </row>
    <row r="2882" spans="1:13">
      <c r="A2882" s="259" t="s">
        <v>1143</v>
      </c>
      <c r="B2882" s="259" t="s">
        <v>1144</v>
      </c>
      <c r="C2882" s="259" t="s">
        <v>1145</v>
      </c>
      <c r="D2882" s="259" t="s">
        <v>2014</v>
      </c>
      <c r="E2882" s="259">
        <v>63665</v>
      </c>
      <c r="F2882" s="259" t="s">
        <v>4570</v>
      </c>
      <c r="G2882" s="259" t="s">
        <v>224</v>
      </c>
      <c r="H2882" s="259">
        <v>1</v>
      </c>
      <c r="I2882" s="259" t="s">
        <v>4571</v>
      </c>
      <c r="J2882" s="259" t="s">
        <v>4689</v>
      </c>
      <c r="K2882" s="259" t="s">
        <v>4690</v>
      </c>
      <c r="L2882" s="260">
        <v>45773</v>
      </c>
      <c r="M2882" s="259" t="s">
        <v>218</v>
      </c>
    </row>
    <row r="2883" spans="1:13">
      <c r="A2883" s="261" t="s">
        <v>1143</v>
      </c>
      <c r="B2883" s="261" t="s">
        <v>1144</v>
      </c>
      <c r="C2883" s="261" t="s">
        <v>1145</v>
      </c>
      <c r="D2883" s="261" t="s">
        <v>2017</v>
      </c>
      <c r="E2883" s="261">
        <v>9592186</v>
      </c>
      <c r="F2883" s="261" t="s">
        <v>4560</v>
      </c>
      <c r="G2883" s="261" t="s">
        <v>224</v>
      </c>
      <c r="H2883" s="261">
        <v>1</v>
      </c>
      <c r="I2883" s="261" t="s">
        <v>4674</v>
      </c>
      <c r="J2883" s="261" t="s">
        <v>4582</v>
      </c>
      <c r="K2883" s="261" t="s">
        <v>4691</v>
      </c>
      <c r="L2883" s="262">
        <v>45773</v>
      </c>
      <c r="M2883" s="261" t="s">
        <v>218</v>
      </c>
    </row>
    <row r="2884" spans="1:13">
      <c r="A2884" s="259" t="s">
        <v>1143</v>
      </c>
      <c r="B2884" s="259" t="s">
        <v>1144</v>
      </c>
      <c r="C2884" s="259" t="s">
        <v>1145</v>
      </c>
      <c r="D2884" s="259" t="s">
        <v>2020</v>
      </c>
      <c r="E2884" s="259">
        <v>0</v>
      </c>
      <c r="F2884" s="259" t="s">
        <v>4570</v>
      </c>
      <c r="G2884" s="259" t="s">
        <v>282</v>
      </c>
      <c r="H2884" s="259">
        <v>3</v>
      </c>
      <c r="I2884" s="259" t="s">
        <v>4571</v>
      </c>
      <c r="J2884" s="259" t="s">
        <v>4584</v>
      </c>
      <c r="K2884" s="259" t="s">
        <v>4692</v>
      </c>
      <c r="L2884" s="260">
        <v>45773</v>
      </c>
      <c r="M2884" s="259" t="s">
        <v>218</v>
      </c>
    </row>
    <row r="2885" spans="1:13">
      <c r="A2885" s="261" t="s">
        <v>1143</v>
      </c>
      <c r="B2885" s="261" t="s">
        <v>1144</v>
      </c>
      <c r="C2885" s="261" t="s">
        <v>1145</v>
      </c>
      <c r="D2885" s="261" t="s">
        <v>2023</v>
      </c>
      <c r="E2885" s="261">
        <v>63665</v>
      </c>
      <c r="F2885" s="261" t="s">
        <v>4570</v>
      </c>
      <c r="G2885" s="261" t="s">
        <v>282</v>
      </c>
      <c r="H2885" s="261">
        <v>3</v>
      </c>
      <c r="I2885" s="261" t="s">
        <v>4571</v>
      </c>
      <c r="J2885" s="261" t="s">
        <v>4693</v>
      </c>
      <c r="K2885" s="261" t="s">
        <v>4694</v>
      </c>
      <c r="L2885" s="262">
        <v>45773</v>
      </c>
      <c r="M2885" s="261" t="s">
        <v>218</v>
      </c>
    </row>
    <row r="2886" spans="1:13">
      <c r="A2886" s="259" t="s">
        <v>1143</v>
      </c>
      <c r="B2886" s="259" t="s">
        <v>1144</v>
      </c>
      <c r="C2886" s="259" t="s">
        <v>1145</v>
      </c>
      <c r="D2886" s="259" t="s">
        <v>2025</v>
      </c>
      <c r="E2886" s="259">
        <v>0</v>
      </c>
      <c r="F2886" s="259" t="s">
        <v>4570</v>
      </c>
      <c r="G2886" s="259" t="s">
        <v>282</v>
      </c>
      <c r="H2886" s="259">
        <v>3</v>
      </c>
      <c r="I2886" s="259" t="s">
        <v>4571</v>
      </c>
      <c r="J2886" s="259" t="s">
        <v>4693</v>
      </c>
      <c r="K2886" s="259" t="s">
        <v>4695</v>
      </c>
      <c r="L2886" s="260">
        <v>45773</v>
      </c>
      <c r="M2886" s="259" t="s">
        <v>218</v>
      </c>
    </row>
    <row r="2887" spans="1:13">
      <c r="A2887" s="261" t="s">
        <v>1143</v>
      </c>
      <c r="B2887" s="261" t="s">
        <v>1144</v>
      </c>
      <c r="C2887" s="261" t="s">
        <v>1145</v>
      </c>
      <c r="D2887" s="261" t="s">
        <v>2027</v>
      </c>
      <c r="E2887" s="261">
        <v>0</v>
      </c>
      <c r="F2887" s="261" t="s">
        <v>4619</v>
      </c>
      <c r="G2887" s="261" t="s">
        <v>224</v>
      </c>
      <c r="H2887" s="261">
        <v>1</v>
      </c>
      <c r="I2887" s="261" t="s">
        <v>4620</v>
      </c>
      <c r="J2887" s="261" t="s">
        <v>4693</v>
      </c>
      <c r="K2887" s="261" t="s">
        <v>4696</v>
      </c>
      <c r="L2887" s="262">
        <v>45773</v>
      </c>
      <c r="M2887" s="261" t="s">
        <v>218</v>
      </c>
    </row>
    <row r="2888" spans="1:13">
      <c r="A2888" s="259" t="s">
        <v>1143</v>
      </c>
      <c r="B2888" s="259" t="s">
        <v>1144</v>
      </c>
      <c r="C2888" s="259" t="s">
        <v>1145</v>
      </c>
      <c r="D2888" s="259" t="s">
        <v>200</v>
      </c>
      <c r="E2888" s="259">
        <v>2</v>
      </c>
      <c r="F2888" s="259" t="s">
        <v>17</v>
      </c>
      <c r="G2888" s="259" t="s">
        <v>224</v>
      </c>
      <c r="H2888" s="259">
        <v>1</v>
      </c>
      <c r="I2888" s="259" t="s">
        <v>17</v>
      </c>
      <c r="J2888" s="259" t="s">
        <v>4591</v>
      </c>
      <c r="K2888" s="259" t="s">
        <v>4697</v>
      </c>
      <c r="L2888" s="260">
        <v>45773</v>
      </c>
      <c r="M2888" s="259" t="s">
        <v>218</v>
      </c>
    </row>
    <row r="2889" spans="1:13">
      <c r="A2889" s="261" t="s">
        <v>815</v>
      </c>
      <c r="B2889" s="261" t="s">
        <v>816</v>
      </c>
      <c r="C2889" s="261" t="s">
        <v>817</v>
      </c>
      <c r="D2889" s="261" t="s">
        <v>2227</v>
      </c>
      <c r="E2889" s="261">
        <v>1926000</v>
      </c>
      <c r="F2889" s="261" t="s">
        <v>4560</v>
      </c>
      <c r="G2889" s="261" t="s">
        <v>224</v>
      </c>
      <c r="H2889" s="261">
        <v>1</v>
      </c>
      <c r="I2889" s="261" t="s">
        <v>4698</v>
      </c>
      <c r="J2889" s="261" t="s">
        <v>4699</v>
      </c>
      <c r="K2889" s="261" t="s">
        <v>4700</v>
      </c>
      <c r="L2889" s="262">
        <v>45773</v>
      </c>
      <c r="M2889" s="261" t="s">
        <v>218</v>
      </c>
    </row>
    <row r="2890" spans="1:13">
      <c r="A2890" s="259" t="s">
        <v>815</v>
      </c>
      <c r="B2890" s="259" t="s">
        <v>816</v>
      </c>
      <c r="C2890" s="259" t="s">
        <v>817</v>
      </c>
      <c r="D2890" s="259" t="s">
        <v>1999</v>
      </c>
      <c r="E2890" s="259">
        <v>62230</v>
      </c>
      <c r="F2890" s="259" t="s">
        <v>4626</v>
      </c>
      <c r="G2890" s="259" t="s">
        <v>224</v>
      </c>
      <c r="H2890" s="259">
        <v>1</v>
      </c>
      <c r="I2890" s="259" t="s">
        <v>4701</v>
      </c>
      <c r="J2890" s="259" t="s">
        <v>4702</v>
      </c>
      <c r="K2890" s="259" t="s">
        <v>4703</v>
      </c>
      <c r="L2890" s="260">
        <v>45773</v>
      </c>
      <c r="M2890" s="259" t="s">
        <v>218</v>
      </c>
    </row>
    <row r="2891" spans="1:13">
      <c r="A2891" s="261" t="s">
        <v>815</v>
      </c>
      <c r="B2891" s="261" t="s">
        <v>816</v>
      </c>
      <c r="C2891" s="261" t="s">
        <v>817</v>
      </c>
      <c r="D2891" s="261" t="s">
        <v>2004</v>
      </c>
      <c r="E2891" s="261">
        <v>1926000</v>
      </c>
      <c r="F2891" s="261" t="s">
        <v>4560</v>
      </c>
      <c r="G2891" s="261" t="s">
        <v>427</v>
      </c>
      <c r="H2891" s="261">
        <v>2</v>
      </c>
      <c r="I2891" s="261" t="s">
        <v>4698</v>
      </c>
      <c r="J2891" s="261" t="s">
        <v>4630</v>
      </c>
      <c r="K2891" s="261" t="s">
        <v>4704</v>
      </c>
      <c r="L2891" s="262">
        <v>45773</v>
      </c>
      <c r="M2891" s="261" t="s">
        <v>218</v>
      </c>
    </row>
    <row r="2892" spans="1:13">
      <c r="A2892" s="259" t="s">
        <v>815</v>
      </c>
      <c r="B2892" s="259" t="s">
        <v>816</v>
      </c>
      <c r="C2892" s="259" t="s">
        <v>817</v>
      </c>
      <c r="D2892" s="259" t="s">
        <v>2007</v>
      </c>
      <c r="E2892" s="259">
        <v>48555</v>
      </c>
      <c r="F2892" s="259" t="s">
        <v>4570</v>
      </c>
      <c r="G2892" s="259" t="s">
        <v>427</v>
      </c>
      <c r="H2892" s="259">
        <v>2</v>
      </c>
      <c r="I2892" s="259" t="s">
        <v>4571</v>
      </c>
      <c r="J2892" s="259" t="s">
        <v>4705</v>
      </c>
      <c r="K2892" s="259" t="s">
        <v>4706</v>
      </c>
      <c r="L2892" s="260">
        <v>45773</v>
      </c>
      <c r="M2892" s="259" t="s">
        <v>218</v>
      </c>
    </row>
    <row r="2893" spans="1:13">
      <c r="A2893" s="261" t="s">
        <v>815</v>
      </c>
      <c r="B2893" s="261" t="s">
        <v>816</v>
      </c>
      <c r="C2893" s="261" t="s">
        <v>817</v>
      </c>
      <c r="D2893" s="261" t="s">
        <v>257</v>
      </c>
      <c r="E2893" s="261">
        <v>48555</v>
      </c>
      <c r="F2893" s="261" t="s">
        <v>4570</v>
      </c>
      <c r="G2893" s="261" t="s">
        <v>224</v>
      </c>
      <c r="H2893" s="261">
        <v>1</v>
      </c>
      <c r="I2893" s="261" t="s">
        <v>4571</v>
      </c>
      <c r="J2893" s="261" t="s">
        <v>4707</v>
      </c>
      <c r="K2893" s="261" t="s">
        <v>4708</v>
      </c>
      <c r="L2893" s="262">
        <v>45773</v>
      </c>
      <c r="M2893" s="261" t="s">
        <v>218</v>
      </c>
    </row>
    <row r="2894" spans="1:13">
      <c r="A2894" s="259" t="s">
        <v>815</v>
      </c>
      <c r="B2894" s="259" t="s">
        <v>816</v>
      </c>
      <c r="C2894" s="259" t="s">
        <v>817</v>
      </c>
      <c r="D2894" s="259" t="s">
        <v>467</v>
      </c>
      <c r="E2894" s="259">
        <v>0</v>
      </c>
      <c r="F2894" s="259" t="s">
        <v>4370</v>
      </c>
      <c r="G2894" s="259" t="s">
        <v>224</v>
      </c>
      <c r="H2894" s="259">
        <v>1</v>
      </c>
      <c r="I2894" s="259" t="s">
        <v>2622</v>
      </c>
      <c r="J2894" s="259" t="s">
        <v>4709</v>
      </c>
      <c r="K2894" s="259" t="s">
        <v>4710</v>
      </c>
      <c r="L2894" s="260">
        <v>45773</v>
      </c>
      <c r="M2894" s="259" t="s">
        <v>218</v>
      </c>
    </row>
    <row r="2895" spans="1:13">
      <c r="A2895" s="261" t="s">
        <v>815</v>
      </c>
      <c r="B2895" s="261" t="s">
        <v>816</v>
      </c>
      <c r="C2895" s="261" t="s">
        <v>817</v>
      </c>
      <c r="D2895" s="261" t="s">
        <v>549</v>
      </c>
      <c r="E2895" s="261">
        <v>0</v>
      </c>
      <c r="F2895" s="261" t="s">
        <v>4370</v>
      </c>
      <c r="G2895" s="261" t="s">
        <v>224</v>
      </c>
      <c r="H2895" s="261">
        <v>1</v>
      </c>
      <c r="I2895" s="261" t="s">
        <v>2622</v>
      </c>
      <c r="J2895" s="261" t="s">
        <v>4578</v>
      </c>
      <c r="K2895" s="261" t="s">
        <v>4711</v>
      </c>
      <c r="L2895" s="262">
        <v>45773</v>
      </c>
      <c r="M2895" s="261" t="s">
        <v>218</v>
      </c>
    </row>
    <row r="2896" spans="1:13">
      <c r="A2896" s="259" t="s">
        <v>815</v>
      </c>
      <c r="B2896" s="259" t="s">
        <v>816</v>
      </c>
      <c r="C2896" s="259" t="s">
        <v>817</v>
      </c>
      <c r="D2896" s="259" t="s">
        <v>2014</v>
      </c>
      <c r="E2896" s="259">
        <v>48555</v>
      </c>
      <c r="F2896" s="259" t="s">
        <v>4610</v>
      </c>
      <c r="G2896" s="259" t="s">
        <v>224</v>
      </c>
      <c r="H2896" s="259">
        <v>1</v>
      </c>
      <c r="I2896" s="259" t="s">
        <v>4712</v>
      </c>
      <c r="J2896" s="259" t="s">
        <v>4713</v>
      </c>
      <c r="K2896" s="259" t="s">
        <v>4714</v>
      </c>
      <c r="L2896" s="260">
        <v>45773</v>
      </c>
      <c r="M2896" s="259" t="s">
        <v>218</v>
      </c>
    </row>
    <row r="2897" spans="1:13">
      <c r="A2897" s="261" t="s">
        <v>815</v>
      </c>
      <c r="B2897" s="261" t="s">
        <v>816</v>
      </c>
      <c r="C2897" s="261" t="s">
        <v>817</v>
      </c>
      <c r="D2897" s="261" t="s">
        <v>2017</v>
      </c>
      <c r="E2897" s="261">
        <v>1877445</v>
      </c>
      <c r="F2897" s="261" t="s">
        <v>4560</v>
      </c>
      <c r="G2897" s="261" t="s">
        <v>224</v>
      </c>
      <c r="H2897" s="261">
        <v>1</v>
      </c>
      <c r="I2897" s="261" t="s">
        <v>4698</v>
      </c>
      <c r="J2897" s="261" t="s">
        <v>4582</v>
      </c>
      <c r="K2897" s="261" t="s">
        <v>4715</v>
      </c>
      <c r="L2897" s="262">
        <v>45773</v>
      </c>
      <c r="M2897" s="261" t="s">
        <v>218</v>
      </c>
    </row>
    <row r="2898" spans="1:13">
      <c r="A2898" s="259" t="s">
        <v>815</v>
      </c>
      <c r="B2898" s="259" t="s">
        <v>816</v>
      </c>
      <c r="C2898" s="259" t="s">
        <v>817</v>
      </c>
      <c r="D2898" s="259" t="s">
        <v>2020</v>
      </c>
      <c r="E2898" s="259">
        <v>0</v>
      </c>
      <c r="F2898" s="259" t="s">
        <v>4610</v>
      </c>
      <c r="G2898" s="259" t="s">
        <v>224</v>
      </c>
      <c r="H2898" s="259">
        <v>1</v>
      </c>
      <c r="I2898" s="259" t="s">
        <v>4712</v>
      </c>
      <c r="J2898" s="259" t="s">
        <v>4584</v>
      </c>
      <c r="K2898" s="259" t="s">
        <v>4716</v>
      </c>
      <c r="L2898" s="260">
        <v>45773</v>
      </c>
      <c r="M2898" s="259" t="s">
        <v>218</v>
      </c>
    </row>
    <row r="2899" spans="1:13">
      <c r="A2899" s="261" t="s">
        <v>815</v>
      </c>
      <c r="B2899" s="261" t="s">
        <v>816</v>
      </c>
      <c r="C2899" s="261" t="s">
        <v>817</v>
      </c>
      <c r="D2899" s="261" t="s">
        <v>2023</v>
      </c>
      <c r="E2899" s="261">
        <v>48555</v>
      </c>
      <c r="F2899" s="261" t="s">
        <v>4610</v>
      </c>
      <c r="G2899" s="261" t="s">
        <v>282</v>
      </c>
      <c r="H2899" s="261">
        <v>3</v>
      </c>
      <c r="I2899" s="261" t="s">
        <v>4712</v>
      </c>
      <c r="J2899" s="261" t="s">
        <v>4589</v>
      </c>
      <c r="K2899" s="261" t="s">
        <v>4717</v>
      </c>
      <c r="L2899" s="262">
        <v>45773</v>
      </c>
      <c r="M2899" s="261" t="s">
        <v>218</v>
      </c>
    </row>
    <row r="2900" spans="1:13">
      <c r="A2900" s="259" t="s">
        <v>815</v>
      </c>
      <c r="B2900" s="259" t="s">
        <v>816</v>
      </c>
      <c r="C2900" s="259" t="s">
        <v>817</v>
      </c>
      <c r="D2900" s="259" t="s">
        <v>2025</v>
      </c>
      <c r="E2900" s="259">
        <v>0</v>
      </c>
      <c r="F2900" s="259" t="s">
        <v>4610</v>
      </c>
      <c r="G2900" s="259" t="s">
        <v>282</v>
      </c>
      <c r="H2900" s="259">
        <v>3</v>
      </c>
      <c r="I2900" s="259" t="s">
        <v>4712</v>
      </c>
      <c r="J2900" s="259" t="s">
        <v>4589</v>
      </c>
      <c r="K2900" s="259" t="s">
        <v>4718</v>
      </c>
      <c r="L2900" s="260">
        <v>45773</v>
      </c>
      <c r="M2900" s="259" t="s">
        <v>218</v>
      </c>
    </row>
    <row r="2901" spans="1:13">
      <c r="A2901" s="261" t="s">
        <v>815</v>
      </c>
      <c r="B2901" s="261" t="s">
        <v>816</v>
      </c>
      <c r="C2901" s="261" t="s">
        <v>817</v>
      </c>
      <c r="D2901" s="261" t="s">
        <v>2027</v>
      </c>
      <c r="E2901" s="261">
        <v>0</v>
      </c>
      <c r="F2901" s="261" t="s">
        <v>4610</v>
      </c>
      <c r="G2901" s="261" t="s">
        <v>282</v>
      </c>
      <c r="H2901" s="261">
        <v>3</v>
      </c>
      <c r="I2901" s="261" t="s">
        <v>4712</v>
      </c>
      <c r="J2901" s="261" t="s">
        <v>4589</v>
      </c>
      <c r="K2901" s="261" t="s">
        <v>4719</v>
      </c>
      <c r="L2901" s="262">
        <v>45773</v>
      </c>
      <c r="M2901" s="261" t="s">
        <v>218</v>
      </c>
    </row>
    <row r="2902" spans="1:13">
      <c r="A2902" s="259" t="s">
        <v>815</v>
      </c>
      <c r="B2902" s="259" t="s">
        <v>816</v>
      </c>
      <c r="C2902" s="259" t="s">
        <v>817</v>
      </c>
      <c r="D2902" s="259" t="s">
        <v>200</v>
      </c>
      <c r="E2902" s="259">
        <v>2</v>
      </c>
      <c r="F2902" s="259" t="s">
        <v>4619</v>
      </c>
      <c r="G2902" s="259" t="s">
        <v>224</v>
      </c>
      <c r="H2902" s="259">
        <v>1</v>
      </c>
      <c r="I2902" s="259" t="s">
        <v>4620</v>
      </c>
      <c r="J2902" s="259" t="s">
        <v>4591</v>
      </c>
      <c r="K2902" s="259" t="s">
        <v>4720</v>
      </c>
      <c r="L2902" s="260">
        <v>45773</v>
      </c>
      <c r="M2902" s="259" t="s">
        <v>218</v>
      </c>
    </row>
    <row r="2903" spans="1:13">
      <c r="A2903" s="261" t="s">
        <v>803</v>
      </c>
      <c r="B2903" s="261" t="s">
        <v>804</v>
      </c>
      <c r="C2903" s="261" t="s">
        <v>805</v>
      </c>
      <c r="D2903" s="261" t="s">
        <v>2227</v>
      </c>
      <c r="E2903" s="261">
        <v>2915420</v>
      </c>
      <c r="F2903" s="261" t="s">
        <v>4560</v>
      </c>
      <c r="G2903" s="261" t="s">
        <v>224</v>
      </c>
      <c r="H2903" s="261">
        <v>1</v>
      </c>
      <c r="I2903" s="261" t="s">
        <v>4721</v>
      </c>
      <c r="J2903" s="261" t="s">
        <v>4722</v>
      </c>
      <c r="K2903" s="261" t="s">
        <v>4723</v>
      </c>
      <c r="L2903" s="262">
        <v>45773</v>
      </c>
      <c r="M2903" s="261" t="s">
        <v>218</v>
      </c>
    </row>
    <row r="2904" spans="1:13">
      <c r="A2904" s="259" t="s">
        <v>803</v>
      </c>
      <c r="B2904" s="259" t="s">
        <v>804</v>
      </c>
      <c r="C2904" s="259" t="s">
        <v>805</v>
      </c>
      <c r="D2904" s="259" t="s">
        <v>1999</v>
      </c>
      <c r="E2904" s="259">
        <v>62604</v>
      </c>
      <c r="F2904" s="259" t="s">
        <v>4626</v>
      </c>
      <c r="G2904" s="259" t="s">
        <v>224</v>
      </c>
      <c r="H2904" s="259">
        <v>1</v>
      </c>
      <c r="I2904" s="259" t="s">
        <v>4724</v>
      </c>
      <c r="J2904" s="259" t="s">
        <v>4725</v>
      </c>
      <c r="K2904" s="259" t="s">
        <v>4726</v>
      </c>
      <c r="L2904" s="260">
        <v>45773</v>
      </c>
      <c r="M2904" s="259" t="s">
        <v>218</v>
      </c>
    </row>
    <row r="2905" spans="1:13">
      <c r="A2905" s="261" t="s">
        <v>803</v>
      </c>
      <c r="B2905" s="261" t="s">
        <v>804</v>
      </c>
      <c r="C2905" s="261" t="s">
        <v>805</v>
      </c>
      <c r="D2905" s="261" t="s">
        <v>2004</v>
      </c>
      <c r="E2905" s="261">
        <v>2915420</v>
      </c>
      <c r="F2905" s="261" t="s">
        <v>4560</v>
      </c>
      <c r="G2905" s="261" t="s">
        <v>427</v>
      </c>
      <c r="H2905" s="261">
        <v>2</v>
      </c>
      <c r="I2905" s="261" t="s">
        <v>4721</v>
      </c>
      <c r="J2905" s="261" t="s">
        <v>4630</v>
      </c>
      <c r="K2905" s="261" t="s">
        <v>4727</v>
      </c>
      <c r="L2905" s="262">
        <v>45773</v>
      </c>
      <c r="M2905" s="261" t="s">
        <v>218</v>
      </c>
    </row>
    <row r="2906" spans="1:13">
      <c r="A2906" s="259" t="s">
        <v>803</v>
      </c>
      <c r="B2906" s="259" t="s">
        <v>804</v>
      </c>
      <c r="C2906" s="259" t="s">
        <v>805</v>
      </c>
      <c r="D2906" s="259" t="s">
        <v>2007</v>
      </c>
      <c r="E2906" s="259">
        <v>43835</v>
      </c>
      <c r="F2906" s="259" t="s">
        <v>4570</v>
      </c>
      <c r="G2906" s="259" t="s">
        <v>427</v>
      </c>
      <c r="H2906" s="259">
        <v>2</v>
      </c>
      <c r="I2906" s="259" t="s">
        <v>4602</v>
      </c>
      <c r="J2906" s="259" t="s">
        <v>4728</v>
      </c>
      <c r="K2906" s="259" t="s">
        <v>4729</v>
      </c>
      <c r="L2906" s="260">
        <v>45773</v>
      </c>
      <c r="M2906" s="259" t="s">
        <v>218</v>
      </c>
    </row>
    <row r="2907" spans="1:13">
      <c r="A2907" s="261" t="s">
        <v>803</v>
      </c>
      <c r="B2907" s="261" t="s">
        <v>804</v>
      </c>
      <c r="C2907" s="261" t="s">
        <v>805</v>
      </c>
      <c r="D2907" s="261" t="s">
        <v>257</v>
      </c>
      <c r="E2907" s="261">
        <v>43835</v>
      </c>
      <c r="F2907" s="261" t="s">
        <v>4570</v>
      </c>
      <c r="G2907" s="261" t="s">
        <v>224</v>
      </c>
      <c r="H2907" s="261">
        <v>1</v>
      </c>
      <c r="I2907" s="261" t="s">
        <v>4602</v>
      </c>
      <c r="J2907" s="261" t="s">
        <v>4730</v>
      </c>
      <c r="K2907" s="261" t="s">
        <v>4731</v>
      </c>
      <c r="L2907" s="262">
        <v>45773</v>
      </c>
      <c r="M2907" s="261" t="s">
        <v>218</v>
      </c>
    </row>
    <row r="2908" spans="1:13">
      <c r="A2908" s="259" t="s">
        <v>803</v>
      </c>
      <c r="B2908" s="259" t="s">
        <v>804</v>
      </c>
      <c r="C2908" s="259" t="s">
        <v>805</v>
      </c>
      <c r="D2908" s="259" t="s">
        <v>467</v>
      </c>
      <c r="E2908" s="259">
        <v>0</v>
      </c>
      <c r="F2908" s="259" t="s">
        <v>4370</v>
      </c>
      <c r="G2908" s="259" t="s">
        <v>224</v>
      </c>
      <c r="H2908" s="259">
        <v>1</v>
      </c>
      <c r="I2908" s="259" t="s">
        <v>2622</v>
      </c>
      <c r="J2908" s="259" t="s">
        <v>4732</v>
      </c>
      <c r="K2908" s="259" t="s">
        <v>4733</v>
      </c>
      <c r="L2908" s="260">
        <v>45773</v>
      </c>
      <c r="M2908" s="259" t="s">
        <v>218</v>
      </c>
    </row>
    <row r="2909" spans="1:13">
      <c r="A2909" s="261" t="s">
        <v>803</v>
      </c>
      <c r="B2909" s="261" t="s">
        <v>804</v>
      </c>
      <c r="C2909" s="261" t="s">
        <v>805</v>
      </c>
      <c r="D2909" s="261" t="s">
        <v>549</v>
      </c>
      <c r="E2909" s="261">
        <v>0</v>
      </c>
      <c r="F2909" s="261" t="s">
        <v>4370</v>
      </c>
      <c r="G2909" s="261" t="s">
        <v>224</v>
      </c>
      <c r="H2909" s="261">
        <v>1</v>
      </c>
      <c r="I2909" s="261" t="s">
        <v>2622</v>
      </c>
      <c r="J2909" s="261" t="s">
        <v>4578</v>
      </c>
      <c r="K2909" s="261" t="s">
        <v>4734</v>
      </c>
      <c r="L2909" s="262">
        <v>45773</v>
      </c>
      <c r="M2909" s="261" t="s">
        <v>218</v>
      </c>
    </row>
    <row r="2910" spans="1:13">
      <c r="A2910" s="259" t="s">
        <v>803</v>
      </c>
      <c r="B2910" s="259" t="s">
        <v>804</v>
      </c>
      <c r="C2910" s="259" t="s">
        <v>805</v>
      </c>
      <c r="D2910" s="259" t="s">
        <v>2014</v>
      </c>
      <c r="E2910" s="259">
        <v>43835</v>
      </c>
      <c r="F2910" s="259" t="s">
        <v>4610</v>
      </c>
      <c r="G2910" s="259" t="s">
        <v>224</v>
      </c>
      <c r="H2910" s="259">
        <v>1</v>
      </c>
      <c r="I2910" s="259" t="s">
        <v>4735</v>
      </c>
      <c r="J2910" s="259" t="s">
        <v>4736</v>
      </c>
      <c r="K2910" s="259" t="s">
        <v>4737</v>
      </c>
      <c r="L2910" s="260">
        <v>45773</v>
      </c>
      <c r="M2910" s="259" t="s">
        <v>218</v>
      </c>
    </row>
    <row r="2911" spans="1:13">
      <c r="A2911" s="261" t="s">
        <v>803</v>
      </c>
      <c r="B2911" s="261" t="s">
        <v>804</v>
      </c>
      <c r="C2911" s="261" t="s">
        <v>805</v>
      </c>
      <c r="D2911" s="261" t="s">
        <v>2017</v>
      </c>
      <c r="E2911" s="261">
        <v>2871585</v>
      </c>
      <c r="F2911" s="261" t="s">
        <v>4560</v>
      </c>
      <c r="G2911" s="261" t="s">
        <v>224</v>
      </c>
      <c r="H2911" s="261">
        <v>1</v>
      </c>
      <c r="I2911" s="261" t="s">
        <v>4721</v>
      </c>
      <c r="J2911" s="261" t="s">
        <v>4582</v>
      </c>
      <c r="K2911" s="261" t="s">
        <v>4738</v>
      </c>
      <c r="L2911" s="262">
        <v>45773</v>
      </c>
      <c r="M2911" s="261" t="s">
        <v>218</v>
      </c>
    </row>
    <row r="2912" spans="1:13">
      <c r="A2912" s="259" t="s">
        <v>803</v>
      </c>
      <c r="B2912" s="259" t="s">
        <v>804</v>
      </c>
      <c r="C2912" s="259" t="s">
        <v>805</v>
      </c>
      <c r="D2912" s="259" t="s">
        <v>2020</v>
      </c>
      <c r="E2912" s="259">
        <v>0</v>
      </c>
      <c r="F2912" s="259" t="s">
        <v>4610</v>
      </c>
      <c r="G2912" s="259" t="s">
        <v>224</v>
      </c>
      <c r="H2912" s="259">
        <v>1</v>
      </c>
      <c r="I2912" s="259" t="s">
        <v>4735</v>
      </c>
      <c r="J2912" s="259" t="s">
        <v>4584</v>
      </c>
      <c r="K2912" s="259" t="s">
        <v>4739</v>
      </c>
      <c r="L2912" s="260">
        <v>45773</v>
      </c>
      <c r="M2912" s="259" t="s">
        <v>218</v>
      </c>
    </row>
    <row r="2913" spans="1:13">
      <c r="A2913" s="261" t="s">
        <v>803</v>
      </c>
      <c r="B2913" s="261" t="s">
        <v>804</v>
      </c>
      <c r="C2913" s="261" t="s">
        <v>805</v>
      </c>
      <c r="D2913" s="261" t="s">
        <v>2023</v>
      </c>
      <c r="E2913" s="261">
        <v>43835</v>
      </c>
      <c r="F2913" s="261" t="s">
        <v>4610</v>
      </c>
      <c r="G2913" s="261" t="s">
        <v>282</v>
      </c>
      <c r="H2913" s="261">
        <v>3</v>
      </c>
      <c r="I2913" s="261" t="s">
        <v>4735</v>
      </c>
      <c r="J2913" s="261" t="s">
        <v>4586</v>
      </c>
      <c r="K2913" s="261" t="s">
        <v>4740</v>
      </c>
      <c r="L2913" s="262">
        <v>45773</v>
      </c>
      <c r="M2913" s="261" t="s">
        <v>218</v>
      </c>
    </row>
    <row r="2914" spans="1:13">
      <c r="A2914" s="259" t="s">
        <v>803</v>
      </c>
      <c r="B2914" s="259" t="s">
        <v>804</v>
      </c>
      <c r="C2914" s="259" t="s">
        <v>805</v>
      </c>
      <c r="D2914" s="259" t="s">
        <v>2025</v>
      </c>
      <c r="E2914" s="259">
        <v>0</v>
      </c>
      <c r="F2914" s="259" t="s">
        <v>4610</v>
      </c>
      <c r="G2914" s="259" t="s">
        <v>282</v>
      </c>
      <c r="H2914" s="259">
        <v>3</v>
      </c>
      <c r="I2914" s="259" t="s">
        <v>4735</v>
      </c>
      <c r="J2914" s="259" t="s">
        <v>4586</v>
      </c>
      <c r="K2914" s="259" t="s">
        <v>4741</v>
      </c>
      <c r="L2914" s="260">
        <v>45773</v>
      </c>
      <c r="M2914" s="259" t="s">
        <v>218</v>
      </c>
    </row>
    <row r="2915" spans="1:13">
      <c r="A2915" s="261" t="s">
        <v>803</v>
      </c>
      <c r="B2915" s="261" t="s">
        <v>804</v>
      </c>
      <c r="C2915" s="261" t="s">
        <v>805</v>
      </c>
      <c r="D2915" s="261" t="s">
        <v>2027</v>
      </c>
      <c r="E2915" s="261">
        <v>0</v>
      </c>
      <c r="F2915" s="261" t="s">
        <v>4610</v>
      </c>
      <c r="G2915" s="261" t="s">
        <v>282</v>
      </c>
      <c r="H2915" s="261">
        <v>3</v>
      </c>
      <c r="I2915" s="261" t="s">
        <v>4735</v>
      </c>
      <c r="J2915" s="261" t="s">
        <v>4586</v>
      </c>
      <c r="K2915" s="261" t="s">
        <v>4742</v>
      </c>
      <c r="L2915" s="262">
        <v>45773</v>
      </c>
      <c r="M2915" s="261" t="s">
        <v>218</v>
      </c>
    </row>
    <row r="2916" spans="1:13">
      <c r="A2916" s="259" t="s">
        <v>803</v>
      </c>
      <c r="B2916" s="259" t="s">
        <v>804</v>
      </c>
      <c r="C2916" s="259" t="s">
        <v>805</v>
      </c>
      <c r="D2916" s="259" t="s">
        <v>200</v>
      </c>
      <c r="E2916" s="259">
        <v>2</v>
      </c>
      <c r="F2916" s="259" t="s">
        <v>4619</v>
      </c>
      <c r="G2916" s="259" t="s">
        <v>224</v>
      </c>
      <c r="H2916" s="259">
        <v>1</v>
      </c>
      <c r="I2916" s="259" t="s">
        <v>4620</v>
      </c>
      <c r="J2916" s="259" t="s">
        <v>4591</v>
      </c>
      <c r="K2916" s="259" t="s">
        <v>4743</v>
      </c>
      <c r="L2916" s="260">
        <v>45773</v>
      </c>
      <c r="M2916" s="259" t="s">
        <v>218</v>
      </c>
    </row>
    <row r="2917" spans="1:13">
      <c r="A2917" s="261" t="s">
        <v>1199</v>
      </c>
      <c r="B2917" s="261" t="s">
        <v>1200</v>
      </c>
      <c r="C2917" s="261" t="s">
        <v>1201</v>
      </c>
      <c r="D2917" s="261" t="s">
        <v>2227</v>
      </c>
      <c r="E2917" s="261">
        <v>2585568</v>
      </c>
      <c r="F2917" s="261" t="s">
        <v>4560</v>
      </c>
      <c r="G2917" s="261" t="s">
        <v>224</v>
      </c>
      <c r="H2917" s="261">
        <v>1</v>
      </c>
      <c r="I2917" s="261" t="s">
        <v>4744</v>
      </c>
      <c r="J2917" s="261" t="s">
        <v>4745</v>
      </c>
      <c r="K2917" s="261" t="s">
        <v>4746</v>
      </c>
      <c r="L2917" s="262">
        <v>45773</v>
      </c>
      <c r="M2917" s="261" t="s">
        <v>218</v>
      </c>
    </row>
    <row r="2918" spans="1:13">
      <c r="A2918" s="259" t="s">
        <v>1199</v>
      </c>
      <c r="B2918" s="259" t="s">
        <v>1200</v>
      </c>
      <c r="C2918" s="259" t="s">
        <v>1201</v>
      </c>
      <c r="D2918" s="259" t="s">
        <v>1999</v>
      </c>
      <c r="E2918" s="259">
        <v>32890</v>
      </c>
      <c r="F2918" s="259" t="s">
        <v>4626</v>
      </c>
      <c r="G2918" s="259" t="s">
        <v>427</v>
      </c>
      <c r="H2918" s="259">
        <v>2</v>
      </c>
      <c r="I2918" s="259" t="s">
        <v>4747</v>
      </c>
      <c r="J2918" s="259" t="s">
        <v>4748</v>
      </c>
      <c r="K2918" s="259" t="s">
        <v>4749</v>
      </c>
      <c r="L2918" s="260">
        <v>45773</v>
      </c>
      <c r="M2918" s="259" t="s">
        <v>218</v>
      </c>
    </row>
    <row r="2919" spans="1:13">
      <c r="A2919" s="261" t="s">
        <v>1199</v>
      </c>
      <c r="B2919" s="261" t="s">
        <v>1200</v>
      </c>
      <c r="C2919" s="261" t="s">
        <v>1201</v>
      </c>
      <c r="D2919" s="261" t="s">
        <v>2004</v>
      </c>
      <c r="E2919" s="261">
        <v>2585568</v>
      </c>
      <c r="F2919" s="261" t="s">
        <v>4560</v>
      </c>
      <c r="G2919" s="261" t="s">
        <v>427</v>
      </c>
      <c r="H2919" s="261">
        <v>2</v>
      </c>
      <c r="I2919" s="261" t="s">
        <v>4744</v>
      </c>
      <c r="J2919" s="261" t="s">
        <v>4630</v>
      </c>
      <c r="K2919" s="261" t="s">
        <v>4750</v>
      </c>
      <c r="L2919" s="262">
        <v>45773</v>
      </c>
      <c r="M2919" s="261" t="s">
        <v>218</v>
      </c>
    </row>
    <row r="2920" spans="1:13">
      <c r="A2920" s="259" t="s">
        <v>1199</v>
      </c>
      <c r="B2920" s="259" t="s">
        <v>1200</v>
      </c>
      <c r="C2920" s="259" t="s">
        <v>1201</v>
      </c>
      <c r="D2920" s="259" t="s">
        <v>2007</v>
      </c>
      <c r="E2920" s="259">
        <v>127785</v>
      </c>
      <c r="F2920" s="259" t="s">
        <v>4570</v>
      </c>
      <c r="G2920" s="259" t="s">
        <v>427</v>
      </c>
      <c r="H2920" s="259">
        <v>2</v>
      </c>
      <c r="I2920" s="259" t="s">
        <v>4571</v>
      </c>
      <c r="J2920" s="259" t="s">
        <v>4751</v>
      </c>
      <c r="K2920" s="259" t="s">
        <v>4752</v>
      </c>
      <c r="L2920" s="260">
        <v>45773</v>
      </c>
      <c r="M2920" s="259" t="s">
        <v>218</v>
      </c>
    </row>
    <row r="2921" spans="1:13">
      <c r="A2921" s="261" t="s">
        <v>1199</v>
      </c>
      <c r="B2921" s="261" t="s">
        <v>1200</v>
      </c>
      <c r="C2921" s="261" t="s">
        <v>1201</v>
      </c>
      <c r="D2921" s="261" t="s">
        <v>257</v>
      </c>
      <c r="E2921" s="261">
        <v>127785</v>
      </c>
      <c r="F2921" s="261" t="s">
        <v>4570</v>
      </c>
      <c r="G2921" s="261" t="s">
        <v>224</v>
      </c>
      <c r="H2921" s="261">
        <v>1</v>
      </c>
      <c r="I2921" s="261" t="s">
        <v>4571</v>
      </c>
      <c r="J2921" s="261" t="s">
        <v>4753</v>
      </c>
      <c r="K2921" s="261" t="s">
        <v>4754</v>
      </c>
      <c r="L2921" s="262">
        <v>45773</v>
      </c>
      <c r="M2921" s="261" t="s">
        <v>218</v>
      </c>
    </row>
    <row r="2922" spans="1:13">
      <c r="A2922" s="259" t="s">
        <v>1199</v>
      </c>
      <c r="B2922" s="259" t="s">
        <v>1200</v>
      </c>
      <c r="C2922" s="259" t="s">
        <v>1201</v>
      </c>
      <c r="D2922" s="259" t="s">
        <v>467</v>
      </c>
      <c r="E2922" s="259">
        <v>0</v>
      </c>
      <c r="F2922" s="259" t="s">
        <v>4370</v>
      </c>
      <c r="G2922" s="259" t="s">
        <v>427</v>
      </c>
      <c r="H2922" s="259">
        <v>2</v>
      </c>
      <c r="I2922" s="259" t="s">
        <v>2622</v>
      </c>
      <c r="J2922" s="259" t="s">
        <v>4755</v>
      </c>
      <c r="K2922" s="259" t="s">
        <v>4756</v>
      </c>
      <c r="L2922" s="260">
        <v>45773</v>
      </c>
      <c r="M2922" s="259" t="s">
        <v>218</v>
      </c>
    </row>
    <row r="2923" spans="1:13">
      <c r="A2923" s="261" t="s">
        <v>1199</v>
      </c>
      <c r="B2923" s="261" t="s">
        <v>1200</v>
      </c>
      <c r="C2923" s="261" t="s">
        <v>1201</v>
      </c>
      <c r="D2923" s="261" t="s">
        <v>549</v>
      </c>
      <c r="E2923" s="261">
        <v>0</v>
      </c>
      <c r="F2923" s="261" t="s">
        <v>4370</v>
      </c>
      <c r="G2923" s="261" t="s">
        <v>427</v>
      </c>
      <c r="H2923" s="261">
        <v>2</v>
      </c>
      <c r="I2923" s="261" t="s">
        <v>2622</v>
      </c>
      <c r="J2923" s="261" t="s">
        <v>4578</v>
      </c>
      <c r="K2923" s="261" t="s">
        <v>4757</v>
      </c>
      <c r="L2923" s="262">
        <v>45773</v>
      </c>
      <c r="M2923" s="261" t="s">
        <v>218</v>
      </c>
    </row>
    <row r="2924" spans="1:13">
      <c r="A2924" s="259" t="s">
        <v>1199</v>
      </c>
      <c r="B2924" s="259" t="s">
        <v>1200</v>
      </c>
      <c r="C2924" s="259" t="s">
        <v>1201</v>
      </c>
      <c r="D2924" s="259" t="s">
        <v>2014</v>
      </c>
      <c r="E2924" s="259">
        <v>127785</v>
      </c>
      <c r="F2924" s="259" t="s">
        <v>4610</v>
      </c>
      <c r="G2924" s="259" t="s">
        <v>224</v>
      </c>
      <c r="H2924" s="259">
        <v>1</v>
      </c>
      <c r="I2924" s="259" t="s">
        <v>4602</v>
      </c>
      <c r="J2924" s="259" t="s">
        <v>4758</v>
      </c>
      <c r="K2924" s="259" t="s">
        <v>4759</v>
      </c>
      <c r="L2924" s="260">
        <v>45773</v>
      </c>
      <c r="M2924" s="259" t="s">
        <v>218</v>
      </c>
    </row>
    <row r="2925" spans="1:13">
      <c r="A2925" s="261" t="s">
        <v>1199</v>
      </c>
      <c r="B2925" s="261" t="s">
        <v>1200</v>
      </c>
      <c r="C2925" s="261" t="s">
        <v>1201</v>
      </c>
      <c r="D2925" s="261" t="s">
        <v>2017</v>
      </c>
      <c r="E2925" s="261">
        <v>2457783</v>
      </c>
      <c r="F2925" s="261" t="s">
        <v>4560</v>
      </c>
      <c r="G2925" s="261" t="s">
        <v>427</v>
      </c>
      <c r="H2925" s="261">
        <v>2</v>
      </c>
      <c r="I2925" s="261" t="s">
        <v>4571</v>
      </c>
      <c r="J2925" s="261" t="s">
        <v>4582</v>
      </c>
      <c r="K2925" s="261" t="s">
        <v>4760</v>
      </c>
      <c r="L2925" s="262">
        <v>45773</v>
      </c>
      <c r="M2925" s="261" t="s">
        <v>218</v>
      </c>
    </row>
    <row r="2926" spans="1:13">
      <c r="A2926" s="259" t="s">
        <v>1199</v>
      </c>
      <c r="B2926" s="259" t="s">
        <v>1200</v>
      </c>
      <c r="C2926" s="259" t="s">
        <v>1201</v>
      </c>
      <c r="D2926" s="259" t="s">
        <v>2020</v>
      </c>
      <c r="E2926" s="259">
        <v>0</v>
      </c>
      <c r="F2926" s="259" t="s">
        <v>4610</v>
      </c>
      <c r="G2926" s="259" t="s">
        <v>427</v>
      </c>
      <c r="H2926" s="259">
        <v>2</v>
      </c>
      <c r="I2926" s="259" t="s">
        <v>4602</v>
      </c>
      <c r="J2926" s="259" t="s">
        <v>4584</v>
      </c>
      <c r="K2926" s="259" t="s">
        <v>4761</v>
      </c>
      <c r="L2926" s="260">
        <v>45773</v>
      </c>
      <c r="M2926" s="259" t="s">
        <v>218</v>
      </c>
    </row>
    <row r="2927" spans="1:13">
      <c r="A2927" s="261" t="s">
        <v>1199</v>
      </c>
      <c r="B2927" s="261" t="s">
        <v>1200</v>
      </c>
      <c r="C2927" s="261" t="s">
        <v>1201</v>
      </c>
      <c r="D2927" s="261" t="s">
        <v>2023</v>
      </c>
      <c r="E2927" s="261">
        <v>127785</v>
      </c>
      <c r="F2927" s="261" t="s">
        <v>4610</v>
      </c>
      <c r="G2927" s="261" t="s">
        <v>282</v>
      </c>
      <c r="H2927" s="261">
        <v>3</v>
      </c>
      <c r="I2927" s="261" t="s">
        <v>4602</v>
      </c>
      <c r="J2927" s="261" t="s">
        <v>4586</v>
      </c>
      <c r="K2927" s="261" t="s">
        <v>4762</v>
      </c>
      <c r="L2927" s="262">
        <v>45773</v>
      </c>
      <c r="M2927" s="261" t="s">
        <v>218</v>
      </c>
    </row>
    <row r="2928" spans="1:13">
      <c r="A2928" s="259" t="s">
        <v>1199</v>
      </c>
      <c r="B2928" s="259" t="s">
        <v>1200</v>
      </c>
      <c r="C2928" s="259" t="s">
        <v>1201</v>
      </c>
      <c r="D2928" s="259" t="s">
        <v>2025</v>
      </c>
      <c r="E2928" s="259">
        <v>0</v>
      </c>
      <c r="F2928" s="259" t="s">
        <v>4610</v>
      </c>
      <c r="G2928" s="259" t="s">
        <v>282</v>
      </c>
      <c r="H2928" s="259">
        <v>3</v>
      </c>
      <c r="I2928" s="259" t="s">
        <v>4602</v>
      </c>
      <c r="J2928" s="259" t="s">
        <v>4586</v>
      </c>
      <c r="K2928" s="259" t="s">
        <v>4763</v>
      </c>
      <c r="L2928" s="260">
        <v>45773</v>
      </c>
      <c r="M2928" s="259" t="s">
        <v>218</v>
      </c>
    </row>
    <row r="2929" spans="1:13">
      <c r="A2929" s="261" t="s">
        <v>1199</v>
      </c>
      <c r="B2929" s="261" t="s">
        <v>1200</v>
      </c>
      <c r="C2929" s="261" t="s">
        <v>1201</v>
      </c>
      <c r="D2929" s="261" t="s">
        <v>2027</v>
      </c>
      <c r="E2929" s="261">
        <v>0</v>
      </c>
      <c r="F2929" s="261" t="s">
        <v>4610</v>
      </c>
      <c r="G2929" s="261" t="s">
        <v>282</v>
      </c>
      <c r="H2929" s="261">
        <v>3</v>
      </c>
      <c r="I2929" s="261" t="s">
        <v>4602</v>
      </c>
      <c r="J2929" s="261" t="s">
        <v>4586</v>
      </c>
      <c r="K2929" s="261" t="s">
        <v>4764</v>
      </c>
      <c r="L2929" s="262">
        <v>45773</v>
      </c>
      <c r="M2929" s="261" t="s">
        <v>218</v>
      </c>
    </row>
    <row r="2930" spans="1:13">
      <c r="A2930" s="259" t="s">
        <v>1199</v>
      </c>
      <c r="B2930" s="259" t="s">
        <v>1200</v>
      </c>
      <c r="C2930" s="259" t="s">
        <v>1201</v>
      </c>
      <c r="D2930" s="259" t="s">
        <v>200</v>
      </c>
      <c r="E2930" s="259">
        <v>2</v>
      </c>
      <c r="F2930" s="259" t="s">
        <v>4619</v>
      </c>
      <c r="G2930" s="259" t="s">
        <v>224</v>
      </c>
      <c r="H2930" s="259">
        <v>1</v>
      </c>
      <c r="I2930" s="259" t="s">
        <v>4620</v>
      </c>
      <c r="J2930" s="259" t="s">
        <v>4591</v>
      </c>
      <c r="K2930" s="259" t="s">
        <v>4765</v>
      </c>
      <c r="L2930" s="260">
        <v>45773</v>
      </c>
      <c r="M2930" s="259" t="s">
        <v>218</v>
      </c>
    </row>
    <row r="2931" spans="1:13">
      <c r="A2931" s="261" t="s">
        <v>1240</v>
      </c>
      <c r="B2931" s="261" t="s">
        <v>1241</v>
      </c>
      <c r="C2931" s="261" t="s">
        <v>1242</v>
      </c>
      <c r="D2931" s="261" t="s">
        <v>2227</v>
      </c>
      <c r="E2931" s="261">
        <v>37687063</v>
      </c>
      <c r="F2931" s="261" t="s">
        <v>4622</v>
      </c>
      <c r="G2931" s="261" t="s">
        <v>224</v>
      </c>
      <c r="H2931" s="261">
        <v>1</v>
      </c>
      <c r="I2931" s="261" t="s">
        <v>4766</v>
      </c>
      <c r="J2931" s="261" t="s">
        <v>4767</v>
      </c>
      <c r="K2931" s="261" t="s">
        <v>4768</v>
      </c>
      <c r="L2931" s="262">
        <v>45773</v>
      </c>
      <c r="M2931" s="261" t="s">
        <v>218</v>
      </c>
    </row>
    <row r="2932" spans="1:13">
      <c r="A2932" s="259" t="s">
        <v>1240</v>
      </c>
      <c r="B2932" s="259" t="s">
        <v>1241</v>
      </c>
      <c r="C2932" s="259" t="s">
        <v>1242</v>
      </c>
      <c r="D2932" s="259" t="s">
        <v>1999</v>
      </c>
      <c r="E2932" s="259">
        <v>306090</v>
      </c>
      <c r="F2932" s="259" t="s">
        <v>4626</v>
      </c>
      <c r="G2932" s="259" t="s">
        <v>427</v>
      </c>
      <c r="H2932" s="259">
        <v>2</v>
      </c>
      <c r="I2932" s="259" t="s">
        <v>4769</v>
      </c>
      <c r="J2932" s="259" t="s">
        <v>4770</v>
      </c>
      <c r="K2932" s="259" t="s">
        <v>4771</v>
      </c>
      <c r="L2932" s="260">
        <v>45773</v>
      </c>
      <c r="M2932" s="259" t="s">
        <v>218</v>
      </c>
    </row>
    <row r="2933" spans="1:13">
      <c r="A2933" s="261" t="s">
        <v>1240</v>
      </c>
      <c r="B2933" s="261" t="s">
        <v>1241</v>
      </c>
      <c r="C2933" s="261" t="s">
        <v>1242</v>
      </c>
      <c r="D2933" s="261" t="s">
        <v>2004</v>
      </c>
      <c r="E2933" s="261">
        <v>37687063</v>
      </c>
      <c r="F2933" s="261" t="s">
        <v>4622</v>
      </c>
      <c r="G2933" s="261" t="s">
        <v>427</v>
      </c>
      <c r="H2933" s="261">
        <v>2</v>
      </c>
      <c r="I2933" s="261" t="s">
        <v>4766</v>
      </c>
      <c r="J2933" s="261" t="s">
        <v>4630</v>
      </c>
      <c r="K2933" s="261" t="s">
        <v>4772</v>
      </c>
      <c r="L2933" s="262">
        <v>45773</v>
      </c>
      <c r="M2933" s="261" t="s">
        <v>218</v>
      </c>
    </row>
    <row r="2934" spans="1:13">
      <c r="A2934" s="259" t="s">
        <v>1240</v>
      </c>
      <c r="B2934" s="259" t="s">
        <v>1241</v>
      </c>
      <c r="C2934" s="259" t="s">
        <v>1242</v>
      </c>
      <c r="D2934" s="259" t="s">
        <v>2007</v>
      </c>
      <c r="E2934" s="259">
        <v>999710</v>
      </c>
      <c r="F2934" s="259" t="s">
        <v>4632</v>
      </c>
      <c r="G2934" s="259" t="s">
        <v>427</v>
      </c>
      <c r="H2934" s="259">
        <v>2</v>
      </c>
      <c r="I2934" s="259" t="s">
        <v>4571</v>
      </c>
      <c r="J2934" s="259" t="s">
        <v>4773</v>
      </c>
      <c r="K2934" s="259" t="s">
        <v>4774</v>
      </c>
      <c r="L2934" s="260">
        <v>45773</v>
      </c>
      <c r="M2934" s="259" t="s">
        <v>218</v>
      </c>
    </row>
    <row r="2935" spans="1:13">
      <c r="A2935" s="261" t="s">
        <v>1240</v>
      </c>
      <c r="B2935" s="261" t="s">
        <v>1241</v>
      </c>
      <c r="C2935" s="261" t="s">
        <v>1242</v>
      </c>
      <c r="D2935" s="261" t="s">
        <v>257</v>
      </c>
      <c r="E2935" s="261">
        <v>999710</v>
      </c>
      <c r="F2935" s="261" t="s">
        <v>4632</v>
      </c>
      <c r="G2935" s="261" t="s">
        <v>224</v>
      </c>
      <c r="H2935" s="261">
        <v>1</v>
      </c>
      <c r="I2935" s="261" t="s">
        <v>4571</v>
      </c>
      <c r="J2935" s="261" t="s">
        <v>4775</v>
      </c>
      <c r="K2935" s="261" t="s">
        <v>4776</v>
      </c>
      <c r="L2935" s="262">
        <v>45773</v>
      </c>
      <c r="M2935" s="261" t="s">
        <v>218</v>
      </c>
    </row>
    <row r="2936" spans="1:13">
      <c r="A2936" s="259" t="s">
        <v>1240</v>
      </c>
      <c r="B2936" s="259" t="s">
        <v>1241</v>
      </c>
      <c r="C2936" s="259" t="s">
        <v>1242</v>
      </c>
      <c r="D2936" s="259" t="s">
        <v>467</v>
      </c>
      <c r="E2936" s="259">
        <v>0</v>
      </c>
      <c r="F2936" s="259" t="s">
        <v>4081</v>
      </c>
      <c r="G2936" s="259" t="s">
        <v>427</v>
      </c>
      <c r="H2936" s="259">
        <v>2</v>
      </c>
      <c r="I2936" s="259" t="s">
        <v>2622</v>
      </c>
      <c r="J2936" s="259" t="s">
        <v>4777</v>
      </c>
      <c r="K2936" s="259" t="s">
        <v>4778</v>
      </c>
      <c r="L2936" s="260">
        <v>45773</v>
      </c>
      <c r="M2936" s="259" t="s">
        <v>218</v>
      </c>
    </row>
    <row r="2937" spans="1:13">
      <c r="A2937" s="261" t="s">
        <v>1240</v>
      </c>
      <c r="B2937" s="261" t="s">
        <v>1241</v>
      </c>
      <c r="C2937" s="261" t="s">
        <v>1242</v>
      </c>
      <c r="D2937" s="261" t="s">
        <v>549</v>
      </c>
      <c r="E2937" s="261">
        <v>0</v>
      </c>
      <c r="F2937" s="261" t="s">
        <v>4081</v>
      </c>
      <c r="G2937" s="261" t="s">
        <v>427</v>
      </c>
      <c r="H2937" s="261">
        <v>2</v>
      </c>
      <c r="I2937" s="261" t="s">
        <v>2622</v>
      </c>
      <c r="J2937" s="261" t="s">
        <v>4578</v>
      </c>
      <c r="K2937" s="261" t="s">
        <v>4779</v>
      </c>
      <c r="L2937" s="262">
        <v>45773</v>
      </c>
      <c r="M2937" s="261" t="s">
        <v>218</v>
      </c>
    </row>
    <row r="2938" spans="1:13">
      <c r="A2938" s="259" t="s">
        <v>1240</v>
      </c>
      <c r="B2938" s="259" t="s">
        <v>1241</v>
      </c>
      <c r="C2938" s="259" t="s">
        <v>1242</v>
      </c>
      <c r="D2938" s="259" t="s">
        <v>2014</v>
      </c>
      <c r="E2938" s="259">
        <v>999710</v>
      </c>
      <c r="F2938" s="259" t="s">
        <v>4780</v>
      </c>
      <c r="G2938" s="259" t="s">
        <v>224</v>
      </c>
      <c r="H2938" s="259">
        <v>1</v>
      </c>
      <c r="I2938" s="259" t="s">
        <v>4602</v>
      </c>
      <c r="J2938" s="259" t="s">
        <v>4781</v>
      </c>
      <c r="K2938" s="259" t="s">
        <v>4782</v>
      </c>
      <c r="L2938" s="260">
        <v>45773</v>
      </c>
      <c r="M2938" s="259" t="s">
        <v>218</v>
      </c>
    </row>
    <row r="2939" spans="1:13">
      <c r="A2939" s="261" t="s">
        <v>1240</v>
      </c>
      <c r="B2939" s="261" t="s">
        <v>1241</v>
      </c>
      <c r="C2939" s="261" t="s">
        <v>1242</v>
      </c>
      <c r="D2939" s="261" t="s">
        <v>2017</v>
      </c>
      <c r="E2939" s="261">
        <v>36687353</v>
      </c>
      <c r="F2939" s="261" t="s">
        <v>4622</v>
      </c>
      <c r="G2939" s="261" t="s">
        <v>427</v>
      </c>
      <c r="H2939" s="261">
        <v>2</v>
      </c>
      <c r="I2939" s="261" t="s">
        <v>4766</v>
      </c>
      <c r="J2939" s="261" t="s">
        <v>4582</v>
      </c>
      <c r="K2939" s="261" t="s">
        <v>4783</v>
      </c>
      <c r="L2939" s="262">
        <v>45773</v>
      </c>
      <c r="M2939" s="261" t="s">
        <v>218</v>
      </c>
    </row>
    <row r="2940" spans="1:13">
      <c r="A2940" s="259" t="s">
        <v>1240</v>
      </c>
      <c r="B2940" s="259" t="s">
        <v>1241</v>
      </c>
      <c r="C2940" s="259" t="s">
        <v>1242</v>
      </c>
      <c r="D2940" s="259" t="s">
        <v>2020</v>
      </c>
      <c r="E2940" s="259">
        <v>0</v>
      </c>
      <c r="F2940" s="259" t="s">
        <v>4780</v>
      </c>
      <c r="G2940" s="259" t="s">
        <v>427</v>
      </c>
      <c r="H2940" s="259">
        <v>2</v>
      </c>
      <c r="I2940" s="259" t="s">
        <v>4602</v>
      </c>
      <c r="J2940" s="259" t="s">
        <v>4584</v>
      </c>
      <c r="K2940" s="259" t="s">
        <v>4784</v>
      </c>
      <c r="L2940" s="260">
        <v>45773</v>
      </c>
      <c r="M2940" s="259" t="s">
        <v>218</v>
      </c>
    </row>
    <row r="2941" spans="1:13">
      <c r="A2941" s="261" t="s">
        <v>1240</v>
      </c>
      <c r="B2941" s="261" t="s">
        <v>1241</v>
      </c>
      <c r="C2941" s="261" t="s">
        <v>1242</v>
      </c>
      <c r="D2941" s="261" t="s">
        <v>2023</v>
      </c>
      <c r="E2941" s="261">
        <v>999710</v>
      </c>
      <c r="F2941" s="261" t="s">
        <v>4780</v>
      </c>
      <c r="G2941" s="261" t="s">
        <v>282</v>
      </c>
      <c r="H2941" s="261">
        <v>3</v>
      </c>
      <c r="I2941" s="261" t="s">
        <v>4602</v>
      </c>
      <c r="J2941" s="261" t="s">
        <v>4586</v>
      </c>
      <c r="K2941" s="261" t="s">
        <v>4785</v>
      </c>
      <c r="L2941" s="262">
        <v>45773</v>
      </c>
      <c r="M2941" s="261" t="s">
        <v>218</v>
      </c>
    </row>
    <row r="2942" spans="1:13">
      <c r="A2942" s="259" t="s">
        <v>1240</v>
      </c>
      <c r="B2942" s="259" t="s">
        <v>1241</v>
      </c>
      <c r="C2942" s="259" t="s">
        <v>1242</v>
      </c>
      <c r="D2942" s="259" t="s">
        <v>2025</v>
      </c>
      <c r="E2942" s="259">
        <v>0</v>
      </c>
      <c r="F2942" s="259" t="s">
        <v>4780</v>
      </c>
      <c r="G2942" s="259" t="s">
        <v>282</v>
      </c>
      <c r="H2942" s="259">
        <v>3</v>
      </c>
      <c r="I2942" s="259" t="s">
        <v>4602</v>
      </c>
      <c r="J2942" s="259" t="s">
        <v>4586</v>
      </c>
      <c r="K2942" s="259" t="s">
        <v>4786</v>
      </c>
      <c r="L2942" s="260">
        <v>45773</v>
      </c>
      <c r="M2942" s="259" t="s">
        <v>218</v>
      </c>
    </row>
    <row r="2943" spans="1:13">
      <c r="A2943" s="261" t="s">
        <v>1240</v>
      </c>
      <c r="B2943" s="261" t="s">
        <v>1241</v>
      </c>
      <c r="C2943" s="261" t="s">
        <v>1242</v>
      </c>
      <c r="D2943" s="261" t="s">
        <v>2027</v>
      </c>
      <c r="E2943" s="261">
        <v>0</v>
      </c>
      <c r="F2943" s="261" t="s">
        <v>4780</v>
      </c>
      <c r="G2943" s="261" t="s">
        <v>282</v>
      </c>
      <c r="H2943" s="261">
        <v>3</v>
      </c>
      <c r="I2943" s="261" t="s">
        <v>4602</v>
      </c>
      <c r="J2943" s="261" t="s">
        <v>4586</v>
      </c>
      <c r="K2943" s="261" t="s">
        <v>4787</v>
      </c>
      <c r="L2943" s="262">
        <v>45773</v>
      </c>
      <c r="M2943" s="261" t="s">
        <v>218</v>
      </c>
    </row>
    <row r="2944" spans="1:13">
      <c r="A2944" s="259" t="s">
        <v>1240</v>
      </c>
      <c r="B2944" s="259" t="s">
        <v>1241</v>
      </c>
      <c r="C2944" s="259" t="s">
        <v>1242</v>
      </c>
      <c r="D2944" s="259" t="s">
        <v>200</v>
      </c>
      <c r="E2944" s="259">
        <v>2</v>
      </c>
      <c r="F2944" s="259" t="s">
        <v>4619</v>
      </c>
      <c r="G2944" s="259" t="s">
        <v>224</v>
      </c>
      <c r="H2944" s="259">
        <v>1</v>
      </c>
      <c r="I2944" s="259" t="s">
        <v>4620</v>
      </c>
      <c r="J2944" s="259" t="s">
        <v>4591</v>
      </c>
      <c r="K2944" s="259" t="s">
        <v>4788</v>
      </c>
      <c r="L2944" s="260">
        <v>45773</v>
      </c>
      <c r="M2944" s="259" t="s">
        <v>218</v>
      </c>
    </row>
    <row r="2945" spans="1:13">
      <c r="A2945" s="261" t="s">
        <v>1252</v>
      </c>
      <c r="B2945" s="261" t="s">
        <v>1253</v>
      </c>
      <c r="C2945" s="261" t="s">
        <v>1254</v>
      </c>
      <c r="D2945" s="261" t="s">
        <v>2227</v>
      </c>
      <c r="E2945" s="261">
        <v>19241919</v>
      </c>
      <c r="F2945" s="261" t="s">
        <v>4622</v>
      </c>
      <c r="G2945" s="261" t="s">
        <v>224</v>
      </c>
      <c r="H2945" s="261">
        <v>1</v>
      </c>
      <c r="I2945" s="261" t="s">
        <v>4789</v>
      </c>
      <c r="J2945" s="261" t="s">
        <v>4790</v>
      </c>
      <c r="K2945" s="261" t="s">
        <v>4791</v>
      </c>
      <c r="L2945" s="262">
        <v>45773</v>
      </c>
      <c r="M2945" s="261" t="s">
        <v>218</v>
      </c>
    </row>
    <row r="2946" spans="1:13">
      <c r="A2946" s="259" t="s">
        <v>1252</v>
      </c>
      <c r="B2946" s="259" t="s">
        <v>1253</v>
      </c>
      <c r="C2946" s="259" t="s">
        <v>1254</v>
      </c>
      <c r="D2946" s="259" t="s">
        <v>1999</v>
      </c>
      <c r="E2946" s="259">
        <v>238396</v>
      </c>
      <c r="F2946" s="259" t="s">
        <v>4792</v>
      </c>
      <c r="G2946" s="259" t="s">
        <v>224</v>
      </c>
      <c r="H2946" s="259">
        <v>1</v>
      </c>
      <c r="I2946" s="259" t="s">
        <v>4793</v>
      </c>
      <c r="J2946" s="259" t="s">
        <v>4794</v>
      </c>
      <c r="K2946" s="259" t="s">
        <v>4795</v>
      </c>
      <c r="L2946" s="260">
        <v>45773</v>
      </c>
      <c r="M2946" s="259" t="s">
        <v>218</v>
      </c>
    </row>
    <row r="2947" spans="1:13">
      <c r="A2947" s="261" t="s">
        <v>1252</v>
      </c>
      <c r="B2947" s="261" t="s">
        <v>1253</v>
      </c>
      <c r="C2947" s="261" t="s">
        <v>1254</v>
      </c>
      <c r="D2947" s="261" t="s">
        <v>2004</v>
      </c>
      <c r="E2947" s="261">
        <v>19241919</v>
      </c>
      <c r="F2947" s="261" t="s">
        <v>4622</v>
      </c>
      <c r="G2947" s="261" t="s">
        <v>427</v>
      </c>
      <c r="H2947" s="261">
        <v>2</v>
      </c>
      <c r="I2947" s="261" t="s">
        <v>4789</v>
      </c>
      <c r="J2947" s="261" t="s">
        <v>4630</v>
      </c>
      <c r="K2947" s="261" t="s">
        <v>4796</v>
      </c>
      <c r="L2947" s="262">
        <v>45773</v>
      </c>
      <c r="M2947" s="261" t="s">
        <v>218</v>
      </c>
    </row>
    <row r="2948" spans="1:13">
      <c r="A2948" s="259" t="s">
        <v>1252</v>
      </c>
      <c r="B2948" s="259" t="s">
        <v>1253</v>
      </c>
      <c r="C2948" s="259" t="s">
        <v>1254</v>
      </c>
      <c r="D2948" s="259" t="s">
        <v>2007</v>
      </c>
      <c r="E2948" s="259">
        <v>182440</v>
      </c>
      <c r="F2948" s="259" t="s">
        <v>4632</v>
      </c>
      <c r="G2948" s="259" t="s">
        <v>427</v>
      </c>
      <c r="H2948" s="259">
        <v>2</v>
      </c>
      <c r="I2948" s="259" t="s">
        <v>4571</v>
      </c>
      <c r="J2948" s="259" t="s">
        <v>4797</v>
      </c>
      <c r="K2948" s="259" t="s">
        <v>4798</v>
      </c>
      <c r="L2948" s="260">
        <v>45773</v>
      </c>
      <c r="M2948" s="259" t="s">
        <v>218</v>
      </c>
    </row>
    <row r="2949" spans="1:13">
      <c r="A2949" s="261" t="s">
        <v>1252</v>
      </c>
      <c r="B2949" s="261" t="s">
        <v>1253</v>
      </c>
      <c r="C2949" s="261" t="s">
        <v>1254</v>
      </c>
      <c r="D2949" s="261" t="s">
        <v>257</v>
      </c>
      <c r="E2949" s="261">
        <v>182440</v>
      </c>
      <c r="F2949" s="261" t="s">
        <v>4632</v>
      </c>
      <c r="G2949" s="261" t="s">
        <v>224</v>
      </c>
      <c r="H2949" s="261">
        <v>1</v>
      </c>
      <c r="I2949" s="261" t="s">
        <v>4571</v>
      </c>
      <c r="J2949" s="261" t="s">
        <v>4799</v>
      </c>
      <c r="K2949" s="261" t="s">
        <v>4800</v>
      </c>
      <c r="L2949" s="262">
        <v>45773</v>
      </c>
      <c r="M2949" s="261" t="s">
        <v>218</v>
      </c>
    </row>
    <row r="2950" spans="1:13">
      <c r="A2950" s="259" t="s">
        <v>1252</v>
      </c>
      <c r="B2950" s="259" t="s">
        <v>1253</v>
      </c>
      <c r="C2950" s="259" t="s">
        <v>1254</v>
      </c>
      <c r="D2950" s="259" t="s">
        <v>467</v>
      </c>
      <c r="E2950" s="259">
        <v>0</v>
      </c>
      <c r="F2950" s="259" t="s">
        <v>4081</v>
      </c>
      <c r="G2950" s="259" t="s">
        <v>427</v>
      </c>
      <c r="H2950" s="259">
        <v>2</v>
      </c>
      <c r="I2950" s="259" t="s">
        <v>2622</v>
      </c>
      <c r="J2950" s="259" t="s">
        <v>4801</v>
      </c>
      <c r="K2950" s="259" t="s">
        <v>4802</v>
      </c>
      <c r="L2950" s="260">
        <v>45773</v>
      </c>
      <c r="M2950" s="259" t="s">
        <v>218</v>
      </c>
    </row>
    <row r="2951" spans="1:13">
      <c r="A2951" s="261" t="s">
        <v>1252</v>
      </c>
      <c r="B2951" s="261" t="s">
        <v>1253</v>
      </c>
      <c r="C2951" s="261" t="s">
        <v>1254</v>
      </c>
      <c r="D2951" s="261" t="s">
        <v>549</v>
      </c>
      <c r="E2951" s="261">
        <v>0</v>
      </c>
      <c r="F2951" s="261" t="s">
        <v>4081</v>
      </c>
      <c r="G2951" s="261" t="s">
        <v>427</v>
      </c>
      <c r="H2951" s="261">
        <v>2</v>
      </c>
      <c r="I2951" s="261" t="s">
        <v>2622</v>
      </c>
      <c r="J2951" s="261" t="s">
        <v>4578</v>
      </c>
      <c r="K2951" s="261" t="s">
        <v>4803</v>
      </c>
      <c r="L2951" s="262">
        <v>45773</v>
      </c>
      <c r="M2951" s="261" t="s">
        <v>218</v>
      </c>
    </row>
    <row r="2952" spans="1:13">
      <c r="A2952" s="259" t="s">
        <v>1252</v>
      </c>
      <c r="B2952" s="259" t="s">
        <v>1253</v>
      </c>
      <c r="C2952" s="259" t="s">
        <v>1254</v>
      </c>
      <c r="D2952" s="259" t="s">
        <v>2014</v>
      </c>
      <c r="E2952" s="259">
        <v>182440</v>
      </c>
      <c r="F2952" s="259" t="s">
        <v>4780</v>
      </c>
      <c r="G2952" s="259" t="s">
        <v>224</v>
      </c>
      <c r="H2952" s="259">
        <v>1</v>
      </c>
      <c r="I2952" s="259" t="s">
        <v>4804</v>
      </c>
      <c r="J2952" s="259" t="s">
        <v>4805</v>
      </c>
      <c r="K2952" s="259" t="s">
        <v>4806</v>
      </c>
      <c r="L2952" s="260">
        <v>45773</v>
      </c>
      <c r="M2952" s="259" t="s">
        <v>218</v>
      </c>
    </row>
    <row r="2953" spans="1:13">
      <c r="A2953" s="261" t="s">
        <v>1252</v>
      </c>
      <c r="B2953" s="261" t="s">
        <v>1253</v>
      </c>
      <c r="C2953" s="261" t="s">
        <v>1254</v>
      </c>
      <c r="D2953" s="261" t="s">
        <v>2017</v>
      </c>
      <c r="E2953" s="261">
        <v>19059479</v>
      </c>
      <c r="F2953" s="261" t="s">
        <v>4622</v>
      </c>
      <c r="G2953" s="261" t="s">
        <v>427</v>
      </c>
      <c r="H2953" s="261">
        <v>2</v>
      </c>
      <c r="I2953" s="261" t="s">
        <v>4789</v>
      </c>
      <c r="J2953" s="261" t="s">
        <v>4582</v>
      </c>
      <c r="K2953" s="261" t="s">
        <v>4807</v>
      </c>
      <c r="L2953" s="262">
        <v>45773</v>
      </c>
      <c r="M2953" s="261" t="s">
        <v>218</v>
      </c>
    </row>
    <row r="2954" spans="1:13">
      <c r="A2954" s="259" t="s">
        <v>1252</v>
      </c>
      <c r="B2954" s="259" t="s">
        <v>1253</v>
      </c>
      <c r="C2954" s="259" t="s">
        <v>1254</v>
      </c>
      <c r="D2954" s="259" t="s">
        <v>2020</v>
      </c>
      <c r="E2954" s="259">
        <v>0</v>
      </c>
      <c r="F2954" s="259" t="s">
        <v>4780</v>
      </c>
      <c r="G2954" s="259" t="s">
        <v>427</v>
      </c>
      <c r="H2954" s="259">
        <v>2</v>
      </c>
      <c r="I2954" s="259" t="s">
        <v>4804</v>
      </c>
      <c r="J2954" s="259" t="s">
        <v>4584</v>
      </c>
      <c r="K2954" s="259" t="s">
        <v>4808</v>
      </c>
      <c r="L2954" s="260">
        <v>45773</v>
      </c>
      <c r="M2954" s="259" t="s">
        <v>218</v>
      </c>
    </row>
    <row r="2955" spans="1:13">
      <c r="A2955" s="261" t="s">
        <v>1252</v>
      </c>
      <c r="B2955" s="261" t="s">
        <v>1253</v>
      </c>
      <c r="C2955" s="261" t="s">
        <v>1254</v>
      </c>
      <c r="D2955" s="261" t="s">
        <v>2023</v>
      </c>
      <c r="E2955" s="261">
        <v>182440</v>
      </c>
      <c r="F2955" s="261" t="s">
        <v>4780</v>
      </c>
      <c r="G2955" s="261" t="s">
        <v>282</v>
      </c>
      <c r="H2955" s="261">
        <v>3</v>
      </c>
      <c r="I2955" s="261" t="s">
        <v>4804</v>
      </c>
      <c r="J2955" s="261" t="s">
        <v>4586</v>
      </c>
      <c r="K2955" s="261" t="s">
        <v>4809</v>
      </c>
      <c r="L2955" s="262">
        <v>45773</v>
      </c>
      <c r="M2955" s="261" t="s">
        <v>218</v>
      </c>
    </row>
    <row r="2956" spans="1:13">
      <c r="A2956" s="259" t="s">
        <v>1252</v>
      </c>
      <c r="B2956" s="259" t="s">
        <v>1253</v>
      </c>
      <c r="C2956" s="259" t="s">
        <v>1254</v>
      </c>
      <c r="D2956" s="259" t="s">
        <v>2025</v>
      </c>
      <c r="E2956" s="259">
        <v>0</v>
      </c>
      <c r="F2956" s="259" t="s">
        <v>4780</v>
      </c>
      <c r="G2956" s="259" t="s">
        <v>282</v>
      </c>
      <c r="H2956" s="259">
        <v>3</v>
      </c>
      <c r="I2956" s="259" t="s">
        <v>4804</v>
      </c>
      <c r="J2956" s="259" t="s">
        <v>4586</v>
      </c>
      <c r="K2956" s="259" t="s">
        <v>4810</v>
      </c>
      <c r="L2956" s="260">
        <v>45773</v>
      </c>
      <c r="M2956" s="259" t="s">
        <v>218</v>
      </c>
    </row>
    <row r="2957" spans="1:13">
      <c r="A2957" s="261" t="s">
        <v>1252</v>
      </c>
      <c r="B2957" s="261" t="s">
        <v>1253</v>
      </c>
      <c r="C2957" s="261" t="s">
        <v>1254</v>
      </c>
      <c r="D2957" s="261" t="s">
        <v>2027</v>
      </c>
      <c r="E2957" s="261">
        <v>0</v>
      </c>
      <c r="F2957" s="261" t="s">
        <v>4780</v>
      </c>
      <c r="G2957" s="261" t="s">
        <v>282</v>
      </c>
      <c r="H2957" s="261">
        <v>3</v>
      </c>
      <c r="I2957" s="261" t="s">
        <v>4804</v>
      </c>
      <c r="J2957" s="261" t="s">
        <v>4586</v>
      </c>
      <c r="K2957" s="261" t="s">
        <v>4811</v>
      </c>
      <c r="L2957" s="262">
        <v>45773</v>
      </c>
      <c r="M2957" s="261" t="s">
        <v>218</v>
      </c>
    </row>
    <row r="2958" spans="1:13">
      <c r="A2958" s="259" t="s">
        <v>1252</v>
      </c>
      <c r="B2958" s="259" t="s">
        <v>1253</v>
      </c>
      <c r="C2958" s="259" t="s">
        <v>1254</v>
      </c>
      <c r="D2958" s="259" t="s">
        <v>200</v>
      </c>
      <c r="E2958" s="259">
        <v>2</v>
      </c>
      <c r="F2958" s="259" t="s">
        <v>4619</v>
      </c>
      <c r="G2958" s="259" t="s">
        <v>224</v>
      </c>
      <c r="H2958" s="259">
        <v>1</v>
      </c>
      <c r="I2958" s="259" t="s">
        <v>4620</v>
      </c>
      <c r="J2958" s="259" t="s">
        <v>4591</v>
      </c>
      <c r="K2958" s="259" t="s">
        <v>4812</v>
      </c>
      <c r="L2958" s="260">
        <v>45773</v>
      </c>
      <c r="M2958" s="259" t="s">
        <v>218</v>
      </c>
    </row>
    <row r="2959" spans="1:13">
      <c r="A2959" s="261" t="s">
        <v>908</v>
      </c>
      <c r="B2959" s="261" t="s">
        <v>909</v>
      </c>
      <c r="C2959" s="261" t="s">
        <v>910</v>
      </c>
      <c r="D2959" s="261" t="s">
        <v>2227</v>
      </c>
      <c r="E2959" s="261">
        <v>5559515</v>
      </c>
      <c r="F2959" s="261" t="s">
        <v>4622</v>
      </c>
      <c r="G2959" s="261" t="s">
        <v>224</v>
      </c>
      <c r="H2959" s="261">
        <v>1</v>
      </c>
      <c r="I2959" s="261" t="s">
        <v>4813</v>
      </c>
      <c r="J2959" s="261" t="s">
        <v>4814</v>
      </c>
      <c r="K2959" s="261" t="s">
        <v>4815</v>
      </c>
      <c r="L2959" s="262">
        <v>45773</v>
      </c>
      <c r="M2959" s="261" t="s">
        <v>218</v>
      </c>
    </row>
    <row r="2960" spans="1:13">
      <c r="A2960" s="259" t="s">
        <v>908</v>
      </c>
      <c r="B2960" s="259" t="s">
        <v>909</v>
      </c>
      <c r="C2960" s="259" t="s">
        <v>910</v>
      </c>
      <c r="D2960" s="259" t="s">
        <v>1999</v>
      </c>
      <c r="E2960" s="259">
        <v>48080</v>
      </c>
      <c r="F2960" s="259" t="s">
        <v>4626</v>
      </c>
      <c r="G2960" s="259" t="s">
        <v>427</v>
      </c>
      <c r="H2960" s="259">
        <v>2</v>
      </c>
      <c r="I2960" s="259" t="s">
        <v>4816</v>
      </c>
      <c r="J2960" s="259" t="s">
        <v>4817</v>
      </c>
      <c r="K2960" s="259" t="s">
        <v>4818</v>
      </c>
      <c r="L2960" s="260">
        <v>45773</v>
      </c>
      <c r="M2960" s="259" t="s">
        <v>218</v>
      </c>
    </row>
    <row r="2961" spans="1:13">
      <c r="A2961" s="261" t="s">
        <v>908</v>
      </c>
      <c r="B2961" s="261" t="s">
        <v>909</v>
      </c>
      <c r="C2961" s="261" t="s">
        <v>910</v>
      </c>
      <c r="D2961" s="261" t="s">
        <v>2004</v>
      </c>
      <c r="E2961" s="261">
        <v>5559515</v>
      </c>
      <c r="F2961" s="261" t="s">
        <v>4622</v>
      </c>
      <c r="G2961" s="261" t="s">
        <v>427</v>
      </c>
      <c r="H2961" s="261">
        <v>2</v>
      </c>
      <c r="I2961" s="261" t="s">
        <v>4813</v>
      </c>
      <c r="J2961" s="261" t="s">
        <v>4630</v>
      </c>
      <c r="K2961" s="261" t="s">
        <v>4819</v>
      </c>
      <c r="L2961" s="262">
        <v>45773</v>
      </c>
      <c r="M2961" s="261" t="s">
        <v>218</v>
      </c>
    </row>
    <row r="2962" spans="1:13">
      <c r="A2962" s="259" t="s">
        <v>908</v>
      </c>
      <c r="B2962" s="259" t="s">
        <v>909</v>
      </c>
      <c r="C2962" s="259" t="s">
        <v>910</v>
      </c>
      <c r="D2962" s="259" t="s">
        <v>2007</v>
      </c>
      <c r="E2962" s="259">
        <v>132775</v>
      </c>
      <c r="F2962" s="259" t="s">
        <v>4632</v>
      </c>
      <c r="G2962" s="259" t="s">
        <v>427</v>
      </c>
      <c r="H2962" s="259">
        <v>2</v>
      </c>
      <c r="I2962" s="259" t="s">
        <v>4820</v>
      </c>
      <c r="J2962" s="259" t="s">
        <v>4821</v>
      </c>
      <c r="K2962" s="259" t="s">
        <v>4822</v>
      </c>
      <c r="L2962" s="260">
        <v>45773</v>
      </c>
      <c r="M2962" s="259" t="s">
        <v>218</v>
      </c>
    </row>
    <row r="2963" spans="1:13">
      <c r="A2963" s="261" t="s">
        <v>908</v>
      </c>
      <c r="B2963" s="261" t="s">
        <v>909</v>
      </c>
      <c r="C2963" s="261" t="s">
        <v>910</v>
      </c>
      <c r="D2963" s="261" t="s">
        <v>257</v>
      </c>
      <c r="E2963" s="261">
        <v>132775</v>
      </c>
      <c r="F2963" s="261" t="s">
        <v>4632</v>
      </c>
      <c r="G2963" s="261" t="s">
        <v>224</v>
      </c>
      <c r="H2963" s="261">
        <v>1</v>
      </c>
      <c r="I2963" s="261" t="s">
        <v>4820</v>
      </c>
      <c r="J2963" s="261" t="s">
        <v>4823</v>
      </c>
      <c r="K2963" s="261" t="s">
        <v>4824</v>
      </c>
      <c r="L2963" s="262">
        <v>45773</v>
      </c>
      <c r="M2963" s="261" t="s">
        <v>218</v>
      </c>
    </row>
    <row r="2964" spans="1:13">
      <c r="A2964" s="259" t="s">
        <v>908</v>
      </c>
      <c r="B2964" s="259" t="s">
        <v>909</v>
      </c>
      <c r="C2964" s="259" t="s">
        <v>910</v>
      </c>
      <c r="D2964" s="259" t="s">
        <v>467</v>
      </c>
      <c r="E2964" s="259">
        <v>0</v>
      </c>
      <c r="F2964" s="259" t="s">
        <v>4081</v>
      </c>
      <c r="G2964" s="259" t="s">
        <v>427</v>
      </c>
      <c r="H2964" s="259">
        <v>2</v>
      </c>
      <c r="I2964" s="259" t="s">
        <v>2622</v>
      </c>
      <c r="J2964" s="259" t="s">
        <v>4825</v>
      </c>
      <c r="K2964" s="259" t="s">
        <v>4826</v>
      </c>
      <c r="L2964" s="260">
        <v>45773</v>
      </c>
      <c r="M2964" s="259" t="s">
        <v>218</v>
      </c>
    </row>
    <row r="2965" spans="1:13">
      <c r="A2965" s="261" t="s">
        <v>908</v>
      </c>
      <c r="B2965" s="261" t="s">
        <v>909</v>
      </c>
      <c r="C2965" s="261" t="s">
        <v>910</v>
      </c>
      <c r="D2965" s="261" t="s">
        <v>549</v>
      </c>
      <c r="E2965" s="261">
        <v>0</v>
      </c>
      <c r="F2965" s="261" t="s">
        <v>4081</v>
      </c>
      <c r="G2965" s="261" t="s">
        <v>427</v>
      </c>
      <c r="H2965" s="261">
        <v>2</v>
      </c>
      <c r="I2965" s="261" t="s">
        <v>2622</v>
      </c>
      <c r="J2965" s="261" t="s">
        <v>4578</v>
      </c>
      <c r="K2965" s="261" t="s">
        <v>4827</v>
      </c>
      <c r="L2965" s="262">
        <v>45773</v>
      </c>
      <c r="M2965" s="261" t="s">
        <v>218</v>
      </c>
    </row>
    <row r="2966" spans="1:13">
      <c r="A2966" s="259" t="s">
        <v>908</v>
      </c>
      <c r="B2966" s="259" t="s">
        <v>909</v>
      </c>
      <c r="C2966" s="259" t="s">
        <v>910</v>
      </c>
      <c r="D2966" s="259" t="s">
        <v>2014</v>
      </c>
      <c r="E2966" s="259">
        <v>132775</v>
      </c>
      <c r="F2966" s="259" t="s">
        <v>4780</v>
      </c>
      <c r="G2966" s="259" t="s">
        <v>224</v>
      </c>
      <c r="H2966" s="259">
        <v>1</v>
      </c>
      <c r="I2966" s="259" t="s">
        <v>4602</v>
      </c>
      <c r="J2966" s="259" t="s">
        <v>4828</v>
      </c>
      <c r="K2966" s="259" t="s">
        <v>4829</v>
      </c>
      <c r="L2966" s="260">
        <v>45773</v>
      </c>
      <c r="M2966" s="259" t="s">
        <v>218</v>
      </c>
    </row>
    <row r="2967" spans="1:13">
      <c r="A2967" s="261" t="s">
        <v>908</v>
      </c>
      <c r="B2967" s="261" t="s">
        <v>909</v>
      </c>
      <c r="C2967" s="261" t="s">
        <v>910</v>
      </c>
      <c r="D2967" s="261" t="s">
        <v>2017</v>
      </c>
      <c r="E2967" s="261">
        <v>5426740</v>
      </c>
      <c r="F2967" s="261" t="s">
        <v>4622</v>
      </c>
      <c r="G2967" s="261" t="s">
        <v>427</v>
      </c>
      <c r="H2967" s="261">
        <v>2</v>
      </c>
      <c r="I2967" s="261" t="s">
        <v>4813</v>
      </c>
      <c r="J2967" s="261" t="s">
        <v>4582</v>
      </c>
      <c r="K2967" s="261" t="s">
        <v>4830</v>
      </c>
      <c r="L2967" s="262">
        <v>45773</v>
      </c>
      <c r="M2967" s="261" t="s">
        <v>218</v>
      </c>
    </row>
    <row r="2968" spans="1:13">
      <c r="A2968" s="259" t="s">
        <v>908</v>
      </c>
      <c r="B2968" s="259" t="s">
        <v>909</v>
      </c>
      <c r="C2968" s="259" t="s">
        <v>910</v>
      </c>
      <c r="D2968" s="259" t="s">
        <v>2020</v>
      </c>
      <c r="E2968" s="259">
        <v>0</v>
      </c>
      <c r="F2968" s="259" t="s">
        <v>4780</v>
      </c>
      <c r="G2968" s="259" t="s">
        <v>427</v>
      </c>
      <c r="H2968" s="259">
        <v>2</v>
      </c>
      <c r="I2968" s="259" t="s">
        <v>4602</v>
      </c>
      <c r="J2968" s="259" t="s">
        <v>4584</v>
      </c>
      <c r="K2968" s="259" t="s">
        <v>4831</v>
      </c>
      <c r="L2968" s="260">
        <v>45773</v>
      </c>
      <c r="M2968" s="259" t="s">
        <v>218</v>
      </c>
    </row>
    <row r="2969" spans="1:13">
      <c r="A2969" s="261" t="s">
        <v>908</v>
      </c>
      <c r="B2969" s="261" t="s">
        <v>909</v>
      </c>
      <c r="C2969" s="261" t="s">
        <v>910</v>
      </c>
      <c r="D2969" s="261" t="s">
        <v>2023</v>
      </c>
      <c r="E2969" s="261">
        <v>132775</v>
      </c>
      <c r="F2969" s="261" t="s">
        <v>4780</v>
      </c>
      <c r="G2969" s="261" t="s">
        <v>282</v>
      </c>
      <c r="H2969" s="261">
        <v>3</v>
      </c>
      <c r="I2969" s="261" t="s">
        <v>4602</v>
      </c>
      <c r="J2969" s="261" t="s">
        <v>4586</v>
      </c>
      <c r="K2969" s="261" t="s">
        <v>4832</v>
      </c>
      <c r="L2969" s="262">
        <v>45773</v>
      </c>
      <c r="M2969" s="261" t="s">
        <v>218</v>
      </c>
    </row>
    <row r="2970" spans="1:13">
      <c r="A2970" s="259" t="s">
        <v>908</v>
      </c>
      <c r="B2970" s="259" t="s">
        <v>909</v>
      </c>
      <c r="C2970" s="259" t="s">
        <v>910</v>
      </c>
      <c r="D2970" s="259" t="s">
        <v>2025</v>
      </c>
      <c r="E2970" s="259">
        <v>0</v>
      </c>
      <c r="F2970" s="259" t="s">
        <v>4780</v>
      </c>
      <c r="G2970" s="259" t="s">
        <v>282</v>
      </c>
      <c r="H2970" s="259">
        <v>3</v>
      </c>
      <c r="I2970" s="259" t="s">
        <v>4602</v>
      </c>
      <c r="J2970" s="259" t="s">
        <v>4586</v>
      </c>
      <c r="K2970" s="259" t="s">
        <v>4833</v>
      </c>
      <c r="L2970" s="260">
        <v>45773</v>
      </c>
      <c r="M2970" s="259" t="s">
        <v>218</v>
      </c>
    </row>
    <row r="2971" spans="1:13">
      <c r="A2971" s="261" t="s">
        <v>908</v>
      </c>
      <c r="B2971" s="261" t="s">
        <v>909</v>
      </c>
      <c r="C2971" s="261" t="s">
        <v>910</v>
      </c>
      <c r="D2971" s="261" t="s">
        <v>2027</v>
      </c>
      <c r="E2971" s="261">
        <v>0</v>
      </c>
      <c r="F2971" s="261" t="s">
        <v>4780</v>
      </c>
      <c r="G2971" s="261" t="s">
        <v>282</v>
      </c>
      <c r="H2971" s="261">
        <v>3</v>
      </c>
      <c r="I2971" s="261" t="s">
        <v>4602</v>
      </c>
      <c r="J2971" s="261" t="s">
        <v>4586</v>
      </c>
      <c r="K2971" s="261" t="s">
        <v>4834</v>
      </c>
      <c r="L2971" s="262">
        <v>45773</v>
      </c>
      <c r="M2971" s="261" t="s">
        <v>218</v>
      </c>
    </row>
    <row r="2972" spans="1:13">
      <c r="A2972" s="259" t="s">
        <v>908</v>
      </c>
      <c r="B2972" s="259" t="s">
        <v>909</v>
      </c>
      <c r="C2972" s="259" t="s">
        <v>910</v>
      </c>
      <c r="D2972" s="259" t="s">
        <v>200</v>
      </c>
      <c r="E2972" s="259">
        <v>2</v>
      </c>
      <c r="F2972" s="259" t="s">
        <v>4619</v>
      </c>
      <c r="G2972" s="259" t="s">
        <v>224</v>
      </c>
      <c r="H2972" s="259">
        <v>1</v>
      </c>
      <c r="I2972" s="259" t="s">
        <v>4620</v>
      </c>
      <c r="J2972" s="259" t="s">
        <v>4591</v>
      </c>
      <c r="K2972" s="259" t="s">
        <v>4835</v>
      </c>
      <c r="L2972" s="260">
        <v>45773</v>
      </c>
      <c r="M2972" s="259" t="s">
        <v>218</v>
      </c>
    </row>
    <row r="2973" spans="1:13">
      <c r="A2973" s="261" t="s">
        <v>684</v>
      </c>
      <c r="B2973" s="261" t="s">
        <v>685</v>
      </c>
      <c r="C2973" s="261" t="s">
        <v>686</v>
      </c>
      <c r="D2973" s="261" t="s">
        <v>2227</v>
      </c>
      <c r="E2973" s="261">
        <v>36402354</v>
      </c>
      <c r="F2973" s="261" t="s">
        <v>4836</v>
      </c>
      <c r="G2973" s="261" t="s">
        <v>427</v>
      </c>
      <c r="H2973" s="261">
        <v>2</v>
      </c>
      <c r="I2973" s="261" t="s">
        <v>4837</v>
      </c>
      <c r="J2973" s="261" t="s">
        <v>4838</v>
      </c>
      <c r="K2973" s="261" t="s">
        <v>4839</v>
      </c>
      <c r="L2973" s="262">
        <v>45773</v>
      </c>
      <c r="M2973" s="261" t="s">
        <v>218</v>
      </c>
    </row>
    <row r="2974" spans="1:13">
      <c r="A2974" s="259" t="s">
        <v>684</v>
      </c>
      <c r="B2974" s="259" t="s">
        <v>685</v>
      </c>
      <c r="C2974" s="259" t="s">
        <v>686</v>
      </c>
      <c r="D2974" s="259" t="s">
        <v>1999</v>
      </c>
      <c r="E2974" s="259">
        <v>603628</v>
      </c>
      <c r="F2974" s="259" t="s">
        <v>4840</v>
      </c>
      <c r="G2974" s="259" t="s">
        <v>224</v>
      </c>
      <c r="H2974" s="259">
        <v>1</v>
      </c>
      <c r="I2974" s="259" t="s">
        <v>4841</v>
      </c>
      <c r="J2974" s="259" t="s">
        <v>4842</v>
      </c>
      <c r="K2974" s="259" t="s">
        <v>4843</v>
      </c>
      <c r="L2974" s="260">
        <v>45773</v>
      </c>
      <c r="M2974" s="259" t="s">
        <v>218</v>
      </c>
    </row>
    <row r="2975" spans="1:13">
      <c r="A2975" s="261" t="s">
        <v>684</v>
      </c>
      <c r="B2975" s="261" t="s">
        <v>685</v>
      </c>
      <c r="C2975" s="261" t="s">
        <v>686</v>
      </c>
      <c r="D2975" s="261" t="s">
        <v>2004</v>
      </c>
      <c r="E2975" s="261">
        <v>36402354</v>
      </c>
      <c r="F2975" s="261" t="s">
        <v>4836</v>
      </c>
      <c r="G2975" s="261" t="s">
        <v>224</v>
      </c>
      <c r="H2975" s="261">
        <v>1</v>
      </c>
      <c r="I2975" s="261" t="s">
        <v>4837</v>
      </c>
      <c r="J2975" s="261" t="s">
        <v>4844</v>
      </c>
      <c r="K2975" s="261" t="s">
        <v>4845</v>
      </c>
      <c r="L2975" s="262">
        <v>45773</v>
      </c>
      <c r="M2975" s="261" t="s">
        <v>218</v>
      </c>
    </row>
    <row r="2976" spans="1:13">
      <c r="A2976" s="259" t="s">
        <v>684</v>
      </c>
      <c r="B2976" s="259" t="s">
        <v>685</v>
      </c>
      <c r="C2976" s="259" t="s">
        <v>686</v>
      </c>
      <c r="D2976" s="259" t="s">
        <v>2007</v>
      </c>
      <c r="E2976" s="259">
        <v>16300000</v>
      </c>
      <c r="F2976" s="259" t="s">
        <v>4846</v>
      </c>
      <c r="G2976" s="259" t="s">
        <v>224</v>
      </c>
      <c r="H2976" s="259">
        <v>1</v>
      </c>
      <c r="I2976" s="259" t="s">
        <v>4847</v>
      </c>
      <c r="J2976" s="259" t="s">
        <v>4848</v>
      </c>
      <c r="K2976" s="259" t="s">
        <v>4849</v>
      </c>
      <c r="L2976" s="260">
        <v>45773</v>
      </c>
      <c r="M2976" s="259" t="s">
        <v>218</v>
      </c>
    </row>
    <row r="2977" spans="1:13">
      <c r="A2977" s="261" t="s">
        <v>684</v>
      </c>
      <c r="B2977" s="261" t="s">
        <v>685</v>
      </c>
      <c r="C2977" s="261" t="s">
        <v>686</v>
      </c>
      <c r="D2977" s="261" t="s">
        <v>257</v>
      </c>
      <c r="E2977" s="261">
        <v>14811800</v>
      </c>
      <c r="F2977" s="261" t="s">
        <v>4850</v>
      </c>
      <c r="G2977" s="261" t="s">
        <v>224</v>
      </c>
      <c r="H2977" s="261">
        <v>1</v>
      </c>
      <c r="I2977" s="261" t="s">
        <v>4851</v>
      </c>
      <c r="J2977" s="261" t="s">
        <v>4852</v>
      </c>
      <c r="K2977" s="261" t="s">
        <v>4853</v>
      </c>
      <c r="L2977" s="262">
        <v>45773</v>
      </c>
      <c r="M2977" s="261" t="s">
        <v>218</v>
      </c>
    </row>
    <row r="2978" spans="1:13">
      <c r="A2978" s="259" t="s">
        <v>684</v>
      </c>
      <c r="B2978" s="259" t="s">
        <v>685</v>
      </c>
      <c r="C2978" s="259" t="s">
        <v>686</v>
      </c>
      <c r="D2978" s="259" t="s">
        <v>112</v>
      </c>
      <c r="E2978" s="259">
        <v>4625</v>
      </c>
      <c r="F2978" s="259" t="s">
        <v>4854</v>
      </c>
      <c r="G2978" s="259" t="s">
        <v>282</v>
      </c>
      <c r="H2978" s="259">
        <v>3</v>
      </c>
      <c r="I2978" s="259" t="s">
        <v>4855</v>
      </c>
      <c r="J2978" s="259" t="s">
        <v>4856</v>
      </c>
      <c r="K2978" s="259" t="s">
        <v>4857</v>
      </c>
      <c r="L2978" s="260">
        <v>45773</v>
      </c>
      <c r="M2978" s="259" t="s">
        <v>218</v>
      </c>
    </row>
    <row r="2979" spans="1:13">
      <c r="A2979" s="261" t="s">
        <v>684</v>
      </c>
      <c r="B2979" s="261" t="s">
        <v>685</v>
      </c>
      <c r="C2979" s="261" t="s">
        <v>686</v>
      </c>
      <c r="D2979" s="261" t="s">
        <v>467</v>
      </c>
      <c r="E2979" s="261">
        <v>963</v>
      </c>
      <c r="F2979" s="261" t="s">
        <v>4854</v>
      </c>
      <c r="G2979" s="261" t="s">
        <v>282</v>
      </c>
      <c r="H2979" s="261">
        <v>3</v>
      </c>
      <c r="I2979" s="261" t="s">
        <v>4855</v>
      </c>
      <c r="J2979" s="261" t="s">
        <v>4858</v>
      </c>
      <c r="K2979" s="261" t="s">
        <v>4859</v>
      </c>
      <c r="L2979" s="262">
        <v>45773</v>
      </c>
      <c r="M2979" s="261" t="s">
        <v>218</v>
      </c>
    </row>
    <row r="2980" spans="1:13">
      <c r="A2980" s="259" t="s">
        <v>684</v>
      </c>
      <c r="B2980" s="259" t="s">
        <v>685</v>
      </c>
      <c r="C2980" s="259" t="s">
        <v>686</v>
      </c>
      <c r="D2980" s="259" t="s">
        <v>549</v>
      </c>
      <c r="E2980" s="259">
        <v>963</v>
      </c>
      <c r="F2980" s="259" t="s">
        <v>4854</v>
      </c>
      <c r="G2980" s="259" t="s">
        <v>282</v>
      </c>
      <c r="H2980" s="259">
        <v>3</v>
      </c>
      <c r="I2980" s="259" t="s">
        <v>4855</v>
      </c>
      <c r="J2980" s="259" t="s">
        <v>4858</v>
      </c>
      <c r="K2980" s="259" t="s">
        <v>4860</v>
      </c>
      <c r="L2980" s="260">
        <v>45773</v>
      </c>
      <c r="M2980" s="259" t="s">
        <v>218</v>
      </c>
    </row>
    <row r="2981" spans="1:13">
      <c r="A2981" s="261" t="s">
        <v>684</v>
      </c>
      <c r="B2981" s="261" t="s">
        <v>685</v>
      </c>
      <c r="C2981" s="261" t="s">
        <v>686</v>
      </c>
      <c r="D2981" s="261" t="s">
        <v>16</v>
      </c>
      <c r="E2981" s="261">
        <v>236000</v>
      </c>
      <c r="F2981" s="261" t="s">
        <v>4861</v>
      </c>
      <c r="G2981" s="261" t="s">
        <v>427</v>
      </c>
      <c r="H2981" s="261">
        <v>2</v>
      </c>
      <c r="I2981" s="261" t="s">
        <v>4862</v>
      </c>
      <c r="J2981" s="261" t="s">
        <v>4863</v>
      </c>
      <c r="K2981" s="261" t="s">
        <v>4864</v>
      </c>
      <c r="L2981" s="262">
        <v>45773</v>
      </c>
      <c r="M2981" s="261" t="s">
        <v>218</v>
      </c>
    </row>
    <row r="2982" spans="1:13">
      <c r="A2982" s="259" t="s">
        <v>684</v>
      </c>
      <c r="B2982" s="259" t="s">
        <v>685</v>
      </c>
      <c r="C2982" s="259" t="s">
        <v>686</v>
      </c>
      <c r="D2982" s="259" t="s">
        <v>20</v>
      </c>
      <c r="E2982" s="259">
        <v>236000</v>
      </c>
      <c r="F2982" s="259" t="s">
        <v>4861</v>
      </c>
      <c r="G2982" s="259" t="s">
        <v>427</v>
      </c>
      <c r="H2982" s="259">
        <v>2</v>
      </c>
      <c r="I2982" s="259" t="s">
        <v>4862</v>
      </c>
      <c r="J2982" s="259" t="s">
        <v>4863</v>
      </c>
      <c r="K2982" s="259" t="s">
        <v>4865</v>
      </c>
      <c r="L2982" s="260">
        <v>45773</v>
      </c>
      <c r="M2982" s="259" t="s">
        <v>218</v>
      </c>
    </row>
    <row r="2983" spans="1:13">
      <c r="A2983" s="261" t="s">
        <v>684</v>
      </c>
      <c r="B2983" s="261" t="s">
        <v>685</v>
      </c>
      <c r="C2983" s="261" t="s">
        <v>686</v>
      </c>
      <c r="D2983" s="261" t="s">
        <v>22</v>
      </c>
      <c r="E2983" s="261">
        <v>524000000000</v>
      </c>
      <c r="F2983" s="261" t="s">
        <v>4866</v>
      </c>
      <c r="G2983" s="261" t="s">
        <v>427</v>
      </c>
      <c r="H2983" s="261">
        <v>2</v>
      </c>
      <c r="I2983" s="261" t="s">
        <v>4867</v>
      </c>
      <c r="J2983" s="261" t="s">
        <v>4868</v>
      </c>
      <c r="K2983" s="261" t="s">
        <v>4869</v>
      </c>
      <c r="L2983" s="262">
        <v>45773</v>
      </c>
      <c r="M2983" s="261" t="s">
        <v>218</v>
      </c>
    </row>
    <row r="2984" spans="1:13">
      <c r="A2984" s="259" t="s">
        <v>684</v>
      </c>
      <c r="B2984" s="259" t="s">
        <v>685</v>
      </c>
      <c r="C2984" s="259" t="s">
        <v>686</v>
      </c>
      <c r="D2984" s="259" t="s">
        <v>2014</v>
      </c>
      <c r="E2984" s="259">
        <v>12700000</v>
      </c>
      <c r="F2984" s="259" t="s">
        <v>4846</v>
      </c>
      <c r="G2984" s="259" t="s">
        <v>224</v>
      </c>
      <c r="H2984" s="259">
        <v>1</v>
      </c>
      <c r="I2984" s="259" t="s">
        <v>4847</v>
      </c>
      <c r="J2984" s="259" t="s">
        <v>4870</v>
      </c>
      <c r="K2984" s="259" t="s">
        <v>4871</v>
      </c>
      <c r="L2984" s="260">
        <v>45773</v>
      </c>
      <c r="M2984" s="259" t="s">
        <v>218</v>
      </c>
    </row>
    <row r="2985" spans="1:13">
      <c r="A2985" s="261" t="s">
        <v>684</v>
      </c>
      <c r="B2985" s="261" t="s">
        <v>685</v>
      </c>
      <c r="C2985" s="261" t="s">
        <v>686</v>
      </c>
      <c r="D2985" s="261" t="s">
        <v>2017</v>
      </c>
      <c r="E2985" s="261">
        <v>20102354</v>
      </c>
      <c r="F2985" s="261" t="s">
        <v>4872</v>
      </c>
      <c r="G2985" s="261" t="s">
        <v>427</v>
      </c>
      <c r="H2985" s="261">
        <v>2</v>
      </c>
      <c r="I2985" s="261" t="s">
        <v>4873</v>
      </c>
      <c r="J2985" s="261" t="s">
        <v>3243</v>
      </c>
      <c r="K2985" s="261" t="s">
        <v>4874</v>
      </c>
      <c r="L2985" s="262">
        <v>45773</v>
      </c>
      <c r="M2985" s="261" t="s">
        <v>218</v>
      </c>
    </row>
    <row r="2986" spans="1:13">
      <c r="A2986" s="259" t="s">
        <v>684</v>
      </c>
      <c r="B2986" s="259" t="s">
        <v>685</v>
      </c>
      <c r="C2986" s="259" t="s">
        <v>686</v>
      </c>
      <c r="D2986" s="259" t="s">
        <v>2020</v>
      </c>
      <c r="E2986" s="259">
        <v>3600000</v>
      </c>
      <c r="F2986" s="259" t="s">
        <v>4875</v>
      </c>
      <c r="G2986" s="259" t="s">
        <v>427</v>
      </c>
      <c r="H2986" s="259">
        <v>2</v>
      </c>
      <c r="I2986" s="259" t="s">
        <v>4876</v>
      </c>
      <c r="J2986" s="259" t="s">
        <v>3520</v>
      </c>
      <c r="K2986" s="259" t="s">
        <v>4877</v>
      </c>
      <c r="L2986" s="260">
        <v>45773</v>
      </c>
      <c r="M2986" s="259" t="s">
        <v>218</v>
      </c>
    </row>
    <row r="2987" spans="1:13">
      <c r="A2987" s="261" t="s">
        <v>684</v>
      </c>
      <c r="B2987" s="261" t="s">
        <v>685</v>
      </c>
      <c r="C2987" s="261" t="s">
        <v>686</v>
      </c>
      <c r="D2987" s="261" t="s">
        <v>2023</v>
      </c>
      <c r="E2987" s="261">
        <v>7874000</v>
      </c>
      <c r="F2987" s="261" t="s">
        <v>4846</v>
      </c>
      <c r="G2987" s="261" t="s">
        <v>427</v>
      </c>
      <c r="H2987" s="261">
        <v>2</v>
      </c>
      <c r="I2987" s="261" t="s">
        <v>4847</v>
      </c>
      <c r="J2987" s="261" t="s">
        <v>4878</v>
      </c>
      <c r="K2987" s="261" t="s">
        <v>4879</v>
      </c>
      <c r="L2987" s="262">
        <v>45773</v>
      </c>
      <c r="M2987" s="261" t="s">
        <v>218</v>
      </c>
    </row>
    <row r="2988" spans="1:13">
      <c r="A2988" s="259" t="s">
        <v>684</v>
      </c>
      <c r="B2988" s="259" t="s">
        <v>685</v>
      </c>
      <c r="C2988" s="259" t="s">
        <v>686</v>
      </c>
      <c r="D2988" s="259" t="s">
        <v>2025</v>
      </c>
      <c r="E2988" s="259">
        <v>3556000</v>
      </c>
      <c r="F2988" s="259" t="s">
        <v>4846</v>
      </c>
      <c r="G2988" s="259" t="s">
        <v>427</v>
      </c>
      <c r="H2988" s="259">
        <v>2</v>
      </c>
      <c r="I2988" s="259" t="s">
        <v>4847</v>
      </c>
      <c r="J2988" s="259" t="s">
        <v>4880</v>
      </c>
      <c r="K2988" s="259" t="s">
        <v>4881</v>
      </c>
      <c r="L2988" s="260">
        <v>45773</v>
      </c>
      <c r="M2988" s="259" t="s">
        <v>218</v>
      </c>
    </row>
    <row r="2989" spans="1:13">
      <c r="A2989" s="261" t="s">
        <v>684</v>
      </c>
      <c r="B2989" s="261" t="s">
        <v>685</v>
      </c>
      <c r="C2989" s="261" t="s">
        <v>686</v>
      </c>
      <c r="D2989" s="261" t="s">
        <v>2027</v>
      </c>
      <c r="E2989" s="261">
        <v>1270000</v>
      </c>
      <c r="F2989" s="261" t="s">
        <v>4846</v>
      </c>
      <c r="G2989" s="261" t="s">
        <v>427</v>
      </c>
      <c r="H2989" s="261">
        <v>2</v>
      </c>
      <c r="I2989" s="261" t="s">
        <v>4847</v>
      </c>
      <c r="J2989" s="261" t="s">
        <v>4882</v>
      </c>
      <c r="K2989" s="261" t="s">
        <v>4883</v>
      </c>
      <c r="L2989" s="262">
        <v>45773</v>
      </c>
      <c r="M2989" s="261" t="s">
        <v>218</v>
      </c>
    </row>
    <row r="2990" spans="1:13">
      <c r="A2990" s="259" t="s">
        <v>684</v>
      </c>
      <c r="B2990" s="259" t="s">
        <v>685</v>
      </c>
      <c r="C2990" s="259" t="s">
        <v>686</v>
      </c>
      <c r="D2990" s="259" t="s">
        <v>200</v>
      </c>
      <c r="E2990" s="259">
        <v>5</v>
      </c>
      <c r="F2990" s="259" t="s">
        <v>4846</v>
      </c>
      <c r="G2990" s="259" t="s">
        <v>224</v>
      </c>
      <c r="H2990" s="259">
        <v>1</v>
      </c>
      <c r="I2990" s="259" t="s">
        <v>4847</v>
      </c>
      <c r="J2990" s="259" t="s">
        <v>3528</v>
      </c>
      <c r="K2990" s="259" t="s">
        <v>4884</v>
      </c>
      <c r="L2990" s="260">
        <v>45773</v>
      </c>
      <c r="M2990" s="259" t="s">
        <v>218</v>
      </c>
    </row>
    <row r="2991" spans="1:13">
      <c r="A2991" s="261" t="s">
        <v>692</v>
      </c>
      <c r="B2991" s="261" t="s">
        <v>693</v>
      </c>
      <c r="C2991" s="261" t="s">
        <v>694</v>
      </c>
      <c r="D2991" s="261" t="s">
        <v>2227</v>
      </c>
      <c r="E2991" s="261">
        <v>145049925</v>
      </c>
      <c r="F2991" s="261" t="s">
        <v>4622</v>
      </c>
      <c r="G2991" s="261" t="s">
        <v>427</v>
      </c>
      <c r="H2991" s="261">
        <v>2</v>
      </c>
      <c r="I2991" s="261" t="s">
        <v>4885</v>
      </c>
      <c r="J2991" s="261" t="s">
        <v>4886</v>
      </c>
      <c r="K2991" s="261" t="s">
        <v>4887</v>
      </c>
      <c r="L2991" s="262">
        <v>45773</v>
      </c>
      <c r="M2991" s="261" t="s">
        <v>218</v>
      </c>
    </row>
    <row r="2992" spans="1:13">
      <c r="A2992" s="259" t="s">
        <v>692</v>
      </c>
      <c r="B2992" s="259" t="s">
        <v>693</v>
      </c>
      <c r="C2992" s="259" t="s">
        <v>694</v>
      </c>
      <c r="D2992" s="259" t="s">
        <v>1999</v>
      </c>
      <c r="E2992" s="259">
        <v>16376870</v>
      </c>
      <c r="F2992" s="259" t="s">
        <v>4888</v>
      </c>
      <c r="G2992" s="259" t="s">
        <v>427</v>
      </c>
      <c r="H2992" s="259">
        <v>2</v>
      </c>
      <c r="I2992" s="259" t="s">
        <v>4889</v>
      </c>
      <c r="J2992" s="259" t="s">
        <v>4890</v>
      </c>
      <c r="K2992" s="259" t="s">
        <v>4891</v>
      </c>
      <c r="L2992" s="260">
        <v>45773</v>
      </c>
      <c r="M2992" s="259" t="s">
        <v>218</v>
      </c>
    </row>
    <row r="2993" spans="1:13">
      <c r="A2993" s="261" t="s">
        <v>692</v>
      </c>
      <c r="B2993" s="261" t="s">
        <v>693</v>
      </c>
      <c r="C2993" s="261" t="s">
        <v>694</v>
      </c>
      <c r="D2993" s="261" t="s">
        <v>2004</v>
      </c>
      <c r="E2993" s="261">
        <v>145049925</v>
      </c>
      <c r="F2993" s="261" t="s">
        <v>4622</v>
      </c>
      <c r="G2993" s="261" t="s">
        <v>282</v>
      </c>
      <c r="H2993" s="261">
        <v>3</v>
      </c>
      <c r="I2993" s="261" t="s">
        <v>4885</v>
      </c>
      <c r="J2993" s="261" t="s">
        <v>4892</v>
      </c>
      <c r="K2993" s="261" t="s">
        <v>4893</v>
      </c>
      <c r="L2993" s="262">
        <v>45773</v>
      </c>
      <c r="M2993" s="261" t="s">
        <v>218</v>
      </c>
    </row>
    <row r="2994" spans="1:13">
      <c r="A2994" s="259" t="s">
        <v>692</v>
      </c>
      <c r="B2994" s="259" t="s">
        <v>693</v>
      </c>
      <c r="C2994" s="259" t="s">
        <v>694</v>
      </c>
      <c r="D2994" s="259" t="s">
        <v>2007</v>
      </c>
      <c r="E2994" s="259">
        <v>1223795</v>
      </c>
      <c r="F2994" s="259" t="s">
        <v>4632</v>
      </c>
      <c r="G2994" s="259" t="s">
        <v>282</v>
      </c>
      <c r="H2994" s="259">
        <v>3</v>
      </c>
      <c r="I2994" s="259" t="s">
        <v>4571</v>
      </c>
      <c r="J2994" s="259" t="s">
        <v>4894</v>
      </c>
      <c r="K2994" s="259" t="s">
        <v>4895</v>
      </c>
      <c r="L2994" s="260">
        <v>45773</v>
      </c>
      <c r="M2994" s="259" t="s">
        <v>218</v>
      </c>
    </row>
    <row r="2995" spans="1:13">
      <c r="A2995" s="261" t="s">
        <v>692</v>
      </c>
      <c r="B2995" s="261" t="s">
        <v>693</v>
      </c>
      <c r="C2995" s="261" t="s">
        <v>694</v>
      </c>
      <c r="D2995" s="261" t="s">
        <v>257</v>
      </c>
      <c r="E2995" s="261">
        <v>1223795</v>
      </c>
      <c r="F2995" s="261" t="s">
        <v>4632</v>
      </c>
      <c r="G2995" s="261" t="s">
        <v>427</v>
      </c>
      <c r="H2995" s="261">
        <v>2</v>
      </c>
      <c r="I2995" s="261" t="s">
        <v>4571</v>
      </c>
      <c r="J2995" s="261" t="s">
        <v>4896</v>
      </c>
      <c r="K2995" s="261" t="s">
        <v>4897</v>
      </c>
      <c r="L2995" s="262">
        <v>45773</v>
      </c>
      <c r="M2995" s="261" t="s">
        <v>218</v>
      </c>
    </row>
    <row r="2996" spans="1:13">
      <c r="A2996" s="259" t="s">
        <v>692</v>
      </c>
      <c r="B2996" s="259" t="s">
        <v>693</v>
      </c>
      <c r="C2996" s="259" t="s">
        <v>694</v>
      </c>
      <c r="D2996" s="259" t="s">
        <v>467</v>
      </c>
      <c r="E2996" s="259">
        <v>0</v>
      </c>
      <c r="F2996" s="259" t="s">
        <v>4081</v>
      </c>
      <c r="G2996" s="259" t="s">
        <v>282</v>
      </c>
      <c r="H2996" s="259">
        <v>3</v>
      </c>
      <c r="I2996" s="259" t="s">
        <v>2622</v>
      </c>
      <c r="J2996" s="259" t="s">
        <v>4898</v>
      </c>
      <c r="K2996" s="259" t="s">
        <v>4899</v>
      </c>
      <c r="L2996" s="260">
        <v>45773</v>
      </c>
      <c r="M2996" s="259" t="s">
        <v>218</v>
      </c>
    </row>
    <row r="2997" spans="1:13">
      <c r="A2997" s="261" t="s">
        <v>692</v>
      </c>
      <c r="B2997" s="261" t="s">
        <v>693</v>
      </c>
      <c r="C2997" s="261" t="s">
        <v>694</v>
      </c>
      <c r="D2997" s="261" t="s">
        <v>549</v>
      </c>
      <c r="E2997" s="261">
        <v>0</v>
      </c>
      <c r="F2997" s="261" t="s">
        <v>4081</v>
      </c>
      <c r="G2997" s="261" t="s">
        <v>282</v>
      </c>
      <c r="H2997" s="261">
        <v>3</v>
      </c>
      <c r="I2997" s="261" t="s">
        <v>2622</v>
      </c>
      <c r="J2997" s="261" t="s">
        <v>4578</v>
      </c>
      <c r="K2997" s="261" t="s">
        <v>4900</v>
      </c>
      <c r="L2997" s="262">
        <v>45773</v>
      </c>
      <c r="M2997" s="261" t="s">
        <v>218</v>
      </c>
    </row>
    <row r="2998" spans="1:13">
      <c r="A2998" s="259" t="s">
        <v>692</v>
      </c>
      <c r="B2998" s="259" t="s">
        <v>693</v>
      </c>
      <c r="C2998" s="259" t="s">
        <v>694</v>
      </c>
      <c r="D2998" s="259" t="s">
        <v>2014</v>
      </c>
      <c r="E2998" s="259">
        <v>1223795</v>
      </c>
      <c r="F2998" s="259" t="s">
        <v>4632</v>
      </c>
      <c r="G2998" s="259" t="s">
        <v>427</v>
      </c>
      <c r="H2998" s="259">
        <v>2</v>
      </c>
      <c r="I2998" s="259" t="s">
        <v>4571</v>
      </c>
      <c r="J2998" s="259" t="s">
        <v>4901</v>
      </c>
      <c r="K2998" s="259" t="s">
        <v>4902</v>
      </c>
      <c r="L2998" s="260">
        <v>45773</v>
      </c>
      <c r="M2998" s="259" t="s">
        <v>218</v>
      </c>
    </row>
    <row r="2999" spans="1:13">
      <c r="A2999" s="261" t="s">
        <v>692</v>
      </c>
      <c r="B2999" s="261" t="s">
        <v>693</v>
      </c>
      <c r="C2999" s="261" t="s">
        <v>694</v>
      </c>
      <c r="D2999" s="261" t="s">
        <v>2017</v>
      </c>
      <c r="E2999" s="261">
        <v>143826130</v>
      </c>
      <c r="F2999" s="261" t="s">
        <v>4622</v>
      </c>
      <c r="G2999" s="261" t="s">
        <v>427</v>
      </c>
      <c r="H2999" s="261">
        <v>2</v>
      </c>
      <c r="I2999" s="261" t="s">
        <v>4885</v>
      </c>
      <c r="J2999" s="261" t="s">
        <v>4582</v>
      </c>
      <c r="K2999" s="261" t="s">
        <v>4903</v>
      </c>
      <c r="L2999" s="262">
        <v>45773</v>
      </c>
      <c r="M2999" s="261" t="s">
        <v>218</v>
      </c>
    </row>
    <row r="3000" spans="1:13">
      <c r="A3000" s="259" t="s">
        <v>692</v>
      </c>
      <c r="B3000" s="259" t="s">
        <v>693</v>
      </c>
      <c r="C3000" s="259" t="s">
        <v>694</v>
      </c>
      <c r="D3000" s="259" t="s">
        <v>2020</v>
      </c>
      <c r="E3000" s="259">
        <v>0</v>
      </c>
      <c r="F3000" s="259" t="s">
        <v>4632</v>
      </c>
      <c r="G3000" s="259" t="s">
        <v>427</v>
      </c>
      <c r="H3000" s="259">
        <v>2</v>
      </c>
      <c r="I3000" s="259" t="s">
        <v>4571</v>
      </c>
      <c r="J3000" s="259" t="s">
        <v>4584</v>
      </c>
      <c r="K3000" s="259" t="s">
        <v>4904</v>
      </c>
      <c r="L3000" s="260">
        <v>45773</v>
      </c>
      <c r="M3000" s="259" t="s">
        <v>218</v>
      </c>
    </row>
    <row r="3001" spans="1:13">
      <c r="A3001" s="261" t="s">
        <v>692</v>
      </c>
      <c r="B3001" s="261" t="s">
        <v>693</v>
      </c>
      <c r="C3001" s="261" t="s">
        <v>694</v>
      </c>
      <c r="D3001" s="261" t="s">
        <v>2023</v>
      </c>
      <c r="E3001" s="261">
        <v>1223795</v>
      </c>
      <c r="F3001" s="261" t="s">
        <v>4632</v>
      </c>
      <c r="G3001" s="261" t="s">
        <v>282</v>
      </c>
      <c r="H3001" s="261">
        <v>3</v>
      </c>
      <c r="I3001" s="261" t="s">
        <v>4571</v>
      </c>
      <c r="J3001" s="261" t="s">
        <v>4586</v>
      </c>
      <c r="K3001" s="261" t="s">
        <v>4905</v>
      </c>
      <c r="L3001" s="262">
        <v>45773</v>
      </c>
      <c r="M3001" s="261" t="s">
        <v>218</v>
      </c>
    </row>
    <row r="3002" spans="1:13">
      <c r="A3002" s="259" t="s">
        <v>692</v>
      </c>
      <c r="B3002" s="259" t="s">
        <v>693</v>
      </c>
      <c r="C3002" s="259" t="s">
        <v>694</v>
      </c>
      <c r="D3002" s="259" t="s">
        <v>2025</v>
      </c>
      <c r="E3002" s="259">
        <v>0</v>
      </c>
      <c r="F3002" s="259" t="s">
        <v>4632</v>
      </c>
      <c r="G3002" s="259" t="s">
        <v>282</v>
      </c>
      <c r="H3002" s="259">
        <v>3</v>
      </c>
      <c r="I3002" s="259" t="s">
        <v>4571</v>
      </c>
      <c r="J3002" s="259" t="s">
        <v>4586</v>
      </c>
      <c r="K3002" s="259" t="s">
        <v>4906</v>
      </c>
      <c r="L3002" s="260">
        <v>45773</v>
      </c>
      <c r="M3002" s="259" t="s">
        <v>218</v>
      </c>
    </row>
    <row r="3003" spans="1:13">
      <c r="A3003" s="261" t="s">
        <v>692</v>
      </c>
      <c r="B3003" s="261" t="s">
        <v>693</v>
      </c>
      <c r="C3003" s="261" t="s">
        <v>694</v>
      </c>
      <c r="D3003" s="261" t="s">
        <v>2027</v>
      </c>
      <c r="E3003" s="261">
        <v>0</v>
      </c>
      <c r="F3003" s="261" t="s">
        <v>4632</v>
      </c>
      <c r="G3003" s="261" t="s">
        <v>282</v>
      </c>
      <c r="H3003" s="261">
        <v>3</v>
      </c>
      <c r="I3003" s="261" t="s">
        <v>4571</v>
      </c>
      <c r="J3003" s="261" t="s">
        <v>4589</v>
      </c>
      <c r="K3003" s="261" t="s">
        <v>4907</v>
      </c>
      <c r="L3003" s="262">
        <v>45773</v>
      </c>
      <c r="M3003" s="261" t="s">
        <v>218</v>
      </c>
    </row>
    <row r="3004" spans="1:13">
      <c r="A3004" s="259" t="s">
        <v>692</v>
      </c>
      <c r="B3004" s="259" t="s">
        <v>693</v>
      </c>
      <c r="C3004" s="259" t="s">
        <v>694</v>
      </c>
      <c r="D3004" s="259" t="s">
        <v>200</v>
      </c>
      <c r="E3004" s="259">
        <v>2</v>
      </c>
      <c r="F3004" s="259" t="s">
        <v>4632</v>
      </c>
      <c r="G3004" s="259" t="s">
        <v>427</v>
      </c>
      <c r="H3004" s="259">
        <v>2</v>
      </c>
      <c r="I3004" s="259" t="s">
        <v>4571</v>
      </c>
      <c r="J3004" s="259" t="s">
        <v>4591</v>
      </c>
      <c r="K3004" s="259" t="s">
        <v>4908</v>
      </c>
      <c r="L3004" s="260">
        <v>45773</v>
      </c>
      <c r="M3004" s="259" t="s">
        <v>218</v>
      </c>
    </row>
    <row r="3005" spans="1:13">
      <c r="A3005" s="261" t="s">
        <v>1454</v>
      </c>
      <c r="B3005" s="261" t="s">
        <v>1455</v>
      </c>
      <c r="C3005" s="261" t="s">
        <v>542</v>
      </c>
      <c r="D3005" s="261" t="s">
        <v>2227</v>
      </c>
      <c r="E3005" s="261">
        <v>58340679</v>
      </c>
      <c r="F3005" s="261" t="s">
        <v>4909</v>
      </c>
      <c r="G3005" s="261" t="s">
        <v>427</v>
      </c>
      <c r="H3005" s="261">
        <v>2</v>
      </c>
      <c r="I3005" s="261" t="s">
        <v>4910</v>
      </c>
      <c r="J3005" s="261" t="s">
        <v>4911</v>
      </c>
      <c r="K3005" s="261" t="s">
        <v>4912</v>
      </c>
      <c r="L3005" s="262">
        <v>45775</v>
      </c>
      <c r="M3005" s="261" t="s">
        <v>218</v>
      </c>
    </row>
    <row r="3006" spans="1:13">
      <c r="A3006" s="259" t="s">
        <v>1454</v>
      </c>
      <c r="B3006" s="259" t="s">
        <v>1455</v>
      </c>
      <c r="C3006" s="259" t="s">
        <v>542</v>
      </c>
      <c r="D3006" s="259" t="s">
        <v>1999</v>
      </c>
      <c r="E3006" s="259">
        <v>38244</v>
      </c>
      <c r="F3006" s="259" t="s">
        <v>4913</v>
      </c>
      <c r="G3006" s="259" t="s">
        <v>427</v>
      </c>
      <c r="H3006" s="259">
        <v>2</v>
      </c>
      <c r="I3006" s="259" t="s">
        <v>4914</v>
      </c>
      <c r="J3006" s="259" t="s">
        <v>4915</v>
      </c>
      <c r="K3006" s="259" t="s">
        <v>4916</v>
      </c>
      <c r="L3006" s="260">
        <v>45775</v>
      </c>
      <c r="M3006" s="259" t="s">
        <v>218</v>
      </c>
    </row>
    <row r="3007" spans="1:13">
      <c r="A3007" s="261" t="s">
        <v>1454</v>
      </c>
      <c r="B3007" s="261" t="s">
        <v>1455</v>
      </c>
      <c r="C3007" s="261" t="s">
        <v>542</v>
      </c>
      <c r="D3007" s="261" t="s">
        <v>2004</v>
      </c>
      <c r="E3007" s="261">
        <v>1399598</v>
      </c>
      <c r="F3007" s="261" t="s">
        <v>4917</v>
      </c>
      <c r="G3007" s="261" t="s">
        <v>427</v>
      </c>
      <c r="H3007" s="261">
        <v>2</v>
      </c>
      <c r="I3007" s="261" t="s">
        <v>4918</v>
      </c>
      <c r="J3007" s="261" t="s">
        <v>4919</v>
      </c>
      <c r="K3007" s="261" t="s">
        <v>4920</v>
      </c>
      <c r="L3007" s="262">
        <v>45775</v>
      </c>
      <c r="M3007" s="261" t="s">
        <v>19</v>
      </c>
    </row>
    <row r="3008" spans="1:13">
      <c r="A3008" s="259" t="s">
        <v>1454</v>
      </c>
      <c r="B3008" s="259" t="s">
        <v>1455</v>
      </c>
      <c r="C3008" s="259" t="s">
        <v>542</v>
      </c>
      <c r="D3008" s="259" t="s">
        <v>2007</v>
      </c>
      <c r="E3008" s="259">
        <v>840679</v>
      </c>
      <c r="F3008" s="259" t="s">
        <v>4921</v>
      </c>
      <c r="G3008" s="259" t="s">
        <v>427</v>
      </c>
      <c r="H3008" s="259">
        <v>2</v>
      </c>
      <c r="I3008" s="259" t="s">
        <v>4922</v>
      </c>
      <c r="J3008" s="259" t="s">
        <v>4923</v>
      </c>
      <c r="K3008" s="259" t="s">
        <v>4924</v>
      </c>
      <c r="L3008" s="260">
        <v>45775</v>
      </c>
      <c r="M3008" s="259" t="s">
        <v>218</v>
      </c>
    </row>
    <row r="3009" spans="1:13">
      <c r="A3009" s="261" t="s">
        <v>1454</v>
      </c>
      <c r="B3009" s="261" t="s">
        <v>1455</v>
      </c>
      <c r="C3009" s="261" t="s">
        <v>542</v>
      </c>
      <c r="D3009" s="261" t="s">
        <v>257</v>
      </c>
      <c r="E3009" s="261">
        <v>840679</v>
      </c>
      <c r="F3009" s="261" t="s">
        <v>4921</v>
      </c>
      <c r="G3009" s="261" t="s">
        <v>427</v>
      </c>
      <c r="H3009" s="261">
        <v>2</v>
      </c>
      <c r="I3009" s="261" t="s">
        <v>4922</v>
      </c>
      <c r="J3009" s="261" t="s">
        <v>4925</v>
      </c>
      <c r="K3009" s="261" t="s">
        <v>4926</v>
      </c>
      <c r="L3009" s="262">
        <v>45775</v>
      </c>
      <c r="M3009" s="261" t="s">
        <v>218</v>
      </c>
    </row>
    <row r="3010" spans="1:13">
      <c r="A3010" s="259" t="s">
        <v>1454</v>
      </c>
      <c r="B3010" s="259" t="s">
        <v>1455</v>
      </c>
      <c r="C3010" s="259" t="s">
        <v>542</v>
      </c>
      <c r="D3010" s="259" t="s">
        <v>112</v>
      </c>
      <c r="E3010" s="259">
        <v>0</v>
      </c>
      <c r="F3010" s="259" t="s">
        <v>404</v>
      </c>
      <c r="G3010" s="259" t="s">
        <v>17</v>
      </c>
      <c r="H3010" s="259" t="s">
        <v>17</v>
      </c>
      <c r="I3010" s="259" t="s">
        <v>404</v>
      </c>
      <c r="J3010" s="259" t="s">
        <v>4927</v>
      </c>
      <c r="K3010" s="259" t="s">
        <v>4928</v>
      </c>
      <c r="L3010" s="260">
        <v>45775</v>
      </c>
      <c r="M3010" s="259" t="s">
        <v>218</v>
      </c>
    </row>
    <row r="3011" spans="1:13">
      <c r="A3011" s="261" t="s">
        <v>1454</v>
      </c>
      <c r="B3011" s="261" t="s">
        <v>1455</v>
      </c>
      <c r="C3011" s="261" t="s">
        <v>542</v>
      </c>
      <c r="D3011" s="261" t="s">
        <v>467</v>
      </c>
      <c r="E3011" s="261">
        <v>0</v>
      </c>
      <c r="F3011" s="261" t="s">
        <v>404</v>
      </c>
      <c r="G3011" s="261" t="s">
        <v>17</v>
      </c>
      <c r="H3011" s="261" t="s">
        <v>17</v>
      </c>
      <c r="I3011" s="261" t="s">
        <v>404</v>
      </c>
      <c r="J3011" s="261" t="s">
        <v>4927</v>
      </c>
      <c r="K3011" s="261" t="s">
        <v>4929</v>
      </c>
      <c r="L3011" s="262">
        <v>45775</v>
      </c>
      <c r="M3011" s="261" t="s">
        <v>218</v>
      </c>
    </row>
    <row r="3012" spans="1:13">
      <c r="A3012" s="259" t="s">
        <v>1454</v>
      </c>
      <c r="B3012" s="259" t="s">
        <v>1455</v>
      </c>
      <c r="C3012" s="259" t="s">
        <v>542</v>
      </c>
      <c r="D3012" s="259" t="s">
        <v>2014</v>
      </c>
      <c r="E3012" s="259">
        <v>840679</v>
      </c>
      <c r="F3012" s="259" t="s">
        <v>4921</v>
      </c>
      <c r="G3012" s="259" t="s">
        <v>427</v>
      </c>
      <c r="H3012" s="259">
        <v>2</v>
      </c>
      <c r="I3012" s="259" t="s">
        <v>4922</v>
      </c>
      <c r="J3012" s="259" t="s">
        <v>4930</v>
      </c>
      <c r="K3012" s="259" t="s">
        <v>4931</v>
      </c>
      <c r="L3012" s="260">
        <v>45775</v>
      </c>
      <c r="M3012" s="259" t="s">
        <v>218</v>
      </c>
    </row>
    <row r="3013" spans="1:13">
      <c r="A3013" s="261" t="s">
        <v>1454</v>
      </c>
      <c r="B3013" s="261" t="s">
        <v>1455</v>
      </c>
      <c r="C3013" s="261" t="s">
        <v>542</v>
      </c>
      <c r="D3013" s="261" t="s">
        <v>2017</v>
      </c>
      <c r="E3013" s="261">
        <v>558919</v>
      </c>
      <c r="F3013" s="261" t="s">
        <v>4917</v>
      </c>
      <c r="G3013" s="261" t="s">
        <v>427</v>
      </c>
      <c r="H3013" s="261">
        <v>2</v>
      </c>
      <c r="I3013" s="261" t="s">
        <v>4918</v>
      </c>
      <c r="J3013" s="261" t="s">
        <v>4932</v>
      </c>
      <c r="K3013" s="261" t="s">
        <v>4933</v>
      </c>
      <c r="L3013" s="262">
        <v>45775</v>
      </c>
      <c r="M3013" s="261" t="s">
        <v>218</v>
      </c>
    </row>
    <row r="3014" spans="1:13">
      <c r="A3014" s="259" t="s">
        <v>1454</v>
      </c>
      <c r="B3014" s="259" t="s">
        <v>1455</v>
      </c>
      <c r="C3014" s="259" t="s">
        <v>542</v>
      </c>
      <c r="D3014" s="259" t="s">
        <v>2020</v>
      </c>
      <c r="E3014" s="259">
        <v>0</v>
      </c>
      <c r="F3014" s="259" t="s">
        <v>4921</v>
      </c>
      <c r="G3014" s="259" t="s">
        <v>427</v>
      </c>
      <c r="H3014" s="259">
        <v>2</v>
      </c>
      <c r="I3014" s="259" t="s">
        <v>4922</v>
      </c>
      <c r="J3014" s="259" t="s">
        <v>4934</v>
      </c>
      <c r="K3014" s="259" t="s">
        <v>4935</v>
      </c>
      <c r="L3014" s="260">
        <v>45775</v>
      </c>
      <c r="M3014" s="259" t="s">
        <v>218</v>
      </c>
    </row>
    <row r="3015" spans="1:13">
      <c r="A3015" s="261" t="s">
        <v>1454</v>
      </c>
      <c r="B3015" s="261" t="s">
        <v>1455</v>
      </c>
      <c r="C3015" s="261" t="s">
        <v>542</v>
      </c>
      <c r="D3015" s="261" t="s">
        <v>2023</v>
      </c>
      <c r="E3015" s="261">
        <v>840679</v>
      </c>
      <c r="F3015" s="261" t="s">
        <v>4921</v>
      </c>
      <c r="G3015" s="261" t="s">
        <v>427</v>
      </c>
      <c r="H3015" s="261">
        <v>2</v>
      </c>
      <c r="I3015" s="261" t="s">
        <v>4922</v>
      </c>
      <c r="J3015" s="261" t="s">
        <v>4936</v>
      </c>
      <c r="K3015" s="261" t="s">
        <v>4937</v>
      </c>
      <c r="L3015" s="262">
        <v>45775</v>
      </c>
      <c r="M3015" s="261" t="s">
        <v>218</v>
      </c>
    </row>
    <row r="3016" spans="1:13">
      <c r="A3016" s="259" t="s">
        <v>1454</v>
      </c>
      <c r="B3016" s="259" t="s">
        <v>1455</v>
      </c>
      <c r="C3016" s="259" t="s">
        <v>542</v>
      </c>
      <c r="D3016" s="259" t="s">
        <v>2025</v>
      </c>
      <c r="E3016" s="259" t="s">
        <v>17</v>
      </c>
      <c r="F3016" s="259" t="s">
        <v>404</v>
      </c>
      <c r="G3016" s="259" t="s">
        <v>17</v>
      </c>
      <c r="H3016" s="259" t="s">
        <v>17</v>
      </c>
      <c r="I3016" s="259" t="s">
        <v>404</v>
      </c>
      <c r="J3016" s="259" t="s">
        <v>4938</v>
      </c>
      <c r="K3016" s="259" t="s">
        <v>4939</v>
      </c>
      <c r="L3016" s="260">
        <v>45775</v>
      </c>
      <c r="M3016" s="259" t="s">
        <v>218</v>
      </c>
    </row>
    <row r="3017" spans="1:13">
      <c r="A3017" s="261" t="s">
        <v>1454</v>
      </c>
      <c r="B3017" s="261" t="s">
        <v>1455</v>
      </c>
      <c r="C3017" s="261" t="s">
        <v>542</v>
      </c>
      <c r="D3017" s="261" t="s">
        <v>2027</v>
      </c>
      <c r="E3017" s="261" t="s">
        <v>17</v>
      </c>
      <c r="F3017" s="261" t="s">
        <v>404</v>
      </c>
      <c r="G3017" s="261" t="s">
        <v>17</v>
      </c>
      <c r="H3017" s="261" t="s">
        <v>17</v>
      </c>
      <c r="I3017" s="261" t="s">
        <v>404</v>
      </c>
      <c r="J3017" s="261" t="s">
        <v>4940</v>
      </c>
      <c r="K3017" s="261" t="s">
        <v>4941</v>
      </c>
      <c r="L3017" s="262">
        <v>45775</v>
      </c>
      <c r="M3017" s="261" t="s">
        <v>218</v>
      </c>
    </row>
    <row r="3018" spans="1:13">
      <c r="A3018" s="259" t="s">
        <v>1454</v>
      </c>
      <c r="B3018" s="259" t="s">
        <v>1455</v>
      </c>
      <c r="C3018" s="259" t="s">
        <v>542</v>
      </c>
      <c r="D3018" s="259" t="s">
        <v>200</v>
      </c>
      <c r="E3018" s="259">
        <v>1</v>
      </c>
      <c r="F3018" s="259" t="s">
        <v>4917</v>
      </c>
      <c r="G3018" s="259" t="s">
        <v>224</v>
      </c>
      <c r="H3018" s="259">
        <v>1</v>
      </c>
      <c r="I3018" s="259" t="s">
        <v>4918</v>
      </c>
      <c r="J3018" s="259" t="s">
        <v>4942</v>
      </c>
      <c r="K3018" s="259" t="s">
        <v>4943</v>
      </c>
      <c r="L3018" s="260">
        <v>45775</v>
      </c>
      <c r="M3018" s="259" t="s">
        <v>218</v>
      </c>
    </row>
    <row r="3019" spans="1:13">
      <c r="A3019" s="261" t="s">
        <v>1454</v>
      </c>
      <c r="B3019" s="261" t="s">
        <v>1455</v>
      </c>
      <c r="C3019" s="261" t="s">
        <v>542</v>
      </c>
      <c r="D3019" s="261" t="s">
        <v>26</v>
      </c>
      <c r="E3019" s="261" t="s">
        <v>17</v>
      </c>
      <c r="F3019" s="261" t="s">
        <v>404</v>
      </c>
      <c r="G3019" s="261" t="s">
        <v>17</v>
      </c>
      <c r="H3019" s="261" t="s">
        <v>17</v>
      </c>
      <c r="I3019" s="261" t="s">
        <v>404</v>
      </c>
      <c r="J3019" s="261" t="s">
        <v>4927</v>
      </c>
      <c r="K3019" s="261" t="s">
        <v>4944</v>
      </c>
      <c r="L3019" s="262">
        <v>45775</v>
      </c>
      <c r="M3019" s="261" t="s">
        <v>218</v>
      </c>
    </row>
    <row r="3020" spans="1:13">
      <c r="A3020" s="259" t="s">
        <v>1454</v>
      </c>
      <c r="B3020" s="259" t="s">
        <v>1455</v>
      </c>
      <c r="C3020" s="259" t="s">
        <v>542</v>
      </c>
      <c r="D3020" s="259" t="s">
        <v>28</v>
      </c>
      <c r="E3020" s="259" t="s">
        <v>17</v>
      </c>
      <c r="F3020" s="259" t="s">
        <v>404</v>
      </c>
      <c r="G3020" s="259" t="s">
        <v>17</v>
      </c>
      <c r="H3020" s="259" t="s">
        <v>17</v>
      </c>
      <c r="I3020" s="259" t="s">
        <v>404</v>
      </c>
      <c r="J3020" s="259" t="s">
        <v>4927</v>
      </c>
      <c r="K3020" s="259" t="s">
        <v>4945</v>
      </c>
      <c r="L3020" s="260">
        <v>45775</v>
      </c>
      <c r="M3020" s="259" t="s">
        <v>218</v>
      </c>
    </row>
    <row r="3021" spans="1:13">
      <c r="A3021" s="261" t="s">
        <v>1454</v>
      </c>
      <c r="B3021" s="261" t="s">
        <v>1455</v>
      </c>
      <c r="C3021" s="261" t="s">
        <v>542</v>
      </c>
      <c r="D3021" s="261" t="s">
        <v>24</v>
      </c>
      <c r="E3021" s="261" t="s">
        <v>17</v>
      </c>
      <c r="F3021" s="261" t="s">
        <v>404</v>
      </c>
      <c r="G3021" s="261" t="s">
        <v>17</v>
      </c>
      <c r="H3021" s="261" t="s">
        <v>17</v>
      </c>
      <c r="I3021" s="261" t="s">
        <v>404</v>
      </c>
      <c r="J3021" s="261" t="s">
        <v>4927</v>
      </c>
      <c r="K3021" s="261" t="s">
        <v>4946</v>
      </c>
      <c r="L3021" s="262">
        <v>45775</v>
      </c>
      <c r="M3021" s="261" t="s">
        <v>218</v>
      </c>
    </row>
    <row r="3022" spans="1:13">
      <c r="A3022" s="259" t="s">
        <v>1454</v>
      </c>
      <c r="B3022" s="259" t="s">
        <v>1455</v>
      </c>
      <c r="C3022" s="259" t="s">
        <v>542</v>
      </c>
      <c r="D3022" s="259" t="s">
        <v>16</v>
      </c>
      <c r="E3022" s="259" t="s">
        <v>17</v>
      </c>
      <c r="F3022" s="259" t="s">
        <v>404</v>
      </c>
      <c r="G3022" s="259" t="s">
        <v>17</v>
      </c>
      <c r="H3022" s="259" t="s">
        <v>17</v>
      </c>
      <c r="I3022" s="259" t="s">
        <v>404</v>
      </c>
      <c r="J3022" s="259" t="s">
        <v>4927</v>
      </c>
      <c r="K3022" s="259" t="s">
        <v>4947</v>
      </c>
      <c r="L3022" s="260">
        <v>45775</v>
      </c>
      <c r="M3022" s="259" t="s">
        <v>218</v>
      </c>
    </row>
    <row r="3023" spans="1:13">
      <c r="A3023" s="261" t="s">
        <v>1454</v>
      </c>
      <c r="B3023" s="261" t="s">
        <v>1455</v>
      </c>
      <c r="C3023" s="261" t="s">
        <v>542</v>
      </c>
      <c r="D3023" s="261" t="s">
        <v>20</v>
      </c>
      <c r="E3023" s="261" t="s">
        <v>17</v>
      </c>
      <c r="F3023" s="261" t="s">
        <v>404</v>
      </c>
      <c r="G3023" s="261" t="s">
        <v>17</v>
      </c>
      <c r="H3023" s="261" t="s">
        <v>17</v>
      </c>
      <c r="I3023" s="261" t="s">
        <v>404</v>
      </c>
      <c r="J3023" s="261" t="s">
        <v>4927</v>
      </c>
      <c r="K3023" s="261" t="s">
        <v>4948</v>
      </c>
      <c r="L3023" s="262">
        <v>45775</v>
      </c>
      <c r="M3023" s="261" t="s">
        <v>218</v>
      </c>
    </row>
    <row r="3024" spans="1:13">
      <c r="A3024" s="259" t="s">
        <v>1454</v>
      </c>
      <c r="B3024" s="259" t="s">
        <v>1455</v>
      </c>
      <c r="C3024" s="259" t="s">
        <v>542</v>
      </c>
      <c r="D3024" s="259" t="s">
        <v>364</v>
      </c>
      <c r="E3024" s="259" t="s">
        <v>17</v>
      </c>
      <c r="F3024" s="259" t="s">
        <v>404</v>
      </c>
      <c r="G3024" s="259" t="s">
        <v>17</v>
      </c>
      <c r="H3024" s="259" t="s">
        <v>17</v>
      </c>
      <c r="I3024" s="259" t="s">
        <v>404</v>
      </c>
      <c r="J3024" s="259" t="s">
        <v>4927</v>
      </c>
      <c r="K3024" s="259" t="s">
        <v>4949</v>
      </c>
      <c r="L3024" s="260">
        <v>45775</v>
      </c>
      <c r="M3024" s="259" t="s">
        <v>218</v>
      </c>
    </row>
    <row r="3025" spans="1:13">
      <c r="A3025" s="261" t="s">
        <v>1454</v>
      </c>
      <c r="B3025" s="261" t="s">
        <v>1455</v>
      </c>
      <c r="C3025" s="261" t="s">
        <v>542</v>
      </c>
      <c r="D3025" s="261" t="s">
        <v>22</v>
      </c>
      <c r="E3025" s="261" t="s">
        <v>17</v>
      </c>
      <c r="F3025" s="261" t="s">
        <v>404</v>
      </c>
      <c r="G3025" s="261" t="s">
        <v>17</v>
      </c>
      <c r="H3025" s="261" t="s">
        <v>17</v>
      </c>
      <c r="I3025" s="261" t="s">
        <v>404</v>
      </c>
      <c r="J3025" s="261" t="s">
        <v>4927</v>
      </c>
      <c r="K3025" s="261" t="s">
        <v>4950</v>
      </c>
      <c r="L3025" s="262">
        <v>45775</v>
      </c>
      <c r="M3025" s="261" t="s">
        <v>218</v>
      </c>
    </row>
    <row r="3026" spans="1:13">
      <c r="A3026" s="259" t="s">
        <v>547</v>
      </c>
      <c r="B3026" s="259" t="s">
        <v>548</v>
      </c>
      <c r="C3026" s="259" t="s">
        <v>542</v>
      </c>
      <c r="D3026" s="259" t="s">
        <v>2227</v>
      </c>
      <c r="E3026" s="259">
        <v>58340679</v>
      </c>
      <c r="F3026" s="259" t="s">
        <v>4951</v>
      </c>
      <c r="G3026" s="259" t="s">
        <v>427</v>
      </c>
      <c r="H3026" s="259">
        <v>2</v>
      </c>
      <c r="I3026" s="259" t="s">
        <v>4910</v>
      </c>
      <c r="J3026" s="259" t="s">
        <v>4911</v>
      </c>
      <c r="K3026" s="259" t="s">
        <v>4952</v>
      </c>
      <c r="L3026" s="260">
        <v>45775</v>
      </c>
      <c r="M3026" s="259" t="s">
        <v>218</v>
      </c>
    </row>
    <row r="3027" spans="1:13">
      <c r="A3027" s="261" t="s">
        <v>547</v>
      </c>
      <c r="B3027" s="261" t="s">
        <v>548</v>
      </c>
      <c r="C3027" s="261" t="s">
        <v>542</v>
      </c>
      <c r="D3027" s="261" t="s">
        <v>1999</v>
      </c>
      <c r="E3027" s="261">
        <v>519220</v>
      </c>
      <c r="F3027" s="261" t="s">
        <v>4953</v>
      </c>
      <c r="G3027" s="261" t="s">
        <v>427</v>
      </c>
      <c r="H3027" s="261">
        <v>2</v>
      </c>
      <c r="I3027" s="261" t="s">
        <v>4954</v>
      </c>
      <c r="J3027" s="261" t="s">
        <v>4955</v>
      </c>
      <c r="K3027" s="261" t="s">
        <v>4956</v>
      </c>
      <c r="L3027" s="262">
        <v>45775</v>
      </c>
      <c r="M3027" s="261" t="s">
        <v>218</v>
      </c>
    </row>
    <row r="3028" spans="1:13">
      <c r="A3028" s="259" t="s">
        <v>547</v>
      </c>
      <c r="B3028" s="259" t="s">
        <v>548</v>
      </c>
      <c r="C3028" s="259" t="s">
        <v>542</v>
      </c>
      <c r="D3028" s="259" t="s">
        <v>2004</v>
      </c>
      <c r="E3028" s="259">
        <v>16617000</v>
      </c>
      <c r="F3028" s="259" t="s">
        <v>4957</v>
      </c>
      <c r="G3028" s="259" t="s">
        <v>427</v>
      </c>
      <c r="H3028" s="259">
        <v>2</v>
      </c>
      <c r="I3028" s="259" t="s">
        <v>4958</v>
      </c>
      <c r="J3028" s="259" t="s">
        <v>4959</v>
      </c>
      <c r="K3028" s="259" t="s">
        <v>4960</v>
      </c>
      <c r="L3028" s="260">
        <v>45775</v>
      </c>
      <c r="M3028" s="259" t="s">
        <v>218</v>
      </c>
    </row>
    <row r="3029" spans="1:13">
      <c r="A3029" s="261" t="s">
        <v>547</v>
      </c>
      <c r="B3029" s="261" t="s">
        <v>548</v>
      </c>
      <c r="C3029" s="261" t="s">
        <v>542</v>
      </c>
      <c r="D3029" s="261" t="s">
        <v>2007</v>
      </c>
      <c r="E3029" s="261">
        <v>9410900</v>
      </c>
      <c r="F3029" s="261" t="s">
        <v>4957</v>
      </c>
      <c r="G3029" s="261" t="s">
        <v>427</v>
      </c>
      <c r="H3029" s="261">
        <v>2</v>
      </c>
      <c r="I3029" s="261" t="s">
        <v>4958</v>
      </c>
      <c r="J3029" s="261" t="s">
        <v>4961</v>
      </c>
      <c r="K3029" s="261" t="s">
        <v>4962</v>
      </c>
      <c r="L3029" s="262">
        <v>45775</v>
      </c>
      <c r="M3029" s="261" t="s">
        <v>218</v>
      </c>
    </row>
    <row r="3030" spans="1:13">
      <c r="A3030" s="259" t="s">
        <v>547</v>
      </c>
      <c r="B3030" s="259" t="s">
        <v>548</v>
      </c>
      <c r="C3030" s="259" t="s">
        <v>542</v>
      </c>
      <c r="D3030" s="259" t="s">
        <v>257</v>
      </c>
      <c r="E3030" s="259" t="s">
        <v>17</v>
      </c>
      <c r="F3030" s="259" t="s">
        <v>404</v>
      </c>
      <c r="G3030" s="259" t="s">
        <v>427</v>
      </c>
      <c r="H3030" s="259">
        <v>2</v>
      </c>
      <c r="I3030" s="259" t="s">
        <v>404</v>
      </c>
      <c r="J3030" s="259" t="s">
        <v>404</v>
      </c>
      <c r="K3030" s="259" t="s">
        <v>4963</v>
      </c>
      <c r="L3030" s="260">
        <v>45775</v>
      </c>
      <c r="M3030" s="259" t="s">
        <v>218</v>
      </c>
    </row>
    <row r="3031" spans="1:13">
      <c r="A3031" s="261" t="s">
        <v>547</v>
      </c>
      <c r="B3031" s="261" t="s">
        <v>548</v>
      </c>
      <c r="C3031" s="261" t="s">
        <v>542</v>
      </c>
      <c r="D3031" s="261" t="s">
        <v>112</v>
      </c>
      <c r="E3031" s="261" t="s">
        <v>17</v>
      </c>
      <c r="F3031" s="261" t="s">
        <v>17</v>
      </c>
      <c r="G3031" s="261" t="s">
        <v>17</v>
      </c>
      <c r="H3031" s="261" t="s">
        <v>17</v>
      </c>
      <c r="I3031" s="261" t="s">
        <v>17</v>
      </c>
      <c r="J3031" s="261" t="s">
        <v>4964</v>
      </c>
      <c r="K3031" s="261" t="s">
        <v>4965</v>
      </c>
      <c r="L3031" s="262">
        <v>45775</v>
      </c>
      <c r="M3031" s="261" t="s">
        <v>218</v>
      </c>
    </row>
    <row r="3032" spans="1:13">
      <c r="A3032" s="259" t="s">
        <v>547</v>
      </c>
      <c r="B3032" s="259" t="s">
        <v>548</v>
      </c>
      <c r="C3032" s="259" t="s">
        <v>542</v>
      </c>
      <c r="D3032" s="259" t="s">
        <v>467</v>
      </c>
      <c r="E3032" s="259" t="s">
        <v>17</v>
      </c>
      <c r="F3032" s="259" t="s">
        <v>404</v>
      </c>
      <c r="G3032" s="259" t="s">
        <v>17</v>
      </c>
      <c r="H3032" s="259" t="s">
        <v>17</v>
      </c>
      <c r="I3032" s="259" t="s">
        <v>404</v>
      </c>
      <c r="J3032" s="259" t="s">
        <v>4964</v>
      </c>
      <c r="K3032" s="259" t="s">
        <v>4966</v>
      </c>
      <c r="L3032" s="260">
        <v>45775</v>
      </c>
      <c r="M3032" s="259" t="s">
        <v>218</v>
      </c>
    </row>
    <row r="3033" spans="1:13">
      <c r="A3033" s="261" t="s">
        <v>1454</v>
      </c>
      <c r="B3033" s="261" t="s">
        <v>1455</v>
      </c>
      <c r="C3033" s="261" t="s">
        <v>542</v>
      </c>
      <c r="D3033" s="261" t="s">
        <v>549</v>
      </c>
      <c r="E3033" s="261" t="s">
        <v>17</v>
      </c>
      <c r="F3033" s="261" t="s">
        <v>4957</v>
      </c>
      <c r="G3033" s="261" t="s">
        <v>282</v>
      </c>
      <c r="H3033" s="261">
        <v>3</v>
      </c>
      <c r="I3033" s="261" t="s">
        <v>4958</v>
      </c>
      <c r="J3033" s="261" t="s">
        <v>4967</v>
      </c>
      <c r="K3033" s="261" t="s">
        <v>4968</v>
      </c>
      <c r="L3033" s="262">
        <v>45775</v>
      </c>
      <c r="M3033" s="261" t="s">
        <v>218</v>
      </c>
    </row>
    <row r="3034" spans="1:13">
      <c r="A3034" s="259" t="s">
        <v>547</v>
      </c>
      <c r="B3034" s="259" t="s">
        <v>548</v>
      </c>
      <c r="C3034" s="259" t="s">
        <v>542</v>
      </c>
      <c r="D3034" s="259" t="s">
        <v>2014</v>
      </c>
      <c r="E3034" s="259">
        <v>2823350</v>
      </c>
      <c r="F3034" s="259" t="s">
        <v>4957</v>
      </c>
      <c r="G3034" s="259" t="s">
        <v>427</v>
      </c>
      <c r="H3034" s="259">
        <v>2</v>
      </c>
      <c r="I3034" s="259" t="s">
        <v>4958</v>
      </c>
      <c r="J3034" s="259" t="s">
        <v>4969</v>
      </c>
      <c r="K3034" s="259" t="s">
        <v>4970</v>
      </c>
      <c r="L3034" s="260">
        <v>45775</v>
      </c>
      <c r="M3034" s="259" t="s">
        <v>218</v>
      </c>
    </row>
    <row r="3035" spans="1:13">
      <c r="A3035" s="261" t="s">
        <v>547</v>
      </c>
      <c r="B3035" s="261" t="s">
        <v>548</v>
      </c>
      <c r="C3035" s="261" t="s">
        <v>542</v>
      </c>
      <c r="D3035" s="261" t="s">
        <v>2017</v>
      </c>
      <c r="E3035" s="261">
        <v>7206100</v>
      </c>
      <c r="F3035" s="261" t="s">
        <v>4957</v>
      </c>
      <c r="G3035" s="261" t="s">
        <v>427</v>
      </c>
      <c r="H3035" s="261">
        <v>2</v>
      </c>
      <c r="I3035" s="261" t="s">
        <v>4958</v>
      </c>
      <c r="J3035" s="261" t="s">
        <v>4971</v>
      </c>
      <c r="K3035" s="261" t="s">
        <v>4972</v>
      </c>
      <c r="L3035" s="262">
        <v>45775</v>
      </c>
      <c r="M3035" s="261" t="s">
        <v>218</v>
      </c>
    </row>
    <row r="3036" spans="1:13">
      <c r="A3036" s="259" t="s">
        <v>547</v>
      </c>
      <c r="B3036" s="259" t="s">
        <v>548</v>
      </c>
      <c r="C3036" s="259" t="s">
        <v>542</v>
      </c>
      <c r="D3036" s="259" t="s">
        <v>2020</v>
      </c>
      <c r="E3036" s="259">
        <v>6587550</v>
      </c>
      <c r="F3036" s="259" t="s">
        <v>4957</v>
      </c>
      <c r="G3036" s="259" t="s">
        <v>427</v>
      </c>
      <c r="H3036" s="259">
        <v>2</v>
      </c>
      <c r="I3036" s="259" t="s">
        <v>4958</v>
      </c>
      <c r="J3036" s="259" t="s">
        <v>4973</v>
      </c>
      <c r="K3036" s="259" t="s">
        <v>4974</v>
      </c>
      <c r="L3036" s="260">
        <v>45775</v>
      </c>
      <c r="M3036" s="259" t="s">
        <v>218</v>
      </c>
    </row>
    <row r="3037" spans="1:13">
      <c r="A3037" s="261" t="s">
        <v>547</v>
      </c>
      <c r="B3037" s="261" t="s">
        <v>548</v>
      </c>
      <c r="C3037" s="261" t="s">
        <v>542</v>
      </c>
      <c r="D3037" s="261" t="s">
        <v>2023</v>
      </c>
      <c r="E3037" s="261">
        <v>2531700</v>
      </c>
      <c r="F3037" s="261" t="s">
        <v>4957</v>
      </c>
      <c r="G3037" s="261" t="s">
        <v>427</v>
      </c>
      <c r="H3037" s="261">
        <v>2</v>
      </c>
      <c r="I3037" s="261" t="s">
        <v>4958</v>
      </c>
      <c r="J3037" s="261" t="s">
        <v>4975</v>
      </c>
      <c r="K3037" s="261" t="s">
        <v>4976</v>
      </c>
      <c r="L3037" s="262">
        <v>45775</v>
      </c>
      <c r="M3037" s="261" t="s">
        <v>218</v>
      </c>
    </row>
    <row r="3038" spans="1:13">
      <c r="A3038" s="259" t="s">
        <v>547</v>
      </c>
      <c r="B3038" s="259" t="s">
        <v>548</v>
      </c>
      <c r="C3038" s="259" t="s">
        <v>542</v>
      </c>
      <c r="D3038" s="259" t="s">
        <v>2025</v>
      </c>
      <c r="E3038" s="259">
        <v>291650</v>
      </c>
      <c r="F3038" s="259" t="s">
        <v>4957</v>
      </c>
      <c r="G3038" s="259" t="s">
        <v>427</v>
      </c>
      <c r="H3038" s="259">
        <v>2</v>
      </c>
      <c r="I3038" s="259" t="s">
        <v>4958</v>
      </c>
      <c r="J3038" s="259" t="s">
        <v>4977</v>
      </c>
      <c r="K3038" s="259" t="s">
        <v>4978</v>
      </c>
      <c r="L3038" s="260">
        <v>45775</v>
      </c>
      <c r="M3038" s="259" t="s">
        <v>218</v>
      </c>
    </row>
    <row r="3039" spans="1:13">
      <c r="A3039" s="261" t="s">
        <v>547</v>
      </c>
      <c r="B3039" s="261" t="s">
        <v>548</v>
      </c>
      <c r="C3039" s="261" t="s">
        <v>542</v>
      </c>
      <c r="D3039" s="261" t="s">
        <v>2027</v>
      </c>
      <c r="E3039" s="261">
        <v>0</v>
      </c>
      <c r="F3039" s="261" t="s">
        <v>4957</v>
      </c>
      <c r="G3039" s="261" t="s">
        <v>427</v>
      </c>
      <c r="H3039" s="261">
        <v>2</v>
      </c>
      <c r="I3039" s="261" t="s">
        <v>4958</v>
      </c>
      <c r="J3039" s="261" t="s">
        <v>4979</v>
      </c>
      <c r="K3039" s="261" t="s">
        <v>4980</v>
      </c>
      <c r="L3039" s="262">
        <v>45775</v>
      </c>
      <c r="M3039" s="261" t="s">
        <v>218</v>
      </c>
    </row>
    <row r="3040" spans="1:13">
      <c r="A3040" s="259" t="s">
        <v>547</v>
      </c>
      <c r="B3040" s="259" t="s">
        <v>548</v>
      </c>
      <c r="C3040" s="259" t="s">
        <v>542</v>
      </c>
      <c r="D3040" s="259" t="s">
        <v>200</v>
      </c>
      <c r="E3040" s="259">
        <v>2</v>
      </c>
      <c r="F3040" s="259" t="s">
        <v>4981</v>
      </c>
      <c r="G3040" s="259" t="s">
        <v>427</v>
      </c>
      <c r="H3040" s="259">
        <v>2</v>
      </c>
      <c r="I3040" s="259" t="s">
        <v>4982</v>
      </c>
      <c r="J3040" s="259" t="s">
        <v>4983</v>
      </c>
      <c r="K3040" s="259" t="s">
        <v>4984</v>
      </c>
      <c r="L3040" s="260">
        <v>45775</v>
      </c>
      <c r="M3040" s="259" t="s">
        <v>218</v>
      </c>
    </row>
    <row r="3041" spans="1:13">
      <c r="A3041" s="261" t="s">
        <v>547</v>
      </c>
      <c r="B3041" s="261" t="s">
        <v>548</v>
      </c>
      <c r="C3041" s="261" t="s">
        <v>542</v>
      </c>
      <c r="D3041" s="261" t="s">
        <v>26</v>
      </c>
      <c r="E3041" s="261" t="s">
        <v>17</v>
      </c>
      <c r="F3041" s="261" t="s">
        <v>17</v>
      </c>
      <c r="G3041" s="261" t="s">
        <v>17</v>
      </c>
      <c r="H3041" s="261" t="s">
        <v>17</v>
      </c>
      <c r="I3041" s="261" t="s">
        <v>17</v>
      </c>
      <c r="J3041" s="261" t="s">
        <v>4964</v>
      </c>
      <c r="K3041" s="261" t="s">
        <v>4985</v>
      </c>
      <c r="L3041" s="262">
        <v>45775</v>
      </c>
      <c r="M3041" s="261" t="s">
        <v>218</v>
      </c>
    </row>
    <row r="3042" spans="1:13">
      <c r="A3042" s="259" t="s">
        <v>547</v>
      </c>
      <c r="B3042" s="259" t="s">
        <v>548</v>
      </c>
      <c r="C3042" s="259" t="s">
        <v>542</v>
      </c>
      <c r="D3042" s="259" t="s">
        <v>28</v>
      </c>
      <c r="E3042" s="259" t="s">
        <v>17</v>
      </c>
      <c r="F3042" s="259" t="s">
        <v>17</v>
      </c>
      <c r="G3042" s="259" t="s">
        <v>17</v>
      </c>
      <c r="H3042" s="259" t="s">
        <v>17</v>
      </c>
      <c r="I3042" s="259" t="s">
        <v>17</v>
      </c>
      <c r="J3042" s="259" t="s">
        <v>4964</v>
      </c>
      <c r="K3042" s="259" t="s">
        <v>4986</v>
      </c>
      <c r="L3042" s="260">
        <v>45775</v>
      </c>
      <c r="M3042" s="259" t="s">
        <v>218</v>
      </c>
    </row>
    <row r="3043" spans="1:13">
      <c r="A3043" s="261" t="s">
        <v>547</v>
      </c>
      <c r="B3043" s="261" t="s">
        <v>548</v>
      </c>
      <c r="C3043" s="261" t="s">
        <v>542</v>
      </c>
      <c r="D3043" s="261" t="s">
        <v>24</v>
      </c>
      <c r="E3043" s="261">
        <v>921117</v>
      </c>
      <c r="F3043" s="261" t="s">
        <v>4987</v>
      </c>
      <c r="G3043" s="261" t="s">
        <v>427</v>
      </c>
      <c r="H3043" s="261">
        <v>2</v>
      </c>
      <c r="I3043" s="261" t="s">
        <v>4988</v>
      </c>
      <c r="J3043" s="261" t="s">
        <v>4989</v>
      </c>
      <c r="K3043" s="261" t="s">
        <v>4990</v>
      </c>
      <c r="L3043" s="262">
        <v>45775</v>
      </c>
      <c r="M3043" s="261" t="s">
        <v>218</v>
      </c>
    </row>
    <row r="3044" spans="1:13">
      <c r="A3044" s="259" t="s">
        <v>547</v>
      </c>
      <c r="B3044" s="259" t="s">
        <v>548</v>
      </c>
      <c r="C3044" s="259" t="s">
        <v>542</v>
      </c>
      <c r="D3044" s="259" t="s">
        <v>16</v>
      </c>
      <c r="E3044" s="259" t="s">
        <v>17</v>
      </c>
      <c r="F3044" s="259" t="s">
        <v>17</v>
      </c>
      <c r="G3044" s="259" t="s">
        <v>17</v>
      </c>
      <c r="H3044" s="259" t="s">
        <v>17</v>
      </c>
      <c r="I3044" s="259" t="s">
        <v>17</v>
      </c>
      <c r="J3044" s="259" t="s">
        <v>4964</v>
      </c>
      <c r="K3044" s="259" t="s">
        <v>4991</v>
      </c>
      <c r="L3044" s="260">
        <v>45775</v>
      </c>
      <c r="M3044" s="259" t="s">
        <v>218</v>
      </c>
    </row>
    <row r="3045" spans="1:13">
      <c r="A3045" s="261" t="s">
        <v>547</v>
      </c>
      <c r="B3045" s="261" t="s">
        <v>548</v>
      </c>
      <c r="C3045" s="261" t="s">
        <v>542</v>
      </c>
      <c r="D3045" s="261" t="s">
        <v>20</v>
      </c>
      <c r="E3045" s="261" t="s">
        <v>17</v>
      </c>
      <c r="F3045" s="261" t="s">
        <v>17</v>
      </c>
      <c r="G3045" s="261" t="s">
        <v>17</v>
      </c>
      <c r="H3045" s="261" t="s">
        <v>17</v>
      </c>
      <c r="I3045" s="261" t="s">
        <v>17</v>
      </c>
      <c r="J3045" s="261" t="s">
        <v>4964</v>
      </c>
      <c r="K3045" s="261" t="s">
        <v>4992</v>
      </c>
      <c r="L3045" s="262">
        <v>45775</v>
      </c>
      <c r="M3045" s="261" t="s">
        <v>218</v>
      </c>
    </row>
    <row r="3046" spans="1:13">
      <c r="A3046" s="259" t="s">
        <v>547</v>
      </c>
      <c r="B3046" s="259" t="s">
        <v>548</v>
      </c>
      <c r="C3046" s="259" t="s">
        <v>542</v>
      </c>
      <c r="D3046" s="259" t="s">
        <v>364</v>
      </c>
      <c r="E3046" s="259" t="s">
        <v>17</v>
      </c>
      <c r="F3046" s="259" t="s">
        <v>17</v>
      </c>
      <c r="G3046" s="259" t="s">
        <v>17</v>
      </c>
      <c r="H3046" s="259" t="s">
        <v>17</v>
      </c>
      <c r="I3046" s="259" t="s">
        <v>17</v>
      </c>
      <c r="J3046" s="259" t="s">
        <v>4964</v>
      </c>
      <c r="K3046" s="259" t="s">
        <v>4993</v>
      </c>
      <c r="L3046" s="260">
        <v>45775</v>
      </c>
      <c r="M3046" s="259" t="s">
        <v>218</v>
      </c>
    </row>
    <row r="3047" spans="1:13">
      <c r="A3047" s="261" t="s">
        <v>547</v>
      </c>
      <c r="B3047" s="261" t="s">
        <v>548</v>
      </c>
      <c r="C3047" s="261" t="s">
        <v>542</v>
      </c>
      <c r="D3047" s="261" t="s">
        <v>22</v>
      </c>
      <c r="E3047" s="261" t="s">
        <v>17</v>
      </c>
      <c r="F3047" s="261" t="s">
        <v>17</v>
      </c>
      <c r="G3047" s="261" t="s">
        <v>17</v>
      </c>
      <c r="H3047" s="261" t="s">
        <v>17</v>
      </c>
      <c r="I3047" s="261" t="s">
        <v>17</v>
      </c>
      <c r="J3047" s="261" t="s">
        <v>4964</v>
      </c>
      <c r="K3047" s="261" t="s">
        <v>4994</v>
      </c>
      <c r="L3047" s="262">
        <v>45775</v>
      </c>
      <c r="M3047" s="261" t="s">
        <v>218</v>
      </c>
    </row>
    <row r="3048" spans="1:13">
      <c r="A3048" s="259" t="s">
        <v>540</v>
      </c>
      <c r="B3048" s="259" t="s">
        <v>541</v>
      </c>
      <c r="C3048" s="259" t="s">
        <v>542</v>
      </c>
      <c r="D3048" s="259" t="s">
        <v>2227</v>
      </c>
      <c r="E3048" s="259">
        <v>58340679</v>
      </c>
      <c r="F3048" s="259" t="s">
        <v>4995</v>
      </c>
      <c r="G3048" s="259" t="s">
        <v>427</v>
      </c>
      <c r="H3048" s="259">
        <v>2</v>
      </c>
      <c r="I3048" s="259" t="s">
        <v>4910</v>
      </c>
      <c r="J3048" s="259" t="s">
        <v>4996</v>
      </c>
      <c r="K3048" s="259" t="s">
        <v>4997</v>
      </c>
      <c r="L3048" s="260">
        <v>45775</v>
      </c>
      <c r="M3048" s="259" t="s">
        <v>218</v>
      </c>
    </row>
    <row r="3049" spans="1:13">
      <c r="A3049" s="261" t="s">
        <v>540</v>
      </c>
      <c r="B3049" s="261" t="s">
        <v>541</v>
      </c>
      <c r="C3049" s="261" t="s">
        <v>542</v>
      </c>
      <c r="D3049" s="261" t="s">
        <v>1999</v>
      </c>
      <c r="E3049" s="261">
        <v>519220</v>
      </c>
      <c r="F3049" s="261" t="s">
        <v>4998</v>
      </c>
      <c r="G3049" s="261" t="s">
        <v>224</v>
      </c>
      <c r="H3049" s="261">
        <v>1</v>
      </c>
      <c r="I3049" s="261" t="s">
        <v>4999</v>
      </c>
      <c r="J3049" s="261" t="s">
        <v>5000</v>
      </c>
      <c r="K3049" s="261" t="s">
        <v>5001</v>
      </c>
      <c r="L3049" s="262">
        <v>45775</v>
      </c>
      <c r="M3049" s="261" t="s">
        <v>218</v>
      </c>
    </row>
    <row r="3050" spans="1:13">
      <c r="A3050" s="259" t="s">
        <v>540</v>
      </c>
      <c r="B3050" s="259" t="s">
        <v>541</v>
      </c>
      <c r="C3050" s="259" t="s">
        <v>542</v>
      </c>
      <c r="D3050" s="259" t="s">
        <v>2004</v>
      </c>
      <c r="E3050" s="259">
        <v>18016598</v>
      </c>
      <c r="F3050" s="259" t="s">
        <v>5002</v>
      </c>
      <c r="G3050" s="259" t="s">
        <v>282</v>
      </c>
      <c r="H3050" s="259">
        <v>3</v>
      </c>
      <c r="I3050" s="259" t="s">
        <v>5003</v>
      </c>
      <c r="J3050" s="259" t="s">
        <v>5004</v>
      </c>
      <c r="K3050" s="259" t="s">
        <v>5005</v>
      </c>
      <c r="L3050" s="260">
        <v>45775</v>
      </c>
      <c r="M3050" s="259" t="s">
        <v>218</v>
      </c>
    </row>
    <row r="3051" spans="1:13">
      <c r="A3051" s="261" t="s">
        <v>540</v>
      </c>
      <c r="B3051" s="261" t="s">
        <v>541</v>
      </c>
      <c r="C3051" s="261" t="s">
        <v>542</v>
      </c>
      <c r="D3051" s="261" t="s">
        <v>2007</v>
      </c>
      <c r="E3051" s="261">
        <v>10251579</v>
      </c>
      <c r="F3051" s="261" t="s">
        <v>5006</v>
      </c>
      <c r="G3051" s="261" t="s">
        <v>282</v>
      </c>
      <c r="H3051" s="261">
        <v>3</v>
      </c>
      <c r="I3051" s="261" t="s">
        <v>5003</v>
      </c>
      <c r="J3051" s="261" t="s">
        <v>5007</v>
      </c>
      <c r="K3051" s="261" t="s">
        <v>5008</v>
      </c>
      <c r="L3051" s="262">
        <v>45775</v>
      </c>
      <c r="M3051" s="261" t="s">
        <v>218</v>
      </c>
    </row>
    <row r="3052" spans="1:13">
      <c r="A3052" s="259" t="s">
        <v>540</v>
      </c>
      <c r="B3052" s="259" t="s">
        <v>541</v>
      </c>
      <c r="C3052" s="259" t="s">
        <v>542</v>
      </c>
      <c r="D3052" s="259" t="s">
        <v>257</v>
      </c>
      <c r="E3052" s="259">
        <v>840679</v>
      </c>
      <c r="F3052" s="259" t="s">
        <v>5009</v>
      </c>
      <c r="G3052" s="259" t="s">
        <v>282</v>
      </c>
      <c r="H3052" s="259">
        <v>3</v>
      </c>
      <c r="I3052" s="259" t="s">
        <v>5010</v>
      </c>
      <c r="J3052" s="259" t="s">
        <v>5011</v>
      </c>
      <c r="K3052" s="259" t="s">
        <v>5012</v>
      </c>
      <c r="L3052" s="260">
        <v>45775</v>
      </c>
      <c r="M3052" s="259" t="s">
        <v>218</v>
      </c>
    </row>
    <row r="3053" spans="1:13">
      <c r="A3053" s="261" t="s">
        <v>540</v>
      </c>
      <c r="B3053" s="261" t="s">
        <v>541</v>
      </c>
      <c r="C3053" s="261" t="s">
        <v>542</v>
      </c>
      <c r="D3053" s="261" t="s">
        <v>112</v>
      </c>
      <c r="E3053" s="261" t="s">
        <v>17</v>
      </c>
      <c r="F3053" s="261" t="s">
        <v>17</v>
      </c>
      <c r="G3053" s="261" t="s">
        <v>17</v>
      </c>
      <c r="H3053" s="261" t="s">
        <v>17</v>
      </c>
      <c r="I3053" s="261" t="s">
        <v>17</v>
      </c>
      <c r="J3053" s="261" t="s">
        <v>5013</v>
      </c>
      <c r="K3053" s="261" t="s">
        <v>5014</v>
      </c>
      <c r="L3053" s="262">
        <v>45775</v>
      </c>
      <c r="M3053" s="261" t="s">
        <v>218</v>
      </c>
    </row>
    <row r="3054" spans="1:13">
      <c r="A3054" s="259" t="s">
        <v>540</v>
      </c>
      <c r="B3054" s="259" t="s">
        <v>541</v>
      </c>
      <c r="C3054" s="259" t="s">
        <v>542</v>
      </c>
      <c r="D3054" s="259" t="s">
        <v>549</v>
      </c>
      <c r="E3054" s="259" t="s">
        <v>17</v>
      </c>
      <c r="F3054" s="259" t="s">
        <v>5015</v>
      </c>
      <c r="G3054" s="259" t="s">
        <v>282</v>
      </c>
      <c r="H3054" s="259">
        <v>3</v>
      </c>
      <c r="I3054" s="259" t="s">
        <v>5016</v>
      </c>
      <c r="J3054" s="259" t="s">
        <v>5017</v>
      </c>
      <c r="K3054" s="259" t="s">
        <v>5018</v>
      </c>
      <c r="L3054" s="260">
        <v>45775</v>
      </c>
      <c r="M3054" s="259" t="s">
        <v>218</v>
      </c>
    </row>
    <row r="3055" spans="1:13">
      <c r="A3055" s="261" t="s">
        <v>540</v>
      </c>
      <c r="B3055" s="261" t="s">
        <v>541</v>
      </c>
      <c r="C3055" s="261" t="s">
        <v>542</v>
      </c>
      <c r="D3055" s="261" t="s">
        <v>2014</v>
      </c>
      <c r="E3055" s="261">
        <v>3664029</v>
      </c>
      <c r="F3055" s="261" t="s">
        <v>5019</v>
      </c>
      <c r="G3055" s="261" t="s">
        <v>427</v>
      </c>
      <c r="H3055" s="261">
        <v>2</v>
      </c>
      <c r="I3055" s="261" t="s">
        <v>5003</v>
      </c>
      <c r="J3055" s="261" t="s">
        <v>5020</v>
      </c>
      <c r="K3055" s="261" t="s">
        <v>5021</v>
      </c>
      <c r="L3055" s="262">
        <v>45775</v>
      </c>
      <c r="M3055" s="261" t="s">
        <v>218</v>
      </c>
    </row>
    <row r="3056" spans="1:13">
      <c r="A3056" s="259" t="s">
        <v>540</v>
      </c>
      <c r="B3056" s="259" t="s">
        <v>541</v>
      </c>
      <c r="C3056" s="259" t="s">
        <v>542</v>
      </c>
      <c r="D3056" s="259" t="s">
        <v>2017</v>
      </c>
      <c r="E3056" s="259">
        <v>7765019</v>
      </c>
      <c r="F3056" s="259" t="s">
        <v>5002</v>
      </c>
      <c r="G3056" s="259" t="s">
        <v>282</v>
      </c>
      <c r="H3056" s="259">
        <v>3</v>
      </c>
      <c r="I3056" s="259" t="s">
        <v>5022</v>
      </c>
      <c r="J3056" s="259" t="s">
        <v>5023</v>
      </c>
      <c r="K3056" s="259" t="s">
        <v>5024</v>
      </c>
      <c r="L3056" s="260">
        <v>45775</v>
      </c>
      <c r="M3056" s="259" t="s">
        <v>218</v>
      </c>
    </row>
    <row r="3057" spans="1:13">
      <c r="A3057" s="261" t="s">
        <v>540</v>
      </c>
      <c r="B3057" s="261" t="s">
        <v>541</v>
      </c>
      <c r="C3057" s="261" t="s">
        <v>542</v>
      </c>
      <c r="D3057" s="261" t="s">
        <v>2020</v>
      </c>
      <c r="E3057" s="261">
        <v>6587550</v>
      </c>
      <c r="F3057" s="261" t="s">
        <v>5002</v>
      </c>
      <c r="G3057" s="261" t="s">
        <v>282</v>
      </c>
      <c r="H3057" s="261">
        <v>3</v>
      </c>
      <c r="I3057" s="261" t="s">
        <v>5003</v>
      </c>
      <c r="J3057" s="261" t="s">
        <v>5025</v>
      </c>
      <c r="K3057" s="261" t="s">
        <v>5026</v>
      </c>
      <c r="L3057" s="262">
        <v>45775</v>
      </c>
      <c r="M3057" s="261" t="s">
        <v>218</v>
      </c>
    </row>
    <row r="3058" spans="1:13">
      <c r="A3058" s="259" t="s">
        <v>540</v>
      </c>
      <c r="B3058" s="259" t="s">
        <v>541</v>
      </c>
      <c r="C3058" s="259" t="s">
        <v>542</v>
      </c>
      <c r="D3058" s="259" t="s">
        <v>2023</v>
      </c>
      <c r="E3058" s="259">
        <v>3372379</v>
      </c>
      <c r="F3058" s="259" t="s">
        <v>5027</v>
      </c>
      <c r="G3058" s="259" t="s">
        <v>282</v>
      </c>
      <c r="H3058" s="259">
        <v>3</v>
      </c>
      <c r="I3058" s="259" t="s">
        <v>5003</v>
      </c>
      <c r="J3058" s="259" t="s">
        <v>5028</v>
      </c>
      <c r="K3058" s="259" t="s">
        <v>5029</v>
      </c>
      <c r="L3058" s="260">
        <v>45775</v>
      </c>
      <c r="M3058" s="259" t="s">
        <v>218</v>
      </c>
    </row>
    <row r="3059" spans="1:13">
      <c r="A3059" s="261" t="s">
        <v>540</v>
      </c>
      <c r="B3059" s="261" t="s">
        <v>541</v>
      </c>
      <c r="C3059" s="261" t="s">
        <v>542</v>
      </c>
      <c r="D3059" s="261" t="s">
        <v>2025</v>
      </c>
      <c r="E3059" s="261">
        <v>291650</v>
      </c>
      <c r="F3059" s="261" t="s">
        <v>4957</v>
      </c>
      <c r="G3059" s="261" t="s">
        <v>427</v>
      </c>
      <c r="H3059" s="261">
        <v>2</v>
      </c>
      <c r="I3059" s="261" t="s">
        <v>5030</v>
      </c>
      <c r="J3059" s="261" t="s">
        <v>5031</v>
      </c>
      <c r="K3059" s="261" t="s">
        <v>5032</v>
      </c>
      <c r="L3059" s="262">
        <v>45775</v>
      </c>
      <c r="M3059" s="261" t="s">
        <v>218</v>
      </c>
    </row>
    <row r="3060" spans="1:13">
      <c r="A3060" s="259" t="s">
        <v>540</v>
      </c>
      <c r="B3060" s="259" t="s">
        <v>541</v>
      </c>
      <c r="C3060" s="259" t="s">
        <v>542</v>
      </c>
      <c r="D3060" s="259" t="s">
        <v>2027</v>
      </c>
      <c r="E3060" s="259">
        <v>0</v>
      </c>
      <c r="F3060" s="259" t="s">
        <v>5033</v>
      </c>
      <c r="G3060" s="259" t="s">
        <v>427</v>
      </c>
      <c r="H3060" s="259">
        <v>2</v>
      </c>
      <c r="I3060" s="259" t="s">
        <v>5034</v>
      </c>
      <c r="J3060" s="259" t="s">
        <v>5035</v>
      </c>
      <c r="K3060" s="259" t="s">
        <v>5036</v>
      </c>
      <c r="L3060" s="260">
        <v>45775</v>
      </c>
      <c r="M3060" s="259" t="s">
        <v>218</v>
      </c>
    </row>
    <row r="3061" spans="1:13">
      <c r="A3061" s="261" t="s">
        <v>540</v>
      </c>
      <c r="B3061" s="261" t="s">
        <v>541</v>
      </c>
      <c r="C3061" s="261" t="s">
        <v>542</v>
      </c>
      <c r="D3061" s="261" t="s">
        <v>200</v>
      </c>
      <c r="E3061" s="261">
        <v>3</v>
      </c>
      <c r="F3061" s="261" t="s">
        <v>4981</v>
      </c>
      <c r="G3061" s="261" t="s">
        <v>427</v>
      </c>
      <c r="H3061" s="261">
        <v>2</v>
      </c>
      <c r="I3061" s="261" t="s">
        <v>4982</v>
      </c>
      <c r="J3061" s="261" t="s">
        <v>5037</v>
      </c>
      <c r="K3061" s="261" t="s">
        <v>5038</v>
      </c>
      <c r="L3061" s="262">
        <v>45775</v>
      </c>
      <c r="M3061" s="261" t="s">
        <v>218</v>
      </c>
    </row>
    <row r="3062" spans="1:13">
      <c r="A3062" s="259" t="s">
        <v>540</v>
      </c>
      <c r="B3062" s="259" t="s">
        <v>541</v>
      </c>
      <c r="C3062" s="259" t="s">
        <v>542</v>
      </c>
      <c r="D3062" s="259" t="s">
        <v>26</v>
      </c>
      <c r="E3062" s="259" t="s">
        <v>17</v>
      </c>
      <c r="F3062" s="259" t="s">
        <v>17</v>
      </c>
      <c r="G3062" s="259" t="s">
        <v>17</v>
      </c>
      <c r="H3062" s="259" t="s">
        <v>17</v>
      </c>
      <c r="I3062" s="259" t="s">
        <v>17</v>
      </c>
      <c r="J3062" s="259" t="s">
        <v>5013</v>
      </c>
      <c r="K3062" s="259" t="s">
        <v>5039</v>
      </c>
      <c r="L3062" s="260">
        <v>45775</v>
      </c>
      <c r="M3062" s="259" t="s">
        <v>218</v>
      </c>
    </row>
    <row r="3063" spans="1:13">
      <c r="A3063" s="261" t="s">
        <v>540</v>
      </c>
      <c r="B3063" s="261" t="s">
        <v>541</v>
      </c>
      <c r="C3063" s="261" t="s">
        <v>542</v>
      </c>
      <c r="D3063" s="261" t="s">
        <v>28</v>
      </c>
      <c r="E3063" s="261" t="s">
        <v>17</v>
      </c>
      <c r="F3063" s="261" t="s">
        <v>17</v>
      </c>
      <c r="G3063" s="261" t="s">
        <v>17</v>
      </c>
      <c r="H3063" s="261" t="s">
        <v>17</v>
      </c>
      <c r="I3063" s="261" t="s">
        <v>17</v>
      </c>
      <c r="J3063" s="261" t="s">
        <v>5040</v>
      </c>
      <c r="K3063" s="261" t="s">
        <v>5041</v>
      </c>
      <c r="L3063" s="262">
        <v>45775</v>
      </c>
      <c r="M3063" s="261" t="s">
        <v>218</v>
      </c>
    </row>
    <row r="3064" spans="1:13">
      <c r="A3064" s="259" t="s">
        <v>540</v>
      </c>
      <c r="B3064" s="259" t="s">
        <v>541</v>
      </c>
      <c r="C3064" s="259" t="s">
        <v>542</v>
      </c>
      <c r="D3064" s="259" t="s">
        <v>24</v>
      </c>
      <c r="E3064" s="259">
        <v>921117</v>
      </c>
      <c r="F3064" s="259" t="s">
        <v>4987</v>
      </c>
      <c r="G3064" s="259" t="s">
        <v>427</v>
      </c>
      <c r="H3064" s="259">
        <v>2</v>
      </c>
      <c r="I3064" s="259" t="s">
        <v>4988</v>
      </c>
      <c r="J3064" s="259" t="s">
        <v>5042</v>
      </c>
      <c r="K3064" s="259" t="s">
        <v>5043</v>
      </c>
      <c r="L3064" s="260">
        <v>45775</v>
      </c>
      <c r="M3064" s="259" t="s">
        <v>218</v>
      </c>
    </row>
    <row r="3065" spans="1:13">
      <c r="A3065" s="261" t="s">
        <v>540</v>
      </c>
      <c r="B3065" s="261" t="s">
        <v>541</v>
      </c>
      <c r="C3065" s="261" t="s">
        <v>542</v>
      </c>
      <c r="D3065" s="261" t="s">
        <v>16</v>
      </c>
      <c r="E3065" s="261" t="s">
        <v>17</v>
      </c>
      <c r="F3065" s="261" t="s">
        <v>404</v>
      </c>
      <c r="G3065" s="261" t="s">
        <v>17</v>
      </c>
      <c r="H3065" s="261" t="s">
        <v>17</v>
      </c>
      <c r="I3065" s="261" t="s">
        <v>404</v>
      </c>
      <c r="J3065" s="261" t="s">
        <v>5013</v>
      </c>
      <c r="K3065" s="261" t="s">
        <v>5044</v>
      </c>
      <c r="L3065" s="262">
        <v>45775</v>
      </c>
      <c r="M3065" s="261" t="s">
        <v>218</v>
      </c>
    </row>
    <row r="3066" spans="1:13">
      <c r="A3066" s="259" t="s">
        <v>540</v>
      </c>
      <c r="B3066" s="259" t="s">
        <v>541</v>
      </c>
      <c r="C3066" s="259" t="s">
        <v>542</v>
      </c>
      <c r="D3066" s="259" t="s">
        <v>20</v>
      </c>
      <c r="E3066" s="259" t="s">
        <v>17</v>
      </c>
      <c r="F3066" s="259" t="s">
        <v>404</v>
      </c>
      <c r="G3066" s="259" t="s">
        <v>17</v>
      </c>
      <c r="H3066" s="259" t="s">
        <v>17</v>
      </c>
      <c r="I3066" s="259" t="s">
        <v>404</v>
      </c>
      <c r="J3066" s="259" t="s">
        <v>5013</v>
      </c>
      <c r="K3066" s="259" t="s">
        <v>5045</v>
      </c>
      <c r="L3066" s="260">
        <v>45775</v>
      </c>
      <c r="M3066" s="259" t="s">
        <v>218</v>
      </c>
    </row>
    <row r="3067" spans="1:13">
      <c r="A3067" s="261" t="s">
        <v>540</v>
      </c>
      <c r="B3067" s="261" t="s">
        <v>541</v>
      </c>
      <c r="C3067" s="261" t="s">
        <v>542</v>
      </c>
      <c r="D3067" s="261" t="s">
        <v>364</v>
      </c>
      <c r="E3067" s="261" t="s">
        <v>17</v>
      </c>
      <c r="F3067" s="261" t="s">
        <v>404</v>
      </c>
      <c r="G3067" s="261" t="s">
        <v>17</v>
      </c>
      <c r="H3067" s="261" t="s">
        <v>17</v>
      </c>
      <c r="I3067" s="261" t="s">
        <v>404</v>
      </c>
      <c r="J3067" s="261" t="s">
        <v>5013</v>
      </c>
      <c r="K3067" s="261" t="s">
        <v>5046</v>
      </c>
      <c r="L3067" s="262">
        <v>45775</v>
      </c>
      <c r="M3067" s="261" t="s">
        <v>218</v>
      </c>
    </row>
    <row r="3068" spans="1:13">
      <c r="A3068" s="259" t="s">
        <v>540</v>
      </c>
      <c r="B3068" s="259" t="s">
        <v>541</v>
      </c>
      <c r="C3068" s="259" t="s">
        <v>542</v>
      </c>
      <c r="D3068" s="259" t="s">
        <v>22</v>
      </c>
      <c r="E3068" s="259" t="s">
        <v>17</v>
      </c>
      <c r="F3068" s="259" t="s">
        <v>404</v>
      </c>
      <c r="G3068" s="259" t="s">
        <v>17</v>
      </c>
      <c r="H3068" s="259" t="s">
        <v>17</v>
      </c>
      <c r="I3068" s="259" t="s">
        <v>404</v>
      </c>
      <c r="J3068" s="259" t="s">
        <v>5013</v>
      </c>
      <c r="K3068" s="259" t="s">
        <v>5047</v>
      </c>
      <c r="L3068" s="260">
        <v>45775</v>
      </c>
      <c r="M3068" s="259" t="s">
        <v>218</v>
      </c>
    </row>
    <row r="3069" spans="1:13">
      <c r="A3069" s="261" t="s">
        <v>1809</v>
      </c>
      <c r="B3069" s="261" t="s">
        <v>1810</v>
      </c>
      <c r="C3069" s="261" t="s">
        <v>1811</v>
      </c>
      <c r="D3069" s="261" t="s">
        <v>2227</v>
      </c>
      <c r="E3069" s="261">
        <v>14721476</v>
      </c>
      <c r="F3069" s="261" t="s">
        <v>5048</v>
      </c>
      <c r="G3069" s="261" t="s">
        <v>427</v>
      </c>
      <c r="H3069" s="261">
        <v>2</v>
      </c>
      <c r="I3069" s="261" t="s">
        <v>5049</v>
      </c>
      <c r="J3069" s="261" t="s">
        <v>5050</v>
      </c>
      <c r="K3069" s="261" t="s">
        <v>5051</v>
      </c>
      <c r="L3069" s="262">
        <v>45775</v>
      </c>
      <c r="M3069" s="261" t="s">
        <v>218</v>
      </c>
    </row>
    <row r="3070" spans="1:13">
      <c r="A3070" s="259" t="s">
        <v>1809</v>
      </c>
      <c r="B3070" s="259" t="s">
        <v>1810</v>
      </c>
      <c r="C3070" s="259" t="s">
        <v>1811</v>
      </c>
      <c r="D3070" s="259" t="s">
        <v>1999</v>
      </c>
      <c r="E3070" s="259">
        <v>47633</v>
      </c>
      <c r="F3070" s="259" t="s">
        <v>5052</v>
      </c>
      <c r="G3070" s="259" t="s">
        <v>224</v>
      </c>
      <c r="H3070" s="259">
        <v>1</v>
      </c>
      <c r="I3070" s="259" t="s">
        <v>5053</v>
      </c>
      <c r="J3070" s="259" t="s">
        <v>5054</v>
      </c>
      <c r="K3070" s="259" t="s">
        <v>5055</v>
      </c>
      <c r="L3070" s="260">
        <v>45775</v>
      </c>
      <c r="M3070" s="259" t="s">
        <v>218</v>
      </c>
    </row>
    <row r="3071" spans="1:13">
      <c r="A3071" s="261" t="s">
        <v>1809</v>
      </c>
      <c r="B3071" s="261" t="s">
        <v>1810</v>
      </c>
      <c r="C3071" s="261" t="s">
        <v>1811</v>
      </c>
      <c r="D3071" s="261" t="s">
        <v>2004</v>
      </c>
      <c r="E3071" s="261">
        <v>2443636</v>
      </c>
      <c r="F3071" s="261" t="s">
        <v>5056</v>
      </c>
      <c r="G3071" s="261" t="s">
        <v>427</v>
      </c>
      <c r="H3071" s="261">
        <v>2</v>
      </c>
      <c r="I3071" s="261" t="s">
        <v>5057</v>
      </c>
      <c r="J3071" s="261" t="s">
        <v>5058</v>
      </c>
      <c r="K3071" s="261" t="s">
        <v>5059</v>
      </c>
      <c r="L3071" s="262">
        <v>45775</v>
      </c>
      <c r="M3071" s="261" t="s">
        <v>218</v>
      </c>
    </row>
    <row r="3072" spans="1:13">
      <c r="A3072" s="259" t="s">
        <v>1809</v>
      </c>
      <c r="B3072" s="259" t="s">
        <v>1810</v>
      </c>
      <c r="C3072" s="259" t="s">
        <v>1811</v>
      </c>
      <c r="D3072" s="259" t="s">
        <v>2007</v>
      </c>
      <c r="E3072" s="259">
        <v>605381</v>
      </c>
      <c r="F3072" s="259" t="s">
        <v>5060</v>
      </c>
      <c r="G3072" s="259" t="s">
        <v>282</v>
      </c>
      <c r="H3072" s="259">
        <v>3</v>
      </c>
      <c r="I3072" s="259" t="s">
        <v>5061</v>
      </c>
      <c r="J3072" s="259" t="s">
        <v>5062</v>
      </c>
      <c r="K3072" s="259" t="s">
        <v>5063</v>
      </c>
      <c r="L3072" s="260">
        <v>45775</v>
      </c>
      <c r="M3072" s="259" t="s">
        <v>218</v>
      </c>
    </row>
    <row r="3073" spans="1:13">
      <c r="A3073" s="261" t="s">
        <v>1809</v>
      </c>
      <c r="B3073" s="261" t="s">
        <v>1810</v>
      </c>
      <c r="C3073" s="261" t="s">
        <v>1811</v>
      </c>
      <c r="D3073" s="261" t="s">
        <v>257</v>
      </c>
      <c r="E3073" s="261">
        <v>36025</v>
      </c>
      <c r="F3073" s="261" t="s">
        <v>3057</v>
      </c>
      <c r="G3073" s="261" t="s">
        <v>427</v>
      </c>
      <c r="H3073" s="261">
        <v>2</v>
      </c>
      <c r="I3073" s="261" t="s">
        <v>5064</v>
      </c>
      <c r="J3073" s="261" t="s">
        <v>5065</v>
      </c>
      <c r="K3073" s="261" t="s">
        <v>5066</v>
      </c>
      <c r="L3073" s="262">
        <v>45775</v>
      </c>
      <c r="M3073" s="261" t="s">
        <v>218</v>
      </c>
    </row>
    <row r="3074" spans="1:13">
      <c r="A3074" s="259" t="s">
        <v>1809</v>
      </c>
      <c r="B3074" s="259" t="s">
        <v>1810</v>
      </c>
      <c r="C3074" s="259" t="s">
        <v>1811</v>
      </c>
      <c r="D3074" s="259" t="s">
        <v>112</v>
      </c>
      <c r="E3074" s="259" t="s">
        <v>17</v>
      </c>
      <c r="F3074" s="259" t="s">
        <v>17</v>
      </c>
      <c r="G3074" s="259" t="s">
        <v>17</v>
      </c>
      <c r="H3074" s="259" t="s">
        <v>17</v>
      </c>
      <c r="I3074" s="259" t="s">
        <v>17</v>
      </c>
      <c r="J3074" s="259" t="s">
        <v>5067</v>
      </c>
      <c r="K3074" s="259" t="s">
        <v>5068</v>
      </c>
      <c r="L3074" s="260">
        <v>45775</v>
      </c>
      <c r="M3074" s="259" t="s">
        <v>218</v>
      </c>
    </row>
    <row r="3075" spans="1:13">
      <c r="A3075" s="261" t="s">
        <v>1809</v>
      </c>
      <c r="B3075" s="261" t="s">
        <v>1810</v>
      </c>
      <c r="C3075" s="261" t="s">
        <v>1811</v>
      </c>
      <c r="D3075" s="261" t="s">
        <v>467</v>
      </c>
      <c r="E3075" s="261">
        <v>247</v>
      </c>
      <c r="F3075" s="261" t="s">
        <v>5069</v>
      </c>
      <c r="G3075" s="261" t="s">
        <v>224</v>
      </c>
      <c r="H3075" s="261">
        <v>1</v>
      </c>
      <c r="I3075" s="261" t="s">
        <v>578</v>
      </c>
      <c r="J3075" s="261" t="s">
        <v>5070</v>
      </c>
      <c r="K3075" s="261" t="s">
        <v>5071</v>
      </c>
      <c r="L3075" s="262">
        <v>45775</v>
      </c>
      <c r="M3075" s="261" t="s">
        <v>218</v>
      </c>
    </row>
    <row r="3076" spans="1:13">
      <c r="A3076" s="259" t="s">
        <v>1809</v>
      </c>
      <c r="B3076" s="259" t="s">
        <v>1810</v>
      </c>
      <c r="C3076" s="259" t="s">
        <v>1811</v>
      </c>
      <c r="D3076" s="259" t="s">
        <v>549</v>
      </c>
      <c r="E3076" s="259">
        <v>247</v>
      </c>
      <c r="F3076" s="259" t="s">
        <v>5069</v>
      </c>
      <c r="G3076" s="259" t="s">
        <v>224</v>
      </c>
      <c r="H3076" s="259">
        <v>1</v>
      </c>
      <c r="I3076" s="259" t="s">
        <v>578</v>
      </c>
      <c r="J3076" s="259" t="s">
        <v>5072</v>
      </c>
      <c r="K3076" s="259" t="s">
        <v>5073</v>
      </c>
      <c r="L3076" s="260">
        <v>45775</v>
      </c>
      <c r="M3076" s="259" t="s">
        <v>218</v>
      </c>
    </row>
    <row r="3077" spans="1:13">
      <c r="A3077" s="261" t="s">
        <v>1809</v>
      </c>
      <c r="B3077" s="261" t="s">
        <v>1810</v>
      </c>
      <c r="C3077" s="261" t="s">
        <v>1811</v>
      </c>
      <c r="D3077" s="261" t="s">
        <v>2014</v>
      </c>
      <c r="E3077" s="261">
        <v>150235</v>
      </c>
      <c r="F3077" s="261" t="s">
        <v>5074</v>
      </c>
      <c r="G3077" s="261" t="s">
        <v>282</v>
      </c>
      <c r="H3077" s="261">
        <v>3</v>
      </c>
      <c r="I3077" s="261" t="s">
        <v>5061</v>
      </c>
      <c r="J3077" s="261" t="s">
        <v>5075</v>
      </c>
      <c r="K3077" s="261" t="s">
        <v>5076</v>
      </c>
      <c r="L3077" s="262">
        <v>45775</v>
      </c>
      <c r="M3077" s="261" t="s">
        <v>218</v>
      </c>
    </row>
    <row r="3078" spans="1:13">
      <c r="A3078" s="259" t="s">
        <v>1809</v>
      </c>
      <c r="B3078" s="259" t="s">
        <v>1810</v>
      </c>
      <c r="C3078" s="259" t="s">
        <v>1811</v>
      </c>
      <c r="D3078" s="259" t="s">
        <v>2017</v>
      </c>
      <c r="E3078" s="259">
        <v>1838255</v>
      </c>
      <c r="F3078" s="259" t="s">
        <v>5074</v>
      </c>
      <c r="G3078" s="259" t="s">
        <v>427</v>
      </c>
      <c r="H3078" s="259">
        <v>2</v>
      </c>
      <c r="I3078" s="259" t="s">
        <v>5061</v>
      </c>
      <c r="J3078" s="259" t="s">
        <v>5077</v>
      </c>
      <c r="K3078" s="259" t="s">
        <v>5078</v>
      </c>
      <c r="L3078" s="260">
        <v>45775</v>
      </c>
      <c r="M3078" s="259" t="s">
        <v>218</v>
      </c>
    </row>
    <row r="3079" spans="1:13">
      <c r="A3079" s="261" t="s">
        <v>1809</v>
      </c>
      <c r="B3079" s="261" t="s">
        <v>1810</v>
      </c>
      <c r="C3079" s="261" t="s">
        <v>1811</v>
      </c>
      <c r="D3079" s="261" t="s">
        <v>2020</v>
      </c>
      <c r="E3079" s="261">
        <v>455146</v>
      </c>
      <c r="F3079" s="261" t="s">
        <v>5074</v>
      </c>
      <c r="G3079" s="261" t="s">
        <v>427</v>
      </c>
      <c r="H3079" s="261">
        <v>2</v>
      </c>
      <c r="I3079" s="261" t="s">
        <v>5061</v>
      </c>
      <c r="J3079" s="261" t="s">
        <v>5079</v>
      </c>
      <c r="K3079" s="261" t="s">
        <v>5080</v>
      </c>
      <c r="L3079" s="262">
        <v>45775</v>
      </c>
      <c r="M3079" s="261" t="s">
        <v>218</v>
      </c>
    </row>
    <row r="3080" spans="1:13">
      <c r="A3080" s="259" t="s">
        <v>1809</v>
      </c>
      <c r="B3080" s="259" t="s">
        <v>1810</v>
      </c>
      <c r="C3080" s="259" t="s">
        <v>1811</v>
      </c>
      <c r="D3080" s="259" t="s">
        <v>2023</v>
      </c>
      <c r="E3080" s="259">
        <v>150235</v>
      </c>
      <c r="F3080" s="259" t="s">
        <v>5074</v>
      </c>
      <c r="G3080" s="259" t="s">
        <v>427</v>
      </c>
      <c r="H3080" s="259">
        <v>2</v>
      </c>
      <c r="I3080" s="259" t="s">
        <v>5061</v>
      </c>
      <c r="J3080" s="259" t="s">
        <v>5081</v>
      </c>
      <c r="K3080" s="259" t="s">
        <v>5082</v>
      </c>
      <c r="L3080" s="260">
        <v>45775</v>
      </c>
      <c r="M3080" s="259" t="s">
        <v>218</v>
      </c>
    </row>
    <row r="3081" spans="1:13">
      <c r="A3081" s="261" t="s">
        <v>1809</v>
      </c>
      <c r="B3081" s="261" t="s">
        <v>1810</v>
      </c>
      <c r="C3081" s="261" t="s">
        <v>1811</v>
      </c>
      <c r="D3081" s="261" t="s">
        <v>2025</v>
      </c>
      <c r="E3081" s="261">
        <v>0</v>
      </c>
      <c r="F3081" s="261" t="s">
        <v>5074</v>
      </c>
      <c r="G3081" s="261" t="s">
        <v>427</v>
      </c>
      <c r="H3081" s="261">
        <v>2</v>
      </c>
      <c r="I3081" s="261" t="s">
        <v>5061</v>
      </c>
      <c r="J3081" s="261" t="s">
        <v>5083</v>
      </c>
      <c r="K3081" s="261" t="s">
        <v>5084</v>
      </c>
      <c r="L3081" s="262">
        <v>45775</v>
      </c>
      <c r="M3081" s="261" t="s">
        <v>218</v>
      </c>
    </row>
    <row r="3082" spans="1:13">
      <c r="A3082" s="259" t="s">
        <v>1809</v>
      </c>
      <c r="B3082" s="259" t="s">
        <v>1810</v>
      </c>
      <c r="C3082" s="259" t="s">
        <v>1811</v>
      </c>
      <c r="D3082" s="259" t="s">
        <v>2027</v>
      </c>
      <c r="E3082" s="259">
        <v>0</v>
      </c>
      <c r="F3082" s="259" t="s">
        <v>5085</v>
      </c>
      <c r="G3082" s="259" t="s">
        <v>427</v>
      </c>
      <c r="H3082" s="259">
        <v>2</v>
      </c>
      <c r="I3082" s="259" t="s">
        <v>5061</v>
      </c>
      <c r="J3082" s="259" t="s">
        <v>5083</v>
      </c>
      <c r="K3082" s="259" t="s">
        <v>5086</v>
      </c>
      <c r="L3082" s="260">
        <v>45775</v>
      </c>
      <c r="M3082" s="259" t="s">
        <v>218</v>
      </c>
    </row>
    <row r="3083" spans="1:13">
      <c r="A3083" s="261" t="s">
        <v>1809</v>
      </c>
      <c r="B3083" s="261" t="s">
        <v>1810</v>
      </c>
      <c r="C3083" s="261" t="s">
        <v>1811</v>
      </c>
      <c r="D3083" s="261" t="s">
        <v>200</v>
      </c>
      <c r="E3083" s="261">
        <v>3</v>
      </c>
      <c r="F3083" s="261" t="s">
        <v>5087</v>
      </c>
      <c r="G3083" s="261" t="s">
        <v>224</v>
      </c>
      <c r="H3083" s="261">
        <v>1</v>
      </c>
      <c r="I3083" s="261" t="s">
        <v>5088</v>
      </c>
      <c r="J3083" s="261" t="s">
        <v>5089</v>
      </c>
      <c r="K3083" s="261" t="s">
        <v>5090</v>
      </c>
      <c r="L3083" s="262">
        <v>45775</v>
      </c>
      <c r="M3083" s="261" t="s">
        <v>218</v>
      </c>
    </row>
    <row r="3084" spans="1:13">
      <c r="A3084" s="259" t="s">
        <v>1809</v>
      </c>
      <c r="B3084" s="259" t="s">
        <v>1810</v>
      </c>
      <c r="C3084" s="259" t="s">
        <v>1811</v>
      </c>
      <c r="D3084" s="259" t="s">
        <v>26</v>
      </c>
      <c r="E3084" s="259" t="s">
        <v>17</v>
      </c>
      <c r="F3084" s="259" t="s">
        <v>17</v>
      </c>
      <c r="G3084" s="259" t="s">
        <v>17</v>
      </c>
      <c r="H3084" s="259" t="s">
        <v>17</v>
      </c>
      <c r="I3084" s="259" t="s">
        <v>17</v>
      </c>
      <c r="J3084" s="259" t="s">
        <v>17</v>
      </c>
      <c r="K3084" s="259" t="s">
        <v>5091</v>
      </c>
      <c r="L3084" s="260">
        <v>45775</v>
      </c>
      <c r="M3084" s="259" t="s">
        <v>218</v>
      </c>
    </row>
    <row r="3085" spans="1:13">
      <c r="A3085" s="261" t="s">
        <v>1809</v>
      </c>
      <c r="B3085" s="261" t="s">
        <v>1810</v>
      </c>
      <c r="C3085" s="261" t="s">
        <v>1811</v>
      </c>
      <c r="D3085" s="261" t="s">
        <v>28</v>
      </c>
      <c r="E3085" s="261" t="s">
        <v>17</v>
      </c>
      <c r="F3085" s="261" t="s">
        <v>17</v>
      </c>
      <c r="G3085" s="261" t="s">
        <v>17</v>
      </c>
      <c r="H3085" s="261" t="s">
        <v>17</v>
      </c>
      <c r="I3085" s="261" t="s">
        <v>17</v>
      </c>
      <c r="J3085" s="261" t="s">
        <v>17</v>
      </c>
      <c r="K3085" s="261" t="s">
        <v>5092</v>
      </c>
      <c r="L3085" s="262">
        <v>45775</v>
      </c>
      <c r="M3085" s="261" t="s">
        <v>218</v>
      </c>
    </row>
    <row r="3086" spans="1:13">
      <c r="A3086" s="259" t="s">
        <v>1809</v>
      </c>
      <c r="B3086" s="259" t="s">
        <v>1810</v>
      </c>
      <c r="C3086" s="259" t="s">
        <v>1811</v>
      </c>
      <c r="D3086" s="259" t="s">
        <v>24</v>
      </c>
      <c r="E3086" s="259" t="s">
        <v>17</v>
      </c>
      <c r="F3086" s="259" t="s">
        <v>17</v>
      </c>
      <c r="G3086" s="259" t="s">
        <v>17</v>
      </c>
      <c r="H3086" s="259" t="s">
        <v>17</v>
      </c>
      <c r="I3086" s="259" t="s">
        <v>17</v>
      </c>
      <c r="J3086" s="259" t="s">
        <v>17</v>
      </c>
      <c r="K3086" s="259" t="s">
        <v>5093</v>
      </c>
      <c r="L3086" s="260">
        <v>45775</v>
      </c>
      <c r="M3086" s="259" t="s">
        <v>218</v>
      </c>
    </row>
    <row r="3087" spans="1:13">
      <c r="A3087" s="261" t="s">
        <v>1809</v>
      </c>
      <c r="B3087" s="261" t="s">
        <v>1810</v>
      </c>
      <c r="C3087" s="261" t="s">
        <v>1811</v>
      </c>
      <c r="D3087" s="261" t="s">
        <v>16</v>
      </c>
      <c r="E3087" s="261" t="s">
        <v>17</v>
      </c>
      <c r="F3087" s="261" t="s">
        <v>17</v>
      </c>
      <c r="G3087" s="261" t="s">
        <v>17</v>
      </c>
      <c r="H3087" s="261" t="s">
        <v>17</v>
      </c>
      <c r="I3087" s="261" t="s">
        <v>17</v>
      </c>
      <c r="J3087" s="261" t="s">
        <v>17</v>
      </c>
      <c r="K3087" s="261" t="s">
        <v>5094</v>
      </c>
      <c r="L3087" s="262">
        <v>45775</v>
      </c>
      <c r="M3087" s="261" t="s">
        <v>218</v>
      </c>
    </row>
    <row r="3088" spans="1:13">
      <c r="A3088" s="259" t="s">
        <v>1809</v>
      </c>
      <c r="B3088" s="259" t="s">
        <v>1810</v>
      </c>
      <c r="C3088" s="259" t="s">
        <v>1811</v>
      </c>
      <c r="D3088" s="259" t="s">
        <v>20</v>
      </c>
      <c r="E3088" s="259" t="s">
        <v>17</v>
      </c>
      <c r="F3088" s="259" t="s">
        <v>17</v>
      </c>
      <c r="G3088" s="259" t="s">
        <v>17</v>
      </c>
      <c r="H3088" s="259" t="s">
        <v>17</v>
      </c>
      <c r="I3088" s="259" t="s">
        <v>17</v>
      </c>
      <c r="J3088" s="259" t="s">
        <v>17</v>
      </c>
      <c r="K3088" s="259" t="s">
        <v>5095</v>
      </c>
      <c r="L3088" s="260">
        <v>45775</v>
      </c>
      <c r="M3088" s="259" t="s">
        <v>218</v>
      </c>
    </row>
    <row r="3089" spans="1:13">
      <c r="A3089" s="261" t="s">
        <v>1809</v>
      </c>
      <c r="B3089" s="261" t="s">
        <v>1810</v>
      </c>
      <c r="C3089" s="261" t="s">
        <v>1811</v>
      </c>
      <c r="D3089" s="261" t="s">
        <v>364</v>
      </c>
      <c r="E3089" s="261" t="s">
        <v>17</v>
      </c>
      <c r="F3089" s="261" t="s">
        <v>17</v>
      </c>
      <c r="G3089" s="261" t="s">
        <v>17</v>
      </c>
      <c r="H3089" s="261" t="s">
        <v>17</v>
      </c>
      <c r="I3089" s="261" t="s">
        <v>17</v>
      </c>
      <c r="J3089" s="261" t="s">
        <v>17</v>
      </c>
      <c r="K3089" s="261" t="s">
        <v>5096</v>
      </c>
      <c r="L3089" s="262">
        <v>45775</v>
      </c>
      <c r="M3089" s="261" t="s">
        <v>218</v>
      </c>
    </row>
    <row r="3090" spans="1:13">
      <c r="A3090" s="259" t="s">
        <v>1809</v>
      </c>
      <c r="B3090" s="259" t="s">
        <v>1810</v>
      </c>
      <c r="C3090" s="259" t="s">
        <v>1811</v>
      </c>
      <c r="D3090" s="259" t="s">
        <v>22</v>
      </c>
      <c r="E3090" s="259" t="s">
        <v>17</v>
      </c>
      <c r="F3090" s="259" t="s">
        <v>17</v>
      </c>
      <c r="G3090" s="259" t="s">
        <v>17</v>
      </c>
      <c r="H3090" s="259" t="s">
        <v>17</v>
      </c>
      <c r="I3090" s="259" t="s">
        <v>17</v>
      </c>
      <c r="J3090" s="259" t="s">
        <v>17</v>
      </c>
      <c r="K3090" s="259" t="s">
        <v>5097</v>
      </c>
      <c r="L3090" s="260">
        <v>45775</v>
      </c>
      <c r="M3090" s="259" t="s">
        <v>218</v>
      </c>
    </row>
    <row r="3091" spans="1:13">
      <c r="A3091" s="261" t="s">
        <v>1970</v>
      </c>
      <c r="B3091" s="261" t="s">
        <v>1971</v>
      </c>
      <c r="C3091" s="261" t="s">
        <v>1938</v>
      </c>
      <c r="D3091" s="261" t="s">
        <v>1999</v>
      </c>
      <c r="E3091" s="261">
        <v>165510</v>
      </c>
      <c r="F3091" s="261" t="s">
        <v>5098</v>
      </c>
      <c r="G3091" s="261" t="s">
        <v>427</v>
      </c>
      <c r="H3091" s="261">
        <v>2</v>
      </c>
      <c r="I3091" s="261" t="s">
        <v>5099</v>
      </c>
      <c r="J3091" s="261" t="s">
        <v>5100</v>
      </c>
      <c r="K3091" s="261" t="s">
        <v>5101</v>
      </c>
      <c r="L3091" s="262">
        <v>45775</v>
      </c>
      <c r="M3091" s="261" t="s">
        <v>218</v>
      </c>
    </row>
    <row r="3092" spans="1:13">
      <c r="A3092" s="259" t="s">
        <v>1970</v>
      </c>
      <c r="B3092" s="259" t="s">
        <v>1971</v>
      </c>
      <c r="C3092" s="259" t="s">
        <v>1938</v>
      </c>
      <c r="D3092" s="259" t="s">
        <v>2004</v>
      </c>
      <c r="E3092" s="259">
        <v>2371918</v>
      </c>
      <c r="F3092" s="259" t="s">
        <v>5102</v>
      </c>
      <c r="G3092" s="259" t="s">
        <v>224</v>
      </c>
      <c r="H3092" s="259">
        <v>1</v>
      </c>
      <c r="I3092" s="259" t="s">
        <v>5103</v>
      </c>
      <c r="J3092" s="259" t="s">
        <v>5104</v>
      </c>
      <c r="K3092" s="259" t="s">
        <v>5105</v>
      </c>
      <c r="L3092" s="260">
        <v>45775</v>
      </c>
      <c r="M3092" s="259" t="s">
        <v>218</v>
      </c>
    </row>
    <row r="3093" spans="1:13">
      <c r="A3093" s="261" t="s">
        <v>1970</v>
      </c>
      <c r="B3093" s="261" t="s">
        <v>1971</v>
      </c>
      <c r="C3093" s="261" t="s">
        <v>1938</v>
      </c>
      <c r="D3093" s="261" t="s">
        <v>2007</v>
      </c>
      <c r="E3093" s="261">
        <v>258103</v>
      </c>
      <c r="F3093" s="261" t="s">
        <v>4921</v>
      </c>
      <c r="G3093" s="261" t="s">
        <v>427</v>
      </c>
      <c r="H3093" s="261">
        <v>2</v>
      </c>
      <c r="I3093" s="261" t="s">
        <v>5106</v>
      </c>
      <c r="J3093" s="261" t="s">
        <v>5107</v>
      </c>
      <c r="K3093" s="261" t="s">
        <v>5108</v>
      </c>
      <c r="L3093" s="262">
        <v>45775</v>
      </c>
      <c r="M3093" s="261" t="s">
        <v>218</v>
      </c>
    </row>
    <row r="3094" spans="1:13">
      <c r="A3094" s="259" t="s">
        <v>1970</v>
      </c>
      <c r="B3094" s="259" t="s">
        <v>1971</v>
      </c>
      <c r="C3094" s="259" t="s">
        <v>1938</v>
      </c>
      <c r="D3094" s="259" t="s">
        <v>257</v>
      </c>
      <c r="E3094" s="259">
        <v>258103</v>
      </c>
      <c r="F3094" s="259" t="s">
        <v>4921</v>
      </c>
      <c r="G3094" s="259" t="s">
        <v>427</v>
      </c>
      <c r="H3094" s="259">
        <v>2</v>
      </c>
      <c r="I3094" s="259" t="s">
        <v>5106</v>
      </c>
      <c r="J3094" s="259" t="s">
        <v>5109</v>
      </c>
      <c r="K3094" s="259" t="s">
        <v>5110</v>
      </c>
      <c r="L3094" s="260">
        <v>45775</v>
      </c>
      <c r="M3094" s="259" t="s">
        <v>218</v>
      </c>
    </row>
    <row r="3095" spans="1:13">
      <c r="A3095" s="261" t="s">
        <v>1970</v>
      </c>
      <c r="B3095" s="261" t="s">
        <v>1971</v>
      </c>
      <c r="C3095" s="261" t="s">
        <v>1938</v>
      </c>
      <c r="D3095" s="261" t="s">
        <v>112</v>
      </c>
      <c r="E3095" s="261" t="s">
        <v>17</v>
      </c>
      <c r="F3095" s="261" t="s">
        <v>404</v>
      </c>
      <c r="G3095" s="261" t="s">
        <v>17</v>
      </c>
      <c r="H3095" s="261" t="s">
        <v>17</v>
      </c>
      <c r="I3095" s="261" t="s">
        <v>404</v>
      </c>
      <c r="J3095" s="261" t="s">
        <v>404</v>
      </c>
      <c r="K3095" s="261" t="s">
        <v>5111</v>
      </c>
      <c r="L3095" s="262">
        <v>45775</v>
      </c>
      <c r="M3095" s="261" t="s">
        <v>218</v>
      </c>
    </row>
    <row r="3096" spans="1:13">
      <c r="A3096" s="259" t="s">
        <v>1970</v>
      </c>
      <c r="B3096" s="259" t="s">
        <v>1971</v>
      </c>
      <c r="C3096" s="259" t="s">
        <v>1938</v>
      </c>
      <c r="D3096" s="259" t="s">
        <v>467</v>
      </c>
      <c r="E3096" s="259" t="s">
        <v>17</v>
      </c>
      <c r="F3096" s="259" t="s">
        <v>5069</v>
      </c>
      <c r="G3096" s="259" t="s">
        <v>427</v>
      </c>
      <c r="H3096" s="259">
        <v>2</v>
      </c>
      <c r="I3096" s="259" t="s">
        <v>337</v>
      </c>
      <c r="J3096" s="259" t="s">
        <v>5112</v>
      </c>
      <c r="K3096" s="259" t="s">
        <v>5113</v>
      </c>
      <c r="L3096" s="260">
        <v>45776</v>
      </c>
      <c r="M3096" s="259" t="s">
        <v>218</v>
      </c>
    </row>
    <row r="3097" spans="1:13">
      <c r="A3097" s="261" t="s">
        <v>1970</v>
      </c>
      <c r="B3097" s="261" t="s">
        <v>1971</v>
      </c>
      <c r="C3097" s="261" t="s">
        <v>1938</v>
      </c>
      <c r="D3097" s="261" t="s">
        <v>549</v>
      </c>
      <c r="E3097" s="261">
        <v>662</v>
      </c>
      <c r="F3097" s="261" t="s">
        <v>5069</v>
      </c>
      <c r="G3097" s="261" t="s">
        <v>224</v>
      </c>
      <c r="H3097" s="261">
        <v>1</v>
      </c>
      <c r="I3097" s="261" t="s">
        <v>337</v>
      </c>
      <c r="J3097" s="261" t="s">
        <v>5114</v>
      </c>
      <c r="K3097" s="261" t="s">
        <v>5115</v>
      </c>
      <c r="L3097" s="262">
        <v>45776</v>
      </c>
      <c r="M3097" s="261" t="s">
        <v>218</v>
      </c>
    </row>
    <row r="3098" spans="1:13">
      <c r="A3098" s="259" t="s">
        <v>1970</v>
      </c>
      <c r="B3098" s="259" t="s">
        <v>1971</v>
      </c>
      <c r="C3098" s="259" t="s">
        <v>1938</v>
      </c>
      <c r="D3098" s="259" t="s">
        <v>2014</v>
      </c>
      <c r="E3098" s="259">
        <v>258103</v>
      </c>
      <c r="F3098" s="259" t="s">
        <v>4921</v>
      </c>
      <c r="G3098" s="259" t="s">
        <v>224</v>
      </c>
      <c r="H3098" s="259">
        <v>1</v>
      </c>
      <c r="I3098" s="259" t="s">
        <v>5106</v>
      </c>
      <c r="J3098" s="259" t="s">
        <v>5116</v>
      </c>
      <c r="K3098" s="259" t="s">
        <v>5117</v>
      </c>
      <c r="L3098" s="260">
        <v>45776</v>
      </c>
      <c r="M3098" s="259" t="s">
        <v>218</v>
      </c>
    </row>
    <row r="3099" spans="1:13">
      <c r="A3099" s="261" t="s">
        <v>1970</v>
      </c>
      <c r="B3099" s="261" t="s">
        <v>1971</v>
      </c>
      <c r="C3099" s="261" t="s">
        <v>1938</v>
      </c>
      <c r="D3099" s="261" t="s">
        <v>2017</v>
      </c>
      <c r="E3099" s="261">
        <v>2113815</v>
      </c>
      <c r="F3099" s="261" t="s">
        <v>5118</v>
      </c>
      <c r="G3099" s="261" t="s">
        <v>224</v>
      </c>
      <c r="H3099" s="261">
        <v>1</v>
      </c>
      <c r="I3099" s="261" t="s">
        <v>5119</v>
      </c>
      <c r="J3099" s="261" t="s">
        <v>3243</v>
      </c>
      <c r="K3099" s="261" t="s">
        <v>5120</v>
      </c>
      <c r="L3099" s="262">
        <v>45776</v>
      </c>
      <c r="M3099" s="261" t="s">
        <v>218</v>
      </c>
    </row>
    <row r="3100" spans="1:13">
      <c r="A3100" s="259" t="s">
        <v>1970</v>
      </c>
      <c r="B3100" s="259" t="s">
        <v>1971</v>
      </c>
      <c r="C3100" s="259" t="s">
        <v>1938</v>
      </c>
      <c r="D3100" s="259" t="s">
        <v>2020</v>
      </c>
      <c r="E3100" s="259">
        <v>0</v>
      </c>
      <c r="F3100" s="259" t="s">
        <v>4921</v>
      </c>
      <c r="G3100" s="259" t="s">
        <v>224</v>
      </c>
      <c r="H3100" s="259">
        <v>1</v>
      </c>
      <c r="I3100" s="259" t="s">
        <v>5121</v>
      </c>
      <c r="J3100" s="259" t="s">
        <v>3520</v>
      </c>
      <c r="K3100" s="259" t="s">
        <v>5122</v>
      </c>
      <c r="L3100" s="260">
        <v>45776</v>
      </c>
      <c r="M3100" s="259" t="s">
        <v>218</v>
      </c>
    </row>
    <row r="3101" spans="1:13">
      <c r="A3101" s="261" t="s">
        <v>1970</v>
      </c>
      <c r="B3101" s="261" t="s">
        <v>1971</v>
      </c>
      <c r="C3101" s="261" t="s">
        <v>1938</v>
      </c>
      <c r="D3101" s="261" t="s">
        <v>2023</v>
      </c>
      <c r="E3101" s="261">
        <v>258103</v>
      </c>
      <c r="F3101" s="261" t="s">
        <v>4921</v>
      </c>
      <c r="G3101" s="261" t="s">
        <v>282</v>
      </c>
      <c r="H3101" s="261">
        <v>3</v>
      </c>
      <c r="I3101" s="261" t="s">
        <v>5106</v>
      </c>
      <c r="J3101" s="261" t="s">
        <v>5123</v>
      </c>
      <c r="K3101" s="261" t="s">
        <v>5124</v>
      </c>
      <c r="L3101" s="262">
        <v>45776</v>
      </c>
      <c r="M3101" s="261" t="s">
        <v>218</v>
      </c>
    </row>
    <row r="3102" spans="1:13">
      <c r="A3102" s="259" t="s">
        <v>1970</v>
      </c>
      <c r="B3102" s="259" t="s">
        <v>1971</v>
      </c>
      <c r="C3102" s="259" t="s">
        <v>1938</v>
      </c>
      <c r="D3102" s="259" t="s">
        <v>2025</v>
      </c>
      <c r="E3102" s="259">
        <v>0</v>
      </c>
      <c r="F3102" s="259" t="s">
        <v>4921</v>
      </c>
      <c r="G3102" s="259" t="s">
        <v>224</v>
      </c>
      <c r="H3102" s="259">
        <v>1</v>
      </c>
      <c r="I3102" s="259" t="s">
        <v>5121</v>
      </c>
      <c r="J3102" s="259" t="s">
        <v>5125</v>
      </c>
      <c r="K3102" s="259" t="s">
        <v>5126</v>
      </c>
      <c r="L3102" s="260">
        <v>45776</v>
      </c>
      <c r="M3102" s="259" t="s">
        <v>218</v>
      </c>
    </row>
    <row r="3103" spans="1:13">
      <c r="A3103" s="261" t="s">
        <v>1970</v>
      </c>
      <c r="B3103" s="261" t="s">
        <v>1971</v>
      </c>
      <c r="C3103" s="261" t="s">
        <v>1938</v>
      </c>
      <c r="D3103" s="261" t="s">
        <v>2027</v>
      </c>
      <c r="E3103" s="261">
        <v>0</v>
      </c>
      <c r="F3103" s="261" t="s">
        <v>4921</v>
      </c>
      <c r="G3103" s="261" t="s">
        <v>224</v>
      </c>
      <c r="H3103" s="261">
        <v>1</v>
      </c>
      <c r="I3103" s="261" t="s">
        <v>5121</v>
      </c>
      <c r="J3103" s="261" t="s">
        <v>5125</v>
      </c>
      <c r="K3103" s="261" t="s">
        <v>5127</v>
      </c>
      <c r="L3103" s="262">
        <v>45776</v>
      </c>
      <c r="M3103" s="261" t="s">
        <v>218</v>
      </c>
    </row>
    <row r="3104" spans="1:13">
      <c r="A3104" s="259" t="s">
        <v>1970</v>
      </c>
      <c r="B3104" s="259" t="s">
        <v>1971</v>
      </c>
      <c r="C3104" s="259" t="s">
        <v>1938</v>
      </c>
      <c r="D3104" s="259" t="s">
        <v>200</v>
      </c>
      <c r="E3104" s="259">
        <v>4</v>
      </c>
      <c r="F3104" s="259" t="s">
        <v>4921</v>
      </c>
      <c r="G3104" s="259" t="s">
        <v>427</v>
      </c>
      <c r="H3104" s="259">
        <v>2</v>
      </c>
      <c r="I3104" s="259" t="s">
        <v>5121</v>
      </c>
      <c r="J3104" s="259" t="s">
        <v>5128</v>
      </c>
      <c r="K3104" s="259" t="s">
        <v>5129</v>
      </c>
      <c r="L3104" s="260">
        <v>45776</v>
      </c>
      <c r="M3104" s="259" t="s">
        <v>218</v>
      </c>
    </row>
    <row r="3105" spans="1:13">
      <c r="A3105" s="261" t="s">
        <v>1970</v>
      </c>
      <c r="B3105" s="261" t="s">
        <v>1971</v>
      </c>
      <c r="C3105" s="261" t="s">
        <v>1938</v>
      </c>
      <c r="D3105" s="261" t="s">
        <v>26</v>
      </c>
      <c r="E3105" s="261" t="s">
        <v>17</v>
      </c>
      <c r="F3105" s="261" t="s">
        <v>17</v>
      </c>
      <c r="G3105" s="261" t="s">
        <v>17</v>
      </c>
      <c r="H3105" s="261" t="s">
        <v>17</v>
      </c>
      <c r="I3105" s="261" t="s">
        <v>17</v>
      </c>
      <c r="J3105" s="261" t="s">
        <v>17</v>
      </c>
      <c r="K3105" s="261" t="s">
        <v>5130</v>
      </c>
      <c r="L3105" s="262">
        <v>45776</v>
      </c>
      <c r="M3105" s="261" t="s">
        <v>218</v>
      </c>
    </row>
    <row r="3106" spans="1:13">
      <c r="A3106" s="259" t="s">
        <v>1970</v>
      </c>
      <c r="B3106" s="259" t="s">
        <v>1971</v>
      </c>
      <c r="C3106" s="259" t="s">
        <v>1938</v>
      </c>
      <c r="D3106" s="259" t="s">
        <v>28</v>
      </c>
      <c r="E3106" s="259" t="s">
        <v>17</v>
      </c>
      <c r="F3106" s="259" t="s">
        <v>17</v>
      </c>
      <c r="G3106" s="259" t="s">
        <v>17</v>
      </c>
      <c r="H3106" s="259" t="s">
        <v>17</v>
      </c>
      <c r="I3106" s="259" t="s">
        <v>17</v>
      </c>
      <c r="J3106" s="259" t="s">
        <v>17</v>
      </c>
      <c r="K3106" s="259" t="s">
        <v>5131</v>
      </c>
      <c r="L3106" s="260">
        <v>45776</v>
      </c>
      <c r="M3106" s="259" t="s">
        <v>218</v>
      </c>
    </row>
    <row r="3107" spans="1:13">
      <c r="A3107" s="261" t="s">
        <v>1970</v>
      </c>
      <c r="B3107" s="261" t="s">
        <v>1971</v>
      </c>
      <c r="C3107" s="261" t="s">
        <v>1938</v>
      </c>
      <c r="D3107" s="261" t="s">
        <v>24</v>
      </c>
      <c r="E3107" s="261" t="s">
        <v>17</v>
      </c>
      <c r="F3107" s="261" t="s">
        <v>17</v>
      </c>
      <c r="G3107" s="261" t="s">
        <v>17</v>
      </c>
      <c r="H3107" s="261" t="s">
        <v>17</v>
      </c>
      <c r="I3107" s="261" t="s">
        <v>17</v>
      </c>
      <c r="J3107" s="261" t="s">
        <v>17</v>
      </c>
      <c r="K3107" s="261" t="s">
        <v>5132</v>
      </c>
      <c r="L3107" s="262">
        <v>45776</v>
      </c>
      <c r="M3107" s="261" t="s">
        <v>218</v>
      </c>
    </row>
    <row r="3108" spans="1:13">
      <c r="A3108" s="259" t="s">
        <v>1970</v>
      </c>
      <c r="B3108" s="259" t="s">
        <v>1971</v>
      </c>
      <c r="C3108" s="259" t="s">
        <v>1938</v>
      </c>
      <c r="D3108" s="259" t="s">
        <v>16</v>
      </c>
      <c r="E3108" s="259" t="s">
        <v>17</v>
      </c>
      <c r="F3108" s="259" t="s">
        <v>17</v>
      </c>
      <c r="G3108" s="259" t="s">
        <v>17</v>
      </c>
      <c r="H3108" s="259" t="s">
        <v>17</v>
      </c>
      <c r="I3108" s="259" t="s">
        <v>17</v>
      </c>
      <c r="J3108" s="259" t="s">
        <v>17</v>
      </c>
      <c r="K3108" s="259" t="s">
        <v>5133</v>
      </c>
      <c r="L3108" s="260">
        <v>45776</v>
      </c>
      <c r="M3108" s="259" t="s">
        <v>218</v>
      </c>
    </row>
    <row r="3109" spans="1:13">
      <c r="A3109" s="261" t="s">
        <v>1970</v>
      </c>
      <c r="B3109" s="261" t="s">
        <v>1971</v>
      </c>
      <c r="C3109" s="261" t="s">
        <v>1938</v>
      </c>
      <c r="D3109" s="261" t="s">
        <v>20</v>
      </c>
      <c r="E3109" s="261" t="s">
        <v>17</v>
      </c>
      <c r="F3109" s="261" t="s">
        <v>17</v>
      </c>
      <c r="G3109" s="261" t="s">
        <v>17</v>
      </c>
      <c r="H3109" s="261" t="s">
        <v>17</v>
      </c>
      <c r="I3109" s="261" t="s">
        <v>17</v>
      </c>
      <c r="J3109" s="261" t="s">
        <v>17</v>
      </c>
      <c r="K3109" s="261" t="s">
        <v>5134</v>
      </c>
      <c r="L3109" s="262">
        <v>45776</v>
      </c>
      <c r="M3109" s="261" t="s">
        <v>218</v>
      </c>
    </row>
    <row r="3110" spans="1:13">
      <c r="A3110" s="259" t="s">
        <v>1970</v>
      </c>
      <c r="B3110" s="259" t="s">
        <v>1971</v>
      </c>
      <c r="C3110" s="259" t="s">
        <v>1938</v>
      </c>
      <c r="D3110" s="259" t="s">
        <v>364</v>
      </c>
      <c r="E3110" s="259" t="s">
        <v>17</v>
      </c>
      <c r="F3110" s="259" t="s">
        <v>17</v>
      </c>
      <c r="G3110" s="259" t="s">
        <v>17</v>
      </c>
      <c r="H3110" s="259" t="s">
        <v>17</v>
      </c>
      <c r="I3110" s="259" t="s">
        <v>17</v>
      </c>
      <c r="J3110" s="259" t="s">
        <v>17</v>
      </c>
      <c r="K3110" s="259" t="s">
        <v>5135</v>
      </c>
      <c r="L3110" s="260">
        <v>45776</v>
      </c>
      <c r="M3110" s="259" t="s">
        <v>218</v>
      </c>
    </row>
    <row r="3111" spans="1:13">
      <c r="A3111" s="261" t="s">
        <v>1970</v>
      </c>
      <c r="B3111" s="261" t="s">
        <v>1971</v>
      </c>
      <c r="C3111" s="261" t="s">
        <v>1938</v>
      </c>
      <c r="D3111" s="261" t="s">
        <v>22</v>
      </c>
      <c r="E3111" s="261" t="s">
        <v>17</v>
      </c>
      <c r="F3111" s="261" t="s">
        <v>17</v>
      </c>
      <c r="G3111" s="261" t="s">
        <v>17</v>
      </c>
      <c r="H3111" s="261" t="s">
        <v>17</v>
      </c>
      <c r="I3111" s="261" t="s">
        <v>17</v>
      </c>
      <c r="J3111" s="261" t="s">
        <v>17</v>
      </c>
      <c r="K3111" s="261" t="s">
        <v>5136</v>
      </c>
      <c r="L3111" s="262">
        <v>45776</v>
      </c>
      <c r="M3111" s="261" t="s">
        <v>218</v>
      </c>
    </row>
    <row r="3112" spans="1:13">
      <c r="A3112" s="259" t="s">
        <v>1959</v>
      </c>
      <c r="B3112" s="259" t="s">
        <v>1960</v>
      </c>
      <c r="C3112" s="259" t="s">
        <v>1938</v>
      </c>
      <c r="D3112" s="259" t="s">
        <v>2227</v>
      </c>
      <c r="E3112" s="259">
        <v>29679812</v>
      </c>
      <c r="F3112" s="259" t="s">
        <v>5137</v>
      </c>
      <c r="G3112" s="259" t="s">
        <v>427</v>
      </c>
      <c r="H3112" s="259">
        <v>2</v>
      </c>
      <c r="I3112" s="259" t="s">
        <v>5138</v>
      </c>
      <c r="J3112" s="259" t="s">
        <v>5139</v>
      </c>
      <c r="K3112" s="259" t="s">
        <v>5140</v>
      </c>
      <c r="L3112" s="260">
        <v>45776</v>
      </c>
      <c r="M3112" s="259" t="s">
        <v>218</v>
      </c>
    </row>
    <row r="3113" spans="1:13">
      <c r="A3113" s="261" t="s">
        <v>1959</v>
      </c>
      <c r="B3113" s="261" t="s">
        <v>1960</v>
      </c>
      <c r="C3113" s="261" t="s">
        <v>1938</v>
      </c>
      <c r="D3113" s="261" t="s">
        <v>1999</v>
      </c>
      <c r="E3113" s="261">
        <v>153543</v>
      </c>
      <c r="F3113" s="261" t="s">
        <v>5052</v>
      </c>
      <c r="G3113" s="261" t="s">
        <v>427</v>
      </c>
      <c r="H3113" s="261">
        <v>2</v>
      </c>
      <c r="I3113" s="261" t="s">
        <v>5099</v>
      </c>
      <c r="J3113" s="261" t="s">
        <v>5141</v>
      </c>
      <c r="K3113" s="261" t="s">
        <v>5142</v>
      </c>
      <c r="L3113" s="262">
        <v>45776</v>
      </c>
      <c r="M3113" s="261" t="s">
        <v>218</v>
      </c>
    </row>
    <row r="3114" spans="1:13">
      <c r="A3114" s="259" t="s">
        <v>1959</v>
      </c>
      <c r="B3114" s="259" t="s">
        <v>1960</v>
      </c>
      <c r="C3114" s="259" t="s">
        <v>1938</v>
      </c>
      <c r="D3114" s="259" t="s">
        <v>2004</v>
      </c>
      <c r="E3114" s="259">
        <v>16727637</v>
      </c>
      <c r="F3114" s="259" t="s">
        <v>5143</v>
      </c>
      <c r="G3114" s="259" t="s">
        <v>224</v>
      </c>
      <c r="H3114" s="259">
        <v>1</v>
      </c>
      <c r="I3114" s="259" t="s">
        <v>5103</v>
      </c>
      <c r="J3114" s="259" t="s">
        <v>5144</v>
      </c>
      <c r="K3114" s="259" t="s">
        <v>5145</v>
      </c>
      <c r="L3114" s="260">
        <v>45776</v>
      </c>
      <c r="M3114" s="259" t="s">
        <v>218</v>
      </c>
    </row>
    <row r="3115" spans="1:13">
      <c r="A3115" s="261" t="s">
        <v>1959</v>
      </c>
      <c r="B3115" s="261" t="s">
        <v>1960</v>
      </c>
      <c r="C3115" s="261" t="s">
        <v>1938</v>
      </c>
      <c r="D3115" s="261" t="s">
        <v>2007</v>
      </c>
      <c r="E3115" s="261">
        <v>16727637</v>
      </c>
      <c r="F3115" s="261" t="s">
        <v>5143</v>
      </c>
      <c r="G3115" s="261" t="s">
        <v>224</v>
      </c>
      <c r="H3115" s="261">
        <v>1</v>
      </c>
      <c r="I3115" s="261" t="s">
        <v>5103</v>
      </c>
      <c r="J3115" s="261" t="s">
        <v>5146</v>
      </c>
      <c r="K3115" s="261" t="s">
        <v>5147</v>
      </c>
      <c r="L3115" s="262">
        <v>45776</v>
      </c>
      <c r="M3115" s="261" t="s">
        <v>218</v>
      </c>
    </row>
    <row r="3116" spans="1:13">
      <c r="A3116" s="259" t="s">
        <v>1959</v>
      </c>
      <c r="B3116" s="259" t="s">
        <v>1960</v>
      </c>
      <c r="C3116" s="259" t="s">
        <v>1938</v>
      </c>
      <c r="D3116" s="259" t="s">
        <v>257</v>
      </c>
      <c r="E3116" s="259">
        <v>1349420</v>
      </c>
      <c r="F3116" s="259" t="s">
        <v>4921</v>
      </c>
      <c r="G3116" s="259" t="s">
        <v>224</v>
      </c>
      <c r="H3116" s="259">
        <v>1</v>
      </c>
      <c r="I3116" s="259" t="s">
        <v>5106</v>
      </c>
      <c r="J3116" s="259" t="s">
        <v>5148</v>
      </c>
      <c r="K3116" s="259" t="s">
        <v>5149</v>
      </c>
      <c r="L3116" s="260">
        <v>45776</v>
      </c>
      <c r="M3116" s="259" t="s">
        <v>218</v>
      </c>
    </row>
    <row r="3117" spans="1:13">
      <c r="A3117" s="261" t="s">
        <v>1959</v>
      </c>
      <c r="B3117" s="261" t="s">
        <v>1960</v>
      </c>
      <c r="C3117" s="261" t="s">
        <v>1938</v>
      </c>
      <c r="D3117" s="261" t="s">
        <v>112</v>
      </c>
      <c r="E3117" s="261">
        <v>0</v>
      </c>
      <c r="F3117" s="261" t="s">
        <v>404</v>
      </c>
      <c r="G3117" s="261" t="s">
        <v>17</v>
      </c>
      <c r="H3117" s="261" t="s">
        <v>17</v>
      </c>
      <c r="I3117" s="261" t="s">
        <v>404</v>
      </c>
      <c r="J3117" s="261" t="s">
        <v>404</v>
      </c>
      <c r="K3117" s="261" t="s">
        <v>5150</v>
      </c>
      <c r="L3117" s="262">
        <v>45776</v>
      </c>
      <c r="M3117" s="261" t="s">
        <v>218</v>
      </c>
    </row>
    <row r="3118" spans="1:13">
      <c r="A3118" s="259" t="s">
        <v>1959</v>
      </c>
      <c r="B3118" s="259" t="s">
        <v>1960</v>
      </c>
      <c r="C3118" s="259" t="s">
        <v>1938</v>
      </c>
      <c r="D3118" s="259" t="s">
        <v>467</v>
      </c>
      <c r="E3118" s="259">
        <v>422</v>
      </c>
      <c r="F3118" s="259" t="s">
        <v>5151</v>
      </c>
      <c r="G3118" s="259" t="s">
        <v>224</v>
      </c>
      <c r="H3118" s="259">
        <v>1</v>
      </c>
      <c r="I3118" s="259" t="s">
        <v>337</v>
      </c>
      <c r="J3118" s="259" t="s">
        <v>5152</v>
      </c>
      <c r="K3118" s="259" t="s">
        <v>5153</v>
      </c>
      <c r="L3118" s="260">
        <v>45776</v>
      </c>
      <c r="M3118" s="259" t="s">
        <v>218</v>
      </c>
    </row>
    <row r="3119" spans="1:13">
      <c r="A3119" s="261" t="s">
        <v>1959</v>
      </c>
      <c r="B3119" s="261" t="s">
        <v>1960</v>
      </c>
      <c r="C3119" s="261" t="s">
        <v>1938</v>
      </c>
      <c r="D3119" s="261" t="s">
        <v>549</v>
      </c>
      <c r="E3119" s="261">
        <v>662</v>
      </c>
      <c r="F3119" s="261" t="s">
        <v>5151</v>
      </c>
      <c r="G3119" s="261" t="s">
        <v>224</v>
      </c>
      <c r="H3119" s="261">
        <v>1</v>
      </c>
      <c r="I3119" s="261" t="s">
        <v>337</v>
      </c>
      <c r="J3119" s="261" t="s">
        <v>5154</v>
      </c>
      <c r="K3119" s="261" t="s">
        <v>5155</v>
      </c>
      <c r="L3119" s="262">
        <v>45776</v>
      </c>
      <c r="M3119" s="261" t="s">
        <v>218</v>
      </c>
    </row>
    <row r="3120" spans="1:13">
      <c r="A3120" s="259" t="s">
        <v>1959</v>
      </c>
      <c r="B3120" s="259" t="s">
        <v>1960</v>
      </c>
      <c r="C3120" s="259" t="s">
        <v>1938</v>
      </c>
      <c r="D3120" s="259" t="s">
        <v>2014</v>
      </c>
      <c r="E3120" s="259">
        <v>2023619</v>
      </c>
      <c r="F3120" s="259" t="s">
        <v>5156</v>
      </c>
      <c r="G3120" s="259" t="s">
        <v>427</v>
      </c>
      <c r="H3120" s="259">
        <v>2</v>
      </c>
      <c r="I3120" s="259" t="s">
        <v>5157</v>
      </c>
      <c r="J3120" s="259" t="s">
        <v>5158</v>
      </c>
      <c r="K3120" s="259" t="s">
        <v>5159</v>
      </c>
      <c r="L3120" s="260">
        <v>45776</v>
      </c>
      <c r="M3120" s="259" t="s">
        <v>218</v>
      </c>
    </row>
    <row r="3121" spans="1:13">
      <c r="A3121" s="261" t="s">
        <v>1959</v>
      </c>
      <c r="B3121" s="261" t="s">
        <v>1960</v>
      </c>
      <c r="C3121" s="261" t="s">
        <v>1938</v>
      </c>
      <c r="D3121" s="261" t="s">
        <v>2017</v>
      </c>
      <c r="E3121" s="261">
        <v>0</v>
      </c>
      <c r="F3121" s="261" t="s">
        <v>5143</v>
      </c>
      <c r="G3121" s="261" t="s">
        <v>427</v>
      </c>
      <c r="H3121" s="261">
        <v>2</v>
      </c>
      <c r="I3121" s="261" t="s">
        <v>5103</v>
      </c>
      <c r="J3121" s="261" t="s">
        <v>3243</v>
      </c>
      <c r="K3121" s="261" t="s">
        <v>5160</v>
      </c>
      <c r="L3121" s="262">
        <v>45776</v>
      </c>
      <c r="M3121" s="261" t="s">
        <v>218</v>
      </c>
    </row>
    <row r="3122" spans="1:13">
      <c r="A3122" s="259" t="s">
        <v>1959</v>
      </c>
      <c r="B3122" s="259" t="s">
        <v>1960</v>
      </c>
      <c r="C3122" s="259" t="s">
        <v>1938</v>
      </c>
      <c r="D3122" s="259" t="s">
        <v>2020</v>
      </c>
      <c r="E3122" s="259">
        <v>14704018</v>
      </c>
      <c r="F3122" s="259" t="s">
        <v>5161</v>
      </c>
      <c r="G3122" s="259" t="s">
        <v>427</v>
      </c>
      <c r="H3122" s="259">
        <v>2</v>
      </c>
      <c r="I3122" s="259" t="s">
        <v>5162</v>
      </c>
      <c r="J3122" s="259" t="s">
        <v>5163</v>
      </c>
      <c r="K3122" s="259" t="s">
        <v>5164</v>
      </c>
      <c r="L3122" s="260">
        <v>45776</v>
      </c>
      <c r="M3122" s="259" t="s">
        <v>218</v>
      </c>
    </row>
    <row r="3123" spans="1:13">
      <c r="A3123" s="261" t="s">
        <v>1959</v>
      </c>
      <c r="B3123" s="261" t="s">
        <v>1960</v>
      </c>
      <c r="C3123" s="261" t="s">
        <v>1938</v>
      </c>
      <c r="D3123" s="261" t="s">
        <v>2023</v>
      </c>
      <c r="E3123" s="261">
        <v>2023619</v>
      </c>
      <c r="F3123" s="261" t="s">
        <v>5156</v>
      </c>
      <c r="G3123" s="261" t="s">
        <v>282</v>
      </c>
      <c r="H3123" s="261">
        <v>3</v>
      </c>
      <c r="I3123" s="261" t="s">
        <v>5157</v>
      </c>
      <c r="J3123" s="261" t="s">
        <v>5165</v>
      </c>
      <c r="K3123" s="261" t="s">
        <v>5166</v>
      </c>
      <c r="L3123" s="262">
        <v>45776</v>
      </c>
      <c r="M3123" s="261" t="s">
        <v>218</v>
      </c>
    </row>
    <row r="3124" spans="1:13">
      <c r="A3124" s="259" t="s">
        <v>1959</v>
      </c>
      <c r="B3124" s="259" t="s">
        <v>1960</v>
      </c>
      <c r="C3124" s="259" t="s">
        <v>1938</v>
      </c>
      <c r="D3124" s="259" t="s">
        <v>2025</v>
      </c>
      <c r="E3124" s="259">
        <v>0</v>
      </c>
      <c r="F3124" s="259" t="s">
        <v>5156</v>
      </c>
      <c r="G3124" s="259" t="s">
        <v>282</v>
      </c>
      <c r="H3124" s="259">
        <v>3</v>
      </c>
      <c r="I3124" s="259" t="s">
        <v>5157</v>
      </c>
      <c r="J3124" s="259" t="s">
        <v>5167</v>
      </c>
      <c r="K3124" s="259" t="s">
        <v>5168</v>
      </c>
      <c r="L3124" s="260">
        <v>45776</v>
      </c>
      <c r="M3124" s="259" t="s">
        <v>218</v>
      </c>
    </row>
    <row r="3125" spans="1:13">
      <c r="A3125" s="261" t="s">
        <v>1959</v>
      </c>
      <c r="B3125" s="261" t="s">
        <v>1960</v>
      </c>
      <c r="C3125" s="261" t="s">
        <v>1938</v>
      </c>
      <c r="D3125" s="261" t="s">
        <v>2027</v>
      </c>
      <c r="E3125" s="261">
        <v>0</v>
      </c>
      <c r="F3125" s="261" t="s">
        <v>5156</v>
      </c>
      <c r="G3125" s="261" t="s">
        <v>282</v>
      </c>
      <c r="H3125" s="261">
        <v>3</v>
      </c>
      <c r="I3125" s="261" t="s">
        <v>5157</v>
      </c>
      <c r="J3125" s="261" t="s">
        <v>5167</v>
      </c>
      <c r="K3125" s="261" t="s">
        <v>5169</v>
      </c>
      <c r="L3125" s="262">
        <v>45776</v>
      </c>
      <c r="M3125" s="261" t="s">
        <v>218</v>
      </c>
    </row>
    <row r="3126" spans="1:13">
      <c r="A3126" s="259" t="s">
        <v>1959</v>
      </c>
      <c r="B3126" s="259" t="s">
        <v>1960</v>
      </c>
      <c r="C3126" s="259" t="s">
        <v>1938</v>
      </c>
      <c r="D3126" s="259" t="s">
        <v>200</v>
      </c>
      <c r="E3126" s="259">
        <v>5</v>
      </c>
      <c r="F3126" s="259" t="s">
        <v>5170</v>
      </c>
      <c r="G3126" s="259" t="s">
        <v>224</v>
      </c>
      <c r="H3126" s="259">
        <v>1</v>
      </c>
      <c r="I3126" s="259" t="s">
        <v>5171</v>
      </c>
      <c r="J3126" s="259" t="s">
        <v>5172</v>
      </c>
      <c r="K3126" s="259" t="s">
        <v>5173</v>
      </c>
      <c r="L3126" s="260">
        <v>45776</v>
      </c>
      <c r="M3126" s="259" t="s">
        <v>218</v>
      </c>
    </row>
    <row r="3127" spans="1:13">
      <c r="A3127" s="261" t="s">
        <v>1959</v>
      </c>
      <c r="B3127" s="261" t="s">
        <v>1960</v>
      </c>
      <c r="C3127" s="261" t="s">
        <v>1938</v>
      </c>
      <c r="D3127" s="261" t="s">
        <v>26</v>
      </c>
      <c r="E3127" s="261" t="s">
        <v>17</v>
      </c>
      <c r="F3127" s="261" t="s">
        <v>17</v>
      </c>
      <c r="G3127" s="261" t="s">
        <v>17</v>
      </c>
      <c r="H3127" s="261" t="s">
        <v>17</v>
      </c>
      <c r="I3127" s="261" t="s">
        <v>17</v>
      </c>
      <c r="J3127" s="261" t="s">
        <v>17</v>
      </c>
      <c r="K3127" s="261" t="s">
        <v>5174</v>
      </c>
      <c r="L3127" s="262">
        <v>45776</v>
      </c>
      <c r="M3127" s="261" t="s">
        <v>218</v>
      </c>
    </row>
    <row r="3128" spans="1:13">
      <c r="A3128" s="259" t="s">
        <v>1959</v>
      </c>
      <c r="B3128" s="259" t="s">
        <v>1960</v>
      </c>
      <c r="C3128" s="259" t="s">
        <v>1938</v>
      </c>
      <c r="D3128" s="259" t="s">
        <v>28</v>
      </c>
      <c r="E3128" s="259" t="s">
        <v>17</v>
      </c>
      <c r="F3128" s="259" t="s">
        <v>17</v>
      </c>
      <c r="G3128" s="259" t="s">
        <v>17</v>
      </c>
      <c r="H3128" s="259" t="s">
        <v>17</v>
      </c>
      <c r="I3128" s="259" t="s">
        <v>17</v>
      </c>
      <c r="J3128" s="259" t="s">
        <v>17</v>
      </c>
      <c r="K3128" s="259" t="s">
        <v>5175</v>
      </c>
      <c r="L3128" s="260">
        <v>45776</v>
      </c>
      <c r="M3128" s="259" t="s">
        <v>218</v>
      </c>
    </row>
    <row r="3129" spans="1:13">
      <c r="A3129" s="261" t="s">
        <v>1959</v>
      </c>
      <c r="B3129" s="261" t="s">
        <v>1960</v>
      </c>
      <c r="C3129" s="261" t="s">
        <v>1938</v>
      </c>
      <c r="D3129" s="261" t="s">
        <v>24</v>
      </c>
      <c r="E3129" s="261" t="s">
        <v>17</v>
      </c>
      <c r="F3129" s="261" t="s">
        <v>17</v>
      </c>
      <c r="G3129" s="261" t="s">
        <v>17</v>
      </c>
      <c r="H3129" s="261" t="s">
        <v>17</v>
      </c>
      <c r="I3129" s="261" t="s">
        <v>17</v>
      </c>
      <c r="J3129" s="261" t="s">
        <v>17</v>
      </c>
      <c r="K3129" s="261" t="s">
        <v>5176</v>
      </c>
      <c r="L3129" s="262">
        <v>45776</v>
      </c>
      <c r="M3129" s="261" t="s">
        <v>218</v>
      </c>
    </row>
    <row r="3130" spans="1:13">
      <c r="A3130" s="259" t="s">
        <v>1959</v>
      </c>
      <c r="B3130" s="259" t="s">
        <v>1960</v>
      </c>
      <c r="C3130" s="259" t="s">
        <v>1938</v>
      </c>
      <c r="D3130" s="259" t="s">
        <v>16</v>
      </c>
      <c r="E3130" s="259" t="s">
        <v>17</v>
      </c>
      <c r="F3130" s="259" t="s">
        <v>17</v>
      </c>
      <c r="G3130" s="259" t="s">
        <v>17</v>
      </c>
      <c r="H3130" s="259" t="s">
        <v>17</v>
      </c>
      <c r="I3130" s="259" t="s">
        <v>17</v>
      </c>
      <c r="J3130" s="259" t="s">
        <v>17</v>
      </c>
      <c r="K3130" s="259" t="s">
        <v>5177</v>
      </c>
      <c r="L3130" s="260">
        <v>45776</v>
      </c>
      <c r="M3130" s="259" t="s">
        <v>218</v>
      </c>
    </row>
    <row r="3131" spans="1:13">
      <c r="A3131" s="261" t="s">
        <v>1959</v>
      </c>
      <c r="B3131" s="261" t="s">
        <v>1960</v>
      </c>
      <c r="C3131" s="261" t="s">
        <v>1938</v>
      </c>
      <c r="D3131" s="261" t="s">
        <v>20</v>
      </c>
      <c r="E3131" s="261" t="s">
        <v>17</v>
      </c>
      <c r="F3131" s="261" t="s">
        <v>17</v>
      </c>
      <c r="G3131" s="261" t="s">
        <v>17</v>
      </c>
      <c r="H3131" s="261" t="s">
        <v>17</v>
      </c>
      <c r="I3131" s="261" t="s">
        <v>17</v>
      </c>
      <c r="J3131" s="261" t="s">
        <v>17</v>
      </c>
      <c r="K3131" s="261" t="s">
        <v>5178</v>
      </c>
      <c r="L3131" s="262">
        <v>45776</v>
      </c>
      <c r="M3131" s="261" t="s">
        <v>218</v>
      </c>
    </row>
    <row r="3132" spans="1:13">
      <c r="A3132" s="259" t="s">
        <v>1959</v>
      </c>
      <c r="B3132" s="259" t="s">
        <v>1960</v>
      </c>
      <c r="C3132" s="259" t="s">
        <v>1938</v>
      </c>
      <c r="D3132" s="259" t="s">
        <v>364</v>
      </c>
      <c r="E3132" s="259" t="s">
        <v>17</v>
      </c>
      <c r="F3132" s="259" t="s">
        <v>17</v>
      </c>
      <c r="G3132" s="259" t="s">
        <v>17</v>
      </c>
      <c r="H3132" s="259" t="s">
        <v>17</v>
      </c>
      <c r="I3132" s="259" t="s">
        <v>17</v>
      </c>
      <c r="J3132" s="259" t="s">
        <v>17</v>
      </c>
      <c r="K3132" s="259" t="s">
        <v>5179</v>
      </c>
      <c r="L3132" s="260">
        <v>45776</v>
      </c>
      <c r="M3132" s="259" t="s">
        <v>218</v>
      </c>
    </row>
    <row r="3133" spans="1:13">
      <c r="A3133" s="261" t="s">
        <v>1959</v>
      </c>
      <c r="B3133" s="261" t="s">
        <v>1960</v>
      </c>
      <c r="C3133" s="261" t="s">
        <v>1938</v>
      </c>
      <c r="D3133" s="261" t="s">
        <v>22</v>
      </c>
      <c r="E3133" s="261" t="s">
        <v>17</v>
      </c>
      <c r="F3133" s="261" t="s">
        <v>17</v>
      </c>
      <c r="G3133" s="261" t="s">
        <v>17</v>
      </c>
      <c r="H3133" s="261" t="s">
        <v>17</v>
      </c>
      <c r="I3133" s="261" t="s">
        <v>17</v>
      </c>
      <c r="J3133" s="261" t="s">
        <v>17</v>
      </c>
      <c r="K3133" s="261" t="s">
        <v>5180</v>
      </c>
      <c r="L3133" s="262">
        <v>45776</v>
      </c>
      <c r="M3133" s="261" t="s">
        <v>218</v>
      </c>
    </row>
    <row r="3134" spans="1:13">
      <c r="A3134" s="259" t="s">
        <v>1948</v>
      </c>
      <c r="B3134" s="259" t="s">
        <v>1949</v>
      </c>
      <c r="C3134" s="259" t="s">
        <v>1938</v>
      </c>
      <c r="D3134" s="259" t="s">
        <v>2227</v>
      </c>
      <c r="E3134" s="259">
        <v>29679812</v>
      </c>
      <c r="F3134" s="259" t="s">
        <v>5137</v>
      </c>
      <c r="G3134" s="259" t="s">
        <v>427</v>
      </c>
      <c r="H3134" s="259">
        <v>2</v>
      </c>
      <c r="I3134" s="259" t="s">
        <v>5138</v>
      </c>
      <c r="J3134" s="259" t="s">
        <v>5139</v>
      </c>
      <c r="K3134" s="259" t="s">
        <v>5181</v>
      </c>
      <c r="L3134" s="260">
        <v>45776</v>
      </c>
      <c r="M3134" s="259" t="s">
        <v>218</v>
      </c>
    </row>
    <row r="3135" spans="1:13">
      <c r="A3135" s="261" t="s">
        <v>1948</v>
      </c>
      <c r="B3135" s="261" t="s">
        <v>1949</v>
      </c>
      <c r="C3135" s="261" t="s">
        <v>1938</v>
      </c>
      <c r="D3135" s="261" t="s">
        <v>1999</v>
      </c>
      <c r="E3135" s="261">
        <v>34161</v>
      </c>
      <c r="F3135" s="261" t="s">
        <v>5098</v>
      </c>
      <c r="G3135" s="261" t="s">
        <v>427</v>
      </c>
      <c r="H3135" s="261">
        <v>2</v>
      </c>
      <c r="I3135" s="261" t="s">
        <v>5099</v>
      </c>
      <c r="J3135" s="261" t="s">
        <v>5182</v>
      </c>
      <c r="K3135" s="261" t="s">
        <v>5183</v>
      </c>
      <c r="L3135" s="262">
        <v>45776</v>
      </c>
      <c r="M3135" s="261" t="s">
        <v>218</v>
      </c>
    </row>
    <row r="3136" spans="1:13">
      <c r="A3136" s="259" t="s">
        <v>1948</v>
      </c>
      <c r="B3136" s="259" t="s">
        <v>1949</v>
      </c>
      <c r="C3136" s="259" t="s">
        <v>1938</v>
      </c>
      <c r="D3136" s="259" t="s">
        <v>2004</v>
      </c>
      <c r="E3136" s="259">
        <v>5336891</v>
      </c>
      <c r="F3136" s="259" t="s">
        <v>5184</v>
      </c>
      <c r="G3136" s="259" t="s">
        <v>224</v>
      </c>
      <c r="H3136" s="259">
        <v>1</v>
      </c>
      <c r="I3136" s="259" t="s">
        <v>5185</v>
      </c>
      <c r="J3136" s="259" t="s">
        <v>5186</v>
      </c>
      <c r="K3136" s="259" t="s">
        <v>5187</v>
      </c>
      <c r="L3136" s="260">
        <v>45776</v>
      </c>
      <c r="M3136" s="259" t="s">
        <v>218</v>
      </c>
    </row>
    <row r="3137" spans="1:13">
      <c r="A3137" s="261" t="s">
        <v>1948</v>
      </c>
      <c r="B3137" s="261" t="s">
        <v>1949</v>
      </c>
      <c r="C3137" s="261" t="s">
        <v>1938</v>
      </c>
      <c r="D3137" s="261" t="s">
        <v>2007</v>
      </c>
      <c r="E3137" s="261">
        <v>5336891</v>
      </c>
      <c r="F3137" s="261" t="s">
        <v>5184</v>
      </c>
      <c r="G3137" s="261" t="s">
        <v>224</v>
      </c>
      <c r="H3137" s="261">
        <v>1</v>
      </c>
      <c r="I3137" s="261" t="s">
        <v>5185</v>
      </c>
      <c r="J3137" s="261" t="s">
        <v>5188</v>
      </c>
      <c r="K3137" s="261" t="s">
        <v>5189</v>
      </c>
      <c r="L3137" s="262">
        <v>45776</v>
      </c>
      <c r="M3137" s="261" t="s">
        <v>218</v>
      </c>
    </row>
    <row r="3138" spans="1:13">
      <c r="A3138" s="259" t="s">
        <v>1948</v>
      </c>
      <c r="B3138" s="259" t="s">
        <v>1949</v>
      </c>
      <c r="C3138" s="259" t="s">
        <v>1938</v>
      </c>
      <c r="D3138" s="259" t="s">
        <v>257</v>
      </c>
      <c r="E3138" s="259">
        <v>794823</v>
      </c>
      <c r="F3138" s="259" t="s">
        <v>4921</v>
      </c>
      <c r="G3138" s="259" t="s">
        <v>224</v>
      </c>
      <c r="H3138" s="259">
        <v>1</v>
      </c>
      <c r="I3138" s="259" t="s">
        <v>5106</v>
      </c>
      <c r="J3138" s="259" t="s">
        <v>5190</v>
      </c>
      <c r="K3138" s="259" t="s">
        <v>5191</v>
      </c>
      <c r="L3138" s="260">
        <v>45776</v>
      </c>
      <c r="M3138" s="259" t="s">
        <v>218</v>
      </c>
    </row>
    <row r="3139" spans="1:13">
      <c r="A3139" s="261" t="s">
        <v>1948</v>
      </c>
      <c r="B3139" s="261" t="s">
        <v>1949</v>
      </c>
      <c r="C3139" s="261" t="s">
        <v>1938</v>
      </c>
      <c r="D3139" s="261" t="s">
        <v>112</v>
      </c>
      <c r="E3139" s="261">
        <v>0</v>
      </c>
      <c r="F3139" s="261" t="s">
        <v>17</v>
      </c>
      <c r="G3139" s="261" t="s">
        <v>17</v>
      </c>
      <c r="H3139" s="261" t="s">
        <v>17</v>
      </c>
      <c r="I3139" s="261" t="s">
        <v>17</v>
      </c>
      <c r="J3139" s="261" t="s">
        <v>17</v>
      </c>
      <c r="K3139" s="261" t="s">
        <v>5192</v>
      </c>
      <c r="L3139" s="262">
        <v>45776</v>
      </c>
      <c r="M3139" s="261" t="s">
        <v>218</v>
      </c>
    </row>
    <row r="3140" spans="1:13">
      <c r="A3140" s="259" t="s">
        <v>1948</v>
      </c>
      <c r="B3140" s="259" t="s">
        <v>1949</v>
      </c>
      <c r="C3140" s="259" t="s">
        <v>1938</v>
      </c>
      <c r="D3140" s="259" t="s">
        <v>467</v>
      </c>
      <c r="E3140" s="259">
        <v>237</v>
      </c>
      <c r="F3140" s="259" t="s">
        <v>5151</v>
      </c>
      <c r="G3140" s="259" t="s">
        <v>224</v>
      </c>
      <c r="H3140" s="259">
        <v>1</v>
      </c>
      <c r="I3140" s="259" t="s">
        <v>337</v>
      </c>
      <c r="J3140" s="259" t="s">
        <v>5193</v>
      </c>
      <c r="K3140" s="259" t="s">
        <v>5194</v>
      </c>
      <c r="L3140" s="260">
        <v>45776</v>
      </c>
      <c r="M3140" s="259" t="s">
        <v>218</v>
      </c>
    </row>
    <row r="3141" spans="1:13">
      <c r="A3141" s="261" t="s">
        <v>1948</v>
      </c>
      <c r="B3141" s="261" t="s">
        <v>1949</v>
      </c>
      <c r="C3141" s="261" t="s">
        <v>1938</v>
      </c>
      <c r="D3141" s="261" t="s">
        <v>549</v>
      </c>
      <c r="E3141" s="261">
        <v>662</v>
      </c>
      <c r="F3141" s="261" t="s">
        <v>5151</v>
      </c>
      <c r="G3141" s="261" t="s">
        <v>224</v>
      </c>
      <c r="H3141" s="261">
        <v>1</v>
      </c>
      <c r="I3141" s="261" t="s">
        <v>337</v>
      </c>
      <c r="J3141" s="261" t="s">
        <v>5195</v>
      </c>
      <c r="K3141" s="261" t="s">
        <v>5196</v>
      </c>
      <c r="L3141" s="262">
        <v>45776</v>
      </c>
      <c r="M3141" s="261" t="s">
        <v>218</v>
      </c>
    </row>
    <row r="3142" spans="1:13">
      <c r="A3142" s="259" t="s">
        <v>1948</v>
      </c>
      <c r="B3142" s="259" t="s">
        <v>1949</v>
      </c>
      <c r="C3142" s="259" t="s">
        <v>1938</v>
      </c>
      <c r="D3142" s="259" t="s">
        <v>2014</v>
      </c>
      <c r="E3142" s="259">
        <v>1472095</v>
      </c>
      <c r="F3142" s="259" t="s">
        <v>5197</v>
      </c>
      <c r="G3142" s="259" t="s">
        <v>427</v>
      </c>
      <c r="H3142" s="259">
        <v>2</v>
      </c>
      <c r="I3142" s="259" t="s">
        <v>5157</v>
      </c>
      <c r="J3142" s="259" t="s">
        <v>5198</v>
      </c>
      <c r="K3142" s="259" t="s">
        <v>5199</v>
      </c>
      <c r="L3142" s="260">
        <v>45776</v>
      </c>
      <c r="M3142" s="259" t="s">
        <v>218</v>
      </c>
    </row>
    <row r="3143" spans="1:13">
      <c r="A3143" s="261" t="s">
        <v>1948</v>
      </c>
      <c r="B3143" s="261" t="s">
        <v>1949</v>
      </c>
      <c r="C3143" s="261" t="s">
        <v>1938</v>
      </c>
      <c r="D3143" s="261" t="s">
        <v>2017</v>
      </c>
      <c r="E3143" s="261">
        <v>0</v>
      </c>
      <c r="F3143" s="261" t="s">
        <v>5184</v>
      </c>
      <c r="G3143" s="261" t="s">
        <v>427</v>
      </c>
      <c r="H3143" s="261">
        <v>2</v>
      </c>
      <c r="I3143" s="261" t="s">
        <v>5185</v>
      </c>
      <c r="J3143" s="261" t="s">
        <v>3243</v>
      </c>
      <c r="K3143" s="261" t="s">
        <v>5200</v>
      </c>
      <c r="L3143" s="262">
        <v>45776</v>
      </c>
      <c r="M3143" s="261" t="s">
        <v>218</v>
      </c>
    </row>
    <row r="3144" spans="1:13">
      <c r="A3144" s="259" t="s">
        <v>1948</v>
      </c>
      <c r="B3144" s="259" t="s">
        <v>1949</v>
      </c>
      <c r="C3144" s="259" t="s">
        <v>1938</v>
      </c>
      <c r="D3144" s="259" t="s">
        <v>2020</v>
      </c>
      <c r="E3144" s="259">
        <v>3864796</v>
      </c>
      <c r="F3144" s="259" t="s">
        <v>5201</v>
      </c>
      <c r="G3144" s="259" t="s">
        <v>427</v>
      </c>
      <c r="H3144" s="259">
        <v>2</v>
      </c>
      <c r="I3144" s="259" t="s">
        <v>5162</v>
      </c>
      <c r="J3144" s="259" t="s">
        <v>5202</v>
      </c>
      <c r="K3144" s="259" t="s">
        <v>5203</v>
      </c>
      <c r="L3144" s="260">
        <v>45776</v>
      </c>
      <c r="M3144" s="259" t="s">
        <v>218</v>
      </c>
    </row>
    <row r="3145" spans="1:13">
      <c r="A3145" s="261" t="s">
        <v>1970</v>
      </c>
      <c r="B3145" s="261" t="s">
        <v>1971</v>
      </c>
      <c r="C3145" s="261" t="s">
        <v>1938</v>
      </c>
      <c r="D3145" s="261" t="s">
        <v>2227</v>
      </c>
      <c r="E3145" s="261">
        <v>29679812</v>
      </c>
      <c r="F3145" s="261" t="s">
        <v>5204</v>
      </c>
      <c r="G3145" s="261" t="s">
        <v>224</v>
      </c>
      <c r="H3145" s="261">
        <v>1</v>
      </c>
      <c r="I3145" s="261" t="s">
        <v>5138</v>
      </c>
      <c r="J3145" s="261" t="s">
        <v>5205</v>
      </c>
      <c r="K3145" s="261" t="s">
        <v>5206</v>
      </c>
      <c r="L3145" s="262">
        <v>45776</v>
      </c>
      <c r="M3145" s="261" t="s">
        <v>218</v>
      </c>
    </row>
    <row r="3146" spans="1:13">
      <c r="A3146" s="259" t="s">
        <v>1948</v>
      </c>
      <c r="B3146" s="259" t="s">
        <v>1949</v>
      </c>
      <c r="C3146" s="259" t="s">
        <v>1938</v>
      </c>
      <c r="D3146" s="259" t="s">
        <v>2023</v>
      </c>
      <c r="E3146" s="259">
        <v>1472095</v>
      </c>
      <c r="F3146" s="259" t="s">
        <v>5197</v>
      </c>
      <c r="G3146" s="259" t="s">
        <v>282</v>
      </c>
      <c r="H3146" s="259">
        <v>3</v>
      </c>
      <c r="I3146" s="259" t="s">
        <v>5157</v>
      </c>
      <c r="J3146" s="259" t="s">
        <v>5207</v>
      </c>
      <c r="K3146" s="259" t="s">
        <v>5208</v>
      </c>
      <c r="L3146" s="260">
        <v>45776</v>
      </c>
      <c r="M3146" s="259" t="s">
        <v>218</v>
      </c>
    </row>
    <row r="3147" spans="1:13">
      <c r="A3147" s="261" t="s">
        <v>1948</v>
      </c>
      <c r="B3147" s="261" t="s">
        <v>1949</v>
      </c>
      <c r="C3147" s="261" t="s">
        <v>1938</v>
      </c>
      <c r="D3147" s="261" t="s">
        <v>2025</v>
      </c>
      <c r="E3147" s="261">
        <v>0</v>
      </c>
      <c r="F3147" s="261" t="s">
        <v>5197</v>
      </c>
      <c r="G3147" s="261" t="s">
        <v>282</v>
      </c>
      <c r="H3147" s="261">
        <v>3</v>
      </c>
      <c r="I3147" s="261" t="s">
        <v>5157</v>
      </c>
      <c r="J3147" s="261" t="s">
        <v>5209</v>
      </c>
      <c r="K3147" s="261" t="s">
        <v>5210</v>
      </c>
      <c r="L3147" s="262">
        <v>45776</v>
      </c>
      <c r="M3147" s="261" t="s">
        <v>218</v>
      </c>
    </row>
    <row r="3148" spans="1:13">
      <c r="A3148" s="259" t="s">
        <v>1948</v>
      </c>
      <c r="B3148" s="259" t="s">
        <v>1949</v>
      </c>
      <c r="C3148" s="259" t="s">
        <v>1938</v>
      </c>
      <c r="D3148" s="259" t="s">
        <v>2027</v>
      </c>
      <c r="E3148" s="259">
        <v>0</v>
      </c>
      <c r="F3148" s="259" t="s">
        <v>5197</v>
      </c>
      <c r="G3148" s="259" t="s">
        <v>427</v>
      </c>
      <c r="H3148" s="259">
        <v>2</v>
      </c>
      <c r="I3148" s="259" t="s">
        <v>5157</v>
      </c>
      <c r="J3148" s="259" t="s">
        <v>5209</v>
      </c>
      <c r="K3148" s="259" t="s">
        <v>5211</v>
      </c>
      <c r="L3148" s="260">
        <v>45776</v>
      </c>
      <c r="M3148" s="259" t="s">
        <v>218</v>
      </c>
    </row>
    <row r="3149" spans="1:13">
      <c r="A3149" s="261" t="s">
        <v>1948</v>
      </c>
      <c r="B3149" s="261" t="s">
        <v>1949</v>
      </c>
      <c r="C3149" s="261" t="s">
        <v>1938</v>
      </c>
      <c r="D3149" s="261" t="s">
        <v>200</v>
      </c>
      <c r="E3149" s="261">
        <v>5</v>
      </c>
      <c r="F3149" s="261" t="s">
        <v>5212</v>
      </c>
      <c r="G3149" s="261" t="s">
        <v>224</v>
      </c>
      <c r="H3149" s="261">
        <v>1</v>
      </c>
      <c r="I3149" s="261" t="s">
        <v>5213</v>
      </c>
      <c r="J3149" s="261" t="s">
        <v>5214</v>
      </c>
      <c r="K3149" s="261" t="s">
        <v>5215</v>
      </c>
      <c r="L3149" s="262">
        <v>45776</v>
      </c>
      <c r="M3149" s="261" t="s">
        <v>218</v>
      </c>
    </row>
    <row r="3150" spans="1:13">
      <c r="A3150" s="259" t="s">
        <v>1948</v>
      </c>
      <c r="B3150" s="259" t="s">
        <v>1949</v>
      </c>
      <c r="C3150" s="259" t="s">
        <v>1938</v>
      </c>
      <c r="D3150" s="259" t="s">
        <v>26</v>
      </c>
      <c r="E3150" s="259" t="s">
        <v>17</v>
      </c>
      <c r="F3150" s="259" t="s">
        <v>17</v>
      </c>
      <c r="G3150" s="259" t="s">
        <v>17</v>
      </c>
      <c r="H3150" s="259" t="s">
        <v>17</v>
      </c>
      <c r="I3150" s="259" t="s">
        <v>17</v>
      </c>
      <c r="J3150" s="259" t="s">
        <v>17</v>
      </c>
      <c r="K3150" s="259" t="s">
        <v>5216</v>
      </c>
      <c r="L3150" s="260">
        <v>45776</v>
      </c>
      <c r="M3150" s="259" t="s">
        <v>218</v>
      </c>
    </row>
    <row r="3151" spans="1:13">
      <c r="A3151" s="261" t="s">
        <v>1948</v>
      </c>
      <c r="B3151" s="261" t="s">
        <v>1949</v>
      </c>
      <c r="C3151" s="261" t="s">
        <v>1938</v>
      </c>
      <c r="D3151" s="261" t="s">
        <v>28</v>
      </c>
      <c r="E3151" s="261" t="s">
        <v>17</v>
      </c>
      <c r="F3151" s="261" t="s">
        <v>17</v>
      </c>
      <c r="G3151" s="261" t="s">
        <v>17</v>
      </c>
      <c r="H3151" s="261" t="s">
        <v>17</v>
      </c>
      <c r="I3151" s="261" t="s">
        <v>17</v>
      </c>
      <c r="J3151" s="261" t="s">
        <v>17</v>
      </c>
      <c r="K3151" s="261" t="s">
        <v>5217</v>
      </c>
      <c r="L3151" s="262">
        <v>45776</v>
      </c>
      <c r="M3151" s="261" t="s">
        <v>218</v>
      </c>
    </row>
    <row r="3152" spans="1:13">
      <c r="A3152" s="259" t="s">
        <v>1948</v>
      </c>
      <c r="B3152" s="259" t="s">
        <v>1949</v>
      </c>
      <c r="C3152" s="259" t="s">
        <v>1938</v>
      </c>
      <c r="D3152" s="259" t="s">
        <v>24</v>
      </c>
      <c r="E3152" s="259" t="s">
        <v>17</v>
      </c>
      <c r="F3152" s="259" t="s">
        <v>17</v>
      </c>
      <c r="G3152" s="259" t="s">
        <v>17</v>
      </c>
      <c r="H3152" s="259" t="s">
        <v>17</v>
      </c>
      <c r="I3152" s="259" t="s">
        <v>17</v>
      </c>
      <c r="J3152" s="259" t="s">
        <v>17</v>
      </c>
      <c r="K3152" s="259" t="s">
        <v>5218</v>
      </c>
      <c r="L3152" s="260">
        <v>45776</v>
      </c>
      <c r="M3152" s="259" t="s">
        <v>218</v>
      </c>
    </row>
    <row r="3153" spans="1:13">
      <c r="A3153" s="261" t="s">
        <v>1948</v>
      </c>
      <c r="B3153" s="261" t="s">
        <v>1949</v>
      </c>
      <c r="C3153" s="261" t="s">
        <v>1938</v>
      </c>
      <c r="D3153" s="261" t="s">
        <v>16</v>
      </c>
      <c r="E3153" s="261" t="s">
        <v>17</v>
      </c>
      <c r="F3153" s="261" t="s">
        <v>17</v>
      </c>
      <c r="G3153" s="261" t="s">
        <v>17</v>
      </c>
      <c r="H3153" s="261" t="s">
        <v>17</v>
      </c>
      <c r="I3153" s="261" t="s">
        <v>17</v>
      </c>
      <c r="J3153" s="261" t="s">
        <v>17</v>
      </c>
      <c r="K3153" s="261" t="s">
        <v>5219</v>
      </c>
      <c r="L3153" s="262">
        <v>45776</v>
      </c>
      <c r="M3153" s="261" t="s">
        <v>218</v>
      </c>
    </row>
    <row r="3154" spans="1:13">
      <c r="A3154" s="259" t="s">
        <v>1948</v>
      </c>
      <c r="B3154" s="259" t="s">
        <v>1949</v>
      </c>
      <c r="C3154" s="259" t="s">
        <v>1938</v>
      </c>
      <c r="D3154" s="259" t="s">
        <v>20</v>
      </c>
      <c r="E3154" s="259" t="s">
        <v>17</v>
      </c>
      <c r="F3154" s="259" t="s">
        <v>17</v>
      </c>
      <c r="G3154" s="259" t="s">
        <v>17</v>
      </c>
      <c r="H3154" s="259" t="s">
        <v>17</v>
      </c>
      <c r="I3154" s="259" t="s">
        <v>17</v>
      </c>
      <c r="J3154" s="259" t="s">
        <v>17</v>
      </c>
      <c r="K3154" s="259" t="s">
        <v>5220</v>
      </c>
      <c r="L3154" s="260">
        <v>45776</v>
      </c>
      <c r="M3154" s="259" t="s">
        <v>218</v>
      </c>
    </row>
    <row r="3155" spans="1:13">
      <c r="A3155" s="261" t="s">
        <v>1948</v>
      </c>
      <c r="B3155" s="261" t="s">
        <v>1949</v>
      </c>
      <c r="C3155" s="261" t="s">
        <v>1938</v>
      </c>
      <c r="D3155" s="261" t="s">
        <v>364</v>
      </c>
      <c r="E3155" s="261" t="s">
        <v>17</v>
      </c>
      <c r="F3155" s="261" t="s">
        <v>17</v>
      </c>
      <c r="G3155" s="261" t="s">
        <v>17</v>
      </c>
      <c r="H3155" s="261" t="s">
        <v>17</v>
      </c>
      <c r="I3155" s="261" t="s">
        <v>17</v>
      </c>
      <c r="J3155" s="261" t="s">
        <v>17</v>
      </c>
      <c r="K3155" s="261" t="s">
        <v>5221</v>
      </c>
      <c r="L3155" s="262">
        <v>45776</v>
      </c>
      <c r="M3155" s="261" t="s">
        <v>218</v>
      </c>
    </row>
    <row r="3156" spans="1:13">
      <c r="A3156" s="259" t="s">
        <v>1948</v>
      </c>
      <c r="B3156" s="259" t="s">
        <v>1949</v>
      </c>
      <c r="C3156" s="259" t="s">
        <v>1938</v>
      </c>
      <c r="D3156" s="259" t="s">
        <v>22</v>
      </c>
      <c r="E3156" s="259" t="s">
        <v>17</v>
      </c>
      <c r="F3156" s="259" t="s">
        <v>17</v>
      </c>
      <c r="G3156" s="259" t="s">
        <v>17</v>
      </c>
      <c r="H3156" s="259" t="s">
        <v>17</v>
      </c>
      <c r="I3156" s="259" t="s">
        <v>17</v>
      </c>
      <c r="J3156" s="259" t="s">
        <v>17</v>
      </c>
      <c r="K3156" s="259" t="s">
        <v>5222</v>
      </c>
      <c r="L3156" s="260">
        <v>45776</v>
      </c>
      <c r="M3156" s="259" t="s">
        <v>218</v>
      </c>
    </row>
    <row r="3157" spans="1:13">
      <c r="A3157" s="261" t="s">
        <v>1936</v>
      </c>
      <c r="B3157" s="261" t="s">
        <v>1937</v>
      </c>
      <c r="C3157" s="261" t="s">
        <v>1938</v>
      </c>
      <c r="D3157" s="261" t="s">
        <v>2227</v>
      </c>
      <c r="E3157" s="261">
        <v>29679812</v>
      </c>
      <c r="F3157" s="261" t="s">
        <v>5204</v>
      </c>
      <c r="G3157" s="261" t="s">
        <v>427</v>
      </c>
      <c r="H3157" s="261">
        <v>2</v>
      </c>
      <c r="I3157" s="261" t="s">
        <v>5138</v>
      </c>
      <c r="J3157" s="261" t="s">
        <v>5223</v>
      </c>
      <c r="K3157" s="261" t="s">
        <v>5224</v>
      </c>
      <c r="L3157" s="262">
        <v>45776</v>
      </c>
      <c r="M3157" s="261" t="s">
        <v>218</v>
      </c>
    </row>
    <row r="3158" spans="1:13">
      <c r="A3158" s="259" t="s">
        <v>1936</v>
      </c>
      <c r="B3158" s="259" t="s">
        <v>1937</v>
      </c>
      <c r="C3158" s="259" t="s">
        <v>1938</v>
      </c>
      <c r="D3158" s="259" t="s">
        <v>1999</v>
      </c>
      <c r="E3158" s="259">
        <v>353214</v>
      </c>
      <c r="F3158" s="259" t="s">
        <v>5052</v>
      </c>
      <c r="G3158" s="259" t="s">
        <v>427</v>
      </c>
      <c r="H3158" s="259">
        <v>2</v>
      </c>
      <c r="I3158" s="259" t="s">
        <v>5099</v>
      </c>
      <c r="J3158" s="259" t="s">
        <v>5225</v>
      </c>
      <c r="K3158" s="259" t="s">
        <v>5226</v>
      </c>
      <c r="L3158" s="260">
        <v>45776</v>
      </c>
      <c r="M3158" s="259" t="s">
        <v>218</v>
      </c>
    </row>
    <row r="3159" spans="1:13">
      <c r="A3159" s="261" t="s">
        <v>1936</v>
      </c>
      <c r="B3159" s="261" t="s">
        <v>1937</v>
      </c>
      <c r="C3159" s="261" t="s">
        <v>1938</v>
      </c>
      <c r="D3159" s="261" t="s">
        <v>2004</v>
      </c>
      <c r="E3159" s="261">
        <v>24436446</v>
      </c>
      <c r="F3159" s="261" t="s">
        <v>5204</v>
      </c>
      <c r="G3159" s="261" t="s">
        <v>427</v>
      </c>
      <c r="H3159" s="261">
        <v>2</v>
      </c>
      <c r="I3159" s="261" t="s">
        <v>5138</v>
      </c>
      <c r="J3159" s="261" t="s">
        <v>5227</v>
      </c>
      <c r="K3159" s="261" t="s">
        <v>5228</v>
      </c>
      <c r="L3159" s="262">
        <v>45776</v>
      </c>
      <c r="M3159" s="261" t="s">
        <v>218</v>
      </c>
    </row>
    <row r="3160" spans="1:13">
      <c r="A3160" s="259" t="s">
        <v>1936</v>
      </c>
      <c r="B3160" s="259" t="s">
        <v>1937</v>
      </c>
      <c r="C3160" s="259" t="s">
        <v>1938</v>
      </c>
      <c r="D3160" s="259" t="s">
        <v>2007</v>
      </c>
      <c r="E3160" s="259">
        <v>22322631</v>
      </c>
      <c r="F3160" s="259" t="s">
        <v>5229</v>
      </c>
      <c r="G3160" s="259" t="s">
        <v>282</v>
      </c>
      <c r="H3160" s="259">
        <v>3</v>
      </c>
      <c r="I3160" s="259" t="s">
        <v>5230</v>
      </c>
      <c r="J3160" s="259" t="s">
        <v>5231</v>
      </c>
      <c r="K3160" s="259" t="s">
        <v>5232</v>
      </c>
      <c r="L3160" s="260">
        <v>45776</v>
      </c>
      <c r="M3160" s="259" t="s">
        <v>218</v>
      </c>
    </row>
    <row r="3161" spans="1:13">
      <c r="A3161" s="261" t="s">
        <v>1936</v>
      </c>
      <c r="B3161" s="261" t="s">
        <v>1937</v>
      </c>
      <c r="C3161" s="261" t="s">
        <v>1938</v>
      </c>
      <c r="D3161" s="261" t="s">
        <v>257</v>
      </c>
      <c r="E3161" s="261">
        <v>2402346</v>
      </c>
      <c r="F3161" s="261" t="s">
        <v>4921</v>
      </c>
      <c r="G3161" s="261" t="s">
        <v>224</v>
      </c>
      <c r="H3161" s="261">
        <v>1</v>
      </c>
      <c r="I3161" s="261" t="s">
        <v>5106</v>
      </c>
      <c r="J3161" s="261" t="s">
        <v>5233</v>
      </c>
      <c r="K3161" s="261" t="s">
        <v>5234</v>
      </c>
      <c r="L3161" s="262">
        <v>45776</v>
      </c>
      <c r="M3161" s="261" t="s">
        <v>218</v>
      </c>
    </row>
    <row r="3162" spans="1:13">
      <c r="A3162" s="259" t="s">
        <v>1936</v>
      </c>
      <c r="B3162" s="259" t="s">
        <v>1937</v>
      </c>
      <c r="C3162" s="259" t="s">
        <v>1938</v>
      </c>
      <c r="D3162" s="259" t="s">
        <v>112</v>
      </c>
      <c r="E3162" s="259" t="s">
        <v>17</v>
      </c>
      <c r="F3162" s="259" t="s">
        <v>17</v>
      </c>
      <c r="G3162" s="259" t="s">
        <v>17</v>
      </c>
      <c r="H3162" s="259" t="s">
        <v>17</v>
      </c>
      <c r="I3162" s="259" t="s">
        <v>17</v>
      </c>
      <c r="J3162" s="259" t="s">
        <v>17</v>
      </c>
      <c r="K3162" s="259" t="s">
        <v>5235</v>
      </c>
      <c r="L3162" s="260">
        <v>45776</v>
      </c>
      <c r="M3162" s="259" t="s">
        <v>218</v>
      </c>
    </row>
    <row r="3163" spans="1:13">
      <c r="A3163" s="261" t="s">
        <v>1936</v>
      </c>
      <c r="B3163" s="261" t="s">
        <v>1937</v>
      </c>
      <c r="C3163" s="261" t="s">
        <v>1938</v>
      </c>
      <c r="D3163" s="261" t="s">
        <v>467</v>
      </c>
      <c r="E3163" s="261">
        <v>662</v>
      </c>
      <c r="F3163" s="261" t="s">
        <v>5151</v>
      </c>
      <c r="G3163" s="261" t="s">
        <v>224</v>
      </c>
      <c r="H3163" s="261">
        <v>1</v>
      </c>
      <c r="I3163" s="261" t="s">
        <v>337</v>
      </c>
      <c r="J3163" s="261" t="s">
        <v>5236</v>
      </c>
      <c r="K3163" s="261" t="s">
        <v>5237</v>
      </c>
      <c r="L3163" s="262">
        <v>45776</v>
      </c>
      <c r="M3163" s="261" t="s">
        <v>218</v>
      </c>
    </row>
    <row r="3164" spans="1:13">
      <c r="A3164" s="259" t="s">
        <v>1936</v>
      </c>
      <c r="B3164" s="259" t="s">
        <v>1937</v>
      </c>
      <c r="C3164" s="259" t="s">
        <v>1938</v>
      </c>
      <c r="D3164" s="259" t="s">
        <v>549</v>
      </c>
      <c r="E3164" s="259">
        <v>662</v>
      </c>
      <c r="F3164" s="259" t="s">
        <v>5151</v>
      </c>
      <c r="G3164" s="259" t="s">
        <v>224</v>
      </c>
      <c r="H3164" s="259">
        <v>1</v>
      </c>
      <c r="I3164" s="259" t="s">
        <v>337</v>
      </c>
      <c r="J3164" s="259" t="s">
        <v>5236</v>
      </c>
      <c r="K3164" s="259" t="s">
        <v>5238</v>
      </c>
      <c r="L3164" s="260">
        <v>45776</v>
      </c>
      <c r="M3164" s="259" t="s">
        <v>218</v>
      </c>
    </row>
    <row r="3165" spans="1:13">
      <c r="A3165" s="261" t="s">
        <v>1936</v>
      </c>
      <c r="B3165" s="261" t="s">
        <v>1937</v>
      </c>
      <c r="C3165" s="261" t="s">
        <v>1938</v>
      </c>
      <c r="D3165" s="261" t="s">
        <v>2014</v>
      </c>
      <c r="E3165" s="261">
        <v>3753817</v>
      </c>
      <c r="F3165" s="261" t="s">
        <v>5239</v>
      </c>
      <c r="G3165" s="261" t="s">
        <v>427</v>
      </c>
      <c r="H3165" s="261">
        <v>2</v>
      </c>
      <c r="I3165" s="261" t="s">
        <v>5240</v>
      </c>
      <c r="J3165" s="261" t="s">
        <v>5241</v>
      </c>
      <c r="K3165" s="261" t="s">
        <v>5242</v>
      </c>
      <c r="L3165" s="262">
        <v>45776</v>
      </c>
      <c r="M3165" s="261" t="s">
        <v>218</v>
      </c>
    </row>
    <row r="3166" spans="1:13">
      <c r="A3166" s="259" t="s">
        <v>1936</v>
      </c>
      <c r="B3166" s="259" t="s">
        <v>1937</v>
      </c>
      <c r="C3166" s="259" t="s">
        <v>1938</v>
      </c>
      <c r="D3166" s="259" t="s">
        <v>2017</v>
      </c>
      <c r="E3166" s="259">
        <v>2113815</v>
      </c>
      <c r="F3166" s="259" t="s">
        <v>5118</v>
      </c>
      <c r="G3166" s="259" t="s">
        <v>282</v>
      </c>
      <c r="H3166" s="259">
        <v>3</v>
      </c>
      <c r="I3166" s="259" t="s">
        <v>5243</v>
      </c>
      <c r="J3166" s="259" t="s">
        <v>5244</v>
      </c>
      <c r="K3166" s="259" t="s">
        <v>5245</v>
      </c>
      <c r="L3166" s="260">
        <v>45776</v>
      </c>
      <c r="M3166" s="259" t="s">
        <v>218</v>
      </c>
    </row>
    <row r="3167" spans="1:13">
      <c r="A3167" s="261" t="s">
        <v>1936</v>
      </c>
      <c r="B3167" s="261" t="s">
        <v>1937</v>
      </c>
      <c r="C3167" s="261" t="s">
        <v>1938</v>
      </c>
      <c r="D3167" s="261" t="s">
        <v>2020</v>
      </c>
      <c r="E3167" s="261">
        <v>18568814</v>
      </c>
      <c r="F3167" s="261" t="s">
        <v>5246</v>
      </c>
      <c r="G3167" s="261" t="s">
        <v>282</v>
      </c>
      <c r="H3167" s="261">
        <v>3</v>
      </c>
      <c r="I3167" s="261" t="s">
        <v>5247</v>
      </c>
      <c r="J3167" s="261" t="s">
        <v>5248</v>
      </c>
      <c r="K3167" s="261" t="s">
        <v>5249</v>
      </c>
      <c r="L3167" s="262">
        <v>45776</v>
      </c>
      <c r="M3167" s="261" t="s">
        <v>218</v>
      </c>
    </row>
    <row r="3168" spans="1:13">
      <c r="A3168" s="259" t="s">
        <v>1936</v>
      </c>
      <c r="B3168" s="259" t="s">
        <v>1937</v>
      </c>
      <c r="C3168" s="259" t="s">
        <v>1938</v>
      </c>
      <c r="D3168" s="259" t="s">
        <v>2023</v>
      </c>
      <c r="E3168" s="259">
        <v>3753817</v>
      </c>
      <c r="F3168" s="259" t="s">
        <v>5246</v>
      </c>
      <c r="G3168" s="259" t="s">
        <v>282</v>
      </c>
      <c r="H3168" s="259">
        <v>3</v>
      </c>
      <c r="I3168" s="259" t="s">
        <v>5250</v>
      </c>
      <c r="J3168" s="259" t="s">
        <v>5251</v>
      </c>
      <c r="K3168" s="259" t="s">
        <v>5252</v>
      </c>
      <c r="L3168" s="260">
        <v>45776</v>
      </c>
      <c r="M3168" s="259" t="s">
        <v>218</v>
      </c>
    </row>
    <row r="3169" spans="1:13">
      <c r="A3169" s="261" t="s">
        <v>1936</v>
      </c>
      <c r="B3169" s="261" t="s">
        <v>1937</v>
      </c>
      <c r="C3169" s="261" t="s">
        <v>1938</v>
      </c>
      <c r="D3169" s="261" t="s">
        <v>2025</v>
      </c>
      <c r="E3169" s="261">
        <v>0</v>
      </c>
      <c r="F3169" s="261" t="s">
        <v>5253</v>
      </c>
      <c r="G3169" s="261" t="s">
        <v>282</v>
      </c>
      <c r="H3169" s="261">
        <v>3</v>
      </c>
      <c r="I3169" s="261" t="s">
        <v>5250</v>
      </c>
      <c r="J3169" s="261" t="s">
        <v>5254</v>
      </c>
      <c r="K3169" s="261" t="s">
        <v>5255</v>
      </c>
      <c r="L3169" s="262">
        <v>45776</v>
      </c>
      <c r="M3169" s="261" t="s">
        <v>218</v>
      </c>
    </row>
    <row r="3170" spans="1:13">
      <c r="A3170" s="259" t="s">
        <v>1936</v>
      </c>
      <c r="B3170" s="259" t="s">
        <v>1937</v>
      </c>
      <c r="C3170" s="259" t="s">
        <v>1938</v>
      </c>
      <c r="D3170" s="259" t="s">
        <v>2027</v>
      </c>
      <c r="E3170" s="259">
        <v>0</v>
      </c>
      <c r="F3170" s="259" t="s">
        <v>5253</v>
      </c>
      <c r="G3170" s="259" t="s">
        <v>282</v>
      </c>
      <c r="H3170" s="259">
        <v>3</v>
      </c>
      <c r="I3170" s="259" t="s">
        <v>5250</v>
      </c>
      <c r="J3170" s="259" t="s">
        <v>5256</v>
      </c>
      <c r="K3170" s="259" t="s">
        <v>5257</v>
      </c>
      <c r="L3170" s="260">
        <v>45776</v>
      </c>
      <c r="M3170" s="259" t="s">
        <v>218</v>
      </c>
    </row>
    <row r="3171" spans="1:13">
      <c r="A3171" s="261" t="s">
        <v>1936</v>
      </c>
      <c r="B3171" s="261" t="s">
        <v>1937</v>
      </c>
      <c r="C3171" s="261" t="s">
        <v>1938</v>
      </c>
      <c r="D3171" s="261" t="s">
        <v>200</v>
      </c>
      <c r="E3171" s="261">
        <v>5</v>
      </c>
      <c r="F3171" s="261" t="s">
        <v>4921</v>
      </c>
      <c r="G3171" s="261" t="s">
        <v>224</v>
      </c>
      <c r="H3171" s="261">
        <v>1</v>
      </c>
      <c r="I3171" s="261" t="s">
        <v>5106</v>
      </c>
      <c r="J3171" s="261" t="s">
        <v>5258</v>
      </c>
      <c r="K3171" s="261" t="s">
        <v>5259</v>
      </c>
      <c r="L3171" s="262">
        <v>45776</v>
      </c>
      <c r="M3171" s="261" t="s">
        <v>218</v>
      </c>
    </row>
    <row r="3172" spans="1:13">
      <c r="A3172" s="259" t="s">
        <v>1936</v>
      </c>
      <c r="B3172" s="259" t="s">
        <v>1937</v>
      </c>
      <c r="C3172" s="259" t="s">
        <v>1938</v>
      </c>
      <c r="D3172" s="259" t="s">
        <v>26</v>
      </c>
      <c r="E3172" s="259" t="s">
        <v>17</v>
      </c>
      <c r="F3172" s="259" t="s">
        <v>17</v>
      </c>
      <c r="G3172" s="259" t="s">
        <v>17</v>
      </c>
      <c r="H3172" s="259" t="s">
        <v>17</v>
      </c>
      <c r="I3172" s="259" t="s">
        <v>17</v>
      </c>
      <c r="J3172" s="259" t="s">
        <v>17</v>
      </c>
      <c r="K3172" s="259" t="s">
        <v>5260</v>
      </c>
      <c r="L3172" s="260">
        <v>45776</v>
      </c>
      <c r="M3172" s="259" t="s">
        <v>218</v>
      </c>
    </row>
    <row r="3173" spans="1:13">
      <c r="A3173" s="261" t="s">
        <v>1936</v>
      </c>
      <c r="B3173" s="261" t="s">
        <v>1937</v>
      </c>
      <c r="C3173" s="261" t="s">
        <v>1938</v>
      </c>
      <c r="D3173" s="261" t="s">
        <v>28</v>
      </c>
      <c r="E3173" s="261" t="s">
        <v>17</v>
      </c>
      <c r="F3173" s="261" t="s">
        <v>17</v>
      </c>
      <c r="G3173" s="261" t="s">
        <v>17</v>
      </c>
      <c r="H3173" s="261" t="s">
        <v>17</v>
      </c>
      <c r="I3173" s="261" t="s">
        <v>17</v>
      </c>
      <c r="J3173" s="261" t="s">
        <v>17</v>
      </c>
      <c r="K3173" s="261" t="s">
        <v>5261</v>
      </c>
      <c r="L3173" s="262">
        <v>45776</v>
      </c>
      <c r="M3173" s="261" t="s">
        <v>218</v>
      </c>
    </row>
    <row r="3174" spans="1:13">
      <c r="A3174" s="259" t="s">
        <v>1936</v>
      </c>
      <c r="B3174" s="259" t="s">
        <v>1937</v>
      </c>
      <c r="C3174" s="259" t="s">
        <v>1938</v>
      </c>
      <c r="D3174" s="259" t="s">
        <v>24</v>
      </c>
      <c r="E3174" s="259" t="s">
        <v>17</v>
      </c>
      <c r="F3174" s="259" t="s">
        <v>17</v>
      </c>
      <c r="G3174" s="259" t="s">
        <v>17</v>
      </c>
      <c r="H3174" s="259" t="s">
        <v>17</v>
      </c>
      <c r="I3174" s="259" t="s">
        <v>17</v>
      </c>
      <c r="J3174" s="259" t="s">
        <v>17</v>
      </c>
      <c r="K3174" s="259" t="s">
        <v>5262</v>
      </c>
      <c r="L3174" s="260">
        <v>45776</v>
      </c>
      <c r="M3174" s="259" t="s">
        <v>218</v>
      </c>
    </row>
    <row r="3175" spans="1:13">
      <c r="A3175" s="261" t="s">
        <v>1936</v>
      </c>
      <c r="B3175" s="261" t="s">
        <v>1937</v>
      </c>
      <c r="C3175" s="261" t="s">
        <v>1938</v>
      </c>
      <c r="D3175" s="261" t="s">
        <v>16</v>
      </c>
      <c r="E3175" s="261" t="s">
        <v>17</v>
      </c>
      <c r="F3175" s="261" t="s">
        <v>17</v>
      </c>
      <c r="G3175" s="261" t="s">
        <v>17</v>
      </c>
      <c r="H3175" s="261" t="s">
        <v>17</v>
      </c>
      <c r="I3175" s="261" t="s">
        <v>17</v>
      </c>
      <c r="J3175" s="261" t="s">
        <v>17</v>
      </c>
      <c r="K3175" s="261" t="s">
        <v>5263</v>
      </c>
      <c r="L3175" s="262">
        <v>45776</v>
      </c>
      <c r="M3175" s="261" t="s">
        <v>218</v>
      </c>
    </row>
    <row r="3176" spans="1:13">
      <c r="A3176" s="259" t="s">
        <v>1936</v>
      </c>
      <c r="B3176" s="259" t="s">
        <v>1937</v>
      </c>
      <c r="C3176" s="259" t="s">
        <v>1938</v>
      </c>
      <c r="D3176" s="259" t="s">
        <v>20</v>
      </c>
      <c r="E3176" s="259" t="s">
        <v>17</v>
      </c>
      <c r="F3176" s="259" t="s">
        <v>17</v>
      </c>
      <c r="G3176" s="259" t="s">
        <v>17</v>
      </c>
      <c r="H3176" s="259" t="s">
        <v>17</v>
      </c>
      <c r="I3176" s="259" t="s">
        <v>17</v>
      </c>
      <c r="J3176" s="259" t="s">
        <v>17</v>
      </c>
      <c r="K3176" s="259" t="s">
        <v>5264</v>
      </c>
      <c r="L3176" s="260">
        <v>45776</v>
      </c>
      <c r="M3176" s="259" t="s">
        <v>218</v>
      </c>
    </row>
    <row r="3177" spans="1:13">
      <c r="A3177" s="261" t="s">
        <v>1936</v>
      </c>
      <c r="B3177" s="261" t="s">
        <v>1937</v>
      </c>
      <c r="C3177" s="261" t="s">
        <v>1938</v>
      </c>
      <c r="D3177" s="261" t="s">
        <v>364</v>
      </c>
      <c r="E3177" s="261" t="s">
        <v>17</v>
      </c>
      <c r="F3177" s="261" t="s">
        <v>17</v>
      </c>
      <c r="G3177" s="261" t="s">
        <v>17</v>
      </c>
      <c r="H3177" s="261" t="s">
        <v>17</v>
      </c>
      <c r="I3177" s="261" t="s">
        <v>17</v>
      </c>
      <c r="J3177" s="261" t="s">
        <v>17</v>
      </c>
      <c r="K3177" s="261" t="s">
        <v>5265</v>
      </c>
      <c r="L3177" s="262">
        <v>45776</v>
      </c>
      <c r="M3177" s="261" t="s">
        <v>218</v>
      </c>
    </row>
    <row r="3178" spans="1:13">
      <c r="A3178" s="259" t="s">
        <v>1936</v>
      </c>
      <c r="B3178" s="259" t="s">
        <v>1937</v>
      </c>
      <c r="C3178" s="259" t="s">
        <v>1938</v>
      </c>
      <c r="D3178" s="259" t="s">
        <v>22</v>
      </c>
      <c r="E3178" s="259" t="s">
        <v>17</v>
      </c>
      <c r="F3178" s="259" t="s">
        <v>17</v>
      </c>
      <c r="G3178" s="259" t="s">
        <v>17</v>
      </c>
      <c r="H3178" s="259" t="s">
        <v>17</v>
      </c>
      <c r="I3178" s="259" t="s">
        <v>17</v>
      </c>
      <c r="J3178" s="259" t="s">
        <v>17</v>
      </c>
      <c r="K3178" s="259" t="s">
        <v>5266</v>
      </c>
      <c r="L3178" s="260">
        <v>45776</v>
      </c>
      <c r="M3178" s="259" t="s">
        <v>218</v>
      </c>
    </row>
    <row r="3179" spans="1:13">
      <c r="A3179" s="261" t="s">
        <v>2068</v>
      </c>
      <c r="B3179" s="261" t="s">
        <v>2069</v>
      </c>
      <c r="C3179" s="261" t="s">
        <v>2070</v>
      </c>
      <c r="D3179" s="261" t="s">
        <v>2227</v>
      </c>
      <c r="E3179" s="261">
        <v>5300000</v>
      </c>
      <c r="F3179" s="261" t="s">
        <v>4339</v>
      </c>
      <c r="G3179" s="261" t="s">
        <v>427</v>
      </c>
      <c r="H3179" s="261">
        <v>2</v>
      </c>
      <c r="I3179" s="261" t="s">
        <v>5267</v>
      </c>
      <c r="J3179" s="261" t="s">
        <v>5268</v>
      </c>
      <c r="K3179" s="261" t="s">
        <v>5269</v>
      </c>
      <c r="L3179" s="262">
        <v>45776</v>
      </c>
      <c r="M3179" s="261" t="s">
        <v>218</v>
      </c>
    </row>
    <row r="3180" spans="1:13">
      <c r="A3180" s="259" t="s">
        <v>2068</v>
      </c>
      <c r="B3180" s="259" t="s">
        <v>2069</v>
      </c>
      <c r="C3180" s="259" t="s">
        <v>2070</v>
      </c>
      <c r="D3180" s="259" t="s">
        <v>1999</v>
      </c>
      <c r="E3180" s="259">
        <v>622980</v>
      </c>
      <c r="F3180" s="259" t="s">
        <v>2927</v>
      </c>
      <c r="G3180" s="259" t="s">
        <v>224</v>
      </c>
      <c r="H3180" s="259">
        <v>1</v>
      </c>
      <c r="I3180" s="259" t="s">
        <v>5270</v>
      </c>
      <c r="J3180" s="259" t="s">
        <v>5271</v>
      </c>
      <c r="K3180" s="259" t="s">
        <v>5272</v>
      </c>
      <c r="L3180" s="260">
        <v>45776</v>
      </c>
      <c r="M3180" s="259" t="s">
        <v>218</v>
      </c>
    </row>
    <row r="3181" spans="1:13">
      <c r="A3181" s="261" t="s">
        <v>2068</v>
      </c>
      <c r="B3181" s="261" t="s">
        <v>2069</v>
      </c>
      <c r="C3181" s="261" t="s">
        <v>2070</v>
      </c>
      <c r="D3181" s="261" t="s">
        <v>2004</v>
      </c>
      <c r="E3181" s="261">
        <v>5300000</v>
      </c>
      <c r="F3181" s="261" t="s">
        <v>4339</v>
      </c>
      <c r="G3181" s="261" t="s">
        <v>427</v>
      </c>
      <c r="H3181" s="261">
        <v>2</v>
      </c>
      <c r="I3181" s="261" t="s">
        <v>5267</v>
      </c>
      <c r="J3181" s="261" t="s">
        <v>5273</v>
      </c>
      <c r="K3181" s="261" t="s">
        <v>5274</v>
      </c>
      <c r="L3181" s="262">
        <v>45776</v>
      </c>
      <c r="M3181" s="261" t="s">
        <v>218</v>
      </c>
    </row>
    <row r="3182" spans="1:13">
      <c r="A3182" s="259" t="s">
        <v>2068</v>
      </c>
      <c r="B3182" s="259" t="s">
        <v>2069</v>
      </c>
      <c r="C3182" s="259" t="s">
        <v>2070</v>
      </c>
      <c r="D3182" s="259" t="s">
        <v>2007</v>
      </c>
      <c r="E3182" s="259">
        <v>5300000</v>
      </c>
      <c r="F3182" s="259" t="s">
        <v>5275</v>
      </c>
      <c r="G3182" s="259" t="s">
        <v>427</v>
      </c>
      <c r="H3182" s="259">
        <v>2</v>
      </c>
      <c r="I3182" s="259" t="s">
        <v>5276</v>
      </c>
      <c r="J3182" s="259" t="s">
        <v>5277</v>
      </c>
      <c r="K3182" s="259" t="s">
        <v>5278</v>
      </c>
      <c r="L3182" s="260">
        <v>45776</v>
      </c>
      <c r="M3182" s="259" t="s">
        <v>218</v>
      </c>
    </row>
    <row r="3183" spans="1:13">
      <c r="A3183" s="261" t="s">
        <v>2068</v>
      </c>
      <c r="B3183" s="261" t="s">
        <v>2069</v>
      </c>
      <c r="C3183" s="261" t="s">
        <v>2070</v>
      </c>
      <c r="D3183" s="261" t="s">
        <v>257</v>
      </c>
      <c r="E3183" s="261">
        <v>681146</v>
      </c>
      <c r="F3183" s="261" t="s">
        <v>4921</v>
      </c>
      <c r="G3183" s="261" t="s">
        <v>224</v>
      </c>
      <c r="H3183" s="261">
        <v>1</v>
      </c>
      <c r="I3183" s="261" t="s">
        <v>5279</v>
      </c>
      <c r="J3183" s="261" t="s">
        <v>5280</v>
      </c>
      <c r="K3183" s="261" t="s">
        <v>5281</v>
      </c>
      <c r="L3183" s="262">
        <v>45776</v>
      </c>
      <c r="M3183" s="261" t="s">
        <v>218</v>
      </c>
    </row>
    <row r="3184" spans="1:13">
      <c r="A3184" s="259" t="s">
        <v>2068</v>
      </c>
      <c r="B3184" s="259" t="s">
        <v>2069</v>
      </c>
      <c r="C3184" s="259" t="s">
        <v>2070</v>
      </c>
      <c r="D3184" s="259" t="s">
        <v>112</v>
      </c>
      <c r="E3184" s="259" t="s">
        <v>17</v>
      </c>
      <c r="F3184" s="259" t="s">
        <v>17</v>
      </c>
      <c r="G3184" s="259" t="s">
        <v>17</v>
      </c>
      <c r="H3184" s="259" t="s">
        <v>17</v>
      </c>
      <c r="I3184" s="259" t="s">
        <v>17</v>
      </c>
      <c r="J3184" s="259" t="s">
        <v>17</v>
      </c>
      <c r="K3184" s="259" t="s">
        <v>5282</v>
      </c>
      <c r="L3184" s="260">
        <v>45776</v>
      </c>
      <c r="M3184" s="259" t="s">
        <v>218</v>
      </c>
    </row>
    <row r="3185" spans="1:13">
      <c r="A3185" s="261" t="s">
        <v>2068</v>
      </c>
      <c r="B3185" s="261" t="s">
        <v>2069</v>
      </c>
      <c r="C3185" s="261" t="s">
        <v>2070</v>
      </c>
      <c r="D3185" s="261" t="s">
        <v>467</v>
      </c>
      <c r="E3185" s="261">
        <v>405</v>
      </c>
      <c r="F3185" s="261" t="s">
        <v>5151</v>
      </c>
      <c r="G3185" s="261" t="s">
        <v>224</v>
      </c>
      <c r="H3185" s="261">
        <v>1</v>
      </c>
      <c r="I3185" s="261" t="s">
        <v>337</v>
      </c>
      <c r="J3185" s="261" t="s">
        <v>5283</v>
      </c>
      <c r="K3185" s="261" t="s">
        <v>5284</v>
      </c>
      <c r="L3185" s="262">
        <v>45776</v>
      </c>
      <c r="M3185" s="261" t="s">
        <v>218</v>
      </c>
    </row>
    <row r="3186" spans="1:13">
      <c r="A3186" s="259" t="s">
        <v>2068</v>
      </c>
      <c r="B3186" s="259" t="s">
        <v>2069</v>
      </c>
      <c r="C3186" s="259" t="s">
        <v>2070</v>
      </c>
      <c r="D3186" s="259" t="s">
        <v>549</v>
      </c>
      <c r="E3186" s="259">
        <v>405</v>
      </c>
      <c r="F3186" s="259" t="s">
        <v>5151</v>
      </c>
      <c r="G3186" s="259" t="s">
        <v>224</v>
      </c>
      <c r="H3186" s="259">
        <v>1</v>
      </c>
      <c r="I3186" s="259" t="s">
        <v>337</v>
      </c>
      <c r="J3186" s="259" t="s">
        <v>5285</v>
      </c>
      <c r="K3186" s="259" t="s">
        <v>5286</v>
      </c>
      <c r="L3186" s="260">
        <v>45776</v>
      </c>
      <c r="M3186" s="259" t="s">
        <v>218</v>
      </c>
    </row>
    <row r="3187" spans="1:13">
      <c r="A3187" s="261" t="s">
        <v>2068</v>
      </c>
      <c r="B3187" s="261" t="s">
        <v>2069</v>
      </c>
      <c r="C3187" s="261" t="s">
        <v>2070</v>
      </c>
      <c r="D3187" s="261" t="s">
        <v>2014</v>
      </c>
      <c r="E3187" s="261">
        <v>2440338</v>
      </c>
      <c r="F3187" s="261" t="s">
        <v>5287</v>
      </c>
      <c r="G3187" s="261" t="s">
        <v>282</v>
      </c>
      <c r="H3187" s="261">
        <v>3</v>
      </c>
      <c r="I3187" s="261" t="s">
        <v>5288</v>
      </c>
      <c r="J3187" s="261" t="s">
        <v>5289</v>
      </c>
      <c r="K3187" s="261" t="s">
        <v>5290</v>
      </c>
      <c r="L3187" s="262">
        <v>45776</v>
      </c>
      <c r="M3187" s="261" t="s">
        <v>218</v>
      </c>
    </row>
    <row r="3188" spans="1:13">
      <c r="A3188" s="259" t="s">
        <v>2068</v>
      </c>
      <c r="B3188" s="259" t="s">
        <v>2069</v>
      </c>
      <c r="C3188" s="259" t="s">
        <v>2070</v>
      </c>
      <c r="D3188" s="259" t="s">
        <v>2017</v>
      </c>
      <c r="E3188" s="259">
        <v>0</v>
      </c>
      <c r="F3188" s="259" t="s">
        <v>5291</v>
      </c>
      <c r="G3188" s="259" t="s">
        <v>282</v>
      </c>
      <c r="H3188" s="259">
        <v>3</v>
      </c>
      <c r="I3188" s="259" t="s">
        <v>5292</v>
      </c>
      <c r="J3188" s="259" t="s">
        <v>5293</v>
      </c>
      <c r="K3188" s="259" t="s">
        <v>5294</v>
      </c>
      <c r="L3188" s="260">
        <v>45776</v>
      </c>
      <c r="M3188" s="259" t="s">
        <v>218</v>
      </c>
    </row>
    <row r="3189" spans="1:13">
      <c r="A3189" s="261" t="s">
        <v>2068</v>
      </c>
      <c r="B3189" s="261" t="s">
        <v>2069</v>
      </c>
      <c r="C3189" s="261" t="s">
        <v>2070</v>
      </c>
      <c r="D3189" s="261" t="s">
        <v>2020</v>
      </c>
      <c r="E3189" s="261">
        <v>2859662</v>
      </c>
      <c r="F3189" s="261" t="s">
        <v>5287</v>
      </c>
      <c r="G3189" s="261" t="s">
        <v>282</v>
      </c>
      <c r="H3189" s="261">
        <v>3</v>
      </c>
      <c r="I3189" s="261" t="s">
        <v>5288</v>
      </c>
      <c r="J3189" s="261" t="s">
        <v>5295</v>
      </c>
      <c r="K3189" s="261" t="s">
        <v>5296</v>
      </c>
      <c r="L3189" s="262">
        <v>45776</v>
      </c>
      <c r="M3189" s="261" t="s">
        <v>218</v>
      </c>
    </row>
    <row r="3190" spans="1:13">
      <c r="A3190" s="259" t="s">
        <v>2068</v>
      </c>
      <c r="B3190" s="259" t="s">
        <v>2069</v>
      </c>
      <c r="C3190" s="259" t="s">
        <v>2070</v>
      </c>
      <c r="D3190" s="259" t="s">
        <v>2023</v>
      </c>
      <c r="E3190" s="259">
        <v>2123253</v>
      </c>
      <c r="F3190" s="259" t="s">
        <v>5297</v>
      </c>
      <c r="G3190" s="259" t="s">
        <v>282</v>
      </c>
      <c r="H3190" s="259">
        <v>3</v>
      </c>
      <c r="I3190" s="259" t="s">
        <v>5276</v>
      </c>
      <c r="J3190" s="259" t="s">
        <v>5298</v>
      </c>
      <c r="K3190" s="259" t="s">
        <v>5299</v>
      </c>
      <c r="L3190" s="260">
        <v>45776</v>
      </c>
      <c r="M3190" s="259" t="s">
        <v>218</v>
      </c>
    </row>
    <row r="3191" spans="1:13">
      <c r="A3191" s="261" t="s">
        <v>2068</v>
      </c>
      <c r="B3191" s="261" t="s">
        <v>2069</v>
      </c>
      <c r="C3191" s="261" t="s">
        <v>2070</v>
      </c>
      <c r="D3191" s="261" t="s">
        <v>2025</v>
      </c>
      <c r="E3191" s="261">
        <v>317085</v>
      </c>
      <c r="F3191" s="261" t="s">
        <v>5297</v>
      </c>
      <c r="G3191" s="261" t="s">
        <v>282</v>
      </c>
      <c r="H3191" s="261">
        <v>3</v>
      </c>
      <c r="I3191" s="261" t="s">
        <v>5276</v>
      </c>
      <c r="J3191" s="261" t="s">
        <v>5300</v>
      </c>
      <c r="K3191" s="261" t="s">
        <v>5301</v>
      </c>
      <c r="L3191" s="262">
        <v>45776</v>
      </c>
      <c r="M3191" s="261" t="s">
        <v>218</v>
      </c>
    </row>
    <row r="3192" spans="1:13">
      <c r="A3192" s="259" t="s">
        <v>2068</v>
      </c>
      <c r="B3192" s="259" t="s">
        <v>2069</v>
      </c>
      <c r="C3192" s="259" t="s">
        <v>2070</v>
      </c>
      <c r="D3192" s="259" t="s">
        <v>2027</v>
      </c>
      <c r="E3192" s="259">
        <v>0</v>
      </c>
      <c r="F3192" s="259" t="s">
        <v>5297</v>
      </c>
      <c r="G3192" s="259" t="s">
        <v>282</v>
      </c>
      <c r="H3192" s="259">
        <v>3</v>
      </c>
      <c r="I3192" s="259" t="s">
        <v>5276</v>
      </c>
      <c r="J3192" s="259" t="s">
        <v>5302</v>
      </c>
      <c r="K3192" s="259" t="s">
        <v>5303</v>
      </c>
      <c r="L3192" s="260">
        <v>45776</v>
      </c>
      <c r="M3192" s="259" t="s">
        <v>218</v>
      </c>
    </row>
    <row r="3193" spans="1:13">
      <c r="A3193" s="261" t="s">
        <v>2068</v>
      </c>
      <c r="B3193" s="261" t="s">
        <v>2069</v>
      </c>
      <c r="C3193" s="261" t="s">
        <v>2070</v>
      </c>
      <c r="D3193" s="261" t="s">
        <v>200</v>
      </c>
      <c r="E3193" s="261">
        <v>4</v>
      </c>
      <c r="F3193" s="261" t="s">
        <v>5304</v>
      </c>
      <c r="G3193" s="261" t="s">
        <v>224</v>
      </c>
      <c r="H3193" s="261">
        <v>1</v>
      </c>
      <c r="I3193" s="261" t="s">
        <v>5305</v>
      </c>
      <c r="J3193" s="261" t="s">
        <v>5306</v>
      </c>
      <c r="K3193" s="261" t="s">
        <v>5307</v>
      </c>
      <c r="L3193" s="262">
        <v>45776</v>
      </c>
      <c r="M3193" s="261" t="s">
        <v>218</v>
      </c>
    </row>
    <row r="3194" spans="1:13">
      <c r="A3194" s="259" t="s">
        <v>2068</v>
      </c>
      <c r="B3194" s="259" t="s">
        <v>2069</v>
      </c>
      <c r="C3194" s="259" t="s">
        <v>2070</v>
      </c>
      <c r="D3194" s="259" t="s">
        <v>26</v>
      </c>
      <c r="E3194" s="259" t="s">
        <v>17</v>
      </c>
      <c r="F3194" s="259" t="s">
        <v>404</v>
      </c>
      <c r="G3194" s="259" t="s">
        <v>17</v>
      </c>
      <c r="H3194" s="259" t="s">
        <v>17</v>
      </c>
      <c r="I3194" s="259" t="s">
        <v>404</v>
      </c>
      <c r="J3194" s="259" t="s">
        <v>404</v>
      </c>
      <c r="K3194" s="259" t="s">
        <v>5308</v>
      </c>
      <c r="L3194" s="260">
        <v>45776</v>
      </c>
      <c r="M3194" s="259" t="s">
        <v>218</v>
      </c>
    </row>
    <row r="3195" spans="1:13">
      <c r="A3195" s="261" t="s">
        <v>2068</v>
      </c>
      <c r="B3195" s="261" t="s">
        <v>2069</v>
      </c>
      <c r="C3195" s="261" t="s">
        <v>2070</v>
      </c>
      <c r="D3195" s="261" t="s">
        <v>28</v>
      </c>
      <c r="E3195" s="261" t="s">
        <v>17</v>
      </c>
      <c r="F3195" s="261" t="s">
        <v>404</v>
      </c>
      <c r="G3195" s="261" t="s">
        <v>17</v>
      </c>
      <c r="H3195" s="261" t="s">
        <v>17</v>
      </c>
      <c r="I3195" s="261" t="s">
        <v>404</v>
      </c>
      <c r="J3195" s="261" t="s">
        <v>404</v>
      </c>
      <c r="K3195" s="261" t="s">
        <v>5309</v>
      </c>
      <c r="L3195" s="262">
        <v>45776</v>
      </c>
      <c r="M3195" s="261" t="s">
        <v>218</v>
      </c>
    </row>
    <row r="3196" spans="1:13">
      <c r="A3196" s="259" t="s">
        <v>2068</v>
      </c>
      <c r="B3196" s="259" t="s">
        <v>2069</v>
      </c>
      <c r="C3196" s="259" t="s">
        <v>2070</v>
      </c>
      <c r="D3196" s="259" t="s">
        <v>24</v>
      </c>
      <c r="E3196" s="259" t="s">
        <v>17</v>
      </c>
      <c r="F3196" s="259" t="s">
        <v>404</v>
      </c>
      <c r="G3196" s="259" t="s">
        <v>17</v>
      </c>
      <c r="H3196" s="259" t="s">
        <v>17</v>
      </c>
      <c r="I3196" s="259" t="s">
        <v>404</v>
      </c>
      <c r="J3196" s="259" t="s">
        <v>404</v>
      </c>
      <c r="K3196" s="259" t="s">
        <v>5310</v>
      </c>
      <c r="L3196" s="260">
        <v>45776</v>
      </c>
      <c r="M3196" s="259" t="s">
        <v>218</v>
      </c>
    </row>
    <row r="3197" spans="1:13">
      <c r="A3197" s="261" t="s">
        <v>2068</v>
      </c>
      <c r="B3197" s="261" t="s">
        <v>2069</v>
      </c>
      <c r="C3197" s="261" t="s">
        <v>2070</v>
      </c>
      <c r="D3197" s="261" t="s">
        <v>16</v>
      </c>
      <c r="E3197" s="261" t="s">
        <v>17</v>
      </c>
      <c r="F3197" s="261" t="s">
        <v>404</v>
      </c>
      <c r="G3197" s="261" t="s">
        <v>17</v>
      </c>
      <c r="H3197" s="261" t="s">
        <v>17</v>
      </c>
      <c r="I3197" s="261" t="s">
        <v>404</v>
      </c>
      <c r="J3197" s="261" t="s">
        <v>404</v>
      </c>
      <c r="K3197" s="261" t="s">
        <v>5311</v>
      </c>
      <c r="L3197" s="262">
        <v>45776</v>
      </c>
      <c r="M3197" s="261" t="s">
        <v>218</v>
      </c>
    </row>
    <row r="3198" spans="1:13">
      <c r="A3198" s="259" t="s">
        <v>2068</v>
      </c>
      <c r="B3198" s="259" t="s">
        <v>2069</v>
      </c>
      <c r="C3198" s="259" t="s">
        <v>2070</v>
      </c>
      <c r="D3198" s="259" t="s">
        <v>20</v>
      </c>
      <c r="E3198" s="259" t="s">
        <v>17</v>
      </c>
      <c r="F3198" s="259" t="s">
        <v>404</v>
      </c>
      <c r="G3198" s="259" t="s">
        <v>17</v>
      </c>
      <c r="H3198" s="259" t="s">
        <v>17</v>
      </c>
      <c r="I3198" s="259" t="s">
        <v>404</v>
      </c>
      <c r="J3198" s="259" t="s">
        <v>404</v>
      </c>
      <c r="K3198" s="259" t="s">
        <v>5312</v>
      </c>
      <c r="L3198" s="260">
        <v>45776</v>
      </c>
      <c r="M3198" s="259" t="s">
        <v>218</v>
      </c>
    </row>
    <row r="3199" spans="1:13">
      <c r="A3199" s="261" t="s">
        <v>2068</v>
      </c>
      <c r="B3199" s="261" t="s">
        <v>2069</v>
      </c>
      <c r="C3199" s="261" t="s">
        <v>2070</v>
      </c>
      <c r="D3199" s="261" t="s">
        <v>364</v>
      </c>
      <c r="E3199" s="261" t="s">
        <v>17</v>
      </c>
      <c r="F3199" s="261" t="s">
        <v>404</v>
      </c>
      <c r="G3199" s="261" t="s">
        <v>17</v>
      </c>
      <c r="H3199" s="261" t="s">
        <v>17</v>
      </c>
      <c r="I3199" s="261" t="s">
        <v>404</v>
      </c>
      <c r="J3199" s="261" t="s">
        <v>404</v>
      </c>
      <c r="K3199" s="261" t="s">
        <v>5313</v>
      </c>
      <c r="L3199" s="262">
        <v>45776</v>
      </c>
      <c r="M3199" s="261" t="s">
        <v>218</v>
      </c>
    </row>
    <row r="3200" spans="1:13">
      <c r="A3200" s="259" t="s">
        <v>2068</v>
      </c>
      <c r="B3200" s="259" t="s">
        <v>2069</v>
      </c>
      <c r="C3200" s="259" t="s">
        <v>2070</v>
      </c>
      <c r="D3200" s="259" t="s">
        <v>22</v>
      </c>
      <c r="E3200" s="259" t="s">
        <v>17</v>
      </c>
      <c r="F3200" s="259" t="s">
        <v>404</v>
      </c>
      <c r="G3200" s="259" t="s">
        <v>17</v>
      </c>
      <c r="H3200" s="259" t="s">
        <v>17</v>
      </c>
      <c r="I3200" s="259" t="s">
        <v>404</v>
      </c>
      <c r="J3200" s="259" t="s">
        <v>404</v>
      </c>
      <c r="K3200" s="259" t="s">
        <v>5314</v>
      </c>
      <c r="L3200" s="260">
        <v>45776</v>
      </c>
      <c r="M3200" s="259" t="s">
        <v>218</v>
      </c>
    </row>
    <row r="3201" spans="1:13">
      <c r="A3201" s="261" t="s">
        <v>2080</v>
      </c>
      <c r="B3201" s="261" t="s">
        <v>2081</v>
      </c>
      <c r="C3201" s="261" t="s">
        <v>2082</v>
      </c>
      <c r="D3201" s="261" t="s">
        <v>2227</v>
      </c>
      <c r="E3201" s="261">
        <v>117800000</v>
      </c>
      <c r="F3201" s="261" t="s">
        <v>5315</v>
      </c>
      <c r="G3201" s="261" t="s">
        <v>224</v>
      </c>
      <c r="H3201" s="261">
        <v>1</v>
      </c>
      <c r="I3201" s="261" t="s">
        <v>5316</v>
      </c>
      <c r="J3201" s="261" t="s">
        <v>5317</v>
      </c>
      <c r="K3201" s="261" t="s">
        <v>5318</v>
      </c>
      <c r="L3201" s="262">
        <v>45776</v>
      </c>
      <c r="M3201" s="261" t="s">
        <v>218</v>
      </c>
    </row>
    <row r="3202" spans="1:13">
      <c r="A3202" s="259" t="s">
        <v>2080</v>
      </c>
      <c r="B3202" s="259" t="s">
        <v>2081</v>
      </c>
      <c r="C3202" s="259" t="s">
        <v>2082</v>
      </c>
      <c r="D3202" s="259" t="s">
        <v>1999</v>
      </c>
      <c r="E3202" s="259">
        <v>2267050</v>
      </c>
      <c r="F3202" s="259" t="s">
        <v>5319</v>
      </c>
      <c r="G3202" s="259" t="s">
        <v>224</v>
      </c>
      <c r="H3202" s="259">
        <v>1</v>
      </c>
      <c r="I3202" s="259" t="s">
        <v>5320</v>
      </c>
      <c r="J3202" s="259" t="s">
        <v>5321</v>
      </c>
      <c r="K3202" s="259" t="s">
        <v>5322</v>
      </c>
      <c r="L3202" s="260">
        <v>45776</v>
      </c>
      <c r="M3202" s="259" t="s">
        <v>218</v>
      </c>
    </row>
    <row r="3203" spans="1:13">
      <c r="A3203" s="261" t="s">
        <v>2080</v>
      </c>
      <c r="B3203" s="261" t="s">
        <v>2081</v>
      </c>
      <c r="C3203" s="261" t="s">
        <v>2082</v>
      </c>
      <c r="D3203" s="261" t="s">
        <v>2004</v>
      </c>
      <c r="E3203" s="261">
        <v>117800000</v>
      </c>
      <c r="F3203" s="261" t="s">
        <v>5315</v>
      </c>
      <c r="G3203" s="261" t="s">
        <v>427</v>
      </c>
      <c r="H3203" s="261">
        <v>2</v>
      </c>
      <c r="I3203" s="261" t="s">
        <v>5316</v>
      </c>
      <c r="J3203" s="261" t="s">
        <v>5323</v>
      </c>
      <c r="K3203" s="261" t="s">
        <v>5324</v>
      </c>
      <c r="L3203" s="262">
        <v>45776</v>
      </c>
      <c r="M3203" s="261" t="s">
        <v>218</v>
      </c>
    </row>
    <row r="3204" spans="1:13">
      <c r="A3204" s="259" t="s">
        <v>2080</v>
      </c>
      <c r="B3204" s="259" t="s">
        <v>2081</v>
      </c>
      <c r="C3204" s="259" t="s">
        <v>2082</v>
      </c>
      <c r="D3204" s="259" t="s">
        <v>2007</v>
      </c>
      <c r="E3204" s="259">
        <v>84787439</v>
      </c>
      <c r="F3204" s="259" t="s">
        <v>5297</v>
      </c>
      <c r="G3204" s="259" t="s">
        <v>427</v>
      </c>
      <c r="H3204" s="259">
        <v>2</v>
      </c>
      <c r="I3204" s="259" t="s">
        <v>5325</v>
      </c>
      <c r="J3204" s="259" t="s">
        <v>5326</v>
      </c>
      <c r="K3204" s="259" t="s">
        <v>5327</v>
      </c>
      <c r="L3204" s="260">
        <v>45776</v>
      </c>
      <c r="M3204" s="259" t="s">
        <v>218</v>
      </c>
    </row>
    <row r="3205" spans="1:13">
      <c r="A3205" s="261" t="s">
        <v>2080</v>
      </c>
      <c r="B3205" s="261" t="s">
        <v>2081</v>
      </c>
      <c r="C3205" s="261" t="s">
        <v>2082</v>
      </c>
      <c r="D3205" s="261" t="s">
        <v>257</v>
      </c>
      <c r="E3205" s="261">
        <v>12656197</v>
      </c>
      <c r="F3205" s="261" t="s">
        <v>5328</v>
      </c>
      <c r="G3205" s="261" t="s">
        <v>427</v>
      </c>
      <c r="H3205" s="261">
        <v>2</v>
      </c>
      <c r="I3205" s="261" t="s">
        <v>5329</v>
      </c>
      <c r="J3205" s="261" t="s">
        <v>5330</v>
      </c>
      <c r="K3205" s="261" t="s">
        <v>5331</v>
      </c>
      <c r="L3205" s="262">
        <v>45776</v>
      </c>
      <c r="M3205" s="261" t="s">
        <v>218</v>
      </c>
    </row>
    <row r="3206" spans="1:13">
      <c r="A3206" s="259" t="s">
        <v>2080</v>
      </c>
      <c r="B3206" s="259" t="s">
        <v>2081</v>
      </c>
      <c r="C3206" s="259" t="s">
        <v>2082</v>
      </c>
      <c r="D3206" s="259" t="s">
        <v>112</v>
      </c>
      <c r="E3206" s="259" t="s">
        <v>17</v>
      </c>
      <c r="F3206" s="259" t="s">
        <v>404</v>
      </c>
      <c r="G3206" s="259" t="s">
        <v>17</v>
      </c>
      <c r="H3206" s="259" t="s">
        <v>17</v>
      </c>
      <c r="I3206" s="259" t="s">
        <v>404</v>
      </c>
      <c r="J3206" s="259" t="s">
        <v>404</v>
      </c>
      <c r="K3206" s="259" t="s">
        <v>5332</v>
      </c>
      <c r="L3206" s="260">
        <v>45776</v>
      </c>
      <c r="M3206" s="259" t="s">
        <v>218</v>
      </c>
    </row>
    <row r="3207" spans="1:13">
      <c r="A3207" s="261" t="s">
        <v>2080</v>
      </c>
      <c r="B3207" s="261" t="s">
        <v>2081</v>
      </c>
      <c r="C3207" s="261" t="s">
        <v>2082</v>
      </c>
      <c r="D3207" s="261" t="s">
        <v>467</v>
      </c>
      <c r="E3207" s="261">
        <v>3335</v>
      </c>
      <c r="F3207" s="261" t="s">
        <v>3735</v>
      </c>
      <c r="G3207" s="261" t="s">
        <v>427</v>
      </c>
      <c r="H3207" s="261">
        <v>2</v>
      </c>
      <c r="I3207" s="261" t="s">
        <v>337</v>
      </c>
      <c r="J3207" s="261" t="s">
        <v>5333</v>
      </c>
      <c r="K3207" s="261" t="s">
        <v>5334</v>
      </c>
      <c r="L3207" s="262">
        <v>45776</v>
      </c>
      <c r="M3207" s="261" t="s">
        <v>218</v>
      </c>
    </row>
    <row r="3208" spans="1:13">
      <c r="A3208" s="259" t="s">
        <v>2080</v>
      </c>
      <c r="B3208" s="259" t="s">
        <v>2081</v>
      </c>
      <c r="C3208" s="259" t="s">
        <v>2082</v>
      </c>
      <c r="D3208" s="259" t="s">
        <v>549</v>
      </c>
      <c r="E3208" s="259">
        <v>3335</v>
      </c>
      <c r="F3208" s="259" t="s">
        <v>3735</v>
      </c>
      <c r="G3208" s="259" t="s">
        <v>427</v>
      </c>
      <c r="H3208" s="259">
        <v>2</v>
      </c>
      <c r="I3208" s="259" t="s">
        <v>337</v>
      </c>
      <c r="J3208" s="259" t="s">
        <v>5335</v>
      </c>
      <c r="K3208" s="259" t="s">
        <v>5336</v>
      </c>
      <c r="L3208" s="260">
        <v>45776</v>
      </c>
      <c r="M3208" s="259" t="s">
        <v>218</v>
      </c>
    </row>
    <row r="3209" spans="1:13">
      <c r="A3209" s="261" t="s">
        <v>2080</v>
      </c>
      <c r="B3209" s="261" t="s">
        <v>2081</v>
      </c>
      <c r="C3209" s="261" t="s">
        <v>2082</v>
      </c>
      <c r="D3209" s="261" t="s">
        <v>2014</v>
      </c>
      <c r="E3209" s="261">
        <v>21241767</v>
      </c>
      <c r="F3209" s="261" t="s">
        <v>5337</v>
      </c>
      <c r="G3209" s="261" t="s">
        <v>427</v>
      </c>
      <c r="H3209" s="261">
        <v>2</v>
      </c>
      <c r="I3209" s="261" t="s">
        <v>5338</v>
      </c>
      <c r="J3209" s="261" t="s">
        <v>5339</v>
      </c>
      <c r="K3209" s="261" t="s">
        <v>5340</v>
      </c>
      <c r="L3209" s="262">
        <v>45776</v>
      </c>
      <c r="M3209" s="261" t="s">
        <v>218</v>
      </c>
    </row>
    <row r="3210" spans="1:13">
      <c r="A3210" s="259" t="s">
        <v>2080</v>
      </c>
      <c r="B3210" s="259" t="s">
        <v>2081</v>
      </c>
      <c r="C3210" s="259" t="s">
        <v>2082</v>
      </c>
      <c r="D3210" s="259" t="s">
        <v>2017</v>
      </c>
      <c r="E3210" s="259">
        <v>33012561</v>
      </c>
      <c r="F3210" s="259" t="s">
        <v>5337</v>
      </c>
      <c r="G3210" s="259" t="s">
        <v>427</v>
      </c>
      <c r="H3210" s="259">
        <v>2</v>
      </c>
      <c r="I3210" s="259" t="s">
        <v>5338</v>
      </c>
      <c r="J3210" s="259" t="s">
        <v>3243</v>
      </c>
      <c r="K3210" s="259" t="s">
        <v>5341</v>
      </c>
      <c r="L3210" s="260">
        <v>45776</v>
      </c>
      <c r="M3210" s="259" t="s">
        <v>218</v>
      </c>
    </row>
    <row r="3211" spans="1:13">
      <c r="A3211" s="261" t="s">
        <v>2080</v>
      </c>
      <c r="B3211" s="261" t="s">
        <v>2081</v>
      </c>
      <c r="C3211" s="261" t="s">
        <v>2082</v>
      </c>
      <c r="D3211" s="261" t="s">
        <v>2020</v>
      </c>
      <c r="E3211" s="261">
        <v>63545672</v>
      </c>
      <c r="F3211" s="261" t="s">
        <v>5337</v>
      </c>
      <c r="G3211" s="261" t="s">
        <v>427</v>
      </c>
      <c r="H3211" s="261">
        <v>2</v>
      </c>
      <c r="I3211" s="261" t="s">
        <v>5338</v>
      </c>
      <c r="J3211" s="261" t="s">
        <v>5342</v>
      </c>
      <c r="K3211" s="261" t="s">
        <v>5343</v>
      </c>
      <c r="L3211" s="262">
        <v>45776</v>
      </c>
      <c r="M3211" s="261" t="s">
        <v>218</v>
      </c>
    </row>
    <row r="3212" spans="1:13">
      <c r="A3212" s="259" t="s">
        <v>2080</v>
      </c>
      <c r="B3212" s="259" t="s">
        <v>2081</v>
      </c>
      <c r="C3212" s="259" t="s">
        <v>2082</v>
      </c>
      <c r="D3212" s="259" t="s">
        <v>2023</v>
      </c>
      <c r="E3212" s="259">
        <v>20610692</v>
      </c>
      <c r="F3212" s="259" t="s">
        <v>5337</v>
      </c>
      <c r="G3212" s="259" t="s">
        <v>427</v>
      </c>
      <c r="H3212" s="259">
        <v>2</v>
      </c>
      <c r="I3212" s="259" t="s">
        <v>5338</v>
      </c>
      <c r="J3212" s="259" t="s">
        <v>5344</v>
      </c>
      <c r="K3212" s="259" t="s">
        <v>5345</v>
      </c>
      <c r="L3212" s="260">
        <v>45776</v>
      </c>
      <c r="M3212" s="259" t="s">
        <v>218</v>
      </c>
    </row>
    <row r="3213" spans="1:13">
      <c r="A3213" s="261" t="s">
        <v>2080</v>
      </c>
      <c r="B3213" s="261" t="s">
        <v>2081</v>
      </c>
      <c r="C3213" s="261" t="s">
        <v>2082</v>
      </c>
      <c r="D3213" s="261" t="s">
        <v>2025</v>
      </c>
      <c r="E3213" s="261">
        <v>631075</v>
      </c>
      <c r="F3213" s="261" t="s">
        <v>5346</v>
      </c>
      <c r="G3213" s="261" t="s">
        <v>282</v>
      </c>
      <c r="H3213" s="261">
        <v>3</v>
      </c>
      <c r="I3213" s="261" t="s">
        <v>5338</v>
      </c>
      <c r="J3213" s="261" t="s">
        <v>5347</v>
      </c>
      <c r="K3213" s="261" t="s">
        <v>5348</v>
      </c>
      <c r="L3213" s="262">
        <v>45776</v>
      </c>
      <c r="M3213" s="261" t="s">
        <v>218</v>
      </c>
    </row>
    <row r="3214" spans="1:13">
      <c r="A3214" s="259" t="s">
        <v>2080</v>
      </c>
      <c r="B3214" s="259" t="s">
        <v>2081</v>
      </c>
      <c r="C3214" s="259" t="s">
        <v>2082</v>
      </c>
      <c r="D3214" s="259" t="s">
        <v>2027</v>
      </c>
      <c r="E3214" s="259">
        <v>0</v>
      </c>
      <c r="F3214" s="259" t="s">
        <v>5349</v>
      </c>
      <c r="G3214" s="259" t="s">
        <v>282</v>
      </c>
      <c r="H3214" s="259">
        <v>3</v>
      </c>
      <c r="I3214" s="259" t="s">
        <v>5338</v>
      </c>
      <c r="J3214" s="259" t="s">
        <v>5350</v>
      </c>
      <c r="K3214" s="259" t="s">
        <v>5351</v>
      </c>
      <c r="L3214" s="260">
        <v>45776</v>
      </c>
      <c r="M3214" s="259" t="s">
        <v>218</v>
      </c>
    </row>
    <row r="3215" spans="1:13">
      <c r="A3215" s="261" t="s">
        <v>2080</v>
      </c>
      <c r="B3215" s="261" t="s">
        <v>2081</v>
      </c>
      <c r="C3215" s="261" t="s">
        <v>2082</v>
      </c>
      <c r="D3215" s="261" t="s">
        <v>200</v>
      </c>
      <c r="E3215" s="261">
        <v>5</v>
      </c>
      <c r="F3215" s="261" t="s">
        <v>5328</v>
      </c>
      <c r="G3215" s="261" t="s">
        <v>427</v>
      </c>
      <c r="H3215" s="261">
        <v>2</v>
      </c>
      <c r="I3215" s="261" t="s">
        <v>5329</v>
      </c>
      <c r="J3215" s="261" t="s">
        <v>5352</v>
      </c>
      <c r="K3215" s="261" t="s">
        <v>5353</v>
      </c>
      <c r="L3215" s="262">
        <v>45776</v>
      </c>
      <c r="M3215" s="261" t="s">
        <v>218</v>
      </c>
    </row>
    <row r="3216" spans="1:13">
      <c r="A3216" s="259" t="s">
        <v>2080</v>
      </c>
      <c r="B3216" s="259" t="s">
        <v>2081</v>
      </c>
      <c r="C3216" s="259" t="s">
        <v>2082</v>
      </c>
      <c r="D3216" s="259" t="s">
        <v>26</v>
      </c>
      <c r="E3216" s="259" t="s">
        <v>17</v>
      </c>
      <c r="F3216" s="259" t="s">
        <v>17</v>
      </c>
      <c r="G3216" s="259" t="s">
        <v>17</v>
      </c>
      <c r="H3216" s="259" t="s">
        <v>17</v>
      </c>
      <c r="I3216" s="259" t="s">
        <v>17</v>
      </c>
      <c r="J3216" s="259" t="s">
        <v>17</v>
      </c>
      <c r="K3216" s="259" t="s">
        <v>5354</v>
      </c>
      <c r="L3216" s="260">
        <v>45776</v>
      </c>
      <c r="M3216" s="259" t="s">
        <v>218</v>
      </c>
    </row>
    <row r="3217" spans="1:13">
      <c r="A3217" s="261" t="s">
        <v>2080</v>
      </c>
      <c r="B3217" s="261" t="s">
        <v>2081</v>
      </c>
      <c r="C3217" s="261" t="s">
        <v>2082</v>
      </c>
      <c r="D3217" s="261" t="s">
        <v>28</v>
      </c>
      <c r="E3217" s="261" t="s">
        <v>17</v>
      </c>
      <c r="F3217" s="261" t="s">
        <v>17</v>
      </c>
      <c r="G3217" s="261" t="s">
        <v>17</v>
      </c>
      <c r="H3217" s="261" t="s">
        <v>17</v>
      </c>
      <c r="I3217" s="261" t="s">
        <v>17</v>
      </c>
      <c r="J3217" s="261" t="s">
        <v>17</v>
      </c>
      <c r="K3217" s="261" t="s">
        <v>5355</v>
      </c>
      <c r="L3217" s="262">
        <v>45776</v>
      </c>
      <c r="M3217" s="261" t="s">
        <v>218</v>
      </c>
    </row>
    <row r="3218" spans="1:13">
      <c r="A3218" s="259" t="s">
        <v>2080</v>
      </c>
      <c r="B3218" s="259" t="s">
        <v>2081</v>
      </c>
      <c r="C3218" s="259" t="s">
        <v>2082</v>
      </c>
      <c r="D3218" s="259" t="s">
        <v>24</v>
      </c>
      <c r="E3218" s="259" t="s">
        <v>17</v>
      </c>
      <c r="F3218" s="259" t="s">
        <v>17</v>
      </c>
      <c r="G3218" s="259" t="s">
        <v>17</v>
      </c>
      <c r="H3218" s="259" t="s">
        <v>17</v>
      </c>
      <c r="I3218" s="259" t="s">
        <v>17</v>
      </c>
      <c r="J3218" s="259" t="s">
        <v>17</v>
      </c>
      <c r="K3218" s="259" t="s">
        <v>5356</v>
      </c>
      <c r="L3218" s="260">
        <v>45776</v>
      </c>
      <c r="M3218" s="259" t="s">
        <v>218</v>
      </c>
    </row>
    <row r="3219" spans="1:13">
      <c r="A3219" s="261" t="s">
        <v>2080</v>
      </c>
      <c r="B3219" s="261" t="s">
        <v>2081</v>
      </c>
      <c r="C3219" s="261" t="s">
        <v>2082</v>
      </c>
      <c r="D3219" s="261" t="s">
        <v>16</v>
      </c>
      <c r="E3219" s="261" t="s">
        <v>17</v>
      </c>
      <c r="F3219" s="261" t="s">
        <v>17</v>
      </c>
      <c r="G3219" s="261" t="s">
        <v>17</v>
      </c>
      <c r="H3219" s="261" t="s">
        <v>17</v>
      </c>
      <c r="I3219" s="261" t="s">
        <v>17</v>
      </c>
      <c r="J3219" s="261" t="s">
        <v>17</v>
      </c>
      <c r="K3219" s="261" t="s">
        <v>5357</v>
      </c>
      <c r="L3219" s="262">
        <v>45776</v>
      </c>
      <c r="M3219" s="261" t="s">
        <v>218</v>
      </c>
    </row>
    <row r="3220" spans="1:13">
      <c r="A3220" s="259" t="s">
        <v>2080</v>
      </c>
      <c r="B3220" s="259" t="s">
        <v>2081</v>
      </c>
      <c r="C3220" s="259" t="s">
        <v>2082</v>
      </c>
      <c r="D3220" s="259" t="s">
        <v>20</v>
      </c>
      <c r="E3220" s="259" t="s">
        <v>17</v>
      </c>
      <c r="F3220" s="259" t="s">
        <v>17</v>
      </c>
      <c r="G3220" s="259" t="s">
        <v>17</v>
      </c>
      <c r="H3220" s="259" t="s">
        <v>17</v>
      </c>
      <c r="I3220" s="259" t="s">
        <v>17</v>
      </c>
      <c r="J3220" s="259" t="s">
        <v>17</v>
      </c>
      <c r="K3220" s="259" t="s">
        <v>5358</v>
      </c>
      <c r="L3220" s="260">
        <v>45776</v>
      </c>
      <c r="M3220" s="259" t="s">
        <v>218</v>
      </c>
    </row>
    <row r="3221" spans="1:13">
      <c r="A3221" s="261" t="s">
        <v>2080</v>
      </c>
      <c r="B3221" s="261" t="s">
        <v>2081</v>
      </c>
      <c r="C3221" s="261" t="s">
        <v>2082</v>
      </c>
      <c r="D3221" s="261" t="s">
        <v>364</v>
      </c>
      <c r="E3221" s="261" t="s">
        <v>17</v>
      </c>
      <c r="F3221" s="261" t="s">
        <v>17</v>
      </c>
      <c r="G3221" s="261" t="s">
        <v>17</v>
      </c>
      <c r="H3221" s="261" t="s">
        <v>17</v>
      </c>
      <c r="I3221" s="261" t="s">
        <v>17</v>
      </c>
      <c r="J3221" s="261" t="s">
        <v>17</v>
      </c>
      <c r="K3221" s="261" t="s">
        <v>5359</v>
      </c>
      <c r="L3221" s="262">
        <v>45776</v>
      </c>
      <c r="M3221" s="261" t="s">
        <v>218</v>
      </c>
    </row>
    <row r="3222" spans="1:13">
      <c r="A3222" s="259" t="s">
        <v>2080</v>
      </c>
      <c r="B3222" s="259" t="s">
        <v>2081</v>
      </c>
      <c r="C3222" s="259" t="s">
        <v>2082</v>
      </c>
      <c r="D3222" s="259" t="s">
        <v>22</v>
      </c>
      <c r="E3222" s="259" t="s">
        <v>17</v>
      </c>
      <c r="F3222" s="259" t="s">
        <v>17</v>
      </c>
      <c r="G3222" s="259" t="s">
        <v>17</v>
      </c>
      <c r="H3222" s="259" t="s">
        <v>17</v>
      </c>
      <c r="I3222" s="259" t="s">
        <v>17</v>
      </c>
      <c r="J3222" s="259" t="s">
        <v>17</v>
      </c>
      <c r="K3222" s="259" t="s">
        <v>5360</v>
      </c>
      <c r="L3222" s="260">
        <v>45776</v>
      </c>
      <c r="M3222" s="259" t="s">
        <v>218</v>
      </c>
    </row>
    <row r="3223" spans="1:13">
      <c r="A3223" s="261" t="s">
        <v>1520</v>
      </c>
      <c r="B3223" s="261" t="s">
        <v>1521</v>
      </c>
      <c r="C3223" s="261" t="s">
        <v>1522</v>
      </c>
      <c r="D3223" s="261" t="s">
        <v>2227</v>
      </c>
      <c r="E3223" s="261">
        <v>25021423</v>
      </c>
      <c r="F3223" s="261" t="s">
        <v>5361</v>
      </c>
      <c r="G3223" s="261" t="s">
        <v>427</v>
      </c>
      <c r="H3223" s="261">
        <v>2</v>
      </c>
      <c r="I3223" s="261" t="s">
        <v>5362</v>
      </c>
      <c r="J3223" s="261" t="s">
        <v>5363</v>
      </c>
      <c r="K3223" s="261" t="s">
        <v>5364</v>
      </c>
      <c r="L3223" s="262">
        <v>45776</v>
      </c>
      <c r="M3223" s="261" t="s">
        <v>218</v>
      </c>
    </row>
    <row r="3224" spans="1:13">
      <c r="A3224" s="259" t="s">
        <v>1520</v>
      </c>
      <c r="B3224" s="259" t="s">
        <v>1521</v>
      </c>
      <c r="C3224" s="259" t="s">
        <v>1522</v>
      </c>
      <c r="D3224" s="259" t="s">
        <v>1999</v>
      </c>
      <c r="E3224" s="259">
        <v>1220190</v>
      </c>
      <c r="F3224" s="259" t="s">
        <v>2927</v>
      </c>
      <c r="G3224" s="259" t="s">
        <v>224</v>
      </c>
      <c r="H3224" s="259">
        <v>1</v>
      </c>
      <c r="I3224" s="259" t="s">
        <v>5365</v>
      </c>
      <c r="J3224" s="259" t="s">
        <v>5366</v>
      </c>
      <c r="K3224" s="259" t="s">
        <v>5367</v>
      </c>
      <c r="L3224" s="260">
        <v>45776</v>
      </c>
      <c r="M3224" s="259" t="s">
        <v>218</v>
      </c>
    </row>
    <row r="3225" spans="1:13">
      <c r="A3225" s="261" t="s">
        <v>1520</v>
      </c>
      <c r="B3225" s="261" t="s">
        <v>1521</v>
      </c>
      <c r="C3225" s="261" t="s">
        <v>1522</v>
      </c>
      <c r="D3225" s="261" t="s">
        <v>2004</v>
      </c>
      <c r="E3225" s="261">
        <v>25021423</v>
      </c>
      <c r="F3225" s="261" t="s">
        <v>5361</v>
      </c>
      <c r="G3225" s="261" t="s">
        <v>224</v>
      </c>
      <c r="H3225" s="261">
        <v>1</v>
      </c>
      <c r="I3225" s="261" t="s">
        <v>5362</v>
      </c>
      <c r="J3225" s="261" t="s">
        <v>5368</v>
      </c>
      <c r="K3225" s="261" t="s">
        <v>5369</v>
      </c>
      <c r="L3225" s="262">
        <v>45776</v>
      </c>
      <c r="M3225" s="261" t="s">
        <v>218</v>
      </c>
    </row>
    <row r="3226" spans="1:13">
      <c r="A3226" s="259" t="s">
        <v>1520</v>
      </c>
      <c r="B3226" s="259" t="s">
        <v>1521</v>
      </c>
      <c r="C3226" s="259" t="s">
        <v>1522</v>
      </c>
      <c r="D3226" s="259" t="s">
        <v>2007</v>
      </c>
      <c r="E3226" s="259">
        <v>25021423</v>
      </c>
      <c r="F3226" s="259" t="s">
        <v>5361</v>
      </c>
      <c r="G3226" s="259" t="s">
        <v>224</v>
      </c>
      <c r="H3226" s="259">
        <v>1</v>
      </c>
      <c r="I3226" s="259" t="s">
        <v>5362</v>
      </c>
      <c r="J3226" s="259" t="s">
        <v>5370</v>
      </c>
      <c r="K3226" s="259" t="s">
        <v>5371</v>
      </c>
      <c r="L3226" s="260">
        <v>45776</v>
      </c>
      <c r="M3226" s="259" t="s">
        <v>218</v>
      </c>
    </row>
    <row r="3227" spans="1:13">
      <c r="A3227" s="261" t="s">
        <v>1520</v>
      </c>
      <c r="B3227" s="261" t="s">
        <v>1521</v>
      </c>
      <c r="C3227" s="261" t="s">
        <v>1522</v>
      </c>
      <c r="D3227" s="261" t="s">
        <v>257</v>
      </c>
      <c r="E3227" s="261">
        <v>1839876</v>
      </c>
      <c r="F3227" s="261" t="s">
        <v>5372</v>
      </c>
      <c r="G3227" s="261" t="s">
        <v>224</v>
      </c>
      <c r="H3227" s="261">
        <v>1</v>
      </c>
      <c r="I3227" s="261" t="s">
        <v>5373</v>
      </c>
      <c r="J3227" s="261" t="s">
        <v>5374</v>
      </c>
      <c r="K3227" s="261" t="s">
        <v>5375</v>
      </c>
      <c r="L3227" s="262">
        <v>45776</v>
      </c>
      <c r="M3227" s="261" t="s">
        <v>218</v>
      </c>
    </row>
    <row r="3228" spans="1:13">
      <c r="A3228" s="259" t="s">
        <v>1520</v>
      </c>
      <c r="B3228" s="259" t="s">
        <v>1521</v>
      </c>
      <c r="C3228" s="259" t="s">
        <v>1522</v>
      </c>
      <c r="D3228" s="259" t="s">
        <v>112</v>
      </c>
      <c r="E3228" s="259" t="s">
        <v>17</v>
      </c>
      <c r="F3228" s="259" t="s">
        <v>17</v>
      </c>
      <c r="G3228" s="259" t="s">
        <v>17</v>
      </c>
      <c r="H3228" s="259" t="s">
        <v>17</v>
      </c>
      <c r="I3228" s="259" t="s">
        <v>17</v>
      </c>
      <c r="J3228" s="259" t="s">
        <v>2038</v>
      </c>
      <c r="K3228" s="259" t="s">
        <v>5376</v>
      </c>
      <c r="L3228" s="260">
        <v>45776</v>
      </c>
      <c r="M3228" s="259" t="s">
        <v>218</v>
      </c>
    </row>
    <row r="3229" spans="1:13">
      <c r="A3229" s="261" t="s">
        <v>1520</v>
      </c>
      <c r="B3229" s="261" t="s">
        <v>1521</v>
      </c>
      <c r="C3229" s="261" t="s">
        <v>1522</v>
      </c>
      <c r="D3229" s="261" t="s">
        <v>467</v>
      </c>
      <c r="E3229" s="261">
        <v>1888</v>
      </c>
      <c r="F3229" s="261" t="s">
        <v>3963</v>
      </c>
      <c r="G3229" s="261" t="s">
        <v>224</v>
      </c>
      <c r="H3229" s="261">
        <v>1</v>
      </c>
      <c r="I3229" s="261" t="s">
        <v>337</v>
      </c>
      <c r="J3229" s="261" t="s">
        <v>5377</v>
      </c>
      <c r="K3229" s="261" t="s">
        <v>5378</v>
      </c>
      <c r="L3229" s="262">
        <v>45776</v>
      </c>
      <c r="M3229" s="261" t="s">
        <v>218</v>
      </c>
    </row>
    <row r="3230" spans="1:13">
      <c r="A3230" s="259" t="s">
        <v>1520</v>
      </c>
      <c r="B3230" s="259" t="s">
        <v>1521</v>
      </c>
      <c r="C3230" s="259" t="s">
        <v>1522</v>
      </c>
      <c r="D3230" s="259" t="s">
        <v>549</v>
      </c>
      <c r="E3230" s="259">
        <v>1888</v>
      </c>
      <c r="F3230" s="259" t="s">
        <v>3963</v>
      </c>
      <c r="G3230" s="259" t="s">
        <v>224</v>
      </c>
      <c r="H3230" s="259">
        <v>1</v>
      </c>
      <c r="I3230" s="259" t="s">
        <v>337</v>
      </c>
      <c r="J3230" s="259" t="s">
        <v>5379</v>
      </c>
      <c r="K3230" s="259" t="s">
        <v>5380</v>
      </c>
      <c r="L3230" s="260">
        <v>45776</v>
      </c>
      <c r="M3230" s="259" t="s">
        <v>218</v>
      </c>
    </row>
    <row r="3231" spans="1:13">
      <c r="A3231" s="261" t="s">
        <v>1520</v>
      </c>
      <c r="B3231" s="261" t="s">
        <v>1521</v>
      </c>
      <c r="C3231" s="261" t="s">
        <v>1522</v>
      </c>
      <c r="D3231" s="261" t="s">
        <v>2014</v>
      </c>
      <c r="E3231" s="261">
        <v>6152338</v>
      </c>
      <c r="F3231" s="261" t="s">
        <v>5381</v>
      </c>
      <c r="G3231" s="261" t="s">
        <v>427</v>
      </c>
      <c r="H3231" s="261">
        <v>2</v>
      </c>
      <c r="I3231" s="261" t="s">
        <v>5382</v>
      </c>
      <c r="J3231" s="261" t="s">
        <v>5383</v>
      </c>
      <c r="K3231" s="261" t="s">
        <v>5384</v>
      </c>
      <c r="L3231" s="262">
        <v>45776</v>
      </c>
      <c r="M3231" s="261" t="s">
        <v>218</v>
      </c>
    </row>
    <row r="3232" spans="1:13">
      <c r="A3232" s="259" t="s">
        <v>1520</v>
      </c>
      <c r="B3232" s="259" t="s">
        <v>1521</v>
      </c>
      <c r="C3232" s="259" t="s">
        <v>1522</v>
      </c>
      <c r="D3232" s="259" t="s">
        <v>2017</v>
      </c>
      <c r="E3232" s="259">
        <v>0</v>
      </c>
      <c r="F3232" s="259" t="s">
        <v>5381</v>
      </c>
      <c r="G3232" s="259" t="s">
        <v>427</v>
      </c>
      <c r="H3232" s="259">
        <v>2</v>
      </c>
      <c r="I3232" s="259" t="s">
        <v>5382</v>
      </c>
      <c r="J3232" s="259" t="s">
        <v>5385</v>
      </c>
      <c r="K3232" s="259" t="s">
        <v>5386</v>
      </c>
      <c r="L3232" s="260">
        <v>45776</v>
      </c>
      <c r="M3232" s="259" t="s">
        <v>218</v>
      </c>
    </row>
    <row r="3233" spans="1:13">
      <c r="A3233" s="261" t="s">
        <v>1520</v>
      </c>
      <c r="B3233" s="261" t="s">
        <v>1521</v>
      </c>
      <c r="C3233" s="261" t="s">
        <v>1522</v>
      </c>
      <c r="D3233" s="261" t="s">
        <v>2020</v>
      </c>
      <c r="E3233" s="261">
        <v>18869085</v>
      </c>
      <c r="F3233" s="261" t="s">
        <v>5381</v>
      </c>
      <c r="G3233" s="261" t="s">
        <v>427</v>
      </c>
      <c r="H3233" s="261">
        <v>2</v>
      </c>
      <c r="I3233" s="261" t="s">
        <v>5382</v>
      </c>
      <c r="J3233" s="261" t="s">
        <v>5387</v>
      </c>
      <c r="K3233" s="261" t="s">
        <v>5388</v>
      </c>
      <c r="L3233" s="262">
        <v>45776</v>
      </c>
      <c r="M3233" s="261" t="s">
        <v>218</v>
      </c>
    </row>
    <row r="3234" spans="1:13">
      <c r="A3234" s="259" t="s">
        <v>1520</v>
      </c>
      <c r="B3234" s="259" t="s">
        <v>1521</v>
      </c>
      <c r="C3234" s="259" t="s">
        <v>1522</v>
      </c>
      <c r="D3234" s="259" t="s">
        <v>2023</v>
      </c>
      <c r="E3234" s="259">
        <v>4122941</v>
      </c>
      <c r="F3234" s="259" t="s">
        <v>5381</v>
      </c>
      <c r="G3234" s="259" t="s">
        <v>427</v>
      </c>
      <c r="H3234" s="259">
        <v>2</v>
      </c>
      <c r="I3234" s="259" t="s">
        <v>5382</v>
      </c>
      <c r="J3234" s="259" t="s">
        <v>5389</v>
      </c>
      <c r="K3234" s="259" t="s">
        <v>5390</v>
      </c>
      <c r="L3234" s="260">
        <v>45776</v>
      </c>
      <c r="M3234" s="259" t="s">
        <v>218</v>
      </c>
    </row>
    <row r="3235" spans="1:13">
      <c r="A3235" s="261" t="s">
        <v>1520</v>
      </c>
      <c r="B3235" s="261" t="s">
        <v>1521</v>
      </c>
      <c r="C3235" s="261" t="s">
        <v>1522</v>
      </c>
      <c r="D3235" s="261" t="s">
        <v>2025</v>
      </c>
      <c r="E3235" s="261">
        <v>1928982</v>
      </c>
      <c r="F3235" s="261" t="s">
        <v>5381</v>
      </c>
      <c r="G3235" s="261" t="s">
        <v>427</v>
      </c>
      <c r="H3235" s="261">
        <v>2</v>
      </c>
      <c r="I3235" s="261" t="s">
        <v>5382</v>
      </c>
      <c r="J3235" s="261" t="s">
        <v>5391</v>
      </c>
      <c r="K3235" s="261" t="s">
        <v>5392</v>
      </c>
      <c r="L3235" s="262">
        <v>45776</v>
      </c>
      <c r="M3235" s="261" t="s">
        <v>218</v>
      </c>
    </row>
    <row r="3236" spans="1:13">
      <c r="A3236" s="259" t="s">
        <v>1520</v>
      </c>
      <c r="B3236" s="259" t="s">
        <v>1521</v>
      </c>
      <c r="C3236" s="259" t="s">
        <v>1522</v>
      </c>
      <c r="D3236" s="259" t="s">
        <v>2027</v>
      </c>
      <c r="E3236" s="259">
        <v>100415</v>
      </c>
      <c r="F3236" s="259" t="s">
        <v>5381</v>
      </c>
      <c r="G3236" s="259" t="s">
        <v>427</v>
      </c>
      <c r="H3236" s="259">
        <v>2</v>
      </c>
      <c r="I3236" s="259" t="s">
        <v>5382</v>
      </c>
      <c r="J3236" s="259" t="s">
        <v>5393</v>
      </c>
      <c r="K3236" s="259" t="s">
        <v>5394</v>
      </c>
      <c r="L3236" s="260">
        <v>45776</v>
      </c>
      <c r="M3236" s="259" t="s">
        <v>218</v>
      </c>
    </row>
    <row r="3237" spans="1:13">
      <c r="A3237" s="261" t="s">
        <v>1520</v>
      </c>
      <c r="B3237" s="261" t="s">
        <v>1521</v>
      </c>
      <c r="C3237" s="261" t="s">
        <v>1522</v>
      </c>
      <c r="D3237" s="261" t="s">
        <v>200</v>
      </c>
      <c r="E3237" s="261">
        <v>5</v>
      </c>
      <c r="F3237" s="261" t="s">
        <v>5372</v>
      </c>
      <c r="G3237" s="261" t="s">
        <v>224</v>
      </c>
      <c r="H3237" s="261">
        <v>1</v>
      </c>
      <c r="I3237" s="261" t="s">
        <v>5395</v>
      </c>
      <c r="J3237" s="261" t="s">
        <v>3528</v>
      </c>
      <c r="K3237" s="261" t="s">
        <v>5396</v>
      </c>
      <c r="L3237" s="262">
        <v>45776</v>
      </c>
      <c r="M3237" s="261" t="s">
        <v>218</v>
      </c>
    </row>
    <row r="3238" spans="1:13">
      <c r="A3238" s="259" t="s">
        <v>1520</v>
      </c>
      <c r="B3238" s="259" t="s">
        <v>1521</v>
      </c>
      <c r="C3238" s="259" t="s">
        <v>1522</v>
      </c>
      <c r="D3238" s="259" t="s">
        <v>26</v>
      </c>
      <c r="E3238" s="259">
        <v>0</v>
      </c>
      <c r="F3238" s="259" t="s">
        <v>17</v>
      </c>
      <c r="G3238" s="259" t="s">
        <v>17</v>
      </c>
      <c r="H3238" s="259" t="s">
        <v>17</v>
      </c>
      <c r="I3238" s="259" t="s">
        <v>17</v>
      </c>
      <c r="J3238" s="259" t="s">
        <v>17</v>
      </c>
      <c r="K3238" s="259" t="s">
        <v>5397</v>
      </c>
      <c r="L3238" s="260">
        <v>45776</v>
      </c>
      <c r="M3238" s="259" t="s">
        <v>218</v>
      </c>
    </row>
    <row r="3239" spans="1:13">
      <c r="A3239" s="261" t="s">
        <v>1520</v>
      </c>
      <c r="B3239" s="261" t="s">
        <v>1521</v>
      </c>
      <c r="C3239" s="261" t="s">
        <v>1522</v>
      </c>
      <c r="D3239" s="261" t="s">
        <v>28</v>
      </c>
      <c r="E3239" s="261">
        <v>0</v>
      </c>
      <c r="F3239" s="261" t="s">
        <v>17</v>
      </c>
      <c r="G3239" s="261" t="s">
        <v>17</v>
      </c>
      <c r="H3239" s="261" t="s">
        <v>17</v>
      </c>
      <c r="I3239" s="261" t="s">
        <v>17</v>
      </c>
      <c r="J3239" s="261" t="s">
        <v>17</v>
      </c>
      <c r="K3239" s="261" t="s">
        <v>5398</v>
      </c>
      <c r="L3239" s="262">
        <v>45776</v>
      </c>
      <c r="M3239" s="261" t="s">
        <v>218</v>
      </c>
    </row>
    <row r="3240" spans="1:13">
      <c r="A3240" s="259" t="s">
        <v>1520</v>
      </c>
      <c r="B3240" s="259" t="s">
        <v>1521</v>
      </c>
      <c r="C3240" s="259" t="s">
        <v>1522</v>
      </c>
      <c r="D3240" s="259" t="s">
        <v>24</v>
      </c>
      <c r="E3240" s="259" t="s">
        <v>17</v>
      </c>
      <c r="F3240" s="259" t="s">
        <v>17</v>
      </c>
      <c r="G3240" s="259" t="s">
        <v>17</v>
      </c>
      <c r="H3240" s="259" t="s">
        <v>17</v>
      </c>
      <c r="I3240" s="259" t="s">
        <v>17</v>
      </c>
      <c r="J3240" s="259" t="s">
        <v>17</v>
      </c>
      <c r="K3240" s="259" t="s">
        <v>5399</v>
      </c>
      <c r="L3240" s="260">
        <v>45776</v>
      </c>
      <c r="M3240" s="259" t="s">
        <v>218</v>
      </c>
    </row>
    <row r="3241" spans="1:13">
      <c r="A3241" s="261" t="s">
        <v>1520</v>
      </c>
      <c r="B3241" s="261" t="s">
        <v>1521</v>
      </c>
      <c r="C3241" s="261" t="s">
        <v>1522</v>
      </c>
      <c r="D3241" s="261" t="s">
        <v>16</v>
      </c>
      <c r="E3241" s="261" t="s">
        <v>17</v>
      </c>
      <c r="F3241" s="261" t="s">
        <v>17</v>
      </c>
      <c r="G3241" s="261" t="s">
        <v>17</v>
      </c>
      <c r="H3241" s="261" t="s">
        <v>17</v>
      </c>
      <c r="I3241" s="261" t="s">
        <v>17</v>
      </c>
      <c r="J3241" s="261" t="s">
        <v>17</v>
      </c>
      <c r="K3241" s="261" t="s">
        <v>5400</v>
      </c>
      <c r="L3241" s="262">
        <v>45776</v>
      </c>
      <c r="M3241" s="261" t="s">
        <v>218</v>
      </c>
    </row>
    <row r="3242" spans="1:13">
      <c r="A3242" s="259" t="s">
        <v>1520</v>
      </c>
      <c r="B3242" s="259" t="s">
        <v>1521</v>
      </c>
      <c r="C3242" s="259" t="s">
        <v>1522</v>
      </c>
      <c r="D3242" s="259" t="s">
        <v>20</v>
      </c>
      <c r="E3242" s="259" t="s">
        <v>17</v>
      </c>
      <c r="F3242" s="259" t="s">
        <v>17</v>
      </c>
      <c r="G3242" s="259" t="s">
        <v>17</v>
      </c>
      <c r="H3242" s="259" t="s">
        <v>17</v>
      </c>
      <c r="I3242" s="259" t="s">
        <v>17</v>
      </c>
      <c r="J3242" s="259" t="s">
        <v>17</v>
      </c>
      <c r="K3242" s="259" t="s">
        <v>5401</v>
      </c>
      <c r="L3242" s="260">
        <v>45776</v>
      </c>
      <c r="M3242" s="259" t="s">
        <v>218</v>
      </c>
    </row>
    <row r="3243" spans="1:13">
      <c r="A3243" s="261" t="s">
        <v>1520</v>
      </c>
      <c r="B3243" s="261" t="s">
        <v>1521</v>
      </c>
      <c r="C3243" s="261" t="s">
        <v>1522</v>
      </c>
      <c r="D3243" s="261" t="s">
        <v>364</v>
      </c>
      <c r="E3243" s="261" t="s">
        <v>17</v>
      </c>
      <c r="F3243" s="261" t="s">
        <v>17</v>
      </c>
      <c r="G3243" s="261" t="s">
        <v>17</v>
      </c>
      <c r="H3243" s="261" t="s">
        <v>17</v>
      </c>
      <c r="I3243" s="261" t="s">
        <v>17</v>
      </c>
      <c r="J3243" s="261" t="s">
        <v>17</v>
      </c>
      <c r="K3243" s="261" t="s">
        <v>5402</v>
      </c>
      <c r="L3243" s="262">
        <v>45776</v>
      </c>
      <c r="M3243" s="261" t="s">
        <v>218</v>
      </c>
    </row>
    <row r="3244" spans="1:13">
      <c r="A3244" s="259" t="s">
        <v>1520</v>
      </c>
      <c r="B3244" s="259" t="s">
        <v>1521</v>
      </c>
      <c r="C3244" s="259" t="s">
        <v>1522</v>
      </c>
      <c r="D3244" s="259" t="s">
        <v>22</v>
      </c>
      <c r="E3244" s="259" t="s">
        <v>17</v>
      </c>
      <c r="F3244" s="259" t="s">
        <v>17</v>
      </c>
      <c r="G3244" s="259" t="s">
        <v>17</v>
      </c>
      <c r="H3244" s="259" t="s">
        <v>17</v>
      </c>
      <c r="I3244" s="259" t="s">
        <v>17</v>
      </c>
      <c r="J3244" s="259" t="s">
        <v>17</v>
      </c>
      <c r="K3244" s="259" t="s">
        <v>5403</v>
      </c>
      <c r="L3244" s="260">
        <v>45776</v>
      </c>
      <c r="M3244" s="259" t="s">
        <v>218</v>
      </c>
    </row>
    <row r="3245" spans="1:13">
      <c r="A3245" s="261" t="s">
        <v>1891</v>
      </c>
      <c r="B3245" s="261" t="s">
        <v>1892</v>
      </c>
      <c r="C3245" s="261" t="s">
        <v>1893</v>
      </c>
      <c r="D3245" s="261" t="s">
        <v>2227</v>
      </c>
      <c r="E3245" s="261">
        <v>19075965</v>
      </c>
      <c r="F3245" s="261" t="s">
        <v>5404</v>
      </c>
      <c r="G3245" s="261" t="s">
        <v>427</v>
      </c>
      <c r="H3245" s="261">
        <v>2</v>
      </c>
      <c r="I3245" s="261" t="s">
        <v>5405</v>
      </c>
      <c r="J3245" s="261" t="s">
        <v>5406</v>
      </c>
      <c r="K3245" s="261" t="s">
        <v>5407</v>
      </c>
      <c r="L3245" s="262">
        <v>45776</v>
      </c>
      <c r="M3245" s="261" t="s">
        <v>218</v>
      </c>
    </row>
    <row r="3246" spans="1:13">
      <c r="A3246" s="259" t="s">
        <v>1891</v>
      </c>
      <c r="B3246" s="259" t="s">
        <v>1892</v>
      </c>
      <c r="C3246" s="259" t="s">
        <v>1893</v>
      </c>
      <c r="D3246" s="259" t="s">
        <v>1999</v>
      </c>
      <c r="E3246" s="259">
        <v>192530</v>
      </c>
      <c r="F3246" s="259" t="s">
        <v>5319</v>
      </c>
      <c r="G3246" s="259" t="s">
        <v>224</v>
      </c>
      <c r="H3246" s="259">
        <v>1</v>
      </c>
      <c r="I3246" s="259" t="s">
        <v>5408</v>
      </c>
      <c r="J3246" s="259" t="s">
        <v>5409</v>
      </c>
      <c r="K3246" s="259" t="s">
        <v>5410</v>
      </c>
      <c r="L3246" s="260">
        <v>45776</v>
      </c>
      <c r="M3246" s="259" t="s">
        <v>218</v>
      </c>
    </row>
    <row r="3247" spans="1:13">
      <c r="A3247" s="261" t="s">
        <v>1891</v>
      </c>
      <c r="B3247" s="261" t="s">
        <v>1892</v>
      </c>
      <c r="C3247" s="261" t="s">
        <v>1893</v>
      </c>
      <c r="D3247" s="261" t="s">
        <v>2004</v>
      </c>
      <c r="E3247" s="261">
        <v>19075965</v>
      </c>
      <c r="F3247" s="261" t="s">
        <v>5404</v>
      </c>
      <c r="G3247" s="261" t="s">
        <v>427</v>
      </c>
      <c r="H3247" s="261">
        <v>2</v>
      </c>
      <c r="I3247" s="261" t="s">
        <v>5405</v>
      </c>
      <c r="J3247" s="261" t="s">
        <v>5411</v>
      </c>
      <c r="K3247" s="261" t="s">
        <v>5412</v>
      </c>
      <c r="L3247" s="262">
        <v>45776</v>
      </c>
      <c r="M3247" s="261" t="s">
        <v>19</v>
      </c>
    </row>
    <row r="3248" spans="1:13">
      <c r="A3248" s="259" t="s">
        <v>1891</v>
      </c>
      <c r="B3248" s="259" t="s">
        <v>1892</v>
      </c>
      <c r="C3248" s="259" t="s">
        <v>1893</v>
      </c>
      <c r="D3248" s="259" t="s">
        <v>2007</v>
      </c>
      <c r="E3248" s="259">
        <v>4222782</v>
      </c>
      <c r="F3248" s="259" t="s">
        <v>5404</v>
      </c>
      <c r="G3248" s="259" t="s">
        <v>427</v>
      </c>
      <c r="H3248" s="259">
        <v>2</v>
      </c>
      <c r="I3248" s="259" t="s">
        <v>5405</v>
      </c>
      <c r="J3248" s="259" t="s">
        <v>5413</v>
      </c>
      <c r="K3248" s="259" t="s">
        <v>5414</v>
      </c>
      <c r="L3248" s="260">
        <v>45776</v>
      </c>
      <c r="M3248" s="259" t="s">
        <v>19</v>
      </c>
    </row>
    <row r="3249" spans="1:13">
      <c r="A3249" s="261" t="s">
        <v>1891</v>
      </c>
      <c r="B3249" s="261" t="s">
        <v>1892</v>
      </c>
      <c r="C3249" s="261" t="s">
        <v>1893</v>
      </c>
      <c r="D3249" s="261" t="s">
        <v>257</v>
      </c>
      <c r="E3249" s="261" t="s">
        <v>17</v>
      </c>
      <c r="F3249" s="261" t="s">
        <v>17</v>
      </c>
      <c r="G3249" s="261" t="s">
        <v>17</v>
      </c>
      <c r="H3249" s="261" t="s">
        <v>17</v>
      </c>
      <c r="I3249" s="261" t="s">
        <v>17</v>
      </c>
      <c r="J3249" s="261" t="s">
        <v>5415</v>
      </c>
      <c r="K3249" s="261" t="s">
        <v>5416</v>
      </c>
      <c r="L3249" s="262">
        <v>45776</v>
      </c>
      <c r="M3249" s="261" t="s">
        <v>19</v>
      </c>
    </row>
    <row r="3250" spans="1:13">
      <c r="A3250" s="259" t="s">
        <v>1891</v>
      </c>
      <c r="B3250" s="259" t="s">
        <v>1892</v>
      </c>
      <c r="C3250" s="259" t="s">
        <v>1893</v>
      </c>
      <c r="D3250" s="259" t="s">
        <v>112</v>
      </c>
      <c r="E3250" s="259">
        <v>0</v>
      </c>
      <c r="F3250" s="259" t="s">
        <v>17</v>
      </c>
      <c r="G3250" s="259" t="s">
        <v>17</v>
      </c>
      <c r="H3250" s="259" t="s">
        <v>17</v>
      </c>
      <c r="I3250" s="259" t="s">
        <v>17</v>
      </c>
      <c r="J3250" s="259" t="s">
        <v>17</v>
      </c>
      <c r="K3250" s="259" t="s">
        <v>5417</v>
      </c>
      <c r="L3250" s="260">
        <v>45776</v>
      </c>
      <c r="M3250" s="259" t="s">
        <v>19</v>
      </c>
    </row>
    <row r="3251" spans="1:13">
      <c r="A3251" s="261" t="s">
        <v>1891</v>
      </c>
      <c r="B3251" s="261" t="s">
        <v>1892</v>
      </c>
      <c r="C3251" s="261" t="s">
        <v>1893</v>
      </c>
      <c r="D3251" s="261" t="s">
        <v>467</v>
      </c>
      <c r="E3251" s="261">
        <v>0</v>
      </c>
      <c r="F3251" s="261" t="s">
        <v>17</v>
      </c>
      <c r="G3251" s="261" t="s">
        <v>17</v>
      </c>
      <c r="H3251" s="261" t="s">
        <v>17</v>
      </c>
      <c r="I3251" s="261" t="s">
        <v>17</v>
      </c>
      <c r="J3251" s="261" t="s">
        <v>17</v>
      </c>
      <c r="K3251" s="261" t="s">
        <v>5418</v>
      </c>
      <c r="L3251" s="262">
        <v>45776</v>
      </c>
      <c r="M3251" s="261" t="s">
        <v>19</v>
      </c>
    </row>
    <row r="3252" spans="1:13">
      <c r="A3252" s="259" t="s">
        <v>1891</v>
      </c>
      <c r="B3252" s="259" t="s">
        <v>1892</v>
      </c>
      <c r="C3252" s="259" t="s">
        <v>1893</v>
      </c>
      <c r="D3252" s="259" t="s">
        <v>549</v>
      </c>
      <c r="E3252" s="259">
        <v>0</v>
      </c>
      <c r="F3252" s="259" t="s">
        <v>17</v>
      </c>
      <c r="G3252" s="259" t="s">
        <v>17</v>
      </c>
      <c r="H3252" s="259" t="s">
        <v>17</v>
      </c>
      <c r="I3252" s="259" t="s">
        <v>17</v>
      </c>
      <c r="J3252" s="259" t="s">
        <v>17</v>
      </c>
      <c r="K3252" s="259" t="s">
        <v>5419</v>
      </c>
      <c r="L3252" s="260">
        <v>45776</v>
      </c>
      <c r="M3252" s="259" t="s">
        <v>19</v>
      </c>
    </row>
    <row r="3253" spans="1:13">
      <c r="A3253" s="261" t="s">
        <v>1891</v>
      </c>
      <c r="B3253" s="261" t="s">
        <v>1892</v>
      </c>
      <c r="C3253" s="261" t="s">
        <v>1893</v>
      </c>
      <c r="D3253" s="261" t="s">
        <v>2014</v>
      </c>
      <c r="E3253" s="261">
        <v>892311</v>
      </c>
      <c r="F3253" s="261" t="s">
        <v>5404</v>
      </c>
      <c r="G3253" s="261" t="s">
        <v>427</v>
      </c>
      <c r="H3253" s="261">
        <v>2</v>
      </c>
      <c r="I3253" s="261" t="s">
        <v>5405</v>
      </c>
      <c r="J3253" s="261" t="s">
        <v>5420</v>
      </c>
      <c r="K3253" s="261" t="s">
        <v>5421</v>
      </c>
      <c r="L3253" s="262">
        <v>45776</v>
      </c>
      <c r="M3253" s="261" t="s">
        <v>19</v>
      </c>
    </row>
    <row r="3254" spans="1:13">
      <c r="A3254" s="259" t="s">
        <v>1891</v>
      </c>
      <c r="B3254" s="259" t="s">
        <v>1892</v>
      </c>
      <c r="C3254" s="259" t="s">
        <v>1893</v>
      </c>
      <c r="D3254" s="259" t="s">
        <v>2017</v>
      </c>
      <c r="E3254" s="259">
        <v>14853184</v>
      </c>
      <c r="F3254" s="259" t="s">
        <v>5404</v>
      </c>
      <c r="G3254" s="259" t="s">
        <v>224</v>
      </c>
      <c r="H3254" s="259">
        <v>1</v>
      </c>
      <c r="I3254" s="259" t="s">
        <v>5405</v>
      </c>
      <c r="J3254" s="259" t="s">
        <v>5422</v>
      </c>
      <c r="K3254" s="259" t="s">
        <v>5423</v>
      </c>
      <c r="L3254" s="260">
        <v>45776</v>
      </c>
      <c r="M3254" s="259" t="s">
        <v>19</v>
      </c>
    </row>
    <row r="3255" spans="1:13">
      <c r="A3255" s="261" t="s">
        <v>1891</v>
      </c>
      <c r="B3255" s="261" t="s">
        <v>1892</v>
      </c>
      <c r="C3255" s="261" t="s">
        <v>1893</v>
      </c>
      <c r="D3255" s="261" t="s">
        <v>2020</v>
      </c>
      <c r="E3255" s="261">
        <v>3330471</v>
      </c>
      <c r="F3255" s="261" t="s">
        <v>5404</v>
      </c>
      <c r="G3255" s="261" t="s">
        <v>224</v>
      </c>
      <c r="H3255" s="261">
        <v>1</v>
      </c>
      <c r="I3255" s="261" t="s">
        <v>5405</v>
      </c>
      <c r="J3255" s="261" t="s">
        <v>5424</v>
      </c>
      <c r="K3255" s="261" t="s">
        <v>5425</v>
      </c>
      <c r="L3255" s="262">
        <v>45776</v>
      </c>
      <c r="M3255" s="261" t="s">
        <v>19</v>
      </c>
    </row>
    <row r="3256" spans="1:13">
      <c r="A3256" s="259" t="s">
        <v>1891</v>
      </c>
      <c r="B3256" s="259" t="s">
        <v>1892</v>
      </c>
      <c r="C3256" s="259" t="s">
        <v>1893</v>
      </c>
      <c r="D3256" s="259" t="s">
        <v>2023</v>
      </c>
      <c r="E3256" s="259">
        <v>834134</v>
      </c>
      <c r="F3256" s="259" t="s">
        <v>5404</v>
      </c>
      <c r="G3256" s="259" t="s">
        <v>224</v>
      </c>
      <c r="H3256" s="259">
        <v>1</v>
      </c>
      <c r="I3256" s="259" t="s">
        <v>5405</v>
      </c>
      <c r="J3256" s="259" t="s">
        <v>5426</v>
      </c>
      <c r="K3256" s="259" t="s">
        <v>5427</v>
      </c>
      <c r="L3256" s="260">
        <v>45776</v>
      </c>
      <c r="M3256" s="259" t="s">
        <v>19</v>
      </c>
    </row>
    <row r="3257" spans="1:13">
      <c r="A3257" s="261" t="s">
        <v>1891</v>
      </c>
      <c r="B3257" s="261" t="s">
        <v>1892</v>
      </c>
      <c r="C3257" s="261" t="s">
        <v>1893</v>
      </c>
      <c r="D3257" s="261" t="s">
        <v>2025</v>
      </c>
      <c r="E3257" s="261">
        <v>58177</v>
      </c>
      <c r="F3257" s="261" t="s">
        <v>5404</v>
      </c>
      <c r="G3257" s="261" t="s">
        <v>224</v>
      </c>
      <c r="H3257" s="261">
        <v>1</v>
      </c>
      <c r="I3257" s="261" t="s">
        <v>5405</v>
      </c>
      <c r="J3257" s="261" t="s">
        <v>5428</v>
      </c>
      <c r="K3257" s="261" t="s">
        <v>5429</v>
      </c>
      <c r="L3257" s="262">
        <v>45776</v>
      </c>
      <c r="M3257" s="261" t="s">
        <v>19</v>
      </c>
    </row>
    <row r="3258" spans="1:13">
      <c r="A3258" s="259" t="s">
        <v>1891</v>
      </c>
      <c r="B3258" s="259" t="s">
        <v>1892</v>
      </c>
      <c r="C3258" s="259" t="s">
        <v>1893</v>
      </c>
      <c r="D3258" s="259" t="s">
        <v>2027</v>
      </c>
      <c r="E3258" s="259">
        <v>0</v>
      </c>
      <c r="F3258" s="259" t="s">
        <v>5404</v>
      </c>
      <c r="G3258" s="259" t="s">
        <v>224</v>
      </c>
      <c r="H3258" s="259">
        <v>1</v>
      </c>
      <c r="I3258" s="259" t="s">
        <v>5405</v>
      </c>
      <c r="J3258" s="259" t="s">
        <v>5430</v>
      </c>
      <c r="K3258" s="259" t="s">
        <v>5431</v>
      </c>
      <c r="L3258" s="260">
        <v>45776</v>
      </c>
      <c r="M3258" s="259" t="s">
        <v>19</v>
      </c>
    </row>
    <row r="3259" spans="1:13">
      <c r="A3259" s="261" t="s">
        <v>1891</v>
      </c>
      <c r="B3259" s="261" t="s">
        <v>1892</v>
      </c>
      <c r="C3259" s="261" t="s">
        <v>1893</v>
      </c>
      <c r="D3259" s="261" t="s">
        <v>200</v>
      </c>
      <c r="E3259" s="261">
        <v>5</v>
      </c>
      <c r="F3259" s="261" t="s">
        <v>5432</v>
      </c>
      <c r="G3259" s="261" t="s">
        <v>224</v>
      </c>
      <c r="H3259" s="261">
        <v>1</v>
      </c>
      <c r="I3259" s="261" t="s">
        <v>5405</v>
      </c>
      <c r="J3259" s="261" t="s">
        <v>5433</v>
      </c>
      <c r="K3259" s="261" t="s">
        <v>5434</v>
      </c>
      <c r="L3259" s="262">
        <v>45776</v>
      </c>
      <c r="M3259" s="261" t="s">
        <v>218</v>
      </c>
    </row>
    <row r="3260" spans="1:13">
      <c r="A3260" s="259" t="s">
        <v>1891</v>
      </c>
      <c r="B3260" s="259" t="s">
        <v>1892</v>
      </c>
      <c r="C3260" s="259" t="s">
        <v>1893</v>
      </c>
      <c r="D3260" s="259" t="s">
        <v>26</v>
      </c>
      <c r="E3260" s="259" t="s">
        <v>17</v>
      </c>
      <c r="F3260" s="259" t="s">
        <v>17</v>
      </c>
      <c r="G3260" s="259" t="s">
        <v>17</v>
      </c>
      <c r="H3260" s="259" t="s">
        <v>17</v>
      </c>
      <c r="I3260" s="259" t="s">
        <v>17</v>
      </c>
      <c r="J3260" s="259" t="s">
        <v>17</v>
      </c>
      <c r="K3260" s="259" t="s">
        <v>5435</v>
      </c>
      <c r="L3260" s="260">
        <v>45776</v>
      </c>
      <c r="M3260" s="259" t="s">
        <v>218</v>
      </c>
    </row>
    <row r="3261" spans="1:13">
      <c r="A3261" s="261" t="s">
        <v>1891</v>
      </c>
      <c r="B3261" s="261" t="s">
        <v>1892</v>
      </c>
      <c r="C3261" s="261" t="s">
        <v>1893</v>
      </c>
      <c r="D3261" s="261" t="s">
        <v>28</v>
      </c>
      <c r="E3261" s="261" t="s">
        <v>17</v>
      </c>
      <c r="F3261" s="261" t="s">
        <v>17</v>
      </c>
      <c r="G3261" s="261" t="s">
        <v>17</v>
      </c>
      <c r="H3261" s="261" t="s">
        <v>17</v>
      </c>
      <c r="I3261" s="261" t="s">
        <v>17</v>
      </c>
      <c r="J3261" s="261" t="s">
        <v>17</v>
      </c>
      <c r="K3261" s="261" t="s">
        <v>5436</v>
      </c>
      <c r="L3261" s="262">
        <v>45776</v>
      </c>
      <c r="M3261" s="261" t="s">
        <v>218</v>
      </c>
    </row>
    <row r="3262" spans="1:13">
      <c r="A3262" s="259" t="s">
        <v>1891</v>
      </c>
      <c r="B3262" s="259" t="s">
        <v>1892</v>
      </c>
      <c r="C3262" s="259" t="s">
        <v>1893</v>
      </c>
      <c r="D3262" s="259" t="s">
        <v>24</v>
      </c>
      <c r="E3262" s="259" t="s">
        <v>17</v>
      </c>
      <c r="F3262" s="259" t="s">
        <v>17</v>
      </c>
      <c r="G3262" s="259" t="s">
        <v>17</v>
      </c>
      <c r="H3262" s="259" t="s">
        <v>17</v>
      </c>
      <c r="I3262" s="259" t="s">
        <v>17</v>
      </c>
      <c r="J3262" s="259" t="s">
        <v>17</v>
      </c>
      <c r="K3262" s="259" t="s">
        <v>5437</v>
      </c>
      <c r="L3262" s="260">
        <v>45776</v>
      </c>
      <c r="M3262" s="259" t="s">
        <v>218</v>
      </c>
    </row>
    <row r="3263" spans="1:13">
      <c r="A3263" s="261" t="s">
        <v>1891</v>
      </c>
      <c r="B3263" s="261" t="s">
        <v>1892</v>
      </c>
      <c r="C3263" s="261" t="s">
        <v>1893</v>
      </c>
      <c r="D3263" s="261" t="s">
        <v>16</v>
      </c>
      <c r="E3263" s="261" t="s">
        <v>17</v>
      </c>
      <c r="F3263" s="261" t="s">
        <v>17</v>
      </c>
      <c r="G3263" s="261" t="s">
        <v>17</v>
      </c>
      <c r="H3263" s="261" t="s">
        <v>17</v>
      </c>
      <c r="I3263" s="261" t="s">
        <v>17</v>
      </c>
      <c r="J3263" s="261" t="s">
        <v>17</v>
      </c>
      <c r="K3263" s="261" t="s">
        <v>5438</v>
      </c>
      <c r="L3263" s="262">
        <v>45776</v>
      </c>
      <c r="M3263" s="261" t="s">
        <v>218</v>
      </c>
    </row>
    <row r="3264" spans="1:13">
      <c r="A3264" s="259" t="s">
        <v>1891</v>
      </c>
      <c r="B3264" s="259" t="s">
        <v>1892</v>
      </c>
      <c r="C3264" s="259" t="s">
        <v>1893</v>
      </c>
      <c r="D3264" s="259" t="s">
        <v>20</v>
      </c>
      <c r="E3264" s="259" t="s">
        <v>17</v>
      </c>
      <c r="F3264" s="259" t="s">
        <v>17</v>
      </c>
      <c r="G3264" s="259" t="s">
        <v>17</v>
      </c>
      <c r="H3264" s="259" t="s">
        <v>17</v>
      </c>
      <c r="I3264" s="259" t="s">
        <v>17</v>
      </c>
      <c r="J3264" s="259" t="s">
        <v>17</v>
      </c>
      <c r="K3264" s="259" t="s">
        <v>5439</v>
      </c>
      <c r="L3264" s="260">
        <v>45776</v>
      </c>
      <c r="M3264" s="259" t="s">
        <v>218</v>
      </c>
    </row>
    <row r="3265" spans="1:13">
      <c r="A3265" s="261" t="s">
        <v>1891</v>
      </c>
      <c r="B3265" s="261" t="s">
        <v>1892</v>
      </c>
      <c r="C3265" s="261" t="s">
        <v>1893</v>
      </c>
      <c r="D3265" s="261" t="s">
        <v>364</v>
      </c>
      <c r="E3265" s="261" t="s">
        <v>17</v>
      </c>
      <c r="F3265" s="261" t="s">
        <v>17</v>
      </c>
      <c r="G3265" s="261" t="s">
        <v>17</v>
      </c>
      <c r="H3265" s="261" t="s">
        <v>17</v>
      </c>
      <c r="I3265" s="261" t="s">
        <v>17</v>
      </c>
      <c r="J3265" s="261" t="s">
        <v>17</v>
      </c>
      <c r="K3265" s="261" t="s">
        <v>5440</v>
      </c>
      <c r="L3265" s="262">
        <v>45776</v>
      </c>
      <c r="M3265" s="261" t="s">
        <v>218</v>
      </c>
    </row>
    <row r="3266" spans="1:13">
      <c r="A3266" s="259" t="s">
        <v>1891</v>
      </c>
      <c r="B3266" s="259" t="s">
        <v>1892</v>
      </c>
      <c r="C3266" s="259" t="s">
        <v>1893</v>
      </c>
      <c r="D3266" s="259" t="s">
        <v>22</v>
      </c>
      <c r="E3266" s="259" t="s">
        <v>17</v>
      </c>
      <c r="F3266" s="259" t="s">
        <v>17</v>
      </c>
      <c r="G3266" s="259" t="s">
        <v>17</v>
      </c>
      <c r="H3266" s="259" t="s">
        <v>17</v>
      </c>
      <c r="I3266" s="259" t="s">
        <v>17</v>
      </c>
      <c r="J3266" s="259" t="s">
        <v>17</v>
      </c>
      <c r="K3266" s="259" t="s">
        <v>5441</v>
      </c>
      <c r="L3266" s="260">
        <v>45776</v>
      </c>
      <c r="M3266" s="259" t="s">
        <v>218</v>
      </c>
    </row>
    <row r="3267" spans="1:13">
      <c r="A3267" s="261" t="s">
        <v>1762</v>
      </c>
      <c r="B3267" s="261" t="s">
        <v>1763</v>
      </c>
      <c r="C3267" s="261" t="s">
        <v>1764</v>
      </c>
      <c r="D3267" s="261" t="s">
        <v>2227</v>
      </c>
      <c r="E3267" s="261">
        <v>9671147</v>
      </c>
      <c r="F3267" s="261" t="s">
        <v>5442</v>
      </c>
      <c r="G3267" s="261" t="s">
        <v>427</v>
      </c>
      <c r="H3267" s="261">
        <v>2</v>
      </c>
      <c r="I3267" s="261" t="s">
        <v>5443</v>
      </c>
      <c r="J3267" s="261" t="s">
        <v>5444</v>
      </c>
      <c r="K3267" s="261" t="s">
        <v>5445</v>
      </c>
      <c r="L3267" s="262">
        <v>45776</v>
      </c>
      <c r="M3267" s="261" t="s">
        <v>218</v>
      </c>
    </row>
    <row r="3268" spans="1:13">
      <c r="A3268" s="259" t="s">
        <v>1762</v>
      </c>
      <c r="B3268" s="259" t="s">
        <v>1763</v>
      </c>
      <c r="C3268" s="259" t="s">
        <v>1764</v>
      </c>
      <c r="D3268" s="259" t="s">
        <v>1999</v>
      </c>
      <c r="E3268" s="259">
        <v>8560</v>
      </c>
      <c r="F3268" s="259" t="s">
        <v>5098</v>
      </c>
      <c r="G3268" s="259" t="s">
        <v>427</v>
      </c>
      <c r="H3268" s="259">
        <v>2</v>
      </c>
      <c r="I3268" s="259" t="s">
        <v>5446</v>
      </c>
      <c r="J3268" s="259" t="s">
        <v>5447</v>
      </c>
      <c r="K3268" s="259" t="s">
        <v>5448</v>
      </c>
      <c r="L3268" s="260">
        <v>45776</v>
      </c>
      <c r="M3268" s="259" t="s">
        <v>218</v>
      </c>
    </row>
    <row r="3269" spans="1:13">
      <c r="A3269" s="261" t="s">
        <v>1762</v>
      </c>
      <c r="B3269" s="261" t="s">
        <v>1763</v>
      </c>
      <c r="C3269" s="261" t="s">
        <v>1764</v>
      </c>
      <c r="D3269" s="261" t="s">
        <v>2004</v>
      </c>
      <c r="E3269" s="261">
        <v>1781084</v>
      </c>
      <c r="F3269" s="261" t="s">
        <v>5449</v>
      </c>
      <c r="G3269" s="261" t="s">
        <v>427</v>
      </c>
      <c r="H3269" s="261">
        <v>2</v>
      </c>
      <c r="I3269" s="261" t="s">
        <v>5450</v>
      </c>
      <c r="J3269" s="261" t="s">
        <v>5451</v>
      </c>
      <c r="K3269" s="261" t="s">
        <v>5452</v>
      </c>
      <c r="L3269" s="262">
        <v>45776</v>
      </c>
      <c r="M3269" s="261" t="s">
        <v>218</v>
      </c>
    </row>
    <row r="3270" spans="1:13">
      <c r="A3270" s="259" t="s">
        <v>1762</v>
      </c>
      <c r="B3270" s="259" t="s">
        <v>1763</v>
      </c>
      <c r="C3270" s="259" t="s">
        <v>1764</v>
      </c>
      <c r="D3270" s="259" t="s">
        <v>2007</v>
      </c>
      <c r="E3270" s="259">
        <v>454849</v>
      </c>
      <c r="F3270" s="259" t="s">
        <v>5453</v>
      </c>
      <c r="G3270" s="259" t="s">
        <v>427</v>
      </c>
      <c r="H3270" s="259">
        <v>2</v>
      </c>
      <c r="I3270" s="259" t="s">
        <v>5454</v>
      </c>
      <c r="J3270" s="259" t="s">
        <v>5455</v>
      </c>
      <c r="K3270" s="259" t="s">
        <v>5456</v>
      </c>
      <c r="L3270" s="260">
        <v>45776</v>
      </c>
      <c r="M3270" s="259" t="s">
        <v>218</v>
      </c>
    </row>
    <row r="3271" spans="1:13">
      <c r="A3271" s="261" t="s">
        <v>1762</v>
      </c>
      <c r="B3271" s="261" t="s">
        <v>1763</v>
      </c>
      <c r="C3271" s="261" t="s">
        <v>1764</v>
      </c>
      <c r="D3271" s="261" t="s">
        <v>257</v>
      </c>
      <c r="E3271" s="261">
        <v>61375</v>
      </c>
      <c r="F3271" s="261" t="s">
        <v>5304</v>
      </c>
      <c r="G3271" s="261" t="s">
        <v>224</v>
      </c>
      <c r="H3271" s="261">
        <v>1</v>
      </c>
      <c r="I3271" s="261" t="s">
        <v>5305</v>
      </c>
      <c r="J3271" s="261" t="s">
        <v>5457</v>
      </c>
      <c r="K3271" s="261" t="s">
        <v>5458</v>
      </c>
      <c r="L3271" s="262">
        <v>45776</v>
      </c>
      <c r="M3271" s="261" t="s">
        <v>218</v>
      </c>
    </row>
    <row r="3272" spans="1:13">
      <c r="A3272" s="259" t="s">
        <v>1762</v>
      </c>
      <c r="B3272" s="259" t="s">
        <v>1763</v>
      </c>
      <c r="C3272" s="259" t="s">
        <v>1764</v>
      </c>
      <c r="D3272" s="259" t="s">
        <v>112</v>
      </c>
      <c r="E3272" s="259" t="s">
        <v>17</v>
      </c>
      <c r="F3272" s="259" t="s">
        <v>17</v>
      </c>
      <c r="G3272" s="259" t="s">
        <v>17</v>
      </c>
      <c r="H3272" s="259" t="s">
        <v>17</v>
      </c>
      <c r="I3272" s="259" t="s">
        <v>17</v>
      </c>
      <c r="J3272" s="259" t="s">
        <v>5459</v>
      </c>
      <c r="K3272" s="259" t="s">
        <v>5460</v>
      </c>
      <c r="L3272" s="260">
        <v>45776</v>
      </c>
      <c r="M3272" s="259" t="s">
        <v>218</v>
      </c>
    </row>
    <row r="3273" spans="1:13">
      <c r="A3273" s="261" t="s">
        <v>1762</v>
      </c>
      <c r="B3273" s="261" t="s">
        <v>1763</v>
      </c>
      <c r="C3273" s="261" t="s">
        <v>1764</v>
      </c>
      <c r="D3273" s="261" t="s">
        <v>467</v>
      </c>
      <c r="E3273" s="261">
        <v>45</v>
      </c>
      <c r="F3273" s="261" t="s">
        <v>3735</v>
      </c>
      <c r="G3273" s="261" t="s">
        <v>224</v>
      </c>
      <c r="H3273" s="261">
        <v>1</v>
      </c>
      <c r="I3273" s="261" t="s">
        <v>578</v>
      </c>
      <c r="J3273" s="261" t="s">
        <v>5461</v>
      </c>
      <c r="K3273" s="261" t="s">
        <v>5462</v>
      </c>
      <c r="L3273" s="262">
        <v>45776</v>
      </c>
      <c r="M3273" s="261" t="s">
        <v>218</v>
      </c>
    </row>
    <row r="3274" spans="1:13">
      <c r="A3274" s="259" t="s">
        <v>1762</v>
      </c>
      <c r="B3274" s="259" t="s">
        <v>1763</v>
      </c>
      <c r="C3274" s="259" t="s">
        <v>1764</v>
      </c>
      <c r="D3274" s="259" t="s">
        <v>549</v>
      </c>
      <c r="E3274" s="259">
        <v>45</v>
      </c>
      <c r="F3274" s="259" t="s">
        <v>3735</v>
      </c>
      <c r="G3274" s="259" t="s">
        <v>224</v>
      </c>
      <c r="H3274" s="259">
        <v>1</v>
      </c>
      <c r="I3274" s="259" t="s">
        <v>578</v>
      </c>
      <c r="J3274" s="259" t="s">
        <v>5463</v>
      </c>
      <c r="K3274" s="259" t="s">
        <v>5464</v>
      </c>
      <c r="L3274" s="260">
        <v>45776</v>
      </c>
      <c r="M3274" s="259" t="s">
        <v>218</v>
      </c>
    </row>
    <row r="3275" spans="1:13">
      <c r="A3275" s="261" t="s">
        <v>1762</v>
      </c>
      <c r="B3275" s="261" t="s">
        <v>1763</v>
      </c>
      <c r="C3275" s="261" t="s">
        <v>1764</v>
      </c>
      <c r="D3275" s="261" t="s">
        <v>2014</v>
      </c>
      <c r="E3275" s="261">
        <v>175063</v>
      </c>
      <c r="F3275" s="261" t="s">
        <v>5453</v>
      </c>
      <c r="G3275" s="261" t="s">
        <v>282</v>
      </c>
      <c r="H3275" s="261">
        <v>3</v>
      </c>
      <c r="I3275" s="261" t="s">
        <v>5450</v>
      </c>
      <c r="J3275" s="261" t="s">
        <v>5465</v>
      </c>
      <c r="K3275" s="261" t="s">
        <v>5466</v>
      </c>
      <c r="L3275" s="262">
        <v>45776</v>
      </c>
      <c r="M3275" s="261" t="s">
        <v>218</v>
      </c>
    </row>
    <row r="3276" spans="1:13">
      <c r="A3276" s="259" t="s">
        <v>1762</v>
      </c>
      <c r="B3276" s="259" t="s">
        <v>1763</v>
      </c>
      <c r="C3276" s="259" t="s">
        <v>1764</v>
      </c>
      <c r="D3276" s="259" t="s">
        <v>2017</v>
      </c>
      <c r="E3276" s="259">
        <v>1326235</v>
      </c>
      <c r="F3276" s="259" t="s">
        <v>5467</v>
      </c>
      <c r="G3276" s="259" t="s">
        <v>427</v>
      </c>
      <c r="H3276" s="259">
        <v>2</v>
      </c>
      <c r="I3276" s="259" t="s">
        <v>5454</v>
      </c>
      <c r="J3276" s="259" t="s">
        <v>5468</v>
      </c>
      <c r="K3276" s="259" t="s">
        <v>5469</v>
      </c>
      <c r="L3276" s="260">
        <v>45776</v>
      </c>
      <c r="M3276" s="259" t="s">
        <v>218</v>
      </c>
    </row>
    <row r="3277" spans="1:13">
      <c r="A3277" s="261" t="s">
        <v>1762</v>
      </c>
      <c r="B3277" s="261" t="s">
        <v>1763</v>
      </c>
      <c r="C3277" s="261" t="s">
        <v>1764</v>
      </c>
      <c r="D3277" s="261" t="s">
        <v>2020</v>
      </c>
      <c r="E3277" s="261">
        <v>279786</v>
      </c>
      <c r="F3277" s="261" t="s">
        <v>5470</v>
      </c>
      <c r="G3277" s="261" t="s">
        <v>427</v>
      </c>
      <c r="H3277" s="261">
        <v>2</v>
      </c>
      <c r="I3277" s="261" t="s">
        <v>5454</v>
      </c>
      <c r="J3277" s="261" t="s">
        <v>5471</v>
      </c>
      <c r="K3277" s="261" t="s">
        <v>5472</v>
      </c>
      <c r="L3277" s="262">
        <v>45776</v>
      </c>
      <c r="M3277" s="261" t="s">
        <v>218</v>
      </c>
    </row>
    <row r="3278" spans="1:13">
      <c r="A3278" s="259" t="s">
        <v>1762</v>
      </c>
      <c r="B3278" s="259" t="s">
        <v>1763</v>
      </c>
      <c r="C3278" s="259" t="s">
        <v>1764</v>
      </c>
      <c r="D3278" s="259" t="s">
        <v>2023</v>
      </c>
      <c r="E3278" s="259">
        <v>175063</v>
      </c>
      <c r="F3278" s="259" t="s">
        <v>5473</v>
      </c>
      <c r="G3278" s="259" t="s">
        <v>427</v>
      </c>
      <c r="H3278" s="259">
        <v>2</v>
      </c>
      <c r="I3278" s="259" t="s">
        <v>5454</v>
      </c>
      <c r="J3278" s="259" t="s">
        <v>5081</v>
      </c>
      <c r="K3278" s="259" t="s">
        <v>5474</v>
      </c>
      <c r="L3278" s="260">
        <v>45776</v>
      </c>
      <c r="M3278" s="259" t="s">
        <v>218</v>
      </c>
    </row>
    <row r="3279" spans="1:13">
      <c r="A3279" s="261" t="s">
        <v>1762</v>
      </c>
      <c r="B3279" s="261" t="s">
        <v>1763</v>
      </c>
      <c r="C3279" s="261" t="s">
        <v>1764</v>
      </c>
      <c r="D3279" s="261" t="s">
        <v>2025</v>
      </c>
      <c r="E3279" s="261">
        <v>0</v>
      </c>
      <c r="F3279" s="261" t="s">
        <v>5475</v>
      </c>
      <c r="G3279" s="261" t="s">
        <v>427</v>
      </c>
      <c r="H3279" s="261">
        <v>2</v>
      </c>
      <c r="I3279" s="261" t="s">
        <v>5454</v>
      </c>
      <c r="J3279" s="261" t="s">
        <v>5081</v>
      </c>
      <c r="K3279" s="261" t="s">
        <v>5476</v>
      </c>
      <c r="L3279" s="262">
        <v>45776</v>
      </c>
      <c r="M3279" s="261" t="s">
        <v>218</v>
      </c>
    </row>
    <row r="3280" spans="1:13">
      <c r="A3280" s="259" t="s">
        <v>1762</v>
      </c>
      <c r="B3280" s="259" t="s">
        <v>1763</v>
      </c>
      <c r="C3280" s="259" t="s">
        <v>1764</v>
      </c>
      <c r="D3280" s="259" t="s">
        <v>2027</v>
      </c>
      <c r="E3280" s="259">
        <v>0</v>
      </c>
      <c r="F3280" s="259" t="s">
        <v>5477</v>
      </c>
      <c r="G3280" s="259" t="s">
        <v>427</v>
      </c>
      <c r="H3280" s="259">
        <v>2</v>
      </c>
      <c r="I3280" s="259" t="s">
        <v>5454</v>
      </c>
      <c r="J3280" s="259" t="s">
        <v>5081</v>
      </c>
      <c r="K3280" s="259" t="s">
        <v>5478</v>
      </c>
      <c r="L3280" s="260">
        <v>45776</v>
      </c>
      <c r="M3280" s="259" t="s">
        <v>218</v>
      </c>
    </row>
    <row r="3281" spans="1:13">
      <c r="A3281" s="261" t="s">
        <v>1762</v>
      </c>
      <c r="B3281" s="261" t="s">
        <v>1763</v>
      </c>
      <c r="C3281" s="261" t="s">
        <v>1764</v>
      </c>
      <c r="D3281" s="261" t="s">
        <v>200</v>
      </c>
      <c r="E3281" s="261">
        <v>3</v>
      </c>
      <c r="F3281" s="261" t="s">
        <v>5087</v>
      </c>
      <c r="G3281" s="261" t="s">
        <v>224</v>
      </c>
      <c r="H3281" s="261">
        <v>1</v>
      </c>
      <c r="I3281" s="261" t="s">
        <v>5479</v>
      </c>
      <c r="J3281" s="261" t="s">
        <v>5480</v>
      </c>
      <c r="K3281" s="261" t="s">
        <v>5481</v>
      </c>
      <c r="L3281" s="262">
        <v>45776</v>
      </c>
      <c r="M3281" s="261" t="s">
        <v>218</v>
      </c>
    </row>
    <row r="3282" spans="1:13">
      <c r="A3282" s="259" t="s">
        <v>1762</v>
      </c>
      <c r="B3282" s="259" t="s">
        <v>1763</v>
      </c>
      <c r="C3282" s="259" t="s">
        <v>1764</v>
      </c>
      <c r="D3282" s="259" t="s">
        <v>26</v>
      </c>
      <c r="E3282" s="259" t="s">
        <v>17</v>
      </c>
      <c r="F3282" s="259" t="s">
        <v>17</v>
      </c>
      <c r="G3282" s="259" t="s">
        <v>17</v>
      </c>
      <c r="H3282" s="259" t="s">
        <v>17</v>
      </c>
      <c r="I3282" s="259" t="s">
        <v>17</v>
      </c>
      <c r="J3282" s="259" t="s">
        <v>17</v>
      </c>
      <c r="K3282" s="259" t="s">
        <v>5482</v>
      </c>
      <c r="L3282" s="260">
        <v>45776</v>
      </c>
      <c r="M3282" s="259" t="s">
        <v>218</v>
      </c>
    </row>
    <row r="3283" spans="1:13">
      <c r="A3283" s="261" t="s">
        <v>1762</v>
      </c>
      <c r="B3283" s="261" t="s">
        <v>1763</v>
      </c>
      <c r="C3283" s="261" t="s">
        <v>1764</v>
      </c>
      <c r="D3283" s="261" t="s">
        <v>28</v>
      </c>
      <c r="E3283" s="261" t="s">
        <v>17</v>
      </c>
      <c r="F3283" s="261" t="s">
        <v>17</v>
      </c>
      <c r="G3283" s="261" t="s">
        <v>17</v>
      </c>
      <c r="H3283" s="261" t="s">
        <v>17</v>
      </c>
      <c r="I3283" s="261" t="s">
        <v>17</v>
      </c>
      <c r="J3283" s="261" t="s">
        <v>17</v>
      </c>
      <c r="K3283" s="261" t="s">
        <v>5483</v>
      </c>
      <c r="L3283" s="262">
        <v>45776</v>
      </c>
      <c r="M3283" s="261" t="s">
        <v>218</v>
      </c>
    </row>
    <row r="3284" spans="1:13">
      <c r="A3284" s="259" t="s">
        <v>1762</v>
      </c>
      <c r="B3284" s="259" t="s">
        <v>1763</v>
      </c>
      <c r="C3284" s="259" t="s">
        <v>1764</v>
      </c>
      <c r="D3284" s="259" t="s">
        <v>24</v>
      </c>
      <c r="E3284" s="259" t="s">
        <v>17</v>
      </c>
      <c r="F3284" s="259" t="s">
        <v>17</v>
      </c>
      <c r="G3284" s="259" t="s">
        <v>17</v>
      </c>
      <c r="H3284" s="259" t="s">
        <v>17</v>
      </c>
      <c r="I3284" s="259" t="s">
        <v>17</v>
      </c>
      <c r="J3284" s="259" t="s">
        <v>17</v>
      </c>
      <c r="K3284" s="259" t="s">
        <v>5484</v>
      </c>
      <c r="L3284" s="260">
        <v>45776</v>
      </c>
      <c r="M3284" s="259" t="s">
        <v>218</v>
      </c>
    </row>
    <row r="3285" spans="1:13">
      <c r="A3285" s="261" t="s">
        <v>1762</v>
      </c>
      <c r="B3285" s="261" t="s">
        <v>1763</v>
      </c>
      <c r="C3285" s="261" t="s">
        <v>1764</v>
      </c>
      <c r="D3285" s="261" t="s">
        <v>16</v>
      </c>
      <c r="E3285" s="261" t="s">
        <v>17</v>
      </c>
      <c r="F3285" s="261" t="s">
        <v>17</v>
      </c>
      <c r="G3285" s="261" t="s">
        <v>17</v>
      </c>
      <c r="H3285" s="261" t="s">
        <v>17</v>
      </c>
      <c r="I3285" s="261" t="s">
        <v>17</v>
      </c>
      <c r="J3285" s="261" t="s">
        <v>17</v>
      </c>
      <c r="K3285" s="261" t="s">
        <v>5485</v>
      </c>
      <c r="L3285" s="262">
        <v>45776</v>
      </c>
      <c r="M3285" s="261" t="s">
        <v>218</v>
      </c>
    </row>
    <row r="3286" spans="1:13">
      <c r="A3286" s="259" t="s">
        <v>1762</v>
      </c>
      <c r="B3286" s="259" t="s">
        <v>1763</v>
      </c>
      <c r="C3286" s="259" t="s">
        <v>1764</v>
      </c>
      <c r="D3286" s="259" t="s">
        <v>20</v>
      </c>
      <c r="E3286" s="259" t="s">
        <v>17</v>
      </c>
      <c r="F3286" s="259" t="s">
        <v>17</v>
      </c>
      <c r="G3286" s="259" t="s">
        <v>17</v>
      </c>
      <c r="H3286" s="259" t="s">
        <v>17</v>
      </c>
      <c r="I3286" s="259" t="s">
        <v>17</v>
      </c>
      <c r="J3286" s="259" t="s">
        <v>17</v>
      </c>
      <c r="K3286" s="259" t="s">
        <v>5486</v>
      </c>
      <c r="L3286" s="260">
        <v>45776</v>
      </c>
      <c r="M3286" s="259" t="s">
        <v>218</v>
      </c>
    </row>
    <row r="3287" spans="1:13">
      <c r="A3287" s="261" t="s">
        <v>1762</v>
      </c>
      <c r="B3287" s="261" t="s">
        <v>1763</v>
      </c>
      <c r="C3287" s="261" t="s">
        <v>1764</v>
      </c>
      <c r="D3287" s="261" t="s">
        <v>364</v>
      </c>
      <c r="E3287" s="261" t="s">
        <v>17</v>
      </c>
      <c r="F3287" s="261" t="s">
        <v>17</v>
      </c>
      <c r="G3287" s="261" t="s">
        <v>17</v>
      </c>
      <c r="H3287" s="261" t="s">
        <v>17</v>
      </c>
      <c r="I3287" s="261" t="s">
        <v>17</v>
      </c>
      <c r="J3287" s="261" t="s">
        <v>17</v>
      </c>
      <c r="K3287" s="261" t="s">
        <v>5487</v>
      </c>
      <c r="L3287" s="262">
        <v>45776</v>
      </c>
      <c r="M3287" s="261" t="s">
        <v>218</v>
      </c>
    </row>
    <row r="3288" spans="1:13">
      <c r="A3288" s="259" t="s">
        <v>1762</v>
      </c>
      <c r="B3288" s="259" t="s">
        <v>1763</v>
      </c>
      <c r="C3288" s="259" t="s">
        <v>1764</v>
      </c>
      <c r="D3288" s="259" t="s">
        <v>22</v>
      </c>
      <c r="E3288" s="259" t="s">
        <v>17</v>
      </c>
      <c r="F3288" s="259" t="s">
        <v>17</v>
      </c>
      <c r="G3288" s="259" t="s">
        <v>17</v>
      </c>
      <c r="H3288" s="259" t="s">
        <v>17</v>
      </c>
      <c r="I3288" s="259" t="s">
        <v>17</v>
      </c>
      <c r="J3288" s="259" t="s">
        <v>17</v>
      </c>
      <c r="K3288" s="259" t="s">
        <v>5488</v>
      </c>
      <c r="L3288" s="260">
        <v>45776</v>
      </c>
      <c r="M3288" s="259" t="s">
        <v>218</v>
      </c>
    </row>
    <row r="3289" spans="1:13">
      <c r="A3289" s="261" t="s">
        <v>245</v>
      </c>
      <c r="B3289" s="261" t="s">
        <v>246</v>
      </c>
      <c r="C3289" s="261" t="s">
        <v>61</v>
      </c>
      <c r="D3289" s="261" t="s">
        <v>2227</v>
      </c>
      <c r="E3289" s="261">
        <v>27700729</v>
      </c>
      <c r="F3289" s="261" t="s">
        <v>5361</v>
      </c>
      <c r="G3289" s="261" t="s">
        <v>427</v>
      </c>
      <c r="H3289" s="261">
        <v>2</v>
      </c>
      <c r="I3289" s="261" t="s">
        <v>5489</v>
      </c>
      <c r="J3289" s="261" t="s">
        <v>5490</v>
      </c>
      <c r="K3289" s="261" t="s">
        <v>5491</v>
      </c>
      <c r="L3289" s="262">
        <v>45776</v>
      </c>
      <c r="M3289" s="261" t="s">
        <v>218</v>
      </c>
    </row>
    <row r="3290" spans="1:13">
      <c r="A3290" s="259" t="s">
        <v>245</v>
      </c>
      <c r="B3290" s="259" t="s">
        <v>246</v>
      </c>
      <c r="C3290" s="259" t="s">
        <v>61</v>
      </c>
      <c r="D3290" s="259" t="s">
        <v>1999</v>
      </c>
      <c r="E3290" s="259">
        <v>41796</v>
      </c>
      <c r="F3290" s="259" t="s">
        <v>5492</v>
      </c>
      <c r="G3290" s="259" t="s">
        <v>224</v>
      </c>
      <c r="H3290" s="259">
        <v>1</v>
      </c>
      <c r="I3290" s="259" t="s">
        <v>5493</v>
      </c>
      <c r="J3290" s="259" t="s">
        <v>5494</v>
      </c>
      <c r="K3290" s="259" t="s">
        <v>5495</v>
      </c>
      <c r="L3290" s="260">
        <v>45776</v>
      </c>
      <c r="M3290" s="259" t="s">
        <v>218</v>
      </c>
    </row>
    <row r="3291" spans="1:13">
      <c r="A3291" s="261" t="s">
        <v>245</v>
      </c>
      <c r="B3291" s="261" t="s">
        <v>246</v>
      </c>
      <c r="C3291" s="261" t="s">
        <v>61</v>
      </c>
      <c r="D3291" s="261" t="s">
        <v>2004</v>
      </c>
      <c r="E3291" s="261">
        <v>5494825</v>
      </c>
      <c r="F3291" s="261" t="s">
        <v>5496</v>
      </c>
      <c r="G3291" s="261" t="s">
        <v>427</v>
      </c>
      <c r="H3291" s="261">
        <v>2</v>
      </c>
      <c r="I3291" s="261" t="s">
        <v>5450</v>
      </c>
      <c r="J3291" s="261" t="s">
        <v>5497</v>
      </c>
      <c r="K3291" s="261" t="s">
        <v>5498</v>
      </c>
      <c r="L3291" s="262">
        <v>45776</v>
      </c>
      <c r="M3291" s="261" t="s">
        <v>218</v>
      </c>
    </row>
    <row r="3292" spans="1:13">
      <c r="A3292" s="259" t="s">
        <v>245</v>
      </c>
      <c r="B3292" s="259" t="s">
        <v>246</v>
      </c>
      <c r="C3292" s="259" t="s">
        <v>61</v>
      </c>
      <c r="D3292" s="259" t="s">
        <v>2007</v>
      </c>
      <c r="E3292" s="259">
        <v>989045</v>
      </c>
      <c r="F3292" s="259" t="s">
        <v>5496</v>
      </c>
      <c r="G3292" s="259" t="s">
        <v>427</v>
      </c>
      <c r="H3292" s="259">
        <v>2</v>
      </c>
      <c r="I3292" s="259" t="s">
        <v>5450</v>
      </c>
      <c r="J3292" s="259" t="s">
        <v>5499</v>
      </c>
      <c r="K3292" s="259" t="s">
        <v>5500</v>
      </c>
      <c r="L3292" s="260">
        <v>45776</v>
      </c>
      <c r="M3292" s="259" t="s">
        <v>218</v>
      </c>
    </row>
    <row r="3293" spans="1:13">
      <c r="A3293" s="261" t="s">
        <v>245</v>
      </c>
      <c r="B3293" s="261" t="s">
        <v>246</v>
      </c>
      <c r="C3293" s="261" t="s">
        <v>61</v>
      </c>
      <c r="D3293" s="261" t="s">
        <v>257</v>
      </c>
      <c r="E3293" s="261">
        <v>99089</v>
      </c>
      <c r="F3293" s="261" t="s">
        <v>5501</v>
      </c>
      <c r="G3293" s="261" t="s">
        <v>224</v>
      </c>
      <c r="H3293" s="261">
        <v>1</v>
      </c>
      <c r="I3293" s="261" t="s">
        <v>5502</v>
      </c>
      <c r="J3293" s="261" t="s">
        <v>5503</v>
      </c>
      <c r="K3293" s="261" t="s">
        <v>5504</v>
      </c>
      <c r="L3293" s="262">
        <v>45776</v>
      </c>
      <c r="M3293" s="261" t="s">
        <v>218</v>
      </c>
    </row>
    <row r="3294" spans="1:13">
      <c r="A3294" s="259" t="s">
        <v>245</v>
      </c>
      <c r="B3294" s="259" t="s">
        <v>246</v>
      </c>
      <c r="C3294" s="259" t="s">
        <v>61</v>
      </c>
      <c r="D3294" s="259" t="s">
        <v>112</v>
      </c>
      <c r="E3294" s="259" t="s">
        <v>17</v>
      </c>
      <c r="F3294" s="259" t="s">
        <v>17</v>
      </c>
      <c r="G3294" s="259" t="s">
        <v>17</v>
      </c>
      <c r="H3294" s="259" t="s">
        <v>17</v>
      </c>
      <c r="I3294" s="259" t="s">
        <v>17</v>
      </c>
      <c r="J3294" s="259" t="s">
        <v>5505</v>
      </c>
      <c r="K3294" s="259" t="s">
        <v>5506</v>
      </c>
      <c r="L3294" s="260">
        <v>45776</v>
      </c>
      <c r="M3294" s="259" t="s">
        <v>218</v>
      </c>
    </row>
    <row r="3295" spans="1:13">
      <c r="A3295" s="261" t="s">
        <v>245</v>
      </c>
      <c r="B3295" s="261" t="s">
        <v>246</v>
      </c>
      <c r="C3295" s="261" t="s">
        <v>61</v>
      </c>
      <c r="D3295" s="261" t="s">
        <v>467</v>
      </c>
      <c r="E3295" s="261" t="s">
        <v>17</v>
      </c>
      <c r="F3295" s="261" t="s">
        <v>3963</v>
      </c>
      <c r="G3295" s="261" t="s">
        <v>224</v>
      </c>
      <c r="H3295" s="261">
        <v>1</v>
      </c>
      <c r="I3295" s="261" t="s">
        <v>337</v>
      </c>
      <c r="J3295" s="261" t="s">
        <v>5507</v>
      </c>
      <c r="K3295" s="261" t="s">
        <v>5508</v>
      </c>
      <c r="L3295" s="262">
        <v>45776</v>
      </c>
      <c r="M3295" s="261" t="s">
        <v>218</v>
      </c>
    </row>
    <row r="3296" spans="1:13">
      <c r="A3296" s="259" t="s">
        <v>245</v>
      </c>
      <c r="B3296" s="259" t="s">
        <v>246</v>
      </c>
      <c r="C3296" s="259" t="s">
        <v>61</v>
      </c>
      <c r="D3296" s="259" t="s">
        <v>549</v>
      </c>
      <c r="E3296" s="259">
        <v>489</v>
      </c>
      <c r="F3296" s="259" t="s">
        <v>3963</v>
      </c>
      <c r="G3296" s="259" t="s">
        <v>224</v>
      </c>
      <c r="H3296" s="259">
        <v>1</v>
      </c>
      <c r="I3296" s="259" t="s">
        <v>337</v>
      </c>
      <c r="J3296" s="259" t="s">
        <v>5509</v>
      </c>
      <c r="K3296" s="259" t="s">
        <v>5510</v>
      </c>
      <c r="L3296" s="260">
        <v>45776</v>
      </c>
      <c r="M3296" s="259" t="s">
        <v>218</v>
      </c>
    </row>
    <row r="3297" spans="1:13">
      <c r="A3297" s="261" t="s">
        <v>245</v>
      </c>
      <c r="B3297" s="261" t="s">
        <v>246</v>
      </c>
      <c r="C3297" s="261" t="s">
        <v>61</v>
      </c>
      <c r="D3297" s="261" t="s">
        <v>2014</v>
      </c>
      <c r="E3297" s="261">
        <v>989045</v>
      </c>
      <c r="F3297" s="261" t="s">
        <v>5511</v>
      </c>
      <c r="G3297" s="261" t="s">
        <v>427</v>
      </c>
      <c r="H3297" s="261">
        <v>2</v>
      </c>
      <c r="I3297" s="261" t="s">
        <v>5450</v>
      </c>
      <c r="J3297" s="261" t="s">
        <v>5512</v>
      </c>
      <c r="K3297" s="261" t="s">
        <v>5513</v>
      </c>
      <c r="L3297" s="262">
        <v>45776</v>
      </c>
      <c r="M3297" s="261" t="s">
        <v>218</v>
      </c>
    </row>
    <row r="3298" spans="1:13">
      <c r="A3298" s="259" t="s">
        <v>245</v>
      </c>
      <c r="B3298" s="259" t="s">
        <v>246</v>
      </c>
      <c r="C3298" s="259" t="s">
        <v>61</v>
      </c>
      <c r="D3298" s="259" t="s">
        <v>2017</v>
      </c>
      <c r="E3298" s="259">
        <v>4505780</v>
      </c>
      <c r="F3298" s="259" t="s">
        <v>5496</v>
      </c>
      <c r="G3298" s="259" t="s">
        <v>427</v>
      </c>
      <c r="H3298" s="259">
        <v>2</v>
      </c>
      <c r="I3298" s="259" t="s">
        <v>5450</v>
      </c>
      <c r="J3298" s="259" t="s">
        <v>5514</v>
      </c>
      <c r="K3298" s="259" t="s">
        <v>5515</v>
      </c>
      <c r="L3298" s="260">
        <v>45776</v>
      </c>
      <c r="M3298" s="259" t="s">
        <v>218</v>
      </c>
    </row>
    <row r="3299" spans="1:13">
      <c r="A3299" s="261" t="s">
        <v>245</v>
      </c>
      <c r="B3299" s="261" t="s">
        <v>246</v>
      </c>
      <c r="C3299" s="261" t="s">
        <v>61</v>
      </c>
      <c r="D3299" s="261" t="s">
        <v>2020</v>
      </c>
      <c r="E3299" s="261">
        <v>0</v>
      </c>
      <c r="F3299" s="261" t="s">
        <v>5496</v>
      </c>
      <c r="G3299" s="261" t="s">
        <v>427</v>
      </c>
      <c r="H3299" s="261">
        <v>2</v>
      </c>
      <c r="I3299" s="261" t="s">
        <v>5450</v>
      </c>
      <c r="J3299" s="261" t="s">
        <v>5516</v>
      </c>
      <c r="K3299" s="261" t="s">
        <v>5517</v>
      </c>
      <c r="L3299" s="262">
        <v>45776</v>
      </c>
      <c r="M3299" s="261" t="s">
        <v>218</v>
      </c>
    </row>
    <row r="3300" spans="1:13">
      <c r="A3300" s="259" t="s">
        <v>245</v>
      </c>
      <c r="B3300" s="259" t="s">
        <v>246</v>
      </c>
      <c r="C3300" s="259" t="s">
        <v>61</v>
      </c>
      <c r="D3300" s="259" t="s">
        <v>2023</v>
      </c>
      <c r="E3300" s="259">
        <v>989045</v>
      </c>
      <c r="F3300" s="259" t="s">
        <v>5496</v>
      </c>
      <c r="G3300" s="259" t="s">
        <v>427</v>
      </c>
      <c r="H3300" s="259">
        <v>2</v>
      </c>
      <c r="I3300" s="259" t="s">
        <v>5450</v>
      </c>
      <c r="J3300" s="259" t="s">
        <v>5518</v>
      </c>
      <c r="K3300" s="259" t="s">
        <v>5519</v>
      </c>
      <c r="L3300" s="260">
        <v>45776</v>
      </c>
      <c r="M3300" s="259" t="s">
        <v>218</v>
      </c>
    </row>
    <row r="3301" spans="1:13">
      <c r="A3301" s="261" t="s">
        <v>245</v>
      </c>
      <c r="B3301" s="261" t="s">
        <v>246</v>
      </c>
      <c r="C3301" s="261" t="s">
        <v>61</v>
      </c>
      <c r="D3301" s="261" t="s">
        <v>2025</v>
      </c>
      <c r="E3301" s="261">
        <v>0</v>
      </c>
      <c r="F3301" s="261" t="s">
        <v>5496</v>
      </c>
      <c r="G3301" s="261" t="s">
        <v>427</v>
      </c>
      <c r="H3301" s="261">
        <v>2</v>
      </c>
      <c r="I3301" s="261" t="s">
        <v>5450</v>
      </c>
      <c r="J3301" s="261" t="s">
        <v>5520</v>
      </c>
      <c r="K3301" s="261" t="s">
        <v>5521</v>
      </c>
      <c r="L3301" s="262">
        <v>45776</v>
      </c>
      <c r="M3301" s="261" t="s">
        <v>218</v>
      </c>
    </row>
    <row r="3302" spans="1:13">
      <c r="A3302" s="259" t="s">
        <v>245</v>
      </c>
      <c r="B3302" s="259" t="s">
        <v>246</v>
      </c>
      <c r="C3302" s="259" t="s">
        <v>61</v>
      </c>
      <c r="D3302" s="259" t="s">
        <v>2027</v>
      </c>
      <c r="E3302" s="259">
        <v>0</v>
      </c>
      <c r="F3302" s="259" t="s">
        <v>5496</v>
      </c>
      <c r="G3302" s="259" t="s">
        <v>427</v>
      </c>
      <c r="H3302" s="259">
        <v>2</v>
      </c>
      <c r="I3302" s="259" t="s">
        <v>5450</v>
      </c>
      <c r="J3302" s="259" t="s">
        <v>5520</v>
      </c>
      <c r="K3302" s="259" t="s">
        <v>5522</v>
      </c>
      <c r="L3302" s="260">
        <v>45776</v>
      </c>
      <c r="M3302" s="259" t="s">
        <v>218</v>
      </c>
    </row>
    <row r="3303" spans="1:13">
      <c r="A3303" s="261" t="s">
        <v>245</v>
      </c>
      <c r="B3303" s="261" t="s">
        <v>246</v>
      </c>
      <c r="C3303" s="261" t="s">
        <v>61</v>
      </c>
      <c r="D3303" s="261" t="s">
        <v>200</v>
      </c>
      <c r="E3303" s="261">
        <v>3</v>
      </c>
      <c r="F3303" s="261" t="s">
        <v>5501</v>
      </c>
      <c r="G3303" s="261" t="s">
        <v>224</v>
      </c>
      <c r="H3303" s="261">
        <v>1</v>
      </c>
      <c r="I3303" s="261" t="s">
        <v>5502</v>
      </c>
      <c r="J3303" s="261" t="s">
        <v>5523</v>
      </c>
      <c r="K3303" s="261" t="s">
        <v>5524</v>
      </c>
      <c r="L3303" s="262">
        <v>45776</v>
      </c>
      <c r="M3303" s="261" t="s">
        <v>218</v>
      </c>
    </row>
    <row r="3304" spans="1:13">
      <c r="A3304" s="259" t="s">
        <v>67</v>
      </c>
      <c r="B3304" s="259" t="s">
        <v>68</v>
      </c>
      <c r="C3304" s="259" t="s">
        <v>61</v>
      </c>
      <c r="D3304" s="259" t="s">
        <v>2227</v>
      </c>
      <c r="E3304" s="259">
        <v>27700729</v>
      </c>
      <c r="F3304" s="259" t="s">
        <v>5361</v>
      </c>
      <c r="G3304" s="259" t="s">
        <v>427</v>
      </c>
      <c r="H3304" s="259">
        <v>2</v>
      </c>
      <c r="I3304" s="259" t="s">
        <v>5489</v>
      </c>
      <c r="J3304" s="259" t="s">
        <v>5490</v>
      </c>
      <c r="K3304" s="259" t="s">
        <v>5525</v>
      </c>
      <c r="L3304" s="260">
        <v>45776</v>
      </c>
      <c r="M3304" s="259" t="s">
        <v>218</v>
      </c>
    </row>
    <row r="3305" spans="1:13">
      <c r="A3305" s="261" t="s">
        <v>67</v>
      </c>
      <c r="B3305" s="261" t="s">
        <v>68</v>
      </c>
      <c r="C3305" s="261" t="s">
        <v>61</v>
      </c>
      <c r="D3305" s="261" t="s">
        <v>1999</v>
      </c>
      <c r="E3305" s="261">
        <v>210622</v>
      </c>
      <c r="F3305" s="261" t="s">
        <v>5526</v>
      </c>
      <c r="G3305" s="261" t="s">
        <v>224</v>
      </c>
      <c r="H3305" s="261">
        <v>1</v>
      </c>
      <c r="I3305" s="261" t="s">
        <v>5527</v>
      </c>
      <c r="J3305" s="261" t="s">
        <v>5528</v>
      </c>
      <c r="K3305" s="261" t="s">
        <v>5529</v>
      </c>
      <c r="L3305" s="262">
        <v>45776</v>
      </c>
      <c r="M3305" s="261" t="s">
        <v>218</v>
      </c>
    </row>
    <row r="3306" spans="1:13">
      <c r="A3306" s="259" t="s">
        <v>67</v>
      </c>
      <c r="B3306" s="259" t="s">
        <v>68</v>
      </c>
      <c r="C3306" s="259" t="s">
        <v>61</v>
      </c>
      <c r="D3306" s="259" t="s">
        <v>2004</v>
      </c>
      <c r="E3306" s="259">
        <v>9341386</v>
      </c>
      <c r="F3306" s="259" t="s">
        <v>5530</v>
      </c>
      <c r="G3306" s="259" t="s">
        <v>224</v>
      </c>
      <c r="H3306" s="259">
        <v>1</v>
      </c>
      <c r="I3306" s="259" t="s">
        <v>5527</v>
      </c>
      <c r="J3306" s="259" t="s">
        <v>5531</v>
      </c>
      <c r="K3306" s="259" t="s">
        <v>5532</v>
      </c>
      <c r="L3306" s="260">
        <v>45776</v>
      </c>
      <c r="M3306" s="259" t="s">
        <v>218</v>
      </c>
    </row>
    <row r="3307" spans="1:13">
      <c r="A3307" s="261" t="s">
        <v>67</v>
      </c>
      <c r="B3307" s="261" t="s">
        <v>68</v>
      </c>
      <c r="C3307" s="261" t="s">
        <v>61</v>
      </c>
      <c r="D3307" s="261" t="s">
        <v>2007</v>
      </c>
      <c r="E3307" s="261">
        <v>525082</v>
      </c>
      <c r="F3307" s="261" t="s">
        <v>5533</v>
      </c>
      <c r="G3307" s="261" t="s">
        <v>427</v>
      </c>
      <c r="H3307" s="261">
        <v>2</v>
      </c>
      <c r="I3307" s="261" t="s">
        <v>5534</v>
      </c>
      <c r="J3307" s="261" t="s">
        <v>5535</v>
      </c>
      <c r="K3307" s="261" t="s">
        <v>5536</v>
      </c>
      <c r="L3307" s="262">
        <v>45776</v>
      </c>
      <c r="M3307" s="261" t="s">
        <v>218</v>
      </c>
    </row>
    <row r="3308" spans="1:13">
      <c r="A3308" s="259" t="s">
        <v>67</v>
      </c>
      <c r="B3308" s="259" t="s">
        <v>68</v>
      </c>
      <c r="C3308" s="259" t="s">
        <v>61</v>
      </c>
      <c r="D3308" s="259" t="s">
        <v>257</v>
      </c>
      <c r="E3308" s="259">
        <v>525082</v>
      </c>
      <c r="F3308" s="259" t="s">
        <v>5533</v>
      </c>
      <c r="G3308" s="259" t="s">
        <v>224</v>
      </c>
      <c r="H3308" s="259">
        <v>1</v>
      </c>
      <c r="I3308" s="259" t="s">
        <v>5534</v>
      </c>
      <c r="J3308" s="259" t="s">
        <v>5537</v>
      </c>
      <c r="K3308" s="259" t="s">
        <v>5538</v>
      </c>
      <c r="L3308" s="260">
        <v>45776</v>
      </c>
      <c r="M3308" s="259" t="s">
        <v>218</v>
      </c>
    </row>
    <row r="3309" spans="1:13">
      <c r="A3309" s="261" t="s">
        <v>67</v>
      </c>
      <c r="B3309" s="261" t="s">
        <v>68</v>
      </c>
      <c r="C3309" s="261" t="s">
        <v>61</v>
      </c>
      <c r="D3309" s="261" t="s">
        <v>112</v>
      </c>
      <c r="E3309" s="261" t="s">
        <v>17</v>
      </c>
      <c r="F3309" s="261" t="s">
        <v>17</v>
      </c>
      <c r="G3309" s="261" t="s">
        <v>17</v>
      </c>
      <c r="H3309" s="261" t="s">
        <v>17</v>
      </c>
      <c r="I3309" s="261" t="s">
        <v>17</v>
      </c>
      <c r="J3309" s="261" t="s">
        <v>5505</v>
      </c>
      <c r="K3309" s="261" t="s">
        <v>5539</v>
      </c>
      <c r="L3309" s="262">
        <v>45776</v>
      </c>
      <c r="M3309" s="261" t="s">
        <v>218</v>
      </c>
    </row>
    <row r="3310" spans="1:13">
      <c r="A3310" s="259" t="s">
        <v>67</v>
      </c>
      <c r="B3310" s="259" t="s">
        <v>68</v>
      </c>
      <c r="C3310" s="259" t="s">
        <v>61</v>
      </c>
      <c r="D3310" s="259" t="s">
        <v>467</v>
      </c>
      <c r="E3310" s="259">
        <v>378</v>
      </c>
      <c r="F3310" s="259" t="s">
        <v>3963</v>
      </c>
      <c r="G3310" s="259" t="s">
        <v>224</v>
      </c>
      <c r="H3310" s="259">
        <v>1</v>
      </c>
      <c r="I3310" s="259" t="s">
        <v>337</v>
      </c>
      <c r="J3310" s="259" t="s">
        <v>5540</v>
      </c>
      <c r="K3310" s="259" t="s">
        <v>5541</v>
      </c>
      <c r="L3310" s="260">
        <v>45776</v>
      </c>
      <c r="M3310" s="259" t="s">
        <v>218</v>
      </c>
    </row>
    <row r="3311" spans="1:13">
      <c r="A3311" s="261" t="s">
        <v>67</v>
      </c>
      <c r="B3311" s="261" t="s">
        <v>68</v>
      </c>
      <c r="C3311" s="261" t="s">
        <v>61</v>
      </c>
      <c r="D3311" s="261" t="s">
        <v>549</v>
      </c>
      <c r="E3311" s="261">
        <v>489</v>
      </c>
      <c r="F3311" s="261" t="s">
        <v>3963</v>
      </c>
      <c r="G3311" s="261" t="s">
        <v>224</v>
      </c>
      <c r="H3311" s="261">
        <v>1</v>
      </c>
      <c r="I3311" s="261" t="s">
        <v>337</v>
      </c>
      <c r="J3311" s="261" t="s">
        <v>5542</v>
      </c>
      <c r="K3311" s="261" t="s">
        <v>5543</v>
      </c>
      <c r="L3311" s="262">
        <v>45776</v>
      </c>
      <c r="M3311" s="261" t="s">
        <v>218</v>
      </c>
    </row>
    <row r="3312" spans="1:13">
      <c r="A3312" s="259" t="s">
        <v>67</v>
      </c>
      <c r="B3312" s="259" t="s">
        <v>68</v>
      </c>
      <c r="C3312" s="259" t="s">
        <v>61</v>
      </c>
      <c r="D3312" s="259" t="s">
        <v>2014</v>
      </c>
      <c r="E3312" s="259">
        <v>525082</v>
      </c>
      <c r="F3312" s="259" t="s">
        <v>5533</v>
      </c>
      <c r="G3312" s="259" t="s">
        <v>282</v>
      </c>
      <c r="H3312" s="259">
        <v>3</v>
      </c>
      <c r="I3312" s="259" t="s">
        <v>5534</v>
      </c>
      <c r="J3312" s="259" t="s">
        <v>5544</v>
      </c>
      <c r="K3312" s="259" t="s">
        <v>5545</v>
      </c>
      <c r="L3312" s="260">
        <v>45776</v>
      </c>
      <c r="M3312" s="259" t="s">
        <v>218</v>
      </c>
    </row>
    <row r="3313" spans="1:13">
      <c r="A3313" s="261" t="s">
        <v>67</v>
      </c>
      <c r="B3313" s="261" t="s">
        <v>68</v>
      </c>
      <c r="C3313" s="261" t="s">
        <v>61</v>
      </c>
      <c r="D3313" s="261" t="s">
        <v>2017</v>
      </c>
      <c r="E3313" s="261">
        <v>8816304</v>
      </c>
      <c r="F3313" s="261" t="s">
        <v>5546</v>
      </c>
      <c r="G3313" s="261" t="s">
        <v>282</v>
      </c>
      <c r="H3313" s="261">
        <v>3</v>
      </c>
      <c r="I3313" s="261" t="s">
        <v>5547</v>
      </c>
      <c r="J3313" s="261" t="s">
        <v>5548</v>
      </c>
      <c r="K3313" s="261" t="s">
        <v>5549</v>
      </c>
      <c r="L3313" s="262">
        <v>45776</v>
      </c>
      <c r="M3313" s="261" t="s">
        <v>218</v>
      </c>
    </row>
    <row r="3314" spans="1:13">
      <c r="A3314" s="259" t="s">
        <v>67</v>
      </c>
      <c r="B3314" s="259" t="s">
        <v>68</v>
      </c>
      <c r="C3314" s="259" t="s">
        <v>61</v>
      </c>
      <c r="D3314" s="259" t="s">
        <v>2020</v>
      </c>
      <c r="E3314" s="259">
        <v>0</v>
      </c>
      <c r="F3314" s="259" t="s">
        <v>5546</v>
      </c>
      <c r="G3314" s="259" t="s">
        <v>282</v>
      </c>
      <c r="H3314" s="259">
        <v>3</v>
      </c>
      <c r="I3314" s="259" t="s">
        <v>5547</v>
      </c>
      <c r="J3314" s="259" t="s">
        <v>5550</v>
      </c>
      <c r="K3314" s="259" t="s">
        <v>5551</v>
      </c>
      <c r="L3314" s="260">
        <v>45776</v>
      </c>
      <c r="M3314" s="259" t="s">
        <v>218</v>
      </c>
    </row>
    <row r="3315" spans="1:13">
      <c r="A3315" s="261" t="s">
        <v>67</v>
      </c>
      <c r="B3315" s="261" t="s">
        <v>68</v>
      </c>
      <c r="C3315" s="261" t="s">
        <v>61</v>
      </c>
      <c r="D3315" s="261" t="s">
        <v>2023</v>
      </c>
      <c r="E3315" s="261">
        <v>525082</v>
      </c>
      <c r="F3315" s="261" t="s">
        <v>5533</v>
      </c>
      <c r="G3315" s="261" t="s">
        <v>282</v>
      </c>
      <c r="H3315" s="261">
        <v>3</v>
      </c>
      <c r="I3315" s="261" t="s">
        <v>5534</v>
      </c>
      <c r="J3315" s="261" t="s">
        <v>5552</v>
      </c>
      <c r="K3315" s="261" t="s">
        <v>5553</v>
      </c>
      <c r="L3315" s="262">
        <v>45776</v>
      </c>
      <c r="M3315" s="261" t="s">
        <v>218</v>
      </c>
    </row>
    <row r="3316" spans="1:13">
      <c r="A3316" s="259" t="s">
        <v>67</v>
      </c>
      <c r="B3316" s="259" t="s">
        <v>68</v>
      </c>
      <c r="C3316" s="259" t="s">
        <v>61</v>
      </c>
      <c r="D3316" s="259" t="s">
        <v>2025</v>
      </c>
      <c r="E3316" s="259" t="s">
        <v>17</v>
      </c>
      <c r="F3316" s="259" t="s">
        <v>5533</v>
      </c>
      <c r="G3316" s="259" t="s">
        <v>282</v>
      </c>
      <c r="H3316" s="259">
        <v>3</v>
      </c>
      <c r="I3316" s="259" t="s">
        <v>5534</v>
      </c>
      <c r="J3316" s="259" t="s">
        <v>5554</v>
      </c>
      <c r="K3316" s="259" t="s">
        <v>5555</v>
      </c>
      <c r="L3316" s="260">
        <v>45776</v>
      </c>
      <c r="M3316" s="259" t="s">
        <v>218</v>
      </c>
    </row>
    <row r="3317" spans="1:13">
      <c r="A3317" s="261" t="s">
        <v>67</v>
      </c>
      <c r="B3317" s="261" t="s">
        <v>68</v>
      </c>
      <c r="C3317" s="261" t="s">
        <v>61</v>
      </c>
      <c r="D3317" s="261" t="s">
        <v>2027</v>
      </c>
      <c r="E3317" s="261" t="s">
        <v>17</v>
      </c>
      <c r="F3317" s="261" t="s">
        <v>5533</v>
      </c>
      <c r="G3317" s="261" t="s">
        <v>282</v>
      </c>
      <c r="H3317" s="261">
        <v>3</v>
      </c>
      <c r="I3317" s="261" t="s">
        <v>5534</v>
      </c>
      <c r="J3317" s="261" t="s">
        <v>5554</v>
      </c>
      <c r="K3317" s="261" t="s">
        <v>5556</v>
      </c>
      <c r="L3317" s="262">
        <v>45776</v>
      </c>
      <c r="M3317" s="261" t="s">
        <v>218</v>
      </c>
    </row>
    <row r="3318" spans="1:13">
      <c r="A3318" s="259" t="s">
        <v>67</v>
      </c>
      <c r="B3318" s="259" t="s">
        <v>68</v>
      </c>
      <c r="C3318" s="259" t="s">
        <v>61</v>
      </c>
      <c r="D3318" s="259" t="s">
        <v>200</v>
      </c>
      <c r="E3318" s="259">
        <v>3</v>
      </c>
      <c r="F3318" s="259" t="s">
        <v>5533</v>
      </c>
      <c r="G3318" s="259" t="s">
        <v>224</v>
      </c>
      <c r="H3318" s="259">
        <v>1</v>
      </c>
      <c r="I3318" s="259" t="s">
        <v>5534</v>
      </c>
      <c r="J3318" s="259" t="s">
        <v>5557</v>
      </c>
      <c r="K3318" s="259" t="s">
        <v>5558</v>
      </c>
      <c r="L3318" s="260">
        <v>45776</v>
      </c>
      <c r="M3318" s="259" t="s">
        <v>218</v>
      </c>
    </row>
    <row r="3319" spans="1:13">
      <c r="A3319" s="261" t="s">
        <v>59</v>
      </c>
      <c r="B3319" s="261" t="s">
        <v>60</v>
      </c>
      <c r="C3319" s="261" t="s">
        <v>61</v>
      </c>
      <c r="D3319" s="261" t="s">
        <v>2227</v>
      </c>
      <c r="E3319" s="261">
        <v>27654372</v>
      </c>
      <c r="F3319" s="261" t="s">
        <v>5559</v>
      </c>
      <c r="G3319" s="261" t="s">
        <v>427</v>
      </c>
      <c r="H3319" s="261">
        <v>2</v>
      </c>
      <c r="I3319" s="261" t="s">
        <v>5489</v>
      </c>
      <c r="J3319" s="261" t="s">
        <v>5490</v>
      </c>
      <c r="K3319" s="261" t="s">
        <v>5560</v>
      </c>
      <c r="L3319" s="262">
        <v>45776</v>
      </c>
      <c r="M3319" s="261" t="s">
        <v>218</v>
      </c>
    </row>
    <row r="3320" spans="1:13">
      <c r="A3320" s="259" t="s">
        <v>59</v>
      </c>
      <c r="B3320" s="259" t="s">
        <v>60</v>
      </c>
      <c r="C3320" s="259" t="s">
        <v>61</v>
      </c>
      <c r="D3320" s="259" t="s">
        <v>1999</v>
      </c>
      <c r="E3320" s="259">
        <v>156906</v>
      </c>
      <c r="F3320" s="259" t="s">
        <v>5492</v>
      </c>
      <c r="G3320" s="259" t="s">
        <v>224</v>
      </c>
      <c r="H3320" s="259">
        <v>1</v>
      </c>
      <c r="I3320" s="259" t="s">
        <v>5561</v>
      </c>
      <c r="J3320" s="259" t="s">
        <v>5562</v>
      </c>
      <c r="K3320" s="259" t="s">
        <v>5563</v>
      </c>
      <c r="L3320" s="260">
        <v>45776</v>
      </c>
      <c r="M3320" s="259" t="s">
        <v>218</v>
      </c>
    </row>
    <row r="3321" spans="1:13">
      <c r="A3321" s="261" t="s">
        <v>59</v>
      </c>
      <c r="B3321" s="261" t="s">
        <v>60</v>
      </c>
      <c r="C3321" s="261" t="s">
        <v>61</v>
      </c>
      <c r="D3321" s="261" t="s">
        <v>2004</v>
      </c>
      <c r="E3321" s="261">
        <v>840370</v>
      </c>
      <c r="F3321" s="261" t="s">
        <v>5526</v>
      </c>
      <c r="G3321" s="261" t="s">
        <v>224</v>
      </c>
      <c r="H3321" s="261">
        <v>1</v>
      </c>
      <c r="I3321" s="261" t="s">
        <v>5561</v>
      </c>
      <c r="J3321" s="261" t="s">
        <v>5564</v>
      </c>
      <c r="K3321" s="261" t="s">
        <v>5565</v>
      </c>
      <c r="L3321" s="262">
        <v>45776</v>
      </c>
      <c r="M3321" s="261" t="s">
        <v>218</v>
      </c>
    </row>
    <row r="3322" spans="1:13">
      <c r="A3322" s="259" t="s">
        <v>59</v>
      </c>
      <c r="B3322" s="259" t="s">
        <v>60</v>
      </c>
      <c r="C3322" s="259" t="s">
        <v>61</v>
      </c>
      <c r="D3322" s="259" t="s">
        <v>2007</v>
      </c>
      <c r="E3322" s="259">
        <v>339246</v>
      </c>
      <c r="F3322" s="259" t="s">
        <v>5501</v>
      </c>
      <c r="G3322" s="259" t="s">
        <v>427</v>
      </c>
      <c r="H3322" s="259">
        <v>2</v>
      </c>
      <c r="I3322" s="259" t="s">
        <v>5566</v>
      </c>
      <c r="J3322" s="259" t="s">
        <v>5567</v>
      </c>
      <c r="K3322" s="259" t="s">
        <v>5568</v>
      </c>
      <c r="L3322" s="260">
        <v>45776</v>
      </c>
      <c r="M3322" s="259" t="s">
        <v>218</v>
      </c>
    </row>
    <row r="3323" spans="1:13">
      <c r="A3323" s="261" t="s">
        <v>59</v>
      </c>
      <c r="B3323" s="261" t="s">
        <v>60</v>
      </c>
      <c r="C3323" s="261" t="s">
        <v>61</v>
      </c>
      <c r="D3323" s="261" t="s">
        <v>257</v>
      </c>
      <c r="E3323" s="261">
        <v>339246</v>
      </c>
      <c r="F3323" s="261" t="s">
        <v>5501</v>
      </c>
      <c r="G3323" s="261" t="s">
        <v>224</v>
      </c>
      <c r="H3323" s="261">
        <v>1</v>
      </c>
      <c r="I3323" s="261" t="s">
        <v>5566</v>
      </c>
      <c r="J3323" s="261" t="s">
        <v>5569</v>
      </c>
      <c r="K3323" s="261" t="s">
        <v>5570</v>
      </c>
      <c r="L3323" s="262">
        <v>45776</v>
      </c>
      <c r="M3323" s="261" t="s">
        <v>218</v>
      </c>
    </row>
    <row r="3324" spans="1:13">
      <c r="A3324" s="259" t="s">
        <v>59</v>
      </c>
      <c r="B3324" s="259" t="s">
        <v>60</v>
      </c>
      <c r="C3324" s="259" t="s">
        <v>61</v>
      </c>
      <c r="D3324" s="259" t="s">
        <v>112</v>
      </c>
      <c r="E3324" s="259" t="s">
        <v>17</v>
      </c>
      <c r="F3324" s="259" t="s">
        <v>17</v>
      </c>
      <c r="G3324" s="259" t="s">
        <v>17</v>
      </c>
      <c r="H3324" s="259" t="s">
        <v>17</v>
      </c>
      <c r="I3324" s="259" t="s">
        <v>17</v>
      </c>
      <c r="J3324" s="259" t="s">
        <v>5505</v>
      </c>
      <c r="K3324" s="259" t="s">
        <v>5571</v>
      </c>
      <c r="L3324" s="260">
        <v>45776</v>
      </c>
      <c r="M3324" s="259" t="s">
        <v>218</v>
      </c>
    </row>
    <row r="3325" spans="1:13">
      <c r="A3325" s="261" t="s">
        <v>59</v>
      </c>
      <c r="B3325" s="261" t="s">
        <v>60</v>
      </c>
      <c r="C3325" s="261" t="s">
        <v>61</v>
      </c>
      <c r="D3325" s="261" t="s">
        <v>467</v>
      </c>
      <c r="E3325" s="261">
        <v>39</v>
      </c>
      <c r="F3325" s="261" t="s">
        <v>5572</v>
      </c>
      <c r="G3325" s="261" t="s">
        <v>224</v>
      </c>
      <c r="H3325" s="261">
        <v>1</v>
      </c>
      <c r="I3325" s="261" t="s">
        <v>337</v>
      </c>
      <c r="J3325" s="261" t="s">
        <v>5573</v>
      </c>
      <c r="K3325" s="261" t="s">
        <v>5574</v>
      </c>
      <c r="L3325" s="262">
        <v>45776</v>
      </c>
      <c r="M3325" s="261" t="s">
        <v>218</v>
      </c>
    </row>
    <row r="3326" spans="1:13">
      <c r="A3326" s="259" t="s">
        <v>59</v>
      </c>
      <c r="B3326" s="259" t="s">
        <v>60</v>
      </c>
      <c r="C3326" s="259" t="s">
        <v>61</v>
      </c>
      <c r="D3326" s="259" t="s">
        <v>549</v>
      </c>
      <c r="E3326" s="259">
        <v>489</v>
      </c>
      <c r="F3326" s="259" t="s">
        <v>5572</v>
      </c>
      <c r="G3326" s="259" t="s">
        <v>224</v>
      </c>
      <c r="H3326" s="259">
        <v>1</v>
      </c>
      <c r="I3326" s="259" t="s">
        <v>337</v>
      </c>
      <c r="J3326" s="259" t="s">
        <v>5575</v>
      </c>
      <c r="K3326" s="259" t="s">
        <v>5576</v>
      </c>
      <c r="L3326" s="260">
        <v>45776</v>
      </c>
      <c r="M3326" s="259" t="s">
        <v>218</v>
      </c>
    </row>
    <row r="3327" spans="1:13">
      <c r="A3327" s="261" t="s">
        <v>59</v>
      </c>
      <c r="B3327" s="261" t="s">
        <v>60</v>
      </c>
      <c r="C3327" s="261" t="s">
        <v>61</v>
      </c>
      <c r="D3327" s="261" t="s">
        <v>2014</v>
      </c>
      <c r="E3327" s="261">
        <v>339246</v>
      </c>
      <c r="F3327" s="261" t="s">
        <v>5501</v>
      </c>
      <c r="G3327" s="261" t="s">
        <v>282</v>
      </c>
      <c r="H3327" s="261">
        <v>3</v>
      </c>
      <c r="I3327" s="261" t="s">
        <v>5577</v>
      </c>
      <c r="J3327" s="261" t="s">
        <v>5578</v>
      </c>
      <c r="K3327" s="261" t="s">
        <v>5579</v>
      </c>
      <c r="L3327" s="262">
        <v>45776</v>
      </c>
      <c r="M3327" s="261" t="s">
        <v>218</v>
      </c>
    </row>
    <row r="3328" spans="1:13">
      <c r="A3328" s="259" t="s">
        <v>59</v>
      </c>
      <c r="B3328" s="259" t="s">
        <v>60</v>
      </c>
      <c r="C3328" s="259" t="s">
        <v>61</v>
      </c>
      <c r="D3328" s="259" t="s">
        <v>2017</v>
      </c>
      <c r="E3328" s="259">
        <v>501124</v>
      </c>
      <c r="F3328" s="259" t="s">
        <v>5580</v>
      </c>
      <c r="G3328" s="259" t="s">
        <v>282</v>
      </c>
      <c r="H3328" s="259">
        <v>3</v>
      </c>
      <c r="I3328" s="259" t="s">
        <v>5581</v>
      </c>
      <c r="J3328" s="259" t="s">
        <v>5582</v>
      </c>
      <c r="K3328" s="259" t="s">
        <v>5583</v>
      </c>
      <c r="L3328" s="260">
        <v>45776</v>
      </c>
      <c r="M3328" s="259" t="s">
        <v>218</v>
      </c>
    </row>
    <row r="3329" spans="1:13">
      <c r="A3329" s="261" t="s">
        <v>59</v>
      </c>
      <c r="B3329" s="261" t="s">
        <v>60</v>
      </c>
      <c r="C3329" s="261" t="s">
        <v>61</v>
      </c>
      <c r="D3329" s="261" t="s">
        <v>2020</v>
      </c>
      <c r="E3329" s="261">
        <v>0</v>
      </c>
      <c r="F3329" s="261" t="s">
        <v>5584</v>
      </c>
      <c r="G3329" s="261" t="s">
        <v>282</v>
      </c>
      <c r="H3329" s="261">
        <v>3</v>
      </c>
      <c r="I3329" s="261" t="s">
        <v>5566</v>
      </c>
      <c r="J3329" s="261" t="s">
        <v>5585</v>
      </c>
      <c r="K3329" s="261" t="s">
        <v>5586</v>
      </c>
      <c r="L3329" s="262">
        <v>45776</v>
      </c>
      <c r="M3329" s="261" t="s">
        <v>218</v>
      </c>
    </row>
    <row r="3330" spans="1:13">
      <c r="A3330" s="259" t="s">
        <v>59</v>
      </c>
      <c r="B3330" s="259" t="s">
        <v>60</v>
      </c>
      <c r="C3330" s="259" t="s">
        <v>61</v>
      </c>
      <c r="D3330" s="259" t="s">
        <v>2023</v>
      </c>
      <c r="E3330" s="259">
        <v>339246</v>
      </c>
      <c r="F3330" s="259" t="s">
        <v>5501</v>
      </c>
      <c r="G3330" s="259" t="s">
        <v>282</v>
      </c>
      <c r="H3330" s="259">
        <v>3</v>
      </c>
      <c r="I3330" s="259" t="s">
        <v>5566</v>
      </c>
      <c r="J3330" s="259" t="s">
        <v>5587</v>
      </c>
      <c r="K3330" s="259" t="s">
        <v>5588</v>
      </c>
      <c r="L3330" s="260">
        <v>45776</v>
      </c>
      <c r="M3330" s="259" t="s">
        <v>218</v>
      </c>
    </row>
    <row r="3331" spans="1:13">
      <c r="A3331" s="261" t="s">
        <v>59</v>
      </c>
      <c r="B3331" s="261" t="s">
        <v>60</v>
      </c>
      <c r="C3331" s="261" t="s">
        <v>61</v>
      </c>
      <c r="D3331" s="261" t="s">
        <v>2025</v>
      </c>
      <c r="E3331" s="261" t="s">
        <v>17</v>
      </c>
      <c r="F3331" s="261" t="s">
        <v>5501</v>
      </c>
      <c r="G3331" s="261" t="s">
        <v>282</v>
      </c>
      <c r="H3331" s="261">
        <v>3</v>
      </c>
      <c r="I3331" s="261" t="s">
        <v>5566</v>
      </c>
      <c r="J3331" s="261" t="s">
        <v>5589</v>
      </c>
      <c r="K3331" s="261" t="s">
        <v>5590</v>
      </c>
      <c r="L3331" s="262">
        <v>45776</v>
      </c>
      <c r="M3331" s="261" t="s">
        <v>218</v>
      </c>
    </row>
    <row r="3332" spans="1:13">
      <c r="A3332" s="259" t="s">
        <v>59</v>
      </c>
      <c r="B3332" s="259" t="s">
        <v>60</v>
      </c>
      <c r="C3332" s="259" t="s">
        <v>61</v>
      </c>
      <c r="D3332" s="259" t="s">
        <v>2027</v>
      </c>
      <c r="E3332" s="259" t="s">
        <v>17</v>
      </c>
      <c r="F3332" s="259" t="s">
        <v>5501</v>
      </c>
      <c r="G3332" s="259" t="s">
        <v>282</v>
      </c>
      <c r="H3332" s="259">
        <v>3</v>
      </c>
      <c r="I3332" s="259" t="s">
        <v>5566</v>
      </c>
      <c r="J3332" s="259" t="s">
        <v>5554</v>
      </c>
      <c r="K3332" s="259" t="s">
        <v>5591</v>
      </c>
      <c r="L3332" s="260">
        <v>45776</v>
      </c>
      <c r="M3332" s="259" t="s">
        <v>218</v>
      </c>
    </row>
    <row r="3333" spans="1:13">
      <c r="A3333" s="261" t="s">
        <v>59</v>
      </c>
      <c r="B3333" s="261" t="s">
        <v>60</v>
      </c>
      <c r="C3333" s="261" t="s">
        <v>61</v>
      </c>
      <c r="D3333" s="261" t="s">
        <v>200</v>
      </c>
      <c r="E3333" s="261">
        <v>3</v>
      </c>
      <c r="F3333" s="261" t="s">
        <v>5501</v>
      </c>
      <c r="G3333" s="261" t="s">
        <v>224</v>
      </c>
      <c r="H3333" s="261">
        <v>1</v>
      </c>
      <c r="I3333" s="261" t="s">
        <v>5566</v>
      </c>
      <c r="J3333" s="261" t="s">
        <v>5592</v>
      </c>
      <c r="K3333" s="261" t="s">
        <v>5593</v>
      </c>
      <c r="L3333" s="262">
        <v>45776</v>
      </c>
      <c r="M3333" s="261" t="s">
        <v>218</v>
      </c>
    </row>
    <row r="3334" spans="1:13">
      <c r="A3334" s="259" t="s">
        <v>616</v>
      </c>
      <c r="B3334" s="259" t="s">
        <v>617</v>
      </c>
      <c r="C3334" s="259" t="s">
        <v>61</v>
      </c>
      <c r="D3334" s="259" t="s">
        <v>2227</v>
      </c>
      <c r="E3334" s="259">
        <v>27700729</v>
      </c>
      <c r="F3334" s="259" t="s">
        <v>5594</v>
      </c>
      <c r="G3334" s="259" t="s">
        <v>427</v>
      </c>
      <c r="H3334" s="259">
        <v>2</v>
      </c>
      <c r="I3334" s="259" t="s">
        <v>5595</v>
      </c>
      <c r="J3334" s="259" t="s">
        <v>5490</v>
      </c>
      <c r="K3334" s="259" t="s">
        <v>5596</v>
      </c>
      <c r="L3334" s="260">
        <v>45776</v>
      </c>
      <c r="M3334" s="259" t="s">
        <v>218</v>
      </c>
    </row>
    <row r="3335" spans="1:13">
      <c r="A3335" s="261" t="s">
        <v>616</v>
      </c>
      <c r="B3335" s="261" t="s">
        <v>617</v>
      </c>
      <c r="C3335" s="261" t="s">
        <v>61</v>
      </c>
      <c r="D3335" s="261" t="s">
        <v>1999</v>
      </c>
      <c r="E3335" s="261">
        <v>1266700</v>
      </c>
      <c r="F3335" s="261" t="s">
        <v>5597</v>
      </c>
      <c r="G3335" s="261" t="s">
        <v>224</v>
      </c>
      <c r="H3335" s="261">
        <v>1</v>
      </c>
      <c r="I3335" s="261" t="s">
        <v>5598</v>
      </c>
      <c r="J3335" s="261" t="s">
        <v>5599</v>
      </c>
      <c r="K3335" s="261" t="s">
        <v>5600</v>
      </c>
      <c r="L3335" s="262">
        <v>45776</v>
      </c>
      <c r="M3335" s="261" t="s">
        <v>218</v>
      </c>
    </row>
    <row r="3336" spans="1:13">
      <c r="A3336" s="259" t="s">
        <v>616</v>
      </c>
      <c r="B3336" s="259" t="s">
        <v>617</v>
      </c>
      <c r="C3336" s="259" t="s">
        <v>61</v>
      </c>
      <c r="D3336" s="259" t="s">
        <v>2004</v>
      </c>
      <c r="E3336" s="259">
        <v>27700729</v>
      </c>
      <c r="F3336" s="259" t="s">
        <v>5594</v>
      </c>
      <c r="G3336" s="259" t="s">
        <v>427</v>
      </c>
      <c r="H3336" s="259">
        <v>2</v>
      </c>
      <c r="I3336" s="259" t="s">
        <v>5489</v>
      </c>
      <c r="J3336" s="259" t="s">
        <v>5601</v>
      </c>
      <c r="K3336" s="259" t="s">
        <v>5602</v>
      </c>
      <c r="L3336" s="260">
        <v>45776</v>
      </c>
      <c r="M3336" s="259" t="s">
        <v>218</v>
      </c>
    </row>
    <row r="3337" spans="1:13">
      <c r="A3337" s="261" t="s">
        <v>616</v>
      </c>
      <c r="B3337" s="261" t="s">
        <v>617</v>
      </c>
      <c r="C3337" s="261" t="s">
        <v>61</v>
      </c>
      <c r="D3337" s="261" t="s">
        <v>2007</v>
      </c>
      <c r="E3337" s="261">
        <v>27700729</v>
      </c>
      <c r="F3337" s="261" t="s">
        <v>5594</v>
      </c>
      <c r="G3337" s="261" t="s">
        <v>427</v>
      </c>
      <c r="H3337" s="261">
        <v>2</v>
      </c>
      <c r="I3337" s="261" t="s">
        <v>5489</v>
      </c>
      <c r="J3337" s="261" t="s">
        <v>5603</v>
      </c>
      <c r="K3337" s="261" t="s">
        <v>5604</v>
      </c>
      <c r="L3337" s="262">
        <v>45776</v>
      </c>
      <c r="M3337" s="261" t="s">
        <v>218</v>
      </c>
    </row>
    <row r="3338" spans="1:13">
      <c r="A3338" s="259" t="s">
        <v>616</v>
      </c>
      <c r="B3338" s="259" t="s">
        <v>617</v>
      </c>
      <c r="C3338" s="259" t="s">
        <v>61</v>
      </c>
      <c r="D3338" s="259" t="s">
        <v>257</v>
      </c>
      <c r="E3338" s="259">
        <v>985784</v>
      </c>
      <c r="F3338" s="259" t="s">
        <v>5605</v>
      </c>
      <c r="G3338" s="259" t="s">
        <v>224</v>
      </c>
      <c r="H3338" s="259">
        <v>1</v>
      </c>
      <c r="I3338" s="259" t="s">
        <v>5606</v>
      </c>
      <c r="J3338" s="259" t="s">
        <v>5607</v>
      </c>
      <c r="K3338" s="259" t="s">
        <v>5608</v>
      </c>
      <c r="L3338" s="260">
        <v>45776</v>
      </c>
      <c r="M3338" s="259" t="s">
        <v>218</v>
      </c>
    </row>
    <row r="3339" spans="1:13">
      <c r="A3339" s="261" t="s">
        <v>616</v>
      </c>
      <c r="B3339" s="261" t="s">
        <v>617</v>
      </c>
      <c r="C3339" s="261" t="s">
        <v>61</v>
      </c>
      <c r="D3339" s="261" t="s">
        <v>112</v>
      </c>
      <c r="E3339" s="261" t="s">
        <v>17</v>
      </c>
      <c r="F3339" s="261" t="s">
        <v>17</v>
      </c>
      <c r="G3339" s="261" t="s">
        <v>17</v>
      </c>
      <c r="H3339" s="261" t="s">
        <v>17</v>
      </c>
      <c r="I3339" s="261" t="s">
        <v>17</v>
      </c>
      <c r="J3339" s="261" t="s">
        <v>5505</v>
      </c>
      <c r="K3339" s="261" t="s">
        <v>5609</v>
      </c>
      <c r="L3339" s="262">
        <v>45776</v>
      </c>
      <c r="M3339" s="261" t="s">
        <v>218</v>
      </c>
    </row>
    <row r="3340" spans="1:13">
      <c r="A3340" s="259" t="s">
        <v>616</v>
      </c>
      <c r="B3340" s="259" t="s">
        <v>617</v>
      </c>
      <c r="C3340" s="259" t="s">
        <v>61</v>
      </c>
      <c r="D3340" s="259" t="s">
        <v>467</v>
      </c>
      <c r="E3340" s="259">
        <v>489</v>
      </c>
      <c r="F3340" s="259" t="s">
        <v>5572</v>
      </c>
      <c r="G3340" s="259" t="s">
        <v>224</v>
      </c>
      <c r="H3340" s="259">
        <v>1</v>
      </c>
      <c r="I3340" s="259" t="s">
        <v>337</v>
      </c>
      <c r="J3340" s="259" t="s">
        <v>5610</v>
      </c>
      <c r="K3340" s="259" t="s">
        <v>5611</v>
      </c>
      <c r="L3340" s="260">
        <v>45776</v>
      </c>
      <c r="M3340" s="259" t="s">
        <v>218</v>
      </c>
    </row>
    <row r="3341" spans="1:13">
      <c r="A3341" s="261" t="s">
        <v>616</v>
      </c>
      <c r="B3341" s="261" t="s">
        <v>617</v>
      </c>
      <c r="C3341" s="261" t="s">
        <v>61</v>
      </c>
      <c r="D3341" s="261" t="s">
        <v>549</v>
      </c>
      <c r="E3341" s="261">
        <v>489</v>
      </c>
      <c r="F3341" s="261" t="s">
        <v>5572</v>
      </c>
      <c r="G3341" s="261" t="s">
        <v>224</v>
      </c>
      <c r="H3341" s="261">
        <v>1</v>
      </c>
      <c r="I3341" s="261" t="s">
        <v>337</v>
      </c>
      <c r="J3341" s="261" t="s">
        <v>5612</v>
      </c>
      <c r="K3341" s="261" t="s">
        <v>5613</v>
      </c>
      <c r="L3341" s="262">
        <v>45776</v>
      </c>
      <c r="M3341" s="261" t="s">
        <v>218</v>
      </c>
    </row>
    <row r="3342" spans="1:13">
      <c r="A3342" s="259" t="s">
        <v>616</v>
      </c>
      <c r="B3342" s="259" t="s">
        <v>617</v>
      </c>
      <c r="C3342" s="259" t="s">
        <v>61</v>
      </c>
      <c r="D3342" s="259" t="s">
        <v>2014</v>
      </c>
      <c r="E3342" s="259">
        <v>2700000</v>
      </c>
      <c r="F3342" s="259" t="s">
        <v>5614</v>
      </c>
      <c r="G3342" s="259" t="s">
        <v>282</v>
      </c>
      <c r="H3342" s="259">
        <v>3</v>
      </c>
      <c r="I3342" s="259" t="s">
        <v>5615</v>
      </c>
      <c r="J3342" s="259" t="s">
        <v>5616</v>
      </c>
      <c r="K3342" s="259" t="s">
        <v>5617</v>
      </c>
      <c r="L3342" s="260">
        <v>45776</v>
      </c>
      <c r="M3342" s="259" t="s">
        <v>218</v>
      </c>
    </row>
    <row r="3343" spans="1:13">
      <c r="A3343" s="261" t="s">
        <v>616</v>
      </c>
      <c r="B3343" s="261" t="s">
        <v>617</v>
      </c>
      <c r="C3343" s="261" t="s">
        <v>61</v>
      </c>
      <c r="D3343" s="261" t="s">
        <v>2017</v>
      </c>
      <c r="E3343" s="261">
        <v>0</v>
      </c>
      <c r="F3343" s="261" t="s">
        <v>5618</v>
      </c>
      <c r="G3343" s="261" t="s">
        <v>427</v>
      </c>
      <c r="H3343" s="261">
        <v>2</v>
      </c>
      <c r="I3343" s="261" t="s">
        <v>5619</v>
      </c>
      <c r="J3343" s="261" t="s">
        <v>5620</v>
      </c>
      <c r="K3343" s="261" t="s">
        <v>5621</v>
      </c>
      <c r="L3343" s="262">
        <v>45776</v>
      </c>
      <c r="M3343" s="261" t="s">
        <v>218</v>
      </c>
    </row>
    <row r="3344" spans="1:13">
      <c r="A3344" s="259" t="s">
        <v>616</v>
      </c>
      <c r="B3344" s="259" t="s">
        <v>617</v>
      </c>
      <c r="C3344" s="259" t="s">
        <v>61</v>
      </c>
      <c r="D3344" s="259" t="s">
        <v>2020</v>
      </c>
      <c r="E3344" s="259">
        <v>25000729</v>
      </c>
      <c r="F3344" s="259" t="s">
        <v>5622</v>
      </c>
      <c r="G3344" s="259" t="s">
        <v>427</v>
      </c>
      <c r="H3344" s="259">
        <v>2</v>
      </c>
      <c r="I3344" s="259" t="s">
        <v>5623</v>
      </c>
      <c r="J3344" s="259" t="s">
        <v>5624</v>
      </c>
      <c r="K3344" s="259" t="s">
        <v>5625</v>
      </c>
      <c r="L3344" s="260">
        <v>45776</v>
      </c>
      <c r="M3344" s="259" t="s">
        <v>218</v>
      </c>
    </row>
    <row r="3345" spans="1:13">
      <c r="A3345" s="261" t="s">
        <v>616</v>
      </c>
      <c r="B3345" s="261" t="s">
        <v>617</v>
      </c>
      <c r="C3345" s="261" t="s">
        <v>61</v>
      </c>
      <c r="D3345" s="261" t="s">
        <v>2023</v>
      </c>
      <c r="E3345" s="261">
        <v>2700000</v>
      </c>
      <c r="F3345" s="261" t="s">
        <v>5626</v>
      </c>
      <c r="G3345" s="261" t="s">
        <v>282</v>
      </c>
      <c r="H3345" s="261">
        <v>3</v>
      </c>
      <c r="I3345" s="261" t="s">
        <v>5627</v>
      </c>
      <c r="J3345" s="261" t="s">
        <v>5628</v>
      </c>
      <c r="K3345" s="261" t="s">
        <v>5629</v>
      </c>
      <c r="L3345" s="262">
        <v>45776</v>
      </c>
      <c r="M3345" s="261" t="s">
        <v>218</v>
      </c>
    </row>
    <row r="3346" spans="1:13">
      <c r="A3346" s="259" t="s">
        <v>616</v>
      </c>
      <c r="B3346" s="259" t="s">
        <v>617</v>
      </c>
      <c r="C3346" s="259" t="s">
        <v>61</v>
      </c>
      <c r="D3346" s="259" t="s">
        <v>2025</v>
      </c>
      <c r="E3346" s="259" t="s">
        <v>17</v>
      </c>
      <c r="F3346" s="259" t="s">
        <v>17</v>
      </c>
      <c r="G3346" s="259" t="s">
        <v>17</v>
      </c>
      <c r="H3346" s="259" t="s">
        <v>17</v>
      </c>
      <c r="I3346" s="259" t="s">
        <v>17</v>
      </c>
      <c r="J3346" s="259" t="s">
        <v>5628</v>
      </c>
      <c r="K3346" s="259" t="s">
        <v>5630</v>
      </c>
      <c r="L3346" s="260">
        <v>45776</v>
      </c>
      <c r="M3346" s="259" t="s">
        <v>218</v>
      </c>
    </row>
    <row r="3347" spans="1:13">
      <c r="A3347" s="261" t="s">
        <v>616</v>
      </c>
      <c r="B3347" s="261" t="s">
        <v>617</v>
      </c>
      <c r="C3347" s="261" t="s">
        <v>61</v>
      </c>
      <c r="D3347" s="261" t="s">
        <v>2027</v>
      </c>
      <c r="E3347" s="261" t="s">
        <v>17</v>
      </c>
      <c r="F3347" s="261" t="s">
        <v>17</v>
      </c>
      <c r="G3347" s="261" t="s">
        <v>17</v>
      </c>
      <c r="H3347" s="261" t="s">
        <v>17</v>
      </c>
      <c r="I3347" s="261" t="s">
        <v>17</v>
      </c>
      <c r="J3347" s="261" t="s">
        <v>5628</v>
      </c>
      <c r="K3347" s="261" t="s">
        <v>5631</v>
      </c>
      <c r="L3347" s="262">
        <v>45776</v>
      </c>
      <c r="M3347" s="261" t="s">
        <v>218</v>
      </c>
    </row>
    <row r="3348" spans="1:13">
      <c r="A3348" s="259" t="s">
        <v>616</v>
      </c>
      <c r="B3348" s="259" t="s">
        <v>617</v>
      </c>
      <c r="C3348" s="259" t="s">
        <v>61</v>
      </c>
      <c r="D3348" s="259" t="s">
        <v>200</v>
      </c>
      <c r="E3348" s="259">
        <v>4</v>
      </c>
      <c r="F3348" s="259" t="s">
        <v>4921</v>
      </c>
      <c r="G3348" s="259" t="s">
        <v>224</v>
      </c>
      <c r="H3348" s="259">
        <v>1</v>
      </c>
      <c r="I3348" s="259" t="s">
        <v>5606</v>
      </c>
      <c r="J3348" s="259" t="s">
        <v>5632</v>
      </c>
      <c r="K3348" s="259" t="s">
        <v>5633</v>
      </c>
      <c r="L3348" s="260">
        <v>45776</v>
      </c>
      <c r="M3348" s="259" t="s">
        <v>218</v>
      </c>
    </row>
    <row r="3349" spans="1:13">
      <c r="A3349" s="261" t="s">
        <v>146</v>
      </c>
      <c r="B3349" s="261" t="s">
        <v>147</v>
      </c>
      <c r="C3349" s="261" t="s">
        <v>126</v>
      </c>
      <c r="D3349" s="261" t="s">
        <v>2227</v>
      </c>
      <c r="E3349" s="261">
        <v>20869221</v>
      </c>
      <c r="F3349" s="261" t="s">
        <v>5634</v>
      </c>
      <c r="G3349" s="261" t="s">
        <v>427</v>
      </c>
      <c r="H3349" s="261">
        <v>2</v>
      </c>
      <c r="I3349" s="261" t="s">
        <v>5635</v>
      </c>
      <c r="J3349" s="261" t="s">
        <v>5636</v>
      </c>
      <c r="K3349" s="261" t="s">
        <v>5637</v>
      </c>
      <c r="L3349" s="262">
        <v>45776</v>
      </c>
      <c r="M3349" s="261" t="s">
        <v>218</v>
      </c>
    </row>
    <row r="3350" spans="1:13">
      <c r="A3350" s="259" t="s">
        <v>146</v>
      </c>
      <c r="B3350" s="259" t="s">
        <v>147</v>
      </c>
      <c r="C3350" s="259" t="s">
        <v>126</v>
      </c>
      <c r="D3350" s="259" t="s">
        <v>1999</v>
      </c>
      <c r="E3350" s="259">
        <v>241393</v>
      </c>
      <c r="F3350" s="259" t="s">
        <v>5638</v>
      </c>
      <c r="G3350" s="259" t="s">
        <v>427</v>
      </c>
      <c r="H3350" s="259">
        <v>2</v>
      </c>
      <c r="I3350" s="259" t="s">
        <v>5639</v>
      </c>
      <c r="J3350" s="259" t="s">
        <v>5640</v>
      </c>
      <c r="K3350" s="259" t="s">
        <v>5641</v>
      </c>
      <c r="L3350" s="260">
        <v>45776</v>
      </c>
      <c r="M3350" s="259" t="s">
        <v>218</v>
      </c>
    </row>
    <row r="3351" spans="1:13">
      <c r="A3351" s="261" t="s">
        <v>146</v>
      </c>
      <c r="B3351" s="261" t="s">
        <v>147</v>
      </c>
      <c r="C3351" s="261" t="s">
        <v>126</v>
      </c>
      <c r="D3351" s="261" t="s">
        <v>2004</v>
      </c>
      <c r="E3351" s="261">
        <v>3011885</v>
      </c>
      <c r="F3351" s="261" t="s">
        <v>5642</v>
      </c>
      <c r="G3351" s="261" t="s">
        <v>224</v>
      </c>
      <c r="H3351" s="261">
        <v>1</v>
      </c>
      <c r="I3351" s="261" t="s">
        <v>5643</v>
      </c>
      <c r="J3351" s="261" t="s">
        <v>5644</v>
      </c>
      <c r="K3351" s="261" t="s">
        <v>5645</v>
      </c>
      <c r="L3351" s="262">
        <v>45776</v>
      </c>
      <c r="M3351" s="261" t="s">
        <v>218</v>
      </c>
    </row>
    <row r="3352" spans="1:13">
      <c r="A3352" s="259" t="s">
        <v>146</v>
      </c>
      <c r="B3352" s="259" t="s">
        <v>147</v>
      </c>
      <c r="C3352" s="259" t="s">
        <v>126</v>
      </c>
      <c r="D3352" s="259" t="s">
        <v>2007</v>
      </c>
      <c r="E3352" s="259">
        <v>1183750</v>
      </c>
      <c r="F3352" s="259" t="s">
        <v>4921</v>
      </c>
      <c r="G3352" s="259" t="s">
        <v>224</v>
      </c>
      <c r="H3352" s="259">
        <v>1</v>
      </c>
      <c r="I3352" s="259" t="s">
        <v>5646</v>
      </c>
      <c r="J3352" s="259" t="s">
        <v>5647</v>
      </c>
      <c r="K3352" s="259" t="s">
        <v>5648</v>
      </c>
      <c r="L3352" s="260">
        <v>45776</v>
      </c>
      <c r="M3352" s="259" t="s">
        <v>218</v>
      </c>
    </row>
    <row r="3353" spans="1:13">
      <c r="A3353" s="261" t="s">
        <v>146</v>
      </c>
      <c r="B3353" s="261" t="s">
        <v>147</v>
      </c>
      <c r="C3353" s="261" t="s">
        <v>126</v>
      </c>
      <c r="D3353" s="261" t="s">
        <v>257</v>
      </c>
      <c r="E3353" s="261">
        <v>1183750</v>
      </c>
      <c r="F3353" s="261" t="s">
        <v>4921</v>
      </c>
      <c r="G3353" s="261" t="s">
        <v>427</v>
      </c>
      <c r="H3353" s="261">
        <v>2</v>
      </c>
      <c r="I3353" s="261" t="s">
        <v>5649</v>
      </c>
      <c r="J3353" s="261" t="s">
        <v>5650</v>
      </c>
      <c r="K3353" s="261" t="s">
        <v>5651</v>
      </c>
      <c r="L3353" s="262">
        <v>45776</v>
      </c>
      <c r="M3353" s="261" t="s">
        <v>218</v>
      </c>
    </row>
    <row r="3354" spans="1:13">
      <c r="A3354" s="259" t="s">
        <v>146</v>
      </c>
      <c r="B3354" s="259" t="s">
        <v>147</v>
      </c>
      <c r="C3354" s="259" t="s">
        <v>126</v>
      </c>
      <c r="D3354" s="259" t="s">
        <v>112</v>
      </c>
      <c r="E3354" s="259" t="s">
        <v>17</v>
      </c>
      <c r="F3354" s="259" t="s">
        <v>17</v>
      </c>
      <c r="G3354" s="259" t="s">
        <v>17</v>
      </c>
      <c r="H3354" s="259" t="s">
        <v>17</v>
      </c>
      <c r="I3354" s="259" t="s">
        <v>17</v>
      </c>
      <c r="J3354" s="259" t="s">
        <v>5652</v>
      </c>
      <c r="K3354" s="259" t="s">
        <v>5653</v>
      </c>
      <c r="L3354" s="260">
        <v>45776</v>
      </c>
      <c r="M3354" s="259" t="s">
        <v>218</v>
      </c>
    </row>
    <row r="3355" spans="1:13">
      <c r="A3355" s="261" t="s">
        <v>146</v>
      </c>
      <c r="B3355" s="261" t="s">
        <v>147</v>
      </c>
      <c r="C3355" s="261" t="s">
        <v>126</v>
      </c>
      <c r="D3355" s="261" t="s">
        <v>467</v>
      </c>
      <c r="E3355" s="261" t="s">
        <v>17</v>
      </c>
      <c r="F3355" s="261" t="s">
        <v>5151</v>
      </c>
      <c r="G3355" s="261" t="s">
        <v>224</v>
      </c>
      <c r="H3355" s="261">
        <v>1</v>
      </c>
      <c r="I3355" s="261" t="s">
        <v>2760</v>
      </c>
      <c r="J3355" s="261" t="s">
        <v>5654</v>
      </c>
      <c r="K3355" s="261" t="s">
        <v>5655</v>
      </c>
      <c r="L3355" s="262">
        <v>45776</v>
      </c>
      <c r="M3355" s="261" t="s">
        <v>218</v>
      </c>
    </row>
    <row r="3356" spans="1:13">
      <c r="A3356" s="259" t="s">
        <v>146</v>
      </c>
      <c r="B3356" s="259" t="s">
        <v>147</v>
      </c>
      <c r="C3356" s="259" t="s">
        <v>126</v>
      </c>
      <c r="D3356" s="259" t="s">
        <v>549</v>
      </c>
      <c r="E3356" s="259">
        <v>246</v>
      </c>
      <c r="F3356" s="259" t="s">
        <v>5151</v>
      </c>
      <c r="G3356" s="259" t="s">
        <v>224</v>
      </c>
      <c r="H3356" s="259">
        <v>1</v>
      </c>
      <c r="I3356" s="259" t="s">
        <v>2760</v>
      </c>
      <c r="J3356" s="259" t="s">
        <v>5656</v>
      </c>
      <c r="K3356" s="259" t="s">
        <v>5657</v>
      </c>
      <c r="L3356" s="260">
        <v>45776</v>
      </c>
      <c r="M3356" s="259" t="s">
        <v>218</v>
      </c>
    </row>
    <row r="3357" spans="1:13">
      <c r="A3357" s="261" t="s">
        <v>146</v>
      </c>
      <c r="B3357" s="261" t="s">
        <v>147</v>
      </c>
      <c r="C3357" s="261" t="s">
        <v>126</v>
      </c>
      <c r="D3357" s="261" t="s">
        <v>2014</v>
      </c>
      <c r="E3357" s="261">
        <v>1183750</v>
      </c>
      <c r="F3357" s="261" t="s">
        <v>4921</v>
      </c>
      <c r="G3357" s="261" t="s">
        <v>427</v>
      </c>
      <c r="H3357" s="261">
        <v>2</v>
      </c>
      <c r="I3357" s="261" t="s">
        <v>5658</v>
      </c>
      <c r="J3357" s="261" t="s">
        <v>5659</v>
      </c>
      <c r="K3357" s="261" t="s">
        <v>5660</v>
      </c>
      <c r="L3357" s="262">
        <v>45776</v>
      </c>
      <c r="M3357" s="261" t="s">
        <v>218</v>
      </c>
    </row>
    <row r="3358" spans="1:13">
      <c r="A3358" s="259" t="s">
        <v>146</v>
      </c>
      <c r="B3358" s="259" t="s">
        <v>147</v>
      </c>
      <c r="C3358" s="259" t="s">
        <v>126</v>
      </c>
      <c r="D3358" s="259" t="s">
        <v>2017</v>
      </c>
      <c r="E3358" s="259">
        <v>1828135</v>
      </c>
      <c r="F3358" s="259" t="s">
        <v>5661</v>
      </c>
      <c r="G3358" s="259" t="s">
        <v>427</v>
      </c>
      <c r="H3358" s="259">
        <v>2</v>
      </c>
      <c r="I3358" s="259" t="s">
        <v>5662</v>
      </c>
      <c r="J3358" s="259" t="s">
        <v>5663</v>
      </c>
      <c r="K3358" s="259" t="s">
        <v>5664</v>
      </c>
      <c r="L3358" s="260">
        <v>45776</v>
      </c>
      <c r="M3358" s="259" t="s">
        <v>218</v>
      </c>
    </row>
    <row r="3359" spans="1:13">
      <c r="A3359" s="261" t="s">
        <v>146</v>
      </c>
      <c r="B3359" s="261" t="s">
        <v>147</v>
      </c>
      <c r="C3359" s="261" t="s">
        <v>126</v>
      </c>
      <c r="D3359" s="261" t="s">
        <v>2020</v>
      </c>
      <c r="E3359" s="261">
        <v>0</v>
      </c>
      <c r="F3359" s="261" t="s">
        <v>4921</v>
      </c>
      <c r="G3359" s="261" t="s">
        <v>427</v>
      </c>
      <c r="H3359" s="261">
        <v>2</v>
      </c>
      <c r="I3359" s="261" t="s">
        <v>5658</v>
      </c>
      <c r="J3359" s="261" t="s">
        <v>5665</v>
      </c>
      <c r="K3359" s="261" t="s">
        <v>5666</v>
      </c>
      <c r="L3359" s="262">
        <v>45776</v>
      </c>
      <c r="M3359" s="261" t="s">
        <v>218</v>
      </c>
    </row>
    <row r="3360" spans="1:13">
      <c r="A3360" s="259" t="s">
        <v>146</v>
      </c>
      <c r="B3360" s="259" t="s">
        <v>147</v>
      </c>
      <c r="C3360" s="259" t="s">
        <v>126</v>
      </c>
      <c r="D3360" s="259" t="s">
        <v>2023</v>
      </c>
      <c r="E3360" s="259">
        <v>1183750</v>
      </c>
      <c r="F3360" s="259" t="s">
        <v>4921</v>
      </c>
      <c r="G3360" s="259" t="s">
        <v>69</v>
      </c>
      <c r="H3360" s="259">
        <v>2</v>
      </c>
      <c r="I3360" s="259" t="s">
        <v>5658</v>
      </c>
      <c r="J3360" s="259" t="s">
        <v>5667</v>
      </c>
      <c r="K3360" s="259" t="s">
        <v>5668</v>
      </c>
      <c r="L3360" s="260">
        <v>45776</v>
      </c>
      <c r="M3360" s="259" t="s">
        <v>218</v>
      </c>
    </row>
    <row r="3361" spans="1:13">
      <c r="A3361" s="261" t="s">
        <v>146</v>
      </c>
      <c r="B3361" s="261" t="s">
        <v>147</v>
      </c>
      <c r="C3361" s="261" t="s">
        <v>126</v>
      </c>
      <c r="D3361" s="261" t="s">
        <v>2025</v>
      </c>
      <c r="E3361" s="261" t="s">
        <v>17</v>
      </c>
      <c r="F3361" s="261" t="s">
        <v>4921</v>
      </c>
      <c r="G3361" s="261" t="s">
        <v>282</v>
      </c>
      <c r="H3361" s="261">
        <v>3</v>
      </c>
      <c r="I3361" s="261" t="s">
        <v>5658</v>
      </c>
      <c r="J3361" s="261" t="s">
        <v>5125</v>
      </c>
      <c r="K3361" s="261" t="s">
        <v>5669</v>
      </c>
      <c r="L3361" s="262">
        <v>45776</v>
      </c>
      <c r="M3361" s="261" t="s">
        <v>218</v>
      </c>
    </row>
    <row r="3362" spans="1:13">
      <c r="A3362" s="259" t="s">
        <v>146</v>
      </c>
      <c r="B3362" s="259" t="s">
        <v>147</v>
      </c>
      <c r="C3362" s="259" t="s">
        <v>126</v>
      </c>
      <c r="D3362" s="259" t="s">
        <v>2027</v>
      </c>
      <c r="E3362" s="259" t="s">
        <v>17</v>
      </c>
      <c r="F3362" s="259" t="s">
        <v>4921</v>
      </c>
      <c r="G3362" s="259" t="s">
        <v>282</v>
      </c>
      <c r="H3362" s="259">
        <v>3</v>
      </c>
      <c r="I3362" s="259" t="s">
        <v>5658</v>
      </c>
      <c r="J3362" s="259" t="s">
        <v>5125</v>
      </c>
      <c r="K3362" s="259" t="s">
        <v>5670</v>
      </c>
      <c r="L3362" s="260">
        <v>45776</v>
      </c>
      <c r="M3362" s="259" t="s">
        <v>218</v>
      </c>
    </row>
    <row r="3363" spans="1:13">
      <c r="A3363" s="261" t="s">
        <v>146</v>
      </c>
      <c r="B3363" s="261" t="s">
        <v>147</v>
      </c>
      <c r="C3363" s="261" t="s">
        <v>126</v>
      </c>
      <c r="D3363" s="261" t="s">
        <v>200</v>
      </c>
      <c r="E3363" s="261">
        <v>4</v>
      </c>
      <c r="F3363" s="261" t="s">
        <v>5671</v>
      </c>
      <c r="G3363" s="261" t="s">
        <v>224</v>
      </c>
      <c r="H3363" s="261">
        <v>1</v>
      </c>
      <c r="I3363" s="261" t="s">
        <v>5672</v>
      </c>
      <c r="J3363" s="261" t="s">
        <v>5673</v>
      </c>
      <c r="K3363" s="261" t="s">
        <v>5674</v>
      </c>
      <c r="L3363" s="262">
        <v>45776</v>
      </c>
      <c r="M3363" s="261" t="s">
        <v>218</v>
      </c>
    </row>
    <row r="3364" spans="1:13">
      <c r="A3364" s="259" t="s">
        <v>134</v>
      </c>
      <c r="B3364" s="259" t="s">
        <v>135</v>
      </c>
      <c r="C3364" s="259" t="s">
        <v>126</v>
      </c>
      <c r="D3364" s="259" t="s">
        <v>2227</v>
      </c>
      <c r="E3364" s="259">
        <v>20869221</v>
      </c>
      <c r="F3364" s="259" t="s">
        <v>5634</v>
      </c>
      <c r="G3364" s="259" t="s">
        <v>427</v>
      </c>
      <c r="H3364" s="259">
        <v>2</v>
      </c>
      <c r="I3364" s="259" t="s">
        <v>5635</v>
      </c>
      <c r="J3364" s="259" t="s">
        <v>5636</v>
      </c>
      <c r="K3364" s="259" t="s">
        <v>5675</v>
      </c>
      <c r="L3364" s="260">
        <v>45776</v>
      </c>
      <c r="M3364" s="259" t="s">
        <v>218</v>
      </c>
    </row>
    <row r="3365" spans="1:13">
      <c r="A3365" s="261" t="s">
        <v>134</v>
      </c>
      <c r="B3365" s="261" t="s">
        <v>135</v>
      </c>
      <c r="C3365" s="261" t="s">
        <v>126</v>
      </c>
      <c r="D3365" s="261" t="s">
        <v>1999</v>
      </c>
      <c r="E3365" s="261">
        <v>150378</v>
      </c>
      <c r="F3365" s="261" t="s">
        <v>5638</v>
      </c>
      <c r="G3365" s="261" t="s">
        <v>427</v>
      </c>
      <c r="H3365" s="261">
        <v>2</v>
      </c>
      <c r="I3365" s="261" t="s">
        <v>5639</v>
      </c>
      <c r="J3365" s="261" t="s">
        <v>5676</v>
      </c>
      <c r="K3365" s="261" t="s">
        <v>5677</v>
      </c>
      <c r="L3365" s="262">
        <v>45776</v>
      </c>
      <c r="M3365" s="261" t="s">
        <v>218</v>
      </c>
    </row>
    <row r="3366" spans="1:13">
      <c r="A3366" s="259" t="s">
        <v>134</v>
      </c>
      <c r="B3366" s="259" t="s">
        <v>135</v>
      </c>
      <c r="C3366" s="259" t="s">
        <v>126</v>
      </c>
      <c r="D3366" s="259" t="s">
        <v>2004</v>
      </c>
      <c r="E3366" s="259">
        <v>4043908</v>
      </c>
      <c r="F3366" s="259" t="s">
        <v>5642</v>
      </c>
      <c r="G3366" s="259" t="s">
        <v>224</v>
      </c>
      <c r="H3366" s="259">
        <v>1</v>
      </c>
      <c r="I3366" s="259" t="s">
        <v>5643</v>
      </c>
      <c r="J3366" s="259" t="s">
        <v>5678</v>
      </c>
      <c r="K3366" s="259" t="s">
        <v>5679</v>
      </c>
      <c r="L3366" s="260">
        <v>45776</v>
      </c>
      <c r="M3366" s="259" t="s">
        <v>218</v>
      </c>
    </row>
    <row r="3367" spans="1:13">
      <c r="A3367" s="261" t="s">
        <v>134</v>
      </c>
      <c r="B3367" s="261" t="s">
        <v>135</v>
      </c>
      <c r="C3367" s="261" t="s">
        <v>126</v>
      </c>
      <c r="D3367" s="261" t="s">
        <v>2007</v>
      </c>
      <c r="E3367" s="261">
        <v>141487</v>
      </c>
      <c r="F3367" s="261" t="s">
        <v>4921</v>
      </c>
      <c r="G3367" s="261" t="s">
        <v>427</v>
      </c>
      <c r="H3367" s="261">
        <v>2</v>
      </c>
      <c r="I3367" s="261" t="s">
        <v>5658</v>
      </c>
      <c r="J3367" s="261" t="s">
        <v>5680</v>
      </c>
      <c r="K3367" s="261" t="s">
        <v>5681</v>
      </c>
      <c r="L3367" s="262">
        <v>45776</v>
      </c>
      <c r="M3367" s="261" t="s">
        <v>218</v>
      </c>
    </row>
    <row r="3368" spans="1:13">
      <c r="A3368" s="259" t="s">
        <v>134</v>
      </c>
      <c r="B3368" s="259" t="s">
        <v>135</v>
      </c>
      <c r="C3368" s="259" t="s">
        <v>126</v>
      </c>
      <c r="D3368" s="259" t="s">
        <v>257</v>
      </c>
      <c r="E3368" s="259">
        <v>141487</v>
      </c>
      <c r="F3368" s="259" t="s">
        <v>4921</v>
      </c>
      <c r="G3368" s="259" t="s">
        <v>427</v>
      </c>
      <c r="H3368" s="259">
        <v>2</v>
      </c>
      <c r="I3368" s="259" t="s">
        <v>5682</v>
      </c>
      <c r="J3368" s="259" t="s">
        <v>5683</v>
      </c>
      <c r="K3368" s="259" t="s">
        <v>5684</v>
      </c>
      <c r="L3368" s="260">
        <v>45776</v>
      </c>
      <c r="M3368" s="259" t="s">
        <v>218</v>
      </c>
    </row>
    <row r="3369" spans="1:13">
      <c r="A3369" s="261" t="s">
        <v>134</v>
      </c>
      <c r="B3369" s="261" t="s">
        <v>135</v>
      </c>
      <c r="C3369" s="261" t="s">
        <v>126</v>
      </c>
      <c r="D3369" s="261" t="s">
        <v>112</v>
      </c>
      <c r="E3369" s="261" t="s">
        <v>17</v>
      </c>
      <c r="F3369" s="261" t="s">
        <v>17</v>
      </c>
      <c r="G3369" s="261" t="s">
        <v>17</v>
      </c>
      <c r="H3369" s="261" t="s">
        <v>17</v>
      </c>
      <c r="I3369" s="261" t="s">
        <v>17</v>
      </c>
      <c r="J3369" s="261" t="s">
        <v>5652</v>
      </c>
      <c r="K3369" s="261" t="s">
        <v>5685</v>
      </c>
      <c r="L3369" s="262">
        <v>45776</v>
      </c>
      <c r="M3369" s="261" t="s">
        <v>218</v>
      </c>
    </row>
    <row r="3370" spans="1:13">
      <c r="A3370" s="259" t="s">
        <v>134</v>
      </c>
      <c r="B3370" s="259" t="s">
        <v>135</v>
      </c>
      <c r="C3370" s="259" t="s">
        <v>126</v>
      </c>
      <c r="D3370" s="259" t="s">
        <v>467</v>
      </c>
      <c r="E3370" s="259" t="s">
        <v>17</v>
      </c>
      <c r="F3370" s="259" t="s">
        <v>5151</v>
      </c>
      <c r="G3370" s="259" t="s">
        <v>282</v>
      </c>
      <c r="H3370" s="259">
        <v>3</v>
      </c>
      <c r="I3370" s="259" t="s">
        <v>2760</v>
      </c>
      <c r="J3370" s="259" t="s">
        <v>5686</v>
      </c>
      <c r="K3370" s="259" t="s">
        <v>5687</v>
      </c>
      <c r="L3370" s="260">
        <v>45776</v>
      </c>
      <c r="M3370" s="259" t="s">
        <v>218</v>
      </c>
    </row>
    <row r="3371" spans="1:13">
      <c r="A3371" s="261" t="s">
        <v>134</v>
      </c>
      <c r="B3371" s="261" t="s">
        <v>135</v>
      </c>
      <c r="C3371" s="261" t="s">
        <v>126</v>
      </c>
      <c r="D3371" s="261" t="s">
        <v>549</v>
      </c>
      <c r="E3371" s="261">
        <v>246</v>
      </c>
      <c r="F3371" s="261" t="s">
        <v>5151</v>
      </c>
      <c r="G3371" s="261" t="s">
        <v>224</v>
      </c>
      <c r="H3371" s="261">
        <v>1</v>
      </c>
      <c r="I3371" s="261" t="s">
        <v>2760</v>
      </c>
      <c r="J3371" s="261" t="s">
        <v>5688</v>
      </c>
      <c r="K3371" s="261" t="s">
        <v>5689</v>
      </c>
      <c r="L3371" s="262">
        <v>45776</v>
      </c>
      <c r="M3371" s="261" t="s">
        <v>218</v>
      </c>
    </row>
    <row r="3372" spans="1:13">
      <c r="A3372" s="259" t="s">
        <v>134</v>
      </c>
      <c r="B3372" s="259" t="s">
        <v>135</v>
      </c>
      <c r="C3372" s="259" t="s">
        <v>126</v>
      </c>
      <c r="D3372" s="259" t="s">
        <v>2014</v>
      </c>
      <c r="E3372" s="259">
        <v>141487</v>
      </c>
      <c r="F3372" s="259" t="s">
        <v>4921</v>
      </c>
      <c r="G3372" s="259" t="s">
        <v>282</v>
      </c>
      <c r="H3372" s="259">
        <v>3</v>
      </c>
      <c r="I3372" s="259" t="s">
        <v>5658</v>
      </c>
      <c r="J3372" s="259" t="s">
        <v>5690</v>
      </c>
      <c r="K3372" s="259" t="s">
        <v>5691</v>
      </c>
      <c r="L3372" s="260">
        <v>45776</v>
      </c>
      <c r="M3372" s="259" t="s">
        <v>218</v>
      </c>
    </row>
    <row r="3373" spans="1:13">
      <c r="A3373" s="261" t="s">
        <v>134</v>
      </c>
      <c r="B3373" s="261" t="s">
        <v>135</v>
      </c>
      <c r="C3373" s="261" t="s">
        <v>126</v>
      </c>
      <c r="D3373" s="261" t="s">
        <v>2017</v>
      </c>
      <c r="E3373" s="261">
        <v>3902421</v>
      </c>
      <c r="F3373" s="261" t="s">
        <v>5692</v>
      </c>
      <c r="G3373" s="261" t="s">
        <v>282</v>
      </c>
      <c r="H3373" s="261">
        <v>3</v>
      </c>
      <c r="I3373" s="261" t="s">
        <v>5662</v>
      </c>
      <c r="J3373" s="261" t="s">
        <v>5693</v>
      </c>
      <c r="K3373" s="261" t="s">
        <v>5694</v>
      </c>
      <c r="L3373" s="262">
        <v>45776</v>
      </c>
      <c r="M3373" s="261" t="s">
        <v>218</v>
      </c>
    </row>
    <row r="3374" spans="1:13">
      <c r="A3374" s="259" t="s">
        <v>134</v>
      </c>
      <c r="B3374" s="259" t="s">
        <v>135</v>
      </c>
      <c r="C3374" s="259" t="s">
        <v>126</v>
      </c>
      <c r="D3374" s="259" t="s">
        <v>2020</v>
      </c>
      <c r="E3374" s="259">
        <v>0</v>
      </c>
      <c r="F3374" s="259" t="s">
        <v>4921</v>
      </c>
      <c r="G3374" s="259" t="s">
        <v>282</v>
      </c>
      <c r="H3374" s="259">
        <v>3</v>
      </c>
      <c r="I3374" s="259" t="s">
        <v>5658</v>
      </c>
      <c r="J3374" s="259" t="s">
        <v>5695</v>
      </c>
      <c r="K3374" s="259" t="s">
        <v>5696</v>
      </c>
      <c r="L3374" s="260">
        <v>45776</v>
      </c>
      <c r="M3374" s="259" t="s">
        <v>218</v>
      </c>
    </row>
    <row r="3375" spans="1:13">
      <c r="A3375" s="261" t="s">
        <v>134</v>
      </c>
      <c r="B3375" s="261" t="s">
        <v>135</v>
      </c>
      <c r="C3375" s="261" t="s">
        <v>126</v>
      </c>
      <c r="D3375" s="261" t="s">
        <v>2023</v>
      </c>
      <c r="E3375" s="261">
        <v>141487</v>
      </c>
      <c r="F3375" s="261" t="s">
        <v>4921</v>
      </c>
      <c r="G3375" s="261" t="s">
        <v>282</v>
      </c>
      <c r="H3375" s="261">
        <v>3</v>
      </c>
      <c r="I3375" s="261" t="s">
        <v>5658</v>
      </c>
      <c r="J3375" s="261" t="s">
        <v>5697</v>
      </c>
      <c r="K3375" s="261" t="s">
        <v>5698</v>
      </c>
      <c r="L3375" s="262">
        <v>45776</v>
      </c>
      <c r="M3375" s="261" t="s">
        <v>218</v>
      </c>
    </row>
    <row r="3376" spans="1:13">
      <c r="A3376" s="259" t="s">
        <v>134</v>
      </c>
      <c r="B3376" s="259" t="s">
        <v>135</v>
      </c>
      <c r="C3376" s="259" t="s">
        <v>126</v>
      </c>
      <c r="D3376" s="259" t="s">
        <v>2025</v>
      </c>
      <c r="E3376" s="259" t="s">
        <v>17</v>
      </c>
      <c r="F3376" s="259" t="s">
        <v>4921</v>
      </c>
      <c r="G3376" s="259" t="s">
        <v>282</v>
      </c>
      <c r="H3376" s="259">
        <v>3</v>
      </c>
      <c r="I3376" s="259" t="s">
        <v>5658</v>
      </c>
      <c r="J3376" s="259" t="s">
        <v>5699</v>
      </c>
      <c r="K3376" s="259" t="s">
        <v>5700</v>
      </c>
      <c r="L3376" s="260">
        <v>45776</v>
      </c>
      <c r="M3376" s="259" t="s">
        <v>218</v>
      </c>
    </row>
    <row r="3377" spans="1:13">
      <c r="A3377" s="261" t="s">
        <v>134</v>
      </c>
      <c r="B3377" s="261" t="s">
        <v>135</v>
      </c>
      <c r="C3377" s="261" t="s">
        <v>126</v>
      </c>
      <c r="D3377" s="261" t="s">
        <v>2027</v>
      </c>
      <c r="E3377" s="261" t="s">
        <v>17</v>
      </c>
      <c r="F3377" s="261" t="s">
        <v>4921</v>
      </c>
      <c r="G3377" s="261" t="s">
        <v>282</v>
      </c>
      <c r="H3377" s="261">
        <v>3</v>
      </c>
      <c r="I3377" s="261" t="s">
        <v>5658</v>
      </c>
      <c r="J3377" s="261" t="s">
        <v>5701</v>
      </c>
      <c r="K3377" s="261" t="s">
        <v>5702</v>
      </c>
      <c r="L3377" s="262">
        <v>45776</v>
      </c>
      <c r="M3377" s="261" t="s">
        <v>218</v>
      </c>
    </row>
    <row r="3378" spans="1:13">
      <c r="A3378" s="259" t="s">
        <v>134</v>
      </c>
      <c r="B3378" s="259" t="s">
        <v>135</v>
      </c>
      <c r="C3378" s="259" t="s">
        <v>126</v>
      </c>
      <c r="D3378" s="259" t="s">
        <v>200</v>
      </c>
      <c r="E3378" s="259">
        <v>3</v>
      </c>
      <c r="F3378" s="259" t="s">
        <v>5703</v>
      </c>
      <c r="G3378" s="259" t="s">
        <v>427</v>
      </c>
      <c r="H3378" s="259">
        <v>2</v>
      </c>
      <c r="I3378" s="259" t="s">
        <v>5704</v>
      </c>
      <c r="J3378" s="259" t="s">
        <v>5705</v>
      </c>
      <c r="K3378" s="259" t="s">
        <v>5706</v>
      </c>
      <c r="L3378" s="260">
        <v>45776</v>
      </c>
      <c r="M3378" s="259" t="s">
        <v>218</v>
      </c>
    </row>
    <row r="3379" spans="1:13">
      <c r="A3379" s="261" t="s">
        <v>124</v>
      </c>
      <c r="B3379" s="261" t="s">
        <v>125</v>
      </c>
      <c r="C3379" s="261" t="s">
        <v>126</v>
      </c>
      <c r="D3379" s="261" t="s">
        <v>2227</v>
      </c>
      <c r="E3379" s="261">
        <v>20869221</v>
      </c>
      <c r="F3379" s="261" t="s">
        <v>5707</v>
      </c>
      <c r="G3379" s="261" t="s">
        <v>427</v>
      </c>
      <c r="H3379" s="261">
        <v>2</v>
      </c>
      <c r="I3379" s="261" t="s">
        <v>5635</v>
      </c>
      <c r="J3379" s="261" t="s">
        <v>5636</v>
      </c>
      <c r="K3379" s="261" t="s">
        <v>5708</v>
      </c>
      <c r="L3379" s="262">
        <v>45776</v>
      </c>
      <c r="M3379" s="261" t="s">
        <v>218</v>
      </c>
    </row>
    <row r="3380" spans="1:13">
      <c r="A3380" s="259" t="s">
        <v>124</v>
      </c>
      <c r="B3380" s="259" t="s">
        <v>125</v>
      </c>
      <c r="C3380" s="259" t="s">
        <v>126</v>
      </c>
      <c r="D3380" s="259" t="s">
        <v>1999</v>
      </c>
      <c r="E3380" s="259">
        <v>19779</v>
      </c>
      <c r="F3380" s="259" t="s">
        <v>5638</v>
      </c>
      <c r="G3380" s="259" t="s">
        <v>427</v>
      </c>
      <c r="H3380" s="259">
        <v>2</v>
      </c>
      <c r="I3380" s="259" t="s">
        <v>5639</v>
      </c>
      <c r="J3380" s="259" t="s">
        <v>5709</v>
      </c>
      <c r="K3380" s="259" t="s">
        <v>5710</v>
      </c>
      <c r="L3380" s="260">
        <v>45776</v>
      </c>
      <c r="M3380" s="259" t="s">
        <v>218</v>
      </c>
    </row>
    <row r="3381" spans="1:13">
      <c r="A3381" s="261" t="s">
        <v>124</v>
      </c>
      <c r="B3381" s="261" t="s">
        <v>125</v>
      </c>
      <c r="C3381" s="261" t="s">
        <v>126</v>
      </c>
      <c r="D3381" s="261" t="s">
        <v>2004</v>
      </c>
      <c r="E3381" s="261">
        <v>755753</v>
      </c>
      <c r="F3381" s="261" t="s">
        <v>5642</v>
      </c>
      <c r="G3381" s="261" t="s">
        <v>224</v>
      </c>
      <c r="H3381" s="261">
        <v>1</v>
      </c>
      <c r="I3381" s="261" t="s">
        <v>5643</v>
      </c>
      <c r="J3381" s="261" t="s">
        <v>5711</v>
      </c>
      <c r="K3381" s="261" t="s">
        <v>5712</v>
      </c>
      <c r="L3381" s="262">
        <v>45776</v>
      </c>
      <c r="M3381" s="261" t="s">
        <v>218</v>
      </c>
    </row>
    <row r="3382" spans="1:13">
      <c r="A3382" s="259" t="s">
        <v>124</v>
      </c>
      <c r="B3382" s="259" t="s">
        <v>125</v>
      </c>
      <c r="C3382" s="259" t="s">
        <v>126</v>
      </c>
      <c r="D3382" s="259" t="s">
        <v>2007</v>
      </c>
      <c r="E3382" s="259">
        <v>755753</v>
      </c>
      <c r="F3382" s="259" t="s">
        <v>5642</v>
      </c>
      <c r="G3382" s="259" t="s">
        <v>224</v>
      </c>
      <c r="H3382" s="259">
        <v>1</v>
      </c>
      <c r="I3382" s="259" t="s">
        <v>5643</v>
      </c>
      <c r="J3382" s="259" t="s">
        <v>5713</v>
      </c>
      <c r="K3382" s="259" t="s">
        <v>5714</v>
      </c>
      <c r="L3382" s="260">
        <v>45776</v>
      </c>
      <c r="M3382" s="259" t="s">
        <v>218</v>
      </c>
    </row>
    <row r="3383" spans="1:13">
      <c r="A3383" s="261" t="s">
        <v>124</v>
      </c>
      <c r="B3383" s="261" t="s">
        <v>125</v>
      </c>
      <c r="C3383" s="261" t="s">
        <v>126</v>
      </c>
      <c r="D3383" s="261" t="s">
        <v>257</v>
      </c>
      <c r="E3383" s="261">
        <v>264051</v>
      </c>
      <c r="F3383" s="261" t="s">
        <v>5703</v>
      </c>
      <c r="G3383" s="261" t="s">
        <v>427</v>
      </c>
      <c r="H3383" s="261">
        <v>2</v>
      </c>
      <c r="I3383" s="261" t="s">
        <v>5704</v>
      </c>
      <c r="J3383" s="261" t="s">
        <v>5715</v>
      </c>
      <c r="K3383" s="261" t="s">
        <v>5716</v>
      </c>
      <c r="L3383" s="262">
        <v>45776</v>
      </c>
      <c r="M3383" s="261" t="s">
        <v>218</v>
      </c>
    </row>
    <row r="3384" spans="1:13">
      <c r="A3384" s="259" t="s">
        <v>124</v>
      </c>
      <c r="B3384" s="259" t="s">
        <v>125</v>
      </c>
      <c r="C3384" s="259" t="s">
        <v>126</v>
      </c>
      <c r="D3384" s="259" t="s">
        <v>112</v>
      </c>
      <c r="E3384" s="259" t="s">
        <v>17</v>
      </c>
      <c r="F3384" s="259" t="s">
        <v>17</v>
      </c>
      <c r="G3384" s="259" t="s">
        <v>17</v>
      </c>
      <c r="H3384" s="259" t="s">
        <v>17</v>
      </c>
      <c r="I3384" s="259" t="s">
        <v>17</v>
      </c>
      <c r="J3384" s="259" t="s">
        <v>5652</v>
      </c>
      <c r="K3384" s="259" t="s">
        <v>5717</v>
      </c>
      <c r="L3384" s="260">
        <v>45776</v>
      </c>
      <c r="M3384" s="259" t="s">
        <v>218</v>
      </c>
    </row>
    <row r="3385" spans="1:13">
      <c r="A3385" s="261" t="s">
        <v>124</v>
      </c>
      <c r="B3385" s="261" t="s">
        <v>125</v>
      </c>
      <c r="C3385" s="261" t="s">
        <v>126</v>
      </c>
      <c r="D3385" s="261" t="s">
        <v>467</v>
      </c>
      <c r="E3385" s="261">
        <v>164</v>
      </c>
      <c r="F3385" s="261" t="s">
        <v>3735</v>
      </c>
      <c r="G3385" s="261" t="s">
        <v>224</v>
      </c>
      <c r="H3385" s="261">
        <v>1</v>
      </c>
      <c r="I3385" s="261" t="s">
        <v>2760</v>
      </c>
      <c r="J3385" s="261" t="s">
        <v>5718</v>
      </c>
      <c r="K3385" s="261" t="s">
        <v>5719</v>
      </c>
      <c r="L3385" s="262">
        <v>45776</v>
      </c>
      <c r="M3385" s="261" t="s">
        <v>218</v>
      </c>
    </row>
    <row r="3386" spans="1:13">
      <c r="A3386" s="259" t="s">
        <v>124</v>
      </c>
      <c r="B3386" s="259" t="s">
        <v>125</v>
      </c>
      <c r="C3386" s="259" t="s">
        <v>126</v>
      </c>
      <c r="D3386" s="259" t="s">
        <v>549</v>
      </c>
      <c r="E3386" s="259">
        <v>246</v>
      </c>
      <c r="F3386" s="259" t="s">
        <v>3735</v>
      </c>
      <c r="G3386" s="259" t="s">
        <v>224</v>
      </c>
      <c r="H3386" s="259">
        <v>1</v>
      </c>
      <c r="I3386" s="259" t="s">
        <v>2760</v>
      </c>
      <c r="J3386" s="259" t="s">
        <v>5720</v>
      </c>
      <c r="K3386" s="259" t="s">
        <v>5721</v>
      </c>
      <c r="L3386" s="260">
        <v>45776</v>
      </c>
      <c r="M3386" s="259" t="s">
        <v>218</v>
      </c>
    </row>
    <row r="3387" spans="1:13">
      <c r="A3387" s="261" t="s">
        <v>124</v>
      </c>
      <c r="B3387" s="261" t="s">
        <v>125</v>
      </c>
      <c r="C3387" s="261" t="s">
        <v>126</v>
      </c>
      <c r="D3387" s="261" t="s">
        <v>2014</v>
      </c>
      <c r="E3387" s="261">
        <v>647685</v>
      </c>
      <c r="F3387" s="261" t="s">
        <v>5642</v>
      </c>
      <c r="G3387" s="261" t="s">
        <v>427</v>
      </c>
      <c r="H3387" s="261">
        <v>2</v>
      </c>
      <c r="I3387" s="261" t="s">
        <v>5643</v>
      </c>
      <c r="J3387" s="261" t="s">
        <v>5722</v>
      </c>
      <c r="K3387" s="261" t="s">
        <v>5723</v>
      </c>
      <c r="L3387" s="262">
        <v>45776</v>
      </c>
      <c r="M3387" s="261" t="s">
        <v>218</v>
      </c>
    </row>
    <row r="3388" spans="1:13">
      <c r="A3388" s="259" t="s">
        <v>124</v>
      </c>
      <c r="B3388" s="259" t="s">
        <v>125</v>
      </c>
      <c r="C3388" s="259" t="s">
        <v>126</v>
      </c>
      <c r="D3388" s="259" t="s">
        <v>2017</v>
      </c>
      <c r="E3388" s="259">
        <v>0</v>
      </c>
      <c r="F3388" s="259" t="s">
        <v>5642</v>
      </c>
      <c r="G3388" s="259" t="s">
        <v>427</v>
      </c>
      <c r="H3388" s="259">
        <v>2</v>
      </c>
      <c r="I3388" s="259" t="s">
        <v>5643</v>
      </c>
      <c r="J3388" s="259" t="s">
        <v>3243</v>
      </c>
      <c r="K3388" s="259" t="s">
        <v>5724</v>
      </c>
      <c r="L3388" s="260">
        <v>45776</v>
      </c>
      <c r="M3388" s="259" t="s">
        <v>218</v>
      </c>
    </row>
    <row r="3389" spans="1:13">
      <c r="A3389" s="261" t="s">
        <v>124</v>
      </c>
      <c r="B3389" s="261" t="s">
        <v>125</v>
      </c>
      <c r="C3389" s="261" t="s">
        <v>126</v>
      </c>
      <c r="D3389" s="261" t="s">
        <v>2020</v>
      </c>
      <c r="E3389" s="261">
        <v>108068</v>
      </c>
      <c r="F3389" s="261" t="s">
        <v>5642</v>
      </c>
      <c r="G3389" s="261" t="s">
        <v>427</v>
      </c>
      <c r="H3389" s="261">
        <v>2</v>
      </c>
      <c r="I3389" s="261" t="s">
        <v>5643</v>
      </c>
      <c r="J3389" s="261" t="s">
        <v>5725</v>
      </c>
      <c r="K3389" s="261" t="s">
        <v>5726</v>
      </c>
      <c r="L3389" s="262">
        <v>45776</v>
      </c>
      <c r="M3389" s="261" t="s">
        <v>218</v>
      </c>
    </row>
    <row r="3390" spans="1:13">
      <c r="A3390" s="259" t="s">
        <v>124</v>
      </c>
      <c r="B3390" s="259" t="s">
        <v>125</v>
      </c>
      <c r="C3390" s="259" t="s">
        <v>126</v>
      </c>
      <c r="D3390" s="259" t="s">
        <v>2023</v>
      </c>
      <c r="E3390" s="259">
        <v>96060</v>
      </c>
      <c r="F3390" s="259" t="s">
        <v>5642</v>
      </c>
      <c r="G3390" s="259" t="s">
        <v>427</v>
      </c>
      <c r="H3390" s="259">
        <v>2</v>
      </c>
      <c r="I3390" s="259" t="s">
        <v>5643</v>
      </c>
      <c r="J3390" s="259" t="s">
        <v>5727</v>
      </c>
      <c r="K3390" s="259" t="s">
        <v>5728</v>
      </c>
      <c r="L3390" s="260">
        <v>45776</v>
      </c>
      <c r="M3390" s="259" t="s">
        <v>218</v>
      </c>
    </row>
    <row r="3391" spans="1:13">
      <c r="A3391" s="261" t="s">
        <v>124</v>
      </c>
      <c r="B3391" s="261" t="s">
        <v>125</v>
      </c>
      <c r="C3391" s="261" t="s">
        <v>126</v>
      </c>
      <c r="D3391" s="261" t="s">
        <v>2025</v>
      </c>
      <c r="E3391" s="261">
        <v>551625</v>
      </c>
      <c r="F3391" s="261" t="s">
        <v>5642</v>
      </c>
      <c r="G3391" s="261" t="s">
        <v>427</v>
      </c>
      <c r="H3391" s="261">
        <v>2</v>
      </c>
      <c r="I3391" s="261" t="s">
        <v>5643</v>
      </c>
      <c r="J3391" s="261" t="s">
        <v>5729</v>
      </c>
      <c r="K3391" s="261" t="s">
        <v>5730</v>
      </c>
      <c r="L3391" s="262">
        <v>45776</v>
      </c>
      <c r="M3391" s="261" t="s">
        <v>218</v>
      </c>
    </row>
    <row r="3392" spans="1:13">
      <c r="A3392" s="259" t="s">
        <v>124</v>
      </c>
      <c r="B3392" s="259" t="s">
        <v>125</v>
      </c>
      <c r="C3392" s="259" t="s">
        <v>126</v>
      </c>
      <c r="D3392" s="259" t="s">
        <v>2027</v>
      </c>
      <c r="E3392" s="259">
        <v>0</v>
      </c>
      <c r="F3392" s="259" t="s">
        <v>5642</v>
      </c>
      <c r="G3392" s="259" t="s">
        <v>224</v>
      </c>
      <c r="H3392" s="259">
        <v>1</v>
      </c>
      <c r="I3392" s="259" t="s">
        <v>5643</v>
      </c>
      <c r="J3392" s="259" t="s">
        <v>5731</v>
      </c>
      <c r="K3392" s="259" t="s">
        <v>5732</v>
      </c>
      <c r="L3392" s="260">
        <v>45776</v>
      </c>
      <c r="M3392" s="259" t="s">
        <v>218</v>
      </c>
    </row>
    <row r="3393" spans="1:13">
      <c r="A3393" s="261" t="s">
        <v>124</v>
      </c>
      <c r="B3393" s="261" t="s">
        <v>125</v>
      </c>
      <c r="C3393" s="261" t="s">
        <v>126</v>
      </c>
      <c r="D3393" s="261" t="s">
        <v>200</v>
      </c>
      <c r="E3393" s="261">
        <v>4</v>
      </c>
      <c r="F3393" s="261" t="s">
        <v>5703</v>
      </c>
      <c r="G3393" s="261" t="s">
        <v>427</v>
      </c>
      <c r="H3393" s="261">
        <v>2</v>
      </c>
      <c r="I3393" s="261" t="s">
        <v>5704</v>
      </c>
      <c r="J3393" s="261" t="s">
        <v>5733</v>
      </c>
      <c r="K3393" s="261" t="s">
        <v>5734</v>
      </c>
      <c r="L3393" s="262">
        <v>45776</v>
      </c>
      <c r="M3393" s="261" t="s">
        <v>218</v>
      </c>
    </row>
    <row r="3394" spans="1:13">
      <c r="A3394" s="259" t="s">
        <v>340</v>
      </c>
      <c r="B3394" s="259" t="s">
        <v>341</v>
      </c>
      <c r="C3394" s="259" t="s">
        <v>126</v>
      </c>
      <c r="D3394" s="259" t="s">
        <v>2227</v>
      </c>
      <c r="E3394" s="259">
        <v>20869221</v>
      </c>
      <c r="F3394" s="259" t="s">
        <v>5707</v>
      </c>
      <c r="G3394" s="259" t="s">
        <v>427</v>
      </c>
      <c r="H3394" s="259">
        <v>2</v>
      </c>
      <c r="I3394" s="259" t="s">
        <v>5635</v>
      </c>
      <c r="J3394" s="259" t="s">
        <v>5636</v>
      </c>
      <c r="K3394" s="259" t="s">
        <v>5735</v>
      </c>
      <c r="L3394" s="260">
        <v>45776</v>
      </c>
      <c r="M3394" s="259" t="s">
        <v>218</v>
      </c>
    </row>
    <row r="3395" spans="1:13">
      <c r="A3395" s="261" t="s">
        <v>340</v>
      </c>
      <c r="B3395" s="261" t="s">
        <v>341</v>
      </c>
      <c r="C3395" s="261" t="s">
        <v>126</v>
      </c>
      <c r="D3395" s="261" t="s">
        <v>1999</v>
      </c>
      <c r="E3395" s="261">
        <v>1265193</v>
      </c>
      <c r="F3395" s="261" t="s">
        <v>5638</v>
      </c>
      <c r="G3395" s="261" t="s">
        <v>427</v>
      </c>
      <c r="H3395" s="261">
        <v>2</v>
      </c>
      <c r="I3395" s="261" t="s">
        <v>5639</v>
      </c>
      <c r="J3395" s="261" t="s">
        <v>5736</v>
      </c>
      <c r="K3395" s="261" t="s">
        <v>5737</v>
      </c>
      <c r="L3395" s="262">
        <v>45776</v>
      </c>
      <c r="M3395" s="261" t="s">
        <v>218</v>
      </c>
    </row>
    <row r="3396" spans="1:13">
      <c r="A3396" s="259" t="s">
        <v>340</v>
      </c>
      <c r="B3396" s="259" t="s">
        <v>341</v>
      </c>
      <c r="C3396" s="259" t="s">
        <v>126</v>
      </c>
      <c r="D3396" s="259" t="s">
        <v>2004</v>
      </c>
      <c r="E3396" s="259">
        <v>20869221</v>
      </c>
      <c r="F3396" s="259" t="s">
        <v>5707</v>
      </c>
      <c r="G3396" s="259" t="s">
        <v>224</v>
      </c>
      <c r="H3396" s="259">
        <v>1</v>
      </c>
      <c r="I3396" s="259" t="s">
        <v>5635</v>
      </c>
      <c r="J3396" s="259" t="s">
        <v>5738</v>
      </c>
      <c r="K3396" s="259" t="s">
        <v>5739</v>
      </c>
      <c r="L3396" s="260">
        <v>45776</v>
      </c>
      <c r="M3396" s="259" t="s">
        <v>218</v>
      </c>
    </row>
    <row r="3397" spans="1:13">
      <c r="A3397" s="261" t="s">
        <v>340</v>
      </c>
      <c r="B3397" s="261" t="s">
        <v>341</v>
      </c>
      <c r="C3397" s="261" t="s">
        <v>126</v>
      </c>
      <c r="D3397" s="261" t="s">
        <v>2007</v>
      </c>
      <c r="E3397" s="261">
        <v>20869221</v>
      </c>
      <c r="F3397" s="261" t="s">
        <v>5707</v>
      </c>
      <c r="G3397" s="261" t="s">
        <v>224</v>
      </c>
      <c r="H3397" s="261">
        <v>1</v>
      </c>
      <c r="I3397" s="261" t="s">
        <v>5635</v>
      </c>
      <c r="J3397" s="261" t="s">
        <v>5740</v>
      </c>
      <c r="K3397" s="261" t="s">
        <v>5741</v>
      </c>
      <c r="L3397" s="262">
        <v>45776</v>
      </c>
      <c r="M3397" s="261" t="s">
        <v>218</v>
      </c>
    </row>
    <row r="3398" spans="1:13">
      <c r="A3398" s="259" t="s">
        <v>340</v>
      </c>
      <c r="B3398" s="259" t="s">
        <v>341</v>
      </c>
      <c r="C3398" s="259" t="s">
        <v>126</v>
      </c>
      <c r="D3398" s="259" t="s">
        <v>257</v>
      </c>
      <c r="E3398" s="259">
        <v>1906998</v>
      </c>
      <c r="F3398" s="259" t="s">
        <v>5742</v>
      </c>
      <c r="G3398" s="259" t="s">
        <v>427</v>
      </c>
      <c r="H3398" s="259">
        <v>2</v>
      </c>
      <c r="I3398" s="259" t="s">
        <v>5743</v>
      </c>
      <c r="J3398" s="259" t="s">
        <v>5744</v>
      </c>
      <c r="K3398" s="259" t="s">
        <v>5745</v>
      </c>
      <c r="L3398" s="260">
        <v>45776</v>
      </c>
      <c r="M3398" s="259" t="s">
        <v>218</v>
      </c>
    </row>
    <row r="3399" spans="1:13">
      <c r="A3399" s="261" t="s">
        <v>340</v>
      </c>
      <c r="B3399" s="261" t="s">
        <v>341</v>
      </c>
      <c r="C3399" s="261" t="s">
        <v>126</v>
      </c>
      <c r="D3399" s="261" t="s">
        <v>112</v>
      </c>
      <c r="E3399" s="261" t="s">
        <v>17</v>
      </c>
      <c r="F3399" s="261" t="s">
        <v>17</v>
      </c>
      <c r="G3399" s="261" t="s">
        <v>17</v>
      </c>
      <c r="H3399" s="261" t="s">
        <v>17</v>
      </c>
      <c r="I3399" s="261" t="s">
        <v>17</v>
      </c>
      <c r="J3399" s="261" t="s">
        <v>5652</v>
      </c>
      <c r="K3399" s="261" t="s">
        <v>5746</v>
      </c>
      <c r="L3399" s="262">
        <v>45776</v>
      </c>
      <c r="M3399" s="261" t="s">
        <v>218</v>
      </c>
    </row>
    <row r="3400" spans="1:13">
      <c r="A3400" s="259" t="s">
        <v>340</v>
      </c>
      <c r="B3400" s="259" t="s">
        <v>341</v>
      </c>
      <c r="C3400" s="259" t="s">
        <v>126</v>
      </c>
      <c r="D3400" s="259" t="s">
        <v>467</v>
      </c>
      <c r="E3400" s="259">
        <v>246</v>
      </c>
      <c r="F3400" s="259" t="s">
        <v>3735</v>
      </c>
      <c r="G3400" s="259" t="s">
        <v>224</v>
      </c>
      <c r="H3400" s="259">
        <v>1</v>
      </c>
      <c r="I3400" s="259" t="s">
        <v>2760</v>
      </c>
      <c r="J3400" s="259" t="s">
        <v>5747</v>
      </c>
      <c r="K3400" s="259" t="s">
        <v>5748</v>
      </c>
      <c r="L3400" s="260">
        <v>45776</v>
      </c>
      <c r="M3400" s="259" t="s">
        <v>218</v>
      </c>
    </row>
    <row r="3401" spans="1:13">
      <c r="A3401" s="261" t="s">
        <v>340</v>
      </c>
      <c r="B3401" s="261" t="s">
        <v>341</v>
      </c>
      <c r="C3401" s="261" t="s">
        <v>126</v>
      </c>
      <c r="D3401" s="261" t="s">
        <v>549</v>
      </c>
      <c r="E3401" s="261">
        <v>246</v>
      </c>
      <c r="F3401" s="261" t="s">
        <v>3735</v>
      </c>
      <c r="G3401" s="261" t="s">
        <v>224</v>
      </c>
      <c r="H3401" s="261">
        <v>1</v>
      </c>
      <c r="I3401" s="261" t="s">
        <v>2760</v>
      </c>
      <c r="J3401" s="261" t="s">
        <v>5749</v>
      </c>
      <c r="K3401" s="261" t="s">
        <v>5750</v>
      </c>
      <c r="L3401" s="262">
        <v>45776</v>
      </c>
      <c r="M3401" s="261" t="s">
        <v>218</v>
      </c>
    </row>
    <row r="3402" spans="1:13">
      <c r="A3402" s="259" t="s">
        <v>340</v>
      </c>
      <c r="B3402" s="259" t="s">
        <v>341</v>
      </c>
      <c r="C3402" s="259" t="s">
        <v>126</v>
      </c>
      <c r="D3402" s="259" t="s">
        <v>2014</v>
      </c>
      <c r="E3402" s="259">
        <v>5471226</v>
      </c>
      <c r="F3402" s="259" t="s">
        <v>5751</v>
      </c>
      <c r="G3402" s="259" t="s">
        <v>427</v>
      </c>
      <c r="H3402" s="259">
        <v>2</v>
      </c>
      <c r="I3402" s="259" t="s">
        <v>5752</v>
      </c>
      <c r="J3402" s="259" t="s">
        <v>5753</v>
      </c>
      <c r="K3402" s="259" t="s">
        <v>5754</v>
      </c>
      <c r="L3402" s="260">
        <v>45776</v>
      </c>
      <c r="M3402" s="259" t="s">
        <v>218</v>
      </c>
    </row>
    <row r="3403" spans="1:13">
      <c r="A3403" s="261" t="s">
        <v>340</v>
      </c>
      <c r="B3403" s="261" t="s">
        <v>341</v>
      </c>
      <c r="C3403" s="261" t="s">
        <v>126</v>
      </c>
      <c r="D3403" s="261" t="s">
        <v>2017</v>
      </c>
      <c r="E3403" s="261">
        <v>0</v>
      </c>
      <c r="F3403" s="261" t="s">
        <v>5707</v>
      </c>
      <c r="G3403" s="261" t="s">
        <v>224</v>
      </c>
      <c r="H3403" s="261">
        <v>1</v>
      </c>
      <c r="I3403" s="261" t="s">
        <v>5635</v>
      </c>
      <c r="J3403" s="261" t="s">
        <v>3518</v>
      </c>
      <c r="K3403" s="261" t="s">
        <v>5755</v>
      </c>
      <c r="L3403" s="262">
        <v>45776</v>
      </c>
      <c r="M3403" s="261" t="s">
        <v>218</v>
      </c>
    </row>
    <row r="3404" spans="1:13">
      <c r="A3404" s="259" t="s">
        <v>340</v>
      </c>
      <c r="B3404" s="259" t="s">
        <v>341</v>
      </c>
      <c r="C3404" s="259" t="s">
        <v>126</v>
      </c>
      <c r="D3404" s="259" t="s">
        <v>2020</v>
      </c>
      <c r="E3404" s="259">
        <v>15397995</v>
      </c>
      <c r="F3404" s="259" t="s">
        <v>5756</v>
      </c>
      <c r="G3404" s="259" t="s">
        <v>427</v>
      </c>
      <c r="H3404" s="259">
        <v>2</v>
      </c>
      <c r="I3404" s="259" t="s">
        <v>5757</v>
      </c>
      <c r="J3404" s="259" t="s">
        <v>5758</v>
      </c>
      <c r="K3404" s="259" t="s">
        <v>5759</v>
      </c>
      <c r="L3404" s="260">
        <v>45776</v>
      </c>
      <c r="M3404" s="259" t="s">
        <v>218</v>
      </c>
    </row>
    <row r="3405" spans="1:13">
      <c r="A3405" s="261" t="s">
        <v>340</v>
      </c>
      <c r="B3405" s="261" t="s">
        <v>341</v>
      </c>
      <c r="C3405" s="261" t="s">
        <v>126</v>
      </c>
      <c r="D3405" s="261" t="s">
        <v>2023</v>
      </c>
      <c r="E3405" s="261">
        <v>4855774</v>
      </c>
      <c r="F3405" s="261" t="s">
        <v>5751</v>
      </c>
      <c r="G3405" s="261" t="s">
        <v>427</v>
      </c>
      <c r="H3405" s="261">
        <v>2</v>
      </c>
      <c r="I3405" s="261" t="s">
        <v>5760</v>
      </c>
      <c r="J3405" s="261" t="s">
        <v>5761</v>
      </c>
      <c r="K3405" s="261" t="s">
        <v>5762</v>
      </c>
      <c r="L3405" s="262">
        <v>45776</v>
      </c>
      <c r="M3405" s="261" t="s">
        <v>218</v>
      </c>
    </row>
    <row r="3406" spans="1:13">
      <c r="A3406" s="259" t="s">
        <v>340</v>
      </c>
      <c r="B3406" s="259" t="s">
        <v>341</v>
      </c>
      <c r="C3406" s="259" t="s">
        <v>126</v>
      </c>
      <c r="D3406" s="259" t="s">
        <v>2025</v>
      </c>
      <c r="E3406" s="259">
        <v>615452</v>
      </c>
      <c r="F3406" s="259" t="s">
        <v>5763</v>
      </c>
      <c r="G3406" s="259" t="s">
        <v>427</v>
      </c>
      <c r="H3406" s="259">
        <v>2</v>
      </c>
      <c r="I3406" s="259" t="s">
        <v>5760</v>
      </c>
      <c r="J3406" s="259" t="s">
        <v>5764</v>
      </c>
      <c r="K3406" s="259" t="s">
        <v>5765</v>
      </c>
      <c r="L3406" s="260">
        <v>45776</v>
      </c>
      <c r="M3406" s="259" t="s">
        <v>218</v>
      </c>
    </row>
    <row r="3407" spans="1:13">
      <c r="A3407" s="261" t="s">
        <v>340</v>
      </c>
      <c r="B3407" s="261" t="s">
        <v>341</v>
      </c>
      <c r="C3407" s="261" t="s">
        <v>126</v>
      </c>
      <c r="D3407" s="261" t="s">
        <v>2027</v>
      </c>
      <c r="E3407" s="261">
        <v>0</v>
      </c>
      <c r="F3407" s="261" t="s">
        <v>5766</v>
      </c>
      <c r="G3407" s="261" t="s">
        <v>427</v>
      </c>
      <c r="H3407" s="261">
        <v>2</v>
      </c>
      <c r="I3407" s="261" t="s">
        <v>5760</v>
      </c>
      <c r="J3407" s="261" t="s">
        <v>5767</v>
      </c>
      <c r="K3407" s="261" t="s">
        <v>5768</v>
      </c>
      <c r="L3407" s="262">
        <v>45776</v>
      </c>
      <c r="M3407" s="261" t="s">
        <v>218</v>
      </c>
    </row>
    <row r="3408" spans="1:13">
      <c r="A3408" s="259" t="s">
        <v>340</v>
      </c>
      <c r="B3408" s="259" t="s">
        <v>341</v>
      </c>
      <c r="C3408" s="259" t="s">
        <v>126</v>
      </c>
      <c r="D3408" s="259" t="s">
        <v>200</v>
      </c>
      <c r="E3408" s="259">
        <v>5</v>
      </c>
      <c r="F3408" s="259" t="s">
        <v>5769</v>
      </c>
      <c r="G3408" s="259" t="s">
        <v>427</v>
      </c>
      <c r="H3408" s="259">
        <v>2</v>
      </c>
      <c r="I3408" s="259" t="s">
        <v>5704</v>
      </c>
      <c r="J3408" s="259" t="s">
        <v>5770</v>
      </c>
      <c r="K3408" s="259" t="s">
        <v>5771</v>
      </c>
      <c r="L3408" s="260">
        <v>45776</v>
      </c>
      <c r="M3408" s="259" t="s">
        <v>218</v>
      </c>
    </row>
    <row r="3409" spans="1:13">
      <c r="A3409" s="261" t="s">
        <v>956</v>
      </c>
      <c r="B3409" s="261" t="s">
        <v>957</v>
      </c>
      <c r="C3409" s="261" t="s">
        <v>958</v>
      </c>
      <c r="D3409" s="261" t="s">
        <v>2227</v>
      </c>
      <c r="E3409" s="261">
        <v>12288863</v>
      </c>
      <c r="F3409" s="261" t="s">
        <v>5772</v>
      </c>
      <c r="G3409" s="261" t="s">
        <v>427</v>
      </c>
      <c r="H3409" s="261">
        <v>2</v>
      </c>
      <c r="I3409" s="261" t="s">
        <v>5773</v>
      </c>
      <c r="J3409" s="261" t="s">
        <v>5774</v>
      </c>
      <c r="K3409" s="261" t="s">
        <v>5775</v>
      </c>
      <c r="L3409" s="262">
        <v>45776</v>
      </c>
      <c r="M3409" s="261" t="s">
        <v>218</v>
      </c>
    </row>
    <row r="3410" spans="1:13">
      <c r="A3410" s="259" t="s">
        <v>956</v>
      </c>
      <c r="B3410" s="259" t="s">
        <v>957</v>
      </c>
      <c r="C3410" s="259" t="s">
        <v>958</v>
      </c>
      <c r="D3410" s="259" t="s">
        <v>1999</v>
      </c>
      <c r="E3410" s="259">
        <v>25680</v>
      </c>
      <c r="F3410" s="259" t="s">
        <v>5776</v>
      </c>
      <c r="G3410" s="259" t="s">
        <v>427</v>
      </c>
      <c r="H3410" s="259">
        <v>2</v>
      </c>
      <c r="I3410" s="259" t="s">
        <v>5777</v>
      </c>
      <c r="J3410" s="259" t="s">
        <v>5778</v>
      </c>
      <c r="K3410" s="259" t="s">
        <v>5779</v>
      </c>
      <c r="L3410" s="260">
        <v>45776</v>
      </c>
      <c r="M3410" s="259" t="s">
        <v>218</v>
      </c>
    </row>
    <row r="3411" spans="1:13">
      <c r="A3411" s="261" t="s">
        <v>956</v>
      </c>
      <c r="B3411" s="261" t="s">
        <v>957</v>
      </c>
      <c r="C3411" s="261" t="s">
        <v>958</v>
      </c>
      <c r="D3411" s="261" t="s">
        <v>2004</v>
      </c>
      <c r="E3411" s="261">
        <v>12288863</v>
      </c>
      <c r="F3411" s="261" t="s">
        <v>5772</v>
      </c>
      <c r="G3411" s="261" t="s">
        <v>427</v>
      </c>
      <c r="H3411" s="261">
        <v>2</v>
      </c>
      <c r="I3411" s="261" t="s">
        <v>5773</v>
      </c>
      <c r="J3411" s="261" t="s">
        <v>5780</v>
      </c>
      <c r="K3411" s="261" t="s">
        <v>5781</v>
      </c>
      <c r="L3411" s="262">
        <v>45776</v>
      </c>
      <c r="M3411" s="261" t="s">
        <v>218</v>
      </c>
    </row>
    <row r="3412" spans="1:13">
      <c r="A3412" s="259" t="s">
        <v>956</v>
      </c>
      <c r="B3412" s="259" t="s">
        <v>957</v>
      </c>
      <c r="C3412" s="259" t="s">
        <v>958</v>
      </c>
      <c r="D3412" s="259" t="s">
        <v>2007</v>
      </c>
      <c r="E3412" s="259">
        <v>7137582</v>
      </c>
      <c r="F3412" s="259" t="s">
        <v>5772</v>
      </c>
      <c r="G3412" s="259" t="s">
        <v>427</v>
      </c>
      <c r="H3412" s="259">
        <v>2</v>
      </c>
      <c r="I3412" s="259" t="s">
        <v>5773</v>
      </c>
      <c r="J3412" s="259" t="s">
        <v>5782</v>
      </c>
      <c r="K3412" s="259" t="s">
        <v>5783</v>
      </c>
      <c r="L3412" s="260">
        <v>45776</v>
      </c>
      <c r="M3412" s="259" t="s">
        <v>218</v>
      </c>
    </row>
    <row r="3413" spans="1:13">
      <c r="A3413" s="261" t="s">
        <v>956</v>
      </c>
      <c r="B3413" s="261" t="s">
        <v>957</v>
      </c>
      <c r="C3413" s="261" t="s">
        <v>958</v>
      </c>
      <c r="D3413" s="261" t="s">
        <v>257</v>
      </c>
      <c r="E3413" s="261">
        <v>610662</v>
      </c>
      <c r="F3413" s="261" t="s">
        <v>5784</v>
      </c>
      <c r="G3413" s="261" t="s">
        <v>427</v>
      </c>
      <c r="H3413" s="261">
        <v>2</v>
      </c>
      <c r="I3413" s="261" t="s">
        <v>5785</v>
      </c>
      <c r="J3413" s="261" t="s">
        <v>5786</v>
      </c>
      <c r="K3413" s="261" t="s">
        <v>5787</v>
      </c>
      <c r="L3413" s="262">
        <v>45776</v>
      </c>
      <c r="M3413" s="261" t="s">
        <v>218</v>
      </c>
    </row>
    <row r="3414" spans="1:13">
      <c r="A3414" s="259" t="s">
        <v>956</v>
      </c>
      <c r="B3414" s="259" t="s">
        <v>957</v>
      </c>
      <c r="C3414" s="259" t="s">
        <v>958</v>
      </c>
      <c r="D3414" s="259" t="s">
        <v>112</v>
      </c>
      <c r="E3414" s="259" t="s">
        <v>17</v>
      </c>
      <c r="F3414" s="259" t="s">
        <v>17</v>
      </c>
      <c r="G3414" s="259" t="s">
        <v>17</v>
      </c>
      <c r="H3414" s="259" t="s">
        <v>17</v>
      </c>
      <c r="I3414" s="259" t="s">
        <v>17</v>
      </c>
      <c r="J3414" s="259" t="s">
        <v>5788</v>
      </c>
      <c r="K3414" s="259" t="s">
        <v>5789</v>
      </c>
      <c r="L3414" s="260">
        <v>45776</v>
      </c>
      <c r="M3414" s="259" t="s">
        <v>218</v>
      </c>
    </row>
    <row r="3415" spans="1:13">
      <c r="A3415" s="261" t="s">
        <v>956</v>
      </c>
      <c r="B3415" s="261" t="s">
        <v>957</v>
      </c>
      <c r="C3415" s="261" t="s">
        <v>958</v>
      </c>
      <c r="D3415" s="261" t="s">
        <v>467</v>
      </c>
      <c r="E3415" s="261">
        <v>73</v>
      </c>
      <c r="F3415" s="261" t="s">
        <v>5069</v>
      </c>
      <c r="G3415" s="261" t="s">
        <v>427</v>
      </c>
      <c r="H3415" s="261">
        <v>2</v>
      </c>
      <c r="I3415" s="261" t="s">
        <v>5790</v>
      </c>
      <c r="J3415" s="261" t="s">
        <v>5791</v>
      </c>
      <c r="K3415" s="261" t="s">
        <v>5792</v>
      </c>
      <c r="L3415" s="262">
        <v>45776</v>
      </c>
      <c r="M3415" s="261" t="s">
        <v>19</v>
      </c>
    </row>
    <row r="3416" spans="1:13">
      <c r="A3416" s="259" t="s">
        <v>956</v>
      </c>
      <c r="B3416" s="259" t="s">
        <v>957</v>
      </c>
      <c r="C3416" s="259" t="s">
        <v>958</v>
      </c>
      <c r="D3416" s="259" t="s">
        <v>549</v>
      </c>
      <c r="E3416" s="259">
        <v>73</v>
      </c>
      <c r="F3416" s="259" t="s">
        <v>5069</v>
      </c>
      <c r="G3416" s="259" t="s">
        <v>427</v>
      </c>
      <c r="H3416" s="259">
        <v>2</v>
      </c>
      <c r="I3416" s="259" t="s">
        <v>5790</v>
      </c>
      <c r="J3416" s="259" t="s">
        <v>5793</v>
      </c>
      <c r="K3416" s="259" t="s">
        <v>5794</v>
      </c>
      <c r="L3416" s="260">
        <v>45776</v>
      </c>
      <c r="M3416" s="259" t="s">
        <v>19</v>
      </c>
    </row>
    <row r="3417" spans="1:13">
      <c r="A3417" s="261" t="s">
        <v>956</v>
      </c>
      <c r="B3417" s="261" t="s">
        <v>957</v>
      </c>
      <c r="C3417" s="261" t="s">
        <v>958</v>
      </c>
      <c r="D3417" s="261" t="s">
        <v>2014</v>
      </c>
      <c r="E3417" s="261">
        <v>1212374</v>
      </c>
      <c r="F3417" s="261" t="s">
        <v>5772</v>
      </c>
      <c r="G3417" s="261" t="s">
        <v>427</v>
      </c>
      <c r="H3417" s="261">
        <v>2</v>
      </c>
      <c r="I3417" s="261" t="s">
        <v>5773</v>
      </c>
      <c r="J3417" s="261" t="s">
        <v>5795</v>
      </c>
      <c r="K3417" s="261" t="s">
        <v>5796</v>
      </c>
      <c r="L3417" s="262">
        <v>45776</v>
      </c>
      <c r="M3417" s="261" t="s">
        <v>218</v>
      </c>
    </row>
    <row r="3418" spans="1:13">
      <c r="A3418" s="259" t="s">
        <v>956</v>
      </c>
      <c r="B3418" s="259" t="s">
        <v>957</v>
      </c>
      <c r="C3418" s="259" t="s">
        <v>958</v>
      </c>
      <c r="D3418" s="259" t="s">
        <v>2017</v>
      </c>
      <c r="E3418" s="259">
        <v>5151281</v>
      </c>
      <c r="F3418" s="259" t="s">
        <v>5772</v>
      </c>
      <c r="G3418" s="259" t="s">
        <v>427</v>
      </c>
      <c r="H3418" s="259">
        <v>2</v>
      </c>
      <c r="I3418" s="259" t="s">
        <v>5773</v>
      </c>
      <c r="J3418" s="259" t="s">
        <v>5797</v>
      </c>
      <c r="K3418" s="259" t="s">
        <v>5798</v>
      </c>
      <c r="L3418" s="260">
        <v>45776</v>
      </c>
      <c r="M3418" s="259" t="s">
        <v>218</v>
      </c>
    </row>
    <row r="3419" spans="1:13">
      <c r="A3419" s="261" t="s">
        <v>956</v>
      </c>
      <c r="B3419" s="261" t="s">
        <v>957</v>
      </c>
      <c r="C3419" s="261" t="s">
        <v>958</v>
      </c>
      <c r="D3419" s="261" t="s">
        <v>2020</v>
      </c>
      <c r="E3419" s="261">
        <v>5925208</v>
      </c>
      <c r="F3419" s="261" t="s">
        <v>5772</v>
      </c>
      <c r="G3419" s="261" t="s">
        <v>427</v>
      </c>
      <c r="H3419" s="261">
        <v>2</v>
      </c>
      <c r="I3419" s="261" t="s">
        <v>5773</v>
      </c>
      <c r="J3419" s="261" t="s">
        <v>5799</v>
      </c>
      <c r="K3419" s="261" t="s">
        <v>5800</v>
      </c>
      <c r="L3419" s="262">
        <v>45776</v>
      </c>
      <c r="M3419" s="261" t="s">
        <v>218</v>
      </c>
    </row>
    <row r="3420" spans="1:13">
      <c r="A3420" s="259" t="s">
        <v>956</v>
      </c>
      <c r="B3420" s="259" t="s">
        <v>957</v>
      </c>
      <c r="C3420" s="259" t="s">
        <v>958</v>
      </c>
      <c r="D3420" s="259" t="s">
        <v>2023</v>
      </c>
      <c r="E3420" s="259">
        <v>1212374</v>
      </c>
      <c r="F3420" s="259" t="s">
        <v>5772</v>
      </c>
      <c r="G3420" s="259" t="s">
        <v>427</v>
      </c>
      <c r="H3420" s="259">
        <v>2</v>
      </c>
      <c r="I3420" s="259" t="s">
        <v>5773</v>
      </c>
      <c r="J3420" s="259" t="s">
        <v>5801</v>
      </c>
      <c r="K3420" s="259" t="s">
        <v>5802</v>
      </c>
      <c r="L3420" s="260">
        <v>45776</v>
      </c>
      <c r="M3420" s="259" t="s">
        <v>218</v>
      </c>
    </row>
    <row r="3421" spans="1:13">
      <c r="A3421" s="261" t="s">
        <v>956</v>
      </c>
      <c r="B3421" s="261" t="s">
        <v>957</v>
      </c>
      <c r="C3421" s="261" t="s">
        <v>958</v>
      </c>
      <c r="D3421" s="261" t="s">
        <v>2025</v>
      </c>
      <c r="E3421" s="261">
        <v>0</v>
      </c>
      <c r="F3421" s="261" t="s">
        <v>5772</v>
      </c>
      <c r="G3421" s="261" t="s">
        <v>427</v>
      </c>
      <c r="H3421" s="261">
        <v>2</v>
      </c>
      <c r="I3421" s="261" t="s">
        <v>5773</v>
      </c>
      <c r="J3421" s="261" t="s">
        <v>5803</v>
      </c>
      <c r="K3421" s="261" t="s">
        <v>5804</v>
      </c>
      <c r="L3421" s="262">
        <v>45776</v>
      </c>
      <c r="M3421" s="261" t="s">
        <v>218</v>
      </c>
    </row>
    <row r="3422" spans="1:13">
      <c r="A3422" s="259" t="s">
        <v>956</v>
      </c>
      <c r="B3422" s="259" t="s">
        <v>957</v>
      </c>
      <c r="C3422" s="259" t="s">
        <v>958</v>
      </c>
      <c r="D3422" s="259" t="s">
        <v>2027</v>
      </c>
      <c r="E3422" s="259">
        <v>0</v>
      </c>
      <c r="F3422" s="259" t="s">
        <v>5772</v>
      </c>
      <c r="G3422" s="259" t="s">
        <v>427</v>
      </c>
      <c r="H3422" s="259">
        <v>2</v>
      </c>
      <c r="I3422" s="259" t="s">
        <v>5773</v>
      </c>
      <c r="J3422" s="259" t="s">
        <v>5805</v>
      </c>
      <c r="K3422" s="259" t="s">
        <v>5806</v>
      </c>
      <c r="L3422" s="260">
        <v>45776</v>
      </c>
      <c r="M3422" s="259" t="s">
        <v>218</v>
      </c>
    </row>
    <row r="3423" spans="1:13">
      <c r="A3423" s="261" t="s">
        <v>956</v>
      </c>
      <c r="B3423" s="261" t="s">
        <v>957</v>
      </c>
      <c r="C3423" s="261" t="s">
        <v>958</v>
      </c>
      <c r="D3423" s="261" t="s">
        <v>200</v>
      </c>
      <c r="E3423" s="261">
        <v>5</v>
      </c>
      <c r="F3423" s="261" t="s">
        <v>5807</v>
      </c>
      <c r="G3423" s="261" t="s">
        <v>224</v>
      </c>
      <c r="H3423" s="261">
        <v>1</v>
      </c>
      <c r="I3423" s="261" t="s">
        <v>5808</v>
      </c>
      <c r="J3423" s="261" t="s">
        <v>5809</v>
      </c>
      <c r="K3423" s="261" t="s">
        <v>5810</v>
      </c>
      <c r="L3423" s="262">
        <v>45776</v>
      </c>
      <c r="M3423" s="261" t="s">
        <v>218</v>
      </c>
    </row>
    <row r="3424" spans="1:13">
      <c r="A3424" s="259" t="s">
        <v>956</v>
      </c>
      <c r="B3424" s="259" t="s">
        <v>957</v>
      </c>
      <c r="C3424" s="259" t="s">
        <v>958</v>
      </c>
      <c r="D3424" s="259" t="s">
        <v>26</v>
      </c>
      <c r="E3424" s="259" t="s">
        <v>17</v>
      </c>
      <c r="F3424" s="259" t="s">
        <v>17</v>
      </c>
      <c r="G3424" s="259" t="s">
        <v>17</v>
      </c>
      <c r="H3424" s="259" t="s">
        <v>17</v>
      </c>
      <c r="I3424" s="259" t="s">
        <v>17</v>
      </c>
      <c r="J3424" s="259" t="s">
        <v>5811</v>
      </c>
      <c r="K3424" s="259" t="s">
        <v>5812</v>
      </c>
      <c r="L3424" s="260">
        <v>45776</v>
      </c>
      <c r="M3424" s="259" t="s">
        <v>218</v>
      </c>
    </row>
    <row r="3425" spans="1:13">
      <c r="A3425" s="261" t="s">
        <v>956</v>
      </c>
      <c r="B3425" s="261" t="s">
        <v>957</v>
      </c>
      <c r="C3425" s="261" t="s">
        <v>958</v>
      </c>
      <c r="D3425" s="261" t="s">
        <v>28</v>
      </c>
      <c r="E3425" s="261" t="s">
        <v>17</v>
      </c>
      <c r="F3425" s="261" t="s">
        <v>17</v>
      </c>
      <c r="G3425" s="261" t="s">
        <v>17</v>
      </c>
      <c r="H3425" s="261" t="s">
        <v>17</v>
      </c>
      <c r="I3425" s="261" t="s">
        <v>17</v>
      </c>
      <c r="J3425" s="261" t="s">
        <v>5811</v>
      </c>
      <c r="K3425" s="261" t="s">
        <v>5813</v>
      </c>
      <c r="L3425" s="262">
        <v>45776</v>
      </c>
      <c r="M3425" s="261" t="s">
        <v>218</v>
      </c>
    </row>
    <row r="3426" spans="1:13">
      <c r="A3426" s="259" t="s">
        <v>956</v>
      </c>
      <c r="B3426" s="259" t="s">
        <v>957</v>
      </c>
      <c r="C3426" s="259" t="s">
        <v>958</v>
      </c>
      <c r="D3426" s="259" t="s">
        <v>24</v>
      </c>
      <c r="E3426" s="259">
        <v>561115</v>
      </c>
      <c r="F3426" s="259" t="s">
        <v>5814</v>
      </c>
      <c r="G3426" s="259" t="s">
        <v>427</v>
      </c>
      <c r="H3426" s="259">
        <v>2</v>
      </c>
      <c r="I3426" s="259" t="s">
        <v>5815</v>
      </c>
      <c r="J3426" s="259" t="s">
        <v>5816</v>
      </c>
      <c r="K3426" s="259" t="s">
        <v>5817</v>
      </c>
      <c r="L3426" s="260">
        <v>45776</v>
      </c>
      <c r="M3426" s="259" t="s">
        <v>218</v>
      </c>
    </row>
    <row r="3427" spans="1:13">
      <c r="A3427" s="261" t="s">
        <v>956</v>
      </c>
      <c r="B3427" s="261" t="s">
        <v>957</v>
      </c>
      <c r="C3427" s="261" t="s">
        <v>958</v>
      </c>
      <c r="D3427" s="261" t="s">
        <v>16</v>
      </c>
      <c r="E3427" s="261" t="s">
        <v>17</v>
      </c>
      <c r="F3427" s="261" t="s">
        <v>17</v>
      </c>
      <c r="G3427" s="261" t="s">
        <v>17</v>
      </c>
      <c r="H3427" s="261" t="s">
        <v>17</v>
      </c>
      <c r="I3427" s="261" t="s">
        <v>17</v>
      </c>
      <c r="J3427" s="261" t="s">
        <v>5811</v>
      </c>
      <c r="K3427" s="261" t="s">
        <v>5818</v>
      </c>
      <c r="L3427" s="262">
        <v>45776</v>
      </c>
      <c r="M3427" s="261" t="s">
        <v>218</v>
      </c>
    </row>
    <row r="3428" spans="1:13">
      <c r="A3428" s="259" t="s">
        <v>956</v>
      </c>
      <c r="B3428" s="259" t="s">
        <v>957</v>
      </c>
      <c r="C3428" s="259" t="s">
        <v>958</v>
      </c>
      <c r="D3428" s="259" t="s">
        <v>20</v>
      </c>
      <c r="E3428" s="259" t="s">
        <v>17</v>
      </c>
      <c r="F3428" s="259" t="s">
        <v>17</v>
      </c>
      <c r="G3428" s="259" t="s">
        <v>17</v>
      </c>
      <c r="H3428" s="259" t="s">
        <v>17</v>
      </c>
      <c r="I3428" s="259" t="s">
        <v>17</v>
      </c>
      <c r="J3428" s="259" t="s">
        <v>5811</v>
      </c>
      <c r="K3428" s="259" t="s">
        <v>5819</v>
      </c>
      <c r="L3428" s="260">
        <v>45776</v>
      </c>
      <c r="M3428" s="259" t="s">
        <v>218</v>
      </c>
    </row>
    <row r="3429" spans="1:13">
      <c r="A3429" s="261" t="s">
        <v>956</v>
      </c>
      <c r="B3429" s="261" t="s">
        <v>957</v>
      </c>
      <c r="C3429" s="261" t="s">
        <v>958</v>
      </c>
      <c r="D3429" s="261" t="s">
        <v>364</v>
      </c>
      <c r="E3429" s="261" t="s">
        <v>17</v>
      </c>
      <c r="F3429" s="261" t="s">
        <v>17</v>
      </c>
      <c r="G3429" s="261" t="s">
        <v>17</v>
      </c>
      <c r="H3429" s="261" t="s">
        <v>17</v>
      </c>
      <c r="I3429" s="261" t="s">
        <v>17</v>
      </c>
      <c r="J3429" s="261" t="s">
        <v>5811</v>
      </c>
      <c r="K3429" s="261" t="s">
        <v>5820</v>
      </c>
      <c r="L3429" s="262">
        <v>45776</v>
      </c>
      <c r="M3429" s="261" t="s">
        <v>218</v>
      </c>
    </row>
    <row r="3430" spans="1:13">
      <c r="A3430" s="259" t="s">
        <v>956</v>
      </c>
      <c r="B3430" s="259" t="s">
        <v>957</v>
      </c>
      <c r="C3430" s="259" t="s">
        <v>958</v>
      </c>
      <c r="D3430" s="259" t="s">
        <v>22</v>
      </c>
      <c r="E3430" s="259" t="s">
        <v>17</v>
      </c>
      <c r="F3430" s="259" t="s">
        <v>17</v>
      </c>
      <c r="G3430" s="259" t="s">
        <v>17</v>
      </c>
      <c r="H3430" s="259" t="s">
        <v>17</v>
      </c>
      <c r="I3430" s="259" t="s">
        <v>17</v>
      </c>
      <c r="J3430" s="259" t="s">
        <v>5811</v>
      </c>
      <c r="K3430" s="259" t="s">
        <v>5821</v>
      </c>
      <c r="L3430" s="260">
        <v>45776</v>
      </c>
      <c r="M3430" s="259" t="s">
        <v>218</v>
      </c>
    </row>
    <row r="3431" spans="1:13">
      <c r="A3431" s="261" t="s">
        <v>1555</v>
      </c>
      <c r="B3431" s="261" t="s">
        <v>1556</v>
      </c>
      <c r="C3431" s="261" t="s">
        <v>1557</v>
      </c>
      <c r="D3431" s="261" t="s">
        <v>2227</v>
      </c>
      <c r="E3431" s="261">
        <v>3470390</v>
      </c>
      <c r="F3431" s="261" t="s">
        <v>5822</v>
      </c>
      <c r="G3431" s="261" t="s">
        <v>282</v>
      </c>
      <c r="H3431" s="261">
        <v>3</v>
      </c>
      <c r="I3431" s="261" t="s">
        <v>5823</v>
      </c>
      <c r="J3431" s="261" t="s">
        <v>5824</v>
      </c>
      <c r="K3431" s="261" t="s">
        <v>5825</v>
      </c>
      <c r="L3431" s="262">
        <v>45776</v>
      </c>
      <c r="M3431" s="261" t="s">
        <v>218</v>
      </c>
    </row>
    <row r="3432" spans="1:13">
      <c r="A3432" s="259" t="s">
        <v>1555</v>
      </c>
      <c r="B3432" s="259" t="s">
        <v>1556</v>
      </c>
      <c r="C3432" s="259" t="s">
        <v>1557</v>
      </c>
      <c r="D3432" s="259" t="s">
        <v>1999</v>
      </c>
      <c r="E3432" s="259">
        <v>121041</v>
      </c>
      <c r="F3432" s="259" t="s">
        <v>5826</v>
      </c>
      <c r="G3432" s="259" t="s">
        <v>427</v>
      </c>
      <c r="H3432" s="259">
        <v>2</v>
      </c>
      <c r="I3432" s="259" t="s">
        <v>5827</v>
      </c>
      <c r="J3432" s="259" t="s">
        <v>5828</v>
      </c>
      <c r="K3432" s="259" t="s">
        <v>5829</v>
      </c>
      <c r="L3432" s="260">
        <v>45776</v>
      </c>
      <c r="M3432" s="259" t="s">
        <v>218</v>
      </c>
    </row>
    <row r="3433" spans="1:13">
      <c r="A3433" s="261" t="s">
        <v>1555</v>
      </c>
      <c r="B3433" s="261" t="s">
        <v>1556</v>
      </c>
      <c r="C3433" s="261" t="s">
        <v>1557</v>
      </c>
      <c r="D3433" s="261" t="s">
        <v>2004</v>
      </c>
      <c r="E3433" s="261">
        <v>3470390</v>
      </c>
      <c r="F3433" s="261" t="s">
        <v>5830</v>
      </c>
      <c r="G3433" s="261" t="s">
        <v>282</v>
      </c>
      <c r="H3433" s="261">
        <v>3</v>
      </c>
      <c r="I3433" s="261" t="s">
        <v>5823</v>
      </c>
      <c r="J3433" s="261" t="s">
        <v>5831</v>
      </c>
      <c r="K3433" s="261" t="s">
        <v>5832</v>
      </c>
      <c r="L3433" s="262">
        <v>45776</v>
      </c>
      <c r="M3433" s="261" t="s">
        <v>218</v>
      </c>
    </row>
    <row r="3434" spans="1:13">
      <c r="A3434" s="259" t="s">
        <v>1555</v>
      </c>
      <c r="B3434" s="259" t="s">
        <v>1556</v>
      </c>
      <c r="C3434" s="259" t="s">
        <v>1557</v>
      </c>
      <c r="D3434" s="259" t="s">
        <v>2007</v>
      </c>
      <c r="E3434" s="259">
        <v>1100000</v>
      </c>
      <c r="F3434" s="259" t="s">
        <v>5833</v>
      </c>
      <c r="G3434" s="259" t="s">
        <v>282</v>
      </c>
      <c r="H3434" s="259">
        <v>3</v>
      </c>
      <c r="I3434" s="259" t="s">
        <v>5834</v>
      </c>
      <c r="J3434" s="259" t="s">
        <v>5835</v>
      </c>
      <c r="K3434" s="259" t="s">
        <v>5836</v>
      </c>
      <c r="L3434" s="260">
        <v>45776</v>
      </c>
      <c r="M3434" s="259" t="s">
        <v>218</v>
      </c>
    </row>
    <row r="3435" spans="1:13">
      <c r="A3435" s="261" t="s">
        <v>1555</v>
      </c>
      <c r="B3435" s="261" t="s">
        <v>1556</v>
      </c>
      <c r="C3435" s="261" t="s">
        <v>1557</v>
      </c>
      <c r="D3435" s="261" t="s">
        <v>257</v>
      </c>
      <c r="E3435" s="261">
        <v>692282</v>
      </c>
      <c r="F3435" s="261" t="s">
        <v>5837</v>
      </c>
      <c r="G3435" s="261" t="s">
        <v>282</v>
      </c>
      <c r="H3435" s="261">
        <v>3</v>
      </c>
      <c r="I3435" s="261" t="s">
        <v>5838</v>
      </c>
      <c r="J3435" s="261" t="s">
        <v>5839</v>
      </c>
      <c r="K3435" s="261" t="s">
        <v>5840</v>
      </c>
      <c r="L3435" s="262">
        <v>45776</v>
      </c>
      <c r="M3435" s="261" t="s">
        <v>218</v>
      </c>
    </row>
    <row r="3436" spans="1:13">
      <c r="A3436" s="259" t="s">
        <v>1555</v>
      </c>
      <c r="B3436" s="259" t="s">
        <v>1556</v>
      </c>
      <c r="C3436" s="259" t="s">
        <v>1557</v>
      </c>
      <c r="D3436" s="259" t="s">
        <v>112</v>
      </c>
      <c r="E3436" s="259">
        <v>0</v>
      </c>
      <c r="F3436" s="259" t="s">
        <v>404</v>
      </c>
      <c r="G3436" s="259" t="s">
        <v>17</v>
      </c>
      <c r="H3436" s="259" t="s">
        <v>17</v>
      </c>
      <c r="I3436" s="259" t="s">
        <v>404</v>
      </c>
      <c r="J3436" s="259" t="s">
        <v>5841</v>
      </c>
      <c r="K3436" s="259" t="s">
        <v>5842</v>
      </c>
      <c r="L3436" s="260">
        <v>45776</v>
      </c>
      <c r="M3436" s="259" t="s">
        <v>19</v>
      </c>
    </row>
    <row r="3437" spans="1:13">
      <c r="A3437" s="261" t="s">
        <v>1555</v>
      </c>
      <c r="B3437" s="261" t="s">
        <v>1556</v>
      </c>
      <c r="C3437" s="261" t="s">
        <v>1557</v>
      </c>
      <c r="D3437" s="261" t="s">
        <v>467</v>
      </c>
      <c r="E3437" s="261">
        <v>0</v>
      </c>
      <c r="F3437" s="261" t="s">
        <v>5843</v>
      </c>
      <c r="G3437" s="261" t="s">
        <v>282</v>
      </c>
      <c r="H3437" s="261">
        <v>3</v>
      </c>
      <c r="I3437" s="261" t="s">
        <v>2622</v>
      </c>
      <c r="J3437" s="261" t="s">
        <v>5844</v>
      </c>
      <c r="K3437" s="261" t="s">
        <v>5845</v>
      </c>
      <c r="L3437" s="262">
        <v>45776</v>
      </c>
      <c r="M3437" s="261" t="s">
        <v>218</v>
      </c>
    </row>
    <row r="3438" spans="1:13">
      <c r="A3438" s="259" t="s">
        <v>1555</v>
      </c>
      <c r="B3438" s="259" t="s">
        <v>1556</v>
      </c>
      <c r="C3438" s="259" t="s">
        <v>1557</v>
      </c>
      <c r="D3438" s="259" t="s">
        <v>549</v>
      </c>
      <c r="E3438" s="259">
        <v>0</v>
      </c>
      <c r="F3438" s="259" t="s">
        <v>5843</v>
      </c>
      <c r="G3438" s="259" t="s">
        <v>282</v>
      </c>
      <c r="H3438" s="259">
        <v>3</v>
      </c>
      <c r="I3438" s="259" t="s">
        <v>2622</v>
      </c>
      <c r="J3438" s="259" t="s">
        <v>5846</v>
      </c>
      <c r="K3438" s="259" t="s">
        <v>5847</v>
      </c>
      <c r="L3438" s="260">
        <v>45776</v>
      </c>
      <c r="M3438" s="259" t="s">
        <v>218</v>
      </c>
    </row>
    <row r="3439" spans="1:13">
      <c r="A3439" s="261" t="s">
        <v>1555</v>
      </c>
      <c r="B3439" s="261" t="s">
        <v>1556</v>
      </c>
      <c r="C3439" s="261" t="s">
        <v>1557</v>
      </c>
      <c r="D3439" s="261" t="s">
        <v>2014</v>
      </c>
      <c r="E3439" s="261">
        <v>1100000</v>
      </c>
      <c r="F3439" s="261" t="s">
        <v>5833</v>
      </c>
      <c r="G3439" s="261" t="s">
        <v>282</v>
      </c>
      <c r="H3439" s="261">
        <v>3</v>
      </c>
      <c r="I3439" s="261" t="s">
        <v>5834</v>
      </c>
      <c r="J3439" s="261" t="s">
        <v>5848</v>
      </c>
      <c r="K3439" s="261" t="s">
        <v>5849</v>
      </c>
      <c r="L3439" s="262">
        <v>45776</v>
      </c>
      <c r="M3439" s="261" t="s">
        <v>218</v>
      </c>
    </row>
    <row r="3440" spans="1:13">
      <c r="A3440" s="259" t="s">
        <v>1555</v>
      </c>
      <c r="B3440" s="259" t="s">
        <v>1556</v>
      </c>
      <c r="C3440" s="259" t="s">
        <v>1557</v>
      </c>
      <c r="D3440" s="259" t="s">
        <v>2017</v>
      </c>
      <c r="E3440" s="259">
        <v>2370390</v>
      </c>
      <c r="F3440" s="259" t="s">
        <v>5850</v>
      </c>
      <c r="G3440" s="259" t="s">
        <v>427</v>
      </c>
      <c r="H3440" s="259">
        <v>2</v>
      </c>
      <c r="I3440" s="259" t="s">
        <v>5851</v>
      </c>
      <c r="J3440" s="259" t="s">
        <v>5852</v>
      </c>
      <c r="K3440" s="259" t="s">
        <v>5853</v>
      </c>
      <c r="L3440" s="260">
        <v>45776</v>
      </c>
      <c r="M3440" s="259" t="s">
        <v>218</v>
      </c>
    </row>
    <row r="3441" spans="1:13">
      <c r="A3441" s="261" t="s">
        <v>1555</v>
      </c>
      <c r="B3441" s="261" t="s">
        <v>1556</v>
      </c>
      <c r="C3441" s="261" t="s">
        <v>1557</v>
      </c>
      <c r="D3441" s="261" t="s">
        <v>2020</v>
      </c>
      <c r="E3441" s="261">
        <v>0</v>
      </c>
      <c r="F3441" s="261" t="s">
        <v>5833</v>
      </c>
      <c r="G3441" s="261" t="s">
        <v>427</v>
      </c>
      <c r="H3441" s="261">
        <v>2</v>
      </c>
      <c r="I3441" s="261" t="s">
        <v>5834</v>
      </c>
      <c r="J3441" s="261" t="s">
        <v>5854</v>
      </c>
      <c r="K3441" s="261" t="s">
        <v>5855</v>
      </c>
      <c r="L3441" s="262">
        <v>45776</v>
      </c>
      <c r="M3441" s="261" t="s">
        <v>218</v>
      </c>
    </row>
    <row r="3442" spans="1:13">
      <c r="A3442" s="259" t="s">
        <v>1555</v>
      </c>
      <c r="B3442" s="259" t="s">
        <v>1556</v>
      </c>
      <c r="C3442" s="259" t="s">
        <v>1557</v>
      </c>
      <c r="D3442" s="259" t="s">
        <v>2023</v>
      </c>
      <c r="E3442" s="259">
        <v>1100000</v>
      </c>
      <c r="F3442" s="259" t="s">
        <v>5833</v>
      </c>
      <c r="G3442" s="259" t="s">
        <v>282</v>
      </c>
      <c r="H3442" s="259">
        <v>3</v>
      </c>
      <c r="I3442" s="259" t="s">
        <v>5834</v>
      </c>
      <c r="J3442" s="259" t="s">
        <v>5856</v>
      </c>
      <c r="K3442" s="259" t="s">
        <v>5857</v>
      </c>
      <c r="L3442" s="260">
        <v>45776</v>
      </c>
      <c r="M3442" s="259" t="s">
        <v>218</v>
      </c>
    </row>
    <row r="3443" spans="1:13">
      <c r="A3443" s="261" t="s">
        <v>1555</v>
      </c>
      <c r="B3443" s="261" t="s">
        <v>1556</v>
      </c>
      <c r="C3443" s="261" t="s">
        <v>1557</v>
      </c>
      <c r="D3443" s="261" t="s">
        <v>2025</v>
      </c>
      <c r="E3443" s="261" t="s">
        <v>17</v>
      </c>
      <c r="F3443" s="261" t="s">
        <v>404</v>
      </c>
      <c r="G3443" s="261" t="s">
        <v>17</v>
      </c>
      <c r="H3443" s="261" t="s">
        <v>17</v>
      </c>
      <c r="I3443" s="261" t="s">
        <v>404</v>
      </c>
      <c r="J3443" s="261" t="s">
        <v>5858</v>
      </c>
      <c r="K3443" s="261" t="s">
        <v>5859</v>
      </c>
      <c r="L3443" s="262">
        <v>45776</v>
      </c>
      <c r="M3443" s="261" t="s">
        <v>218</v>
      </c>
    </row>
    <row r="3444" spans="1:13">
      <c r="A3444" s="259" t="s">
        <v>1555</v>
      </c>
      <c r="B3444" s="259" t="s">
        <v>1556</v>
      </c>
      <c r="C3444" s="259" t="s">
        <v>1557</v>
      </c>
      <c r="D3444" s="259" t="s">
        <v>2027</v>
      </c>
      <c r="E3444" s="259" t="s">
        <v>17</v>
      </c>
      <c r="F3444" s="259" t="s">
        <v>404</v>
      </c>
      <c r="G3444" s="259" t="s">
        <v>17</v>
      </c>
      <c r="H3444" s="259" t="s">
        <v>17</v>
      </c>
      <c r="I3444" s="259" t="s">
        <v>404</v>
      </c>
      <c r="J3444" s="259" t="s">
        <v>5860</v>
      </c>
      <c r="K3444" s="259" t="s">
        <v>5861</v>
      </c>
      <c r="L3444" s="260">
        <v>45776</v>
      </c>
      <c r="M3444" s="259" t="s">
        <v>218</v>
      </c>
    </row>
    <row r="3445" spans="1:13">
      <c r="A3445" s="261" t="s">
        <v>1555</v>
      </c>
      <c r="B3445" s="261" t="s">
        <v>1556</v>
      </c>
      <c r="C3445" s="261" t="s">
        <v>1557</v>
      </c>
      <c r="D3445" s="261" t="s">
        <v>200</v>
      </c>
      <c r="E3445" s="261">
        <v>2</v>
      </c>
      <c r="F3445" s="261" t="s">
        <v>5837</v>
      </c>
      <c r="G3445" s="261" t="s">
        <v>427</v>
      </c>
      <c r="H3445" s="261">
        <v>2</v>
      </c>
      <c r="I3445" s="261" t="s">
        <v>5838</v>
      </c>
      <c r="J3445" s="261" t="s">
        <v>5862</v>
      </c>
      <c r="K3445" s="261" t="s">
        <v>5863</v>
      </c>
      <c r="L3445" s="262">
        <v>45776</v>
      </c>
      <c r="M3445" s="261" t="s">
        <v>218</v>
      </c>
    </row>
    <row r="3446" spans="1:13">
      <c r="A3446" s="259" t="s">
        <v>1555</v>
      </c>
      <c r="B3446" s="259" t="s">
        <v>1556</v>
      </c>
      <c r="C3446" s="259" t="s">
        <v>1557</v>
      </c>
      <c r="D3446" s="259" t="s">
        <v>26</v>
      </c>
      <c r="E3446" s="259" t="s">
        <v>17</v>
      </c>
      <c r="F3446" s="259" t="s">
        <v>17</v>
      </c>
      <c r="G3446" s="259" t="s">
        <v>17</v>
      </c>
      <c r="H3446" s="259" t="s">
        <v>17</v>
      </c>
      <c r="I3446" s="259" t="s">
        <v>17</v>
      </c>
      <c r="J3446" s="259" t="s">
        <v>5864</v>
      </c>
      <c r="K3446" s="259" t="s">
        <v>5865</v>
      </c>
      <c r="L3446" s="260">
        <v>45776</v>
      </c>
      <c r="M3446" s="259" t="s">
        <v>218</v>
      </c>
    </row>
    <row r="3447" spans="1:13">
      <c r="A3447" s="261" t="s">
        <v>1555</v>
      </c>
      <c r="B3447" s="261" t="s">
        <v>1556</v>
      </c>
      <c r="C3447" s="261" t="s">
        <v>1557</v>
      </c>
      <c r="D3447" s="261" t="s">
        <v>28</v>
      </c>
      <c r="E3447" s="261" t="s">
        <v>17</v>
      </c>
      <c r="F3447" s="261" t="s">
        <v>17</v>
      </c>
      <c r="G3447" s="261" t="s">
        <v>17</v>
      </c>
      <c r="H3447" s="261" t="s">
        <v>17</v>
      </c>
      <c r="I3447" s="261" t="s">
        <v>17</v>
      </c>
      <c r="J3447" s="261" t="s">
        <v>5864</v>
      </c>
      <c r="K3447" s="261" t="s">
        <v>5866</v>
      </c>
      <c r="L3447" s="262">
        <v>45776</v>
      </c>
      <c r="M3447" s="261" t="s">
        <v>218</v>
      </c>
    </row>
    <row r="3448" spans="1:13">
      <c r="A3448" s="259" t="s">
        <v>1555</v>
      </c>
      <c r="B3448" s="259" t="s">
        <v>1556</v>
      </c>
      <c r="C3448" s="259" t="s">
        <v>1557</v>
      </c>
      <c r="D3448" s="259" t="s">
        <v>24</v>
      </c>
      <c r="E3448" s="259" t="s">
        <v>17</v>
      </c>
      <c r="F3448" s="259" t="s">
        <v>17</v>
      </c>
      <c r="G3448" s="259" t="s">
        <v>17</v>
      </c>
      <c r="H3448" s="259" t="s">
        <v>17</v>
      </c>
      <c r="I3448" s="259" t="s">
        <v>17</v>
      </c>
      <c r="J3448" s="259" t="s">
        <v>5867</v>
      </c>
      <c r="K3448" s="259" t="s">
        <v>5868</v>
      </c>
      <c r="L3448" s="260">
        <v>45776</v>
      </c>
      <c r="M3448" s="259" t="s">
        <v>218</v>
      </c>
    </row>
    <row r="3449" spans="1:13">
      <c r="A3449" s="261" t="s">
        <v>1555</v>
      </c>
      <c r="B3449" s="261" t="s">
        <v>1556</v>
      </c>
      <c r="C3449" s="261" t="s">
        <v>1557</v>
      </c>
      <c r="D3449" s="261" t="s">
        <v>16</v>
      </c>
      <c r="E3449" s="261" t="s">
        <v>17</v>
      </c>
      <c r="F3449" s="261" t="s">
        <v>17</v>
      </c>
      <c r="G3449" s="261" t="s">
        <v>17</v>
      </c>
      <c r="H3449" s="261" t="s">
        <v>17</v>
      </c>
      <c r="I3449" s="261" t="s">
        <v>17</v>
      </c>
      <c r="J3449" s="261" t="s">
        <v>5864</v>
      </c>
      <c r="K3449" s="261" t="s">
        <v>5869</v>
      </c>
      <c r="L3449" s="262">
        <v>45776</v>
      </c>
      <c r="M3449" s="261" t="s">
        <v>218</v>
      </c>
    </row>
    <row r="3450" spans="1:13">
      <c r="A3450" s="259" t="s">
        <v>1555</v>
      </c>
      <c r="B3450" s="259" t="s">
        <v>1556</v>
      </c>
      <c r="C3450" s="259" t="s">
        <v>1557</v>
      </c>
      <c r="D3450" s="259" t="s">
        <v>20</v>
      </c>
      <c r="E3450" s="259" t="s">
        <v>17</v>
      </c>
      <c r="F3450" s="259" t="s">
        <v>17</v>
      </c>
      <c r="G3450" s="259" t="s">
        <v>17</v>
      </c>
      <c r="H3450" s="259" t="s">
        <v>17</v>
      </c>
      <c r="I3450" s="259" t="s">
        <v>17</v>
      </c>
      <c r="J3450" s="259" t="s">
        <v>5864</v>
      </c>
      <c r="K3450" s="259" t="s">
        <v>5870</v>
      </c>
      <c r="L3450" s="260">
        <v>45776</v>
      </c>
      <c r="M3450" s="259" t="s">
        <v>218</v>
      </c>
    </row>
    <row r="3451" spans="1:13">
      <c r="A3451" s="261" t="s">
        <v>1555</v>
      </c>
      <c r="B3451" s="261" t="s">
        <v>1556</v>
      </c>
      <c r="C3451" s="261" t="s">
        <v>1557</v>
      </c>
      <c r="D3451" s="261" t="s">
        <v>364</v>
      </c>
      <c r="E3451" s="261" t="s">
        <v>17</v>
      </c>
      <c r="F3451" s="261" t="s">
        <v>17</v>
      </c>
      <c r="G3451" s="261" t="s">
        <v>17</v>
      </c>
      <c r="H3451" s="261" t="s">
        <v>17</v>
      </c>
      <c r="I3451" s="261" t="s">
        <v>17</v>
      </c>
      <c r="J3451" s="261" t="s">
        <v>5864</v>
      </c>
      <c r="K3451" s="261" t="s">
        <v>5871</v>
      </c>
      <c r="L3451" s="262">
        <v>45776</v>
      </c>
      <c r="M3451" s="261" t="s">
        <v>218</v>
      </c>
    </row>
    <row r="3452" spans="1:13">
      <c r="A3452" s="259" t="s">
        <v>1555</v>
      </c>
      <c r="B3452" s="259" t="s">
        <v>1556</v>
      </c>
      <c r="C3452" s="259" t="s">
        <v>1557</v>
      </c>
      <c r="D3452" s="259" t="s">
        <v>22</v>
      </c>
      <c r="E3452" s="259" t="s">
        <v>17</v>
      </c>
      <c r="F3452" s="259" t="s">
        <v>17</v>
      </c>
      <c r="G3452" s="259" t="s">
        <v>17</v>
      </c>
      <c r="H3452" s="259" t="s">
        <v>17</v>
      </c>
      <c r="I3452" s="259" t="s">
        <v>17</v>
      </c>
      <c r="J3452" s="259" t="s">
        <v>5864</v>
      </c>
      <c r="K3452" s="259" t="s">
        <v>5872</v>
      </c>
      <c r="L3452" s="260">
        <v>45776</v>
      </c>
      <c r="M3452" s="259" t="s">
        <v>218</v>
      </c>
    </row>
    <row r="3453" spans="1:13">
      <c r="A3453" s="261" t="s">
        <v>986</v>
      </c>
      <c r="B3453" s="261" t="s">
        <v>987</v>
      </c>
      <c r="C3453" s="261" t="s">
        <v>988</v>
      </c>
      <c r="D3453" s="261" t="s">
        <v>2227</v>
      </c>
      <c r="E3453" s="261">
        <v>2356504</v>
      </c>
      <c r="F3453" s="261" t="s">
        <v>5873</v>
      </c>
      <c r="G3453" s="261" t="s">
        <v>427</v>
      </c>
      <c r="H3453" s="261">
        <v>2</v>
      </c>
      <c r="I3453" s="261" t="s">
        <v>5874</v>
      </c>
      <c r="J3453" s="261" t="s">
        <v>5875</v>
      </c>
      <c r="K3453" s="261" t="s">
        <v>5876</v>
      </c>
      <c r="L3453" s="262">
        <v>45776</v>
      </c>
      <c r="M3453" s="261" t="s">
        <v>19</v>
      </c>
    </row>
    <row r="3454" spans="1:13">
      <c r="A3454" s="259" t="s">
        <v>986</v>
      </c>
      <c r="B3454" s="259" t="s">
        <v>987</v>
      </c>
      <c r="C3454" s="259" t="s">
        <v>988</v>
      </c>
      <c r="D3454" s="259" t="s">
        <v>1999</v>
      </c>
      <c r="E3454" s="259">
        <v>30355</v>
      </c>
      <c r="F3454" s="259" t="s">
        <v>5877</v>
      </c>
      <c r="G3454" s="259" t="s">
        <v>427</v>
      </c>
      <c r="H3454" s="259">
        <v>2</v>
      </c>
      <c r="I3454" s="259" t="s">
        <v>5878</v>
      </c>
      <c r="J3454" s="259" t="s">
        <v>5879</v>
      </c>
      <c r="K3454" s="259" t="s">
        <v>5880</v>
      </c>
      <c r="L3454" s="260">
        <v>45776</v>
      </c>
      <c r="M3454" s="259" t="s">
        <v>19</v>
      </c>
    </row>
    <row r="3455" spans="1:13">
      <c r="A3455" s="261" t="s">
        <v>986</v>
      </c>
      <c r="B3455" s="261" t="s">
        <v>987</v>
      </c>
      <c r="C3455" s="261" t="s">
        <v>988</v>
      </c>
      <c r="D3455" s="261" t="s">
        <v>2004</v>
      </c>
      <c r="E3455" s="261">
        <v>1505411</v>
      </c>
      <c r="F3455" s="261" t="s">
        <v>5881</v>
      </c>
      <c r="G3455" s="261" t="s">
        <v>427</v>
      </c>
      <c r="H3455" s="261">
        <v>2</v>
      </c>
      <c r="I3455" s="261" t="s">
        <v>5882</v>
      </c>
      <c r="J3455" s="261" t="s">
        <v>5883</v>
      </c>
      <c r="K3455" s="261" t="s">
        <v>5884</v>
      </c>
      <c r="L3455" s="262">
        <v>45776</v>
      </c>
      <c r="M3455" s="261" t="s">
        <v>19</v>
      </c>
    </row>
    <row r="3456" spans="1:13">
      <c r="A3456" s="259" t="s">
        <v>986</v>
      </c>
      <c r="B3456" s="259" t="s">
        <v>987</v>
      </c>
      <c r="C3456" s="259" t="s">
        <v>988</v>
      </c>
      <c r="D3456" s="259" t="s">
        <v>2007</v>
      </c>
      <c r="E3456" s="259">
        <v>930106</v>
      </c>
      <c r="F3456" s="259" t="s">
        <v>5881</v>
      </c>
      <c r="G3456" s="259" t="s">
        <v>427</v>
      </c>
      <c r="H3456" s="259">
        <v>2</v>
      </c>
      <c r="I3456" s="259" t="s">
        <v>5882</v>
      </c>
      <c r="J3456" s="259" t="s">
        <v>5885</v>
      </c>
      <c r="K3456" s="259" t="s">
        <v>5886</v>
      </c>
      <c r="L3456" s="260">
        <v>45776</v>
      </c>
      <c r="M3456" s="259" t="s">
        <v>19</v>
      </c>
    </row>
    <row r="3457" spans="1:13">
      <c r="A3457" s="261" t="s">
        <v>986</v>
      </c>
      <c r="B3457" s="261" t="s">
        <v>987</v>
      </c>
      <c r="C3457" s="261" t="s">
        <v>988</v>
      </c>
      <c r="D3457" s="261" t="s">
        <v>257</v>
      </c>
      <c r="E3457" s="261" t="s">
        <v>17</v>
      </c>
      <c r="F3457" s="261" t="s">
        <v>404</v>
      </c>
      <c r="G3457" s="261" t="s">
        <v>17</v>
      </c>
      <c r="H3457" s="261" t="s">
        <v>17</v>
      </c>
      <c r="I3457" s="261" t="s">
        <v>404</v>
      </c>
      <c r="J3457" s="261" t="s">
        <v>5887</v>
      </c>
      <c r="K3457" s="261" t="s">
        <v>5888</v>
      </c>
      <c r="L3457" s="262">
        <v>45776</v>
      </c>
      <c r="M3457" s="261" t="s">
        <v>19</v>
      </c>
    </row>
    <row r="3458" spans="1:13">
      <c r="A3458" s="259" t="s">
        <v>986</v>
      </c>
      <c r="B3458" s="259" t="s">
        <v>987</v>
      </c>
      <c r="C3458" s="259" t="s">
        <v>988</v>
      </c>
      <c r="D3458" s="259" t="s">
        <v>112</v>
      </c>
      <c r="E3458" s="259" t="s">
        <v>17</v>
      </c>
      <c r="F3458" s="259" t="s">
        <v>404</v>
      </c>
      <c r="G3458" s="259" t="s">
        <v>17</v>
      </c>
      <c r="H3458" s="259" t="s">
        <v>17</v>
      </c>
      <c r="I3458" s="259" t="s">
        <v>404</v>
      </c>
      <c r="J3458" s="259" t="s">
        <v>5887</v>
      </c>
      <c r="K3458" s="259" t="s">
        <v>5889</v>
      </c>
      <c r="L3458" s="260">
        <v>45776</v>
      </c>
      <c r="M3458" s="259" t="s">
        <v>19</v>
      </c>
    </row>
    <row r="3459" spans="1:13">
      <c r="A3459" s="261" t="s">
        <v>986</v>
      </c>
      <c r="B3459" s="261" t="s">
        <v>987</v>
      </c>
      <c r="C3459" s="261" t="s">
        <v>988</v>
      </c>
      <c r="D3459" s="261" t="s">
        <v>467</v>
      </c>
      <c r="E3459" s="261">
        <v>0</v>
      </c>
      <c r="F3459" s="261" t="s">
        <v>5890</v>
      </c>
      <c r="G3459" s="261" t="s">
        <v>282</v>
      </c>
      <c r="H3459" s="261">
        <v>3</v>
      </c>
      <c r="I3459" s="261" t="s">
        <v>5790</v>
      </c>
      <c r="J3459" s="261" t="s">
        <v>5891</v>
      </c>
      <c r="K3459" s="261" t="s">
        <v>5892</v>
      </c>
      <c r="L3459" s="262">
        <v>45776</v>
      </c>
      <c r="M3459" s="261" t="s">
        <v>19</v>
      </c>
    </row>
    <row r="3460" spans="1:13">
      <c r="A3460" s="259" t="s">
        <v>986</v>
      </c>
      <c r="B3460" s="259" t="s">
        <v>987</v>
      </c>
      <c r="C3460" s="259" t="s">
        <v>988</v>
      </c>
      <c r="D3460" s="259" t="s">
        <v>549</v>
      </c>
      <c r="E3460" s="259">
        <v>0</v>
      </c>
      <c r="F3460" s="259" t="s">
        <v>5890</v>
      </c>
      <c r="G3460" s="259" t="s">
        <v>282</v>
      </c>
      <c r="H3460" s="259">
        <v>3</v>
      </c>
      <c r="I3460" s="259" t="s">
        <v>5790</v>
      </c>
      <c r="J3460" s="259" t="s">
        <v>5893</v>
      </c>
      <c r="K3460" s="259" t="s">
        <v>5894</v>
      </c>
      <c r="L3460" s="260">
        <v>45776</v>
      </c>
      <c r="M3460" s="259" t="s">
        <v>19</v>
      </c>
    </row>
    <row r="3461" spans="1:13">
      <c r="A3461" s="261" t="s">
        <v>986</v>
      </c>
      <c r="B3461" s="261" t="s">
        <v>987</v>
      </c>
      <c r="C3461" s="261" t="s">
        <v>988</v>
      </c>
      <c r="D3461" s="261" t="s">
        <v>2014</v>
      </c>
      <c r="E3461" s="261">
        <v>334692</v>
      </c>
      <c r="F3461" s="261" t="s">
        <v>5881</v>
      </c>
      <c r="G3461" s="261" t="s">
        <v>427</v>
      </c>
      <c r="H3461" s="261">
        <v>2</v>
      </c>
      <c r="I3461" s="261" t="s">
        <v>5882</v>
      </c>
      <c r="J3461" s="261" t="s">
        <v>5895</v>
      </c>
      <c r="K3461" s="261" t="s">
        <v>5896</v>
      </c>
      <c r="L3461" s="262">
        <v>45776</v>
      </c>
      <c r="M3461" s="261" t="s">
        <v>19</v>
      </c>
    </row>
    <row r="3462" spans="1:13">
      <c r="A3462" s="259" t="s">
        <v>986</v>
      </c>
      <c r="B3462" s="259" t="s">
        <v>987</v>
      </c>
      <c r="C3462" s="259" t="s">
        <v>988</v>
      </c>
      <c r="D3462" s="259" t="s">
        <v>2017</v>
      </c>
      <c r="E3462" s="259">
        <v>575305</v>
      </c>
      <c r="F3462" s="259" t="s">
        <v>5881</v>
      </c>
      <c r="G3462" s="259" t="s">
        <v>427</v>
      </c>
      <c r="H3462" s="259">
        <v>2</v>
      </c>
      <c r="I3462" s="259" t="s">
        <v>5882</v>
      </c>
      <c r="J3462" s="259" t="s">
        <v>5897</v>
      </c>
      <c r="K3462" s="259" t="s">
        <v>5898</v>
      </c>
      <c r="L3462" s="260">
        <v>45776</v>
      </c>
      <c r="M3462" s="259" t="s">
        <v>19</v>
      </c>
    </row>
    <row r="3463" spans="1:13">
      <c r="A3463" s="261" t="s">
        <v>986</v>
      </c>
      <c r="B3463" s="261" t="s">
        <v>987</v>
      </c>
      <c r="C3463" s="261" t="s">
        <v>988</v>
      </c>
      <c r="D3463" s="261" t="s">
        <v>2020</v>
      </c>
      <c r="E3463" s="261">
        <v>595414</v>
      </c>
      <c r="F3463" s="261" t="s">
        <v>5881</v>
      </c>
      <c r="G3463" s="261" t="s">
        <v>427</v>
      </c>
      <c r="H3463" s="261">
        <v>2</v>
      </c>
      <c r="I3463" s="261" t="s">
        <v>5882</v>
      </c>
      <c r="J3463" s="261" t="s">
        <v>5899</v>
      </c>
      <c r="K3463" s="261" t="s">
        <v>5900</v>
      </c>
      <c r="L3463" s="262">
        <v>45776</v>
      </c>
      <c r="M3463" s="261" t="s">
        <v>19</v>
      </c>
    </row>
    <row r="3464" spans="1:13">
      <c r="A3464" s="259" t="s">
        <v>986</v>
      </c>
      <c r="B3464" s="259" t="s">
        <v>987</v>
      </c>
      <c r="C3464" s="259" t="s">
        <v>988</v>
      </c>
      <c r="D3464" s="259" t="s">
        <v>2023</v>
      </c>
      <c r="E3464" s="259">
        <v>334692</v>
      </c>
      <c r="F3464" s="259" t="s">
        <v>5881</v>
      </c>
      <c r="G3464" s="259" t="s">
        <v>427</v>
      </c>
      <c r="H3464" s="259">
        <v>2</v>
      </c>
      <c r="I3464" s="259" t="s">
        <v>5882</v>
      </c>
      <c r="J3464" s="259" t="s">
        <v>5901</v>
      </c>
      <c r="K3464" s="259" t="s">
        <v>5902</v>
      </c>
      <c r="L3464" s="260">
        <v>45776</v>
      </c>
      <c r="M3464" s="259" t="s">
        <v>19</v>
      </c>
    </row>
    <row r="3465" spans="1:13">
      <c r="A3465" s="261" t="s">
        <v>986</v>
      </c>
      <c r="B3465" s="261" t="s">
        <v>987</v>
      </c>
      <c r="C3465" s="261" t="s">
        <v>988</v>
      </c>
      <c r="D3465" s="261" t="s">
        <v>2025</v>
      </c>
      <c r="E3465" s="261">
        <v>0</v>
      </c>
      <c r="F3465" s="261" t="s">
        <v>5881</v>
      </c>
      <c r="G3465" s="261" t="s">
        <v>427</v>
      </c>
      <c r="H3465" s="261">
        <v>2</v>
      </c>
      <c r="I3465" s="261" t="s">
        <v>5882</v>
      </c>
      <c r="J3465" s="261" t="s">
        <v>5903</v>
      </c>
      <c r="K3465" s="261" t="s">
        <v>5904</v>
      </c>
      <c r="L3465" s="262">
        <v>45776</v>
      </c>
      <c r="M3465" s="261" t="s">
        <v>19</v>
      </c>
    </row>
    <row r="3466" spans="1:13">
      <c r="A3466" s="259" t="s">
        <v>986</v>
      </c>
      <c r="B3466" s="259" t="s">
        <v>987</v>
      </c>
      <c r="C3466" s="259" t="s">
        <v>988</v>
      </c>
      <c r="D3466" s="259" t="s">
        <v>2027</v>
      </c>
      <c r="E3466" s="259">
        <v>0</v>
      </c>
      <c r="F3466" s="259" t="s">
        <v>5881</v>
      </c>
      <c r="G3466" s="259" t="s">
        <v>427</v>
      </c>
      <c r="H3466" s="259">
        <v>2</v>
      </c>
      <c r="I3466" s="259" t="s">
        <v>5882</v>
      </c>
      <c r="J3466" s="259" t="s">
        <v>5905</v>
      </c>
      <c r="K3466" s="259" t="s">
        <v>5906</v>
      </c>
      <c r="L3466" s="260">
        <v>45776</v>
      </c>
      <c r="M3466" s="259" t="s">
        <v>19</v>
      </c>
    </row>
    <row r="3467" spans="1:13">
      <c r="A3467" s="261" t="s">
        <v>986</v>
      </c>
      <c r="B3467" s="261" t="s">
        <v>987</v>
      </c>
      <c r="C3467" s="261" t="s">
        <v>988</v>
      </c>
      <c r="D3467" s="261" t="s">
        <v>200</v>
      </c>
      <c r="E3467" s="261">
        <v>1</v>
      </c>
      <c r="F3467" s="261" t="s">
        <v>5881</v>
      </c>
      <c r="G3467" s="261" t="s">
        <v>427</v>
      </c>
      <c r="H3467" s="261">
        <v>2</v>
      </c>
      <c r="I3467" s="261" t="s">
        <v>5882</v>
      </c>
      <c r="J3467" s="261" t="s">
        <v>5907</v>
      </c>
      <c r="K3467" s="261" t="s">
        <v>5908</v>
      </c>
      <c r="L3467" s="262">
        <v>45776</v>
      </c>
      <c r="M3467" s="261" t="s">
        <v>19</v>
      </c>
    </row>
    <row r="3468" spans="1:13">
      <c r="A3468" s="259" t="s">
        <v>986</v>
      </c>
      <c r="B3468" s="259" t="s">
        <v>987</v>
      </c>
      <c r="C3468" s="259" t="s">
        <v>988</v>
      </c>
      <c r="D3468" s="259" t="s">
        <v>26</v>
      </c>
      <c r="E3468" s="259" t="s">
        <v>17</v>
      </c>
      <c r="F3468" s="259" t="s">
        <v>404</v>
      </c>
      <c r="G3468" s="259" t="s">
        <v>17</v>
      </c>
      <c r="H3468" s="259" t="s">
        <v>17</v>
      </c>
      <c r="I3468" s="259" t="s">
        <v>404</v>
      </c>
      <c r="J3468" s="259" t="s">
        <v>5887</v>
      </c>
      <c r="K3468" s="259" t="s">
        <v>5909</v>
      </c>
      <c r="L3468" s="260">
        <v>45776</v>
      </c>
      <c r="M3468" s="259" t="s">
        <v>19</v>
      </c>
    </row>
    <row r="3469" spans="1:13">
      <c r="A3469" s="261" t="s">
        <v>986</v>
      </c>
      <c r="B3469" s="261" t="s">
        <v>987</v>
      </c>
      <c r="C3469" s="261" t="s">
        <v>988</v>
      </c>
      <c r="D3469" s="261" t="s">
        <v>28</v>
      </c>
      <c r="E3469" s="261" t="s">
        <v>17</v>
      </c>
      <c r="F3469" s="261" t="s">
        <v>404</v>
      </c>
      <c r="G3469" s="261" t="s">
        <v>17</v>
      </c>
      <c r="H3469" s="261" t="s">
        <v>17</v>
      </c>
      <c r="I3469" s="261" t="s">
        <v>404</v>
      </c>
      <c r="J3469" s="261" t="s">
        <v>5887</v>
      </c>
      <c r="K3469" s="261" t="s">
        <v>5910</v>
      </c>
      <c r="L3469" s="262">
        <v>45776</v>
      </c>
      <c r="M3469" s="261" t="s">
        <v>19</v>
      </c>
    </row>
    <row r="3470" spans="1:13">
      <c r="A3470" s="259" t="s">
        <v>986</v>
      </c>
      <c r="B3470" s="259" t="s">
        <v>987</v>
      </c>
      <c r="C3470" s="259" t="s">
        <v>988</v>
      </c>
      <c r="D3470" s="259" t="s">
        <v>24</v>
      </c>
      <c r="E3470" s="259" t="s">
        <v>17</v>
      </c>
      <c r="F3470" s="259" t="s">
        <v>5911</v>
      </c>
      <c r="G3470" s="259" t="s">
        <v>282</v>
      </c>
      <c r="H3470" s="259">
        <v>3</v>
      </c>
      <c r="I3470" s="259" t="s">
        <v>5912</v>
      </c>
      <c r="J3470" s="259" t="s">
        <v>5913</v>
      </c>
      <c r="K3470" s="259" t="s">
        <v>5914</v>
      </c>
      <c r="L3470" s="260">
        <v>45776</v>
      </c>
      <c r="M3470" s="259" t="s">
        <v>19</v>
      </c>
    </row>
    <row r="3471" spans="1:13">
      <c r="A3471" s="261" t="s">
        <v>986</v>
      </c>
      <c r="B3471" s="261" t="s">
        <v>987</v>
      </c>
      <c r="C3471" s="261" t="s">
        <v>988</v>
      </c>
      <c r="D3471" s="261" t="s">
        <v>16</v>
      </c>
      <c r="E3471" s="261" t="s">
        <v>17</v>
      </c>
      <c r="F3471" s="261" t="s">
        <v>404</v>
      </c>
      <c r="G3471" s="261" t="s">
        <v>17</v>
      </c>
      <c r="H3471" s="261" t="s">
        <v>17</v>
      </c>
      <c r="I3471" s="261" t="s">
        <v>404</v>
      </c>
      <c r="J3471" s="261" t="s">
        <v>5887</v>
      </c>
      <c r="K3471" s="261" t="s">
        <v>5915</v>
      </c>
      <c r="L3471" s="262">
        <v>45776</v>
      </c>
      <c r="M3471" s="261" t="s">
        <v>19</v>
      </c>
    </row>
    <row r="3472" spans="1:13">
      <c r="A3472" s="259" t="s">
        <v>986</v>
      </c>
      <c r="B3472" s="259" t="s">
        <v>987</v>
      </c>
      <c r="C3472" s="259" t="s">
        <v>988</v>
      </c>
      <c r="D3472" s="259" t="s">
        <v>20</v>
      </c>
      <c r="E3472" s="259" t="s">
        <v>17</v>
      </c>
      <c r="F3472" s="259" t="s">
        <v>404</v>
      </c>
      <c r="G3472" s="259" t="s">
        <v>17</v>
      </c>
      <c r="H3472" s="259" t="s">
        <v>17</v>
      </c>
      <c r="I3472" s="259" t="s">
        <v>404</v>
      </c>
      <c r="J3472" s="259" t="s">
        <v>5887</v>
      </c>
      <c r="K3472" s="259" t="s">
        <v>5916</v>
      </c>
      <c r="L3472" s="260">
        <v>45776</v>
      </c>
      <c r="M3472" s="259" t="s">
        <v>19</v>
      </c>
    </row>
    <row r="3473" spans="1:13">
      <c r="A3473" s="261" t="s">
        <v>986</v>
      </c>
      <c r="B3473" s="261" t="s">
        <v>987</v>
      </c>
      <c r="C3473" s="261" t="s">
        <v>988</v>
      </c>
      <c r="D3473" s="261" t="s">
        <v>364</v>
      </c>
      <c r="E3473" s="261" t="s">
        <v>17</v>
      </c>
      <c r="F3473" s="261" t="s">
        <v>404</v>
      </c>
      <c r="G3473" s="261" t="s">
        <v>17</v>
      </c>
      <c r="H3473" s="261" t="s">
        <v>17</v>
      </c>
      <c r="I3473" s="261" t="s">
        <v>404</v>
      </c>
      <c r="J3473" s="261" t="s">
        <v>5887</v>
      </c>
      <c r="K3473" s="261" t="s">
        <v>5917</v>
      </c>
      <c r="L3473" s="262">
        <v>45776</v>
      </c>
      <c r="M3473" s="261" t="s">
        <v>19</v>
      </c>
    </row>
    <row r="3474" spans="1:13">
      <c r="A3474" s="259" t="s">
        <v>986</v>
      </c>
      <c r="B3474" s="259" t="s">
        <v>987</v>
      </c>
      <c r="C3474" s="259" t="s">
        <v>988</v>
      </c>
      <c r="D3474" s="259" t="s">
        <v>22</v>
      </c>
      <c r="E3474" s="259" t="s">
        <v>17</v>
      </c>
      <c r="F3474" s="259" t="s">
        <v>404</v>
      </c>
      <c r="G3474" s="259" t="s">
        <v>17</v>
      </c>
      <c r="H3474" s="259" t="s">
        <v>17</v>
      </c>
      <c r="I3474" s="259" t="s">
        <v>404</v>
      </c>
      <c r="J3474" s="259" t="s">
        <v>5887</v>
      </c>
      <c r="K3474" s="259" t="s">
        <v>5918</v>
      </c>
      <c r="L3474" s="260">
        <v>45776</v>
      </c>
      <c r="M3474" s="259" t="s">
        <v>19</v>
      </c>
    </row>
    <row r="3475" spans="1:13">
      <c r="A3475" s="261" t="s">
        <v>875</v>
      </c>
      <c r="B3475" s="261" t="s">
        <v>876</v>
      </c>
      <c r="C3475" s="261" t="s">
        <v>576</v>
      </c>
      <c r="D3475" s="261" t="s">
        <v>2227</v>
      </c>
      <c r="E3475" s="261">
        <v>237500000</v>
      </c>
      <c r="F3475" s="261" t="s">
        <v>5919</v>
      </c>
      <c r="G3475" s="261" t="s">
        <v>427</v>
      </c>
      <c r="H3475" s="261">
        <v>2</v>
      </c>
      <c r="I3475" s="261" t="s">
        <v>5920</v>
      </c>
      <c r="J3475" s="261" t="s">
        <v>5921</v>
      </c>
      <c r="K3475" s="261" t="s">
        <v>5922</v>
      </c>
      <c r="L3475" s="262">
        <v>45776</v>
      </c>
      <c r="M3475" s="261" t="s">
        <v>218</v>
      </c>
    </row>
    <row r="3476" spans="1:13">
      <c r="A3476" s="259" t="s">
        <v>875</v>
      </c>
      <c r="B3476" s="259" t="s">
        <v>876</v>
      </c>
      <c r="C3476" s="259" t="s">
        <v>576</v>
      </c>
      <c r="D3476" s="259" t="s">
        <v>1999</v>
      </c>
      <c r="E3476" s="259">
        <v>157918</v>
      </c>
      <c r="F3476" s="259" t="s">
        <v>5923</v>
      </c>
      <c r="G3476" s="259" t="s">
        <v>427</v>
      </c>
      <c r="H3476" s="259">
        <v>2</v>
      </c>
      <c r="I3476" s="259" t="s">
        <v>5924</v>
      </c>
      <c r="J3476" s="259" t="s">
        <v>5925</v>
      </c>
      <c r="K3476" s="259" t="s">
        <v>5926</v>
      </c>
      <c r="L3476" s="260">
        <v>45776</v>
      </c>
      <c r="M3476" s="259" t="s">
        <v>218</v>
      </c>
    </row>
    <row r="3477" spans="1:13">
      <c r="A3477" s="261" t="s">
        <v>875</v>
      </c>
      <c r="B3477" s="261" t="s">
        <v>876</v>
      </c>
      <c r="C3477" s="261" t="s">
        <v>576</v>
      </c>
      <c r="D3477" s="261" t="s">
        <v>2004</v>
      </c>
      <c r="E3477" s="261">
        <v>16052586</v>
      </c>
      <c r="F3477" s="261" t="s">
        <v>5927</v>
      </c>
      <c r="G3477" s="261" t="s">
        <v>427</v>
      </c>
      <c r="H3477" s="261">
        <v>2</v>
      </c>
      <c r="I3477" s="261" t="s">
        <v>5928</v>
      </c>
      <c r="J3477" s="261" t="s">
        <v>5929</v>
      </c>
      <c r="K3477" s="261" t="s">
        <v>5930</v>
      </c>
      <c r="L3477" s="262">
        <v>45776</v>
      </c>
      <c r="M3477" s="261" t="s">
        <v>218</v>
      </c>
    </row>
    <row r="3478" spans="1:13">
      <c r="A3478" s="259" t="s">
        <v>875</v>
      </c>
      <c r="B3478" s="259" t="s">
        <v>876</v>
      </c>
      <c r="C3478" s="259" t="s">
        <v>576</v>
      </c>
      <c r="D3478" s="259" t="s">
        <v>2007</v>
      </c>
      <c r="E3478" s="259">
        <v>16052586</v>
      </c>
      <c r="F3478" s="259" t="s">
        <v>5927</v>
      </c>
      <c r="G3478" s="259" t="s">
        <v>427</v>
      </c>
      <c r="H3478" s="259">
        <v>2</v>
      </c>
      <c r="I3478" s="259" t="s">
        <v>5928</v>
      </c>
      <c r="J3478" s="259" t="s">
        <v>5931</v>
      </c>
      <c r="K3478" s="259" t="s">
        <v>5932</v>
      </c>
      <c r="L3478" s="260">
        <v>45776</v>
      </c>
      <c r="M3478" s="259" t="s">
        <v>218</v>
      </c>
    </row>
    <row r="3479" spans="1:13">
      <c r="A3479" s="261" t="s">
        <v>875</v>
      </c>
      <c r="B3479" s="261" t="s">
        <v>876</v>
      </c>
      <c r="C3479" s="261" t="s">
        <v>576</v>
      </c>
      <c r="D3479" s="261" t="s">
        <v>257</v>
      </c>
      <c r="E3479" s="261">
        <v>4653703</v>
      </c>
      <c r="F3479" s="261" t="s">
        <v>5933</v>
      </c>
      <c r="G3479" s="261" t="s">
        <v>427</v>
      </c>
      <c r="H3479" s="261">
        <v>2</v>
      </c>
      <c r="I3479" s="261" t="s">
        <v>5934</v>
      </c>
      <c r="J3479" s="261" t="s">
        <v>5935</v>
      </c>
      <c r="K3479" s="261" t="s">
        <v>5936</v>
      </c>
      <c r="L3479" s="262">
        <v>45776</v>
      </c>
      <c r="M3479" s="261" t="s">
        <v>218</v>
      </c>
    </row>
    <row r="3480" spans="1:13">
      <c r="A3480" s="259" t="s">
        <v>875</v>
      </c>
      <c r="B3480" s="259" t="s">
        <v>876</v>
      </c>
      <c r="C3480" s="259" t="s">
        <v>576</v>
      </c>
      <c r="D3480" s="259" t="s">
        <v>112</v>
      </c>
      <c r="E3480" s="259" t="s">
        <v>17</v>
      </c>
      <c r="F3480" s="259" t="s">
        <v>17</v>
      </c>
      <c r="G3480" s="259" t="s">
        <v>17</v>
      </c>
      <c r="H3480" s="259" t="s">
        <v>17</v>
      </c>
      <c r="I3480" s="259" t="s">
        <v>17</v>
      </c>
      <c r="J3480" s="259" t="s">
        <v>5937</v>
      </c>
      <c r="K3480" s="259" t="s">
        <v>5938</v>
      </c>
      <c r="L3480" s="260">
        <v>45776</v>
      </c>
      <c r="M3480" s="259" t="s">
        <v>218</v>
      </c>
    </row>
    <row r="3481" spans="1:13">
      <c r="A3481" s="261" t="s">
        <v>875</v>
      </c>
      <c r="B3481" s="261" t="s">
        <v>876</v>
      </c>
      <c r="C3481" s="261" t="s">
        <v>576</v>
      </c>
      <c r="D3481" s="261" t="s">
        <v>467</v>
      </c>
      <c r="E3481" s="261">
        <v>1219</v>
      </c>
      <c r="F3481" s="261" t="s">
        <v>5939</v>
      </c>
      <c r="G3481" s="261" t="s">
        <v>282</v>
      </c>
      <c r="H3481" s="261">
        <v>3</v>
      </c>
      <c r="I3481" s="261" t="s">
        <v>2622</v>
      </c>
      <c r="J3481" s="261" t="s">
        <v>5940</v>
      </c>
      <c r="K3481" s="261" t="s">
        <v>5941</v>
      </c>
      <c r="L3481" s="262">
        <v>45776</v>
      </c>
      <c r="M3481" s="261" t="s">
        <v>218</v>
      </c>
    </row>
    <row r="3482" spans="1:13">
      <c r="A3482" s="259" t="s">
        <v>875</v>
      </c>
      <c r="B3482" s="259" t="s">
        <v>876</v>
      </c>
      <c r="C3482" s="259" t="s">
        <v>576</v>
      </c>
      <c r="D3482" s="259" t="s">
        <v>549</v>
      </c>
      <c r="E3482" s="259">
        <v>4883</v>
      </c>
      <c r="F3482" s="259" t="s">
        <v>5942</v>
      </c>
      <c r="G3482" s="259" t="s">
        <v>427</v>
      </c>
      <c r="H3482" s="259">
        <v>2</v>
      </c>
      <c r="I3482" s="259" t="s">
        <v>5943</v>
      </c>
      <c r="J3482" s="259" t="s">
        <v>5944</v>
      </c>
      <c r="K3482" s="259" t="s">
        <v>5945</v>
      </c>
      <c r="L3482" s="260">
        <v>45776</v>
      </c>
      <c r="M3482" s="259" t="s">
        <v>218</v>
      </c>
    </row>
    <row r="3483" spans="1:13">
      <c r="A3483" s="261" t="s">
        <v>875</v>
      </c>
      <c r="B3483" s="261" t="s">
        <v>876</v>
      </c>
      <c r="C3483" s="261" t="s">
        <v>576</v>
      </c>
      <c r="D3483" s="261" t="s">
        <v>2014</v>
      </c>
      <c r="E3483" s="261">
        <v>7870000</v>
      </c>
      <c r="F3483" s="261" t="s">
        <v>5946</v>
      </c>
      <c r="G3483" s="261" t="s">
        <v>427</v>
      </c>
      <c r="H3483" s="261">
        <v>2</v>
      </c>
      <c r="I3483" s="261" t="s">
        <v>5947</v>
      </c>
      <c r="J3483" s="261" t="s">
        <v>5948</v>
      </c>
      <c r="K3483" s="261" t="s">
        <v>5949</v>
      </c>
      <c r="L3483" s="262">
        <v>45776</v>
      </c>
      <c r="M3483" s="261" t="s">
        <v>218</v>
      </c>
    </row>
    <row r="3484" spans="1:13">
      <c r="A3484" s="259" t="s">
        <v>875</v>
      </c>
      <c r="B3484" s="259" t="s">
        <v>876</v>
      </c>
      <c r="C3484" s="259" t="s">
        <v>576</v>
      </c>
      <c r="D3484" s="259" t="s">
        <v>2017</v>
      </c>
      <c r="E3484" s="259">
        <v>0</v>
      </c>
      <c r="F3484" s="259" t="s">
        <v>5927</v>
      </c>
      <c r="G3484" s="259" t="s">
        <v>427</v>
      </c>
      <c r="H3484" s="259">
        <v>2</v>
      </c>
      <c r="I3484" s="259" t="s">
        <v>5928</v>
      </c>
      <c r="J3484" s="259" t="s">
        <v>5950</v>
      </c>
      <c r="K3484" s="259" t="s">
        <v>5951</v>
      </c>
      <c r="L3484" s="260">
        <v>45776</v>
      </c>
      <c r="M3484" s="259" t="s">
        <v>218</v>
      </c>
    </row>
    <row r="3485" spans="1:13">
      <c r="A3485" s="261" t="s">
        <v>875</v>
      </c>
      <c r="B3485" s="261" t="s">
        <v>876</v>
      </c>
      <c r="C3485" s="261" t="s">
        <v>576</v>
      </c>
      <c r="D3485" s="261" t="s">
        <v>2020</v>
      </c>
      <c r="E3485" s="261">
        <v>8182586</v>
      </c>
      <c r="F3485" s="261" t="s">
        <v>5927</v>
      </c>
      <c r="G3485" s="261" t="s">
        <v>427</v>
      </c>
      <c r="H3485" s="261">
        <v>2</v>
      </c>
      <c r="I3485" s="261" t="s">
        <v>5928</v>
      </c>
      <c r="J3485" s="261" t="s">
        <v>5952</v>
      </c>
      <c r="K3485" s="261" t="s">
        <v>5953</v>
      </c>
      <c r="L3485" s="262">
        <v>45776</v>
      </c>
      <c r="M3485" s="261" t="s">
        <v>218</v>
      </c>
    </row>
    <row r="3486" spans="1:13">
      <c r="A3486" s="259" t="s">
        <v>875</v>
      </c>
      <c r="B3486" s="259" t="s">
        <v>876</v>
      </c>
      <c r="C3486" s="259" t="s">
        <v>576</v>
      </c>
      <c r="D3486" s="259" t="s">
        <v>2023</v>
      </c>
      <c r="E3486" s="259">
        <v>5920000</v>
      </c>
      <c r="F3486" s="259" t="s">
        <v>5946</v>
      </c>
      <c r="G3486" s="259" t="s">
        <v>427</v>
      </c>
      <c r="H3486" s="259">
        <v>2</v>
      </c>
      <c r="I3486" s="259" t="s">
        <v>5947</v>
      </c>
      <c r="J3486" s="259" t="s">
        <v>5954</v>
      </c>
      <c r="K3486" s="259" t="s">
        <v>5955</v>
      </c>
      <c r="L3486" s="260">
        <v>45776</v>
      </c>
      <c r="M3486" s="259" t="s">
        <v>218</v>
      </c>
    </row>
    <row r="3487" spans="1:13">
      <c r="A3487" s="261" t="s">
        <v>875</v>
      </c>
      <c r="B3487" s="261" t="s">
        <v>876</v>
      </c>
      <c r="C3487" s="261" t="s">
        <v>576</v>
      </c>
      <c r="D3487" s="261" t="s">
        <v>2025</v>
      </c>
      <c r="E3487" s="261">
        <v>1950000</v>
      </c>
      <c r="F3487" s="261" t="s">
        <v>5946</v>
      </c>
      <c r="G3487" s="261" t="s">
        <v>427</v>
      </c>
      <c r="H3487" s="261">
        <v>2</v>
      </c>
      <c r="I3487" s="261" t="s">
        <v>5947</v>
      </c>
      <c r="J3487" s="261" t="s">
        <v>5956</v>
      </c>
      <c r="K3487" s="261" t="s">
        <v>5957</v>
      </c>
      <c r="L3487" s="262">
        <v>45776</v>
      </c>
      <c r="M3487" s="261" t="s">
        <v>218</v>
      </c>
    </row>
    <row r="3488" spans="1:13">
      <c r="A3488" s="259" t="s">
        <v>875</v>
      </c>
      <c r="B3488" s="259" t="s">
        <v>876</v>
      </c>
      <c r="C3488" s="259" t="s">
        <v>576</v>
      </c>
      <c r="D3488" s="259" t="s">
        <v>2027</v>
      </c>
      <c r="E3488" s="259">
        <v>0</v>
      </c>
      <c r="F3488" s="259" t="s">
        <v>5946</v>
      </c>
      <c r="G3488" s="259" t="s">
        <v>427</v>
      </c>
      <c r="H3488" s="259">
        <v>2</v>
      </c>
      <c r="I3488" s="259" t="s">
        <v>5947</v>
      </c>
      <c r="J3488" s="259" t="s">
        <v>5958</v>
      </c>
      <c r="K3488" s="259" t="s">
        <v>5959</v>
      </c>
      <c r="L3488" s="260">
        <v>45776</v>
      </c>
      <c r="M3488" s="259" t="s">
        <v>218</v>
      </c>
    </row>
    <row r="3489" spans="1:13">
      <c r="A3489" s="261" t="s">
        <v>875</v>
      </c>
      <c r="B3489" s="261" t="s">
        <v>876</v>
      </c>
      <c r="C3489" s="261" t="s">
        <v>576</v>
      </c>
      <c r="D3489" s="261" t="s">
        <v>200</v>
      </c>
      <c r="E3489" s="261">
        <v>3</v>
      </c>
      <c r="F3489" s="261" t="s">
        <v>5946</v>
      </c>
      <c r="G3489" s="261" t="s">
        <v>427</v>
      </c>
      <c r="H3489" s="261">
        <v>2</v>
      </c>
      <c r="I3489" s="261" t="s">
        <v>5960</v>
      </c>
      <c r="J3489" s="261" t="s">
        <v>5961</v>
      </c>
      <c r="K3489" s="261" t="s">
        <v>5962</v>
      </c>
      <c r="L3489" s="262">
        <v>45776</v>
      </c>
      <c r="M3489" s="261" t="s">
        <v>218</v>
      </c>
    </row>
    <row r="3490" spans="1:13">
      <c r="A3490" s="259" t="s">
        <v>875</v>
      </c>
      <c r="B3490" s="259" t="s">
        <v>876</v>
      </c>
      <c r="C3490" s="259" t="s">
        <v>576</v>
      </c>
      <c r="D3490" s="259" t="s">
        <v>26</v>
      </c>
      <c r="E3490" s="259" t="s">
        <v>17</v>
      </c>
      <c r="F3490" s="259" t="s">
        <v>17</v>
      </c>
      <c r="G3490" s="259" t="s">
        <v>17</v>
      </c>
      <c r="H3490" s="259" t="s">
        <v>17</v>
      </c>
      <c r="I3490" s="259" t="s">
        <v>17</v>
      </c>
      <c r="J3490" s="259" t="s">
        <v>5963</v>
      </c>
      <c r="K3490" s="259" t="s">
        <v>5964</v>
      </c>
      <c r="L3490" s="260">
        <v>45776</v>
      </c>
      <c r="M3490" s="259" t="s">
        <v>218</v>
      </c>
    </row>
    <row r="3491" spans="1:13">
      <c r="A3491" s="261" t="s">
        <v>875</v>
      </c>
      <c r="B3491" s="261" t="s">
        <v>876</v>
      </c>
      <c r="C3491" s="261" t="s">
        <v>576</v>
      </c>
      <c r="D3491" s="261" t="s">
        <v>28</v>
      </c>
      <c r="E3491" s="261" t="s">
        <v>17</v>
      </c>
      <c r="F3491" s="261" t="s">
        <v>17</v>
      </c>
      <c r="G3491" s="261" t="s">
        <v>17</v>
      </c>
      <c r="H3491" s="261" t="s">
        <v>17</v>
      </c>
      <c r="I3491" s="261" t="s">
        <v>17</v>
      </c>
      <c r="J3491" s="261" t="s">
        <v>5963</v>
      </c>
      <c r="K3491" s="261" t="s">
        <v>5965</v>
      </c>
      <c r="L3491" s="262">
        <v>45776</v>
      </c>
      <c r="M3491" s="261" t="s">
        <v>218</v>
      </c>
    </row>
    <row r="3492" spans="1:13">
      <c r="A3492" s="259" t="s">
        <v>875</v>
      </c>
      <c r="B3492" s="259" t="s">
        <v>876</v>
      </c>
      <c r="C3492" s="259" t="s">
        <v>576</v>
      </c>
      <c r="D3492" s="259" t="s">
        <v>24</v>
      </c>
      <c r="E3492" s="259">
        <v>4800000</v>
      </c>
      <c r="F3492" s="259" t="s">
        <v>5966</v>
      </c>
      <c r="G3492" s="259" t="s">
        <v>427</v>
      </c>
      <c r="H3492" s="259">
        <v>2</v>
      </c>
      <c r="I3492" s="259" t="s">
        <v>5967</v>
      </c>
      <c r="J3492" s="259" t="s">
        <v>5968</v>
      </c>
      <c r="K3492" s="259" t="s">
        <v>5969</v>
      </c>
      <c r="L3492" s="260">
        <v>45776</v>
      </c>
      <c r="M3492" s="259" t="s">
        <v>19</v>
      </c>
    </row>
    <row r="3493" spans="1:13">
      <c r="A3493" s="261" t="s">
        <v>875</v>
      </c>
      <c r="B3493" s="261" t="s">
        <v>876</v>
      </c>
      <c r="C3493" s="261" t="s">
        <v>576</v>
      </c>
      <c r="D3493" s="261" t="s">
        <v>16</v>
      </c>
      <c r="E3493" s="261" t="s">
        <v>17</v>
      </c>
      <c r="F3493" s="261" t="s">
        <v>17</v>
      </c>
      <c r="G3493" s="261" t="s">
        <v>17</v>
      </c>
      <c r="H3493" s="261" t="s">
        <v>17</v>
      </c>
      <c r="I3493" s="261" t="s">
        <v>17</v>
      </c>
      <c r="J3493" s="261" t="s">
        <v>5963</v>
      </c>
      <c r="K3493" s="261" t="s">
        <v>5970</v>
      </c>
      <c r="L3493" s="262">
        <v>45776</v>
      </c>
      <c r="M3493" s="261" t="s">
        <v>218</v>
      </c>
    </row>
    <row r="3494" spans="1:13">
      <c r="A3494" s="259" t="s">
        <v>875</v>
      </c>
      <c r="B3494" s="259" t="s">
        <v>876</v>
      </c>
      <c r="C3494" s="259" t="s">
        <v>576</v>
      </c>
      <c r="D3494" s="259" t="s">
        <v>20</v>
      </c>
      <c r="E3494" s="259" t="s">
        <v>17</v>
      </c>
      <c r="F3494" s="259" t="s">
        <v>17</v>
      </c>
      <c r="G3494" s="259" t="s">
        <v>17</v>
      </c>
      <c r="H3494" s="259" t="s">
        <v>17</v>
      </c>
      <c r="I3494" s="259" t="s">
        <v>17</v>
      </c>
      <c r="J3494" s="259" t="s">
        <v>5963</v>
      </c>
      <c r="K3494" s="259" t="s">
        <v>5971</v>
      </c>
      <c r="L3494" s="260">
        <v>45776</v>
      </c>
      <c r="M3494" s="259" t="s">
        <v>218</v>
      </c>
    </row>
    <row r="3495" spans="1:13">
      <c r="A3495" s="261" t="s">
        <v>875</v>
      </c>
      <c r="B3495" s="261" t="s">
        <v>876</v>
      </c>
      <c r="C3495" s="261" t="s">
        <v>576</v>
      </c>
      <c r="D3495" s="261" t="s">
        <v>364</v>
      </c>
      <c r="E3495" s="261" t="s">
        <v>17</v>
      </c>
      <c r="F3495" s="261" t="s">
        <v>17</v>
      </c>
      <c r="G3495" s="261" t="s">
        <v>17</v>
      </c>
      <c r="H3495" s="261" t="s">
        <v>17</v>
      </c>
      <c r="I3495" s="261" t="s">
        <v>17</v>
      </c>
      <c r="J3495" s="261" t="s">
        <v>5963</v>
      </c>
      <c r="K3495" s="261" t="s">
        <v>5972</v>
      </c>
      <c r="L3495" s="262">
        <v>45776</v>
      </c>
      <c r="M3495" s="261" t="s">
        <v>218</v>
      </c>
    </row>
    <row r="3496" spans="1:13">
      <c r="A3496" s="259" t="s">
        <v>875</v>
      </c>
      <c r="B3496" s="259" t="s">
        <v>876</v>
      </c>
      <c r="C3496" s="259" t="s">
        <v>576</v>
      </c>
      <c r="D3496" s="259" t="s">
        <v>22</v>
      </c>
      <c r="E3496" s="259" t="s">
        <v>17</v>
      </c>
      <c r="F3496" s="259" t="s">
        <v>17</v>
      </c>
      <c r="G3496" s="259" t="s">
        <v>17</v>
      </c>
      <c r="H3496" s="259" t="s">
        <v>17</v>
      </c>
      <c r="I3496" s="259" t="s">
        <v>17</v>
      </c>
      <c r="J3496" s="259" t="s">
        <v>5963</v>
      </c>
      <c r="K3496" s="259" t="s">
        <v>5973</v>
      </c>
      <c r="L3496" s="260">
        <v>45776</v>
      </c>
      <c r="M3496" s="259" t="s">
        <v>218</v>
      </c>
    </row>
    <row r="3497" spans="1:13">
      <c r="A3497" s="261" t="s">
        <v>886</v>
      </c>
      <c r="B3497" s="261" t="s">
        <v>887</v>
      </c>
      <c r="C3497" s="261" t="s">
        <v>576</v>
      </c>
      <c r="D3497" s="261" t="s">
        <v>2227</v>
      </c>
      <c r="E3497" s="261">
        <v>237500000</v>
      </c>
      <c r="F3497" s="261" t="s">
        <v>5919</v>
      </c>
      <c r="G3497" s="261" t="s">
        <v>427</v>
      </c>
      <c r="H3497" s="261">
        <v>2</v>
      </c>
      <c r="I3497" s="261" t="s">
        <v>5920</v>
      </c>
      <c r="J3497" s="261" t="s">
        <v>5921</v>
      </c>
      <c r="K3497" s="261" t="s">
        <v>5974</v>
      </c>
      <c r="L3497" s="262">
        <v>45776</v>
      </c>
      <c r="M3497" s="261" t="s">
        <v>218</v>
      </c>
    </row>
    <row r="3498" spans="1:13">
      <c r="A3498" s="259" t="s">
        <v>886</v>
      </c>
      <c r="B3498" s="259" t="s">
        <v>887</v>
      </c>
      <c r="C3498" s="259" t="s">
        <v>576</v>
      </c>
      <c r="D3498" s="259" t="s">
        <v>1999</v>
      </c>
      <c r="E3498" s="259">
        <v>237708</v>
      </c>
      <c r="F3498" s="259" t="s">
        <v>5975</v>
      </c>
      <c r="G3498" s="259" t="s">
        <v>427</v>
      </c>
      <c r="H3498" s="259">
        <v>2</v>
      </c>
      <c r="I3498" s="259" t="s">
        <v>5924</v>
      </c>
      <c r="J3498" s="259" t="s">
        <v>5976</v>
      </c>
      <c r="K3498" s="259" t="s">
        <v>5977</v>
      </c>
      <c r="L3498" s="260">
        <v>45776</v>
      </c>
      <c r="M3498" s="259" t="s">
        <v>218</v>
      </c>
    </row>
    <row r="3499" spans="1:13">
      <c r="A3499" s="261" t="s">
        <v>886</v>
      </c>
      <c r="B3499" s="261" t="s">
        <v>887</v>
      </c>
      <c r="C3499" s="261" t="s">
        <v>576</v>
      </c>
      <c r="D3499" s="261" t="s">
        <v>2004</v>
      </c>
      <c r="E3499" s="261">
        <v>45288148</v>
      </c>
      <c r="F3499" s="261" t="s">
        <v>5978</v>
      </c>
      <c r="G3499" s="261" t="s">
        <v>427</v>
      </c>
      <c r="H3499" s="261">
        <v>2</v>
      </c>
      <c r="I3499" s="261" t="s">
        <v>5979</v>
      </c>
      <c r="J3499" s="261" t="s">
        <v>5980</v>
      </c>
      <c r="K3499" s="261" t="s">
        <v>5981</v>
      </c>
      <c r="L3499" s="262">
        <v>45776</v>
      </c>
      <c r="M3499" s="261" t="s">
        <v>218</v>
      </c>
    </row>
    <row r="3500" spans="1:13">
      <c r="A3500" s="259" t="s">
        <v>886</v>
      </c>
      <c r="B3500" s="259" t="s">
        <v>887</v>
      </c>
      <c r="C3500" s="259" t="s">
        <v>576</v>
      </c>
      <c r="D3500" s="259" t="s">
        <v>2007</v>
      </c>
      <c r="E3500" s="259">
        <v>24395906</v>
      </c>
      <c r="F3500" s="259" t="s">
        <v>5978</v>
      </c>
      <c r="G3500" s="259" t="s">
        <v>427</v>
      </c>
      <c r="H3500" s="259">
        <v>2</v>
      </c>
      <c r="I3500" s="259" t="s">
        <v>5979</v>
      </c>
      <c r="J3500" s="259" t="s">
        <v>5982</v>
      </c>
      <c r="K3500" s="259" t="s">
        <v>5983</v>
      </c>
      <c r="L3500" s="260">
        <v>45776</v>
      </c>
      <c r="M3500" s="259" t="s">
        <v>218</v>
      </c>
    </row>
    <row r="3501" spans="1:13">
      <c r="A3501" s="261" t="s">
        <v>886</v>
      </c>
      <c r="B3501" s="261" t="s">
        <v>887</v>
      </c>
      <c r="C3501" s="261" t="s">
        <v>576</v>
      </c>
      <c r="D3501" s="261" t="s">
        <v>257</v>
      </c>
      <c r="E3501" s="261">
        <v>769284</v>
      </c>
      <c r="F3501" s="261" t="s">
        <v>5984</v>
      </c>
      <c r="G3501" s="261" t="s">
        <v>427</v>
      </c>
      <c r="H3501" s="261">
        <v>2</v>
      </c>
      <c r="I3501" s="261" t="s">
        <v>5985</v>
      </c>
      <c r="J3501" s="261" t="s">
        <v>5986</v>
      </c>
      <c r="K3501" s="261" t="s">
        <v>5987</v>
      </c>
      <c r="L3501" s="262">
        <v>45776</v>
      </c>
      <c r="M3501" s="261" t="s">
        <v>218</v>
      </c>
    </row>
    <row r="3502" spans="1:13">
      <c r="A3502" s="259" t="s">
        <v>886</v>
      </c>
      <c r="B3502" s="259" t="s">
        <v>887</v>
      </c>
      <c r="C3502" s="259" t="s">
        <v>576</v>
      </c>
      <c r="D3502" s="259" t="s">
        <v>112</v>
      </c>
      <c r="E3502" s="259" t="s">
        <v>17</v>
      </c>
      <c r="F3502" s="259" t="s">
        <v>17</v>
      </c>
      <c r="G3502" s="259" t="s">
        <v>17</v>
      </c>
      <c r="H3502" s="259" t="s">
        <v>17</v>
      </c>
      <c r="I3502" s="259" t="s">
        <v>17</v>
      </c>
      <c r="J3502" s="259" t="s">
        <v>5937</v>
      </c>
      <c r="K3502" s="259" t="s">
        <v>5988</v>
      </c>
      <c r="L3502" s="260">
        <v>45776</v>
      </c>
      <c r="M3502" s="259" t="s">
        <v>218</v>
      </c>
    </row>
    <row r="3503" spans="1:13">
      <c r="A3503" s="261" t="s">
        <v>886</v>
      </c>
      <c r="B3503" s="261" t="s">
        <v>887</v>
      </c>
      <c r="C3503" s="261" t="s">
        <v>576</v>
      </c>
      <c r="D3503" s="261" t="s">
        <v>467</v>
      </c>
      <c r="E3503" s="261">
        <v>2040</v>
      </c>
      <c r="F3503" s="261" t="s">
        <v>5989</v>
      </c>
      <c r="G3503" s="261" t="s">
        <v>427</v>
      </c>
      <c r="H3503" s="261">
        <v>2</v>
      </c>
      <c r="I3503" s="261" t="s">
        <v>5790</v>
      </c>
      <c r="J3503" s="261" t="s">
        <v>5990</v>
      </c>
      <c r="K3503" s="261" t="s">
        <v>5991</v>
      </c>
      <c r="L3503" s="262">
        <v>45776</v>
      </c>
      <c r="M3503" s="261" t="s">
        <v>218</v>
      </c>
    </row>
    <row r="3504" spans="1:13">
      <c r="A3504" s="259" t="s">
        <v>886</v>
      </c>
      <c r="B3504" s="259" t="s">
        <v>887</v>
      </c>
      <c r="C3504" s="259" t="s">
        <v>576</v>
      </c>
      <c r="D3504" s="259" t="s">
        <v>549</v>
      </c>
      <c r="E3504" s="259">
        <v>4883</v>
      </c>
      <c r="F3504" s="259" t="s">
        <v>5992</v>
      </c>
      <c r="G3504" s="259" t="s">
        <v>427</v>
      </c>
      <c r="H3504" s="259">
        <v>2</v>
      </c>
      <c r="I3504" s="259" t="s">
        <v>5993</v>
      </c>
      <c r="J3504" s="259" t="s">
        <v>5994</v>
      </c>
      <c r="K3504" s="259" t="s">
        <v>5995</v>
      </c>
      <c r="L3504" s="260">
        <v>45776</v>
      </c>
      <c r="M3504" s="259" t="s">
        <v>218</v>
      </c>
    </row>
    <row r="3505" spans="1:13">
      <c r="A3505" s="261" t="s">
        <v>886</v>
      </c>
      <c r="B3505" s="261" t="s">
        <v>887</v>
      </c>
      <c r="C3505" s="261" t="s">
        <v>576</v>
      </c>
      <c r="D3505" s="261" t="s">
        <v>2014</v>
      </c>
      <c r="E3505" s="261">
        <v>7701082</v>
      </c>
      <c r="F3505" s="261" t="s">
        <v>5978</v>
      </c>
      <c r="G3505" s="261" t="s">
        <v>427</v>
      </c>
      <c r="H3505" s="261">
        <v>2</v>
      </c>
      <c r="I3505" s="261" t="s">
        <v>5979</v>
      </c>
      <c r="J3505" s="261" t="s">
        <v>5996</v>
      </c>
      <c r="K3505" s="261" t="s">
        <v>5997</v>
      </c>
      <c r="L3505" s="262">
        <v>45776</v>
      </c>
      <c r="M3505" s="261" t="s">
        <v>218</v>
      </c>
    </row>
    <row r="3506" spans="1:13">
      <c r="A3506" s="259" t="s">
        <v>886</v>
      </c>
      <c r="B3506" s="259" t="s">
        <v>887</v>
      </c>
      <c r="C3506" s="259" t="s">
        <v>576</v>
      </c>
      <c r="D3506" s="259" t="s">
        <v>2017</v>
      </c>
      <c r="E3506" s="259">
        <v>20892242</v>
      </c>
      <c r="F3506" s="259" t="s">
        <v>5978</v>
      </c>
      <c r="G3506" s="259" t="s">
        <v>282</v>
      </c>
      <c r="H3506" s="259">
        <v>3</v>
      </c>
      <c r="I3506" s="259" t="s">
        <v>5979</v>
      </c>
      <c r="J3506" s="259" t="s">
        <v>5998</v>
      </c>
      <c r="K3506" s="259" t="s">
        <v>5999</v>
      </c>
      <c r="L3506" s="260">
        <v>45776</v>
      </c>
      <c r="M3506" s="259" t="s">
        <v>218</v>
      </c>
    </row>
    <row r="3507" spans="1:13">
      <c r="A3507" s="261" t="s">
        <v>886</v>
      </c>
      <c r="B3507" s="261" t="s">
        <v>887</v>
      </c>
      <c r="C3507" s="261" t="s">
        <v>576</v>
      </c>
      <c r="D3507" s="261" t="s">
        <v>2020</v>
      </c>
      <c r="E3507" s="261">
        <v>16694824</v>
      </c>
      <c r="F3507" s="261" t="s">
        <v>5978</v>
      </c>
      <c r="G3507" s="261" t="s">
        <v>282</v>
      </c>
      <c r="H3507" s="261">
        <v>3</v>
      </c>
      <c r="I3507" s="261" t="s">
        <v>5979</v>
      </c>
      <c r="J3507" s="261" t="s">
        <v>6000</v>
      </c>
      <c r="K3507" s="261" t="s">
        <v>6001</v>
      </c>
      <c r="L3507" s="262">
        <v>45776</v>
      </c>
      <c r="M3507" s="261" t="s">
        <v>218</v>
      </c>
    </row>
    <row r="3508" spans="1:13">
      <c r="A3508" s="259" t="s">
        <v>886</v>
      </c>
      <c r="B3508" s="259" t="s">
        <v>887</v>
      </c>
      <c r="C3508" s="259" t="s">
        <v>576</v>
      </c>
      <c r="D3508" s="259" t="s">
        <v>2023</v>
      </c>
      <c r="E3508" s="259">
        <v>7541332</v>
      </c>
      <c r="F3508" s="259" t="s">
        <v>5978</v>
      </c>
      <c r="G3508" s="259" t="s">
        <v>282</v>
      </c>
      <c r="H3508" s="259">
        <v>3</v>
      </c>
      <c r="I3508" s="259" t="s">
        <v>5979</v>
      </c>
      <c r="J3508" s="259" t="s">
        <v>6002</v>
      </c>
      <c r="K3508" s="259" t="s">
        <v>6003</v>
      </c>
      <c r="L3508" s="260">
        <v>45776</v>
      </c>
      <c r="M3508" s="259" t="s">
        <v>218</v>
      </c>
    </row>
    <row r="3509" spans="1:13">
      <c r="A3509" s="261" t="s">
        <v>886</v>
      </c>
      <c r="B3509" s="261" t="s">
        <v>887</v>
      </c>
      <c r="C3509" s="261" t="s">
        <v>576</v>
      </c>
      <c r="D3509" s="261" t="s">
        <v>2025</v>
      </c>
      <c r="E3509" s="261">
        <v>159750</v>
      </c>
      <c r="F3509" s="261" t="s">
        <v>5978</v>
      </c>
      <c r="G3509" s="261" t="s">
        <v>282</v>
      </c>
      <c r="H3509" s="261">
        <v>3</v>
      </c>
      <c r="I3509" s="261" t="s">
        <v>5979</v>
      </c>
      <c r="J3509" s="261" t="s">
        <v>6004</v>
      </c>
      <c r="K3509" s="261" t="s">
        <v>6005</v>
      </c>
      <c r="L3509" s="262">
        <v>45776</v>
      </c>
      <c r="M3509" s="261" t="s">
        <v>218</v>
      </c>
    </row>
    <row r="3510" spans="1:13">
      <c r="A3510" s="259" t="s">
        <v>886</v>
      </c>
      <c r="B3510" s="259" t="s">
        <v>887</v>
      </c>
      <c r="C3510" s="259" t="s">
        <v>576</v>
      </c>
      <c r="D3510" s="259" t="s">
        <v>2027</v>
      </c>
      <c r="E3510" s="259">
        <v>0</v>
      </c>
      <c r="F3510" s="259" t="s">
        <v>5978</v>
      </c>
      <c r="G3510" s="259" t="s">
        <v>282</v>
      </c>
      <c r="H3510" s="259">
        <v>3</v>
      </c>
      <c r="I3510" s="259" t="s">
        <v>5979</v>
      </c>
      <c r="J3510" s="259" t="s">
        <v>6006</v>
      </c>
      <c r="K3510" s="259" t="s">
        <v>6007</v>
      </c>
      <c r="L3510" s="260">
        <v>45776</v>
      </c>
      <c r="M3510" s="259" t="s">
        <v>218</v>
      </c>
    </row>
    <row r="3511" spans="1:13">
      <c r="A3511" s="261" t="s">
        <v>886</v>
      </c>
      <c r="B3511" s="261" t="s">
        <v>887</v>
      </c>
      <c r="C3511" s="261" t="s">
        <v>576</v>
      </c>
      <c r="D3511" s="261" t="s">
        <v>200</v>
      </c>
      <c r="E3511" s="261">
        <v>2</v>
      </c>
      <c r="F3511" s="261" t="s">
        <v>6008</v>
      </c>
      <c r="G3511" s="261" t="s">
        <v>427</v>
      </c>
      <c r="H3511" s="261">
        <v>2</v>
      </c>
      <c r="I3511" s="261" t="s">
        <v>6009</v>
      </c>
      <c r="J3511" s="261" t="s">
        <v>6010</v>
      </c>
      <c r="K3511" s="261" t="s">
        <v>6011</v>
      </c>
      <c r="L3511" s="262">
        <v>45776</v>
      </c>
      <c r="M3511" s="261" t="s">
        <v>218</v>
      </c>
    </row>
    <row r="3512" spans="1:13">
      <c r="A3512" s="259" t="s">
        <v>886</v>
      </c>
      <c r="B3512" s="259" t="s">
        <v>887</v>
      </c>
      <c r="C3512" s="259" t="s">
        <v>576</v>
      </c>
      <c r="D3512" s="259" t="s">
        <v>26</v>
      </c>
      <c r="E3512" s="259" t="s">
        <v>17</v>
      </c>
      <c r="F3512" s="259" t="s">
        <v>17</v>
      </c>
      <c r="G3512" s="259" t="s">
        <v>17</v>
      </c>
      <c r="H3512" s="259" t="s">
        <v>17</v>
      </c>
      <c r="I3512" s="259" t="s">
        <v>17</v>
      </c>
      <c r="J3512" s="259" t="s">
        <v>5937</v>
      </c>
      <c r="K3512" s="259" t="s">
        <v>6012</v>
      </c>
      <c r="L3512" s="260">
        <v>45776</v>
      </c>
      <c r="M3512" s="259" t="s">
        <v>218</v>
      </c>
    </row>
    <row r="3513" spans="1:13">
      <c r="A3513" s="261" t="s">
        <v>886</v>
      </c>
      <c r="B3513" s="261" t="s">
        <v>887</v>
      </c>
      <c r="C3513" s="261" t="s">
        <v>576</v>
      </c>
      <c r="D3513" s="261" t="s">
        <v>28</v>
      </c>
      <c r="E3513" s="261" t="s">
        <v>17</v>
      </c>
      <c r="F3513" s="261" t="s">
        <v>17</v>
      </c>
      <c r="G3513" s="261" t="s">
        <v>17</v>
      </c>
      <c r="H3513" s="261" t="s">
        <v>17</v>
      </c>
      <c r="I3513" s="261" t="s">
        <v>17</v>
      </c>
      <c r="J3513" s="261" t="s">
        <v>5937</v>
      </c>
      <c r="K3513" s="261" t="s">
        <v>6013</v>
      </c>
      <c r="L3513" s="262">
        <v>45776</v>
      </c>
      <c r="M3513" s="261" t="s">
        <v>218</v>
      </c>
    </row>
    <row r="3514" spans="1:13">
      <c r="A3514" s="259" t="s">
        <v>886</v>
      </c>
      <c r="B3514" s="259" t="s">
        <v>887</v>
      </c>
      <c r="C3514" s="259" t="s">
        <v>576</v>
      </c>
      <c r="D3514" s="259" t="s">
        <v>24</v>
      </c>
      <c r="E3514" s="259" t="s">
        <v>17</v>
      </c>
      <c r="F3514" s="259" t="s">
        <v>17</v>
      </c>
      <c r="G3514" s="259" t="s">
        <v>17</v>
      </c>
      <c r="H3514" s="259" t="s">
        <v>17</v>
      </c>
      <c r="I3514" s="259" t="s">
        <v>17</v>
      </c>
      <c r="J3514" s="259" t="s">
        <v>5937</v>
      </c>
      <c r="K3514" s="259" t="s">
        <v>6014</v>
      </c>
      <c r="L3514" s="260">
        <v>45776</v>
      </c>
      <c r="M3514" s="259" t="s">
        <v>218</v>
      </c>
    </row>
    <row r="3515" spans="1:13">
      <c r="A3515" s="261" t="s">
        <v>886</v>
      </c>
      <c r="B3515" s="261" t="s">
        <v>887</v>
      </c>
      <c r="C3515" s="261" t="s">
        <v>576</v>
      </c>
      <c r="D3515" s="261" t="s">
        <v>16</v>
      </c>
      <c r="E3515" s="261" t="s">
        <v>17</v>
      </c>
      <c r="F3515" s="261" t="s">
        <v>17</v>
      </c>
      <c r="G3515" s="261" t="s">
        <v>17</v>
      </c>
      <c r="H3515" s="261" t="s">
        <v>17</v>
      </c>
      <c r="I3515" s="261" t="s">
        <v>17</v>
      </c>
      <c r="J3515" s="261" t="s">
        <v>5937</v>
      </c>
      <c r="K3515" s="261" t="s">
        <v>6015</v>
      </c>
      <c r="L3515" s="262">
        <v>45776</v>
      </c>
      <c r="M3515" s="261" t="s">
        <v>218</v>
      </c>
    </row>
    <row r="3516" spans="1:13">
      <c r="A3516" s="259" t="s">
        <v>886</v>
      </c>
      <c r="B3516" s="259" t="s">
        <v>887</v>
      </c>
      <c r="C3516" s="259" t="s">
        <v>576</v>
      </c>
      <c r="D3516" s="259" t="s">
        <v>20</v>
      </c>
      <c r="E3516" s="259" t="s">
        <v>17</v>
      </c>
      <c r="F3516" s="259" t="s">
        <v>17</v>
      </c>
      <c r="G3516" s="259" t="s">
        <v>17</v>
      </c>
      <c r="H3516" s="259" t="s">
        <v>17</v>
      </c>
      <c r="I3516" s="259" t="s">
        <v>17</v>
      </c>
      <c r="J3516" s="259" t="s">
        <v>5937</v>
      </c>
      <c r="K3516" s="259" t="s">
        <v>6016</v>
      </c>
      <c r="L3516" s="260">
        <v>45776</v>
      </c>
      <c r="M3516" s="259" t="s">
        <v>218</v>
      </c>
    </row>
    <row r="3517" spans="1:13">
      <c r="A3517" s="261" t="s">
        <v>886</v>
      </c>
      <c r="B3517" s="261" t="s">
        <v>887</v>
      </c>
      <c r="C3517" s="261" t="s">
        <v>576</v>
      </c>
      <c r="D3517" s="261" t="s">
        <v>364</v>
      </c>
      <c r="E3517" s="261" t="s">
        <v>17</v>
      </c>
      <c r="F3517" s="261" t="s">
        <v>17</v>
      </c>
      <c r="G3517" s="261" t="s">
        <v>17</v>
      </c>
      <c r="H3517" s="261" t="s">
        <v>17</v>
      </c>
      <c r="I3517" s="261" t="s">
        <v>17</v>
      </c>
      <c r="J3517" s="261" t="s">
        <v>5937</v>
      </c>
      <c r="K3517" s="261" t="s">
        <v>6017</v>
      </c>
      <c r="L3517" s="262">
        <v>45776</v>
      </c>
      <c r="M3517" s="261" t="s">
        <v>218</v>
      </c>
    </row>
    <row r="3518" spans="1:13">
      <c r="A3518" s="259" t="s">
        <v>886</v>
      </c>
      <c r="B3518" s="259" t="s">
        <v>887</v>
      </c>
      <c r="C3518" s="259" t="s">
        <v>576</v>
      </c>
      <c r="D3518" s="259" t="s">
        <v>22</v>
      </c>
      <c r="E3518" s="259" t="s">
        <v>17</v>
      </c>
      <c r="F3518" s="259" t="s">
        <v>17</v>
      </c>
      <c r="G3518" s="259" t="s">
        <v>17</v>
      </c>
      <c r="H3518" s="259" t="s">
        <v>17</v>
      </c>
      <c r="I3518" s="259" t="s">
        <v>17</v>
      </c>
      <c r="J3518" s="259" t="s">
        <v>5937</v>
      </c>
      <c r="K3518" s="259" t="s">
        <v>6018</v>
      </c>
      <c r="L3518" s="260">
        <v>45776</v>
      </c>
      <c r="M3518" s="259" t="s">
        <v>218</v>
      </c>
    </row>
    <row r="3519" spans="1:13">
      <c r="A3519" s="261" t="s">
        <v>897</v>
      </c>
      <c r="B3519" s="261" t="s">
        <v>898</v>
      </c>
      <c r="C3519" s="261" t="s">
        <v>576</v>
      </c>
      <c r="D3519" s="261" t="s">
        <v>2227</v>
      </c>
      <c r="E3519" s="261">
        <v>237500000</v>
      </c>
      <c r="F3519" s="261" t="s">
        <v>5919</v>
      </c>
      <c r="G3519" s="261" t="s">
        <v>427</v>
      </c>
      <c r="H3519" s="261">
        <v>2</v>
      </c>
      <c r="I3519" s="261" t="s">
        <v>5920</v>
      </c>
      <c r="J3519" s="261" t="s">
        <v>5921</v>
      </c>
      <c r="K3519" s="261" t="s">
        <v>6019</v>
      </c>
      <c r="L3519" s="262">
        <v>45776</v>
      </c>
      <c r="M3519" s="261" t="s">
        <v>218</v>
      </c>
    </row>
    <row r="3520" spans="1:13">
      <c r="A3520" s="259" t="s">
        <v>897</v>
      </c>
      <c r="B3520" s="259" t="s">
        <v>898</v>
      </c>
      <c r="C3520" s="259" t="s">
        <v>576</v>
      </c>
      <c r="D3520" s="259" t="s">
        <v>1999</v>
      </c>
      <c r="E3520" s="259">
        <v>108869</v>
      </c>
      <c r="F3520" s="259" t="s">
        <v>5975</v>
      </c>
      <c r="G3520" s="259" t="s">
        <v>427</v>
      </c>
      <c r="H3520" s="259">
        <v>2</v>
      </c>
      <c r="I3520" s="259" t="s">
        <v>6020</v>
      </c>
      <c r="J3520" s="259" t="s">
        <v>6021</v>
      </c>
      <c r="K3520" s="259" t="s">
        <v>6022</v>
      </c>
      <c r="L3520" s="260">
        <v>45776</v>
      </c>
      <c r="M3520" s="259" t="s">
        <v>218</v>
      </c>
    </row>
    <row r="3521" spans="1:13">
      <c r="A3521" s="261" t="s">
        <v>897</v>
      </c>
      <c r="B3521" s="261" t="s">
        <v>898</v>
      </c>
      <c r="C3521" s="261" t="s">
        <v>576</v>
      </c>
      <c r="D3521" s="261" t="s">
        <v>2004</v>
      </c>
      <c r="E3521" s="261">
        <v>12674918</v>
      </c>
      <c r="F3521" s="261" t="s">
        <v>5975</v>
      </c>
      <c r="G3521" s="261" t="s">
        <v>282</v>
      </c>
      <c r="H3521" s="261">
        <v>3</v>
      </c>
      <c r="I3521" s="261" t="s">
        <v>6020</v>
      </c>
      <c r="J3521" s="261" t="s">
        <v>6023</v>
      </c>
      <c r="K3521" s="261" t="s">
        <v>6024</v>
      </c>
      <c r="L3521" s="262">
        <v>45776</v>
      </c>
      <c r="M3521" s="261" t="s">
        <v>218</v>
      </c>
    </row>
    <row r="3522" spans="1:13">
      <c r="A3522" s="259" t="s">
        <v>897</v>
      </c>
      <c r="B3522" s="259" t="s">
        <v>898</v>
      </c>
      <c r="C3522" s="259" t="s">
        <v>576</v>
      </c>
      <c r="D3522" s="259" t="s">
        <v>2007</v>
      </c>
      <c r="E3522" s="259">
        <v>101475</v>
      </c>
      <c r="F3522" s="259" t="s">
        <v>6025</v>
      </c>
      <c r="G3522" s="259" t="s">
        <v>427</v>
      </c>
      <c r="H3522" s="259">
        <v>2</v>
      </c>
      <c r="I3522" s="259" t="s">
        <v>6026</v>
      </c>
      <c r="J3522" s="259" t="s">
        <v>6027</v>
      </c>
      <c r="K3522" s="259" t="s">
        <v>6028</v>
      </c>
      <c r="L3522" s="260">
        <v>45776</v>
      </c>
      <c r="M3522" s="259" t="s">
        <v>218</v>
      </c>
    </row>
    <row r="3523" spans="1:13">
      <c r="A3523" s="261" t="s">
        <v>897</v>
      </c>
      <c r="B3523" s="261" t="s">
        <v>898</v>
      </c>
      <c r="C3523" s="261" t="s">
        <v>576</v>
      </c>
      <c r="D3523" s="261" t="s">
        <v>257</v>
      </c>
      <c r="E3523" s="261">
        <v>101475</v>
      </c>
      <c r="F3523" s="261" t="s">
        <v>6025</v>
      </c>
      <c r="G3523" s="261" t="s">
        <v>427</v>
      </c>
      <c r="H3523" s="261">
        <v>2</v>
      </c>
      <c r="I3523" s="261" t="s">
        <v>6026</v>
      </c>
      <c r="J3523" s="261" t="s">
        <v>6029</v>
      </c>
      <c r="K3523" s="261" t="s">
        <v>6030</v>
      </c>
      <c r="L3523" s="262">
        <v>45776</v>
      </c>
      <c r="M3523" s="261" t="s">
        <v>218</v>
      </c>
    </row>
    <row r="3524" spans="1:13">
      <c r="A3524" s="259" t="s">
        <v>897</v>
      </c>
      <c r="B3524" s="259" t="s">
        <v>898</v>
      </c>
      <c r="C3524" s="259" t="s">
        <v>576</v>
      </c>
      <c r="D3524" s="259" t="s">
        <v>112</v>
      </c>
      <c r="E3524" s="259" t="s">
        <v>17</v>
      </c>
      <c r="F3524" s="259" t="s">
        <v>17</v>
      </c>
      <c r="G3524" s="259" t="s">
        <v>17</v>
      </c>
      <c r="H3524" s="259" t="s">
        <v>17</v>
      </c>
      <c r="I3524" s="259" t="s">
        <v>17</v>
      </c>
      <c r="J3524" s="259" t="s">
        <v>5937</v>
      </c>
      <c r="K3524" s="259" t="s">
        <v>6031</v>
      </c>
      <c r="L3524" s="260">
        <v>45776</v>
      </c>
      <c r="M3524" s="259" t="s">
        <v>218</v>
      </c>
    </row>
    <row r="3525" spans="1:13">
      <c r="A3525" s="261" t="s">
        <v>897</v>
      </c>
      <c r="B3525" s="261" t="s">
        <v>898</v>
      </c>
      <c r="C3525" s="261" t="s">
        <v>576</v>
      </c>
      <c r="D3525" s="261" t="s">
        <v>467</v>
      </c>
      <c r="E3525" s="261" t="s">
        <v>17</v>
      </c>
      <c r="F3525" s="261" t="s">
        <v>17</v>
      </c>
      <c r="G3525" s="261" t="s">
        <v>17</v>
      </c>
      <c r="H3525" s="261" t="s">
        <v>17</v>
      </c>
      <c r="I3525" s="261" t="s">
        <v>17</v>
      </c>
      <c r="J3525" s="261" t="s">
        <v>5937</v>
      </c>
      <c r="K3525" s="261" t="s">
        <v>6032</v>
      </c>
      <c r="L3525" s="262">
        <v>45776</v>
      </c>
      <c r="M3525" s="261" t="s">
        <v>218</v>
      </c>
    </row>
    <row r="3526" spans="1:13">
      <c r="A3526" s="259" t="s">
        <v>897</v>
      </c>
      <c r="B3526" s="259" t="s">
        <v>898</v>
      </c>
      <c r="C3526" s="259" t="s">
        <v>576</v>
      </c>
      <c r="D3526" s="259" t="s">
        <v>549</v>
      </c>
      <c r="E3526" s="259">
        <v>4883</v>
      </c>
      <c r="F3526" s="259" t="s">
        <v>6033</v>
      </c>
      <c r="G3526" s="259" t="s">
        <v>427</v>
      </c>
      <c r="H3526" s="259">
        <v>2</v>
      </c>
      <c r="I3526" s="259" t="s">
        <v>5993</v>
      </c>
      <c r="J3526" s="259" t="s">
        <v>6034</v>
      </c>
      <c r="K3526" s="259" t="s">
        <v>6035</v>
      </c>
      <c r="L3526" s="260">
        <v>45776</v>
      </c>
      <c r="M3526" s="259" t="s">
        <v>218</v>
      </c>
    </row>
    <row r="3527" spans="1:13">
      <c r="A3527" s="261" t="s">
        <v>897</v>
      </c>
      <c r="B3527" s="261" t="s">
        <v>898</v>
      </c>
      <c r="C3527" s="261" t="s">
        <v>576</v>
      </c>
      <c r="D3527" s="261" t="s">
        <v>2014</v>
      </c>
      <c r="E3527" s="261">
        <v>101475</v>
      </c>
      <c r="F3527" s="261" t="s">
        <v>6025</v>
      </c>
      <c r="G3527" s="261" t="s">
        <v>427</v>
      </c>
      <c r="H3527" s="261">
        <v>2</v>
      </c>
      <c r="I3527" s="261" t="s">
        <v>6026</v>
      </c>
      <c r="J3527" s="261" t="s">
        <v>6036</v>
      </c>
      <c r="K3527" s="261" t="s">
        <v>6037</v>
      </c>
      <c r="L3527" s="262">
        <v>45776</v>
      </c>
      <c r="M3527" s="261" t="s">
        <v>19</v>
      </c>
    </row>
    <row r="3528" spans="1:13">
      <c r="A3528" s="259" t="s">
        <v>897</v>
      </c>
      <c r="B3528" s="259" t="s">
        <v>898</v>
      </c>
      <c r="C3528" s="259" t="s">
        <v>576</v>
      </c>
      <c r="D3528" s="259" t="s">
        <v>2017</v>
      </c>
      <c r="E3528" s="259">
        <v>12573443</v>
      </c>
      <c r="F3528" s="259" t="s">
        <v>6038</v>
      </c>
      <c r="G3528" s="259" t="s">
        <v>427</v>
      </c>
      <c r="H3528" s="259">
        <v>2</v>
      </c>
      <c r="I3528" s="259" t="s">
        <v>6039</v>
      </c>
      <c r="J3528" s="259" t="s">
        <v>6040</v>
      </c>
      <c r="K3528" s="259" t="s">
        <v>6041</v>
      </c>
      <c r="L3528" s="260">
        <v>45776</v>
      </c>
      <c r="M3528" s="259" t="s">
        <v>218</v>
      </c>
    </row>
    <row r="3529" spans="1:13">
      <c r="A3529" s="261" t="s">
        <v>897</v>
      </c>
      <c r="B3529" s="261" t="s">
        <v>898</v>
      </c>
      <c r="C3529" s="261" t="s">
        <v>576</v>
      </c>
      <c r="D3529" s="261" t="s">
        <v>2020</v>
      </c>
      <c r="E3529" s="261">
        <v>0</v>
      </c>
      <c r="F3529" s="261" t="s">
        <v>6025</v>
      </c>
      <c r="G3529" s="261" t="s">
        <v>427</v>
      </c>
      <c r="H3529" s="261">
        <v>2</v>
      </c>
      <c r="I3529" s="261" t="s">
        <v>6026</v>
      </c>
      <c r="J3529" s="261" t="s">
        <v>6042</v>
      </c>
      <c r="K3529" s="261" t="s">
        <v>6043</v>
      </c>
      <c r="L3529" s="262">
        <v>45776</v>
      </c>
      <c r="M3529" s="261" t="s">
        <v>218</v>
      </c>
    </row>
    <row r="3530" spans="1:13">
      <c r="A3530" s="259" t="s">
        <v>897</v>
      </c>
      <c r="B3530" s="259" t="s">
        <v>898</v>
      </c>
      <c r="C3530" s="259" t="s">
        <v>576</v>
      </c>
      <c r="D3530" s="259" t="s">
        <v>2023</v>
      </c>
      <c r="E3530" s="259">
        <v>101475</v>
      </c>
      <c r="F3530" s="259" t="s">
        <v>6025</v>
      </c>
      <c r="G3530" s="259" t="s">
        <v>282</v>
      </c>
      <c r="H3530" s="259">
        <v>3</v>
      </c>
      <c r="I3530" s="259" t="s">
        <v>6026</v>
      </c>
      <c r="J3530" s="259" t="s">
        <v>6044</v>
      </c>
      <c r="K3530" s="259" t="s">
        <v>6045</v>
      </c>
      <c r="L3530" s="260">
        <v>45776</v>
      </c>
      <c r="M3530" s="259" t="s">
        <v>218</v>
      </c>
    </row>
    <row r="3531" spans="1:13">
      <c r="A3531" s="261" t="s">
        <v>897</v>
      </c>
      <c r="B3531" s="261" t="s">
        <v>898</v>
      </c>
      <c r="C3531" s="261" t="s">
        <v>576</v>
      </c>
      <c r="D3531" s="261" t="s">
        <v>2025</v>
      </c>
      <c r="E3531" s="261" t="s">
        <v>17</v>
      </c>
      <c r="F3531" s="261" t="s">
        <v>404</v>
      </c>
      <c r="G3531" s="261" t="s">
        <v>17</v>
      </c>
      <c r="H3531" s="261" t="s">
        <v>17</v>
      </c>
      <c r="I3531" s="261" t="s">
        <v>404</v>
      </c>
      <c r="J3531" s="261" t="s">
        <v>6046</v>
      </c>
      <c r="K3531" s="261" t="s">
        <v>6047</v>
      </c>
      <c r="L3531" s="262">
        <v>45776</v>
      </c>
      <c r="M3531" s="261" t="s">
        <v>19</v>
      </c>
    </row>
    <row r="3532" spans="1:13">
      <c r="A3532" s="259" t="s">
        <v>897</v>
      </c>
      <c r="B3532" s="259" t="s">
        <v>898</v>
      </c>
      <c r="C3532" s="259" t="s">
        <v>576</v>
      </c>
      <c r="D3532" s="259" t="s">
        <v>2027</v>
      </c>
      <c r="E3532" s="259" t="s">
        <v>17</v>
      </c>
      <c r="F3532" s="259" t="s">
        <v>404</v>
      </c>
      <c r="G3532" s="259" t="s">
        <v>17</v>
      </c>
      <c r="H3532" s="259" t="s">
        <v>17</v>
      </c>
      <c r="I3532" s="259" t="s">
        <v>404</v>
      </c>
      <c r="J3532" s="259" t="s">
        <v>6048</v>
      </c>
      <c r="K3532" s="259" t="s">
        <v>6049</v>
      </c>
      <c r="L3532" s="260">
        <v>45776</v>
      </c>
      <c r="M3532" s="259" t="s">
        <v>19</v>
      </c>
    </row>
    <row r="3533" spans="1:13">
      <c r="A3533" s="261" t="s">
        <v>897</v>
      </c>
      <c r="B3533" s="261" t="s">
        <v>898</v>
      </c>
      <c r="C3533" s="261" t="s">
        <v>576</v>
      </c>
      <c r="D3533" s="261" t="s">
        <v>200</v>
      </c>
      <c r="E3533" s="261">
        <v>3</v>
      </c>
      <c r="F3533" s="261" t="s">
        <v>6038</v>
      </c>
      <c r="G3533" s="261" t="s">
        <v>427</v>
      </c>
      <c r="H3533" s="261">
        <v>2</v>
      </c>
      <c r="I3533" s="261" t="s">
        <v>6039</v>
      </c>
      <c r="J3533" s="261" t="s">
        <v>6050</v>
      </c>
      <c r="K3533" s="261" t="s">
        <v>6051</v>
      </c>
      <c r="L3533" s="262">
        <v>45776</v>
      </c>
      <c r="M3533" s="261" t="s">
        <v>218</v>
      </c>
    </row>
    <row r="3534" spans="1:13">
      <c r="A3534" s="259" t="s">
        <v>897</v>
      </c>
      <c r="B3534" s="259" t="s">
        <v>898</v>
      </c>
      <c r="C3534" s="259" t="s">
        <v>576</v>
      </c>
      <c r="D3534" s="259" t="s">
        <v>26</v>
      </c>
      <c r="E3534" s="259" t="s">
        <v>17</v>
      </c>
      <c r="F3534" s="259" t="s">
        <v>17</v>
      </c>
      <c r="G3534" s="259" t="s">
        <v>17</v>
      </c>
      <c r="H3534" s="259" t="s">
        <v>17</v>
      </c>
      <c r="I3534" s="259" t="s">
        <v>17</v>
      </c>
      <c r="J3534" s="259" t="s">
        <v>5963</v>
      </c>
      <c r="K3534" s="259" t="s">
        <v>6052</v>
      </c>
      <c r="L3534" s="260">
        <v>45776</v>
      </c>
      <c r="M3534" s="259" t="s">
        <v>218</v>
      </c>
    </row>
    <row r="3535" spans="1:13">
      <c r="A3535" s="261" t="s">
        <v>897</v>
      </c>
      <c r="B3535" s="261" t="s">
        <v>898</v>
      </c>
      <c r="C3535" s="261" t="s">
        <v>576</v>
      </c>
      <c r="D3535" s="261" t="s">
        <v>28</v>
      </c>
      <c r="E3535" s="261" t="s">
        <v>17</v>
      </c>
      <c r="F3535" s="261" t="s">
        <v>17</v>
      </c>
      <c r="G3535" s="261" t="s">
        <v>17</v>
      </c>
      <c r="H3535" s="261" t="s">
        <v>17</v>
      </c>
      <c r="I3535" s="261" t="s">
        <v>17</v>
      </c>
      <c r="J3535" s="261" t="s">
        <v>5963</v>
      </c>
      <c r="K3535" s="261" t="s">
        <v>6053</v>
      </c>
      <c r="L3535" s="262">
        <v>45776</v>
      </c>
      <c r="M3535" s="261" t="s">
        <v>218</v>
      </c>
    </row>
    <row r="3536" spans="1:13">
      <c r="A3536" s="259" t="s">
        <v>897</v>
      </c>
      <c r="B3536" s="259" t="s">
        <v>898</v>
      </c>
      <c r="C3536" s="259" t="s">
        <v>576</v>
      </c>
      <c r="D3536" s="259" t="s">
        <v>24</v>
      </c>
      <c r="E3536" s="259" t="s">
        <v>17</v>
      </c>
      <c r="F3536" s="259" t="s">
        <v>17</v>
      </c>
      <c r="G3536" s="259" t="s">
        <v>17</v>
      </c>
      <c r="H3536" s="259" t="s">
        <v>17</v>
      </c>
      <c r="I3536" s="259" t="s">
        <v>17</v>
      </c>
      <c r="J3536" s="259" t="s">
        <v>5963</v>
      </c>
      <c r="K3536" s="259" t="s">
        <v>6054</v>
      </c>
      <c r="L3536" s="260">
        <v>45776</v>
      </c>
      <c r="M3536" s="259" t="s">
        <v>218</v>
      </c>
    </row>
    <row r="3537" spans="1:13">
      <c r="A3537" s="261" t="s">
        <v>897</v>
      </c>
      <c r="B3537" s="261" t="s">
        <v>898</v>
      </c>
      <c r="C3537" s="261" t="s">
        <v>576</v>
      </c>
      <c r="D3537" s="261" t="s">
        <v>16</v>
      </c>
      <c r="E3537" s="261" t="s">
        <v>17</v>
      </c>
      <c r="F3537" s="261" t="s">
        <v>17</v>
      </c>
      <c r="G3537" s="261" t="s">
        <v>17</v>
      </c>
      <c r="H3537" s="261" t="s">
        <v>17</v>
      </c>
      <c r="I3537" s="261" t="s">
        <v>17</v>
      </c>
      <c r="J3537" s="261" t="s">
        <v>5963</v>
      </c>
      <c r="K3537" s="261" t="s">
        <v>6055</v>
      </c>
      <c r="L3537" s="262">
        <v>45776</v>
      </c>
      <c r="M3537" s="261" t="s">
        <v>218</v>
      </c>
    </row>
    <row r="3538" spans="1:13">
      <c r="A3538" s="259" t="s">
        <v>897</v>
      </c>
      <c r="B3538" s="259" t="s">
        <v>898</v>
      </c>
      <c r="C3538" s="259" t="s">
        <v>576</v>
      </c>
      <c r="D3538" s="259" t="s">
        <v>20</v>
      </c>
      <c r="E3538" s="259" t="s">
        <v>17</v>
      </c>
      <c r="F3538" s="259" t="s">
        <v>17</v>
      </c>
      <c r="G3538" s="259" t="s">
        <v>17</v>
      </c>
      <c r="H3538" s="259" t="s">
        <v>17</v>
      </c>
      <c r="I3538" s="259" t="s">
        <v>17</v>
      </c>
      <c r="J3538" s="259" t="s">
        <v>5963</v>
      </c>
      <c r="K3538" s="259" t="s">
        <v>6056</v>
      </c>
      <c r="L3538" s="260">
        <v>45776</v>
      </c>
      <c r="M3538" s="259" t="s">
        <v>218</v>
      </c>
    </row>
    <row r="3539" spans="1:13">
      <c r="A3539" s="261" t="s">
        <v>897</v>
      </c>
      <c r="B3539" s="261" t="s">
        <v>898</v>
      </c>
      <c r="C3539" s="261" t="s">
        <v>576</v>
      </c>
      <c r="D3539" s="261" t="s">
        <v>364</v>
      </c>
      <c r="E3539" s="261" t="s">
        <v>17</v>
      </c>
      <c r="F3539" s="261" t="s">
        <v>17</v>
      </c>
      <c r="G3539" s="261" t="s">
        <v>17</v>
      </c>
      <c r="H3539" s="261" t="s">
        <v>17</v>
      </c>
      <c r="I3539" s="261" t="s">
        <v>17</v>
      </c>
      <c r="J3539" s="261" t="s">
        <v>5963</v>
      </c>
      <c r="K3539" s="261" t="s">
        <v>6057</v>
      </c>
      <c r="L3539" s="262">
        <v>45776</v>
      </c>
      <c r="M3539" s="261" t="s">
        <v>218</v>
      </c>
    </row>
    <row r="3540" spans="1:13">
      <c r="A3540" s="259" t="s">
        <v>897</v>
      </c>
      <c r="B3540" s="259" t="s">
        <v>898</v>
      </c>
      <c r="C3540" s="259" t="s">
        <v>576</v>
      </c>
      <c r="D3540" s="259" t="s">
        <v>22</v>
      </c>
      <c r="E3540" s="259" t="s">
        <v>17</v>
      </c>
      <c r="F3540" s="259" t="s">
        <v>17</v>
      </c>
      <c r="G3540" s="259" t="s">
        <v>17</v>
      </c>
      <c r="H3540" s="259" t="s">
        <v>17</v>
      </c>
      <c r="I3540" s="259" t="s">
        <v>17</v>
      </c>
      <c r="J3540" s="259" t="s">
        <v>5963</v>
      </c>
      <c r="K3540" s="259" t="s">
        <v>6058</v>
      </c>
      <c r="L3540" s="260">
        <v>45776</v>
      </c>
      <c r="M3540" s="259" t="s">
        <v>218</v>
      </c>
    </row>
    <row r="3541" spans="1:13">
      <c r="A3541" s="261" t="s">
        <v>574</v>
      </c>
      <c r="B3541" s="261" t="s">
        <v>575</v>
      </c>
      <c r="C3541" s="261" t="s">
        <v>576</v>
      </c>
      <c r="D3541" s="261" t="s">
        <v>2227</v>
      </c>
      <c r="E3541" s="261">
        <v>237500000</v>
      </c>
      <c r="F3541" s="261" t="s">
        <v>5919</v>
      </c>
      <c r="G3541" s="261" t="s">
        <v>427</v>
      </c>
      <c r="H3541" s="261">
        <v>2</v>
      </c>
      <c r="I3541" s="261" t="s">
        <v>5920</v>
      </c>
      <c r="J3541" s="261" t="s">
        <v>5921</v>
      </c>
      <c r="K3541" s="261" t="s">
        <v>6059</v>
      </c>
      <c r="L3541" s="262">
        <v>45776</v>
      </c>
      <c r="M3541" s="261" t="s">
        <v>218</v>
      </c>
    </row>
    <row r="3542" spans="1:13">
      <c r="A3542" s="259" t="s">
        <v>574</v>
      </c>
      <c r="B3542" s="259" t="s">
        <v>575</v>
      </c>
      <c r="C3542" s="259" t="s">
        <v>576</v>
      </c>
      <c r="D3542" s="259" t="s">
        <v>1999</v>
      </c>
      <c r="E3542" s="259">
        <v>910770</v>
      </c>
      <c r="F3542" s="259" t="s">
        <v>6060</v>
      </c>
      <c r="G3542" s="259" t="s">
        <v>427</v>
      </c>
      <c r="H3542" s="259">
        <v>2</v>
      </c>
      <c r="I3542" s="259" t="s">
        <v>6061</v>
      </c>
      <c r="J3542" s="259" t="s">
        <v>6062</v>
      </c>
      <c r="K3542" s="259" t="s">
        <v>6063</v>
      </c>
      <c r="L3542" s="260">
        <v>45776</v>
      </c>
      <c r="M3542" s="259" t="s">
        <v>218</v>
      </c>
    </row>
    <row r="3543" spans="1:13">
      <c r="A3543" s="261" t="s">
        <v>574</v>
      </c>
      <c r="B3543" s="261" t="s">
        <v>575</v>
      </c>
      <c r="C3543" s="261" t="s">
        <v>576</v>
      </c>
      <c r="D3543" s="261" t="s">
        <v>2004</v>
      </c>
      <c r="E3543" s="261">
        <v>206654555</v>
      </c>
      <c r="F3543" s="261" t="s">
        <v>5978</v>
      </c>
      <c r="G3543" s="261" t="s">
        <v>427</v>
      </c>
      <c r="H3543" s="261">
        <v>2</v>
      </c>
      <c r="I3543" s="261" t="s">
        <v>5979</v>
      </c>
      <c r="J3543" s="261" t="s">
        <v>6064</v>
      </c>
      <c r="K3543" s="261" t="s">
        <v>6065</v>
      </c>
      <c r="L3543" s="262">
        <v>45776</v>
      </c>
      <c r="M3543" s="261" t="s">
        <v>19</v>
      </c>
    </row>
    <row r="3544" spans="1:13">
      <c r="A3544" s="259" t="s">
        <v>574</v>
      </c>
      <c r="B3544" s="259" t="s">
        <v>575</v>
      </c>
      <c r="C3544" s="259" t="s">
        <v>576</v>
      </c>
      <c r="D3544" s="259" t="s">
        <v>2007</v>
      </c>
      <c r="E3544" s="259">
        <v>107372260</v>
      </c>
      <c r="F3544" s="259" t="s">
        <v>5978</v>
      </c>
      <c r="G3544" s="259" t="s">
        <v>427</v>
      </c>
      <c r="H3544" s="259">
        <v>2</v>
      </c>
      <c r="I3544" s="259" t="s">
        <v>5979</v>
      </c>
      <c r="J3544" s="259" t="s">
        <v>6066</v>
      </c>
      <c r="K3544" s="259" t="s">
        <v>6067</v>
      </c>
      <c r="L3544" s="260">
        <v>45776</v>
      </c>
      <c r="M3544" s="259" t="s">
        <v>19</v>
      </c>
    </row>
    <row r="3545" spans="1:13">
      <c r="A3545" s="261" t="s">
        <v>574</v>
      </c>
      <c r="B3545" s="261" t="s">
        <v>575</v>
      </c>
      <c r="C3545" s="261" t="s">
        <v>576</v>
      </c>
      <c r="D3545" s="261" t="s">
        <v>257</v>
      </c>
      <c r="E3545" s="261">
        <v>6817501</v>
      </c>
      <c r="F3545" s="261" t="s">
        <v>6068</v>
      </c>
      <c r="G3545" s="261" t="s">
        <v>282</v>
      </c>
      <c r="H3545" s="261">
        <v>3</v>
      </c>
      <c r="I3545" s="261" t="s">
        <v>6069</v>
      </c>
      <c r="J3545" s="261" t="s">
        <v>6070</v>
      </c>
      <c r="K3545" s="261" t="s">
        <v>6071</v>
      </c>
      <c r="L3545" s="262">
        <v>45776</v>
      </c>
      <c r="M3545" s="261" t="s">
        <v>218</v>
      </c>
    </row>
    <row r="3546" spans="1:13">
      <c r="A3546" s="259" t="s">
        <v>574</v>
      </c>
      <c r="B3546" s="259" t="s">
        <v>575</v>
      </c>
      <c r="C3546" s="259" t="s">
        <v>576</v>
      </c>
      <c r="D3546" s="259" t="s">
        <v>112</v>
      </c>
      <c r="E3546" s="259" t="s">
        <v>17</v>
      </c>
      <c r="F3546" s="259" t="s">
        <v>17</v>
      </c>
      <c r="G3546" s="259" t="s">
        <v>17</v>
      </c>
      <c r="H3546" s="259" t="s">
        <v>17</v>
      </c>
      <c r="I3546" s="259" t="s">
        <v>17</v>
      </c>
      <c r="J3546" s="259" t="s">
        <v>5652</v>
      </c>
      <c r="K3546" s="259" t="s">
        <v>6072</v>
      </c>
      <c r="L3546" s="260">
        <v>45776</v>
      </c>
      <c r="M3546" s="259" t="s">
        <v>19</v>
      </c>
    </row>
    <row r="3547" spans="1:13">
      <c r="A3547" s="261" t="s">
        <v>574</v>
      </c>
      <c r="B3547" s="261" t="s">
        <v>575</v>
      </c>
      <c r="C3547" s="261" t="s">
        <v>576</v>
      </c>
      <c r="D3547" s="261" t="s">
        <v>549</v>
      </c>
      <c r="E3547" s="261">
        <v>4674</v>
      </c>
      <c r="F3547" s="261" t="s">
        <v>6073</v>
      </c>
      <c r="G3547" s="261" t="s">
        <v>427</v>
      </c>
      <c r="H3547" s="261">
        <v>2</v>
      </c>
      <c r="I3547" s="261" t="s">
        <v>5993</v>
      </c>
      <c r="J3547" s="261" t="s">
        <v>6074</v>
      </c>
      <c r="K3547" s="261" t="s">
        <v>6075</v>
      </c>
      <c r="L3547" s="262">
        <v>45776</v>
      </c>
      <c r="M3547" s="261" t="s">
        <v>218</v>
      </c>
    </row>
    <row r="3548" spans="1:13">
      <c r="A3548" s="259" t="s">
        <v>574</v>
      </c>
      <c r="B3548" s="259" t="s">
        <v>575</v>
      </c>
      <c r="C3548" s="259" t="s">
        <v>576</v>
      </c>
      <c r="D3548" s="259" t="s">
        <v>2014</v>
      </c>
      <c r="E3548" s="259">
        <v>25089954</v>
      </c>
      <c r="F3548" s="259" t="s">
        <v>5978</v>
      </c>
      <c r="G3548" s="259" t="s">
        <v>427</v>
      </c>
      <c r="H3548" s="259">
        <v>2</v>
      </c>
      <c r="I3548" s="259" t="s">
        <v>5979</v>
      </c>
      <c r="J3548" s="259" t="s">
        <v>6076</v>
      </c>
      <c r="K3548" s="259" t="s">
        <v>6077</v>
      </c>
      <c r="L3548" s="260">
        <v>45776</v>
      </c>
      <c r="M3548" s="259" t="s">
        <v>19</v>
      </c>
    </row>
    <row r="3549" spans="1:13">
      <c r="A3549" s="261" t="s">
        <v>574</v>
      </c>
      <c r="B3549" s="261" t="s">
        <v>575</v>
      </c>
      <c r="C3549" s="261" t="s">
        <v>576</v>
      </c>
      <c r="D3549" s="261" t="s">
        <v>2017</v>
      </c>
      <c r="E3549" s="261">
        <v>99282295</v>
      </c>
      <c r="F3549" s="261" t="s">
        <v>5978</v>
      </c>
      <c r="G3549" s="261" t="s">
        <v>427</v>
      </c>
      <c r="H3549" s="261">
        <v>2</v>
      </c>
      <c r="I3549" s="261" t="s">
        <v>5979</v>
      </c>
      <c r="J3549" s="261" t="s">
        <v>6078</v>
      </c>
      <c r="K3549" s="261" t="s">
        <v>6079</v>
      </c>
      <c r="L3549" s="262">
        <v>45776</v>
      </c>
      <c r="M3549" s="261" t="s">
        <v>19</v>
      </c>
    </row>
    <row r="3550" spans="1:13">
      <c r="A3550" s="259" t="s">
        <v>574</v>
      </c>
      <c r="B3550" s="259" t="s">
        <v>575</v>
      </c>
      <c r="C3550" s="259" t="s">
        <v>576</v>
      </c>
      <c r="D3550" s="259" t="s">
        <v>2020</v>
      </c>
      <c r="E3550" s="259">
        <v>82282306</v>
      </c>
      <c r="F3550" s="259" t="s">
        <v>5978</v>
      </c>
      <c r="G3550" s="259" t="s">
        <v>427</v>
      </c>
      <c r="H3550" s="259">
        <v>2</v>
      </c>
      <c r="I3550" s="259" t="s">
        <v>5979</v>
      </c>
      <c r="J3550" s="259" t="s">
        <v>6080</v>
      </c>
      <c r="K3550" s="259" t="s">
        <v>6081</v>
      </c>
      <c r="L3550" s="260">
        <v>45776</v>
      </c>
      <c r="M3550" s="259" t="s">
        <v>19</v>
      </c>
    </row>
    <row r="3551" spans="1:13">
      <c r="A3551" s="261" t="s">
        <v>574</v>
      </c>
      <c r="B3551" s="261" t="s">
        <v>575</v>
      </c>
      <c r="C3551" s="261" t="s">
        <v>576</v>
      </c>
      <c r="D3551" s="261" t="s">
        <v>2023</v>
      </c>
      <c r="E3551" s="261">
        <v>24102784</v>
      </c>
      <c r="F3551" s="261" t="s">
        <v>5978</v>
      </c>
      <c r="G3551" s="261" t="s">
        <v>427</v>
      </c>
      <c r="H3551" s="261">
        <v>2</v>
      </c>
      <c r="I3551" s="261" t="s">
        <v>5979</v>
      </c>
      <c r="J3551" s="261" t="s">
        <v>6082</v>
      </c>
      <c r="K3551" s="261" t="s">
        <v>6083</v>
      </c>
      <c r="L3551" s="262">
        <v>45776</v>
      </c>
      <c r="M3551" s="261" t="s">
        <v>19</v>
      </c>
    </row>
    <row r="3552" spans="1:13">
      <c r="A3552" s="259" t="s">
        <v>574</v>
      </c>
      <c r="B3552" s="259" t="s">
        <v>575</v>
      </c>
      <c r="C3552" s="259" t="s">
        <v>576</v>
      </c>
      <c r="D3552" s="259" t="s">
        <v>2025</v>
      </c>
      <c r="E3552" s="259">
        <v>987170</v>
      </c>
      <c r="F3552" s="259" t="s">
        <v>5978</v>
      </c>
      <c r="G3552" s="259" t="s">
        <v>427</v>
      </c>
      <c r="H3552" s="259">
        <v>2</v>
      </c>
      <c r="I3552" s="259" t="s">
        <v>5979</v>
      </c>
      <c r="J3552" s="259" t="s">
        <v>6084</v>
      </c>
      <c r="K3552" s="259" t="s">
        <v>6085</v>
      </c>
      <c r="L3552" s="260">
        <v>45776</v>
      </c>
      <c r="M3552" s="259" t="s">
        <v>19</v>
      </c>
    </row>
    <row r="3553" spans="1:13">
      <c r="A3553" s="261" t="s">
        <v>574</v>
      </c>
      <c r="B3553" s="261" t="s">
        <v>575</v>
      </c>
      <c r="C3553" s="261" t="s">
        <v>576</v>
      </c>
      <c r="D3553" s="261" t="s">
        <v>2027</v>
      </c>
      <c r="E3553" s="261">
        <v>0</v>
      </c>
      <c r="F3553" s="261" t="s">
        <v>5978</v>
      </c>
      <c r="G3553" s="261" t="s">
        <v>427</v>
      </c>
      <c r="H3553" s="261">
        <v>2</v>
      </c>
      <c r="I3553" s="261" t="s">
        <v>5979</v>
      </c>
      <c r="J3553" s="261" t="s">
        <v>6086</v>
      </c>
      <c r="K3553" s="261" t="s">
        <v>6087</v>
      </c>
      <c r="L3553" s="262">
        <v>45776</v>
      </c>
      <c r="M3553" s="261" t="s">
        <v>19</v>
      </c>
    </row>
    <row r="3554" spans="1:13">
      <c r="A3554" s="259" t="s">
        <v>574</v>
      </c>
      <c r="B3554" s="259" t="s">
        <v>575</v>
      </c>
      <c r="C3554" s="259" t="s">
        <v>576</v>
      </c>
      <c r="D3554" s="259" t="s">
        <v>200</v>
      </c>
      <c r="E3554" s="259">
        <v>5</v>
      </c>
      <c r="F3554" s="259" t="s">
        <v>6088</v>
      </c>
      <c r="G3554" s="259" t="s">
        <v>282</v>
      </c>
      <c r="H3554" s="259">
        <v>3</v>
      </c>
      <c r="I3554" s="259" t="s">
        <v>6089</v>
      </c>
      <c r="J3554" s="259" t="s">
        <v>6090</v>
      </c>
      <c r="K3554" s="259" t="s">
        <v>6091</v>
      </c>
      <c r="L3554" s="260">
        <v>45776</v>
      </c>
      <c r="M3554" s="259" t="s">
        <v>218</v>
      </c>
    </row>
    <row r="3555" spans="1:13">
      <c r="A3555" s="261" t="s">
        <v>574</v>
      </c>
      <c r="B3555" s="261" t="s">
        <v>575</v>
      </c>
      <c r="C3555" s="261" t="s">
        <v>576</v>
      </c>
      <c r="D3555" s="261" t="s">
        <v>26</v>
      </c>
      <c r="E3555" s="261" t="s">
        <v>17</v>
      </c>
      <c r="F3555" s="261" t="s">
        <v>17</v>
      </c>
      <c r="G3555" s="261" t="s">
        <v>17</v>
      </c>
      <c r="H3555" s="261" t="s">
        <v>17</v>
      </c>
      <c r="I3555" s="261" t="s">
        <v>17</v>
      </c>
      <c r="J3555" s="261" t="s">
        <v>5963</v>
      </c>
      <c r="K3555" s="261" t="s">
        <v>6092</v>
      </c>
      <c r="L3555" s="262">
        <v>45776</v>
      </c>
      <c r="M3555" s="261" t="s">
        <v>218</v>
      </c>
    </row>
    <row r="3556" spans="1:13">
      <c r="A3556" s="259" t="s">
        <v>574</v>
      </c>
      <c r="B3556" s="259" t="s">
        <v>575</v>
      </c>
      <c r="C3556" s="259" t="s">
        <v>576</v>
      </c>
      <c r="D3556" s="259" t="s">
        <v>28</v>
      </c>
      <c r="E3556" s="259" t="s">
        <v>17</v>
      </c>
      <c r="F3556" s="259" t="s">
        <v>17</v>
      </c>
      <c r="G3556" s="259" t="s">
        <v>17</v>
      </c>
      <c r="H3556" s="259" t="s">
        <v>17</v>
      </c>
      <c r="I3556" s="259" t="s">
        <v>17</v>
      </c>
      <c r="J3556" s="259" t="s">
        <v>5963</v>
      </c>
      <c r="K3556" s="259" t="s">
        <v>6093</v>
      </c>
      <c r="L3556" s="260">
        <v>45776</v>
      </c>
      <c r="M3556" s="259" t="s">
        <v>218</v>
      </c>
    </row>
    <row r="3557" spans="1:13">
      <c r="A3557" s="261" t="s">
        <v>574</v>
      </c>
      <c r="B3557" s="261" t="s">
        <v>575</v>
      </c>
      <c r="C3557" s="261" t="s">
        <v>576</v>
      </c>
      <c r="D3557" s="261" t="s">
        <v>24</v>
      </c>
      <c r="E3557" s="261">
        <v>6228372</v>
      </c>
      <c r="F3557" s="261" t="s">
        <v>6094</v>
      </c>
      <c r="G3557" s="261" t="s">
        <v>427</v>
      </c>
      <c r="H3557" s="261">
        <v>2</v>
      </c>
      <c r="I3557" s="261" t="s">
        <v>6095</v>
      </c>
      <c r="J3557" s="261" t="s">
        <v>6096</v>
      </c>
      <c r="K3557" s="261" t="s">
        <v>6097</v>
      </c>
      <c r="L3557" s="262">
        <v>45776</v>
      </c>
      <c r="M3557" s="261" t="s">
        <v>19</v>
      </c>
    </row>
    <row r="3558" spans="1:13">
      <c r="A3558" s="259" t="s">
        <v>574</v>
      </c>
      <c r="B3558" s="259" t="s">
        <v>575</v>
      </c>
      <c r="C3558" s="259" t="s">
        <v>576</v>
      </c>
      <c r="D3558" s="259" t="s">
        <v>16</v>
      </c>
      <c r="E3558" s="259" t="s">
        <v>17</v>
      </c>
      <c r="F3558" s="259" t="s">
        <v>17</v>
      </c>
      <c r="G3558" s="259" t="s">
        <v>17</v>
      </c>
      <c r="H3558" s="259" t="s">
        <v>17</v>
      </c>
      <c r="I3558" s="259" t="s">
        <v>17</v>
      </c>
      <c r="J3558" s="259" t="s">
        <v>5963</v>
      </c>
      <c r="K3558" s="259" t="s">
        <v>6098</v>
      </c>
      <c r="L3558" s="260">
        <v>45776</v>
      </c>
      <c r="M3558" s="259" t="s">
        <v>218</v>
      </c>
    </row>
    <row r="3559" spans="1:13">
      <c r="A3559" s="261" t="s">
        <v>574</v>
      </c>
      <c r="B3559" s="261" t="s">
        <v>575</v>
      </c>
      <c r="C3559" s="261" t="s">
        <v>576</v>
      </c>
      <c r="D3559" s="261" t="s">
        <v>20</v>
      </c>
      <c r="E3559" s="261" t="s">
        <v>17</v>
      </c>
      <c r="F3559" s="261" t="s">
        <v>17</v>
      </c>
      <c r="G3559" s="261" t="s">
        <v>17</v>
      </c>
      <c r="H3559" s="261" t="s">
        <v>17</v>
      </c>
      <c r="I3559" s="261" t="s">
        <v>17</v>
      </c>
      <c r="J3559" s="261" t="s">
        <v>5963</v>
      </c>
      <c r="K3559" s="261" t="s">
        <v>6099</v>
      </c>
      <c r="L3559" s="262">
        <v>45776</v>
      </c>
      <c r="M3559" s="261" t="s">
        <v>218</v>
      </c>
    </row>
    <row r="3560" spans="1:13">
      <c r="A3560" s="259" t="s">
        <v>574</v>
      </c>
      <c r="B3560" s="259" t="s">
        <v>575</v>
      </c>
      <c r="C3560" s="259" t="s">
        <v>576</v>
      </c>
      <c r="D3560" s="259" t="s">
        <v>364</v>
      </c>
      <c r="E3560" s="259" t="s">
        <v>17</v>
      </c>
      <c r="F3560" s="259" t="s">
        <v>17</v>
      </c>
      <c r="G3560" s="259" t="s">
        <v>17</v>
      </c>
      <c r="H3560" s="259" t="s">
        <v>17</v>
      </c>
      <c r="I3560" s="259" t="s">
        <v>17</v>
      </c>
      <c r="J3560" s="259" t="s">
        <v>5963</v>
      </c>
      <c r="K3560" s="259" t="s">
        <v>6100</v>
      </c>
      <c r="L3560" s="260">
        <v>45776</v>
      </c>
      <c r="M3560" s="259" t="s">
        <v>218</v>
      </c>
    </row>
    <row r="3561" spans="1:13">
      <c r="A3561" s="261" t="s">
        <v>574</v>
      </c>
      <c r="B3561" s="261" t="s">
        <v>575</v>
      </c>
      <c r="C3561" s="261" t="s">
        <v>576</v>
      </c>
      <c r="D3561" s="261" t="s">
        <v>22</v>
      </c>
      <c r="E3561" s="261" t="s">
        <v>17</v>
      </c>
      <c r="F3561" s="261" t="s">
        <v>17</v>
      </c>
      <c r="G3561" s="261" t="s">
        <v>17</v>
      </c>
      <c r="H3561" s="261" t="s">
        <v>17</v>
      </c>
      <c r="I3561" s="261" t="s">
        <v>17</v>
      </c>
      <c r="J3561" s="261" t="s">
        <v>5963</v>
      </c>
      <c r="K3561" s="261" t="s">
        <v>6101</v>
      </c>
      <c r="L3561" s="262">
        <v>45776</v>
      </c>
      <c r="M3561" s="261" t="s">
        <v>218</v>
      </c>
    </row>
    <row r="3562" spans="1:13">
      <c r="A3562" s="259" t="s">
        <v>114</v>
      </c>
      <c r="B3562" s="259" t="s">
        <v>115</v>
      </c>
      <c r="C3562" s="259" t="s">
        <v>116</v>
      </c>
      <c r="D3562" s="259" t="s">
        <v>2227</v>
      </c>
      <c r="E3562" s="259">
        <v>14735952</v>
      </c>
      <c r="F3562" s="259" t="s">
        <v>6102</v>
      </c>
      <c r="G3562" s="259" t="s">
        <v>427</v>
      </c>
      <c r="H3562" s="259">
        <v>2</v>
      </c>
      <c r="I3562" s="259" t="s">
        <v>6103</v>
      </c>
      <c r="J3562" s="259" t="s">
        <v>6104</v>
      </c>
      <c r="K3562" s="259" t="s">
        <v>6105</v>
      </c>
      <c r="L3562" s="260">
        <v>45776</v>
      </c>
      <c r="M3562" s="259" t="s">
        <v>218</v>
      </c>
    </row>
    <row r="3563" spans="1:13">
      <c r="A3563" s="261" t="s">
        <v>114</v>
      </c>
      <c r="B3563" s="261" t="s">
        <v>115</v>
      </c>
      <c r="C3563" s="261" t="s">
        <v>116</v>
      </c>
      <c r="D3563" s="261" t="s">
        <v>1999</v>
      </c>
      <c r="E3563" s="261">
        <v>20524</v>
      </c>
      <c r="F3563" s="261" t="s">
        <v>6106</v>
      </c>
      <c r="G3563" s="261" t="s">
        <v>282</v>
      </c>
      <c r="H3563" s="261">
        <v>3</v>
      </c>
      <c r="I3563" s="261" t="s">
        <v>6107</v>
      </c>
      <c r="J3563" s="261" t="s">
        <v>6108</v>
      </c>
      <c r="K3563" s="261" t="s">
        <v>6109</v>
      </c>
      <c r="L3563" s="262">
        <v>45776</v>
      </c>
      <c r="M3563" s="261" t="s">
        <v>19</v>
      </c>
    </row>
    <row r="3564" spans="1:13">
      <c r="A3564" s="259" t="s">
        <v>114</v>
      </c>
      <c r="B3564" s="259" t="s">
        <v>115</v>
      </c>
      <c r="C3564" s="259" t="s">
        <v>116</v>
      </c>
      <c r="D3564" s="259" t="s">
        <v>2004</v>
      </c>
      <c r="E3564" s="259">
        <v>2518104</v>
      </c>
      <c r="F3564" s="259" t="s">
        <v>6110</v>
      </c>
      <c r="G3564" s="259" t="s">
        <v>282</v>
      </c>
      <c r="H3564" s="259">
        <v>3</v>
      </c>
      <c r="I3564" s="259" t="s">
        <v>6111</v>
      </c>
      <c r="J3564" s="259" t="s">
        <v>6112</v>
      </c>
      <c r="K3564" s="259" t="s">
        <v>6113</v>
      </c>
      <c r="L3564" s="260">
        <v>45776</v>
      </c>
      <c r="M3564" s="259" t="s">
        <v>218</v>
      </c>
    </row>
    <row r="3565" spans="1:13">
      <c r="A3565" s="261" t="s">
        <v>114</v>
      </c>
      <c r="B3565" s="261" t="s">
        <v>115</v>
      </c>
      <c r="C3565" s="261" t="s">
        <v>116</v>
      </c>
      <c r="D3565" s="261" t="s">
        <v>2007</v>
      </c>
      <c r="E3565" s="261">
        <v>135952</v>
      </c>
      <c r="F3565" s="261" t="s">
        <v>4921</v>
      </c>
      <c r="G3565" s="261" t="s">
        <v>427</v>
      </c>
      <c r="H3565" s="261">
        <v>2</v>
      </c>
      <c r="I3565" s="261" t="s">
        <v>6114</v>
      </c>
      <c r="J3565" s="261" t="s">
        <v>6115</v>
      </c>
      <c r="K3565" s="261" t="s">
        <v>6116</v>
      </c>
      <c r="L3565" s="262">
        <v>45776</v>
      </c>
      <c r="M3565" s="261" t="s">
        <v>218</v>
      </c>
    </row>
    <row r="3566" spans="1:13">
      <c r="A3566" s="259" t="s">
        <v>114</v>
      </c>
      <c r="B3566" s="259" t="s">
        <v>115</v>
      </c>
      <c r="C3566" s="259" t="s">
        <v>116</v>
      </c>
      <c r="D3566" s="259" t="s">
        <v>257</v>
      </c>
      <c r="E3566" s="259">
        <v>135952</v>
      </c>
      <c r="F3566" s="259" t="s">
        <v>4921</v>
      </c>
      <c r="G3566" s="259" t="s">
        <v>427</v>
      </c>
      <c r="H3566" s="259">
        <v>2</v>
      </c>
      <c r="I3566" s="259" t="s">
        <v>6114</v>
      </c>
      <c r="J3566" s="259" t="s">
        <v>6117</v>
      </c>
      <c r="K3566" s="259" t="s">
        <v>6118</v>
      </c>
      <c r="L3566" s="260">
        <v>45776</v>
      </c>
      <c r="M3566" s="259" t="s">
        <v>218</v>
      </c>
    </row>
    <row r="3567" spans="1:13">
      <c r="A3567" s="261" t="s">
        <v>114</v>
      </c>
      <c r="B3567" s="261" t="s">
        <v>115</v>
      </c>
      <c r="C3567" s="261" t="s">
        <v>116</v>
      </c>
      <c r="D3567" s="261" t="s">
        <v>467</v>
      </c>
      <c r="E3567" s="261" t="s">
        <v>17</v>
      </c>
      <c r="F3567" s="261" t="s">
        <v>17</v>
      </c>
      <c r="G3567" s="261" t="s">
        <v>17</v>
      </c>
      <c r="H3567" s="261" t="s">
        <v>17</v>
      </c>
      <c r="I3567" s="261" t="s">
        <v>17</v>
      </c>
      <c r="J3567" s="261" t="s">
        <v>6119</v>
      </c>
      <c r="K3567" s="261" t="s">
        <v>6120</v>
      </c>
      <c r="L3567" s="262">
        <v>45776</v>
      </c>
      <c r="M3567" s="261" t="s">
        <v>218</v>
      </c>
    </row>
    <row r="3568" spans="1:13">
      <c r="A3568" s="259" t="s">
        <v>114</v>
      </c>
      <c r="B3568" s="259" t="s">
        <v>115</v>
      </c>
      <c r="C3568" s="259" t="s">
        <v>116</v>
      </c>
      <c r="D3568" s="259" t="s">
        <v>549</v>
      </c>
      <c r="E3568" s="259" t="s">
        <v>17</v>
      </c>
      <c r="F3568" s="259" t="s">
        <v>17</v>
      </c>
      <c r="G3568" s="259" t="s">
        <v>17</v>
      </c>
      <c r="H3568" s="259" t="s">
        <v>17</v>
      </c>
      <c r="I3568" s="259" t="s">
        <v>17</v>
      </c>
      <c r="J3568" s="259" t="s">
        <v>6119</v>
      </c>
      <c r="K3568" s="259" t="s">
        <v>6121</v>
      </c>
      <c r="L3568" s="260">
        <v>45776</v>
      </c>
      <c r="M3568" s="259" t="s">
        <v>218</v>
      </c>
    </row>
    <row r="3569" spans="1:13">
      <c r="A3569" s="261" t="s">
        <v>114</v>
      </c>
      <c r="B3569" s="261" t="s">
        <v>115</v>
      </c>
      <c r="C3569" s="261" t="s">
        <v>116</v>
      </c>
      <c r="D3569" s="261" t="s">
        <v>2014</v>
      </c>
      <c r="E3569" s="261">
        <v>135952</v>
      </c>
      <c r="F3569" s="261" t="s">
        <v>4921</v>
      </c>
      <c r="G3569" s="261" t="s">
        <v>427</v>
      </c>
      <c r="H3569" s="261">
        <v>2</v>
      </c>
      <c r="I3569" s="261" t="s">
        <v>6114</v>
      </c>
      <c r="J3569" s="261" t="s">
        <v>6122</v>
      </c>
      <c r="K3569" s="261" t="s">
        <v>6123</v>
      </c>
      <c r="L3569" s="262">
        <v>45776</v>
      </c>
      <c r="M3569" s="261" t="s">
        <v>218</v>
      </c>
    </row>
    <row r="3570" spans="1:13">
      <c r="A3570" s="259" t="s">
        <v>114</v>
      </c>
      <c r="B3570" s="259" t="s">
        <v>115</v>
      </c>
      <c r="C3570" s="259" t="s">
        <v>116</v>
      </c>
      <c r="D3570" s="259" t="s">
        <v>2017</v>
      </c>
      <c r="E3570" s="259">
        <v>2382152</v>
      </c>
      <c r="F3570" s="259" t="s">
        <v>6124</v>
      </c>
      <c r="G3570" s="259" t="s">
        <v>427</v>
      </c>
      <c r="H3570" s="259">
        <v>2</v>
      </c>
      <c r="I3570" s="259" t="s">
        <v>6125</v>
      </c>
      <c r="J3570" s="259" t="s">
        <v>6126</v>
      </c>
      <c r="K3570" s="259" t="s">
        <v>6127</v>
      </c>
      <c r="L3570" s="260">
        <v>45776</v>
      </c>
      <c r="M3570" s="259" t="s">
        <v>218</v>
      </c>
    </row>
    <row r="3571" spans="1:13">
      <c r="A3571" s="261" t="s">
        <v>114</v>
      </c>
      <c r="B3571" s="261" t="s">
        <v>115</v>
      </c>
      <c r="C3571" s="261" t="s">
        <v>116</v>
      </c>
      <c r="D3571" s="261" t="s">
        <v>2020</v>
      </c>
      <c r="E3571" s="261">
        <v>0</v>
      </c>
      <c r="F3571" s="261" t="s">
        <v>4921</v>
      </c>
      <c r="G3571" s="261" t="s">
        <v>427</v>
      </c>
      <c r="H3571" s="261">
        <v>2</v>
      </c>
      <c r="I3571" s="261" t="s">
        <v>6114</v>
      </c>
      <c r="J3571" s="261" t="s">
        <v>6128</v>
      </c>
      <c r="K3571" s="261" t="s">
        <v>6129</v>
      </c>
      <c r="L3571" s="262">
        <v>45776</v>
      </c>
      <c r="M3571" s="261" t="s">
        <v>218</v>
      </c>
    </row>
    <row r="3572" spans="1:13">
      <c r="A3572" s="259" t="s">
        <v>114</v>
      </c>
      <c r="B3572" s="259" t="s">
        <v>115</v>
      </c>
      <c r="C3572" s="259" t="s">
        <v>116</v>
      </c>
      <c r="D3572" s="259" t="s">
        <v>2023</v>
      </c>
      <c r="E3572" s="259">
        <v>135952</v>
      </c>
      <c r="F3572" s="259" t="s">
        <v>4921</v>
      </c>
      <c r="G3572" s="259" t="s">
        <v>427</v>
      </c>
      <c r="H3572" s="259">
        <v>2</v>
      </c>
      <c r="I3572" s="259" t="s">
        <v>6114</v>
      </c>
      <c r="J3572" s="259" t="s">
        <v>6130</v>
      </c>
      <c r="K3572" s="259" t="s">
        <v>6131</v>
      </c>
      <c r="L3572" s="260">
        <v>45776</v>
      </c>
      <c r="M3572" s="259" t="s">
        <v>218</v>
      </c>
    </row>
    <row r="3573" spans="1:13">
      <c r="A3573" s="261" t="s">
        <v>114</v>
      </c>
      <c r="B3573" s="261" t="s">
        <v>115</v>
      </c>
      <c r="C3573" s="261" t="s">
        <v>116</v>
      </c>
      <c r="D3573" s="261" t="s">
        <v>2025</v>
      </c>
      <c r="E3573" s="261">
        <v>0</v>
      </c>
      <c r="F3573" s="261" t="s">
        <v>17</v>
      </c>
      <c r="G3573" s="261" t="s">
        <v>282</v>
      </c>
      <c r="H3573" s="261">
        <v>3</v>
      </c>
      <c r="I3573" s="261" t="s">
        <v>17</v>
      </c>
      <c r="J3573" s="261" t="s">
        <v>6132</v>
      </c>
      <c r="K3573" s="261" t="s">
        <v>6133</v>
      </c>
      <c r="L3573" s="262">
        <v>45776</v>
      </c>
      <c r="M3573" s="261" t="s">
        <v>218</v>
      </c>
    </row>
    <row r="3574" spans="1:13">
      <c r="A3574" s="259" t="s">
        <v>114</v>
      </c>
      <c r="B3574" s="259" t="s">
        <v>115</v>
      </c>
      <c r="C3574" s="259" t="s">
        <v>116</v>
      </c>
      <c r="D3574" s="259" t="s">
        <v>2027</v>
      </c>
      <c r="E3574" s="259">
        <v>0</v>
      </c>
      <c r="F3574" s="259" t="s">
        <v>17</v>
      </c>
      <c r="G3574" s="259" t="s">
        <v>282</v>
      </c>
      <c r="H3574" s="259">
        <v>3</v>
      </c>
      <c r="I3574" s="259" t="s">
        <v>17</v>
      </c>
      <c r="J3574" s="259" t="s">
        <v>6134</v>
      </c>
      <c r="K3574" s="259" t="s">
        <v>6135</v>
      </c>
      <c r="L3574" s="260">
        <v>45776</v>
      </c>
      <c r="M3574" s="259" t="s">
        <v>218</v>
      </c>
    </row>
    <row r="3575" spans="1:13">
      <c r="A3575" s="261" t="s">
        <v>114</v>
      </c>
      <c r="B3575" s="261" t="s">
        <v>115</v>
      </c>
      <c r="C3575" s="261" t="s">
        <v>116</v>
      </c>
      <c r="D3575" s="261" t="s">
        <v>200</v>
      </c>
      <c r="E3575" s="261">
        <v>2</v>
      </c>
      <c r="F3575" s="261" t="s">
        <v>4921</v>
      </c>
      <c r="G3575" s="261" t="s">
        <v>427</v>
      </c>
      <c r="H3575" s="261">
        <v>2</v>
      </c>
      <c r="I3575" s="261" t="s">
        <v>6136</v>
      </c>
      <c r="J3575" s="261" t="s">
        <v>6137</v>
      </c>
      <c r="K3575" s="261" t="s">
        <v>6138</v>
      </c>
      <c r="L3575" s="262">
        <v>45776</v>
      </c>
      <c r="M3575" s="261" t="s">
        <v>218</v>
      </c>
    </row>
    <row r="3576" spans="1:13">
      <c r="A3576" s="259" t="s">
        <v>114</v>
      </c>
      <c r="B3576" s="259" t="s">
        <v>115</v>
      </c>
      <c r="C3576" s="259" t="s">
        <v>116</v>
      </c>
      <c r="D3576" s="259" t="s">
        <v>24</v>
      </c>
      <c r="E3576" s="259">
        <v>66</v>
      </c>
      <c r="F3576" s="259" t="s">
        <v>6139</v>
      </c>
      <c r="G3576" s="259" t="s">
        <v>282</v>
      </c>
      <c r="H3576" s="259">
        <v>3</v>
      </c>
      <c r="I3576" s="259" t="s">
        <v>6140</v>
      </c>
      <c r="J3576" s="259" t="s">
        <v>6141</v>
      </c>
      <c r="K3576" s="259" t="s">
        <v>6142</v>
      </c>
      <c r="L3576" s="260">
        <v>45776</v>
      </c>
      <c r="M3576" s="259" t="s">
        <v>19</v>
      </c>
    </row>
    <row r="3577" spans="1:13">
      <c r="A3577" s="261" t="s">
        <v>563</v>
      </c>
      <c r="B3577" s="261" t="s">
        <v>564</v>
      </c>
      <c r="C3577" s="261" t="s">
        <v>565</v>
      </c>
      <c r="D3577" s="261" t="s">
        <v>2227</v>
      </c>
      <c r="E3577" s="261">
        <v>19280000</v>
      </c>
      <c r="F3577" s="261" t="s">
        <v>6143</v>
      </c>
      <c r="G3577" s="261" t="s">
        <v>427</v>
      </c>
      <c r="H3577" s="261">
        <v>2</v>
      </c>
      <c r="I3577" s="261" t="s">
        <v>6144</v>
      </c>
      <c r="J3577" s="261" t="s">
        <v>6145</v>
      </c>
      <c r="K3577" s="261" t="s">
        <v>6146</v>
      </c>
      <c r="L3577" s="262">
        <v>45776</v>
      </c>
      <c r="M3577" s="261" t="s">
        <v>218</v>
      </c>
    </row>
    <row r="3578" spans="1:13">
      <c r="A3578" s="259" t="s">
        <v>563</v>
      </c>
      <c r="B3578" s="259" t="s">
        <v>564</v>
      </c>
      <c r="C3578" s="259" t="s">
        <v>565</v>
      </c>
      <c r="D3578" s="259" t="s">
        <v>1999</v>
      </c>
      <c r="E3578" s="259">
        <v>98924</v>
      </c>
      <c r="F3578" s="259" t="s">
        <v>6147</v>
      </c>
      <c r="G3578" s="259" t="s">
        <v>427</v>
      </c>
      <c r="H3578" s="259">
        <v>2</v>
      </c>
      <c r="I3578" s="259" t="s">
        <v>6148</v>
      </c>
      <c r="J3578" s="259" t="s">
        <v>6149</v>
      </c>
      <c r="K3578" s="259" t="s">
        <v>6150</v>
      </c>
      <c r="L3578" s="260">
        <v>45776</v>
      </c>
      <c r="M3578" s="259" t="s">
        <v>218</v>
      </c>
    </row>
    <row r="3579" spans="1:13">
      <c r="A3579" s="261" t="s">
        <v>563</v>
      </c>
      <c r="B3579" s="261" t="s">
        <v>564</v>
      </c>
      <c r="C3579" s="261" t="s">
        <v>565</v>
      </c>
      <c r="D3579" s="261" t="s">
        <v>2004</v>
      </c>
      <c r="E3579" s="261">
        <v>2694100</v>
      </c>
      <c r="F3579" s="261" t="s">
        <v>6147</v>
      </c>
      <c r="G3579" s="261" t="s">
        <v>282</v>
      </c>
      <c r="H3579" s="261">
        <v>3</v>
      </c>
      <c r="I3579" s="261" t="s">
        <v>6148</v>
      </c>
      <c r="J3579" s="261" t="s">
        <v>6151</v>
      </c>
      <c r="K3579" s="261" t="s">
        <v>6152</v>
      </c>
      <c r="L3579" s="262">
        <v>45776</v>
      </c>
      <c r="M3579" s="261" t="s">
        <v>218</v>
      </c>
    </row>
    <row r="3580" spans="1:13">
      <c r="A3580" s="259" t="s">
        <v>563</v>
      </c>
      <c r="B3580" s="259" t="s">
        <v>564</v>
      </c>
      <c r="C3580" s="259" t="s">
        <v>565</v>
      </c>
      <c r="D3580" s="259" t="s">
        <v>2007</v>
      </c>
      <c r="E3580" s="259">
        <v>43449</v>
      </c>
      <c r="F3580" s="259" t="s">
        <v>6153</v>
      </c>
      <c r="G3580" s="259" t="s">
        <v>427</v>
      </c>
      <c r="H3580" s="259">
        <v>2</v>
      </c>
      <c r="I3580" s="259" t="s">
        <v>6154</v>
      </c>
      <c r="J3580" s="259" t="s">
        <v>6155</v>
      </c>
      <c r="K3580" s="259" t="s">
        <v>6156</v>
      </c>
      <c r="L3580" s="260">
        <v>45776</v>
      </c>
      <c r="M3580" s="259" t="s">
        <v>218</v>
      </c>
    </row>
    <row r="3581" spans="1:13">
      <c r="A3581" s="261" t="s">
        <v>563</v>
      </c>
      <c r="B3581" s="261" t="s">
        <v>564</v>
      </c>
      <c r="C3581" s="261" t="s">
        <v>565</v>
      </c>
      <c r="D3581" s="261" t="s">
        <v>257</v>
      </c>
      <c r="E3581" s="261">
        <v>43449</v>
      </c>
      <c r="F3581" s="261" t="s">
        <v>6153</v>
      </c>
      <c r="G3581" s="261" t="s">
        <v>427</v>
      </c>
      <c r="H3581" s="261">
        <v>2</v>
      </c>
      <c r="I3581" s="261" t="s">
        <v>6154</v>
      </c>
      <c r="J3581" s="261" t="s">
        <v>6157</v>
      </c>
      <c r="K3581" s="261" t="s">
        <v>6158</v>
      </c>
      <c r="L3581" s="262">
        <v>45776</v>
      </c>
      <c r="M3581" s="261" t="s">
        <v>218</v>
      </c>
    </row>
    <row r="3582" spans="1:13">
      <c r="A3582" s="259" t="s">
        <v>563</v>
      </c>
      <c r="B3582" s="259" t="s">
        <v>564</v>
      </c>
      <c r="C3582" s="259" t="s">
        <v>565</v>
      </c>
      <c r="D3582" s="259" t="s">
        <v>467</v>
      </c>
      <c r="E3582" s="259" t="s">
        <v>17</v>
      </c>
      <c r="F3582" s="259" t="s">
        <v>17</v>
      </c>
      <c r="G3582" s="259" t="s">
        <v>282</v>
      </c>
      <c r="H3582" s="259">
        <v>3</v>
      </c>
      <c r="I3582" s="259" t="s">
        <v>17</v>
      </c>
      <c r="J3582" s="259" t="s">
        <v>6159</v>
      </c>
      <c r="K3582" s="259" t="s">
        <v>6160</v>
      </c>
      <c r="L3582" s="260">
        <v>45776</v>
      </c>
      <c r="M3582" s="259" t="s">
        <v>218</v>
      </c>
    </row>
    <row r="3583" spans="1:13">
      <c r="A3583" s="261" t="s">
        <v>563</v>
      </c>
      <c r="B3583" s="261" t="s">
        <v>564</v>
      </c>
      <c r="C3583" s="261" t="s">
        <v>565</v>
      </c>
      <c r="D3583" s="261" t="s">
        <v>549</v>
      </c>
      <c r="E3583" s="261">
        <v>4595</v>
      </c>
      <c r="F3583" s="261" t="s">
        <v>6161</v>
      </c>
      <c r="G3583" s="261" t="s">
        <v>427</v>
      </c>
      <c r="H3583" s="261">
        <v>2</v>
      </c>
      <c r="I3583" s="261" t="s">
        <v>6162</v>
      </c>
      <c r="J3583" s="261" t="s">
        <v>6163</v>
      </c>
      <c r="K3583" s="261" t="s">
        <v>6164</v>
      </c>
      <c r="L3583" s="262">
        <v>45776</v>
      </c>
      <c r="M3583" s="261" t="s">
        <v>218</v>
      </c>
    </row>
    <row r="3584" spans="1:13">
      <c r="A3584" s="259" t="s">
        <v>563</v>
      </c>
      <c r="B3584" s="259" t="s">
        <v>564</v>
      </c>
      <c r="C3584" s="259" t="s">
        <v>565</v>
      </c>
      <c r="D3584" s="259" t="s">
        <v>2014</v>
      </c>
      <c r="E3584" s="259">
        <v>43449</v>
      </c>
      <c r="F3584" s="259" t="s">
        <v>6153</v>
      </c>
      <c r="G3584" s="259" t="s">
        <v>427</v>
      </c>
      <c r="H3584" s="259">
        <v>2</v>
      </c>
      <c r="I3584" s="259" t="s">
        <v>6154</v>
      </c>
      <c r="J3584" s="259" t="s">
        <v>6165</v>
      </c>
      <c r="K3584" s="259" t="s">
        <v>6166</v>
      </c>
      <c r="L3584" s="260">
        <v>45776</v>
      </c>
      <c r="M3584" s="259" t="s">
        <v>218</v>
      </c>
    </row>
    <row r="3585" spans="1:13">
      <c r="A3585" s="261" t="s">
        <v>563</v>
      </c>
      <c r="B3585" s="261" t="s">
        <v>564</v>
      </c>
      <c r="C3585" s="261" t="s">
        <v>565</v>
      </c>
      <c r="D3585" s="261" t="s">
        <v>2017</v>
      </c>
      <c r="E3585" s="261">
        <v>2650651</v>
      </c>
      <c r="F3585" s="261" t="s">
        <v>6167</v>
      </c>
      <c r="G3585" s="261" t="s">
        <v>427</v>
      </c>
      <c r="H3585" s="261">
        <v>2</v>
      </c>
      <c r="I3585" s="261" t="s">
        <v>6168</v>
      </c>
      <c r="J3585" s="261" t="s">
        <v>6169</v>
      </c>
      <c r="K3585" s="261" t="s">
        <v>6170</v>
      </c>
      <c r="L3585" s="262">
        <v>45776</v>
      </c>
      <c r="M3585" s="261" t="s">
        <v>218</v>
      </c>
    </row>
    <row r="3586" spans="1:13">
      <c r="A3586" s="259" t="s">
        <v>563</v>
      </c>
      <c r="B3586" s="259" t="s">
        <v>564</v>
      </c>
      <c r="C3586" s="259" t="s">
        <v>565</v>
      </c>
      <c r="D3586" s="259" t="s">
        <v>2020</v>
      </c>
      <c r="E3586" s="259">
        <v>0</v>
      </c>
      <c r="F3586" s="259" t="s">
        <v>6153</v>
      </c>
      <c r="G3586" s="259" t="s">
        <v>427</v>
      </c>
      <c r="H3586" s="259">
        <v>2</v>
      </c>
      <c r="I3586" s="259" t="s">
        <v>6154</v>
      </c>
      <c r="J3586" s="259" t="s">
        <v>6171</v>
      </c>
      <c r="K3586" s="259" t="s">
        <v>6172</v>
      </c>
      <c r="L3586" s="260">
        <v>45776</v>
      </c>
      <c r="M3586" s="259" t="s">
        <v>218</v>
      </c>
    </row>
    <row r="3587" spans="1:13">
      <c r="A3587" s="261" t="s">
        <v>563</v>
      </c>
      <c r="B3587" s="261" t="s">
        <v>564</v>
      </c>
      <c r="C3587" s="261" t="s">
        <v>565</v>
      </c>
      <c r="D3587" s="261" t="s">
        <v>2023</v>
      </c>
      <c r="E3587" s="261">
        <v>43449</v>
      </c>
      <c r="F3587" s="261" t="s">
        <v>6153</v>
      </c>
      <c r="G3587" s="261" t="s">
        <v>427</v>
      </c>
      <c r="H3587" s="261">
        <v>2</v>
      </c>
      <c r="I3587" s="261" t="s">
        <v>6154</v>
      </c>
      <c r="J3587" s="261" t="s">
        <v>6173</v>
      </c>
      <c r="K3587" s="261" t="s">
        <v>6174</v>
      </c>
      <c r="L3587" s="262">
        <v>45776</v>
      </c>
      <c r="M3587" s="261" t="s">
        <v>218</v>
      </c>
    </row>
    <row r="3588" spans="1:13">
      <c r="A3588" s="259" t="s">
        <v>563</v>
      </c>
      <c r="B3588" s="259" t="s">
        <v>564</v>
      </c>
      <c r="C3588" s="259" t="s">
        <v>565</v>
      </c>
      <c r="D3588" s="259" t="s">
        <v>2025</v>
      </c>
      <c r="E3588" s="259" t="s">
        <v>17</v>
      </c>
      <c r="F3588" s="259" t="s">
        <v>17</v>
      </c>
      <c r="G3588" s="259" t="s">
        <v>427</v>
      </c>
      <c r="H3588" s="259">
        <v>2</v>
      </c>
      <c r="I3588" s="259" t="s">
        <v>17</v>
      </c>
      <c r="J3588" s="259" t="s">
        <v>6175</v>
      </c>
      <c r="K3588" s="259" t="s">
        <v>6176</v>
      </c>
      <c r="L3588" s="260">
        <v>45776</v>
      </c>
      <c r="M3588" s="259" t="s">
        <v>218</v>
      </c>
    </row>
    <row r="3589" spans="1:13">
      <c r="A3589" s="261" t="s">
        <v>563</v>
      </c>
      <c r="B3589" s="261" t="s">
        <v>564</v>
      </c>
      <c r="C3589" s="261" t="s">
        <v>565</v>
      </c>
      <c r="D3589" s="261" t="s">
        <v>2027</v>
      </c>
      <c r="E3589" s="261" t="s">
        <v>17</v>
      </c>
      <c r="F3589" s="261" t="s">
        <v>17</v>
      </c>
      <c r="G3589" s="261" t="s">
        <v>427</v>
      </c>
      <c r="H3589" s="261">
        <v>2</v>
      </c>
      <c r="I3589" s="261" t="s">
        <v>17</v>
      </c>
      <c r="J3589" s="261" t="s">
        <v>6177</v>
      </c>
      <c r="K3589" s="261" t="s">
        <v>6178</v>
      </c>
      <c r="L3589" s="262">
        <v>45776</v>
      </c>
      <c r="M3589" s="261" t="s">
        <v>218</v>
      </c>
    </row>
    <row r="3590" spans="1:13">
      <c r="A3590" s="259" t="s">
        <v>563</v>
      </c>
      <c r="B3590" s="259" t="s">
        <v>564</v>
      </c>
      <c r="C3590" s="259" t="s">
        <v>565</v>
      </c>
      <c r="D3590" s="259" t="s">
        <v>200</v>
      </c>
      <c r="E3590" s="259">
        <v>2</v>
      </c>
      <c r="F3590" s="259" t="s">
        <v>6179</v>
      </c>
      <c r="G3590" s="259" t="s">
        <v>427</v>
      </c>
      <c r="H3590" s="259">
        <v>2</v>
      </c>
      <c r="I3590" s="259" t="s">
        <v>6180</v>
      </c>
      <c r="J3590" s="259" t="s">
        <v>6181</v>
      </c>
      <c r="K3590" s="259" t="s">
        <v>6182</v>
      </c>
      <c r="L3590" s="260">
        <v>45776</v>
      </c>
      <c r="M3590" s="259" t="s">
        <v>19</v>
      </c>
    </row>
    <row r="3591" spans="1:13">
      <c r="A3591" s="261" t="s">
        <v>1273</v>
      </c>
      <c r="B3591" s="261" t="s">
        <v>1274</v>
      </c>
      <c r="C3591" s="261" t="s">
        <v>565</v>
      </c>
      <c r="D3591" s="261" t="s">
        <v>2227</v>
      </c>
      <c r="E3591" s="261">
        <v>19280000</v>
      </c>
      <c r="F3591" s="261" t="s">
        <v>6143</v>
      </c>
      <c r="G3591" s="261" t="s">
        <v>427</v>
      </c>
      <c r="H3591" s="261">
        <v>2</v>
      </c>
      <c r="I3591" s="261" t="s">
        <v>6144</v>
      </c>
      <c r="J3591" s="261" t="s">
        <v>6183</v>
      </c>
      <c r="K3591" s="261" t="s">
        <v>6184</v>
      </c>
      <c r="L3591" s="262">
        <v>45776</v>
      </c>
      <c r="M3591" s="261" t="s">
        <v>218</v>
      </c>
    </row>
    <row r="3592" spans="1:13">
      <c r="A3592" s="259" t="s">
        <v>1273</v>
      </c>
      <c r="B3592" s="259" t="s">
        <v>1274</v>
      </c>
      <c r="C3592" s="259" t="s">
        <v>565</v>
      </c>
      <c r="D3592" s="259" t="s">
        <v>1999</v>
      </c>
      <c r="E3592" s="259">
        <v>627340</v>
      </c>
      <c r="F3592" s="259" t="s">
        <v>6185</v>
      </c>
      <c r="G3592" s="259" t="s">
        <v>224</v>
      </c>
      <c r="H3592" s="259">
        <v>1</v>
      </c>
      <c r="I3592" s="259" t="s">
        <v>6186</v>
      </c>
      <c r="J3592" s="259" t="s">
        <v>6187</v>
      </c>
      <c r="K3592" s="259" t="s">
        <v>6188</v>
      </c>
      <c r="L3592" s="260">
        <v>45776</v>
      </c>
      <c r="M3592" s="259" t="s">
        <v>218</v>
      </c>
    </row>
    <row r="3593" spans="1:13">
      <c r="A3593" s="261" t="s">
        <v>1273</v>
      </c>
      <c r="B3593" s="261" t="s">
        <v>1274</v>
      </c>
      <c r="C3593" s="261" t="s">
        <v>565</v>
      </c>
      <c r="D3593" s="261" t="s">
        <v>2004</v>
      </c>
      <c r="E3593" s="261">
        <v>19280000</v>
      </c>
      <c r="F3593" s="261" t="s">
        <v>6143</v>
      </c>
      <c r="G3593" s="261" t="s">
        <v>427</v>
      </c>
      <c r="H3593" s="261">
        <v>2</v>
      </c>
      <c r="I3593" s="261" t="s">
        <v>6144</v>
      </c>
      <c r="J3593" s="261" t="s">
        <v>6189</v>
      </c>
      <c r="K3593" s="261" t="s">
        <v>6190</v>
      </c>
      <c r="L3593" s="262">
        <v>45776</v>
      </c>
      <c r="M3593" s="261" t="s">
        <v>218</v>
      </c>
    </row>
    <row r="3594" spans="1:13">
      <c r="A3594" s="259" t="s">
        <v>1273</v>
      </c>
      <c r="B3594" s="259" t="s">
        <v>1274</v>
      </c>
      <c r="C3594" s="259" t="s">
        <v>565</v>
      </c>
      <c r="D3594" s="259" t="s">
        <v>2007</v>
      </c>
      <c r="E3594" s="259">
        <v>9080000</v>
      </c>
      <c r="F3594" s="259" t="s">
        <v>6143</v>
      </c>
      <c r="G3594" s="259" t="s">
        <v>427</v>
      </c>
      <c r="H3594" s="259">
        <v>2</v>
      </c>
      <c r="I3594" s="259" t="s">
        <v>6144</v>
      </c>
      <c r="J3594" s="259" t="s">
        <v>6191</v>
      </c>
      <c r="K3594" s="259" t="s">
        <v>6192</v>
      </c>
      <c r="L3594" s="260">
        <v>45776</v>
      </c>
      <c r="M3594" s="259" t="s">
        <v>218</v>
      </c>
    </row>
    <row r="3595" spans="1:13">
      <c r="A3595" s="261" t="s">
        <v>1273</v>
      </c>
      <c r="B3595" s="261" t="s">
        <v>1274</v>
      </c>
      <c r="C3595" s="261" t="s">
        <v>565</v>
      </c>
      <c r="D3595" s="261" t="s">
        <v>257</v>
      </c>
      <c r="E3595" s="261">
        <v>8446259</v>
      </c>
      <c r="F3595" s="261" t="s">
        <v>6193</v>
      </c>
      <c r="G3595" s="261" t="s">
        <v>427</v>
      </c>
      <c r="H3595" s="261">
        <v>2</v>
      </c>
      <c r="I3595" s="261" t="s">
        <v>6194</v>
      </c>
      <c r="J3595" s="261" t="s">
        <v>6195</v>
      </c>
      <c r="K3595" s="261" t="s">
        <v>6196</v>
      </c>
      <c r="L3595" s="262">
        <v>45776</v>
      </c>
      <c r="M3595" s="261" t="s">
        <v>218</v>
      </c>
    </row>
    <row r="3596" spans="1:13">
      <c r="A3596" s="259" t="s">
        <v>1273</v>
      </c>
      <c r="B3596" s="259" t="s">
        <v>1274</v>
      </c>
      <c r="C3596" s="259" t="s">
        <v>565</v>
      </c>
      <c r="D3596" s="259" t="s">
        <v>112</v>
      </c>
      <c r="E3596" s="259" t="s">
        <v>17</v>
      </c>
      <c r="F3596" s="259" t="s">
        <v>404</v>
      </c>
      <c r="G3596" s="259" t="s">
        <v>17</v>
      </c>
      <c r="H3596" s="259" t="s">
        <v>17</v>
      </c>
      <c r="I3596" s="259" t="s">
        <v>404</v>
      </c>
      <c r="J3596" s="259" t="s">
        <v>6197</v>
      </c>
      <c r="K3596" s="259" t="s">
        <v>6198</v>
      </c>
      <c r="L3596" s="260">
        <v>45776</v>
      </c>
      <c r="M3596" s="259" t="s">
        <v>218</v>
      </c>
    </row>
    <row r="3597" spans="1:13">
      <c r="A3597" s="261" t="s">
        <v>1273</v>
      </c>
      <c r="B3597" s="261" t="s">
        <v>1274</v>
      </c>
      <c r="C3597" s="261" t="s">
        <v>565</v>
      </c>
      <c r="D3597" s="261" t="s">
        <v>467</v>
      </c>
      <c r="E3597" s="261">
        <v>4595</v>
      </c>
      <c r="F3597" s="261" t="s">
        <v>6199</v>
      </c>
      <c r="G3597" s="261" t="s">
        <v>427</v>
      </c>
      <c r="H3597" s="261">
        <v>2</v>
      </c>
      <c r="I3597" s="261" t="s">
        <v>6200</v>
      </c>
      <c r="J3597" s="261" t="s">
        <v>6201</v>
      </c>
      <c r="K3597" s="261" t="s">
        <v>6202</v>
      </c>
      <c r="L3597" s="262">
        <v>45776</v>
      </c>
      <c r="M3597" s="261" t="s">
        <v>218</v>
      </c>
    </row>
    <row r="3598" spans="1:13">
      <c r="A3598" s="259" t="s">
        <v>1273</v>
      </c>
      <c r="B3598" s="259" t="s">
        <v>1274</v>
      </c>
      <c r="C3598" s="259" t="s">
        <v>565</v>
      </c>
      <c r="D3598" s="259" t="s">
        <v>549</v>
      </c>
      <c r="E3598" s="259">
        <v>4595</v>
      </c>
      <c r="F3598" s="259" t="s">
        <v>6199</v>
      </c>
      <c r="G3598" s="259" t="s">
        <v>427</v>
      </c>
      <c r="H3598" s="259">
        <v>2</v>
      </c>
      <c r="I3598" s="259" t="s">
        <v>6203</v>
      </c>
      <c r="J3598" s="259" t="s">
        <v>6204</v>
      </c>
      <c r="K3598" s="259" t="s">
        <v>6205</v>
      </c>
      <c r="L3598" s="260">
        <v>45776</v>
      </c>
      <c r="M3598" s="259" t="s">
        <v>218</v>
      </c>
    </row>
    <row r="3599" spans="1:13">
      <c r="A3599" s="261" t="s">
        <v>1273</v>
      </c>
      <c r="B3599" s="261" t="s">
        <v>1274</v>
      </c>
      <c r="C3599" s="261" t="s">
        <v>565</v>
      </c>
      <c r="D3599" s="261" t="s">
        <v>2014</v>
      </c>
      <c r="E3599" s="261">
        <v>5979741</v>
      </c>
      <c r="F3599" s="261" t="s">
        <v>6206</v>
      </c>
      <c r="G3599" s="261" t="s">
        <v>224</v>
      </c>
      <c r="H3599" s="261">
        <v>1</v>
      </c>
      <c r="I3599" s="261" t="s">
        <v>6207</v>
      </c>
      <c r="J3599" s="261" t="s">
        <v>6208</v>
      </c>
      <c r="K3599" s="261" t="s">
        <v>6209</v>
      </c>
      <c r="L3599" s="262">
        <v>45776</v>
      </c>
      <c r="M3599" s="261" t="s">
        <v>19</v>
      </c>
    </row>
    <row r="3600" spans="1:13">
      <c r="A3600" s="259" t="s">
        <v>1273</v>
      </c>
      <c r="B3600" s="259" t="s">
        <v>1274</v>
      </c>
      <c r="C3600" s="259" t="s">
        <v>565</v>
      </c>
      <c r="D3600" s="259" t="s">
        <v>2017</v>
      </c>
      <c r="E3600" s="259">
        <v>10200000</v>
      </c>
      <c r="F3600" s="259" t="s">
        <v>6210</v>
      </c>
      <c r="G3600" s="259" t="s">
        <v>427</v>
      </c>
      <c r="H3600" s="259">
        <v>2</v>
      </c>
      <c r="I3600" s="259" t="s">
        <v>6144</v>
      </c>
      <c r="J3600" s="259" t="s">
        <v>6211</v>
      </c>
      <c r="K3600" s="259" t="s">
        <v>6212</v>
      </c>
      <c r="L3600" s="260">
        <v>45776</v>
      </c>
      <c r="M3600" s="259" t="s">
        <v>19</v>
      </c>
    </row>
    <row r="3601" spans="1:13">
      <c r="A3601" s="261" t="s">
        <v>1273</v>
      </c>
      <c r="B3601" s="261" t="s">
        <v>1274</v>
      </c>
      <c r="C3601" s="261" t="s">
        <v>565</v>
      </c>
      <c r="D3601" s="261" t="s">
        <v>2020</v>
      </c>
      <c r="E3601" s="261">
        <v>3100259</v>
      </c>
      <c r="F3601" s="261" t="s">
        <v>6213</v>
      </c>
      <c r="G3601" s="261" t="s">
        <v>427</v>
      </c>
      <c r="H3601" s="261">
        <v>2</v>
      </c>
      <c r="I3601" s="261" t="s">
        <v>6214</v>
      </c>
      <c r="J3601" s="261" t="s">
        <v>6215</v>
      </c>
      <c r="K3601" s="261" t="s">
        <v>6216</v>
      </c>
      <c r="L3601" s="262">
        <v>45776</v>
      </c>
      <c r="M3601" s="261" t="s">
        <v>19</v>
      </c>
    </row>
    <row r="3602" spans="1:13">
      <c r="A3602" s="259" t="s">
        <v>1273</v>
      </c>
      <c r="B3602" s="259" t="s">
        <v>1274</v>
      </c>
      <c r="C3602" s="259" t="s">
        <v>565</v>
      </c>
      <c r="D3602" s="259" t="s">
        <v>2023</v>
      </c>
      <c r="E3602" s="259">
        <v>2879741</v>
      </c>
      <c r="F3602" s="259" t="s">
        <v>6143</v>
      </c>
      <c r="G3602" s="259" t="s">
        <v>427</v>
      </c>
      <c r="H3602" s="259">
        <v>2</v>
      </c>
      <c r="I3602" s="259" t="s">
        <v>6144</v>
      </c>
      <c r="J3602" s="259" t="s">
        <v>6217</v>
      </c>
      <c r="K3602" s="259" t="s">
        <v>6218</v>
      </c>
      <c r="L3602" s="260">
        <v>45776</v>
      </c>
      <c r="M3602" s="259" t="s">
        <v>19</v>
      </c>
    </row>
    <row r="3603" spans="1:13">
      <c r="A3603" s="261" t="s">
        <v>1273</v>
      </c>
      <c r="B3603" s="261" t="s">
        <v>1274</v>
      </c>
      <c r="C3603" s="261" t="s">
        <v>565</v>
      </c>
      <c r="D3603" s="261" t="s">
        <v>2025</v>
      </c>
      <c r="E3603" s="261">
        <v>3100000</v>
      </c>
      <c r="F3603" s="261" t="s">
        <v>6143</v>
      </c>
      <c r="G3603" s="261" t="s">
        <v>427</v>
      </c>
      <c r="H3603" s="261">
        <v>2</v>
      </c>
      <c r="I3603" s="261" t="s">
        <v>6144</v>
      </c>
      <c r="J3603" s="261" t="s">
        <v>6219</v>
      </c>
      <c r="K3603" s="261" t="s">
        <v>6220</v>
      </c>
      <c r="L3603" s="262">
        <v>45776</v>
      </c>
      <c r="M3603" s="261" t="s">
        <v>19</v>
      </c>
    </row>
    <row r="3604" spans="1:13">
      <c r="A3604" s="259" t="s">
        <v>1273</v>
      </c>
      <c r="B3604" s="259" t="s">
        <v>1274</v>
      </c>
      <c r="C3604" s="259" t="s">
        <v>565</v>
      </c>
      <c r="D3604" s="259" t="s">
        <v>2027</v>
      </c>
      <c r="E3604" s="259">
        <v>0</v>
      </c>
      <c r="F3604" s="259" t="s">
        <v>6143</v>
      </c>
      <c r="G3604" s="259" t="s">
        <v>427</v>
      </c>
      <c r="H3604" s="259">
        <v>2</v>
      </c>
      <c r="I3604" s="259" t="s">
        <v>6144</v>
      </c>
      <c r="J3604" s="259" t="s">
        <v>6221</v>
      </c>
      <c r="K3604" s="259" t="s">
        <v>6222</v>
      </c>
      <c r="L3604" s="260">
        <v>45776</v>
      </c>
      <c r="M3604" s="259" t="s">
        <v>19</v>
      </c>
    </row>
    <row r="3605" spans="1:13">
      <c r="A3605" s="261" t="s">
        <v>1273</v>
      </c>
      <c r="B3605" s="261" t="s">
        <v>1274</v>
      </c>
      <c r="C3605" s="261" t="s">
        <v>565</v>
      </c>
      <c r="D3605" s="261" t="s">
        <v>200</v>
      </c>
      <c r="E3605" s="261">
        <v>5</v>
      </c>
      <c r="F3605" s="261" t="s">
        <v>6223</v>
      </c>
      <c r="G3605" s="261" t="s">
        <v>224</v>
      </c>
      <c r="H3605" s="261">
        <v>1</v>
      </c>
      <c r="I3605" s="261" t="s">
        <v>6224</v>
      </c>
      <c r="J3605" s="261" t="s">
        <v>6225</v>
      </c>
      <c r="K3605" s="261" t="s">
        <v>6226</v>
      </c>
      <c r="L3605" s="262">
        <v>45776</v>
      </c>
      <c r="M3605" s="261" t="s">
        <v>19</v>
      </c>
    </row>
    <row r="3606" spans="1:13">
      <c r="A3606" s="259" t="s">
        <v>1273</v>
      </c>
      <c r="B3606" s="259" t="s">
        <v>1274</v>
      </c>
      <c r="C3606" s="259" t="s">
        <v>565</v>
      </c>
      <c r="D3606" s="259" t="s">
        <v>26</v>
      </c>
      <c r="E3606" s="259" t="s">
        <v>17</v>
      </c>
      <c r="F3606" s="259" t="s">
        <v>17</v>
      </c>
      <c r="G3606" s="259" t="s">
        <v>17</v>
      </c>
      <c r="H3606" s="259" t="s">
        <v>17</v>
      </c>
      <c r="I3606" s="259" t="s">
        <v>17</v>
      </c>
      <c r="J3606" s="259" t="s">
        <v>6227</v>
      </c>
      <c r="K3606" s="259" t="s">
        <v>6228</v>
      </c>
      <c r="L3606" s="260">
        <v>45776</v>
      </c>
      <c r="M3606" s="259" t="s">
        <v>19</v>
      </c>
    </row>
    <row r="3607" spans="1:13">
      <c r="A3607" s="261" t="s">
        <v>1273</v>
      </c>
      <c r="B3607" s="261" t="s">
        <v>1274</v>
      </c>
      <c r="C3607" s="261" t="s">
        <v>565</v>
      </c>
      <c r="D3607" s="261" t="s">
        <v>28</v>
      </c>
      <c r="E3607" s="261" t="s">
        <v>17</v>
      </c>
      <c r="F3607" s="261" t="s">
        <v>17</v>
      </c>
      <c r="G3607" s="261" t="s">
        <v>17</v>
      </c>
      <c r="H3607" s="261" t="s">
        <v>17</v>
      </c>
      <c r="I3607" s="261" t="s">
        <v>17</v>
      </c>
      <c r="J3607" s="261" t="s">
        <v>6227</v>
      </c>
      <c r="K3607" s="261" t="s">
        <v>6229</v>
      </c>
      <c r="L3607" s="262">
        <v>45776</v>
      </c>
      <c r="M3607" s="261" t="s">
        <v>19</v>
      </c>
    </row>
    <row r="3608" spans="1:13">
      <c r="A3608" s="259" t="s">
        <v>1273</v>
      </c>
      <c r="B3608" s="259" t="s">
        <v>1274</v>
      </c>
      <c r="C3608" s="259" t="s">
        <v>565</v>
      </c>
      <c r="D3608" s="259" t="s">
        <v>24</v>
      </c>
      <c r="E3608" s="259">
        <v>1719800</v>
      </c>
      <c r="F3608" s="259" t="s">
        <v>6230</v>
      </c>
      <c r="G3608" s="259" t="s">
        <v>427</v>
      </c>
      <c r="H3608" s="259">
        <v>2</v>
      </c>
      <c r="I3608" s="259" t="s">
        <v>6231</v>
      </c>
      <c r="J3608" s="259" t="s">
        <v>6232</v>
      </c>
      <c r="K3608" s="259" t="s">
        <v>6233</v>
      </c>
      <c r="L3608" s="260">
        <v>45776</v>
      </c>
      <c r="M3608" s="259" t="s">
        <v>19</v>
      </c>
    </row>
    <row r="3609" spans="1:13">
      <c r="A3609" s="261" t="s">
        <v>1273</v>
      </c>
      <c r="B3609" s="261" t="s">
        <v>1274</v>
      </c>
      <c r="C3609" s="261" t="s">
        <v>565</v>
      </c>
      <c r="D3609" s="261" t="s">
        <v>16</v>
      </c>
      <c r="E3609" s="261" t="s">
        <v>17</v>
      </c>
      <c r="F3609" s="261" t="s">
        <v>17</v>
      </c>
      <c r="G3609" s="261" t="s">
        <v>17</v>
      </c>
      <c r="H3609" s="261" t="s">
        <v>17</v>
      </c>
      <c r="I3609" s="261" t="s">
        <v>17</v>
      </c>
      <c r="J3609" s="261" t="s">
        <v>6227</v>
      </c>
      <c r="K3609" s="261" t="s">
        <v>6234</v>
      </c>
      <c r="L3609" s="262">
        <v>45776</v>
      </c>
      <c r="M3609" s="261" t="s">
        <v>19</v>
      </c>
    </row>
    <row r="3610" spans="1:13">
      <c r="A3610" s="259" t="s">
        <v>1273</v>
      </c>
      <c r="B3610" s="259" t="s">
        <v>1274</v>
      </c>
      <c r="C3610" s="259" t="s">
        <v>565</v>
      </c>
      <c r="D3610" s="259" t="s">
        <v>20</v>
      </c>
      <c r="E3610" s="259" t="s">
        <v>17</v>
      </c>
      <c r="F3610" s="259" t="s">
        <v>17</v>
      </c>
      <c r="G3610" s="259" t="s">
        <v>17</v>
      </c>
      <c r="H3610" s="259" t="s">
        <v>17</v>
      </c>
      <c r="I3610" s="259" t="s">
        <v>17</v>
      </c>
      <c r="J3610" s="259" t="s">
        <v>6227</v>
      </c>
      <c r="K3610" s="259" t="s">
        <v>6235</v>
      </c>
      <c r="L3610" s="260">
        <v>45776</v>
      </c>
      <c r="M3610" s="259" t="s">
        <v>19</v>
      </c>
    </row>
    <row r="3611" spans="1:13">
      <c r="A3611" s="261" t="s">
        <v>1273</v>
      </c>
      <c r="B3611" s="261" t="s">
        <v>1274</v>
      </c>
      <c r="C3611" s="261" t="s">
        <v>565</v>
      </c>
      <c r="D3611" s="261" t="s">
        <v>364</v>
      </c>
      <c r="E3611" s="261" t="s">
        <v>17</v>
      </c>
      <c r="F3611" s="261" t="s">
        <v>17</v>
      </c>
      <c r="G3611" s="261" t="s">
        <v>17</v>
      </c>
      <c r="H3611" s="261" t="s">
        <v>17</v>
      </c>
      <c r="I3611" s="261" t="s">
        <v>17</v>
      </c>
      <c r="J3611" s="261" t="s">
        <v>6227</v>
      </c>
      <c r="K3611" s="261" t="s">
        <v>6236</v>
      </c>
      <c r="L3611" s="262">
        <v>45776</v>
      </c>
      <c r="M3611" s="261" t="s">
        <v>19</v>
      </c>
    </row>
    <row r="3612" spans="1:13">
      <c r="A3612" s="259" t="s">
        <v>1273</v>
      </c>
      <c r="B3612" s="259" t="s">
        <v>1274</v>
      </c>
      <c r="C3612" s="259" t="s">
        <v>565</v>
      </c>
      <c r="D3612" s="259" t="s">
        <v>22</v>
      </c>
      <c r="E3612" s="259" t="s">
        <v>17</v>
      </c>
      <c r="F3612" s="259" t="s">
        <v>17</v>
      </c>
      <c r="G3612" s="259" t="s">
        <v>17</v>
      </c>
      <c r="H3612" s="259" t="s">
        <v>17</v>
      </c>
      <c r="I3612" s="259" t="s">
        <v>17</v>
      </c>
      <c r="J3612" s="259" t="s">
        <v>6227</v>
      </c>
      <c r="K3612" s="259" t="s">
        <v>6237</v>
      </c>
      <c r="L3612" s="260">
        <v>45776</v>
      </c>
      <c r="M3612" s="259" t="s">
        <v>19</v>
      </c>
    </row>
    <row r="3613" spans="1:13">
      <c r="A3613" s="261" t="s">
        <v>944</v>
      </c>
      <c r="B3613" s="261" t="s">
        <v>945</v>
      </c>
      <c r="C3613" s="261" t="s">
        <v>946</v>
      </c>
      <c r="D3613" s="261" t="s">
        <v>2227</v>
      </c>
      <c r="E3613" s="261">
        <v>13400000</v>
      </c>
      <c r="F3613" s="261" t="s">
        <v>6238</v>
      </c>
      <c r="G3613" s="261" t="s">
        <v>427</v>
      </c>
      <c r="H3613" s="261">
        <v>2</v>
      </c>
      <c r="I3613" s="261" t="s">
        <v>6239</v>
      </c>
      <c r="J3613" s="261" t="s">
        <v>6240</v>
      </c>
      <c r="K3613" s="261" t="s">
        <v>6241</v>
      </c>
      <c r="L3613" s="262">
        <v>45776</v>
      </c>
      <c r="M3613" s="261" t="s">
        <v>218</v>
      </c>
    </row>
    <row r="3614" spans="1:13">
      <c r="A3614" s="259" t="s">
        <v>944</v>
      </c>
      <c r="B3614" s="259" t="s">
        <v>945</v>
      </c>
      <c r="C3614" s="259" t="s">
        <v>946</v>
      </c>
      <c r="D3614" s="259" t="s">
        <v>1999</v>
      </c>
      <c r="E3614" s="259">
        <v>631930</v>
      </c>
      <c r="F3614" s="259" t="s">
        <v>6242</v>
      </c>
      <c r="G3614" s="259" t="s">
        <v>282</v>
      </c>
      <c r="H3614" s="259">
        <v>3</v>
      </c>
      <c r="I3614" s="259" t="s">
        <v>6243</v>
      </c>
      <c r="J3614" s="259" t="s">
        <v>6244</v>
      </c>
      <c r="K3614" s="259" t="s">
        <v>6245</v>
      </c>
      <c r="L3614" s="260">
        <v>45776</v>
      </c>
      <c r="M3614" s="259" t="s">
        <v>218</v>
      </c>
    </row>
    <row r="3615" spans="1:13">
      <c r="A3615" s="261" t="s">
        <v>944</v>
      </c>
      <c r="B3615" s="261" t="s">
        <v>945</v>
      </c>
      <c r="C3615" s="261" t="s">
        <v>946</v>
      </c>
      <c r="D3615" s="261" t="s">
        <v>2004</v>
      </c>
      <c r="E3615" s="261">
        <v>13400000</v>
      </c>
      <c r="F3615" s="261" t="s">
        <v>6246</v>
      </c>
      <c r="G3615" s="261" t="s">
        <v>427</v>
      </c>
      <c r="H3615" s="261">
        <v>2</v>
      </c>
      <c r="I3615" s="261" t="s">
        <v>6247</v>
      </c>
      <c r="J3615" s="261" t="s">
        <v>6248</v>
      </c>
      <c r="K3615" s="261" t="s">
        <v>6249</v>
      </c>
      <c r="L3615" s="262">
        <v>45776</v>
      </c>
      <c r="M3615" s="261" t="s">
        <v>218</v>
      </c>
    </row>
    <row r="3616" spans="1:13">
      <c r="A3616" s="259" t="s">
        <v>944</v>
      </c>
      <c r="B3616" s="259" t="s">
        <v>945</v>
      </c>
      <c r="C3616" s="259" t="s">
        <v>946</v>
      </c>
      <c r="D3616" s="259" t="s">
        <v>2007</v>
      </c>
      <c r="E3616" s="259">
        <v>11289748</v>
      </c>
      <c r="F3616" s="259" t="s">
        <v>6250</v>
      </c>
      <c r="G3616" s="259" t="s">
        <v>427</v>
      </c>
      <c r="H3616" s="259">
        <v>2</v>
      </c>
      <c r="I3616" s="259" t="s">
        <v>6251</v>
      </c>
      <c r="J3616" s="259" t="s">
        <v>6252</v>
      </c>
      <c r="K3616" s="259" t="s">
        <v>6253</v>
      </c>
      <c r="L3616" s="260">
        <v>45776</v>
      </c>
      <c r="M3616" s="259" t="s">
        <v>218</v>
      </c>
    </row>
    <row r="3617" spans="1:13">
      <c r="A3617" s="261" t="s">
        <v>944</v>
      </c>
      <c r="B3617" s="261" t="s">
        <v>945</v>
      </c>
      <c r="C3617" s="261" t="s">
        <v>946</v>
      </c>
      <c r="D3617" s="261" t="s">
        <v>257</v>
      </c>
      <c r="E3617" s="261">
        <v>7960474</v>
      </c>
      <c r="F3617" s="261" t="s">
        <v>6254</v>
      </c>
      <c r="G3617" s="261" t="s">
        <v>427</v>
      </c>
      <c r="H3617" s="261">
        <v>2</v>
      </c>
      <c r="I3617" s="261" t="s">
        <v>6255</v>
      </c>
      <c r="J3617" s="261" t="s">
        <v>6256</v>
      </c>
      <c r="K3617" s="261" t="s">
        <v>6257</v>
      </c>
      <c r="L3617" s="262">
        <v>45776</v>
      </c>
      <c r="M3617" s="261" t="s">
        <v>218</v>
      </c>
    </row>
    <row r="3618" spans="1:13">
      <c r="A3618" s="259" t="s">
        <v>944</v>
      </c>
      <c r="B3618" s="259" t="s">
        <v>945</v>
      </c>
      <c r="C3618" s="259" t="s">
        <v>946</v>
      </c>
      <c r="D3618" s="259" t="s">
        <v>112</v>
      </c>
      <c r="E3618" s="259" t="s">
        <v>17</v>
      </c>
      <c r="F3618" s="259" t="s">
        <v>17</v>
      </c>
      <c r="G3618" s="259" t="s">
        <v>282</v>
      </c>
      <c r="H3618" s="259">
        <v>3</v>
      </c>
      <c r="I3618" s="259" t="s">
        <v>17</v>
      </c>
      <c r="J3618" s="259" t="s">
        <v>6258</v>
      </c>
      <c r="K3618" s="259" t="s">
        <v>6259</v>
      </c>
      <c r="L3618" s="260">
        <v>45776</v>
      </c>
      <c r="M3618" s="259" t="s">
        <v>218</v>
      </c>
    </row>
    <row r="3619" spans="1:13">
      <c r="A3619" s="261" t="s">
        <v>944</v>
      </c>
      <c r="B3619" s="261" t="s">
        <v>945</v>
      </c>
      <c r="C3619" s="261" t="s">
        <v>946</v>
      </c>
      <c r="D3619" s="261" t="s">
        <v>467</v>
      </c>
      <c r="E3619" s="261">
        <v>1145</v>
      </c>
      <c r="F3619" s="261" t="s">
        <v>6260</v>
      </c>
      <c r="G3619" s="261" t="s">
        <v>282</v>
      </c>
      <c r="H3619" s="261">
        <v>3</v>
      </c>
      <c r="I3619" s="261" t="s">
        <v>2622</v>
      </c>
      <c r="J3619" s="261" t="s">
        <v>6261</v>
      </c>
      <c r="K3619" s="261" t="s">
        <v>6262</v>
      </c>
      <c r="L3619" s="262">
        <v>45776</v>
      </c>
      <c r="M3619" s="261" t="s">
        <v>218</v>
      </c>
    </row>
    <row r="3620" spans="1:13">
      <c r="A3620" s="259" t="s">
        <v>944</v>
      </c>
      <c r="B3620" s="259" t="s">
        <v>945</v>
      </c>
      <c r="C3620" s="259" t="s">
        <v>946</v>
      </c>
      <c r="D3620" s="259" t="s">
        <v>549</v>
      </c>
      <c r="E3620" s="259">
        <v>1145</v>
      </c>
      <c r="F3620" s="259" t="s">
        <v>6260</v>
      </c>
      <c r="G3620" s="259" t="s">
        <v>282</v>
      </c>
      <c r="H3620" s="259">
        <v>3</v>
      </c>
      <c r="I3620" s="259" t="s">
        <v>2622</v>
      </c>
      <c r="J3620" s="259" t="s">
        <v>6263</v>
      </c>
      <c r="K3620" s="259" t="s">
        <v>6264</v>
      </c>
      <c r="L3620" s="260">
        <v>45776</v>
      </c>
      <c r="M3620" s="259" t="s">
        <v>218</v>
      </c>
    </row>
    <row r="3621" spans="1:13">
      <c r="A3621" s="261" t="s">
        <v>944</v>
      </c>
      <c r="B3621" s="261" t="s">
        <v>945</v>
      </c>
      <c r="C3621" s="261" t="s">
        <v>946</v>
      </c>
      <c r="D3621" s="261" t="s">
        <v>2014</v>
      </c>
      <c r="E3621" s="261">
        <v>8610088</v>
      </c>
      <c r="F3621" s="261" t="s">
        <v>6250</v>
      </c>
      <c r="G3621" s="261" t="s">
        <v>282</v>
      </c>
      <c r="H3621" s="261">
        <v>3</v>
      </c>
      <c r="I3621" s="261" t="s">
        <v>6251</v>
      </c>
      <c r="J3621" s="261" t="s">
        <v>6265</v>
      </c>
      <c r="K3621" s="261" t="s">
        <v>6266</v>
      </c>
      <c r="L3621" s="262">
        <v>45776</v>
      </c>
      <c r="M3621" s="261" t="s">
        <v>19</v>
      </c>
    </row>
    <row r="3622" spans="1:13">
      <c r="A3622" s="259" t="s">
        <v>944</v>
      </c>
      <c r="B3622" s="259" t="s">
        <v>945</v>
      </c>
      <c r="C3622" s="259" t="s">
        <v>946</v>
      </c>
      <c r="D3622" s="259" t="s">
        <v>2017</v>
      </c>
      <c r="E3622" s="259">
        <v>2110252</v>
      </c>
      <c r="F3622" s="259" t="s">
        <v>6267</v>
      </c>
      <c r="G3622" s="259" t="s">
        <v>427</v>
      </c>
      <c r="H3622" s="259">
        <v>2</v>
      </c>
      <c r="I3622" s="259" t="s">
        <v>6268</v>
      </c>
      <c r="J3622" s="259" t="s">
        <v>6269</v>
      </c>
      <c r="K3622" s="259" t="s">
        <v>6270</v>
      </c>
      <c r="L3622" s="260">
        <v>45776</v>
      </c>
      <c r="M3622" s="259" t="s">
        <v>19</v>
      </c>
    </row>
    <row r="3623" spans="1:13">
      <c r="A3623" s="261" t="s">
        <v>944</v>
      </c>
      <c r="B3623" s="261" t="s">
        <v>945</v>
      </c>
      <c r="C3623" s="261" t="s">
        <v>946</v>
      </c>
      <c r="D3623" s="261" t="s">
        <v>2020</v>
      </c>
      <c r="E3623" s="261">
        <v>2679660</v>
      </c>
      <c r="F3623" s="261" t="s">
        <v>6250</v>
      </c>
      <c r="G3623" s="261" t="s">
        <v>282</v>
      </c>
      <c r="H3623" s="261">
        <v>3</v>
      </c>
      <c r="I3623" s="261" t="s">
        <v>6251</v>
      </c>
      <c r="J3623" s="261" t="s">
        <v>6271</v>
      </c>
      <c r="K3623" s="261" t="s">
        <v>6272</v>
      </c>
      <c r="L3623" s="262">
        <v>45776</v>
      </c>
      <c r="M3623" s="261" t="s">
        <v>19</v>
      </c>
    </row>
    <row r="3624" spans="1:13">
      <c r="A3624" s="259" t="s">
        <v>944</v>
      </c>
      <c r="B3624" s="259" t="s">
        <v>945</v>
      </c>
      <c r="C3624" s="259" t="s">
        <v>946</v>
      </c>
      <c r="D3624" s="259" t="s">
        <v>2023</v>
      </c>
      <c r="E3624" s="259">
        <v>5089778</v>
      </c>
      <c r="F3624" s="259" t="s">
        <v>6250</v>
      </c>
      <c r="G3624" s="259" t="s">
        <v>282</v>
      </c>
      <c r="H3624" s="259">
        <v>3</v>
      </c>
      <c r="I3624" s="259" t="s">
        <v>6251</v>
      </c>
      <c r="J3624" s="259" t="s">
        <v>6273</v>
      </c>
      <c r="K3624" s="259" t="s">
        <v>6274</v>
      </c>
      <c r="L3624" s="260">
        <v>45776</v>
      </c>
      <c r="M3624" s="259" t="s">
        <v>19</v>
      </c>
    </row>
    <row r="3625" spans="1:13">
      <c r="A3625" s="261" t="s">
        <v>944</v>
      </c>
      <c r="B3625" s="261" t="s">
        <v>945</v>
      </c>
      <c r="C3625" s="261" t="s">
        <v>946</v>
      </c>
      <c r="D3625" s="261" t="s">
        <v>2025</v>
      </c>
      <c r="E3625" s="261">
        <v>3520310</v>
      </c>
      <c r="F3625" s="261" t="s">
        <v>6250</v>
      </c>
      <c r="G3625" s="261" t="s">
        <v>282</v>
      </c>
      <c r="H3625" s="261">
        <v>3</v>
      </c>
      <c r="I3625" s="261" t="s">
        <v>6251</v>
      </c>
      <c r="J3625" s="261" t="s">
        <v>6275</v>
      </c>
      <c r="K3625" s="261" t="s">
        <v>6276</v>
      </c>
      <c r="L3625" s="262">
        <v>45776</v>
      </c>
      <c r="M3625" s="261" t="s">
        <v>19</v>
      </c>
    </row>
    <row r="3626" spans="1:13">
      <c r="A3626" s="259" t="s">
        <v>944</v>
      </c>
      <c r="B3626" s="259" t="s">
        <v>945</v>
      </c>
      <c r="C3626" s="259" t="s">
        <v>946</v>
      </c>
      <c r="D3626" s="259" t="s">
        <v>2027</v>
      </c>
      <c r="E3626" s="259">
        <v>0</v>
      </c>
      <c r="F3626" s="259" t="s">
        <v>6250</v>
      </c>
      <c r="G3626" s="259" t="s">
        <v>282</v>
      </c>
      <c r="H3626" s="259">
        <v>3</v>
      </c>
      <c r="I3626" s="259" t="s">
        <v>6277</v>
      </c>
      <c r="J3626" s="259" t="s">
        <v>6278</v>
      </c>
      <c r="K3626" s="259" t="s">
        <v>6279</v>
      </c>
      <c r="L3626" s="260">
        <v>45776</v>
      </c>
      <c r="M3626" s="259" t="s">
        <v>19</v>
      </c>
    </row>
    <row r="3627" spans="1:13">
      <c r="A3627" s="261" t="s">
        <v>944</v>
      </c>
      <c r="B3627" s="261" t="s">
        <v>945</v>
      </c>
      <c r="C3627" s="261" t="s">
        <v>946</v>
      </c>
      <c r="D3627" s="261" t="s">
        <v>200</v>
      </c>
      <c r="E3627" s="261">
        <v>5</v>
      </c>
      <c r="F3627" s="261" t="s">
        <v>6280</v>
      </c>
      <c r="G3627" s="261" t="s">
        <v>427</v>
      </c>
      <c r="H3627" s="261">
        <v>2</v>
      </c>
      <c r="I3627" s="261" t="s">
        <v>6281</v>
      </c>
      <c r="J3627" s="261" t="s">
        <v>6282</v>
      </c>
      <c r="K3627" s="261" t="s">
        <v>6283</v>
      </c>
      <c r="L3627" s="262">
        <v>45776</v>
      </c>
      <c r="M3627" s="261" t="s">
        <v>19</v>
      </c>
    </row>
    <row r="3628" spans="1:13">
      <c r="A3628" s="259" t="s">
        <v>944</v>
      </c>
      <c r="B3628" s="259" t="s">
        <v>945</v>
      </c>
      <c r="C3628" s="259" t="s">
        <v>946</v>
      </c>
      <c r="D3628" s="259" t="s">
        <v>26</v>
      </c>
      <c r="E3628" s="259" t="s">
        <v>17</v>
      </c>
      <c r="F3628" s="259" t="s">
        <v>17</v>
      </c>
      <c r="G3628" s="259" t="s">
        <v>282</v>
      </c>
      <c r="H3628" s="259">
        <v>3</v>
      </c>
      <c r="I3628" s="259" t="s">
        <v>17</v>
      </c>
      <c r="J3628" s="259" t="s">
        <v>6284</v>
      </c>
      <c r="K3628" s="259" t="s">
        <v>6285</v>
      </c>
      <c r="L3628" s="260">
        <v>45776</v>
      </c>
      <c r="M3628" s="259" t="s">
        <v>19</v>
      </c>
    </row>
    <row r="3629" spans="1:13">
      <c r="A3629" s="261" t="s">
        <v>944</v>
      </c>
      <c r="B3629" s="261" t="s">
        <v>945</v>
      </c>
      <c r="C3629" s="261" t="s">
        <v>946</v>
      </c>
      <c r="D3629" s="261" t="s">
        <v>28</v>
      </c>
      <c r="E3629" s="261" t="s">
        <v>17</v>
      </c>
      <c r="F3629" s="261" t="s">
        <v>17</v>
      </c>
      <c r="G3629" s="261" t="s">
        <v>282</v>
      </c>
      <c r="H3629" s="261">
        <v>3</v>
      </c>
      <c r="I3629" s="261" t="s">
        <v>17</v>
      </c>
      <c r="J3629" s="261" t="s">
        <v>6284</v>
      </c>
      <c r="K3629" s="261" t="s">
        <v>6286</v>
      </c>
      <c r="L3629" s="262">
        <v>45776</v>
      </c>
      <c r="M3629" s="261" t="s">
        <v>19</v>
      </c>
    </row>
    <row r="3630" spans="1:13">
      <c r="A3630" s="259" t="s">
        <v>944</v>
      </c>
      <c r="B3630" s="259" t="s">
        <v>945</v>
      </c>
      <c r="C3630" s="259" t="s">
        <v>946</v>
      </c>
      <c r="D3630" s="259" t="s">
        <v>24</v>
      </c>
      <c r="E3630" s="259">
        <v>3323941</v>
      </c>
      <c r="F3630" s="259" t="s">
        <v>6287</v>
      </c>
      <c r="G3630" s="259" t="s">
        <v>427</v>
      </c>
      <c r="H3630" s="259">
        <v>2</v>
      </c>
      <c r="I3630" s="259" t="s">
        <v>6288</v>
      </c>
      <c r="J3630" s="259" t="s">
        <v>6289</v>
      </c>
      <c r="K3630" s="259" t="s">
        <v>6290</v>
      </c>
      <c r="L3630" s="260">
        <v>45776</v>
      </c>
      <c r="M3630" s="259" t="s">
        <v>19</v>
      </c>
    </row>
    <row r="3631" spans="1:13">
      <c r="A3631" s="261" t="s">
        <v>944</v>
      </c>
      <c r="B3631" s="261" t="s">
        <v>945</v>
      </c>
      <c r="C3631" s="261" t="s">
        <v>946</v>
      </c>
      <c r="D3631" s="261" t="s">
        <v>16</v>
      </c>
      <c r="E3631" s="261" t="s">
        <v>17</v>
      </c>
      <c r="F3631" s="261" t="s">
        <v>17</v>
      </c>
      <c r="G3631" s="261" t="s">
        <v>282</v>
      </c>
      <c r="H3631" s="261">
        <v>3</v>
      </c>
      <c r="I3631" s="261" t="s">
        <v>17</v>
      </c>
      <c r="J3631" s="261" t="s">
        <v>6284</v>
      </c>
      <c r="K3631" s="261" t="s">
        <v>6291</v>
      </c>
      <c r="L3631" s="262">
        <v>45776</v>
      </c>
      <c r="M3631" s="261" t="s">
        <v>19</v>
      </c>
    </row>
    <row r="3632" spans="1:13">
      <c r="A3632" s="259" t="s">
        <v>944</v>
      </c>
      <c r="B3632" s="259" t="s">
        <v>945</v>
      </c>
      <c r="C3632" s="259" t="s">
        <v>946</v>
      </c>
      <c r="D3632" s="259" t="s">
        <v>20</v>
      </c>
      <c r="E3632" s="259" t="s">
        <v>17</v>
      </c>
      <c r="F3632" s="259" t="s">
        <v>17</v>
      </c>
      <c r="G3632" s="259" t="s">
        <v>282</v>
      </c>
      <c r="H3632" s="259">
        <v>3</v>
      </c>
      <c r="I3632" s="259" t="s">
        <v>17</v>
      </c>
      <c r="J3632" s="259" t="s">
        <v>6284</v>
      </c>
      <c r="K3632" s="259" t="s">
        <v>6292</v>
      </c>
      <c r="L3632" s="260">
        <v>45776</v>
      </c>
      <c r="M3632" s="259" t="s">
        <v>19</v>
      </c>
    </row>
    <row r="3633" spans="1:13">
      <c r="A3633" s="261" t="s">
        <v>944</v>
      </c>
      <c r="B3633" s="261" t="s">
        <v>945</v>
      </c>
      <c r="C3633" s="261" t="s">
        <v>946</v>
      </c>
      <c r="D3633" s="261" t="s">
        <v>364</v>
      </c>
      <c r="E3633" s="261" t="s">
        <v>17</v>
      </c>
      <c r="F3633" s="261" t="s">
        <v>17</v>
      </c>
      <c r="G3633" s="261" t="s">
        <v>282</v>
      </c>
      <c r="H3633" s="261">
        <v>3</v>
      </c>
      <c r="I3633" s="261" t="s">
        <v>17</v>
      </c>
      <c r="J3633" s="261" t="s">
        <v>6284</v>
      </c>
      <c r="K3633" s="261" t="s">
        <v>6293</v>
      </c>
      <c r="L3633" s="262">
        <v>45776</v>
      </c>
      <c r="M3633" s="261" t="s">
        <v>19</v>
      </c>
    </row>
    <row r="3634" spans="1:13">
      <c r="A3634" s="259" t="s">
        <v>944</v>
      </c>
      <c r="B3634" s="259" t="s">
        <v>945</v>
      </c>
      <c r="C3634" s="259" t="s">
        <v>946</v>
      </c>
      <c r="D3634" s="259" t="s">
        <v>22</v>
      </c>
      <c r="E3634" s="259" t="s">
        <v>17</v>
      </c>
      <c r="F3634" s="259" t="s">
        <v>17</v>
      </c>
      <c r="G3634" s="259" t="s">
        <v>282</v>
      </c>
      <c r="H3634" s="259">
        <v>3</v>
      </c>
      <c r="I3634" s="259" t="s">
        <v>17</v>
      </c>
      <c r="J3634" s="259" t="s">
        <v>6284</v>
      </c>
      <c r="K3634" s="259" t="s">
        <v>6294</v>
      </c>
      <c r="L3634" s="260">
        <v>45776</v>
      </c>
      <c r="M3634" s="259" t="s">
        <v>19</v>
      </c>
    </row>
    <row r="3635" spans="1:13">
      <c r="A3635" s="261" t="s">
        <v>1091</v>
      </c>
      <c r="B3635" s="261" t="s">
        <v>1092</v>
      </c>
      <c r="C3635" s="261" t="s">
        <v>1093</v>
      </c>
      <c r="D3635" s="261" t="s">
        <v>2227</v>
      </c>
      <c r="E3635" s="261">
        <v>53258060</v>
      </c>
      <c r="F3635" s="261" t="s">
        <v>6295</v>
      </c>
      <c r="G3635" s="261" t="s">
        <v>427</v>
      </c>
      <c r="H3635" s="261">
        <v>2</v>
      </c>
      <c r="I3635" s="261" t="s">
        <v>6296</v>
      </c>
      <c r="J3635" s="261" t="s">
        <v>6297</v>
      </c>
      <c r="K3635" s="261" t="s">
        <v>6298</v>
      </c>
      <c r="L3635" s="262">
        <v>45776</v>
      </c>
      <c r="M3635" s="261" t="s">
        <v>218</v>
      </c>
    </row>
    <row r="3636" spans="1:13">
      <c r="A3636" s="259" t="s">
        <v>1091</v>
      </c>
      <c r="B3636" s="259" t="s">
        <v>1092</v>
      </c>
      <c r="C3636" s="259" t="s">
        <v>1093</v>
      </c>
      <c r="D3636" s="259" t="s">
        <v>1999</v>
      </c>
      <c r="E3636" s="259">
        <v>26513</v>
      </c>
      <c r="F3636" s="259" t="s">
        <v>6299</v>
      </c>
      <c r="G3636" s="259" t="s">
        <v>427</v>
      </c>
      <c r="H3636" s="259">
        <v>2</v>
      </c>
      <c r="I3636" s="259" t="s">
        <v>6300</v>
      </c>
      <c r="J3636" s="259" t="s">
        <v>6301</v>
      </c>
      <c r="K3636" s="259" t="s">
        <v>6302</v>
      </c>
      <c r="L3636" s="260">
        <v>45776</v>
      </c>
      <c r="M3636" s="259" t="s">
        <v>218</v>
      </c>
    </row>
    <row r="3637" spans="1:13">
      <c r="A3637" s="261" t="s">
        <v>1091</v>
      </c>
      <c r="B3637" s="261" t="s">
        <v>1092</v>
      </c>
      <c r="C3637" s="261" t="s">
        <v>1093</v>
      </c>
      <c r="D3637" s="261" t="s">
        <v>2004</v>
      </c>
      <c r="E3637" s="261">
        <v>8129929</v>
      </c>
      <c r="F3637" s="261" t="s">
        <v>6303</v>
      </c>
      <c r="G3637" s="261" t="s">
        <v>427</v>
      </c>
      <c r="H3637" s="261">
        <v>2</v>
      </c>
      <c r="I3637" s="261" t="s">
        <v>6304</v>
      </c>
      <c r="J3637" s="261" t="s">
        <v>6305</v>
      </c>
      <c r="K3637" s="261" t="s">
        <v>6306</v>
      </c>
      <c r="L3637" s="262">
        <v>45776</v>
      </c>
      <c r="M3637" s="261" t="s">
        <v>218</v>
      </c>
    </row>
    <row r="3638" spans="1:13">
      <c r="A3638" s="259" t="s">
        <v>1091</v>
      </c>
      <c r="B3638" s="259" t="s">
        <v>1092</v>
      </c>
      <c r="C3638" s="259" t="s">
        <v>1093</v>
      </c>
      <c r="D3638" s="259" t="s">
        <v>2007</v>
      </c>
      <c r="E3638" s="259">
        <v>1858060</v>
      </c>
      <c r="F3638" s="259" t="s">
        <v>5742</v>
      </c>
      <c r="G3638" s="259" t="s">
        <v>427</v>
      </c>
      <c r="H3638" s="259">
        <v>2</v>
      </c>
      <c r="I3638" s="259" t="s">
        <v>6307</v>
      </c>
      <c r="J3638" s="259" t="s">
        <v>6308</v>
      </c>
      <c r="K3638" s="259" t="s">
        <v>6309</v>
      </c>
      <c r="L3638" s="260">
        <v>45776</v>
      </c>
      <c r="M3638" s="259" t="s">
        <v>218</v>
      </c>
    </row>
    <row r="3639" spans="1:13">
      <c r="A3639" s="261" t="s">
        <v>1091</v>
      </c>
      <c r="B3639" s="261" t="s">
        <v>1092</v>
      </c>
      <c r="C3639" s="261" t="s">
        <v>1093</v>
      </c>
      <c r="D3639" s="261" t="s">
        <v>257</v>
      </c>
      <c r="E3639" s="261">
        <v>1858060</v>
      </c>
      <c r="F3639" s="261" t="s">
        <v>5742</v>
      </c>
      <c r="G3639" s="261" t="s">
        <v>427</v>
      </c>
      <c r="H3639" s="261">
        <v>2</v>
      </c>
      <c r="I3639" s="261" t="s">
        <v>6307</v>
      </c>
      <c r="J3639" s="261" t="s">
        <v>6310</v>
      </c>
      <c r="K3639" s="261" t="s">
        <v>6311</v>
      </c>
      <c r="L3639" s="262">
        <v>45776</v>
      </c>
      <c r="M3639" s="261" t="s">
        <v>218</v>
      </c>
    </row>
    <row r="3640" spans="1:13">
      <c r="A3640" s="259" t="s">
        <v>1091</v>
      </c>
      <c r="B3640" s="259" t="s">
        <v>1092</v>
      </c>
      <c r="C3640" s="259" t="s">
        <v>1093</v>
      </c>
      <c r="D3640" s="259" t="s">
        <v>112</v>
      </c>
      <c r="E3640" s="259" t="s">
        <v>17</v>
      </c>
      <c r="F3640" s="259" t="s">
        <v>404</v>
      </c>
      <c r="G3640" s="259" t="s">
        <v>17</v>
      </c>
      <c r="H3640" s="259" t="s">
        <v>17</v>
      </c>
      <c r="I3640" s="259" t="s">
        <v>404</v>
      </c>
      <c r="J3640" s="259" t="s">
        <v>6312</v>
      </c>
      <c r="K3640" s="259" t="s">
        <v>6313</v>
      </c>
      <c r="L3640" s="260">
        <v>45776</v>
      </c>
      <c r="M3640" s="259" t="s">
        <v>218</v>
      </c>
    </row>
    <row r="3641" spans="1:13">
      <c r="A3641" s="261" t="s">
        <v>1091</v>
      </c>
      <c r="B3641" s="261" t="s">
        <v>1092</v>
      </c>
      <c r="C3641" s="261" t="s">
        <v>1093</v>
      </c>
      <c r="D3641" s="261" t="s">
        <v>467</v>
      </c>
      <c r="E3641" s="261" t="s">
        <v>17</v>
      </c>
      <c r="F3641" s="261" t="s">
        <v>404</v>
      </c>
      <c r="G3641" s="261" t="s">
        <v>17</v>
      </c>
      <c r="H3641" s="261" t="s">
        <v>17</v>
      </c>
      <c r="I3641" s="261" t="s">
        <v>404</v>
      </c>
      <c r="J3641" s="261" t="s">
        <v>6312</v>
      </c>
      <c r="K3641" s="261" t="s">
        <v>6314</v>
      </c>
      <c r="L3641" s="262">
        <v>45776</v>
      </c>
      <c r="M3641" s="261" t="s">
        <v>218</v>
      </c>
    </row>
    <row r="3642" spans="1:13">
      <c r="A3642" s="259" t="s">
        <v>1091</v>
      </c>
      <c r="B3642" s="259" t="s">
        <v>1092</v>
      </c>
      <c r="C3642" s="259" t="s">
        <v>1093</v>
      </c>
      <c r="D3642" s="259" t="s">
        <v>549</v>
      </c>
      <c r="E3642" s="259" t="s">
        <v>17</v>
      </c>
      <c r="F3642" s="259" t="s">
        <v>404</v>
      </c>
      <c r="G3642" s="259" t="s">
        <v>17</v>
      </c>
      <c r="H3642" s="259" t="s">
        <v>17</v>
      </c>
      <c r="I3642" s="259" t="s">
        <v>17</v>
      </c>
      <c r="J3642" s="259" t="s">
        <v>6312</v>
      </c>
      <c r="K3642" s="259" t="s">
        <v>6315</v>
      </c>
      <c r="L3642" s="260">
        <v>45776</v>
      </c>
      <c r="M3642" s="259" t="s">
        <v>19</v>
      </c>
    </row>
    <row r="3643" spans="1:13">
      <c r="A3643" s="261" t="s">
        <v>1091</v>
      </c>
      <c r="B3643" s="261" t="s">
        <v>1092</v>
      </c>
      <c r="C3643" s="261" t="s">
        <v>1093</v>
      </c>
      <c r="D3643" s="261" t="s">
        <v>2014</v>
      </c>
      <c r="E3643" s="261">
        <v>1858060</v>
      </c>
      <c r="F3643" s="261" t="s">
        <v>5742</v>
      </c>
      <c r="G3643" s="261" t="s">
        <v>427</v>
      </c>
      <c r="H3643" s="261">
        <v>2</v>
      </c>
      <c r="I3643" s="261" t="s">
        <v>6307</v>
      </c>
      <c r="J3643" s="261" t="s">
        <v>6316</v>
      </c>
      <c r="K3643" s="261" t="s">
        <v>6317</v>
      </c>
      <c r="L3643" s="262">
        <v>45776</v>
      </c>
      <c r="M3643" s="261" t="s">
        <v>218</v>
      </c>
    </row>
    <row r="3644" spans="1:13">
      <c r="A3644" s="259" t="s">
        <v>1091</v>
      </c>
      <c r="B3644" s="259" t="s">
        <v>1092</v>
      </c>
      <c r="C3644" s="259" t="s">
        <v>1093</v>
      </c>
      <c r="D3644" s="259" t="s">
        <v>2017</v>
      </c>
      <c r="E3644" s="259">
        <v>6271869</v>
      </c>
      <c r="F3644" s="259" t="s">
        <v>6318</v>
      </c>
      <c r="G3644" s="259" t="s">
        <v>427</v>
      </c>
      <c r="H3644" s="259">
        <v>2</v>
      </c>
      <c r="I3644" s="259" t="s">
        <v>6304</v>
      </c>
      <c r="J3644" s="259" t="s">
        <v>6319</v>
      </c>
      <c r="K3644" s="259" t="s">
        <v>6320</v>
      </c>
      <c r="L3644" s="260">
        <v>45776</v>
      </c>
      <c r="M3644" s="259" t="s">
        <v>218</v>
      </c>
    </row>
    <row r="3645" spans="1:13">
      <c r="A3645" s="261" t="s">
        <v>1091</v>
      </c>
      <c r="B3645" s="261" t="s">
        <v>1092</v>
      </c>
      <c r="C3645" s="261" t="s">
        <v>1093</v>
      </c>
      <c r="D3645" s="261" t="s">
        <v>2020</v>
      </c>
      <c r="E3645" s="261">
        <v>0</v>
      </c>
      <c r="F3645" s="261" t="s">
        <v>5742</v>
      </c>
      <c r="G3645" s="261" t="s">
        <v>427</v>
      </c>
      <c r="H3645" s="261">
        <v>2</v>
      </c>
      <c r="I3645" s="261" t="s">
        <v>6307</v>
      </c>
      <c r="J3645" s="261" t="s">
        <v>6321</v>
      </c>
      <c r="K3645" s="261" t="s">
        <v>6322</v>
      </c>
      <c r="L3645" s="262">
        <v>45776</v>
      </c>
      <c r="M3645" s="261" t="s">
        <v>218</v>
      </c>
    </row>
    <row r="3646" spans="1:13">
      <c r="A3646" s="259" t="s">
        <v>1091</v>
      </c>
      <c r="B3646" s="259" t="s">
        <v>1092</v>
      </c>
      <c r="C3646" s="259" t="s">
        <v>1093</v>
      </c>
      <c r="D3646" s="259" t="s">
        <v>2023</v>
      </c>
      <c r="E3646" s="259">
        <v>1858060</v>
      </c>
      <c r="F3646" s="259" t="s">
        <v>5742</v>
      </c>
      <c r="G3646" s="259" t="s">
        <v>427</v>
      </c>
      <c r="H3646" s="259">
        <v>2</v>
      </c>
      <c r="I3646" s="259" t="s">
        <v>6307</v>
      </c>
      <c r="J3646" s="259" t="s">
        <v>6323</v>
      </c>
      <c r="K3646" s="259" t="s">
        <v>6324</v>
      </c>
      <c r="L3646" s="260">
        <v>45776</v>
      </c>
      <c r="M3646" s="259" t="s">
        <v>218</v>
      </c>
    </row>
    <row r="3647" spans="1:13">
      <c r="A3647" s="261" t="s">
        <v>1091</v>
      </c>
      <c r="B3647" s="261" t="s">
        <v>1092</v>
      </c>
      <c r="C3647" s="261" t="s">
        <v>1093</v>
      </c>
      <c r="D3647" s="261" t="s">
        <v>2025</v>
      </c>
      <c r="E3647" s="261" t="s">
        <v>17</v>
      </c>
      <c r="F3647" s="261" t="s">
        <v>404</v>
      </c>
      <c r="G3647" s="261" t="s">
        <v>282</v>
      </c>
      <c r="H3647" s="261">
        <v>3</v>
      </c>
      <c r="I3647" s="261" t="s">
        <v>17</v>
      </c>
      <c r="J3647" s="261" t="s">
        <v>6325</v>
      </c>
      <c r="K3647" s="261" t="s">
        <v>6326</v>
      </c>
      <c r="L3647" s="262">
        <v>45776</v>
      </c>
      <c r="M3647" s="261" t="s">
        <v>218</v>
      </c>
    </row>
    <row r="3648" spans="1:13">
      <c r="A3648" s="259" t="s">
        <v>1091</v>
      </c>
      <c r="B3648" s="259" t="s">
        <v>1092</v>
      </c>
      <c r="C3648" s="259" t="s">
        <v>1093</v>
      </c>
      <c r="D3648" s="259" t="s">
        <v>2027</v>
      </c>
      <c r="E3648" s="259" t="s">
        <v>17</v>
      </c>
      <c r="F3648" s="259" t="s">
        <v>404</v>
      </c>
      <c r="G3648" s="259" t="s">
        <v>282</v>
      </c>
      <c r="H3648" s="259">
        <v>3</v>
      </c>
      <c r="I3648" s="259" t="s">
        <v>17</v>
      </c>
      <c r="J3648" s="259" t="s">
        <v>6327</v>
      </c>
      <c r="K3648" s="259" t="s">
        <v>6328</v>
      </c>
      <c r="L3648" s="260">
        <v>45776</v>
      </c>
      <c r="M3648" s="259" t="s">
        <v>218</v>
      </c>
    </row>
    <row r="3649" spans="1:13">
      <c r="A3649" s="261" t="s">
        <v>1091</v>
      </c>
      <c r="B3649" s="261" t="s">
        <v>1092</v>
      </c>
      <c r="C3649" s="261" t="s">
        <v>1093</v>
      </c>
      <c r="D3649" s="261" t="s">
        <v>200</v>
      </c>
      <c r="E3649" s="261">
        <v>2</v>
      </c>
      <c r="F3649" s="261" t="s">
        <v>6318</v>
      </c>
      <c r="G3649" s="261" t="s">
        <v>427</v>
      </c>
      <c r="H3649" s="261">
        <v>2</v>
      </c>
      <c r="I3649" s="261" t="s">
        <v>6304</v>
      </c>
      <c r="J3649" s="261" t="s">
        <v>5862</v>
      </c>
      <c r="K3649" s="261" t="s">
        <v>6329</v>
      </c>
      <c r="L3649" s="262">
        <v>45776</v>
      </c>
      <c r="M3649" s="261" t="s">
        <v>218</v>
      </c>
    </row>
    <row r="3650" spans="1:13">
      <c r="A3650" s="259" t="s">
        <v>1091</v>
      </c>
      <c r="B3650" s="259" t="s">
        <v>1092</v>
      </c>
      <c r="C3650" s="259" t="s">
        <v>1093</v>
      </c>
      <c r="D3650" s="259" t="s">
        <v>26</v>
      </c>
      <c r="E3650" s="259" t="s">
        <v>17</v>
      </c>
      <c r="F3650" s="259" t="s">
        <v>404</v>
      </c>
      <c r="G3650" s="259" t="s">
        <v>17</v>
      </c>
      <c r="H3650" s="259" t="s">
        <v>17</v>
      </c>
      <c r="I3650" s="259" t="s">
        <v>404</v>
      </c>
      <c r="J3650" s="259" t="s">
        <v>6312</v>
      </c>
      <c r="K3650" s="259" t="s">
        <v>6330</v>
      </c>
      <c r="L3650" s="260">
        <v>45776</v>
      </c>
      <c r="M3650" s="259" t="s">
        <v>218</v>
      </c>
    </row>
    <row r="3651" spans="1:13">
      <c r="A3651" s="261" t="s">
        <v>1091</v>
      </c>
      <c r="B3651" s="261" t="s">
        <v>1092</v>
      </c>
      <c r="C3651" s="261" t="s">
        <v>1093</v>
      </c>
      <c r="D3651" s="261" t="s">
        <v>28</v>
      </c>
      <c r="E3651" s="261" t="s">
        <v>17</v>
      </c>
      <c r="F3651" s="261" t="s">
        <v>404</v>
      </c>
      <c r="G3651" s="261" t="s">
        <v>17</v>
      </c>
      <c r="H3651" s="261" t="s">
        <v>17</v>
      </c>
      <c r="I3651" s="261" t="s">
        <v>404</v>
      </c>
      <c r="J3651" s="261" t="s">
        <v>6312</v>
      </c>
      <c r="K3651" s="261" t="s">
        <v>6331</v>
      </c>
      <c r="L3651" s="262">
        <v>45776</v>
      </c>
      <c r="M3651" s="261" t="s">
        <v>218</v>
      </c>
    </row>
    <row r="3652" spans="1:13">
      <c r="A3652" s="259" t="s">
        <v>1091</v>
      </c>
      <c r="B3652" s="259" t="s">
        <v>1092</v>
      </c>
      <c r="C3652" s="259" t="s">
        <v>1093</v>
      </c>
      <c r="D3652" s="259" t="s">
        <v>24</v>
      </c>
      <c r="E3652" s="259">
        <v>68780</v>
      </c>
      <c r="F3652" s="259" t="s">
        <v>6332</v>
      </c>
      <c r="G3652" s="259" t="s">
        <v>427</v>
      </c>
      <c r="H3652" s="259">
        <v>2</v>
      </c>
      <c r="I3652" s="259" t="s">
        <v>6333</v>
      </c>
      <c r="J3652" s="259" t="s">
        <v>6334</v>
      </c>
      <c r="K3652" s="259" t="s">
        <v>6335</v>
      </c>
      <c r="L3652" s="260">
        <v>45776</v>
      </c>
      <c r="M3652" s="259" t="s">
        <v>19</v>
      </c>
    </row>
    <row r="3653" spans="1:13">
      <c r="A3653" s="261" t="s">
        <v>1091</v>
      </c>
      <c r="B3653" s="261" t="s">
        <v>1092</v>
      </c>
      <c r="C3653" s="261" t="s">
        <v>1093</v>
      </c>
      <c r="D3653" s="261" t="s">
        <v>16</v>
      </c>
      <c r="E3653" s="261" t="s">
        <v>17</v>
      </c>
      <c r="F3653" s="261" t="s">
        <v>404</v>
      </c>
      <c r="G3653" s="261" t="s">
        <v>17</v>
      </c>
      <c r="H3653" s="261" t="s">
        <v>17</v>
      </c>
      <c r="I3653" s="261" t="s">
        <v>404</v>
      </c>
      <c r="J3653" s="261" t="s">
        <v>6312</v>
      </c>
      <c r="K3653" s="261" t="s">
        <v>6336</v>
      </c>
      <c r="L3653" s="262">
        <v>45776</v>
      </c>
      <c r="M3653" s="261" t="s">
        <v>218</v>
      </c>
    </row>
    <row r="3654" spans="1:13">
      <c r="A3654" s="259" t="s">
        <v>1091</v>
      </c>
      <c r="B3654" s="259" t="s">
        <v>1092</v>
      </c>
      <c r="C3654" s="259" t="s">
        <v>1093</v>
      </c>
      <c r="D3654" s="259" t="s">
        <v>20</v>
      </c>
      <c r="E3654" s="259" t="s">
        <v>17</v>
      </c>
      <c r="F3654" s="259" t="s">
        <v>404</v>
      </c>
      <c r="G3654" s="259" t="s">
        <v>17</v>
      </c>
      <c r="H3654" s="259" t="s">
        <v>17</v>
      </c>
      <c r="I3654" s="259" t="s">
        <v>404</v>
      </c>
      <c r="J3654" s="259" t="s">
        <v>6312</v>
      </c>
      <c r="K3654" s="259" t="s">
        <v>6337</v>
      </c>
      <c r="L3654" s="260">
        <v>45776</v>
      </c>
      <c r="M3654" s="259" t="s">
        <v>218</v>
      </c>
    </row>
    <row r="3655" spans="1:13">
      <c r="A3655" s="261" t="s">
        <v>1091</v>
      </c>
      <c r="B3655" s="261" t="s">
        <v>1092</v>
      </c>
      <c r="C3655" s="261" t="s">
        <v>1093</v>
      </c>
      <c r="D3655" s="261" t="s">
        <v>364</v>
      </c>
      <c r="E3655" s="261" t="s">
        <v>17</v>
      </c>
      <c r="F3655" s="261" t="s">
        <v>404</v>
      </c>
      <c r="G3655" s="261" t="s">
        <v>17</v>
      </c>
      <c r="H3655" s="261" t="s">
        <v>17</v>
      </c>
      <c r="I3655" s="261" t="s">
        <v>404</v>
      </c>
      <c r="J3655" s="261" t="s">
        <v>6312</v>
      </c>
      <c r="K3655" s="261" t="s">
        <v>6338</v>
      </c>
      <c r="L3655" s="262">
        <v>45776</v>
      </c>
      <c r="M3655" s="261" t="s">
        <v>218</v>
      </c>
    </row>
    <row r="3656" spans="1:13">
      <c r="A3656" s="259" t="s">
        <v>1091</v>
      </c>
      <c r="B3656" s="259" t="s">
        <v>1092</v>
      </c>
      <c r="C3656" s="259" t="s">
        <v>1093</v>
      </c>
      <c r="D3656" s="259" t="s">
        <v>22</v>
      </c>
      <c r="E3656" s="259" t="s">
        <v>17</v>
      </c>
      <c r="F3656" s="259" t="s">
        <v>404</v>
      </c>
      <c r="G3656" s="259" t="s">
        <v>17</v>
      </c>
      <c r="H3656" s="259" t="s">
        <v>17</v>
      </c>
      <c r="I3656" s="259" t="s">
        <v>404</v>
      </c>
      <c r="J3656" s="259" t="s">
        <v>6312</v>
      </c>
      <c r="K3656" s="259" t="s">
        <v>6339</v>
      </c>
      <c r="L3656" s="260">
        <v>45776</v>
      </c>
      <c r="M3656" s="259" t="s">
        <v>218</v>
      </c>
    </row>
    <row r="3657" spans="1:13">
      <c r="A3657" s="261" t="s">
        <v>1797</v>
      </c>
      <c r="B3657" s="261" t="s">
        <v>1798</v>
      </c>
      <c r="C3657" s="261" t="s">
        <v>1799</v>
      </c>
      <c r="D3657" s="261" t="s">
        <v>112</v>
      </c>
      <c r="E3657" s="261">
        <v>0</v>
      </c>
      <c r="F3657" s="261" t="s">
        <v>17</v>
      </c>
      <c r="G3657" s="261" t="s">
        <v>17</v>
      </c>
      <c r="H3657" s="261" t="s">
        <v>17</v>
      </c>
      <c r="I3657" s="261" t="s">
        <v>17</v>
      </c>
      <c r="J3657" s="261"/>
      <c r="K3657" s="261" t="s">
        <v>6340</v>
      </c>
      <c r="L3657" s="262">
        <v>45776</v>
      </c>
      <c r="M3657" s="261" t="s">
        <v>218</v>
      </c>
    </row>
    <row r="3658" spans="1:13">
      <c r="A3658" s="259" t="s">
        <v>1615</v>
      </c>
      <c r="B3658" s="259" t="s">
        <v>1616</v>
      </c>
      <c r="C3658" s="259" t="s">
        <v>1617</v>
      </c>
      <c r="D3658" s="259" t="s">
        <v>2227</v>
      </c>
      <c r="E3658" s="259">
        <v>23936360</v>
      </c>
      <c r="F3658" s="259" t="s">
        <v>6341</v>
      </c>
      <c r="G3658" s="259" t="s">
        <v>224</v>
      </c>
      <c r="H3658" s="259">
        <v>1</v>
      </c>
      <c r="I3658" s="259" t="s">
        <v>6342</v>
      </c>
      <c r="J3658" s="259" t="s">
        <v>6343</v>
      </c>
      <c r="K3658" s="259" t="s">
        <v>6344</v>
      </c>
      <c r="L3658" s="260">
        <v>45776</v>
      </c>
      <c r="M3658" s="259" t="s">
        <v>218</v>
      </c>
    </row>
    <row r="3659" spans="1:13">
      <c r="A3659" s="261" t="s">
        <v>1615</v>
      </c>
      <c r="B3659" s="261" t="s">
        <v>1616</v>
      </c>
      <c r="C3659" s="261" t="s">
        <v>1617</v>
      </c>
      <c r="D3659" s="261" t="s">
        <v>1999</v>
      </c>
      <c r="E3659" s="261">
        <v>273600</v>
      </c>
      <c r="F3659" s="261" t="s">
        <v>5319</v>
      </c>
      <c r="G3659" s="261" t="s">
        <v>224</v>
      </c>
      <c r="H3659" s="261">
        <v>1</v>
      </c>
      <c r="I3659" s="261" t="s">
        <v>6345</v>
      </c>
      <c r="J3659" s="261" t="s">
        <v>6346</v>
      </c>
      <c r="K3659" s="261" t="s">
        <v>6347</v>
      </c>
      <c r="L3659" s="262">
        <v>45776</v>
      </c>
      <c r="M3659" s="261" t="s">
        <v>218</v>
      </c>
    </row>
    <row r="3660" spans="1:13">
      <c r="A3660" s="259" t="s">
        <v>1615</v>
      </c>
      <c r="B3660" s="259" t="s">
        <v>1616</v>
      </c>
      <c r="C3660" s="259" t="s">
        <v>1617</v>
      </c>
      <c r="D3660" s="259" t="s">
        <v>2004</v>
      </c>
      <c r="E3660" s="259">
        <v>23400000</v>
      </c>
      <c r="F3660" s="259" t="s">
        <v>5297</v>
      </c>
      <c r="G3660" s="259" t="s">
        <v>427</v>
      </c>
      <c r="H3660" s="259">
        <v>2</v>
      </c>
      <c r="I3660" s="259" t="s">
        <v>6348</v>
      </c>
      <c r="J3660" s="259" t="s">
        <v>6349</v>
      </c>
      <c r="K3660" s="259" t="s">
        <v>6350</v>
      </c>
      <c r="L3660" s="260">
        <v>45776</v>
      </c>
      <c r="M3660" s="259" t="s">
        <v>218</v>
      </c>
    </row>
    <row r="3661" spans="1:13">
      <c r="A3661" s="261" t="s">
        <v>1615</v>
      </c>
      <c r="B3661" s="261" t="s">
        <v>1616</v>
      </c>
      <c r="C3661" s="261" t="s">
        <v>1617</v>
      </c>
      <c r="D3661" s="261" t="s">
        <v>2007</v>
      </c>
      <c r="E3661" s="261">
        <v>5915136</v>
      </c>
      <c r="F3661" s="261" t="s">
        <v>6351</v>
      </c>
      <c r="G3661" s="261" t="s">
        <v>427</v>
      </c>
      <c r="H3661" s="261">
        <v>2</v>
      </c>
      <c r="I3661" s="261" t="s">
        <v>6352</v>
      </c>
      <c r="J3661" s="261" t="s">
        <v>6353</v>
      </c>
      <c r="K3661" s="261" t="s">
        <v>6354</v>
      </c>
      <c r="L3661" s="262">
        <v>45776</v>
      </c>
      <c r="M3661" s="261" t="s">
        <v>218</v>
      </c>
    </row>
    <row r="3662" spans="1:13">
      <c r="A3662" s="259" t="s">
        <v>1615</v>
      </c>
      <c r="B3662" s="259" t="s">
        <v>1616</v>
      </c>
      <c r="C3662" s="259" t="s">
        <v>1617</v>
      </c>
      <c r="D3662" s="259" t="s">
        <v>257</v>
      </c>
      <c r="E3662" s="259">
        <v>2104065</v>
      </c>
      <c r="F3662" s="259" t="s">
        <v>5304</v>
      </c>
      <c r="G3662" s="259" t="s">
        <v>224</v>
      </c>
      <c r="H3662" s="259">
        <v>1</v>
      </c>
      <c r="I3662" s="259" t="s">
        <v>5305</v>
      </c>
      <c r="J3662" s="259" t="s">
        <v>6355</v>
      </c>
      <c r="K3662" s="259" t="s">
        <v>6356</v>
      </c>
      <c r="L3662" s="260">
        <v>45776</v>
      </c>
      <c r="M3662" s="259" t="s">
        <v>218</v>
      </c>
    </row>
    <row r="3663" spans="1:13">
      <c r="A3663" s="261" t="s">
        <v>1615</v>
      </c>
      <c r="B3663" s="261" t="s">
        <v>1616</v>
      </c>
      <c r="C3663" s="261" t="s">
        <v>1617</v>
      </c>
      <c r="D3663" s="261" t="s">
        <v>112</v>
      </c>
      <c r="E3663" s="261" t="s">
        <v>17</v>
      </c>
      <c r="F3663" s="261" t="s">
        <v>17</v>
      </c>
      <c r="G3663" s="261" t="s">
        <v>17</v>
      </c>
      <c r="H3663" s="261" t="s">
        <v>17</v>
      </c>
      <c r="I3663" s="261" t="s">
        <v>17</v>
      </c>
      <c r="J3663" s="261" t="s">
        <v>17</v>
      </c>
      <c r="K3663" s="261" t="s">
        <v>6357</v>
      </c>
      <c r="L3663" s="262">
        <v>45776</v>
      </c>
      <c r="M3663" s="261" t="s">
        <v>218</v>
      </c>
    </row>
    <row r="3664" spans="1:13">
      <c r="A3664" s="259" t="s">
        <v>1615</v>
      </c>
      <c r="B3664" s="259" t="s">
        <v>1616</v>
      </c>
      <c r="C3664" s="259" t="s">
        <v>1617</v>
      </c>
      <c r="D3664" s="259" t="s">
        <v>467</v>
      </c>
      <c r="E3664" s="259">
        <v>3080</v>
      </c>
      <c r="F3664" s="259" t="s">
        <v>5069</v>
      </c>
      <c r="G3664" s="259" t="s">
        <v>224</v>
      </c>
      <c r="H3664" s="259">
        <v>1</v>
      </c>
      <c r="I3664" s="259" t="s">
        <v>337</v>
      </c>
      <c r="J3664" s="259" t="s">
        <v>6358</v>
      </c>
      <c r="K3664" s="259" t="s">
        <v>6359</v>
      </c>
      <c r="L3664" s="260">
        <v>45776</v>
      </c>
      <c r="M3664" s="259" t="s">
        <v>218</v>
      </c>
    </row>
    <row r="3665" spans="1:13">
      <c r="A3665" s="261" t="s">
        <v>1615</v>
      </c>
      <c r="B3665" s="261" t="s">
        <v>1616</v>
      </c>
      <c r="C3665" s="261" t="s">
        <v>1617</v>
      </c>
      <c r="D3665" s="261" t="s">
        <v>549</v>
      </c>
      <c r="E3665" s="261">
        <v>3080</v>
      </c>
      <c r="F3665" s="261" t="s">
        <v>5069</v>
      </c>
      <c r="G3665" s="261" t="s">
        <v>224</v>
      </c>
      <c r="H3665" s="261">
        <v>1</v>
      </c>
      <c r="I3665" s="261" t="s">
        <v>337</v>
      </c>
      <c r="J3665" s="261" t="s">
        <v>6360</v>
      </c>
      <c r="K3665" s="261" t="s">
        <v>6361</v>
      </c>
      <c r="L3665" s="262">
        <v>45776</v>
      </c>
      <c r="M3665" s="261" t="s">
        <v>218</v>
      </c>
    </row>
    <row r="3666" spans="1:13">
      <c r="A3666" s="259" t="s">
        <v>1615</v>
      </c>
      <c r="B3666" s="259" t="s">
        <v>1616</v>
      </c>
      <c r="C3666" s="259" t="s">
        <v>1617</v>
      </c>
      <c r="D3666" s="259" t="s">
        <v>2014</v>
      </c>
      <c r="E3666" s="259">
        <v>5915136</v>
      </c>
      <c r="F3666" s="259" t="s">
        <v>6362</v>
      </c>
      <c r="G3666" s="259" t="s">
        <v>427</v>
      </c>
      <c r="H3666" s="259">
        <v>2</v>
      </c>
      <c r="I3666" s="259" t="s">
        <v>6352</v>
      </c>
      <c r="J3666" s="259" t="s">
        <v>6363</v>
      </c>
      <c r="K3666" s="259" t="s">
        <v>6364</v>
      </c>
      <c r="L3666" s="260">
        <v>45776</v>
      </c>
      <c r="M3666" s="259" t="s">
        <v>218</v>
      </c>
    </row>
    <row r="3667" spans="1:13">
      <c r="A3667" s="261" t="s">
        <v>1615</v>
      </c>
      <c r="B3667" s="261" t="s">
        <v>1616</v>
      </c>
      <c r="C3667" s="261" t="s">
        <v>1617</v>
      </c>
      <c r="D3667" s="261" t="s">
        <v>2017</v>
      </c>
      <c r="E3667" s="261">
        <v>17484864</v>
      </c>
      <c r="F3667" s="261" t="s">
        <v>6362</v>
      </c>
      <c r="G3667" s="261" t="s">
        <v>427</v>
      </c>
      <c r="H3667" s="261">
        <v>2</v>
      </c>
      <c r="I3667" s="261" t="s">
        <v>6365</v>
      </c>
      <c r="J3667" s="261" t="s">
        <v>6366</v>
      </c>
      <c r="K3667" s="261" t="s">
        <v>6367</v>
      </c>
      <c r="L3667" s="262">
        <v>45776</v>
      </c>
      <c r="M3667" s="261" t="s">
        <v>218</v>
      </c>
    </row>
    <row r="3668" spans="1:13">
      <c r="A3668" s="259" t="s">
        <v>1615</v>
      </c>
      <c r="B3668" s="259" t="s">
        <v>1616</v>
      </c>
      <c r="C3668" s="259" t="s">
        <v>1617</v>
      </c>
      <c r="D3668" s="259" t="s">
        <v>2020</v>
      </c>
      <c r="E3668" s="259">
        <v>0</v>
      </c>
      <c r="F3668" s="259" t="s">
        <v>6250</v>
      </c>
      <c r="G3668" s="259" t="s">
        <v>427</v>
      </c>
      <c r="H3668" s="259">
        <v>2</v>
      </c>
      <c r="I3668" s="259" t="s">
        <v>6368</v>
      </c>
      <c r="J3668" s="259" t="s">
        <v>5387</v>
      </c>
      <c r="K3668" s="259" t="s">
        <v>6369</v>
      </c>
      <c r="L3668" s="260">
        <v>45777</v>
      </c>
      <c r="M3668" s="259" t="s">
        <v>218</v>
      </c>
    </row>
    <row r="3669" spans="1:13">
      <c r="A3669" s="261" t="s">
        <v>1615</v>
      </c>
      <c r="B3669" s="261" t="s">
        <v>1616</v>
      </c>
      <c r="C3669" s="261" t="s">
        <v>1617</v>
      </c>
      <c r="D3669" s="261" t="s">
        <v>2023</v>
      </c>
      <c r="E3669" s="261">
        <v>4337475</v>
      </c>
      <c r="F3669" s="261" t="s">
        <v>6250</v>
      </c>
      <c r="G3669" s="261" t="s">
        <v>427</v>
      </c>
      <c r="H3669" s="261">
        <v>2</v>
      </c>
      <c r="I3669" s="261" t="s">
        <v>6370</v>
      </c>
      <c r="J3669" s="261" t="s">
        <v>6371</v>
      </c>
      <c r="K3669" s="261" t="s">
        <v>6372</v>
      </c>
      <c r="L3669" s="262">
        <v>45777</v>
      </c>
      <c r="M3669" s="261" t="s">
        <v>218</v>
      </c>
    </row>
    <row r="3670" spans="1:13">
      <c r="A3670" s="259" t="s">
        <v>1615</v>
      </c>
      <c r="B3670" s="259" t="s">
        <v>1616</v>
      </c>
      <c r="C3670" s="259" t="s">
        <v>1617</v>
      </c>
      <c r="D3670" s="259" t="s">
        <v>2025</v>
      </c>
      <c r="E3670" s="259">
        <v>1577661</v>
      </c>
      <c r="F3670" s="259" t="s">
        <v>6250</v>
      </c>
      <c r="G3670" s="259" t="s">
        <v>427</v>
      </c>
      <c r="H3670" s="259">
        <v>2</v>
      </c>
      <c r="I3670" s="259" t="s">
        <v>6370</v>
      </c>
      <c r="J3670" s="259" t="s">
        <v>6373</v>
      </c>
      <c r="K3670" s="259" t="s">
        <v>6374</v>
      </c>
      <c r="L3670" s="260">
        <v>45777</v>
      </c>
      <c r="M3670" s="259" t="s">
        <v>218</v>
      </c>
    </row>
    <row r="3671" spans="1:13">
      <c r="A3671" s="261" t="s">
        <v>1615</v>
      </c>
      <c r="B3671" s="261" t="s">
        <v>1616</v>
      </c>
      <c r="C3671" s="261" t="s">
        <v>1617</v>
      </c>
      <c r="D3671" s="261" t="s">
        <v>2027</v>
      </c>
      <c r="E3671" s="261">
        <v>0</v>
      </c>
      <c r="F3671" s="261" t="s">
        <v>6250</v>
      </c>
      <c r="G3671" s="261" t="s">
        <v>427</v>
      </c>
      <c r="H3671" s="261">
        <v>2</v>
      </c>
      <c r="I3671" s="261" t="s">
        <v>6375</v>
      </c>
      <c r="J3671" s="261" t="s">
        <v>6376</v>
      </c>
      <c r="K3671" s="261" t="s">
        <v>6377</v>
      </c>
      <c r="L3671" s="262">
        <v>45777</v>
      </c>
      <c r="M3671" s="261" t="s">
        <v>218</v>
      </c>
    </row>
    <row r="3672" spans="1:13">
      <c r="A3672" s="259" t="s">
        <v>1615</v>
      </c>
      <c r="B3672" s="259" t="s">
        <v>1616</v>
      </c>
      <c r="C3672" s="259" t="s">
        <v>1617</v>
      </c>
      <c r="D3672" s="259" t="s">
        <v>200</v>
      </c>
      <c r="E3672" s="259">
        <v>3</v>
      </c>
      <c r="F3672" s="259" t="s">
        <v>5304</v>
      </c>
      <c r="G3672" s="259" t="s">
        <v>427</v>
      </c>
      <c r="H3672" s="259">
        <v>2</v>
      </c>
      <c r="I3672" s="259" t="s">
        <v>5305</v>
      </c>
      <c r="J3672" s="259" t="s">
        <v>6378</v>
      </c>
      <c r="K3672" s="259" t="s">
        <v>6379</v>
      </c>
      <c r="L3672" s="260">
        <v>45777</v>
      </c>
      <c r="M3672" s="259" t="s">
        <v>218</v>
      </c>
    </row>
    <row r="3673" spans="1:13">
      <c r="A3673" s="261" t="s">
        <v>1615</v>
      </c>
      <c r="B3673" s="261" t="s">
        <v>1616</v>
      </c>
      <c r="C3673" s="261" t="s">
        <v>1617</v>
      </c>
      <c r="D3673" s="261" t="s">
        <v>26</v>
      </c>
      <c r="E3673" s="261" t="s">
        <v>17</v>
      </c>
      <c r="F3673" s="261" t="s">
        <v>17</v>
      </c>
      <c r="G3673" s="261" t="s">
        <v>17</v>
      </c>
      <c r="H3673" s="261" t="s">
        <v>17</v>
      </c>
      <c r="I3673" s="261" t="s">
        <v>17</v>
      </c>
      <c r="J3673" s="261" t="s">
        <v>17</v>
      </c>
      <c r="K3673" s="261" t="s">
        <v>6380</v>
      </c>
      <c r="L3673" s="262">
        <v>45777</v>
      </c>
      <c r="M3673" s="261" t="s">
        <v>218</v>
      </c>
    </row>
    <row r="3674" spans="1:13">
      <c r="A3674" s="259" t="s">
        <v>1615</v>
      </c>
      <c r="B3674" s="259" t="s">
        <v>1616</v>
      </c>
      <c r="C3674" s="259" t="s">
        <v>1617</v>
      </c>
      <c r="D3674" s="259" t="s">
        <v>28</v>
      </c>
      <c r="E3674" s="259">
        <v>0</v>
      </c>
      <c r="F3674" s="259" t="s">
        <v>17</v>
      </c>
      <c r="G3674" s="259" t="s">
        <v>17</v>
      </c>
      <c r="H3674" s="259" t="s">
        <v>17</v>
      </c>
      <c r="I3674" s="259" t="s">
        <v>17</v>
      </c>
      <c r="J3674" s="259" t="s">
        <v>17</v>
      </c>
      <c r="K3674" s="259" t="s">
        <v>6381</v>
      </c>
      <c r="L3674" s="260">
        <v>45777</v>
      </c>
      <c r="M3674" s="259" t="s">
        <v>218</v>
      </c>
    </row>
    <row r="3675" spans="1:13">
      <c r="A3675" s="261" t="s">
        <v>1615</v>
      </c>
      <c r="B3675" s="261" t="s">
        <v>1616</v>
      </c>
      <c r="C3675" s="261" t="s">
        <v>1617</v>
      </c>
      <c r="D3675" s="261" t="s">
        <v>24</v>
      </c>
      <c r="E3675" s="261" t="s">
        <v>17</v>
      </c>
      <c r="F3675" s="261" t="s">
        <v>17</v>
      </c>
      <c r="G3675" s="261" t="s">
        <v>17</v>
      </c>
      <c r="H3675" s="261" t="s">
        <v>17</v>
      </c>
      <c r="I3675" s="261" t="s">
        <v>17</v>
      </c>
      <c r="J3675" s="261" t="s">
        <v>17</v>
      </c>
      <c r="K3675" s="261" t="s">
        <v>6382</v>
      </c>
      <c r="L3675" s="262">
        <v>45777</v>
      </c>
      <c r="M3675" s="261" t="s">
        <v>218</v>
      </c>
    </row>
    <row r="3676" spans="1:13">
      <c r="A3676" s="259" t="s">
        <v>1615</v>
      </c>
      <c r="B3676" s="259" t="s">
        <v>1616</v>
      </c>
      <c r="C3676" s="259" t="s">
        <v>1617</v>
      </c>
      <c r="D3676" s="259" t="s">
        <v>16</v>
      </c>
      <c r="E3676" s="259" t="s">
        <v>17</v>
      </c>
      <c r="F3676" s="259" t="s">
        <v>17</v>
      </c>
      <c r="G3676" s="259" t="s">
        <v>17</v>
      </c>
      <c r="H3676" s="259" t="s">
        <v>17</v>
      </c>
      <c r="I3676" s="259" t="s">
        <v>17</v>
      </c>
      <c r="J3676" s="259" t="s">
        <v>17</v>
      </c>
      <c r="K3676" s="259" t="s">
        <v>6383</v>
      </c>
      <c r="L3676" s="260">
        <v>45777</v>
      </c>
      <c r="M3676" s="259" t="s">
        <v>218</v>
      </c>
    </row>
    <row r="3677" spans="1:13">
      <c r="A3677" s="261" t="s">
        <v>1615</v>
      </c>
      <c r="B3677" s="261" t="s">
        <v>1616</v>
      </c>
      <c r="C3677" s="261" t="s">
        <v>1617</v>
      </c>
      <c r="D3677" s="261" t="s">
        <v>20</v>
      </c>
      <c r="E3677" s="261" t="s">
        <v>17</v>
      </c>
      <c r="F3677" s="261" t="s">
        <v>17</v>
      </c>
      <c r="G3677" s="261" t="s">
        <v>17</v>
      </c>
      <c r="H3677" s="261" t="s">
        <v>17</v>
      </c>
      <c r="I3677" s="261" t="s">
        <v>17</v>
      </c>
      <c r="J3677" s="261" t="s">
        <v>17</v>
      </c>
      <c r="K3677" s="261" t="s">
        <v>6384</v>
      </c>
      <c r="L3677" s="262">
        <v>45777</v>
      </c>
      <c r="M3677" s="261" t="s">
        <v>218</v>
      </c>
    </row>
    <row r="3678" spans="1:13">
      <c r="A3678" s="259" t="s">
        <v>1615</v>
      </c>
      <c r="B3678" s="259" t="s">
        <v>1616</v>
      </c>
      <c r="C3678" s="259" t="s">
        <v>1617</v>
      </c>
      <c r="D3678" s="259" t="s">
        <v>364</v>
      </c>
      <c r="E3678" s="259" t="s">
        <v>17</v>
      </c>
      <c r="F3678" s="259" t="s">
        <v>17</v>
      </c>
      <c r="G3678" s="259" t="s">
        <v>17</v>
      </c>
      <c r="H3678" s="259" t="s">
        <v>17</v>
      </c>
      <c r="I3678" s="259" t="s">
        <v>17</v>
      </c>
      <c r="J3678" s="259" t="s">
        <v>17</v>
      </c>
      <c r="K3678" s="259" t="s">
        <v>6385</v>
      </c>
      <c r="L3678" s="260">
        <v>45777</v>
      </c>
      <c r="M3678" s="259" t="s">
        <v>218</v>
      </c>
    </row>
    <row r="3679" spans="1:13">
      <c r="A3679" s="261" t="s">
        <v>1615</v>
      </c>
      <c r="B3679" s="261" t="s">
        <v>1616</v>
      </c>
      <c r="C3679" s="261" t="s">
        <v>1617</v>
      </c>
      <c r="D3679" s="261" t="s">
        <v>22</v>
      </c>
      <c r="E3679" s="261" t="s">
        <v>17</v>
      </c>
      <c r="F3679" s="261" t="s">
        <v>17</v>
      </c>
      <c r="G3679" s="261" t="s">
        <v>17</v>
      </c>
      <c r="H3679" s="261" t="s">
        <v>17</v>
      </c>
      <c r="I3679" s="261" t="s">
        <v>17</v>
      </c>
      <c r="J3679" s="261" t="s">
        <v>17</v>
      </c>
      <c r="K3679" s="261" t="s">
        <v>6386</v>
      </c>
      <c r="L3679" s="262">
        <v>45777</v>
      </c>
      <c r="M3679" s="261" t="s">
        <v>218</v>
      </c>
    </row>
    <row r="3680" spans="1:13">
      <c r="A3680" s="259" t="s">
        <v>13</v>
      </c>
      <c r="B3680" s="259" t="s">
        <v>14</v>
      </c>
      <c r="C3680" s="259" t="s">
        <v>15</v>
      </c>
      <c r="D3680" s="259" t="s">
        <v>2227</v>
      </c>
      <c r="E3680" s="259">
        <v>26553336</v>
      </c>
      <c r="F3680" s="259" t="s">
        <v>6387</v>
      </c>
      <c r="G3680" s="259" t="s">
        <v>427</v>
      </c>
      <c r="H3680" s="259">
        <v>2</v>
      </c>
      <c r="I3680" s="259" t="s">
        <v>6388</v>
      </c>
      <c r="J3680" s="259" t="s">
        <v>6389</v>
      </c>
      <c r="K3680" s="259" t="s">
        <v>6390</v>
      </c>
      <c r="L3680" s="260">
        <v>45777</v>
      </c>
      <c r="M3680" s="259" t="s">
        <v>218</v>
      </c>
    </row>
    <row r="3681" spans="1:13">
      <c r="A3681" s="261" t="s">
        <v>13</v>
      </c>
      <c r="B3681" s="261" t="s">
        <v>14</v>
      </c>
      <c r="C3681" s="261" t="s">
        <v>15</v>
      </c>
      <c r="D3681" s="261" t="s">
        <v>1999</v>
      </c>
      <c r="E3681" s="261">
        <v>120410</v>
      </c>
      <c r="F3681" s="261" t="s">
        <v>3618</v>
      </c>
      <c r="G3681" s="261" t="s">
        <v>224</v>
      </c>
      <c r="H3681" s="261">
        <v>1</v>
      </c>
      <c r="I3681" s="261" t="s">
        <v>6391</v>
      </c>
      <c r="J3681" s="261" t="s">
        <v>6392</v>
      </c>
      <c r="K3681" s="261" t="s">
        <v>6393</v>
      </c>
      <c r="L3681" s="262">
        <v>45777</v>
      </c>
      <c r="M3681" s="261" t="s">
        <v>218</v>
      </c>
    </row>
    <row r="3682" spans="1:13">
      <c r="A3682" s="259" t="s">
        <v>13</v>
      </c>
      <c r="B3682" s="259" t="s">
        <v>14</v>
      </c>
      <c r="C3682" s="259" t="s">
        <v>15</v>
      </c>
      <c r="D3682" s="259" t="s">
        <v>2004</v>
      </c>
      <c r="E3682" s="259">
        <v>26553336</v>
      </c>
      <c r="F3682" s="259" t="s">
        <v>6387</v>
      </c>
      <c r="G3682" s="259" t="s">
        <v>427</v>
      </c>
      <c r="H3682" s="259">
        <v>2</v>
      </c>
      <c r="I3682" s="259" t="s">
        <v>6394</v>
      </c>
      <c r="J3682" s="259" t="s">
        <v>6395</v>
      </c>
      <c r="K3682" s="259" t="s">
        <v>6396</v>
      </c>
      <c r="L3682" s="260">
        <v>45777</v>
      </c>
      <c r="M3682" s="259" t="s">
        <v>218</v>
      </c>
    </row>
    <row r="3683" spans="1:13">
      <c r="A3683" s="261" t="s">
        <v>13</v>
      </c>
      <c r="B3683" s="261" t="s">
        <v>14</v>
      </c>
      <c r="C3683" s="261" t="s">
        <v>15</v>
      </c>
      <c r="D3683" s="261" t="s">
        <v>2007</v>
      </c>
      <c r="E3683" s="261">
        <v>26553336</v>
      </c>
      <c r="F3683" s="261" t="s">
        <v>6387</v>
      </c>
      <c r="G3683" s="261" t="s">
        <v>427</v>
      </c>
      <c r="H3683" s="261">
        <v>2</v>
      </c>
      <c r="I3683" s="261" t="s">
        <v>6397</v>
      </c>
      <c r="J3683" s="261" t="s">
        <v>6398</v>
      </c>
      <c r="K3683" s="261" t="s">
        <v>6399</v>
      </c>
      <c r="L3683" s="262">
        <v>45777</v>
      </c>
      <c r="M3683" s="261" t="s">
        <v>218</v>
      </c>
    </row>
    <row r="3684" spans="1:13">
      <c r="A3684" s="259" t="s">
        <v>13</v>
      </c>
      <c r="B3684" s="259" t="s">
        <v>14</v>
      </c>
      <c r="C3684" s="259" t="s">
        <v>15</v>
      </c>
      <c r="D3684" s="259" t="s">
        <v>257</v>
      </c>
      <c r="E3684" s="259">
        <v>34226</v>
      </c>
      <c r="F3684" s="259" t="s">
        <v>6400</v>
      </c>
      <c r="G3684" s="259" t="s">
        <v>427</v>
      </c>
      <c r="H3684" s="259">
        <v>2</v>
      </c>
      <c r="I3684" s="259" t="s">
        <v>6401</v>
      </c>
      <c r="J3684" s="259" t="s">
        <v>6402</v>
      </c>
      <c r="K3684" s="259" t="s">
        <v>6403</v>
      </c>
      <c r="L3684" s="260">
        <v>45777</v>
      </c>
      <c r="M3684" s="259" t="s">
        <v>218</v>
      </c>
    </row>
    <row r="3685" spans="1:13">
      <c r="A3685" s="261" t="s">
        <v>13</v>
      </c>
      <c r="B3685" s="261" t="s">
        <v>14</v>
      </c>
      <c r="C3685" s="261" t="s">
        <v>15</v>
      </c>
      <c r="D3685" s="261" t="s">
        <v>112</v>
      </c>
      <c r="E3685" s="261">
        <v>0</v>
      </c>
      <c r="F3685" s="261" t="s">
        <v>17</v>
      </c>
      <c r="G3685" s="261" t="s">
        <v>17</v>
      </c>
      <c r="H3685" s="261" t="s">
        <v>17</v>
      </c>
      <c r="I3685" s="261" t="s">
        <v>17</v>
      </c>
      <c r="J3685" s="261" t="s">
        <v>17</v>
      </c>
      <c r="K3685" s="261" t="s">
        <v>6404</v>
      </c>
      <c r="L3685" s="262">
        <v>45777</v>
      </c>
      <c r="M3685" s="261" t="s">
        <v>218</v>
      </c>
    </row>
    <row r="3686" spans="1:13">
      <c r="A3686" s="259" t="s">
        <v>13</v>
      </c>
      <c r="B3686" s="259" t="s">
        <v>14</v>
      </c>
      <c r="C3686" s="259" t="s">
        <v>15</v>
      </c>
      <c r="D3686" s="259" t="s">
        <v>467</v>
      </c>
      <c r="E3686" s="259">
        <v>0</v>
      </c>
      <c r="F3686" s="259" t="s">
        <v>6405</v>
      </c>
      <c r="G3686" s="259" t="s">
        <v>427</v>
      </c>
      <c r="H3686" s="259">
        <v>2</v>
      </c>
      <c r="I3686" s="259" t="s">
        <v>2622</v>
      </c>
      <c r="J3686" s="259" t="s">
        <v>6406</v>
      </c>
      <c r="K3686" s="259" t="s">
        <v>6407</v>
      </c>
      <c r="L3686" s="260">
        <v>45777</v>
      </c>
      <c r="M3686" s="259" t="s">
        <v>218</v>
      </c>
    </row>
    <row r="3687" spans="1:13">
      <c r="A3687" s="261" t="s">
        <v>13</v>
      </c>
      <c r="B3687" s="261" t="s">
        <v>14</v>
      </c>
      <c r="C3687" s="261" t="s">
        <v>15</v>
      </c>
      <c r="D3687" s="261" t="s">
        <v>549</v>
      </c>
      <c r="E3687" s="261">
        <v>0</v>
      </c>
      <c r="F3687" s="261" t="s">
        <v>6405</v>
      </c>
      <c r="G3687" s="261" t="s">
        <v>427</v>
      </c>
      <c r="H3687" s="261">
        <v>2</v>
      </c>
      <c r="I3687" s="261" t="s">
        <v>2622</v>
      </c>
      <c r="J3687" s="261" t="s">
        <v>6406</v>
      </c>
      <c r="K3687" s="261" t="s">
        <v>6408</v>
      </c>
      <c r="L3687" s="262">
        <v>45777</v>
      </c>
      <c r="M3687" s="261" t="s">
        <v>218</v>
      </c>
    </row>
    <row r="3688" spans="1:13">
      <c r="A3688" s="259" t="s">
        <v>13</v>
      </c>
      <c r="B3688" s="259" t="s">
        <v>14</v>
      </c>
      <c r="C3688" s="259" t="s">
        <v>15</v>
      </c>
      <c r="D3688" s="259" t="s">
        <v>2014</v>
      </c>
      <c r="E3688" s="259">
        <v>10429535</v>
      </c>
      <c r="F3688" s="259" t="s">
        <v>6409</v>
      </c>
      <c r="G3688" s="259" t="s">
        <v>282</v>
      </c>
      <c r="H3688" s="259">
        <v>3</v>
      </c>
      <c r="I3688" s="259" t="s">
        <v>6410</v>
      </c>
      <c r="J3688" s="259" t="s">
        <v>6411</v>
      </c>
      <c r="K3688" s="259" t="s">
        <v>6412</v>
      </c>
      <c r="L3688" s="260">
        <v>45777</v>
      </c>
      <c r="M3688" s="259" t="s">
        <v>218</v>
      </c>
    </row>
    <row r="3689" spans="1:13">
      <c r="A3689" s="261" t="s">
        <v>13</v>
      </c>
      <c r="B3689" s="261" t="s">
        <v>14</v>
      </c>
      <c r="C3689" s="261" t="s">
        <v>15</v>
      </c>
      <c r="D3689" s="261" t="s">
        <v>2017</v>
      </c>
      <c r="E3689" s="261">
        <v>0</v>
      </c>
      <c r="F3689" s="261" t="s">
        <v>6413</v>
      </c>
      <c r="G3689" s="261" t="s">
        <v>282</v>
      </c>
      <c r="H3689" s="261">
        <v>3</v>
      </c>
      <c r="I3689" s="261" t="s">
        <v>6414</v>
      </c>
      <c r="J3689" s="261" t="s">
        <v>2806</v>
      </c>
      <c r="K3689" s="261" t="s">
        <v>6415</v>
      </c>
      <c r="L3689" s="262">
        <v>45777</v>
      </c>
      <c r="M3689" s="261" t="s">
        <v>218</v>
      </c>
    </row>
    <row r="3690" spans="1:13">
      <c r="A3690" s="259" t="s">
        <v>13</v>
      </c>
      <c r="B3690" s="259" t="s">
        <v>14</v>
      </c>
      <c r="C3690" s="259" t="s">
        <v>15</v>
      </c>
      <c r="D3690" s="259" t="s">
        <v>2020</v>
      </c>
      <c r="E3690" s="259">
        <v>16123801</v>
      </c>
      <c r="F3690" s="259" t="s">
        <v>6413</v>
      </c>
      <c r="G3690" s="259" t="s">
        <v>282</v>
      </c>
      <c r="H3690" s="259">
        <v>3</v>
      </c>
      <c r="I3690" s="259" t="s">
        <v>6414</v>
      </c>
      <c r="J3690" s="259" t="s">
        <v>3520</v>
      </c>
      <c r="K3690" s="259" t="s">
        <v>6416</v>
      </c>
      <c r="L3690" s="260">
        <v>45777</v>
      </c>
      <c r="M3690" s="259" t="s">
        <v>218</v>
      </c>
    </row>
    <row r="3691" spans="1:13">
      <c r="A3691" s="261" t="s">
        <v>13</v>
      </c>
      <c r="B3691" s="261" t="s">
        <v>14</v>
      </c>
      <c r="C3691" s="261" t="s">
        <v>15</v>
      </c>
      <c r="D3691" s="261" t="s">
        <v>2023</v>
      </c>
      <c r="E3691" s="261">
        <v>4970376</v>
      </c>
      <c r="F3691" s="261" t="s">
        <v>6413</v>
      </c>
      <c r="G3691" s="261" t="s">
        <v>282</v>
      </c>
      <c r="H3691" s="261">
        <v>3</v>
      </c>
      <c r="I3691" s="261" t="s">
        <v>6414</v>
      </c>
      <c r="J3691" s="261" t="s">
        <v>6417</v>
      </c>
      <c r="K3691" s="261" t="s">
        <v>6418</v>
      </c>
      <c r="L3691" s="262">
        <v>45777</v>
      </c>
      <c r="M3691" s="261" t="s">
        <v>218</v>
      </c>
    </row>
    <row r="3692" spans="1:13">
      <c r="A3692" s="259" t="s">
        <v>13</v>
      </c>
      <c r="B3692" s="259" t="s">
        <v>14</v>
      </c>
      <c r="C3692" s="259" t="s">
        <v>15</v>
      </c>
      <c r="D3692" s="259" t="s">
        <v>2025</v>
      </c>
      <c r="E3692" s="259">
        <v>5459159</v>
      </c>
      <c r="F3692" s="259" t="s">
        <v>6413</v>
      </c>
      <c r="G3692" s="259" t="s">
        <v>282</v>
      </c>
      <c r="H3692" s="259">
        <v>3</v>
      </c>
      <c r="I3692" s="259" t="s">
        <v>6414</v>
      </c>
      <c r="J3692" s="259" t="s">
        <v>6417</v>
      </c>
      <c r="K3692" s="259" t="s">
        <v>6419</v>
      </c>
      <c r="L3692" s="260">
        <v>45777</v>
      </c>
      <c r="M3692" s="259" t="s">
        <v>218</v>
      </c>
    </row>
    <row r="3693" spans="1:13">
      <c r="A3693" s="261" t="s">
        <v>13</v>
      </c>
      <c r="B3693" s="261" t="s">
        <v>14</v>
      </c>
      <c r="C3693" s="261" t="s">
        <v>15</v>
      </c>
      <c r="D3693" s="261" t="s">
        <v>2027</v>
      </c>
      <c r="E3693" s="261">
        <v>0</v>
      </c>
      <c r="F3693" s="261" t="s">
        <v>6413</v>
      </c>
      <c r="G3693" s="261" t="s">
        <v>282</v>
      </c>
      <c r="H3693" s="261">
        <v>3</v>
      </c>
      <c r="I3693" s="261" t="s">
        <v>6414</v>
      </c>
      <c r="J3693" s="261" t="s">
        <v>6417</v>
      </c>
      <c r="K3693" s="261" t="s">
        <v>6420</v>
      </c>
      <c r="L3693" s="262">
        <v>45777</v>
      </c>
      <c r="M3693" s="261" t="s">
        <v>218</v>
      </c>
    </row>
    <row r="3694" spans="1:13">
      <c r="A3694" s="259" t="s">
        <v>13</v>
      </c>
      <c r="B3694" s="259" t="s">
        <v>14</v>
      </c>
      <c r="C3694" s="259" t="s">
        <v>15</v>
      </c>
      <c r="D3694" s="259" t="s">
        <v>200</v>
      </c>
      <c r="E3694" s="259">
        <v>3</v>
      </c>
      <c r="F3694" s="259" t="s">
        <v>6421</v>
      </c>
      <c r="G3694" s="259" t="s">
        <v>427</v>
      </c>
      <c r="H3694" s="259">
        <v>2</v>
      </c>
      <c r="I3694" s="259" t="s">
        <v>6422</v>
      </c>
      <c r="J3694" s="259" t="s">
        <v>6423</v>
      </c>
      <c r="K3694" s="259" t="s">
        <v>6424</v>
      </c>
      <c r="L3694" s="260">
        <v>45777</v>
      </c>
      <c r="M3694" s="259" t="s">
        <v>218</v>
      </c>
    </row>
    <row r="3695" spans="1:13">
      <c r="A3695" s="261" t="s">
        <v>229</v>
      </c>
      <c r="B3695" s="261" t="s">
        <v>230</v>
      </c>
      <c r="C3695" s="261" t="s">
        <v>231</v>
      </c>
      <c r="D3695" s="261" t="s">
        <v>2227</v>
      </c>
      <c r="E3695" s="261">
        <v>284453336</v>
      </c>
      <c r="F3695" s="261" t="s">
        <v>6425</v>
      </c>
      <c r="G3695" s="261" t="s">
        <v>427</v>
      </c>
      <c r="H3695" s="261">
        <v>2</v>
      </c>
      <c r="I3695" s="261" t="s">
        <v>6426</v>
      </c>
      <c r="J3695" s="261" t="s">
        <v>6427</v>
      </c>
      <c r="K3695" s="261" t="s">
        <v>6428</v>
      </c>
      <c r="L3695" s="262">
        <v>45777</v>
      </c>
      <c r="M3695" s="261" t="s">
        <v>218</v>
      </c>
    </row>
    <row r="3696" spans="1:13">
      <c r="A3696" s="259" t="s">
        <v>229</v>
      </c>
      <c r="B3696" s="259" t="s">
        <v>230</v>
      </c>
      <c r="C3696" s="259" t="s">
        <v>231</v>
      </c>
      <c r="D3696" s="259" t="s">
        <v>1999</v>
      </c>
      <c r="E3696" s="259">
        <v>412214</v>
      </c>
      <c r="F3696" s="259" t="s">
        <v>6429</v>
      </c>
      <c r="G3696" s="259" t="s">
        <v>224</v>
      </c>
      <c r="H3696" s="259">
        <v>1</v>
      </c>
      <c r="I3696" s="259" t="s">
        <v>6430</v>
      </c>
      <c r="J3696" s="259" t="s">
        <v>6431</v>
      </c>
      <c r="K3696" s="259" t="s">
        <v>6432</v>
      </c>
      <c r="L3696" s="260">
        <v>45777</v>
      </c>
      <c r="M3696" s="259" t="s">
        <v>218</v>
      </c>
    </row>
    <row r="3697" spans="1:13">
      <c r="A3697" s="261" t="s">
        <v>229</v>
      </c>
      <c r="B3697" s="261" t="s">
        <v>230</v>
      </c>
      <c r="C3697" s="261" t="s">
        <v>231</v>
      </c>
      <c r="D3697" s="261" t="s">
        <v>2004</v>
      </c>
      <c r="E3697" s="261">
        <v>5826525</v>
      </c>
      <c r="F3697" s="261" t="s">
        <v>6429</v>
      </c>
      <c r="G3697" s="261" t="s">
        <v>427</v>
      </c>
      <c r="H3697" s="261">
        <v>2</v>
      </c>
      <c r="I3697" s="261" t="s">
        <v>6430</v>
      </c>
      <c r="J3697" s="261" t="s">
        <v>6433</v>
      </c>
      <c r="K3697" s="261" t="s">
        <v>6434</v>
      </c>
      <c r="L3697" s="262">
        <v>45777</v>
      </c>
      <c r="M3697" s="261" t="s">
        <v>218</v>
      </c>
    </row>
    <row r="3698" spans="1:13">
      <c r="A3698" s="259" t="s">
        <v>229</v>
      </c>
      <c r="B3698" s="259" t="s">
        <v>230</v>
      </c>
      <c r="C3698" s="259" t="s">
        <v>231</v>
      </c>
      <c r="D3698" s="259" t="s">
        <v>2007</v>
      </c>
      <c r="E3698" s="259">
        <v>5826525</v>
      </c>
      <c r="F3698" s="259" t="s">
        <v>6429</v>
      </c>
      <c r="G3698" s="259" t="s">
        <v>427</v>
      </c>
      <c r="H3698" s="259">
        <v>2</v>
      </c>
      <c r="I3698" s="259" t="s">
        <v>6430</v>
      </c>
      <c r="J3698" s="259" t="s">
        <v>6435</v>
      </c>
      <c r="K3698" s="259" t="s">
        <v>6436</v>
      </c>
      <c r="L3698" s="260">
        <v>45777</v>
      </c>
      <c r="M3698" s="259" t="s">
        <v>218</v>
      </c>
    </row>
    <row r="3699" spans="1:13">
      <c r="A3699" s="261" t="s">
        <v>229</v>
      </c>
      <c r="B3699" s="261" t="s">
        <v>230</v>
      </c>
      <c r="C3699" s="261" t="s">
        <v>231</v>
      </c>
      <c r="D3699" s="261" t="s">
        <v>257</v>
      </c>
      <c r="E3699" s="261">
        <v>100000</v>
      </c>
      <c r="F3699" s="261" t="s">
        <v>6437</v>
      </c>
      <c r="G3699" s="261" t="s">
        <v>282</v>
      </c>
      <c r="H3699" s="261">
        <v>3</v>
      </c>
      <c r="I3699" s="261" t="s">
        <v>6438</v>
      </c>
      <c r="J3699" s="261" t="s">
        <v>6439</v>
      </c>
      <c r="K3699" s="261" t="s">
        <v>6440</v>
      </c>
      <c r="L3699" s="262">
        <v>45777</v>
      </c>
      <c r="M3699" s="261" t="s">
        <v>218</v>
      </c>
    </row>
    <row r="3700" spans="1:13">
      <c r="A3700" s="259" t="s">
        <v>229</v>
      </c>
      <c r="B3700" s="259" t="s">
        <v>230</v>
      </c>
      <c r="C3700" s="259" t="s">
        <v>231</v>
      </c>
      <c r="D3700" s="259" t="s">
        <v>467</v>
      </c>
      <c r="E3700" s="259">
        <v>57</v>
      </c>
      <c r="F3700" s="259" t="s">
        <v>6441</v>
      </c>
      <c r="G3700" s="259" t="s">
        <v>427</v>
      </c>
      <c r="H3700" s="259">
        <v>2</v>
      </c>
      <c r="I3700" s="259" t="s">
        <v>337</v>
      </c>
      <c r="J3700" s="259" t="s">
        <v>6442</v>
      </c>
      <c r="K3700" s="259" t="s">
        <v>6443</v>
      </c>
      <c r="L3700" s="260">
        <v>45777</v>
      </c>
      <c r="M3700" s="259" t="s">
        <v>218</v>
      </c>
    </row>
    <row r="3701" spans="1:13">
      <c r="A3701" s="261" t="s">
        <v>229</v>
      </c>
      <c r="B3701" s="261" t="s">
        <v>230</v>
      </c>
      <c r="C3701" s="261" t="s">
        <v>231</v>
      </c>
      <c r="D3701" s="261" t="s">
        <v>549</v>
      </c>
      <c r="E3701" s="261">
        <v>57</v>
      </c>
      <c r="F3701" s="261" t="s">
        <v>6441</v>
      </c>
      <c r="G3701" s="261" t="s">
        <v>427</v>
      </c>
      <c r="H3701" s="261">
        <v>2</v>
      </c>
      <c r="I3701" s="261" t="s">
        <v>337</v>
      </c>
      <c r="J3701" s="261" t="s">
        <v>6442</v>
      </c>
      <c r="K3701" s="261" t="s">
        <v>6444</v>
      </c>
      <c r="L3701" s="262">
        <v>45777</v>
      </c>
      <c r="M3701" s="261" t="s">
        <v>218</v>
      </c>
    </row>
    <row r="3702" spans="1:13">
      <c r="A3702" s="259" t="s">
        <v>229</v>
      </c>
      <c r="B3702" s="259" t="s">
        <v>230</v>
      </c>
      <c r="C3702" s="259" t="s">
        <v>231</v>
      </c>
      <c r="D3702" s="259" t="s">
        <v>2014</v>
      </c>
      <c r="E3702" s="259">
        <v>100000</v>
      </c>
      <c r="F3702" s="259" t="s">
        <v>6437</v>
      </c>
      <c r="G3702" s="259" t="s">
        <v>282</v>
      </c>
      <c r="H3702" s="259">
        <v>3</v>
      </c>
      <c r="I3702" s="259" t="s">
        <v>6438</v>
      </c>
      <c r="J3702" s="259" t="s">
        <v>6445</v>
      </c>
      <c r="K3702" s="259" t="s">
        <v>6446</v>
      </c>
      <c r="L3702" s="260">
        <v>45777</v>
      </c>
      <c r="M3702" s="259" t="s">
        <v>218</v>
      </c>
    </row>
    <row r="3703" spans="1:13">
      <c r="A3703" s="261" t="s">
        <v>229</v>
      </c>
      <c r="B3703" s="261" t="s">
        <v>230</v>
      </c>
      <c r="C3703" s="261" t="s">
        <v>231</v>
      </c>
      <c r="D3703" s="261" t="s">
        <v>2017</v>
      </c>
      <c r="E3703" s="261">
        <v>0</v>
      </c>
      <c r="F3703" s="261" t="s">
        <v>17</v>
      </c>
      <c r="G3703" s="261" t="s">
        <v>282</v>
      </c>
      <c r="H3703" s="261">
        <v>3</v>
      </c>
      <c r="I3703" s="261" t="s">
        <v>17</v>
      </c>
      <c r="J3703" s="261" t="s">
        <v>2806</v>
      </c>
      <c r="K3703" s="261" t="s">
        <v>6447</v>
      </c>
      <c r="L3703" s="262">
        <v>45777</v>
      </c>
      <c r="M3703" s="261" t="s">
        <v>218</v>
      </c>
    </row>
    <row r="3704" spans="1:13">
      <c r="A3704" s="259" t="s">
        <v>229</v>
      </c>
      <c r="B3704" s="259" t="s">
        <v>230</v>
      </c>
      <c r="C3704" s="259" t="s">
        <v>231</v>
      </c>
      <c r="D3704" s="259" t="s">
        <v>2020</v>
      </c>
      <c r="E3704" s="259">
        <v>5726525</v>
      </c>
      <c r="F3704" s="259" t="s">
        <v>6448</v>
      </c>
      <c r="G3704" s="259" t="s">
        <v>427</v>
      </c>
      <c r="H3704" s="259">
        <v>2</v>
      </c>
      <c r="I3704" s="259" t="s">
        <v>6449</v>
      </c>
      <c r="J3704" s="259" t="s">
        <v>3520</v>
      </c>
      <c r="K3704" s="259" t="s">
        <v>6450</v>
      </c>
      <c r="L3704" s="260">
        <v>45777</v>
      </c>
      <c r="M3704" s="259" t="s">
        <v>218</v>
      </c>
    </row>
    <row r="3705" spans="1:13">
      <c r="A3705" s="261" t="s">
        <v>229</v>
      </c>
      <c r="B3705" s="261" t="s">
        <v>230</v>
      </c>
      <c r="C3705" s="261" t="s">
        <v>231</v>
      </c>
      <c r="D3705" s="261" t="s">
        <v>2023</v>
      </c>
      <c r="E3705" s="261">
        <v>100000</v>
      </c>
      <c r="F3705" s="261" t="s">
        <v>6437</v>
      </c>
      <c r="G3705" s="261" t="s">
        <v>282</v>
      </c>
      <c r="H3705" s="261">
        <v>3</v>
      </c>
      <c r="I3705" s="261" t="s">
        <v>6438</v>
      </c>
      <c r="J3705" s="261" t="s">
        <v>6451</v>
      </c>
      <c r="K3705" s="261" t="s">
        <v>6452</v>
      </c>
      <c r="L3705" s="262">
        <v>45777</v>
      </c>
      <c r="M3705" s="261" t="s">
        <v>218</v>
      </c>
    </row>
    <row r="3706" spans="1:13">
      <c r="A3706" s="259" t="s">
        <v>229</v>
      </c>
      <c r="B3706" s="259" t="s">
        <v>230</v>
      </c>
      <c r="C3706" s="259" t="s">
        <v>231</v>
      </c>
      <c r="D3706" s="259" t="s">
        <v>2025</v>
      </c>
      <c r="E3706" s="259" t="s">
        <v>17</v>
      </c>
      <c r="F3706" s="259" t="s">
        <v>17</v>
      </c>
      <c r="G3706" s="259" t="s">
        <v>282</v>
      </c>
      <c r="H3706" s="259">
        <v>3</v>
      </c>
      <c r="I3706" s="259" t="s">
        <v>17</v>
      </c>
      <c r="J3706" s="259" t="s">
        <v>6453</v>
      </c>
      <c r="K3706" s="259" t="s">
        <v>6454</v>
      </c>
      <c r="L3706" s="260">
        <v>45777</v>
      </c>
      <c r="M3706" s="259" t="s">
        <v>218</v>
      </c>
    </row>
    <row r="3707" spans="1:13">
      <c r="A3707" s="261" t="s">
        <v>229</v>
      </c>
      <c r="B3707" s="261" t="s">
        <v>230</v>
      </c>
      <c r="C3707" s="261" t="s">
        <v>231</v>
      </c>
      <c r="D3707" s="261" t="s">
        <v>2027</v>
      </c>
      <c r="E3707" s="261" t="s">
        <v>17</v>
      </c>
      <c r="F3707" s="261" t="s">
        <v>17</v>
      </c>
      <c r="G3707" s="261" t="s">
        <v>282</v>
      </c>
      <c r="H3707" s="261">
        <v>3</v>
      </c>
      <c r="I3707" s="261" t="s">
        <v>17</v>
      </c>
      <c r="J3707" s="261" t="s">
        <v>6453</v>
      </c>
      <c r="K3707" s="261" t="s">
        <v>6455</v>
      </c>
      <c r="L3707" s="262">
        <v>45777</v>
      </c>
      <c r="M3707" s="261" t="s">
        <v>218</v>
      </c>
    </row>
    <row r="3708" spans="1:13">
      <c r="A3708" s="259" t="s">
        <v>229</v>
      </c>
      <c r="B3708" s="259" t="s">
        <v>230</v>
      </c>
      <c r="C3708" s="259" t="s">
        <v>231</v>
      </c>
      <c r="D3708" s="259" t="s">
        <v>200</v>
      </c>
      <c r="E3708" s="259">
        <v>4</v>
      </c>
      <c r="F3708" s="259" t="s">
        <v>6456</v>
      </c>
      <c r="G3708" s="259" t="s">
        <v>224</v>
      </c>
      <c r="H3708" s="259">
        <v>1</v>
      </c>
      <c r="I3708" s="259" t="s">
        <v>6457</v>
      </c>
      <c r="J3708" s="259" t="s">
        <v>6458</v>
      </c>
      <c r="K3708" s="259" t="s">
        <v>6459</v>
      </c>
      <c r="L3708" s="260">
        <v>45777</v>
      </c>
      <c r="M3708" s="259" t="s">
        <v>218</v>
      </c>
    </row>
    <row r="3709" spans="1:13">
      <c r="A3709" s="261" t="s">
        <v>719</v>
      </c>
      <c r="B3709" s="261" t="s">
        <v>720</v>
      </c>
      <c r="C3709" s="261" t="s">
        <v>721</v>
      </c>
      <c r="D3709" s="261" t="s">
        <v>2227</v>
      </c>
      <c r="E3709" s="261">
        <v>109033245</v>
      </c>
      <c r="F3709" s="261" t="s">
        <v>6460</v>
      </c>
      <c r="G3709" s="261" t="s">
        <v>427</v>
      </c>
      <c r="H3709" s="261">
        <v>2</v>
      </c>
      <c r="I3709" s="261" t="s">
        <v>6461</v>
      </c>
      <c r="J3709" s="261" t="s">
        <v>6462</v>
      </c>
      <c r="K3709" s="261" t="s">
        <v>6463</v>
      </c>
      <c r="L3709" s="262">
        <v>45777</v>
      </c>
      <c r="M3709" s="261" t="s">
        <v>218</v>
      </c>
    </row>
    <row r="3710" spans="1:13">
      <c r="A3710" s="259" t="s">
        <v>719</v>
      </c>
      <c r="B3710" s="259" t="s">
        <v>720</v>
      </c>
      <c r="C3710" s="259" t="s">
        <v>721</v>
      </c>
      <c r="D3710" s="259" t="s">
        <v>1999</v>
      </c>
      <c r="E3710" s="259">
        <v>99949</v>
      </c>
      <c r="F3710" s="259" t="s">
        <v>6464</v>
      </c>
      <c r="G3710" s="259" t="s">
        <v>427</v>
      </c>
      <c r="H3710" s="259">
        <v>2</v>
      </c>
      <c r="I3710" s="259" t="s">
        <v>6465</v>
      </c>
      <c r="J3710" s="259" t="s">
        <v>6466</v>
      </c>
      <c r="K3710" s="259" t="s">
        <v>6467</v>
      </c>
      <c r="L3710" s="260">
        <v>45777</v>
      </c>
      <c r="M3710" s="259" t="s">
        <v>218</v>
      </c>
    </row>
    <row r="3711" spans="1:13">
      <c r="A3711" s="261" t="s">
        <v>719</v>
      </c>
      <c r="B3711" s="261" t="s">
        <v>720</v>
      </c>
      <c r="C3711" s="261" t="s">
        <v>721</v>
      </c>
      <c r="D3711" s="261" t="s">
        <v>2004</v>
      </c>
      <c r="E3711" s="261">
        <v>26252442</v>
      </c>
      <c r="F3711" s="261" t="s">
        <v>6468</v>
      </c>
      <c r="G3711" s="261" t="s">
        <v>427</v>
      </c>
      <c r="H3711" s="261">
        <v>2</v>
      </c>
      <c r="I3711" s="261" t="s">
        <v>6469</v>
      </c>
      <c r="J3711" s="261" t="s">
        <v>6470</v>
      </c>
      <c r="K3711" s="261" t="s">
        <v>6471</v>
      </c>
      <c r="L3711" s="262">
        <v>45777</v>
      </c>
      <c r="M3711" s="261" t="s">
        <v>218</v>
      </c>
    </row>
    <row r="3712" spans="1:13">
      <c r="A3712" s="259" t="s">
        <v>719</v>
      </c>
      <c r="B3712" s="259" t="s">
        <v>720</v>
      </c>
      <c r="C3712" s="259" t="s">
        <v>721</v>
      </c>
      <c r="D3712" s="259" t="s">
        <v>2007</v>
      </c>
      <c r="E3712" s="259">
        <v>96100</v>
      </c>
      <c r="F3712" s="259" t="s">
        <v>6472</v>
      </c>
      <c r="G3712" s="259" t="s">
        <v>427</v>
      </c>
      <c r="H3712" s="259">
        <v>2</v>
      </c>
      <c r="I3712" s="259" t="s">
        <v>6473</v>
      </c>
      <c r="J3712" s="259" t="s">
        <v>6474</v>
      </c>
      <c r="K3712" s="259" t="s">
        <v>6475</v>
      </c>
      <c r="L3712" s="260">
        <v>45777</v>
      </c>
      <c r="M3712" s="259" t="s">
        <v>218</v>
      </c>
    </row>
    <row r="3713" spans="1:13">
      <c r="A3713" s="261" t="s">
        <v>719</v>
      </c>
      <c r="B3713" s="261" t="s">
        <v>720</v>
      </c>
      <c r="C3713" s="261" t="s">
        <v>721</v>
      </c>
      <c r="D3713" s="261" t="s">
        <v>257</v>
      </c>
      <c r="E3713" s="261">
        <v>96100</v>
      </c>
      <c r="F3713" s="261" t="s">
        <v>6472</v>
      </c>
      <c r="G3713" s="261" t="s">
        <v>427</v>
      </c>
      <c r="H3713" s="261">
        <v>2</v>
      </c>
      <c r="I3713" s="261" t="s">
        <v>6473</v>
      </c>
      <c r="J3713" s="261" t="s">
        <v>6476</v>
      </c>
      <c r="K3713" s="261" t="s">
        <v>6477</v>
      </c>
      <c r="L3713" s="262">
        <v>45777</v>
      </c>
      <c r="M3713" s="261" t="s">
        <v>218</v>
      </c>
    </row>
    <row r="3714" spans="1:13">
      <c r="A3714" s="259" t="s">
        <v>719</v>
      </c>
      <c r="B3714" s="259" t="s">
        <v>720</v>
      </c>
      <c r="C3714" s="259" t="s">
        <v>721</v>
      </c>
      <c r="D3714" s="259" t="s">
        <v>112</v>
      </c>
      <c r="E3714" s="259" t="s">
        <v>17</v>
      </c>
      <c r="F3714" s="259" t="s">
        <v>17</v>
      </c>
      <c r="G3714" s="259" t="s">
        <v>17</v>
      </c>
      <c r="H3714" s="259" t="s">
        <v>17</v>
      </c>
      <c r="I3714" s="259" t="s">
        <v>17</v>
      </c>
      <c r="J3714" s="259" t="s">
        <v>650</v>
      </c>
      <c r="K3714" s="259" t="s">
        <v>6478</v>
      </c>
      <c r="L3714" s="260">
        <v>45777</v>
      </c>
      <c r="M3714" s="259" t="s">
        <v>218</v>
      </c>
    </row>
    <row r="3715" spans="1:13">
      <c r="A3715" s="261" t="s">
        <v>719</v>
      </c>
      <c r="B3715" s="261" t="s">
        <v>720</v>
      </c>
      <c r="C3715" s="261" t="s">
        <v>721</v>
      </c>
      <c r="D3715" s="261" t="s">
        <v>467</v>
      </c>
      <c r="E3715" s="261">
        <v>147</v>
      </c>
      <c r="F3715" s="261" t="s">
        <v>6479</v>
      </c>
      <c r="G3715" s="261" t="s">
        <v>427</v>
      </c>
      <c r="H3715" s="261">
        <v>2</v>
      </c>
      <c r="I3715" s="261" t="s">
        <v>337</v>
      </c>
      <c r="J3715" s="261" t="s">
        <v>6480</v>
      </c>
      <c r="K3715" s="261" t="s">
        <v>6481</v>
      </c>
      <c r="L3715" s="262">
        <v>45777</v>
      </c>
      <c r="M3715" s="261" t="s">
        <v>218</v>
      </c>
    </row>
    <row r="3716" spans="1:13">
      <c r="A3716" s="259" t="s">
        <v>719</v>
      </c>
      <c r="B3716" s="259" t="s">
        <v>720</v>
      </c>
      <c r="C3716" s="259" t="s">
        <v>721</v>
      </c>
      <c r="D3716" s="259" t="s">
        <v>549</v>
      </c>
      <c r="E3716" s="259">
        <v>147</v>
      </c>
      <c r="F3716" s="259" t="s">
        <v>6479</v>
      </c>
      <c r="G3716" s="259" t="s">
        <v>427</v>
      </c>
      <c r="H3716" s="259">
        <v>2</v>
      </c>
      <c r="I3716" s="259" t="s">
        <v>337</v>
      </c>
      <c r="J3716" s="259" t="s">
        <v>6480</v>
      </c>
      <c r="K3716" s="259" t="s">
        <v>6482</v>
      </c>
      <c r="L3716" s="260">
        <v>45777</v>
      </c>
      <c r="M3716" s="259" t="s">
        <v>218</v>
      </c>
    </row>
    <row r="3717" spans="1:13">
      <c r="A3717" s="261" t="s">
        <v>719</v>
      </c>
      <c r="B3717" s="261" t="s">
        <v>720</v>
      </c>
      <c r="C3717" s="261" t="s">
        <v>721</v>
      </c>
      <c r="D3717" s="261" t="s">
        <v>2014</v>
      </c>
      <c r="E3717" s="261">
        <v>96100</v>
      </c>
      <c r="F3717" s="261" t="s">
        <v>6472</v>
      </c>
      <c r="G3717" s="261" t="s">
        <v>427</v>
      </c>
      <c r="H3717" s="261">
        <v>2</v>
      </c>
      <c r="I3717" s="261" t="s">
        <v>6473</v>
      </c>
      <c r="J3717" s="261" t="s">
        <v>6483</v>
      </c>
      <c r="K3717" s="261" t="s">
        <v>6484</v>
      </c>
      <c r="L3717" s="262">
        <v>45777</v>
      </c>
      <c r="M3717" s="261" t="s">
        <v>218</v>
      </c>
    </row>
    <row r="3718" spans="1:13">
      <c r="A3718" s="259" t="s">
        <v>719</v>
      </c>
      <c r="B3718" s="259" t="s">
        <v>720</v>
      </c>
      <c r="C3718" s="259" t="s">
        <v>721</v>
      </c>
      <c r="D3718" s="259" t="s">
        <v>2017</v>
      </c>
      <c r="E3718" s="259">
        <v>26156166</v>
      </c>
      <c r="F3718" s="259" t="s">
        <v>6485</v>
      </c>
      <c r="G3718" s="259" t="s">
        <v>427</v>
      </c>
      <c r="H3718" s="259">
        <v>2</v>
      </c>
      <c r="I3718" s="259" t="s">
        <v>6486</v>
      </c>
      <c r="J3718" s="259" t="s">
        <v>3243</v>
      </c>
      <c r="K3718" s="259" t="s">
        <v>6487</v>
      </c>
      <c r="L3718" s="260">
        <v>45777</v>
      </c>
      <c r="M3718" s="259" t="s">
        <v>218</v>
      </c>
    </row>
    <row r="3719" spans="1:13">
      <c r="A3719" s="261" t="s">
        <v>719</v>
      </c>
      <c r="B3719" s="261" t="s">
        <v>720</v>
      </c>
      <c r="C3719" s="261" t="s">
        <v>721</v>
      </c>
      <c r="D3719" s="261" t="s">
        <v>2020</v>
      </c>
      <c r="E3719" s="261">
        <v>0</v>
      </c>
      <c r="F3719" s="261" t="s">
        <v>17</v>
      </c>
      <c r="G3719" s="261" t="s">
        <v>427</v>
      </c>
      <c r="H3719" s="261">
        <v>2</v>
      </c>
      <c r="I3719" s="261" t="s">
        <v>17</v>
      </c>
      <c r="J3719" s="261" t="s">
        <v>3245</v>
      </c>
      <c r="K3719" s="261" t="s">
        <v>6488</v>
      </c>
      <c r="L3719" s="262">
        <v>45777</v>
      </c>
      <c r="M3719" s="261" t="s">
        <v>218</v>
      </c>
    </row>
    <row r="3720" spans="1:13">
      <c r="A3720" s="259" t="s">
        <v>719</v>
      </c>
      <c r="B3720" s="259" t="s">
        <v>720</v>
      </c>
      <c r="C3720" s="259" t="s">
        <v>721</v>
      </c>
      <c r="D3720" s="259" t="s">
        <v>2023</v>
      </c>
      <c r="E3720" s="259">
        <v>96100</v>
      </c>
      <c r="F3720" s="259" t="s">
        <v>6472</v>
      </c>
      <c r="G3720" s="259" t="s">
        <v>427</v>
      </c>
      <c r="H3720" s="259">
        <v>2</v>
      </c>
      <c r="I3720" s="259" t="s">
        <v>6473</v>
      </c>
      <c r="J3720" s="259" t="s">
        <v>6489</v>
      </c>
      <c r="K3720" s="259" t="s">
        <v>6490</v>
      </c>
      <c r="L3720" s="260">
        <v>45777</v>
      </c>
      <c r="M3720" s="259" t="s">
        <v>218</v>
      </c>
    </row>
    <row r="3721" spans="1:13">
      <c r="A3721" s="261" t="s">
        <v>719</v>
      </c>
      <c r="B3721" s="261" t="s">
        <v>720</v>
      </c>
      <c r="C3721" s="261" t="s">
        <v>721</v>
      </c>
      <c r="D3721" s="261" t="s">
        <v>2025</v>
      </c>
      <c r="E3721" s="261" t="s">
        <v>17</v>
      </c>
      <c r="F3721" s="261" t="s">
        <v>17</v>
      </c>
      <c r="G3721" s="261" t="s">
        <v>17</v>
      </c>
      <c r="H3721" s="261" t="s">
        <v>17</v>
      </c>
      <c r="I3721" s="261" t="s">
        <v>17</v>
      </c>
      <c r="J3721" s="261" t="s">
        <v>6491</v>
      </c>
      <c r="K3721" s="261" t="s">
        <v>6492</v>
      </c>
      <c r="L3721" s="262">
        <v>45777</v>
      </c>
      <c r="M3721" s="261" t="s">
        <v>218</v>
      </c>
    </row>
    <row r="3722" spans="1:13">
      <c r="A3722" s="259" t="s">
        <v>719</v>
      </c>
      <c r="B3722" s="259" t="s">
        <v>720</v>
      </c>
      <c r="C3722" s="259" t="s">
        <v>721</v>
      </c>
      <c r="D3722" s="259" t="s">
        <v>2027</v>
      </c>
      <c r="E3722" s="259" t="s">
        <v>17</v>
      </c>
      <c r="F3722" s="259" t="s">
        <v>17</v>
      </c>
      <c r="G3722" s="259" t="s">
        <v>17</v>
      </c>
      <c r="H3722" s="259" t="s">
        <v>17</v>
      </c>
      <c r="I3722" s="259" t="s">
        <v>17</v>
      </c>
      <c r="J3722" s="259" t="s">
        <v>6491</v>
      </c>
      <c r="K3722" s="259" t="s">
        <v>6493</v>
      </c>
      <c r="L3722" s="260">
        <v>45777</v>
      </c>
      <c r="M3722" s="259" t="s">
        <v>218</v>
      </c>
    </row>
    <row r="3723" spans="1:13">
      <c r="A3723" s="261" t="s">
        <v>719</v>
      </c>
      <c r="B3723" s="261" t="s">
        <v>720</v>
      </c>
      <c r="C3723" s="261" t="s">
        <v>721</v>
      </c>
      <c r="D3723" s="261" t="s">
        <v>200</v>
      </c>
      <c r="E3723" s="261">
        <v>4</v>
      </c>
      <c r="F3723" s="261" t="s">
        <v>6494</v>
      </c>
      <c r="G3723" s="261" t="s">
        <v>224</v>
      </c>
      <c r="H3723" s="261">
        <v>1</v>
      </c>
      <c r="I3723" s="261" t="s">
        <v>6495</v>
      </c>
      <c r="J3723" s="261" t="s">
        <v>4417</v>
      </c>
      <c r="K3723" s="261" t="s">
        <v>6496</v>
      </c>
      <c r="L3723" s="262">
        <v>45777</v>
      </c>
      <c r="M3723" s="261" t="s">
        <v>218</v>
      </c>
    </row>
    <row r="3724" spans="1:13">
      <c r="A3724" s="259" t="s">
        <v>1112</v>
      </c>
      <c r="B3724" s="259" t="s">
        <v>1113</v>
      </c>
      <c r="C3724" s="259" t="s">
        <v>658</v>
      </c>
      <c r="D3724" s="259" t="s">
        <v>2227</v>
      </c>
      <c r="E3724" s="259">
        <v>170899018</v>
      </c>
      <c r="F3724" s="259" t="s">
        <v>6497</v>
      </c>
      <c r="G3724" s="259" t="s">
        <v>224</v>
      </c>
      <c r="H3724" s="259">
        <v>1</v>
      </c>
      <c r="I3724" s="259" t="s">
        <v>6498</v>
      </c>
      <c r="J3724" s="259" t="s">
        <v>6499</v>
      </c>
      <c r="K3724" s="259" t="s">
        <v>6500</v>
      </c>
      <c r="L3724" s="260">
        <v>45777</v>
      </c>
      <c r="M3724" s="259" t="s">
        <v>218</v>
      </c>
    </row>
    <row r="3725" spans="1:13">
      <c r="A3725" s="261" t="s">
        <v>1112</v>
      </c>
      <c r="B3725" s="261" t="s">
        <v>1113</v>
      </c>
      <c r="C3725" s="261" t="s">
        <v>658</v>
      </c>
      <c r="D3725" s="261" t="s">
        <v>1999</v>
      </c>
      <c r="E3725" s="261">
        <v>89471</v>
      </c>
      <c r="F3725" s="261" t="s">
        <v>6501</v>
      </c>
      <c r="G3725" s="261" t="s">
        <v>224</v>
      </c>
      <c r="H3725" s="261">
        <v>1</v>
      </c>
      <c r="I3725" s="261" t="s">
        <v>6502</v>
      </c>
      <c r="J3725" s="261" t="s">
        <v>6503</v>
      </c>
      <c r="K3725" s="261" t="s">
        <v>6504</v>
      </c>
      <c r="L3725" s="262">
        <v>45777</v>
      </c>
      <c r="M3725" s="261" t="s">
        <v>218</v>
      </c>
    </row>
    <row r="3726" spans="1:13">
      <c r="A3726" s="259" t="s">
        <v>1112</v>
      </c>
      <c r="B3726" s="259" t="s">
        <v>1113</v>
      </c>
      <c r="C3726" s="259" t="s">
        <v>658</v>
      </c>
      <c r="D3726" s="259" t="s">
        <v>2004</v>
      </c>
      <c r="E3726" s="259">
        <v>90970900</v>
      </c>
      <c r="F3726" s="259" t="s">
        <v>6505</v>
      </c>
      <c r="G3726" s="259" t="s">
        <v>224</v>
      </c>
      <c r="H3726" s="259">
        <v>1</v>
      </c>
      <c r="I3726" s="259" t="s">
        <v>6506</v>
      </c>
      <c r="J3726" s="259" t="s">
        <v>6507</v>
      </c>
      <c r="K3726" s="259" t="s">
        <v>6508</v>
      </c>
      <c r="L3726" s="260">
        <v>45777</v>
      </c>
      <c r="M3726" s="259" t="s">
        <v>218</v>
      </c>
    </row>
    <row r="3727" spans="1:13">
      <c r="A3727" s="261" t="s">
        <v>1112</v>
      </c>
      <c r="B3727" s="261" t="s">
        <v>1113</v>
      </c>
      <c r="C3727" s="261" t="s">
        <v>658</v>
      </c>
      <c r="D3727" s="261" t="s">
        <v>2007</v>
      </c>
      <c r="E3727" s="261">
        <v>57593466</v>
      </c>
      <c r="F3727" s="261" t="s">
        <v>6505</v>
      </c>
      <c r="G3727" s="261" t="s">
        <v>224</v>
      </c>
      <c r="H3727" s="261">
        <v>1</v>
      </c>
      <c r="I3727" s="261" t="s">
        <v>6509</v>
      </c>
      <c r="J3727" s="261" t="s">
        <v>6510</v>
      </c>
      <c r="K3727" s="261" t="s">
        <v>6511</v>
      </c>
      <c r="L3727" s="262">
        <v>45777</v>
      </c>
      <c r="M3727" s="261" t="s">
        <v>218</v>
      </c>
    </row>
    <row r="3728" spans="1:13">
      <c r="A3728" s="259" t="s">
        <v>1112</v>
      </c>
      <c r="B3728" s="259" t="s">
        <v>1113</v>
      </c>
      <c r="C3728" s="259" t="s">
        <v>658</v>
      </c>
      <c r="D3728" s="259" t="s">
        <v>257</v>
      </c>
      <c r="E3728" s="259">
        <v>1070107</v>
      </c>
      <c r="F3728" s="259" t="s">
        <v>6512</v>
      </c>
      <c r="G3728" s="259" t="s">
        <v>427</v>
      </c>
      <c r="H3728" s="259">
        <v>2</v>
      </c>
      <c r="I3728" s="259" t="s">
        <v>6513</v>
      </c>
      <c r="J3728" s="259" t="s">
        <v>6514</v>
      </c>
      <c r="K3728" s="259" t="s">
        <v>6515</v>
      </c>
      <c r="L3728" s="260">
        <v>45777</v>
      </c>
      <c r="M3728" s="259" t="s">
        <v>218</v>
      </c>
    </row>
    <row r="3729" spans="1:13">
      <c r="A3729" s="261" t="s">
        <v>1112</v>
      </c>
      <c r="B3729" s="261" t="s">
        <v>1113</v>
      </c>
      <c r="C3729" s="261" t="s">
        <v>658</v>
      </c>
      <c r="D3729" s="261" t="s">
        <v>112</v>
      </c>
      <c r="E3729" s="261" t="s">
        <v>17</v>
      </c>
      <c r="F3729" s="261" t="s">
        <v>17</v>
      </c>
      <c r="G3729" s="261" t="s">
        <v>17</v>
      </c>
      <c r="H3729" s="261" t="s">
        <v>17</v>
      </c>
      <c r="I3729" s="261" t="s">
        <v>17</v>
      </c>
      <c r="J3729" s="261" t="s">
        <v>4440</v>
      </c>
      <c r="K3729" s="261" t="s">
        <v>6516</v>
      </c>
      <c r="L3729" s="262">
        <v>45777</v>
      </c>
      <c r="M3729" s="261" t="s">
        <v>218</v>
      </c>
    </row>
    <row r="3730" spans="1:13">
      <c r="A3730" s="259" t="s">
        <v>1112</v>
      </c>
      <c r="B3730" s="259" t="s">
        <v>1113</v>
      </c>
      <c r="C3730" s="259" t="s">
        <v>658</v>
      </c>
      <c r="D3730" s="259" t="s">
        <v>467</v>
      </c>
      <c r="E3730" s="259">
        <v>10</v>
      </c>
      <c r="F3730" s="259" t="s">
        <v>4370</v>
      </c>
      <c r="G3730" s="259" t="s">
        <v>224</v>
      </c>
      <c r="H3730" s="259">
        <v>1</v>
      </c>
      <c r="I3730" s="259" t="s">
        <v>337</v>
      </c>
      <c r="J3730" s="259" t="s">
        <v>6517</v>
      </c>
      <c r="K3730" s="259" t="s">
        <v>6518</v>
      </c>
      <c r="L3730" s="260">
        <v>45777</v>
      </c>
      <c r="M3730" s="259" t="s">
        <v>218</v>
      </c>
    </row>
    <row r="3731" spans="1:13">
      <c r="A3731" s="261" t="s">
        <v>1112</v>
      </c>
      <c r="B3731" s="261" t="s">
        <v>1113</v>
      </c>
      <c r="C3731" s="261" t="s">
        <v>658</v>
      </c>
      <c r="D3731" s="261" t="s">
        <v>549</v>
      </c>
      <c r="E3731" s="261">
        <v>10</v>
      </c>
      <c r="F3731" s="261" t="s">
        <v>4370</v>
      </c>
      <c r="G3731" s="261" t="s">
        <v>224</v>
      </c>
      <c r="H3731" s="261">
        <v>1</v>
      </c>
      <c r="I3731" s="261" t="s">
        <v>337</v>
      </c>
      <c r="J3731" s="261" t="s">
        <v>6517</v>
      </c>
      <c r="K3731" s="261" t="s">
        <v>6519</v>
      </c>
      <c r="L3731" s="262">
        <v>45777</v>
      </c>
      <c r="M3731" s="261" t="s">
        <v>218</v>
      </c>
    </row>
    <row r="3732" spans="1:13">
      <c r="A3732" s="259" t="s">
        <v>1112</v>
      </c>
      <c r="B3732" s="259" t="s">
        <v>1113</v>
      </c>
      <c r="C3732" s="259" t="s">
        <v>658</v>
      </c>
      <c r="D3732" s="259" t="s">
        <v>2014</v>
      </c>
      <c r="E3732" s="259">
        <v>24690690</v>
      </c>
      <c r="F3732" s="259" t="s">
        <v>6520</v>
      </c>
      <c r="G3732" s="259" t="s">
        <v>224</v>
      </c>
      <c r="H3732" s="259">
        <v>1</v>
      </c>
      <c r="I3732" s="259" t="s">
        <v>6521</v>
      </c>
      <c r="J3732" s="259" t="s">
        <v>6522</v>
      </c>
      <c r="K3732" s="259" t="s">
        <v>6523</v>
      </c>
      <c r="L3732" s="260">
        <v>45777</v>
      </c>
      <c r="M3732" s="259" t="s">
        <v>218</v>
      </c>
    </row>
    <row r="3733" spans="1:13">
      <c r="A3733" s="261" t="s">
        <v>1112</v>
      </c>
      <c r="B3733" s="261" t="s">
        <v>1113</v>
      </c>
      <c r="C3733" s="261" t="s">
        <v>658</v>
      </c>
      <c r="D3733" s="261" t="s">
        <v>2017</v>
      </c>
      <c r="E3733" s="261">
        <v>33377434</v>
      </c>
      <c r="F3733" s="261" t="s">
        <v>6524</v>
      </c>
      <c r="G3733" s="261" t="s">
        <v>224</v>
      </c>
      <c r="H3733" s="261">
        <v>1</v>
      </c>
      <c r="I3733" s="261" t="s">
        <v>6525</v>
      </c>
      <c r="J3733" s="261" t="s">
        <v>3933</v>
      </c>
      <c r="K3733" s="261" t="s">
        <v>6526</v>
      </c>
      <c r="L3733" s="262">
        <v>45777</v>
      </c>
      <c r="M3733" s="261" t="s">
        <v>218</v>
      </c>
    </row>
    <row r="3734" spans="1:13">
      <c r="A3734" s="259" t="s">
        <v>1112</v>
      </c>
      <c r="B3734" s="259" t="s">
        <v>1113</v>
      </c>
      <c r="C3734" s="259" t="s">
        <v>658</v>
      </c>
      <c r="D3734" s="259" t="s">
        <v>2020</v>
      </c>
      <c r="E3734" s="259">
        <v>32902776</v>
      </c>
      <c r="F3734" s="259" t="s">
        <v>6527</v>
      </c>
      <c r="G3734" s="259" t="s">
        <v>224</v>
      </c>
      <c r="H3734" s="259">
        <v>1</v>
      </c>
      <c r="I3734" s="259" t="s">
        <v>6528</v>
      </c>
      <c r="J3734" s="259" t="s">
        <v>3520</v>
      </c>
      <c r="K3734" s="259" t="s">
        <v>6529</v>
      </c>
      <c r="L3734" s="260">
        <v>45777</v>
      </c>
      <c r="M3734" s="259" t="s">
        <v>218</v>
      </c>
    </row>
    <row r="3735" spans="1:13">
      <c r="A3735" s="261" t="s">
        <v>1112</v>
      </c>
      <c r="B3735" s="261" t="s">
        <v>1113</v>
      </c>
      <c r="C3735" s="261" t="s">
        <v>658</v>
      </c>
      <c r="D3735" s="261" t="s">
        <v>2023</v>
      </c>
      <c r="E3735" s="261">
        <v>23043710</v>
      </c>
      <c r="F3735" s="261" t="s">
        <v>6520</v>
      </c>
      <c r="G3735" s="261" t="s">
        <v>224</v>
      </c>
      <c r="H3735" s="261">
        <v>1</v>
      </c>
      <c r="I3735" s="261" t="s">
        <v>6530</v>
      </c>
      <c r="J3735" s="261" t="s">
        <v>6531</v>
      </c>
      <c r="K3735" s="261" t="s">
        <v>6532</v>
      </c>
      <c r="L3735" s="262">
        <v>45777</v>
      </c>
      <c r="M3735" s="261" t="s">
        <v>218</v>
      </c>
    </row>
    <row r="3736" spans="1:13">
      <c r="A3736" s="259" t="s">
        <v>1112</v>
      </c>
      <c r="B3736" s="259" t="s">
        <v>1113</v>
      </c>
      <c r="C3736" s="259" t="s">
        <v>658</v>
      </c>
      <c r="D3736" s="259" t="s">
        <v>2025</v>
      </c>
      <c r="E3736" s="259">
        <v>1646980</v>
      </c>
      <c r="F3736" s="259" t="s">
        <v>6520</v>
      </c>
      <c r="G3736" s="259" t="s">
        <v>224</v>
      </c>
      <c r="H3736" s="259">
        <v>1</v>
      </c>
      <c r="I3736" s="259" t="s">
        <v>6530</v>
      </c>
      <c r="J3736" s="259" t="s">
        <v>6531</v>
      </c>
      <c r="K3736" s="259" t="s">
        <v>6533</v>
      </c>
      <c r="L3736" s="260">
        <v>45777</v>
      </c>
      <c r="M3736" s="259" t="s">
        <v>218</v>
      </c>
    </row>
    <row r="3737" spans="1:13">
      <c r="A3737" s="261" t="s">
        <v>1112</v>
      </c>
      <c r="B3737" s="261" t="s">
        <v>1113</v>
      </c>
      <c r="C3737" s="261" t="s">
        <v>658</v>
      </c>
      <c r="D3737" s="261" t="s">
        <v>2027</v>
      </c>
      <c r="E3737" s="261" t="s">
        <v>17</v>
      </c>
      <c r="F3737" s="261" t="s">
        <v>6520</v>
      </c>
      <c r="G3737" s="261" t="s">
        <v>224</v>
      </c>
      <c r="H3737" s="261">
        <v>1</v>
      </c>
      <c r="I3737" s="261" t="s">
        <v>6530</v>
      </c>
      <c r="J3737" s="261" t="s">
        <v>6531</v>
      </c>
      <c r="K3737" s="261" t="s">
        <v>6534</v>
      </c>
      <c r="L3737" s="262">
        <v>45777</v>
      </c>
      <c r="M3737" s="261" t="s">
        <v>218</v>
      </c>
    </row>
    <row r="3738" spans="1:13">
      <c r="A3738" s="259" t="s">
        <v>1112</v>
      </c>
      <c r="B3738" s="259" t="s">
        <v>1113</v>
      </c>
      <c r="C3738" s="259" t="s">
        <v>658</v>
      </c>
      <c r="D3738" s="259" t="s">
        <v>200</v>
      </c>
      <c r="E3738" s="259">
        <v>3</v>
      </c>
      <c r="F3738" s="259" t="s">
        <v>6527</v>
      </c>
      <c r="G3738" s="259" t="s">
        <v>224</v>
      </c>
      <c r="H3738" s="259">
        <v>1</v>
      </c>
      <c r="I3738" s="259" t="s">
        <v>6528</v>
      </c>
      <c r="J3738" s="259" t="s">
        <v>6535</v>
      </c>
      <c r="K3738" s="259" t="s">
        <v>6536</v>
      </c>
      <c r="L3738" s="260">
        <v>45777</v>
      </c>
      <c r="M3738" s="259" t="s">
        <v>218</v>
      </c>
    </row>
    <row r="3739" spans="1:13">
      <c r="A3739" s="261" t="s">
        <v>656</v>
      </c>
      <c r="B3739" s="261" t="s">
        <v>657</v>
      </c>
      <c r="C3739" s="261" t="s">
        <v>658</v>
      </c>
      <c r="D3739" s="261" t="s">
        <v>2227</v>
      </c>
      <c r="E3739" s="261">
        <v>170899018</v>
      </c>
      <c r="F3739" s="261" t="s">
        <v>6497</v>
      </c>
      <c r="G3739" s="261" t="s">
        <v>224</v>
      </c>
      <c r="H3739" s="261">
        <v>1</v>
      </c>
      <c r="I3739" s="261" t="s">
        <v>6537</v>
      </c>
      <c r="J3739" s="261" t="s">
        <v>6538</v>
      </c>
      <c r="K3739" s="261" t="s">
        <v>6539</v>
      </c>
      <c r="L3739" s="262">
        <v>45777</v>
      </c>
      <c r="M3739" s="261" t="s">
        <v>218</v>
      </c>
    </row>
    <row r="3740" spans="1:13">
      <c r="A3740" s="259" t="s">
        <v>656</v>
      </c>
      <c r="B3740" s="259" t="s">
        <v>657</v>
      </c>
      <c r="C3740" s="259" t="s">
        <v>658</v>
      </c>
      <c r="D3740" s="259" t="s">
        <v>1999</v>
      </c>
      <c r="E3740" s="259">
        <v>710.46</v>
      </c>
      <c r="F3740" s="259" t="s">
        <v>6540</v>
      </c>
      <c r="G3740" s="259" t="s">
        <v>224</v>
      </c>
      <c r="H3740" s="259">
        <v>1</v>
      </c>
      <c r="I3740" s="259" t="s">
        <v>6541</v>
      </c>
      <c r="J3740" s="259" t="s">
        <v>6542</v>
      </c>
      <c r="K3740" s="259" t="s">
        <v>6543</v>
      </c>
      <c r="L3740" s="260">
        <v>45777</v>
      </c>
      <c r="M3740" s="259" t="s">
        <v>218</v>
      </c>
    </row>
    <row r="3741" spans="1:13">
      <c r="A3741" s="261" t="s">
        <v>656</v>
      </c>
      <c r="B3741" s="261" t="s">
        <v>657</v>
      </c>
      <c r="C3741" s="261" t="s">
        <v>658</v>
      </c>
      <c r="D3741" s="261" t="s">
        <v>2004</v>
      </c>
      <c r="E3741" s="261">
        <v>1667090</v>
      </c>
      <c r="F3741" s="261" t="s">
        <v>6544</v>
      </c>
      <c r="G3741" s="261" t="s">
        <v>224</v>
      </c>
      <c r="H3741" s="261">
        <v>1</v>
      </c>
      <c r="I3741" s="261" t="s">
        <v>6545</v>
      </c>
      <c r="J3741" s="261" t="s">
        <v>6546</v>
      </c>
      <c r="K3741" s="261" t="s">
        <v>6547</v>
      </c>
      <c r="L3741" s="262">
        <v>45777</v>
      </c>
      <c r="M3741" s="261" t="s">
        <v>218</v>
      </c>
    </row>
    <row r="3742" spans="1:13">
      <c r="A3742" s="259" t="s">
        <v>656</v>
      </c>
      <c r="B3742" s="259" t="s">
        <v>657</v>
      </c>
      <c r="C3742" s="259" t="s">
        <v>658</v>
      </c>
      <c r="D3742" s="259" t="s">
        <v>2007</v>
      </c>
      <c r="E3742" s="259">
        <v>1667090</v>
      </c>
      <c r="F3742" s="259" t="s">
        <v>6544</v>
      </c>
      <c r="G3742" s="259" t="s">
        <v>224</v>
      </c>
      <c r="H3742" s="259">
        <v>1</v>
      </c>
      <c r="I3742" s="259" t="s">
        <v>6548</v>
      </c>
      <c r="J3742" s="259" t="s">
        <v>6549</v>
      </c>
      <c r="K3742" s="259" t="s">
        <v>6550</v>
      </c>
      <c r="L3742" s="260">
        <v>45777</v>
      </c>
      <c r="M3742" s="259" t="s">
        <v>218</v>
      </c>
    </row>
    <row r="3743" spans="1:13">
      <c r="A3743" s="261" t="s">
        <v>656</v>
      </c>
      <c r="B3743" s="261" t="s">
        <v>657</v>
      </c>
      <c r="C3743" s="261" t="s">
        <v>658</v>
      </c>
      <c r="D3743" s="261" t="s">
        <v>257</v>
      </c>
      <c r="E3743" s="261">
        <v>1070107</v>
      </c>
      <c r="F3743" s="261" t="s">
        <v>6512</v>
      </c>
      <c r="G3743" s="261" t="s">
        <v>224</v>
      </c>
      <c r="H3743" s="261">
        <v>1</v>
      </c>
      <c r="I3743" s="261" t="s">
        <v>6513</v>
      </c>
      <c r="J3743" s="261" t="s">
        <v>6551</v>
      </c>
      <c r="K3743" s="261" t="s">
        <v>6552</v>
      </c>
      <c r="L3743" s="262">
        <v>45777</v>
      </c>
      <c r="M3743" s="261" t="s">
        <v>218</v>
      </c>
    </row>
    <row r="3744" spans="1:13">
      <c r="A3744" s="259" t="s">
        <v>656</v>
      </c>
      <c r="B3744" s="259" t="s">
        <v>657</v>
      </c>
      <c r="C3744" s="259" t="s">
        <v>658</v>
      </c>
      <c r="D3744" s="259" t="s">
        <v>112</v>
      </c>
      <c r="E3744" s="259" t="s">
        <v>17</v>
      </c>
      <c r="F3744" s="259" t="s">
        <v>17</v>
      </c>
      <c r="G3744" s="259" t="s">
        <v>17</v>
      </c>
      <c r="H3744" s="259" t="s">
        <v>17</v>
      </c>
      <c r="I3744" s="259" t="s">
        <v>17</v>
      </c>
      <c r="J3744" s="259" t="s">
        <v>127</v>
      </c>
      <c r="K3744" s="259" t="s">
        <v>6553</v>
      </c>
      <c r="L3744" s="260">
        <v>45777</v>
      </c>
      <c r="M3744" s="259" t="s">
        <v>218</v>
      </c>
    </row>
    <row r="3745" spans="1:13">
      <c r="A3745" s="261" t="s">
        <v>656</v>
      </c>
      <c r="B3745" s="261" t="s">
        <v>657</v>
      </c>
      <c r="C3745" s="261" t="s">
        <v>658</v>
      </c>
      <c r="D3745" s="261" t="s">
        <v>467</v>
      </c>
      <c r="E3745" s="261">
        <v>10</v>
      </c>
      <c r="F3745" s="261" t="s">
        <v>4370</v>
      </c>
      <c r="G3745" s="261" t="s">
        <v>224</v>
      </c>
      <c r="H3745" s="261">
        <v>1</v>
      </c>
      <c r="I3745" s="261" t="s">
        <v>337</v>
      </c>
      <c r="J3745" s="261" t="s">
        <v>6554</v>
      </c>
      <c r="K3745" s="261" t="s">
        <v>6555</v>
      </c>
      <c r="L3745" s="262">
        <v>45777</v>
      </c>
      <c r="M3745" s="261" t="s">
        <v>218</v>
      </c>
    </row>
    <row r="3746" spans="1:13">
      <c r="A3746" s="259" t="s">
        <v>656</v>
      </c>
      <c r="B3746" s="259" t="s">
        <v>657</v>
      </c>
      <c r="C3746" s="259" t="s">
        <v>658</v>
      </c>
      <c r="D3746" s="259" t="s">
        <v>549</v>
      </c>
      <c r="E3746" s="259">
        <v>10</v>
      </c>
      <c r="F3746" s="259" t="s">
        <v>4370</v>
      </c>
      <c r="G3746" s="259" t="s">
        <v>224</v>
      </c>
      <c r="H3746" s="259">
        <v>1</v>
      </c>
      <c r="I3746" s="259" t="s">
        <v>337</v>
      </c>
      <c r="J3746" s="259" t="s">
        <v>6517</v>
      </c>
      <c r="K3746" s="259" t="s">
        <v>6556</v>
      </c>
      <c r="L3746" s="260">
        <v>45777</v>
      </c>
      <c r="M3746" s="259" t="s">
        <v>218</v>
      </c>
    </row>
    <row r="3747" spans="1:13">
      <c r="A3747" s="261" t="s">
        <v>656</v>
      </c>
      <c r="B3747" s="261" t="s">
        <v>657</v>
      </c>
      <c r="C3747" s="261" t="s">
        <v>658</v>
      </c>
      <c r="D3747" s="261" t="s">
        <v>2014</v>
      </c>
      <c r="E3747" s="261">
        <v>1650000</v>
      </c>
      <c r="F3747" s="261" t="s">
        <v>6557</v>
      </c>
      <c r="G3747" s="261" t="s">
        <v>224</v>
      </c>
      <c r="H3747" s="261">
        <v>1</v>
      </c>
      <c r="I3747" s="261" t="s">
        <v>6558</v>
      </c>
      <c r="J3747" s="261" t="s">
        <v>6559</v>
      </c>
      <c r="K3747" s="261" t="s">
        <v>6560</v>
      </c>
      <c r="L3747" s="262">
        <v>45777</v>
      </c>
      <c r="M3747" s="261" t="s">
        <v>218</v>
      </c>
    </row>
    <row r="3748" spans="1:13">
      <c r="A3748" s="259" t="s">
        <v>656</v>
      </c>
      <c r="B3748" s="259" t="s">
        <v>657</v>
      </c>
      <c r="C3748" s="259" t="s">
        <v>658</v>
      </c>
      <c r="D3748" s="259" t="s">
        <v>2017</v>
      </c>
      <c r="E3748" s="259">
        <v>0</v>
      </c>
      <c r="F3748" s="259" t="s">
        <v>6561</v>
      </c>
      <c r="G3748" s="259" t="s">
        <v>224</v>
      </c>
      <c r="H3748" s="259">
        <v>1</v>
      </c>
      <c r="I3748" s="259" t="s">
        <v>6562</v>
      </c>
      <c r="J3748" s="259" t="s">
        <v>2806</v>
      </c>
      <c r="K3748" s="259" t="s">
        <v>6563</v>
      </c>
      <c r="L3748" s="260">
        <v>45777</v>
      </c>
      <c r="M3748" s="259" t="s">
        <v>218</v>
      </c>
    </row>
    <row r="3749" spans="1:13">
      <c r="A3749" s="261" t="s">
        <v>656</v>
      </c>
      <c r="B3749" s="261" t="s">
        <v>657</v>
      </c>
      <c r="C3749" s="261" t="s">
        <v>658</v>
      </c>
      <c r="D3749" s="261" t="s">
        <v>2020</v>
      </c>
      <c r="E3749" s="261">
        <v>17090</v>
      </c>
      <c r="F3749" s="261" t="s">
        <v>6564</v>
      </c>
      <c r="G3749" s="261" t="s">
        <v>224</v>
      </c>
      <c r="H3749" s="261">
        <v>1</v>
      </c>
      <c r="I3749" s="261" t="s">
        <v>6565</v>
      </c>
      <c r="J3749" s="261" t="s">
        <v>3520</v>
      </c>
      <c r="K3749" s="261" t="s">
        <v>6566</v>
      </c>
      <c r="L3749" s="262">
        <v>45777</v>
      </c>
      <c r="M3749" s="261" t="s">
        <v>218</v>
      </c>
    </row>
    <row r="3750" spans="1:13">
      <c r="A3750" s="259" t="s">
        <v>656</v>
      </c>
      <c r="B3750" s="259" t="s">
        <v>657</v>
      </c>
      <c r="C3750" s="259" t="s">
        <v>658</v>
      </c>
      <c r="D3750" s="259" t="s">
        <v>2023</v>
      </c>
      <c r="E3750" s="259">
        <v>1619388</v>
      </c>
      <c r="F3750" s="259" t="s">
        <v>6520</v>
      </c>
      <c r="G3750" s="259" t="s">
        <v>282</v>
      </c>
      <c r="H3750" s="259">
        <v>3</v>
      </c>
      <c r="I3750" s="259" t="s">
        <v>6530</v>
      </c>
      <c r="J3750" s="259" t="s">
        <v>6567</v>
      </c>
      <c r="K3750" s="259" t="s">
        <v>6568</v>
      </c>
      <c r="L3750" s="260">
        <v>45777</v>
      </c>
      <c r="M3750" s="259" t="s">
        <v>218</v>
      </c>
    </row>
    <row r="3751" spans="1:13">
      <c r="A3751" s="261" t="s">
        <v>656</v>
      </c>
      <c r="B3751" s="261" t="s">
        <v>657</v>
      </c>
      <c r="C3751" s="261" t="s">
        <v>658</v>
      </c>
      <c r="D3751" s="261" t="s">
        <v>2025</v>
      </c>
      <c r="E3751" s="261">
        <v>30612</v>
      </c>
      <c r="F3751" s="261" t="s">
        <v>6520</v>
      </c>
      <c r="G3751" s="261" t="s">
        <v>282</v>
      </c>
      <c r="H3751" s="261">
        <v>3</v>
      </c>
      <c r="I3751" s="261" t="s">
        <v>6530</v>
      </c>
      <c r="J3751" s="261" t="s">
        <v>6567</v>
      </c>
      <c r="K3751" s="261" t="s">
        <v>6569</v>
      </c>
      <c r="L3751" s="262">
        <v>45777</v>
      </c>
      <c r="M3751" s="261" t="s">
        <v>218</v>
      </c>
    </row>
    <row r="3752" spans="1:13">
      <c r="A3752" s="259" t="s">
        <v>656</v>
      </c>
      <c r="B3752" s="259" t="s">
        <v>657</v>
      </c>
      <c r="C3752" s="259" t="s">
        <v>658</v>
      </c>
      <c r="D3752" s="259" t="s">
        <v>2027</v>
      </c>
      <c r="E3752" s="259" t="s">
        <v>17</v>
      </c>
      <c r="F3752" s="259" t="s">
        <v>6520</v>
      </c>
      <c r="G3752" s="259" t="s">
        <v>282</v>
      </c>
      <c r="H3752" s="259">
        <v>3</v>
      </c>
      <c r="I3752" s="259" t="s">
        <v>6530</v>
      </c>
      <c r="J3752" s="259" t="s">
        <v>6567</v>
      </c>
      <c r="K3752" s="259" t="s">
        <v>6570</v>
      </c>
      <c r="L3752" s="260">
        <v>45777</v>
      </c>
      <c r="M3752" s="259" t="s">
        <v>218</v>
      </c>
    </row>
    <row r="3753" spans="1:13">
      <c r="A3753" s="261" t="s">
        <v>656</v>
      </c>
      <c r="B3753" s="261" t="s">
        <v>657</v>
      </c>
      <c r="C3753" s="261" t="s">
        <v>658</v>
      </c>
      <c r="D3753" s="261" t="s">
        <v>200</v>
      </c>
      <c r="E3753" s="261">
        <v>2</v>
      </c>
      <c r="F3753" s="261" t="s">
        <v>6557</v>
      </c>
      <c r="G3753" s="261" t="s">
        <v>224</v>
      </c>
      <c r="H3753" s="261">
        <v>1</v>
      </c>
      <c r="I3753" s="261" t="s">
        <v>6558</v>
      </c>
      <c r="J3753" s="261" t="s">
        <v>6571</v>
      </c>
      <c r="K3753" s="261" t="s">
        <v>6572</v>
      </c>
      <c r="L3753" s="262">
        <v>45777</v>
      </c>
      <c r="M3753" s="261" t="s">
        <v>218</v>
      </c>
    </row>
    <row r="3754" spans="1:13">
      <c r="A3754" s="259" t="s">
        <v>1132</v>
      </c>
      <c r="B3754" s="259" t="s">
        <v>1133</v>
      </c>
      <c r="C3754" s="259" t="s">
        <v>658</v>
      </c>
      <c r="D3754" s="259" t="s">
        <v>2227</v>
      </c>
      <c r="E3754" s="259">
        <v>170899018</v>
      </c>
      <c r="F3754" s="259" t="s">
        <v>6497</v>
      </c>
      <c r="G3754" s="259" t="s">
        <v>224</v>
      </c>
      <c r="H3754" s="259">
        <v>1</v>
      </c>
      <c r="I3754" s="259" t="s">
        <v>6573</v>
      </c>
      <c r="J3754" s="259" t="s">
        <v>6574</v>
      </c>
      <c r="K3754" s="259" t="s">
        <v>6575</v>
      </c>
      <c r="L3754" s="260">
        <v>45777</v>
      </c>
      <c r="M3754" s="259" t="s">
        <v>218</v>
      </c>
    </row>
    <row r="3755" spans="1:13">
      <c r="A3755" s="261" t="s">
        <v>1132</v>
      </c>
      <c r="B3755" s="261" t="s">
        <v>1133</v>
      </c>
      <c r="C3755" s="261" t="s">
        <v>658</v>
      </c>
      <c r="D3755" s="261" t="s">
        <v>1999</v>
      </c>
      <c r="E3755" s="261">
        <v>89471</v>
      </c>
      <c r="F3755" s="261" t="s">
        <v>6576</v>
      </c>
      <c r="G3755" s="261" t="s">
        <v>224</v>
      </c>
      <c r="H3755" s="261">
        <v>1</v>
      </c>
      <c r="I3755" s="261" t="s">
        <v>6577</v>
      </c>
      <c r="J3755" s="261" t="s">
        <v>6578</v>
      </c>
      <c r="K3755" s="261" t="s">
        <v>6579</v>
      </c>
      <c r="L3755" s="262">
        <v>45777</v>
      </c>
      <c r="M3755" s="261" t="s">
        <v>218</v>
      </c>
    </row>
    <row r="3756" spans="1:13">
      <c r="A3756" s="259" t="s">
        <v>1132</v>
      </c>
      <c r="B3756" s="259" t="s">
        <v>1133</v>
      </c>
      <c r="C3756" s="259" t="s">
        <v>658</v>
      </c>
      <c r="D3756" s="259" t="s">
        <v>2004</v>
      </c>
      <c r="E3756" s="259">
        <v>89303810</v>
      </c>
      <c r="F3756" s="259" t="s">
        <v>6580</v>
      </c>
      <c r="G3756" s="259" t="s">
        <v>224</v>
      </c>
      <c r="H3756" s="259">
        <v>1</v>
      </c>
      <c r="I3756" s="259" t="s">
        <v>6581</v>
      </c>
      <c r="J3756" s="259" t="s">
        <v>6582</v>
      </c>
      <c r="K3756" s="259" t="s">
        <v>6583</v>
      </c>
      <c r="L3756" s="260">
        <v>45777</v>
      </c>
      <c r="M3756" s="259" t="s">
        <v>218</v>
      </c>
    </row>
    <row r="3757" spans="1:13">
      <c r="A3757" s="261" t="s">
        <v>1132</v>
      </c>
      <c r="B3757" s="261" t="s">
        <v>1133</v>
      </c>
      <c r="C3757" s="261" t="s">
        <v>658</v>
      </c>
      <c r="D3757" s="261" t="s">
        <v>2007</v>
      </c>
      <c r="E3757" s="261">
        <v>55926376</v>
      </c>
      <c r="F3757" s="261" t="s">
        <v>6580</v>
      </c>
      <c r="G3757" s="261" t="s">
        <v>224</v>
      </c>
      <c r="H3757" s="261">
        <v>1</v>
      </c>
      <c r="I3757" s="261" t="s">
        <v>6581</v>
      </c>
      <c r="J3757" s="261" t="s">
        <v>6584</v>
      </c>
      <c r="K3757" s="261" t="s">
        <v>6585</v>
      </c>
      <c r="L3757" s="262">
        <v>45777</v>
      </c>
      <c r="M3757" s="261" t="s">
        <v>218</v>
      </c>
    </row>
    <row r="3758" spans="1:13">
      <c r="A3758" s="259" t="s">
        <v>1132</v>
      </c>
      <c r="B3758" s="259" t="s">
        <v>1133</v>
      </c>
      <c r="C3758" s="259" t="s">
        <v>658</v>
      </c>
      <c r="D3758" s="259" t="s">
        <v>257</v>
      </c>
      <c r="E3758" s="259">
        <v>0</v>
      </c>
      <c r="F3758" s="259" t="s">
        <v>17</v>
      </c>
      <c r="G3758" s="259" t="s">
        <v>224</v>
      </c>
      <c r="H3758" s="259">
        <v>1</v>
      </c>
      <c r="I3758" s="259" t="s">
        <v>17</v>
      </c>
      <c r="J3758" s="259" t="s">
        <v>6586</v>
      </c>
      <c r="K3758" s="259" t="s">
        <v>6587</v>
      </c>
      <c r="L3758" s="260">
        <v>45777</v>
      </c>
      <c r="M3758" s="259" t="s">
        <v>218</v>
      </c>
    </row>
    <row r="3759" spans="1:13">
      <c r="A3759" s="261" t="s">
        <v>1132</v>
      </c>
      <c r="B3759" s="261" t="s">
        <v>1133</v>
      </c>
      <c r="C3759" s="261" t="s">
        <v>658</v>
      </c>
      <c r="D3759" s="261" t="s">
        <v>112</v>
      </c>
      <c r="E3759" s="261" t="s">
        <v>17</v>
      </c>
      <c r="F3759" s="261" t="s">
        <v>17</v>
      </c>
      <c r="G3759" s="261" t="s">
        <v>224</v>
      </c>
      <c r="H3759" s="261">
        <v>1</v>
      </c>
      <c r="I3759" s="261" t="s">
        <v>17</v>
      </c>
      <c r="J3759" s="261" t="s">
        <v>6586</v>
      </c>
      <c r="K3759" s="261" t="s">
        <v>6588</v>
      </c>
      <c r="L3759" s="262">
        <v>45777</v>
      </c>
      <c r="M3759" s="261" t="s">
        <v>218</v>
      </c>
    </row>
    <row r="3760" spans="1:13">
      <c r="A3760" s="259" t="s">
        <v>1132</v>
      </c>
      <c r="B3760" s="259" t="s">
        <v>1133</v>
      </c>
      <c r="C3760" s="259" t="s">
        <v>658</v>
      </c>
      <c r="D3760" s="259" t="s">
        <v>467</v>
      </c>
      <c r="E3760" s="259">
        <v>0</v>
      </c>
      <c r="F3760" s="259" t="s">
        <v>17</v>
      </c>
      <c r="G3760" s="259" t="s">
        <v>224</v>
      </c>
      <c r="H3760" s="259">
        <v>1</v>
      </c>
      <c r="I3760" s="259" t="s">
        <v>17</v>
      </c>
      <c r="J3760" s="259" t="s">
        <v>6589</v>
      </c>
      <c r="K3760" s="259" t="s">
        <v>6590</v>
      </c>
      <c r="L3760" s="260">
        <v>45777</v>
      </c>
      <c r="M3760" s="259" t="s">
        <v>218</v>
      </c>
    </row>
    <row r="3761" spans="1:13">
      <c r="A3761" s="261" t="s">
        <v>1132</v>
      </c>
      <c r="B3761" s="261" t="s">
        <v>1133</v>
      </c>
      <c r="C3761" s="261" t="s">
        <v>658</v>
      </c>
      <c r="D3761" s="261" t="s">
        <v>549</v>
      </c>
      <c r="E3761" s="261">
        <v>10</v>
      </c>
      <c r="F3761" s="261" t="s">
        <v>4370</v>
      </c>
      <c r="G3761" s="261" t="s">
        <v>224</v>
      </c>
      <c r="H3761" s="261">
        <v>1</v>
      </c>
      <c r="I3761" s="261" t="s">
        <v>337</v>
      </c>
      <c r="J3761" s="261" t="s">
        <v>6517</v>
      </c>
      <c r="K3761" s="261" t="s">
        <v>6591</v>
      </c>
      <c r="L3761" s="262">
        <v>45777</v>
      </c>
      <c r="M3761" s="261" t="s">
        <v>218</v>
      </c>
    </row>
    <row r="3762" spans="1:13">
      <c r="A3762" s="259" t="s">
        <v>1132</v>
      </c>
      <c r="B3762" s="259" t="s">
        <v>1133</v>
      </c>
      <c r="C3762" s="259" t="s">
        <v>658</v>
      </c>
      <c r="D3762" s="259" t="s">
        <v>2014</v>
      </c>
      <c r="E3762" s="259">
        <v>23040690</v>
      </c>
      <c r="F3762" s="259" t="s">
        <v>6580</v>
      </c>
      <c r="G3762" s="259" t="s">
        <v>224</v>
      </c>
      <c r="H3762" s="259">
        <v>1</v>
      </c>
      <c r="I3762" s="259" t="s">
        <v>6581</v>
      </c>
      <c r="J3762" s="259" t="s">
        <v>6592</v>
      </c>
      <c r="K3762" s="259" t="s">
        <v>6593</v>
      </c>
      <c r="L3762" s="260">
        <v>45777</v>
      </c>
      <c r="M3762" s="259" t="s">
        <v>218</v>
      </c>
    </row>
    <row r="3763" spans="1:13">
      <c r="A3763" s="261" t="s">
        <v>1132</v>
      </c>
      <c r="B3763" s="261" t="s">
        <v>1133</v>
      </c>
      <c r="C3763" s="261" t="s">
        <v>658</v>
      </c>
      <c r="D3763" s="261" t="s">
        <v>2017</v>
      </c>
      <c r="E3763" s="261">
        <v>33377434</v>
      </c>
      <c r="F3763" s="261" t="s">
        <v>6580</v>
      </c>
      <c r="G3763" s="261" t="s">
        <v>224</v>
      </c>
      <c r="H3763" s="261">
        <v>1</v>
      </c>
      <c r="I3763" s="261" t="s">
        <v>6581</v>
      </c>
      <c r="J3763" s="261" t="s">
        <v>6594</v>
      </c>
      <c r="K3763" s="261" t="s">
        <v>6595</v>
      </c>
      <c r="L3763" s="262">
        <v>45777</v>
      </c>
      <c r="M3763" s="261" t="s">
        <v>218</v>
      </c>
    </row>
    <row r="3764" spans="1:13">
      <c r="A3764" s="259" t="s">
        <v>1132</v>
      </c>
      <c r="B3764" s="259" t="s">
        <v>1133</v>
      </c>
      <c r="C3764" s="259" t="s">
        <v>658</v>
      </c>
      <c r="D3764" s="259" t="s">
        <v>2020</v>
      </c>
      <c r="E3764" s="259">
        <v>32885686</v>
      </c>
      <c r="F3764" s="259" t="s">
        <v>6580</v>
      </c>
      <c r="G3764" s="259" t="s">
        <v>224</v>
      </c>
      <c r="H3764" s="259">
        <v>1</v>
      </c>
      <c r="I3764" s="259" t="s">
        <v>6581</v>
      </c>
      <c r="J3764" s="259" t="s">
        <v>6596</v>
      </c>
      <c r="K3764" s="259" t="s">
        <v>6597</v>
      </c>
      <c r="L3764" s="260">
        <v>45777</v>
      </c>
      <c r="M3764" s="259" t="s">
        <v>218</v>
      </c>
    </row>
    <row r="3765" spans="1:13">
      <c r="A3765" s="261" t="s">
        <v>1132</v>
      </c>
      <c r="B3765" s="261" t="s">
        <v>1133</v>
      </c>
      <c r="C3765" s="261" t="s">
        <v>658</v>
      </c>
      <c r="D3765" s="261" t="s">
        <v>2023</v>
      </c>
      <c r="E3765" s="261">
        <v>21424322</v>
      </c>
      <c r="F3765" s="261" t="s">
        <v>6580</v>
      </c>
      <c r="G3765" s="261" t="s">
        <v>224</v>
      </c>
      <c r="H3765" s="261">
        <v>1</v>
      </c>
      <c r="I3765" s="261" t="s">
        <v>6581</v>
      </c>
      <c r="J3765" s="261" t="s">
        <v>6598</v>
      </c>
      <c r="K3765" s="261" t="s">
        <v>6599</v>
      </c>
      <c r="L3765" s="262">
        <v>45777</v>
      </c>
      <c r="M3765" s="261" t="s">
        <v>218</v>
      </c>
    </row>
    <row r="3766" spans="1:13">
      <c r="A3766" s="259" t="s">
        <v>1132</v>
      </c>
      <c r="B3766" s="259" t="s">
        <v>1133</v>
      </c>
      <c r="C3766" s="259" t="s">
        <v>658</v>
      </c>
      <c r="D3766" s="259" t="s">
        <v>2025</v>
      </c>
      <c r="E3766" s="259">
        <v>1616368</v>
      </c>
      <c r="F3766" s="259" t="s">
        <v>6580</v>
      </c>
      <c r="G3766" s="259" t="s">
        <v>224</v>
      </c>
      <c r="H3766" s="259">
        <v>1</v>
      </c>
      <c r="I3766" s="259" t="s">
        <v>6581</v>
      </c>
      <c r="J3766" s="259" t="s">
        <v>6600</v>
      </c>
      <c r="K3766" s="259" t="s">
        <v>6601</v>
      </c>
      <c r="L3766" s="260">
        <v>45777</v>
      </c>
      <c r="M3766" s="259" t="s">
        <v>218</v>
      </c>
    </row>
    <row r="3767" spans="1:13">
      <c r="A3767" s="261" t="s">
        <v>1132</v>
      </c>
      <c r="B3767" s="261" t="s">
        <v>1133</v>
      </c>
      <c r="C3767" s="261" t="s">
        <v>658</v>
      </c>
      <c r="D3767" s="261" t="s">
        <v>2027</v>
      </c>
      <c r="E3767" s="261">
        <v>0</v>
      </c>
      <c r="F3767" s="261" t="s">
        <v>6580</v>
      </c>
      <c r="G3767" s="261" t="s">
        <v>224</v>
      </c>
      <c r="H3767" s="261">
        <v>1</v>
      </c>
      <c r="I3767" s="261" t="s">
        <v>6581</v>
      </c>
      <c r="J3767" s="261" t="s">
        <v>6602</v>
      </c>
      <c r="K3767" s="261" t="s">
        <v>6603</v>
      </c>
      <c r="L3767" s="262">
        <v>45777</v>
      </c>
      <c r="M3767" s="261" t="s">
        <v>218</v>
      </c>
    </row>
    <row r="3768" spans="1:13">
      <c r="A3768" s="259" t="s">
        <v>1132</v>
      </c>
      <c r="B3768" s="259" t="s">
        <v>1133</v>
      </c>
      <c r="C3768" s="259" t="s">
        <v>658</v>
      </c>
      <c r="D3768" s="259" t="s">
        <v>200</v>
      </c>
      <c r="E3768" s="259">
        <v>1</v>
      </c>
      <c r="F3768" s="259" t="s">
        <v>6580</v>
      </c>
      <c r="G3768" s="259" t="s">
        <v>224</v>
      </c>
      <c r="H3768" s="259">
        <v>1</v>
      </c>
      <c r="I3768" s="259" t="s">
        <v>6581</v>
      </c>
      <c r="J3768" s="259" t="s">
        <v>5907</v>
      </c>
      <c r="K3768" s="259" t="s">
        <v>6604</v>
      </c>
      <c r="L3768" s="260">
        <v>45777</v>
      </c>
      <c r="M3768" s="259" t="s">
        <v>218</v>
      </c>
    </row>
    <row r="3769" spans="1:13">
      <c r="A3769" s="261" t="s">
        <v>528</v>
      </c>
      <c r="B3769" s="261" t="s">
        <v>529</v>
      </c>
      <c r="C3769" s="261" t="s">
        <v>530</v>
      </c>
      <c r="D3769" s="261" t="s">
        <v>2227</v>
      </c>
      <c r="E3769" s="261">
        <v>1418517</v>
      </c>
      <c r="F3769" s="261" t="s">
        <v>6605</v>
      </c>
      <c r="G3769" s="261" t="s">
        <v>427</v>
      </c>
      <c r="H3769" s="261">
        <v>2</v>
      </c>
      <c r="I3769" s="261" t="s">
        <v>6606</v>
      </c>
      <c r="J3769" s="261" t="s">
        <v>6607</v>
      </c>
      <c r="K3769" s="261" t="s">
        <v>6608</v>
      </c>
      <c r="L3769" s="262">
        <v>45777</v>
      </c>
      <c r="M3769" s="261" t="s">
        <v>218</v>
      </c>
    </row>
    <row r="3770" spans="1:13">
      <c r="A3770" s="259" t="s">
        <v>528</v>
      </c>
      <c r="B3770" s="259" t="s">
        <v>529</v>
      </c>
      <c r="C3770" s="259" t="s">
        <v>530</v>
      </c>
      <c r="D3770" s="259" t="s">
        <v>1999</v>
      </c>
      <c r="E3770" s="259">
        <v>14950</v>
      </c>
      <c r="F3770" s="259" t="s">
        <v>6609</v>
      </c>
      <c r="G3770" s="259" t="s">
        <v>224</v>
      </c>
      <c r="H3770" s="259">
        <v>1</v>
      </c>
      <c r="I3770" s="259" t="s">
        <v>6610</v>
      </c>
      <c r="J3770" s="259" t="s">
        <v>6611</v>
      </c>
      <c r="K3770" s="259" t="s">
        <v>6612</v>
      </c>
      <c r="L3770" s="260">
        <v>45777</v>
      </c>
      <c r="M3770" s="259" t="s">
        <v>218</v>
      </c>
    </row>
    <row r="3771" spans="1:13">
      <c r="A3771" s="261" t="s">
        <v>528</v>
      </c>
      <c r="B3771" s="261" t="s">
        <v>529</v>
      </c>
      <c r="C3771" s="261" t="s">
        <v>530</v>
      </c>
      <c r="D3771" s="261" t="s">
        <v>2004</v>
      </c>
      <c r="E3771" s="261">
        <v>1418517</v>
      </c>
      <c r="F3771" s="261" t="s">
        <v>6613</v>
      </c>
      <c r="G3771" s="261" t="s">
        <v>427</v>
      </c>
      <c r="H3771" s="261">
        <v>2</v>
      </c>
      <c r="I3771" s="261" t="s">
        <v>6614</v>
      </c>
      <c r="J3771" s="261" t="s">
        <v>6615</v>
      </c>
      <c r="K3771" s="261" t="s">
        <v>6616</v>
      </c>
      <c r="L3771" s="262">
        <v>45777</v>
      </c>
      <c r="M3771" s="261" t="s">
        <v>218</v>
      </c>
    </row>
    <row r="3772" spans="1:13">
      <c r="A3772" s="259" t="s">
        <v>528</v>
      </c>
      <c r="B3772" s="259" t="s">
        <v>529</v>
      </c>
      <c r="C3772" s="259" t="s">
        <v>530</v>
      </c>
      <c r="D3772" s="259" t="s">
        <v>2007</v>
      </c>
      <c r="E3772" s="259">
        <v>857795</v>
      </c>
      <c r="F3772" s="259" t="s">
        <v>6617</v>
      </c>
      <c r="G3772" s="259" t="s">
        <v>224</v>
      </c>
      <c r="H3772" s="259">
        <v>1</v>
      </c>
      <c r="I3772" s="259" t="s">
        <v>6606</v>
      </c>
      <c r="J3772" s="259" t="s">
        <v>6618</v>
      </c>
      <c r="K3772" s="259" t="s">
        <v>6619</v>
      </c>
      <c r="L3772" s="260">
        <v>45777</v>
      </c>
      <c r="M3772" s="259" t="s">
        <v>218</v>
      </c>
    </row>
    <row r="3773" spans="1:13">
      <c r="A3773" s="261" t="s">
        <v>528</v>
      </c>
      <c r="B3773" s="261" t="s">
        <v>529</v>
      </c>
      <c r="C3773" s="261" t="s">
        <v>530</v>
      </c>
      <c r="D3773" s="261" t="s">
        <v>257</v>
      </c>
      <c r="E3773" s="261">
        <v>0</v>
      </c>
      <c r="F3773" s="261" t="s">
        <v>6617</v>
      </c>
      <c r="G3773" s="261" t="s">
        <v>224</v>
      </c>
      <c r="H3773" s="261">
        <v>1</v>
      </c>
      <c r="I3773" s="261" t="s">
        <v>6620</v>
      </c>
      <c r="J3773" s="261" t="s">
        <v>6621</v>
      </c>
      <c r="K3773" s="261" t="s">
        <v>6622</v>
      </c>
      <c r="L3773" s="262">
        <v>45777</v>
      </c>
      <c r="M3773" s="261" t="s">
        <v>218</v>
      </c>
    </row>
    <row r="3774" spans="1:13">
      <c r="A3774" s="259" t="s">
        <v>528</v>
      </c>
      <c r="B3774" s="259" t="s">
        <v>529</v>
      </c>
      <c r="C3774" s="259" t="s">
        <v>530</v>
      </c>
      <c r="D3774" s="259" t="s">
        <v>112</v>
      </c>
      <c r="E3774" s="259">
        <v>0</v>
      </c>
      <c r="F3774" s="259" t="s">
        <v>6617</v>
      </c>
      <c r="G3774" s="259" t="s">
        <v>224</v>
      </c>
      <c r="H3774" s="259">
        <v>1</v>
      </c>
      <c r="I3774" s="259" t="s">
        <v>6620</v>
      </c>
      <c r="J3774" s="259" t="s">
        <v>6623</v>
      </c>
      <c r="K3774" s="259" t="s">
        <v>6624</v>
      </c>
      <c r="L3774" s="260">
        <v>45777</v>
      </c>
      <c r="M3774" s="259" t="s">
        <v>218</v>
      </c>
    </row>
    <row r="3775" spans="1:13">
      <c r="A3775" s="261" t="s">
        <v>528</v>
      </c>
      <c r="B3775" s="261" t="s">
        <v>529</v>
      </c>
      <c r="C3775" s="261" t="s">
        <v>530</v>
      </c>
      <c r="D3775" s="261" t="s">
        <v>467</v>
      </c>
      <c r="E3775" s="261">
        <v>0</v>
      </c>
      <c r="F3775" s="261" t="s">
        <v>6617</v>
      </c>
      <c r="G3775" s="261" t="s">
        <v>224</v>
      </c>
      <c r="H3775" s="261">
        <v>1</v>
      </c>
      <c r="I3775" s="261" t="s">
        <v>6620</v>
      </c>
      <c r="J3775" s="261" t="s">
        <v>6625</v>
      </c>
      <c r="K3775" s="261" t="s">
        <v>6626</v>
      </c>
      <c r="L3775" s="262">
        <v>45777</v>
      </c>
      <c r="M3775" s="261" t="s">
        <v>218</v>
      </c>
    </row>
    <row r="3776" spans="1:13">
      <c r="A3776" s="259" t="s">
        <v>528</v>
      </c>
      <c r="B3776" s="259" t="s">
        <v>529</v>
      </c>
      <c r="C3776" s="259" t="s">
        <v>530</v>
      </c>
      <c r="D3776" s="259" t="s">
        <v>549</v>
      </c>
      <c r="E3776" s="259">
        <v>0</v>
      </c>
      <c r="F3776" s="259" t="s">
        <v>6617</v>
      </c>
      <c r="G3776" s="259" t="s">
        <v>224</v>
      </c>
      <c r="H3776" s="259">
        <v>1</v>
      </c>
      <c r="I3776" s="259" t="s">
        <v>6620</v>
      </c>
      <c r="J3776" s="259" t="s">
        <v>6627</v>
      </c>
      <c r="K3776" s="259" t="s">
        <v>6628</v>
      </c>
      <c r="L3776" s="260">
        <v>45777</v>
      </c>
      <c r="M3776" s="259" t="s">
        <v>218</v>
      </c>
    </row>
    <row r="3777" spans="1:13">
      <c r="A3777" s="261" t="s">
        <v>528</v>
      </c>
      <c r="B3777" s="261" t="s">
        <v>529</v>
      </c>
      <c r="C3777" s="261" t="s">
        <v>530</v>
      </c>
      <c r="D3777" s="261" t="s">
        <v>2014</v>
      </c>
      <c r="E3777" s="261">
        <v>363997</v>
      </c>
      <c r="F3777" s="261" t="s">
        <v>6617</v>
      </c>
      <c r="G3777" s="261" t="s">
        <v>224</v>
      </c>
      <c r="H3777" s="261">
        <v>1</v>
      </c>
      <c r="I3777" s="261" t="s">
        <v>6620</v>
      </c>
      <c r="J3777" s="261" t="s">
        <v>6629</v>
      </c>
      <c r="K3777" s="261" t="s">
        <v>6630</v>
      </c>
      <c r="L3777" s="262">
        <v>45777</v>
      </c>
      <c r="M3777" s="261" t="s">
        <v>218</v>
      </c>
    </row>
    <row r="3778" spans="1:13">
      <c r="A3778" s="259" t="s">
        <v>528</v>
      </c>
      <c r="B3778" s="259" t="s">
        <v>529</v>
      </c>
      <c r="C3778" s="259" t="s">
        <v>530</v>
      </c>
      <c r="D3778" s="259" t="s">
        <v>2017</v>
      </c>
      <c r="E3778" s="259">
        <v>560722</v>
      </c>
      <c r="F3778" s="259" t="s">
        <v>6613</v>
      </c>
      <c r="G3778" s="259" t="s">
        <v>427</v>
      </c>
      <c r="H3778" s="259">
        <v>2</v>
      </c>
      <c r="I3778" s="259" t="s">
        <v>6614</v>
      </c>
      <c r="J3778" s="259" t="s">
        <v>6631</v>
      </c>
      <c r="K3778" s="259" t="s">
        <v>6632</v>
      </c>
      <c r="L3778" s="260">
        <v>45777</v>
      </c>
      <c r="M3778" s="259" t="s">
        <v>218</v>
      </c>
    </row>
    <row r="3779" spans="1:13">
      <c r="A3779" s="261" t="s">
        <v>528</v>
      </c>
      <c r="B3779" s="261" t="s">
        <v>529</v>
      </c>
      <c r="C3779" s="261" t="s">
        <v>530</v>
      </c>
      <c r="D3779" s="261" t="s">
        <v>2020</v>
      </c>
      <c r="E3779" s="261">
        <v>493798</v>
      </c>
      <c r="F3779" s="261" t="s">
        <v>6617</v>
      </c>
      <c r="G3779" s="261" t="s">
        <v>224</v>
      </c>
      <c r="H3779" s="261">
        <v>1</v>
      </c>
      <c r="I3779" s="261" t="s">
        <v>6620</v>
      </c>
      <c r="J3779" s="261" t="s">
        <v>6633</v>
      </c>
      <c r="K3779" s="261" t="s">
        <v>6634</v>
      </c>
      <c r="L3779" s="262">
        <v>45777</v>
      </c>
      <c r="M3779" s="261" t="s">
        <v>218</v>
      </c>
    </row>
    <row r="3780" spans="1:13">
      <c r="A3780" s="259" t="s">
        <v>528</v>
      </c>
      <c r="B3780" s="259" t="s">
        <v>529</v>
      </c>
      <c r="C3780" s="259" t="s">
        <v>530</v>
      </c>
      <c r="D3780" s="259" t="s">
        <v>2023</v>
      </c>
      <c r="E3780" s="259">
        <v>341719</v>
      </c>
      <c r="F3780" s="259" t="s">
        <v>6617</v>
      </c>
      <c r="G3780" s="259" t="s">
        <v>224</v>
      </c>
      <c r="H3780" s="259">
        <v>1</v>
      </c>
      <c r="I3780" s="259" t="s">
        <v>6620</v>
      </c>
      <c r="J3780" s="259" t="s">
        <v>6635</v>
      </c>
      <c r="K3780" s="259" t="s">
        <v>6636</v>
      </c>
      <c r="L3780" s="260">
        <v>45777</v>
      </c>
      <c r="M3780" s="259" t="s">
        <v>218</v>
      </c>
    </row>
    <row r="3781" spans="1:13">
      <c r="A3781" s="261" t="s">
        <v>528</v>
      </c>
      <c r="B3781" s="261" t="s">
        <v>529</v>
      </c>
      <c r="C3781" s="261" t="s">
        <v>530</v>
      </c>
      <c r="D3781" s="261" t="s">
        <v>2025</v>
      </c>
      <c r="E3781" s="261">
        <v>22278</v>
      </c>
      <c r="F3781" s="261" t="s">
        <v>6617</v>
      </c>
      <c r="G3781" s="261" t="s">
        <v>224</v>
      </c>
      <c r="H3781" s="261">
        <v>1</v>
      </c>
      <c r="I3781" s="261" t="s">
        <v>6620</v>
      </c>
      <c r="J3781" s="261" t="s">
        <v>6637</v>
      </c>
      <c r="K3781" s="261" t="s">
        <v>6638</v>
      </c>
      <c r="L3781" s="262">
        <v>45777</v>
      </c>
      <c r="M3781" s="261" t="s">
        <v>218</v>
      </c>
    </row>
    <row r="3782" spans="1:13">
      <c r="A3782" s="259" t="s">
        <v>528</v>
      </c>
      <c r="B3782" s="259" t="s">
        <v>529</v>
      </c>
      <c r="C3782" s="259" t="s">
        <v>530</v>
      </c>
      <c r="D3782" s="259" t="s">
        <v>2027</v>
      </c>
      <c r="E3782" s="259">
        <v>0</v>
      </c>
      <c r="F3782" s="259" t="s">
        <v>6617</v>
      </c>
      <c r="G3782" s="259" t="s">
        <v>224</v>
      </c>
      <c r="H3782" s="259">
        <v>1</v>
      </c>
      <c r="I3782" s="259" t="s">
        <v>6620</v>
      </c>
      <c r="J3782" s="259" t="s">
        <v>6639</v>
      </c>
      <c r="K3782" s="259" t="s">
        <v>6640</v>
      </c>
      <c r="L3782" s="260">
        <v>45777</v>
      </c>
      <c r="M3782" s="259" t="s">
        <v>218</v>
      </c>
    </row>
    <row r="3783" spans="1:13">
      <c r="A3783" s="261" t="s">
        <v>528</v>
      </c>
      <c r="B3783" s="261" t="s">
        <v>529</v>
      </c>
      <c r="C3783" s="261" t="s">
        <v>530</v>
      </c>
      <c r="D3783" s="261" t="s">
        <v>200</v>
      </c>
      <c r="E3783" s="261">
        <v>1</v>
      </c>
      <c r="F3783" s="261" t="s">
        <v>6617</v>
      </c>
      <c r="G3783" s="261" t="s">
        <v>224</v>
      </c>
      <c r="H3783" s="261">
        <v>1</v>
      </c>
      <c r="I3783" s="261" t="s">
        <v>6620</v>
      </c>
      <c r="J3783" s="261" t="s">
        <v>6641</v>
      </c>
      <c r="K3783" s="261" t="s">
        <v>6642</v>
      </c>
      <c r="L3783" s="262">
        <v>45777</v>
      </c>
      <c r="M3783" s="261" t="s">
        <v>218</v>
      </c>
    </row>
    <row r="3784" spans="1:13">
      <c r="A3784" s="259" t="s">
        <v>644</v>
      </c>
      <c r="B3784" s="259" t="s">
        <v>645</v>
      </c>
      <c r="C3784" s="259" t="s">
        <v>646</v>
      </c>
      <c r="D3784" s="259" t="s">
        <v>2227</v>
      </c>
      <c r="E3784" s="259">
        <v>10727910</v>
      </c>
      <c r="F3784" s="259" t="s">
        <v>6605</v>
      </c>
      <c r="G3784" s="259" t="s">
        <v>427</v>
      </c>
      <c r="H3784" s="259">
        <v>2</v>
      </c>
      <c r="I3784" s="259" t="s">
        <v>6643</v>
      </c>
      <c r="J3784" s="259" t="s">
        <v>6644</v>
      </c>
      <c r="K3784" s="259" t="s">
        <v>6645</v>
      </c>
      <c r="L3784" s="260">
        <v>45777</v>
      </c>
      <c r="M3784" s="259" t="s">
        <v>218</v>
      </c>
    </row>
    <row r="3785" spans="1:13">
      <c r="A3785" s="261" t="s">
        <v>644</v>
      </c>
      <c r="B3785" s="261" t="s">
        <v>645</v>
      </c>
      <c r="C3785" s="261" t="s">
        <v>646</v>
      </c>
      <c r="D3785" s="261" t="s">
        <v>1999</v>
      </c>
      <c r="E3785" s="261">
        <v>63667</v>
      </c>
      <c r="F3785" s="261" t="s">
        <v>6646</v>
      </c>
      <c r="G3785" s="261" t="s">
        <v>427</v>
      </c>
      <c r="H3785" s="261">
        <v>2</v>
      </c>
      <c r="I3785" s="261" t="s">
        <v>6647</v>
      </c>
      <c r="J3785" s="261" t="s">
        <v>6648</v>
      </c>
      <c r="K3785" s="261" t="s">
        <v>6649</v>
      </c>
      <c r="L3785" s="262">
        <v>45777</v>
      </c>
      <c r="M3785" s="261" t="s">
        <v>218</v>
      </c>
    </row>
    <row r="3786" spans="1:13">
      <c r="A3786" s="259" t="s">
        <v>644</v>
      </c>
      <c r="B3786" s="259" t="s">
        <v>645</v>
      </c>
      <c r="C3786" s="259" t="s">
        <v>646</v>
      </c>
      <c r="D3786" s="259" t="s">
        <v>2004</v>
      </c>
      <c r="E3786" s="259">
        <v>4566398</v>
      </c>
      <c r="F3786" s="259" t="s">
        <v>6650</v>
      </c>
      <c r="G3786" s="259" t="s">
        <v>427</v>
      </c>
      <c r="H3786" s="259">
        <v>2</v>
      </c>
      <c r="I3786" s="259" t="s">
        <v>6651</v>
      </c>
      <c r="J3786" s="259" t="s">
        <v>6652</v>
      </c>
      <c r="K3786" s="259" t="s">
        <v>6653</v>
      </c>
      <c r="L3786" s="260">
        <v>45777</v>
      </c>
      <c r="M3786" s="259" t="s">
        <v>218</v>
      </c>
    </row>
    <row r="3787" spans="1:13">
      <c r="A3787" s="261" t="s">
        <v>644</v>
      </c>
      <c r="B3787" s="261" t="s">
        <v>645</v>
      </c>
      <c r="C3787" s="261" t="s">
        <v>646</v>
      </c>
      <c r="D3787" s="261" t="s">
        <v>2007</v>
      </c>
      <c r="E3787" s="261">
        <v>571060</v>
      </c>
      <c r="F3787" s="261" t="s">
        <v>6654</v>
      </c>
      <c r="G3787" s="261" t="s">
        <v>427</v>
      </c>
      <c r="H3787" s="261">
        <v>2</v>
      </c>
      <c r="I3787" s="261" t="s">
        <v>6655</v>
      </c>
      <c r="J3787" s="261" t="s">
        <v>6656</v>
      </c>
      <c r="K3787" s="261" t="s">
        <v>6657</v>
      </c>
      <c r="L3787" s="262">
        <v>45777</v>
      </c>
      <c r="M3787" s="261" t="s">
        <v>218</v>
      </c>
    </row>
    <row r="3788" spans="1:13">
      <c r="A3788" s="259" t="s">
        <v>644</v>
      </c>
      <c r="B3788" s="259" t="s">
        <v>645</v>
      </c>
      <c r="C3788" s="259" t="s">
        <v>646</v>
      </c>
      <c r="D3788" s="259" t="s">
        <v>257</v>
      </c>
      <c r="E3788" s="259">
        <v>25453</v>
      </c>
      <c r="F3788" s="259" t="s">
        <v>6658</v>
      </c>
      <c r="G3788" s="259" t="s">
        <v>282</v>
      </c>
      <c r="H3788" s="259">
        <v>3</v>
      </c>
      <c r="I3788" s="259" t="s">
        <v>6659</v>
      </c>
      <c r="J3788" s="259" t="s">
        <v>6660</v>
      </c>
      <c r="K3788" s="259" t="s">
        <v>6661</v>
      </c>
      <c r="L3788" s="260">
        <v>45777</v>
      </c>
      <c r="M3788" s="259" t="s">
        <v>218</v>
      </c>
    </row>
    <row r="3789" spans="1:13">
      <c r="A3789" s="261" t="s">
        <v>644</v>
      </c>
      <c r="B3789" s="261" t="s">
        <v>645</v>
      </c>
      <c r="C3789" s="261" t="s">
        <v>646</v>
      </c>
      <c r="D3789" s="261" t="s">
        <v>112</v>
      </c>
      <c r="E3789" s="261" t="s">
        <v>17</v>
      </c>
      <c r="F3789" s="261" t="s">
        <v>17</v>
      </c>
      <c r="G3789" s="261" t="s">
        <v>17</v>
      </c>
      <c r="H3789" s="261" t="s">
        <v>17</v>
      </c>
      <c r="I3789" s="261" t="s">
        <v>17</v>
      </c>
      <c r="J3789" s="261" t="s">
        <v>650</v>
      </c>
      <c r="K3789" s="261" t="s">
        <v>6662</v>
      </c>
      <c r="L3789" s="262">
        <v>45777</v>
      </c>
      <c r="M3789" s="261" t="s">
        <v>218</v>
      </c>
    </row>
    <row r="3790" spans="1:13">
      <c r="A3790" s="259" t="s">
        <v>644</v>
      </c>
      <c r="B3790" s="259" t="s">
        <v>645</v>
      </c>
      <c r="C3790" s="259" t="s">
        <v>646</v>
      </c>
      <c r="D3790" s="259" t="s">
        <v>467</v>
      </c>
      <c r="E3790" s="259">
        <v>70</v>
      </c>
      <c r="F3790" s="259" t="s">
        <v>6479</v>
      </c>
      <c r="G3790" s="259" t="s">
        <v>427</v>
      </c>
      <c r="H3790" s="259">
        <v>2</v>
      </c>
      <c r="I3790" s="259" t="s">
        <v>337</v>
      </c>
      <c r="J3790" s="259" t="s">
        <v>6663</v>
      </c>
      <c r="K3790" s="259" t="s">
        <v>6664</v>
      </c>
      <c r="L3790" s="260">
        <v>45777</v>
      </c>
      <c r="M3790" s="259" t="s">
        <v>218</v>
      </c>
    </row>
    <row r="3791" spans="1:13">
      <c r="A3791" s="261" t="s">
        <v>644</v>
      </c>
      <c r="B3791" s="261" t="s">
        <v>645</v>
      </c>
      <c r="C3791" s="261" t="s">
        <v>646</v>
      </c>
      <c r="D3791" s="261" t="s">
        <v>549</v>
      </c>
      <c r="E3791" s="261">
        <v>70</v>
      </c>
      <c r="F3791" s="261" t="s">
        <v>6479</v>
      </c>
      <c r="G3791" s="261" t="s">
        <v>427</v>
      </c>
      <c r="H3791" s="261">
        <v>2</v>
      </c>
      <c r="I3791" s="261" t="s">
        <v>337</v>
      </c>
      <c r="J3791" s="261" t="s">
        <v>6665</v>
      </c>
      <c r="K3791" s="261" t="s">
        <v>6666</v>
      </c>
      <c r="L3791" s="262">
        <v>45777</v>
      </c>
      <c r="M3791" s="261" t="s">
        <v>218</v>
      </c>
    </row>
    <row r="3792" spans="1:13">
      <c r="A3792" s="259" t="s">
        <v>644</v>
      </c>
      <c r="B3792" s="259" t="s">
        <v>645</v>
      </c>
      <c r="C3792" s="259" t="s">
        <v>646</v>
      </c>
      <c r="D3792" s="259" t="s">
        <v>2014</v>
      </c>
      <c r="E3792" s="259">
        <v>25453</v>
      </c>
      <c r="F3792" s="259" t="s">
        <v>6667</v>
      </c>
      <c r="G3792" s="259" t="s">
        <v>282</v>
      </c>
      <c r="H3792" s="259">
        <v>3</v>
      </c>
      <c r="I3792" s="259" t="s">
        <v>6668</v>
      </c>
      <c r="J3792" s="259" t="s">
        <v>6669</v>
      </c>
      <c r="K3792" s="259" t="s">
        <v>6670</v>
      </c>
      <c r="L3792" s="260">
        <v>45777</v>
      </c>
      <c r="M3792" s="259" t="s">
        <v>218</v>
      </c>
    </row>
    <row r="3793" spans="1:13">
      <c r="A3793" s="261" t="s">
        <v>644</v>
      </c>
      <c r="B3793" s="261" t="s">
        <v>645</v>
      </c>
      <c r="C3793" s="261" t="s">
        <v>646</v>
      </c>
      <c r="D3793" s="261" t="s">
        <v>2017</v>
      </c>
      <c r="E3793" s="261">
        <v>3995338</v>
      </c>
      <c r="F3793" s="261" t="s">
        <v>6671</v>
      </c>
      <c r="G3793" s="261" t="s">
        <v>427</v>
      </c>
      <c r="H3793" s="261">
        <v>2</v>
      </c>
      <c r="I3793" s="261" t="s">
        <v>6672</v>
      </c>
      <c r="J3793" s="261" t="s">
        <v>3243</v>
      </c>
      <c r="K3793" s="261" t="s">
        <v>6673</v>
      </c>
      <c r="L3793" s="262">
        <v>45777</v>
      </c>
      <c r="M3793" s="261" t="s">
        <v>218</v>
      </c>
    </row>
    <row r="3794" spans="1:13">
      <c r="A3794" s="259" t="s">
        <v>644</v>
      </c>
      <c r="B3794" s="259" t="s">
        <v>645</v>
      </c>
      <c r="C3794" s="259" t="s">
        <v>646</v>
      </c>
      <c r="D3794" s="259" t="s">
        <v>2020</v>
      </c>
      <c r="E3794" s="259">
        <v>545607</v>
      </c>
      <c r="F3794" s="259" t="s">
        <v>6674</v>
      </c>
      <c r="G3794" s="259" t="s">
        <v>282</v>
      </c>
      <c r="H3794" s="259">
        <v>3</v>
      </c>
      <c r="I3794" s="259" t="s">
        <v>6675</v>
      </c>
      <c r="J3794" s="259" t="s">
        <v>3520</v>
      </c>
      <c r="K3794" s="259" t="s">
        <v>6676</v>
      </c>
      <c r="L3794" s="260">
        <v>45777</v>
      </c>
      <c r="M3794" s="259" t="s">
        <v>218</v>
      </c>
    </row>
    <row r="3795" spans="1:13">
      <c r="A3795" s="261" t="s">
        <v>644</v>
      </c>
      <c r="B3795" s="261" t="s">
        <v>645</v>
      </c>
      <c r="C3795" s="261" t="s">
        <v>646</v>
      </c>
      <c r="D3795" s="261" t="s">
        <v>2023</v>
      </c>
      <c r="E3795" s="261">
        <v>25453</v>
      </c>
      <c r="F3795" s="261" t="s">
        <v>6667</v>
      </c>
      <c r="G3795" s="261" t="s">
        <v>282</v>
      </c>
      <c r="H3795" s="261">
        <v>3</v>
      </c>
      <c r="I3795" s="261" t="s">
        <v>6668</v>
      </c>
      <c r="J3795" s="261" t="s">
        <v>6677</v>
      </c>
      <c r="K3795" s="261" t="s">
        <v>6678</v>
      </c>
      <c r="L3795" s="262">
        <v>45777</v>
      </c>
      <c r="M3795" s="261" t="s">
        <v>218</v>
      </c>
    </row>
    <row r="3796" spans="1:13">
      <c r="A3796" s="259" t="s">
        <v>644</v>
      </c>
      <c r="B3796" s="259" t="s">
        <v>645</v>
      </c>
      <c r="C3796" s="259" t="s">
        <v>646</v>
      </c>
      <c r="D3796" s="259" t="s">
        <v>2025</v>
      </c>
      <c r="E3796" s="259" t="s">
        <v>17</v>
      </c>
      <c r="F3796" s="259" t="s">
        <v>17</v>
      </c>
      <c r="G3796" s="259" t="s">
        <v>17</v>
      </c>
      <c r="H3796" s="259" t="s">
        <v>17</v>
      </c>
      <c r="I3796" s="259" t="s">
        <v>17</v>
      </c>
      <c r="J3796" s="259" t="s">
        <v>6679</v>
      </c>
      <c r="K3796" s="259" t="s">
        <v>6680</v>
      </c>
      <c r="L3796" s="260">
        <v>45777</v>
      </c>
      <c r="M3796" s="259" t="s">
        <v>218</v>
      </c>
    </row>
    <row r="3797" spans="1:13">
      <c r="A3797" s="261" t="s">
        <v>644</v>
      </c>
      <c r="B3797" s="261" t="s">
        <v>645</v>
      </c>
      <c r="C3797" s="261" t="s">
        <v>646</v>
      </c>
      <c r="D3797" s="261" t="s">
        <v>2027</v>
      </c>
      <c r="E3797" s="261" t="s">
        <v>17</v>
      </c>
      <c r="F3797" s="261" t="s">
        <v>17</v>
      </c>
      <c r="G3797" s="261" t="s">
        <v>17</v>
      </c>
      <c r="H3797" s="261" t="s">
        <v>17</v>
      </c>
      <c r="I3797" s="261" t="s">
        <v>17</v>
      </c>
      <c r="J3797" s="261" t="s">
        <v>6679</v>
      </c>
      <c r="K3797" s="261" t="s">
        <v>6681</v>
      </c>
      <c r="L3797" s="262">
        <v>45777</v>
      </c>
      <c r="M3797" s="261" t="s">
        <v>218</v>
      </c>
    </row>
    <row r="3798" spans="1:13">
      <c r="A3798" s="259" t="s">
        <v>644</v>
      </c>
      <c r="B3798" s="259" t="s">
        <v>645</v>
      </c>
      <c r="C3798" s="259" t="s">
        <v>646</v>
      </c>
      <c r="D3798" s="259" t="s">
        <v>200</v>
      </c>
      <c r="E3798" s="259">
        <v>4</v>
      </c>
      <c r="F3798" s="259" t="s">
        <v>6654</v>
      </c>
      <c r="G3798" s="259" t="s">
        <v>427</v>
      </c>
      <c r="H3798" s="259">
        <v>2</v>
      </c>
      <c r="I3798" s="259" t="s">
        <v>6655</v>
      </c>
      <c r="J3798" s="259" t="s">
        <v>6682</v>
      </c>
      <c r="K3798" s="259" t="s">
        <v>6683</v>
      </c>
      <c r="L3798" s="260">
        <v>45777</v>
      </c>
      <c r="M3798" s="259" t="s">
        <v>218</v>
      </c>
    </row>
    <row r="3799" spans="1:13">
      <c r="A3799" s="261" t="s">
        <v>675</v>
      </c>
      <c r="B3799" s="261" t="s">
        <v>676</v>
      </c>
      <c r="C3799" s="261" t="s">
        <v>669</v>
      </c>
      <c r="D3799" s="261" t="s">
        <v>2227</v>
      </c>
      <c r="E3799" s="261">
        <v>212583750</v>
      </c>
      <c r="F3799" s="261" t="s">
        <v>2823</v>
      </c>
      <c r="G3799" s="261" t="s">
        <v>427</v>
      </c>
      <c r="H3799" s="261">
        <v>2</v>
      </c>
      <c r="I3799" s="261" t="s">
        <v>2824</v>
      </c>
      <c r="J3799" s="261" t="s">
        <v>6684</v>
      </c>
      <c r="K3799" s="261" t="s">
        <v>6685</v>
      </c>
      <c r="L3799" s="262">
        <v>45777</v>
      </c>
      <c r="M3799" s="261" t="s">
        <v>218</v>
      </c>
    </row>
    <row r="3800" spans="1:13">
      <c r="A3800" s="259" t="s">
        <v>675</v>
      </c>
      <c r="B3800" s="259" t="s">
        <v>676</v>
      </c>
      <c r="C3800" s="259" t="s">
        <v>669</v>
      </c>
      <c r="D3800" s="259" t="s">
        <v>1999</v>
      </c>
      <c r="E3800" s="259">
        <v>5359724</v>
      </c>
      <c r="F3800" s="259" t="s">
        <v>6686</v>
      </c>
      <c r="G3800" s="259" t="s">
        <v>427</v>
      </c>
      <c r="H3800" s="259">
        <v>2</v>
      </c>
      <c r="I3800" s="259" t="s">
        <v>6687</v>
      </c>
      <c r="J3800" s="259" t="s">
        <v>6688</v>
      </c>
      <c r="K3800" s="259" t="s">
        <v>6689</v>
      </c>
      <c r="L3800" s="260">
        <v>45777</v>
      </c>
      <c r="M3800" s="259" t="s">
        <v>218</v>
      </c>
    </row>
    <row r="3801" spans="1:13">
      <c r="A3801" s="261" t="s">
        <v>675</v>
      </c>
      <c r="B3801" s="261" t="s">
        <v>676</v>
      </c>
      <c r="C3801" s="261" t="s">
        <v>669</v>
      </c>
      <c r="D3801" s="261" t="s">
        <v>2004</v>
      </c>
      <c r="E3801" s="261">
        <v>132346198</v>
      </c>
      <c r="F3801" s="261" t="s">
        <v>6686</v>
      </c>
      <c r="G3801" s="261" t="s">
        <v>427</v>
      </c>
      <c r="H3801" s="261">
        <v>2</v>
      </c>
      <c r="I3801" s="261" t="s">
        <v>6687</v>
      </c>
      <c r="J3801" s="261" t="s">
        <v>6690</v>
      </c>
      <c r="K3801" s="261" t="s">
        <v>6691</v>
      </c>
      <c r="L3801" s="262">
        <v>45777</v>
      </c>
      <c r="M3801" s="261" t="s">
        <v>218</v>
      </c>
    </row>
    <row r="3802" spans="1:13">
      <c r="A3802" s="259" t="s">
        <v>675</v>
      </c>
      <c r="B3802" s="259" t="s">
        <v>676</v>
      </c>
      <c r="C3802" s="259" t="s">
        <v>669</v>
      </c>
      <c r="D3802" s="259" t="s">
        <v>2007</v>
      </c>
      <c r="E3802" s="259">
        <v>1112500</v>
      </c>
      <c r="F3802" s="259" t="s">
        <v>2736</v>
      </c>
      <c r="G3802" s="259" t="s">
        <v>427</v>
      </c>
      <c r="H3802" s="259">
        <v>2</v>
      </c>
      <c r="I3802" s="259" t="s">
        <v>2737</v>
      </c>
      <c r="J3802" s="259" t="s">
        <v>6692</v>
      </c>
      <c r="K3802" s="259" t="s">
        <v>6693</v>
      </c>
      <c r="L3802" s="260">
        <v>45777</v>
      </c>
      <c r="M3802" s="259" t="s">
        <v>218</v>
      </c>
    </row>
    <row r="3803" spans="1:13">
      <c r="A3803" s="261" t="s">
        <v>675</v>
      </c>
      <c r="B3803" s="261" t="s">
        <v>676</v>
      </c>
      <c r="C3803" s="261" t="s">
        <v>669</v>
      </c>
      <c r="D3803" s="261" t="s">
        <v>257</v>
      </c>
      <c r="E3803" s="261">
        <v>1025300</v>
      </c>
      <c r="F3803" s="261" t="s">
        <v>2736</v>
      </c>
      <c r="G3803" s="261" t="s">
        <v>427</v>
      </c>
      <c r="H3803" s="261">
        <v>2</v>
      </c>
      <c r="I3803" s="261" t="s">
        <v>2737</v>
      </c>
      <c r="J3803" s="261" t="s">
        <v>6694</v>
      </c>
      <c r="K3803" s="261" t="s">
        <v>6695</v>
      </c>
      <c r="L3803" s="262">
        <v>45777</v>
      </c>
      <c r="M3803" s="261" t="s">
        <v>218</v>
      </c>
    </row>
    <row r="3804" spans="1:13">
      <c r="A3804" s="259" t="s">
        <v>675</v>
      </c>
      <c r="B3804" s="259" t="s">
        <v>676</v>
      </c>
      <c r="C3804" s="259" t="s">
        <v>669</v>
      </c>
      <c r="D3804" s="259" t="s">
        <v>467</v>
      </c>
      <c r="E3804" s="259" t="s">
        <v>17</v>
      </c>
      <c r="F3804" s="259" t="s">
        <v>404</v>
      </c>
      <c r="G3804" s="259" t="s">
        <v>17</v>
      </c>
      <c r="H3804" s="259" t="s">
        <v>17</v>
      </c>
      <c r="I3804" s="259" t="s">
        <v>17</v>
      </c>
      <c r="J3804" s="259" t="s">
        <v>6696</v>
      </c>
      <c r="K3804" s="259" t="s">
        <v>6697</v>
      </c>
      <c r="L3804" s="260">
        <v>45777</v>
      </c>
      <c r="M3804" s="259" t="s">
        <v>218</v>
      </c>
    </row>
    <row r="3805" spans="1:13">
      <c r="A3805" s="261" t="s">
        <v>675</v>
      </c>
      <c r="B3805" s="261" t="s">
        <v>676</v>
      </c>
      <c r="C3805" s="261" t="s">
        <v>669</v>
      </c>
      <c r="D3805" s="261" t="s">
        <v>549</v>
      </c>
      <c r="E3805" s="261" t="s">
        <v>17</v>
      </c>
      <c r="F3805" s="261" t="s">
        <v>404</v>
      </c>
      <c r="G3805" s="261" t="s">
        <v>17</v>
      </c>
      <c r="H3805" s="261" t="s">
        <v>17</v>
      </c>
      <c r="I3805" s="261" t="s">
        <v>17</v>
      </c>
      <c r="J3805" s="261" t="s">
        <v>6696</v>
      </c>
      <c r="K3805" s="261" t="s">
        <v>6698</v>
      </c>
      <c r="L3805" s="262">
        <v>45777</v>
      </c>
      <c r="M3805" s="261" t="s">
        <v>218</v>
      </c>
    </row>
    <row r="3806" spans="1:13">
      <c r="A3806" s="259" t="s">
        <v>675</v>
      </c>
      <c r="B3806" s="259" t="s">
        <v>676</v>
      </c>
      <c r="C3806" s="259" t="s">
        <v>669</v>
      </c>
      <c r="D3806" s="259" t="s">
        <v>2014</v>
      </c>
      <c r="E3806" s="259">
        <v>568700</v>
      </c>
      <c r="F3806" s="259" t="s">
        <v>2736</v>
      </c>
      <c r="G3806" s="259" t="s">
        <v>427</v>
      </c>
      <c r="H3806" s="259">
        <v>2</v>
      </c>
      <c r="I3806" s="259" t="s">
        <v>2737</v>
      </c>
      <c r="J3806" s="259" t="s">
        <v>6699</v>
      </c>
      <c r="K3806" s="259" t="s">
        <v>6700</v>
      </c>
      <c r="L3806" s="260">
        <v>45777</v>
      </c>
      <c r="M3806" s="259" t="s">
        <v>218</v>
      </c>
    </row>
    <row r="3807" spans="1:13">
      <c r="A3807" s="261" t="s">
        <v>675</v>
      </c>
      <c r="B3807" s="261" t="s">
        <v>676</v>
      </c>
      <c r="C3807" s="261" t="s">
        <v>669</v>
      </c>
      <c r="D3807" s="261" t="s">
        <v>2017</v>
      </c>
      <c r="E3807" s="261">
        <v>131233698</v>
      </c>
      <c r="F3807" s="261" t="s">
        <v>6686</v>
      </c>
      <c r="G3807" s="261" t="s">
        <v>427</v>
      </c>
      <c r="H3807" s="261">
        <v>2</v>
      </c>
      <c r="I3807" s="261" t="s">
        <v>6687</v>
      </c>
      <c r="J3807" s="261" t="s">
        <v>6701</v>
      </c>
      <c r="K3807" s="261" t="s">
        <v>6702</v>
      </c>
      <c r="L3807" s="262">
        <v>45777</v>
      </c>
      <c r="M3807" s="261" t="s">
        <v>218</v>
      </c>
    </row>
    <row r="3808" spans="1:13">
      <c r="A3808" s="259" t="s">
        <v>675</v>
      </c>
      <c r="B3808" s="259" t="s">
        <v>676</v>
      </c>
      <c r="C3808" s="259" t="s">
        <v>669</v>
      </c>
      <c r="D3808" s="259" t="s">
        <v>2020</v>
      </c>
      <c r="E3808" s="259">
        <v>543800</v>
      </c>
      <c r="F3808" s="259" t="s">
        <v>2736</v>
      </c>
      <c r="G3808" s="259" t="s">
        <v>427</v>
      </c>
      <c r="H3808" s="259">
        <v>2</v>
      </c>
      <c r="I3808" s="259" t="s">
        <v>2737</v>
      </c>
      <c r="J3808" s="259" t="s">
        <v>6703</v>
      </c>
      <c r="K3808" s="259" t="s">
        <v>6704</v>
      </c>
      <c r="L3808" s="260">
        <v>45777</v>
      </c>
      <c r="M3808" s="259" t="s">
        <v>218</v>
      </c>
    </row>
    <row r="3809" spans="1:13">
      <c r="A3809" s="261" t="s">
        <v>675</v>
      </c>
      <c r="B3809" s="261" t="s">
        <v>676</v>
      </c>
      <c r="C3809" s="261" t="s">
        <v>669</v>
      </c>
      <c r="D3809" s="261" t="s">
        <v>2023</v>
      </c>
      <c r="E3809" s="261">
        <v>568700</v>
      </c>
      <c r="F3809" s="261" t="s">
        <v>2736</v>
      </c>
      <c r="G3809" s="261" t="s">
        <v>282</v>
      </c>
      <c r="H3809" s="261">
        <v>3</v>
      </c>
      <c r="I3809" s="261" t="s">
        <v>2737</v>
      </c>
      <c r="J3809" s="261" t="s">
        <v>6705</v>
      </c>
      <c r="K3809" s="261" t="s">
        <v>6706</v>
      </c>
      <c r="L3809" s="262">
        <v>45777</v>
      </c>
      <c r="M3809" s="261" t="s">
        <v>218</v>
      </c>
    </row>
    <row r="3810" spans="1:13">
      <c r="A3810" s="259" t="s">
        <v>675</v>
      </c>
      <c r="B3810" s="259" t="s">
        <v>676</v>
      </c>
      <c r="C3810" s="259" t="s">
        <v>669</v>
      </c>
      <c r="D3810" s="259" t="s">
        <v>2025</v>
      </c>
      <c r="E3810" s="259" t="s">
        <v>17</v>
      </c>
      <c r="F3810" s="259" t="s">
        <v>17</v>
      </c>
      <c r="G3810" s="259" t="s">
        <v>17</v>
      </c>
      <c r="H3810" s="259" t="s">
        <v>17</v>
      </c>
      <c r="I3810" s="259" t="s">
        <v>17</v>
      </c>
      <c r="J3810" s="259" t="s">
        <v>3317</v>
      </c>
      <c r="K3810" s="259" t="s">
        <v>6707</v>
      </c>
      <c r="L3810" s="260">
        <v>45777</v>
      </c>
      <c r="M3810" s="259" t="s">
        <v>218</v>
      </c>
    </row>
    <row r="3811" spans="1:13">
      <c r="A3811" s="261" t="s">
        <v>675</v>
      </c>
      <c r="B3811" s="261" t="s">
        <v>676</v>
      </c>
      <c r="C3811" s="261" t="s">
        <v>669</v>
      </c>
      <c r="D3811" s="261" t="s">
        <v>2027</v>
      </c>
      <c r="E3811" s="261" t="s">
        <v>17</v>
      </c>
      <c r="F3811" s="261" t="s">
        <v>17</v>
      </c>
      <c r="G3811" s="261" t="s">
        <v>17</v>
      </c>
      <c r="H3811" s="261" t="s">
        <v>17</v>
      </c>
      <c r="I3811" s="261" t="s">
        <v>17</v>
      </c>
      <c r="J3811" s="261" t="s">
        <v>3317</v>
      </c>
      <c r="K3811" s="261" t="s">
        <v>6708</v>
      </c>
      <c r="L3811" s="262">
        <v>45777</v>
      </c>
      <c r="M3811" s="261" t="s">
        <v>218</v>
      </c>
    </row>
    <row r="3812" spans="1:13">
      <c r="A3812" s="259" t="s">
        <v>675</v>
      </c>
      <c r="B3812" s="259" t="s">
        <v>676</v>
      </c>
      <c r="C3812" s="259" t="s">
        <v>669</v>
      </c>
      <c r="D3812" s="259" t="s">
        <v>200</v>
      </c>
      <c r="E3812" s="259">
        <v>3</v>
      </c>
      <c r="F3812" s="259" t="s">
        <v>2736</v>
      </c>
      <c r="G3812" s="259" t="s">
        <v>427</v>
      </c>
      <c r="H3812" s="259">
        <v>2</v>
      </c>
      <c r="I3812" s="259" t="s">
        <v>2737</v>
      </c>
      <c r="J3812" s="259" t="s">
        <v>6709</v>
      </c>
      <c r="K3812" s="259" t="s">
        <v>6710</v>
      </c>
      <c r="L3812" s="260">
        <v>45777</v>
      </c>
      <c r="M3812" s="259" t="s">
        <v>218</v>
      </c>
    </row>
    <row r="3813" spans="1:13">
      <c r="A3813" s="261" t="s">
        <v>1639</v>
      </c>
      <c r="B3813" s="261" t="s">
        <v>1640</v>
      </c>
      <c r="C3813" s="261" t="s">
        <v>1641</v>
      </c>
      <c r="D3813" s="261" t="s">
        <v>2227</v>
      </c>
      <c r="E3813" s="261">
        <v>11900000</v>
      </c>
      <c r="F3813" s="261" t="s">
        <v>6711</v>
      </c>
      <c r="G3813" s="261" t="s">
        <v>224</v>
      </c>
      <c r="H3813" s="261">
        <v>1</v>
      </c>
      <c r="I3813" s="261" t="s">
        <v>6712</v>
      </c>
      <c r="J3813" s="261" t="s">
        <v>6713</v>
      </c>
      <c r="K3813" s="261" t="s">
        <v>6714</v>
      </c>
      <c r="L3813" s="262">
        <v>45777</v>
      </c>
      <c r="M3813" s="261" t="s">
        <v>218</v>
      </c>
    </row>
    <row r="3814" spans="1:13">
      <c r="A3814" s="259" t="s">
        <v>1639</v>
      </c>
      <c r="B3814" s="259" t="s">
        <v>1640</v>
      </c>
      <c r="C3814" s="259" t="s">
        <v>1641</v>
      </c>
      <c r="D3814" s="259" t="s">
        <v>1999</v>
      </c>
      <c r="E3814" s="259">
        <v>27560</v>
      </c>
      <c r="F3814" s="259" t="s">
        <v>6715</v>
      </c>
      <c r="G3814" s="259" t="s">
        <v>224</v>
      </c>
      <c r="H3814" s="259">
        <v>1</v>
      </c>
      <c r="I3814" s="259" t="s">
        <v>6716</v>
      </c>
      <c r="J3814" s="259" t="s">
        <v>6717</v>
      </c>
      <c r="K3814" s="259" t="s">
        <v>6718</v>
      </c>
      <c r="L3814" s="260">
        <v>45777</v>
      </c>
      <c r="M3814" s="259" t="s">
        <v>218</v>
      </c>
    </row>
    <row r="3815" spans="1:13">
      <c r="A3815" s="261" t="s">
        <v>1639</v>
      </c>
      <c r="B3815" s="261" t="s">
        <v>1640</v>
      </c>
      <c r="C3815" s="261" t="s">
        <v>1641</v>
      </c>
      <c r="D3815" s="261" t="s">
        <v>2004</v>
      </c>
      <c r="E3815" s="261">
        <v>11900000</v>
      </c>
      <c r="F3815" s="261" t="s">
        <v>6719</v>
      </c>
      <c r="G3815" s="261" t="s">
        <v>224</v>
      </c>
      <c r="H3815" s="261">
        <v>1</v>
      </c>
      <c r="I3815" s="261" t="s">
        <v>6712</v>
      </c>
      <c r="J3815" s="261" t="s">
        <v>6720</v>
      </c>
      <c r="K3815" s="261" t="s">
        <v>6721</v>
      </c>
      <c r="L3815" s="262">
        <v>45777</v>
      </c>
      <c r="M3815" s="261" t="s">
        <v>218</v>
      </c>
    </row>
    <row r="3816" spans="1:13">
      <c r="A3816" s="259" t="s">
        <v>1639</v>
      </c>
      <c r="B3816" s="259" t="s">
        <v>1640</v>
      </c>
      <c r="C3816" s="259" t="s">
        <v>1641</v>
      </c>
      <c r="D3816" s="259" t="s">
        <v>2007</v>
      </c>
      <c r="E3816" s="259">
        <v>11900000</v>
      </c>
      <c r="F3816" s="259" t="s">
        <v>6711</v>
      </c>
      <c r="G3816" s="259" t="s">
        <v>224</v>
      </c>
      <c r="H3816" s="259">
        <v>1</v>
      </c>
      <c r="I3816" s="259" t="s">
        <v>6712</v>
      </c>
      <c r="J3816" s="259" t="s">
        <v>6722</v>
      </c>
      <c r="K3816" s="259" t="s">
        <v>6723</v>
      </c>
      <c r="L3816" s="260">
        <v>45777</v>
      </c>
      <c r="M3816" s="259" t="s">
        <v>218</v>
      </c>
    </row>
    <row r="3817" spans="1:13">
      <c r="A3817" s="261" t="s">
        <v>1639</v>
      </c>
      <c r="B3817" s="261" t="s">
        <v>1640</v>
      </c>
      <c r="C3817" s="261" t="s">
        <v>1641</v>
      </c>
      <c r="D3817" s="261" t="s">
        <v>257</v>
      </c>
      <c r="E3817" s="261">
        <v>1461258</v>
      </c>
      <c r="F3817" s="261" t="s">
        <v>6724</v>
      </c>
      <c r="G3817" s="261" t="s">
        <v>427</v>
      </c>
      <c r="H3817" s="261">
        <v>2</v>
      </c>
      <c r="I3817" s="261" t="s">
        <v>6725</v>
      </c>
      <c r="J3817" s="261" t="s">
        <v>6726</v>
      </c>
      <c r="K3817" s="261" t="s">
        <v>6727</v>
      </c>
      <c r="L3817" s="262">
        <v>45777</v>
      </c>
      <c r="M3817" s="261" t="s">
        <v>218</v>
      </c>
    </row>
    <row r="3818" spans="1:13">
      <c r="A3818" s="259" t="s">
        <v>1639</v>
      </c>
      <c r="B3818" s="259" t="s">
        <v>1640</v>
      </c>
      <c r="C3818" s="259" t="s">
        <v>1641</v>
      </c>
      <c r="D3818" s="259" t="s">
        <v>467</v>
      </c>
      <c r="E3818" s="259">
        <v>2293</v>
      </c>
      <c r="F3818" s="259" t="s">
        <v>6728</v>
      </c>
      <c r="G3818" s="259" t="s">
        <v>427</v>
      </c>
      <c r="H3818" s="259">
        <v>2</v>
      </c>
      <c r="I3818" s="259" t="s">
        <v>2622</v>
      </c>
      <c r="J3818" s="259" t="s">
        <v>6729</v>
      </c>
      <c r="K3818" s="259" t="s">
        <v>6730</v>
      </c>
      <c r="L3818" s="260">
        <v>45777</v>
      </c>
      <c r="M3818" s="259" t="s">
        <v>218</v>
      </c>
    </row>
    <row r="3819" spans="1:13">
      <c r="A3819" s="261" t="s">
        <v>1639</v>
      </c>
      <c r="B3819" s="261" t="s">
        <v>1640</v>
      </c>
      <c r="C3819" s="261" t="s">
        <v>1641</v>
      </c>
      <c r="D3819" s="261" t="s">
        <v>549</v>
      </c>
      <c r="E3819" s="261">
        <v>2293</v>
      </c>
      <c r="F3819" s="261" t="s">
        <v>6728</v>
      </c>
      <c r="G3819" s="261" t="s">
        <v>427</v>
      </c>
      <c r="H3819" s="261">
        <v>2</v>
      </c>
      <c r="I3819" s="261" t="s">
        <v>2622</v>
      </c>
      <c r="J3819" s="261" t="s">
        <v>6731</v>
      </c>
      <c r="K3819" s="261" t="s">
        <v>6732</v>
      </c>
      <c r="L3819" s="262">
        <v>45777</v>
      </c>
      <c r="M3819" s="261" t="s">
        <v>218</v>
      </c>
    </row>
    <row r="3820" spans="1:13">
      <c r="A3820" s="259" t="s">
        <v>1639</v>
      </c>
      <c r="B3820" s="259" t="s">
        <v>1640</v>
      </c>
      <c r="C3820" s="259" t="s">
        <v>1641</v>
      </c>
      <c r="D3820" s="259" t="s">
        <v>2014</v>
      </c>
      <c r="E3820" s="259">
        <v>5953846</v>
      </c>
      <c r="F3820" s="259" t="s">
        <v>6733</v>
      </c>
      <c r="G3820" s="259" t="s">
        <v>427</v>
      </c>
      <c r="H3820" s="259">
        <v>2</v>
      </c>
      <c r="I3820" s="259" t="s">
        <v>6734</v>
      </c>
      <c r="J3820" s="259" t="s">
        <v>6735</v>
      </c>
      <c r="K3820" s="259" t="s">
        <v>6736</v>
      </c>
      <c r="L3820" s="260">
        <v>45777</v>
      </c>
      <c r="M3820" s="259" t="s">
        <v>218</v>
      </c>
    </row>
    <row r="3821" spans="1:13">
      <c r="A3821" s="261" t="s">
        <v>1639</v>
      </c>
      <c r="B3821" s="261" t="s">
        <v>1640</v>
      </c>
      <c r="C3821" s="261" t="s">
        <v>1641</v>
      </c>
      <c r="D3821" s="261" t="s">
        <v>2017</v>
      </c>
      <c r="E3821" s="261">
        <v>0</v>
      </c>
      <c r="F3821" s="261" t="s">
        <v>6711</v>
      </c>
      <c r="G3821" s="261" t="s">
        <v>282</v>
      </c>
      <c r="H3821" s="261">
        <v>3</v>
      </c>
      <c r="I3821" s="261" t="s">
        <v>6712</v>
      </c>
      <c r="J3821" s="261" t="s">
        <v>2806</v>
      </c>
      <c r="K3821" s="261" t="s">
        <v>6737</v>
      </c>
      <c r="L3821" s="262">
        <v>45777</v>
      </c>
      <c r="M3821" s="261" t="s">
        <v>218</v>
      </c>
    </row>
    <row r="3822" spans="1:13">
      <c r="A3822" s="259" t="s">
        <v>1639</v>
      </c>
      <c r="B3822" s="259" t="s">
        <v>1640</v>
      </c>
      <c r="C3822" s="259" t="s">
        <v>1641</v>
      </c>
      <c r="D3822" s="259" t="s">
        <v>2020</v>
      </c>
      <c r="E3822" s="259">
        <v>5946154</v>
      </c>
      <c r="F3822" s="259" t="s">
        <v>6711</v>
      </c>
      <c r="G3822" s="259" t="s">
        <v>282</v>
      </c>
      <c r="H3822" s="259">
        <v>3</v>
      </c>
      <c r="I3822" s="259" t="s">
        <v>6712</v>
      </c>
      <c r="J3822" s="259" t="s">
        <v>2808</v>
      </c>
      <c r="K3822" s="259" t="s">
        <v>6738</v>
      </c>
      <c r="L3822" s="260">
        <v>45777</v>
      </c>
      <c r="M3822" s="259" t="s">
        <v>218</v>
      </c>
    </row>
    <row r="3823" spans="1:13">
      <c r="A3823" s="261" t="s">
        <v>1639</v>
      </c>
      <c r="B3823" s="261" t="s">
        <v>1640</v>
      </c>
      <c r="C3823" s="261" t="s">
        <v>1641</v>
      </c>
      <c r="D3823" s="261" t="s">
        <v>2023</v>
      </c>
      <c r="E3823" s="261">
        <v>4453083</v>
      </c>
      <c r="F3823" s="261" t="s">
        <v>6711</v>
      </c>
      <c r="G3823" s="261" t="s">
        <v>282</v>
      </c>
      <c r="H3823" s="261">
        <v>3</v>
      </c>
      <c r="I3823" s="261" t="s">
        <v>6712</v>
      </c>
      <c r="J3823" s="261" t="s">
        <v>6739</v>
      </c>
      <c r="K3823" s="261" t="s">
        <v>6740</v>
      </c>
      <c r="L3823" s="262">
        <v>45777</v>
      </c>
      <c r="M3823" s="261" t="s">
        <v>218</v>
      </c>
    </row>
    <row r="3824" spans="1:13">
      <c r="A3824" s="259" t="s">
        <v>1639</v>
      </c>
      <c r="B3824" s="259" t="s">
        <v>1640</v>
      </c>
      <c r="C3824" s="259" t="s">
        <v>1641</v>
      </c>
      <c r="D3824" s="259" t="s">
        <v>2025</v>
      </c>
      <c r="E3824" s="259">
        <v>885052</v>
      </c>
      <c r="F3824" s="259" t="s">
        <v>6711</v>
      </c>
      <c r="G3824" s="259" t="s">
        <v>282</v>
      </c>
      <c r="H3824" s="259">
        <v>3</v>
      </c>
      <c r="I3824" s="259" t="s">
        <v>6712</v>
      </c>
      <c r="J3824" s="259" t="s">
        <v>6741</v>
      </c>
      <c r="K3824" s="259" t="s">
        <v>6742</v>
      </c>
      <c r="L3824" s="260">
        <v>45777</v>
      </c>
      <c r="M3824" s="259" t="s">
        <v>218</v>
      </c>
    </row>
    <row r="3825" spans="1:13">
      <c r="A3825" s="261" t="s">
        <v>1639</v>
      </c>
      <c r="B3825" s="261" t="s">
        <v>1640</v>
      </c>
      <c r="C3825" s="261" t="s">
        <v>1641</v>
      </c>
      <c r="D3825" s="261" t="s">
        <v>2027</v>
      </c>
      <c r="E3825" s="261">
        <v>615711</v>
      </c>
      <c r="F3825" s="261" t="s">
        <v>6711</v>
      </c>
      <c r="G3825" s="261" t="s">
        <v>282</v>
      </c>
      <c r="H3825" s="261">
        <v>3</v>
      </c>
      <c r="I3825" s="261" t="s">
        <v>6712</v>
      </c>
      <c r="J3825" s="261" t="s">
        <v>6743</v>
      </c>
      <c r="K3825" s="261" t="s">
        <v>6744</v>
      </c>
      <c r="L3825" s="262">
        <v>45777</v>
      </c>
      <c r="M3825" s="261" t="s">
        <v>218</v>
      </c>
    </row>
    <row r="3826" spans="1:13">
      <c r="A3826" s="259" t="s">
        <v>1627</v>
      </c>
      <c r="B3826" s="259" t="s">
        <v>1628</v>
      </c>
      <c r="C3826" s="259" t="s">
        <v>1629</v>
      </c>
      <c r="D3826" s="259" t="s">
        <v>2004</v>
      </c>
      <c r="E3826" s="259">
        <v>10800000</v>
      </c>
      <c r="F3826" s="259" t="s">
        <v>2792</v>
      </c>
      <c r="G3826" s="259" t="s">
        <v>427</v>
      </c>
      <c r="H3826" s="259">
        <v>2</v>
      </c>
      <c r="I3826" s="259" t="s">
        <v>2805</v>
      </c>
      <c r="J3826" s="259" t="s">
        <v>6745</v>
      </c>
      <c r="K3826" s="259" t="s">
        <v>6746</v>
      </c>
      <c r="L3826" s="260">
        <v>45777</v>
      </c>
      <c r="M3826" s="259" t="s">
        <v>218</v>
      </c>
    </row>
    <row r="3827" spans="1:13">
      <c r="A3827" s="261" t="s">
        <v>1627</v>
      </c>
      <c r="B3827" s="261" t="s">
        <v>1628</v>
      </c>
      <c r="C3827" s="261" t="s">
        <v>1629</v>
      </c>
      <c r="D3827" s="261" t="s">
        <v>2007</v>
      </c>
      <c r="E3827" s="261">
        <v>10800000</v>
      </c>
      <c r="F3827" s="261" t="s">
        <v>2792</v>
      </c>
      <c r="G3827" s="261" t="s">
        <v>427</v>
      </c>
      <c r="H3827" s="261">
        <v>2</v>
      </c>
      <c r="I3827" s="261" t="s">
        <v>2805</v>
      </c>
      <c r="J3827" s="261" t="s">
        <v>6747</v>
      </c>
      <c r="K3827" s="261" t="s">
        <v>6748</v>
      </c>
      <c r="L3827" s="262">
        <v>45777</v>
      </c>
      <c r="M3827" s="261" t="s">
        <v>218</v>
      </c>
    </row>
    <row r="3828" spans="1:13">
      <c r="A3828" s="259" t="s">
        <v>1627</v>
      </c>
      <c r="B3828" s="259" t="s">
        <v>1628</v>
      </c>
      <c r="C3828" s="259" t="s">
        <v>1629</v>
      </c>
      <c r="D3828" s="259" t="s">
        <v>257</v>
      </c>
      <c r="E3828" s="259">
        <v>369258</v>
      </c>
      <c r="F3828" s="259" t="s">
        <v>6749</v>
      </c>
      <c r="G3828" s="259" t="s">
        <v>427</v>
      </c>
      <c r="H3828" s="259">
        <v>2</v>
      </c>
      <c r="I3828" s="259" t="s">
        <v>6750</v>
      </c>
      <c r="J3828" s="259" t="s">
        <v>6751</v>
      </c>
      <c r="K3828" s="259" t="s">
        <v>6752</v>
      </c>
      <c r="L3828" s="260">
        <v>45777</v>
      </c>
      <c r="M3828" s="259" t="s">
        <v>218</v>
      </c>
    </row>
    <row r="3829" spans="1:13">
      <c r="A3829" s="261" t="s">
        <v>1627</v>
      </c>
      <c r="B3829" s="261" t="s">
        <v>1628</v>
      </c>
      <c r="C3829" s="261" t="s">
        <v>1629</v>
      </c>
      <c r="D3829" s="261" t="s">
        <v>467</v>
      </c>
      <c r="E3829" s="261">
        <v>259</v>
      </c>
      <c r="F3829" s="261" t="s">
        <v>4370</v>
      </c>
      <c r="G3829" s="261" t="s">
        <v>282</v>
      </c>
      <c r="H3829" s="261">
        <v>3</v>
      </c>
      <c r="I3829" s="261" t="s">
        <v>2622</v>
      </c>
      <c r="J3829" s="261" t="s">
        <v>6753</v>
      </c>
      <c r="K3829" s="261" t="s">
        <v>6754</v>
      </c>
      <c r="L3829" s="262">
        <v>45777</v>
      </c>
      <c r="M3829" s="261" t="s">
        <v>218</v>
      </c>
    </row>
    <row r="3830" spans="1:13">
      <c r="A3830" s="259" t="s">
        <v>1627</v>
      </c>
      <c r="B3830" s="259" t="s">
        <v>1628</v>
      </c>
      <c r="C3830" s="259" t="s">
        <v>1629</v>
      </c>
      <c r="D3830" s="259" t="s">
        <v>549</v>
      </c>
      <c r="E3830" s="259">
        <v>259</v>
      </c>
      <c r="F3830" s="259" t="s">
        <v>4370</v>
      </c>
      <c r="G3830" s="259" t="s">
        <v>282</v>
      </c>
      <c r="H3830" s="259">
        <v>3</v>
      </c>
      <c r="I3830" s="259" t="s">
        <v>2622</v>
      </c>
      <c r="J3830" s="259" t="s">
        <v>6753</v>
      </c>
      <c r="K3830" s="259" t="s">
        <v>6755</v>
      </c>
      <c r="L3830" s="260">
        <v>45777</v>
      </c>
      <c r="M3830" s="259" t="s">
        <v>218</v>
      </c>
    </row>
    <row r="3831" spans="1:13">
      <c r="A3831" s="261" t="s">
        <v>1868</v>
      </c>
      <c r="B3831" s="261" t="s">
        <v>1869</v>
      </c>
      <c r="C3831" s="261" t="s">
        <v>1870</v>
      </c>
      <c r="D3831" s="261" t="s">
        <v>2007</v>
      </c>
      <c r="E3831" s="261">
        <v>2912500</v>
      </c>
      <c r="F3831" s="261" t="s">
        <v>6756</v>
      </c>
      <c r="G3831" s="261" t="s">
        <v>427</v>
      </c>
      <c r="H3831" s="261">
        <v>2</v>
      </c>
      <c r="I3831" s="261" t="s">
        <v>2737</v>
      </c>
      <c r="J3831" s="261" t="s">
        <v>6757</v>
      </c>
      <c r="K3831" s="261" t="s">
        <v>6758</v>
      </c>
      <c r="L3831" s="262">
        <v>45777</v>
      </c>
      <c r="M3831" s="261" t="s">
        <v>218</v>
      </c>
    </row>
    <row r="3832" spans="1:13">
      <c r="A3832" s="259" t="s">
        <v>1868</v>
      </c>
      <c r="B3832" s="259" t="s">
        <v>1869</v>
      </c>
      <c r="C3832" s="259" t="s">
        <v>1870</v>
      </c>
      <c r="D3832" s="259" t="s">
        <v>257</v>
      </c>
      <c r="E3832" s="259">
        <v>2052500</v>
      </c>
      <c r="F3832" s="259" t="s">
        <v>6756</v>
      </c>
      <c r="G3832" s="259" t="s">
        <v>427</v>
      </c>
      <c r="H3832" s="259">
        <v>2</v>
      </c>
      <c r="I3832" s="259" t="s">
        <v>2737</v>
      </c>
      <c r="J3832" s="259" t="s">
        <v>6759</v>
      </c>
      <c r="K3832" s="259" t="s">
        <v>6760</v>
      </c>
      <c r="L3832" s="260">
        <v>45777</v>
      </c>
      <c r="M3832" s="259" t="s">
        <v>218</v>
      </c>
    </row>
    <row r="3833" spans="1:13">
      <c r="A3833" s="261" t="s">
        <v>1868</v>
      </c>
      <c r="B3833" s="261" t="s">
        <v>1869</v>
      </c>
      <c r="C3833" s="261" t="s">
        <v>1870</v>
      </c>
      <c r="D3833" s="261" t="s">
        <v>2014</v>
      </c>
      <c r="E3833" s="261">
        <v>2269600</v>
      </c>
      <c r="F3833" s="261" t="s">
        <v>6761</v>
      </c>
      <c r="G3833" s="261" t="s">
        <v>427</v>
      </c>
      <c r="H3833" s="261">
        <v>2</v>
      </c>
      <c r="I3833" s="261" t="s">
        <v>6762</v>
      </c>
      <c r="J3833" s="261" t="s">
        <v>6763</v>
      </c>
      <c r="K3833" s="261" t="s">
        <v>6764</v>
      </c>
      <c r="L3833" s="262">
        <v>45777</v>
      </c>
      <c r="M3833" s="261" t="s">
        <v>218</v>
      </c>
    </row>
    <row r="3834" spans="1:13">
      <c r="A3834" s="259" t="s">
        <v>1868</v>
      </c>
      <c r="B3834" s="259" t="s">
        <v>1869</v>
      </c>
      <c r="C3834" s="259" t="s">
        <v>1870</v>
      </c>
      <c r="D3834" s="259" t="s">
        <v>2017</v>
      </c>
      <c r="E3834" s="259">
        <v>21931385</v>
      </c>
      <c r="F3834" s="259" t="s">
        <v>6756</v>
      </c>
      <c r="G3834" s="259" t="s">
        <v>427</v>
      </c>
      <c r="H3834" s="259">
        <v>2</v>
      </c>
      <c r="I3834" s="259" t="s">
        <v>2890</v>
      </c>
      <c r="J3834" s="259" t="s">
        <v>6701</v>
      </c>
      <c r="K3834" s="259" t="s">
        <v>6765</v>
      </c>
      <c r="L3834" s="260">
        <v>45777</v>
      </c>
      <c r="M3834" s="259" t="s">
        <v>218</v>
      </c>
    </row>
    <row r="3835" spans="1:13">
      <c r="A3835" s="261" t="s">
        <v>1868</v>
      </c>
      <c r="B3835" s="261" t="s">
        <v>1869</v>
      </c>
      <c r="C3835" s="261" t="s">
        <v>1870</v>
      </c>
      <c r="D3835" s="261" t="s">
        <v>2020</v>
      </c>
      <c r="E3835" s="261">
        <v>642900</v>
      </c>
      <c r="F3835" s="261" t="s">
        <v>6756</v>
      </c>
      <c r="G3835" s="261" t="s">
        <v>427</v>
      </c>
      <c r="H3835" s="261">
        <v>2</v>
      </c>
      <c r="I3835" s="261" t="s">
        <v>6762</v>
      </c>
      <c r="J3835" s="261" t="s">
        <v>6703</v>
      </c>
      <c r="K3835" s="261" t="s">
        <v>6766</v>
      </c>
      <c r="L3835" s="262">
        <v>45777</v>
      </c>
      <c r="M3835" s="261" t="s">
        <v>218</v>
      </c>
    </row>
    <row r="3836" spans="1:13">
      <c r="A3836" s="259" t="s">
        <v>1868</v>
      </c>
      <c r="B3836" s="259" t="s">
        <v>1869</v>
      </c>
      <c r="C3836" s="259" t="s">
        <v>1870</v>
      </c>
      <c r="D3836" s="259" t="s">
        <v>2023</v>
      </c>
      <c r="E3836" s="259">
        <v>2269600</v>
      </c>
      <c r="F3836" s="259" t="s">
        <v>6756</v>
      </c>
      <c r="G3836" s="259" t="s">
        <v>2839</v>
      </c>
      <c r="H3836" s="259">
        <v>3</v>
      </c>
      <c r="I3836" s="259" t="s">
        <v>6762</v>
      </c>
      <c r="J3836" s="259" t="s">
        <v>6767</v>
      </c>
      <c r="K3836" s="259" t="s">
        <v>6768</v>
      </c>
      <c r="L3836" s="260">
        <v>45777</v>
      </c>
      <c r="M3836" s="259" t="s">
        <v>218</v>
      </c>
    </row>
    <row r="3837" spans="1:13">
      <c r="A3837" s="261" t="s">
        <v>1868</v>
      </c>
      <c r="B3837" s="261" t="s">
        <v>1869</v>
      </c>
      <c r="C3837" s="261" t="s">
        <v>1870</v>
      </c>
      <c r="D3837" s="261" t="s">
        <v>2025</v>
      </c>
      <c r="E3837" s="261" t="s">
        <v>17</v>
      </c>
      <c r="F3837" s="261" t="s">
        <v>17</v>
      </c>
      <c r="G3837" s="261" t="s">
        <v>17</v>
      </c>
      <c r="H3837" s="261" t="s">
        <v>17</v>
      </c>
      <c r="I3837" s="261" t="s">
        <v>17</v>
      </c>
      <c r="J3837" s="261" t="s">
        <v>3317</v>
      </c>
      <c r="K3837" s="261" t="s">
        <v>6769</v>
      </c>
      <c r="L3837" s="262">
        <v>45777</v>
      </c>
      <c r="M3837" s="261" t="s">
        <v>218</v>
      </c>
    </row>
    <row r="3838" spans="1:13">
      <c r="A3838" s="259" t="s">
        <v>1868</v>
      </c>
      <c r="B3838" s="259" t="s">
        <v>1869</v>
      </c>
      <c r="C3838" s="259" t="s">
        <v>1870</v>
      </c>
      <c r="D3838" s="259" t="s">
        <v>2027</v>
      </c>
      <c r="E3838" s="259" t="s">
        <v>17</v>
      </c>
      <c r="F3838" s="259" t="s">
        <v>17</v>
      </c>
      <c r="G3838" s="259" t="s">
        <v>17</v>
      </c>
      <c r="H3838" s="259" t="s">
        <v>17</v>
      </c>
      <c r="I3838" s="259" t="s">
        <v>17</v>
      </c>
      <c r="J3838" s="259" t="s">
        <v>3317</v>
      </c>
      <c r="K3838" s="259" t="s">
        <v>6770</v>
      </c>
      <c r="L3838" s="260">
        <v>45777</v>
      </c>
      <c r="M3838" s="259" t="s">
        <v>218</v>
      </c>
    </row>
    <row r="3839" spans="1:13">
      <c r="A3839" s="261" t="s">
        <v>1868</v>
      </c>
      <c r="B3839" s="261" t="s">
        <v>1869</v>
      </c>
      <c r="C3839" s="261" t="s">
        <v>1870</v>
      </c>
      <c r="D3839" s="261" t="s">
        <v>200</v>
      </c>
      <c r="E3839" s="261">
        <v>3</v>
      </c>
      <c r="F3839" s="261" t="s">
        <v>6756</v>
      </c>
      <c r="G3839" s="261" t="s">
        <v>224</v>
      </c>
      <c r="H3839" s="261">
        <v>1</v>
      </c>
      <c r="I3839" s="261" t="s">
        <v>6771</v>
      </c>
      <c r="J3839" s="261" t="s">
        <v>6772</v>
      </c>
      <c r="K3839" s="261" t="s">
        <v>6773</v>
      </c>
      <c r="L3839" s="262">
        <v>45777</v>
      </c>
      <c r="M3839" s="261" t="s">
        <v>218</v>
      </c>
    </row>
    <row r="3840" spans="1:13">
      <c r="A3840" s="259" t="s">
        <v>523</v>
      </c>
      <c r="B3840" s="259" t="s">
        <v>524</v>
      </c>
      <c r="C3840" s="259" t="s">
        <v>525</v>
      </c>
      <c r="D3840" s="259" t="s">
        <v>2007</v>
      </c>
      <c r="E3840" s="259">
        <v>35700</v>
      </c>
      <c r="F3840" s="259" t="s">
        <v>6774</v>
      </c>
      <c r="G3840" s="259" t="s">
        <v>427</v>
      </c>
      <c r="H3840" s="259">
        <v>2</v>
      </c>
      <c r="I3840" s="259" t="s">
        <v>6775</v>
      </c>
      <c r="J3840" s="259" t="s">
        <v>6776</v>
      </c>
      <c r="K3840" s="259" t="s">
        <v>6777</v>
      </c>
      <c r="L3840" s="260">
        <v>45777</v>
      </c>
      <c r="M3840" s="259" t="s">
        <v>19</v>
      </c>
    </row>
    <row r="3841" spans="1:13">
      <c r="A3841" s="261" t="s">
        <v>523</v>
      </c>
      <c r="B3841" s="261" t="s">
        <v>524</v>
      </c>
      <c r="C3841" s="261" t="s">
        <v>525</v>
      </c>
      <c r="D3841" s="261" t="s">
        <v>257</v>
      </c>
      <c r="E3841" s="261">
        <v>35700</v>
      </c>
      <c r="F3841" s="261" t="s">
        <v>6778</v>
      </c>
      <c r="G3841" s="261" t="s">
        <v>427</v>
      </c>
      <c r="H3841" s="261">
        <v>2</v>
      </c>
      <c r="I3841" s="261" t="s">
        <v>6775</v>
      </c>
      <c r="J3841" s="261" t="s">
        <v>6779</v>
      </c>
      <c r="K3841" s="261" t="s">
        <v>6780</v>
      </c>
      <c r="L3841" s="262">
        <v>45777</v>
      </c>
      <c r="M3841" s="261" t="s">
        <v>19</v>
      </c>
    </row>
    <row r="3842" spans="1:13">
      <c r="A3842" s="259" t="s">
        <v>523</v>
      </c>
      <c r="B3842" s="259" t="s">
        <v>524</v>
      </c>
      <c r="C3842" s="259" t="s">
        <v>525</v>
      </c>
      <c r="D3842" s="259" t="s">
        <v>2014</v>
      </c>
      <c r="E3842" s="259">
        <v>24300</v>
      </c>
      <c r="F3842" s="259" t="s">
        <v>6778</v>
      </c>
      <c r="G3842" s="259" t="s">
        <v>427</v>
      </c>
      <c r="H3842" s="259">
        <v>2</v>
      </c>
      <c r="I3842" s="259" t="s">
        <v>6775</v>
      </c>
      <c r="J3842" s="259" t="s">
        <v>6781</v>
      </c>
      <c r="K3842" s="259" t="s">
        <v>6782</v>
      </c>
      <c r="L3842" s="260">
        <v>45777</v>
      </c>
      <c r="M3842" s="259" t="s">
        <v>218</v>
      </c>
    </row>
    <row r="3843" spans="1:13">
      <c r="A3843" s="261" t="s">
        <v>523</v>
      </c>
      <c r="B3843" s="261" t="s">
        <v>524</v>
      </c>
      <c r="C3843" s="261" t="s">
        <v>525</v>
      </c>
      <c r="D3843" s="261" t="s">
        <v>2017</v>
      </c>
      <c r="E3843" s="261">
        <v>1464300</v>
      </c>
      <c r="F3843" s="261" t="s">
        <v>6783</v>
      </c>
      <c r="G3843" s="261" t="s">
        <v>427</v>
      </c>
      <c r="H3843" s="261">
        <v>2</v>
      </c>
      <c r="I3843" s="261" t="s">
        <v>6784</v>
      </c>
      <c r="J3843" s="261" t="s">
        <v>6785</v>
      </c>
      <c r="K3843" s="261" t="s">
        <v>6786</v>
      </c>
      <c r="L3843" s="262">
        <v>45777</v>
      </c>
      <c r="M3843" s="261" t="s">
        <v>218</v>
      </c>
    </row>
    <row r="3844" spans="1:13">
      <c r="A3844" s="259" t="s">
        <v>523</v>
      </c>
      <c r="B3844" s="259" t="s">
        <v>524</v>
      </c>
      <c r="C3844" s="259" t="s">
        <v>525</v>
      </c>
      <c r="D3844" s="259" t="s">
        <v>2020</v>
      </c>
      <c r="E3844" s="259">
        <v>11400</v>
      </c>
      <c r="F3844" s="259" t="s">
        <v>6783</v>
      </c>
      <c r="G3844" s="259" t="s">
        <v>427</v>
      </c>
      <c r="H3844" s="259">
        <v>2</v>
      </c>
      <c r="I3844" s="259" t="s">
        <v>6784</v>
      </c>
      <c r="J3844" s="259" t="s">
        <v>6787</v>
      </c>
      <c r="K3844" s="259" t="s">
        <v>6788</v>
      </c>
      <c r="L3844" s="260">
        <v>45777</v>
      </c>
      <c r="M3844" s="259" t="s">
        <v>218</v>
      </c>
    </row>
    <row r="3845" spans="1:13">
      <c r="A3845" s="261" t="s">
        <v>523</v>
      </c>
      <c r="B3845" s="261" t="s">
        <v>524</v>
      </c>
      <c r="C3845" s="261" t="s">
        <v>525</v>
      </c>
      <c r="D3845" s="261" t="s">
        <v>2023</v>
      </c>
      <c r="E3845" s="261">
        <v>24300</v>
      </c>
      <c r="F3845" s="261" t="s">
        <v>6774</v>
      </c>
      <c r="G3845" s="261" t="s">
        <v>427</v>
      </c>
      <c r="H3845" s="261">
        <v>2</v>
      </c>
      <c r="I3845" s="261" t="s">
        <v>6789</v>
      </c>
      <c r="J3845" s="261" t="s">
        <v>6790</v>
      </c>
      <c r="K3845" s="261" t="s">
        <v>6791</v>
      </c>
      <c r="L3845" s="262">
        <v>45777</v>
      </c>
      <c r="M3845" s="261" t="s">
        <v>218</v>
      </c>
    </row>
    <row r="3846" spans="1:13">
      <c r="A3846" s="259" t="s">
        <v>523</v>
      </c>
      <c r="B3846" s="259" t="s">
        <v>524</v>
      </c>
      <c r="C3846" s="259" t="s">
        <v>525</v>
      </c>
      <c r="D3846" s="259" t="s">
        <v>2025</v>
      </c>
      <c r="E3846" s="259" t="s">
        <v>17</v>
      </c>
      <c r="F3846" s="259" t="s">
        <v>404</v>
      </c>
      <c r="G3846" s="259" t="s">
        <v>17</v>
      </c>
      <c r="H3846" s="259" t="s">
        <v>17</v>
      </c>
      <c r="I3846" s="259" t="s">
        <v>404</v>
      </c>
      <c r="J3846" s="259" t="s">
        <v>2252</v>
      </c>
      <c r="K3846" s="259" t="s">
        <v>6792</v>
      </c>
      <c r="L3846" s="260">
        <v>45777</v>
      </c>
      <c r="M3846" s="259" t="s">
        <v>218</v>
      </c>
    </row>
    <row r="3847" spans="1:13">
      <c r="A3847" s="261" t="s">
        <v>523</v>
      </c>
      <c r="B3847" s="261" t="s">
        <v>524</v>
      </c>
      <c r="C3847" s="261" t="s">
        <v>525</v>
      </c>
      <c r="D3847" s="261" t="s">
        <v>2027</v>
      </c>
      <c r="E3847" s="261">
        <v>0</v>
      </c>
      <c r="F3847" s="261" t="s">
        <v>404</v>
      </c>
      <c r="G3847" s="261" t="s">
        <v>17</v>
      </c>
      <c r="H3847" s="261" t="s">
        <v>17</v>
      </c>
      <c r="I3847" s="261" t="s">
        <v>404</v>
      </c>
      <c r="J3847" s="261" t="s">
        <v>2252</v>
      </c>
      <c r="K3847" s="261" t="s">
        <v>6793</v>
      </c>
      <c r="L3847" s="262">
        <v>45777</v>
      </c>
      <c r="M3847" s="261" t="s">
        <v>218</v>
      </c>
    </row>
    <row r="3848" spans="1:13">
      <c r="A3848" s="259" t="s">
        <v>523</v>
      </c>
      <c r="B3848" s="259" t="s">
        <v>524</v>
      </c>
      <c r="C3848" s="259" t="s">
        <v>525</v>
      </c>
      <c r="D3848" s="259" t="s">
        <v>200</v>
      </c>
      <c r="E3848" s="259">
        <v>3</v>
      </c>
      <c r="F3848" s="259" t="s">
        <v>5087</v>
      </c>
      <c r="G3848" s="259" t="s">
        <v>427</v>
      </c>
      <c r="H3848" s="259">
        <v>2</v>
      </c>
      <c r="I3848" s="259" t="s">
        <v>6794</v>
      </c>
      <c r="J3848" s="259" t="s">
        <v>6795</v>
      </c>
      <c r="K3848" s="259" t="s">
        <v>6796</v>
      </c>
      <c r="L3848" s="260">
        <v>45777</v>
      </c>
      <c r="M3848" s="259" t="s">
        <v>218</v>
      </c>
    </row>
    <row r="3849" spans="1:13">
      <c r="A3849" s="261" t="s">
        <v>1924</v>
      </c>
      <c r="B3849" s="261" t="s">
        <v>1925</v>
      </c>
      <c r="C3849" s="261" t="s">
        <v>1926</v>
      </c>
      <c r="D3849" s="261" t="s">
        <v>2227</v>
      </c>
      <c r="E3849" s="261">
        <v>19700000</v>
      </c>
      <c r="F3849" s="261" t="s">
        <v>2923</v>
      </c>
      <c r="G3849" s="261" t="s">
        <v>427</v>
      </c>
      <c r="H3849" s="261">
        <v>2</v>
      </c>
      <c r="I3849" s="261" t="s">
        <v>6797</v>
      </c>
      <c r="J3849" s="261" t="s">
        <v>6798</v>
      </c>
      <c r="K3849" s="261" t="s">
        <v>6799</v>
      </c>
      <c r="L3849" s="262">
        <v>45777</v>
      </c>
      <c r="M3849" s="261" t="s">
        <v>218</v>
      </c>
    </row>
    <row r="3850" spans="1:13">
      <c r="A3850" s="259" t="s">
        <v>1924</v>
      </c>
      <c r="B3850" s="259" t="s">
        <v>1925</v>
      </c>
      <c r="C3850" s="259" t="s">
        <v>1926</v>
      </c>
      <c r="D3850" s="259" t="s">
        <v>1999</v>
      </c>
      <c r="E3850" s="259">
        <v>349409</v>
      </c>
      <c r="F3850" s="259" t="s">
        <v>2726</v>
      </c>
      <c r="G3850" s="259" t="s">
        <v>427</v>
      </c>
      <c r="H3850" s="259">
        <v>2</v>
      </c>
      <c r="I3850" s="259" t="s">
        <v>6800</v>
      </c>
      <c r="J3850" s="259" t="s">
        <v>6801</v>
      </c>
      <c r="K3850" s="259" t="s">
        <v>6802</v>
      </c>
      <c r="L3850" s="260">
        <v>45777</v>
      </c>
      <c r="M3850" s="259" t="s">
        <v>218</v>
      </c>
    </row>
    <row r="3851" spans="1:13">
      <c r="A3851" s="261" t="s">
        <v>1924</v>
      </c>
      <c r="B3851" s="261" t="s">
        <v>1925</v>
      </c>
      <c r="C3851" s="261" t="s">
        <v>1926</v>
      </c>
      <c r="D3851" s="261" t="s">
        <v>2004</v>
      </c>
      <c r="E3851" s="261">
        <v>14595072</v>
      </c>
      <c r="F3851" s="261" t="s">
        <v>2726</v>
      </c>
      <c r="G3851" s="261" t="s">
        <v>427</v>
      </c>
      <c r="H3851" s="261">
        <v>2</v>
      </c>
      <c r="I3851" s="261" t="s">
        <v>6803</v>
      </c>
      <c r="J3851" s="261" t="s">
        <v>6804</v>
      </c>
      <c r="K3851" s="261" t="s">
        <v>6805</v>
      </c>
      <c r="L3851" s="262">
        <v>45777</v>
      </c>
      <c r="M3851" s="261" t="s">
        <v>19</v>
      </c>
    </row>
    <row r="3852" spans="1:13">
      <c r="A3852" s="259" t="s">
        <v>1924</v>
      </c>
      <c r="B3852" s="259" t="s">
        <v>1925</v>
      </c>
      <c r="C3852" s="259" t="s">
        <v>1926</v>
      </c>
      <c r="D3852" s="259" t="s">
        <v>2007</v>
      </c>
      <c r="E3852" s="259">
        <v>808400</v>
      </c>
      <c r="F3852" s="259" t="s">
        <v>6806</v>
      </c>
      <c r="G3852" s="259" t="s">
        <v>427</v>
      </c>
      <c r="H3852" s="259">
        <v>2</v>
      </c>
      <c r="I3852" s="259" t="s">
        <v>2737</v>
      </c>
      <c r="J3852" s="259" t="s">
        <v>6807</v>
      </c>
      <c r="K3852" s="259" t="s">
        <v>6808</v>
      </c>
      <c r="L3852" s="260">
        <v>45777</v>
      </c>
      <c r="M3852" s="259" t="s">
        <v>19</v>
      </c>
    </row>
    <row r="3853" spans="1:13">
      <c r="A3853" s="261" t="s">
        <v>1924</v>
      </c>
      <c r="B3853" s="261" t="s">
        <v>1925</v>
      </c>
      <c r="C3853" s="261" t="s">
        <v>1926</v>
      </c>
      <c r="D3853" s="261" t="s">
        <v>257</v>
      </c>
      <c r="E3853" s="261">
        <v>695100</v>
      </c>
      <c r="F3853" s="261" t="s">
        <v>6806</v>
      </c>
      <c r="G3853" s="261" t="s">
        <v>427</v>
      </c>
      <c r="H3853" s="261">
        <v>2</v>
      </c>
      <c r="I3853" s="261" t="s">
        <v>2737</v>
      </c>
      <c r="J3853" s="261" t="s">
        <v>6809</v>
      </c>
      <c r="K3853" s="261" t="s">
        <v>6810</v>
      </c>
      <c r="L3853" s="262">
        <v>45777</v>
      </c>
      <c r="M3853" s="261" t="s">
        <v>19</v>
      </c>
    </row>
    <row r="3854" spans="1:13">
      <c r="A3854" s="259" t="s">
        <v>1924</v>
      </c>
      <c r="B3854" s="259" t="s">
        <v>1925</v>
      </c>
      <c r="C3854" s="259" t="s">
        <v>1926</v>
      </c>
      <c r="D3854" s="259" t="s">
        <v>2014</v>
      </c>
      <c r="E3854" s="259">
        <v>774300</v>
      </c>
      <c r="F3854" s="259" t="s">
        <v>6806</v>
      </c>
      <c r="G3854" s="259" t="s">
        <v>427</v>
      </c>
      <c r="H3854" s="259">
        <v>2</v>
      </c>
      <c r="I3854" s="259" t="s">
        <v>2737</v>
      </c>
      <c r="J3854" s="259" t="s">
        <v>6811</v>
      </c>
      <c r="K3854" s="259" t="s">
        <v>6812</v>
      </c>
      <c r="L3854" s="260">
        <v>45777</v>
      </c>
      <c r="M3854" s="259" t="s">
        <v>19</v>
      </c>
    </row>
    <row r="3855" spans="1:13">
      <c r="A3855" s="261" t="s">
        <v>1924</v>
      </c>
      <c r="B3855" s="261" t="s">
        <v>1925</v>
      </c>
      <c r="C3855" s="261" t="s">
        <v>1926</v>
      </c>
      <c r="D3855" s="261" t="s">
        <v>2017</v>
      </c>
      <c r="E3855" s="261">
        <v>14245663</v>
      </c>
      <c r="F3855" s="261" t="s">
        <v>2726</v>
      </c>
      <c r="G3855" s="261" t="s">
        <v>427</v>
      </c>
      <c r="H3855" s="261">
        <v>2</v>
      </c>
      <c r="I3855" s="261" t="s">
        <v>6803</v>
      </c>
      <c r="J3855" s="261" t="s">
        <v>3243</v>
      </c>
      <c r="K3855" s="261" t="s">
        <v>6813</v>
      </c>
      <c r="L3855" s="262">
        <v>45777</v>
      </c>
      <c r="M3855" s="261" t="s">
        <v>19</v>
      </c>
    </row>
    <row r="3856" spans="1:13">
      <c r="A3856" s="259" t="s">
        <v>1924</v>
      </c>
      <c r="B3856" s="259" t="s">
        <v>1925</v>
      </c>
      <c r="C3856" s="259" t="s">
        <v>1926</v>
      </c>
      <c r="D3856" s="259" t="s">
        <v>2020</v>
      </c>
      <c r="E3856" s="259">
        <v>34100</v>
      </c>
      <c r="F3856" s="259" t="s">
        <v>6806</v>
      </c>
      <c r="G3856" s="259" t="s">
        <v>427</v>
      </c>
      <c r="H3856" s="259">
        <v>2</v>
      </c>
      <c r="I3856" s="259" t="s">
        <v>2737</v>
      </c>
      <c r="J3856" s="259" t="s">
        <v>6814</v>
      </c>
      <c r="K3856" s="259" t="s">
        <v>6815</v>
      </c>
      <c r="L3856" s="260">
        <v>45777</v>
      </c>
      <c r="M3856" s="259" t="s">
        <v>19</v>
      </c>
    </row>
    <row r="3857" spans="1:13">
      <c r="A3857" s="261" t="s">
        <v>1924</v>
      </c>
      <c r="B3857" s="261" t="s">
        <v>1925</v>
      </c>
      <c r="C3857" s="261" t="s">
        <v>1926</v>
      </c>
      <c r="D3857" s="261" t="s">
        <v>2023</v>
      </c>
      <c r="E3857" s="261">
        <v>774300</v>
      </c>
      <c r="F3857" s="261" t="s">
        <v>6806</v>
      </c>
      <c r="G3857" s="261" t="s">
        <v>2839</v>
      </c>
      <c r="H3857" s="261">
        <v>3</v>
      </c>
      <c r="I3857" s="261" t="s">
        <v>2737</v>
      </c>
      <c r="J3857" s="261" t="s">
        <v>6816</v>
      </c>
      <c r="K3857" s="261" t="s">
        <v>6817</v>
      </c>
      <c r="L3857" s="262">
        <v>45777</v>
      </c>
      <c r="M3857" s="261" t="s">
        <v>19</v>
      </c>
    </row>
    <row r="3858" spans="1:13">
      <c r="A3858" s="259" t="s">
        <v>1924</v>
      </c>
      <c r="B3858" s="259" t="s">
        <v>1925</v>
      </c>
      <c r="C3858" s="259" t="s">
        <v>1926</v>
      </c>
      <c r="D3858" s="259" t="s">
        <v>2025</v>
      </c>
      <c r="E3858" s="259" t="s">
        <v>17</v>
      </c>
      <c r="F3858" s="259" t="s">
        <v>404</v>
      </c>
      <c r="G3858" s="259" t="s">
        <v>17</v>
      </c>
      <c r="H3858" s="259" t="s">
        <v>17</v>
      </c>
      <c r="I3858" s="259" t="s">
        <v>17</v>
      </c>
      <c r="J3858" s="259" t="s">
        <v>3317</v>
      </c>
      <c r="K3858" s="259" t="s">
        <v>6818</v>
      </c>
      <c r="L3858" s="260">
        <v>45777</v>
      </c>
      <c r="M3858" s="259" t="s">
        <v>19</v>
      </c>
    </row>
    <row r="3859" spans="1:13">
      <c r="A3859" s="261" t="s">
        <v>1924</v>
      </c>
      <c r="B3859" s="261" t="s">
        <v>1925</v>
      </c>
      <c r="C3859" s="261" t="s">
        <v>1926</v>
      </c>
      <c r="D3859" s="261" t="s">
        <v>2027</v>
      </c>
      <c r="E3859" s="261" t="s">
        <v>17</v>
      </c>
      <c r="F3859" s="261" t="s">
        <v>17</v>
      </c>
      <c r="G3859" s="261" t="s">
        <v>17</v>
      </c>
      <c r="H3859" s="261" t="s">
        <v>17</v>
      </c>
      <c r="I3859" s="261" t="s">
        <v>17</v>
      </c>
      <c r="J3859" s="261" t="s">
        <v>3317</v>
      </c>
      <c r="K3859" s="261" t="s">
        <v>6819</v>
      </c>
      <c r="L3859" s="262">
        <v>45777</v>
      </c>
      <c r="M3859" s="261" t="s">
        <v>19</v>
      </c>
    </row>
    <row r="3860" spans="1:13">
      <c r="A3860" s="259" t="s">
        <v>1924</v>
      </c>
      <c r="B3860" s="259" t="s">
        <v>1925</v>
      </c>
      <c r="C3860" s="259" t="s">
        <v>1926</v>
      </c>
      <c r="D3860" s="259" t="s">
        <v>200</v>
      </c>
      <c r="E3860" s="259">
        <v>3</v>
      </c>
      <c r="F3860" s="259" t="s">
        <v>6820</v>
      </c>
      <c r="G3860" s="259" t="s">
        <v>224</v>
      </c>
      <c r="H3860" s="259">
        <v>1</v>
      </c>
      <c r="I3860" s="259" t="s">
        <v>2737</v>
      </c>
      <c r="J3860" s="259" t="s">
        <v>6821</v>
      </c>
      <c r="K3860" s="259" t="s">
        <v>6822</v>
      </c>
      <c r="L3860" s="260">
        <v>45777</v>
      </c>
      <c r="M3860" s="259" t="s">
        <v>19</v>
      </c>
    </row>
    <row r="3861" spans="1:13">
      <c r="A3861" s="261" t="s">
        <v>474</v>
      </c>
      <c r="B3861" s="261" t="s">
        <v>475</v>
      </c>
      <c r="C3861" s="261" t="s">
        <v>476</v>
      </c>
      <c r="D3861" s="261" t="s">
        <v>2227</v>
      </c>
      <c r="E3861" s="261">
        <v>5148605</v>
      </c>
      <c r="F3861" s="261" t="s">
        <v>6823</v>
      </c>
      <c r="G3861" s="261" t="s">
        <v>427</v>
      </c>
      <c r="H3861" s="261">
        <v>2</v>
      </c>
      <c r="I3861" s="261" t="s">
        <v>6824</v>
      </c>
      <c r="J3861" s="261" t="s">
        <v>6825</v>
      </c>
      <c r="K3861" s="261" t="s">
        <v>6826</v>
      </c>
      <c r="L3861" s="262">
        <v>45777</v>
      </c>
      <c r="M3861" s="261" t="s">
        <v>218</v>
      </c>
    </row>
    <row r="3862" spans="1:13">
      <c r="A3862" s="259" t="s">
        <v>474</v>
      </c>
      <c r="B3862" s="259" t="s">
        <v>475</v>
      </c>
      <c r="C3862" s="259" t="s">
        <v>476</v>
      </c>
      <c r="D3862" s="259" t="s">
        <v>1999</v>
      </c>
      <c r="E3862" s="259">
        <v>20506</v>
      </c>
      <c r="F3862" s="259" t="s">
        <v>6827</v>
      </c>
      <c r="G3862" s="259" t="s">
        <v>282</v>
      </c>
      <c r="H3862" s="259">
        <v>3</v>
      </c>
      <c r="I3862" s="259" t="s">
        <v>6828</v>
      </c>
      <c r="J3862" s="259" t="s">
        <v>6829</v>
      </c>
      <c r="K3862" s="259" t="s">
        <v>6830</v>
      </c>
      <c r="L3862" s="260">
        <v>45777</v>
      </c>
      <c r="M3862" s="259" t="s">
        <v>218</v>
      </c>
    </row>
    <row r="3863" spans="1:13">
      <c r="A3863" s="261" t="s">
        <v>474</v>
      </c>
      <c r="B3863" s="261" t="s">
        <v>475</v>
      </c>
      <c r="C3863" s="261" t="s">
        <v>476</v>
      </c>
      <c r="D3863" s="261" t="s">
        <v>2004</v>
      </c>
      <c r="E3863" s="261">
        <v>3857229</v>
      </c>
      <c r="F3863" s="261" t="s">
        <v>6831</v>
      </c>
      <c r="G3863" s="261" t="s">
        <v>282</v>
      </c>
      <c r="H3863" s="261">
        <v>3</v>
      </c>
      <c r="I3863" s="261" t="s">
        <v>6832</v>
      </c>
      <c r="J3863" s="261" t="s">
        <v>6833</v>
      </c>
      <c r="K3863" s="261" t="s">
        <v>6834</v>
      </c>
      <c r="L3863" s="262">
        <v>45777</v>
      </c>
      <c r="M3863" s="261" t="s">
        <v>218</v>
      </c>
    </row>
    <row r="3864" spans="1:13">
      <c r="A3864" s="259" t="s">
        <v>474</v>
      </c>
      <c r="B3864" s="259" t="s">
        <v>475</v>
      </c>
      <c r="C3864" s="259" t="s">
        <v>476</v>
      </c>
      <c r="D3864" s="259" t="s">
        <v>2007</v>
      </c>
      <c r="E3864" s="259">
        <v>204138</v>
      </c>
      <c r="F3864" s="259" t="s">
        <v>6835</v>
      </c>
      <c r="G3864" s="259" t="s">
        <v>282</v>
      </c>
      <c r="H3864" s="259">
        <v>3</v>
      </c>
      <c r="I3864" s="259" t="s">
        <v>6836</v>
      </c>
      <c r="J3864" s="259" t="s">
        <v>6837</v>
      </c>
      <c r="K3864" s="259" t="s">
        <v>6838</v>
      </c>
      <c r="L3864" s="260">
        <v>45777</v>
      </c>
      <c r="M3864" s="259" t="s">
        <v>218</v>
      </c>
    </row>
    <row r="3865" spans="1:13">
      <c r="A3865" s="261" t="s">
        <v>474</v>
      </c>
      <c r="B3865" s="261" t="s">
        <v>475</v>
      </c>
      <c r="C3865" s="261" t="s">
        <v>476</v>
      </c>
      <c r="D3865" s="261" t="s">
        <v>257</v>
      </c>
      <c r="E3865" s="261">
        <v>204138</v>
      </c>
      <c r="F3865" s="261" t="s">
        <v>6835</v>
      </c>
      <c r="G3865" s="261" t="s">
        <v>282</v>
      </c>
      <c r="H3865" s="261">
        <v>3</v>
      </c>
      <c r="I3865" s="261" t="s">
        <v>6836</v>
      </c>
      <c r="J3865" s="261" t="s">
        <v>6839</v>
      </c>
      <c r="K3865" s="261" t="s">
        <v>6840</v>
      </c>
      <c r="L3865" s="262">
        <v>45777</v>
      </c>
      <c r="M3865" s="261" t="s">
        <v>218</v>
      </c>
    </row>
    <row r="3866" spans="1:13">
      <c r="A3866" s="259" t="s">
        <v>474</v>
      </c>
      <c r="B3866" s="259" t="s">
        <v>475</v>
      </c>
      <c r="C3866" s="259" t="s">
        <v>476</v>
      </c>
      <c r="D3866" s="259" t="s">
        <v>2014</v>
      </c>
      <c r="E3866" s="259">
        <v>204138</v>
      </c>
      <c r="F3866" s="259" t="s">
        <v>6835</v>
      </c>
      <c r="G3866" s="259" t="s">
        <v>282</v>
      </c>
      <c r="H3866" s="259">
        <v>3</v>
      </c>
      <c r="I3866" s="259" t="s">
        <v>6836</v>
      </c>
      <c r="J3866" s="259" t="s">
        <v>6841</v>
      </c>
      <c r="K3866" s="259" t="s">
        <v>6842</v>
      </c>
      <c r="L3866" s="260">
        <v>45777</v>
      </c>
      <c r="M3866" s="259" t="s">
        <v>218</v>
      </c>
    </row>
    <row r="3867" spans="1:13">
      <c r="A3867" s="261" t="s">
        <v>474</v>
      </c>
      <c r="B3867" s="261" t="s">
        <v>475</v>
      </c>
      <c r="C3867" s="261" t="s">
        <v>476</v>
      </c>
      <c r="D3867" s="261" t="s">
        <v>2017</v>
      </c>
      <c r="E3867" s="261">
        <v>3653091</v>
      </c>
      <c r="F3867" s="261" t="s">
        <v>6843</v>
      </c>
      <c r="G3867" s="261" t="s">
        <v>427</v>
      </c>
      <c r="H3867" s="261">
        <v>2</v>
      </c>
      <c r="I3867" s="261" t="s">
        <v>6844</v>
      </c>
      <c r="J3867" s="261" t="s">
        <v>6845</v>
      </c>
      <c r="K3867" s="261" t="s">
        <v>6846</v>
      </c>
      <c r="L3867" s="262">
        <v>45777</v>
      </c>
      <c r="M3867" s="261" t="s">
        <v>218</v>
      </c>
    </row>
    <row r="3868" spans="1:13">
      <c r="A3868" s="259" t="s">
        <v>474</v>
      </c>
      <c r="B3868" s="259" t="s">
        <v>475</v>
      </c>
      <c r="C3868" s="259" t="s">
        <v>476</v>
      </c>
      <c r="D3868" s="259" t="s">
        <v>2020</v>
      </c>
      <c r="E3868" s="259">
        <v>0</v>
      </c>
      <c r="F3868" s="259" t="s">
        <v>6847</v>
      </c>
      <c r="G3868" s="259" t="s">
        <v>282</v>
      </c>
      <c r="H3868" s="259">
        <v>3</v>
      </c>
      <c r="I3868" s="259" t="s">
        <v>6848</v>
      </c>
      <c r="J3868" s="259" t="s">
        <v>6837</v>
      </c>
      <c r="K3868" s="259" t="s">
        <v>6849</v>
      </c>
      <c r="L3868" s="260">
        <v>45777</v>
      </c>
      <c r="M3868" s="259" t="s">
        <v>218</v>
      </c>
    </row>
    <row r="3869" spans="1:13">
      <c r="A3869" s="261" t="s">
        <v>474</v>
      </c>
      <c r="B3869" s="261" t="s">
        <v>475</v>
      </c>
      <c r="C3869" s="261" t="s">
        <v>476</v>
      </c>
      <c r="D3869" s="261" t="s">
        <v>2023</v>
      </c>
      <c r="E3869" s="261">
        <v>204138</v>
      </c>
      <c r="F3869" s="261" t="s">
        <v>6847</v>
      </c>
      <c r="G3869" s="261" t="s">
        <v>282</v>
      </c>
      <c r="H3869" s="261">
        <v>3</v>
      </c>
      <c r="I3869" s="261" t="s">
        <v>6848</v>
      </c>
      <c r="J3869" s="261" t="s">
        <v>6850</v>
      </c>
      <c r="K3869" s="261" t="s">
        <v>6851</v>
      </c>
      <c r="L3869" s="262">
        <v>45777</v>
      </c>
      <c r="M3869" s="261" t="s">
        <v>218</v>
      </c>
    </row>
    <row r="3870" spans="1:13">
      <c r="A3870" s="259" t="s">
        <v>474</v>
      </c>
      <c r="B3870" s="259" t="s">
        <v>475</v>
      </c>
      <c r="C3870" s="259" t="s">
        <v>476</v>
      </c>
      <c r="D3870" s="259" t="s">
        <v>2025</v>
      </c>
      <c r="E3870" s="259" t="s">
        <v>17</v>
      </c>
      <c r="F3870" s="259" t="s">
        <v>17</v>
      </c>
      <c r="G3870" s="259" t="s">
        <v>17</v>
      </c>
      <c r="H3870" s="259" t="s">
        <v>17</v>
      </c>
      <c r="I3870" s="259" t="s">
        <v>17</v>
      </c>
      <c r="J3870" s="259" t="s">
        <v>6852</v>
      </c>
      <c r="K3870" s="259" t="s">
        <v>6853</v>
      </c>
      <c r="L3870" s="260">
        <v>45777</v>
      </c>
      <c r="M3870" s="259" t="s">
        <v>218</v>
      </c>
    </row>
    <row r="3871" spans="1:13">
      <c r="A3871" s="261" t="s">
        <v>474</v>
      </c>
      <c r="B3871" s="261" t="s">
        <v>475</v>
      </c>
      <c r="C3871" s="261" t="s">
        <v>476</v>
      </c>
      <c r="D3871" s="261" t="s">
        <v>2027</v>
      </c>
      <c r="E3871" s="261" t="s">
        <v>17</v>
      </c>
      <c r="F3871" s="261" t="s">
        <v>17</v>
      </c>
      <c r="G3871" s="261" t="s">
        <v>17</v>
      </c>
      <c r="H3871" s="261" t="s">
        <v>17</v>
      </c>
      <c r="I3871" s="261" t="s">
        <v>17</v>
      </c>
      <c r="J3871" s="261" t="s">
        <v>6852</v>
      </c>
      <c r="K3871" s="261" t="s">
        <v>6854</v>
      </c>
      <c r="L3871" s="262">
        <v>45777</v>
      </c>
      <c r="M3871" s="261" t="s">
        <v>218</v>
      </c>
    </row>
    <row r="3872" spans="1:13">
      <c r="A3872" s="259" t="s">
        <v>474</v>
      </c>
      <c r="B3872" s="259" t="s">
        <v>475</v>
      </c>
      <c r="C3872" s="259" t="s">
        <v>476</v>
      </c>
      <c r="D3872" s="259" t="s">
        <v>200</v>
      </c>
      <c r="E3872" s="259">
        <v>2</v>
      </c>
      <c r="F3872" s="259" t="s">
        <v>6855</v>
      </c>
      <c r="G3872" s="259" t="s">
        <v>17</v>
      </c>
      <c r="H3872" s="259" t="s">
        <v>17</v>
      </c>
      <c r="I3872" s="259" t="s">
        <v>6856</v>
      </c>
      <c r="J3872" s="259" t="s">
        <v>6857</v>
      </c>
      <c r="K3872" s="259" t="s">
        <v>6858</v>
      </c>
      <c r="L3872" s="260">
        <v>45777</v>
      </c>
      <c r="M3872" s="259" t="s">
        <v>218</v>
      </c>
    </row>
    <row r="3873" spans="1:13">
      <c r="A3873" s="261" t="s">
        <v>501</v>
      </c>
      <c r="B3873" s="261" t="s">
        <v>502</v>
      </c>
      <c r="C3873" s="261" t="s">
        <v>503</v>
      </c>
      <c r="D3873" s="261" t="s">
        <v>2227</v>
      </c>
      <c r="E3873" s="261">
        <v>126014024</v>
      </c>
      <c r="F3873" s="261" t="s">
        <v>6859</v>
      </c>
      <c r="G3873" s="261" t="s">
        <v>282</v>
      </c>
      <c r="H3873" s="261">
        <v>3</v>
      </c>
      <c r="I3873" s="261" t="s">
        <v>6860</v>
      </c>
      <c r="J3873" s="261" t="s">
        <v>6861</v>
      </c>
      <c r="K3873" s="261" t="s">
        <v>6862</v>
      </c>
      <c r="L3873" s="262">
        <v>45777</v>
      </c>
      <c r="M3873" s="261" t="s">
        <v>19</v>
      </c>
    </row>
    <row r="3874" spans="1:13">
      <c r="A3874" s="259" t="s">
        <v>501</v>
      </c>
      <c r="B3874" s="259" t="s">
        <v>502</v>
      </c>
      <c r="C3874" s="259" t="s">
        <v>503</v>
      </c>
      <c r="D3874" s="259" t="s">
        <v>1999</v>
      </c>
      <c r="E3874" s="259">
        <v>392669</v>
      </c>
      <c r="F3874" s="259" t="s">
        <v>6863</v>
      </c>
      <c r="G3874" s="259" t="s">
        <v>427</v>
      </c>
      <c r="H3874" s="259">
        <v>2</v>
      </c>
      <c r="I3874" s="259" t="s">
        <v>6864</v>
      </c>
      <c r="J3874" s="259" t="s">
        <v>6865</v>
      </c>
      <c r="K3874" s="259" t="s">
        <v>6866</v>
      </c>
      <c r="L3874" s="260">
        <v>45777</v>
      </c>
      <c r="M3874" s="259" t="s">
        <v>218</v>
      </c>
    </row>
    <row r="3875" spans="1:13">
      <c r="A3875" s="261" t="s">
        <v>501</v>
      </c>
      <c r="B3875" s="261" t="s">
        <v>502</v>
      </c>
      <c r="C3875" s="261" t="s">
        <v>503</v>
      </c>
      <c r="D3875" s="261" t="s">
        <v>2004</v>
      </c>
      <c r="E3875" s="261">
        <v>18733311</v>
      </c>
      <c r="F3875" s="261" t="s">
        <v>6867</v>
      </c>
      <c r="G3875" s="261" t="s">
        <v>282</v>
      </c>
      <c r="H3875" s="261">
        <v>3</v>
      </c>
      <c r="I3875" s="261" t="s">
        <v>6868</v>
      </c>
      <c r="J3875" s="261" t="s">
        <v>6869</v>
      </c>
      <c r="K3875" s="261" t="s">
        <v>6870</v>
      </c>
      <c r="L3875" s="262">
        <v>45777</v>
      </c>
      <c r="M3875" s="261" t="s">
        <v>218</v>
      </c>
    </row>
    <row r="3876" spans="1:13">
      <c r="A3876" s="259" t="s">
        <v>501</v>
      </c>
      <c r="B3876" s="259" t="s">
        <v>502</v>
      </c>
      <c r="C3876" s="259" t="s">
        <v>503</v>
      </c>
      <c r="D3876" s="259" t="s">
        <v>2007</v>
      </c>
      <c r="E3876" s="259">
        <v>925085</v>
      </c>
      <c r="F3876" s="259" t="s">
        <v>6871</v>
      </c>
      <c r="G3876" s="259" t="s">
        <v>282</v>
      </c>
      <c r="H3876" s="259">
        <v>3</v>
      </c>
      <c r="I3876" s="259" t="s">
        <v>6872</v>
      </c>
      <c r="J3876" s="259" t="s">
        <v>6873</v>
      </c>
      <c r="K3876" s="259" t="s">
        <v>6874</v>
      </c>
      <c r="L3876" s="260">
        <v>45777</v>
      </c>
      <c r="M3876" s="259" t="s">
        <v>218</v>
      </c>
    </row>
    <row r="3877" spans="1:13">
      <c r="A3877" s="261" t="s">
        <v>501</v>
      </c>
      <c r="B3877" s="261" t="s">
        <v>502</v>
      </c>
      <c r="C3877" s="261" t="s">
        <v>503</v>
      </c>
      <c r="D3877" s="261" t="s">
        <v>257</v>
      </c>
      <c r="E3877" s="261">
        <v>925085</v>
      </c>
      <c r="F3877" s="261" t="s">
        <v>6871</v>
      </c>
      <c r="G3877" s="261" t="s">
        <v>427</v>
      </c>
      <c r="H3877" s="261">
        <v>2</v>
      </c>
      <c r="I3877" s="261" t="s">
        <v>6872</v>
      </c>
      <c r="J3877" s="261" t="s">
        <v>6875</v>
      </c>
      <c r="K3877" s="261" t="s">
        <v>6876</v>
      </c>
      <c r="L3877" s="262">
        <v>45777</v>
      </c>
      <c r="M3877" s="261" t="s">
        <v>218</v>
      </c>
    </row>
    <row r="3878" spans="1:13">
      <c r="A3878" s="259" t="s">
        <v>501</v>
      </c>
      <c r="B3878" s="259" t="s">
        <v>502</v>
      </c>
      <c r="C3878" s="259" t="s">
        <v>503</v>
      </c>
      <c r="D3878" s="259" t="s">
        <v>467</v>
      </c>
      <c r="E3878" s="259">
        <v>16</v>
      </c>
      <c r="F3878" s="259" t="s">
        <v>6877</v>
      </c>
      <c r="G3878" s="259" t="s">
        <v>282</v>
      </c>
      <c r="H3878" s="259">
        <v>3</v>
      </c>
      <c r="I3878" s="259" t="s">
        <v>6878</v>
      </c>
      <c r="J3878" s="259" t="s">
        <v>6879</v>
      </c>
      <c r="K3878" s="259" t="s">
        <v>6880</v>
      </c>
      <c r="L3878" s="260">
        <v>45777</v>
      </c>
      <c r="M3878" s="259" t="s">
        <v>218</v>
      </c>
    </row>
    <row r="3879" spans="1:13">
      <c r="A3879" s="261" t="s">
        <v>501</v>
      </c>
      <c r="B3879" s="261" t="s">
        <v>502</v>
      </c>
      <c r="C3879" s="261" t="s">
        <v>503</v>
      </c>
      <c r="D3879" s="261" t="s">
        <v>549</v>
      </c>
      <c r="E3879" s="261">
        <v>16</v>
      </c>
      <c r="F3879" s="261" t="s">
        <v>6877</v>
      </c>
      <c r="G3879" s="261" t="s">
        <v>282</v>
      </c>
      <c r="H3879" s="261">
        <v>3</v>
      </c>
      <c r="I3879" s="261" t="s">
        <v>6878</v>
      </c>
      <c r="J3879" s="261" t="s">
        <v>6879</v>
      </c>
      <c r="K3879" s="261" t="s">
        <v>6881</v>
      </c>
      <c r="L3879" s="262">
        <v>45777</v>
      </c>
      <c r="M3879" s="261" t="s">
        <v>218</v>
      </c>
    </row>
    <row r="3880" spans="1:13">
      <c r="A3880" s="259" t="s">
        <v>501</v>
      </c>
      <c r="B3880" s="259" t="s">
        <v>502</v>
      </c>
      <c r="C3880" s="259" t="s">
        <v>503</v>
      </c>
      <c r="D3880" s="259" t="s">
        <v>2014</v>
      </c>
      <c r="E3880" s="259">
        <v>925085</v>
      </c>
      <c r="F3880" s="259" t="s">
        <v>6871</v>
      </c>
      <c r="G3880" s="259" t="s">
        <v>427</v>
      </c>
      <c r="H3880" s="259">
        <v>2</v>
      </c>
      <c r="I3880" s="259" t="s">
        <v>6872</v>
      </c>
      <c r="J3880" s="259" t="s">
        <v>6882</v>
      </c>
      <c r="K3880" s="259" t="s">
        <v>6883</v>
      </c>
      <c r="L3880" s="260">
        <v>45777</v>
      </c>
      <c r="M3880" s="259" t="s">
        <v>218</v>
      </c>
    </row>
    <row r="3881" spans="1:13">
      <c r="A3881" s="261" t="s">
        <v>501</v>
      </c>
      <c r="B3881" s="261" t="s">
        <v>502</v>
      </c>
      <c r="C3881" s="261" t="s">
        <v>503</v>
      </c>
      <c r="D3881" s="261" t="s">
        <v>2017</v>
      </c>
      <c r="E3881" s="261">
        <v>17808226</v>
      </c>
      <c r="F3881" s="261" t="s">
        <v>6884</v>
      </c>
      <c r="G3881" s="261" t="s">
        <v>282</v>
      </c>
      <c r="H3881" s="261">
        <v>3</v>
      </c>
      <c r="I3881" s="261" t="s">
        <v>6885</v>
      </c>
      <c r="J3881" s="261" t="s">
        <v>6886</v>
      </c>
      <c r="K3881" s="261" t="s">
        <v>6887</v>
      </c>
      <c r="L3881" s="262">
        <v>45777</v>
      </c>
      <c r="M3881" s="261" t="s">
        <v>218</v>
      </c>
    </row>
    <row r="3882" spans="1:13">
      <c r="A3882" s="259" t="s">
        <v>501</v>
      </c>
      <c r="B3882" s="259" t="s">
        <v>502</v>
      </c>
      <c r="C3882" s="259" t="s">
        <v>503</v>
      </c>
      <c r="D3882" s="259" t="s">
        <v>2020</v>
      </c>
      <c r="E3882" s="259">
        <v>0</v>
      </c>
      <c r="F3882" s="259" t="s">
        <v>6871</v>
      </c>
      <c r="G3882" s="259" t="s">
        <v>282</v>
      </c>
      <c r="H3882" s="259">
        <v>3</v>
      </c>
      <c r="I3882" s="259" t="s">
        <v>6888</v>
      </c>
      <c r="J3882" s="259" t="s">
        <v>6171</v>
      </c>
      <c r="K3882" s="259" t="s">
        <v>6889</v>
      </c>
      <c r="L3882" s="260">
        <v>45777</v>
      </c>
      <c r="M3882" s="259" t="s">
        <v>218</v>
      </c>
    </row>
    <row r="3883" spans="1:13">
      <c r="A3883" s="261" t="s">
        <v>501</v>
      </c>
      <c r="B3883" s="261" t="s">
        <v>502</v>
      </c>
      <c r="C3883" s="261" t="s">
        <v>503</v>
      </c>
      <c r="D3883" s="261" t="s">
        <v>2023</v>
      </c>
      <c r="E3883" s="261">
        <v>925085</v>
      </c>
      <c r="F3883" s="261" t="s">
        <v>6871</v>
      </c>
      <c r="G3883" s="261" t="s">
        <v>282</v>
      </c>
      <c r="H3883" s="261">
        <v>3</v>
      </c>
      <c r="I3883" s="261" t="s">
        <v>6872</v>
      </c>
      <c r="J3883" s="261" t="s">
        <v>6890</v>
      </c>
      <c r="K3883" s="261" t="s">
        <v>6891</v>
      </c>
      <c r="L3883" s="262">
        <v>45777</v>
      </c>
      <c r="M3883" s="261" t="s">
        <v>218</v>
      </c>
    </row>
    <row r="3884" spans="1:13">
      <c r="A3884" s="259" t="s">
        <v>501</v>
      </c>
      <c r="B3884" s="259" t="s">
        <v>502</v>
      </c>
      <c r="C3884" s="259" t="s">
        <v>503</v>
      </c>
      <c r="D3884" s="259" t="s">
        <v>2025</v>
      </c>
      <c r="E3884" s="259" t="s">
        <v>17</v>
      </c>
      <c r="F3884" s="259" t="s">
        <v>17</v>
      </c>
      <c r="G3884" s="259" t="s">
        <v>17</v>
      </c>
      <c r="H3884" s="259" t="s">
        <v>17</v>
      </c>
      <c r="I3884" s="259" t="s">
        <v>17</v>
      </c>
      <c r="J3884" s="259" t="s">
        <v>6890</v>
      </c>
      <c r="K3884" s="259" t="s">
        <v>6892</v>
      </c>
      <c r="L3884" s="260">
        <v>45777</v>
      </c>
      <c r="M3884" s="259" t="s">
        <v>218</v>
      </c>
    </row>
    <row r="3885" spans="1:13">
      <c r="A3885" s="261" t="s">
        <v>501</v>
      </c>
      <c r="B3885" s="261" t="s">
        <v>502</v>
      </c>
      <c r="C3885" s="261" t="s">
        <v>503</v>
      </c>
      <c r="D3885" s="261" t="s">
        <v>2027</v>
      </c>
      <c r="E3885" s="261" t="s">
        <v>17</v>
      </c>
      <c r="F3885" s="261" t="s">
        <v>17</v>
      </c>
      <c r="G3885" s="261" t="s">
        <v>17</v>
      </c>
      <c r="H3885" s="261" t="s">
        <v>17</v>
      </c>
      <c r="I3885" s="261" t="s">
        <v>17</v>
      </c>
      <c r="J3885" s="261" t="s">
        <v>6890</v>
      </c>
      <c r="K3885" s="261" t="s">
        <v>6893</v>
      </c>
      <c r="L3885" s="262">
        <v>45777</v>
      </c>
      <c r="M3885" s="261" t="s">
        <v>218</v>
      </c>
    </row>
    <row r="3886" spans="1:13">
      <c r="A3886" s="259" t="s">
        <v>501</v>
      </c>
      <c r="B3886" s="259" t="s">
        <v>502</v>
      </c>
      <c r="C3886" s="259" t="s">
        <v>503</v>
      </c>
      <c r="D3886" s="259" t="s">
        <v>200</v>
      </c>
      <c r="E3886" s="259">
        <v>3</v>
      </c>
      <c r="F3886" s="259" t="s">
        <v>6894</v>
      </c>
      <c r="G3886" s="259" t="s">
        <v>427</v>
      </c>
      <c r="H3886" s="259">
        <v>2</v>
      </c>
      <c r="I3886" s="259" t="s">
        <v>6872</v>
      </c>
      <c r="J3886" s="259" t="s">
        <v>6895</v>
      </c>
      <c r="K3886" s="259" t="s">
        <v>6896</v>
      </c>
      <c r="L3886" s="260">
        <v>45777</v>
      </c>
      <c r="M3886" s="259" t="s">
        <v>19</v>
      </c>
    </row>
    <row r="3887" spans="1:13">
      <c r="A3887" s="261" t="s">
        <v>266</v>
      </c>
      <c r="B3887" s="261" t="s">
        <v>267</v>
      </c>
      <c r="C3887" s="261" t="s">
        <v>268</v>
      </c>
      <c r="D3887" s="261" t="s">
        <v>2227</v>
      </c>
      <c r="E3887" s="261">
        <v>92417681</v>
      </c>
      <c r="F3887" s="261" t="s">
        <v>6897</v>
      </c>
      <c r="G3887" s="261" t="s">
        <v>224</v>
      </c>
      <c r="H3887" s="261">
        <v>1</v>
      </c>
      <c r="I3887" s="261" t="s">
        <v>6898</v>
      </c>
      <c r="J3887" s="261" t="s">
        <v>6899</v>
      </c>
      <c r="K3887" s="261" t="s">
        <v>6900</v>
      </c>
      <c r="L3887" s="262">
        <v>45777</v>
      </c>
      <c r="M3887" s="261" t="s">
        <v>218</v>
      </c>
    </row>
    <row r="3888" spans="1:13">
      <c r="A3888" s="259" t="s">
        <v>266</v>
      </c>
      <c r="B3888" s="259" t="s">
        <v>267</v>
      </c>
      <c r="C3888" s="259" t="s">
        <v>268</v>
      </c>
      <c r="D3888" s="259" t="s">
        <v>1999</v>
      </c>
      <c r="E3888" s="259">
        <v>239561</v>
      </c>
      <c r="F3888" s="259" t="s">
        <v>6901</v>
      </c>
      <c r="G3888" s="259" t="s">
        <v>282</v>
      </c>
      <c r="H3888" s="259">
        <v>3</v>
      </c>
      <c r="I3888" s="259" t="s">
        <v>6902</v>
      </c>
      <c r="J3888" s="259" t="s">
        <v>6903</v>
      </c>
      <c r="K3888" s="259" t="s">
        <v>6904</v>
      </c>
      <c r="L3888" s="260">
        <v>45777</v>
      </c>
      <c r="M3888" s="259" t="s">
        <v>218</v>
      </c>
    </row>
    <row r="3889" spans="1:13">
      <c r="A3889" s="261" t="s">
        <v>266</v>
      </c>
      <c r="B3889" s="261" t="s">
        <v>267</v>
      </c>
      <c r="C3889" s="261" t="s">
        <v>268</v>
      </c>
      <c r="D3889" s="261" t="s">
        <v>2004</v>
      </c>
      <c r="E3889" s="261">
        <v>27084000</v>
      </c>
      <c r="F3889" s="261" t="s">
        <v>6905</v>
      </c>
      <c r="G3889" s="261" t="s">
        <v>282</v>
      </c>
      <c r="H3889" s="261">
        <v>3</v>
      </c>
      <c r="I3889" s="261" t="s">
        <v>6906</v>
      </c>
      <c r="J3889" s="261" t="s">
        <v>6907</v>
      </c>
      <c r="K3889" s="261" t="s">
        <v>6908</v>
      </c>
      <c r="L3889" s="262">
        <v>45777</v>
      </c>
      <c r="M3889" s="261" t="s">
        <v>218</v>
      </c>
    </row>
    <row r="3890" spans="1:13">
      <c r="A3890" s="259" t="s">
        <v>266</v>
      </c>
      <c r="B3890" s="259" t="s">
        <v>267</v>
      </c>
      <c r="C3890" s="259" t="s">
        <v>268</v>
      </c>
      <c r="D3890" s="259" t="s">
        <v>2007</v>
      </c>
      <c r="E3890" s="259">
        <v>5500000</v>
      </c>
      <c r="F3890" s="259" t="s">
        <v>6909</v>
      </c>
      <c r="G3890" s="259" t="s">
        <v>224</v>
      </c>
      <c r="H3890" s="259">
        <v>1</v>
      </c>
      <c r="I3890" s="259" t="s">
        <v>6910</v>
      </c>
      <c r="J3890" s="259" t="s">
        <v>6911</v>
      </c>
      <c r="K3890" s="259" t="s">
        <v>6912</v>
      </c>
      <c r="L3890" s="260">
        <v>45777</v>
      </c>
      <c r="M3890" s="259" t="s">
        <v>218</v>
      </c>
    </row>
    <row r="3891" spans="1:13">
      <c r="A3891" s="261" t="s">
        <v>266</v>
      </c>
      <c r="B3891" s="261" t="s">
        <v>267</v>
      </c>
      <c r="C3891" s="261" t="s">
        <v>268</v>
      </c>
      <c r="D3891" s="261" t="s">
        <v>257</v>
      </c>
      <c r="E3891" s="261">
        <v>4500000</v>
      </c>
      <c r="F3891" s="261" t="s">
        <v>6909</v>
      </c>
      <c r="G3891" s="261" t="s">
        <v>224</v>
      </c>
      <c r="H3891" s="261">
        <v>1</v>
      </c>
      <c r="I3891" s="261" t="s">
        <v>6910</v>
      </c>
      <c r="J3891" s="261" t="s">
        <v>6913</v>
      </c>
      <c r="K3891" s="261" t="s">
        <v>6914</v>
      </c>
      <c r="L3891" s="262">
        <v>45777</v>
      </c>
      <c r="M3891" s="261" t="s">
        <v>218</v>
      </c>
    </row>
    <row r="3892" spans="1:13">
      <c r="A3892" s="259" t="s">
        <v>266</v>
      </c>
      <c r="B3892" s="259" t="s">
        <v>267</v>
      </c>
      <c r="C3892" s="259" t="s">
        <v>268</v>
      </c>
      <c r="D3892" s="259" t="s">
        <v>467</v>
      </c>
      <c r="E3892" s="259" t="s">
        <v>17</v>
      </c>
      <c r="F3892" s="259" t="s">
        <v>404</v>
      </c>
      <c r="G3892" s="259" t="s">
        <v>17</v>
      </c>
      <c r="H3892" s="259" t="s">
        <v>17</v>
      </c>
      <c r="I3892" s="259" t="s">
        <v>404</v>
      </c>
      <c r="J3892" s="259" t="s">
        <v>6915</v>
      </c>
      <c r="K3892" s="259" t="s">
        <v>6916</v>
      </c>
      <c r="L3892" s="260">
        <v>45777</v>
      </c>
      <c r="M3892" s="259" t="s">
        <v>218</v>
      </c>
    </row>
    <row r="3893" spans="1:13">
      <c r="A3893" s="261" t="s">
        <v>266</v>
      </c>
      <c r="B3893" s="261" t="s">
        <v>267</v>
      </c>
      <c r="C3893" s="261" t="s">
        <v>268</v>
      </c>
      <c r="D3893" s="261" t="s">
        <v>549</v>
      </c>
      <c r="E3893" s="261" t="s">
        <v>17</v>
      </c>
      <c r="F3893" s="261" t="s">
        <v>404</v>
      </c>
      <c r="G3893" s="261" t="s">
        <v>17</v>
      </c>
      <c r="H3893" s="261" t="s">
        <v>17</v>
      </c>
      <c r="I3893" s="261" t="s">
        <v>17</v>
      </c>
      <c r="J3893" s="261" t="s">
        <v>6917</v>
      </c>
      <c r="K3893" s="261" t="s">
        <v>6918</v>
      </c>
      <c r="L3893" s="262">
        <v>45777</v>
      </c>
      <c r="M3893" s="261" t="s">
        <v>218</v>
      </c>
    </row>
    <row r="3894" spans="1:13">
      <c r="A3894" s="259" t="s">
        <v>266</v>
      </c>
      <c r="B3894" s="259" t="s">
        <v>267</v>
      </c>
      <c r="C3894" s="259" t="s">
        <v>268</v>
      </c>
      <c r="D3894" s="259" t="s">
        <v>2014</v>
      </c>
      <c r="E3894" s="259">
        <v>5500000</v>
      </c>
      <c r="F3894" s="259" t="s">
        <v>6909</v>
      </c>
      <c r="G3894" s="259" t="s">
        <v>224</v>
      </c>
      <c r="H3894" s="259">
        <v>1</v>
      </c>
      <c r="I3894" s="259" t="s">
        <v>6910</v>
      </c>
      <c r="J3894" s="259" t="s">
        <v>6919</v>
      </c>
      <c r="K3894" s="259" t="s">
        <v>6920</v>
      </c>
      <c r="L3894" s="260">
        <v>45777</v>
      </c>
      <c r="M3894" s="259" t="s">
        <v>218</v>
      </c>
    </row>
    <row r="3895" spans="1:13">
      <c r="A3895" s="261" t="s">
        <v>266</v>
      </c>
      <c r="B3895" s="261" t="s">
        <v>267</v>
      </c>
      <c r="C3895" s="261" t="s">
        <v>268</v>
      </c>
      <c r="D3895" s="261" t="s">
        <v>2017</v>
      </c>
      <c r="E3895" s="261">
        <v>21584000</v>
      </c>
      <c r="F3895" s="261" t="s">
        <v>6921</v>
      </c>
      <c r="G3895" s="261" t="s">
        <v>282</v>
      </c>
      <c r="H3895" s="261">
        <v>3</v>
      </c>
      <c r="I3895" s="261" t="s">
        <v>6922</v>
      </c>
      <c r="J3895" s="261" t="s">
        <v>6923</v>
      </c>
      <c r="K3895" s="261" t="s">
        <v>6924</v>
      </c>
      <c r="L3895" s="262">
        <v>45777</v>
      </c>
      <c r="M3895" s="261" t="s">
        <v>218</v>
      </c>
    </row>
    <row r="3896" spans="1:13">
      <c r="A3896" s="259" t="s">
        <v>266</v>
      </c>
      <c r="B3896" s="259" t="s">
        <v>267</v>
      </c>
      <c r="C3896" s="259" t="s">
        <v>268</v>
      </c>
      <c r="D3896" s="259" t="s">
        <v>2020</v>
      </c>
      <c r="E3896" s="259">
        <v>0</v>
      </c>
      <c r="F3896" s="259" t="s">
        <v>6909</v>
      </c>
      <c r="G3896" s="259" t="s">
        <v>282</v>
      </c>
      <c r="H3896" s="259">
        <v>3</v>
      </c>
      <c r="I3896" s="259" t="s">
        <v>6910</v>
      </c>
      <c r="J3896" s="259" t="s">
        <v>6925</v>
      </c>
      <c r="K3896" s="259" t="s">
        <v>6926</v>
      </c>
      <c r="L3896" s="260">
        <v>45777</v>
      </c>
      <c r="M3896" s="259" t="s">
        <v>218</v>
      </c>
    </row>
    <row r="3897" spans="1:13">
      <c r="A3897" s="261" t="s">
        <v>266</v>
      </c>
      <c r="B3897" s="261" t="s">
        <v>267</v>
      </c>
      <c r="C3897" s="261" t="s">
        <v>268</v>
      </c>
      <c r="D3897" s="261" t="s">
        <v>2023</v>
      </c>
      <c r="E3897" s="261">
        <v>2700000</v>
      </c>
      <c r="F3897" s="261" t="s">
        <v>6909</v>
      </c>
      <c r="G3897" s="261" t="s">
        <v>427</v>
      </c>
      <c r="H3897" s="261">
        <v>2</v>
      </c>
      <c r="I3897" s="261" t="s">
        <v>6910</v>
      </c>
      <c r="J3897" s="261" t="s">
        <v>6927</v>
      </c>
      <c r="K3897" s="261" t="s">
        <v>6928</v>
      </c>
      <c r="L3897" s="262">
        <v>45777</v>
      </c>
      <c r="M3897" s="261" t="s">
        <v>218</v>
      </c>
    </row>
    <row r="3898" spans="1:13">
      <c r="A3898" s="259" t="s">
        <v>266</v>
      </c>
      <c r="B3898" s="259" t="s">
        <v>267</v>
      </c>
      <c r="C3898" s="259" t="s">
        <v>268</v>
      </c>
      <c r="D3898" s="259" t="s">
        <v>2025</v>
      </c>
      <c r="E3898" s="259">
        <v>2800000</v>
      </c>
      <c r="F3898" s="259" t="s">
        <v>6909</v>
      </c>
      <c r="G3898" s="259" t="s">
        <v>427</v>
      </c>
      <c r="H3898" s="259">
        <v>2</v>
      </c>
      <c r="I3898" s="259" t="s">
        <v>6910</v>
      </c>
      <c r="J3898" s="259" t="s">
        <v>6929</v>
      </c>
      <c r="K3898" s="259" t="s">
        <v>6930</v>
      </c>
      <c r="L3898" s="260">
        <v>45777</v>
      </c>
      <c r="M3898" s="259" t="s">
        <v>218</v>
      </c>
    </row>
    <row r="3899" spans="1:13">
      <c r="A3899" s="261" t="s">
        <v>266</v>
      </c>
      <c r="B3899" s="261" t="s">
        <v>267</v>
      </c>
      <c r="C3899" s="261" t="s">
        <v>268</v>
      </c>
      <c r="D3899" s="261" t="s">
        <v>2027</v>
      </c>
      <c r="E3899" s="261">
        <v>0</v>
      </c>
      <c r="F3899" s="261" t="s">
        <v>6909</v>
      </c>
      <c r="G3899" s="261" t="s">
        <v>427</v>
      </c>
      <c r="H3899" s="261">
        <v>2</v>
      </c>
      <c r="I3899" s="261" t="s">
        <v>6910</v>
      </c>
      <c r="J3899" s="261" t="s">
        <v>6931</v>
      </c>
      <c r="K3899" s="261" t="s">
        <v>6932</v>
      </c>
      <c r="L3899" s="262">
        <v>45777</v>
      </c>
      <c r="M3899" s="261" t="s">
        <v>218</v>
      </c>
    </row>
    <row r="3900" spans="1:13">
      <c r="A3900" s="259" t="s">
        <v>266</v>
      </c>
      <c r="B3900" s="259" t="s">
        <v>267</v>
      </c>
      <c r="C3900" s="259" t="s">
        <v>268</v>
      </c>
      <c r="D3900" s="259" t="s">
        <v>200</v>
      </c>
      <c r="E3900" s="259">
        <v>3</v>
      </c>
      <c r="F3900" s="259" t="s">
        <v>6933</v>
      </c>
      <c r="G3900" s="259" t="s">
        <v>427</v>
      </c>
      <c r="H3900" s="259">
        <v>2</v>
      </c>
      <c r="I3900" s="259" t="s">
        <v>6934</v>
      </c>
      <c r="J3900" s="259" t="s">
        <v>6935</v>
      </c>
      <c r="K3900" s="259" t="s">
        <v>6936</v>
      </c>
      <c r="L3900" s="260">
        <v>45777</v>
      </c>
      <c r="M3900" s="259" t="s">
        <v>218</v>
      </c>
    </row>
    <row r="3901" spans="1:13">
      <c r="A3901" s="261" t="s">
        <v>1211</v>
      </c>
      <c r="B3901" s="261" t="s">
        <v>1212</v>
      </c>
      <c r="C3901" s="261" t="s">
        <v>1213</v>
      </c>
      <c r="D3901" s="261" t="s">
        <v>2227</v>
      </c>
      <c r="E3901" s="261">
        <v>34058800</v>
      </c>
      <c r="F3901" s="261" t="s">
        <v>6937</v>
      </c>
      <c r="G3901" s="261" t="s">
        <v>427</v>
      </c>
      <c r="H3901" s="261">
        <v>2</v>
      </c>
      <c r="I3901" s="261" t="s">
        <v>6938</v>
      </c>
      <c r="J3901" s="261" t="s">
        <v>6939</v>
      </c>
      <c r="K3901" s="261" t="s">
        <v>6940</v>
      </c>
      <c r="L3901" s="262">
        <v>45777</v>
      </c>
      <c r="M3901" s="261" t="s">
        <v>218</v>
      </c>
    </row>
    <row r="3902" spans="1:13">
      <c r="A3902" s="259" t="s">
        <v>1211</v>
      </c>
      <c r="B3902" s="259" t="s">
        <v>1212</v>
      </c>
      <c r="C3902" s="259" t="s">
        <v>1213</v>
      </c>
      <c r="D3902" s="259" t="s">
        <v>1999</v>
      </c>
      <c r="E3902" s="259">
        <v>9206</v>
      </c>
      <c r="F3902" s="259" t="s">
        <v>6941</v>
      </c>
      <c r="G3902" s="259" t="s">
        <v>282</v>
      </c>
      <c r="H3902" s="259">
        <v>3</v>
      </c>
      <c r="I3902" s="259" t="s">
        <v>6942</v>
      </c>
      <c r="J3902" s="259" t="s">
        <v>6943</v>
      </c>
      <c r="K3902" s="259" t="s">
        <v>6944</v>
      </c>
      <c r="L3902" s="260">
        <v>45777</v>
      </c>
      <c r="M3902" s="259" t="s">
        <v>218</v>
      </c>
    </row>
    <row r="3903" spans="1:13">
      <c r="A3903" s="261" t="s">
        <v>1211</v>
      </c>
      <c r="B3903" s="261" t="s">
        <v>1212</v>
      </c>
      <c r="C3903" s="261" t="s">
        <v>1213</v>
      </c>
      <c r="D3903" s="261" t="s">
        <v>2004</v>
      </c>
      <c r="E3903" s="261">
        <v>11300000</v>
      </c>
      <c r="F3903" s="261" t="s">
        <v>6945</v>
      </c>
      <c r="G3903" s="261" t="s">
        <v>427</v>
      </c>
      <c r="H3903" s="261">
        <v>2</v>
      </c>
      <c r="I3903" s="261" t="s">
        <v>6946</v>
      </c>
      <c r="J3903" s="261" t="s">
        <v>6947</v>
      </c>
      <c r="K3903" s="261" t="s">
        <v>6948</v>
      </c>
      <c r="L3903" s="262">
        <v>45777</v>
      </c>
      <c r="M3903" s="261" t="s">
        <v>218</v>
      </c>
    </row>
    <row r="3904" spans="1:13">
      <c r="A3904" s="259" t="s">
        <v>1211</v>
      </c>
      <c r="B3904" s="259" t="s">
        <v>1212</v>
      </c>
      <c r="C3904" s="259" t="s">
        <v>1213</v>
      </c>
      <c r="D3904" s="259" t="s">
        <v>2007</v>
      </c>
      <c r="E3904" s="259">
        <v>192800</v>
      </c>
      <c r="F3904" s="259" t="s">
        <v>6949</v>
      </c>
      <c r="G3904" s="259" t="s">
        <v>282</v>
      </c>
      <c r="H3904" s="259">
        <v>3</v>
      </c>
      <c r="I3904" s="259" t="s">
        <v>6950</v>
      </c>
      <c r="J3904" s="259" t="s">
        <v>6951</v>
      </c>
      <c r="K3904" s="259" t="s">
        <v>6952</v>
      </c>
      <c r="L3904" s="260">
        <v>45777</v>
      </c>
      <c r="M3904" s="259" t="s">
        <v>218</v>
      </c>
    </row>
    <row r="3905" spans="1:13">
      <c r="A3905" s="261" t="s">
        <v>1211</v>
      </c>
      <c r="B3905" s="261" t="s">
        <v>1212</v>
      </c>
      <c r="C3905" s="261" t="s">
        <v>1213</v>
      </c>
      <c r="D3905" s="261" t="s">
        <v>257</v>
      </c>
      <c r="E3905" s="261">
        <v>192800</v>
      </c>
      <c r="F3905" s="261" t="s">
        <v>6949</v>
      </c>
      <c r="G3905" s="261" t="s">
        <v>427</v>
      </c>
      <c r="H3905" s="261">
        <v>2</v>
      </c>
      <c r="I3905" s="261" t="s">
        <v>6950</v>
      </c>
      <c r="J3905" s="261" t="s">
        <v>6953</v>
      </c>
      <c r="K3905" s="261" t="s">
        <v>6954</v>
      </c>
      <c r="L3905" s="262">
        <v>45777</v>
      </c>
      <c r="M3905" s="261" t="s">
        <v>218</v>
      </c>
    </row>
    <row r="3906" spans="1:13">
      <c r="A3906" s="259" t="s">
        <v>1211</v>
      </c>
      <c r="B3906" s="259" t="s">
        <v>1212</v>
      </c>
      <c r="C3906" s="259" t="s">
        <v>1213</v>
      </c>
      <c r="D3906" s="259" t="s">
        <v>467</v>
      </c>
      <c r="E3906" s="259">
        <v>0</v>
      </c>
      <c r="F3906" s="259" t="s">
        <v>6441</v>
      </c>
      <c r="G3906" s="259" t="s">
        <v>224</v>
      </c>
      <c r="H3906" s="259">
        <v>1</v>
      </c>
      <c r="I3906" s="259" t="s">
        <v>337</v>
      </c>
      <c r="J3906" s="259" t="s">
        <v>6955</v>
      </c>
      <c r="K3906" s="259" t="s">
        <v>6956</v>
      </c>
      <c r="L3906" s="260">
        <v>45777</v>
      </c>
      <c r="M3906" s="259" t="s">
        <v>218</v>
      </c>
    </row>
    <row r="3907" spans="1:13">
      <c r="A3907" s="261" t="s">
        <v>1211</v>
      </c>
      <c r="B3907" s="261" t="s">
        <v>1212</v>
      </c>
      <c r="C3907" s="261" t="s">
        <v>1213</v>
      </c>
      <c r="D3907" s="261" t="s">
        <v>549</v>
      </c>
      <c r="E3907" s="261">
        <v>0</v>
      </c>
      <c r="F3907" s="261" t="s">
        <v>6441</v>
      </c>
      <c r="G3907" s="261" t="s">
        <v>224</v>
      </c>
      <c r="H3907" s="261">
        <v>1</v>
      </c>
      <c r="I3907" s="261" t="s">
        <v>337</v>
      </c>
      <c r="J3907" s="261" t="s">
        <v>6955</v>
      </c>
      <c r="K3907" s="261" t="s">
        <v>6957</v>
      </c>
      <c r="L3907" s="262">
        <v>45777</v>
      </c>
      <c r="M3907" s="261" t="s">
        <v>218</v>
      </c>
    </row>
    <row r="3908" spans="1:13">
      <c r="A3908" s="259" t="s">
        <v>1211</v>
      </c>
      <c r="B3908" s="259" t="s">
        <v>1212</v>
      </c>
      <c r="C3908" s="259" t="s">
        <v>1213</v>
      </c>
      <c r="D3908" s="259" t="s">
        <v>2014</v>
      </c>
      <c r="E3908" s="259">
        <v>192800</v>
      </c>
      <c r="F3908" s="259" t="s">
        <v>6949</v>
      </c>
      <c r="G3908" s="259" t="s">
        <v>427</v>
      </c>
      <c r="H3908" s="259">
        <v>2</v>
      </c>
      <c r="I3908" s="259" t="s">
        <v>6950</v>
      </c>
      <c r="J3908" s="259" t="s">
        <v>6958</v>
      </c>
      <c r="K3908" s="259" t="s">
        <v>6959</v>
      </c>
      <c r="L3908" s="260">
        <v>45777</v>
      </c>
      <c r="M3908" s="259" t="s">
        <v>218</v>
      </c>
    </row>
    <row r="3909" spans="1:13">
      <c r="A3909" s="261" t="s">
        <v>1211</v>
      </c>
      <c r="B3909" s="261" t="s">
        <v>1212</v>
      </c>
      <c r="C3909" s="261" t="s">
        <v>1213</v>
      </c>
      <c r="D3909" s="261" t="s">
        <v>2017</v>
      </c>
      <c r="E3909" s="261">
        <v>11107200</v>
      </c>
      <c r="F3909" s="261" t="s">
        <v>6960</v>
      </c>
      <c r="G3909" s="261" t="s">
        <v>427</v>
      </c>
      <c r="H3909" s="261">
        <v>2</v>
      </c>
      <c r="I3909" s="261" t="s">
        <v>6961</v>
      </c>
      <c r="J3909" s="261" t="s">
        <v>3933</v>
      </c>
      <c r="K3909" s="261" t="s">
        <v>6962</v>
      </c>
      <c r="L3909" s="262">
        <v>45777</v>
      </c>
      <c r="M3909" s="261" t="s">
        <v>218</v>
      </c>
    </row>
    <row r="3910" spans="1:13">
      <c r="A3910" s="259" t="s">
        <v>1211</v>
      </c>
      <c r="B3910" s="259" t="s">
        <v>1212</v>
      </c>
      <c r="C3910" s="259" t="s">
        <v>1213</v>
      </c>
      <c r="D3910" s="259" t="s">
        <v>2020</v>
      </c>
      <c r="E3910" s="259">
        <v>0</v>
      </c>
      <c r="F3910" s="259" t="s">
        <v>6949</v>
      </c>
      <c r="G3910" s="259" t="s">
        <v>427</v>
      </c>
      <c r="H3910" s="259">
        <v>2</v>
      </c>
      <c r="I3910" s="259" t="s">
        <v>6950</v>
      </c>
      <c r="J3910" s="259" t="s">
        <v>3245</v>
      </c>
      <c r="K3910" s="259" t="s">
        <v>6963</v>
      </c>
      <c r="L3910" s="260">
        <v>45777</v>
      </c>
      <c r="M3910" s="259" t="s">
        <v>218</v>
      </c>
    </row>
    <row r="3911" spans="1:13">
      <c r="A3911" s="261" t="s">
        <v>1211</v>
      </c>
      <c r="B3911" s="261" t="s">
        <v>1212</v>
      </c>
      <c r="C3911" s="261" t="s">
        <v>1213</v>
      </c>
      <c r="D3911" s="261" t="s">
        <v>2023</v>
      </c>
      <c r="E3911" s="261">
        <v>192800</v>
      </c>
      <c r="F3911" s="261" t="s">
        <v>6949</v>
      </c>
      <c r="G3911" s="261" t="s">
        <v>427</v>
      </c>
      <c r="H3911" s="261">
        <v>2</v>
      </c>
      <c r="I3911" s="261" t="s">
        <v>6950</v>
      </c>
      <c r="J3911" s="261" t="s">
        <v>6964</v>
      </c>
      <c r="K3911" s="261" t="s">
        <v>6965</v>
      </c>
      <c r="L3911" s="262">
        <v>45777</v>
      </c>
      <c r="M3911" s="261" t="s">
        <v>218</v>
      </c>
    </row>
    <row r="3912" spans="1:13">
      <c r="A3912" s="259" t="s">
        <v>1211</v>
      </c>
      <c r="B3912" s="259" t="s">
        <v>1212</v>
      </c>
      <c r="C3912" s="259" t="s">
        <v>1213</v>
      </c>
      <c r="D3912" s="259" t="s">
        <v>2025</v>
      </c>
      <c r="E3912" s="259" t="s">
        <v>17</v>
      </c>
      <c r="F3912" s="259" t="s">
        <v>17</v>
      </c>
      <c r="G3912" s="259" t="s">
        <v>17</v>
      </c>
      <c r="H3912" s="259" t="s">
        <v>17</v>
      </c>
      <c r="I3912" s="259" t="s">
        <v>17</v>
      </c>
      <c r="J3912" s="259" t="s">
        <v>6453</v>
      </c>
      <c r="K3912" s="259" t="s">
        <v>6966</v>
      </c>
      <c r="L3912" s="260">
        <v>45777</v>
      </c>
      <c r="M3912" s="259" t="s">
        <v>218</v>
      </c>
    </row>
    <row r="3913" spans="1:13">
      <c r="A3913" s="261" t="s">
        <v>1211</v>
      </c>
      <c r="B3913" s="261" t="s">
        <v>1212</v>
      </c>
      <c r="C3913" s="261" t="s">
        <v>1213</v>
      </c>
      <c r="D3913" s="261" t="s">
        <v>2027</v>
      </c>
      <c r="E3913" s="261" t="s">
        <v>17</v>
      </c>
      <c r="F3913" s="261" t="s">
        <v>17</v>
      </c>
      <c r="G3913" s="261" t="s">
        <v>17</v>
      </c>
      <c r="H3913" s="261" t="s">
        <v>17</v>
      </c>
      <c r="I3913" s="261" t="s">
        <v>17</v>
      </c>
      <c r="J3913" s="261" t="s">
        <v>6453</v>
      </c>
      <c r="K3913" s="261" t="s">
        <v>6967</v>
      </c>
      <c r="L3913" s="262">
        <v>45777</v>
      </c>
      <c r="M3913" s="261" t="s">
        <v>218</v>
      </c>
    </row>
    <row r="3914" spans="1:13">
      <c r="A3914" s="259" t="s">
        <v>1211</v>
      </c>
      <c r="B3914" s="259" t="s">
        <v>1212</v>
      </c>
      <c r="C3914" s="259" t="s">
        <v>1213</v>
      </c>
      <c r="D3914" s="259" t="s">
        <v>200</v>
      </c>
      <c r="E3914" s="259">
        <v>2</v>
      </c>
      <c r="F3914" s="259" t="s">
        <v>6968</v>
      </c>
      <c r="G3914" s="259" t="s">
        <v>224</v>
      </c>
      <c r="H3914" s="259">
        <v>1</v>
      </c>
      <c r="I3914" s="259" t="s">
        <v>6969</v>
      </c>
      <c r="J3914" s="259" t="s">
        <v>6970</v>
      </c>
      <c r="K3914" s="259" t="s">
        <v>6971</v>
      </c>
      <c r="L3914" s="260">
        <v>45777</v>
      </c>
      <c r="M3914" s="259" t="s">
        <v>218</v>
      </c>
    </row>
    <row r="3915" spans="1:13">
      <c r="A3915" s="261" t="s">
        <v>458</v>
      </c>
      <c r="B3915" s="261" t="s">
        <v>459</v>
      </c>
      <c r="C3915" s="261" t="s">
        <v>460</v>
      </c>
      <c r="D3915" s="261" t="s">
        <v>2227</v>
      </c>
      <c r="E3915" s="261">
        <v>53100000</v>
      </c>
      <c r="F3915" s="261" t="s">
        <v>6972</v>
      </c>
      <c r="G3915" s="261" t="s">
        <v>224</v>
      </c>
      <c r="H3915" s="261">
        <v>1</v>
      </c>
      <c r="I3915" s="261" t="s">
        <v>6973</v>
      </c>
      <c r="J3915" s="261" t="s">
        <v>6974</v>
      </c>
      <c r="K3915" s="261" t="s">
        <v>6975</v>
      </c>
      <c r="L3915" s="262">
        <v>45777</v>
      </c>
      <c r="M3915" s="261" t="s">
        <v>19</v>
      </c>
    </row>
    <row r="3916" spans="1:13">
      <c r="A3916" s="259" t="s">
        <v>458</v>
      </c>
      <c r="B3916" s="259" t="s">
        <v>459</v>
      </c>
      <c r="C3916" s="259" t="s">
        <v>460</v>
      </c>
      <c r="D3916" s="259" t="s">
        <v>1999</v>
      </c>
      <c r="E3916" s="259">
        <v>586794</v>
      </c>
      <c r="F3916" s="259" t="s">
        <v>6976</v>
      </c>
      <c r="G3916" s="259" t="s">
        <v>427</v>
      </c>
      <c r="H3916" s="259">
        <v>2</v>
      </c>
      <c r="I3916" s="259" t="s">
        <v>6977</v>
      </c>
      <c r="J3916" s="259" t="s">
        <v>6978</v>
      </c>
      <c r="K3916" s="259" t="s">
        <v>6979</v>
      </c>
      <c r="L3916" s="260">
        <v>45777</v>
      </c>
      <c r="M3916" s="259" t="s">
        <v>218</v>
      </c>
    </row>
    <row r="3917" spans="1:13">
      <c r="A3917" s="261" t="s">
        <v>458</v>
      </c>
      <c r="B3917" s="261" t="s">
        <v>459</v>
      </c>
      <c r="C3917" s="261" t="s">
        <v>460</v>
      </c>
      <c r="D3917" s="261" t="s">
        <v>2004</v>
      </c>
      <c r="E3917" s="261">
        <v>49057732</v>
      </c>
      <c r="F3917" s="261" t="s">
        <v>6980</v>
      </c>
      <c r="G3917" s="261" t="s">
        <v>427</v>
      </c>
      <c r="H3917" s="261">
        <v>2</v>
      </c>
      <c r="I3917" s="261" t="s">
        <v>6981</v>
      </c>
      <c r="J3917" s="261" t="s">
        <v>6982</v>
      </c>
      <c r="K3917" s="261" t="s">
        <v>6983</v>
      </c>
      <c r="L3917" s="262">
        <v>45777</v>
      </c>
      <c r="M3917" s="261" t="s">
        <v>218</v>
      </c>
    </row>
    <row r="3918" spans="1:13">
      <c r="A3918" s="259" t="s">
        <v>458</v>
      </c>
      <c r="B3918" s="259" t="s">
        <v>459</v>
      </c>
      <c r="C3918" s="259" t="s">
        <v>460</v>
      </c>
      <c r="D3918" s="259" t="s">
        <v>2007</v>
      </c>
      <c r="E3918" s="259">
        <v>4097500</v>
      </c>
      <c r="F3918" s="259" t="s">
        <v>2736</v>
      </c>
      <c r="G3918" s="259" t="s">
        <v>427</v>
      </c>
      <c r="H3918" s="259">
        <v>2</v>
      </c>
      <c r="I3918" s="259" t="s">
        <v>2737</v>
      </c>
      <c r="J3918" s="259" t="s">
        <v>6984</v>
      </c>
      <c r="K3918" s="259" t="s">
        <v>6985</v>
      </c>
      <c r="L3918" s="260">
        <v>45777</v>
      </c>
      <c r="M3918" s="259" t="s">
        <v>218</v>
      </c>
    </row>
    <row r="3919" spans="1:13">
      <c r="A3919" s="261" t="s">
        <v>458</v>
      </c>
      <c r="B3919" s="261" t="s">
        <v>459</v>
      </c>
      <c r="C3919" s="261" t="s">
        <v>460</v>
      </c>
      <c r="D3919" s="261" t="s">
        <v>257</v>
      </c>
      <c r="E3919" s="261">
        <v>3950000</v>
      </c>
      <c r="F3919" s="261" t="s">
        <v>2736</v>
      </c>
      <c r="G3919" s="261" t="s">
        <v>427</v>
      </c>
      <c r="H3919" s="261">
        <v>2</v>
      </c>
      <c r="I3919" s="261" t="s">
        <v>2737</v>
      </c>
      <c r="J3919" s="261" t="s">
        <v>6986</v>
      </c>
      <c r="K3919" s="261" t="s">
        <v>6987</v>
      </c>
      <c r="L3919" s="262">
        <v>45777</v>
      </c>
      <c r="M3919" s="261" t="s">
        <v>19</v>
      </c>
    </row>
    <row r="3920" spans="1:13">
      <c r="A3920" s="259" t="s">
        <v>458</v>
      </c>
      <c r="B3920" s="259" t="s">
        <v>459</v>
      </c>
      <c r="C3920" s="259" t="s">
        <v>460</v>
      </c>
      <c r="D3920" s="259" t="s">
        <v>467</v>
      </c>
      <c r="E3920" s="259">
        <v>16</v>
      </c>
      <c r="F3920" s="259" t="s">
        <v>6988</v>
      </c>
      <c r="G3920" s="259" t="s">
        <v>282</v>
      </c>
      <c r="H3920" s="259">
        <v>3</v>
      </c>
      <c r="I3920" s="259" t="s">
        <v>4224</v>
      </c>
      <c r="J3920" s="259" t="s">
        <v>6989</v>
      </c>
      <c r="K3920" s="259" t="s">
        <v>6990</v>
      </c>
      <c r="L3920" s="260">
        <v>45777</v>
      </c>
      <c r="M3920" s="259" t="s">
        <v>218</v>
      </c>
    </row>
    <row r="3921" spans="1:13">
      <c r="A3921" s="261" t="s">
        <v>458</v>
      </c>
      <c r="B3921" s="261" t="s">
        <v>459</v>
      </c>
      <c r="C3921" s="261" t="s">
        <v>460</v>
      </c>
      <c r="D3921" s="261" t="s">
        <v>549</v>
      </c>
      <c r="E3921" s="261">
        <v>1152</v>
      </c>
      <c r="F3921" s="261" t="s">
        <v>6991</v>
      </c>
      <c r="G3921" s="261" t="s">
        <v>427</v>
      </c>
      <c r="H3921" s="261">
        <v>2</v>
      </c>
      <c r="I3921" s="261" t="s">
        <v>6992</v>
      </c>
      <c r="J3921" s="261" t="s">
        <v>6993</v>
      </c>
      <c r="K3921" s="261" t="s">
        <v>6994</v>
      </c>
      <c r="L3921" s="262">
        <v>45777</v>
      </c>
      <c r="M3921" s="261" t="s">
        <v>218</v>
      </c>
    </row>
    <row r="3922" spans="1:13">
      <c r="A3922" s="259" t="s">
        <v>458</v>
      </c>
      <c r="B3922" s="259" t="s">
        <v>459</v>
      </c>
      <c r="C3922" s="259" t="s">
        <v>460</v>
      </c>
      <c r="D3922" s="259" t="s">
        <v>2014</v>
      </c>
      <c r="E3922" s="259">
        <v>3179800</v>
      </c>
      <c r="F3922" s="259" t="s">
        <v>2736</v>
      </c>
      <c r="G3922" s="259" t="s">
        <v>224</v>
      </c>
      <c r="H3922" s="259">
        <v>1</v>
      </c>
      <c r="I3922" s="259" t="s">
        <v>2737</v>
      </c>
      <c r="J3922" s="259" t="s">
        <v>6995</v>
      </c>
      <c r="K3922" s="259" t="s">
        <v>6996</v>
      </c>
      <c r="L3922" s="260">
        <v>45777</v>
      </c>
      <c r="M3922" s="259" t="s">
        <v>218</v>
      </c>
    </row>
    <row r="3923" spans="1:13">
      <c r="A3923" s="261" t="s">
        <v>458</v>
      </c>
      <c r="B3923" s="261" t="s">
        <v>459</v>
      </c>
      <c r="C3923" s="261" t="s">
        <v>460</v>
      </c>
      <c r="D3923" s="261" t="s">
        <v>2017</v>
      </c>
      <c r="E3923" s="261">
        <v>44960232</v>
      </c>
      <c r="F3923" s="261" t="s">
        <v>6997</v>
      </c>
      <c r="G3923" s="261" t="s">
        <v>427</v>
      </c>
      <c r="H3923" s="261">
        <v>2</v>
      </c>
      <c r="I3923" s="261" t="s">
        <v>6998</v>
      </c>
      <c r="J3923" s="261" t="s">
        <v>6701</v>
      </c>
      <c r="K3923" s="261" t="s">
        <v>6999</v>
      </c>
      <c r="L3923" s="262">
        <v>45777</v>
      </c>
      <c r="M3923" s="261" t="s">
        <v>218</v>
      </c>
    </row>
    <row r="3924" spans="1:13">
      <c r="A3924" s="259" t="s">
        <v>458</v>
      </c>
      <c r="B3924" s="259" t="s">
        <v>459</v>
      </c>
      <c r="C3924" s="259" t="s">
        <v>460</v>
      </c>
      <c r="D3924" s="259" t="s">
        <v>2020</v>
      </c>
      <c r="E3924" s="259">
        <v>917700</v>
      </c>
      <c r="F3924" s="259" t="s">
        <v>2736</v>
      </c>
      <c r="G3924" s="259" t="s">
        <v>427</v>
      </c>
      <c r="H3924" s="259">
        <v>2</v>
      </c>
      <c r="I3924" s="259" t="s">
        <v>2737</v>
      </c>
      <c r="J3924" s="259" t="s">
        <v>6703</v>
      </c>
      <c r="K3924" s="259" t="s">
        <v>7000</v>
      </c>
      <c r="L3924" s="260">
        <v>45777</v>
      </c>
      <c r="M3924" s="259" t="s">
        <v>218</v>
      </c>
    </row>
    <row r="3925" spans="1:13">
      <c r="A3925" s="261" t="s">
        <v>458</v>
      </c>
      <c r="B3925" s="261" t="s">
        <v>459</v>
      </c>
      <c r="C3925" s="261" t="s">
        <v>460</v>
      </c>
      <c r="D3925" s="261" t="s">
        <v>2023</v>
      </c>
      <c r="E3925" s="261">
        <v>3179800</v>
      </c>
      <c r="F3925" s="261" t="s">
        <v>2736</v>
      </c>
      <c r="G3925" s="261" t="s">
        <v>282</v>
      </c>
      <c r="H3925" s="261">
        <v>3</v>
      </c>
      <c r="I3925" s="261" t="s">
        <v>2737</v>
      </c>
      <c r="J3925" s="261" t="s">
        <v>7001</v>
      </c>
      <c r="K3925" s="261" t="s">
        <v>7002</v>
      </c>
      <c r="L3925" s="262">
        <v>45777</v>
      </c>
      <c r="M3925" s="261" t="s">
        <v>218</v>
      </c>
    </row>
    <row r="3926" spans="1:13">
      <c r="A3926" s="259" t="s">
        <v>458</v>
      </c>
      <c r="B3926" s="259" t="s">
        <v>459</v>
      </c>
      <c r="C3926" s="259" t="s">
        <v>460</v>
      </c>
      <c r="D3926" s="259" t="s">
        <v>2025</v>
      </c>
      <c r="E3926" s="259" t="s">
        <v>17</v>
      </c>
      <c r="F3926" s="259" t="s">
        <v>461</v>
      </c>
      <c r="G3926" s="259" t="s">
        <v>17</v>
      </c>
      <c r="H3926" s="259" t="s">
        <v>17</v>
      </c>
      <c r="I3926" s="259" t="s">
        <v>17</v>
      </c>
      <c r="J3926" s="259" t="s">
        <v>7003</v>
      </c>
      <c r="K3926" s="259" t="s">
        <v>7004</v>
      </c>
      <c r="L3926" s="260">
        <v>45777</v>
      </c>
      <c r="M3926" s="259" t="s">
        <v>218</v>
      </c>
    </row>
    <row r="3927" spans="1:13">
      <c r="A3927" s="261" t="s">
        <v>458</v>
      </c>
      <c r="B3927" s="261" t="s">
        <v>459</v>
      </c>
      <c r="C3927" s="261" t="s">
        <v>460</v>
      </c>
      <c r="D3927" s="261" t="s">
        <v>2027</v>
      </c>
      <c r="E3927" s="261" t="s">
        <v>17</v>
      </c>
      <c r="F3927" s="261" t="s">
        <v>461</v>
      </c>
      <c r="G3927" s="261" t="s">
        <v>17</v>
      </c>
      <c r="H3927" s="261" t="s">
        <v>17</v>
      </c>
      <c r="I3927" s="261" t="s">
        <v>17</v>
      </c>
      <c r="J3927" s="261" t="s">
        <v>7003</v>
      </c>
      <c r="K3927" s="261" t="s">
        <v>7005</v>
      </c>
      <c r="L3927" s="262">
        <v>45777</v>
      </c>
      <c r="M3927" s="261" t="s">
        <v>218</v>
      </c>
    </row>
    <row r="3928" spans="1:13">
      <c r="A3928" s="259" t="s">
        <v>458</v>
      </c>
      <c r="B3928" s="259" t="s">
        <v>459</v>
      </c>
      <c r="C3928" s="259" t="s">
        <v>460</v>
      </c>
      <c r="D3928" s="259" t="s">
        <v>200</v>
      </c>
      <c r="E3928" s="259">
        <v>3</v>
      </c>
      <c r="F3928" s="259" t="s">
        <v>6972</v>
      </c>
      <c r="G3928" s="259" t="s">
        <v>224</v>
      </c>
      <c r="H3928" s="259">
        <v>1</v>
      </c>
      <c r="I3928" s="259" t="s">
        <v>6973</v>
      </c>
      <c r="J3928" s="259" t="s">
        <v>7006</v>
      </c>
      <c r="K3928" s="259" t="s">
        <v>7007</v>
      </c>
      <c r="L3928" s="260">
        <v>45777</v>
      </c>
      <c r="M3928" s="259" t="s">
        <v>218</v>
      </c>
    </row>
    <row r="3929" spans="1:13">
      <c r="A3929" s="261" t="s">
        <v>1341</v>
      </c>
      <c r="B3929" s="261" t="s">
        <v>1342</v>
      </c>
      <c r="C3929" s="261" t="s">
        <v>460</v>
      </c>
      <c r="D3929" s="261" t="s">
        <v>2227</v>
      </c>
      <c r="E3929" s="261">
        <v>53100000</v>
      </c>
      <c r="F3929" s="261" t="s">
        <v>6972</v>
      </c>
      <c r="G3929" s="261" t="s">
        <v>224</v>
      </c>
      <c r="H3929" s="261">
        <v>1</v>
      </c>
      <c r="I3929" s="261" t="s">
        <v>6973</v>
      </c>
      <c r="J3929" s="261" t="s">
        <v>7008</v>
      </c>
      <c r="K3929" s="261" t="s">
        <v>7009</v>
      </c>
      <c r="L3929" s="262">
        <v>45777</v>
      </c>
      <c r="M3929" s="261" t="s">
        <v>218</v>
      </c>
    </row>
    <row r="3930" spans="1:13">
      <c r="A3930" s="259" t="s">
        <v>1341</v>
      </c>
      <c r="B3930" s="259" t="s">
        <v>1342</v>
      </c>
      <c r="C3930" s="259" t="s">
        <v>460</v>
      </c>
      <c r="D3930" s="259" t="s">
        <v>1999</v>
      </c>
      <c r="E3930" s="259">
        <v>1141748</v>
      </c>
      <c r="F3930" s="259" t="s">
        <v>7010</v>
      </c>
      <c r="G3930" s="259" t="s">
        <v>427</v>
      </c>
      <c r="H3930" s="259">
        <v>2</v>
      </c>
      <c r="I3930" s="259" t="s">
        <v>7011</v>
      </c>
      <c r="J3930" s="259" t="s">
        <v>7012</v>
      </c>
      <c r="K3930" s="259" t="s">
        <v>7013</v>
      </c>
      <c r="L3930" s="260">
        <v>45777</v>
      </c>
      <c r="M3930" s="259" t="s">
        <v>218</v>
      </c>
    </row>
    <row r="3931" spans="1:13">
      <c r="A3931" s="261" t="s">
        <v>1341</v>
      </c>
      <c r="B3931" s="261" t="s">
        <v>1342</v>
      </c>
      <c r="C3931" s="261" t="s">
        <v>460</v>
      </c>
      <c r="D3931" s="261" t="s">
        <v>2004</v>
      </c>
      <c r="E3931" s="261">
        <v>53100000</v>
      </c>
      <c r="F3931" s="261" t="s">
        <v>6972</v>
      </c>
      <c r="G3931" s="261" t="s">
        <v>224</v>
      </c>
      <c r="H3931" s="261">
        <v>1</v>
      </c>
      <c r="I3931" s="261" t="s">
        <v>6973</v>
      </c>
      <c r="J3931" s="261" t="s">
        <v>7014</v>
      </c>
      <c r="K3931" s="261" t="s">
        <v>7015</v>
      </c>
      <c r="L3931" s="262">
        <v>45777</v>
      </c>
      <c r="M3931" s="261" t="s">
        <v>218</v>
      </c>
    </row>
    <row r="3932" spans="1:13">
      <c r="A3932" s="259" t="s">
        <v>1341</v>
      </c>
      <c r="B3932" s="259" t="s">
        <v>1342</v>
      </c>
      <c r="C3932" s="259" t="s">
        <v>460</v>
      </c>
      <c r="D3932" s="259" t="s">
        <v>2007</v>
      </c>
      <c r="E3932" s="259">
        <v>53100000</v>
      </c>
      <c r="F3932" s="259" t="s">
        <v>6972</v>
      </c>
      <c r="G3932" s="259" t="s">
        <v>224</v>
      </c>
      <c r="H3932" s="259">
        <v>1</v>
      </c>
      <c r="I3932" s="259" t="s">
        <v>6973</v>
      </c>
      <c r="J3932" s="259" t="s">
        <v>7016</v>
      </c>
      <c r="K3932" s="259" t="s">
        <v>7017</v>
      </c>
      <c r="L3932" s="260">
        <v>45777</v>
      </c>
      <c r="M3932" s="259" t="s">
        <v>218</v>
      </c>
    </row>
    <row r="3933" spans="1:13">
      <c r="A3933" s="261" t="s">
        <v>1341</v>
      </c>
      <c r="B3933" s="261" t="s">
        <v>1342</v>
      </c>
      <c r="C3933" s="261" t="s">
        <v>460</v>
      </c>
      <c r="D3933" s="261" t="s">
        <v>257</v>
      </c>
      <c r="E3933" s="261">
        <v>179900</v>
      </c>
      <c r="F3933" s="261" t="s">
        <v>7018</v>
      </c>
      <c r="G3933" s="261" t="s">
        <v>427</v>
      </c>
      <c r="H3933" s="261">
        <v>2</v>
      </c>
      <c r="I3933" s="261" t="s">
        <v>7019</v>
      </c>
      <c r="J3933" s="261" t="s">
        <v>7020</v>
      </c>
      <c r="K3933" s="261" t="s">
        <v>7021</v>
      </c>
      <c r="L3933" s="262">
        <v>45777</v>
      </c>
      <c r="M3933" s="261" t="s">
        <v>218</v>
      </c>
    </row>
    <row r="3934" spans="1:13">
      <c r="A3934" s="259" t="s">
        <v>1341</v>
      </c>
      <c r="B3934" s="259" t="s">
        <v>1342</v>
      </c>
      <c r="C3934" s="259" t="s">
        <v>460</v>
      </c>
      <c r="D3934" s="259" t="s">
        <v>467</v>
      </c>
      <c r="E3934" s="259">
        <v>1136</v>
      </c>
      <c r="F3934" s="259" t="s">
        <v>6991</v>
      </c>
      <c r="G3934" s="259" t="s">
        <v>427</v>
      </c>
      <c r="H3934" s="259">
        <v>2</v>
      </c>
      <c r="I3934" s="259" t="s">
        <v>6992</v>
      </c>
      <c r="J3934" s="259" t="s">
        <v>7022</v>
      </c>
      <c r="K3934" s="259" t="s">
        <v>7023</v>
      </c>
      <c r="L3934" s="260">
        <v>45777</v>
      </c>
      <c r="M3934" s="259" t="s">
        <v>218</v>
      </c>
    </row>
    <row r="3935" spans="1:13">
      <c r="A3935" s="261" t="s">
        <v>1341</v>
      </c>
      <c r="B3935" s="261" t="s">
        <v>1342</v>
      </c>
      <c r="C3935" s="261" t="s">
        <v>460</v>
      </c>
      <c r="D3935" s="261" t="s">
        <v>549</v>
      </c>
      <c r="E3935" s="261">
        <v>1152</v>
      </c>
      <c r="F3935" s="261" t="s">
        <v>6991</v>
      </c>
      <c r="G3935" s="261" t="s">
        <v>427</v>
      </c>
      <c r="H3935" s="261">
        <v>2</v>
      </c>
      <c r="I3935" s="261" t="s">
        <v>6992</v>
      </c>
      <c r="J3935" s="261" t="s">
        <v>7024</v>
      </c>
      <c r="K3935" s="261" t="s">
        <v>7025</v>
      </c>
      <c r="L3935" s="262">
        <v>45777</v>
      </c>
      <c r="M3935" s="261" t="s">
        <v>218</v>
      </c>
    </row>
    <row r="3936" spans="1:13">
      <c r="A3936" s="259" t="s">
        <v>1341</v>
      </c>
      <c r="B3936" s="259" t="s">
        <v>1342</v>
      </c>
      <c r="C3936" s="259" t="s">
        <v>460</v>
      </c>
      <c r="D3936" s="259" t="s">
        <v>2014</v>
      </c>
      <c r="E3936" s="259">
        <v>9053352</v>
      </c>
      <c r="F3936" s="259" t="s">
        <v>6143</v>
      </c>
      <c r="G3936" s="259" t="s">
        <v>224</v>
      </c>
      <c r="H3936" s="259">
        <v>1</v>
      </c>
      <c r="I3936" s="259" t="s">
        <v>7026</v>
      </c>
      <c r="J3936" s="259" t="s">
        <v>7027</v>
      </c>
      <c r="K3936" s="259" t="s">
        <v>7028</v>
      </c>
      <c r="L3936" s="260">
        <v>45777</v>
      </c>
      <c r="M3936" s="259" t="s">
        <v>218</v>
      </c>
    </row>
    <row r="3937" spans="1:13">
      <c r="A3937" s="261" t="s">
        <v>1341</v>
      </c>
      <c r="B3937" s="261" t="s">
        <v>1342</v>
      </c>
      <c r="C3937" s="261" t="s">
        <v>460</v>
      </c>
      <c r="D3937" s="261" t="s">
        <v>2017</v>
      </c>
      <c r="E3937" s="261">
        <v>0</v>
      </c>
      <c r="F3937" s="261" t="s">
        <v>6972</v>
      </c>
      <c r="G3937" s="261" t="s">
        <v>224</v>
      </c>
      <c r="H3937" s="261">
        <v>1</v>
      </c>
      <c r="I3937" s="261" t="s">
        <v>6973</v>
      </c>
      <c r="J3937" s="261" t="s">
        <v>7029</v>
      </c>
      <c r="K3937" s="261" t="s">
        <v>7030</v>
      </c>
      <c r="L3937" s="262">
        <v>45777</v>
      </c>
      <c r="M3937" s="261" t="s">
        <v>218</v>
      </c>
    </row>
    <row r="3938" spans="1:13">
      <c r="A3938" s="259" t="s">
        <v>1341</v>
      </c>
      <c r="B3938" s="259" t="s">
        <v>1342</v>
      </c>
      <c r="C3938" s="259" t="s">
        <v>460</v>
      </c>
      <c r="D3938" s="259" t="s">
        <v>2020</v>
      </c>
      <c r="E3938" s="259">
        <v>44000000</v>
      </c>
      <c r="F3938" s="259" t="s">
        <v>6972</v>
      </c>
      <c r="G3938" s="259" t="s">
        <v>224</v>
      </c>
      <c r="H3938" s="259">
        <v>1</v>
      </c>
      <c r="I3938" s="259" t="s">
        <v>6973</v>
      </c>
      <c r="J3938" s="259" t="s">
        <v>2859</v>
      </c>
      <c r="K3938" s="259" t="s">
        <v>7031</v>
      </c>
      <c r="L3938" s="260">
        <v>45777</v>
      </c>
      <c r="M3938" s="259" t="s">
        <v>218</v>
      </c>
    </row>
    <row r="3939" spans="1:13">
      <c r="A3939" s="261" t="s">
        <v>1341</v>
      </c>
      <c r="B3939" s="261" t="s">
        <v>1342</v>
      </c>
      <c r="C3939" s="261" t="s">
        <v>460</v>
      </c>
      <c r="D3939" s="261" t="s">
        <v>2023</v>
      </c>
      <c r="E3939" s="261">
        <v>7103122</v>
      </c>
      <c r="F3939" s="261" t="s">
        <v>7032</v>
      </c>
      <c r="G3939" s="261" t="s">
        <v>224</v>
      </c>
      <c r="H3939" s="261">
        <v>1</v>
      </c>
      <c r="I3939" s="261" t="s">
        <v>7033</v>
      </c>
      <c r="J3939" s="261" t="s">
        <v>7034</v>
      </c>
      <c r="K3939" s="261" t="s">
        <v>7035</v>
      </c>
      <c r="L3939" s="262">
        <v>45777</v>
      </c>
      <c r="M3939" s="261" t="s">
        <v>218</v>
      </c>
    </row>
    <row r="3940" spans="1:13">
      <c r="A3940" s="259" t="s">
        <v>1341</v>
      </c>
      <c r="B3940" s="259" t="s">
        <v>1342</v>
      </c>
      <c r="C3940" s="259" t="s">
        <v>460</v>
      </c>
      <c r="D3940" s="259" t="s">
        <v>2025</v>
      </c>
      <c r="E3940" s="259">
        <v>1587574</v>
      </c>
      <c r="F3940" s="259" t="s">
        <v>7032</v>
      </c>
      <c r="G3940" s="259" t="s">
        <v>224</v>
      </c>
      <c r="H3940" s="259">
        <v>1</v>
      </c>
      <c r="I3940" s="259" t="s">
        <v>7036</v>
      </c>
      <c r="J3940" s="259" t="s">
        <v>7037</v>
      </c>
      <c r="K3940" s="259" t="s">
        <v>7038</v>
      </c>
      <c r="L3940" s="260">
        <v>45777</v>
      </c>
      <c r="M3940" s="259" t="s">
        <v>218</v>
      </c>
    </row>
    <row r="3941" spans="1:13">
      <c r="A3941" s="261" t="s">
        <v>1341</v>
      </c>
      <c r="B3941" s="261" t="s">
        <v>1342</v>
      </c>
      <c r="C3941" s="261" t="s">
        <v>460</v>
      </c>
      <c r="D3941" s="261" t="s">
        <v>2027</v>
      </c>
      <c r="E3941" s="261">
        <v>362656</v>
      </c>
      <c r="F3941" s="261" t="s">
        <v>7039</v>
      </c>
      <c r="G3941" s="261" t="s">
        <v>224</v>
      </c>
      <c r="H3941" s="261">
        <v>1</v>
      </c>
      <c r="I3941" s="261" t="s">
        <v>7036</v>
      </c>
      <c r="J3941" s="261" t="s">
        <v>7040</v>
      </c>
      <c r="K3941" s="261" t="s">
        <v>7041</v>
      </c>
      <c r="L3941" s="262">
        <v>45777</v>
      </c>
      <c r="M3941" s="261" t="s">
        <v>218</v>
      </c>
    </row>
    <row r="3942" spans="1:13">
      <c r="A3942" s="259" t="s">
        <v>1341</v>
      </c>
      <c r="B3942" s="259" t="s">
        <v>1342</v>
      </c>
      <c r="C3942" s="259" t="s">
        <v>460</v>
      </c>
      <c r="D3942" s="259" t="s">
        <v>200</v>
      </c>
      <c r="E3942" s="259">
        <v>5</v>
      </c>
      <c r="F3942" s="259" t="s">
        <v>6972</v>
      </c>
      <c r="G3942" s="259" t="s">
        <v>224</v>
      </c>
      <c r="H3942" s="259">
        <v>1</v>
      </c>
      <c r="I3942" s="259" t="s">
        <v>6973</v>
      </c>
      <c r="J3942" s="259" t="s">
        <v>6225</v>
      </c>
      <c r="K3942" s="259" t="s">
        <v>7042</v>
      </c>
      <c r="L3942" s="260">
        <v>45777</v>
      </c>
      <c r="M3942" s="259" t="s">
        <v>218</v>
      </c>
    </row>
    <row r="3943" spans="1:13">
      <c r="A3943" s="261" t="s">
        <v>488</v>
      </c>
      <c r="B3943" s="261" t="s">
        <v>489</v>
      </c>
      <c r="C3943" s="261" t="s">
        <v>490</v>
      </c>
      <c r="D3943" s="261" t="s">
        <v>2007</v>
      </c>
      <c r="E3943" s="261">
        <v>136300</v>
      </c>
      <c r="F3943" s="261" t="s">
        <v>6774</v>
      </c>
      <c r="G3943" s="261" t="s">
        <v>427</v>
      </c>
      <c r="H3943" s="261">
        <v>2</v>
      </c>
      <c r="I3943" s="261" t="s">
        <v>2954</v>
      </c>
      <c r="J3943" s="261" t="s">
        <v>7043</v>
      </c>
      <c r="K3943" s="261" t="s">
        <v>7044</v>
      </c>
      <c r="L3943" s="262">
        <v>45777</v>
      </c>
      <c r="M3943" s="261" t="s">
        <v>218</v>
      </c>
    </row>
    <row r="3944" spans="1:13">
      <c r="A3944" s="259" t="s">
        <v>488</v>
      </c>
      <c r="B3944" s="259" t="s">
        <v>489</v>
      </c>
      <c r="C3944" s="259" t="s">
        <v>490</v>
      </c>
      <c r="D3944" s="259" t="s">
        <v>257</v>
      </c>
      <c r="E3944" s="259">
        <v>128600</v>
      </c>
      <c r="F3944" s="259" t="s">
        <v>6774</v>
      </c>
      <c r="G3944" s="259" t="s">
        <v>427</v>
      </c>
      <c r="H3944" s="259">
        <v>2</v>
      </c>
      <c r="I3944" s="259" t="s">
        <v>2954</v>
      </c>
      <c r="J3944" s="259" t="s">
        <v>7045</v>
      </c>
      <c r="K3944" s="259" t="s">
        <v>7046</v>
      </c>
      <c r="L3944" s="260">
        <v>45777</v>
      </c>
      <c r="M3944" s="259" t="s">
        <v>218</v>
      </c>
    </row>
    <row r="3945" spans="1:13">
      <c r="A3945" s="261" t="s">
        <v>488</v>
      </c>
      <c r="B3945" s="261" t="s">
        <v>489</v>
      </c>
      <c r="C3945" s="261" t="s">
        <v>490</v>
      </c>
      <c r="D3945" s="261" t="s">
        <v>2014</v>
      </c>
      <c r="E3945" s="261">
        <v>85000</v>
      </c>
      <c r="F3945" s="261" t="s">
        <v>6774</v>
      </c>
      <c r="G3945" s="261" t="s">
        <v>427</v>
      </c>
      <c r="H3945" s="261">
        <v>2</v>
      </c>
      <c r="I3945" s="261" t="s">
        <v>2954</v>
      </c>
      <c r="J3945" s="261" t="s">
        <v>7047</v>
      </c>
      <c r="K3945" s="261" t="s">
        <v>7048</v>
      </c>
      <c r="L3945" s="262">
        <v>45777</v>
      </c>
      <c r="M3945" s="261" t="s">
        <v>218</v>
      </c>
    </row>
    <row r="3946" spans="1:13">
      <c r="A3946" s="259" t="s">
        <v>488</v>
      </c>
      <c r="B3946" s="259" t="s">
        <v>489</v>
      </c>
      <c r="C3946" s="259" t="s">
        <v>490</v>
      </c>
      <c r="D3946" s="259" t="s">
        <v>200</v>
      </c>
      <c r="E3946" s="259">
        <v>2</v>
      </c>
      <c r="F3946" s="259" t="s">
        <v>6774</v>
      </c>
      <c r="G3946" s="259" t="s">
        <v>427</v>
      </c>
      <c r="H3946" s="259">
        <v>2</v>
      </c>
      <c r="I3946" s="259" t="s">
        <v>2954</v>
      </c>
      <c r="J3946" s="259" t="s">
        <v>7049</v>
      </c>
      <c r="K3946" s="259" t="s">
        <v>7050</v>
      </c>
      <c r="L3946" s="260">
        <v>45777</v>
      </c>
      <c r="M3946" s="259" t="s">
        <v>19</v>
      </c>
    </row>
    <row r="3947" spans="1:13">
      <c r="A3947" s="261" t="s">
        <v>1856</v>
      </c>
      <c r="B3947" s="261" t="s">
        <v>1857</v>
      </c>
      <c r="C3947" s="261" t="s">
        <v>1858</v>
      </c>
      <c r="D3947" s="261" t="s">
        <v>2007</v>
      </c>
      <c r="E3947" s="261">
        <v>460800</v>
      </c>
      <c r="F3947" s="261" t="s">
        <v>2736</v>
      </c>
      <c r="G3947" s="261" t="s">
        <v>427</v>
      </c>
      <c r="H3947" s="261">
        <v>2</v>
      </c>
      <c r="I3947" s="261" t="s">
        <v>2737</v>
      </c>
      <c r="J3947" s="261" t="s">
        <v>7051</v>
      </c>
      <c r="K3947" s="261" t="s">
        <v>7052</v>
      </c>
      <c r="L3947" s="262">
        <v>45777</v>
      </c>
      <c r="M3947" s="261" t="s">
        <v>218</v>
      </c>
    </row>
    <row r="3948" spans="1:13">
      <c r="A3948" s="259" t="s">
        <v>1856</v>
      </c>
      <c r="B3948" s="259" t="s">
        <v>1857</v>
      </c>
      <c r="C3948" s="259" t="s">
        <v>1858</v>
      </c>
      <c r="D3948" s="259" t="s">
        <v>2014</v>
      </c>
      <c r="E3948" s="259">
        <v>411800</v>
      </c>
      <c r="F3948" s="259" t="s">
        <v>2736</v>
      </c>
      <c r="G3948" s="259" t="s">
        <v>427</v>
      </c>
      <c r="H3948" s="259">
        <v>2</v>
      </c>
      <c r="I3948" s="259" t="s">
        <v>2737</v>
      </c>
      <c r="J3948" s="259" t="s">
        <v>7053</v>
      </c>
      <c r="K3948" s="259" t="s">
        <v>7054</v>
      </c>
      <c r="L3948" s="260">
        <v>45777</v>
      </c>
      <c r="M3948" s="259" t="s">
        <v>218</v>
      </c>
    </row>
    <row r="3949" spans="1:13">
      <c r="A3949" s="261" t="s">
        <v>1856</v>
      </c>
      <c r="B3949" s="261" t="s">
        <v>1857</v>
      </c>
      <c r="C3949" s="261" t="s">
        <v>1858</v>
      </c>
      <c r="D3949" s="261" t="s">
        <v>200</v>
      </c>
      <c r="E3949" s="261">
        <v>3</v>
      </c>
      <c r="F3949" s="261" t="s">
        <v>7055</v>
      </c>
      <c r="G3949" s="261" t="s">
        <v>427</v>
      </c>
      <c r="H3949" s="261">
        <v>2</v>
      </c>
      <c r="I3949" s="261" t="s">
        <v>2737</v>
      </c>
      <c r="J3949" s="261" t="s">
        <v>7056</v>
      </c>
      <c r="K3949" s="261" t="s">
        <v>7057</v>
      </c>
      <c r="L3949" s="262">
        <v>45777</v>
      </c>
      <c r="M3949" s="261" t="s">
        <v>19</v>
      </c>
    </row>
    <row r="3950" spans="1:13">
      <c r="A3950" s="259" t="s">
        <v>1543</v>
      </c>
      <c r="B3950" s="259" t="s">
        <v>1544</v>
      </c>
      <c r="C3950" s="259" t="s">
        <v>1545</v>
      </c>
      <c r="D3950" s="259" t="s">
        <v>2227</v>
      </c>
      <c r="E3950" s="259">
        <v>6400000</v>
      </c>
      <c r="F3950" s="259" t="s">
        <v>7058</v>
      </c>
      <c r="G3950" s="259" t="s">
        <v>427</v>
      </c>
      <c r="H3950" s="259">
        <v>2</v>
      </c>
      <c r="I3950" s="259" t="s">
        <v>7059</v>
      </c>
      <c r="J3950" s="259" t="s">
        <v>7060</v>
      </c>
      <c r="K3950" s="259" t="s">
        <v>7061</v>
      </c>
      <c r="L3950" s="260">
        <v>45777</v>
      </c>
      <c r="M3950" s="259" t="s">
        <v>218</v>
      </c>
    </row>
    <row r="3951" spans="1:13">
      <c r="A3951" s="261" t="s">
        <v>1543</v>
      </c>
      <c r="B3951" s="261" t="s">
        <v>1544</v>
      </c>
      <c r="C3951" s="261" t="s">
        <v>1545</v>
      </c>
      <c r="D3951" s="261" t="s">
        <v>1999</v>
      </c>
      <c r="E3951" s="261">
        <v>20720</v>
      </c>
      <c r="F3951" s="261" t="s">
        <v>7062</v>
      </c>
      <c r="G3951" s="261" t="s">
        <v>427</v>
      </c>
      <c r="H3951" s="261">
        <v>2</v>
      </c>
      <c r="I3951" s="261" t="s">
        <v>7063</v>
      </c>
      <c r="J3951" s="261" t="s">
        <v>7064</v>
      </c>
      <c r="K3951" s="261" t="s">
        <v>7065</v>
      </c>
      <c r="L3951" s="262">
        <v>45777</v>
      </c>
      <c r="M3951" s="261" t="s">
        <v>218</v>
      </c>
    </row>
    <row r="3952" spans="1:13">
      <c r="A3952" s="259" t="s">
        <v>1543</v>
      </c>
      <c r="B3952" s="259" t="s">
        <v>1544</v>
      </c>
      <c r="C3952" s="259" t="s">
        <v>1545</v>
      </c>
      <c r="D3952" s="259" t="s">
        <v>2004</v>
      </c>
      <c r="E3952" s="259">
        <v>6400000</v>
      </c>
      <c r="F3952" s="259" t="s">
        <v>7066</v>
      </c>
      <c r="G3952" s="259" t="s">
        <v>427</v>
      </c>
      <c r="H3952" s="259">
        <v>2</v>
      </c>
      <c r="I3952" s="259" t="s">
        <v>7067</v>
      </c>
      <c r="J3952" s="259" t="s">
        <v>7068</v>
      </c>
      <c r="K3952" s="259" t="s">
        <v>7069</v>
      </c>
      <c r="L3952" s="260">
        <v>45777</v>
      </c>
      <c r="M3952" s="259" t="s">
        <v>218</v>
      </c>
    </row>
    <row r="3953" spans="1:13">
      <c r="A3953" s="261" t="s">
        <v>1543</v>
      </c>
      <c r="B3953" s="261" t="s">
        <v>1544</v>
      </c>
      <c r="C3953" s="261" t="s">
        <v>1545</v>
      </c>
      <c r="D3953" s="261" t="s">
        <v>2007</v>
      </c>
      <c r="E3953" s="261">
        <v>5683993</v>
      </c>
      <c r="F3953" s="261" t="s">
        <v>7070</v>
      </c>
      <c r="G3953" s="261" t="s">
        <v>427</v>
      </c>
      <c r="H3953" s="261">
        <v>2</v>
      </c>
      <c r="I3953" s="261" t="s">
        <v>7071</v>
      </c>
      <c r="J3953" s="261" t="s">
        <v>7072</v>
      </c>
      <c r="K3953" s="261" t="s">
        <v>7073</v>
      </c>
      <c r="L3953" s="262">
        <v>45777</v>
      </c>
      <c r="M3953" s="261" t="s">
        <v>218</v>
      </c>
    </row>
    <row r="3954" spans="1:13">
      <c r="A3954" s="259" t="s">
        <v>1543</v>
      </c>
      <c r="B3954" s="259" t="s">
        <v>1544</v>
      </c>
      <c r="C3954" s="259" t="s">
        <v>1545</v>
      </c>
      <c r="D3954" s="259" t="s">
        <v>257</v>
      </c>
      <c r="E3954" s="259">
        <v>289162</v>
      </c>
      <c r="F3954" s="259" t="s">
        <v>7074</v>
      </c>
      <c r="G3954" s="259" t="s">
        <v>427</v>
      </c>
      <c r="H3954" s="259">
        <v>2</v>
      </c>
      <c r="I3954" s="259" t="s">
        <v>7075</v>
      </c>
      <c r="J3954" s="259" t="s">
        <v>7076</v>
      </c>
      <c r="K3954" s="259" t="s">
        <v>7077</v>
      </c>
      <c r="L3954" s="260">
        <v>45777</v>
      </c>
      <c r="M3954" s="259" t="s">
        <v>218</v>
      </c>
    </row>
    <row r="3955" spans="1:13">
      <c r="A3955" s="261" t="s">
        <v>1543</v>
      </c>
      <c r="B3955" s="261" t="s">
        <v>1544</v>
      </c>
      <c r="C3955" s="261" t="s">
        <v>1545</v>
      </c>
      <c r="D3955" s="261" t="s">
        <v>467</v>
      </c>
      <c r="E3955" s="261">
        <v>7</v>
      </c>
      <c r="F3955" s="261" t="s">
        <v>6728</v>
      </c>
      <c r="G3955" s="261" t="s">
        <v>427</v>
      </c>
      <c r="H3955" s="261">
        <v>2</v>
      </c>
      <c r="I3955" s="261" t="s">
        <v>578</v>
      </c>
      <c r="J3955" s="261" t="s">
        <v>7078</v>
      </c>
      <c r="K3955" s="261" t="s">
        <v>7079</v>
      </c>
      <c r="L3955" s="262">
        <v>45777</v>
      </c>
      <c r="M3955" s="261" t="s">
        <v>218</v>
      </c>
    </row>
    <row r="3956" spans="1:13">
      <c r="A3956" s="259" t="s">
        <v>1543</v>
      </c>
      <c r="B3956" s="259" t="s">
        <v>1544</v>
      </c>
      <c r="C3956" s="259" t="s">
        <v>1545</v>
      </c>
      <c r="D3956" s="259" t="s">
        <v>549</v>
      </c>
      <c r="E3956" s="259">
        <v>7</v>
      </c>
      <c r="F3956" s="259" t="s">
        <v>6728</v>
      </c>
      <c r="G3956" s="259" t="s">
        <v>427</v>
      </c>
      <c r="H3956" s="259">
        <v>2</v>
      </c>
      <c r="I3956" s="259" t="s">
        <v>578</v>
      </c>
      <c r="J3956" s="259" t="s">
        <v>7078</v>
      </c>
      <c r="K3956" s="259" t="s">
        <v>7080</v>
      </c>
      <c r="L3956" s="260">
        <v>45777</v>
      </c>
      <c r="M3956" s="259" t="s">
        <v>218</v>
      </c>
    </row>
    <row r="3957" spans="1:13">
      <c r="A3957" s="261" t="s">
        <v>1543</v>
      </c>
      <c r="B3957" s="261" t="s">
        <v>1544</v>
      </c>
      <c r="C3957" s="261" t="s">
        <v>1545</v>
      </c>
      <c r="D3957" s="261" t="s">
        <v>2014</v>
      </c>
      <c r="E3957" s="261">
        <v>818658</v>
      </c>
      <c r="F3957" s="261" t="s">
        <v>7081</v>
      </c>
      <c r="G3957" s="261" t="s">
        <v>224</v>
      </c>
      <c r="H3957" s="261">
        <v>1</v>
      </c>
      <c r="I3957" s="261" t="s">
        <v>7082</v>
      </c>
      <c r="J3957" s="261" t="s">
        <v>7083</v>
      </c>
      <c r="K3957" s="261" t="s">
        <v>7084</v>
      </c>
      <c r="L3957" s="262">
        <v>45777</v>
      </c>
      <c r="M3957" s="261" t="s">
        <v>218</v>
      </c>
    </row>
    <row r="3958" spans="1:13">
      <c r="A3958" s="259" t="s">
        <v>1543</v>
      </c>
      <c r="B3958" s="259" t="s">
        <v>1544</v>
      </c>
      <c r="C3958" s="259" t="s">
        <v>1545</v>
      </c>
      <c r="D3958" s="259" t="s">
        <v>2017</v>
      </c>
      <c r="E3958" s="259">
        <v>716007</v>
      </c>
      <c r="F3958" s="259" t="s">
        <v>7085</v>
      </c>
      <c r="G3958" s="259" t="s">
        <v>427</v>
      </c>
      <c r="H3958" s="259">
        <v>2</v>
      </c>
      <c r="I3958" s="259" t="s">
        <v>7086</v>
      </c>
      <c r="J3958" s="259" t="s">
        <v>7087</v>
      </c>
      <c r="K3958" s="259" t="s">
        <v>7088</v>
      </c>
      <c r="L3958" s="260">
        <v>45777</v>
      </c>
      <c r="M3958" s="259" t="s">
        <v>218</v>
      </c>
    </row>
    <row r="3959" spans="1:13">
      <c r="A3959" s="261" t="s">
        <v>1543</v>
      </c>
      <c r="B3959" s="261" t="s">
        <v>1544</v>
      </c>
      <c r="C3959" s="261" t="s">
        <v>1545</v>
      </c>
      <c r="D3959" s="261" t="s">
        <v>2020</v>
      </c>
      <c r="E3959" s="261">
        <v>4865335</v>
      </c>
      <c r="F3959" s="261" t="s">
        <v>7089</v>
      </c>
      <c r="G3959" s="261" t="s">
        <v>427</v>
      </c>
      <c r="H3959" s="261">
        <v>2</v>
      </c>
      <c r="I3959" s="261" t="s">
        <v>7090</v>
      </c>
      <c r="J3959" s="261" t="s">
        <v>7091</v>
      </c>
      <c r="K3959" s="261" t="s">
        <v>7092</v>
      </c>
      <c r="L3959" s="262">
        <v>45777</v>
      </c>
      <c r="M3959" s="261" t="s">
        <v>218</v>
      </c>
    </row>
    <row r="3960" spans="1:13">
      <c r="A3960" s="259" t="s">
        <v>1543</v>
      </c>
      <c r="B3960" s="259" t="s">
        <v>1544</v>
      </c>
      <c r="C3960" s="259" t="s">
        <v>1545</v>
      </c>
      <c r="D3960" s="259" t="s">
        <v>2023</v>
      </c>
      <c r="E3960" s="259">
        <v>818658</v>
      </c>
      <c r="F3960" s="259" t="s">
        <v>7093</v>
      </c>
      <c r="G3960" s="259" t="s">
        <v>224</v>
      </c>
      <c r="H3960" s="259">
        <v>1</v>
      </c>
      <c r="I3960" s="259" t="s">
        <v>7090</v>
      </c>
      <c r="J3960" s="259" t="s">
        <v>7094</v>
      </c>
      <c r="K3960" s="259" t="s">
        <v>7095</v>
      </c>
      <c r="L3960" s="260">
        <v>45777</v>
      </c>
      <c r="M3960" s="259" t="s">
        <v>218</v>
      </c>
    </row>
    <row r="3961" spans="1:13">
      <c r="A3961" s="261" t="s">
        <v>1543</v>
      </c>
      <c r="B3961" s="261" t="s">
        <v>1544</v>
      </c>
      <c r="C3961" s="261" t="s">
        <v>1545</v>
      </c>
      <c r="D3961" s="261" t="s">
        <v>2025</v>
      </c>
      <c r="E3961" s="261">
        <v>0</v>
      </c>
      <c r="F3961" s="261" t="s">
        <v>7093</v>
      </c>
      <c r="G3961" s="261" t="s">
        <v>224</v>
      </c>
      <c r="H3961" s="261">
        <v>1</v>
      </c>
      <c r="I3961" s="261" t="s">
        <v>7090</v>
      </c>
      <c r="J3961" s="261" t="s">
        <v>7094</v>
      </c>
      <c r="K3961" s="261" t="s">
        <v>7096</v>
      </c>
      <c r="L3961" s="262">
        <v>45777</v>
      </c>
      <c r="M3961" s="261" t="s">
        <v>218</v>
      </c>
    </row>
    <row r="3962" spans="1:13">
      <c r="A3962" s="259" t="s">
        <v>1543</v>
      </c>
      <c r="B3962" s="259" t="s">
        <v>1544</v>
      </c>
      <c r="C3962" s="259" t="s">
        <v>1545</v>
      </c>
      <c r="D3962" s="259" t="s">
        <v>2027</v>
      </c>
      <c r="E3962" s="259">
        <v>0</v>
      </c>
      <c r="F3962" s="259" t="s">
        <v>7093</v>
      </c>
      <c r="G3962" s="259" t="s">
        <v>224</v>
      </c>
      <c r="H3962" s="259">
        <v>1</v>
      </c>
      <c r="I3962" s="259" t="s">
        <v>7090</v>
      </c>
      <c r="J3962" s="259" t="s">
        <v>7094</v>
      </c>
      <c r="K3962" s="259" t="s">
        <v>7097</v>
      </c>
      <c r="L3962" s="260">
        <v>45777</v>
      </c>
      <c r="M3962" s="259" t="s">
        <v>218</v>
      </c>
    </row>
    <row r="3963" spans="1:13">
      <c r="A3963" s="261" t="s">
        <v>1543</v>
      </c>
      <c r="B3963" s="261" t="s">
        <v>1544</v>
      </c>
      <c r="C3963" s="261" t="s">
        <v>1545</v>
      </c>
      <c r="D3963" s="261" t="s">
        <v>200</v>
      </c>
      <c r="E3963" s="261">
        <v>4</v>
      </c>
      <c r="F3963" s="261" t="s">
        <v>7098</v>
      </c>
      <c r="G3963" s="261" t="s">
        <v>427</v>
      </c>
      <c r="H3963" s="261">
        <v>2</v>
      </c>
      <c r="I3963" s="261" t="s">
        <v>7099</v>
      </c>
      <c r="J3963" s="261" t="s">
        <v>7100</v>
      </c>
      <c r="K3963" s="261" t="s">
        <v>7101</v>
      </c>
      <c r="L3963" s="262">
        <v>45777</v>
      </c>
      <c r="M3963" s="261" t="s">
        <v>218</v>
      </c>
    </row>
    <row r="3964" spans="1:13">
      <c r="A3964" s="259" t="s">
        <v>2414</v>
      </c>
      <c r="B3964" s="259" t="s">
        <v>2415</v>
      </c>
      <c r="C3964" s="259" t="s">
        <v>519</v>
      </c>
      <c r="D3964" s="259" t="s">
        <v>2227</v>
      </c>
      <c r="E3964" s="259">
        <v>18100000</v>
      </c>
      <c r="F3964" s="259" t="s">
        <v>2722</v>
      </c>
      <c r="G3964" s="259" t="s">
        <v>427</v>
      </c>
      <c r="H3964" s="259">
        <v>2</v>
      </c>
      <c r="I3964" s="259" t="s">
        <v>2723</v>
      </c>
      <c r="J3964" s="259" t="s">
        <v>7102</v>
      </c>
      <c r="K3964" s="259" t="s">
        <v>7103</v>
      </c>
      <c r="L3964" s="260">
        <v>45777</v>
      </c>
      <c r="M3964" s="259" t="s">
        <v>218</v>
      </c>
    </row>
    <row r="3965" spans="1:13">
      <c r="A3965" s="261" t="s">
        <v>2414</v>
      </c>
      <c r="B3965" s="261" t="s">
        <v>2415</v>
      </c>
      <c r="C3965" s="261" t="s">
        <v>519</v>
      </c>
      <c r="D3965" s="261" t="s">
        <v>1999</v>
      </c>
      <c r="E3965" s="261">
        <v>179407</v>
      </c>
      <c r="F3965" s="261" t="s">
        <v>7104</v>
      </c>
      <c r="G3965" s="261" t="s">
        <v>427</v>
      </c>
      <c r="H3965" s="261">
        <v>2</v>
      </c>
      <c r="I3965" s="261" t="s">
        <v>7105</v>
      </c>
      <c r="J3965" s="261" t="s">
        <v>7106</v>
      </c>
      <c r="K3965" s="261" t="s">
        <v>7107</v>
      </c>
      <c r="L3965" s="262">
        <v>45777</v>
      </c>
      <c r="M3965" s="261" t="s">
        <v>218</v>
      </c>
    </row>
    <row r="3966" spans="1:13">
      <c r="A3966" s="259" t="s">
        <v>2414</v>
      </c>
      <c r="B3966" s="259" t="s">
        <v>2415</v>
      </c>
      <c r="C3966" s="259" t="s">
        <v>519</v>
      </c>
      <c r="D3966" s="259" t="s">
        <v>2004</v>
      </c>
      <c r="E3966" s="259">
        <v>12560365</v>
      </c>
      <c r="F3966" s="259" t="s">
        <v>7104</v>
      </c>
      <c r="G3966" s="259" t="s">
        <v>427</v>
      </c>
      <c r="H3966" s="259">
        <v>2</v>
      </c>
      <c r="I3966" s="259" t="s">
        <v>7105</v>
      </c>
      <c r="J3966" s="259" t="s">
        <v>7108</v>
      </c>
      <c r="K3966" s="259" t="s">
        <v>7109</v>
      </c>
      <c r="L3966" s="260">
        <v>45777</v>
      </c>
      <c r="M3966" s="259" t="s">
        <v>218</v>
      </c>
    </row>
    <row r="3967" spans="1:13">
      <c r="A3967" s="261" t="s">
        <v>2414</v>
      </c>
      <c r="B3967" s="261" t="s">
        <v>2415</v>
      </c>
      <c r="C3967" s="261" t="s">
        <v>519</v>
      </c>
      <c r="D3967" s="261" t="s">
        <v>2007</v>
      </c>
      <c r="E3967" s="261">
        <v>2780000</v>
      </c>
      <c r="F3967" s="261" t="s">
        <v>7110</v>
      </c>
      <c r="G3967" s="261" t="s">
        <v>427</v>
      </c>
      <c r="H3967" s="261">
        <v>2</v>
      </c>
      <c r="I3967" s="261" t="s">
        <v>2723</v>
      </c>
      <c r="J3967" s="261" t="s">
        <v>7111</v>
      </c>
      <c r="K3967" s="261" t="s">
        <v>7112</v>
      </c>
      <c r="L3967" s="262">
        <v>45777</v>
      </c>
      <c r="M3967" s="261" t="s">
        <v>218</v>
      </c>
    </row>
    <row r="3968" spans="1:13">
      <c r="A3968" s="259" t="s">
        <v>2414</v>
      </c>
      <c r="B3968" s="259" t="s">
        <v>2415</v>
      </c>
      <c r="C3968" s="259" t="s">
        <v>519</v>
      </c>
      <c r="D3968" s="259" t="s">
        <v>257</v>
      </c>
      <c r="E3968" s="259">
        <v>92888</v>
      </c>
      <c r="F3968" s="259" t="s">
        <v>7113</v>
      </c>
      <c r="G3968" s="259" t="s">
        <v>427</v>
      </c>
      <c r="H3968" s="259">
        <v>2</v>
      </c>
      <c r="I3968" s="259" t="s">
        <v>7114</v>
      </c>
      <c r="J3968" s="259" t="s">
        <v>7115</v>
      </c>
      <c r="K3968" s="259" t="s">
        <v>7116</v>
      </c>
      <c r="L3968" s="260">
        <v>45777</v>
      </c>
      <c r="M3968" s="259" t="s">
        <v>218</v>
      </c>
    </row>
    <row r="3969" spans="1:13">
      <c r="A3969" s="261" t="s">
        <v>1603</v>
      </c>
      <c r="B3969" s="261" t="s">
        <v>1604</v>
      </c>
      <c r="C3969" s="261" t="s">
        <v>1605</v>
      </c>
      <c r="D3969" s="261" t="s">
        <v>2227</v>
      </c>
      <c r="E3969" s="261">
        <v>46000000</v>
      </c>
      <c r="F3969" s="261" t="s">
        <v>7117</v>
      </c>
      <c r="G3969" s="261" t="s">
        <v>427</v>
      </c>
      <c r="H3969" s="261">
        <v>2</v>
      </c>
      <c r="I3969" s="261" t="s">
        <v>7118</v>
      </c>
      <c r="J3969" s="261" t="s">
        <v>7119</v>
      </c>
      <c r="K3969" s="261" t="s">
        <v>7120</v>
      </c>
      <c r="L3969" s="262">
        <v>45777</v>
      </c>
      <c r="M3969" s="261" t="s">
        <v>218</v>
      </c>
    </row>
    <row r="3970" spans="1:13">
      <c r="A3970" s="259" t="s">
        <v>1603</v>
      </c>
      <c r="B3970" s="259" t="s">
        <v>1604</v>
      </c>
      <c r="C3970" s="259" t="s">
        <v>1605</v>
      </c>
      <c r="D3970" s="259" t="s">
        <v>1999</v>
      </c>
      <c r="E3970" s="259">
        <v>652230</v>
      </c>
      <c r="F3970" s="259" t="s">
        <v>7121</v>
      </c>
      <c r="G3970" s="259" t="s">
        <v>224</v>
      </c>
      <c r="H3970" s="259">
        <v>1</v>
      </c>
      <c r="I3970" s="259" t="s">
        <v>7122</v>
      </c>
      <c r="J3970" s="259" t="s">
        <v>7123</v>
      </c>
      <c r="K3970" s="259" t="s">
        <v>7124</v>
      </c>
      <c r="L3970" s="260">
        <v>45777</v>
      </c>
      <c r="M3970" s="259" t="s">
        <v>218</v>
      </c>
    </row>
    <row r="3971" spans="1:13">
      <c r="A3971" s="261" t="s">
        <v>1603</v>
      </c>
      <c r="B3971" s="261" t="s">
        <v>1604</v>
      </c>
      <c r="C3971" s="261" t="s">
        <v>1605</v>
      </c>
      <c r="D3971" s="261" t="s">
        <v>2004</v>
      </c>
      <c r="E3971" s="261">
        <v>46000000</v>
      </c>
      <c r="F3971" s="261" t="s">
        <v>7117</v>
      </c>
      <c r="G3971" s="261" t="s">
        <v>224</v>
      </c>
      <c r="H3971" s="261">
        <v>1</v>
      </c>
      <c r="I3971" s="261" t="s">
        <v>7118</v>
      </c>
      <c r="J3971" s="261" t="s">
        <v>7125</v>
      </c>
      <c r="K3971" s="261" t="s">
        <v>7126</v>
      </c>
      <c r="L3971" s="262">
        <v>45777</v>
      </c>
      <c r="M3971" s="261" t="s">
        <v>218</v>
      </c>
    </row>
    <row r="3972" spans="1:13">
      <c r="A3972" s="259" t="s">
        <v>1603</v>
      </c>
      <c r="B3972" s="259" t="s">
        <v>1604</v>
      </c>
      <c r="C3972" s="259" t="s">
        <v>1605</v>
      </c>
      <c r="D3972" s="259" t="s">
        <v>2007</v>
      </c>
      <c r="E3972" s="259">
        <v>46000000</v>
      </c>
      <c r="F3972" s="259" t="s">
        <v>7117</v>
      </c>
      <c r="G3972" s="259" t="s">
        <v>427</v>
      </c>
      <c r="H3972" s="259">
        <v>2</v>
      </c>
      <c r="I3972" s="259" t="s">
        <v>7118</v>
      </c>
      <c r="J3972" s="259" t="s">
        <v>7127</v>
      </c>
      <c r="K3972" s="259" t="s">
        <v>7128</v>
      </c>
      <c r="L3972" s="260">
        <v>45777</v>
      </c>
      <c r="M3972" s="259" t="s">
        <v>218</v>
      </c>
    </row>
    <row r="3973" spans="1:13">
      <c r="A3973" s="261" t="s">
        <v>1603</v>
      </c>
      <c r="B3973" s="261" t="s">
        <v>1604</v>
      </c>
      <c r="C3973" s="261" t="s">
        <v>1605</v>
      </c>
      <c r="D3973" s="261" t="s">
        <v>257</v>
      </c>
      <c r="E3973" s="261">
        <v>11695800</v>
      </c>
      <c r="F3973" s="261" t="s">
        <v>7129</v>
      </c>
      <c r="G3973" s="261" t="s">
        <v>427</v>
      </c>
      <c r="H3973" s="261">
        <v>2</v>
      </c>
      <c r="I3973" s="261" t="s">
        <v>7130</v>
      </c>
      <c r="J3973" s="261" t="s">
        <v>7131</v>
      </c>
      <c r="K3973" s="261" t="s">
        <v>7132</v>
      </c>
      <c r="L3973" s="262">
        <v>45777</v>
      </c>
      <c r="M3973" s="261" t="s">
        <v>218</v>
      </c>
    </row>
    <row r="3974" spans="1:13">
      <c r="A3974" s="259" t="s">
        <v>1603</v>
      </c>
      <c r="B3974" s="259" t="s">
        <v>1604</v>
      </c>
      <c r="C3974" s="259" t="s">
        <v>1605</v>
      </c>
      <c r="D3974" s="259" t="s">
        <v>112</v>
      </c>
      <c r="E3974" s="259">
        <v>206</v>
      </c>
      <c r="F3974" s="259" t="s">
        <v>7133</v>
      </c>
      <c r="G3974" s="259" t="s">
        <v>282</v>
      </c>
      <c r="H3974" s="259">
        <v>3</v>
      </c>
      <c r="I3974" s="259" t="s">
        <v>7134</v>
      </c>
      <c r="J3974" s="259" t="s">
        <v>7135</v>
      </c>
      <c r="K3974" s="259" t="s">
        <v>7136</v>
      </c>
      <c r="L3974" s="260">
        <v>45777</v>
      </c>
      <c r="M3974" s="259" t="s">
        <v>218</v>
      </c>
    </row>
    <row r="3975" spans="1:13">
      <c r="A3975" s="261" t="s">
        <v>1603</v>
      </c>
      <c r="B3975" s="261" t="s">
        <v>1604</v>
      </c>
      <c r="C3975" s="261" t="s">
        <v>1605</v>
      </c>
      <c r="D3975" s="261" t="s">
        <v>467</v>
      </c>
      <c r="E3975" s="261">
        <v>698</v>
      </c>
      <c r="F3975" s="261" t="s">
        <v>7137</v>
      </c>
      <c r="G3975" s="261" t="s">
        <v>427</v>
      </c>
      <c r="H3975" s="261">
        <v>2</v>
      </c>
      <c r="I3975" s="261" t="s">
        <v>7138</v>
      </c>
      <c r="J3975" s="261" t="s">
        <v>7139</v>
      </c>
      <c r="K3975" s="261" t="s">
        <v>7140</v>
      </c>
      <c r="L3975" s="262">
        <v>45777</v>
      </c>
      <c r="M3975" s="261" t="s">
        <v>218</v>
      </c>
    </row>
    <row r="3976" spans="1:13">
      <c r="A3976" s="259" t="s">
        <v>1603</v>
      </c>
      <c r="B3976" s="259" t="s">
        <v>1604</v>
      </c>
      <c r="C3976" s="259" t="s">
        <v>1605</v>
      </c>
      <c r="D3976" s="259" t="s">
        <v>549</v>
      </c>
      <c r="E3976" s="259">
        <v>698</v>
      </c>
      <c r="F3976" s="259" t="s">
        <v>7137</v>
      </c>
      <c r="G3976" s="259" t="s">
        <v>427</v>
      </c>
      <c r="H3976" s="259">
        <v>2</v>
      </c>
      <c r="I3976" s="259" t="s">
        <v>7138</v>
      </c>
      <c r="J3976" s="259" t="s">
        <v>7139</v>
      </c>
      <c r="K3976" s="259" t="s">
        <v>7141</v>
      </c>
      <c r="L3976" s="260">
        <v>45777</v>
      </c>
      <c r="M3976" s="259" t="s">
        <v>218</v>
      </c>
    </row>
    <row r="3977" spans="1:13">
      <c r="A3977" s="261" t="s">
        <v>1603</v>
      </c>
      <c r="B3977" s="261" t="s">
        <v>1604</v>
      </c>
      <c r="C3977" s="261" t="s">
        <v>1605</v>
      </c>
      <c r="D3977" s="261" t="s">
        <v>2014</v>
      </c>
      <c r="E3977" s="261">
        <v>22887728</v>
      </c>
      <c r="F3977" s="261" t="s">
        <v>7117</v>
      </c>
      <c r="G3977" s="261" t="s">
        <v>427</v>
      </c>
      <c r="H3977" s="261">
        <v>2</v>
      </c>
      <c r="I3977" s="261" t="s">
        <v>7118</v>
      </c>
      <c r="J3977" s="261" t="s">
        <v>7142</v>
      </c>
      <c r="K3977" s="261" t="s">
        <v>7143</v>
      </c>
      <c r="L3977" s="262">
        <v>45777</v>
      </c>
      <c r="M3977" s="261" t="s">
        <v>218</v>
      </c>
    </row>
    <row r="3978" spans="1:13">
      <c r="A3978" s="259" t="s">
        <v>1603</v>
      </c>
      <c r="B3978" s="259" t="s">
        <v>1604</v>
      </c>
      <c r="C3978" s="259" t="s">
        <v>1605</v>
      </c>
      <c r="D3978" s="259" t="s">
        <v>2017</v>
      </c>
      <c r="E3978" s="259">
        <v>0</v>
      </c>
      <c r="F3978" s="259" t="s">
        <v>7117</v>
      </c>
      <c r="G3978" s="259" t="s">
        <v>282</v>
      </c>
      <c r="H3978" s="259">
        <v>3</v>
      </c>
      <c r="I3978" s="259" t="s">
        <v>7118</v>
      </c>
      <c r="J3978" s="259" t="s">
        <v>7144</v>
      </c>
      <c r="K3978" s="259" t="s">
        <v>7145</v>
      </c>
      <c r="L3978" s="260">
        <v>45777</v>
      </c>
      <c r="M3978" s="259" t="s">
        <v>218</v>
      </c>
    </row>
    <row r="3979" spans="1:13">
      <c r="A3979" s="261" t="s">
        <v>1603</v>
      </c>
      <c r="B3979" s="261" t="s">
        <v>1604</v>
      </c>
      <c r="C3979" s="261" t="s">
        <v>1605</v>
      </c>
      <c r="D3979" s="261" t="s">
        <v>2020</v>
      </c>
      <c r="E3979" s="261">
        <v>23112272</v>
      </c>
      <c r="F3979" s="261" t="s">
        <v>7117</v>
      </c>
      <c r="G3979" s="261" t="s">
        <v>282</v>
      </c>
      <c r="H3979" s="261">
        <v>3</v>
      </c>
      <c r="I3979" s="261" t="s">
        <v>7118</v>
      </c>
      <c r="J3979" s="261" t="s">
        <v>7146</v>
      </c>
      <c r="K3979" s="261" t="s">
        <v>7147</v>
      </c>
      <c r="L3979" s="262">
        <v>45777</v>
      </c>
      <c r="M3979" s="261" t="s">
        <v>218</v>
      </c>
    </row>
    <row r="3980" spans="1:13">
      <c r="A3980" s="259" t="s">
        <v>1603</v>
      </c>
      <c r="B3980" s="259" t="s">
        <v>1604</v>
      </c>
      <c r="C3980" s="259" t="s">
        <v>1605</v>
      </c>
      <c r="D3980" s="259" t="s">
        <v>2023</v>
      </c>
      <c r="E3980" s="259">
        <v>16553003</v>
      </c>
      <c r="F3980" s="259" t="s">
        <v>7117</v>
      </c>
      <c r="G3980" s="259" t="s">
        <v>282</v>
      </c>
      <c r="H3980" s="259">
        <v>3</v>
      </c>
      <c r="I3980" s="259" t="s">
        <v>7118</v>
      </c>
      <c r="J3980" s="259" t="s">
        <v>7148</v>
      </c>
      <c r="K3980" s="259" t="s">
        <v>7149</v>
      </c>
      <c r="L3980" s="260">
        <v>45777</v>
      </c>
      <c r="M3980" s="259" t="s">
        <v>218</v>
      </c>
    </row>
    <row r="3981" spans="1:13">
      <c r="A3981" s="261" t="s">
        <v>1603</v>
      </c>
      <c r="B3981" s="261" t="s">
        <v>1604</v>
      </c>
      <c r="C3981" s="261" t="s">
        <v>1605</v>
      </c>
      <c r="D3981" s="261" t="s">
        <v>2025</v>
      </c>
      <c r="E3981" s="261">
        <v>6334725</v>
      </c>
      <c r="F3981" s="261" t="s">
        <v>7117</v>
      </c>
      <c r="G3981" s="261" t="s">
        <v>282</v>
      </c>
      <c r="H3981" s="261">
        <v>3</v>
      </c>
      <c r="I3981" s="261" t="s">
        <v>7118</v>
      </c>
      <c r="J3981" s="261" t="s">
        <v>7148</v>
      </c>
      <c r="K3981" s="261" t="s">
        <v>7150</v>
      </c>
      <c r="L3981" s="262">
        <v>45777</v>
      </c>
      <c r="M3981" s="261" t="s">
        <v>218</v>
      </c>
    </row>
    <row r="3982" spans="1:13">
      <c r="A3982" s="259" t="s">
        <v>1603</v>
      </c>
      <c r="B3982" s="259" t="s">
        <v>1604</v>
      </c>
      <c r="C3982" s="259" t="s">
        <v>1605</v>
      </c>
      <c r="D3982" s="259" t="s">
        <v>2027</v>
      </c>
      <c r="E3982" s="259">
        <v>0</v>
      </c>
      <c r="F3982" s="259" t="s">
        <v>7117</v>
      </c>
      <c r="G3982" s="259" t="s">
        <v>282</v>
      </c>
      <c r="H3982" s="259">
        <v>3</v>
      </c>
      <c r="I3982" s="259" t="s">
        <v>7118</v>
      </c>
      <c r="J3982" s="259" t="s">
        <v>7148</v>
      </c>
      <c r="K3982" s="259" t="s">
        <v>7151</v>
      </c>
      <c r="L3982" s="260">
        <v>45777</v>
      </c>
      <c r="M3982" s="259" t="s">
        <v>218</v>
      </c>
    </row>
    <row r="3983" spans="1:13">
      <c r="A3983" s="261" t="s">
        <v>1603</v>
      </c>
      <c r="B3983" s="261" t="s">
        <v>1604</v>
      </c>
      <c r="C3983" s="261" t="s">
        <v>1605</v>
      </c>
      <c r="D3983" s="261" t="s">
        <v>200</v>
      </c>
      <c r="E3983" s="261">
        <v>5</v>
      </c>
      <c r="F3983" s="261" t="s">
        <v>7117</v>
      </c>
      <c r="G3983" s="261" t="s">
        <v>224</v>
      </c>
      <c r="H3983" s="261">
        <v>1</v>
      </c>
      <c r="I3983" s="261" t="s">
        <v>7118</v>
      </c>
      <c r="J3983" s="261" t="s">
        <v>3528</v>
      </c>
      <c r="K3983" s="261" t="s">
        <v>7152</v>
      </c>
      <c r="L3983" s="262">
        <v>45777</v>
      </c>
      <c r="M3983" s="261" t="s">
        <v>218</v>
      </c>
    </row>
    <row r="3984" spans="1:13">
      <c r="A3984" s="259" t="s">
        <v>1603</v>
      </c>
      <c r="B3984" s="259" t="s">
        <v>1604</v>
      </c>
      <c r="C3984" s="259" t="s">
        <v>1605</v>
      </c>
      <c r="D3984" s="259" t="s">
        <v>26</v>
      </c>
      <c r="E3984" s="259" t="s">
        <v>17</v>
      </c>
      <c r="F3984" s="259" t="s">
        <v>17</v>
      </c>
      <c r="G3984" s="259" t="s">
        <v>17</v>
      </c>
      <c r="H3984" s="259" t="s">
        <v>17</v>
      </c>
      <c r="I3984" s="259" t="s">
        <v>17</v>
      </c>
      <c r="J3984" s="259" t="s">
        <v>2268</v>
      </c>
      <c r="K3984" s="259" t="s">
        <v>7153</v>
      </c>
      <c r="L3984" s="260">
        <v>45777</v>
      </c>
      <c r="M3984" s="259" t="s">
        <v>218</v>
      </c>
    </row>
    <row r="3985" spans="1:13">
      <c r="A3985" s="261" t="s">
        <v>1603</v>
      </c>
      <c r="B3985" s="261" t="s">
        <v>1604</v>
      </c>
      <c r="C3985" s="261" t="s">
        <v>1605</v>
      </c>
      <c r="D3985" s="261" t="s">
        <v>28</v>
      </c>
      <c r="E3985" s="261">
        <v>7800000</v>
      </c>
      <c r="F3985" s="261" t="s">
        <v>7154</v>
      </c>
      <c r="G3985" s="261" t="s">
        <v>427</v>
      </c>
      <c r="H3985" s="261">
        <v>2</v>
      </c>
      <c r="I3985" s="261" t="s">
        <v>7155</v>
      </c>
      <c r="J3985" s="261" t="s">
        <v>7156</v>
      </c>
      <c r="K3985" s="261" t="s">
        <v>7157</v>
      </c>
      <c r="L3985" s="262">
        <v>45777</v>
      </c>
      <c r="M3985" s="261" t="s">
        <v>218</v>
      </c>
    </row>
    <row r="3986" spans="1:13">
      <c r="A3986" s="259" t="s">
        <v>1532</v>
      </c>
      <c r="B3986" s="259" t="s">
        <v>1533</v>
      </c>
      <c r="C3986" s="259" t="s">
        <v>195</v>
      </c>
      <c r="D3986" s="259" t="s">
        <v>2227</v>
      </c>
      <c r="E3986" s="259">
        <v>254237173</v>
      </c>
      <c r="F3986" s="259" t="s">
        <v>5707</v>
      </c>
      <c r="G3986" s="259" t="s">
        <v>427</v>
      </c>
      <c r="H3986" s="259">
        <v>2</v>
      </c>
      <c r="I3986" s="259" t="s">
        <v>2618</v>
      </c>
      <c r="J3986" s="259" t="s">
        <v>7158</v>
      </c>
      <c r="K3986" s="259" t="s">
        <v>7159</v>
      </c>
      <c r="L3986" s="260">
        <v>45777</v>
      </c>
      <c r="M3986" s="259" t="s">
        <v>218</v>
      </c>
    </row>
    <row r="3987" spans="1:13">
      <c r="A3987" s="261" t="s">
        <v>1532</v>
      </c>
      <c r="B3987" s="261" t="s">
        <v>1533</v>
      </c>
      <c r="C3987" s="261" t="s">
        <v>195</v>
      </c>
      <c r="D3987" s="261" t="s">
        <v>1999</v>
      </c>
      <c r="E3987" s="261">
        <v>770880</v>
      </c>
      <c r="F3987" s="261" t="s">
        <v>3723</v>
      </c>
      <c r="G3987" s="261" t="s">
        <v>427</v>
      </c>
      <c r="H3987" s="261">
        <v>2</v>
      </c>
      <c r="I3987" s="261" t="s">
        <v>7160</v>
      </c>
      <c r="J3987" s="261" t="s">
        <v>7161</v>
      </c>
      <c r="K3987" s="261" t="s">
        <v>7162</v>
      </c>
      <c r="L3987" s="262">
        <v>45777</v>
      </c>
      <c r="M3987" s="261" t="s">
        <v>218</v>
      </c>
    </row>
    <row r="3988" spans="1:13">
      <c r="A3988" s="259" t="s">
        <v>1532</v>
      </c>
      <c r="B3988" s="259" t="s">
        <v>1533</v>
      </c>
      <c r="C3988" s="259" t="s">
        <v>195</v>
      </c>
      <c r="D3988" s="259" t="s">
        <v>2004</v>
      </c>
      <c r="E3988" s="259">
        <v>254237173</v>
      </c>
      <c r="F3988" s="259" t="s">
        <v>5707</v>
      </c>
      <c r="G3988" s="259" t="s">
        <v>427</v>
      </c>
      <c r="H3988" s="259">
        <v>2</v>
      </c>
      <c r="I3988" s="259" t="s">
        <v>2618</v>
      </c>
      <c r="J3988" s="259" t="s">
        <v>7163</v>
      </c>
      <c r="K3988" s="259" t="s">
        <v>7164</v>
      </c>
      <c r="L3988" s="260">
        <v>45777</v>
      </c>
      <c r="M3988" s="259" t="s">
        <v>218</v>
      </c>
    </row>
    <row r="3989" spans="1:13">
      <c r="A3989" s="261" t="s">
        <v>1532</v>
      </c>
      <c r="B3989" s="261" t="s">
        <v>1533</v>
      </c>
      <c r="C3989" s="261" t="s">
        <v>195</v>
      </c>
      <c r="D3989" s="261" t="s">
        <v>2007</v>
      </c>
      <c r="E3989" s="261">
        <v>102966055</v>
      </c>
      <c r="F3989" s="261" t="s">
        <v>7165</v>
      </c>
      <c r="G3989" s="261" t="s">
        <v>427</v>
      </c>
      <c r="H3989" s="261">
        <v>2</v>
      </c>
      <c r="I3989" s="261" t="s">
        <v>7166</v>
      </c>
      <c r="J3989" s="261" t="s">
        <v>7167</v>
      </c>
      <c r="K3989" s="261" t="s">
        <v>7168</v>
      </c>
      <c r="L3989" s="262">
        <v>45777</v>
      </c>
      <c r="M3989" s="261" t="s">
        <v>218</v>
      </c>
    </row>
    <row r="3990" spans="1:13">
      <c r="A3990" s="259" t="s">
        <v>1532</v>
      </c>
      <c r="B3990" s="259" t="s">
        <v>1533</v>
      </c>
      <c r="C3990" s="259" t="s">
        <v>195</v>
      </c>
      <c r="D3990" s="259" t="s">
        <v>257</v>
      </c>
      <c r="E3990" s="259">
        <v>3140279</v>
      </c>
      <c r="F3990" s="259" t="s">
        <v>7169</v>
      </c>
      <c r="G3990" s="259" t="s">
        <v>427</v>
      </c>
      <c r="H3990" s="259">
        <v>2</v>
      </c>
      <c r="I3990" s="259" t="s">
        <v>7170</v>
      </c>
      <c r="J3990" s="259" t="s">
        <v>7171</v>
      </c>
      <c r="K3990" s="259" t="s">
        <v>7172</v>
      </c>
      <c r="L3990" s="260">
        <v>45777</v>
      </c>
      <c r="M3990" s="259" t="s">
        <v>218</v>
      </c>
    </row>
    <row r="3991" spans="1:13">
      <c r="A3991" s="261" t="s">
        <v>1532</v>
      </c>
      <c r="B3991" s="261" t="s">
        <v>1533</v>
      </c>
      <c r="C3991" s="261" t="s">
        <v>195</v>
      </c>
      <c r="D3991" s="261" t="s">
        <v>112</v>
      </c>
      <c r="E3991" s="261">
        <v>668</v>
      </c>
      <c r="F3991" s="261" t="s">
        <v>7173</v>
      </c>
      <c r="G3991" s="261" t="s">
        <v>427</v>
      </c>
      <c r="H3991" s="261">
        <v>2</v>
      </c>
      <c r="I3991" s="261" t="s">
        <v>7174</v>
      </c>
      <c r="J3991" s="261" t="s">
        <v>7175</v>
      </c>
      <c r="K3991" s="261" t="s">
        <v>7176</v>
      </c>
      <c r="L3991" s="262">
        <v>45777</v>
      </c>
      <c r="M3991" s="261" t="s">
        <v>218</v>
      </c>
    </row>
    <row r="3992" spans="1:13">
      <c r="A3992" s="259" t="s">
        <v>1532</v>
      </c>
      <c r="B3992" s="259" t="s">
        <v>1533</v>
      </c>
      <c r="C3992" s="259" t="s">
        <v>195</v>
      </c>
      <c r="D3992" s="259" t="s">
        <v>467</v>
      </c>
      <c r="E3992" s="259">
        <v>2287</v>
      </c>
      <c r="F3992" s="259" t="s">
        <v>3735</v>
      </c>
      <c r="G3992" s="259" t="s">
        <v>427</v>
      </c>
      <c r="H3992" s="259">
        <v>2</v>
      </c>
      <c r="I3992" s="259" t="s">
        <v>2622</v>
      </c>
      <c r="J3992" s="259" t="s">
        <v>7177</v>
      </c>
      <c r="K3992" s="259" t="s">
        <v>7178</v>
      </c>
      <c r="L3992" s="260">
        <v>45777</v>
      </c>
      <c r="M3992" s="259" t="s">
        <v>218</v>
      </c>
    </row>
    <row r="3993" spans="1:13">
      <c r="A3993" s="261" t="s">
        <v>1532</v>
      </c>
      <c r="B3993" s="261" t="s">
        <v>1533</v>
      </c>
      <c r="C3993" s="261" t="s">
        <v>195</v>
      </c>
      <c r="D3993" s="261" t="s">
        <v>549</v>
      </c>
      <c r="E3993" s="261">
        <v>2287</v>
      </c>
      <c r="F3993" s="261" t="s">
        <v>3735</v>
      </c>
      <c r="G3993" s="261" t="s">
        <v>427</v>
      </c>
      <c r="H3993" s="261">
        <v>2</v>
      </c>
      <c r="I3993" s="261" t="s">
        <v>2622</v>
      </c>
      <c r="J3993" s="261" t="s">
        <v>7179</v>
      </c>
      <c r="K3993" s="261" t="s">
        <v>7180</v>
      </c>
      <c r="L3993" s="262">
        <v>45777</v>
      </c>
      <c r="M3993" s="261" t="s">
        <v>218</v>
      </c>
    </row>
    <row r="3994" spans="1:13">
      <c r="A3994" s="259" t="s">
        <v>1532</v>
      </c>
      <c r="B3994" s="259" t="s">
        <v>1533</v>
      </c>
      <c r="C3994" s="259" t="s">
        <v>195</v>
      </c>
      <c r="D3994" s="259" t="s">
        <v>2014</v>
      </c>
      <c r="E3994" s="259">
        <v>12748011</v>
      </c>
      <c r="F3994" s="259" t="s">
        <v>7181</v>
      </c>
      <c r="G3994" s="259" t="s">
        <v>427</v>
      </c>
      <c r="H3994" s="259">
        <v>2</v>
      </c>
      <c r="I3994" s="259" t="s">
        <v>7182</v>
      </c>
      <c r="J3994" s="259" t="s">
        <v>7183</v>
      </c>
      <c r="K3994" s="259" t="s">
        <v>7184</v>
      </c>
      <c r="L3994" s="260">
        <v>45777</v>
      </c>
      <c r="M3994" s="259" t="s">
        <v>218</v>
      </c>
    </row>
    <row r="3995" spans="1:13">
      <c r="A3995" s="261" t="s">
        <v>1532</v>
      </c>
      <c r="B3995" s="261" t="s">
        <v>1533</v>
      </c>
      <c r="C3995" s="261" t="s">
        <v>195</v>
      </c>
      <c r="D3995" s="261" t="s">
        <v>2017</v>
      </c>
      <c r="E3995" s="261">
        <v>151271118</v>
      </c>
      <c r="F3995" s="261" t="s">
        <v>7185</v>
      </c>
      <c r="G3995" s="261" t="s">
        <v>427</v>
      </c>
      <c r="H3995" s="261">
        <v>2</v>
      </c>
      <c r="I3995" s="261" t="s">
        <v>7186</v>
      </c>
      <c r="J3995" s="261" t="s">
        <v>7187</v>
      </c>
      <c r="K3995" s="261" t="s">
        <v>7188</v>
      </c>
      <c r="L3995" s="262">
        <v>45777</v>
      </c>
      <c r="M3995" s="261" t="s">
        <v>218</v>
      </c>
    </row>
    <row r="3996" spans="1:13">
      <c r="A3996" s="259" t="s">
        <v>1532</v>
      </c>
      <c r="B3996" s="259" t="s">
        <v>1533</v>
      </c>
      <c r="C3996" s="259" t="s">
        <v>195</v>
      </c>
      <c r="D3996" s="259" t="s">
        <v>2020</v>
      </c>
      <c r="E3996" s="259">
        <v>90218044</v>
      </c>
      <c r="F3996" s="259" t="s">
        <v>7189</v>
      </c>
      <c r="G3996" s="259" t="s">
        <v>427</v>
      </c>
      <c r="H3996" s="259">
        <v>2</v>
      </c>
      <c r="I3996" s="259" t="s">
        <v>7190</v>
      </c>
      <c r="J3996" s="259" t="s">
        <v>7191</v>
      </c>
      <c r="K3996" s="259" t="s">
        <v>7192</v>
      </c>
      <c r="L3996" s="260">
        <v>45777</v>
      </c>
      <c r="M3996" s="259" t="s">
        <v>218</v>
      </c>
    </row>
    <row r="3997" spans="1:13">
      <c r="A3997" s="261" t="s">
        <v>1532</v>
      </c>
      <c r="B3997" s="261" t="s">
        <v>1533</v>
      </c>
      <c r="C3997" s="261" t="s">
        <v>195</v>
      </c>
      <c r="D3997" s="261" t="s">
        <v>2023</v>
      </c>
      <c r="E3997" s="261">
        <v>12040336</v>
      </c>
      <c r="F3997" s="261" t="s">
        <v>7181</v>
      </c>
      <c r="G3997" s="261" t="s">
        <v>427</v>
      </c>
      <c r="H3997" s="261">
        <v>2</v>
      </c>
      <c r="I3997" s="261" t="s">
        <v>7182</v>
      </c>
      <c r="J3997" s="261" t="s">
        <v>7193</v>
      </c>
      <c r="K3997" s="261" t="s">
        <v>7194</v>
      </c>
      <c r="L3997" s="262">
        <v>45777</v>
      </c>
      <c r="M3997" s="261" t="s">
        <v>218</v>
      </c>
    </row>
    <row r="3998" spans="1:13">
      <c r="A3998" s="259" t="s">
        <v>1532</v>
      </c>
      <c r="B3998" s="259" t="s">
        <v>1533</v>
      </c>
      <c r="C3998" s="259" t="s">
        <v>195</v>
      </c>
      <c r="D3998" s="259" t="s">
        <v>2025</v>
      </c>
      <c r="E3998" s="259">
        <v>707675</v>
      </c>
      <c r="F3998" s="259" t="s">
        <v>7195</v>
      </c>
      <c r="G3998" s="259" t="s">
        <v>427</v>
      </c>
      <c r="H3998" s="259">
        <v>2</v>
      </c>
      <c r="I3998" s="259" t="s">
        <v>7196</v>
      </c>
      <c r="J3998" s="259" t="s">
        <v>7197</v>
      </c>
      <c r="K3998" s="259" t="s">
        <v>7198</v>
      </c>
      <c r="L3998" s="260">
        <v>45777</v>
      </c>
      <c r="M3998" s="259" t="s">
        <v>218</v>
      </c>
    </row>
    <row r="3999" spans="1:13">
      <c r="A3999" s="261" t="s">
        <v>1532</v>
      </c>
      <c r="B3999" s="261" t="s">
        <v>1533</v>
      </c>
      <c r="C3999" s="261" t="s">
        <v>195</v>
      </c>
      <c r="D3999" s="261" t="s">
        <v>2027</v>
      </c>
      <c r="E3999" s="261">
        <v>0</v>
      </c>
      <c r="F3999" s="261" t="s">
        <v>7195</v>
      </c>
      <c r="G3999" s="261" t="s">
        <v>427</v>
      </c>
      <c r="H3999" s="261">
        <v>2</v>
      </c>
      <c r="I3999" s="261" t="s">
        <v>7196</v>
      </c>
      <c r="J3999" s="261" t="s">
        <v>7199</v>
      </c>
      <c r="K3999" s="261" t="s">
        <v>7200</v>
      </c>
      <c r="L3999" s="262">
        <v>45777</v>
      </c>
      <c r="M3999" s="261" t="s">
        <v>218</v>
      </c>
    </row>
    <row r="4000" spans="1:13">
      <c r="A4000" s="259" t="s">
        <v>1532</v>
      </c>
      <c r="B4000" s="259" t="s">
        <v>1533</v>
      </c>
      <c r="C4000" s="259" t="s">
        <v>195</v>
      </c>
      <c r="D4000" s="259" t="s">
        <v>200</v>
      </c>
      <c r="E4000" s="259">
        <v>5</v>
      </c>
      <c r="F4000" s="259" t="s">
        <v>7165</v>
      </c>
      <c r="G4000" s="259" t="s">
        <v>427</v>
      </c>
      <c r="H4000" s="259">
        <v>2</v>
      </c>
      <c r="I4000" s="259" t="s">
        <v>7166</v>
      </c>
      <c r="J4000" s="259" t="s">
        <v>3528</v>
      </c>
      <c r="K4000" s="259" t="s">
        <v>7201</v>
      </c>
      <c r="L4000" s="260">
        <v>45777</v>
      </c>
      <c r="M4000" s="259" t="s">
        <v>218</v>
      </c>
    </row>
    <row r="4001" spans="1:13">
      <c r="A4001" s="261" t="s">
        <v>1532</v>
      </c>
      <c r="B4001" s="261" t="s">
        <v>1533</v>
      </c>
      <c r="C4001" s="261" t="s">
        <v>195</v>
      </c>
      <c r="D4001" s="261" t="s">
        <v>26</v>
      </c>
      <c r="E4001" s="261">
        <v>2277100</v>
      </c>
      <c r="F4001" s="261" t="s">
        <v>7202</v>
      </c>
      <c r="G4001" s="261" t="s">
        <v>224</v>
      </c>
      <c r="H4001" s="261">
        <v>1</v>
      </c>
      <c r="I4001" s="261" t="s">
        <v>7203</v>
      </c>
      <c r="J4001" s="261" t="s">
        <v>7204</v>
      </c>
      <c r="K4001" s="261" t="s">
        <v>7205</v>
      </c>
      <c r="L4001" s="262">
        <v>45777</v>
      </c>
      <c r="M4001" s="261" t="s">
        <v>218</v>
      </c>
    </row>
    <row r="4002" spans="1:13">
      <c r="A4002" s="259" t="s">
        <v>1532</v>
      </c>
      <c r="B4002" s="259" t="s">
        <v>1533</v>
      </c>
      <c r="C4002" s="259" t="s">
        <v>195</v>
      </c>
      <c r="D4002" s="259" t="s">
        <v>28</v>
      </c>
      <c r="E4002" s="259">
        <v>822400</v>
      </c>
      <c r="F4002" s="259" t="s">
        <v>7202</v>
      </c>
      <c r="G4002" s="259" t="s">
        <v>224</v>
      </c>
      <c r="H4002" s="259">
        <v>1</v>
      </c>
      <c r="I4002" s="259" t="s">
        <v>7203</v>
      </c>
      <c r="J4002" s="259" t="s">
        <v>7206</v>
      </c>
      <c r="K4002" s="259" t="s">
        <v>7207</v>
      </c>
      <c r="L4002" s="260">
        <v>45777</v>
      </c>
      <c r="M4002" s="259" t="s">
        <v>218</v>
      </c>
    </row>
    <row r="4003" spans="1:13">
      <c r="A4003" s="261" t="s">
        <v>1532</v>
      </c>
      <c r="B4003" s="261" t="s">
        <v>1533</v>
      </c>
      <c r="C4003" s="261" t="s">
        <v>195</v>
      </c>
      <c r="D4003" s="261" t="s">
        <v>16</v>
      </c>
      <c r="E4003" s="261">
        <v>43225</v>
      </c>
      <c r="F4003" s="261" t="s">
        <v>7208</v>
      </c>
      <c r="G4003" s="261" t="s">
        <v>427</v>
      </c>
      <c r="H4003" s="261">
        <v>2</v>
      </c>
      <c r="I4003" s="261" t="s">
        <v>7209</v>
      </c>
      <c r="J4003" s="261" t="s">
        <v>7210</v>
      </c>
      <c r="K4003" s="261" t="s">
        <v>7211</v>
      </c>
      <c r="L4003" s="262">
        <v>45777</v>
      </c>
      <c r="M4003" s="261" t="s">
        <v>218</v>
      </c>
    </row>
    <row r="4004" spans="1:13">
      <c r="A4004" s="259" t="s">
        <v>1532</v>
      </c>
      <c r="B4004" s="259" t="s">
        <v>1533</v>
      </c>
      <c r="C4004" s="259" t="s">
        <v>195</v>
      </c>
      <c r="D4004" s="259" t="s">
        <v>20</v>
      </c>
      <c r="E4004" s="259">
        <v>14974</v>
      </c>
      <c r="F4004" s="259" t="s">
        <v>7208</v>
      </c>
      <c r="G4004" s="259" t="s">
        <v>427</v>
      </c>
      <c r="H4004" s="259">
        <v>2</v>
      </c>
      <c r="I4004" s="259" t="s">
        <v>7209</v>
      </c>
      <c r="J4004" s="259" t="s">
        <v>7212</v>
      </c>
      <c r="K4004" s="259" t="s">
        <v>7213</v>
      </c>
      <c r="L4004" s="260">
        <v>45777</v>
      </c>
      <c r="M4004" s="259" t="s">
        <v>218</v>
      </c>
    </row>
    <row r="4005" spans="1:13">
      <c r="A4005" s="261" t="s">
        <v>2414</v>
      </c>
      <c r="B4005" s="261" t="s">
        <v>2415</v>
      </c>
      <c r="C4005" s="261" t="s">
        <v>519</v>
      </c>
      <c r="D4005" s="261" t="s">
        <v>467</v>
      </c>
      <c r="E4005" s="261">
        <v>37</v>
      </c>
      <c r="F4005" s="261" t="s">
        <v>7214</v>
      </c>
      <c r="G4005" s="261" t="s">
        <v>427</v>
      </c>
      <c r="H4005" s="261">
        <v>2</v>
      </c>
      <c r="I4005" s="261" t="s">
        <v>2622</v>
      </c>
      <c r="J4005" s="261" t="s">
        <v>7215</v>
      </c>
      <c r="K4005" s="261" t="s">
        <v>7216</v>
      </c>
      <c r="L4005" s="262">
        <v>45777</v>
      </c>
      <c r="M4005" s="261" t="s">
        <v>218</v>
      </c>
    </row>
    <row r="4006" spans="1:13">
      <c r="A4006" s="259" t="s">
        <v>2414</v>
      </c>
      <c r="B4006" s="259" t="s">
        <v>2415</v>
      </c>
      <c r="C4006" s="259" t="s">
        <v>519</v>
      </c>
      <c r="D4006" s="259" t="s">
        <v>549</v>
      </c>
      <c r="E4006" s="259">
        <v>37</v>
      </c>
      <c r="F4006" s="259" t="s">
        <v>7217</v>
      </c>
      <c r="G4006" s="259" t="s">
        <v>427</v>
      </c>
      <c r="H4006" s="259">
        <v>2</v>
      </c>
      <c r="I4006" s="259" t="s">
        <v>2622</v>
      </c>
      <c r="J4006" s="259" t="s">
        <v>7218</v>
      </c>
      <c r="K4006" s="259" t="s">
        <v>7219</v>
      </c>
      <c r="L4006" s="260">
        <v>45777</v>
      </c>
      <c r="M4006" s="259" t="s">
        <v>218</v>
      </c>
    </row>
    <row r="4007" spans="1:13">
      <c r="A4007" s="261" t="s">
        <v>2414</v>
      </c>
      <c r="B4007" s="261" t="s">
        <v>2415</v>
      </c>
      <c r="C4007" s="261" t="s">
        <v>519</v>
      </c>
      <c r="D4007" s="261" t="s">
        <v>2014</v>
      </c>
      <c r="E4007" s="261">
        <v>2780000</v>
      </c>
      <c r="F4007" s="261" t="s">
        <v>7110</v>
      </c>
      <c r="G4007" s="261" t="s">
        <v>427</v>
      </c>
      <c r="H4007" s="261">
        <v>2</v>
      </c>
      <c r="I4007" s="261" t="s">
        <v>7220</v>
      </c>
      <c r="J4007" s="261" t="s">
        <v>7221</v>
      </c>
      <c r="K4007" s="261" t="s">
        <v>7222</v>
      </c>
      <c r="L4007" s="262">
        <v>45777</v>
      </c>
      <c r="M4007" s="261" t="s">
        <v>218</v>
      </c>
    </row>
    <row r="4008" spans="1:13">
      <c r="A4008" s="259" t="s">
        <v>2414</v>
      </c>
      <c r="B4008" s="259" t="s">
        <v>2415</v>
      </c>
      <c r="C4008" s="259" t="s">
        <v>519</v>
      </c>
      <c r="D4008" s="259" t="s">
        <v>2017</v>
      </c>
      <c r="E4008" s="259">
        <v>9780365</v>
      </c>
      <c r="F4008" s="259" t="s">
        <v>2722</v>
      </c>
      <c r="G4008" s="259" t="s">
        <v>282</v>
      </c>
      <c r="H4008" s="259">
        <v>3</v>
      </c>
      <c r="I4008" s="259" t="s">
        <v>2723</v>
      </c>
      <c r="J4008" s="259" t="s">
        <v>7223</v>
      </c>
      <c r="K4008" s="259" t="s">
        <v>7224</v>
      </c>
      <c r="L4008" s="260">
        <v>45777</v>
      </c>
      <c r="M4008" s="259" t="s">
        <v>218</v>
      </c>
    </row>
    <row r="4009" spans="1:13">
      <c r="A4009" s="261" t="s">
        <v>2414</v>
      </c>
      <c r="B4009" s="261" t="s">
        <v>2415</v>
      </c>
      <c r="C4009" s="261" t="s">
        <v>519</v>
      </c>
      <c r="D4009" s="261" t="s">
        <v>2020</v>
      </c>
      <c r="E4009" s="261">
        <v>0</v>
      </c>
      <c r="F4009" s="261" t="s">
        <v>2722</v>
      </c>
      <c r="G4009" s="261" t="s">
        <v>282</v>
      </c>
      <c r="H4009" s="261">
        <v>3</v>
      </c>
      <c r="I4009" s="261" t="s">
        <v>2723</v>
      </c>
      <c r="J4009" s="261" t="s">
        <v>7225</v>
      </c>
      <c r="K4009" s="261" t="s">
        <v>7226</v>
      </c>
      <c r="L4009" s="262">
        <v>45777</v>
      </c>
      <c r="M4009" s="261" t="s">
        <v>218</v>
      </c>
    </row>
    <row r="4010" spans="1:13">
      <c r="A4010" s="259" t="s">
        <v>2414</v>
      </c>
      <c r="B4010" s="259" t="s">
        <v>2415</v>
      </c>
      <c r="C4010" s="259" t="s">
        <v>519</v>
      </c>
      <c r="D4010" s="259" t="s">
        <v>2023</v>
      </c>
      <c r="E4010" s="259">
        <v>2630000</v>
      </c>
      <c r="F4010" s="259" t="s">
        <v>7110</v>
      </c>
      <c r="G4010" s="259" t="s">
        <v>427</v>
      </c>
      <c r="H4010" s="259">
        <v>2</v>
      </c>
      <c r="I4010" s="259" t="s">
        <v>7220</v>
      </c>
      <c r="J4010" s="259" t="s">
        <v>7227</v>
      </c>
      <c r="K4010" s="259" t="s">
        <v>7228</v>
      </c>
      <c r="L4010" s="260">
        <v>45777</v>
      </c>
      <c r="M4010" s="259" t="s">
        <v>218</v>
      </c>
    </row>
    <row r="4011" spans="1:13">
      <c r="A4011" s="261" t="s">
        <v>2414</v>
      </c>
      <c r="B4011" s="261" t="s">
        <v>2415</v>
      </c>
      <c r="C4011" s="261" t="s">
        <v>519</v>
      </c>
      <c r="D4011" s="261" t="s">
        <v>2025</v>
      </c>
      <c r="E4011" s="261">
        <v>150000</v>
      </c>
      <c r="F4011" s="261" t="s">
        <v>7110</v>
      </c>
      <c r="G4011" s="261" t="s">
        <v>427</v>
      </c>
      <c r="H4011" s="261">
        <v>2</v>
      </c>
      <c r="I4011" s="261" t="s">
        <v>7220</v>
      </c>
      <c r="J4011" s="261" t="s">
        <v>7229</v>
      </c>
      <c r="K4011" s="261" t="s">
        <v>7230</v>
      </c>
      <c r="L4011" s="262">
        <v>45777</v>
      </c>
      <c r="M4011" s="261" t="s">
        <v>218</v>
      </c>
    </row>
    <row r="4012" spans="1:13">
      <c r="A4012" s="259" t="s">
        <v>2414</v>
      </c>
      <c r="B4012" s="259" t="s">
        <v>2415</v>
      </c>
      <c r="C4012" s="259" t="s">
        <v>519</v>
      </c>
      <c r="D4012" s="259" t="s">
        <v>2027</v>
      </c>
      <c r="E4012" s="259">
        <v>0</v>
      </c>
      <c r="F4012" s="259" t="s">
        <v>7110</v>
      </c>
      <c r="G4012" s="259" t="s">
        <v>427</v>
      </c>
      <c r="H4012" s="259">
        <v>2</v>
      </c>
      <c r="I4012" s="259" t="s">
        <v>7220</v>
      </c>
      <c r="J4012" s="259" t="s">
        <v>7227</v>
      </c>
      <c r="K4012" s="259" t="s">
        <v>7231</v>
      </c>
      <c r="L4012" s="260">
        <v>45777</v>
      </c>
      <c r="M4012" s="259" t="s">
        <v>218</v>
      </c>
    </row>
    <row r="4013" spans="1:13">
      <c r="A4013" s="261" t="s">
        <v>517</v>
      </c>
      <c r="B4013" s="261" t="s">
        <v>518</v>
      </c>
      <c r="C4013" s="261" t="s">
        <v>519</v>
      </c>
      <c r="D4013" s="261" t="s">
        <v>2007</v>
      </c>
      <c r="E4013" s="261">
        <v>899500</v>
      </c>
      <c r="F4013" s="261" t="s">
        <v>6761</v>
      </c>
      <c r="G4013" s="261" t="s">
        <v>427</v>
      </c>
      <c r="H4013" s="261">
        <v>2</v>
      </c>
      <c r="I4013" s="261" t="s">
        <v>2737</v>
      </c>
      <c r="J4013" s="261" t="s">
        <v>7232</v>
      </c>
      <c r="K4013" s="261" t="s">
        <v>7233</v>
      </c>
      <c r="L4013" s="262">
        <v>45777</v>
      </c>
      <c r="M4013" s="261" t="s">
        <v>218</v>
      </c>
    </row>
    <row r="4014" spans="1:13">
      <c r="A4014" s="259" t="s">
        <v>517</v>
      </c>
      <c r="B4014" s="259" t="s">
        <v>518</v>
      </c>
      <c r="C4014" s="259" t="s">
        <v>519</v>
      </c>
      <c r="D4014" s="259" t="s">
        <v>257</v>
      </c>
      <c r="E4014" s="259">
        <v>763500</v>
      </c>
      <c r="F4014" s="259" t="s">
        <v>6761</v>
      </c>
      <c r="G4014" s="259" t="s">
        <v>427</v>
      </c>
      <c r="H4014" s="259">
        <v>2</v>
      </c>
      <c r="I4014" s="259" t="s">
        <v>2737</v>
      </c>
      <c r="J4014" s="259" t="s">
        <v>7234</v>
      </c>
      <c r="K4014" s="259" t="s">
        <v>7235</v>
      </c>
      <c r="L4014" s="260">
        <v>45777</v>
      </c>
      <c r="M4014" s="259" t="s">
        <v>218</v>
      </c>
    </row>
    <row r="4015" spans="1:13">
      <c r="A4015" s="261" t="s">
        <v>517</v>
      </c>
      <c r="B4015" s="261" t="s">
        <v>518</v>
      </c>
      <c r="C4015" s="261" t="s">
        <v>519</v>
      </c>
      <c r="D4015" s="261" t="s">
        <v>467</v>
      </c>
      <c r="E4015" s="261" t="s">
        <v>17</v>
      </c>
      <c r="F4015" s="261" t="s">
        <v>17</v>
      </c>
      <c r="G4015" s="261" t="s">
        <v>17</v>
      </c>
      <c r="H4015" s="261" t="s">
        <v>17</v>
      </c>
      <c r="I4015" s="261" t="s">
        <v>2622</v>
      </c>
      <c r="J4015" s="261" t="s">
        <v>7236</v>
      </c>
      <c r="K4015" s="261" t="s">
        <v>7237</v>
      </c>
      <c r="L4015" s="262">
        <v>45777</v>
      </c>
      <c r="M4015" s="261" t="s">
        <v>218</v>
      </c>
    </row>
    <row r="4016" spans="1:13">
      <c r="A4016" s="259" t="s">
        <v>517</v>
      </c>
      <c r="B4016" s="259" t="s">
        <v>518</v>
      </c>
      <c r="C4016" s="259" t="s">
        <v>519</v>
      </c>
      <c r="D4016" s="259" t="s">
        <v>549</v>
      </c>
      <c r="E4016" s="259">
        <v>37</v>
      </c>
      <c r="F4016" s="259" t="s">
        <v>7217</v>
      </c>
      <c r="G4016" s="259" t="s">
        <v>427</v>
      </c>
      <c r="H4016" s="259">
        <v>2</v>
      </c>
      <c r="I4016" s="259" t="s">
        <v>2622</v>
      </c>
      <c r="J4016" s="259" t="s">
        <v>7218</v>
      </c>
      <c r="K4016" s="259" t="s">
        <v>7238</v>
      </c>
      <c r="L4016" s="260">
        <v>45777</v>
      </c>
      <c r="M4016" s="259" t="s">
        <v>218</v>
      </c>
    </row>
    <row r="4017" spans="1:13">
      <c r="A4017" s="261" t="s">
        <v>517</v>
      </c>
      <c r="B4017" s="261" t="s">
        <v>518</v>
      </c>
      <c r="C4017" s="261" t="s">
        <v>519</v>
      </c>
      <c r="D4017" s="261" t="s">
        <v>2014</v>
      </c>
      <c r="E4017" s="261">
        <v>696100</v>
      </c>
      <c r="F4017" s="261" t="s">
        <v>6761</v>
      </c>
      <c r="G4017" s="261" t="s">
        <v>427</v>
      </c>
      <c r="H4017" s="261">
        <v>2</v>
      </c>
      <c r="I4017" s="261" t="s">
        <v>2737</v>
      </c>
      <c r="J4017" s="261" t="s">
        <v>7239</v>
      </c>
      <c r="K4017" s="261" t="s">
        <v>7240</v>
      </c>
      <c r="L4017" s="262">
        <v>45777</v>
      </c>
      <c r="M4017" s="261" t="s">
        <v>218</v>
      </c>
    </row>
    <row r="4018" spans="1:13">
      <c r="A4018" s="259" t="s">
        <v>517</v>
      </c>
      <c r="B4018" s="259" t="s">
        <v>518</v>
      </c>
      <c r="C4018" s="259" t="s">
        <v>519</v>
      </c>
      <c r="D4018" s="259" t="s">
        <v>2017</v>
      </c>
      <c r="E4018" s="259">
        <v>10217317</v>
      </c>
      <c r="F4018" s="259" t="s">
        <v>2726</v>
      </c>
      <c r="G4018" s="259" t="s">
        <v>427</v>
      </c>
      <c r="H4018" s="259">
        <v>2</v>
      </c>
      <c r="I4018" s="259" t="s">
        <v>2727</v>
      </c>
      <c r="J4018" s="259" t="s">
        <v>7241</v>
      </c>
      <c r="K4018" s="259" t="s">
        <v>7242</v>
      </c>
      <c r="L4018" s="260">
        <v>45777</v>
      </c>
      <c r="M4018" s="259" t="s">
        <v>218</v>
      </c>
    </row>
    <row r="4019" spans="1:13">
      <c r="A4019" s="261" t="s">
        <v>517</v>
      </c>
      <c r="B4019" s="261" t="s">
        <v>518</v>
      </c>
      <c r="C4019" s="261" t="s">
        <v>519</v>
      </c>
      <c r="D4019" s="261" t="s">
        <v>2020</v>
      </c>
      <c r="E4019" s="261">
        <v>203400</v>
      </c>
      <c r="F4019" s="261" t="s">
        <v>6761</v>
      </c>
      <c r="G4019" s="261" t="s">
        <v>427</v>
      </c>
      <c r="H4019" s="261">
        <v>2</v>
      </c>
      <c r="I4019" s="261" t="s">
        <v>7243</v>
      </c>
      <c r="J4019" s="261" t="s">
        <v>7244</v>
      </c>
      <c r="K4019" s="261" t="s">
        <v>7245</v>
      </c>
      <c r="L4019" s="262">
        <v>45777</v>
      </c>
      <c r="M4019" s="261" t="s">
        <v>218</v>
      </c>
    </row>
    <row r="4020" spans="1:13">
      <c r="A4020" s="259" t="s">
        <v>517</v>
      </c>
      <c r="B4020" s="259" t="s">
        <v>518</v>
      </c>
      <c r="C4020" s="259" t="s">
        <v>519</v>
      </c>
      <c r="D4020" s="259" t="s">
        <v>2023</v>
      </c>
      <c r="E4020" s="259">
        <v>696100</v>
      </c>
      <c r="F4020" s="259" t="s">
        <v>6761</v>
      </c>
      <c r="G4020" s="259" t="s">
        <v>427</v>
      </c>
      <c r="H4020" s="259">
        <v>2</v>
      </c>
      <c r="I4020" s="259" t="s">
        <v>2737</v>
      </c>
      <c r="J4020" s="259" t="s">
        <v>7246</v>
      </c>
      <c r="K4020" s="259" t="s">
        <v>7247</v>
      </c>
      <c r="L4020" s="260">
        <v>45777</v>
      </c>
      <c r="M4020" s="259" t="s">
        <v>218</v>
      </c>
    </row>
    <row r="4021" spans="1:13">
      <c r="A4021" s="261" t="s">
        <v>2394</v>
      </c>
      <c r="B4021" s="261" t="s">
        <v>2395</v>
      </c>
      <c r="C4021" s="261" t="s">
        <v>519</v>
      </c>
      <c r="D4021" s="261" t="s">
        <v>2227</v>
      </c>
      <c r="E4021" s="261">
        <v>18100000</v>
      </c>
      <c r="F4021" s="261" t="s">
        <v>7248</v>
      </c>
      <c r="G4021" s="261" t="s">
        <v>427</v>
      </c>
      <c r="H4021" s="261">
        <v>2</v>
      </c>
      <c r="I4021" s="261" t="s">
        <v>2723</v>
      </c>
      <c r="J4021" s="261" t="s">
        <v>7249</v>
      </c>
      <c r="K4021" s="261" t="s">
        <v>7250</v>
      </c>
      <c r="L4021" s="262">
        <v>45777</v>
      </c>
      <c r="M4021" s="261" t="s">
        <v>218</v>
      </c>
    </row>
    <row r="4022" spans="1:13">
      <c r="A4022" s="259" t="s">
        <v>2394</v>
      </c>
      <c r="B4022" s="259" t="s">
        <v>2395</v>
      </c>
      <c r="C4022" s="259" t="s">
        <v>519</v>
      </c>
      <c r="D4022" s="259" t="s">
        <v>1999</v>
      </c>
      <c r="E4022" s="259">
        <v>198655</v>
      </c>
      <c r="F4022" s="259" t="s">
        <v>7251</v>
      </c>
      <c r="G4022" s="259" t="s">
        <v>427</v>
      </c>
      <c r="H4022" s="259">
        <v>2</v>
      </c>
      <c r="I4022" s="259" t="s">
        <v>7252</v>
      </c>
      <c r="J4022" s="259" t="s">
        <v>7253</v>
      </c>
      <c r="K4022" s="259" t="s">
        <v>7254</v>
      </c>
      <c r="L4022" s="260">
        <v>45777</v>
      </c>
      <c r="M4022" s="259" t="s">
        <v>218</v>
      </c>
    </row>
    <row r="4023" spans="1:13">
      <c r="A4023" s="261" t="s">
        <v>2394</v>
      </c>
      <c r="B4023" s="261" t="s">
        <v>2395</v>
      </c>
      <c r="C4023" s="261" t="s">
        <v>519</v>
      </c>
      <c r="D4023" s="261" t="s">
        <v>2004</v>
      </c>
      <c r="E4023" s="261">
        <v>18100000</v>
      </c>
      <c r="F4023" s="261" t="s">
        <v>7255</v>
      </c>
      <c r="G4023" s="261" t="s">
        <v>427</v>
      </c>
      <c r="H4023" s="261">
        <v>2</v>
      </c>
      <c r="I4023" s="261" t="s">
        <v>7256</v>
      </c>
      <c r="J4023" s="261" t="s">
        <v>7257</v>
      </c>
      <c r="K4023" s="261" t="s">
        <v>7258</v>
      </c>
      <c r="L4023" s="262">
        <v>45777</v>
      </c>
      <c r="M4023" s="261" t="s">
        <v>218</v>
      </c>
    </row>
    <row r="4024" spans="1:13">
      <c r="A4024" s="259" t="s">
        <v>2394</v>
      </c>
      <c r="B4024" s="259" t="s">
        <v>2395</v>
      </c>
      <c r="C4024" s="259" t="s">
        <v>519</v>
      </c>
      <c r="D4024" s="259" t="s">
        <v>2007</v>
      </c>
      <c r="E4024" s="259">
        <v>3679500</v>
      </c>
      <c r="F4024" s="259" t="s">
        <v>7259</v>
      </c>
      <c r="G4024" s="259" t="s">
        <v>427</v>
      </c>
      <c r="H4024" s="259">
        <v>2</v>
      </c>
      <c r="I4024" s="259" t="s">
        <v>2789</v>
      </c>
      <c r="J4024" s="259" t="s">
        <v>7260</v>
      </c>
      <c r="K4024" s="259" t="s">
        <v>7261</v>
      </c>
      <c r="L4024" s="260">
        <v>45777</v>
      </c>
      <c r="M4024" s="259" t="s">
        <v>218</v>
      </c>
    </row>
    <row r="4025" spans="1:13">
      <c r="A4025" s="261" t="s">
        <v>2394</v>
      </c>
      <c r="B4025" s="261" t="s">
        <v>2395</v>
      </c>
      <c r="C4025" s="261" t="s">
        <v>519</v>
      </c>
      <c r="D4025" s="261" t="s">
        <v>257</v>
      </c>
      <c r="E4025" s="261">
        <v>856388</v>
      </c>
      <c r="F4025" s="261" t="s">
        <v>7262</v>
      </c>
      <c r="G4025" s="261" t="s">
        <v>427</v>
      </c>
      <c r="H4025" s="261">
        <v>2</v>
      </c>
      <c r="I4025" s="261" t="s">
        <v>7263</v>
      </c>
      <c r="J4025" s="261" t="s">
        <v>7264</v>
      </c>
      <c r="K4025" s="261" t="s">
        <v>7265</v>
      </c>
      <c r="L4025" s="262">
        <v>45777</v>
      </c>
      <c r="M4025" s="261" t="s">
        <v>218</v>
      </c>
    </row>
    <row r="4026" spans="1:13">
      <c r="A4026" s="259" t="s">
        <v>2394</v>
      </c>
      <c r="B4026" s="259" t="s">
        <v>2395</v>
      </c>
      <c r="C4026" s="259" t="s">
        <v>519</v>
      </c>
      <c r="D4026" s="259" t="s">
        <v>467</v>
      </c>
      <c r="E4026" s="259">
        <v>37</v>
      </c>
      <c r="F4026" s="259" t="s">
        <v>7217</v>
      </c>
      <c r="G4026" s="259" t="s">
        <v>427</v>
      </c>
      <c r="H4026" s="259">
        <v>2</v>
      </c>
      <c r="I4026" s="259" t="s">
        <v>2622</v>
      </c>
      <c r="J4026" s="259" t="s">
        <v>7218</v>
      </c>
      <c r="K4026" s="259" t="s">
        <v>7266</v>
      </c>
      <c r="L4026" s="260">
        <v>45777</v>
      </c>
      <c r="M4026" s="259" t="s">
        <v>218</v>
      </c>
    </row>
    <row r="4027" spans="1:13">
      <c r="A4027" s="261" t="s">
        <v>2394</v>
      </c>
      <c r="B4027" s="261" t="s">
        <v>2395</v>
      </c>
      <c r="C4027" s="261" t="s">
        <v>519</v>
      </c>
      <c r="D4027" s="261" t="s">
        <v>549</v>
      </c>
      <c r="E4027" s="261">
        <v>37</v>
      </c>
      <c r="F4027" s="261" t="s">
        <v>7217</v>
      </c>
      <c r="G4027" s="261" t="s">
        <v>427</v>
      </c>
      <c r="H4027" s="261">
        <v>2</v>
      </c>
      <c r="I4027" s="261" t="s">
        <v>2622</v>
      </c>
      <c r="J4027" s="261" t="s">
        <v>7218</v>
      </c>
      <c r="K4027" s="261" t="s">
        <v>7267</v>
      </c>
      <c r="L4027" s="262">
        <v>45777</v>
      </c>
      <c r="M4027" s="261" t="s">
        <v>218</v>
      </c>
    </row>
    <row r="4028" spans="1:13">
      <c r="A4028" s="259" t="s">
        <v>2394</v>
      </c>
      <c r="B4028" s="259" t="s">
        <v>2395</v>
      </c>
      <c r="C4028" s="259" t="s">
        <v>519</v>
      </c>
      <c r="D4028" s="259" t="s">
        <v>2014</v>
      </c>
      <c r="E4028" s="259">
        <v>3476100</v>
      </c>
      <c r="F4028" s="259" t="s">
        <v>7268</v>
      </c>
      <c r="G4028" s="259" t="s">
        <v>224</v>
      </c>
      <c r="H4028" s="259">
        <v>1</v>
      </c>
      <c r="I4028" s="259" t="s">
        <v>2789</v>
      </c>
      <c r="J4028" s="259" t="s">
        <v>7269</v>
      </c>
      <c r="K4028" s="259" t="s">
        <v>7270</v>
      </c>
      <c r="L4028" s="260">
        <v>45777</v>
      </c>
      <c r="M4028" s="259" t="s">
        <v>218</v>
      </c>
    </row>
    <row r="4029" spans="1:13">
      <c r="A4029" s="261" t="s">
        <v>2394</v>
      </c>
      <c r="B4029" s="261" t="s">
        <v>2395</v>
      </c>
      <c r="C4029" s="261" t="s">
        <v>519</v>
      </c>
      <c r="D4029" s="261" t="s">
        <v>2017</v>
      </c>
      <c r="E4029" s="261">
        <v>14420500</v>
      </c>
      <c r="F4029" s="261" t="s">
        <v>7268</v>
      </c>
      <c r="G4029" s="261" t="s">
        <v>282</v>
      </c>
      <c r="H4029" s="261">
        <v>3</v>
      </c>
      <c r="I4029" s="261" t="s">
        <v>2789</v>
      </c>
      <c r="J4029" s="261" t="s">
        <v>7271</v>
      </c>
      <c r="K4029" s="261" t="s">
        <v>7272</v>
      </c>
      <c r="L4029" s="262">
        <v>45777</v>
      </c>
      <c r="M4029" s="261" t="s">
        <v>218</v>
      </c>
    </row>
    <row r="4030" spans="1:13">
      <c r="A4030" s="259" t="s">
        <v>2394</v>
      </c>
      <c r="B4030" s="259" t="s">
        <v>2395</v>
      </c>
      <c r="C4030" s="259" t="s">
        <v>519</v>
      </c>
      <c r="D4030" s="259" t="s">
        <v>2020</v>
      </c>
      <c r="E4030" s="259">
        <v>203400</v>
      </c>
      <c r="F4030" s="259" t="s">
        <v>7268</v>
      </c>
      <c r="G4030" s="259" t="s">
        <v>282</v>
      </c>
      <c r="H4030" s="259">
        <v>3</v>
      </c>
      <c r="I4030" s="259" t="s">
        <v>2789</v>
      </c>
      <c r="J4030" s="259" t="s">
        <v>7273</v>
      </c>
      <c r="K4030" s="259" t="s">
        <v>7274</v>
      </c>
      <c r="L4030" s="260">
        <v>45777</v>
      </c>
      <c r="M4030" s="259" t="s">
        <v>218</v>
      </c>
    </row>
    <row r="4031" spans="1:13">
      <c r="A4031" s="261" t="s">
        <v>2394</v>
      </c>
      <c r="B4031" s="261" t="s">
        <v>2395</v>
      </c>
      <c r="C4031" s="261" t="s">
        <v>519</v>
      </c>
      <c r="D4031" s="261" t="s">
        <v>2023</v>
      </c>
      <c r="E4031" s="261">
        <v>3326100</v>
      </c>
      <c r="F4031" s="261" t="s">
        <v>7268</v>
      </c>
      <c r="G4031" s="261" t="s">
        <v>427</v>
      </c>
      <c r="H4031" s="261">
        <v>2</v>
      </c>
      <c r="I4031" s="261" t="s">
        <v>2789</v>
      </c>
      <c r="J4031" s="261" t="s">
        <v>7275</v>
      </c>
      <c r="K4031" s="261" t="s">
        <v>7276</v>
      </c>
      <c r="L4031" s="262">
        <v>45777</v>
      </c>
      <c r="M4031" s="261" t="s">
        <v>218</v>
      </c>
    </row>
    <row r="4032" spans="1:13">
      <c r="A4032" s="259" t="s">
        <v>2394</v>
      </c>
      <c r="B4032" s="259" t="s">
        <v>2395</v>
      </c>
      <c r="C4032" s="259" t="s">
        <v>519</v>
      </c>
      <c r="D4032" s="259" t="s">
        <v>2025</v>
      </c>
      <c r="E4032" s="259">
        <v>150000</v>
      </c>
      <c r="F4032" s="259" t="s">
        <v>7268</v>
      </c>
      <c r="G4032" s="259" t="s">
        <v>427</v>
      </c>
      <c r="H4032" s="259">
        <v>2</v>
      </c>
      <c r="I4032" s="259" t="s">
        <v>2789</v>
      </c>
      <c r="J4032" s="259" t="s">
        <v>7277</v>
      </c>
      <c r="K4032" s="259" t="s">
        <v>7278</v>
      </c>
      <c r="L4032" s="260">
        <v>45777</v>
      </c>
      <c r="M4032" s="259" t="s">
        <v>218</v>
      </c>
    </row>
    <row r="4033" spans="1:13">
      <c r="A4033" s="261" t="s">
        <v>2394</v>
      </c>
      <c r="B4033" s="261" t="s">
        <v>2395</v>
      </c>
      <c r="C4033" s="261" t="s">
        <v>519</v>
      </c>
      <c r="D4033" s="261" t="s">
        <v>2027</v>
      </c>
      <c r="E4033" s="261" t="s">
        <v>17</v>
      </c>
      <c r="F4033" s="261" t="s">
        <v>17</v>
      </c>
      <c r="G4033" s="261" t="s">
        <v>427</v>
      </c>
      <c r="H4033" s="261">
        <v>2</v>
      </c>
      <c r="I4033" s="261" t="s">
        <v>2789</v>
      </c>
      <c r="J4033" s="261" t="s">
        <v>7279</v>
      </c>
      <c r="K4033" s="261" t="s">
        <v>7280</v>
      </c>
      <c r="L4033" s="262">
        <v>45777</v>
      </c>
      <c r="M4033" s="261" t="s">
        <v>218</v>
      </c>
    </row>
    <row r="4034" spans="1:13">
      <c r="A4034" s="259" t="s">
        <v>2394</v>
      </c>
      <c r="B4034" s="259" t="s">
        <v>2395</v>
      </c>
      <c r="C4034" s="259" t="s">
        <v>519</v>
      </c>
      <c r="D4034" s="259" t="s">
        <v>200</v>
      </c>
      <c r="E4034" s="259">
        <v>5</v>
      </c>
      <c r="F4034" s="259" t="s">
        <v>7268</v>
      </c>
      <c r="G4034" s="259" t="s">
        <v>427</v>
      </c>
      <c r="H4034" s="259">
        <v>2</v>
      </c>
      <c r="I4034" s="259" t="s">
        <v>2789</v>
      </c>
      <c r="J4034" s="259" t="s">
        <v>2790</v>
      </c>
      <c r="K4034" s="259" t="s">
        <v>7281</v>
      </c>
      <c r="L4034" s="260">
        <v>45777</v>
      </c>
      <c r="M4034" s="259" t="s">
        <v>218</v>
      </c>
    </row>
    <row r="4035" spans="1:13">
      <c r="A4035" s="261" t="s">
        <v>481</v>
      </c>
      <c r="B4035" s="261" t="s">
        <v>482</v>
      </c>
      <c r="C4035" s="261" t="s">
        <v>483</v>
      </c>
      <c r="D4035" s="261" t="s">
        <v>2007</v>
      </c>
      <c r="E4035" s="261">
        <v>1773425</v>
      </c>
      <c r="F4035" s="261" t="s">
        <v>2244</v>
      </c>
      <c r="G4035" s="261" t="s">
        <v>282</v>
      </c>
      <c r="H4035" s="261">
        <v>3</v>
      </c>
      <c r="I4035" s="261" t="s">
        <v>2245</v>
      </c>
      <c r="J4035" s="261" t="s">
        <v>7282</v>
      </c>
      <c r="K4035" s="261" t="s">
        <v>7283</v>
      </c>
      <c r="L4035" s="262">
        <v>45777</v>
      </c>
      <c r="M4035" s="261" t="s">
        <v>218</v>
      </c>
    </row>
    <row r="4036" spans="1:13">
      <c r="A4036" s="259" t="s">
        <v>481</v>
      </c>
      <c r="B4036" s="259" t="s">
        <v>482</v>
      </c>
      <c r="C4036" s="259" t="s">
        <v>483</v>
      </c>
      <c r="D4036" s="259" t="s">
        <v>257</v>
      </c>
      <c r="E4036" s="259">
        <v>1300</v>
      </c>
      <c r="F4036" s="259" t="s">
        <v>7284</v>
      </c>
      <c r="G4036" s="259" t="s">
        <v>282</v>
      </c>
      <c r="H4036" s="259">
        <v>3</v>
      </c>
      <c r="I4036" s="259" t="s">
        <v>7285</v>
      </c>
      <c r="J4036" s="259" t="s">
        <v>7286</v>
      </c>
      <c r="K4036" s="259" t="s">
        <v>7287</v>
      </c>
      <c r="L4036" s="260">
        <v>45777</v>
      </c>
      <c r="M4036" s="259" t="s">
        <v>218</v>
      </c>
    </row>
    <row r="4037" spans="1:13">
      <c r="A4037" s="261" t="s">
        <v>481</v>
      </c>
      <c r="B4037" s="261" t="s">
        <v>482</v>
      </c>
      <c r="C4037" s="261" t="s">
        <v>483</v>
      </c>
      <c r="D4037" s="261" t="s">
        <v>467</v>
      </c>
      <c r="E4037" s="261">
        <v>8</v>
      </c>
      <c r="F4037" s="261" t="s">
        <v>7288</v>
      </c>
      <c r="G4037" s="261" t="s">
        <v>427</v>
      </c>
      <c r="H4037" s="261">
        <v>2</v>
      </c>
      <c r="I4037" s="261" t="s">
        <v>337</v>
      </c>
      <c r="J4037" s="261" t="s">
        <v>7289</v>
      </c>
      <c r="K4037" s="261" t="s">
        <v>7290</v>
      </c>
      <c r="L4037" s="262">
        <v>45777</v>
      </c>
      <c r="M4037" s="261" t="s">
        <v>218</v>
      </c>
    </row>
    <row r="4038" spans="1:13">
      <c r="A4038" s="259" t="s">
        <v>481</v>
      </c>
      <c r="B4038" s="259" t="s">
        <v>482</v>
      </c>
      <c r="C4038" s="259" t="s">
        <v>483</v>
      </c>
      <c r="D4038" s="259" t="s">
        <v>549</v>
      </c>
      <c r="E4038" s="259">
        <v>8</v>
      </c>
      <c r="F4038" s="259" t="s">
        <v>6728</v>
      </c>
      <c r="G4038" s="259" t="s">
        <v>427</v>
      </c>
      <c r="H4038" s="259">
        <v>2</v>
      </c>
      <c r="I4038" s="259" t="s">
        <v>337</v>
      </c>
      <c r="J4038" s="259" t="s">
        <v>7291</v>
      </c>
      <c r="K4038" s="259" t="s">
        <v>7292</v>
      </c>
      <c r="L4038" s="260">
        <v>45777</v>
      </c>
      <c r="M4038" s="259" t="s">
        <v>218</v>
      </c>
    </row>
    <row r="4039" spans="1:13">
      <c r="A4039" s="261" t="s">
        <v>2047</v>
      </c>
      <c r="B4039" s="261" t="s">
        <v>2048</v>
      </c>
      <c r="C4039" s="261" t="s">
        <v>2049</v>
      </c>
      <c r="D4039" s="261" t="s">
        <v>2007</v>
      </c>
      <c r="E4039" s="261">
        <v>8065469</v>
      </c>
      <c r="F4039" s="261" t="s">
        <v>7293</v>
      </c>
      <c r="G4039" s="261" t="s">
        <v>427</v>
      </c>
      <c r="H4039" s="261">
        <v>2</v>
      </c>
      <c r="I4039" s="261" t="s">
        <v>7294</v>
      </c>
      <c r="J4039" s="261" t="s">
        <v>7295</v>
      </c>
      <c r="K4039" s="261" t="s">
        <v>7296</v>
      </c>
      <c r="L4039" s="262">
        <v>45777</v>
      </c>
      <c r="M4039" s="261" t="s">
        <v>218</v>
      </c>
    </row>
    <row r="4040" spans="1:13">
      <c r="A4040" s="259" t="s">
        <v>2047</v>
      </c>
      <c r="B4040" s="259" t="s">
        <v>2048</v>
      </c>
      <c r="C4040" s="259" t="s">
        <v>2049</v>
      </c>
      <c r="D4040" s="259" t="s">
        <v>257</v>
      </c>
      <c r="E4040" s="259">
        <v>282666</v>
      </c>
      <c r="F4040" s="259" t="s">
        <v>7297</v>
      </c>
      <c r="G4040" s="259" t="s">
        <v>224</v>
      </c>
      <c r="H4040" s="259">
        <v>1</v>
      </c>
      <c r="I4040" s="259" t="s">
        <v>7298</v>
      </c>
      <c r="J4040" s="259" t="s">
        <v>7299</v>
      </c>
      <c r="K4040" s="259" t="s">
        <v>7300</v>
      </c>
      <c r="L4040" s="260">
        <v>45777</v>
      </c>
      <c r="M4040" s="259" t="s">
        <v>218</v>
      </c>
    </row>
    <row r="4041" spans="1:13">
      <c r="A4041" s="261" t="s">
        <v>2047</v>
      </c>
      <c r="B4041" s="261" t="s">
        <v>2048</v>
      </c>
      <c r="C4041" s="261" t="s">
        <v>2049</v>
      </c>
      <c r="D4041" s="261" t="s">
        <v>467</v>
      </c>
      <c r="E4041" s="261">
        <v>167</v>
      </c>
      <c r="F4041" s="261" t="s">
        <v>5151</v>
      </c>
      <c r="G4041" s="261" t="s">
        <v>282</v>
      </c>
      <c r="H4041" s="261">
        <v>3</v>
      </c>
      <c r="I4041" s="261" t="s">
        <v>2622</v>
      </c>
      <c r="J4041" s="261" t="s">
        <v>7301</v>
      </c>
      <c r="K4041" s="261" t="s">
        <v>7302</v>
      </c>
      <c r="L4041" s="262">
        <v>45777</v>
      </c>
      <c r="M4041" s="261" t="s">
        <v>218</v>
      </c>
    </row>
    <row r="4042" spans="1:13">
      <c r="A4042" s="259" t="s">
        <v>2047</v>
      </c>
      <c r="B4042" s="259" t="s">
        <v>2048</v>
      </c>
      <c r="C4042" s="259" t="s">
        <v>2049</v>
      </c>
      <c r="D4042" s="259" t="s">
        <v>549</v>
      </c>
      <c r="E4042" s="259">
        <v>167</v>
      </c>
      <c r="F4042" s="259" t="s">
        <v>5151</v>
      </c>
      <c r="G4042" s="259" t="s">
        <v>282</v>
      </c>
      <c r="H4042" s="259">
        <v>3</v>
      </c>
      <c r="I4042" s="259" t="s">
        <v>2622</v>
      </c>
      <c r="J4042" s="259" t="s">
        <v>7301</v>
      </c>
      <c r="K4042" s="259" t="s">
        <v>7303</v>
      </c>
      <c r="L4042" s="260">
        <v>45777</v>
      </c>
      <c r="M4042" s="259" t="s">
        <v>218</v>
      </c>
    </row>
    <row r="4043" spans="1:13">
      <c r="A4043" s="261" t="s">
        <v>2047</v>
      </c>
      <c r="B4043" s="261" t="s">
        <v>2048</v>
      </c>
      <c r="C4043" s="261" t="s">
        <v>2049</v>
      </c>
      <c r="D4043" s="261" t="s">
        <v>2014</v>
      </c>
      <c r="E4043" s="261">
        <v>2163953</v>
      </c>
      <c r="F4043" s="261" t="s">
        <v>2974</v>
      </c>
      <c r="G4043" s="261" t="s">
        <v>224</v>
      </c>
      <c r="H4043" s="261">
        <v>1</v>
      </c>
      <c r="I4043" s="261" t="s">
        <v>7304</v>
      </c>
      <c r="J4043" s="261" t="s">
        <v>7305</v>
      </c>
      <c r="K4043" s="261" t="s">
        <v>7306</v>
      </c>
      <c r="L4043" s="262">
        <v>45777</v>
      </c>
      <c r="M4043" s="261" t="s">
        <v>218</v>
      </c>
    </row>
    <row r="4044" spans="1:13">
      <c r="A4044" s="259" t="s">
        <v>2047</v>
      </c>
      <c r="B4044" s="259" t="s">
        <v>2048</v>
      </c>
      <c r="C4044" s="259" t="s">
        <v>2049</v>
      </c>
      <c r="D4044" s="259" t="s">
        <v>2017</v>
      </c>
      <c r="E4044" s="259">
        <v>10334531</v>
      </c>
      <c r="F4044" s="259" t="s">
        <v>7307</v>
      </c>
      <c r="G4044" s="259" t="s">
        <v>427</v>
      </c>
      <c r="H4044" s="259">
        <v>2</v>
      </c>
      <c r="I4044" s="259" t="s">
        <v>7308</v>
      </c>
      <c r="J4044" s="259" t="s">
        <v>7309</v>
      </c>
      <c r="K4044" s="259" t="s">
        <v>7310</v>
      </c>
      <c r="L4044" s="260">
        <v>45777</v>
      </c>
      <c r="M4044" s="259" t="s">
        <v>218</v>
      </c>
    </row>
    <row r="4045" spans="1:13">
      <c r="A4045" s="261" t="s">
        <v>2047</v>
      </c>
      <c r="B4045" s="261" t="s">
        <v>2048</v>
      </c>
      <c r="C4045" s="261" t="s">
        <v>2049</v>
      </c>
      <c r="D4045" s="261" t="s">
        <v>2020</v>
      </c>
      <c r="E4045" s="261">
        <v>5901516</v>
      </c>
      <c r="F4045" s="261" t="s">
        <v>7307</v>
      </c>
      <c r="G4045" s="261" t="s">
        <v>427</v>
      </c>
      <c r="H4045" s="261">
        <v>2</v>
      </c>
      <c r="I4045" s="261" t="s">
        <v>7308</v>
      </c>
      <c r="J4045" s="261" t="s">
        <v>7311</v>
      </c>
      <c r="K4045" s="261" t="s">
        <v>7312</v>
      </c>
      <c r="L4045" s="262">
        <v>45777</v>
      </c>
      <c r="M4045" s="261" t="s">
        <v>218</v>
      </c>
    </row>
    <row r="4046" spans="1:13">
      <c r="A4046" s="259" t="s">
        <v>2047</v>
      </c>
      <c r="B4046" s="259" t="s">
        <v>2048</v>
      </c>
      <c r="C4046" s="259" t="s">
        <v>2049</v>
      </c>
      <c r="D4046" s="259" t="s">
        <v>2023</v>
      </c>
      <c r="E4046" s="259">
        <v>1822549</v>
      </c>
      <c r="F4046" s="259" t="s">
        <v>7313</v>
      </c>
      <c r="G4046" s="259" t="s">
        <v>427</v>
      </c>
      <c r="H4046" s="259">
        <v>2</v>
      </c>
      <c r="I4046" s="259" t="s">
        <v>7314</v>
      </c>
      <c r="J4046" s="259" t="s">
        <v>7315</v>
      </c>
      <c r="K4046" s="259" t="s">
        <v>7316</v>
      </c>
      <c r="L4046" s="260">
        <v>45777</v>
      </c>
      <c r="M4046" s="259" t="s">
        <v>218</v>
      </c>
    </row>
    <row r="4047" spans="1:13">
      <c r="A4047" s="261" t="s">
        <v>2047</v>
      </c>
      <c r="B4047" s="261" t="s">
        <v>2048</v>
      </c>
      <c r="C4047" s="261" t="s">
        <v>2049</v>
      </c>
      <c r="D4047" s="261" t="s">
        <v>2025</v>
      </c>
      <c r="E4047" s="261">
        <v>341404</v>
      </c>
      <c r="F4047" s="261" t="s">
        <v>7313</v>
      </c>
      <c r="G4047" s="261" t="s">
        <v>427</v>
      </c>
      <c r="H4047" s="261">
        <v>2</v>
      </c>
      <c r="I4047" s="261" t="s">
        <v>7314</v>
      </c>
      <c r="J4047" s="261" t="s">
        <v>7317</v>
      </c>
      <c r="K4047" s="261" t="s">
        <v>7318</v>
      </c>
      <c r="L4047" s="262">
        <v>45777</v>
      </c>
      <c r="M4047" s="261" t="s">
        <v>218</v>
      </c>
    </row>
    <row r="4048" spans="1:13">
      <c r="A4048" s="259" t="s">
        <v>2047</v>
      </c>
      <c r="B4048" s="259" t="s">
        <v>2048</v>
      </c>
      <c r="C4048" s="259" t="s">
        <v>2049</v>
      </c>
      <c r="D4048" s="259" t="s">
        <v>2027</v>
      </c>
      <c r="E4048" s="259">
        <v>0</v>
      </c>
      <c r="F4048" s="259" t="s">
        <v>7313</v>
      </c>
      <c r="G4048" s="259" t="s">
        <v>427</v>
      </c>
      <c r="H4048" s="259">
        <v>2</v>
      </c>
      <c r="I4048" s="259" t="s">
        <v>7314</v>
      </c>
      <c r="J4048" s="259" t="s">
        <v>7319</v>
      </c>
      <c r="K4048" s="259" t="s">
        <v>7320</v>
      </c>
      <c r="L4048" s="260">
        <v>45777</v>
      </c>
      <c r="M4048" s="259" t="s">
        <v>218</v>
      </c>
    </row>
    <row r="4049" spans="1:13">
      <c r="A4049" s="261" t="s">
        <v>2047</v>
      </c>
      <c r="B4049" s="261" t="s">
        <v>2048</v>
      </c>
      <c r="C4049" s="261" t="s">
        <v>2049</v>
      </c>
      <c r="D4049" s="261" t="s">
        <v>200</v>
      </c>
      <c r="E4049" s="261">
        <v>4</v>
      </c>
      <c r="F4049" s="261" t="s">
        <v>2974</v>
      </c>
      <c r="G4049" s="261" t="s">
        <v>427</v>
      </c>
      <c r="H4049" s="261">
        <v>2</v>
      </c>
      <c r="I4049" s="261" t="s">
        <v>7304</v>
      </c>
      <c r="J4049" s="261" t="s">
        <v>7321</v>
      </c>
      <c r="K4049" s="261" t="s">
        <v>7322</v>
      </c>
      <c r="L4049" s="262">
        <v>45777</v>
      </c>
      <c r="M4049" s="261" t="s">
        <v>218</v>
      </c>
    </row>
    <row r="4050" spans="1:13">
      <c r="A4050" s="259" t="s">
        <v>254</v>
      </c>
      <c r="B4050" s="259" t="s">
        <v>255</v>
      </c>
      <c r="C4050" s="259" t="s">
        <v>256</v>
      </c>
      <c r="D4050" s="259" t="s">
        <v>2227</v>
      </c>
      <c r="E4050" s="259">
        <v>3022401</v>
      </c>
      <c r="F4050" s="259" t="s">
        <v>7323</v>
      </c>
      <c r="G4050" s="259" t="s">
        <v>427</v>
      </c>
      <c r="H4050" s="259">
        <v>2</v>
      </c>
      <c r="I4050" s="259" t="s">
        <v>7324</v>
      </c>
      <c r="J4050" s="259" t="s">
        <v>7325</v>
      </c>
      <c r="K4050" s="259" t="s">
        <v>7326</v>
      </c>
      <c r="L4050" s="260">
        <v>45777</v>
      </c>
      <c r="M4050" s="259" t="s">
        <v>19</v>
      </c>
    </row>
    <row r="4051" spans="1:13">
      <c r="A4051" s="261" t="s">
        <v>254</v>
      </c>
      <c r="B4051" s="261" t="s">
        <v>255</v>
      </c>
      <c r="C4051" s="261" t="s">
        <v>256</v>
      </c>
      <c r="D4051" s="261" t="s">
        <v>1999</v>
      </c>
      <c r="E4051" s="261">
        <v>823290</v>
      </c>
      <c r="F4051" s="261" t="s">
        <v>7327</v>
      </c>
      <c r="G4051" s="261" t="s">
        <v>427</v>
      </c>
      <c r="H4051" s="261">
        <v>2</v>
      </c>
      <c r="I4051" s="261" t="s">
        <v>7328</v>
      </c>
      <c r="J4051" s="261" t="s">
        <v>7329</v>
      </c>
      <c r="K4051" s="261" t="s">
        <v>7330</v>
      </c>
      <c r="L4051" s="262">
        <v>45777</v>
      </c>
      <c r="M4051" s="261" t="s">
        <v>218</v>
      </c>
    </row>
    <row r="4052" spans="1:13">
      <c r="A4052" s="259" t="s">
        <v>254</v>
      </c>
      <c r="B4052" s="259" t="s">
        <v>255</v>
      </c>
      <c r="C4052" s="259" t="s">
        <v>256</v>
      </c>
      <c r="D4052" s="259" t="s">
        <v>2004</v>
      </c>
      <c r="E4052" s="259">
        <v>3022402</v>
      </c>
      <c r="F4052" s="259" t="s">
        <v>7331</v>
      </c>
      <c r="G4052" s="259" t="s">
        <v>427</v>
      </c>
      <c r="H4052" s="259">
        <v>2</v>
      </c>
      <c r="I4052" s="259" t="s">
        <v>7332</v>
      </c>
      <c r="J4052" s="259" t="s">
        <v>7333</v>
      </c>
      <c r="K4052" s="259" t="s">
        <v>7334</v>
      </c>
      <c r="L4052" s="260">
        <v>45777</v>
      </c>
      <c r="M4052" s="259" t="s">
        <v>19</v>
      </c>
    </row>
    <row r="4053" spans="1:13">
      <c r="A4053" s="261" t="s">
        <v>254</v>
      </c>
      <c r="B4053" s="261" t="s">
        <v>255</v>
      </c>
      <c r="C4053" s="261" t="s">
        <v>256</v>
      </c>
      <c r="D4053" s="261" t="s">
        <v>2007</v>
      </c>
      <c r="E4053" s="261">
        <v>1773239</v>
      </c>
      <c r="F4053" s="261" t="s">
        <v>7331</v>
      </c>
      <c r="G4053" s="261" t="s">
        <v>427</v>
      </c>
      <c r="H4053" s="261">
        <v>2</v>
      </c>
      <c r="I4053" s="261" t="s">
        <v>7332</v>
      </c>
      <c r="J4053" s="261" t="s">
        <v>7335</v>
      </c>
      <c r="K4053" s="261" t="s">
        <v>7336</v>
      </c>
      <c r="L4053" s="262">
        <v>45777</v>
      </c>
      <c r="M4053" s="261" t="s">
        <v>218</v>
      </c>
    </row>
    <row r="4054" spans="1:13">
      <c r="A4054" s="259" t="s">
        <v>254</v>
      </c>
      <c r="B4054" s="259" t="s">
        <v>255</v>
      </c>
      <c r="C4054" s="259" t="s">
        <v>256</v>
      </c>
      <c r="D4054" s="259" t="s">
        <v>467</v>
      </c>
      <c r="E4054" s="259">
        <v>0</v>
      </c>
      <c r="F4054" s="259" t="s">
        <v>7337</v>
      </c>
      <c r="G4054" s="259" t="s">
        <v>427</v>
      </c>
      <c r="H4054" s="259">
        <v>2</v>
      </c>
      <c r="I4054" s="259" t="s">
        <v>2622</v>
      </c>
      <c r="J4054" s="259" t="s">
        <v>7338</v>
      </c>
      <c r="K4054" s="259" t="s">
        <v>7339</v>
      </c>
      <c r="L4054" s="260">
        <v>45777</v>
      </c>
      <c r="M4054" s="259" t="s">
        <v>19</v>
      </c>
    </row>
    <row r="4055" spans="1:13">
      <c r="A4055" s="261" t="s">
        <v>254</v>
      </c>
      <c r="B4055" s="261" t="s">
        <v>255</v>
      </c>
      <c r="C4055" s="261" t="s">
        <v>256</v>
      </c>
      <c r="D4055" s="261" t="s">
        <v>549</v>
      </c>
      <c r="E4055" s="261">
        <v>0</v>
      </c>
      <c r="F4055" s="261" t="s">
        <v>7340</v>
      </c>
      <c r="G4055" s="261" t="s">
        <v>427</v>
      </c>
      <c r="H4055" s="261">
        <v>2</v>
      </c>
      <c r="I4055" s="261" t="s">
        <v>2622</v>
      </c>
      <c r="J4055" s="261" t="s">
        <v>7338</v>
      </c>
      <c r="K4055" s="261" t="s">
        <v>7341</v>
      </c>
      <c r="L4055" s="262">
        <v>45777</v>
      </c>
      <c r="M4055" s="261" t="s">
        <v>19</v>
      </c>
    </row>
    <row r="4056" spans="1:13">
      <c r="A4056" s="259" t="s">
        <v>254</v>
      </c>
      <c r="B4056" s="259" t="s">
        <v>255</v>
      </c>
      <c r="C4056" s="259" t="s">
        <v>256</v>
      </c>
      <c r="D4056" s="259" t="s">
        <v>2014</v>
      </c>
      <c r="E4056" s="259">
        <v>776496</v>
      </c>
      <c r="F4056" s="259" t="s">
        <v>7342</v>
      </c>
      <c r="G4056" s="259" t="s">
        <v>427</v>
      </c>
      <c r="H4056" s="259">
        <v>2</v>
      </c>
      <c r="I4056" s="259" t="s">
        <v>7343</v>
      </c>
      <c r="J4056" s="259" t="s">
        <v>7344</v>
      </c>
      <c r="K4056" s="259" t="s">
        <v>7345</v>
      </c>
      <c r="L4056" s="260">
        <v>45777</v>
      </c>
      <c r="M4056" s="259" t="s">
        <v>19</v>
      </c>
    </row>
    <row r="4057" spans="1:13">
      <c r="A4057" s="261" t="s">
        <v>254</v>
      </c>
      <c r="B4057" s="261" t="s">
        <v>255</v>
      </c>
      <c r="C4057" s="261" t="s">
        <v>256</v>
      </c>
      <c r="D4057" s="261" t="s">
        <v>2017</v>
      </c>
      <c r="E4057" s="261">
        <v>1249163</v>
      </c>
      <c r="F4057" s="261" t="s">
        <v>7331</v>
      </c>
      <c r="G4057" s="261" t="s">
        <v>427</v>
      </c>
      <c r="H4057" s="261">
        <v>2</v>
      </c>
      <c r="I4057" s="261" t="s">
        <v>7332</v>
      </c>
      <c r="J4057" s="261" t="s">
        <v>7346</v>
      </c>
      <c r="K4057" s="261" t="s">
        <v>7347</v>
      </c>
      <c r="L4057" s="262">
        <v>45777</v>
      </c>
      <c r="M4057" s="261" t="s">
        <v>19</v>
      </c>
    </row>
    <row r="4058" spans="1:13">
      <c r="A4058" s="259" t="s">
        <v>254</v>
      </c>
      <c r="B4058" s="259" t="s">
        <v>255</v>
      </c>
      <c r="C4058" s="259" t="s">
        <v>256</v>
      </c>
      <c r="D4058" s="259" t="s">
        <v>2020</v>
      </c>
      <c r="E4058" s="259">
        <v>996743</v>
      </c>
      <c r="F4058" s="259" t="s">
        <v>7331</v>
      </c>
      <c r="G4058" s="259" t="s">
        <v>427</v>
      </c>
      <c r="H4058" s="259">
        <v>2</v>
      </c>
      <c r="I4058" s="259" t="s">
        <v>7332</v>
      </c>
      <c r="J4058" s="259" t="s">
        <v>7348</v>
      </c>
      <c r="K4058" s="259" t="s">
        <v>7349</v>
      </c>
      <c r="L4058" s="260">
        <v>45777</v>
      </c>
      <c r="M4058" s="259" t="s">
        <v>19</v>
      </c>
    </row>
    <row r="4059" spans="1:13">
      <c r="A4059" s="261" t="s">
        <v>254</v>
      </c>
      <c r="B4059" s="261" t="s">
        <v>255</v>
      </c>
      <c r="C4059" s="261" t="s">
        <v>256</v>
      </c>
      <c r="D4059" s="261" t="s">
        <v>2023</v>
      </c>
      <c r="E4059" s="261">
        <v>765314</v>
      </c>
      <c r="F4059" s="261" t="s">
        <v>7331</v>
      </c>
      <c r="G4059" s="261" t="s">
        <v>427</v>
      </c>
      <c r="H4059" s="261">
        <v>2</v>
      </c>
      <c r="I4059" s="261" t="s">
        <v>7332</v>
      </c>
      <c r="J4059" s="261" t="s">
        <v>7350</v>
      </c>
      <c r="K4059" s="261" t="s">
        <v>7351</v>
      </c>
      <c r="L4059" s="262">
        <v>45777</v>
      </c>
      <c r="M4059" s="261" t="s">
        <v>19</v>
      </c>
    </row>
    <row r="4060" spans="1:13">
      <c r="A4060" s="259" t="s">
        <v>254</v>
      </c>
      <c r="B4060" s="259" t="s">
        <v>255</v>
      </c>
      <c r="C4060" s="259" t="s">
        <v>256</v>
      </c>
      <c r="D4060" s="259" t="s">
        <v>2025</v>
      </c>
      <c r="E4060" s="259">
        <v>11182</v>
      </c>
      <c r="F4060" s="259" t="s">
        <v>7331</v>
      </c>
      <c r="G4060" s="259" t="s">
        <v>427</v>
      </c>
      <c r="H4060" s="259">
        <v>2</v>
      </c>
      <c r="I4060" s="259" t="s">
        <v>7332</v>
      </c>
      <c r="J4060" s="259" t="s">
        <v>7352</v>
      </c>
      <c r="K4060" s="259" t="s">
        <v>7353</v>
      </c>
      <c r="L4060" s="260">
        <v>45777</v>
      </c>
      <c r="M4060" s="259" t="s">
        <v>19</v>
      </c>
    </row>
    <row r="4061" spans="1:13">
      <c r="A4061" s="261" t="s">
        <v>254</v>
      </c>
      <c r="B4061" s="261" t="s">
        <v>255</v>
      </c>
      <c r="C4061" s="261" t="s">
        <v>256</v>
      </c>
      <c r="D4061" s="261" t="s">
        <v>2027</v>
      </c>
      <c r="E4061" s="261">
        <v>0</v>
      </c>
      <c r="F4061" s="261" t="s">
        <v>7331</v>
      </c>
      <c r="G4061" s="261" t="s">
        <v>427</v>
      </c>
      <c r="H4061" s="261">
        <v>2</v>
      </c>
      <c r="I4061" s="261" t="s">
        <v>7332</v>
      </c>
      <c r="J4061" s="261" t="s">
        <v>7352</v>
      </c>
      <c r="K4061" s="261" t="s">
        <v>7354</v>
      </c>
      <c r="L4061" s="262">
        <v>45777</v>
      </c>
      <c r="M4061" s="261" t="s">
        <v>19</v>
      </c>
    </row>
    <row r="4062" spans="1:13">
      <c r="A4062" s="259" t="s">
        <v>592</v>
      </c>
      <c r="B4062" s="259" t="s">
        <v>593</v>
      </c>
      <c r="C4062" s="259" t="s">
        <v>594</v>
      </c>
      <c r="D4062" s="259" t="s">
        <v>2227</v>
      </c>
      <c r="E4062" s="259">
        <v>32551041</v>
      </c>
      <c r="F4062" s="259" t="s">
        <v>7355</v>
      </c>
      <c r="G4062" s="259" t="s">
        <v>427</v>
      </c>
      <c r="H4062" s="259">
        <v>2</v>
      </c>
      <c r="I4062" s="259" t="s">
        <v>7356</v>
      </c>
      <c r="J4062" s="259" t="s">
        <v>7357</v>
      </c>
      <c r="K4062" s="259" t="s">
        <v>7358</v>
      </c>
      <c r="L4062" s="260">
        <v>45777</v>
      </c>
      <c r="M4062" s="259" t="s">
        <v>19</v>
      </c>
    </row>
    <row r="4063" spans="1:13">
      <c r="A4063" s="261" t="s">
        <v>592</v>
      </c>
      <c r="B4063" s="261" t="s">
        <v>593</v>
      </c>
      <c r="C4063" s="261" t="s">
        <v>594</v>
      </c>
      <c r="D4063" s="261" t="s">
        <v>257</v>
      </c>
      <c r="E4063" s="261">
        <v>8452</v>
      </c>
      <c r="F4063" s="261" t="s">
        <v>7359</v>
      </c>
      <c r="G4063" s="261" t="s">
        <v>2839</v>
      </c>
      <c r="H4063" s="261">
        <v>3</v>
      </c>
      <c r="I4063" s="261" t="s">
        <v>7360</v>
      </c>
      <c r="J4063" s="261" t="s">
        <v>7361</v>
      </c>
      <c r="K4063" s="261" t="s">
        <v>7362</v>
      </c>
      <c r="L4063" s="262">
        <v>45777</v>
      </c>
      <c r="M4063" s="261" t="s">
        <v>19</v>
      </c>
    </row>
    <row r="4064" spans="1:13">
      <c r="A4064" s="259" t="s">
        <v>592</v>
      </c>
      <c r="B4064" s="259" t="s">
        <v>593</v>
      </c>
      <c r="C4064" s="259" t="s">
        <v>594</v>
      </c>
      <c r="D4064" s="259" t="s">
        <v>549</v>
      </c>
      <c r="E4064" s="259" t="s">
        <v>17</v>
      </c>
      <c r="F4064" s="259" t="s">
        <v>17</v>
      </c>
      <c r="G4064" s="259" t="s">
        <v>427</v>
      </c>
      <c r="H4064" s="259">
        <v>2</v>
      </c>
      <c r="I4064" s="259" t="s">
        <v>7363</v>
      </c>
      <c r="J4064" s="259" t="s">
        <v>7364</v>
      </c>
      <c r="K4064" s="259" t="s">
        <v>7365</v>
      </c>
      <c r="L4064" s="260">
        <v>45777</v>
      </c>
      <c r="M4064" s="259" t="s">
        <v>19</v>
      </c>
    </row>
    <row r="4065" spans="1:13">
      <c r="A4065" s="261" t="s">
        <v>592</v>
      </c>
      <c r="B4065" s="261" t="s">
        <v>593</v>
      </c>
      <c r="C4065" s="261" t="s">
        <v>594</v>
      </c>
      <c r="D4065" s="261" t="s">
        <v>2014</v>
      </c>
      <c r="E4065" s="261">
        <v>1944786</v>
      </c>
      <c r="F4065" s="261" t="s">
        <v>2676</v>
      </c>
      <c r="G4065" s="261" t="s">
        <v>427</v>
      </c>
      <c r="H4065" s="261">
        <v>2</v>
      </c>
      <c r="I4065" s="261" t="s">
        <v>2680</v>
      </c>
      <c r="J4065" s="261" t="s">
        <v>7366</v>
      </c>
      <c r="K4065" s="261" t="s">
        <v>7367</v>
      </c>
      <c r="L4065" s="262">
        <v>45777</v>
      </c>
      <c r="M4065" s="261" t="s">
        <v>19</v>
      </c>
    </row>
    <row r="4066" spans="1:13">
      <c r="A4066" s="259" t="s">
        <v>592</v>
      </c>
      <c r="B4066" s="259" t="s">
        <v>593</v>
      </c>
      <c r="C4066" s="259" t="s">
        <v>594</v>
      </c>
      <c r="D4066" s="259" t="s">
        <v>2017</v>
      </c>
      <c r="E4066" s="259">
        <v>3672223</v>
      </c>
      <c r="F4066" s="259" t="s">
        <v>2676</v>
      </c>
      <c r="G4066" s="259" t="s">
        <v>427</v>
      </c>
      <c r="H4066" s="259">
        <v>2</v>
      </c>
      <c r="I4066" s="259" t="s">
        <v>2680</v>
      </c>
      <c r="J4066" s="259" t="s">
        <v>7368</v>
      </c>
      <c r="K4066" s="259" t="s">
        <v>7369</v>
      </c>
      <c r="L4066" s="260">
        <v>45777</v>
      </c>
      <c r="M4066" s="259" t="s">
        <v>19</v>
      </c>
    </row>
    <row r="4067" spans="1:13">
      <c r="A4067" s="261" t="s">
        <v>592</v>
      </c>
      <c r="B4067" s="261" t="s">
        <v>593</v>
      </c>
      <c r="C4067" s="261" t="s">
        <v>594</v>
      </c>
      <c r="D4067" s="261" t="s">
        <v>2020</v>
      </c>
      <c r="E4067" s="261">
        <v>4990135</v>
      </c>
      <c r="F4067" s="261" t="s">
        <v>2676</v>
      </c>
      <c r="G4067" s="261" t="s">
        <v>427</v>
      </c>
      <c r="H4067" s="261">
        <v>2</v>
      </c>
      <c r="I4067" s="261" t="s">
        <v>2680</v>
      </c>
      <c r="J4067" s="261" t="s">
        <v>7370</v>
      </c>
      <c r="K4067" s="261" t="s">
        <v>7371</v>
      </c>
      <c r="L4067" s="262">
        <v>45777</v>
      </c>
      <c r="M4067" s="261" t="s">
        <v>19</v>
      </c>
    </row>
    <row r="4068" spans="1:13">
      <c r="A4068" s="259" t="s">
        <v>592</v>
      </c>
      <c r="B4068" s="259" t="s">
        <v>593</v>
      </c>
      <c r="C4068" s="259" t="s">
        <v>594</v>
      </c>
      <c r="D4068" s="259" t="s">
        <v>2023</v>
      </c>
      <c r="E4068" s="259">
        <v>1944786</v>
      </c>
      <c r="F4068" s="259" t="s">
        <v>2676</v>
      </c>
      <c r="G4068" s="259" t="s">
        <v>427</v>
      </c>
      <c r="H4068" s="259">
        <v>2</v>
      </c>
      <c r="I4068" s="259" t="s">
        <v>2680</v>
      </c>
      <c r="J4068" s="259" t="s">
        <v>7372</v>
      </c>
      <c r="K4068" s="259" t="s">
        <v>7373</v>
      </c>
      <c r="L4068" s="260">
        <v>45777</v>
      </c>
      <c r="M4068" s="259" t="s">
        <v>19</v>
      </c>
    </row>
    <row r="4069" spans="1:13">
      <c r="A4069" s="261" t="s">
        <v>592</v>
      </c>
      <c r="B4069" s="261" t="s">
        <v>593</v>
      </c>
      <c r="C4069" s="261" t="s">
        <v>594</v>
      </c>
      <c r="D4069" s="261" t="s">
        <v>2025</v>
      </c>
      <c r="E4069" s="261">
        <v>0</v>
      </c>
      <c r="F4069" s="261" t="s">
        <v>2676</v>
      </c>
      <c r="G4069" s="261" t="s">
        <v>427</v>
      </c>
      <c r="H4069" s="261">
        <v>2</v>
      </c>
      <c r="I4069" s="261" t="s">
        <v>2680</v>
      </c>
      <c r="J4069" s="261" t="s">
        <v>7374</v>
      </c>
      <c r="K4069" s="261" t="s">
        <v>7375</v>
      </c>
      <c r="L4069" s="262">
        <v>45777</v>
      </c>
      <c r="M4069" s="261" t="s">
        <v>19</v>
      </c>
    </row>
    <row r="4070" spans="1:13">
      <c r="A4070" s="259" t="s">
        <v>592</v>
      </c>
      <c r="B4070" s="259" t="s">
        <v>593</v>
      </c>
      <c r="C4070" s="259" t="s">
        <v>594</v>
      </c>
      <c r="D4070" s="259" t="s">
        <v>2027</v>
      </c>
      <c r="E4070" s="259">
        <v>0</v>
      </c>
      <c r="F4070" s="259" t="s">
        <v>2676</v>
      </c>
      <c r="G4070" s="259" t="s">
        <v>427</v>
      </c>
      <c r="H4070" s="259">
        <v>2</v>
      </c>
      <c r="I4070" s="259" t="s">
        <v>2680</v>
      </c>
      <c r="J4070" s="259" t="s">
        <v>7376</v>
      </c>
      <c r="K4070" s="259" t="s">
        <v>7377</v>
      </c>
      <c r="L4070" s="260">
        <v>45777</v>
      </c>
      <c r="M4070" s="259" t="s">
        <v>19</v>
      </c>
    </row>
    <row r="4071" spans="1:13">
      <c r="A4071" s="261" t="s">
        <v>592</v>
      </c>
      <c r="B4071" s="261" t="s">
        <v>593</v>
      </c>
      <c r="C4071" s="261" t="s">
        <v>594</v>
      </c>
      <c r="D4071" s="261" t="s">
        <v>200</v>
      </c>
      <c r="E4071" s="261">
        <v>1</v>
      </c>
      <c r="F4071" s="261" t="s">
        <v>7378</v>
      </c>
      <c r="G4071" s="261" t="s">
        <v>427</v>
      </c>
      <c r="H4071" s="261">
        <v>2</v>
      </c>
      <c r="I4071" s="261" t="s">
        <v>7379</v>
      </c>
      <c r="J4071" s="261" t="s">
        <v>7380</v>
      </c>
      <c r="K4071" s="261" t="s">
        <v>7381</v>
      </c>
      <c r="L4071" s="262">
        <v>45777</v>
      </c>
      <c r="M4071" s="261" t="s">
        <v>19</v>
      </c>
    </row>
    <row r="4072" spans="1:13">
      <c r="A4072" s="259" t="s">
        <v>417</v>
      </c>
      <c r="B4072" s="259" t="s">
        <v>418</v>
      </c>
      <c r="C4072" s="259" t="s">
        <v>419</v>
      </c>
      <c r="D4072" s="259" t="s">
        <v>2227</v>
      </c>
      <c r="E4072" s="259">
        <v>1181675</v>
      </c>
      <c r="F4072" s="259" t="s">
        <v>7382</v>
      </c>
      <c r="G4072" s="259" t="s">
        <v>427</v>
      </c>
      <c r="H4072" s="259">
        <v>2</v>
      </c>
      <c r="I4072" s="259" t="s">
        <v>7383</v>
      </c>
      <c r="J4072" s="259" t="s">
        <v>7384</v>
      </c>
      <c r="K4072" s="259" t="s">
        <v>7385</v>
      </c>
      <c r="L4072" s="260">
        <v>45777</v>
      </c>
      <c r="M4072" s="259" t="s">
        <v>19</v>
      </c>
    </row>
    <row r="4073" spans="1:13">
      <c r="A4073" s="261" t="s">
        <v>417</v>
      </c>
      <c r="B4073" s="261" t="s">
        <v>418</v>
      </c>
      <c r="C4073" s="261" t="s">
        <v>419</v>
      </c>
      <c r="D4073" s="261" t="s">
        <v>1999</v>
      </c>
      <c r="E4073" s="261">
        <v>23180</v>
      </c>
      <c r="F4073" s="261" t="s">
        <v>7386</v>
      </c>
      <c r="G4073" s="261" t="s">
        <v>427</v>
      </c>
      <c r="H4073" s="261">
        <v>2</v>
      </c>
      <c r="I4073" s="261" t="s">
        <v>7387</v>
      </c>
      <c r="J4073" s="261" t="s">
        <v>7388</v>
      </c>
      <c r="K4073" s="261" t="s">
        <v>7389</v>
      </c>
      <c r="L4073" s="262">
        <v>45777</v>
      </c>
      <c r="M4073" s="261" t="s">
        <v>19</v>
      </c>
    </row>
    <row r="4074" spans="1:13">
      <c r="A4074" s="259" t="s">
        <v>417</v>
      </c>
      <c r="B4074" s="259" t="s">
        <v>418</v>
      </c>
      <c r="C4074" s="259" t="s">
        <v>419</v>
      </c>
      <c r="D4074" s="259" t="s">
        <v>2004</v>
      </c>
      <c r="E4074" s="259">
        <v>1181675</v>
      </c>
      <c r="F4074" s="259" t="s">
        <v>7382</v>
      </c>
      <c r="G4074" s="259" t="s">
        <v>282</v>
      </c>
      <c r="H4074" s="259">
        <v>3</v>
      </c>
      <c r="I4074" s="259" t="s">
        <v>7383</v>
      </c>
      <c r="J4074" s="259" t="s">
        <v>7390</v>
      </c>
      <c r="K4074" s="259" t="s">
        <v>7391</v>
      </c>
      <c r="L4074" s="260">
        <v>45777</v>
      </c>
      <c r="M4074" s="259" t="s">
        <v>19</v>
      </c>
    </row>
    <row r="4075" spans="1:13">
      <c r="A4075" s="261" t="s">
        <v>417</v>
      </c>
      <c r="B4075" s="261" t="s">
        <v>418</v>
      </c>
      <c r="C4075" s="261" t="s">
        <v>419</v>
      </c>
      <c r="D4075" s="261" t="s">
        <v>2007</v>
      </c>
      <c r="E4075" s="261">
        <v>759720</v>
      </c>
      <c r="F4075" s="261" t="s">
        <v>7382</v>
      </c>
      <c r="G4075" s="261" t="s">
        <v>282</v>
      </c>
      <c r="H4075" s="261">
        <v>3</v>
      </c>
      <c r="I4075" s="261" t="s">
        <v>7383</v>
      </c>
      <c r="J4075" s="261" t="s">
        <v>7392</v>
      </c>
      <c r="K4075" s="261" t="s">
        <v>7393</v>
      </c>
      <c r="L4075" s="262">
        <v>45777</v>
      </c>
      <c r="M4075" s="261" t="s">
        <v>19</v>
      </c>
    </row>
    <row r="4076" spans="1:13">
      <c r="A4076" s="259" t="s">
        <v>417</v>
      </c>
      <c r="B4076" s="259" t="s">
        <v>418</v>
      </c>
      <c r="C4076" s="259" t="s">
        <v>419</v>
      </c>
      <c r="D4076" s="259" t="s">
        <v>257</v>
      </c>
      <c r="E4076" s="259">
        <v>0</v>
      </c>
      <c r="F4076" s="259" t="s">
        <v>17</v>
      </c>
      <c r="G4076" s="259" t="s">
        <v>427</v>
      </c>
      <c r="H4076" s="259">
        <v>2</v>
      </c>
      <c r="I4076" s="259" t="s">
        <v>17</v>
      </c>
      <c r="J4076" s="259" t="s">
        <v>7394</v>
      </c>
      <c r="K4076" s="259" t="s">
        <v>7395</v>
      </c>
      <c r="L4076" s="260">
        <v>45777</v>
      </c>
      <c r="M4076" s="259" t="s">
        <v>19</v>
      </c>
    </row>
    <row r="4077" spans="1:13">
      <c r="A4077" s="261" t="s">
        <v>417</v>
      </c>
      <c r="B4077" s="261" t="s">
        <v>418</v>
      </c>
      <c r="C4077" s="261" t="s">
        <v>419</v>
      </c>
      <c r="D4077" s="261" t="s">
        <v>467</v>
      </c>
      <c r="E4077" s="261" t="s">
        <v>17</v>
      </c>
      <c r="F4077" s="261" t="s">
        <v>17</v>
      </c>
      <c r="G4077" s="261" t="s">
        <v>17</v>
      </c>
      <c r="H4077" s="261" t="s">
        <v>17</v>
      </c>
      <c r="I4077" s="261" t="s">
        <v>17</v>
      </c>
      <c r="J4077" s="261" t="s">
        <v>7396</v>
      </c>
      <c r="K4077" s="261" t="s">
        <v>7397</v>
      </c>
      <c r="L4077" s="262">
        <v>45777</v>
      </c>
      <c r="M4077" s="261" t="s">
        <v>19</v>
      </c>
    </row>
    <row r="4078" spans="1:13">
      <c r="A4078" s="259" t="s">
        <v>417</v>
      </c>
      <c r="B4078" s="259" t="s">
        <v>418</v>
      </c>
      <c r="C4078" s="259" t="s">
        <v>419</v>
      </c>
      <c r="D4078" s="259" t="s">
        <v>549</v>
      </c>
      <c r="E4078" s="259">
        <v>48</v>
      </c>
      <c r="F4078" s="259" t="s">
        <v>7398</v>
      </c>
      <c r="G4078" s="259" t="s">
        <v>427</v>
      </c>
      <c r="H4078" s="259">
        <v>2</v>
      </c>
      <c r="I4078" s="259" t="s">
        <v>7399</v>
      </c>
      <c r="J4078" s="259" t="s">
        <v>7400</v>
      </c>
      <c r="K4078" s="259" t="s">
        <v>7401</v>
      </c>
      <c r="L4078" s="260">
        <v>45777</v>
      </c>
      <c r="M4078" s="259" t="s">
        <v>19</v>
      </c>
    </row>
    <row r="4079" spans="1:13">
      <c r="A4079" s="261" t="s">
        <v>417</v>
      </c>
      <c r="B4079" s="261" t="s">
        <v>418</v>
      </c>
      <c r="C4079" s="261" t="s">
        <v>419</v>
      </c>
      <c r="D4079" s="261" t="s">
        <v>2014</v>
      </c>
      <c r="E4079" s="261">
        <v>285000</v>
      </c>
      <c r="F4079" s="261" t="s">
        <v>7382</v>
      </c>
      <c r="G4079" s="261" t="s">
        <v>282</v>
      </c>
      <c r="H4079" s="261">
        <v>3</v>
      </c>
      <c r="I4079" s="261" t="s">
        <v>7383</v>
      </c>
      <c r="J4079" s="261" t="s">
        <v>7402</v>
      </c>
      <c r="K4079" s="261" t="s">
        <v>7403</v>
      </c>
      <c r="L4079" s="262">
        <v>45777</v>
      </c>
      <c r="M4079" s="261" t="s">
        <v>19</v>
      </c>
    </row>
    <row r="4080" spans="1:13">
      <c r="A4080" s="259" t="s">
        <v>417</v>
      </c>
      <c r="B4080" s="259" t="s">
        <v>418</v>
      </c>
      <c r="C4080" s="259" t="s">
        <v>419</v>
      </c>
      <c r="D4080" s="259" t="s">
        <v>2017</v>
      </c>
      <c r="E4080" s="259">
        <v>421955</v>
      </c>
      <c r="F4080" s="259" t="s">
        <v>7382</v>
      </c>
      <c r="G4080" s="259" t="s">
        <v>282</v>
      </c>
      <c r="H4080" s="259">
        <v>3</v>
      </c>
      <c r="I4080" s="259" t="s">
        <v>7383</v>
      </c>
      <c r="J4080" s="259" t="s">
        <v>7404</v>
      </c>
      <c r="K4080" s="259" t="s">
        <v>7405</v>
      </c>
      <c r="L4080" s="260">
        <v>45777</v>
      </c>
      <c r="M4080" s="259" t="s">
        <v>19</v>
      </c>
    </row>
    <row r="4081" spans="1:13">
      <c r="A4081" s="261" t="s">
        <v>417</v>
      </c>
      <c r="B4081" s="261" t="s">
        <v>418</v>
      </c>
      <c r="C4081" s="261" t="s">
        <v>419</v>
      </c>
      <c r="D4081" s="261" t="s">
        <v>2020</v>
      </c>
      <c r="E4081" s="261">
        <v>474720</v>
      </c>
      <c r="F4081" s="261" t="s">
        <v>7382</v>
      </c>
      <c r="G4081" s="261" t="s">
        <v>282</v>
      </c>
      <c r="H4081" s="261">
        <v>3</v>
      </c>
      <c r="I4081" s="261" t="s">
        <v>7383</v>
      </c>
      <c r="J4081" s="261" t="s">
        <v>7406</v>
      </c>
      <c r="K4081" s="261" t="s">
        <v>7407</v>
      </c>
      <c r="L4081" s="262">
        <v>45777</v>
      </c>
      <c r="M4081" s="261" t="s">
        <v>19</v>
      </c>
    </row>
    <row r="4082" spans="1:13">
      <c r="A4082" s="259" t="s">
        <v>417</v>
      </c>
      <c r="B4082" s="259" t="s">
        <v>418</v>
      </c>
      <c r="C4082" s="259" t="s">
        <v>419</v>
      </c>
      <c r="D4082" s="259" t="s">
        <v>2023</v>
      </c>
      <c r="E4082" s="259">
        <v>232178</v>
      </c>
      <c r="F4082" s="259" t="s">
        <v>7382</v>
      </c>
      <c r="G4082" s="259" t="s">
        <v>282</v>
      </c>
      <c r="H4082" s="259">
        <v>3</v>
      </c>
      <c r="I4082" s="259" t="s">
        <v>7383</v>
      </c>
      <c r="J4082" s="259" t="s">
        <v>7408</v>
      </c>
      <c r="K4082" s="259" t="s">
        <v>7409</v>
      </c>
      <c r="L4082" s="260">
        <v>45777</v>
      </c>
      <c r="M4082" s="259" t="s">
        <v>19</v>
      </c>
    </row>
    <row r="4083" spans="1:13">
      <c r="A4083" s="261" t="s">
        <v>417</v>
      </c>
      <c r="B4083" s="261" t="s">
        <v>418</v>
      </c>
      <c r="C4083" s="261" t="s">
        <v>419</v>
      </c>
      <c r="D4083" s="261" t="s">
        <v>2025</v>
      </c>
      <c r="E4083" s="261">
        <v>52822</v>
      </c>
      <c r="F4083" s="261" t="s">
        <v>7382</v>
      </c>
      <c r="G4083" s="261" t="s">
        <v>282</v>
      </c>
      <c r="H4083" s="261">
        <v>3</v>
      </c>
      <c r="I4083" s="261" t="s">
        <v>7383</v>
      </c>
      <c r="J4083" s="261" t="s">
        <v>7410</v>
      </c>
      <c r="K4083" s="261" t="s">
        <v>7411</v>
      </c>
      <c r="L4083" s="262">
        <v>45777</v>
      </c>
      <c r="M4083" s="261" t="s">
        <v>19</v>
      </c>
    </row>
    <row r="4084" spans="1:13">
      <c r="A4084" s="259" t="s">
        <v>417</v>
      </c>
      <c r="B4084" s="259" t="s">
        <v>418</v>
      </c>
      <c r="C4084" s="259" t="s">
        <v>419</v>
      </c>
      <c r="D4084" s="259" t="s">
        <v>2027</v>
      </c>
      <c r="E4084" s="259">
        <v>0</v>
      </c>
      <c r="F4084" s="259" t="s">
        <v>7382</v>
      </c>
      <c r="G4084" s="259" t="s">
        <v>282</v>
      </c>
      <c r="H4084" s="259">
        <v>3</v>
      </c>
      <c r="I4084" s="259" t="s">
        <v>7383</v>
      </c>
      <c r="J4084" s="259" t="s">
        <v>7412</v>
      </c>
      <c r="K4084" s="259" t="s">
        <v>7413</v>
      </c>
      <c r="L4084" s="260">
        <v>45777</v>
      </c>
      <c r="M4084" s="259" t="s">
        <v>19</v>
      </c>
    </row>
    <row r="4085" spans="1:13">
      <c r="A4085" s="261" t="s">
        <v>432</v>
      </c>
      <c r="B4085" s="261" t="s">
        <v>433</v>
      </c>
      <c r="C4085" s="261" t="s">
        <v>419</v>
      </c>
      <c r="D4085" s="261" t="s">
        <v>2227</v>
      </c>
      <c r="E4085" s="261">
        <v>1181675</v>
      </c>
      <c r="F4085" s="261" t="s">
        <v>7382</v>
      </c>
      <c r="G4085" s="261" t="s">
        <v>427</v>
      </c>
      <c r="H4085" s="261">
        <v>2</v>
      </c>
      <c r="I4085" s="261" t="s">
        <v>7383</v>
      </c>
      <c r="J4085" s="261" t="s">
        <v>7384</v>
      </c>
      <c r="K4085" s="261" t="s">
        <v>7414</v>
      </c>
      <c r="L4085" s="262">
        <v>45777</v>
      </c>
      <c r="M4085" s="261" t="s">
        <v>19</v>
      </c>
    </row>
    <row r="4086" spans="1:13">
      <c r="A4086" s="259" t="s">
        <v>432</v>
      </c>
      <c r="B4086" s="259" t="s">
        <v>433</v>
      </c>
      <c r="C4086" s="259" t="s">
        <v>419</v>
      </c>
      <c r="D4086" s="259" t="s">
        <v>1999</v>
      </c>
      <c r="E4086" s="259">
        <v>7300</v>
      </c>
      <c r="F4086" s="259" t="s">
        <v>7415</v>
      </c>
      <c r="G4086" s="259" t="s">
        <v>224</v>
      </c>
      <c r="H4086" s="259">
        <v>1</v>
      </c>
      <c r="I4086" s="259" t="s">
        <v>7416</v>
      </c>
      <c r="J4086" s="259" t="s">
        <v>7417</v>
      </c>
      <c r="K4086" s="259" t="s">
        <v>7418</v>
      </c>
      <c r="L4086" s="260">
        <v>45777</v>
      </c>
      <c r="M4086" s="259" t="s">
        <v>19</v>
      </c>
    </row>
    <row r="4087" spans="1:13">
      <c r="A4087" s="261" t="s">
        <v>1797</v>
      </c>
      <c r="B4087" s="261" t="s">
        <v>1798</v>
      </c>
      <c r="C4087" s="261" t="s">
        <v>1799</v>
      </c>
      <c r="D4087" s="261" t="s">
        <v>2227</v>
      </c>
      <c r="E4087" s="261">
        <v>36749906</v>
      </c>
      <c r="F4087" s="261" t="s">
        <v>7419</v>
      </c>
      <c r="G4087" s="261" t="s">
        <v>224</v>
      </c>
      <c r="H4087" s="261">
        <v>1</v>
      </c>
      <c r="I4087" s="261" t="s">
        <v>7420</v>
      </c>
      <c r="J4087" s="261" t="s">
        <v>7421</v>
      </c>
      <c r="K4087" s="261" t="s">
        <v>7422</v>
      </c>
      <c r="L4087" s="262">
        <v>45777</v>
      </c>
      <c r="M4087" s="261" t="s">
        <v>218</v>
      </c>
    </row>
    <row r="4088" spans="1:13">
      <c r="A4088" s="259" t="s">
        <v>1797</v>
      </c>
      <c r="B4088" s="259" t="s">
        <v>1798</v>
      </c>
      <c r="C4088" s="259" t="s">
        <v>1799</v>
      </c>
      <c r="D4088" s="259" t="s">
        <v>1999</v>
      </c>
      <c r="E4088" s="259">
        <v>446973</v>
      </c>
      <c r="F4088" s="259" t="s">
        <v>7423</v>
      </c>
      <c r="G4088" s="259" t="s">
        <v>427</v>
      </c>
      <c r="H4088" s="259">
        <v>2</v>
      </c>
      <c r="I4088" s="259" t="s">
        <v>7424</v>
      </c>
      <c r="J4088" s="259" t="s">
        <v>7425</v>
      </c>
      <c r="K4088" s="259" t="s">
        <v>7426</v>
      </c>
      <c r="L4088" s="260">
        <v>45777</v>
      </c>
      <c r="M4088" s="259" t="s">
        <v>218</v>
      </c>
    </row>
    <row r="4089" spans="1:13">
      <c r="A4089" s="261" t="s">
        <v>1797</v>
      </c>
      <c r="B4089" s="261" t="s">
        <v>1798</v>
      </c>
      <c r="C4089" s="261" t="s">
        <v>1799</v>
      </c>
      <c r="D4089" s="261" t="s">
        <v>2004</v>
      </c>
      <c r="E4089" s="261">
        <v>2750125</v>
      </c>
      <c r="F4089" s="261" t="s">
        <v>7427</v>
      </c>
      <c r="G4089" s="261" t="s">
        <v>282</v>
      </c>
      <c r="H4089" s="261">
        <v>3</v>
      </c>
      <c r="I4089" s="261" t="s">
        <v>7428</v>
      </c>
      <c r="J4089" s="261" t="s">
        <v>7429</v>
      </c>
      <c r="K4089" s="261" t="s">
        <v>7430</v>
      </c>
      <c r="L4089" s="262">
        <v>45777</v>
      </c>
      <c r="M4089" s="261" t="s">
        <v>218</v>
      </c>
    </row>
    <row r="4090" spans="1:13">
      <c r="A4090" s="259" t="s">
        <v>1797</v>
      </c>
      <c r="B4090" s="259" t="s">
        <v>1798</v>
      </c>
      <c r="C4090" s="259" t="s">
        <v>1799</v>
      </c>
      <c r="D4090" s="259" t="s">
        <v>2007</v>
      </c>
      <c r="E4090" s="259">
        <v>2267300</v>
      </c>
      <c r="F4090" s="259" t="s">
        <v>7431</v>
      </c>
      <c r="G4090" s="259" t="s">
        <v>282</v>
      </c>
      <c r="H4090" s="259">
        <v>3</v>
      </c>
      <c r="I4090" s="259" t="s">
        <v>7428</v>
      </c>
      <c r="J4090" s="259" t="s">
        <v>7432</v>
      </c>
      <c r="K4090" s="259" t="s">
        <v>7433</v>
      </c>
      <c r="L4090" s="260">
        <v>45777</v>
      </c>
      <c r="M4090" s="259" t="s">
        <v>218</v>
      </c>
    </row>
    <row r="4091" spans="1:13">
      <c r="A4091" s="261" t="s">
        <v>1797</v>
      </c>
      <c r="B4091" s="261" t="s">
        <v>1798</v>
      </c>
      <c r="C4091" s="261" t="s">
        <v>1799</v>
      </c>
      <c r="D4091" s="261" t="s">
        <v>257</v>
      </c>
      <c r="E4091" s="261">
        <v>0</v>
      </c>
      <c r="F4091" s="261" t="s">
        <v>7434</v>
      </c>
      <c r="G4091" s="261" t="s">
        <v>427</v>
      </c>
      <c r="H4091" s="261">
        <v>2</v>
      </c>
      <c r="I4091" s="261" t="s">
        <v>7435</v>
      </c>
      <c r="J4091" s="261" t="s">
        <v>7436</v>
      </c>
      <c r="K4091" s="261" t="s">
        <v>7437</v>
      </c>
      <c r="L4091" s="262">
        <v>45777</v>
      </c>
      <c r="M4091" s="261" t="s">
        <v>218</v>
      </c>
    </row>
    <row r="4092" spans="1:13">
      <c r="A4092" s="259" t="s">
        <v>1797</v>
      </c>
      <c r="B4092" s="259" t="s">
        <v>1798</v>
      </c>
      <c r="C4092" s="259" t="s">
        <v>1799</v>
      </c>
      <c r="D4092" s="259" t="s">
        <v>467</v>
      </c>
      <c r="E4092" s="259" t="s">
        <v>17</v>
      </c>
      <c r="F4092" s="259" t="s">
        <v>17</v>
      </c>
      <c r="G4092" s="259" t="s">
        <v>17</v>
      </c>
      <c r="H4092" s="259" t="s">
        <v>17</v>
      </c>
      <c r="I4092" s="259" t="s">
        <v>17</v>
      </c>
      <c r="J4092" s="259" t="s">
        <v>17</v>
      </c>
      <c r="K4092" s="259" t="s">
        <v>7438</v>
      </c>
      <c r="L4092" s="260">
        <v>45777</v>
      </c>
      <c r="M4092" s="259" t="s">
        <v>218</v>
      </c>
    </row>
    <row r="4093" spans="1:13">
      <c r="A4093" s="261" t="s">
        <v>1797</v>
      </c>
      <c r="B4093" s="261" t="s">
        <v>1798</v>
      </c>
      <c r="C4093" s="261" t="s">
        <v>1799</v>
      </c>
      <c r="D4093" s="261" t="s">
        <v>549</v>
      </c>
      <c r="E4093" s="261" t="s">
        <v>17</v>
      </c>
      <c r="F4093" s="261" t="s">
        <v>17</v>
      </c>
      <c r="G4093" s="261" t="s">
        <v>17</v>
      </c>
      <c r="H4093" s="261" t="s">
        <v>17</v>
      </c>
      <c r="I4093" s="261" t="s">
        <v>17</v>
      </c>
      <c r="J4093" s="261" t="s">
        <v>17</v>
      </c>
      <c r="K4093" s="261" t="s">
        <v>7439</v>
      </c>
      <c r="L4093" s="262">
        <v>45777</v>
      </c>
      <c r="M4093" s="261" t="s">
        <v>218</v>
      </c>
    </row>
    <row r="4094" spans="1:13">
      <c r="A4094" s="259" t="s">
        <v>1797</v>
      </c>
      <c r="B4094" s="259" t="s">
        <v>1798</v>
      </c>
      <c r="C4094" s="259" t="s">
        <v>1799</v>
      </c>
      <c r="D4094" s="259" t="s">
        <v>2014</v>
      </c>
      <c r="E4094" s="259">
        <v>1583997</v>
      </c>
      <c r="F4094" s="259" t="s">
        <v>7427</v>
      </c>
      <c r="G4094" s="259" t="s">
        <v>282</v>
      </c>
      <c r="H4094" s="259">
        <v>3</v>
      </c>
      <c r="I4094" s="259" t="s">
        <v>7428</v>
      </c>
      <c r="J4094" s="259" t="s">
        <v>7440</v>
      </c>
      <c r="K4094" s="259" t="s">
        <v>7441</v>
      </c>
      <c r="L4094" s="260">
        <v>45777</v>
      </c>
      <c r="M4094" s="259" t="s">
        <v>218</v>
      </c>
    </row>
    <row r="4095" spans="1:13">
      <c r="A4095" s="261" t="s">
        <v>1797</v>
      </c>
      <c r="B4095" s="261" t="s">
        <v>1798</v>
      </c>
      <c r="C4095" s="261" t="s">
        <v>1799</v>
      </c>
      <c r="D4095" s="261" t="s">
        <v>2017</v>
      </c>
      <c r="E4095" s="261">
        <v>482825</v>
      </c>
      <c r="F4095" s="261" t="s">
        <v>7427</v>
      </c>
      <c r="G4095" s="261" t="s">
        <v>282</v>
      </c>
      <c r="H4095" s="261">
        <v>3</v>
      </c>
      <c r="I4095" s="261" t="s">
        <v>7428</v>
      </c>
      <c r="J4095" s="261" t="s">
        <v>7442</v>
      </c>
      <c r="K4095" s="261" t="s">
        <v>7443</v>
      </c>
      <c r="L4095" s="262">
        <v>45777</v>
      </c>
      <c r="M4095" s="261" t="s">
        <v>218</v>
      </c>
    </row>
    <row r="4096" spans="1:13">
      <c r="A4096" s="259" t="s">
        <v>1797</v>
      </c>
      <c r="B4096" s="259" t="s">
        <v>1798</v>
      </c>
      <c r="C4096" s="259" t="s">
        <v>1799</v>
      </c>
      <c r="D4096" s="259" t="s">
        <v>2020</v>
      </c>
      <c r="E4096" s="259">
        <v>683303</v>
      </c>
      <c r="F4096" s="259" t="s">
        <v>7427</v>
      </c>
      <c r="G4096" s="259" t="s">
        <v>282</v>
      </c>
      <c r="H4096" s="259">
        <v>3</v>
      </c>
      <c r="I4096" s="259" t="s">
        <v>7428</v>
      </c>
      <c r="J4096" s="259" t="s">
        <v>7444</v>
      </c>
      <c r="K4096" s="259" t="s">
        <v>7445</v>
      </c>
      <c r="L4096" s="260">
        <v>45777</v>
      </c>
      <c r="M4096" s="259" t="s">
        <v>218</v>
      </c>
    </row>
    <row r="4097" spans="1:13">
      <c r="A4097" s="261" t="s">
        <v>1797</v>
      </c>
      <c r="B4097" s="261" t="s">
        <v>1798</v>
      </c>
      <c r="C4097" s="261" t="s">
        <v>1799</v>
      </c>
      <c r="D4097" s="261" t="s">
        <v>2023</v>
      </c>
      <c r="E4097" s="261">
        <v>1167337</v>
      </c>
      <c r="F4097" s="261" t="s">
        <v>7427</v>
      </c>
      <c r="G4097" s="261" t="s">
        <v>282</v>
      </c>
      <c r="H4097" s="261">
        <v>3</v>
      </c>
      <c r="I4097" s="261" t="s">
        <v>7428</v>
      </c>
      <c r="J4097" s="261" t="s">
        <v>7446</v>
      </c>
      <c r="K4097" s="261" t="s">
        <v>7447</v>
      </c>
      <c r="L4097" s="262">
        <v>45777</v>
      </c>
      <c r="M4097" s="261" t="s">
        <v>218</v>
      </c>
    </row>
    <row r="4098" spans="1:13">
      <c r="A4098" s="259" t="s">
        <v>1797</v>
      </c>
      <c r="B4098" s="259" t="s">
        <v>1798</v>
      </c>
      <c r="C4098" s="259" t="s">
        <v>1799</v>
      </c>
      <c r="D4098" s="259" t="s">
        <v>2025</v>
      </c>
      <c r="E4098" s="259">
        <v>416660</v>
      </c>
      <c r="F4098" s="259" t="s">
        <v>7427</v>
      </c>
      <c r="G4098" s="259" t="s">
        <v>282</v>
      </c>
      <c r="H4098" s="259">
        <v>3</v>
      </c>
      <c r="I4098" s="259" t="s">
        <v>7428</v>
      </c>
      <c r="J4098" s="259" t="s">
        <v>7448</v>
      </c>
      <c r="K4098" s="259" t="s">
        <v>7449</v>
      </c>
      <c r="L4098" s="260">
        <v>45777</v>
      </c>
      <c r="M4098" s="259" t="s">
        <v>218</v>
      </c>
    </row>
    <row r="4099" spans="1:13">
      <c r="A4099" s="261" t="s">
        <v>1797</v>
      </c>
      <c r="B4099" s="261" t="s">
        <v>1798</v>
      </c>
      <c r="C4099" s="261" t="s">
        <v>1799</v>
      </c>
      <c r="D4099" s="261" t="s">
        <v>2027</v>
      </c>
      <c r="E4099" s="261">
        <v>0</v>
      </c>
      <c r="F4099" s="261" t="s">
        <v>7427</v>
      </c>
      <c r="G4099" s="261" t="s">
        <v>282</v>
      </c>
      <c r="H4099" s="261">
        <v>3</v>
      </c>
      <c r="I4099" s="261" t="s">
        <v>7428</v>
      </c>
      <c r="J4099" s="261" t="s">
        <v>7450</v>
      </c>
      <c r="K4099" s="261" t="s">
        <v>7451</v>
      </c>
      <c r="L4099" s="262">
        <v>45777</v>
      </c>
      <c r="M4099" s="261" t="s">
        <v>218</v>
      </c>
    </row>
    <row r="4100" spans="1:13">
      <c r="A4100" s="259" t="s">
        <v>1797</v>
      </c>
      <c r="B4100" s="259" t="s">
        <v>1798</v>
      </c>
      <c r="C4100" s="259" t="s">
        <v>1799</v>
      </c>
      <c r="D4100" s="259" t="s">
        <v>200</v>
      </c>
      <c r="E4100" s="259">
        <v>1</v>
      </c>
      <c r="F4100" s="259" t="s">
        <v>7434</v>
      </c>
      <c r="G4100" s="259" t="s">
        <v>427</v>
      </c>
      <c r="H4100" s="259">
        <v>2</v>
      </c>
      <c r="I4100" s="259" t="s">
        <v>7435</v>
      </c>
      <c r="J4100" s="259" t="s">
        <v>7452</v>
      </c>
      <c r="K4100" s="259" t="s">
        <v>7453</v>
      </c>
      <c r="L4100" s="260">
        <v>45777</v>
      </c>
      <c r="M4100" s="259" t="s">
        <v>218</v>
      </c>
    </row>
    <row r="4101" spans="1:13">
      <c r="A4101" s="261" t="s">
        <v>1797</v>
      </c>
      <c r="B4101" s="261" t="s">
        <v>1798</v>
      </c>
      <c r="C4101" s="261" t="s">
        <v>1799</v>
      </c>
      <c r="D4101" s="261" t="s">
        <v>26</v>
      </c>
      <c r="E4101" s="261" t="s">
        <v>17</v>
      </c>
      <c r="F4101" s="261" t="s">
        <v>404</v>
      </c>
      <c r="G4101" s="261" t="s">
        <v>17</v>
      </c>
      <c r="H4101" s="261" t="s">
        <v>17</v>
      </c>
      <c r="I4101" s="261" t="s">
        <v>404</v>
      </c>
      <c r="J4101" s="261" t="s">
        <v>404</v>
      </c>
      <c r="K4101" s="261" t="s">
        <v>7454</v>
      </c>
      <c r="L4101" s="262">
        <v>45777</v>
      </c>
      <c r="M4101" s="261" t="s">
        <v>218</v>
      </c>
    </row>
    <row r="4102" spans="1:13">
      <c r="A4102" s="259" t="s">
        <v>1797</v>
      </c>
      <c r="B4102" s="259" t="s">
        <v>1798</v>
      </c>
      <c r="C4102" s="259" t="s">
        <v>1799</v>
      </c>
      <c r="D4102" s="259" t="s">
        <v>28</v>
      </c>
      <c r="E4102" s="259" t="s">
        <v>17</v>
      </c>
      <c r="F4102" s="259" t="s">
        <v>404</v>
      </c>
      <c r="G4102" s="259" t="s">
        <v>17</v>
      </c>
      <c r="H4102" s="259" t="s">
        <v>17</v>
      </c>
      <c r="I4102" s="259" t="s">
        <v>404</v>
      </c>
      <c r="J4102" s="259" t="s">
        <v>404</v>
      </c>
      <c r="K4102" s="259" t="s">
        <v>7455</v>
      </c>
      <c r="L4102" s="260">
        <v>45777</v>
      </c>
      <c r="M4102" s="259" t="s">
        <v>218</v>
      </c>
    </row>
    <row r="4103" spans="1:13">
      <c r="A4103" s="261" t="s">
        <v>1797</v>
      </c>
      <c r="B4103" s="261" t="s">
        <v>1798</v>
      </c>
      <c r="C4103" s="261" t="s">
        <v>1799</v>
      </c>
      <c r="D4103" s="261" t="s">
        <v>24</v>
      </c>
      <c r="E4103" s="261" t="s">
        <v>17</v>
      </c>
      <c r="F4103" s="261" t="s">
        <v>404</v>
      </c>
      <c r="G4103" s="261" t="s">
        <v>17</v>
      </c>
      <c r="H4103" s="261" t="s">
        <v>17</v>
      </c>
      <c r="I4103" s="261" t="s">
        <v>404</v>
      </c>
      <c r="J4103" s="261" t="s">
        <v>404</v>
      </c>
      <c r="K4103" s="261" t="s">
        <v>7456</v>
      </c>
      <c r="L4103" s="262">
        <v>45777</v>
      </c>
      <c r="M4103" s="261" t="s">
        <v>218</v>
      </c>
    </row>
    <row r="4104" spans="1:13">
      <c r="A4104" s="259" t="s">
        <v>1797</v>
      </c>
      <c r="B4104" s="259" t="s">
        <v>1798</v>
      </c>
      <c r="C4104" s="259" t="s">
        <v>1799</v>
      </c>
      <c r="D4104" s="259" t="s">
        <v>16</v>
      </c>
      <c r="E4104" s="259" t="s">
        <v>17</v>
      </c>
      <c r="F4104" s="259" t="s">
        <v>404</v>
      </c>
      <c r="G4104" s="259" t="s">
        <v>17</v>
      </c>
      <c r="H4104" s="259" t="s">
        <v>17</v>
      </c>
      <c r="I4104" s="259" t="s">
        <v>404</v>
      </c>
      <c r="J4104" s="259" t="s">
        <v>404</v>
      </c>
      <c r="K4104" s="259" t="s">
        <v>7457</v>
      </c>
      <c r="L4104" s="260">
        <v>45777</v>
      </c>
      <c r="M4104" s="259" t="s">
        <v>218</v>
      </c>
    </row>
    <row r="4105" spans="1:13">
      <c r="A4105" s="261" t="s">
        <v>1797</v>
      </c>
      <c r="B4105" s="261" t="s">
        <v>1798</v>
      </c>
      <c r="C4105" s="261" t="s">
        <v>1799</v>
      </c>
      <c r="D4105" s="261" t="s">
        <v>20</v>
      </c>
      <c r="E4105" s="261" t="s">
        <v>17</v>
      </c>
      <c r="F4105" s="261" t="s">
        <v>404</v>
      </c>
      <c r="G4105" s="261" t="s">
        <v>17</v>
      </c>
      <c r="H4105" s="261" t="s">
        <v>17</v>
      </c>
      <c r="I4105" s="261" t="s">
        <v>404</v>
      </c>
      <c r="J4105" s="261" t="s">
        <v>404</v>
      </c>
      <c r="K4105" s="261" t="s">
        <v>7458</v>
      </c>
      <c r="L4105" s="262">
        <v>45777</v>
      </c>
      <c r="M4105" s="261" t="s">
        <v>218</v>
      </c>
    </row>
    <row r="4106" spans="1:13">
      <c r="A4106" s="259" t="s">
        <v>1797</v>
      </c>
      <c r="B4106" s="259" t="s">
        <v>1798</v>
      </c>
      <c r="C4106" s="259" t="s">
        <v>1799</v>
      </c>
      <c r="D4106" s="259" t="s">
        <v>364</v>
      </c>
      <c r="E4106" s="259" t="s">
        <v>17</v>
      </c>
      <c r="F4106" s="259" t="s">
        <v>404</v>
      </c>
      <c r="G4106" s="259" t="s">
        <v>17</v>
      </c>
      <c r="H4106" s="259" t="s">
        <v>17</v>
      </c>
      <c r="I4106" s="259" t="s">
        <v>404</v>
      </c>
      <c r="J4106" s="259" t="s">
        <v>404</v>
      </c>
      <c r="K4106" s="259" t="s">
        <v>7459</v>
      </c>
      <c r="L4106" s="260">
        <v>45777</v>
      </c>
      <c r="M4106" s="259" t="s">
        <v>218</v>
      </c>
    </row>
    <row r="4107" spans="1:13">
      <c r="A4107" s="261" t="s">
        <v>1797</v>
      </c>
      <c r="B4107" s="261" t="s">
        <v>1798</v>
      </c>
      <c r="C4107" s="261" t="s">
        <v>1799</v>
      </c>
      <c r="D4107" s="261" t="s">
        <v>22</v>
      </c>
      <c r="E4107" s="261" t="s">
        <v>17</v>
      </c>
      <c r="F4107" s="261" t="s">
        <v>404</v>
      </c>
      <c r="G4107" s="261" t="s">
        <v>17</v>
      </c>
      <c r="H4107" s="261" t="s">
        <v>17</v>
      </c>
      <c r="I4107" s="261" t="s">
        <v>404</v>
      </c>
      <c r="J4107" s="261" t="s">
        <v>404</v>
      </c>
      <c r="K4107" s="261" t="s">
        <v>7460</v>
      </c>
      <c r="L4107" s="262">
        <v>45777</v>
      </c>
      <c r="M4107" s="261" t="s">
        <v>218</v>
      </c>
    </row>
    <row r="4108" spans="1:13">
      <c r="A4108" s="259" t="s">
        <v>432</v>
      </c>
      <c r="B4108" s="259" t="s">
        <v>433</v>
      </c>
      <c r="C4108" s="259" t="s">
        <v>419</v>
      </c>
      <c r="D4108" s="259" t="s">
        <v>2004</v>
      </c>
      <c r="E4108" s="259">
        <v>923689</v>
      </c>
      <c r="F4108" s="259" t="s">
        <v>7461</v>
      </c>
      <c r="G4108" s="259" t="s">
        <v>427</v>
      </c>
      <c r="H4108" s="259">
        <v>2</v>
      </c>
      <c r="I4108" s="259" t="s">
        <v>7462</v>
      </c>
      <c r="J4108" s="259" t="s">
        <v>7463</v>
      </c>
      <c r="K4108" s="259" t="s">
        <v>7464</v>
      </c>
      <c r="L4108" s="260">
        <v>45777</v>
      </c>
      <c r="M4108" s="259" t="s">
        <v>19</v>
      </c>
    </row>
    <row r="4109" spans="1:13">
      <c r="A4109" s="261" t="s">
        <v>432</v>
      </c>
      <c r="B4109" s="261" t="s">
        <v>433</v>
      </c>
      <c r="C4109" s="261" t="s">
        <v>419</v>
      </c>
      <c r="D4109" s="261" t="s">
        <v>2007</v>
      </c>
      <c r="E4109" s="261">
        <v>33227</v>
      </c>
      <c r="F4109" s="261" t="s">
        <v>5372</v>
      </c>
      <c r="G4109" s="261" t="s">
        <v>427</v>
      </c>
      <c r="H4109" s="261">
        <v>2</v>
      </c>
      <c r="I4109" s="261" t="s">
        <v>7465</v>
      </c>
      <c r="J4109" s="261" t="s">
        <v>7466</v>
      </c>
      <c r="K4109" s="261" t="s">
        <v>7467</v>
      </c>
      <c r="L4109" s="262">
        <v>45777</v>
      </c>
      <c r="M4109" s="261" t="s">
        <v>19</v>
      </c>
    </row>
    <row r="4110" spans="1:13">
      <c r="A4110" s="259" t="s">
        <v>432</v>
      </c>
      <c r="B4110" s="259" t="s">
        <v>433</v>
      </c>
      <c r="C4110" s="259" t="s">
        <v>419</v>
      </c>
      <c r="D4110" s="259" t="s">
        <v>257</v>
      </c>
      <c r="E4110" s="259">
        <v>33227</v>
      </c>
      <c r="F4110" s="259" t="s">
        <v>5372</v>
      </c>
      <c r="G4110" s="259" t="s">
        <v>427</v>
      </c>
      <c r="H4110" s="259">
        <v>2</v>
      </c>
      <c r="I4110" s="259" t="s">
        <v>7465</v>
      </c>
      <c r="J4110" s="259" t="s">
        <v>7468</v>
      </c>
      <c r="K4110" s="259" t="s">
        <v>7469</v>
      </c>
      <c r="L4110" s="260">
        <v>45777</v>
      </c>
      <c r="M4110" s="259" t="s">
        <v>19</v>
      </c>
    </row>
    <row r="4111" spans="1:13">
      <c r="A4111" s="261" t="s">
        <v>432</v>
      </c>
      <c r="B4111" s="261" t="s">
        <v>433</v>
      </c>
      <c r="C4111" s="261" t="s">
        <v>419</v>
      </c>
      <c r="D4111" s="261" t="s">
        <v>467</v>
      </c>
      <c r="E4111" s="261">
        <v>48</v>
      </c>
      <c r="F4111" s="261" t="s">
        <v>7398</v>
      </c>
      <c r="G4111" s="261" t="s">
        <v>427</v>
      </c>
      <c r="H4111" s="261">
        <v>2</v>
      </c>
      <c r="I4111" s="261" t="s">
        <v>7470</v>
      </c>
      <c r="J4111" s="261" t="s">
        <v>7400</v>
      </c>
      <c r="K4111" s="261" t="s">
        <v>7471</v>
      </c>
      <c r="L4111" s="262">
        <v>45777</v>
      </c>
      <c r="M4111" s="261" t="s">
        <v>19</v>
      </c>
    </row>
    <row r="4112" spans="1:13">
      <c r="A4112" s="259" t="s">
        <v>432</v>
      </c>
      <c r="B4112" s="259" t="s">
        <v>433</v>
      </c>
      <c r="C4112" s="259" t="s">
        <v>419</v>
      </c>
      <c r="D4112" s="259" t="s">
        <v>549</v>
      </c>
      <c r="E4112" s="259">
        <v>48</v>
      </c>
      <c r="F4112" s="259" t="s">
        <v>7398</v>
      </c>
      <c r="G4112" s="259" t="s">
        <v>427</v>
      </c>
      <c r="H4112" s="259">
        <v>2</v>
      </c>
      <c r="I4112" s="259" t="s">
        <v>7399</v>
      </c>
      <c r="J4112" s="259" t="s">
        <v>7400</v>
      </c>
      <c r="K4112" s="259" t="s">
        <v>7472</v>
      </c>
      <c r="L4112" s="260">
        <v>45777</v>
      </c>
      <c r="M4112" s="259" t="s">
        <v>19</v>
      </c>
    </row>
    <row r="4113" spans="1:13">
      <c r="A4113" s="261" t="s">
        <v>432</v>
      </c>
      <c r="B4113" s="261" t="s">
        <v>433</v>
      </c>
      <c r="C4113" s="261" t="s">
        <v>419</v>
      </c>
      <c r="D4113" s="261" t="s">
        <v>2014</v>
      </c>
      <c r="E4113" s="261">
        <v>33227</v>
      </c>
      <c r="F4113" s="261" t="s">
        <v>5372</v>
      </c>
      <c r="G4113" s="261" t="s">
        <v>427</v>
      </c>
      <c r="H4113" s="261">
        <v>2</v>
      </c>
      <c r="I4113" s="261" t="s">
        <v>7465</v>
      </c>
      <c r="J4113" s="261" t="s">
        <v>7473</v>
      </c>
      <c r="K4113" s="261" t="s">
        <v>7474</v>
      </c>
      <c r="L4113" s="262">
        <v>45777</v>
      </c>
      <c r="M4113" s="261" t="s">
        <v>19</v>
      </c>
    </row>
    <row r="4114" spans="1:13">
      <c r="A4114" s="259" t="s">
        <v>432</v>
      </c>
      <c r="B4114" s="259" t="s">
        <v>433</v>
      </c>
      <c r="C4114" s="259" t="s">
        <v>419</v>
      </c>
      <c r="D4114" s="259" t="s">
        <v>2017</v>
      </c>
      <c r="E4114" s="259">
        <v>890462</v>
      </c>
      <c r="F4114" s="259" t="s">
        <v>7475</v>
      </c>
      <c r="G4114" s="259" t="s">
        <v>427</v>
      </c>
      <c r="H4114" s="259">
        <v>2</v>
      </c>
      <c r="I4114" s="259" t="s">
        <v>7476</v>
      </c>
      <c r="J4114" s="259" t="s">
        <v>7477</v>
      </c>
      <c r="K4114" s="259" t="s">
        <v>7478</v>
      </c>
      <c r="L4114" s="260">
        <v>45777</v>
      </c>
      <c r="M4114" s="259" t="s">
        <v>19</v>
      </c>
    </row>
    <row r="4115" spans="1:13">
      <c r="A4115" s="261" t="s">
        <v>432</v>
      </c>
      <c r="B4115" s="261" t="s">
        <v>433</v>
      </c>
      <c r="C4115" s="261" t="s">
        <v>419</v>
      </c>
      <c r="D4115" s="261" t="s">
        <v>2020</v>
      </c>
      <c r="E4115" s="261">
        <v>0</v>
      </c>
      <c r="F4115" s="261" t="s">
        <v>7475</v>
      </c>
      <c r="G4115" s="261" t="s">
        <v>427</v>
      </c>
      <c r="H4115" s="261">
        <v>2</v>
      </c>
      <c r="I4115" s="261" t="s">
        <v>7476</v>
      </c>
      <c r="J4115" s="261" t="s">
        <v>7479</v>
      </c>
      <c r="K4115" s="261" t="s">
        <v>7480</v>
      </c>
      <c r="L4115" s="262">
        <v>45777</v>
      </c>
      <c r="M4115" s="261" t="s">
        <v>19</v>
      </c>
    </row>
    <row r="4116" spans="1:13">
      <c r="A4116" s="259" t="s">
        <v>432</v>
      </c>
      <c r="B4116" s="259" t="s">
        <v>433</v>
      </c>
      <c r="C4116" s="259" t="s">
        <v>419</v>
      </c>
      <c r="D4116" s="259" t="s">
        <v>2023</v>
      </c>
      <c r="E4116" s="259">
        <v>33227</v>
      </c>
      <c r="F4116" s="259" t="s">
        <v>5372</v>
      </c>
      <c r="G4116" s="259" t="s">
        <v>427</v>
      </c>
      <c r="H4116" s="259">
        <v>2</v>
      </c>
      <c r="I4116" s="259" t="s">
        <v>7465</v>
      </c>
      <c r="J4116" s="259" t="s">
        <v>7481</v>
      </c>
      <c r="K4116" s="259" t="s">
        <v>7482</v>
      </c>
      <c r="L4116" s="260">
        <v>45777</v>
      </c>
      <c r="M4116" s="259" t="s">
        <v>19</v>
      </c>
    </row>
    <row r="4117" spans="1:13">
      <c r="A4117" s="261" t="s">
        <v>432</v>
      </c>
      <c r="B4117" s="261" t="s">
        <v>433</v>
      </c>
      <c r="C4117" s="261" t="s">
        <v>419</v>
      </c>
      <c r="D4117" s="261" t="s">
        <v>2025</v>
      </c>
      <c r="E4117" s="261" t="s">
        <v>17</v>
      </c>
      <c r="F4117" s="261" t="s">
        <v>404</v>
      </c>
      <c r="G4117" s="261" t="s">
        <v>17</v>
      </c>
      <c r="H4117" s="261" t="s">
        <v>17</v>
      </c>
      <c r="I4117" s="261" t="s">
        <v>17</v>
      </c>
      <c r="J4117" s="261" t="s">
        <v>7481</v>
      </c>
      <c r="K4117" s="261" t="s">
        <v>7483</v>
      </c>
      <c r="L4117" s="262">
        <v>45777</v>
      </c>
      <c r="M4117" s="261" t="s">
        <v>19</v>
      </c>
    </row>
    <row r="4118" spans="1:13">
      <c r="A4118" s="259" t="s">
        <v>432</v>
      </c>
      <c r="B4118" s="259" t="s">
        <v>433</v>
      </c>
      <c r="C4118" s="259" t="s">
        <v>419</v>
      </c>
      <c r="D4118" s="259" t="s">
        <v>2027</v>
      </c>
      <c r="E4118" s="259" t="s">
        <v>17</v>
      </c>
      <c r="F4118" s="259" t="s">
        <v>404</v>
      </c>
      <c r="G4118" s="259" t="s">
        <v>17</v>
      </c>
      <c r="H4118" s="259" t="s">
        <v>17</v>
      </c>
      <c r="I4118" s="259" t="s">
        <v>17</v>
      </c>
      <c r="J4118" s="259" t="s">
        <v>7481</v>
      </c>
      <c r="K4118" s="259" t="s">
        <v>7484</v>
      </c>
      <c r="L4118" s="260">
        <v>45777</v>
      </c>
      <c r="M4118" s="259" t="s">
        <v>19</v>
      </c>
    </row>
    <row r="4119" spans="1:13">
      <c r="A4119" s="261" t="s">
        <v>447</v>
      </c>
      <c r="B4119" s="261" t="s">
        <v>448</v>
      </c>
      <c r="C4119" s="261" t="s">
        <v>419</v>
      </c>
      <c r="D4119" s="261" t="s">
        <v>2227</v>
      </c>
      <c r="E4119" s="261">
        <v>1181675</v>
      </c>
      <c r="F4119" s="261" t="s">
        <v>7382</v>
      </c>
      <c r="G4119" s="261" t="s">
        <v>427</v>
      </c>
      <c r="H4119" s="261">
        <v>2</v>
      </c>
      <c r="I4119" s="261" t="s">
        <v>7383</v>
      </c>
      <c r="J4119" s="261" t="s">
        <v>7485</v>
      </c>
      <c r="K4119" s="261" t="s">
        <v>7486</v>
      </c>
      <c r="L4119" s="262">
        <v>45777</v>
      </c>
      <c r="M4119" s="261" t="s">
        <v>19</v>
      </c>
    </row>
    <row r="4120" spans="1:13">
      <c r="A4120" s="259" t="s">
        <v>447</v>
      </c>
      <c r="B4120" s="259" t="s">
        <v>448</v>
      </c>
      <c r="C4120" s="259" t="s">
        <v>419</v>
      </c>
      <c r="D4120" s="259" t="s">
        <v>1999</v>
      </c>
      <c r="E4120" s="259">
        <v>23180</v>
      </c>
      <c r="F4120" s="259" t="s">
        <v>7487</v>
      </c>
      <c r="G4120" s="259" t="s">
        <v>427</v>
      </c>
      <c r="H4120" s="259">
        <v>2</v>
      </c>
      <c r="I4120" s="259" t="s">
        <v>7387</v>
      </c>
      <c r="J4120" s="259" t="s">
        <v>7488</v>
      </c>
      <c r="K4120" s="259" t="s">
        <v>7489</v>
      </c>
      <c r="L4120" s="260">
        <v>45777</v>
      </c>
      <c r="M4120" s="259" t="s">
        <v>19</v>
      </c>
    </row>
    <row r="4121" spans="1:13">
      <c r="A4121" s="261" t="s">
        <v>447</v>
      </c>
      <c r="B4121" s="261" t="s">
        <v>448</v>
      </c>
      <c r="C4121" s="261" t="s">
        <v>419</v>
      </c>
      <c r="D4121" s="261" t="s">
        <v>2004</v>
      </c>
      <c r="E4121" s="261">
        <v>1181675</v>
      </c>
      <c r="F4121" s="261" t="s">
        <v>7382</v>
      </c>
      <c r="G4121" s="261" t="s">
        <v>427</v>
      </c>
      <c r="H4121" s="261">
        <v>2</v>
      </c>
      <c r="I4121" s="261" t="s">
        <v>7490</v>
      </c>
      <c r="J4121" s="261" t="s">
        <v>7491</v>
      </c>
      <c r="K4121" s="261" t="s">
        <v>7492</v>
      </c>
      <c r="L4121" s="262">
        <v>45777</v>
      </c>
      <c r="M4121" s="261" t="s">
        <v>19</v>
      </c>
    </row>
    <row r="4122" spans="1:13">
      <c r="A4122" s="259" t="s">
        <v>447</v>
      </c>
      <c r="B4122" s="259" t="s">
        <v>448</v>
      </c>
      <c r="C4122" s="259" t="s">
        <v>419</v>
      </c>
      <c r="D4122" s="259" t="s">
        <v>2007</v>
      </c>
      <c r="E4122" s="259">
        <v>792947</v>
      </c>
      <c r="F4122" s="259" t="s">
        <v>7493</v>
      </c>
      <c r="G4122" s="259" t="s">
        <v>427</v>
      </c>
      <c r="H4122" s="259">
        <v>2</v>
      </c>
      <c r="I4122" s="259" t="s">
        <v>7494</v>
      </c>
      <c r="J4122" s="259" t="s">
        <v>7495</v>
      </c>
      <c r="K4122" s="259" t="s">
        <v>7496</v>
      </c>
      <c r="L4122" s="260">
        <v>45777</v>
      </c>
      <c r="M4122" s="259" t="s">
        <v>19</v>
      </c>
    </row>
    <row r="4123" spans="1:13">
      <c r="A4123" s="261" t="s">
        <v>447</v>
      </c>
      <c r="B4123" s="261" t="s">
        <v>448</v>
      </c>
      <c r="C4123" s="261" t="s">
        <v>419</v>
      </c>
      <c r="D4123" s="261" t="s">
        <v>257</v>
      </c>
      <c r="E4123" s="261">
        <v>33227</v>
      </c>
      <c r="F4123" s="261" t="s">
        <v>5372</v>
      </c>
      <c r="G4123" s="261" t="s">
        <v>427</v>
      </c>
      <c r="H4123" s="261">
        <v>2</v>
      </c>
      <c r="I4123" s="261" t="s">
        <v>7465</v>
      </c>
      <c r="J4123" s="261" t="s">
        <v>7497</v>
      </c>
      <c r="K4123" s="261" t="s">
        <v>7498</v>
      </c>
      <c r="L4123" s="262">
        <v>45777</v>
      </c>
      <c r="M4123" s="261" t="s">
        <v>19</v>
      </c>
    </row>
    <row r="4124" spans="1:13">
      <c r="A4124" s="259" t="s">
        <v>447</v>
      </c>
      <c r="B4124" s="259" t="s">
        <v>448</v>
      </c>
      <c r="C4124" s="259" t="s">
        <v>419</v>
      </c>
      <c r="D4124" s="259" t="s">
        <v>467</v>
      </c>
      <c r="E4124" s="259">
        <v>48</v>
      </c>
      <c r="F4124" s="259" t="s">
        <v>7398</v>
      </c>
      <c r="G4124" s="259" t="s">
        <v>427</v>
      </c>
      <c r="H4124" s="259">
        <v>2</v>
      </c>
      <c r="I4124" s="259" t="s">
        <v>7399</v>
      </c>
      <c r="J4124" s="259" t="s">
        <v>7400</v>
      </c>
      <c r="K4124" s="259" t="s">
        <v>7499</v>
      </c>
      <c r="L4124" s="260">
        <v>45777</v>
      </c>
      <c r="M4124" s="259" t="s">
        <v>19</v>
      </c>
    </row>
    <row r="4125" spans="1:13">
      <c r="A4125" s="261" t="s">
        <v>447</v>
      </c>
      <c r="B4125" s="261" t="s">
        <v>448</v>
      </c>
      <c r="C4125" s="261" t="s">
        <v>419</v>
      </c>
      <c r="D4125" s="261" t="s">
        <v>549</v>
      </c>
      <c r="E4125" s="261">
        <v>48</v>
      </c>
      <c r="F4125" s="261" t="s">
        <v>7398</v>
      </c>
      <c r="G4125" s="261" t="s">
        <v>427</v>
      </c>
      <c r="H4125" s="261">
        <v>2</v>
      </c>
      <c r="I4125" s="261" t="s">
        <v>7399</v>
      </c>
      <c r="J4125" s="261" t="s">
        <v>7400</v>
      </c>
      <c r="K4125" s="261" t="s">
        <v>7500</v>
      </c>
      <c r="L4125" s="262">
        <v>45777</v>
      </c>
      <c r="M4125" s="261" t="s">
        <v>19</v>
      </c>
    </row>
    <row r="4126" spans="1:13">
      <c r="A4126" s="259" t="s">
        <v>447</v>
      </c>
      <c r="B4126" s="259" t="s">
        <v>448</v>
      </c>
      <c r="C4126" s="259" t="s">
        <v>419</v>
      </c>
      <c r="D4126" s="259" t="s">
        <v>2014</v>
      </c>
      <c r="E4126" s="259">
        <v>318227</v>
      </c>
      <c r="F4126" s="259" t="s">
        <v>7493</v>
      </c>
      <c r="G4126" s="259" t="s">
        <v>427</v>
      </c>
      <c r="H4126" s="259">
        <v>2</v>
      </c>
      <c r="I4126" s="259" t="s">
        <v>7494</v>
      </c>
      <c r="J4126" s="259" t="s">
        <v>7501</v>
      </c>
      <c r="K4126" s="259" t="s">
        <v>7502</v>
      </c>
      <c r="L4126" s="260">
        <v>45777</v>
      </c>
      <c r="M4126" s="259" t="s">
        <v>19</v>
      </c>
    </row>
    <row r="4127" spans="1:13">
      <c r="A4127" s="261" t="s">
        <v>447</v>
      </c>
      <c r="B4127" s="261" t="s">
        <v>448</v>
      </c>
      <c r="C4127" s="261" t="s">
        <v>419</v>
      </c>
      <c r="D4127" s="261" t="s">
        <v>2017</v>
      </c>
      <c r="E4127" s="261">
        <v>388728</v>
      </c>
      <c r="F4127" s="261" t="s">
        <v>7503</v>
      </c>
      <c r="G4127" s="261" t="s">
        <v>427</v>
      </c>
      <c r="H4127" s="261">
        <v>2</v>
      </c>
      <c r="I4127" s="261" t="s">
        <v>7504</v>
      </c>
      <c r="J4127" s="261" t="s">
        <v>7505</v>
      </c>
      <c r="K4127" s="261" t="s">
        <v>7506</v>
      </c>
      <c r="L4127" s="262">
        <v>45777</v>
      </c>
      <c r="M4127" s="261" t="s">
        <v>19</v>
      </c>
    </row>
    <row r="4128" spans="1:13">
      <c r="A4128" s="259" t="s">
        <v>447</v>
      </c>
      <c r="B4128" s="259" t="s">
        <v>448</v>
      </c>
      <c r="C4128" s="259" t="s">
        <v>419</v>
      </c>
      <c r="D4128" s="259" t="s">
        <v>2020</v>
      </c>
      <c r="E4128" s="259">
        <v>474720</v>
      </c>
      <c r="F4128" s="259" t="s">
        <v>7503</v>
      </c>
      <c r="G4128" s="259" t="s">
        <v>427</v>
      </c>
      <c r="H4128" s="259">
        <v>2</v>
      </c>
      <c r="I4128" s="259" t="s">
        <v>7504</v>
      </c>
      <c r="J4128" s="259" t="s">
        <v>7507</v>
      </c>
      <c r="K4128" s="259" t="s">
        <v>7508</v>
      </c>
      <c r="L4128" s="260">
        <v>45777</v>
      </c>
      <c r="M4128" s="259" t="s">
        <v>19</v>
      </c>
    </row>
    <row r="4129" spans="1:13">
      <c r="A4129" s="261" t="s">
        <v>447</v>
      </c>
      <c r="B4129" s="261" t="s">
        <v>448</v>
      </c>
      <c r="C4129" s="261" t="s">
        <v>419</v>
      </c>
      <c r="D4129" s="261" t="s">
        <v>2023</v>
      </c>
      <c r="E4129" s="261">
        <v>265405</v>
      </c>
      <c r="F4129" s="261" t="s">
        <v>7493</v>
      </c>
      <c r="G4129" s="261" t="s">
        <v>427</v>
      </c>
      <c r="H4129" s="261">
        <v>2</v>
      </c>
      <c r="I4129" s="261" t="s">
        <v>7494</v>
      </c>
      <c r="J4129" s="261" t="s">
        <v>7509</v>
      </c>
      <c r="K4129" s="261" t="s">
        <v>7510</v>
      </c>
      <c r="L4129" s="262">
        <v>45777</v>
      </c>
      <c r="M4129" s="261" t="s">
        <v>19</v>
      </c>
    </row>
    <row r="4130" spans="1:13">
      <c r="A4130" s="259" t="s">
        <v>447</v>
      </c>
      <c r="B4130" s="259" t="s">
        <v>448</v>
      </c>
      <c r="C4130" s="259" t="s">
        <v>419</v>
      </c>
      <c r="D4130" s="259" t="s">
        <v>2025</v>
      </c>
      <c r="E4130" s="259">
        <v>52822</v>
      </c>
      <c r="F4130" s="259" t="s">
        <v>7382</v>
      </c>
      <c r="G4130" s="259" t="s">
        <v>427</v>
      </c>
      <c r="H4130" s="259">
        <v>2</v>
      </c>
      <c r="I4130" s="259" t="s">
        <v>7383</v>
      </c>
      <c r="J4130" s="259" t="s">
        <v>7511</v>
      </c>
      <c r="K4130" s="259" t="s">
        <v>7512</v>
      </c>
      <c r="L4130" s="260">
        <v>45777</v>
      </c>
      <c r="M4130" s="259" t="s">
        <v>19</v>
      </c>
    </row>
    <row r="4131" spans="1:13">
      <c r="A4131" s="261" t="s">
        <v>447</v>
      </c>
      <c r="B4131" s="261" t="s">
        <v>448</v>
      </c>
      <c r="C4131" s="261" t="s">
        <v>419</v>
      </c>
      <c r="D4131" s="261" t="s">
        <v>2027</v>
      </c>
      <c r="E4131" s="261">
        <v>0</v>
      </c>
      <c r="F4131" s="261" t="s">
        <v>7382</v>
      </c>
      <c r="G4131" s="261" t="s">
        <v>427</v>
      </c>
      <c r="H4131" s="261">
        <v>2</v>
      </c>
      <c r="I4131" s="261" t="s">
        <v>7383</v>
      </c>
      <c r="J4131" s="261" t="s">
        <v>7513</v>
      </c>
      <c r="K4131" s="261" t="s">
        <v>7514</v>
      </c>
      <c r="L4131" s="262">
        <v>45777</v>
      </c>
      <c r="M4131" s="261" t="s">
        <v>19</v>
      </c>
    </row>
    <row r="4132" spans="1:13">
      <c r="A4132" s="259" t="s">
        <v>76</v>
      </c>
      <c r="B4132" s="259" t="s">
        <v>77</v>
      </c>
      <c r="C4132" s="259" t="s">
        <v>78</v>
      </c>
      <c r="D4132" s="259" t="s">
        <v>2227</v>
      </c>
      <c r="E4132" s="259">
        <v>21766961</v>
      </c>
      <c r="F4132" s="259" t="s">
        <v>7515</v>
      </c>
      <c r="G4132" s="259" t="s">
        <v>427</v>
      </c>
      <c r="H4132" s="259">
        <v>2</v>
      </c>
      <c r="I4132" s="259" t="s">
        <v>7516</v>
      </c>
      <c r="J4132" s="259" t="s">
        <v>7517</v>
      </c>
      <c r="K4132" s="259" t="s">
        <v>7518</v>
      </c>
      <c r="L4132" s="260">
        <v>45777</v>
      </c>
      <c r="M4132" s="259" t="s">
        <v>218</v>
      </c>
    </row>
    <row r="4133" spans="1:13">
      <c r="A4133" s="261" t="s">
        <v>76</v>
      </c>
      <c r="B4133" s="261" t="s">
        <v>77</v>
      </c>
      <c r="C4133" s="261" t="s">
        <v>78</v>
      </c>
      <c r="D4133" s="261" t="s">
        <v>1999</v>
      </c>
      <c r="E4133" s="261">
        <v>752618</v>
      </c>
      <c r="F4133" s="261" t="s">
        <v>7519</v>
      </c>
      <c r="G4133" s="261" t="s">
        <v>427</v>
      </c>
      <c r="H4133" s="261">
        <v>2</v>
      </c>
      <c r="I4133" s="261" t="s">
        <v>7520</v>
      </c>
      <c r="J4133" s="261" t="s">
        <v>7521</v>
      </c>
      <c r="K4133" s="261" t="s">
        <v>7522</v>
      </c>
      <c r="L4133" s="262">
        <v>45777</v>
      </c>
      <c r="M4133" s="261" t="s">
        <v>218</v>
      </c>
    </row>
    <row r="4134" spans="1:13">
      <c r="A4134" s="259" t="s">
        <v>76</v>
      </c>
      <c r="B4134" s="259" t="s">
        <v>77</v>
      </c>
      <c r="C4134" s="259" t="s">
        <v>78</v>
      </c>
      <c r="D4134" s="259" t="s">
        <v>2004</v>
      </c>
      <c r="E4134" s="259">
        <v>17766278</v>
      </c>
      <c r="F4134" s="259" t="s">
        <v>7523</v>
      </c>
      <c r="G4134" s="259" t="s">
        <v>427</v>
      </c>
      <c r="H4134" s="259">
        <v>2</v>
      </c>
      <c r="I4134" s="259" t="s">
        <v>7524</v>
      </c>
      <c r="J4134" s="259" t="s">
        <v>7525</v>
      </c>
      <c r="K4134" s="259" t="s">
        <v>7526</v>
      </c>
      <c r="L4134" s="260">
        <v>45777</v>
      </c>
      <c r="M4134" s="259" t="s">
        <v>218</v>
      </c>
    </row>
    <row r="4135" spans="1:13">
      <c r="A4135" s="261" t="s">
        <v>76</v>
      </c>
      <c r="B4135" s="261" t="s">
        <v>77</v>
      </c>
      <c r="C4135" s="261" t="s">
        <v>78</v>
      </c>
      <c r="D4135" s="261" t="s">
        <v>2007</v>
      </c>
      <c r="E4135" s="261">
        <v>13354488</v>
      </c>
      <c r="F4135" s="261" t="s">
        <v>7523</v>
      </c>
      <c r="G4135" s="261" t="s">
        <v>427</v>
      </c>
      <c r="H4135" s="261">
        <v>2</v>
      </c>
      <c r="I4135" s="261" t="s">
        <v>7524</v>
      </c>
      <c r="J4135" s="261" t="s">
        <v>7527</v>
      </c>
      <c r="K4135" s="261" t="s">
        <v>7528</v>
      </c>
      <c r="L4135" s="262">
        <v>45777</v>
      </c>
      <c r="M4135" s="261" t="s">
        <v>218</v>
      </c>
    </row>
    <row r="4136" spans="1:13">
      <c r="A4136" s="259" t="s">
        <v>76</v>
      </c>
      <c r="B4136" s="259" t="s">
        <v>77</v>
      </c>
      <c r="C4136" s="259" t="s">
        <v>78</v>
      </c>
      <c r="D4136" s="259" t="s">
        <v>257</v>
      </c>
      <c r="E4136" s="259">
        <v>202200</v>
      </c>
      <c r="F4136" s="259" t="s">
        <v>7529</v>
      </c>
      <c r="G4136" s="259" t="s">
        <v>427</v>
      </c>
      <c r="H4136" s="259">
        <v>2</v>
      </c>
      <c r="I4136" s="259" t="s">
        <v>7530</v>
      </c>
      <c r="J4136" s="259" t="s">
        <v>7531</v>
      </c>
      <c r="K4136" s="259" t="s">
        <v>7532</v>
      </c>
      <c r="L4136" s="260">
        <v>45777</v>
      </c>
      <c r="M4136" s="259" t="s">
        <v>218</v>
      </c>
    </row>
    <row r="4137" spans="1:13">
      <c r="A4137" s="261" t="s">
        <v>76</v>
      </c>
      <c r="B4137" s="261" t="s">
        <v>77</v>
      </c>
      <c r="C4137" s="261" t="s">
        <v>78</v>
      </c>
      <c r="D4137" s="261" t="s">
        <v>467</v>
      </c>
      <c r="E4137" s="261" t="s">
        <v>17</v>
      </c>
      <c r="F4137" s="261" t="s">
        <v>17</v>
      </c>
      <c r="G4137" s="261" t="s">
        <v>17</v>
      </c>
      <c r="H4137" s="261" t="s">
        <v>17</v>
      </c>
      <c r="I4137" s="261" t="s">
        <v>17</v>
      </c>
      <c r="J4137" s="261" t="s">
        <v>7533</v>
      </c>
      <c r="K4137" s="261" t="s">
        <v>7534</v>
      </c>
      <c r="L4137" s="262">
        <v>45777</v>
      </c>
      <c r="M4137" s="261" t="s">
        <v>19</v>
      </c>
    </row>
    <row r="4138" spans="1:13">
      <c r="A4138" s="259" t="s">
        <v>76</v>
      </c>
      <c r="B4138" s="259" t="s">
        <v>77</v>
      </c>
      <c r="C4138" s="259" t="s">
        <v>78</v>
      </c>
      <c r="D4138" s="259" t="s">
        <v>549</v>
      </c>
      <c r="E4138" s="259" t="s">
        <v>17</v>
      </c>
      <c r="F4138" s="259" t="s">
        <v>17</v>
      </c>
      <c r="G4138" s="259" t="s">
        <v>17</v>
      </c>
      <c r="H4138" s="259" t="s">
        <v>17</v>
      </c>
      <c r="I4138" s="259" t="s">
        <v>17</v>
      </c>
      <c r="J4138" s="259" t="s">
        <v>7533</v>
      </c>
      <c r="K4138" s="259" t="s">
        <v>7535</v>
      </c>
      <c r="L4138" s="260">
        <v>45777</v>
      </c>
      <c r="M4138" s="259" t="s">
        <v>19</v>
      </c>
    </row>
    <row r="4139" spans="1:13">
      <c r="A4139" s="261" t="s">
        <v>76</v>
      </c>
      <c r="B4139" s="261" t="s">
        <v>77</v>
      </c>
      <c r="C4139" s="261" t="s">
        <v>78</v>
      </c>
      <c r="D4139" s="261" t="s">
        <v>2014</v>
      </c>
      <c r="E4139" s="261">
        <v>5832342</v>
      </c>
      <c r="F4139" s="261" t="s">
        <v>7523</v>
      </c>
      <c r="G4139" s="261" t="s">
        <v>427</v>
      </c>
      <c r="H4139" s="261">
        <v>2</v>
      </c>
      <c r="I4139" s="261" t="s">
        <v>7524</v>
      </c>
      <c r="J4139" s="261" t="s">
        <v>7536</v>
      </c>
      <c r="K4139" s="261" t="s">
        <v>7537</v>
      </c>
      <c r="L4139" s="262">
        <v>45777</v>
      </c>
      <c r="M4139" s="261" t="s">
        <v>19</v>
      </c>
    </row>
    <row r="4140" spans="1:13">
      <c r="A4140" s="259" t="s">
        <v>76</v>
      </c>
      <c r="B4140" s="259" t="s">
        <v>77</v>
      </c>
      <c r="C4140" s="259" t="s">
        <v>78</v>
      </c>
      <c r="D4140" s="259" t="s">
        <v>2017</v>
      </c>
      <c r="E4140" s="259">
        <v>4411790</v>
      </c>
      <c r="F4140" s="259" t="s">
        <v>7523</v>
      </c>
      <c r="G4140" s="259" t="s">
        <v>427</v>
      </c>
      <c r="H4140" s="259">
        <v>2</v>
      </c>
      <c r="I4140" s="259" t="s">
        <v>7524</v>
      </c>
      <c r="J4140" s="259" t="s">
        <v>7538</v>
      </c>
      <c r="K4140" s="259" t="s">
        <v>7539</v>
      </c>
      <c r="L4140" s="260">
        <v>45777</v>
      </c>
      <c r="M4140" s="259" t="s">
        <v>19</v>
      </c>
    </row>
    <row r="4141" spans="1:13">
      <c r="A4141" s="261" t="s">
        <v>76</v>
      </c>
      <c r="B4141" s="261" t="s">
        <v>77</v>
      </c>
      <c r="C4141" s="261" t="s">
        <v>78</v>
      </c>
      <c r="D4141" s="261" t="s">
        <v>2020</v>
      </c>
      <c r="E4141" s="261">
        <v>7522146</v>
      </c>
      <c r="F4141" s="261" t="s">
        <v>7523</v>
      </c>
      <c r="G4141" s="261" t="s">
        <v>427</v>
      </c>
      <c r="H4141" s="261">
        <v>2</v>
      </c>
      <c r="I4141" s="261" t="s">
        <v>7524</v>
      </c>
      <c r="J4141" s="261" t="s">
        <v>7540</v>
      </c>
      <c r="K4141" s="261" t="s">
        <v>7541</v>
      </c>
      <c r="L4141" s="262">
        <v>45777</v>
      </c>
      <c r="M4141" s="261" t="s">
        <v>19</v>
      </c>
    </row>
    <row r="4142" spans="1:13">
      <c r="A4142" s="259" t="s">
        <v>76</v>
      </c>
      <c r="B4142" s="259" t="s">
        <v>77</v>
      </c>
      <c r="C4142" s="259" t="s">
        <v>78</v>
      </c>
      <c r="D4142" s="259" t="s">
        <v>2023</v>
      </c>
      <c r="E4142" s="259">
        <v>5596655</v>
      </c>
      <c r="F4142" s="259" t="s">
        <v>7523</v>
      </c>
      <c r="G4142" s="259" t="s">
        <v>427</v>
      </c>
      <c r="H4142" s="259">
        <v>2</v>
      </c>
      <c r="I4142" s="259" t="s">
        <v>7524</v>
      </c>
      <c r="J4142" s="259" t="s">
        <v>7542</v>
      </c>
      <c r="K4142" s="259" t="s">
        <v>7543</v>
      </c>
      <c r="L4142" s="260">
        <v>45777</v>
      </c>
      <c r="M4142" s="259" t="s">
        <v>19</v>
      </c>
    </row>
    <row r="4143" spans="1:13">
      <c r="A4143" s="261" t="s">
        <v>76</v>
      </c>
      <c r="B4143" s="261" t="s">
        <v>77</v>
      </c>
      <c r="C4143" s="261" t="s">
        <v>78</v>
      </c>
      <c r="D4143" s="261" t="s">
        <v>2025</v>
      </c>
      <c r="E4143" s="261">
        <v>235687</v>
      </c>
      <c r="F4143" s="261" t="s">
        <v>7523</v>
      </c>
      <c r="G4143" s="261" t="s">
        <v>427</v>
      </c>
      <c r="H4143" s="261">
        <v>2</v>
      </c>
      <c r="I4143" s="261" t="s">
        <v>7524</v>
      </c>
      <c r="J4143" s="261" t="s">
        <v>7544</v>
      </c>
      <c r="K4143" s="261" t="s">
        <v>7545</v>
      </c>
      <c r="L4143" s="262">
        <v>45777</v>
      </c>
      <c r="M4143" s="261" t="s">
        <v>19</v>
      </c>
    </row>
    <row r="4144" spans="1:13">
      <c r="A4144" s="259" t="s">
        <v>76</v>
      </c>
      <c r="B4144" s="259" t="s">
        <v>77</v>
      </c>
      <c r="C4144" s="259" t="s">
        <v>78</v>
      </c>
      <c r="D4144" s="259" t="s">
        <v>2027</v>
      </c>
      <c r="E4144" s="259">
        <v>0</v>
      </c>
      <c r="F4144" s="259" t="s">
        <v>7523</v>
      </c>
      <c r="G4144" s="259" t="s">
        <v>427</v>
      </c>
      <c r="H4144" s="259">
        <v>2</v>
      </c>
      <c r="I4144" s="259" t="s">
        <v>7524</v>
      </c>
      <c r="J4144" s="259" t="s">
        <v>7546</v>
      </c>
      <c r="K4144" s="259" t="s">
        <v>7547</v>
      </c>
      <c r="L4144" s="260">
        <v>45777</v>
      </c>
      <c r="M4144" s="259" t="s">
        <v>19</v>
      </c>
    </row>
    <row r="4145" spans="1:13">
      <c r="A4145" s="261" t="s">
        <v>76</v>
      </c>
      <c r="B4145" s="261" t="s">
        <v>77</v>
      </c>
      <c r="C4145" s="261" t="s">
        <v>78</v>
      </c>
      <c r="D4145" s="261" t="s">
        <v>200</v>
      </c>
      <c r="E4145" s="261">
        <v>3</v>
      </c>
      <c r="F4145" s="261" t="s">
        <v>7548</v>
      </c>
      <c r="G4145" s="261" t="s">
        <v>427</v>
      </c>
      <c r="H4145" s="261">
        <v>2</v>
      </c>
      <c r="I4145" s="261" t="s">
        <v>7549</v>
      </c>
      <c r="J4145" s="261" t="s">
        <v>7550</v>
      </c>
      <c r="K4145" s="261" t="s">
        <v>7551</v>
      </c>
      <c r="L4145" s="262">
        <v>45777</v>
      </c>
      <c r="M4145" s="261" t="s">
        <v>19</v>
      </c>
    </row>
    <row r="4146" spans="1:13">
      <c r="A4146" s="259" t="s">
        <v>30</v>
      </c>
      <c r="B4146" s="259" t="s">
        <v>31</v>
      </c>
      <c r="C4146" s="259" t="s">
        <v>32</v>
      </c>
      <c r="D4146" s="259" t="s">
        <v>2227</v>
      </c>
      <c r="E4146" s="259">
        <v>70056667</v>
      </c>
      <c r="F4146" s="259" t="s">
        <v>7552</v>
      </c>
      <c r="G4146" s="259" t="s">
        <v>427</v>
      </c>
      <c r="H4146" s="259">
        <v>2</v>
      </c>
      <c r="I4146" s="259" t="s">
        <v>7553</v>
      </c>
      <c r="J4146" s="259" t="s">
        <v>7554</v>
      </c>
      <c r="K4146" s="259" t="s">
        <v>7555</v>
      </c>
      <c r="L4146" s="260">
        <v>45777</v>
      </c>
      <c r="M4146" s="259" t="s">
        <v>19</v>
      </c>
    </row>
    <row r="4147" spans="1:13">
      <c r="A4147" s="261" t="s">
        <v>30</v>
      </c>
      <c r="B4147" s="261" t="s">
        <v>31</v>
      </c>
      <c r="C4147" s="261" t="s">
        <v>32</v>
      </c>
      <c r="D4147" s="261" t="s">
        <v>1999</v>
      </c>
      <c r="E4147" s="261">
        <v>187103</v>
      </c>
      <c r="F4147" s="261" t="s">
        <v>7556</v>
      </c>
      <c r="G4147" s="261" t="s">
        <v>427</v>
      </c>
      <c r="H4147" s="261">
        <v>2</v>
      </c>
      <c r="I4147" s="261" t="s">
        <v>7557</v>
      </c>
      <c r="J4147" s="261" t="s">
        <v>7558</v>
      </c>
      <c r="K4147" s="261" t="s">
        <v>7559</v>
      </c>
      <c r="L4147" s="262">
        <v>45777</v>
      </c>
      <c r="M4147" s="261" t="s">
        <v>19</v>
      </c>
    </row>
    <row r="4148" spans="1:13">
      <c r="A4148" s="259" t="s">
        <v>30</v>
      </c>
      <c r="B4148" s="259" t="s">
        <v>31</v>
      </c>
      <c r="C4148" s="259" t="s">
        <v>32</v>
      </c>
      <c r="D4148" s="259" t="s">
        <v>2004</v>
      </c>
      <c r="E4148" s="259">
        <v>15015000</v>
      </c>
      <c r="F4148" s="259" t="s">
        <v>7560</v>
      </c>
      <c r="G4148" s="259" t="s">
        <v>427</v>
      </c>
      <c r="H4148" s="259">
        <v>2</v>
      </c>
      <c r="I4148" s="259" t="s">
        <v>7561</v>
      </c>
      <c r="J4148" s="259" t="s">
        <v>7562</v>
      </c>
      <c r="K4148" s="259" t="s">
        <v>7563</v>
      </c>
      <c r="L4148" s="260">
        <v>45777</v>
      </c>
      <c r="M4148" s="259" t="s">
        <v>19</v>
      </c>
    </row>
    <row r="4149" spans="1:13">
      <c r="A4149" s="261" t="s">
        <v>30</v>
      </c>
      <c r="B4149" s="261" t="s">
        <v>31</v>
      </c>
      <c r="C4149" s="261" t="s">
        <v>32</v>
      </c>
      <c r="D4149" s="261" t="s">
        <v>2007</v>
      </c>
      <c r="E4149" s="261">
        <v>230436</v>
      </c>
      <c r="F4149" s="261" t="s">
        <v>7564</v>
      </c>
      <c r="G4149" s="261" t="s">
        <v>427</v>
      </c>
      <c r="H4149" s="261">
        <v>2</v>
      </c>
      <c r="I4149" s="261" t="s">
        <v>7565</v>
      </c>
      <c r="J4149" s="261" t="s">
        <v>7566</v>
      </c>
      <c r="K4149" s="261" t="s">
        <v>7567</v>
      </c>
      <c r="L4149" s="262">
        <v>45777</v>
      </c>
      <c r="M4149" s="261" t="s">
        <v>19</v>
      </c>
    </row>
    <row r="4150" spans="1:13">
      <c r="A4150" s="259" t="s">
        <v>30</v>
      </c>
      <c r="B4150" s="259" t="s">
        <v>31</v>
      </c>
      <c r="C4150" s="259" t="s">
        <v>32</v>
      </c>
      <c r="D4150" s="259" t="s">
        <v>257</v>
      </c>
      <c r="E4150" s="259">
        <v>230436</v>
      </c>
      <c r="F4150" s="259" t="s">
        <v>7564</v>
      </c>
      <c r="G4150" s="259" t="s">
        <v>427</v>
      </c>
      <c r="H4150" s="259">
        <v>2</v>
      </c>
      <c r="I4150" s="259" t="s">
        <v>7565</v>
      </c>
      <c r="J4150" s="259" t="s">
        <v>7568</v>
      </c>
      <c r="K4150" s="259" t="s">
        <v>7569</v>
      </c>
      <c r="L4150" s="260">
        <v>45777</v>
      </c>
      <c r="M4150" s="259" t="s">
        <v>19</v>
      </c>
    </row>
    <row r="4151" spans="1:13">
      <c r="A4151" s="261" t="s">
        <v>30</v>
      </c>
      <c r="B4151" s="261" t="s">
        <v>31</v>
      </c>
      <c r="C4151" s="261" t="s">
        <v>32</v>
      </c>
      <c r="D4151" s="261" t="s">
        <v>467</v>
      </c>
      <c r="E4151" s="261" t="s">
        <v>17</v>
      </c>
      <c r="F4151" s="261" t="s">
        <v>17</v>
      </c>
      <c r="G4151" s="261" t="s">
        <v>17</v>
      </c>
      <c r="H4151" s="261" t="s">
        <v>17</v>
      </c>
      <c r="I4151" s="261" t="s">
        <v>17</v>
      </c>
      <c r="J4151" s="261" t="s">
        <v>7570</v>
      </c>
      <c r="K4151" s="261" t="s">
        <v>7571</v>
      </c>
      <c r="L4151" s="262">
        <v>45777</v>
      </c>
      <c r="M4151" s="261" t="s">
        <v>19</v>
      </c>
    </row>
    <row r="4152" spans="1:13">
      <c r="A4152" s="259" t="s">
        <v>30</v>
      </c>
      <c r="B4152" s="259" t="s">
        <v>31</v>
      </c>
      <c r="C4152" s="259" t="s">
        <v>32</v>
      </c>
      <c r="D4152" s="259" t="s">
        <v>549</v>
      </c>
      <c r="E4152" s="259" t="s">
        <v>17</v>
      </c>
      <c r="F4152" s="259" t="s">
        <v>17</v>
      </c>
      <c r="G4152" s="259" t="s">
        <v>17</v>
      </c>
      <c r="H4152" s="259" t="s">
        <v>17</v>
      </c>
      <c r="I4152" s="259" t="s">
        <v>17</v>
      </c>
      <c r="J4152" s="259" t="s">
        <v>7572</v>
      </c>
      <c r="K4152" s="259" t="s">
        <v>7573</v>
      </c>
      <c r="L4152" s="260">
        <v>45777</v>
      </c>
      <c r="M4152" s="259" t="s">
        <v>19</v>
      </c>
    </row>
    <row r="4153" spans="1:13">
      <c r="A4153" s="261" t="s">
        <v>30</v>
      </c>
      <c r="B4153" s="261" t="s">
        <v>31</v>
      </c>
      <c r="C4153" s="261" t="s">
        <v>32</v>
      </c>
      <c r="D4153" s="261" t="s">
        <v>2014</v>
      </c>
      <c r="E4153" s="261">
        <v>230436</v>
      </c>
      <c r="F4153" s="261" t="s">
        <v>7564</v>
      </c>
      <c r="G4153" s="261" t="s">
        <v>427</v>
      </c>
      <c r="H4153" s="261">
        <v>2</v>
      </c>
      <c r="I4153" s="261" t="s">
        <v>7565</v>
      </c>
      <c r="J4153" s="261" t="s">
        <v>7574</v>
      </c>
      <c r="K4153" s="261" t="s">
        <v>7575</v>
      </c>
      <c r="L4153" s="262">
        <v>45777</v>
      </c>
      <c r="M4153" s="261" t="s">
        <v>19</v>
      </c>
    </row>
    <row r="4154" spans="1:13">
      <c r="A4154" s="259" t="s">
        <v>30</v>
      </c>
      <c r="B4154" s="259" t="s">
        <v>31</v>
      </c>
      <c r="C4154" s="259" t="s">
        <v>32</v>
      </c>
      <c r="D4154" s="259" t="s">
        <v>2017</v>
      </c>
      <c r="E4154" s="259">
        <v>14784564</v>
      </c>
      <c r="F4154" s="259" t="s">
        <v>7560</v>
      </c>
      <c r="G4154" s="259" t="s">
        <v>427</v>
      </c>
      <c r="H4154" s="259">
        <v>2</v>
      </c>
      <c r="I4154" s="259" t="s">
        <v>7561</v>
      </c>
      <c r="J4154" s="259" t="s">
        <v>7576</v>
      </c>
      <c r="K4154" s="259" t="s">
        <v>7577</v>
      </c>
      <c r="L4154" s="260">
        <v>45777</v>
      </c>
      <c r="M4154" s="259" t="s">
        <v>19</v>
      </c>
    </row>
    <row r="4155" spans="1:13">
      <c r="A4155" s="261" t="s">
        <v>30</v>
      </c>
      <c r="B4155" s="261" t="s">
        <v>31</v>
      </c>
      <c r="C4155" s="261" t="s">
        <v>32</v>
      </c>
      <c r="D4155" s="261" t="s">
        <v>2020</v>
      </c>
      <c r="E4155" s="261">
        <v>0</v>
      </c>
      <c r="F4155" s="261" t="s">
        <v>7564</v>
      </c>
      <c r="G4155" s="261" t="s">
        <v>427</v>
      </c>
      <c r="H4155" s="261">
        <v>2</v>
      </c>
      <c r="I4155" s="261" t="s">
        <v>7565</v>
      </c>
      <c r="J4155" s="261" t="s">
        <v>7578</v>
      </c>
      <c r="K4155" s="261" t="s">
        <v>7579</v>
      </c>
      <c r="L4155" s="262">
        <v>45777</v>
      </c>
      <c r="M4155" s="261" t="s">
        <v>19</v>
      </c>
    </row>
    <row r="4156" spans="1:13">
      <c r="A4156" s="259" t="s">
        <v>30</v>
      </c>
      <c r="B4156" s="259" t="s">
        <v>31</v>
      </c>
      <c r="C4156" s="259" t="s">
        <v>32</v>
      </c>
      <c r="D4156" s="259" t="s">
        <v>2023</v>
      </c>
      <c r="E4156" s="259">
        <v>230436</v>
      </c>
      <c r="F4156" s="259" t="s">
        <v>7564</v>
      </c>
      <c r="G4156" s="259" t="s">
        <v>427</v>
      </c>
      <c r="H4156" s="259">
        <v>2</v>
      </c>
      <c r="I4156" s="259" t="s">
        <v>7580</v>
      </c>
      <c r="J4156" s="259" t="s">
        <v>7581</v>
      </c>
      <c r="K4156" s="259" t="s">
        <v>7582</v>
      </c>
      <c r="L4156" s="260">
        <v>45777</v>
      </c>
      <c r="M4156" s="259" t="s">
        <v>19</v>
      </c>
    </row>
    <row r="4157" spans="1:13">
      <c r="A4157" s="261" t="s">
        <v>30</v>
      </c>
      <c r="B4157" s="261" t="s">
        <v>31</v>
      </c>
      <c r="C4157" s="261" t="s">
        <v>32</v>
      </c>
      <c r="D4157" s="261" t="s">
        <v>2025</v>
      </c>
      <c r="E4157" s="261" t="s">
        <v>17</v>
      </c>
      <c r="F4157" s="261" t="s">
        <v>404</v>
      </c>
      <c r="G4157" s="261" t="s">
        <v>17</v>
      </c>
      <c r="H4157" s="261" t="s">
        <v>17</v>
      </c>
      <c r="I4157" s="261" t="s">
        <v>17</v>
      </c>
      <c r="J4157" s="261" t="s">
        <v>7583</v>
      </c>
      <c r="K4157" s="261" t="s">
        <v>7584</v>
      </c>
      <c r="L4157" s="262">
        <v>45777</v>
      </c>
      <c r="M4157" s="261" t="s">
        <v>19</v>
      </c>
    </row>
    <row r="4158" spans="1:13">
      <c r="A4158" s="259" t="s">
        <v>30</v>
      </c>
      <c r="B4158" s="259" t="s">
        <v>31</v>
      </c>
      <c r="C4158" s="259" t="s">
        <v>32</v>
      </c>
      <c r="D4158" s="259" t="s">
        <v>2027</v>
      </c>
      <c r="E4158" s="259" t="s">
        <v>17</v>
      </c>
      <c r="F4158" s="259" t="s">
        <v>404</v>
      </c>
      <c r="G4158" s="259" t="s">
        <v>17</v>
      </c>
      <c r="H4158" s="259" t="s">
        <v>17</v>
      </c>
      <c r="I4158" s="259" t="s">
        <v>17</v>
      </c>
      <c r="J4158" s="259" t="s">
        <v>7583</v>
      </c>
      <c r="K4158" s="259" t="s">
        <v>7585</v>
      </c>
      <c r="L4158" s="260">
        <v>45777</v>
      </c>
      <c r="M4158" s="259" t="s">
        <v>19</v>
      </c>
    </row>
    <row r="4159" spans="1:13">
      <c r="A4159" s="261" t="s">
        <v>30</v>
      </c>
      <c r="B4159" s="261" t="s">
        <v>31</v>
      </c>
      <c r="C4159" s="261" t="s">
        <v>32</v>
      </c>
      <c r="D4159" s="261" t="s">
        <v>200</v>
      </c>
      <c r="E4159" s="261">
        <v>2</v>
      </c>
      <c r="F4159" s="261" t="s">
        <v>7586</v>
      </c>
      <c r="G4159" s="261" t="s">
        <v>427</v>
      </c>
      <c r="H4159" s="261">
        <v>2</v>
      </c>
      <c r="I4159" s="261" t="s">
        <v>7587</v>
      </c>
      <c r="J4159" s="261" t="s">
        <v>7588</v>
      </c>
      <c r="K4159" s="261" t="s">
        <v>7589</v>
      </c>
      <c r="L4159" s="262">
        <v>45777</v>
      </c>
      <c r="M4159" s="261" t="s">
        <v>19</v>
      </c>
    </row>
    <row r="4160" spans="1:13">
      <c r="A4160" s="259" t="s">
        <v>378</v>
      </c>
      <c r="B4160" s="259" t="s">
        <v>379</v>
      </c>
      <c r="C4160" s="259" t="s">
        <v>32</v>
      </c>
      <c r="D4160" s="259" t="s">
        <v>2227</v>
      </c>
      <c r="E4160" s="259">
        <v>70056667</v>
      </c>
      <c r="F4160" s="259" t="s">
        <v>7552</v>
      </c>
      <c r="G4160" s="259" t="s">
        <v>427</v>
      </c>
      <c r="H4160" s="259">
        <v>2</v>
      </c>
      <c r="I4160" s="259" t="s">
        <v>7553</v>
      </c>
      <c r="J4160" s="259" t="s">
        <v>7590</v>
      </c>
      <c r="K4160" s="259" t="s">
        <v>7591</v>
      </c>
      <c r="L4160" s="260">
        <v>45777</v>
      </c>
      <c r="M4160" s="259" t="s">
        <v>19</v>
      </c>
    </row>
    <row r="4161" spans="1:13">
      <c r="A4161" s="261" t="s">
        <v>378</v>
      </c>
      <c r="B4161" s="261" t="s">
        <v>379</v>
      </c>
      <c r="C4161" s="261" t="s">
        <v>32</v>
      </c>
      <c r="D4161" s="261" t="s">
        <v>1999</v>
      </c>
      <c r="E4161" s="261">
        <v>160498</v>
      </c>
      <c r="F4161" s="261" t="s">
        <v>7592</v>
      </c>
      <c r="G4161" s="261" t="s">
        <v>427</v>
      </c>
      <c r="H4161" s="261">
        <v>2</v>
      </c>
      <c r="I4161" s="261" t="s">
        <v>7593</v>
      </c>
      <c r="J4161" s="261" t="s">
        <v>7594</v>
      </c>
      <c r="K4161" s="261" t="s">
        <v>7595</v>
      </c>
      <c r="L4161" s="262">
        <v>45777</v>
      </c>
      <c r="M4161" s="261" t="s">
        <v>19</v>
      </c>
    </row>
    <row r="4162" spans="1:13">
      <c r="A4162" s="259" t="s">
        <v>378</v>
      </c>
      <c r="B4162" s="259" t="s">
        <v>379</v>
      </c>
      <c r="C4162" s="259" t="s">
        <v>32</v>
      </c>
      <c r="D4162" s="259" t="s">
        <v>2004</v>
      </c>
      <c r="E4162" s="259">
        <v>4832431</v>
      </c>
      <c r="F4162" s="259" t="s">
        <v>7596</v>
      </c>
      <c r="G4162" s="259" t="s">
        <v>427</v>
      </c>
      <c r="H4162" s="259">
        <v>2</v>
      </c>
      <c r="I4162" s="259" t="s">
        <v>7597</v>
      </c>
      <c r="J4162" s="259" t="s">
        <v>7598</v>
      </c>
      <c r="K4162" s="259" t="s">
        <v>7599</v>
      </c>
      <c r="L4162" s="260">
        <v>45777</v>
      </c>
      <c r="M4162" s="259" t="s">
        <v>19</v>
      </c>
    </row>
    <row r="4163" spans="1:13">
      <c r="A4163" s="261" t="s">
        <v>378</v>
      </c>
      <c r="B4163" s="261" t="s">
        <v>379</v>
      </c>
      <c r="C4163" s="261" t="s">
        <v>32</v>
      </c>
      <c r="D4163" s="261" t="s">
        <v>2007</v>
      </c>
      <c r="E4163" s="261">
        <v>1673220</v>
      </c>
      <c r="F4163" s="261" t="s">
        <v>7596</v>
      </c>
      <c r="G4163" s="261" t="s">
        <v>427</v>
      </c>
      <c r="H4163" s="261">
        <v>2</v>
      </c>
      <c r="I4163" s="261" t="s">
        <v>7597</v>
      </c>
      <c r="J4163" s="261" t="s">
        <v>7600</v>
      </c>
      <c r="K4163" s="261" t="s">
        <v>7601</v>
      </c>
      <c r="L4163" s="262">
        <v>45777</v>
      </c>
      <c r="M4163" s="261" t="s">
        <v>19</v>
      </c>
    </row>
    <row r="4164" spans="1:13">
      <c r="A4164" s="259" t="s">
        <v>378</v>
      </c>
      <c r="B4164" s="259" t="s">
        <v>379</v>
      </c>
      <c r="C4164" s="259" t="s">
        <v>32</v>
      </c>
      <c r="D4164" s="259" t="s">
        <v>467</v>
      </c>
      <c r="E4164" s="259" t="s">
        <v>17</v>
      </c>
      <c r="F4164" s="259" t="s">
        <v>17</v>
      </c>
      <c r="G4164" s="259" t="s">
        <v>17</v>
      </c>
      <c r="H4164" s="259" t="s">
        <v>17</v>
      </c>
      <c r="I4164" s="259" t="s">
        <v>404</v>
      </c>
      <c r="J4164" s="259" t="s">
        <v>7602</v>
      </c>
      <c r="K4164" s="259" t="s">
        <v>7603</v>
      </c>
      <c r="L4164" s="260">
        <v>45777</v>
      </c>
      <c r="M4164" s="259" t="s">
        <v>19</v>
      </c>
    </row>
    <row r="4165" spans="1:13">
      <c r="A4165" s="261" t="s">
        <v>378</v>
      </c>
      <c r="B4165" s="261" t="s">
        <v>379</v>
      </c>
      <c r="C4165" s="261" t="s">
        <v>32</v>
      </c>
      <c r="D4165" s="261" t="s">
        <v>549</v>
      </c>
      <c r="E4165" s="261" t="s">
        <v>17</v>
      </c>
      <c r="F4165" s="261" t="s">
        <v>17</v>
      </c>
      <c r="G4165" s="261" t="s">
        <v>17</v>
      </c>
      <c r="H4165" s="261" t="s">
        <v>17</v>
      </c>
      <c r="I4165" s="261" t="s">
        <v>404</v>
      </c>
      <c r="J4165" s="261" t="s">
        <v>7572</v>
      </c>
      <c r="K4165" s="261" t="s">
        <v>7604</v>
      </c>
      <c r="L4165" s="262">
        <v>45777</v>
      </c>
      <c r="M4165" s="261" t="s">
        <v>19</v>
      </c>
    </row>
    <row r="4166" spans="1:13">
      <c r="A4166" s="259" t="s">
        <v>378</v>
      </c>
      <c r="B4166" s="259" t="s">
        <v>379</v>
      </c>
      <c r="C4166" s="259" t="s">
        <v>32</v>
      </c>
      <c r="D4166" s="259" t="s">
        <v>2014</v>
      </c>
      <c r="E4166" s="259">
        <v>466225</v>
      </c>
      <c r="F4166" s="259" t="s">
        <v>7596</v>
      </c>
      <c r="G4166" s="259" t="s">
        <v>427</v>
      </c>
      <c r="H4166" s="259">
        <v>2</v>
      </c>
      <c r="I4166" s="259" t="s">
        <v>7597</v>
      </c>
      <c r="J4166" s="259" t="s">
        <v>7605</v>
      </c>
      <c r="K4166" s="259" t="s">
        <v>7606</v>
      </c>
      <c r="L4166" s="260">
        <v>45777</v>
      </c>
      <c r="M4166" s="259" t="s">
        <v>19</v>
      </c>
    </row>
    <row r="4167" spans="1:13">
      <c r="A4167" s="261" t="s">
        <v>378</v>
      </c>
      <c r="B4167" s="261" t="s">
        <v>379</v>
      </c>
      <c r="C4167" s="261" t="s">
        <v>32</v>
      </c>
      <c r="D4167" s="261" t="s">
        <v>2017</v>
      </c>
      <c r="E4167" s="261">
        <v>3159211</v>
      </c>
      <c r="F4167" s="261" t="s">
        <v>7596</v>
      </c>
      <c r="G4167" s="261" t="s">
        <v>427</v>
      </c>
      <c r="H4167" s="261">
        <v>2</v>
      </c>
      <c r="I4167" s="261" t="s">
        <v>7597</v>
      </c>
      <c r="J4167" s="261" t="s">
        <v>7607</v>
      </c>
      <c r="K4167" s="261" t="s">
        <v>7608</v>
      </c>
      <c r="L4167" s="262">
        <v>45777</v>
      </c>
      <c r="M4167" s="261" t="s">
        <v>19</v>
      </c>
    </row>
    <row r="4168" spans="1:13">
      <c r="A4168" s="259" t="s">
        <v>378</v>
      </c>
      <c r="B4168" s="259" t="s">
        <v>379</v>
      </c>
      <c r="C4168" s="259" t="s">
        <v>32</v>
      </c>
      <c r="D4168" s="259" t="s">
        <v>2020</v>
      </c>
      <c r="E4168" s="259">
        <v>1206995</v>
      </c>
      <c r="F4168" s="259" t="s">
        <v>7596</v>
      </c>
      <c r="G4168" s="259" t="s">
        <v>427</v>
      </c>
      <c r="H4168" s="259">
        <v>2</v>
      </c>
      <c r="I4168" s="259" t="s">
        <v>7597</v>
      </c>
      <c r="J4168" s="259" t="s">
        <v>7609</v>
      </c>
      <c r="K4168" s="259" t="s">
        <v>7610</v>
      </c>
      <c r="L4168" s="260">
        <v>45777</v>
      </c>
      <c r="M4168" s="259" t="s">
        <v>19</v>
      </c>
    </row>
    <row r="4169" spans="1:13">
      <c r="A4169" s="261" t="s">
        <v>378</v>
      </c>
      <c r="B4169" s="261" t="s">
        <v>379</v>
      </c>
      <c r="C4169" s="261" t="s">
        <v>32</v>
      </c>
      <c r="D4169" s="261" t="s">
        <v>2023</v>
      </c>
      <c r="E4169" s="261">
        <v>466225</v>
      </c>
      <c r="F4169" s="261" t="s">
        <v>7596</v>
      </c>
      <c r="G4169" s="261" t="s">
        <v>427</v>
      </c>
      <c r="H4169" s="261">
        <v>2</v>
      </c>
      <c r="I4169" s="261" t="s">
        <v>7597</v>
      </c>
      <c r="J4169" s="261" t="s">
        <v>7611</v>
      </c>
      <c r="K4169" s="261" t="s">
        <v>7612</v>
      </c>
      <c r="L4169" s="262">
        <v>45777</v>
      </c>
      <c r="M4169" s="261" t="s">
        <v>19</v>
      </c>
    </row>
    <row r="4170" spans="1:13">
      <c r="A4170" s="259" t="s">
        <v>378</v>
      </c>
      <c r="B4170" s="259" t="s">
        <v>379</v>
      </c>
      <c r="C4170" s="259" t="s">
        <v>32</v>
      </c>
      <c r="D4170" s="259" t="s">
        <v>2025</v>
      </c>
      <c r="E4170" s="259">
        <v>0</v>
      </c>
      <c r="F4170" s="259" t="s">
        <v>7596</v>
      </c>
      <c r="G4170" s="259" t="s">
        <v>427</v>
      </c>
      <c r="H4170" s="259">
        <v>2</v>
      </c>
      <c r="I4170" s="259" t="s">
        <v>7597</v>
      </c>
      <c r="J4170" s="259" t="s">
        <v>7611</v>
      </c>
      <c r="K4170" s="259" t="s">
        <v>7613</v>
      </c>
      <c r="L4170" s="260">
        <v>45777</v>
      </c>
      <c r="M4170" s="259" t="s">
        <v>19</v>
      </c>
    </row>
    <row r="4171" spans="1:13">
      <c r="A4171" s="261" t="s">
        <v>378</v>
      </c>
      <c r="B4171" s="261" t="s">
        <v>379</v>
      </c>
      <c r="C4171" s="261" t="s">
        <v>32</v>
      </c>
      <c r="D4171" s="261" t="s">
        <v>2027</v>
      </c>
      <c r="E4171" s="261">
        <v>0</v>
      </c>
      <c r="F4171" s="261" t="s">
        <v>7596</v>
      </c>
      <c r="G4171" s="261" t="s">
        <v>427</v>
      </c>
      <c r="H4171" s="261">
        <v>2</v>
      </c>
      <c r="I4171" s="261" t="s">
        <v>7597</v>
      </c>
      <c r="J4171" s="261" t="s">
        <v>7611</v>
      </c>
      <c r="K4171" s="261" t="s">
        <v>7614</v>
      </c>
      <c r="L4171" s="262">
        <v>45777</v>
      </c>
      <c r="M4171" s="261" t="s">
        <v>19</v>
      </c>
    </row>
    <row r="4172" spans="1:13">
      <c r="A4172" s="259" t="s">
        <v>378</v>
      </c>
      <c r="B4172" s="259" t="s">
        <v>379</v>
      </c>
      <c r="C4172" s="259" t="s">
        <v>32</v>
      </c>
      <c r="D4172" s="259" t="s">
        <v>200</v>
      </c>
      <c r="E4172" s="259">
        <v>2</v>
      </c>
      <c r="F4172" s="259" t="s">
        <v>17</v>
      </c>
      <c r="G4172" s="259" t="s">
        <v>282</v>
      </c>
      <c r="H4172" s="259">
        <v>3</v>
      </c>
      <c r="I4172" s="259" t="s">
        <v>17</v>
      </c>
      <c r="J4172" s="259" t="s">
        <v>3461</v>
      </c>
      <c r="K4172" s="259" t="s">
        <v>7615</v>
      </c>
      <c r="L4172" s="260">
        <v>45777</v>
      </c>
      <c r="M4172" s="259" t="s">
        <v>19</v>
      </c>
    </row>
    <row r="4173" spans="1:13">
      <c r="A4173" s="261" t="s">
        <v>368</v>
      </c>
      <c r="B4173" s="261" t="s">
        <v>369</v>
      </c>
      <c r="C4173" s="261" t="s">
        <v>32</v>
      </c>
      <c r="D4173" s="261" t="s">
        <v>2227</v>
      </c>
      <c r="E4173" s="261">
        <v>70056667</v>
      </c>
      <c r="F4173" s="261" t="s">
        <v>7552</v>
      </c>
      <c r="G4173" s="261" t="s">
        <v>427</v>
      </c>
      <c r="H4173" s="261">
        <v>2</v>
      </c>
      <c r="I4173" s="261" t="s">
        <v>7553</v>
      </c>
      <c r="J4173" s="261" t="s">
        <v>7590</v>
      </c>
      <c r="K4173" s="261" t="s">
        <v>7616</v>
      </c>
      <c r="L4173" s="262">
        <v>45777</v>
      </c>
      <c r="M4173" s="261" t="s">
        <v>19</v>
      </c>
    </row>
    <row r="4174" spans="1:13">
      <c r="A4174" s="259" t="s">
        <v>368</v>
      </c>
      <c r="B4174" s="259" t="s">
        <v>369</v>
      </c>
      <c r="C4174" s="259" t="s">
        <v>32</v>
      </c>
      <c r="D4174" s="259" t="s">
        <v>1999</v>
      </c>
      <c r="E4174" s="259">
        <v>347601</v>
      </c>
      <c r="F4174" s="259" t="s">
        <v>7617</v>
      </c>
      <c r="G4174" s="259" t="s">
        <v>427</v>
      </c>
      <c r="H4174" s="259">
        <v>2</v>
      </c>
      <c r="I4174" s="259" t="s">
        <v>7618</v>
      </c>
      <c r="J4174" s="259" t="s">
        <v>7619</v>
      </c>
      <c r="K4174" s="259" t="s">
        <v>7620</v>
      </c>
      <c r="L4174" s="260">
        <v>45777</v>
      </c>
      <c r="M4174" s="259" t="s">
        <v>19</v>
      </c>
    </row>
    <row r="4175" spans="1:13">
      <c r="A4175" s="261" t="s">
        <v>368</v>
      </c>
      <c r="B4175" s="261" t="s">
        <v>369</v>
      </c>
      <c r="C4175" s="261" t="s">
        <v>32</v>
      </c>
      <c r="D4175" s="261" t="s">
        <v>2004</v>
      </c>
      <c r="E4175" s="261">
        <v>19847431</v>
      </c>
      <c r="F4175" s="261" t="s">
        <v>7621</v>
      </c>
      <c r="G4175" s="261" t="s">
        <v>427</v>
      </c>
      <c r="H4175" s="261">
        <v>2</v>
      </c>
      <c r="I4175" s="261" t="s">
        <v>7622</v>
      </c>
      <c r="J4175" s="261" t="s">
        <v>7623</v>
      </c>
      <c r="K4175" s="261" t="s">
        <v>7624</v>
      </c>
      <c r="L4175" s="262">
        <v>45777</v>
      </c>
      <c r="M4175" s="261" t="s">
        <v>19</v>
      </c>
    </row>
    <row r="4176" spans="1:13">
      <c r="A4176" s="259" t="s">
        <v>368</v>
      </c>
      <c r="B4176" s="259" t="s">
        <v>369</v>
      </c>
      <c r="C4176" s="259" t="s">
        <v>32</v>
      </c>
      <c r="D4176" s="259" t="s">
        <v>2007</v>
      </c>
      <c r="E4176" s="259">
        <v>1903656</v>
      </c>
      <c r="F4176" s="259" t="s">
        <v>7625</v>
      </c>
      <c r="G4176" s="259" t="s">
        <v>427</v>
      </c>
      <c r="H4176" s="259">
        <v>2</v>
      </c>
      <c r="I4176" s="259" t="s">
        <v>7626</v>
      </c>
      <c r="J4176" s="259" t="s">
        <v>7627</v>
      </c>
      <c r="K4176" s="259" t="s">
        <v>7628</v>
      </c>
      <c r="L4176" s="260">
        <v>45777</v>
      </c>
      <c r="M4176" s="259" t="s">
        <v>19</v>
      </c>
    </row>
    <row r="4177" spans="1:13">
      <c r="A4177" s="261" t="s">
        <v>368</v>
      </c>
      <c r="B4177" s="261" t="s">
        <v>369</v>
      </c>
      <c r="C4177" s="261" t="s">
        <v>32</v>
      </c>
      <c r="D4177" s="261" t="s">
        <v>257</v>
      </c>
      <c r="E4177" s="261">
        <v>230436</v>
      </c>
      <c r="F4177" s="261" t="s">
        <v>7564</v>
      </c>
      <c r="G4177" s="261" t="s">
        <v>427</v>
      </c>
      <c r="H4177" s="261">
        <v>2</v>
      </c>
      <c r="I4177" s="261" t="s">
        <v>7565</v>
      </c>
      <c r="J4177" s="261" t="s">
        <v>7568</v>
      </c>
      <c r="K4177" s="261" t="s">
        <v>7629</v>
      </c>
      <c r="L4177" s="262">
        <v>45777</v>
      </c>
      <c r="M4177" s="261" t="s">
        <v>19</v>
      </c>
    </row>
    <row r="4178" spans="1:13">
      <c r="A4178" s="259" t="s">
        <v>368</v>
      </c>
      <c r="B4178" s="259" t="s">
        <v>369</v>
      </c>
      <c r="C4178" s="259" t="s">
        <v>32</v>
      </c>
      <c r="D4178" s="259" t="s">
        <v>467</v>
      </c>
      <c r="E4178" s="259" t="s">
        <v>17</v>
      </c>
      <c r="F4178" s="259" t="s">
        <v>17</v>
      </c>
      <c r="G4178" s="259" t="s">
        <v>17</v>
      </c>
      <c r="H4178" s="259" t="s">
        <v>17</v>
      </c>
      <c r="I4178" s="259" t="s">
        <v>17</v>
      </c>
      <c r="J4178" s="259" t="s">
        <v>7572</v>
      </c>
      <c r="K4178" s="259" t="s">
        <v>7630</v>
      </c>
      <c r="L4178" s="260">
        <v>45777</v>
      </c>
      <c r="M4178" s="259" t="s">
        <v>19</v>
      </c>
    </row>
    <row r="4179" spans="1:13">
      <c r="A4179" s="261" t="s">
        <v>368</v>
      </c>
      <c r="B4179" s="261" t="s">
        <v>369</v>
      </c>
      <c r="C4179" s="261" t="s">
        <v>32</v>
      </c>
      <c r="D4179" s="261" t="s">
        <v>549</v>
      </c>
      <c r="E4179" s="261" t="s">
        <v>17</v>
      </c>
      <c r="F4179" s="261" t="s">
        <v>17</v>
      </c>
      <c r="G4179" s="261" t="s">
        <v>17</v>
      </c>
      <c r="H4179" s="261" t="s">
        <v>17</v>
      </c>
      <c r="I4179" s="261" t="s">
        <v>17</v>
      </c>
      <c r="J4179" s="261" t="s">
        <v>7572</v>
      </c>
      <c r="K4179" s="261" t="s">
        <v>7631</v>
      </c>
      <c r="L4179" s="262">
        <v>45777</v>
      </c>
      <c r="M4179" s="261" t="s">
        <v>19</v>
      </c>
    </row>
    <row r="4180" spans="1:13">
      <c r="A4180" s="259" t="s">
        <v>368</v>
      </c>
      <c r="B4180" s="259" t="s">
        <v>369</v>
      </c>
      <c r="C4180" s="259" t="s">
        <v>32</v>
      </c>
      <c r="D4180" s="259" t="s">
        <v>2014</v>
      </c>
      <c r="E4180" s="259">
        <v>696661</v>
      </c>
      <c r="F4180" s="259" t="s">
        <v>7632</v>
      </c>
      <c r="G4180" s="259" t="s">
        <v>427</v>
      </c>
      <c r="H4180" s="259">
        <v>2</v>
      </c>
      <c r="I4180" s="259" t="s">
        <v>7633</v>
      </c>
      <c r="J4180" s="259" t="s">
        <v>7634</v>
      </c>
      <c r="K4180" s="259" t="s">
        <v>7635</v>
      </c>
      <c r="L4180" s="260">
        <v>45777</v>
      </c>
      <c r="M4180" s="259" t="s">
        <v>19</v>
      </c>
    </row>
    <row r="4181" spans="1:13">
      <c r="A4181" s="261" t="s">
        <v>368</v>
      </c>
      <c r="B4181" s="261" t="s">
        <v>369</v>
      </c>
      <c r="C4181" s="261" t="s">
        <v>32</v>
      </c>
      <c r="D4181" s="261" t="s">
        <v>2017</v>
      </c>
      <c r="E4181" s="261">
        <v>17943777</v>
      </c>
      <c r="F4181" s="261" t="s">
        <v>7636</v>
      </c>
      <c r="G4181" s="261" t="s">
        <v>427</v>
      </c>
      <c r="H4181" s="261">
        <v>2</v>
      </c>
      <c r="I4181" s="261" t="s">
        <v>7633</v>
      </c>
      <c r="J4181" s="261" t="s">
        <v>7637</v>
      </c>
      <c r="K4181" s="261" t="s">
        <v>7638</v>
      </c>
      <c r="L4181" s="262">
        <v>45777</v>
      </c>
      <c r="M4181" s="261" t="s">
        <v>19</v>
      </c>
    </row>
    <row r="4182" spans="1:13">
      <c r="A4182" s="259" t="s">
        <v>368</v>
      </c>
      <c r="B4182" s="259" t="s">
        <v>369</v>
      </c>
      <c r="C4182" s="259" t="s">
        <v>32</v>
      </c>
      <c r="D4182" s="259" t="s">
        <v>2020</v>
      </c>
      <c r="E4182" s="259">
        <v>1206993</v>
      </c>
      <c r="F4182" s="259" t="s">
        <v>7625</v>
      </c>
      <c r="G4182" s="259" t="s">
        <v>427</v>
      </c>
      <c r="H4182" s="259">
        <v>2</v>
      </c>
      <c r="I4182" s="259" t="s">
        <v>7626</v>
      </c>
      <c r="J4182" s="259" t="s">
        <v>7639</v>
      </c>
      <c r="K4182" s="259" t="s">
        <v>7640</v>
      </c>
      <c r="L4182" s="260">
        <v>45777</v>
      </c>
      <c r="M4182" s="259" t="s">
        <v>19</v>
      </c>
    </row>
    <row r="4183" spans="1:13">
      <c r="A4183" s="261" t="s">
        <v>368</v>
      </c>
      <c r="B4183" s="261" t="s">
        <v>369</v>
      </c>
      <c r="C4183" s="261" t="s">
        <v>32</v>
      </c>
      <c r="D4183" s="261" t="s">
        <v>2023</v>
      </c>
      <c r="E4183" s="261">
        <v>696661</v>
      </c>
      <c r="F4183" s="261" t="s">
        <v>7632</v>
      </c>
      <c r="G4183" s="261" t="s">
        <v>427</v>
      </c>
      <c r="H4183" s="261">
        <v>2</v>
      </c>
      <c r="I4183" s="261" t="s">
        <v>7626</v>
      </c>
      <c r="J4183" s="261" t="s">
        <v>7641</v>
      </c>
      <c r="K4183" s="261" t="s">
        <v>7642</v>
      </c>
      <c r="L4183" s="262">
        <v>45777</v>
      </c>
      <c r="M4183" s="261" t="s">
        <v>19</v>
      </c>
    </row>
    <row r="4184" spans="1:13">
      <c r="A4184" s="259" t="s">
        <v>368</v>
      </c>
      <c r="B4184" s="259" t="s">
        <v>369</v>
      </c>
      <c r="C4184" s="259" t="s">
        <v>32</v>
      </c>
      <c r="D4184" s="259" t="s">
        <v>2025</v>
      </c>
      <c r="E4184" s="259">
        <v>0</v>
      </c>
      <c r="F4184" s="259" t="s">
        <v>7596</v>
      </c>
      <c r="G4184" s="259" t="s">
        <v>427</v>
      </c>
      <c r="H4184" s="259">
        <v>2</v>
      </c>
      <c r="I4184" s="259" t="s">
        <v>7597</v>
      </c>
      <c r="J4184" s="259" t="s">
        <v>7643</v>
      </c>
      <c r="K4184" s="259" t="s">
        <v>7644</v>
      </c>
      <c r="L4184" s="260">
        <v>45777</v>
      </c>
      <c r="M4184" s="259" t="s">
        <v>19</v>
      </c>
    </row>
    <row r="4185" spans="1:13">
      <c r="A4185" s="261" t="s">
        <v>368</v>
      </c>
      <c r="B4185" s="261" t="s">
        <v>369</v>
      </c>
      <c r="C4185" s="261" t="s">
        <v>32</v>
      </c>
      <c r="D4185" s="261" t="s">
        <v>2027</v>
      </c>
      <c r="E4185" s="261">
        <v>0</v>
      </c>
      <c r="F4185" s="261" t="s">
        <v>7596</v>
      </c>
      <c r="G4185" s="261" t="s">
        <v>427</v>
      </c>
      <c r="H4185" s="261">
        <v>2</v>
      </c>
      <c r="I4185" s="261" t="s">
        <v>7597</v>
      </c>
      <c r="J4185" s="261" t="s">
        <v>7645</v>
      </c>
      <c r="K4185" s="261" t="s">
        <v>7646</v>
      </c>
      <c r="L4185" s="262">
        <v>45777</v>
      </c>
      <c r="M4185" s="261" t="s">
        <v>19</v>
      </c>
    </row>
    <row r="4186" spans="1:13">
      <c r="A4186" s="259" t="s">
        <v>368</v>
      </c>
      <c r="B4186" s="259" t="s">
        <v>369</v>
      </c>
      <c r="C4186" s="259" t="s">
        <v>32</v>
      </c>
      <c r="D4186" s="259" t="s">
        <v>200</v>
      </c>
      <c r="E4186" s="259">
        <v>2</v>
      </c>
      <c r="F4186" s="259" t="s">
        <v>7647</v>
      </c>
      <c r="G4186" s="259" t="s">
        <v>427</v>
      </c>
      <c r="H4186" s="259">
        <v>2</v>
      </c>
      <c r="I4186" s="259" t="s">
        <v>7648</v>
      </c>
      <c r="J4186" s="259" t="s">
        <v>7588</v>
      </c>
      <c r="K4186" s="259" t="s">
        <v>7649</v>
      </c>
      <c r="L4186" s="260">
        <v>45777</v>
      </c>
      <c r="M4186" s="259" t="s">
        <v>19</v>
      </c>
    </row>
    <row r="4187" spans="1:13">
      <c r="A4187" s="261" t="s">
        <v>510</v>
      </c>
      <c r="B4187" s="261" t="s">
        <v>511</v>
      </c>
      <c r="C4187" s="261" t="s">
        <v>512</v>
      </c>
      <c r="D4187" s="261" t="s">
        <v>2227</v>
      </c>
      <c r="E4187" s="261">
        <v>22049524</v>
      </c>
      <c r="F4187" s="261" t="s">
        <v>7650</v>
      </c>
      <c r="G4187" s="261" t="s">
        <v>427</v>
      </c>
      <c r="H4187" s="261">
        <v>2</v>
      </c>
      <c r="I4187" s="261" t="s">
        <v>7651</v>
      </c>
      <c r="J4187" s="261" t="s">
        <v>7652</v>
      </c>
      <c r="K4187" s="261" t="s">
        <v>7653</v>
      </c>
      <c r="L4187" s="262">
        <v>45777</v>
      </c>
      <c r="M4187" s="261" t="s">
        <v>19</v>
      </c>
    </row>
    <row r="4188" spans="1:13">
      <c r="A4188" s="259" t="s">
        <v>510</v>
      </c>
      <c r="B4188" s="259" t="s">
        <v>511</v>
      </c>
      <c r="C4188" s="259" t="s">
        <v>512</v>
      </c>
      <c r="D4188" s="259" t="s">
        <v>1999</v>
      </c>
      <c r="E4188" s="259">
        <v>94080</v>
      </c>
      <c r="F4188" s="259" t="s">
        <v>7654</v>
      </c>
      <c r="G4188" s="259" t="s">
        <v>427</v>
      </c>
      <c r="H4188" s="259">
        <v>2</v>
      </c>
      <c r="I4188" s="259" t="s">
        <v>7655</v>
      </c>
      <c r="J4188" s="259" t="s">
        <v>7656</v>
      </c>
      <c r="K4188" s="259" t="s">
        <v>7657</v>
      </c>
      <c r="L4188" s="260">
        <v>45777</v>
      </c>
      <c r="M4188" s="259" t="s">
        <v>19</v>
      </c>
    </row>
    <row r="4189" spans="1:13">
      <c r="A4189" s="261" t="s">
        <v>510</v>
      </c>
      <c r="B4189" s="261" t="s">
        <v>511</v>
      </c>
      <c r="C4189" s="261" t="s">
        <v>512</v>
      </c>
      <c r="D4189" s="261" t="s">
        <v>2004</v>
      </c>
      <c r="E4189" s="261">
        <v>22049524</v>
      </c>
      <c r="F4189" s="261" t="s">
        <v>7658</v>
      </c>
      <c r="G4189" s="261" t="s">
        <v>427</v>
      </c>
      <c r="H4189" s="261">
        <v>2</v>
      </c>
      <c r="I4189" s="261" t="s">
        <v>7659</v>
      </c>
      <c r="J4189" s="261" t="s">
        <v>7660</v>
      </c>
      <c r="K4189" s="261" t="s">
        <v>7661</v>
      </c>
      <c r="L4189" s="262">
        <v>45777</v>
      </c>
      <c r="M4189" s="261" t="s">
        <v>19</v>
      </c>
    </row>
    <row r="4190" spans="1:13">
      <c r="A4190" s="259" t="s">
        <v>510</v>
      </c>
      <c r="B4190" s="259" t="s">
        <v>511</v>
      </c>
      <c r="C4190" s="259" t="s">
        <v>512</v>
      </c>
      <c r="D4190" s="259" t="s">
        <v>2007</v>
      </c>
      <c r="E4190" s="259">
        <v>9000000</v>
      </c>
      <c r="F4190" s="259" t="s">
        <v>7662</v>
      </c>
      <c r="G4190" s="259" t="s">
        <v>427</v>
      </c>
      <c r="H4190" s="259">
        <v>2</v>
      </c>
      <c r="I4190" s="259" t="s">
        <v>7663</v>
      </c>
      <c r="J4190" s="259" t="s">
        <v>7664</v>
      </c>
      <c r="K4190" s="259" t="s">
        <v>7665</v>
      </c>
      <c r="L4190" s="260">
        <v>45777</v>
      </c>
      <c r="M4190" s="259" t="s">
        <v>218</v>
      </c>
    </row>
    <row r="4191" spans="1:13">
      <c r="A4191" s="261" t="s">
        <v>510</v>
      </c>
      <c r="B4191" s="261" t="s">
        <v>511</v>
      </c>
      <c r="C4191" s="261" t="s">
        <v>512</v>
      </c>
      <c r="D4191" s="261" t="s">
        <v>257</v>
      </c>
      <c r="E4191" s="261">
        <v>504701</v>
      </c>
      <c r="F4191" s="261" t="s">
        <v>7666</v>
      </c>
      <c r="G4191" s="261" t="s">
        <v>427</v>
      </c>
      <c r="H4191" s="261">
        <v>2</v>
      </c>
      <c r="I4191" s="261" t="s">
        <v>7667</v>
      </c>
      <c r="J4191" s="261" t="s">
        <v>7668</v>
      </c>
      <c r="K4191" s="261" t="s">
        <v>7669</v>
      </c>
      <c r="L4191" s="262">
        <v>45777</v>
      </c>
      <c r="M4191" s="261" t="s">
        <v>218</v>
      </c>
    </row>
    <row r="4192" spans="1:13">
      <c r="A4192" s="259" t="s">
        <v>510</v>
      </c>
      <c r="B4192" s="259" t="s">
        <v>511</v>
      </c>
      <c r="C4192" s="259" t="s">
        <v>512</v>
      </c>
      <c r="D4192" s="259" t="s">
        <v>2014</v>
      </c>
      <c r="E4192" s="259">
        <v>9000000</v>
      </c>
      <c r="F4192" s="259" t="s">
        <v>7662</v>
      </c>
      <c r="G4192" s="259" t="s">
        <v>427</v>
      </c>
      <c r="H4192" s="259">
        <v>2</v>
      </c>
      <c r="I4192" s="259" t="s">
        <v>7663</v>
      </c>
      <c r="J4192" s="259" t="s">
        <v>7670</v>
      </c>
      <c r="K4192" s="259" t="s">
        <v>7671</v>
      </c>
      <c r="L4192" s="260">
        <v>45777</v>
      </c>
      <c r="M4192" s="259" t="s">
        <v>218</v>
      </c>
    </row>
    <row r="4193" spans="1:13">
      <c r="A4193" s="261" t="s">
        <v>510</v>
      </c>
      <c r="B4193" s="261" t="s">
        <v>511</v>
      </c>
      <c r="C4193" s="261" t="s">
        <v>512</v>
      </c>
      <c r="D4193" s="261" t="s">
        <v>2017</v>
      </c>
      <c r="E4193" s="261">
        <v>13049524</v>
      </c>
      <c r="F4193" s="261" t="s">
        <v>7672</v>
      </c>
      <c r="G4193" s="261" t="s">
        <v>427</v>
      </c>
      <c r="H4193" s="261">
        <v>2</v>
      </c>
      <c r="I4193" s="261" t="s">
        <v>7673</v>
      </c>
      <c r="J4193" s="261" t="s">
        <v>7674</v>
      </c>
      <c r="K4193" s="261" t="s">
        <v>7675</v>
      </c>
      <c r="L4193" s="262">
        <v>45777</v>
      </c>
      <c r="M4193" s="261" t="s">
        <v>218</v>
      </c>
    </row>
    <row r="4194" spans="1:13">
      <c r="A4194" s="259" t="s">
        <v>510</v>
      </c>
      <c r="B4194" s="259" t="s">
        <v>511</v>
      </c>
      <c r="C4194" s="259" t="s">
        <v>512</v>
      </c>
      <c r="D4194" s="259" t="s">
        <v>2020</v>
      </c>
      <c r="E4194" s="259">
        <v>0</v>
      </c>
      <c r="F4194" s="259" t="s">
        <v>7662</v>
      </c>
      <c r="G4194" s="259" t="s">
        <v>427</v>
      </c>
      <c r="H4194" s="259">
        <v>2</v>
      </c>
      <c r="I4194" s="259" t="s">
        <v>7663</v>
      </c>
      <c r="J4194" s="259" t="s">
        <v>7676</v>
      </c>
      <c r="K4194" s="259" t="s">
        <v>7677</v>
      </c>
      <c r="L4194" s="260">
        <v>45777</v>
      </c>
      <c r="M4194" s="259" t="s">
        <v>218</v>
      </c>
    </row>
    <row r="4195" spans="1:13">
      <c r="A4195" s="261" t="s">
        <v>510</v>
      </c>
      <c r="B4195" s="261" t="s">
        <v>511</v>
      </c>
      <c r="C4195" s="261" t="s">
        <v>512</v>
      </c>
      <c r="D4195" s="261" t="s">
        <v>2023</v>
      </c>
      <c r="E4195" s="261">
        <v>9000000</v>
      </c>
      <c r="F4195" s="261" t="s">
        <v>7662</v>
      </c>
      <c r="G4195" s="261" t="s">
        <v>427</v>
      </c>
      <c r="H4195" s="261">
        <v>2</v>
      </c>
      <c r="I4195" s="261" t="s">
        <v>7663</v>
      </c>
      <c r="J4195" s="261" t="s">
        <v>7678</v>
      </c>
      <c r="K4195" s="261" t="s">
        <v>7679</v>
      </c>
      <c r="L4195" s="262">
        <v>45777</v>
      </c>
      <c r="M4195" s="261" t="s">
        <v>218</v>
      </c>
    </row>
    <row r="4196" spans="1:13">
      <c r="A4196" s="259" t="s">
        <v>510</v>
      </c>
      <c r="B4196" s="259" t="s">
        <v>511</v>
      </c>
      <c r="C4196" s="259" t="s">
        <v>512</v>
      </c>
      <c r="D4196" s="259" t="s">
        <v>2025</v>
      </c>
      <c r="E4196" s="259" t="s">
        <v>17</v>
      </c>
      <c r="F4196" s="259" t="s">
        <v>17</v>
      </c>
      <c r="G4196" s="259" t="s">
        <v>17</v>
      </c>
      <c r="H4196" s="259" t="s">
        <v>17</v>
      </c>
      <c r="I4196" s="259" t="s">
        <v>17</v>
      </c>
      <c r="J4196" s="259" t="s">
        <v>7680</v>
      </c>
      <c r="K4196" s="259" t="s">
        <v>7681</v>
      </c>
      <c r="L4196" s="260">
        <v>45777</v>
      </c>
      <c r="M4196" s="259" t="s">
        <v>218</v>
      </c>
    </row>
    <row r="4197" spans="1:13">
      <c r="A4197" s="261" t="s">
        <v>510</v>
      </c>
      <c r="B4197" s="261" t="s">
        <v>511</v>
      </c>
      <c r="C4197" s="261" t="s">
        <v>512</v>
      </c>
      <c r="D4197" s="261" t="s">
        <v>2027</v>
      </c>
      <c r="E4197" s="261" t="s">
        <v>17</v>
      </c>
      <c r="F4197" s="261" t="s">
        <v>17</v>
      </c>
      <c r="G4197" s="261" t="s">
        <v>17</v>
      </c>
      <c r="H4197" s="261" t="s">
        <v>17</v>
      </c>
      <c r="I4197" s="261" t="s">
        <v>17</v>
      </c>
      <c r="J4197" s="261" t="s">
        <v>7682</v>
      </c>
      <c r="K4197" s="261" t="s">
        <v>7683</v>
      </c>
      <c r="L4197" s="262">
        <v>45777</v>
      </c>
      <c r="M4197" s="261" t="s">
        <v>218</v>
      </c>
    </row>
    <row r="4198" spans="1:13">
      <c r="A4198" s="259" t="s">
        <v>510</v>
      </c>
      <c r="B4198" s="259" t="s">
        <v>511</v>
      </c>
      <c r="C4198" s="259" t="s">
        <v>512</v>
      </c>
      <c r="D4198" s="259" t="s">
        <v>200</v>
      </c>
      <c r="E4198" s="259">
        <v>3</v>
      </c>
      <c r="F4198" s="259" t="s">
        <v>7684</v>
      </c>
      <c r="G4198" s="259" t="s">
        <v>427</v>
      </c>
      <c r="H4198" s="259">
        <v>2</v>
      </c>
      <c r="I4198" s="259" t="s">
        <v>7685</v>
      </c>
      <c r="J4198" s="259" t="s">
        <v>7686</v>
      </c>
      <c r="K4198" s="259" t="s">
        <v>7687</v>
      </c>
      <c r="L4198" s="260">
        <v>45777</v>
      </c>
      <c r="M4198" s="259" t="s">
        <v>218</v>
      </c>
    </row>
    <row r="4199" spans="1:13">
      <c r="A4199" s="261" t="s">
        <v>1912</v>
      </c>
      <c r="B4199" s="261" t="s">
        <v>1913</v>
      </c>
      <c r="C4199" s="261" t="s">
        <v>1914</v>
      </c>
      <c r="D4199" s="261" t="s">
        <v>2227</v>
      </c>
      <c r="E4199" s="261">
        <v>27100000</v>
      </c>
      <c r="F4199" s="261" t="s">
        <v>7688</v>
      </c>
      <c r="G4199" s="261" t="s">
        <v>427</v>
      </c>
      <c r="H4199" s="261">
        <v>2</v>
      </c>
      <c r="I4199" s="261" t="s">
        <v>7689</v>
      </c>
      <c r="J4199" s="261" t="s">
        <v>7690</v>
      </c>
      <c r="K4199" s="261" t="s">
        <v>7691</v>
      </c>
      <c r="L4199" s="262">
        <v>45777</v>
      </c>
      <c r="M4199" s="261" t="s">
        <v>218</v>
      </c>
    </row>
    <row r="4200" spans="1:13">
      <c r="A4200" s="259" t="s">
        <v>1912</v>
      </c>
      <c r="B4200" s="259" t="s">
        <v>1913</v>
      </c>
      <c r="C4200" s="259" t="s">
        <v>1914</v>
      </c>
      <c r="D4200" s="259" t="s">
        <v>1999</v>
      </c>
      <c r="E4200" s="259">
        <v>882050</v>
      </c>
      <c r="F4200" s="259" t="s">
        <v>7692</v>
      </c>
      <c r="G4200" s="259" t="s">
        <v>224</v>
      </c>
      <c r="H4200" s="259">
        <v>1</v>
      </c>
      <c r="I4200" s="259" t="s">
        <v>7693</v>
      </c>
      <c r="J4200" s="259" t="s">
        <v>7694</v>
      </c>
      <c r="K4200" s="259" t="s">
        <v>7695</v>
      </c>
      <c r="L4200" s="260">
        <v>45777</v>
      </c>
      <c r="M4200" s="259" t="s">
        <v>218</v>
      </c>
    </row>
    <row r="4201" spans="1:13">
      <c r="A4201" s="261" t="s">
        <v>1912</v>
      </c>
      <c r="B4201" s="261" t="s">
        <v>1913</v>
      </c>
      <c r="C4201" s="261" t="s">
        <v>1914</v>
      </c>
      <c r="D4201" s="261" t="s">
        <v>2004</v>
      </c>
      <c r="E4201" s="261">
        <v>27100000</v>
      </c>
      <c r="F4201" s="261" t="s">
        <v>7688</v>
      </c>
      <c r="G4201" s="261" t="s">
        <v>427</v>
      </c>
      <c r="H4201" s="261">
        <v>2</v>
      </c>
      <c r="I4201" s="261" t="s">
        <v>7689</v>
      </c>
      <c r="J4201" s="261" t="s">
        <v>7696</v>
      </c>
      <c r="K4201" s="261" t="s">
        <v>7697</v>
      </c>
      <c r="L4201" s="262">
        <v>45777</v>
      </c>
      <c r="M4201" s="261" t="s">
        <v>218</v>
      </c>
    </row>
    <row r="4202" spans="1:13">
      <c r="A4202" s="259" t="s">
        <v>1912</v>
      </c>
      <c r="B4202" s="259" t="s">
        <v>1913</v>
      </c>
      <c r="C4202" s="259" t="s">
        <v>1914</v>
      </c>
      <c r="D4202" s="259" t="s">
        <v>2007</v>
      </c>
      <c r="E4202" s="259">
        <v>18699000</v>
      </c>
      <c r="F4202" s="259" t="s">
        <v>7698</v>
      </c>
      <c r="G4202" s="259" t="s">
        <v>282</v>
      </c>
      <c r="H4202" s="259">
        <v>3</v>
      </c>
      <c r="I4202" s="259" t="s">
        <v>7699</v>
      </c>
      <c r="J4202" s="259" t="s">
        <v>7700</v>
      </c>
      <c r="K4202" s="259" t="s">
        <v>7701</v>
      </c>
      <c r="L4202" s="260">
        <v>45777</v>
      </c>
      <c r="M4202" s="259" t="s">
        <v>218</v>
      </c>
    </row>
    <row r="4203" spans="1:13">
      <c r="A4203" s="261" t="s">
        <v>1912</v>
      </c>
      <c r="B4203" s="261" t="s">
        <v>1913</v>
      </c>
      <c r="C4203" s="261" t="s">
        <v>1914</v>
      </c>
      <c r="D4203" s="261" t="s">
        <v>257</v>
      </c>
      <c r="E4203" s="261">
        <v>7891241</v>
      </c>
      <c r="F4203" s="261" t="s">
        <v>7702</v>
      </c>
      <c r="G4203" s="261" t="s">
        <v>282</v>
      </c>
      <c r="H4203" s="261">
        <v>3</v>
      </c>
      <c r="I4203" s="261" t="s">
        <v>7703</v>
      </c>
      <c r="J4203" s="261" t="s">
        <v>7704</v>
      </c>
      <c r="K4203" s="261" t="s">
        <v>7705</v>
      </c>
      <c r="L4203" s="262">
        <v>45777</v>
      </c>
      <c r="M4203" s="261" t="s">
        <v>218</v>
      </c>
    </row>
    <row r="4204" spans="1:13">
      <c r="A4204" s="259" t="s">
        <v>1912</v>
      </c>
      <c r="B4204" s="259" t="s">
        <v>1913</v>
      </c>
      <c r="C4204" s="259" t="s">
        <v>1914</v>
      </c>
      <c r="D4204" s="259" t="s">
        <v>2014</v>
      </c>
      <c r="E4204" s="259">
        <v>7943719</v>
      </c>
      <c r="F4204" s="259" t="s">
        <v>7706</v>
      </c>
      <c r="G4204" s="259" t="s">
        <v>427</v>
      </c>
      <c r="H4204" s="259">
        <v>2</v>
      </c>
      <c r="I4204" s="259" t="s">
        <v>7707</v>
      </c>
      <c r="J4204" s="259" t="s">
        <v>7708</v>
      </c>
      <c r="K4204" s="259" t="s">
        <v>7709</v>
      </c>
      <c r="L4204" s="260">
        <v>45777</v>
      </c>
      <c r="M4204" s="259" t="s">
        <v>218</v>
      </c>
    </row>
    <row r="4205" spans="1:13">
      <c r="A4205" s="261" t="s">
        <v>1912</v>
      </c>
      <c r="B4205" s="261" t="s">
        <v>1913</v>
      </c>
      <c r="C4205" s="261" t="s">
        <v>1914</v>
      </c>
      <c r="D4205" s="261" t="s">
        <v>2017</v>
      </c>
      <c r="E4205" s="261">
        <v>8401000</v>
      </c>
      <c r="F4205" s="261" t="s">
        <v>6728</v>
      </c>
      <c r="G4205" s="261" t="s">
        <v>427</v>
      </c>
      <c r="H4205" s="261">
        <v>2</v>
      </c>
      <c r="I4205" s="261" t="s">
        <v>7710</v>
      </c>
      <c r="J4205" s="261" t="s">
        <v>7711</v>
      </c>
      <c r="K4205" s="261" t="s">
        <v>7712</v>
      </c>
      <c r="L4205" s="262">
        <v>45777</v>
      </c>
      <c r="M4205" s="261" t="s">
        <v>218</v>
      </c>
    </row>
    <row r="4206" spans="1:13">
      <c r="A4206" s="259" t="s">
        <v>1912</v>
      </c>
      <c r="B4206" s="259" t="s">
        <v>1913</v>
      </c>
      <c r="C4206" s="259" t="s">
        <v>1914</v>
      </c>
      <c r="D4206" s="259" t="s">
        <v>2020</v>
      </c>
      <c r="E4206" s="259">
        <v>10755281</v>
      </c>
      <c r="F4206" s="259" t="s">
        <v>7698</v>
      </c>
      <c r="G4206" s="259" t="s">
        <v>427</v>
      </c>
      <c r="H4206" s="259">
        <v>2</v>
      </c>
      <c r="I4206" s="259" t="s">
        <v>7713</v>
      </c>
      <c r="J4206" s="259" t="s">
        <v>7714</v>
      </c>
      <c r="K4206" s="259" t="s">
        <v>7715</v>
      </c>
      <c r="L4206" s="260">
        <v>45777</v>
      </c>
      <c r="M4206" s="259" t="s">
        <v>218</v>
      </c>
    </row>
    <row r="4207" spans="1:13">
      <c r="A4207" s="261" t="s">
        <v>1912</v>
      </c>
      <c r="B4207" s="261" t="s">
        <v>1913</v>
      </c>
      <c r="C4207" s="261" t="s">
        <v>1914</v>
      </c>
      <c r="D4207" s="261" t="s">
        <v>2023</v>
      </c>
      <c r="E4207" s="261">
        <v>6696843</v>
      </c>
      <c r="F4207" s="261" t="s">
        <v>7716</v>
      </c>
      <c r="G4207" s="261" t="s">
        <v>427</v>
      </c>
      <c r="H4207" s="261">
        <v>2</v>
      </c>
      <c r="I4207" s="261" t="s">
        <v>7717</v>
      </c>
      <c r="J4207" s="261" t="s">
        <v>7718</v>
      </c>
      <c r="K4207" s="261" t="s">
        <v>7719</v>
      </c>
      <c r="L4207" s="262">
        <v>45777</v>
      </c>
      <c r="M4207" s="261" t="s">
        <v>218</v>
      </c>
    </row>
    <row r="4208" spans="1:13">
      <c r="A4208" s="259" t="s">
        <v>1912</v>
      </c>
      <c r="B4208" s="259" t="s">
        <v>1913</v>
      </c>
      <c r="C4208" s="259" t="s">
        <v>1914</v>
      </c>
      <c r="D4208" s="259" t="s">
        <v>2025</v>
      </c>
      <c r="E4208" s="259">
        <v>1039895</v>
      </c>
      <c r="F4208" s="259" t="s">
        <v>7716</v>
      </c>
      <c r="G4208" s="259" t="s">
        <v>427</v>
      </c>
      <c r="H4208" s="259">
        <v>2</v>
      </c>
      <c r="I4208" s="259" t="s">
        <v>7717</v>
      </c>
      <c r="J4208" s="259" t="s">
        <v>7718</v>
      </c>
      <c r="K4208" s="259" t="s">
        <v>7720</v>
      </c>
      <c r="L4208" s="260">
        <v>45777</v>
      </c>
      <c r="M4208" s="259" t="s">
        <v>218</v>
      </c>
    </row>
    <row r="4209" spans="1:13">
      <c r="A4209" s="261" t="s">
        <v>1912</v>
      </c>
      <c r="B4209" s="261" t="s">
        <v>1913</v>
      </c>
      <c r="C4209" s="261" t="s">
        <v>1914</v>
      </c>
      <c r="D4209" s="261" t="s">
        <v>2027</v>
      </c>
      <c r="E4209" s="261">
        <v>25005</v>
      </c>
      <c r="F4209" s="261" t="s">
        <v>7716</v>
      </c>
      <c r="G4209" s="261" t="s">
        <v>427</v>
      </c>
      <c r="H4209" s="261">
        <v>2</v>
      </c>
      <c r="I4209" s="261" t="s">
        <v>7717</v>
      </c>
      <c r="J4209" s="261" t="s">
        <v>7718</v>
      </c>
      <c r="K4209" s="261" t="s">
        <v>7721</v>
      </c>
      <c r="L4209" s="262">
        <v>45777</v>
      </c>
      <c r="M4209" s="261" t="s">
        <v>218</v>
      </c>
    </row>
    <row r="4210" spans="1:13">
      <c r="A4210" s="259" t="s">
        <v>1912</v>
      </c>
      <c r="B4210" s="259" t="s">
        <v>1913</v>
      </c>
      <c r="C4210" s="259" t="s">
        <v>1914</v>
      </c>
      <c r="D4210" s="259" t="s">
        <v>200</v>
      </c>
      <c r="E4210" s="259">
        <v>5</v>
      </c>
      <c r="F4210" s="259" t="s">
        <v>7722</v>
      </c>
      <c r="G4210" s="259" t="s">
        <v>427</v>
      </c>
      <c r="H4210" s="259">
        <v>2</v>
      </c>
      <c r="I4210" s="259" t="s">
        <v>7717</v>
      </c>
      <c r="J4210" s="259" t="s">
        <v>7723</v>
      </c>
      <c r="K4210" s="259" t="s">
        <v>7724</v>
      </c>
      <c r="L4210" s="260">
        <v>45777</v>
      </c>
      <c r="M4210" s="259" t="s">
        <v>218</v>
      </c>
    </row>
    <row r="4211" spans="1:13">
      <c r="A4211" s="261" t="s">
        <v>47</v>
      </c>
      <c r="B4211" s="261" t="s">
        <v>48</v>
      </c>
      <c r="C4211" s="261" t="s">
        <v>49</v>
      </c>
      <c r="D4211" s="261" t="s">
        <v>2227</v>
      </c>
      <c r="E4211" s="261">
        <v>16872569</v>
      </c>
      <c r="F4211" s="261" t="s">
        <v>7552</v>
      </c>
      <c r="G4211" s="261" t="s">
        <v>427</v>
      </c>
      <c r="H4211" s="261">
        <v>2</v>
      </c>
      <c r="I4211" s="261" t="s">
        <v>7725</v>
      </c>
      <c r="J4211" s="261" t="s">
        <v>7726</v>
      </c>
      <c r="K4211" s="261" t="s">
        <v>7727</v>
      </c>
      <c r="L4211" s="262">
        <v>45777</v>
      </c>
      <c r="M4211" s="261" t="s">
        <v>218</v>
      </c>
    </row>
    <row r="4212" spans="1:13">
      <c r="A4212" s="259" t="s">
        <v>47</v>
      </c>
      <c r="B4212" s="259" t="s">
        <v>48</v>
      </c>
      <c r="C4212" s="259" t="s">
        <v>49</v>
      </c>
      <c r="D4212" s="259" t="s">
        <v>1999</v>
      </c>
      <c r="E4212" s="259">
        <v>386850</v>
      </c>
      <c r="F4212" s="259" t="s">
        <v>7728</v>
      </c>
      <c r="G4212" s="259" t="s">
        <v>224</v>
      </c>
      <c r="H4212" s="259">
        <v>1</v>
      </c>
      <c r="I4212" s="259" t="s">
        <v>7725</v>
      </c>
      <c r="J4212" s="259" t="s">
        <v>7729</v>
      </c>
      <c r="K4212" s="259" t="s">
        <v>7730</v>
      </c>
      <c r="L4212" s="260">
        <v>45777</v>
      </c>
      <c r="M4212" s="259" t="s">
        <v>218</v>
      </c>
    </row>
    <row r="4213" spans="1:13">
      <c r="A4213" s="261" t="s">
        <v>47</v>
      </c>
      <c r="B4213" s="261" t="s">
        <v>48</v>
      </c>
      <c r="C4213" s="261" t="s">
        <v>49</v>
      </c>
      <c r="D4213" s="261" t="s">
        <v>2004</v>
      </c>
      <c r="E4213" s="261">
        <v>16872569</v>
      </c>
      <c r="F4213" s="261" t="s">
        <v>7731</v>
      </c>
      <c r="G4213" s="261" t="s">
        <v>427</v>
      </c>
      <c r="H4213" s="261">
        <v>2</v>
      </c>
      <c r="I4213" s="261" t="s">
        <v>7732</v>
      </c>
      <c r="J4213" s="261" t="s">
        <v>7733</v>
      </c>
      <c r="K4213" s="261" t="s">
        <v>7734</v>
      </c>
      <c r="L4213" s="262">
        <v>45777</v>
      </c>
      <c r="M4213" s="261" t="s">
        <v>218</v>
      </c>
    </row>
    <row r="4214" spans="1:13">
      <c r="A4214" s="259" t="s">
        <v>47</v>
      </c>
      <c r="B4214" s="259" t="s">
        <v>48</v>
      </c>
      <c r="C4214" s="259" t="s">
        <v>49</v>
      </c>
      <c r="D4214" s="259" t="s">
        <v>2007</v>
      </c>
      <c r="E4214" s="259">
        <v>16872569</v>
      </c>
      <c r="F4214" s="259" t="s">
        <v>7735</v>
      </c>
      <c r="G4214" s="259" t="s">
        <v>427</v>
      </c>
      <c r="H4214" s="259">
        <v>2</v>
      </c>
      <c r="I4214" s="259" t="s">
        <v>7732</v>
      </c>
      <c r="J4214" s="259" t="s">
        <v>7736</v>
      </c>
      <c r="K4214" s="259" t="s">
        <v>7737</v>
      </c>
      <c r="L4214" s="260">
        <v>45777</v>
      </c>
      <c r="M4214" s="259" t="s">
        <v>218</v>
      </c>
    </row>
    <row r="4215" spans="1:13">
      <c r="A4215" s="261" t="s">
        <v>47</v>
      </c>
      <c r="B4215" s="261" t="s">
        <v>48</v>
      </c>
      <c r="C4215" s="261" t="s">
        <v>49</v>
      </c>
      <c r="D4215" s="261" t="s">
        <v>257</v>
      </c>
      <c r="E4215" s="261">
        <v>212559</v>
      </c>
      <c r="F4215" s="261" t="s">
        <v>7738</v>
      </c>
      <c r="G4215" s="261" t="s">
        <v>282</v>
      </c>
      <c r="H4215" s="261">
        <v>3</v>
      </c>
      <c r="I4215" s="261" t="s">
        <v>7739</v>
      </c>
      <c r="J4215" s="261" t="s">
        <v>7740</v>
      </c>
      <c r="K4215" s="261" t="s">
        <v>7741</v>
      </c>
      <c r="L4215" s="262">
        <v>45777</v>
      </c>
      <c r="M4215" s="261" t="s">
        <v>218</v>
      </c>
    </row>
    <row r="4216" spans="1:13">
      <c r="A4216" s="259" t="s">
        <v>47</v>
      </c>
      <c r="B4216" s="259" t="s">
        <v>48</v>
      </c>
      <c r="C4216" s="259" t="s">
        <v>49</v>
      </c>
      <c r="D4216" s="259" t="s">
        <v>467</v>
      </c>
      <c r="E4216" s="259">
        <v>733</v>
      </c>
      <c r="F4216" s="259" t="s">
        <v>7742</v>
      </c>
      <c r="G4216" s="259" t="s">
        <v>282</v>
      </c>
      <c r="H4216" s="259">
        <v>3</v>
      </c>
      <c r="I4216" s="259" t="s">
        <v>7743</v>
      </c>
      <c r="J4216" s="259" t="s">
        <v>7744</v>
      </c>
      <c r="K4216" s="259" t="s">
        <v>7745</v>
      </c>
      <c r="L4216" s="260">
        <v>45777</v>
      </c>
      <c r="M4216" s="259" t="s">
        <v>19</v>
      </c>
    </row>
    <row r="4217" spans="1:13">
      <c r="A4217" s="261" t="s">
        <v>47</v>
      </c>
      <c r="B4217" s="261" t="s">
        <v>48</v>
      </c>
      <c r="C4217" s="261" t="s">
        <v>49</v>
      </c>
      <c r="D4217" s="261" t="s">
        <v>549</v>
      </c>
      <c r="E4217" s="261">
        <v>733</v>
      </c>
      <c r="F4217" s="261" t="s">
        <v>7742</v>
      </c>
      <c r="G4217" s="261" t="s">
        <v>282</v>
      </c>
      <c r="H4217" s="261">
        <v>3</v>
      </c>
      <c r="I4217" s="261" t="s">
        <v>7743</v>
      </c>
      <c r="J4217" s="261" t="s">
        <v>7744</v>
      </c>
      <c r="K4217" s="261" t="s">
        <v>7746</v>
      </c>
      <c r="L4217" s="262">
        <v>45777</v>
      </c>
      <c r="M4217" s="261" t="s">
        <v>19</v>
      </c>
    </row>
    <row r="4218" spans="1:13">
      <c r="A4218" s="259" t="s">
        <v>47</v>
      </c>
      <c r="B4218" s="259" t="s">
        <v>48</v>
      </c>
      <c r="C4218" s="259" t="s">
        <v>49</v>
      </c>
      <c r="D4218" s="259" t="s">
        <v>2017</v>
      </c>
      <c r="E4218" s="259">
        <v>0</v>
      </c>
      <c r="F4218" s="259" t="s">
        <v>7747</v>
      </c>
      <c r="G4218" s="259" t="s">
        <v>427</v>
      </c>
      <c r="H4218" s="259">
        <v>2</v>
      </c>
      <c r="I4218" s="259" t="s">
        <v>7732</v>
      </c>
      <c r="J4218" s="259" t="s">
        <v>7748</v>
      </c>
      <c r="K4218" s="259" t="s">
        <v>7749</v>
      </c>
      <c r="L4218" s="260">
        <v>45777</v>
      </c>
      <c r="M4218" s="259" t="s">
        <v>218</v>
      </c>
    </row>
    <row r="4219" spans="1:13">
      <c r="A4219" s="261" t="s">
        <v>47</v>
      </c>
      <c r="B4219" s="261" t="s">
        <v>48</v>
      </c>
      <c r="C4219" s="261" t="s">
        <v>49</v>
      </c>
      <c r="D4219" s="261" t="s">
        <v>2020</v>
      </c>
      <c r="E4219" s="261">
        <v>9272569</v>
      </c>
      <c r="F4219" s="261" t="s">
        <v>7747</v>
      </c>
      <c r="G4219" s="261" t="s">
        <v>427</v>
      </c>
      <c r="H4219" s="261">
        <v>2</v>
      </c>
      <c r="I4219" s="261" t="s">
        <v>7732</v>
      </c>
      <c r="J4219" s="261" t="s">
        <v>7750</v>
      </c>
      <c r="K4219" s="261" t="s">
        <v>7751</v>
      </c>
      <c r="L4219" s="262">
        <v>45777</v>
      </c>
      <c r="M4219" s="261" t="s">
        <v>218</v>
      </c>
    </row>
    <row r="4220" spans="1:13">
      <c r="A4220" s="259" t="s">
        <v>47</v>
      </c>
      <c r="B4220" s="259" t="s">
        <v>48</v>
      </c>
      <c r="C4220" s="259" t="s">
        <v>49</v>
      </c>
      <c r="D4220" s="259" t="s">
        <v>2023</v>
      </c>
      <c r="E4220" s="259">
        <v>7600000</v>
      </c>
      <c r="F4220" s="259" t="s">
        <v>2689</v>
      </c>
      <c r="G4220" s="259" t="s">
        <v>427</v>
      </c>
      <c r="H4220" s="259">
        <v>2</v>
      </c>
      <c r="I4220" s="259" t="s">
        <v>7752</v>
      </c>
      <c r="J4220" s="259" t="s">
        <v>7753</v>
      </c>
      <c r="K4220" s="259" t="s">
        <v>7754</v>
      </c>
      <c r="L4220" s="260">
        <v>45777</v>
      </c>
      <c r="M4220" s="259" t="s">
        <v>218</v>
      </c>
    </row>
    <row r="4221" spans="1:13">
      <c r="A4221" s="261" t="s">
        <v>47</v>
      </c>
      <c r="B4221" s="261" t="s">
        <v>48</v>
      </c>
      <c r="C4221" s="261" t="s">
        <v>49</v>
      </c>
      <c r="D4221" s="261" t="s">
        <v>2025</v>
      </c>
      <c r="E4221" s="261" t="s">
        <v>17</v>
      </c>
      <c r="F4221" s="261" t="s">
        <v>2689</v>
      </c>
      <c r="G4221" s="261" t="s">
        <v>282</v>
      </c>
      <c r="H4221" s="261">
        <v>3</v>
      </c>
      <c r="I4221" s="261" t="s">
        <v>7752</v>
      </c>
      <c r="J4221" s="261" t="s">
        <v>7755</v>
      </c>
      <c r="K4221" s="261" t="s">
        <v>7756</v>
      </c>
      <c r="L4221" s="262">
        <v>45777</v>
      </c>
      <c r="M4221" s="261" t="s">
        <v>218</v>
      </c>
    </row>
    <row r="4222" spans="1:13">
      <c r="A4222" s="259" t="s">
        <v>47</v>
      </c>
      <c r="B4222" s="259" t="s">
        <v>48</v>
      </c>
      <c r="C4222" s="259" t="s">
        <v>49</v>
      </c>
      <c r="D4222" s="259" t="s">
        <v>2027</v>
      </c>
      <c r="E4222" s="259" t="s">
        <v>17</v>
      </c>
      <c r="F4222" s="259" t="s">
        <v>2689</v>
      </c>
      <c r="G4222" s="259" t="s">
        <v>282</v>
      </c>
      <c r="H4222" s="259">
        <v>3</v>
      </c>
      <c r="I4222" s="259" t="s">
        <v>7752</v>
      </c>
      <c r="J4222" s="259" t="s">
        <v>7755</v>
      </c>
      <c r="K4222" s="259" t="s">
        <v>7757</v>
      </c>
      <c r="L4222" s="260">
        <v>45777</v>
      </c>
      <c r="M4222" s="259" t="s">
        <v>218</v>
      </c>
    </row>
    <row r="4223" spans="1:13">
      <c r="A4223" s="261" t="s">
        <v>625</v>
      </c>
      <c r="B4223" s="261" t="s">
        <v>626</v>
      </c>
      <c r="C4223" s="261" t="s">
        <v>555</v>
      </c>
      <c r="D4223" s="261" t="s">
        <v>2227</v>
      </c>
      <c r="E4223" s="261">
        <v>35389175</v>
      </c>
      <c r="F4223" s="261" t="s">
        <v>5361</v>
      </c>
      <c r="G4223" s="261" t="s">
        <v>427</v>
      </c>
      <c r="H4223" s="261">
        <v>2</v>
      </c>
      <c r="I4223" s="261" t="s">
        <v>2984</v>
      </c>
      <c r="J4223" s="261" t="s">
        <v>2985</v>
      </c>
      <c r="K4223" s="261" t="s">
        <v>7758</v>
      </c>
      <c r="L4223" s="262">
        <v>45777</v>
      </c>
      <c r="M4223" s="261" t="s">
        <v>218</v>
      </c>
    </row>
    <row r="4224" spans="1:13">
      <c r="A4224" s="259" t="s">
        <v>625</v>
      </c>
      <c r="B4224" s="259" t="s">
        <v>626</v>
      </c>
      <c r="C4224" s="259" t="s">
        <v>555</v>
      </c>
      <c r="D4224" s="259" t="s">
        <v>1999</v>
      </c>
      <c r="E4224" s="259">
        <v>246350</v>
      </c>
      <c r="F4224" s="259" t="s">
        <v>7759</v>
      </c>
      <c r="G4224" s="259" t="s">
        <v>427</v>
      </c>
      <c r="H4224" s="259">
        <v>2</v>
      </c>
      <c r="I4224" s="259" t="s">
        <v>7760</v>
      </c>
      <c r="J4224" s="259" t="s">
        <v>7761</v>
      </c>
      <c r="K4224" s="259" t="s">
        <v>7762</v>
      </c>
      <c r="L4224" s="260">
        <v>45777</v>
      </c>
      <c r="M4224" s="259" t="s">
        <v>218</v>
      </c>
    </row>
    <row r="4225" spans="1:13">
      <c r="A4225" s="261" t="s">
        <v>625</v>
      </c>
      <c r="B4225" s="261" t="s">
        <v>626</v>
      </c>
      <c r="C4225" s="261" t="s">
        <v>555</v>
      </c>
      <c r="D4225" s="261" t="s">
        <v>2004</v>
      </c>
      <c r="E4225" s="261">
        <v>5169474</v>
      </c>
      <c r="F4225" s="261" t="s">
        <v>7763</v>
      </c>
      <c r="G4225" s="261" t="s">
        <v>427</v>
      </c>
      <c r="H4225" s="261">
        <v>2</v>
      </c>
      <c r="I4225" s="261" t="s">
        <v>7764</v>
      </c>
      <c r="J4225" s="261" t="s">
        <v>7765</v>
      </c>
      <c r="K4225" s="261" t="s">
        <v>7766</v>
      </c>
      <c r="L4225" s="262">
        <v>45777</v>
      </c>
      <c r="M4225" s="261" t="s">
        <v>218</v>
      </c>
    </row>
    <row r="4226" spans="1:13">
      <c r="A4226" s="259" t="s">
        <v>625</v>
      </c>
      <c r="B4226" s="259" t="s">
        <v>626</v>
      </c>
      <c r="C4226" s="259" t="s">
        <v>555</v>
      </c>
      <c r="D4226" s="259" t="s">
        <v>2007</v>
      </c>
      <c r="E4226" s="259">
        <v>3512080</v>
      </c>
      <c r="F4226" s="259" t="s">
        <v>7763</v>
      </c>
      <c r="G4226" s="259" t="s">
        <v>427</v>
      </c>
      <c r="H4226" s="259">
        <v>2</v>
      </c>
      <c r="I4226" s="259" t="s">
        <v>7764</v>
      </c>
      <c r="J4226" s="259" t="s">
        <v>7767</v>
      </c>
      <c r="K4226" s="259" t="s">
        <v>7768</v>
      </c>
      <c r="L4226" s="260">
        <v>45777</v>
      </c>
      <c r="M4226" s="259" t="s">
        <v>218</v>
      </c>
    </row>
    <row r="4227" spans="1:13">
      <c r="A4227" s="261" t="s">
        <v>625</v>
      </c>
      <c r="B4227" s="261" t="s">
        <v>626</v>
      </c>
      <c r="C4227" s="261" t="s">
        <v>555</v>
      </c>
      <c r="D4227" s="261" t="s">
        <v>257</v>
      </c>
      <c r="E4227" s="261">
        <v>1525</v>
      </c>
      <c r="F4227" s="261" t="s">
        <v>7769</v>
      </c>
      <c r="G4227" s="261" t="s">
        <v>427</v>
      </c>
      <c r="H4227" s="261">
        <v>2</v>
      </c>
      <c r="I4227" s="261" t="s">
        <v>7770</v>
      </c>
      <c r="J4227" s="261" t="s">
        <v>7771</v>
      </c>
      <c r="K4227" s="261" t="s">
        <v>7772</v>
      </c>
      <c r="L4227" s="262">
        <v>45777</v>
      </c>
      <c r="M4227" s="261" t="s">
        <v>218</v>
      </c>
    </row>
    <row r="4228" spans="1:13">
      <c r="A4228" s="259" t="s">
        <v>625</v>
      </c>
      <c r="B4228" s="259" t="s">
        <v>626</v>
      </c>
      <c r="C4228" s="259" t="s">
        <v>555</v>
      </c>
      <c r="D4228" s="259" t="s">
        <v>549</v>
      </c>
      <c r="E4228" s="259">
        <v>190</v>
      </c>
      <c r="F4228" s="259" t="s">
        <v>7773</v>
      </c>
      <c r="G4228" s="259" t="s">
        <v>427</v>
      </c>
      <c r="H4228" s="259">
        <v>2</v>
      </c>
      <c r="I4228" s="259" t="s">
        <v>7774</v>
      </c>
      <c r="J4228" s="259" t="s">
        <v>7775</v>
      </c>
      <c r="K4228" s="259" t="s">
        <v>7776</v>
      </c>
      <c r="L4228" s="260">
        <v>45777</v>
      </c>
      <c r="M4228" s="259" t="s">
        <v>218</v>
      </c>
    </row>
    <row r="4229" spans="1:13">
      <c r="A4229" s="261" t="s">
        <v>625</v>
      </c>
      <c r="B4229" s="261" t="s">
        <v>626</v>
      </c>
      <c r="C4229" s="261" t="s">
        <v>555</v>
      </c>
      <c r="D4229" s="261" t="s">
        <v>2014</v>
      </c>
      <c r="E4229" s="261">
        <v>1813889</v>
      </c>
      <c r="F4229" s="261" t="s">
        <v>7763</v>
      </c>
      <c r="G4229" s="261" t="s">
        <v>427</v>
      </c>
      <c r="H4229" s="261">
        <v>2</v>
      </c>
      <c r="I4229" s="261" t="s">
        <v>7764</v>
      </c>
      <c r="J4229" s="261" t="s">
        <v>7777</v>
      </c>
      <c r="K4229" s="261" t="s">
        <v>7778</v>
      </c>
      <c r="L4229" s="262">
        <v>45777</v>
      </c>
      <c r="M4229" s="261" t="s">
        <v>218</v>
      </c>
    </row>
    <row r="4230" spans="1:13">
      <c r="A4230" s="259" t="s">
        <v>625</v>
      </c>
      <c r="B4230" s="259" t="s">
        <v>626</v>
      </c>
      <c r="C4230" s="259" t="s">
        <v>555</v>
      </c>
      <c r="D4230" s="259" t="s">
        <v>2017</v>
      </c>
      <c r="E4230" s="259">
        <v>1657394</v>
      </c>
      <c r="F4230" s="259" t="s">
        <v>7763</v>
      </c>
      <c r="G4230" s="259" t="s">
        <v>427</v>
      </c>
      <c r="H4230" s="259">
        <v>2</v>
      </c>
      <c r="I4230" s="259" t="s">
        <v>7764</v>
      </c>
      <c r="J4230" s="259" t="s">
        <v>7779</v>
      </c>
      <c r="K4230" s="259" t="s">
        <v>7780</v>
      </c>
      <c r="L4230" s="260">
        <v>45777</v>
      </c>
      <c r="M4230" s="259" t="s">
        <v>218</v>
      </c>
    </row>
    <row r="4231" spans="1:13">
      <c r="A4231" s="261" t="s">
        <v>625</v>
      </c>
      <c r="B4231" s="261" t="s">
        <v>626</v>
      </c>
      <c r="C4231" s="261" t="s">
        <v>555</v>
      </c>
      <c r="D4231" s="261" t="s">
        <v>2020</v>
      </c>
      <c r="E4231" s="261">
        <v>1698191</v>
      </c>
      <c r="F4231" s="261" t="s">
        <v>7763</v>
      </c>
      <c r="G4231" s="261" t="s">
        <v>427</v>
      </c>
      <c r="H4231" s="261">
        <v>2</v>
      </c>
      <c r="I4231" s="261" t="s">
        <v>7764</v>
      </c>
      <c r="J4231" s="261" t="s">
        <v>7781</v>
      </c>
      <c r="K4231" s="261" t="s">
        <v>7782</v>
      </c>
      <c r="L4231" s="262">
        <v>45777</v>
      </c>
      <c r="M4231" s="261" t="s">
        <v>218</v>
      </c>
    </row>
    <row r="4232" spans="1:13">
      <c r="A4232" s="259" t="s">
        <v>625</v>
      </c>
      <c r="B4232" s="259" t="s">
        <v>626</v>
      </c>
      <c r="C4232" s="259" t="s">
        <v>555</v>
      </c>
      <c r="D4232" s="259" t="s">
        <v>2023</v>
      </c>
      <c r="E4232" s="259">
        <v>1397685</v>
      </c>
      <c r="F4232" s="259" t="s">
        <v>7763</v>
      </c>
      <c r="G4232" s="259" t="s">
        <v>427</v>
      </c>
      <c r="H4232" s="259">
        <v>2</v>
      </c>
      <c r="I4232" s="259" t="s">
        <v>7764</v>
      </c>
      <c r="J4232" s="259" t="s">
        <v>7783</v>
      </c>
      <c r="K4232" s="259" t="s">
        <v>7784</v>
      </c>
      <c r="L4232" s="260">
        <v>45777</v>
      </c>
      <c r="M4232" s="259" t="s">
        <v>218</v>
      </c>
    </row>
    <row r="4233" spans="1:13">
      <c r="A4233" s="261" t="s">
        <v>625</v>
      </c>
      <c r="B4233" s="261" t="s">
        <v>626</v>
      </c>
      <c r="C4233" s="261" t="s">
        <v>555</v>
      </c>
      <c r="D4233" s="261" t="s">
        <v>2025</v>
      </c>
      <c r="E4233" s="261">
        <v>416204</v>
      </c>
      <c r="F4233" s="261" t="s">
        <v>7763</v>
      </c>
      <c r="G4233" s="261" t="s">
        <v>427</v>
      </c>
      <c r="H4233" s="261">
        <v>2</v>
      </c>
      <c r="I4233" s="261" t="s">
        <v>7764</v>
      </c>
      <c r="J4233" s="261" t="s">
        <v>7785</v>
      </c>
      <c r="K4233" s="261" t="s">
        <v>7786</v>
      </c>
      <c r="L4233" s="262">
        <v>45777</v>
      </c>
      <c r="M4233" s="261" t="s">
        <v>218</v>
      </c>
    </row>
    <row r="4234" spans="1:13">
      <c r="A4234" s="259" t="s">
        <v>625</v>
      </c>
      <c r="B4234" s="259" t="s">
        <v>626</v>
      </c>
      <c r="C4234" s="259" t="s">
        <v>555</v>
      </c>
      <c r="D4234" s="259" t="s">
        <v>2027</v>
      </c>
      <c r="E4234" s="259">
        <v>0</v>
      </c>
      <c r="F4234" s="259" t="s">
        <v>7763</v>
      </c>
      <c r="G4234" s="259" t="s">
        <v>427</v>
      </c>
      <c r="H4234" s="259">
        <v>2</v>
      </c>
      <c r="I4234" s="259" t="s">
        <v>7764</v>
      </c>
      <c r="J4234" s="259" t="s">
        <v>7787</v>
      </c>
      <c r="K4234" s="259" t="s">
        <v>7788</v>
      </c>
      <c r="L4234" s="260">
        <v>45777</v>
      </c>
      <c r="M4234" s="259" t="s">
        <v>218</v>
      </c>
    </row>
    <row r="4235" spans="1:13">
      <c r="A4235" s="261" t="s">
        <v>625</v>
      </c>
      <c r="B4235" s="261" t="s">
        <v>626</v>
      </c>
      <c r="C4235" s="261" t="s">
        <v>555</v>
      </c>
      <c r="D4235" s="261" t="s">
        <v>200</v>
      </c>
      <c r="E4235" s="261">
        <v>4</v>
      </c>
      <c r="F4235" s="261" t="s">
        <v>7789</v>
      </c>
      <c r="G4235" s="261" t="s">
        <v>427</v>
      </c>
      <c r="H4235" s="261">
        <v>2</v>
      </c>
      <c r="I4235" s="261" t="s">
        <v>7790</v>
      </c>
      <c r="J4235" s="261" t="s">
        <v>7791</v>
      </c>
      <c r="K4235" s="261" t="s">
        <v>7792</v>
      </c>
      <c r="L4235" s="262">
        <v>45777</v>
      </c>
      <c r="M4235" s="261" t="s">
        <v>218</v>
      </c>
    </row>
    <row r="4236" spans="1:13">
      <c r="A4236" s="259" t="s">
        <v>553</v>
      </c>
      <c r="B4236" s="259" t="s">
        <v>554</v>
      </c>
      <c r="C4236" s="259" t="s">
        <v>555</v>
      </c>
      <c r="D4236" s="259" t="s">
        <v>2227</v>
      </c>
      <c r="E4236" s="259">
        <v>35389175</v>
      </c>
      <c r="F4236" s="259" t="s">
        <v>5361</v>
      </c>
      <c r="G4236" s="259" t="s">
        <v>427</v>
      </c>
      <c r="H4236" s="259">
        <v>2</v>
      </c>
      <c r="I4236" s="259" t="s">
        <v>2984</v>
      </c>
      <c r="J4236" s="259" t="s">
        <v>2985</v>
      </c>
      <c r="K4236" s="259" t="s">
        <v>7793</v>
      </c>
      <c r="L4236" s="260">
        <v>45777</v>
      </c>
      <c r="M4236" s="259" t="s">
        <v>218</v>
      </c>
    </row>
    <row r="4237" spans="1:13">
      <c r="A4237" s="261" t="s">
        <v>553</v>
      </c>
      <c r="B4237" s="261" t="s">
        <v>554</v>
      </c>
      <c r="C4237" s="261" t="s">
        <v>555</v>
      </c>
      <c r="D4237" s="261" t="s">
        <v>1999</v>
      </c>
      <c r="E4237" s="261">
        <v>77897</v>
      </c>
      <c r="F4237" s="261" t="s">
        <v>7794</v>
      </c>
      <c r="G4237" s="261" t="s">
        <v>427</v>
      </c>
      <c r="H4237" s="261">
        <v>2</v>
      </c>
      <c r="I4237" s="261" t="s">
        <v>2984</v>
      </c>
      <c r="J4237" s="261" t="s">
        <v>7795</v>
      </c>
      <c r="K4237" s="261" t="s">
        <v>7796</v>
      </c>
      <c r="L4237" s="262">
        <v>45777</v>
      </c>
      <c r="M4237" s="261" t="s">
        <v>218</v>
      </c>
    </row>
    <row r="4238" spans="1:13">
      <c r="A4238" s="259" t="s">
        <v>553</v>
      </c>
      <c r="B4238" s="259" t="s">
        <v>554</v>
      </c>
      <c r="C4238" s="259" t="s">
        <v>555</v>
      </c>
      <c r="D4238" s="259" t="s">
        <v>2004</v>
      </c>
      <c r="E4238" s="259">
        <v>2908042</v>
      </c>
      <c r="F4238" s="259" t="s">
        <v>7797</v>
      </c>
      <c r="G4238" s="259" t="s">
        <v>427</v>
      </c>
      <c r="H4238" s="259">
        <v>2</v>
      </c>
      <c r="I4238" s="259" t="s">
        <v>7798</v>
      </c>
      <c r="J4238" s="259" t="s">
        <v>7799</v>
      </c>
      <c r="K4238" s="259" t="s">
        <v>7800</v>
      </c>
      <c r="L4238" s="260">
        <v>45777</v>
      </c>
      <c r="M4238" s="259" t="s">
        <v>218</v>
      </c>
    </row>
    <row r="4239" spans="1:13">
      <c r="A4239" s="261" t="s">
        <v>553</v>
      </c>
      <c r="B4239" s="261" t="s">
        <v>554</v>
      </c>
      <c r="C4239" s="261" t="s">
        <v>555</v>
      </c>
      <c r="D4239" s="261" t="s">
        <v>2007</v>
      </c>
      <c r="E4239" s="261">
        <v>2908042</v>
      </c>
      <c r="F4239" s="261" t="s">
        <v>7797</v>
      </c>
      <c r="G4239" s="261" t="s">
        <v>427</v>
      </c>
      <c r="H4239" s="261">
        <v>2</v>
      </c>
      <c r="I4239" s="261" t="s">
        <v>7801</v>
      </c>
      <c r="J4239" s="261" t="s">
        <v>7802</v>
      </c>
      <c r="K4239" s="261" t="s">
        <v>7803</v>
      </c>
      <c r="L4239" s="262">
        <v>45777</v>
      </c>
      <c r="M4239" s="261" t="s">
        <v>218</v>
      </c>
    </row>
    <row r="4240" spans="1:13">
      <c r="A4240" s="259" t="s">
        <v>553</v>
      </c>
      <c r="B4240" s="259" t="s">
        <v>554</v>
      </c>
      <c r="C4240" s="259" t="s">
        <v>555</v>
      </c>
      <c r="D4240" s="259" t="s">
        <v>257</v>
      </c>
      <c r="E4240" s="259">
        <v>1188000</v>
      </c>
      <c r="F4240" s="259" t="s">
        <v>4470</v>
      </c>
      <c r="G4240" s="259" t="s">
        <v>282</v>
      </c>
      <c r="H4240" s="259">
        <v>3</v>
      </c>
      <c r="I4240" s="259" t="s">
        <v>7801</v>
      </c>
      <c r="J4240" s="259" t="s">
        <v>7804</v>
      </c>
      <c r="K4240" s="259" t="s">
        <v>7805</v>
      </c>
      <c r="L4240" s="260">
        <v>45777</v>
      </c>
      <c r="M4240" s="259" t="s">
        <v>218</v>
      </c>
    </row>
    <row r="4241" spans="1:13">
      <c r="A4241" s="261" t="s">
        <v>553</v>
      </c>
      <c r="B4241" s="261" t="s">
        <v>554</v>
      </c>
      <c r="C4241" s="261" t="s">
        <v>555</v>
      </c>
      <c r="D4241" s="261" t="s">
        <v>112</v>
      </c>
      <c r="E4241" s="261" t="s">
        <v>17</v>
      </c>
      <c r="F4241" s="261" t="s">
        <v>404</v>
      </c>
      <c r="G4241" s="261" t="s">
        <v>282</v>
      </c>
      <c r="H4241" s="261">
        <v>3</v>
      </c>
      <c r="I4241" s="261" t="s">
        <v>7806</v>
      </c>
      <c r="J4241" s="261" t="s">
        <v>7807</v>
      </c>
      <c r="K4241" s="261" t="s">
        <v>7808</v>
      </c>
      <c r="L4241" s="262">
        <v>45777</v>
      </c>
      <c r="M4241" s="261" t="s">
        <v>218</v>
      </c>
    </row>
    <row r="4242" spans="1:13">
      <c r="A4242" s="259" t="s">
        <v>553</v>
      </c>
      <c r="B4242" s="259" t="s">
        <v>554</v>
      </c>
      <c r="C4242" s="259" t="s">
        <v>555</v>
      </c>
      <c r="D4242" s="259" t="s">
        <v>467</v>
      </c>
      <c r="E4242" s="259">
        <v>163</v>
      </c>
      <c r="F4242" s="259" t="s">
        <v>7809</v>
      </c>
      <c r="G4242" s="259" t="s">
        <v>427</v>
      </c>
      <c r="H4242" s="259">
        <v>2</v>
      </c>
      <c r="I4242" s="259" t="s">
        <v>404</v>
      </c>
      <c r="J4242" s="259" t="s">
        <v>7810</v>
      </c>
      <c r="K4242" s="259" t="s">
        <v>7811</v>
      </c>
      <c r="L4242" s="260">
        <v>45777</v>
      </c>
      <c r="M4242" s="259" t="s">
        <v>218</v>
      </c>
    </row>
    <row r="4243" spans="1:13">
      <c r="A4243" s="261" t="s">
        <v>553</v>
      </c>
      <c r="B4243" s="261" t="s">
        <v>554</v>
      </c>
      <c r="C4243" s="261" t="s">
        <v>555</v>
      </c>
      <c r="D4243" s="261" t="s">
        <v>549</v>
      </c>
      <c r="E4243" s="261">
        <v>190</v>
      </c>
      <c r="F4243" s="261" t="s">
        <v>7773</v>
      </c>
      <c r="G4243" s="261" t="s">
        <v>427</v>
      </c>
      <c r="H4243" s="261">
        <v>2</v>
      </c>
      <c r="I4243" s="261" t="s">
        <v>2622</v>
      </c>
      <c r="J4243" s="261" t="s">
        <v>7775</v>
      </c>
      <c r="K4243" s="261" t="s">
        <v>7812</v>
      </c>
      <c r="L4243" s="262">
        <v>45777</v>
      </c>
      <c r="M4243" s="261" t="s">
        <v>218</v>
      </c>
    </row>
    <row r="4244" spans="1:13">
      <c r="A4244" s="259" t="s">
        <v>553</v>
      </c>
      <c r="B4244" s="259" t="s">
        <v>554</v>
      </c>
      <c r="C4244" s="259" t="s">
        <v>555</v>
      </c>
      <c r="D4244" s="259" t="s">
        <v>2014</v>
      </c>
      <c r="E4244" s="259">
        <v>1305030</v>
      </c>
      <c r="F4244" s="259" t="s">
        <v>7813</v>
      </c>
      <c r="G4244" s="259" t="s">
        <v>427</v>
      </c>
      <c r="H4244" s="259">
        <v>2</v>
      </c>
      <c r="I4244" s="259" t="s">
        <v>7774</v>
      </c>
      <c r="J4244" s="259" t="s">
        <v>7814</v>
      </c>
      <c r="K4244" s="259" t="s">
        <v>7815</v>
      </c>
      <c r="L4244" s="260">
        <v>45777</v>
      </c>
      <c r="M4244" s="259" t="s">
        <v>218</v>
      </c>
    </row>
    <row r="4245" spans="1:13">
      <c r="A4245" s="261" t="s">
        <v>553</v>
      </c>
      <c r="B4245" s="261" t="s">
        <v>554</v>
      </c>
      <c r="C4245" s="261" t="s">
        <v>555</v>
      </c>
      <c r="D4245" s="261" t="s">
        <v>2017</v>
      </c>
      <c r="E4245" s="261">
        <v>0</v>
      </c>
      <c r="F4245" s="261" t="s">
        <v>7797</v>
      </c>
      <c r="G4245" s="261" t="s">
        <v>427</v>
      </c>
      <c r="H4245" s="261">
        <v>2</v>
      </c>
      <c r="I4245" s="261" t="s">
        <v>7816</v>
      </c>
      <c r="J4245" s="261" t="s">
        <v>7817</v>
      </c>
      <c r="K4245" s="261" t="s">
        <v>7818</v>
      </c>
      <c r="L4245" s="262">
        <v>45777</v>
      </c>
      <c r="M4245" s="261" t="s">
        <v>218</v>
      </c>
    </row>
    <row r="4246" spans="1:13">
      <c r="A4246" s="259" t="s">
        <v>553</v>
      </c>
      <c r="B4246" s="259" t="s">
        <v>554</v>
      </c>
      <c r="C4246" s="259" t="s">
        <v>555</v>
      </c>
      <c r="D4246" s="259" t="s">
        <v>2020</v>
      </c>
      <c r="E4246" s="259">
        <v>1603012</v>
      </c>
      <c r="F4246" s="259" t="s">
        <v>7819</v>
      </c>
      <c r="G4246" s="259" t="s">
        <v>427</v>
      </c>
      <c r="H4246" s="259">
        <v>2</v>
      </c>
      <c r="I4246" s="259" t="s">
        <v>7801</v>
      </c>
      <c r="J4246" s="259" t="s">
        <v>7820</v>
      </c>
      <c r="K4246" s="259" t="s">
        <v>7821</v>
      </c>
      <c r="L4246" s="260">
        <v>45777</v>
      </c>
      <c r="M4246" s="259" t="s">
        <v>218</v>
      </c>
    </row>
    <row r="4247" spans="1:13">
      <c r="A4247" s="261" t="s">
        <v>553</v>
      </c>
      <c r="B4247" s="261" t="s">
        <v>554</v>
      </c>
      <c r="C4247" s="261" t="s">
        <v>555</v>
      </c>
      <c r="D4247" s="261" t="s">
        <v>2023</v>
      </c>
      <c r="E4247" s="261">
        <v>897023</v>
      </c>
      <c r="F4247" s="261" t="s">
        <v>7813</v>
      </c>
      <c r="G4247" s="261" t="s">
        <v>427</v>
      </c>
      <c r="H4247" s="261">
        <v>2</v>
      </c>
      <c r="I4247" s="261" t="s">
        <v>7816</v>
      </c>
      <c r="J4247" s="261" t="s">
        <v>7822</v>
      </c>
      <c r="K4247" s="261" t="s">
        <v>7823</v>
      </c>
      <c r="L4247" s="262">
        <v>45777</v>
      </c>
      <c r="M4247" s="261" t="s">
        <v>218</v>
      </c>
    </row>
    <row r="4248" spans="1:13">
      <c r="A4248" s="259" t="s">
        <v>553</v>
      </c>
      <c r="B4248" s="259" t="s">
        <v>554</v>
      </c>
      <c r="C4248" s="259" t="s">
        <v>555</v>
      </c>
      <c r="D4248" s="259" t="s">
        <v>2025</v>
      </c>
      <c r="E4248" s="259">
        <v>408007</v>
      </c>
      <c r="F4248" s="259" t="s">
        <v>7813</v>
      </c>
      <c r="G4248" s="259" t="s">
        <v>427</v>
      </c>
      <c r="H4248" s="259">
        <v>2</v>
      </c>
      <c r="I4248" s="259" t="s">
        <v>7816</v>
      </c>
      <c r="J4248" s="259" t="s">
        <v>7824</v>
      </c>
      <c r="K4248" s="259" t="s">
        <v>7825</v>
      </c>
      <c r="L4248" s="260">
        <v>45777</v>
      </c>
      <c r="M4248" s="259" t="s">
        <v>218</v>
      </c>
    </row>
    <row r="4249" spans="1:13">
      <c r="A4249" s="261" t="s">
        <v>553</v>
      </c>
      <c r="B4249" s="261" t="s">
        <v>554</v>
      </c>
      <c r="C4249" s="261" t="s">
        <v>555</v>
      </c>
      <c r="D4249" s="261" t="s">
        <v>2027</v>
      </c>
      <c r="E4249" s="261">
        <v>0</v>
      </c>
      <c r="F4249" s="261" t="s">
        <v>7813</v>
      </c>
      <c r="G4249" s="261" t="s">
        <v>427</v>
      </c>
      <c r="H4249" s="261">
        <v>2</v>
      </c>
      <c r="I4249" s="261" t="s">
        <v>7816</v>
      </c>
      <c r="J4249" s="261" t="s">
        <v>7826</v>
      </c>
      <c r="K4249" s="261" t="s">
        <v>7827</v>
      </c>
      <c r="L4249" s="262">
        <v>45777</v>
      </c>
      <c r="M4249" s="261" t="s">
        <v>218</v>
      </c>
    </row>
    <row r="4250" spans="1:13">
      <c r="A4250" s="259" t="s">
        <v>553</v>
      </c>
      <c r="B4250" s="259" t="s">
        <v>554</v>
      </c>
      <c r="C4250" s="259" t="s">
        <v>555</v>
      </c>
      <c r="D4250" s="259" t="s">
        <v>200</v>
      </c>
      <c r="E4250" s="259">
        <v>3</v>
      </c>
      <c r="F4250" s="259" t="s">
        <v>7828</v>
      </c>
      <c r="G4250" s="259" t="s">
        <v>427</v>
      </c>
      <c r="H4250" s="259">
        <v>2</v>
      </c>
      <c r="I4250" s="259" t="s">
        <v>7829</v>
      </c>
      <c r="J4250" s="259" t="s">
        <v>7830</v>
      </c>
      <c r="K4250" s="259" t="s">
        <v>7831</v>
      </c>
      <c r="L4250" s="260">
        <v>45777</v>
      </c>
      <c r="M4250" s="259" t="s">
        <v>218</v>
      </c>
    </row>
    <row r="4251" spans="1:13">
      <c r="A4251" s="261" t="s">
        <v>2272</v>
      </c>
      <c r="B4251" s="261" t="s">
        <v>2273</v>
      </c>
      <c r="C4251" s="261" t="s">
        <v>555</v>
      </c>
      <c r="D4251" s="261" t="s">
        <v>2227</v>
      </c>
      <c r="E4251" s="261">
        <v>35389175</v>
      </c>
      <c r="F4251" s="261" t="s">
        <v>5361</v>
      </c>
      <c r="G4251" s="261" t="s">
        <v>427</v>
      </c>
      <c r="H4251" s="261">
        <v>2</v>
      </c>
      <c r="I4251" s="261" t="s">
        <v>2984</v>
      </c>
      <c r="J4251" s="261" t="s">
        <v>2985</v>
      </c>
      <c r="K4251" s="261" t="s">
        <v>7832</v>
      </c>
      <c r="L4251" s="262">
        <v>45777</v>
      </c>
      <c r="M4251" s="261" t="s">
        <v>218</v>
      </c>
    </row>
    <row r="4252" spans="1:13">
      <c r="A4252" s="259" t="s">
        <v>2272</v>
      </c>
      <c r="B4252" s="259" t="s">
        <v>2273</v>
      </c>
      <c r="C4252" s="259" t="s">
        <v>555</v>
      </c>
      <c r="D4252" s="259" t="s">
        <v>1999</v>
      </c>
      <c r="E4252" s="259">
        <v>488657</v>
      </c>
      <c r="F4252" s="259" t="s">
        <v>7794</v>
      </c>
      <c r="G4252" s="259" t="s">
        <v>427</v>
      </c>
      <c r="H4252" s="259">
        <v>2</v>
      </c>
      <c r="I4252" s="259" t="s">
        <v>7798</v>
      </c>
      <c r="J4252" s="259" t="s">
        <v>7833</v>
      </c>
      <c r="K4252" s="259" t="s">
        <v>7834</v>
      </c>
      <c r="L4252" s="260">
        <v>45777</v>
      </c>
      <c r="M4252" s="259" t="s">
        <v>218</v>
      </c>
    </row>
    <row r="4253" spans="1:13">
      <c r="A4253" s="261" t="s">
        <v>2272</v>
      </c>
      <c r="B4253" s="261" t="s">
        <v>2273</v>
      </c>
      <c r="C4253" s="261" t="s">
        <v>555</v>
      </c>
      <c r="D4253" s="261" t="s">
        <v>2004</v>
      </c>
      <c r="E4253" s="261">
        <v>20045114</v>
      </c>
      <c r="F4253" s="261" t="s">
        <v>7835</v>
      </c>
      <c r="G4253" s="261" t="s">
        <v>427</v>
      </c>
      <c r="H4253" s="261">
        <v>2</v>
      </c>
      <c r="I4253" s="261" t="s">
        <v>7836</v>
      </c>
      <c r="J4253" s="261" t="s">
        <v>7837</v>
      </c>
      <c r="K4253" s="261" t="s">
        <v>7838</v>
      </c>
      <c r="L4253" s="262">
        <v>45777</v>
      </c>
      <c r="M4253" s="261" t="s">
        <v>218</v>
      </c>
    </row>
    <row r="4254" spans="1:13">
      <c r="A4254" s="259" t="s">
        <v>2272</v>
      </c>
      <c r="B4254" s="259" t="s">
        <v>2273</v>
      </c>
      <c r="C4254" s="259" t="s">
        <v>555</v>
      </c>
      <c r="D4254" s="259" t="s">
        <v>2007</v>
      </c>
      <c r="E4254" s="259">
        <v>6519539</v>
      </c>
      <c r="F4254" s="259" t="s">
        <v>7839</v>
      </c>
      <c r="G4254" s="259" t="s">
        <v>427</v>
      </c>
      <c r="H4254" s="259">
        <v>2</v>
      </c>
      <c r="I4254" s="259" t="s">
        <v>7840</v>
      </c>
      <c r="J4254" s="259" t="s">
        <v>7841</v>
      </c>
      <c r="K4254" s="259" t="s">
        <v>7842</v>
      </c>
      <c r="L4254" s="260">
        <v>45777</v>
      </c>
      <c r="M4254" s="259" t="s">
        <v>218</v>
      </c>
    </row>
    <row r="4255" spans="1:13">
      <c r="A4255" s="261" t="s">
        <v>2272</v>
      </c>
      <c r="B4255" s="261" t="s">
        <v>2273</v>
      </c>
      <c r="C4255" s="261" t="s">
        <v>555</v>
      </c>
      <c r="D4255" s="261" t="s">
        <v>257</v>
      </c>
      <c r="E4255" s="261">
        <v>1201849</v>
      </c>
      <c r="F4255" s="261" t="s">
        <v>7843</v>
      </c>
      <c r="G4255" s="261" t="s">
        <v>427</v>
      </c>
      <c r="H4255" s="261">
        <v>2</v>
      </c>
      <c r="I4255" s="261" t="s">
        <v>7844</v>
      </c>
      <c r="J4255" s="261" t="s">
        <v>7845</v>
      </c>
      <c r="K4255" s="261" t="s">
        <v>7846</v>
      </c>
      <c r="L4255" s="262">
        <v>45777</v>
      </c>
      <c r="M4255" s="261" t="s">
        <v>218</v>
      </c>
    </row>
    <row r="4256" spans="1:13">
      <c r="A4256" s="259" t="s">
        <v>2272</v>
      </c>
      <c r="B4256" s="259" t="s">
        <v>2273</v>
      </c>
      <c r="C4256" s="259" t="s">
        <v>555</v>
      </c>
      <c r="D4256" s="259" t="s">
        <v>112</v>
      </c>
      <c r="E4256" s="259" t="s">
        <v>17</v>
      </c>
      <c r="F4256" s="259" t="s">
        <v>17</v>
      </c>
      <c r="G4256" s="259" t="s">
        <v>17</v>
      </c>
      <c r="H4256" s="259" t="s">
        <v>17</v>
      </c>
      <c r="I4256" s="259" t="s">
        <v>17</v>
      </c>
      <c r="J4256" s="259" t="s">
        <v>17</v>
      </c>
      <c r="K4256" s="259" t="s">
        <v>7847</v>
      </c>
      <c r="L4256" s="260">
        <v>45777</v>
      </c>
      <c r="M4256" s="259" t="s">
        <v>19</v>
      </c>
    </row>
    <row r="4257" spans="1:13">
      <c r="A4257" s="261" t="s">
        <v>2272</v>
      </c>
      <c r="B4257" s="261" t="s">
        <v>2273</v>
      </c>
      <c r="C4257" s="261" t="s">
        <v>555</v>
      </c>
      <c r="D4257" s="261" t="s">
        <v>467</v>
      </c>
      <c r="E4257" s="261">
        <v>190</v>
      </c>
      <c r="F4257" s="261" t="s">
        <v>7773</v>
      </c>
      <c r="G4257" s="261" t="s">
        <v>427</v>
      </c>
      <c r="H4257" s="261">
        <v>2</v>
      </c>
      <c r="I4257" s="261" t="s">
        <v>7774</v>
      </c>
      <c r="J4257" s="261" t="s">
        <v>7848</v>
      </c>
      <c r="K4257" s="261" t="s">
        <v>7849</v>
      </c>
      <c r="L4257" s="262">
        <v>45777</v>
      </c>
      <c r="M4257" s="261" t="s">
        <v>218</v>
      </c>
    </row>
    <row r="4258" spans="1:13">
      <c r="A4258" s="259" t="s">
        <v>2272</v>
      </c>
      <c r="B4258" s="259" t="s">
        <v>2273</v>
      </c>
      <c r="C4258" s="259" t="s">
        <v>555</v>
      </c>
      <c r="D4258" s="259" t="s">
        <v>549</v>
      </c>
      <c r="E4258" s="259">
        <v>190</v>
      </c>
      <c r="F4258" s="259" t="s">
        <v>7773</v>
      </c>
      <c r="G4258" s="259" t="s">
        <v>427</v>
      </c>
      <c r="H4258" s="259">
        <v>2</v>
      </c>
      <c r="I4258" s="259" t="s">
        <v>7774</v>
      </c>
      <c r="J4258" s="259" t="s">
        <v>7848</v>
      </c>
      <c r="K4258" s="259" t="s">
        <v>7850</v>
      </c>
      <c r="L4258" s="260">
        <v>45777</v>
      </c>
      <c r="M4258" s="259" t="s">
        <v>218</v>
      </c>
    </row>
    <row r="4259" spans="1:13">
      <c r="A4259" s="261" t="s">
        <v>2272</v>
      </c>
      <c r="B4259" s="261" t="s">
        <v>2273</v>
      </c>
      <c r="C4259" s="261" t="s">
        <v>555</v>
      </c>
      <c r="D4259" s="261" t="s">
        <v>2014</v>
      </c>
      <c r="E4259" s="261">
        <v>3552913</v>
      </c>
      <c r="F4259" s="261" t="s">
        <v>7851</v>
      </c>
      <c r="G4259" s="261" t="s">
        <v>427</v>
      </c>
      <c r="H4259" s="261">
        <v>2</v>
      </c>
      <c r="I4259" s="261" t="s">
        <v>7852</v>
      </c>
      <c r="J4259" s="261" t="s">
        <v>7853</v>
      </c>
      <c r="K4259" s="261" t="s">
        <v>7854</v>
      </c>
      <c r="L4259" s="262">
        <v>45777</v>
      </c>
      <c r="M4259" s="261" t="s">
        <v>19</v>
      </c>
    </row>
    <row r="4260" spans="1:13">
      <c r="A4260" s="259" t="s">
        <v>2272</v>
      </c>
      <c r="B4260" s="259" t="s">
        <v>2273</v>
      </c>
      <c r="C4260" s="259" t="s">
        <v>555</v>
      </c>
      <c r="D4260" s="259" t="s">
        <v>2017</v>
      </c>
      <c r="E4260" s="259">
        <v>13525575</v>
      </c>
      <c r="F4260" s="259" t="s">
        <v>7855</v>
      </c>
      <c r="G4260" s="259" t="s">
        <v>427</v>
      </c>
      <c r="H4260" s="259">
        <v>2</v>
      </c>
      <c r="I4260" s="259" t="s">
        <v>7856</v>
      </c>
      <c r="J4260" s="259" t="s">
        <v>7857</v>
      </c>
      <c r="K4260" s="259" t="s">
        <v>7858</v>
      </c>
      <c r="L4260" s="260">
        <v>45777</v>
      </c>
      <c r="M4260" s="259" t="s">
        <v>19</v>
      </c>
    </row>
    <row r="4261" spans="1:13">
      <c r="A4261" s="261" t="s">
        <v>2272</v>
      </c>
      <c r="B4261" s="261" t="s">
        <v>2273</v>
      </c>
      <c r="C4261" s="261" t="s">
        <v>555</v>
      </c>
      <c r="D4261" s="261" t="s">
        <v>2020</v>
      </c>
      <c r="E4261" s="261">
        <v>2966626</v>
      </c>
      <c r="F4261" s="261" t="s">
        <v>7859</v>
      </c>
      <c r="G4261" s="261" t="s">
        <v>427</v>
      </c>
      <c r="H4261" s="261">
        <v>2</v>
      </c>
      <c r="I4261" s="261" t="s">
        <v>7860</v>
      </c>
      <c r="J4261" s="261" t="s">
        <v>7861</v>
      </c>
      <c r="K4261" s="261" t="s">
        <v>7862</v>
      </c>
      <c r="L4261" s="262">
        <v>45777</v>
      </c>
      <c r="M4261" s="261" t="s">
        <v>19</v>
      </c>
    </row>
    <row r="4262" spans="1:13">
      <c r="A4262" s="259" t="s">
        <v>2272</v>
      </c>
      <c r="B4262" s="259" t="s">
        <v>2273</v>
      </c>
      <c r="C4262" s="259" t="s">
        <v>555</v>
      </c>
      <c r="D4262" s="259" t="s">
        <v>2023</v>
      </c>
      <c r="E4262" s="259">
        <v>2802794</v>
      </c>
      <c r="F4262" s="259" t="s">
        <v>7851</v>
      </c>
      <c r="G4262" s="259" t="s">
        <v>427</v>
      </c>
      <c r="H4262" s="259">
        <v>2</v>
      </c>
      <c r="I4262" s="259" t="s">
        <v>7863</v>
      </c>
      <c r="J4262" s="259" t="s">
        <v>7864</v>
      </c>
      <c r="K4262" s="259" t="s">
        <v>7865</v>
      </c>
      <c r="L4262" s="260">
        <v>45777</v>
      </c>
      <c r="M4262" s="259" t="s">
        <v>19</v>
      </c>
    </row>
    <row r="4263" spans="1:13">
      <c r="A4263" s="261" t="s">
        <v>2272</v>
      </c>
      <c r="B4263" s="261" t="s">
        <v>2273</v>
      </c>
      <c r="C4263" s="261" t="s">
        <v>555</v>
      </c>
      <c r="D4263" s="261" t="s">
        <v>2025</v>
      </c>
      <c r="E4263" s="261">
        <v>750119</v>
      </c>
      <c r="F4263" s="261" t="s">
        <v>7866</v>
      </c>
      <c r="G4263" s="261" t="s">
        <v>427</v>
      </c>
      <c r="H4263" s="261">
        <v>2</v>
      </c>
      <c r="I4263" s="261" t="s">
        <v>7867</v>
      </c>
      <c r="J4263" s="261" t="s">
        <v>7868</v>
      </c>
      <c r="K4263" s="261" t="s">
        <v>7869</v>
      </c>
      <c r="L4263" s="262">
        <v>45777</v>
      </c>
      <c r="M4263" s="261" t="s">
        <v>19</v>
      </c>
    </row>
    <row r="4264" spans="1:13">
      <c r="A4264" s="259" t="s">
        <v>2272</v>
      </c>
      <c r="B4264" s="259" t="s">
        <v>2273</v>
      </c>
      <c r="C4264" s="259" t="s">
        <v>555</v>
      </c>
      <c r="D4264" s="259" t="s">
        <v>2027</v>
      </c>
      <c r="E4264" s="259">
        <v>0</v>
      </c>
      <c r="F4264" s="259" t="s">
        <v>7763</v>
      </c>
      <c r="G4264" s="259" t="s">
        <v>282</v>
      </c>
      <c r="H4264" s="259">
        <v>3</v>
      </c>
      <c r="I4264" s="259" t="s">
        <v>7764</v>
      </c>
      <c r="J4264" s="259" t="s">
        <v>7870</v>
      </c>
      <c r="K4264" s="259" t="s">
        <v>7871</v>
      </c>
      <c r="L4264" s="260">
        <v>45777</v>
      </c>
      <c r="M4264" s="259" t="s">
        <v>19</v>
      </c>
    </row>
    <row r="4265" spans="1:13">
      <c r="A4265" s="261" t="s">
        <v>2272</v>
      </c>
      <c r="B4265" s="261" t="s">
        <v>2273</v>
      </c>
      <c r="C4265" s="261" t="s">
        <v>555</v>
      </c>
      <c r="D4265" s="261" t="s">
        <v>200</v>
      </c>
      <c r="E4265" s="261">
        <v>4</v>
      </c>
      <c r="F4265" s="261" t="s">
        <v>7872</v>
      </c>
      <c r="G4265" s="261" t="s">
        <v>427</v>
      </c>
      <c r="H4265" s="261">
        <v>2</v>
      </c>
      <c r="I4265" s="261" t="s">
        <v>7873</v>
      </c>
      <c r="J4265" s="261" t="s">
        <v>7874</v>
      </c>
      <c r="K4265" s="261" t="s">
        <v>7875</v>
      </c>
      <c r="L4265" s="262">
        <v>45777</v>
      </c>
      <c r="M4265" s="261" t="s">
        <v>19</v>
      </c>
    </row>
  </sheetData>
  <autoFilter ref="A1:M4265" xr:uid="{00000000-0009-0000-0000-000000000000}"/>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workbookViewId="0">
      <selection activeCell="A250" sqref="A250:AG300"/>
    </sheetView>
  </sheetViews>
  <sheetFormatPr defaultColWidth="9.42578125" defaultRowHeight="15"/>
  <cols>
    <col min="1" max="1" width="36" style="1" customWidth="1"/>
    <col min="2" max="2" width="23.42578125" style="1" customWidth="1"/>
    <col min="3" max="3" width="10.42578125" style="1" bestFit="1" customWidth="1"/>
    <col min="4" max="4" width="11.42578125" style="1" bestFit="1" customWidth="1"/>
    <col min="5" max="5" width="5.42578125" style="1" bestFit="1" customWidth="1"/>
    <col min="6" max="6" width="12.42578125" style="4" customWidth="1"/>
    <col min="7" max="7" width="11.42578125" style="4" bestFit="1" customWidth="1"/>
    <col min="8" max="8" width="16.140625" style="4" customWidth="1"/>
    <col min="9" max="9" width="10.42578125" style="4" bestFit="1" customWidth="1"/>
    <col min="10" max="11" width="9.42578125" style="4" hidden="1" customWidth="1"/>
    <col min="12" max="12" width="8.5703125" style="4" bestFit="1" customWidth="1"/>
    <col min="13" max="14" width="8.5703125" style="4" hidden="1" customWidth="1"/>
    <col min="15" max="15" width="6.42578125" style="4" hidden="1" customWidth="1"/>
    <col min="16" max="16" width="6.5703125" style="4" hidden="1" customWidth="1"/>
    <col min="17" max="17" width="16.85546875" style="4" customWidth="1"/>
    <col min="18" max="18" width="15.85546875" style="4" customWidth="1"/>
    <col min="19" max="19" width="10.42578125" style="4" bestFit="1" customWidth="1"/>
    <col min="20" max="20" width="14.140625" style="4" customWidth="1"/>
    <col min="21" max="21" width="10.42578125" style="4" bestFit="1" customWidth="1"/>
    <col min="22" max="22" width="9.42578125" style="4" bestFit="1" customWidth="1"/>
    <col min="23" max="24" width="10.42578125" style="4" hidden="1" customWidth="1"/>
    <col min="25" max="25" width="9.42578125" style="4" bestFit="1" customWidth="1"/>
    <col min="26" max="26" width="12.42578125" style="4" bestFit="1" customWidth="1"/>
    <col min="27" max="27" width="9.42578125" style="4" bestFit="1" customWidth="1"/>
    <col min="28" max="28" width="6.42578125" style="4" bestFit="1" customWidth="1"/>
    <col min="29" max="31" width="9.42578125" style="4" bestFit="1" customWidth="1"/>
    <col min="32" max="32" width="6.42578125" style="4" bestFit="1" customWidth="1"/>
    <col min="33" max="33" width="12.42578125" style="4" bestFit="1" customWidth="1"/>
    <col min="34" max="34" width="9.42578125" style="1" customWidth="1"/>
    <col min="35" max="16384" width="9.42578125" style="1"/>
  </cols>
  <sheetData>
    <row r="1" spans="1:33" s="5" customFormat="1" ht="147" customHeight="1">
      <c r="A1" s="16" t="str">
        <f>'Core Indicators'!A:A</f>
        <v>Crisis</v>
      </c>
      <c r="B1" s="16" t="s">
        <v>7897</v>
      </c>
      <c r="C1" s="16" t="s">
        <v>7894</v>
      </c>
      <c r="D1" s="16" t="s">
        <v>7895</v>
      </c>
      <c r="E1" s="11" t="s">
        <v>7896</v>
      </c>
      <c r="F1" s="38" t="s">
        <v>8012</v>
      </c>
      <c r="G1" s="38" t="s">
        <v>8013</v>
      </c>
      <c r="H1" s="38" t="s">
        <v>8014</v>
      </c>
      <c r="I1" s="38" t="s">
        <v>8015</v>
      </c>
      <c r="J1" s="38" t="s">
        <v>8016</v>
      </c>
      <c r="K1" s="38" t="s">
        <v>8017</v>
      </c>
      <c r="L1" s="38" t="s">
        <v>8018</v>
      </c>
      <c r="M1" s="38" t="s">
        <v>8019</v>
      </c>
      <c r="N1" s="38" t="s">
        <v>8020</v>
      </c>
      <c r="O1" s="38" t="s">
        <v>8021</v>
      </c>
      <c r="P1" s="39" t="s">
        <v>8022</v>
      </c>
      <c r="Q1" s="38" t="s">
        <v>8023</v>
      </c>
      <c r="R1" s="38" t="s">
        <v>8024</v>
      </c>
      <c r="S1" s="38" t="s">
        <v>8025</v>
      </c>
      <c r="T1" s="38" t="s">
        <v>8026</v>
      </c>
      <c r="U1" s="38" t="s">
        <v>8027</v>
      </c>
      <c r="V1" s="39" t="s">
        <v>8028</v>
      </c>
      <c r="W1" s="39" t="s">
        <v>8029</v>
      </c>
      <c r="X1" s="39" t="s">
        <v>8030</v>
      </c>
      <c r="Y1" s="39" t="s">
        <v>734</v>
      </c>
      <c r="Z1" s="39" t="s">
        <v>746</v>
      </c>
      <c r="AA1" s="39" t="s">
        <v>736</v>
      </c>
      <c r="AB1" s="39" t="s">
        <v>610</v>
      </c>
      <c r="AC1" s="39" t="s">
        <v>732</v>
      </c>
      <c r="AD1" s="39" t="s">
        <v>744</v>
      </c>
      <c r="AE1" s="39" t="s">
        <v>738</v>
      </c>
      <c r="AF1" s="39" t="s">
        <v>7973</v>
      </c>
      <c r="AG1" s="39" t="s">
        <v>740</v>
      </c>
    </row>
    <row r="2" spans="1:33" ht="39.6" customHeight="1">
      <c r="A2" s="45">
        <f>'Core Indicators'!A:A</f>
        <v>0</v>
      </c>
      <c r="B2" s="18"/>
      <c r="C2" s="18"/>
      <c r="D2" s="18"/>
      <c r="E2" s="11"/>
      <c r="F2" s="12" t="s">
        <v>8031</v>
      </c>
      <c r="G2" s="12" t="s">
        <v>8032</v>
      </c>
      <c r="H2" s="12" t="s">
        <v>8032</v>
      </c>
      <c r="I2" s="12" t="s">
        <v>8032</v>
      </c>
      <c r="J2" s="12" t="s">
        <v>8032</v>
      </c>
      <c r="K2" s="12"/>
      <c r="L2" s="12" t="s">
        <v>8032</v>
      </c>
      <c r="M2" s="12" t="s">
        <v>8032</v>
      </c>
      <c r="N2" s="12" t="s">
        <v>8032</v>
      </c>
      <c r="O2" s="12" t="s">
        <v>8032</v>
      </c>
      <c r="P2" s="12" t="s">
        <v>8033</v>
      </c>
      <c r="Q2" s="12" t="s">
        <v>8032</v>
      </c>
      <c r="R2" s="12" t="s">
        <v>8032</v>
      </c>
      <c r="S2" s="12" t="s">
        <v>8032</v>
      </c>
      <c r="T2" s="12" t="s">
        <v>8032</v>
      </c>
      <c r="U2" s="12" t="s">
        <v>8032</v>
      </c>
      <c r="V2" s="12" t="s">
        <v>8032</v>
      </c>
      <c r="W2" s="12" t="s">
        <v>8032</v>
      </c>
      <c r="X2" s="12" t="s">
        <v>8032</v>
      </c>
      <c r="Y2" s="12"/>
      <c r="Z2" s="12"/>
      <c r="AA2" s="12"/>
      <c r="AB2" s="12"/>
      <c r="AC2" s="12"/>
      <c r="AD2" s="12"/>
      <c r="AE2" s="12"/>
      <c r="AF2" s="12"/>
      <c r="AG2" s="12"/>
    </row>
    <row r="3" spans="1:33" s="43" customFormat="1" ht="20.100000000000001" customHeight="1">
      <c r="A3" s="62" t="str">
        <f>'Core Indicators'!A:A</f>
        <v>Complex crisis in Afghanistan</v>
      </c>
      <c r="B3" s="62" t="str">
        <f>'Core Indicators'!B:B</f>
        <v>Conflict/ Violence,Drought/drier conditions,Political/economic crisis</v>
      </c>
      <c r="C3" s="62" t="str">
        <f>'Core Indicators'!C3</f>
        <v>AFG001</v>
      </c>
      <c r="D3" s="62" t="str">
        <f>'Core Indicators'!D3</f>
        <v>Afghanistan</v>
      </c>
      <c r="E3" s="62" t="str">
        <f>'Core Indicators'!E3</f>
        <v>AFG</v>
      </c>
      <c r="F3" s="41">
        <f>'Core Indicators'!O3</f>
        <v>652230</v>
      </c>
      <c r="G3" s="41">
        <f>'Core Indicators'!W3</f>
        <v>46000000</v>
      </c>
      <c r="H3" s="41">
        <f>'Core Indicators'!AE3</f>
        <v>46000000</v>
      </c>
      <c r="I3" s="41">
        <f>'Core Indicators'!AM3</f>
        <v>11696000</v>
      </c>
      <c r="J3" s="41">
        <f>'Core Indicators'!AU3</f>
        <v>206</v>
      </c>
      <c r="K3" s="41" t="str">
        <f>'Core Indicators'!BC3</f>
        <v>x</v>
      </c>
      <c r="L3" s="41">
        <f>'Core Indicators'!BK3</f>
        <v>698</v>
      </c>
      <c r="M3" s="41" t="str">
        <f>'Core Indicators'!BS3</f>
        <v>x</v>
      </c>
      <c r="N3" s="41" t="str">
        <f>'Core Indicators'!CA3</f>
        <v>x</v>
      </c>
      <c r="O3" s="41" t="e">
        <f>'Core Indicators'!CI3</f>
        <v>#N/A</v>
      </c>
      <c r="P3" s="41" t="str">
        <f>'Core Indicators'!CQ3</f>
        <v>x</v>
      </c>
      <c r="Q3" s="41">
        <f>'Core Indicators'!DG3</f>
        <v>0</v>
      </c>
      <c r="R3" s="41">
        <f>'Core Indicators'!DO3</f>
        <v>23112000</v>
      </c>
      <c r="S3" s="41">
        <f>'Core Indicators'!DW3</f>
        <v>16553000</v>
      </c>
      <c r="T3" s="41">
        <f>'Core Indicators'!EE3</f>
        <v>6335000</v>
      </c>
      <c r="U3" s="41">
        <f>'Core Indicators'!EM3</f>
        <v>0</v>
      </c>
      <c r="V3" s="41">
        <f>'Core Indicators'!FC3</f>
        <v>5</v>
      </c>
      <c r="W3" s="41" t="str">
        <f>'Core Indicators'!FK3</f>
        <v>x</v>
      </c>
      <c r="X3" s="41">
        <f>'Core Indicators'!FS3</f>
        <v>7800000</v>
      </c>
      <c r="Y3" s="41">
        <f>'Core Indicators'!GA3</f>
        <v>1</v>
      </c>
      <c r="Z3" s="41">
        <f>'Core Indicators'!GI3</f>
        <v>1</v>
      </c>
      <c r="AA3" s="41">
        <f>'Core Indicators'!GQ3</f>
        <v>3</v>
      </c>
      <c r="AB3" s="41">
        <f>'Core Indicators'!GY3</f>
        <v>0</v>
      </c>
      <c r="AC3" s="41">
        <f>'Core Indicators'!HG3</f>
        <v>2</v>
      </c>
      <c r="AD3" s="41">
        <f>'Core Indicators'!HO3</f>
        <v>2</v>
      </c>
      <c r="AE3" s="41">
        <f>'Core Indicators'!HW3</f>
        <v>2</v>
      </c>
      <c r="AF3" s="41">
        <f>'Core Indicators'!IE3</f>
        <v>3</v>
      </c>
      <c r="AG3" s="41">
        <f>'Core Indicators'!IM3</f>
        <v>3</v>
      </c>
    </row>
    <row r="4" spans="1:33" s="43" customFormat="1" ht="20.100000000000001" customHeight="1">
      <c r="A4" s="233" t="str">
        <f>'Core Indicators'!A:A</f>
        <v>Drought in South-West Angola</v>
      </c>
      <c r="B4" s="233" t="str">
        <f>'Core Indicators'!B:B</f>
        <v>Drought/drier conditions</v>
      </c>
      <c r="C4" s="233" t="str">
        <f>'Core Indicators'!C4</f>
        <v>AGO002</v>
      </c>
      <c r="D4" s="233" t="str">
        <f>'Core Indicators'!D4</f>
        <v>Angola</v>
      </c>
      <c r="E4" s="233" t="str">
        <f>'Core Indicators'!E4</f>
        <v>AGO</v>
      </c>
      <c r="F4" s="42">
        <f>'Core Indicators'!O4</f>
        <v>446973</v>
      </c>
      <c r="G4" s="42">
        <f>'Core Indicators'!W4</f>
        <v>2750000</v>
      </c>
      <c r="H4" s="42">
        <f>'Core Indicators'!AE4</f>
        <v>2267000</v>
      </c>
      <c r="I4" s="42">
        <f>'Core Indicators'!AM4</f>
        <v>0</v>
      </c>
      <c r="J4" s="42">
        <f>'Core Indicators'!AU4</f>
        <v>0</v>
      </c>
      <c r="K4" s="42" t="str">
        <f>'Core Indicators'!BC4</f>
        <v>x</v>
      </c>
      <c r="L4" s="42" t="str">
        <f>'Core Indicators'!BK4</f>
        <v>x</v>
      </c>
      <c r="M4" s="42" t="str">
        <f>'Core Indicators'!BS4</f>
        <v>x</v>
      </c>
      <c r="N4" s="42" t="str">
        <f>'Core Indicators'!CA4</f>
        <v>x</v>
      </c>
      <c r="O4" s="42" t="e">
        <f>'Core Indicators'!CI4</f>
        <v>#N/A</v>
      </c>
      <c r="P4" s="42" t="str">
        <f>'Core Indicators'!CQ4</f>
        <v>x</v>
      </c>
      <c r="Q4" s="42">
        <f>'Core Indicators'!DG4</f>
        <v>483000</v>
      </c>
      <c r="R4" s="42">
        <f>'Core Indicators'!DO4</f>
        <v>683000</v>
      </c>
      <c r="S4" s="42">
        <f>'Core Indicators'!DW4</f>
        <v>1167000</v>
      </c>
      <c r="T4" s="42">
        <f>'Core Indicators'!EE4</f>
        <v>417000</v>
      </c>
      <c r="U4" s="42">
        <f>'Core Indicators'!EM4</f>
        <v>0</v>
      </c>
      <c r="V4" s="42">
        <f>'Core Indicators'!FC4</f>
        <v>1</v>
      </c>
      <c r="W4" s="42" t="str">
        <f>'Core Indicators'!FK4</f>
        <v>x</v>
      </c>
      <c r="X4" s="42" t="str">
        <f>'Core Indicators'!FS4</f>
        <v>x</v>
      </c>
      <c r="Y4" s="42">
        <f>'Core Indicators'!GA4</f>
        <v>0</v>
      </c>
      <c r="Z4" s="42">
        <f>'Core Indicators'!GI4</f>
        <v>0</v>
      </c>
      <c r="AA4" s="42">
        <f>'Core Indicators'!GQ4</f>
        <v>0</v>
      </c>
      <c r="AB4" s="42">
        <f>'Core Indicators'!GY4</f>
        <v>0</v>
      </c>
      <c r="AC4" s="42">
        <f>'Core Indicators'!HG4</f>
        <v>0</v>
      </c>
      <c r="AD4" s="42">
        <f>'Core Indicators'!HO4</f>
        <v>0</v>
      </c>
      <c r="AE4" s="42">
        <f>'Core Indicators'!HW4</f>
        <v>0</v>
      </c>
      <c r="AF4" s="42">
        <f>'Core Indicators'!IE4</f>
        <v>2</v>
      </c>
      <c r="AG4" s="42">
        <f>'Core Indicators'!IM4</f>
        <v>1</v>
      </c>
    </row>
    <row r="5" spans="1:33" s="43" customFormat="1" ht="20.100000000000001" customHeight="1">
      <c r="A5" s="62" t="str">
        <f>'Core Indicators'!A:A</f>
        <v>Complex in Burundi</v>
      </c>
      <c r="B5" s="62" t="str">
        <f>'Core Indicators'!B:B</f>
        <v>International Displacement</v>
      </c>
      <c r="C5" s="62" t="str">
        <f>'Core Indicators'!C5</f>
        <v>BDI001</v>
      </c>
      <c r="D5" s="62" t="str">
        <f>'Core Indicators'!D5</f>
        <v>Burundi</v>
      </c>
      <c r="E5" s="62" t="str">
        <f>'Core Indicators'!E5</f>
        <v>BDI</v>
      </c>
      <c r="F5" s="41">
        <f>'Core Indicators'!O5</f>
        <v>25680</v>
      </c>
      <c r="G5" s="41">
        <f>'Core Indicators'!W5</f>
        <v>12289000</v>
      </c>
      <c r="H5" s="41">
        <f>'Core Indicators'!AE5</f>
        <v>7138000</v>
      </c>
      <c r="I5" s="41">
        <f>'Core Indicators'!AM5</f>
        <v>611000</v>
      </c>
      <c r="J5" s="41" t="str">
        <f>'Core Indicators'!AU5</f>
        <v>x</v>
      </c>
      <c r="K5" s="41">
        <f>'Core Indicators'!BC5</f>
        <v>561115</v>
      </c>
      <c r="L5" s="41">
        <f>'Core Indicators'!BK5</f>
        <v>73</v>
      </c>
      <c r="M5" s="41" t="str">
        <f>'Core Indicators'!BS5</f>
        <v>x</v>
      </c>
      <c r="N5" s="41" t="str">
        <f>'Core Indicators'!CA5</f>
        <v>x</v>
      </c>
      <c r="O5" s="41" t="e">
        <f>'Core Indicators'!CI5</f>
        <v>#N/A</v>
      </c>
      <c r="P5" s="41" t="str">
        <f>'Core Indicators'!CQ5</f>
        <v>x</v>
      </c>
      <c r="Q5" s="41">
        <f>'Core Indicators'!DG5</f>
        <v>5151000</v>
      </c>
      <c r="R5" s="41">
        <f>'Core Indicators'!DO5</f>
        <v>5925000</v>
      </c>
      <c r="S5" s="41">
        <f>'Core Indicators'!DW5</f>
        <v>1212000</v>
      </c>
      <c r="T5" s="41">
        <f>'Core Indicators'!EE5</f>
        <v>0</v>
      </c>
      <c r="U5" s="41">
        <f>'Core Indicators'!EM5</f>
        <v>0</v>
      </c>
      <c r="V5" s="41">
        <f>'Core Indicators'!FC5</f>
        <v>5</v>
      </c>
      <c r="W5" s="41" t="str">
        <f>'Core Indicators'!FK5</f>
        <v>x</v>
      </c>
      <c r="X5" s="41" t="str">
        <f>'Core Indicators'!FS5</f>
        <v>x</v>
      </c>
      <c r="Y5" s="41">
        <f>'Core Indicators'!GA5</f>
        <v>1</v>
      </c>
      <c r="Z5" s="41">
        <f>'Core Indicators'!GI5</f>
        <v>0</v>
      </c>
      <c r="AA5" s="41">
        <f>'Core Indicators'!GQ5</f>
        <v>1</v>
      </c>
      <c r="AB5" s="41">
        <f>'Core Indicators'!GY5</f>
        <v>0</v>
      </c>
      <c r="AC5" s="41">
        <f>'Core Indicators'!HG5</f>
        <v>0</v>
      </c>
      <c r="AD5" s="41">
        <f>'Core Indicators'!HO5</f>
        <v>0</v>
      </c>
      <c r="AE5" s="41">
        <f>'Core Indicators'!HW5</f>
        <v>0</v>
      </c>
      <c r="AF5" s="41">
        <f>'Core Indicators'!IE5</f>
        <v>0</v>
      </c>
      <c r="AG5" s="41">
        <f>'Core Indicators'!IM5</f>
        <v>3</v>
      </c>
    </row>
    <row r="6" spans="1:33" s="43" customFormat="1" ht="20.100000000000001" customHeight="1">
      <c r="A6" s="233" t="str">
        <f>'Core Indicators'!A:A</f>
        <v>Conflict in northern region</v>
      </c>
      <c r="B6" s="233" t="str">
        <f>'Core Indicators'!B:B</f>
        <v>Conflict/ Violence,International Displacement,Floods</v>
      </c>
      <c r="C6" s="233" t="str">
        <f>'Core Indicators'!C6</f>
        <v>BEN002</v>
      </c>
      <c r="D6" s="233" t="str">
        <f>'Core Indicators'!D6</f>
        <v>Benin</v>
      </c>
      <c r="E6" s="233" t="str">
        <f>'Core Indicators'!E6</f>
        <v>BEN</v>
      </c>
      <c r="F6" s="42">
        <f>'Core Indicators'!O6</f>
        <v>47633</v>
      </c>
      <c r="G6" s="42">
        <f>'Core Indicators'!W6</f>
        <v>2444000</v>
      </c>
      <c r="H6" s="42">
        <f>'Core Indicators'!AE6</f>
        <v>605000</v>
      </c>
      <c r="I6" s="42">
        <f>'Core Indicators'!AM6</f>
        <v>36000</v>
      </c>
      <c r="J6" s="42" t="str">
        <f>'Core Indicators'!AU6</f>
        <v>x</v>
      </c>
      <c r="K6" s="42" t="str">
        <f>'Core Indicators'!BC6</f>
        <v>x</v>
      </c>
      <c r="L6" s="42">
        <f>'Core Indicators'!BK6</f>
        <v>247</v>
      </c>
      <c r="M6" s="42" t="str">
        <f>'Core Indicators'!BS6</f>
        <v>x</v>
      </c>
      <c r="N6" s="42" t="str">
        <f>'Core Indicators'!CA6</f>
        <v>x</v>
      </c>
      <c r="O6" s="42" t="e">
        <f>'Core Indicators'!CI6</f>
        <v>#N/A</v>
      </c>
      <c r="P6" s="42" t="str">
        <f>'Core Indicators'!CQ6</f>
        <v>x</v>
      </c>
      <c r="Q6" s="42">
        <f>'Core Indicators'!DG6</f>
        <v>1838000</v>
      </c>
      <c r="R6" s="42">
        <f>'Core Indicators'!DO6</f>
        <v>455000</v>
      </c>
      <c r="S6" s="42">
        <f>'Core Indicators'!DW6</f>
        <v>150000</v>
      </c>
      <c r="T6" s="42">
        <f>'Core Indicators'!EE6</f>
        <v>0</v>
      </c>
      <c r="U6" s="42">
        <f>'Core Indicators'!EM6</f>
        <v>0</v>
      </c>
      <c r="V6" s="42">
        <f>'Core Indicators'!FC6</f>
        <v>3</v>
      </c>
      <c r="W6" s="42" t="str">
        <f>'Core Indicators'!FK6</f>
        <v>x</v>
      </c>
      <c r="X6" s="42" t="str">
        <f>'Core Indicators'!FS6</f>
        <v>x</v>
      </c>
      <c r="Y6" s="42">
        <f>'Core Indicators'!GA6</f>
        <v>0</v>
      </c>
      <c r="Z6" s="42">
        <f>'Core Indicators'!GI6</f>
        <v>0</v>
      </c>
      <c r="AA6" s="42">
        <f>'Core Indicators'!GQ6</f>
        <v>0</v>
      </c>
      <c r="AB6" s="42">
        <f>'Core Indicators'!GY6</f>
        <v>0</v>
      </c>
      <c r="AC6" s="42">
        <f>'Core Indicators'!HG6</f>
        <v>0</v>
      </c>
      <c r="AD6" s="42">
        <f>'Core Indicators'!HO6</f>
        <v>0</v>
      </c>
      <c r="AE6" s="42">
        <f>'Core Indicators'!HW6</f>
        <v>2</v>
      </c>
      <c r="AF6" s="42">
        <f>'Core Indicators'!IE6</f>
        <v>0</v>
      </c>
      <c r="AG6" s="42">
        <f>'Core Indicators'!IM6</f>
        <v>1</v>
      </c>
    </row>
    <row r="7" spans="1:33" s="43" customFormat="1" ht="20.100000000000001" customHeight="1">
      <c r="A7" s="62" t="str">
        <f>'Core Indicators'!A:A</f>
        <v>Conflict in Burkina Faso</v>
      </c>
      <c r="B7" s="62" t="str">
        <f>'Core Indicators'!B:B</f>
        <v>Conflict/ Violence</v>
      </c>
      <c r="C7" s="62" t="str">
        <f>'Core Indicators'!C7</f>
        <v>BFA002</v>
      </c>
      <c r="D7" s="62" t="str">
        <f>'Core Indicators'!D7</f>
        <v>Burkina Faso</v>
      </c>
      <c r="E7" s="62" t="str">
        <f>'Core Indicators'!E7</f>
        <v>BFA</v>
      </c>
      <c r="F7" s="41">
        <f>'Core Indicators'!O7</f>
        <v>273600</v>
      </c>
      <c r="G7" s="41">
        <f>'Core Indicators'!W7</f>
        <v>23400000</v>
      </c>
      <c r="H7" s="41">
        <f>'Core Indicators'!AE7</f>
        <v>5915000</v>
      </c>
      <c r="I7" s="41">
        <f>'Core Indicators'!AM7</f>
        <v>2104000</v>
      </c>
      <c r="J7" s="41" t="str">
        <f>'Core Indicators'!AU7</f>
        <v>x</v>
      </c>
      <c r="K7" s="41" t="str">
        <f>'Core Indicators'!BC7</f>
        <v>x</v>
      </c>
      <c r="L7" s="41">
        <f>'Core Indicators'!BK7</f>
        <v>3080</v>
      </c>
      <c r="M7" s="41" t="str">
        <f>'Core Indicators'!BS7</f>
        <v>x</v>
      </c>
      <c r="N7" s="41" t="str">
        <f>'Core Indicators'!CA7</f>
        <v>x</v>
      </c>
      <c r="O7" s="41" t="e">
        <f>'Core Indicators'!CI7</f>
        <v>#N/A</v>
      </c>
      <c r="P7" s="41" t="str">
        <f>'Core Indicators'!CQ7</f>
        <v>x</v>
      </c>
      <c r="Q7" s="41">
        <f>'Core Indicators'!DG7</f>
        <v>17485000</v>
      </c>
      <c r="R7" s="41">
        <f>'Core Indicators'!DO7</f>
        <v>0</v>
      </c>
      <c r="S7" s="41">
        <f>'Core Indicators'!DW7</f>
        <v>4337000</v>
      </c>
      <c r="T7" s="41">
        <f>'Core Indicators'!EE7</f>
        <v>1578000</v>
      </c>
      <c r="U7" s="41">
        <f>'Core Indicators'!EM7</f>
        <v>0</v>
      </c>
      <c r="V7" s="41">
        <f>'Core Indicators'!FC7</f>
        <v>3</v>
      </c>
      <c r="W7" s="41" t="str">
        <f>'Core Indicators'!FK7</f>
        <v>x</v>
      </c>
      <c r="X7" s="41">
        <f>'Core Indicators'!FS7</f>
        <v>0</v>
      </c>
      <c r="Y7" s="41">
        <f>'Core Indicators'!GA7</f>
        <v>1</v>
      </c>
      <c r="Z7" s="41">
        <f>'Core Indicators'!GI7</f>
        <v>3</v>
      </c>
      <c r="AA7" s="41">
        <f>'Core Indicators'!GQ7</f>
        <v>3</v>
      </c>
      <c r="AB7" s="41">
        <f>'Core Indicators'!GY7</f>
        <v>3</v>
      </c>
      <c r="AC7" s="41">
        <f>'Core Indicators'!HG7</f>
        <v>2</v>
      </c>
      <c r="AD7" s="41">
        <f>'Core Indicators'!HO7</f>
        <v>2</v>
      </c>
      <c r="AE7" s="41">
        <f>'Core Indicators'!HW7</f>
        <v>3</v>
      </c>
      <c r="AF7" s="41">
        <f>'Core Indicators'!IE7</f>
        <v>1</v>
      </c>
      <c r="AG7" s="41">
        <f>'Core Indicators'!IM7</f>
        <v>3</v>
      </c>
    </row>
    <row r="8" spans="1:33" s="43" customFormat="1" ht="20.100000000000001" customHeight="1">
      <c r="A8" s="233" t="str">
        <f>'Core Indicators'!A:A</f>
        <v>Mutliple crises in Bangladesh</v>
      </c>
      <c r="B8" s="233" t="str">
        <f>'Core Indicators'!B:B</f>
        <v>International Displacement,Floods,Cyclone,Political/economic crisis</v>
      </c>
      <c r="C8" s="233" t="str">
        <f>'Core Indicators'!C8</f>
        <v>BGD001</v>
      </c>
      <c r="D8" s="233" t="str">
        <f>'Core Indicators'!D8</f>
        <v>Bangladesh</v>
      </c>
      <c r="E8" s="233" t="str">
        <f>'Core Indicators'!E8</f>
        <v>BGD</v>
      </c>
      <c r="F8" s="42">
        <f>'Core Indicators'!O8</f>
        <v>89471</v>
      </c>
      <c r="G8" s="42">
        <f>'Core Indicators'!W8</f>
        <v>90971000</v>
      </c>
      <c r="H8" s="42">
        <f>'Core Indicators'!AE8</f>
        <v>57593000</v>
      </c>
      <c r="I8" s="42">
        <f>'Core Indicators'!AM8</f>
        <v>1070000</v>
      </c>
      <c r="J8" s="42" t="str">
        <f>'Core Indicators'!AU8</f>
        <v>x</v>
      </c>
      <c r="K8" s="42" t="str">
        <f>'Core Indicators'!BC8</f>
        <v>x</v>
      </c>
      <c r="L8" s="42">
        <f>'Core Indicators'!BK8</f>
        <v>10</v>
      </c>
      <c r="M8" s="42" t="str">
        <f>'Core Indicators'!BS8</f>
        <v>x</v>
      </c>
      <c r="N8" s="42" t="str">
        <f>'Core Indicators'!CA8</f>
        <v>x</v>
      </c>
      <c r="O8" s="42" t="e">
        <f>'Core Indicators'!CI8</f>
        <v>#N/A</v>
      </c>
      <c r="P8" s="42" t="str">
        <f>'Core Indicators'!CQ8</f>
        <v>x</v>
      </c>
      <c r="Q8" s="42">
        <f>'Core Indicators'!DG8</f>
        <v>33377000</v>
      </c>
      <c r="R8" s="42">
        <f>'Core Indicators'!DO8</f>
        <v>32903000</v>
      </c>
      <c r="S8" s="42">
        <f>'Core Indicators'!DW8</f>
        <v>23044000</v>
      </c>
      <c r="T8" s="42">
        <f>'Core Indicators'!EE8</f>
        <v>1647000</v>
      </c>
      <c r="U8" s="42" t="str">
        <f>'Core Indicators'!EM8</f>
        <v>x</v>
      </c>
      <c r="V8" s="42">
        <f>'Core Indicators'!FC8</f>
        <v>3</v>
      </c>
      <c r="W8" s="42" t="str">
        <f>'Core Indicators'!FK8</f>
        <v>x</v>
      </c>
      <c r="X8" s="42" t="str">
        <f>'Core Indicators'!FS8</f>
        <v>x</v>
      </c>
      <c r="Y8" s="42">
        <f>'Core Indicators'!GA8</f>
        <v>1</v>
      </c>
      <c r="Z8" s="42">
        <f>'Core Indicators'!GI8</f>
        <v>3</v>
      </c>
      <c r="AA8" s="42">
        <f>'Core Indicators'!GQ8</f>
        <v>2</v>
      </c>
      <c r="AB8" s="42">
        <f>'Core Indicators'!GY8</f>
        <v>1</v>
      </c>
      <c r="AC8" s="42">
        <f>'Core Indicators'!HG8</f>
        <v>0</v>
      </c>
      <c r="AD8" s="42">
        <f>'Core Indicators'!HO8</f>
        <v>2</v>
      </c>
      <c r="AE8" s="42">
        <f>'Core Indicators'!HW8</f>
        <v>3</v>
      </c>
      <c r="AF8" s="42">
        <f>'Core Indicators'!IE8</f>
        <v>1</v>
      </c>
      <c r="AG8" s="42">
        <f>'Core Indicators'!IM8</f>
        <v>3</v>
      </c>
    </row>
    <row r="9" spans="1:33" s="43" customFormat="1" ht="20.100000000000001" customHeight="1">
      <c r="A9" s="62" t="str">
        <f>'Core Indicators'!A:A</f>
        <v>Rohingya refugee crisis</v>
      </c>
      <c r="B9" s="62" t="str">
        <f>'Core Indicators'!B:B</f>
        <v>International Displacement</v>
      </c>
      <c r="C9" s="62" t="str">
        <f>'Core Indicators'!C9</f>
        <v>BGD002</v>
      </c>
      <c r="D9" s="62" t="str">
        <f>'Core Indicators'!D9</f>
        <v>Bangladesh</v>
      </c>
      <c r="E9" s="62" t="str">
        <f>'Core Indicators'!E9</f>
        <v>BGD</v>
      </c>
      <c r="F9" s="41">
        <f>'Core Indicators'!O9</f>
        <v>710.46</v>
      </c>
      <c r="G9" s="41">
        <f>'Core Indicators'!W9</f>
        <v>1667000</v>
      </c>
      <c r="H9" s="41">
        <f>'Core Indicators'!AE9</f>
        <v>1667000</v>
      </c>
      <c r="I9" s="41">
        <f>'Core Indicators'!AM9</f>
        <v>1070000</v>
      </c>
      <c r="J9" s="41" t="str">
        <f>'Core Indicators'!AU9</f>
        <v>x</v>
      </c>
      <c r="K9" s="41" t="str">
        <f>'Core Indicators'!BC9</f>
        <v>x</v>
      </c>
      <c r="L9" s="41">
        <f>'Core Indicators'!BK9</f>
        <v>10</v>
      </c>
      <c r="M9" s="41" t="str">
        <f>'Core Indicators'!BS9</f>
        <v>x</v>
      </c>
      <c r="N9" s="41" t="str">
        <f>'Core Indicators'!CA9</f>
        <v>x</v>
      </c>
      <c r="O9" s="41" t="e">
        <f>'Core Indicators'!CI9</f>
        <v>#N/A</v>
      </c>
      <c r="P9" s="41" t="str">
        <f>'Core Indicators'!CQ9</f>
        <v>x</v>
      </c>
      <c r="Q9" s="41">
        <f>'Core Indicators'!DG9</f>
        <v>0</v>
      </c>
      <c r="R9" s="41">
        <f>'Core Indicators'!DO9</f>
        <v>17000</v>
      </c>
      <c r="S9" s="41">
        <f>'Core Indicators'!DW9</f>
        <v>1619000</v>
      </c>
      <c r="T9" s="41">
        <f>'Core Indicators'!EE9</f>
        <v>31000</v>
      </c>
      <c r="U9" s="41" t="str">
        <f>'Core Indicators'!EM9</f>
        <v>x</v>
      </c>
      <c r="V9" s="41">
        <f>'Core Indicators'!FC9</f>
        <v>2</v>
      </c>
      <c r="W9" s="41" t="str">
        <f>'Core Indicators'!FK9</f>
        <v>x</v>
      </c>
      <c r="X9" s="41" t="str">
        <f>'Core Indicators'!FS9</f>
        <v>x</v>
      </c>
      <c r="Y9" s="41">
        <f>'Core Indicators'!GA9</f>
        <v>1</v>
      </c>
      <c r="Z9" s="41">
        <f>'Core Indicators'!GI9</f>
        <v>3</v>
      </c>
      <c r="AA9" s="41">
        <f>'Core Indicators'!GQ9</f>
        <v>2</v>
      </c>
      <c r="AB9" s="41">
        <f>'Core Indicators'!GY9</f>
        <v>1</v>
      </c>
      <c r="AC9" s="41">
        <f>'Core Indicators'!HG9</f>
        <v>0</v>
      </c>
      <c r="AD9" s="41">
        <f>'Core Indicators'!HO9</f>
        <v>2</v>
      </c>
      <c r="AE9" s="41">
        <f>'Core Indicators'!HW9</f>
        <v>3</v>
      </c>
      <c r="AF9" s="41">
        <f>'Core Indicators'!IE9</f>
        <v>1</v>
      </c>
      <c r="AG9" s="41">
        <f>'Core Indicators'!IM9</f>
        <v>3</v>
      </c>
    </row>
    <row r="10" spans="1:33" s="43" customFormat="1" ht="20.100000000000001" customHeight="1">
      <c r="A10" s="233" t="str">
        <f>'Core Indicators'!A:A</f>
        <v>Food Security Crisis in Bangladesh</v>
      </c>
      <c r="B10" s="233" t="str">
        <f>'Core Indicators'!B:B</f>
        <v>Cyclone,Floods,Political/economic crisis</v>
      </c>
      <c r="C10" s="233" t="str">
        <f>'Core Indicators'!C10</f>
        <v>BGD012</v>
      </c>
      <c r="D10" s="233" t="str">
        <f>'Core Indicators'!D10</f>
        <v>Bangladesh</v>
      </c>
      <c r="E10" s="233" t="str">
        <f>'Core Indicators'!E10</f>
        <v>BGD</v>
      </c>
      <c r="F10" s="42">
        <f>'Core Indicators'!O10</f>
        <v>89471</v>
      </c>
      <c r="G10" s="42">
        <f>'Core Indicators'!W10</f>
        <v>89304000</v>
      </c>
      <c r="H10" s="42">
        <f>'Core Indicators'!AE10</f>
        <v>55926000</v>
      </c>
      <c r="I10" s="42">
        <f>'Core Indicators'!AM10</f>
        <v>0</v>
      </c>
      <c r="J10" s="42" t="str">
        <f>'Core Indicators'!AU10</f>
        <v>x</v>
      </c>
      <c r="K10" s="42" t="str">
        <f>'Core Indicators'!BC10</f>
        <v>x</v>
      </c>
      <c r="L10" s="42">
        <f>'Core Indicators'!BK10</f>
        <v>0</v>
      </c>
      <c r="M10" s="42" t="str">
        <f>'Core Indicators'!BS10</f>
        <v>x</v>
      </c>
      <c r="N10" s="42" t="str">
        <f>'Core Indicators'!CA10</f>
        <v>x</v>
      </c>
      <c r="O10" s="42" t="e">
        <f>'Core Indicators'!CI10</f>
        <v>#N/A</v>
      </c>
      <c r="P10" s="42" t="str">
        <f>'Core Indicators'!CQ10</f>
        <v>x</v>
      </c>
      <c r="Q10" s="42">
        <f>'Core Indicators'!DG10</f>
        <v>33377000</v>
      </c>
      <c r="R10" s="42">
        <f>'Core Indicators'!DO10</f>
        <v>32886000</v>
      </c>
      <c r="S10" s="42">
        <f>'Core Indicators'!DW10</f>
        <v>21424000</v>
      </c>
      <c r="T10" s="42">
        <f>'Core Indicators'!EE10</f>
        <v>1616000</v>
      </c>
      <c r="U10" s="42">
        <f>'Core Indicators'!EM10</f>
        <v>0</v>
      </c>
      <c r="V10" s="42">
        <f>'Core Indicators'!FC10</f>
        <v>1</v>
      </c>
      <c r="W10" s="42" t="str">
        <f>'Core Indicators'!FK10</f>
        <v>x</v>
      </c>
      <c r="X10" s="42" t="str">
        <f>'Core Indicators'!FS10</f>
        <v>x</v>
      </c>
      <c r="Y10" s="42">
        <f>'Core Indicators'!GA10</f>
        <v>1</v>
      </c>
      <c r="Z10" s="42">
        <f>'Core Indicators'!GI10</f>
        <v>2</v>
      </c>
      <c r="AA10" s="42">
        <f>'Core Indicators'!GQ10</f>
        <v>0</v>
      </c>
      <c r="AB10" s="42">
        <f>'Core Indicators'!GY10</f>
        <v>0</v>
      </c>
      <c r="AC10" s="42">
        <f>'Core Indicators'!HG10</f>
        <v>0</v>
      </c>
      <c r="AD10" s="42">
        <f>'Core Indicators'!HO10</f>
        <v>0</v>
      </c>
      <c r="AE10" s="42">
        <f>'Core Indicators'!HW10</f>
        <v>3</v>
      </c>
      <c r="AF10" s="42">
        <f>'Core Indicators'!IE10</f>
        <v>1</v>
      </c>
      <c r="AG10" s="42">
        <f>'Core Indicators'!IM10</f>
        <v>3</v>
      </c>
    </row>
    <row r="11" spans="1:33" s="43" customFormat="1" ht="20.100000000000001" customHeight="1">
      <c r="A11" s="62" t="str">
        <f>'Core Indicators'!A:A</f>
        <v>Displacement from Russia-Ukraine conflict in Bulgaria</v>
      </c>
      <c r="B11" s="62" t="str">
        <f>'Core Indicators'!B:B</f>
        <v>International Displacement</v>
      </c>
      <c r="C11" s="62" t="str">
        <f>'Core Indicators'!C11</f>
        <v>BGR002</v>
      </c>
      <c r="D11" s="62" t="str">
        <f>'Core Indicators'!D11</f>
        <v>Bulgaria</v>
      </c>
      <c r="E11" s="62" t="str">
        <f>'Core Indicators'!E11</f>
        <v>BGR</v>
      </c>
      <c r="F11" s="41">
        <f>'Core Indicators'!O11</f>
        <v>108560</v>
      </c>
      <c r="G11" s="41">
        <f>'Core Indicators'!W11</f>
        <v>6524000</v>
      </c>
      <c r="H11" s="41">
        <f>'Core Indicators'!AE11</f>
        <v>77000</v>
      </c>
      <c r="I11" s="41">
        <f>'Core Indicators'!AM11</f>
        <v>77000</v>
      </c>
      <c r="J11" s="41" t="str">
        <f>'Core Indicators'!AU11</f>
        <v>x</v>
      </c>
      <c r="K11" s="41" t="str">
        <f>'Core Indicators'!BC11</f>
        <v>x</v>
      </c>
      <c r="L11" s="41">
        <f>'Core Indicators'!BK11</f>
        <v>0</v>
      </c>
      <c r="M11" s="41">
        <f>'Core Indicators'!BS11</f>
        <v>0</v>
      </c>
      <c r="N11" s="41">
        <f>'Core Indicators'!CA11</f>
        <v>0</v>
      </c>
      <c r="O11" s="41" t="e">
        <f>'Core Indicators'!CI11</f>
        <v>#N/A</v>
      </c>
      <c r="P11" s="41" t="str">
        <f>'Core Indicators'!CQ11</f>
        <v>x</v>
      </c>
      <c r="Q11" s="41">
        <f>'Core Indicators'!DG11</f>
        <v>6447000</v>
      </c>
      <c r="R11" s="41">
        <f>'Core Indicators'!DO11</f>
        <v>0</v>
      </c>
      <c r="S11" s="41">
        <f>'Core Indicators'!DW11</f>
        <v>77000</v>
      </c>
      <c r="T11" s="41">
        <f>'Core Indicators'!EE11</f>
        <v>0</v>
      </c>
      <c r="U11" s="41">
        <f>'Core Indicators'!EM11</f>
        <v>0</v>
      </c>
      <c r="V11" s="41">
        <f>'Core Indicators'!FC11</f>
        <v>2</v>
      </c>
      <c r="W11" s="41" t="str">
        <f>'Core Indicators'!FK11</f>
        <v>x</v>
      </c>
      <c r="X11" s="41" t="str">
        <f>'Core Indicators'!FS11</f>
        <v>x</v>
      </c>
      <c r="Y11" s="41">
        <f>'Core Indicators'!GA11</f>
        <v>0</v>
      </c>
      <c r="Z11" s="41">
        <f>'Core Indicators'!GI11</f>
        <v>0</v>
      </c>
      <c r="AA11" s="41">
        <f>'Core Indicators'!GQ11</f>
        <v>0</v>
      </c>
      <c r="AB11" s="41">
        <f>'Core Indicators'!GY11</f>
        <v>0</v>
      </c>
      <c r="AC11" s="41">
        <f>'Core Indicators'!HG11</f>
        <v>0</v>
      </c>
      <c r="AD11" s="41">
        <f>'Core Indicators'!HO11</f>
        <v>0</v>
      </c>
      <c r="AE11" s="41">
        <f>'Core Indicators'!HW11</f>
        <v>0</v>
      </c>
      <c r="AF11" s="41">
        <f>'Core Indicators'!IE11</f>
        <v>0</v>
      </c>
      <c r="AG11" s="41">
        <f>'Core Indicators'!IM11</f>
        <v>0</v>
      </c>
    </row>
    <row r="12" spans="1:33" s="43" customFormat="1" ht="20.100000000000001" customHeight="1">
      <c r="A12" s="233" t="str">
        <f>'Core Indicators'!A:A</f>
        <v>Displacement from Russia-Ukraine conflict in Belarus</v>
      </c>
      <c r="B12" s="233" t="str">
        <f>'Core Indicators'!B:B</f>
        <v>International Displacement</v>
      </c>
      <c r="C12" s="233" t="str">
        <f>'Core Indicators'!C12</f>
        <v>BLR002</v>
      </c>
      <c r="D12" s="233" t="str">
        <f>'Core Indicators'!D12</f>
        <v>Belarus</v>
      </c>
      <c r="E12" s="233" t="str">
        <f>'Core Indicators'!E12</f>
        <v>BLR</v>
      </c>
      <c r="F12" s="42">
        <f>'Core Indicators'!O12</f>
        <v>207582</v>
      </c>
      <c r="G12" s="42">
        <f>'Core Indicators'!W12</f>
        <v>9222000</v>
      </c>
      <c r="H12" s="42">
        <f>'Core Indicators'!AE12</f>
        <v>44000</v>
      </c>
      <c r="I12" s="42">
        <f>'Core Indicators'!AM12</f>
        <v>44000</v>
      </c>
      <c r="J12" s="42" t="str">
        <f>'Core Indicators'!AU12</f>
        <v>x</v>
      </c>
      <c r="K12" s="42" t="str">
        <f>'Core Indicators'!BC12</f>
        <v>x</v>
      </c>
      <c r="L12" s="42">
        <f>'Core Indicators'!BK12</f>
        <v>1</v>
      </c>
      <c r="M12" s="42">
        <f>'Core Indicators'!BS12</f>
        <v>0</v>
      </c>
      <c r="N12" s="42">
        <f>'Core Indicators'!CA12</f>
        <v>0</v>
      </c>
      <c r="O12" s="42" t="e">
        <f>'Core Indicators'!CI12</f>
        <v>#N/A</v>
      </c>
      <c r="P12" s="42" t="str">
        <f>'Core Indicators'!CQ12</f>
        <v>x</v>
      </c>
      <c r="Q12" s="42">
        <f>'Core Indicators'!DG12</f>
        <v>9178000</v>
      </c>
      <c r="R12" s="42">
        <f>'Core Indicators'!DO12</f>
        <v>0</v>
      </c>
      <c r="S12" s="42">
        <f>'Core Indicators'!DW12</f>
        <v>44000</v>
      </c>
      <c r="T12" s="42">
        <f>'Core Indicators'!EE12</f>
        <v>0</v>
      </c>
      <c r="U12" s="42">
        <f>'Core Indicators'!EM12</f>
        <v>0</v>
      </c>
      <c r="V12" s="42">
        <f>'Core Indicators'!FC12</f>
        <v>2</v>
      </c>
      <c r="W12" s="42" t="str">
        <f>'Core Indicators'!FK12</f>
        <v>x</v>
      </c>
      <c r="X12" s="42" t="str">
        <f>'Core Indicators'!FS12</f>
        <v>x</v>
      </c>
      <c r="Y12" s="42">
        <f>'Core Indicators'!GA12</f>
        <v>2</v>
      </c>
      <c r="Z12" s="42">
        <f>'Core Indicators'!GI12</f>
        <v>0</v>
      </c>
      <c r="AA12" s="42">
        <f>'Core Indicators'!GQ12</f>
        <v>1</v>
      </c>
      <c r="AB12" s="42">
        <f>'Core Indicators'!GY12</f>
        <v>0</v>
      </c>
      <c r="AC12" s="42">
        <f>'Core Indicators'!HG12</f>
        <v>3</v>
      </c>
      <c r="AD12" s="42">
        <f>'Core Indicators'!HO12</f>
        <v>0</v>
      </c>
      <c r="AE12" s="42">
        <f>'Core Indicators'!HW12</f>
        <v>0</v>
      </c>
      <c r="AF12" s="42">
        <f>'Core Indicators'!IE12</f>
        <v>3</v>
      </c>
      <c r="AG12" s="42">
        <f>'Core Indicators'!IM12</f>
        <v>0</v>
      </c>
    </row>
    <row r="13" spans="1:33" s="43" customFormat="1" ht="20.100000000000001" customHeight="1">
      <c r="A13" s="62" t="str">
        <f>'Core Indicators'!A:A</f>
        <v>Country level Brazil</v>
      </c>
      <c r="B13" s="62" t="str">
        <f>'Core Indicators'!B:B</f>
        <v>International Displacement,Floods,Drought/drier conditions</v>
      </c>
      <c r="C13" s="62" t="str">
        <f>'Core Indicators'!C13</f>
        <v>BRA001</v>
      </c>
      <c r="D13" s="62" t="str">
        <f>'Core Indicators'!D13</f>
        <v>Brazil</v>
      </c>
      <c r="E13" s="62" t="str">
        <f>'Core Indicators'!E13</f>
        <v>BRA</v>
      </c>
      <c r="F13" s="41">
        <f>'Core Indicators'!O13</f>
        <v>5523897</v>
      </c>
      <c r="G13" s="41">
        <f>'Core Indicators'!W13</f>
        <v>133227000</v>
      </c>
      <c r="H13" s="41">
        <f>'Core Indicators'!AE13</f>
        <v>1858000</v>
      </c>
      <c r="I13" s="41">
        <f>'Core Indicators'!AM13</f>
        <v>1035000</v>
      </c>
      <c r="J13" s="41" t="str">
        <f>'Core Indicators'!AU13</f>
        <v>x</v>
      </c>
      <c r="K13" s="41" t="str">
        <f>'Core Indicators'!BC13</f>
        <v>x</v>
      </c>
      <c r="L13" s="41" t="str">
        <f>'Core Indicators'!BK13</f>
        <v>x</v>
      </c>
      <c r="M13" s="41" t="str">
        <f>'Core Indicators'!BS13</f>
        <v>x</v>
      </c>
      <c r="N13" s="41" t="str">
        <f>'Core Indicators'!CA13</f>
        <v>x</v>
      </c>
      <c r="O13" s="41" t="e">
        <f>'Core Indicators'!CI13</f>
        <v>#N/A</v>
      </c>
      <c r="P13" s="41" t="str">
        <f>'Core Indicators'!CQ13</f>
        <v>x</v>
      </c>
      <c r="Q13" s="41">
        <f>'Core Indicators'!DG13</f>
        <v>135651000</v>
      </c>
      <c r="R13" s="41">
        <f>'Core Indicators'!DO13</f>
        <v>959000</v>
      </c>
      <c r="S13" s="41">
        <f>'Core Indicators'!DW13</f>
        <v>899000</v>
      </c>
      <c r="T13" s="41" t="str">
        <f>'Core Indicators'!EE13</f>
        <v>x</v>
      </c>
      <c r="U13" s="41" t="str">
        <f>'Core Indicators'!EM13</f>
        <v>x</v>
      </c>
      <c r="V13" s="41">
        <f>'Core Indicators'!FC13</f>
        <v>4</v>
      </c>
      <c r="W13" s="41" t="str">
        <f>'Core Indicators'!FK13</f>
        <v>x</v>
      </c>
      <c r="X13" s="41" t="str">
        <f>'Core Indicators'!FS13</f>
        <v>x</v>
      </c>
      <c r="Y13" s="41">
        <f>'Core Indicators'!GA13</f>
        <v>0</v>
      </c>
      <c r="Z13" s="41">
        <f>'Core Indicators'!GI13</f>
        <v>0</v>
      </c>
      <c r="AA13" s="41">
        <f>'Core Indicators'!GQ13</f>
        <v>0</v>
      </c>
      <c r="AB13" s="41">
        <f>'Core Indicators'!GY13</f>
        <v>0</v>
      </c>
      <c r="AC13" s="41">
        <f>'Core Indicators'!HG13</f>
        <v>0</v>
      </c>
      <c r="AD13" s="41">
        <f>'Core Indicators'!HO13</f>
        <v>0</v>
      </c>
      <c r="AE13" s="41">
        <f>'Core Indicators'!HW13</f>
        <v>0</v>
      </c>
      <c r="AF13" s="41">
        <f>'Core Indicators'!IE13</f>
        <v>0</v>
      </c>
      <c r="AG13" s="41">
        <f>'Core Indicators'!IM13</f>
        <v>3</v>
      </c>
    </row>
    <row r="14" spans="1:33" s="43" customFormat="1" ht="20.100000000000001" customHeight="1">
      <c r="A14" s="233" t="str">
        <f>'Core Indicators'!A:A</f>
        <v>Venezuela displacement in Brazil</v>
      </c>
      <c r="B14" s="233" t="str">
        <f>'Core Indicators'!B:B</f>
        <v>International Displacement</v>
      </c>
      <c r="C14" s="233" t="str">
        <f>'Core Indicators'!C14</f>
        <v>BRA002</v>
      </c>
      <c r="D14" s="233" t="str">
        <f>'Core Indicators'!D14</f>
        <v>Brazil</v>
      </c>
      <c r="E14" s="233" t="str">
        <f>'Core Indicators'!E14</f>
        <v>BRA</v>
      </c>
      <c r="F14" s="42">
        <f>'Core Indicators'!O14</f>
        <v>5359724</v>
      </c>
      <c r="G14" s="42">
        <f>'Core Indicators'!W14</f>
        <v>132346000</v>
      </c>
      <c r="H14" s="42">
        <f>'Core Indicators'!AE14</f>
        <v>1113000</v>
      </c>
      <c r="I14" s="42">
        <f>'Core Indicators'!AM14</f>
        <v>1025000</v>
      </c>
      <c r="J14" s="42" t="str">
        <f>'Core Indicators'!AU14</f>
        <v>x</v>
      </c>
      <c r="K14" s="42" t="str">
        <f>'Core Indicators'!BC14</f>
        <v>x</v>
      </c>
      <c r="L14" s="42" t="str">
        <f>'Core Indicators'!BK14</f>
        <v>x</v>
      </c>
      <c r="M14" s="42" t="str">
        <f>'Core Indicators'!BS14</f>
        <v>x</v>
      </c>
      <c r="N14" s="42" t="str">
        <f>'Core Indicators'!CA14</f>
        <v>x</v>
      </c>
      <c r="O14" s="42" t="e">
        <f>'Core Indicators'!CI14</f>
        <v>#N/A</v>
      </c>
      <c r="P14" s="42" t="str">
        <f>'Core Indicators'!CQ14</f>
        <v>x</v>
      </c>
      <c r="Q14" s="42">
        <f>'Core Indicators'!DG14</f>
        <v>131234000</v>
      </c>
      <c r="R14" s="42">
        <f>'Core Indicators'!DO14</f>
        <v>544000</v>
      </c>
      <c r="S14" s="42">
        <f>'Core Indicators'!DW14</f>
        <v>569000</v>
      </c>
      <c r="T14" s="42" t="str">
        <f>'Core Indicators'!EE14</f>
        <v>x</v>
      </c>
      <c r="U14" s="42" t="str">
        <f>'Core Indicators'!EM14</f>
        <v>x</v>
      </c>
      <c r="V14" s="42">
        <f>'Core Indicators'!FC14</f>
        <v>3</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2</v>
      </c>
    </row>
    <row r="15" spans="1:33" s="43" customFormat="1" ht="20.100000000000001" customHeight="1">
      <c r="A15" s="62" t="str">
        <f>'Core Indicators'!A:A</f>
        <v>Complex crisis in CAR</v>
      </c>
      <c r="B15" s="62" t="str">
        <f>'Core Indicators'!B:B</f>
        <v>Conflict/ Violence,International Displacement</v>
      </c>
      <c r="C15" s="62" t="str">
        <f>'Core Indicators'!C15</f>
        <v>CAF001</v>
      </c>
      <c r="D15" s="62" t="str">
        <f>'Core Indicators'!D15</f>
        <v>CAR</v>
      </c>
      <c r="E15" s="62" t="str">
        <f>'Core Indicators'!E15</f>
        <v>CAF</v>
      </c>
      <c r="F15" s="41">
        <f>'Core Indicators'!O15</f>
        <v>622980</v>
      </c>
      <c r="G15" s="41">
        <f>'Core Indicators'!W15</f>
        <v>5300000</v>
      </c>
      <c r="H15" s="41">
        <f>'Core Indicators'!AE15</f>
        <v>5300000</v>
      </c>
      <c r="I15" s="41">
        <f>'Core Indicators'!AM15</f>
        <v>681000</v>
      </c>
      <c r="J15" s="41" t="str">
        <f>'Core Indicators'!AU15</f>
        <v>x</v>
      </c>
      <c r="K15" s="41" t="str">
        <f>'Core Indicators'!BC15</f>
        <v>x</v>
      </c>
      <c r="L15" s="41">
        <f>'Core Indicators'!BK15</f>
        <v>405</v>
      </c>
      <c r="M15" s="41" t="str">
        <f>'Core Indicators'!BS15</f>
        <v>x</v>
      </c>
      <c r="N15" s="41" t="str">
        <f>'Core Indicators'!CA15</f>
        <v>x</v>
      </c>
      <c r="O15" s="41" t="e">
        <f>'Core Indicators'!CI15</f>
        <v>#N/A</v>
      </c>
      <c r="P15" s="41" t="str">
        <f>'Core Indicators'!CQ15</f>
        <v>x</v>
      </c>
      <c r="Q15" s="41">
        <f>'Core Indicators'!DG15</f>
        <v>0</v>
      </c>
      <c r="R15" s="41">
        <f>'Core Indicators'!DO15</f>
        <v>2860000</v>
      </c>
      <c r="S15" s="41">
        <f>'Core Indicators'!DW15</f>
        <v>2123000</v>
      </c>
      <c r="T15" s="41">
        <f>'Core Indicators'!EE15</f>
        <v>317000</v>
      </c>
      <c r="U15" s="41">
        <f>'Core Indicators'!EM15</f>
        <v>0</v>
      </c>
      <c r="V15" s="41">
        <f>'Core Indicators'!FC15</f>
        <v>4</v>
      </c>
      <c r="W15" s="41" t="str">
        <f>'Core Indicators'!FK15</f>
        <v>x</v>
      </c>
      <c r="X15" s="41" t="str">
        <f>'Core Indicators'!FS15</f>
        <v>x</v>
      </c>
      <c r="Y15" s="41">
        <f>'Core Indicators'!GA15</f>
        <v>2</v>
      </c>
      <c r="Z15" s="41">
        <f>'Core Indicators'!GI15</f>
        <v>3</v>
      </c>
      <c r="AA15" s="41">
        <f>'Core Indicators'!GQ15</f>
        <v>1</v>
      </c>
      <c r="AB15" s="41">
        <f>'Core Indicators'!GY15</f>
        <v>3</v>
      </c>
      <c r="AC15" s="41">
        <f>'Core Indicators'!HG15</f>
        <v>0</v>
      </c>
      <c r="AD15" s="41">
        <f>'Core Indicators'!HO15</f>
        <v>2</v>
      </c>
      <c r="AE15" s="41">
        <f>'Core Indicators'!HW15</f>
        <v>3</v>
      </c>
      <c r="AF15" s="41">
        <f>'Core Indicators'!IE15</f>
        <v>1</v>
      </c>
      <c r="AG15" s="41">
        <f>'Core Indicators'!IM15</f>
        <v>3</v>
      </c>
    </row>
    <row r="16" spans="1:33" s="43" customFormat="1" ht="20.100000000000001" customHeight="1">
      <c r="A16" s="233" t="str">
        <f>'Core Indicators'!A:A</f>
        <v>Venezuela displacement in Chile</v>
      </c>
      <c r="B16" s="233" t="str">
        <f>'Core Indicators'!B:B</f>
        <v>International Displacement</v>
      </c>
      <c r="C16" s="233" t="str">
        <f>'Core Indicators'!C16</f>
        <v>CHL002</v>
      </c>
      <c r="D16" s="233" t="str">
        <f>'Core Indicators'!D16</f>
        <v>Chile</v>
      </c>
      <c r="E16" s="233" t="str">
        <f>'Core Indicators'!E16</f>
        <v>CHL</v>
      </c>
      <c r="F16" s="42">
        <f>'Core Indicators'!O16</f>
        <v>349409</v>
      </c>
      <c r="G16" s="42">
        <f>'Core Indicators'!W16</f>
        <v>14595000</v>
      </c>
      <c r="H16" s="42">
        <f>'Core Indicators'!AE16</f>
        <v>808000</v>
      </c>
      <c r="I16" s="42">
        <f>'Core Indicators'!AM16</f>
        <v>695000</v>
      </c>
      <c r="J16" s="42" t="str">
        <f>'Core Indicators'!AU16</f>
        <v>x</v>
      </c>
      <c r="K16" s="42" t="str">
        <f>'Core Indicators'!BC16</f>
        <v>x</v>
      </c>
      <c r="L16" s="42" t="str">
        <f>'Core Indicators'!BK16</f>
        <v>x</v>
      </c>
      <c r="M16" s="42" t="str">
        <f>'Core Indicators'!BS16</f>
        <v>x</v>
      </c>
      <c r="N16" s="42" t="str">
        <f>'Core Indicators'!CA16</f>
        <v>x</v>
      </c>
      <c r="O16" s="42" t="e">
        <f>'Core Indicators'!CI16</f>
        <v>#N/A</v>
      </c>
      <c r="P16" s="42" t="str">
        <f>'Core Indicators'!CQ16</f>
        <v>x</v>
      </c>
      <c r="Q16" s="42">
        <f>'Core Indicators'!DG16</f>
        <v>14246000</v>
      </c>
      <c r="R16" s="42">
        <f>'Core Indicators'!DO16</f>
        <v>34000</v>
      </c>
      <c r="S16" s="42">
        <f>'Core Indicators'!DW16</f>
        <v>774000</v>
      </c>
      <c r="T16" s="42" t="str">
        <f>'Core Indicators'!EE16</f>
        <v>x</v>
      </c>
      <c r="U16" s="42" t="str">
        <f>'Core Indicators'!EM16</f>
        <v>x</v>
      </c>
      <c r="V16" s="42">
        <f>'Core Indicators'!FC16</f>
        <v>3</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1</v>
      </c>
      <c r="AE16" s="42">
        <f>'Core Indicators'!HW16</f>
        <v>0</v>
      </c>
      <c r="AF16" s="42">
        <f>'Core Indicators'!IE16</f>
        <v>2</v>
      </c>
      <c r="AG16" s="42">
        <f>'Core Indicators'!IM16</f>
        <v>1</v>
      </c>
    </row>
    <row r="17" spans="1:33" s="43" customFormat="1" ht="20.100000000000001" customHeight="1">
      <c r="A17" s="62" t="str">
        <f>'Core Indicators'!A:A</f>
        <v>Multiple crises in Cameroon</v>
      </c>
      <c r="B17" s="62" t="str">
        <f>'Core Indicators'!B:B</f>
        <v>Conflict/ Violence,International Displacement</v>
      </c>
      <c r="C17" s="62" t="str">
        <f>'Core Indicators'!C17</f>
        <v>CMR001</v>
      </c>
      <c r="D17" s="62" t="str">
        <f>'Core Indicators'!D17</f>
        <v>Cameroon</v>
      </c>
      <c r="E17" s="62" t="str">
        <f>'Core Indicators'!E17</f>
        <v>CMR</v>
      </c>
      <c r="F17" s="41">
        <f>'Core Indicators'!O17</f>
        <v>353214</v>
      </c>
      <c r="G17" s="41">
        <f>'Core Indicators'!W17</f>
        <v>24436000</v>
      </c>
      <c r="H17" s="41">
        <f>'Core Indicators'!AE17</f>
        <v>22323000</v>
      </c>
      <c r="I17" s="41">
        <f>'Core Indicators'!AM17</f>
        <v>2402000</v>
      </c>
      <c r="J17" s="41" t="str">
        <f>'Core Indicators'!AU17</f>
        <v>x</v>
      </c>
      <c r="K17" s="41" t="str">
        <f>'Core Indicators'!BC17</f>
        <v>x</v>
      </c>
      <c r="L17" s="41">
        <f>'Core Indicators'!BK17</f>
        <v>662</v>
      </c>
      <c r="M17" s="41" t="str">
        <f>'Core Indicators'!BS17</f>
        <v>x</v>
      </c>
      <c r="N17" s="41" t="str">
        <f>'Core Indicators'!CA17</f>
        <v>x</v>
      </c>
      <c r="O17" s="41" t="e">
        <f>'Core Indicators'!CI17</f>
        <v>#N/A</v>
      </c>
      <c r="P17" s="41" t="str">
        <f>'Core Indicators'!CQ17</f>
        <v>x</v>
      </c>
      <c r="Q17" s="41">
        <f>'Core Indicators'!DG17</f>
        <v>2114000</v>
      </c>
      <c r="R17" s="41">
        <f>'Core Indicators'!DO17</f>
        <v>18569000</v>
      </c>
      <c r="S17" s="41">
        <f>'Core Indicators'!DW17</f>
        <v>3754000</v>
      </c>
      <c r="T17" s="41">
        <f>'Core Indicators'!EE17</f>
        <v>0</v>
      </c>
      <c r="U17" s="41">
        <f>'Core Indicators'!EM17</f>
        <v>0</v>
      </c>
      <c r="V17" s="41">
        <f>'Core Indicators'!FC17</f>
        <v>5</v>
      </c>
      <c r="W17" s="41" t="str">
        <f>'Core Indicators'!FK17</f>
        <v>x</v>
      </c>
      <c r="X17" s="41" t="str">
        <f>'Core Indicators'!FS17</f>
        <v>x</v>
      </c>
      <c r="Y17" s="41">
        <f>'Core Indicators'!GA17</f>
        <v>1</v>
      </c>
      <c r="Z17" s="41">
        <f>'Core Indicators'!GI17</f>
        <v>3</v>
      </c>
      <c r="AA17" s="41">
        <f>'Core Indicators'!GQ17</f>
        <v>2</v>
      </c>
      <c r="AB17" s="41">
        <f>'Core Indicators'!GY17</f>
        <v>3</v>
      </c>
      <c r="AC17" s="41">
        <f>'Core Indicators'!HG17</f>
        <v>0</v>
      </c>
      <c r="AD17" s="41">
        <f>'Core Indicators'!HO17</f>
        <v>2</v>
      </c>
      <c r="AE17" s="41">
        <f>'Core Indicators'!HW17</f>
        <v>3</v>
      </c>
      <c r="AF17" s="41">
        <f>'Core Indicators'!IE17</f>
        <v>1</v>
      </c>
      <c r="AG17" s="41">
        <f>'Core Indicators'!IM17</f>
        <v>3</v>
      </c>
    </row>
    <row r="18" spans="1:33" s="43" customFormat="1" ht="20.100000000000001" customHeight="1">
      <c r="A18" s="233" t="str">
        <f>'Core Indicators'!A:A</f>
        <v>Lake Chad basin crisis in Cameroon</v>
      </c>
      <c r="B18" s="233" t="str">
        <f>'Core Indicators'!B:B</f>
        <v>Conflict/ Violence</v>
      </c>
      <c r="C18" s="233" t="str">
        <f>'Core Indicators'!C18</f>
        <v>CMR002</v>
      </c>
      <c r="D18" s="233" t="str">
        <f>'Core Indicators'!D18</f>
        <v>Cameroon</v>
      </c>
      <c r="E18" s="233" t="str">
        <f>'Core Indicators'!E18</f>
        <v>CMR</v>
      </c>
      <c r="F18" s="42">
        <f>'Core Indicators'!O18</f>
        <v>34161</v>
      </c>
      <c r="G18" s="42">
        <f>'Core Indicators'!W18</f>
        <v>5337000</v>
      </c>
      <c r="H18" s="42">
        <f>'Core Indicators'!AE18</f>
        <v>5337000</v>
      </c>
      <c r="I18" s="42">
        <f>'Core Indicators'!AM18</f>
        <v>795000</v>
      </c>
      <c r="J18" s="42">
        <f>'Core Indicators'!AU18</f>
        <v>0</v>
      </c>
      <c r="K18" s="42" t="str">
        <f>'Core Indicators'!BC18</f>
        <v>x</v>
      </c>
      <c r="L18" s="42">
        <f>'Core Indicators'!BK18</f>
        <v>237</v>
      </c>
      <c r="M18" s="42" t="str">
        <f>'Core Indicators'!BS18</f>
        <v>x</v>
      </c>
      <c r="N18" s="42" t="str">
        <f>'Core Indicators'!CA18</f>
        <v>x</v>
      </c>
      <c r="O18" s="42" t="e">
        <f>'Core Indicators'!CI18</f>
        <v>#N/A</v>
      </c>
      <c r="P18" s="42" t="str">
        <f>'Core Indicators'!CQ18</f>
        <v>x</v>
      </c>
      <c r="Q18" s="42">
        <f>'Core Indicators'!DG18</f>
        <v>0</v>
      </c>
      <c r="R18" s="42">
        <f>'Core Indicators'!DO18</f>
        <v>3865000</v>
      </c>
      <c r="S18" s="42">
        <f>'Core Indicators'!DW18</f>
        <v>1472000</v>
      </c>
      <c r="T18" s="42">
        <f>'Core Indicators'!EE18</f>
        <v>0</v>
      </c>
      <c r="U18" s="42">
        <f>'Core Indicators'!EM18</f>
        <v>0</v>
      </c>
      <c r="V18" s="42">
        <f>'Core Indicators'!FC18</f>
        <v>5</v>
      </c>
      <c r="W18" s="42" t="str">
        <f>'Core Indicators'!FK18</f>
        <v>x</v>
      </c>
      <c r="X18" s="42" t="str">
        <f>'Core Indicators'!FS18</f>
        <v>x</v>
      </c>
      <c r="Y18" s="42">
        <f>'Core Indicators'!GA18</f>
        <v>1</v>
      </c>
      <c r="Z18" s="42">
        <f>'Core Indicators'!GI18</f>
        <v>2</v>
      </c>
      <c r="AA18" s="42">
        <f>'Core Indicators'!GQ18</f>
        <v>0</v>
      </c>
      <c r="AB18" s="42">
        <f>'Core Indicators'!GY18</f>
        <v>0</v>
      </c>
      <c r="AC18" s="42">
        <f>'Core Indicators'!HG18</f>
        <v>0</v>
      </c>
      <c r="AD18" s="42">
        <f>'Core Indicators'!HO18</f>
        <v>0</v>
      </c>
      <c r="AE18" s="42">
        <f>'Core Indicators'!HW18</f>
        <v>3</v>
      </c>
      <c r="AF18" s="42">
        <f>'Core Indicators'!IE18</f>
        <v>1</v>
      </c>
      <c r="AG18" s="42">
        <f>'Core Indicators'!IM18</f>
        <v>3</v>
      </c>
    </row>
    <row r="19" spans="1:33" s="43" customFormat="1" ht="20.100000000000001" customHeight="1">
      <c r="A19" s="62" t="str">
        <f>'Core Indicators'!A:A</f>
        <v>Anglophone Crisis in Cameroon</v>
      </c>
      <c r="B19" s="62" t="str">
        <f>'Core Indicators'!B:B</f>
        <v>Conflict/ Violence</v>
      </c>
      <c r="C19" s="62" t="str">
        <f>'Core Indicators'!C19</f>
        <v>CMR003</v>
      </c>
      <c r="D19" s="62" t="str">
        <f>'Core Indicators'!D19</f>
        <v>Cameroon</v>
      </c>
      <c r="E19" s="62" t="str">
        <f>'Core Indicators'!E19</f>
        <v>CMR</v>
      </c>
      <c r="F19" s="41">
        <f>'Core Indicators'!O19</f>
        <v>153543</v>
      </c>
      <c r="G19" s="41">
        <f>'Core Indicators'!W19</f>
        <v>16728000</v>
      </c>
      <c r="H19" s="41">
        <f>'Core Indicators'!AE19</f>
        <v>16728000</v>
      </c>
      <c r="I19" s="41">
        <f>'Core Indicators'!AM19</f>
        <v>1349000</v>
      </c>
      <c r="J19" s="41">
        <f>'Core Indicators'!AU19</f>
        <v>0</v>
      </c>
      <c r="K19" s="41" t="str">
        <f>'Core Indicators'!BC19</f>
        <v>x</v>
      </c>
      <c r="L19" s="41">
        <f>'Core Indicators'!BK19</f>
        <v>422</v>
      </c>
      <c r="M19" s="41" t="str">
        <f>'Core Indicators'!BS19</f>
        <v>x</v>
      </c>
      <c r="N19" s="41" t="str">
        <f>'Core Indicators'!CA19</f>
        <v>x</v>
      </c>
      <c r="O19" s="41" t="e">
        <f>'Core Indicators'!CI19</f>
        <v>#N/A</v>
      </c>
      <c r="P19" s="41" t="str">
        <f>'Core Indicators'!CQ19</f>
        <v>x</v>
      </c>
      <c r="Q19" s="41">
        <f>'Core Indicators'!DG19</f>
        <v>0</v>
      </c>
      <c r="R19" s="41">
        <f>'Core Indicators'!DO19</f>
        <v>14704000</v>
      </c>
      <c r="S19" s="41">
        <f>'Core Indicators'!DW19</f>
        <v>2024000</v>
      </c>
      <c r="T19" s="41">
        <f>'Core Indicators'!EE19</f>
        <v>0</v>
      </c>
      <c r="U19" s="41">
        <f>'Core Indicators'!EM19</f>
        <v>0</v>
      </c>
      <c r="V19" s="41">
        <f>'Core Indicators'!FC19</f>
        <v>5</v>
      </c>
      <c r="W19" s="41" t="str">
        <f>'Core Indicators'!FK19</f>
        <v>x</v>
      </c>
      <c r="X19" s="41" t="str">
        <f>'Core Indicators'!FS19</f>
        <v>x</v>
      </c>
      <c r="Y19" s="41">
        <f>'Core Indicators'!GA19</f>
        <v>1</v>
      </c>
      <c r="Z19" s="41">
        <f>'Core Indicators'!GI19</f>
        <v>3</v>
      </c>
      <c r="AA19" s="41">
        <f>'Core Indicators'!GQ19</f>
        <v>2</v>
      </c>
      <c r="AB19" s="41">
        <f>'Core Indicators'!GY19</f>
        <v>3</v>
      </c>
      <c r="AC19" s="41">
        <f>'Core Indicators'!HG19</f>
        <v>0</v>
      </c>
      <c r="AD19" s="41">
        <f>'Core Indicators'!HO19</f>
        <v>2</v>
      </c>
      <c r="AE19" s="41">
        <f>'Core Indicators'!HW19</f>
        <v>2</v>
      </c>
      <c r="AF19" s="41">
        <f>'Core Indicators'!IE19</f>
        <v>1</v>
      </c>
      <c r="AG19" s="41">
        <f>'Core Indicators'!IM19</f>
        <v>3</v>
      </c>
    </row>
    <row r="20" spans="1:33" s="43" customFormat="1" ht="20.100000000000001" customHeight="1">
      <c r="A20" s="233" t="str">
        <f>'Core Indicators'!A:A</f>
        <v>CAR refugees in Cameroon</v>
      </c>
      <c r="B20" s="233" t="str">
        <f>'Core Indicators'!B:B</f>
        <v>Conflict/ Violence,International Displacement</v>
      </c>
      <c r="C20" s="233" t="str">
        <f>'Core Indicators'!C20</f>
        <v>CMR004</v>
      </c>
      <c r="D20" s="233" t="str">
        <f>'Core Indicators'!D20</f>
        <v>Cameroon</v>
      </c>
      <c r="E20" s="233" t="str">
        <f>'Core Indicators'!E20</f>
        <v>CMR</v>
      </c>
      <c r="F20" s="42">
        <f>'Core Indicators'!O20</f>
        <v>165510</v>
      </c>
      <c r="G20" s="42">
        <f>'Core Indicators'!W20</f>
        <v>2372000</v>
      </c>
      <c r="H20" s="42">
        <f>'Core Indicators'!AE20</f>
        <v>258000</v>
      </c>
      <c r="I20" s="42">
        <f>'Core Indicators'!AM20</f>
        <v>258000</v>
      </c>
      <c r="J20" s="42" t="str">
        <f>'Core Indicators'!AU20</f>
        <v>x</v>
      </c>
      <c r="K20" s="42" t="str">
        <f>'Core Indicators'!BC20</f>
        <v>x</v>
      </c>
      <c r="L20" s="42" t="str">
        <f>'Core Indicators'!BK20</f>
        <v>x</v>
      </c>
      <c r="M20" s="42" t="str">
        <f>'Core Indicators'!BS20</f>
        <v>x</v>
      </c>
      <c r="N20" s="42" t="str">
        <f>'Core Indicators'!CA20</f>
        <v>x</v>
      </c>
      <c r="O20" s="42" t="e">
        <f>'Core Indicators'!CI20</f>
        <v>#N/A</v>
      </c>
      <c r="P20" s="42" t="str">
        <f>'Core Indicators'!CQ20</f>
        <v>x</v>
      </c>
      <c r="Q20" s="42">
        <f>'Core Indicators'!DG20</f>
        <v>2114000</v>
      </c>
      <c r="R20" s="42">
        <f>'Core Indicators'!DO20</f>
        <v>0</v>
      </c>
      <c r="S20" s="42">
        <f>'Core Indicators'!DW20</f>
        <v>258000</v>
      </c>
      <c r="T20" s="42">
        <f>'Core Indicators'!EE20</f>
        <v>0</v>
      </c>
      <c r="U20" s="42">
        <f>'Core Indicators'!EM20</f>
        <v>0</v>
      </c>
      <c r="V20" s="42">
        <f>'Core Indicators'!FC20</f>
        <v>4</v>
      </c>
      <c r="W20" s="42" t="str">
        <f>'Core Indicators'!FK20</f>
        <v>x</v>
      </c>
      <c r="X20" s="42" t="str">
        <f>'Core Indicators'!FS20</f>
        <v>x</v>
      </c>
      <c r="Y20" s="42">
        <f>'Core Indicators'!GA20</f>
        <v>1</v>
      </c>
      <c r="Z20" s="42">
        <f>'Core Indicators'!GI20</f>
        <v>0</v>
      </c>
      <c r="AA20" s="42">
        <f>'Core Indicators'!GQ20</f>
        <v>0</v>
      </c>
      <c r="AB20" s="42">
        <f>'Core Indicators'!GY20</f>
        <v>0</v>
      </c>
      <c r="AC20" s="42">
        <f>'Core Indicators'!HG20</f>
        <v>0</v>
      </c>
      <c r="AD20" s="42">
        <f>'Core Indicators'!HO20</f>
        <v>0</v>
      </c>
      <c r="AE20" s="42">
        <f>'Core Indicators'!HW20</f>
        <v>0</v>
      </c>
      <c r="AF20" s="42">
        <f>'Core Indicators'!IE20</f>
        <v>1</v>
      </c>
      <c r="AG20" s="42">
        <f>'Core Indicators'!IM20</f>
        <v>2</v>
      </c>
    </row>
    <row r="21" spans="1:33" s="43" customFormat="1" ht="20.100000000000001" customHeight="1">
      <c r="A21" s="62" t="str">
        <f>'Core Indicators'!A:A</f>
        <v>Complex crisis in DRC</v>
      </c>
      <c r="B21" s="62" t="str">
        <f>'Core Indicators'!B:B</f>
        <v>Conflict/ Violence,International Displacement</v>
      </c>
      <c r="C21" s="62" t="str">
        <f>'Core Indicators'!C21</f>
        <v>COD001</v>
      </c>
      <c r="D21" s="62" t="str">
        <f>'Core Indicators'!D21</f>
        <v>DRC</v>
      </c>
      <c r="E21" s="62" t="str">
        <f>'Core Indicators'!E21</f>
        <v>COD</v>
      </c>
      <c r="F21" s="41">
        <f>'Core Indicators'!O21</f>
        <v>2267050</v>
      </c>
      <c r="G21" s="41">
        <f>'Core Indicators'!W21</f>
        <v>117800000</v>
      </c>
      <c r="H21" s="41">
        <f>'Core Indicators'!AE21</f>
        <v>84787000</v>
      </c>
      <c r="I21" s="41">
        <f>'Core Indicators'!AM21</f>
        <v>12656000</v>
      </c>
      <c r="J21" s="41" t="str">
        <f>'Core Indicators'!AU21</f>
        <v>x</v>
      </c>
      <c r="K21" s="41" t="str">
        <f>'Core Indicators'!BC21</f>
        <v>x</v>
      </c>
      <c r="L21" s="41">
        <f>'Core Indicators'!BK21</f>
        <v>3335</v>
      </c>
      <c r="M21" s="41" t="str">
        <f>'Core Indicators'!BS21</f>
        <v>x</v>
      </c>
      <c r="N21" s="41" t="str">
        <f>'Core Indicators'!CA21</f>
        <v>x</v>
      </c>
      <c r="O21" s="41" t="e">
        <f>'Core Indicators'!CI21</f>
        <v>#N/A</v>
      </c>
      <c r="P21" s="41" t="str">
        <f>'Core Indicators'!CQ21</f>
        <v>x</v>
      </c>
      <c r="Q21" s="41">
        <f>'Core Indicators'!DG21</f>
        <v>33013000</v>
      </c>
      <c r="R21" s="41">
        <f>'Core Indicators'!DO21</f>
        <v>63546000</v>
      </c>
      <c r="S21" s="41">
        <f>'Core Indicators'!DW21</f>
        <v>20611000</v>
      </c>
      <c r="T21" s="41">
        <f>'Core Indicators'!EE21</f>
        <v>631000</v>
      </c>
      <c r="U21" s="41">
        <f>'Core Indicators'!EM21</f>
        <v>0</v>
      </c>
      <c r="V21" s="41">
        <f>'Core Indicators'!FC21</f>
        <v>5</v>
      </c>
      <c r="W21" s="41" t="str">
        <f>'Core Indicators'!FK21</f>
        <v>x</v>
      </c>
      <c r="X21" s="41" t="str">
        <f>'Core Indicators'!FS21</f>
        <v>x</v>
      </c>
      <c r="Y21" s="41">
        <f>'Core Indicators'!GA21</f>
        <v>1</v>
      </c>
      <c r="Z21" s="41">
        <f>'Core Indicators'!GI21</f>
        <v>3</v>
      </c>
      <c r="AA21" s="41">
        <f>'Core Indicators'!GQ21</f>
        <v>2</v>
      </c>
      <c r="AB21" s="41">
        <f>'Core Indicators'!GY21</f>
        <v>3</v>
      </c>
      <c r="AC21" s="41">
        <f>'Core Indicators'!HG21</f>
        <v>0</v>
      </c>
      <c r="AD21" s="41">
        <f>'Core Indicators'!HO21</f>
        <v>2</v>
      </c>
      <c r="AE21" s="41">
        <f>'Core Indicators'!HW21</f>
        <v>3</v>
      </c>
      <c r="AF21" s="41">
        <f>'Core Indicators'!IE21</f>
        <v>2</v>
      </c>
      <c r="AG21" s="41">
        <f>'Core Indicators'!IM21</f>
        <v>3</v>
      </c>
    </row>
    <row r="22" spans="1:33" s="43" customFormat="1" ht="20.100000000000001" customHeight="1">
      <c r="A22" s="233" t="str">
        <f>'Core Indicators'!A:A</f>
        <v>Complex crisis in Colombia</v>
      </c>
      <c r="B22" s="233" t="str">
        <f>'Core Indicators'!B:B</f>
        <v>Conflict/ Violence,International Displacement</v>
      </c>
      <c r="C22" s="233" t="str">
        <f>'Core Indicators'!C22</f>
        <v>COL001</v>
      </c>
      <c r="D22" s="233" t="str">
        <f>'Core Indicators'!D22</f>
        <v>Colombia</v>
      </c>
      <c r="E22" s="233" t="str">
        <f>'Core Indicators'!E22</f>
        <v>COL</v>
      </c>
      <c r="F22" s="42">
        <f>'Core Indicators'!O22</f>
        <v>1141748</v>
      </c>
      <c r="G22" s="42">
        <f>'Core Indicators'!W22</f>
        <v>53100000</v>
      </c>
      <c r="H22" s="42">
        <f>'Core Indicators'!AE22</f>
        <v>53100000</v>
      </c>
      <c r="I22" s="42">
        <f>'Core Indicators'!AM22</f>
        <v>180000</v>
      </c>
      <c r="J22" s="42" t="str">
        <f>'Core Indicators'!AU22</f>
        <v>x</v>
      </c>
      <c r="K22" s="42" t="str">
        <f>'Core Indicators'!BC22</f>
        <v>x</v>
      </c>
      <c r="L22" s="42">
        <f>'Core Indicators'!BK22</f>
        <v>1136</v>
      </c>
      <c r="M22" s="42" t="str">
        <f>'Core Indicators'!BS22</f>
        <v>x</v>
      </c>
      <c r="N22" s="42" t="str">
        <f>'Core Indicators'!CA22</f>
        <v>x</v>
      </c>
      <c r="O22" s="42" t="e">
        <f>'Core Indicators'!CI22</f>
        <v>#N/A</v>
      </c>
      <c r="P22" s="42" t="str">
        <f>'Core Indicators'!CQ22</f>
        <v>x</v>
      </c>
      <c r="Q22" s="42">
        <f>'Core Indicators'!DG22</f>
        <v>0</v>
      </c>
      <c r="R22" s="42">
        <f>'Core Indicators'!DO22</f>
        <v>44000000</v>
      </c>
      <c r="S22" s="42">
        <f>'Core Indicators'!DW22</f>
        <v>7103000</v>
      </c>
      <c r="T22" s="42">
        <f>'Core Indicators'!EE22</f>
        <v>1588000</v>
      </c>
      <c r="U22" s="42">
        <f>'Core Indicators'!EM22</f>
        <v>363000</v>
      </c>
      <c r="V22" s="42">
        <f>'Core Indicators'!FC22</f>
        <v>5</v>
      </c>
      <c r="W22" s="42" t="str">
        <f>'Core Indicators'!FK22</f>
        <v>x</v>
      </c>
      <c r="X22" s="42" t="str">
        <f>'Core Indicators'!FS22</f>
        <v>x</v>
      </c>
      <c r="Y22" s="42">
        <f>'Core Indicators'!GA22</f>
        <v>0</v>
      </c>
      <c r="Z22" s="42">
        <f>'Core Indicators'!GI22</f>
        <v>3</v>
      </c>
      <c r="AA22" s="42">
        <f>'Core Indicators'!GQ22</f>
        <v>1</v>
      </c>
      <c r="AB22" s="42">
        <f>'Core Indicators'!GY22</f>
        <v>0</v>
      </c>
      <c r="AC22" s="42">
        <f>'Core Indicators'!HG22</f>
        <v>0</v>
      </c>
      <c r="AD22" s="42">
        <f>'Core Indicators'!HO22</f>
        <v>2</v>
      </c>
      <c r="AE22" s="42">
        <f>'Core Indicators'!HW22</f>
        <v>1</v>
      </c>
      <c r="AF22" s="42">
        <f>'Core Indicators'!IE22</f>
        <v>2</v>
      </c>
      <c r="AG22" s="42">
        <f>'Core Indicators'!IM22</f>
        <v>3</v>
      </c>
    </row>
    <row r="23" spans="1:33" s="43" customFormat="1" ht="20.100000000000001" customHeight="1">
      <c r="A23" s="62" t="str">
        <f>'Core Indicators'!A:A</f>
        <v>Venezuela displacement in Colombia</v>
      </c>
      <c r="B23" s="62" t="str">
        <f>'Core Indicators'!B:B</f>
        <v>International Displacement</v>
      </c>
      <c r="C23" s="62" t="str">
        <f>'Core Indicators'!C23</f>
        <v>COL002</v>
      </c>
      <c r="D23" s="62" t="str">
        <f>'Core Indicators'!D23</f>
        <v>Colombia</v>
      </c>
      <c r="E23" s="62" t="str">
        <f>'Core Indicators'!E23</f>
        <v>COL</v>
      </c>
      <c r="F23" s="41">
        <f>'Core Indicators'!O23</f>
        <v>586794</v>
      </c>
      <c r="G23" s="41">
        <f>'Core Indicators'!W23</f>
        <v>49058000</v>
      </c>
      <c r="H23" s="41">
        <f>'Core Indicators'!AE23</f>
        <v>4098000</v>
      </c>
      <c r="I23" s="41">
        <f>'Core Indicators'!AM23</f>
        <v>3950000</v>
      </c>
      <c r="J23" s="41" t="str">
        <f>'Core Indicators'!AU23</f>
        <v>x</v>
      </c>
      <c r="K23" s="41" t="str">
        <f>'Core Indicators'!BC23</f>
        <v>x</v>
      </c>
      <c r="L23" s="41">
        <f>'Core Indicators'!BK23</f>
        <v>16</v>
      </c>
      <c r="M23" s="41" t="str">
        <f>'Core Indicators'!BS23</f>
        <v>x</v>
      </c>
      <c r="N23" s="41" t="str">
        <f>'Core Indicators'!CA23</f>
        <v>x</v>
      </c>
      <c r="O23" s="41" t="e">
        <f>'Core Indicators'!CI23</f>
        <v>#N/A</v>
      </c>
      <c r="P23" s="41" t="str">
        <f>'Core Indicators'!CQ23</f>
        <v>x</v>
      </c>
      <c r="Q23" s="41">
        <f>'Core Indicators'!DG23</f>
        <v>44960000</v>
      </c>
      <c r="R23" s="41">
        <f>'Core Indicators'!DO23</f>
        <v>918000</v>
      </c>
      <c r="S23" s="41">
        <f>'Core Indicators'!DW23</f>
        <v>3180000</v>
      </c>
      <c r="T23" s="41" t="str">
        <f>'Core Indicators'!EE23</f>
        <v>x</v>
      </c>
      <c r="U23" s="41" t="str">
        <f>'Core Indicators'!EM23</f>
        <v>x</v>
      </c>
      <c r="V23" s="41">
        <f>'Core Indicators'!FC23</f>
        <v>3</v>
      </c>
      <c r="W23" s="41" t="str">
        <f>'Core Indicators'!FK23</f>
        <v>x</v>
      </c>
      <c r="X23" s="41" t="str">
        <f>'Core Indicators'!FS23</f>
        <v>x</v>
      </c>
      <c r="Y23" s="41">
        <f>'Core Indicators'!GA23</f>
        <v>0</v>
      </c>
      <c r="Z23" s="41">
        <f>'Core Indicators'!GI23</f>
        <v>3</v>
      </c>
      <c r="AA23" s="41">
        <f>'Core Indicators'!GQ23</f>
        <v>1</v>
      </c>
      <c r="AB23" s="41">
        <f>'Core Indicators'!GY23</f>
        <v>0</v>
      </c>
      <c r="AC23" s="41">
        <f>'Core Indicators'!HG23</f>
        <v>0</v>
      </c>
      <c r="AD23" s="41">
        <f>'Core Indicators'!HO23</f>
        <v>0</v>
      </c>
      <c r="AE23" s="41">
        <f>'Core Indicators'!HW23</f>
        <v>1</v>
      </c>
      <c r="AF23" s="41">
        <f>'Core Indicators'!IE23</f>
        <v>2</v>
      </c>
      <c r="AG23" s="41">
        <f>'Core Indicators'!IM23</f>
        <v>3</v>
      </c>
    </row>
    <row r="24" spans="1:33" s="43" customFormat="1" ht="20.100000000000001" customHeight="1">
      <c r="A24" s="233" t="str">
        <f>'Core Indicators'!A:A</f>
        <v>Nicaraguan refugees in Costa Rica</v>
      </c>
      <c r="B24" s="233" t="str">
        <f>'Core Indicators'!B:B</f>
        <v>International Displacement</v>
      </c>
      <c r="C24" s="233" t="str">
        <f>'Core Indicators'!C24</f>
        <v>CRI002</v>
      </c>
      <c r="D24" s="233" t="str">
        <f>'Core Indicators'!D24</f>
        <v>Costa Rica</v>
      </c>
      <c r="E24" s="233" t="str">
        <f>'Core Indicators'!E24</f>
        <v>CRI</v>
      </c>
      <c r="F24" s="42">
        <f>'Core Indicators'!O24</f>
        <v>20506</v>
      </c>
      <c r="G24" s="42">
        <f>'Core Indicators'!W24</f>
        <v>3857000</v>
      </c>
      <c r="H24" s="42">
        <f>'Core Indicators'!AE24</f>
        <v>204000</v>
      </c>
      <c r="I24" s="42">
        <f>'Core Indicators'!AM24</f>
        <v>204000</v>
      </c>
      <c r="J24" s="42" t="str">
        <f>'Core Indicators'!AU24</f>
        <v>x</v>
      </c>
      <c r="K24" s="42" t="str">
        <f>'Core Indicators'!BC24</f>
        <v>x</v>
      </c>
      <c r="L24" s="42" t="str">
        <f>'Core Indicators'!BK24</f>
        <v>x</v>
      </c>
      <c r="M24" s="42" t="str">
        <f>'Core Indicators'!BS24</f>
        <v>x</v>
      </c>
      <c r="N24" s="42" t="str">
        <f>'Core Indicators'!CA24</f>
        <v>x</v>
      </c>
      <c r="O24" s="42" t="e">
        <f>'Core Indicators'!CI24</f>
        <v>#N/A</v>
      </c>
      <c r="P24" s="42" t="str">
        <f>'Core Indicators'!CQ24</f>
        <v>x</v>
      </c>
      <c r="Q24" s="42">
        <f>'Core Indicators'!DG24</f>
        <v>3653000</v>
      </c>
      <c r="R24" s="42">
        <f>'Core Indicators'!DO24</f>
        <v>0</v>
      </c>
      <c r="S24" s="42">
        <f>'Core Indicators'!DW24</f>
        <v>204000</v>
      </c>
      <c r="T24" s="42" t="str">
        <f>'Core Indicators'!EE24</f>
        <v>x</v>
      </c>
      <c r="U24" s="42" t="str">
        <f>'Core Indicators'!EM24</f>
        <v>x</v>
      </c>
      <c r="V24" s="42">
        <f>'Core Indicators'!FC24</f>
        <v>2</v>
      </c>
      <c r="W24" s="42" t="str">
        <f>'Core Indicators'!FK24</f>
        <v>x</v>
      </c>
      <c r="X24" s="42" t="str">
        <f>'Core Indicators'!FS24</f>
        <v>x</v>
      </c>
      <c r="Y24" s="42">
        <f>'Core Indicators'!GA24</f>
        <v>0</v>
      </c>
      <c r="Z24" s="42">
        <f>'Core Indicators'!GI24</f>
        <v>0</v>
      </c>
      <c r="AA24" s="42">
        <f>'Core Indicators'!GQ24</f>
        <v>0</v>
      </c>
      <c r="AB24" s="42">
        <f>'Core Indicators'!GY24</f>
        <v>0</v>
      </c>
      <c r="AC24" s="42">
        <f>'Core Indicators'!HG24</f>
        <v>0</v>
      </c>
      <c r="AD24" s="42">
        <f>'Core Indicators'!HO24</f>
        <v>0</v>
      </c>
      <c r="AE24" s="42">
        <f>'Core Indicators'!HW24</f>
        <v>0</v>
      </c>
      <c r="AF24" s="42">
        <f>'Core Indicators'!IE24</f>
        <v>0</v>
      </c>
      <c r="AG24" s="42">
        <f>'Core Indicators'!IM24</f>
        <v>1</v>
      </c>
    </row>
    <row r="25" spans="1:33" s="43" customFormat="1" ht="20.100000000000001" customHeight="1">
      <c r="A25" s="62" t="str">
        <f>'Core Indicators'!A:A</f>
        <v>Displacement from Russia-Ukraine conflict in Czechia</v>
      </c>
      <c r="B25" s="62" t="str">
        <f>'Core Indicators'!B:B</f>
        <v>International Displacement</v>
      </c>
      <c r="C25" s="62" t="str">
        <f>'Core Indicators'!C25</f>
        <v>CZE002</v>
      </c>
      <c r="D25" s="62" t="str">
        <f>'Core Indicators'!D25</f>
        <v>Czech Republic</v>
      </c>
      <c r="E25" s="62" t="str">
        <f>'Core Indicators'!E25</f>
        <v>CZE</v>
      </c>
      <c r="F25" s="41">
        <f>'Core Indicators'!O25</f>
        <v>77172</v>
      </c>
      <c r="G25" s="41">
        <f>'Core Indicators'!W25</f>
        <v>11265000</v>
      </c>
      <c r="H25" s="41">
        <f>'Core Indicators'!AE25</f>
        <v>401000</v>
      </c>
      <c r="I25" s="41">
        <f>'Core Indicators'!AM25</f>
        <v>401000</v>
      </c>
      <c r="J25" s="41" t="str">
        <f>'Core Indicators'!AU25</f>
        <v>x</v>
      </c>
      <c r="K25" s="41" t="str">
        <f>'Core Indicators'!BC25</f>
        <v>x</v>
      </c>
      <c r="L25" s="41">
        <f>'Core Indicators'!BK25</f>
        <v>0</v>
      </c>
      <c r="M25" s="41">
        <f>'Core Indicators'!BS25</f>
        <v>0</v>
      </c>
      <c r="N25" s="41">
        <f>'Core Indicators'!CA25</f>
        <v>0</v>
      </c>
      <c r="O25" s="41" t="e">
        <f>'Core Indicators'!CI25</f>
        <v>#N/A</v>
      </c>
      <c r="P25" s="41" t="str">
        <f>'Core Indicators'!CQ25</f>
        <v>x</v>
      </c>
      <c r="Q25" s="41">
        <f>'Core Indicators'!DG25</f>
        <v>10864000</v>
      </c>
      <c r="R25" s="41">
        <f>'Core Indicators'!DO25</f>
        <v>0</v>
      </c>
      <c r="S25" s="41">
        <f>'Core Indicators'!DW25</f>
        <v>401000</v>
      </c>
      <c r="T25" s="41">
        <f>'Core Indicators'!EE25</f>
        <v>0</v>
      </c>
      <c r="U25" s="41">
        <f>'Core Indicators'!EM25</f>
        <v>0</v>
      </c>
      <c r="V25" s="41">
        <f>'Core Indicators'!FC25</f>
        <v>2</v>
      </c>
      <c r="W25" s="41" t="str">
        <f>'Core Indicators'!FK25</f>
        <v>x</v>
      </c>
      <c r="X25" s="41" t="str">
        <f>'Core Indicators'!FS25</f>
        <v>x</v>
      </c>
      <c r="Y25" s="41">
        <f>'Core Indicators'!GA25</f>
        <v>0</v>
      </c>
      <c r="Z25" s="41">
        <f>'Core Indicators'!GI25</f>
        <v>0</v>
      </c>
      <c r="AA25" s="41">
        <f>'Core Indicators'!GQ25</f>
        <v>0</v>
      </c>
      <c r="AB25" s="41">
        <f>'Core Indicators'!GY25</f>
        <v>0</v>
      </c>
      <c r="AC25" s="41">
        <f>'Core Indicators'!HG25</f>
        <v>0</v>
      </c>
      <c r="AD25" s="41">
        <f>'Core Indicators'!HO25</f>
        <v>1</v>
      </c>
      <c r="AE25" s="41">
        <f>'Core Indicators'!HW25</f>
        <v>0</v>
      </c>
      <c r="AF25" s="41">
        <f>'Core Indicators'!IE25</f>
        <v>0</v>
      </c>
      <c r="AG25" s="41">
        <f>'Core Indicators'!IM25</f>
        <v>2</v>
      </c>
    </row>
    <row r="26" spans="1:33" s="43" customFormat="1" ht="20.100000000000001" customHeight="1">
      <c r="A26" s="233" t="str">
        <f>'Core Indicators'!A:A</f>
        <v>Multiple crises in Djibouti</v>
      </c>
      <c r="B26" s="233" t="str">
        <f>'Core Indicators'!B:B</f>
        <v>International Displacement,Drought/drier conditions</v>
      </c>
      <c r="C26" s="233" t="str">
        <f>'Core Indicators'!C26</f>
        <v>DJI001</v>
      </c>
      <c r="D26" s="233" t="str">
        <f>'Core Indicators'!D26</f>
        <v>Djibouti</v>
      </c>
      <c r="E26" s="233" t="str">
        <f>'Core Indicators'!E26</f>
        <v>DJI</v>
      </c>
      <c r="F26" s="42">
        <f>'Core Indicators'!O26</f>
        <v>23180</v>
      </c>
      <c r="G26" s="42">
        <f>'Core Indicators'!W26</f>
        <v>1182000</v>
      </c>
      <c r="H26" s="42">
        <f>'Core Indicators'!AE26</f>
        <v>793000</v>
      </c>
      <c r="I26" s="42">
        <f>'Core Indicators'!AM26</f>
        <v>33000</v>
      </c>
      <c r="J26" s="42" t="str">
        <f>'Core Indicators'!AU26</f>
        <v>x</v>
      </c>
      <c r="K26" s="42" t="str">
        <f>'Core Indicators'!BC26</f>
        <v>x</v>
      </c>
      <c r="L26" s="42">
        <f>'Core Indicators'!BK26</f>
        <v>48</v>
      </c>
      <c r="M26" s="42" t="str">
        <f>'Core Indicators'!BS26</f>
        <v>x</v>
      </c>
      <c r="N26" s="42" t="str">
        <f>'Core Indicators'!CA26</f>
        <v>x</v>
      </c>
      <c r="O26" s="42" t="e">
        <f>'Core Indicators'!CI26</f>
        <v>#N/A</v>
      </c>
      <c r="P26" s="42" t="str">
        <f>'Core Indicators'!CQ26</f>
        <v>x</v>
      </c>
      <c r="Q26" s="42">
        <f>'Core Indicators'!DG26</f>
        <v>389000</v>
      </c>
      <c r="R26" s="42">
        <f>'Core Indicators'!DO26</f>
        <v>475000</v>
      </c>
      <c r="S26" s="42">
        <f>'Core Indicators'!DW26</f>
        <v>265000</v>
      </c>
      <c r="T26" s="42">
        <f>'Core Indicators'!EE26</f>
        <v>53000</v>
      </c>
      <c r="U26" s="42">
        <f>'Core Indicators'!EM26</f>
        <v>0</v>
      </c>
      <c r="V26" s="42">
        <f>'Core Indicators'!FC26</f>
        <v>5</v>
      </c>
      <c r="W26" s="42" t="str">
        <f>'Core Indicators'!FK26</f>
        <v>x</v>
      </c>
      <c r="X26" s="42" t="str">
        <f>'Core Indicators'!FS26</f>
        <v>x</v>
      </c>
      <c r="Y26" s="42">
        <f>'Core Indicators'!GA26</f>
        <v>0</v>
      </c>
      <c r="Z26" s="42">
        <f>'Core Indicators'!GI26</f>
        <v>0</v>
      </c>
      <c r="AA26" s="42">
        <f>'Core Indicators'!GQ26</f>
        <v>0</v>
      </c>
      <c r="AB26" s="42">
        <f>'Core Indicators'!GY26</f>
        <v>0</v>
      </c>
      <c r="AC26" s="42">
        <f>'Core Indicators'!HG26</f>
        <v>0</v>
      </c>
      <c r="AD26" s="42">
        <f>'Core Indicators'!HO26</f>
        <v>2</v>
      </c>
      <c r="AE26" s="42">
        <f>'Core Indicators'!HW26</f>
        <v>0</v>
      </c>
      <c r="AF26" s="42">
        <f>'Core Indicators'!IE26</f>
        <v>0</v>
      </c>
      <c r="AG26" s="42">
        <f>'Core Indicators'!IM26</f>
        <v>1</v>
      </c>
    </row>
    <row r="27" spans="1:33" s="43" customFormat="1" ht="20.100000000000001" customHeight="1">
      <c r="A27" s="62" t="str">
        <f>'Core Indicators'!A:A</f>
        <v>Mixed migration in Djibouti</v>
      </c>
      <c r="B27" s="62" t="str">
        <f>'Core Indicators'!B:B</f>
        <v>International Displacement</v>
      </c>
      <c r="C27" s="62" t="str">
        <f>'Core Indicators'!C27</f>
        <v>DJI002</v>
      </c>
      <c r="D27" s="62" t="str">
        <f>'Core Indicators'!D27</f>
        <v>Djibouti</v>
      </c>
      <c r="E27" s="62" t="str">
        <f>'Core Indicators'!E27</f>
        <v>DJI</v>
      </c>
      <c r="F27" s="41">
        <f>'Core Indicators'!O27</f>
        <v>7300</v>
      </c>
      <c r="G27" s="41">
        <f>'Core Indicators'!W27</f>
        <v>924000</v>
      </c>
      <c r="H27" s="41">
        <f>'Core Indicators'!AE27</f>
        <v>33000</v>
      </c>
      <c r="I27" s="41">
        <f>'Core Indicators'!AM27</f>
        <v>33000</v>
      </c>
      <c r="J27" s="41" t="str">
        <f>'Core Indicators'!AU27</f>
        <v>x</v>
      </c>
      <c r="K27" s="41" t="str">
        <f>'Core Indicators'!BC27</f>
        <v>x</v>
      </c>
      <c r="L27" s="41">
        <f>'Core Indicators'!BK27</f>
        <v>48</v>
      </c>
      <c r="M27" s="41" t="str">
        <f>'Core Indicators'!BS27</f>
        <v>x</v>
      </c>
      <c r="N27" s="41" t="str">
        <f>'Core Indicators'!CA27</f>
        <v>x</v>
      </c>
      <c r="O27" s="41" t="e">
        <f>'Core Indicators'!CI27</f>
        <v>#N/A</v>
      </c>
      <c r="P27" s="41" t="str">
        <f>'Core Indicators'!CQ27</f>
        <v>x</v>
      </c>
      <c r="Q27" s="41">
        <f>'Core Indicators'!DG27</f>
        <v>890000</v>
      </c>
      <c r="R27" s="41">
        <f>'Core Indicators'!DO27</f>
        <v>0</v>
      </c>
      <c r="S27" s="41">
        <f>'Core Indicators'!DW27</f>
        <v>33000</v>
      </c>
      <c r="T27" s="41" t="str">
        <f>'Core Indicators'!EE27</f>
        <v>x</v>
      </c>
      <c r="U27" s="41" t="str">
        <f>'Core Indicators'!EM27</f>
        <v>x</v>
      </c>
      <c r="V27" s="41">
        <f>'Core Indicators'!FC27</f>
        <v>1</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2</v>
      </c>
      <c r="AE27" s="41">
        <f>'Core Indicators'!HW27</f>
        <v>0</v>
      </c>
      <c r="AF27" s="41">
        <f>'Core Indicators'!IE27</f>
        <v>0</v>
      </c>
      <c r="AG27" s="41">
        <f>'Core Indicators'!IM27</f>
        <v>1</v>
      </c>
    </row>
    <row r="28" spans="1:33" s="43" customFormat="1" ht="20.100000000000001" customHeight="1">
      <c r="A28" s="233" t="str">
        <f>'Core Indicators'!A:A</f>
        <v>Drought in Djibouti</v>
      </c>
      <c r="B28" s="233" t="str">
        <f>'Core Indicators'!B:B</f>
        <v>Drought/drier conditions</v>
      </c>
      <c r="C28" s="233" t="str">
        <f>'Core Indicators'!C28</f>
        <v>DJI003</v>
      </c>
      <c r="D28" s="233" t="str">
        <f>'Core Indicators'!D28</f>
        <v>Djibouti</v>
      </c>
      <c r="E28" s="233" t="str">
        <f>'Core Indicators'!E28</f>
        <v>DJI</v>
      </c>
      <c r="F28" s="42">
        <f>'Core Indicators'!O28</f>
        <v>23180</v>
      </c>
      <c r="G28" s="42">
        <f>'Core Indicators'!W28</f>
        <v>1182000</v>
      </c>
      <c r="H28" s="42">
        <f>'Core Indicators'!AE28</f>
        <v>760000</v>
      </c>
      <c r="I28" s="42">
        <f>'Core Indicators'!AM28</f>
        <v>0</v>
      </c>
      <c r="J28" s="42" t="str">
        <f>'Core Indicators'!AU28</f>
        <v>x</v>
      </c>
      <c r="K28" s="42" t="str">
        <f>'Core Indicators'!BC28</f>
        <v>x</v>
      </c>
      <c r="L28" s="42" t="str">
        <f>'Core Indicators'!BK28</f>
        <v>x</v>
      </c>
      <c r="M28" s="42" t="str">
        <f>'Core Indicators'!BS28</f>
        <v>x</v>
      </c>
      <c r="N28" s="42" t="str">
        <f>'Core Indicators'!CA28</f>
        <v>x</v>
      </c>
      <c r="O28" s="42" t="e">
        <f>'Core Indicators'!CI28</f>
        <v>#N/A</v>
      </c>
      <c r="P28" s="42" t="str">
        <f>'Core Indicators'!CQ28</f>
        <v>x</v>
      </c>
      <c r="Q28" s="42">
        <f>'Core Indicators'!DG28</f>
        <v>422000</v>
      </c>
      <c r="R28" s="42">
        <f>'Core Indicators'!DO28</f>
        <v>475000</v>
      </c>
      <c r="S28" s="42">
        <f>'Core Indicators'!DW28</f>
        <v>232000</v>
      </c>
      <c r="T28" s="42">
        <f>'Core Indicators'!EE28</f>
        <v>53000</v>
      </c>
      <c r="U28" s="42">
        <f>'Core Indicators'!EM28</f>
        <v>0</v>
      </c>
      <c r="V28" s="42">
        <f>'Core Indicators'!FC28</f>
        <v>5</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0</v>
      </c>
      <c r="AD28" s="42">
        <f>'Core Indicators'!HO28</f>
        <v>2</v>
      </c>
      <c r="AE28" s="42">
        <f>'Core Indicators'!HW28</f>
        <v>0</v>
      </c>
      <c r="AF28" s="42">
        <f>'Core Indicators'!IE28</f>
        <v>0</v>
      </c>
      <c r="AG28" s="42">
        <f>'Core Indicators'!IM28</f>
        <v>1</v>
      </c>
    </row>
    <row r="29" spans="1:33" ht="20.100000000000001" customHeight="1">
      <c r="A29" s="62" t="str">
        <f>'Core Indicators'!A:A</f>
        <v>Venezuela displacement in Dominican Republic</v>
      </c>
      <c r="B29" s="62" t="str">
        <f>'Core Indicators'!B:B</f>
        <v>International Displacement</v>
      </c>
      <c r="C29" s="62" t="str">
        <f>'Core Indicators'!C29</f>
        <v>DOM002</v>
      </c>
      <c r="D29" s="62" t="str">
        <f>'Core Indicators'!D29</f>
        <v>Dominican Republic</v>
      </c>
      <c r="E29" s="62" t="str">
        <f>'Core Indicators'!E29</f>
        <v>DOM</v>
      </c>
      <c r="F29" s="41">
        <f>'Core Indicators'!O29</f>
        <v>48310</v>
      </c>
      <c r="G29" s="41">
        <f>'Core Indicators'!W29</f>
        <v>11400000</v>
      </c>
      <c r="H29" s="41">
        <f>'Core Indicators'!AE29</f>
        <v>136000</v>
      </c>
      <c r="I29" s="41">
        <f>'Core Indicators'!AM29</f>
        <v>129000</v>
      </c>
      <c r="J29" s="41" t="str">
        <f>'Core Indicators'!AU29</f>
        <v>x</v>
      </c>
      <c r="K29" s="41" t="str">
        <f>'Core Indicators'!BC29</f>
        <v>x</v>
      </c>
      <c r="L29" s="41" t="str">
        <f>'Core Indicators'!BK29</f>
        <v>x</v>
      </c>
      <c r="M29" s="41" t="str">
        <f>'Core Indicators'!BS29</f>
        <v>x</v>
      </c>
      <c r="N29" s="41" t="str">
        <f>'Core Indicators'!CA29</f>
        <v>x</v>
      </c>
      <c r="O29" s="41" t="e">
        <f>'Core Indicators'!CI29</f>
        <v>#N/A</v>
      </c>
      <c r="P29" s="41" t="str">
        <f>'Core Indicators'!CQ29</f>
        <v>x</v>
      </c>
      <c r="Q29" s="41">
        <f>'Core Indicators'!DG29</f>
        <v>11251000</v>
      </c>
      <c r="R29" s="41">
        <f>'Core Indicators'!DO29</f>
        <v>72000</v>
      </c>
      <c r="S29" s="41">
        <f>'Core Indicators'!DW29</f>
        <v>77000</v>
      </c>
      <c r="T29" s="41">
        <f>'Core Indicators'!EE29</f>
        <v>0</v>
      </c>
      <c r="U29" s="41">
        <f>'Core Indicators'!EM29</f>
        <v>0</v>
      </c>
      <c r="V29" s="41">
        <f>'Core Indicators'!FC29</f>
        <v>2</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0</v>
      </c>
      <c r="AD29" s="41">
        <f>'Core Indicators'!HO29</f>
        <v>0</v>
      </c>
      <c r="AE29" s="41">
        <f>'Core Indicators'!HW29</f>
        <v>0</v>
      </c>
      <c r="AF29" s="41">
        <f>'Core Indicators'!IE29</f>
        <v>0</v>
      </c>
      <c r="AG29" s="41">
        <f>'Core Indicators'!IM29</f>
        <v>0</v>
      </c>
    </row>
    <row r="30" spans="1:33" ht="20.100000000000001" customHeight="1">
      <c r="A30" s="233" t="str">
        <f>'Core Indicators'!A:A</f>
        <v>Mixed migration flows in Algeria</v>
      </c>
      <c r="B30" s="233" t="str">
        <f>'Core Indicators'!B:B</f>
        <v>International Displacement</v>
      </c>
      <c r="C30" s="233" t="str">
        <f>'Core Indicators'!C30</f>
        <v>DZA002</v>
      </c>
      <c r="D30" s="233" t="str">
        <f>'Core Indicators'!D30</f>
        <v>Algeria</v>
      </c>
      <c r="E30" s="233" t="str">
        <f>'Core Indicators'!E30</f>
        <v>DZA</v>
      </c>
      <c r="F30" s="42">
        <f>'Core Indicators'!O30</f>
        <v>2381741</v>
      </c>
      <c r="G30" s="42">
        <f>'Core Indicators'!W30</f>
        <v>47276000</v>
      </c>
      <c r="H30" s="42">
        <f>'Core Indicators'!AE30</f>
        <v>262000</v>
      </c>
      <c r="I30" s="42">
        <f>'Core Indicators'!AM30</f>
        <v>262000</v>
      </c>
      <c r="J30" s="42" t="str">
        <f>'Core Indicators'!AU30</f>
        <v>x</v>
      </c>
      <c r="K30" s="42" t="str">
        <f>'Core Indicators'!BC30</f>
        <v>x</v>
      </c>
      <c r="L30" s="42">
        <f>'Core Indicators'!BK30</f>
        <v>942</v>
      </c>
      <c r="M30" s="42" t="str">
        <f>'Core Indicators'!BS30</f>
        <v>x</v>
      </c>
      <c r="N30" s="42" t="str">
        <f>'Core Indicators'!CA30</f>
        <v>x</v>
      </c>
      <c r="O30" s="42" t="e">
        <f>'Core Indicators'!CI30</f>
        <v>#N/A</v>
      </c>
      <c r="P30" s="42" t="str">
        <f>'Core Indicators'!CQ30</f>
        <v>x</v>
      </c>
      <c r="Q30" s="42">
        <f>'Core Indicators'!DG30</f>
        <v>47013000</v>
      </c>
      <c r="R30" s="42">
        <f>'Core Indicators'!DO30</f>
        <v>0</v>
      </c>
      <c r="S30" s="42">
        <f>'Core Indicators'!DW30</f>
        <v>262000</v>
      </c>
      <c r="T30" s="42" t="str">
        <f>'Core Indicators'!EE30</f>
        <v>x</v>
      </c>
      <c r="U30" s="42" t="str">
        <f>'Core Indicators'!EM30</f>
        <v>x</v>
      </c>
      <c r="V30" s="42">
        <f>'Core Indicators'!FC30</f>
        <v>4</v>
      </c>
      <c r="W30" s="42" t="str">
        <f>'Core Indicators'!FK30</f>
        <v>x</v>
      </c>
      <c r="X30" s="42" t="str">
        <f>'Core Indicators'!FS30</f>
        <v>x</v>
      </c>
      <c r="Y30" s="42">
        <f>'Core Indicators'!GA30</f>
        <v>2</v>
      </c>
      <c r="Z30" s="42">
        <f>'Core Indicators'!GI30</f>
        <v>0</v>
      </c>
      <c r="AA30" s="42">
        <f>'Core Indicators'!GQ30</f>
        <v>0</v>
      </c>
      <c r="AB30" s="42">
        <f>'Core Indicators'!GY30</f>
        <v>0</v>
      </c>
      <c r="AC30" s="42">
        <f>'Core Indicators'!HG30</f>
        <v>0</v>
      </c>
      <c r="AD30" s="42">
        <f>'Core Indicators'!HO30</f>
        <v>1</v>
      </c>
      <c r="AE30" s="42">
        <f>'Core Indicators'!HW30</f>
        <v>0</v>
      </c>
      <c r="AF30" s="42">
        <f>'Core Indicators'!IE30</f>
        <v>1</v>
      </c>
      <c r="AG30" s="42">
        <f>'Core Indicators'!IM30</f>
        <v>0</v>
      </c>
    </row>
    <row r="31" spans="1:33" ht="20.100000000000001" customHeight="1">
      <c r="A31" s="62" t="str">
        <f>'Core Indicators'!A:A</f>
        <v>Sahrawi refugees in Algeria</v>
      </c>
      <c r="B31" s="62" t="str">
        <f>'Core Indicators'!B:B</f>
        <v>International Displacement</v>
      </c>
      <c r="C31" s="62" t="str">
        <f>'Core Indicators'!C31</f>
        <v>DZA003</v>
      </c>
      <c r="D31" s="62" t="str">
        <f>'Core Indicators'!D31</f>
        <v>Algeria</v>
      </c>
      <c r="E31" s="62" t="str">
        <f>'Core Indicators'!E31</f>
        <v>DZA</v>
      </c>
      <c r="F31" s="41">
        <f>'Core Indicators'!O31</f>
        <v>159000</v>
      </c>
      <c r="G31" s="41">
        <f>'Core Indicators'!W31</f>
        <v>223000</v>
      </c>
      <c r="H31" s="41">
        <f>'Core Indicators'!AE31</f>
        <v>174000</v>
      </c>
      <c r="I31" s="41">
        <f>'Core Indicators'!AM31</f>
        <v>174000</v>
      </c>
      <c r="J31" s="41" t="str">
        <f>'Core Indicators'!AU31</f>
        <v>x</v>
      </c>
      <c r="K31" s="41" t="str">
        <f>'Core Indicators'!BC31</f>
        <v>x</v>
      </c>
      <c r="L31" s="41">
        <f>'Core Indicators'!BK31</f>
        <v>4</v>
      </c>
      <c r="M31" s="41" t="str">
        <f>'Core Indicators'!BS31</f>
        <v>x</v>
      </c>
      <c r="N31" s="41" t="str">
        <f>'Core Indicators'!CA31</f>
        <v>x</v>
      </c>
      <c r="O31" s="41" t="e">
        <f>'Core Indicators'!CI31</f>
        <v>#N/A</v>
      </c>
      <c r="P31" s="41" t="str">
        <f>'Core Indicators'!CQ31</f>
        <v>x</v>
      </c>
      <c r="Q31" s="41">
        <f>'Core Indicators'!DG31</f>
        <v>49000</v>
      </c>
      <c r="R31" s="41">
        <f>'Core Indicators'!DO31</f>
        <v>0</v>
      </c>
      <c r="S31" s="41">
        <f>'Core Indicators'!DW31</f>
        <v>174000</v>
      </c>
      <c r="T31" s="41" t="str">
        <f>'Core Indicators'!EE31</f>
        <v>x</v>
      </c>
      <c r="U31" s="41" t="str">
        <f>'Core Indicators'!EM31</f>
        <v>x</v>
      </c>
      <c r="V31" s="41">
        <f>'Core Indicators'!FC31</f>
        <v>2</v>
      </c>
      <c r="W31" s="41">
        <f>'Core Indicators'!FK31</f>
        <v>0</v>
      </c>
      <c r="X31" s="41">
        <f>'Core Indicators'!FS31</f>
        <v>0</v>
      </c>
      <c r="Y31" s="41">
        <f>'Core Indicators'!GA31</f>
        <v>2</v>
      </c>
      <c r="Z31" s="41">
        <f>'Core Indicators'!GI31</f>
        <v>1</v>
      </c>
      <c r="AA31" s="41">
        <f>'Core Indicators'!GQ31</f>
        <v>1</v>
      </c>
      <c r="AB31" s="41">
        <f>'Core Indicators'!GY31</f>
        <v>0</v>
      </c>
      <c r="AC31" s="41">
        <f>'Core Indicators'!HG31</f>
        <v>0</v>
      </c>
      <c r="AD31" s="41">
        <f>'Core Indicators'!HO31</f>
        <v>0</v>
      </c>
      <c r="AE31" s="41">
        <f>'Core Indicators'!HW31</f>
        <v>0</v>
      </c>
      <c r="AF31" s="41">
        <f>'Core Indicators'!IE31</f>
        <v>1</v>
      </c>
      <c r="AG31" s="41">
        <f>'Core Indicators'!IM31</f>
        <v>2</v>
      </c>
    </row>
    <row r="32" spans="1:33" ht="20.100000000000001" customHeight="1">
      <c r="A32" s="233" t="str">
        <f>'Core Indicators'!A:A</f>
        <v>Multiple crises in Algeria</v>
      </c>
      <c r="B32" s="233" t="str">
        <f>'Core Indicators'!B:B</f>
        <v>International Displacement</v>
      </c>
      <c r="C32" s="233" t="str">
        <f>'Core Indicators'!C32</f>
        <v>DZA004</v>
      </c>
      <c r="D32" s="233" t="str">
        <f>'Core Indicators'!D32</f>
        <v>Algeria</v>
      </c>
      <c r="E32" s="233" t="str">
        <f>'Core Indicators'!E32</f>
        <v>DZA</v>
      </c>
      <c r="F32" s="42">
        <f>'Core Indicators'!O32</f>
        <v>2381741</v>
      </c>
      <c r="G32" s="42">
        <f>'Core Indicators'!W32</f>
        <v>47276000</v>
      </c>
      <c r="H32" s="42">
        <f>'Core Indicators'!AE32</f>
        <v>436000</v>
      </c>
      <c r="I32" s="42">
        <f>'Core Indicators'!AM32</f>
        <v>436000</v>
      </c>
      <c r="J32" s="42" t="str">
        <f>'Core Indicators'!AU32</f>
        <v>x</v>
      </c>
      <c r="K32" s="42" t="str">
        <f>'Core Indicators'!BC32</f>
        <v>x</v>
      </c>
      <c r="L32" s="42">
        <f>'Core Indicators'!BK32</f>
        <v>946</v>
      </c>
      <c r="M32" s="42" t="str">
        <f>'Core Indicators'!BS32</f>
        <v>x</v>
      </c>
      <c r="N32" s="42" t="str">
        <f>'Core Indicators'!CA32</f>
        <v>x</v>
      </c>
      <c r="O32" s="42" t="e">
        <f>'Core Indicators'!CI32</f>
        <v>#N/A</v>
      </c>
      <c r="P32" s="42" t="str">
        <f>'Core Indicators'!CQ32</f>
        <v>x</v>
      </c>
      <c r="Q32" s="42">
        <f>'Core Indicators'!DG32</f>
        <v>46840000</v>
      </c>
      <c r="R32" s="42">
        <f>'Core Indicators'!DO32</f>
        <v>0</v>
      </c>
      <c r="S32" s="42">
        <f>'Core Indicators'!DW32</f>
        <v>436000</v>
      </c>
      <c r="T32" s="42" t="str">
        <f>'Core Indicators'!EE32</f>
        <v>x</v>
      </c>
      <c r="U32" s="42" t="str">
        <f>'Core Indicators'!EM32</f>
        <v>x</v>
      </c>
      <c r="V32" s="42">
        <f>'Core Indicators'!FC32</f>
        <v>4</v>
      </c>
      <c r="W32" s="42" t="str">
        <f>'Core Indicators'!FK32</f>
        <v>x</v>
      </c>
      <c r="X32" s="42" t="str">
        <f>'Core Indicators'!FS32</f>
        <v>x</v>
      </c>
      <c r="Y32" s="42">
        <f>'Core Indicators'!GA32</f>
        <v>2</v>
      </c>
      <c r="Z32" s="42">
        <f>'Core Indicators'!GI32</f>
        <v>1</v>
      </c>
      <c r="AA32" s="42">
        <f>'Core Indicators'!GQ32</f>
        <v>1</v>
      </c>
      <c r="AB32" s="42">
        <f>'Core Indicators'!GY32</f>
        <v>0</v>
      </c>
      <c r="AC32" s="42">
        <f>'Core Indicators'!HG32</f>
        <v>0</v>
      </c>
      <c r="AD32" s="42">
        <f>'Core Indicators'!HO32</f>
        <v>1</v>
      </c>
      <c r="AE32" s="42">
        <f>'Core Indicators'!HW32</f>
        <v>0</v>
      </c>
      <c r="AF32" s="42">
        <f>'Core Indicators'!IE32</f>
        <v>1</v>
      </c>
      <c r="AG32" s="42">
        <f>'Core Indicators'!IM32</f>
        <v>2</v>
      </c>
    </row>
    <row r="33" spans="1:33" ht="20.100000000000001" customHeight="1">
      <c r="A33" s="62" t="str">
        <f>'Core Indicators'!A:A</f>
        <v>Multiple crises in Ecuador</v>
      </c>
      <c r="B33" s="62" t="str">
        <f>'Core Indicators'!B:B</f>
        <v>International Displacement,Conflict/ Violence</v>
      </c>
      <c r="C33" s="62" t="str">
        <f>'Core Indicators'!C33</f>
        <v>ECU001</v>
      </c>
      <c r="D33" s="62" t="str">
        <f>'Core Indicators'!D33</f>
        <v>Ecuador</v>
      </c>
      <c r="E33" s="62" t="str">
        <f>'Core Indicators'!E33</f>
        <v>ECU</v>
      </c>
      <c r="F33" s="41">
        <f>'Core Indicators'!O33</f>
        <v>198655</v>
      </c>
      <c r="G33" s="41">
        <f>'Core Indicators'!W33</f>
        <v>18100000</v>
      </c>
      <c r="H33" s="41">
        <f>'Core Indicators'!AE33</f>
        <v>3680000</v>
      </c>
      <c r="I33" s="41">
        <f>'Core Indicators'!AM33</f>
        <v>856000</v>
      </c>
      <c r="J33" s="41" t="str">
        <f>'Core Indicators'!AU33</f>
        <v>x</v>
      </c>
      <c r="K33" s="41" t="str">
        <f>'Core Indicators'!BC33</f>
        <v>x</v>
      </c>
      <c r="L33" s="41">
        <f>'Core Indicators'!BK33</f>
        <v>37</v>
      </c>
      <c r="M33" s="41" t="str">
        <f>'Core Indicators'!BS33</f>
        <v>x</v>
      </c>
      <c r="N33" s="41" t="str">
        <f>'Core Indicators'!CA33</f>
        <v>x</v>
      </c>
      <c r="O33" s="41" t="e">
        <f>'Core Indicators'!CI33</f>
        <v>#N/A</v>
      </c>
      <c r="P33" s="41" t="str">
        <f>'Core Indicators'!CQ33</f>
        <v>x</v>
      </c>
      <c r="Q33" s="41">
        <f>'Core Indicators'!DG33</f>
        <v>14421000</v>
      </c>
      <c r="R33" s="41">
        <f>'Core Indicators'!DO33</f>
        <v>203000</v>
      </c>
      <c r="S33" s="41">
        <f>'Core Indicators'!DW33</f>
        <v>3326000</v>
      </c>
      <c r="T33" s="41">
        <f>'Core Indicators'!EE33</f>
        <v>150000</v>
      </c>
      <c r="U33" s="41" t="str">
        <f>'Core Indicators'!EM33</f>
        <v>x</v>
      </c>
      <c r="V33" s="41">
        <f>'Core Indicators'!FC33</f>
        <v>5</v>
      </c>
      <c r="W33" s="41" t="e">
        <f>'Core Indicators'!FK33</f>
        <v>#N/A</v>
      </c>
      <c r="X33" s="41" t="e">
        <f>'Core Indicators'!FS33</f>
        <v>#N/A</v>
      </c>
      <c r="Y33" s="41">
        <f>'Core Indicators'!GA33</f>
        <v>0</v>
      </c>
      <c r="Z33" s="41">
        <f>'Core Indicators'!GI33</f>
        <v>0</v>
      </c>
      <c r="AA33" s="41">
        <f>'Core Indicators'!GQ33</f>
        <v>0</v>
      </c>
      <c r="AB33" s="41">
        <f>'Core Indicators'!GY33</f>
        <v>0</v>
      </c>
      <c r="AC33" s="41">
        <f>'Core Indicators'!HG33</f>
        <v>0</v>
      </c>
      <c r="AD33" s="41">
        <f>'Core Indicators'!HO33</f>
        <v>3</v>
      </c>
      <c r="AE33" s="41">
        <f>'Core Indicators'!HW33</f>
        <v>2</v>
      </c>
      <c r="AF33" s="41">
        <f>'Core Indicators'!IE33</f>
        <v>1</v>
      </c>
      <c r="AG33" s="41">
        <f>'Core Indicators'!IM33</f>
        <v>3</v>
      </c>
    </row>
    <row r="34" spans="1:33" ht="20.100000000000001" customHeight="1">
      <c r="A34" s="233" t="str">
        <f>'Core Indicators'!A:A</f>
        <v>Venezuela displacement in Ecuador</v>
      </c>
      <c r="B34" s="233" t="str">
        <f>'Core Indicators'!B:B</f>
        <v>International Displacement</v>
      </c>
      <c r="C34" s="233" t="str">
        <f>'Core Indicators'!C34</f>
        <v>ECU002</v>
      </c>
      <c r="D34" s="233" t="str">
        <f>'Core Indicators'!D34</f>
        <v>Ecuador</v>
      </c>
      <c r="E34" s="233" t="str">
        <f>'Core Indicators'!E34</f>
        <v>ECU</v>
      </c>
      <c r="F34" s="42">
        <f>'Core Indicators'!O34</f>
        <v>55210</v>
      </c>
      <c r="G34" s="42">
        <f>'Core Indicators'!W34</f>
        <v>11117000</v>
      </c>
      <c r="H34" s="42">
        <f>'Core Indicators'!AE34</f>
        <v>900000</v>
      </c>
      <c r="I34" s="42">
        <f>'Core Indicators'!AM34</f>
        <v>764000</v>
      </c>
      <c r="J34" s="42" t="str">
        <f>'Core Indicators'!AU34</f>
        <v>x</v>
      </c>
      <c r="K34" s="42" t="str">
        <f>'Core Indicators'!BC34</f>
        <v>x</v>
      </c>
      <c r="L34" s="42" t="str">
        <f>'Core Indicators'!BK34</f>
        <v>x</v>
      </c>
      <c r="M34" s="42" t="str">
        <f>'Core Indicators'!BS34</f>
        <v>x</v>
      </c>
      <c r="N34" s="42" t="str">
        <f>'Core Indicators'!CA34</f>
        <v>x</v>
      </c>
      <c r="O34" s="42" t="e">
        <f>'Core Indicators'!CI34</f>
        <v>#N/A</v>
      </c>
      <c r="P34" s="42" t="str">
        <f>'Core Indicators'!CQ34</f>
        <v>x</v>
      </c>
      <c r="Q34" s="42">
        <f>'Core Indicators'!DG34</f>
        <v>10217000</v>
      </c>
      <c r="R34" s="42">
        <f>'Core Indicators'!DO34</f>
        <v>203000</v>
      </c>
      <c r="S34" s="42">
        <f>'Core Indicators'!DW34</f>
        <v>696000</v>
      </c>
      <c r="T34" s="42" t="str">
        <f>'Core Indicators'!EE34</f>
        <v>x</v>
      </c>
      <c r="U34" s="42" t="str">
        <f>'Core Indicators'!EM34</f>
        <v>x</v>
      </c>
      <c r="V34" s="42">
        <f>'Core Indicators'!FC34</f>
        <v>3</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3</v>
      </c>
      <c r="AE34" s="42">
        <f>'Core Indicators'!HW34</f>
        <v>0</v>
      </c>
      <c r="AF34" s="42">
        <f>'Core Indicators'!IE34</f>
        <v>1</v>
      </c>
      <c r="AG34" s="42">
        <f>'Core Indicators'!IM34</f>
        <v>3</v>
      </c>
    </row>
    <row r="35" spans="1:33" ht="20.100000000000001" customHeight="1">
      <c r="A35" s="62" t="str">
        <f>'Core Indicators'!A:A</f>
        <v>Criminal violence in Ecuador</v>
      </c>
      <c r="B35" s="62" t="str">
        <f>'Core Indicators'!B:B</f>
        <v>International Displacement,Conflict/ Violence</v>
      </c>
      <c r="C35" s="62" t="str">
        <f>'Core Indicators'!C35</f>
        <v>ECU003</v>
      </c>
      <c r="D35" s="62" t="str">
        <f>'Core Indicators'!D35</f>
        <v>Ecuador</v>
      </c>
      <c r="E35" s="62" t="str">
        <f>'Core Indicators'!E35</f>
        <v>ECU</v>
      </c>
      <c r="F35" s="41">
        <f>'Core Indicators'!O35</f>
        <v>179407</v>
      </c>
      <c r="G35" s="41">
        <f>'Core Indicators'!W35</f>
        <v>12560000</v>
      </c>
      <c r="H35" s="41">
        <f>'Core Indicators'!AE35</f>
        <v>2780000</v>
      </c>
      <c r="I35" s="41">
        <f>'Core Indicators'!AM35</f>
        <v>93000</v>
      </c>
      <c r="J35" s="41" t="str">
        <f>'Core Indicators'!AU35</f>
        <v>x</v>
      </c>
      <c r="K35" s="41" t="str">
        <f>'Core Indicators'!BC35</f>
        <v>x</v>
      </c>
      <c r="L35" s="41">
        <f>'Core Indicators'!BK35</f>
        <v>37</v>
      </c>
      <c r="M35" s="41" t="str">
        <f>'Core Indicators'!BS35</f>
        <v>x</v>
      </c>
      <c r="N35" s="41" t="str">
        <f>'Core Indicators'!CA35</f>
        <v>x</v>
      </c>
      <c r="O35" s="41" t="e">
        <f>'Core Indicators'!CI35</f>
        <v>#N/A</v>
      </c>
      <c r="P35" s="41" t="str">
        <f>'Core Indicators'!CQ35</f>
        <v>x</v>
      </c>
      <c r="Q35" s="41">
        <f>'Core Indicators'!DG35</f>
        <v>9780000</v>
      </c>
      <c r="R35" s="41">
        <f>'Core Indicators'!DO35</f>
        <v>0</v>
      </c>
      <c r="S35" s="41">
        <f>'Core Indicators'!DW35</f>
        <v>2630000</v>
      </c>
      <c r="T35" s="41">
        <f>'Core Indicators'!EE35</f>
        <v>150000</v>
      </c>
      <c r="U35" s="41">
        <f>'Core Indicators'!EM35</f>
        <v>0</v>
      </c>
      <c r="V35" s="41">
        <f>'Core Indicators'!FC35</f>
        <v>5</v>
      </c>
      <c r="W35" s="41" t="str">
        <f>'Core Indicators'!FK35</f>
        <v>x</v>
      </c>
      <c r="X35" s="41" t="str">
        <f>'Core Indicators'!FS35</f>
        <v>x</v>
      </c>
      <c r="Y35" s="41">
        <f>'Core Indicators'!GA35</f>
        <v>0</v>
      </c>
      <c r="Z35" s="41">
        <f>'Core Indicators'!GI35</f>
        <v>0</v>
      </c>
      <c r="AA35" s="41">
        <f>'Core Indicators'!GQ35</f>
        <v>0</v>
      </c>
      <c r="AB35" s="41">
        <f>'Core Indicators'!GY35</f>
        <v>0</v>
      </c>
      <c r="AC35" s="41">
        <f>'Core Indicators'!HG35</f>
        <v>0</v>
      </c>
      <c r="AD35" s="41">
        <f>'Core Indicators'!HO35</f>
        <v>3</v>
      </c>
      <c r="AE35" s="41">
        <f>'Core Indicators'!HW35</f>
        <v>2</v>
      </c>
      <c r="AF35" s="41">
        <f>'Core Indicators'!IE35</f>
        <v>1</v>
      </c>
      <c r="AG35" s="41">
        <f>'Core Indicators'!IM35</f>
        <v>3</v>
      </c>
    </row>
    <row r="36" spans="1:33" ht="20.100000000000001" customHeight="1">
      <c r="A36" s="233" t="str">
        <f>'Core Indicators'!A:A</f>
        <v>Refugees in Egypt</v>
      </c>
      <c r="B36" s="233" t="str">
        <f>'Core Indicators'!B:B</f>
        <v>International Displacement</v>
      </c>
      <c r="C36" s="233" t="str">
        <f>'Core Indicators'!C36</f>
        <v>EGY004</v>
      </c>
      <c r="D36" s="233" t="str">
        <f>'Core Indicators'!D36</f>
        <v>Egypt</v>
      </c>
      <c r="E36" s="233" t="str">
        <f>'Core Indicators'!E36</f>
        <v>EGY</v>
      </c>
      <c r="F36" s="42">
        <f>'Core Indicators'!O36</f>
        <v>18569</v>
      </c>
      <c r="G36" s="42">
        <f>'Core Indicators'!W36</f>
        <v>25310000</v>
      </c>
      <c r="H36" s="42">
        <f>'Core Indicators'!AE36</f>
        <v>942000</v>
      </c>
      <c r="I36" s="42">
        <f>'Core Indicators'!AM36</f>
        <v>942000</v>
      </c>
      <c r="J36" s="42" t="str">
        <f>'Core Indicators'!AU36</f>
        <v>x</v>
      </c>
      <c r="K36" s="42" t="str">
        <f>'Core Indicators'!BC36</f>
        <v>x</v>
      </c>
      <c r="L36" s="42">
        <f>'Core Indicators'!BK36</f>
        <v>1</v>
      </c>
      <c r="M36" s="42" t="str">
        <f>'Core Indicators'!BS36</f>
        <v>x</v>
      </c>
      <c r="N36" s="42" t="str">
        <f>'Core Indicators'!CA36</f>
        <v>x</v>
      </c>
      <c r="O36" s="42" t="e">
        <f>'Core Indicators'!CI36</f>
        <v>#N/A</v>
      </c>
      <c r="P36" s="42" t="str">
        <f>'Core Indicators'!CQ36</f>
        <v>x</v>
      </c>
      <c r="Q36" s="42">
        <f>'Core Indicators'!DG36</f>
        <v>24368000</v>
      </c>
      <c r="R36" s="42">
        <f>'Core Indicators'!DO36</f>
        <v>0</v>
      </c>
      <c r="S36" s="42">
        <f>'Core Indicators'!DW36</f>
        <v>942000</v>
      </c>
      <c r="T36" s="42" t="str">
        <f>'Core Indicators'!EE36</f>
        <v>x</v>
      </c>
      <c r="U36" s="42" t="str">
        <f>'Core Indicators'!EM36</f>
        <v>x</v>
      </c>
      <c r="V36" s="42">
        <f>'Core Indicators'!FC36</f>
        <v>2</v>
      </c>
      <c r="W36" s="42" t="str">
        <f>'Core Indicators'!FK36</f>
        <v>x</v>
      </c>
      <c r="X36" s="42" t="str">
        <f>'Core Indicators'!FS36</f>
        <v>x</v>
      </c>
      <c r="Y36" s="42">
        <f>'Core Indicators'!GA36</f>
        <v>1</v>
      </c>
      <c r="Z36" s="42">
        <f>'Core Indicators'!GI36</f>
        <v>0</v>
      </c>
      <c r="AA36" s="42">
        <f>'Core Indicators'!GQ36</f>
        <v>0</v>
      </c>
      <c r="AB36" s="42">
        <f>'Core Indicators'!GY36</f>
        <v>0</v>
      </c>
      <c r="AC36" s="42">
        <f>'Core Indicators'!HG36</f>
        <v>0</v>
      </c>
      <c r="AD36" s="42">
        <f>'Core Indicators'!HO36</f>
        <v>3</v>
      </c>
      <c r="AE36" s="42">
        <f>'Core Indicators'!HW36</f>
        <v>0</v>
      </c>
      <c r="AF36" s="42">
        <f>'Core Indicators'!IE36</f>
        <v>3</v>
      </c>
      <c r="AG36" s="42">
        <f>'Core Indicators'!IM36</f>
        <v>0</v>
      </c>
    </row>
    <row r="37" spans="1:33" ht="20.100000000000001" customHeight="1">
      <c r="A37" s="62" t="str">
        <f>'Core Indicators'!A:A</f>
        <v>Complex crisis in Eritrea</v>
      </c>
      <c r="B37" s="62" t="str">
        <f>'Core Indicators'!B:B</f>
        <v>International Displacement</v>
      </c>
      <c r="C37" s="62" t="str">
        <f>'Core Indicators'!C37</f>
        <v>ERI001</v>
      </c>
      <c r="D37" s="62" t="str">
        <f>'Core Indicators'!D37</f>
        <v>Eritrea</v>
      </c>
      <c r="E37" s="62" t="str">
        <f>'Core Indicators'!E37</f>
        <v>ERI</v>
      </c>
      <c r="F37" s="41">
        <f>'Core Indicators'!O37</f>
        <v>121041</v>
      </c>
      <c r="G37" s="41">
        <f>'Core Indicators'!W37</f>
        <v>3470000</v>
      </c>
      <c r="H37" s="41">
        <f>'Core Indicators'!AE37</f>
        <v>1100000</v>
      </c>
      <c r="I37" s="41">
        <f>'Core Indicators'!AM37</f>
        <v>692000</v>
      </c>
      <c r="J37" s="41">
        <f>'Core Indicators'!AU37</f>
        <v>0</v>
      </c>
      <c r="K37" s="41" t="str">
        <f>'Core Indicators'!BC37</f>
        <v>x</v>
      </c>
      <c r="L37" s="41">
        <f>'Core Indicators'!BK37</f>
        <v>0</v>
      </c>
      <c r="M37" s="41" t="str">
        <f>'Core Indicators'!BS37</f>
        <v>x</v>
      </c>
      <c r="N37" s="41" t="str">
        <f>'Core Indicators'!CA37</f>
        <v>x</v>
      </c>
      <c r="O37" s="41" t="e">
        <f>'Core Indicators'!CI37</f>
        <v>#N/A</v>
      </c>
      <c r="P37" s="41" t="str">
        <f>'Core Indicators'!CQ37</f>
        <v>x</v>
      </c>
      <c r="Q37" s="41">
        <f>'Core Indicators'!DG37</f>
        <v>2370000</v>
      </c>
      <c r="R37" s="41">
        <f>'Core Indicators'!DO37</f>
        <v>0</v>
      </c>
      <c r="S37" s="41">
        <f>'Core Indicators'!DW37</f>
        <v>1100000</v>
      </c>
      <c r="T37" s="41" t="str">
        <f>'Core Indicators'!EE37</f>
        <v>x</v>
      </c>
      <c r="U37" s="41" t="str">
        <f>'Core Indicators'!EM37</f>
        <v>x</v>
      </c>
      <c r="V37" s="41">
        <f>'Core Indicators'!FC37</f>
        <v>2</v>
      </c>
      <c r="W37" s="41" t="str">
        <f>'Core Indicators'!FK37</f>
        <v>x</v>
      </c>
      <c r="X37" s="41" t="str">
        <f>'Core Indicators'!FS37</f>
        <v>x</v>
      </c>
      <c r="Y37" s="41">
        <f>'Core Indicators'!GA37</f>
        <v>1</v>
      </c>
      <c r="Z37" s="41">
        <f>'Core Indicators'!GI37</f>
        <v>1</v>
      </c>
      <c r="AA37" s="41">
        <f>'Core Indicators'!GQ37</f>
        <v>2</v>
      </c>
      <c r="AB37" s="41">
        <f>'Core Indicators'!GY37</f>
        <v>0</v>
      </c>
      <c r="AC37" s="41">
        <f>'Core Indicators'!HG37</f>
        <v>0</v>
      </c>
      <c r="AD37" s="41">
        <f>'Core Indicators'!HO37</f>
        <v>2</v>
      </c>
      <c r="AE37" s="41">
        <f>'Core Indicators'!HW37</f>
        <v>0</v>
      </c>
      <c r="AF37" s="41">
        <f>'Core Indicators'!IE37</f>
        <v>2</v>
      </c>
      <c r="AG37" s="41">
        <f>'Core Indicators'!IM37</f>
        <v>2</v>
      </c>
    </row>
    <row r="38" spans="1:33" ht="20.100000000000001" customHeight="1">
      <c r="A38" s="233" t="str">
        <f>'Core Indicators'!A:A</f>
        <v>Mixed migration flows in Spain</v>
      </c>
      <c r="B38" s="233" t="str">
        <f>'Core Indicators'!B:B</f>
        <v>International Displacement</v>
      </c>
      <c r="C38" s="233" t="str">
        <f>'Core Indicators'!C38</f>
        <v>ESP002</v>
      </c>
      <c r="D38" s="233" t="str">
        <f>'Core Indicators'!D38</f>
        <v>Spain</v>
      </c>
      <c r="E38" s="233" t="str">
        <f>'Core Indicators'!E38</f>
        <v>ESP</v>
      </c>
      <c r="F38" s="42">
        <f>'Core Indicators'!O38</f>
        <v>100037</v>
      </c>
      <c r="G38" s="42">
        <f>'Core Indicators'!W38</f>
        <v>12102000</v>
      </c>
      <c r="H38" s="42">
        <f>'Core Indicators'!AE38</f>
        <v>76000</v>
      </c>
      <c r="I38" s="42">
        <f>'Core Indicators'!AM38</f>
        <v>76000</v>
      </c>
      <c r="J38" s="42" t="str">
        <f>'Core Indicators'!AU38</f>
        <v>x</v>
      </c>
      <c r="K38" s="42" t="str">
        <f>'Core Indicators'!BC38</f>
        <v>x</v>
      </c>
      <c r="L38" s="42">
        <f>'Core Indicators'!BK38</f>
        <v>249</v>
      </c>
      <c r="M38" s="42" t="str">
        <f>'Core Indicators'!BS38</f>
        <v>x</v>
      </c>
      <c r="N38" s="42" t="str">
        <f>'Core Indicators'!CA38</f>
        <v>x</v>
      </c>
      <c r="O38" s="42" t="e">
        <f>'Core Indicators'!CI38</f>
        <v>#N/A</v>
      </c>
      <c r="P38" s="42" t="str">
        <f>'Core Indicators'!CQ38</f>
        <v>x</v>
      </c>
      <c r="Q38" s="42">
        <f>'Core Indicators'!DG38</f>
        <v>12027000</v>
      </c>
      <c r="R38" s="42">
        <f>'Core Indicators'!DO38</f>
        <v>0</v>
      </c>
      <c r="S38" s="42">
        <f>'Core Indicators'!DW38</f>
        <v>76000</v>
      </c>
      <c r="T38" s="42" t="str">
        <f>'Core Indicators'!EE38</f>
        <v>x</v>
      </c>
      <c r="U38" s="42" t="str">
        <f>'Core Indicators'!EM38</f>
        <v>x</v>
      </c>
      <c r="V38" s="42">
        <f>'Core Indicators'!FC38</f>
        <v>2</v>
      </c>
      <c r="W38" s="42" t="str">
        <f>'Core Indicators'!FK38</f>
        <v>x</v>
      </c>
      <c r="X38" s="42" t="str">
        <f>'Core Indicators'!FS38</f>
        <v>x</v>
      </c>
      <c r="Y38" s="42">
        <f>'Core Indicators'!GA38</f>
        <v>0</v>
      </c>
      <c r="Z38" s="42">
        <f>'Core Indicators'!GI38</f>
        <v>0</v>
      </c>
      <c r="AA38" s="42">
        <f>'Core Indicators'!GQ38</f>
        <v>0</v>
      </c>
      <c r="AB38" s="42">
        <f>'Core Indicators'!GY38</f>
        <v>0</v>
      </c>
      <c r="AC38" s="42">
        <f>'Core Indicators'!HG38</f>
        <v>0</v>
      </c>
      <c r="AD38" s="42">
        <f>'Core Indicators'!HO38</f>
        <v>0</v>
      </c>
      <c r="AE38" s="42">
        <f>'Core Indicators'!HW38</f>
        <v>0</v>
      </c>
      <c r="AF38" s="42">
        <f>'Core Indicators'!IE38</f>
        <v>0</v>
      </c>
      <c r="AG38" s="42">
        <f>'Core Indicators'!IM38</f>
        <v>1</v>
      </c>
    </row>
    <row r="39" spans="1:33" ht="20.100000000000001" customHeight="1">
      <c r="A39" s="62" t="str">
        <f>'Core Indicators'!A:A</f>
        <v>Displacement from Russia-Ukraine conflict in Estonia</v>
      </c>
      <c r="B39" s="62" t="str">
        <f>'Core Indicators'!B:B</f>
        <v>International Displacement</v>
      </c>
      <c r="C39" s="62" t="str">
        <f>'Core Indicators'!C39</f>
        <v>EST002</v>
      </c>
      <c r="D39" s="62" t="str">
        <f>'Core Indicators'!D39</f>
        <v>Estonia</v>
      </c>
      <c r="E39" s="62" t="str">
        <f>'Core Indicators'!E39</f>
        <v>EST</v>
      </c>
      <c r="F39" s="41">
        <f>'Core Indicators'!O39</f>
        <v>42730</v>
      </c>
      <c r="G39" s="41">
        <f>'Core Indicators'!W39</f>
        <v>1413000</v>
      </c>
      <c r="H39" s="41">
        <f>'Core Indicators'!AE39</f>
        <v>43000</v>
      </c>
      <c r="I39" s="41">
        <f>'Core Indicators'!AM39</f>
        <v>43000</v>
      </c>
      <c r="J39" s="41" t="str">
        <f>'Core Indicators'!AU39</f>
        <v>x</v>
      </c>
      <c r="K39" s="41" t="str">
        <f>'Core Indicators'!BC39</f>
        <v>x</v>
      </c>
      <c r="L39" s="41">
        <f>'Core Indicators'!BK39</f>
        <v>0</v>
      </c>
      <c r="M39" s="41">
        <f>'Core Indicators'!BS39</f>
        <v>0</v>
      </c>
      <c r="N39" s="41">
        <f>'Core Indicators'!CA39</f>
        <v>0</v>
      </c>
      <c r="O39" s="41" t="e">
        <f>'Core Indicators'!CI39</f>
        <v>#N/A</v>
      </c>
      <c r="P39" s="41" t="str">
        <f>'Core Indicators'!CQ39</f>
        <v>x</v>
      </c>
      <c r="Q39" s="41">
        <f>'Core Indicators'!DG39</f>
        <v>1370000</v>
      </c>
      <c r="R39" s="41">
        <f>'Core Indicators'!DO39</f>
        <v>0</v>
      </c>
      <c r="S39" s="41">
        <f>'Core Indicators'!DW39</f>
        <v>43000</v>
      </c>
      <c r="T39" s="41">
        <f>'Core Indicators'!EE39</f>
        <v>0</v>
      </c>
      <c r="U39" s="41">
        <f>'Core Indicators'!EM39</f>
        <v>0</v>
      </c>
      <c r="V39" s="41">
        <f>'Core Indicators'!FC39</f>
        <v>2</v>
      </c>
      <c r="W39" s="41" t="str">
        <f>'Core Indicators'!FK39</f>
        <v>x</v>
      </c>
      <c r="X39" s="41" t="str">
        <f>'Core Indicators'!FS39</f>
        <v>x</v>
      </c>
      <c r="Y39" s="41">
        <f>'Core Indicators'!GA39</f>
        <v>0</v>
      </c>
      <c r="Z39" s="41">
        <f>'Core Indicators'!GI39</f>
        <v>0</v>
      </c>
      <c r="AA39" s="41">
        <f>'Core Indicators'!GQ39</f>
        <v>0</v>
      </c>
      <c r="AB39" s="41">
        <f>'Core Indicators'!GY39</f>
        <v>0</v>
      </c>
      <c r="AC39" s="41">
        <f>'Core Indicators'!HG39</f>
        <v>0</v>
      </c>
      <c r="AD39" s="41">
        <f>'Core Indicators'!HO39</f>
        <v>1</v>
      </c>
      <c r="AE39" s="41">
        <f>'Core Indicators'!HW39</f>
        <v>0</v>
      </c>
      <c r="AF39" s="41">
        <f>'Core Indicators'!IE39</f>
        <v>0</v>
      </c>
      <c r="AG39" s="41">
        <f>'Core Indicators'!IM39</f>
        <v>0</v>
      </c>
    </row>
    <row r="40" spans="1:33" ht="20.100000000000001" customHeight="1">
      <c r="A40" s="233" t="str">
        <f>'Core Indicators'!A:A</f>
        <v>Complex crisis in Ethiopia</v>
      </c>
      <c r="B40" s="233" t="str">
        <f>'Core Indicators'!B:B</f>
        <v>International Displacement,Conflict/ Violence,Drought/drier conditions</v>
      </c>
      <c r="C40" s="233" t="str">
        <f>'Core Indicators'!C40</f>
        <v>ETH001</v>
      </c>
      <c r="D40" s="233" t="str">
        <f>'Core Indicators'!D40</f>
        <v>Ethiopia</v>
      </c>
      <c r="E40" s="233" t="str">
        <f>'Core Indicators'!E40</f>
        <v>ETH</v>
      </c>
      <c r="F40" s="42">
        <f>'Core Indicators'!O40</f>
        <v>1129935</v>
      </c>
      <c r="G40" s="42">
        <f>'Core Indicators'!W40</f>
        <v>134462000</v>
      </c>
      <c r="H40" s="42">
        <f>'Core Indicators'!AE40</f>
        <v>134462000</v>
      </c>
      <c r="I40" s="42">
        <f>'Core Indicators'!AM40</f>
        <v>5836000</v>
      </c>
      <c r="J40" s="42" t="str">
        <f>'Core Indicators'!AU40</f>
        <v>x</v>
      </c>
      <c r="K40" s="42" t="str">
        <f>'Core Indicators'!BC40</f>
        <v>x</v>
      </c>
      <c r="L40" s="42">
        <f>'Core Indicators'!BK40</f>
        <v>2857</v>
      </c>
      <c r="M40" s="42" t="str">
        <f>'Core Indicators'!BS40</f>
        <v>x</v>
      </c>
      <c r="N40" s="42" t="str">
        <f>'Core Indicators'!CA40</f>
        <v>x</v>
      </c>
      <c r="O40" s="42" t="e">
        <f>'Core Indicators'!CI40</f>
        <v>#N/A</v>
      </c>
      <c r="P40" s="42">
        <f>'Core Indicators'!CQ40</f>
        <v>4500000</v>
      </c>
      <c r="Q40" s="42">
        <f>'Core Indicators'!DG40</f>
        <v>0</v>
      </c>
      <c r="R40" s="42">
        <f>'Core Indicators'!DO40</f>
        <v>113102000</v>
      </c>
      <c r="S40" s="42">
        <f>'Core Indicators'!DW40</f>
        <v>9874000</v>
      </c>
      <c r="T40" s="42">
        <f>'Core Indicators'!EE40</f>
        <v>11486000</v>
      </c>
      <c r="U40" s="42">
        <f>'Core Indicators'!EM40</f>
        <v>0</v>
      </c>
      <c r="V40" s="42">
        <f>'Core Indicators'!FC40</f>
        <v>4</v>
      </c>
      <c r="W40" s="42" t="str">
        <f>'Core Indicators'!FK40</f>
        <v>x</v>
      </c>
      <c r="X40" s="42">
        <f>'Core Indicators'!FS40</f>
        <v>10000</v>
      </c>
      <c r="Y40" s="42">
        <f>'Core Indicators'!GA40</f>
        <v>2</v>
      </c>
      <c r="Z40" s="42">
        <f>'Core Indicators'!GI40</f>
        <v>3</v>
      </c>
      <c r="AA40" s="42">
        <f>'Core Indicators'!GQ40</f>
        <v>2</v>
      </c>
      <c r="AB40" s="42">
        <f>'Core Indicators'!GY40</f>
        <v>1</v>
      </c>
      <c r="AC40" s="42">
        <f>'Core Indicators'!HG40</f>
        <v>2</v>
      </c>
      <c r="AD40" s="42">
        <f>'Core Indicators'!HO40</f>
        <v>2</v>
      </c>
      <c r="AE40" s="42">
        <f>'Core Indicators'!HW40</f>
        <v>3</v>
      </c>
      <c r="AF40" s="42">
        <f>'Core Indicators'!IE40</f>
        <v>2</v>
      </c>
      <c r="AG40" s="42">
        <f>'Core Indicators'!IM40</f>
        <v>3</v>
      </c>
    </row>
    <row r="41" spans="1:33" ht="20.100000000000001" customHeight="1">
      <c r="A41" s="62" t="str">
        <f>'Core Indicators'!A:A</f>
        <v>International Displacement in Ethiopia</v>
      </c>
      <c r="B41" s="62" t="str">
        <f>'Core Indicators'!B:B</f>
        <v>International Displacement</v>
      </c>
      <c r="C41" s="62" t="str">
        <f>'Core Indicators'!C41</f>
        <v>ETH003</v>
      </c>
      <c r="D41" s="62" t="str">
        <f>'Core Indicators'!D41</f>
        <v>Ethiopia</v>
      </c>
      <c r="E41" s="62" t="str">
        <f>'Core Indicators'!E41</f>
        <v>ETH</v>
      </c>
      <c r="F41" s="41">
        <f>'Core Indicators'!O41</f>
        <v>1128571</v>
      </c>
      <c r="G41" s="41">
        <f>'Core Indicators'!W41</f>
        <v>96624000</v>
      </c>
      <c r="H41" s="41">
        <f>'Core Indicators'!AE41</f>
        <v>1075000</v>
      </c>
      <c r="I41" s="41">
        <f>'Core Indicators'!AM41</f>
        <v>1075000</v>
      </c>
      <c r="J41" s="41" t="str">
        <f>'Core Indicators'!AU41</f>
        <v>x</v>
      </c>
      <c r="K41" s="41" t="str">
        <f>'Core Indicators'!BC41</f>
        <v>x</v>
      </c>
      <c r="L41" s="41" t="str">
        <f>'Core Indicators'!BK41</f>
        <v>x</v>
      </c>
      <c r="M41" s="41" t="str">
        <f>'Core Indicators'!BS41</f>
        <v>x</v>
      </c>
      <c r="N41" s="41" t="str">
        <f>'Core Indicators'!CA41</f>
        <v>x</v>
      </c>
      <c r="O41" s="41" t="e">
        <f>'Core Indicators'!CI41</f>
        <v>#N/A</v>
      </c>
      <c r="P41" s="41" t="str">
        <f>'Core Indicators'!CQ41</f>
        <v>x</v>
      </c>
      <c r="Q41" s="41">
        <f>'Core Indicators'!DG41</f>
        <v>95549000</v>
      </c>
      <c r="R41" s="41">
        <f>'Core Indicators'!DO41</f>
        <v>0</v>
      </c>
      <c r="S41" s="41">
        <f>'Core Indicators'!DW41</f>
        <v>1075000</v>
      </c>
      <c r="T41" s="41" t="str">
        <f>'Core Indicators'!EE41</f>
        <v>x</v>
      </c>
      <c r="U41" s="41" t="str">
        <f>'Core Indicators'!EM41</f>
        <v>x</v>
      </c>
      <c r="V41" s="41">
        <f>'Core Indicators'!FC41</f>
        <v>3</v>
      </c>
      <c r="W41" s="41">
        <f>'Core Indicators'!FK41</f>
        <v>0</v>
      </c>
      <c r="X41" s="41">
        <f>'Core Indicators'!FS41</f>
        <v>0</v>
      </c>
      <c r="Y41" s="41">
        <f>'Core Indicators'!GA41</f>
        <v>1</v>
      </c>
      <c r="Z41" s="41">
        <f>'Core Indicators'!GI41</f>
        <v>2</v>
      </c>
      <c r="AA41" s="41">
        <f>'Core Indicators'!GQ41</f>
        <v>1</v>
      </c>
      <c r="AB41" s="41">
        <f>'Core Indicators'!GY41</f>
        <v>2</v>
      </c>
      <c r="AC41" s="41">
        <f>'Core Indicators'!HG41</f>
        <v>1</v>
      </c>
      <c r="AD41" s="41">
        <f>'Core Indicators'!HO41</f>
        <v>3</v>
      </c>
      <c r="AE41" s="41">
        <f>'Core Indicators'!HW41</f>
        <v>3</v>
      </c>
      <c r="AF41" s="41">
        <f>'Core Indicators'!IE41</f>
        <v>2</v>
      </c>
      <c r="AG41" s="41">
        <f>'Core Indicators'!IM41</f>
        <v>1</v>
      </c>
    </row>
    <row r="42" spans="1:33" ht="20.100000000000001" customHeight="1">
      <c r="A42" s="233" t="str">
        <f>'Core Indicators'!A:A</f>
        <v>Northern Ethiopia Conflict</v>
      </c>
      <c r="B42" s="233" t="str">
        <f>'Core Indicators'!B:B</f>
        <v>Conflict/ Violence</v>
      </c>
      <c r="C42" s="233" t="str">
        <f>'Core Indicators'!C42</f>
        <v>ETH004</v>
      </c>
      <c r="D42" s="233" t="str">
        <f>'Core Indicators'!D42</f>
        <v>Ethiopia</v>
      </c>
      <c r="E42" s="233" t="str">
        <f>'Core Indicators'!E42</f>
        <v>ETH</v>
      </c>
      <c r="F42" s="42">
        <f>'Core Indicators'!O42</f>
        <v>303528</v>
      </c>
      <c r="G42" s="42">
        <f>'Core Indicators'!W42</f>
        <v>30649000</v>
      </c>
      <c r="H42" s="42">
        <f>'Core Indicators'!AE42</f>
        <v>30649000</v>
      </c>
      <c r="I42" s="42">
        <f>'Core Indicators'!AM42</f>
        <v>4561000</v>
      </c>
      <c r="J42" s="42" t="str">
        <f>'Core Indicators'!AU42</f>
        <v>x</v>
      </c>
      <c r="K42" s="42" t="str">
        <f>'Core Indicators'!BC42</f>
        <v>x</v>
      </c>
      <c r="L42" s="42">
        <f>'Core Indicators'!BK42</f>
        <v>2857</v>
      </c>
      <c r="M42" s="42" t="e">
        <f>'Core Indicators'!BS42</f>
        <v>#N/A</v>
      </c>
      <c r="N42" s="42" t="e">
        <f>'Core Indicators'!CA42</f>
        <v>#N/A</v>
      </c>
      <c r="O42" s="42" t="e">
        <f>'Core Indicators'!CI42</f>
        <v>#N/A</v>
      </c>
      <c r="P42" s="42" t="e">
        <f>'Core Indicators'!CQ42</f>
        <v>#N/A</v>
      </c>
      <c r="Q42" s="42">
        <f>'Core Indicators'!DG42</f>
        <v>0</v>
      </c>
      <c r="R42" s="42">
        <f>'Core Indicators'!DO42</f>
        <v>21546000</v>
      </c>
      <c r="S42" s="42">
        <f>'Core Indicators'!DW42</f>
        <v>3482000</v>
      </c>
      <c r="T42" s="42">
        <f>'Core Indicators'!EE42</f>
        <v>5621000</v>
      </c>
      <c r="U42" s="42" t="str">
        <f>'Core Indicators'!EM42</f>
        <v>x</v>
      </c>
      <c r="V42" s="42">
        <f>'Core Indicators'!FC42</f>
        <v>4</v>
      </c>
      <c r="W42" s="42">
        <f>'Core Indicators'!FK42</f>
        <v>0</v>
      </c>
      <c r="X42" s="42">
        <f>'Core Indicators'!FS42</f>
        <v>210000</v>
      </c>
      <c r="Y42" s="42">
        <f>'Core Indicators'!GA42</f>
        <v>2</v>
      </c>
      <c r="Z42" s="42">
        <f>'Core Indicators'!GI42</f>
        <v>2</v>
      </c>
      <c r="AA42" s="42">
        <f>'Core Indicators'!GQ42</f>
        <v>1</v>
      </c>
      <c r="AB42" s="42">
        <f>'Core Indicators'!GY42</f>
        <v>1</v>
      </c>
      <c r="AC42" s="42">
        <f>'Core Indicators'!HG42</f>
        <v>2</v>
      </c>
      <c r="AD42" s="42">
        <f>'Core Indicators'!HO42</f>
        <v>2</v>
      </c>
      <c r="AE42" s="42">
        <f>'Core Indicators'!HW42</f>
        <v>2</v>
      </c>
      <c r="AF42" s="42">
        <f>'Core Indicators'!IE42</f>
        <v>2</v>
      </c>
      <c r="AG42" s="42">
        <f>'Core Indicators'!IM42</f>
        <v>3</v>
      </c>
    </row>
    <row r="43" spans="1:33" ht="20.100000000000001" customHeight="1">
      <c r="A43" s="62" t="str">
        <f>'Core Indicators'!A:A</f>
        <v>Drought in Ethiopia</v>
      </c>
      <c r="B43" s="62" t="str">
        <f>'Core Indicators'!B:B</f>
        <v>Drought/drier conditions</v>
      </c>
      <c r="C43" s="62" t="str">
        <f>'Core Indicators'!C43</f>
        <v>ETH005</v>
      </c>
      <c r="D43" s="62" t="str">
        <f>'Core Indicators'!D43</f>
        <v>Ethiopia</v>
      </c>
      <c r="E43" s="62" t="str">
        <f>'Core Indicators'!E43</f>
        <v>ETH</v>
      </c>
      <c r="F43" s="41">
        <f>'Core Indicators'!O43</f>
        <v>1000676</v>
      </c>
      <c r="G43" s="41">
        <f>'Core Indicators'!W43</f>
        <v>94624000</v>
      </c>
      <c r="H43" s="41">
        <f>'Core Indicators'!AE43</f>
        <v>94624000</v>
      </c>
      <c r="I43" s="41">
        <f>'Core Indicators'!AM43</f>
        <v>200000</v>
      </c>
      <c r="J43" s="41" t="str">
        <f>'Core Indicators'!AU43</f>
        <v>x</v>
      </c>
      <c r="K43" s="41" t="str">
        <f>'Core Indicators'!BC43</f>
        <v>x</v>
      </c>
      <c r="L43" s="41" t="str">
        <f>'Core Indicators'!BK43</f>
        <v>x</v>
      </c>
      <c r="M43" s="41" t="str">
        <f>'Core Indicators'!BS43</f>
        <v>x</v>
      </c>
      <c r="N43" s="41" t="str">
        <f>'Core Indicators'!CA43</f>
        <v>x</v>
      </c>
      <c r="O43" s="41" t="e">
        <f>'Core Indicators'!CI43</f>
        <v>#N/A</v>
      </c>
      <c r="P43" s="41">
        <f>'Core Indicators'!CQ43</f>
        <v>6850000</v>
      </c>
      <c r="Q43" s="41">
        <f>'Core Indicators'!DG43</f>
        <v>0</v>
      </c>
      <c r="R43" s="41">
        <f>'Core Indicators'!DO43</f>
        <v>75118000</v>
      </c>
      <c r="S43" s="41">
        <f>'Core Indicators'!DW43</f>
        <v>8083000</v>
      </c>
      <c r="T43" s="41">
        <f>'Core Indicators'!EE43</f>
        <v>11423000</v>
      </c>
      <c r="U43" s="41" t="str">
        <f>'Core Indicators'!EM43</f>
        <v>x</v>
      </c>
      <c r="V43" s="41">
        <f>'Core Indicators'!FC43</f>
        <v>4</v>
      </c>
      <c r="W43" s="41" t="str">
        <f>'Core Indicators'!FK43</f>
        <v>x</v>
      </c>
      <c r="X43" s="41" t="str">
        <f>'Core Indicators'!FS43</f>
        <v>x</v>
      </c>
      <c r="Y43" s="41">
        <f>'Core Indicators'!GA43</f>
        <v>2</v>
      </c>
      <c r="Z43" s="41">
        <f>'Core Indicators'!GI43</f>
        <v>0</v>
      </c>
      <c r="AA43" s="41">
        <f>'Core Indicators'!GQ43</f>
        <v>0</v>
      </c>
      <c r="AB43" s="41">
        <f>'Core Indicators'!GY43</f>
        <v>0</v>
      </c>
      <c r="AC43" s="41">
        <f>'Core Indicators'!HG43</f>
        <v>0</v>
      </c>
      <c r="AD43" s="41">
        <f>'Core Indicators'!HO43</f>
        <v>0</v>
      </c>
      <c r="AE43" s="41">
        <f>'Core Indicators'!HW43</f>
        <v>0</v>
      </c>
      <c r="AF43" s="41">
        <f>'Core Indicators'!IE43</f>
        <v>2</v>
      </c>
      <c r="AG43" s="41">
        <f>'Core Indicators'!IM43</f>
        <v>1</v>
      </c>
    </row>
    <row r="44" spans="1:33" ht="20.100000000000001" customHeight="1">
      <c r="A44" s="233" t="str">
        <f>'Core Indicators'!A:A</f>
        <v>Mixed migration flows in Greece</v>
      </c>
      <c r="B44" s="233" t="str">
        <f>'Core Indicators'!B:B</f>
        <v>International Displacement</v>
      </c>
      <c r="C44" s="233" t="str">
        <f>'Core Indicators'!C44</f>
        <v>GRC002</v>
      </c>
      <c r="D44" s="233" t="str">
        <f>'Core Indicators'!D44</f>
        <v>Greece</v>
      </c>
      <c r="E44" s="233" t="str">
        <f>'Core Indicators'!E44</f>
        <v>GRC</v>
      </c>
      <c r="F44" s="42">
        <f>'Core Indicators'!O44</f>
        <v>10794</v>
      </c>
      <c r="G44" s="42">
        <f>'Core Indicators'!W44</f>
        <v>776000</v>
      </c>
      <c r="H44" s="42">
        <f>'Core Indicators'!AE44</f>
        <v>239000</v>
      </c>
      <c r="I44" s="42">
        <f>'Core Indicators'!AM44</f>
        <v>239000</v>
      </c>
      <c r="J44" s="42">
        <f>'Core Indicators'!AU44</f>
        <v>0</v>
      </c>
      <c r="K44" s="42" t="str">
        <f>'Core Indicators'!BC44</f>
        <v>x</v>
      </c>
      <c r="L44" s="42">
        <f>'Core Indicators'!BK44</f>
        <v>58</v>
      </c>
      <c r="M44" s="42" t="str">
        <f>'Core Indicators'!BS44</f>
        <v>x</v>
      </c>
      <c r="N44" s="42" t="str">
        <f>'Core Indicators'!CA44</f>
        <v>x</v>
      </c>
      <c r="O44" s="42" t="e">
        <f>'Core Indicators'!CI44</f>
        <v>#N/A</v>
      </c>
      <c r="P44" s="42" t="str">
        <f>'Core Indicators'!CQ44</f>
        <v>x</v>
      </c>
      <c r="Q44" s="42">
        <f>'Core Indicators'!DG44</f>
        <v>537000</v>
      </c>
      <c r="R44" s="42">
        <f>'Core Indicators'!DO44</f>
        <v>0</v>
      </c>
      <c r="S44" s="42">
        <f>'Core Indicators'!DW44</f>
        <v>239000</v>
      </c>
      <c r="T44" s="42" t="str">
        <f>'Core Indicators'!EE44</f>
        <v>x</v>
      </c>
      <c r="U44" s="42" t="str">
        <f>'Core Indicators'!EM44</f>
        <v>x</v>
      </c>
      <c r="V44" s="42">
        <f>'Core Indicators'!FC44</f>
        <v>1</v>
      </c>
      <c r="W44" s="42" t="str">
        <f>'Core Indicators'!FK44</f>
        <v>x</v>
      </c>
      <c r="X44" s="42" t="str">
        <f>'Core Indicators'!FS44</f>
        <v>x</v>
      </c>
      <c r="Y44" s="42">
        <f>'Core Indicators'!GA44</f>
        <v>1</v>
      </c>
      <c r="Z44" s="42">
        <f>'Core Indicators'!GI44</f>
        <v>1</v>
      </c>
      <c r="AA44" s="42">
        <f>'Core Indicators'!GQ44</f>
        <v>1</v>
      </c>
      <c r="AB44" s="42">
        <f>'Core Indicators'!GY44</f>
        <v>0</v>
      </c>
      <c r="AC44" s="42">
        <f>'Core Indicators'!HG44</f>
        <v>2</v>
      </c>
      <c r="AD44" s="42">
        <f>'Core Indicators'!HO44</f>
        <v>2</v>
      </c>
      <c r="AE44" s="42">
        <f>'Core Indicators'!HW44</f>
        <v>0</v>
      </c>
      <c r="AF44" s="42">
        <f>'Core Indicators'!IE44</f>
        <v>0</v>
      </c>
      <c r="AG44" s="42">
        <f>'Core Indicators'!IM44</f>
        <v>0</v>
      </c>
    </row>
    <row r="45" spans="1:33" ht="20.100000000000001" customHeight="1">
      <c r="A45" s="62" t="str">
        <f>'Core Indicators'!A:A</f>
        <v>Complex crisis in Guatemala</v>
      </c>
      <c r="B45" s="62" t="str">
        <f>'Core Indicators'!B:B</f>
        <v>Drought/drier conditions,Floods</v>
      </c>
      <c r="C45" s="62" t="str">
        <f>'Core Indicators'!C45</f>
        <v>GTM001</v>
      </c>
      <c r="D45" s="62" t="str">
        <f>'Core Indicators'!D45</f>
        <v>Guatemala</v>
      </c>
      <c r="E45" s="62" t="str">
        <f>'Core Indicators'!E45</f>
        <v>GTM</v>
      </c>
      <c r="F45" s="41">
        <f>'Core Indicators'!O45</f>
        <v>107160</v>
      </c>
      <c r="G45" s="41">
        <f>'Core Indicators'!W45</f>
        <v>18400000</v>
      </c>
      <c r="H45" s="41">
        <f>'Core Indicators'!AE45</f>
        <v>8065000</v>
      </c>
      <c r="I45" s="41">
        <f>'Core Indicators'!AM45</f>
        <v>283000</v>
      </c>
      <c r="J45" s="41" t="str">
        <f>'Core Indicators'!AU45</f>
        <v>x</v>
      </c>
      <c r="K45" s="41" t="str">
        <f>'Core Indicators'!BC45</f>
        <v>x</v>
      </c>
      <c r="L45" s="41">
        <f>'Core Indicators'!BK45</f>
        <v>167</v>
      </c>
      <c r="M45" s="41" t="str">
        <f>'Core Indicators'!BS45</f>
        <v>x</v>
      </c>
      <c r="N45" s="41" t="str">
        <f>'Core Indicators'!CA45</f>
        <v>x</v>
      </c>
      <c r="O45" s="41" t="e">
        <f>'Core Indicators'!CI45</f>
        <v>#N/A</v>
      </c>
      <c r="P45" s="41" t="str">
        <f>'Core Indicators'!CQ45</f>
        <v>x</v>
      </c>
      <c r="Q45" s="41">
        <f>'Core Indicators'!DG45</f>
        <v>10335000</v>
      </c>
      <c r="R45" s="41">
        <f>'Core Indicators'!DO45</f>
        <v>5902000</v>
      </c>
      <c r="S45" s="41">
        <f>'Core Indicators'!DW45</f>
        <v>1823000</v>
      </c>
      <c r="T45" s="41">
        <f>'Core Indicators'!EE45</f>
        <v>341000</v>
      </c>
      <c r="U45" s="41">
        <f>'Core Indicators'!EM45</f>
        <v>0</v>
      </c>
      <c r="V45" s="41">
        <f>'Core Indicators'!FC45</f>
        <v>4</v>
      </c>
      <c r="W45" s="41" t="str">
        <f>'Core Indicators'!FK45</f>
        <v>x</v>
      </c>
      <c r="X45" s="41" t="str">
        <f>'Core Indicators'!FS45</f>
        <v>x</v>
      </c>
      <c r="Y45" s="41">
        <f>'Core Indicators'!GA45</f>
        <v>2</v>
      </c>
      <c r="Z45" s="41">
        <f>'Core Indicators'!GI45</f>
        <v>1</v>
      </c>
      <c r="AA45" s="41">
        <f>'Core Indicators'!GQ45</f>
        <v>0</v>
      </c>
      <c r="AB45" s="41">
        <f>'Core Indicators'!GY45</f>
        <v>0</v>
      </c>
      <c r="AC45" s="41">
        <f>'Core Indicators'!HG45</f>
        <v>0</v>
      </c>
      <c r="AD45" s="41">
        <f>'Core Indicators'!HO45</f>
        <v>0</v>
      </c>
      <c r="AE45" s="41">
        <f>'Core Indicators'!HW45</f>
        <v>0</v>
      </c>
      <c r="AF45" s="41">
        <f>'Core Indicators'!IE45</f>
        <v>0</v>
      </c>
      <c r="AG45" s="41">
        <f>'Core Indicators'!IM45</f>
        <v>3</v>
      </c>
    </row>
    <row r="46" spans="1:33" ht="20.100000000000001" customHeight="1">
      <c r="A46" s="233" t="str">
        <f>'Core Indicators'!A:A</f>
        <v>Complex crisis in Honduras</v>
      </c>
      <c r="B46" s="233" t="str">
        <f>'Core Indicators'!B:B</f>
        <v>International Displacement,Drought/drier conditions,Conflict/ Violence</v>
      </c>
      <c r="C46" s="233" t="str">
        <f>'Core Indicators'!C46</f>
        <v>HND001</v>
      </c>
      <c r="D46" s="233" t="str">
        <f>'Core Indicators'!D46</f>
        <v>Honduras</v>
      </c>
      <c r="E46" s="233" t="str">
        <f>'Core Indicators'!E46</f>
        <v>HND</v>
      </c>
      <c r="F46" s="42">
        <f>'Core Indicators'!O46</f>
        <v>111890</v>
      </c>
      <c r="G46" s="42">
        <f>'Core Indicators'!W46</f>
        <v>10800000</v>
      </c>
      <c r="H46" s="42">
        <f>'Core Indicators'!AE46</f>
        <v>10800000</v>
      </c>
      <c r="I46" s="42">
        <f>'Core Indicators'!AM46</f>
        <v>369000</v>
      </c>
      <c r="J46" s="42" t="str">
        <f>'Core Indicators'!AU46</f>
        <v>x</v>
      </c>
      <c r="K46" s="42" t="str">
        <f>'Core Indicators'!BC46</f>
        <v>x</v>
      </c>
      <c r="L46" s="42">
        <f>'Core Indicators'!BK46</f>
        <v>259</v>
      </c>
      <c r="M46" s="42" t="str">
        <f>'Core Indicators'!BS46</f>
        <v>x</v>
      </c>
      <c r="N46" s="42" t="str">
        <f>'Core Indicators'!CA46</f>
        <v>x</v>
      </c>
      <c r="O46" s="42" t="e">
        <f>'Core Indicators'!CI46</f>
        <v>#N/A</v>
      </c>
      <c r="P46" s="42" t="str">
        <f>'Core Indicators'!CQ46</f>
        <v>x</v>
      </c>
      <c r="Q46" s="42">
        <f>'Core Indicators'!DG46</f>
        <v>0</v>
      </c>
      <c r="R46" s="42">
        <f>'Core Indicators'!DO46</f>
        <v>9200000</v>
      </c>
      <c r="S46" s="42">
        <f>'Core Indicators'!DW46</f>
        <v>1257000</v>
      </c>
      <c r="T46" s="42">
        <f>'Core Indicators'!EE46</f>
        <v>362000</v>
      </c>
      <c r="U46" s="42">
        <f>'Core Indicators'!EM46</f>
        <v>0</v>
      </c>
      <c r="V46" s="42">
        <f>'Core Indicators'!FC46</f>
        <v>5</v>
      </c>
      <c r="W46" s="42" t="str">
        <f>'Core Indicators'!FK46</f>
        <v>x</v>
      </c>
      <c r="X46" s="42" t="str">
        <f>'Core Indicators'!FS46</f>
        <v>x</v>
      </c>
      <c r="Y46" s="42">
        <f>'Core Indicators'!GA46</f>
        <v>0</v>
      </c>
      <c r="Z46" s="42">
        <f>'Core Indicators'!GI46</f>
        <v>1</v>
      </c>
      <c r="AA46" s="42">
        <f>'Core Indicators'!GQ46</f>
        <v>0</v>
      </c>
      <c r="AB46" s="42">
        <f>'Core Indicators'!GY46</f>
        <v>0</v>
      </c>
      <c r="AC46" s="42">
        <f>'Core Indicators'!HG46</f>
        <v>0</v>
      </c>
      <c r="AD46" s="42">
        <f>'Core Indicators'!HO46</f>
        <v>2</v>
      </c>
      <c r="AE46" s="42">
        <f>'Core Indicators'!HW46</f>
        <v>3</v>
      </c>
      <c r="AF46" s="42">
        <f>'Core Indicators'!IE46</f>
        <v>0</v>
      </c>
      <c r="AG46" s="42">
        <f>'Core Indicators'!IM46</f>
        <v>3</v>
      </c>
    </row>
    <row r="47" spans="1:33" ht="20.100000000000001" customHeight="1">
      <c r="A47" s="62" t="str">
        <f>'Core Indicators'!A:A</f>
        <v>Complex crisis in Haiti</v>
      </c>
      <c r="B47" s="62" t="str">
        <f>'Core Indicators'!B:B</f>
        <v>Conflict/ Violence,Political/economic crisis</v>
      </c>
      <c r="C47" s="62" t="str">
        <f>'Core Indicators'!C47</f>
        <v>HTI001</v>
      </c>
      <c r="D47" s="62" t="str">
        <f>'Core Indicators'!D47</f>
        <v>Haiti</v>
      </c>
      <c r="E47" s="62" t="str">
        <f>'Core Indicators'!E47</f>
        <v>HTI</v>
      </c>
      <c r="F47" s="41">
        <f>'Core Indicators'!O47</f>
        <v>27560</v>
      </c>
      <c r="G47" s="41">
        <f>'Core Indicators'!W47</f>
        <v>11900000</v>
      </c>
      <c r="H47" s="41">
        <f>'Core Indicators'!AE47</f>
        <v>11900000</v>
      </c>
      <c r="I47" s="41">
        <f>'Core Indicators'!AM47</f>
        <v>1461000</v>
      </c>
      <c r="J47" s="41" t="str">
        <f>'Core Indicators'!AU47</f>
        <v>x</v>
      </c>
      <c r="K47" s="41" t="str">
        <f>'Core Indicators'!BC47</f>
        <v>x</v>
      </c>
      <c r="L47" s="41">
        <f>'Core Indicators'!BK47</f>
        <v>2293</v>
      </c>
      <c r="M47" s="41" t="str">
        <f>'Core Indicators'!BS47</f>
        <v>x</v>
      </c>
      <c r="N47" s="41" t="str">
        <f>'Core Indicators'!CA47</f>
        <v>x</v>
      </c>
      <c r="O47" s="41" t="e">
        <f>'Core Indicators'!CI47</f>
        <v>#N/A</v>
      </c>
      <c r="P47" s="41" t="str">
        <f>'Core Indicators'!CQ47</f>
        <v>x</v>
      </c>
      <c r="Q47" s="41">
        <f>'Core Indicators'!DG47</f>
        <v>0</v>
      </c>
      <c r="R47" s="41">
        <f>'Core Indicators'!DO47</f>
        <v>5946000</v>
      </c>
      <c r="S47" s="41">
        <f>'Core Indicators'!DW47</f>
        <v>4453000</v>
      </c>
      <c r="T47" s="41">
        <f>'Core Indicators'!EE47</f>
        <v>885000</v>
      </c>
      <c r="U47" s="41">
        <f>'Core Indicators'!EM47</f>
        <v>616000</v>
      </c>
      <c r="V47" s="41">
        <f>'Core Indicators'!FC47</f>
        <v>5</v>
      </c>
      <c r="W47" s="41" t="str">
        <f>'Core Indicators'!FK47</f>
        <v>x</v>
      </c>
      <c r="X47" s="41" t="str">
        <f>'Core Indicators'!FS47</f>
        <v>x</v>
      </c>
      <c r="Y47" s="41">
        <f>'Core Indicators'!GA47</f>
        <v>1</v>
      </c>
      <c r="Z47" s="41">
        <f>'Core Indicators'!GI47</f>
        <v>3</v>
      </c>
      <c r="AA47" s="41">
        <f>'Core Indicators'!GQ47</f>
        <v>3</v>
      </c>
      <c r="AB47" s="41">
        <f>'Core Indicators'!GY47</f>
        <v>0</v>
      </c>
      <c r="AC47" s="41">
        <f>'Core Indicators'!HG47</f>
        <v>0</v>
      </c>
      <c r="AD47" s="41">
        <f>'Core Indicators'!HO47</f>
        <v>2</v>
      </c>
      <c r="AE47" s="41">
        <f>'Core Indicators'!HW47</f>
        <v>3</v>
      </c>
      <c r="AF47" s="41">
        <f>'Core Indicators'!IE47</f>
        <v>0</v>
      </c>
      <c r="AG47" s="41">
        <f>'Core Indicators'!IM47</f>
        <v>3</v>
      </c>
    </row>
    <row r="48" spans="1:33" ht="20.100000000000001" customHeight="1">
      <c r="A48" s="233" t="str">
        <f>'Core Indicators'!A:A</f>
        <v>Displacement from Russia-Ukraine conflict in Hungary</v>
      </c>
      <c r="B48" s="233" t="str">
        <f>'Core Indicators'!B:B</f>
        <v>International Displacement</v>
      </c>
      <c r="C48" s="233" t="str">
        <f>'Core Indicators'!C48</f>
        <v>HUN002</v>
      </c>
      <c r="D48" s="233" t="str">
        <f>'Core Indicators'!D48</f>
        <v>Hungary</v>
      </c>
      <c r="E48" s="233" t="str">
        <f>'Core Indicators'!E48</f>
        <v>HUN</v>
      </c>
      <c r="F48" s="42">
        <f>'Core Indicators'!O48</f>
        <v>93013</v>
      </c>
      <c r="G48" s="42">
        <f>'Core Indicators'!W48</f>
        <v>9656000</v>
      </c>
      <c r="H48" s="42">
        <f>'Core Indicators'!AE48</f>
        <v>64000</v>
      </c>
      <c r="I48" s="42">
        <f>'Core Indicators'!AM48</f>
        <v>64000</v>
      </c>
      <c r="J48" s="42" t="str">
        <f>'Core Indicators'!AU48</f>
        <v>x</v>
      </c>
      <c r="K48" s="42" t="str">
        <f>'Core Indicators'!BC48</f>
        <v>x</v>
      </c>
      <c r="L48" s="42">
        <f>'Core Indicators'!BK48</f>
        <v>0</v>
      </c>
      <c r="M48" s="42">
        <f>'Core Indicators'!BS48</f>
        <v>0</v>
      </c>
      <c r="N48" s="42">
        <f>'Core Indicators'!CA48</f>
        <v>0</v>
      </c>
      <c r="O48" s="42" t="e">
        <f>'Core Indicators'!CI48</f>
        <v>#N/A</v>
      </c>
      <c r="P48" s="42" t="str">
        <f>'Core Indicators'!CQ48</f>
        <v>x</v>
      </c>
      <c r="Q48" s="42">
        <f>'Core Indicators'!DG48</f>
        <v>9592000</v>
      </c>
      <c r="R48" s="42">
        <f>'Core Indicators'!DO48</f>
        <v>0</v>
      </c>
      <c r="S48" s="42">
        <f>'Core Indicators'!DW48</f>
        <v>64000</v>
      </c>
      <c r="T48" s="42">
        <f>'Core Indicators'!EE48</f>
        <v>0</v>
      </c>
      <c r="U48" s="42">
        <f>'Core Indicators'!EM48</f>
        <v>0</v>
      </c>
      <c r="V48" s="42">
        <f>'Core Indicators'!FC48</f>
        <v>2</v>
      </c>
      <c r="W48" s="42" t="str">
        <f>'Core Indicators'!FK48</f>
        <v>x</v>
      </c>
      <c r="X48" s="42" t="str">
        <f>'Core Indicators'!FS48</f>
        <v>x</v>
      </c>
      <c r="Y48" s="42">
        <f>'Core Indicators'!GA48</f>
        <v>0</v>
      </c>
      <c r="Z48" s="42">
        <f>'Core Indicators'!GI48</f>
        <v>0</v>
      </c>
      <c r="AA48" s="42">
        <f>'Core Indicators'!GQ48</f>
        <v>0</v>
      </c>
      <c r="AB48" s="42">
        <f>'Core Indicators'!GY48</f>
        <v>0</v>
      </c>
      <c r="AC48" s="42">
        <f>'Core Indicators'!HG48</f>
        <v>0</v>
      </c>
      <c r="AD48" s="42">
        <f>'Core Indicators'!HO48</f>
        <v>1</v>
      </c>
      <c r="AE48" s="42">
        <f>'Core Indicators'!HW48</f>
        <v>0</v>
      </c>
      <c r="AF48" s="42">
        <f>'Core Indicators'!IE48</f>
        <v>0</v>
      </c>
      <c r="AG48" s="42">
        <f>'Core Indicators'!IM48</f>
        <v>0</v>
      </c>
    </row>
    <row r="49" spans="1:33" ht="20.100000000000001" customHeight="1">
      <c r="A49" s="62" t="str">
        <f>'Core Indicators'!A:A</f>
        <v>Papua Conflict</v>
      </c>
      <c r="B49" s="62" t="str">
        <f>'Core Indicators'!B:B</f>
        <v>Conflict/ Violence</v>
      </c>
      <c r="C49" s="62" t="str">
        <f>'Core Indicators'!C49</f>
        <v>IDN002</v>
      </c>
      <c r="D49" s="62" t="str">
        <f>'Core Indicators'!D49</f>
        <v>Indonesia</v>
      </c>
      <c r="E49" s="62" t="str">
        <f>'Core Indicators'!E49</f>
        <v>IDN</v>
      </c>
      <c r="F49" s="41">
        <f>'Core Indicators'!O49</f>
        <v>412214</v>
      </c>
      <c r="G49" s="41">
        <f>'Core Indicators'!W49</f>
        <v>5827000</v>
      </c>
      <c r="H49" s="41">
        <f>'Core Indicators'!AE49</f>
        <v>5827000</v>
      </c>
      <c r="I49" s="41">
        <f>'Core Indicators'!AM49</f>
        <v>100000</v>
      </c>
      <c r="J49" s="41" t="str">
        <f>'Core Indicators'!AU49</f>
        <v>x</v>
      </c>
      <c r="K49" s="41" t="str">
        <f>'Core Indicators'!BC49</f>
        <v>x</v>
      </c>
      <c r="L49" s="41">
        <f>'Core Indicators'!BK49</f>
        <v>57</v>
      </c>
      <c r="M49" s="41" t="str">
        <f>'Core Indicators'!BS49</f>
        <v>x</v>
      </c>
      <c r="N49" s="41" t="str">
        <f>'Core Indicators'!CA49</f>
        <v>x</v>
      </c>
      <c r="O49" s="41" t="e">
        <f>'Core Indicators'!CI49</f>
        <v>#N/A</v>
      </c>
      <c r="P49" s="41" t="str">
        <f>'Core Indicators'!CQ49</f>
        <v>x</v>
      </c>
      <c r="Q49" s="41">
        <f>'Core Indicators'!DG49</f>
        <v>0</v>
      </c>
      <c r="R49" s="41">
        <f>'Core Indicators'!DO49</f>
        <v>5727000</v>
      </c>
      <c r="S49" s="41">
        <f>'Core Indicators'!DW49</f>
        <v>100000</v>
      </c>
      <c r="T49" s="41" t="str">
        <f>'Core Indicators'!EE49</f>
        <v>x</v>
      </c>
      <c r="U49" s="41" t="str">
        <f>'Core Indicators'!EM49</f>
        <v>x</v>
      </c>
      <c r="V49" s="41">
        <f>'Core Indicators'!FC49</f>
        <v>4</v>
      </c>
      <c r="W49" s="41" t="str">
        <f>'Core Indicators'!FK49</f>
        <v>x</v>
      </c>
      <c r="X49" s="41" t="str">
        <f>'Core Indicators'!FS49</f>
        <v>x</v>
      </c>
      <c r="Y49" s="41">
        <f>'Core Indicators'!GA49</f>
        <v>1</v>
      </c>
      <c r="Z49" s="41">
        <f>'Core Indicators'!GI49</f>
        <v>2</v>
      </c>
      <c r="AA49" s="41">
        <f>'Core Indicators'!GQ49</f>
        <v>1</v>
      </c>
      <c r="AB49" s="41">
        <f>'Core Indicators'!GY49</f>
        <v>0</v>
      </c>
      <c r="AC49" s="41">
        <f>'Core Indicators'!HG49</f>
        <v>2</v>
      </c>
      <c r="AD49" s="41">
        <f>'Core Indicators'!HO49</f>
        <v>3</v>
      </c>
      <c r="AE49" s="41">
        <f>'Core Indicators'!HW49</f>
        <v>2</v>
      </c>
      <c r="AF49" s="41">
        <f>'Core Indicators'!IE49</f>
        <v>0</v>
      </c>
      <c r="AG49" s="41">
        <f>'Core Indicators'!IM49</f>
        <v>2</v>
      </c>
    </row>
    <row r="50" spans="1:33" ht="20.100000000000001" customHeight="1">
      <c r="A50" s="233" t="str">
        <f>'Core Indicators'!A:A</f>
        <v>Afghan Refugees in Iran</v>
      </c>
      <c r="B50" s="233" t="str">
        <f>'Core Indicators'!B:B</f>
        <v>International Displacement</v>
      </c>
      <c r="C50" s="233" t="str">
        <f>'Core Indicators'!C50</f>
        <v>IRN004</v>
      </c>
      <c r="D50" s="233" t="str">
        <f>'Core Indicators'!D50</f>
        <v>Iran</v>
      </c>
      <c r="E50" s="233" t="str">
        <f>'Core Indicators'!E50</f>
        <v>IRN</v>
      </c>
      <c r="F50" s="42">
        <f>'Core Indicators'!O50</f>
        <v>239561</v>
      </c>
      <c r="G50" s="42">
        <f>'Core Indicators'!W50</f>
        <v>27084000</v>
      </c>
      <c r="H50" s="42">
        <f>'Core Indicators'!AE50</f>
        <v>5500000</v>
      </c>
      <c r="I50" s="42">
        <f>'Core Indicators'!AM50</f>
        <v>4500000</v>
      </c>
      <c r="J50" s="42" t="str">
        <f>'Core Indicators'!AU50</f>
        <v>x</v>
      </c>
      <c r="K50" s="42" t="str">
        <f>'Core Indicators'!BC50</f>
        <v>x</v>
      </c>
      <c r="L50" s="42" t="str">
        <f>'Core Indicators'!BK50</f>
        <v>x</v>
      </c>
      <c r="M50" s="42" t="str">
        <f>'Core Indicators'!BS50</f>
        <v>x</v>
      </c>
      <c r="N50" s="42" t="str">
        <f>'Core Indicators'!CA50</f>
        <v>x</v>
      </c>
      <c r="O50" s="42" t="e">
        <f>'Core Indicators'!CI50</f>
        <v>#N/A</v>
      </c>
      <c r="P50" s="42" t="str">
        <f>'Core Indicators'!CQ50</f>
        <v>x</v>
      </c>
      <c r="Q50" s="42">
        <f>'Core Indicators'!DG50</f>
        <v>21584000</v>
      </c>
      <c r="R50" s="42">
        <f>'Core Indicators'!DO50</f>
        <v>0</v>
      </c>
      <c r="S50" s="42">
        <f>'Core Indicators'!DW50</f>
        <v>2700000</v>
      </c>
      <c r="T50" s="42">
        <f>'Core Indicators'!EE50</f>
        <v>2800000</v>
      </c>
      <c r="U50" s="42">
        <f>'Core Indicators'!EM50</f>
        <v>0</v>
      </c>
      <c r="V50" s="42">
        <f>'Core Indicators'!FC50</f>
        <v>3</v>
      </c>
      <c r="W50" s="42" t="str">
        <f>'Core Indicators'!FK50</f>
        <v>x</v>
      </c>
      <c r="X50" s="42" t="str">
        <f>'Core Indicators'!FS50</f>
        <v>x</v>
      </c>
      <c r="Y50" s="42">
        <f>'Core Indicators'!GA50</f>
        <v>1</v>
      </c>
      <c r="Z50" s="42">
        <f>'Core Indicators'!GI50</f>
        <v>0</v>
      </c>
      <c r="AA50" s="42">
        <f>'Core Indicators'!GQ50</f>
        <v>1</v>
      </c>
      <c r="AB50" s="42">
        <f>'Core Indicators'!GY50</f>
        <v>0</v>
      </c>
      <c r="AC50" s="42">
        <f>'Core Indicators'!HG50</f>
        <v>2</v>
      </c>
      <c r="AD50" s="42">
        <f>'Core Indicators'!HO50</f>
        <v>1</v>
      </c>
      <c r="AE50" s="42">
        <f>'Core Indicators'!HW50</f>
        <v>1</v>
      </c>
      <c r="AF50" s="42">
        <f>'Core Indicators'!IE50</f>
        <v>1</v>
      </c>
      <c r="AG50" s="42">
        <f>'Core Indicators'!IM50</f>
        <v>2</v>
      </c>
    </row>
    <row r="51" spans="1:33" ht="20.100000000000001" customHeight="1">
      <c r="A51" s="62" t="str">
        <f>'Core Indicators'!A:A</f>
        <v>Multiple crises in Iraq</v>
      </c>
      <c r="B51" s="62" t="str">
        <f>'Core Indicators'!B:B</f>
        <v>International Displacement,Conflict/ Violence</v>
      </c>
      <c r="C51" s="62" t="str">
        <f>'Core Indicators'!C51</f>
        <v>IRQ001</v>
      </c>
      <c r="D51" s="62" t="str">
        <f>'Core Indicators'!D51</f>
        <v>Iraq</v>
      </c>
      <c r="E51" s="62" t="str">
        <f>'Core Indicators'!E51</f>
        <v>IRQ</v>
      </c>
      <c r="F51" s="41">
        <f>'Core Indicators'!O51</f>
        <v>382388</v>
      </c>
      <c r="G51" s="41">
        <f>'Core Indicators'!W51</f>
        <v>44260000</v>
      </c>
      <c r="H51" s="41">
        <f>'Core Indicators'!AE51</f>
        <v>7478000</v>
      </c>
      <c r="I51" s="41">
        <f>'Core Indicators'!AM51</f>
        <v>6267000</v>
      </c>
      <c r="J51" s="41" t="str">
        <f>'Core Indicators'!AU51</f>
        <v>x</v>
      </c>
      <c r="K51" s="41" t="str">
        <f>'Core Indicators'!BC51</f>
        <v>x</v>
      </c>
      <c r="L51" s="41">
        <f>'Core Indicators'!BK51</f>
        <v>426</v>
      </c>
      <c r="M51" s="41" t="str">
        <f>'Core Indicators'!BS51</f>
        <v>x</v>
      </c>
      <c r="N51" s="41" t="str">
        <f>'Core Indicators'!CA51</f>
        <v>x</v>
      </c>
      <c r="O51" s="41" t="e">
        <f>'Core Indicators'!CI51</f>
        <v>#N/A</v>
      </c>
      <c r="P51" s="41">
        <f>'Core Indicators'!CQ51</f>
        <v>133900</v>
      </c>
      <c r="Q51" s="41">
        <f>'Core Indicators'!DG51</f>
        <v>36781000</v>
      </c>
      <c r="R51" s="41">
        <f>'Core Indicators'!DO51</f>
        <v>7352000</v>
      </c>
      <c r="S51" s="41">
        <f>'Core Indicators'!DW51</f>
        <v>93000</v>
      </c>
      <c r="T51" s="41">
        <f>'Core Indicators'!EE51</f>
        <v>33000</v>
      </c>
      <c r="U51" s="41">
        <f>'Core Indicators'!EM51</f>
        <v>0</v>
      </c>
      <c r="V51" s="41">
        <f>'Core Indicators'!FC51</f>
        <v>4</v>
      </c>
      <c r="W51" s="41">
        <f>'Core Indicators'!FK51</f>
        <v>1500000</v>
      </c>
      <c r="X51" s="41">
        <f>'Core Indicators'!FS51</f>
        <v>300000</v>
      </c>
      <c r="Y51" s="41">
        <f>'Core Indicators'!GA51</f>
        <v>1</v>
      </c>
      <c r="Z51" s="41">
        <f>'Core Indicators'!GI51</f>
        <v>2</v>
      </c>
      <c r="AA51" s="41">
        <f>'Core Indicators'!GQ51</f>
        <v>2</v>
      </c>
      <c r="AB51" s="41">
        <f>'Core Indicators'!GY51</f>
        <v>0</v>
      </c>
      <c r="AC51" s="41">
        <f>'Core Indicators'!HG51</f>
        <v>2</v>
      </c>
      <c r="AD51" s="41">
        <f>'Core Indicators'!HO51</f>
        <v>2</v>
      </c>
      <c r="AE51" s="41">
        <f>'Core Indicators'!HW51</f>
        <v>1</v>
      </c>
      <c r="AF51" s="41">
        <f>'Core Indicators'!IE51</f>
        <v>3</v>
      </c>
      <c r="AG51" s="41">
        <f>'Core Indicators'!IM51</f>
        <v>0</v>
      </c>
    </row>
    <row r="52" spans="1:33" ht="20.100000000000001" customHeight="1">
      <c r="A52" s="233" t="str">
        <f>'Core Indicators'!A:A</f>
        <v>Conflict  in Iraq</v>
      </c>
      <c r="B52" s="233" t="str">
        <f>'Core Indicators'!B:B</f>
        <v>Conflict/ Violence</v>
      </c>
      <c r="C52" s="233" t="str">
        <f>'Core Indicators'!C52</f>
        <v>IRQ002</v>
      </c>
      <c r="D52" s="233" t="str">
        <f>'Core Indicators'!D52</f>
        <v>Iraq</v>
      </c>
      <c r="E52" s="233" t="str">
        <f>'Core Indicators'!E52</f>
        <v>IRQ</v>
      </c>
      <c r="F52" s="42">
        <f>'Core Indicators'!O52</f>
        <v>382388</v>
      </c>
      <c r="G52" s="42">
        <f>'Core Indicators'!W52</f>
        <v>44260000</v>
      </c>
      <c r="H52" s="42">
        <f>'Core Indicators'!AE52</f>
        <v>5959000</v>
      </c>
      <c r="I52" s="42">
        <f>'Core Indicators'!AM52</f>
        <v>5959000</v>
      </c>
      <c r="J52" s="42" t="str">
        <f>'Core Indicators'!AU52</f>
        <v>x</v>
      </c>
      <c r="K52" s="42" t="str">
        <f>'Core Indicators'!BC52</f>
        <v>x</v>
      </c>
      <c r="L52" s="42">
        <f>'Core Indicators'!BK52</f>
        <v>426</v>
      </c>
      <c r="M52" s="42" t="str">
        <f>'Core Indicators'!BS52</f>
        <v>x</v>
      </c>
      <c r="N52" s="42" t="str">
        <f>'Core Indicators'!CA52</f>
        <v>x</v>
      </c>
      <c r="O52" s="42" t="e">
        <f>'Core Indicators'!CI52</f>
        <v>#N/A</v>
      </c>
      <c r="P52" s="42">
        <f>'Core Indicators'!CQ52</f>
        <v>133900</v>
      </c>
      <c r="Q52" s="42">
        <f>'Core Indicators'!DG52</f>
        <v>38300000</v>
      </c>
      <c r="R52" s="42">
        <f>'Core Indicators'!DO52</f>
        <v>5870000</v>
      </c>
      <c r="S52" s="42">
        <f>'Core Indicators'!DW52</f>
        <v>60000</v>
      </c>
      <c r="T52" s="42">
        <f>'Core Indicators'!EE52</f>
        <v>30000</v>
      </c>
      <c r="U52" s="42">
        <f>'Core Indicators'!EM52</f>
        <v>0</v>
      </c>
      <c r="V52" s="42">
        <f>'Core Indicators'!FC52</f>
        <v>2</v>
      </c>
      <c r="W52" s="42">
        <f>'Core Indicators'!FK52</f>
        <v>1500000</v>
      </c>
      <c r="X52" s="42">
        <f>'Core Indicators'!FS52</f>
        <v>300000</v>
      </c>
      <c r="Y52" s="42">
        <f>'Core Indicators'!GA52</f>
        <v>1</v>
      </c>
      <c r="Z52" s="42">
        <f>'Core Indicators'!GI52</f>
        <v>1</v>
      </c>
      <c r="AA52" s="42">
        <f>'Core Indicators'!GQ52</f>
        <v>2</v>
      </c>
      <c r="AB52" s="42">
        <f>'Core Indicators'!GY52</f>
        <v>0</v>
      </c>
      <c r="AC52" s="42">
        <f>'Core Indicators'!HG52</f>
        <v>2</v>
      </c>
      <c r="AD52" s="42">
        <f>'Core Indicators'!HO52</f>
        <v>2</v>
      </c>
      <c r="AE52" s="42">
        <f>'Core Indicators'!HW52</f>
        <v>1</v>
      </c>
      <c r="AF52" s="42">
        <f>'Core Indicators'!IE52</f>
        <v>3</v>
      </c>
      <c r="AG52" s="42">
        <f>'Core Indicators'!IM52</f>
        <v>0</v>
      </c>
    </row>
    <row r="53" spans="1:33" ht="20.100000000000001" customHeight="1">
      <c r="A53" s="62" t="str">
        <f>'Core Indicators'!A:A</f>
        <v>Syrian and Palestinian refugees in iraq</v>
      </c>
      <c r="B53" s="62" t="str">
        <f>'Core Indicators'!B:B</f>
        <v>International Displacement</v>
      </c>
      <c r="C53" s="62" t="str">
        <f>'Core Indicators'!C53</f>
        <v>IRQ003</v>
      </c>
      <c r="D53" s="62" t="str">
        <f>'Core Indicators'!D53</f>
        <v>Iraq</v>
      </c>
      <c r="E53" s="62" t="str">
        <f>'Core Indicators'!E53</f>
        <v>IRQ</v>
      </c>
      <c r="F53" s="41">
        <f>'Core Indicators'!O53</f>
        <v>36000</v>
      </c>
      <c r="G53" s="41">
        <f>'Core Indicators'!W53</f>
        <v>7131000</v>
      </c>
      <c r="H53" s="41">
        <f>'Core Indicators'!AE53</f>
        <v>1519000</v>
      </c>
      <c r="I53" s="41">
        <f>'Core Indicators'!AM53</f>
        <v>308000</v>
      </c>
      <c r="J53" s="41" t="str">
        <f>'Core Indicators'!AU53</f>
        <v>x</v>
      </c>
      <c r="K53" s="41" t="str">
        <f>'Core Indicators'!BC53</f>
        <v>x</v>
      </c>
      <c r="L53" s="41" t="str">
        <f>'Core Indicators'!BK53</f>
        <v>x</v>
      </c>
      <c r="M53" s="41" t="str">
        <f>'Core Indicators'!BS53</f>
        <v>x</v>
      </c>
      <c r="N53" s="41">
        <f>'Core Indicators'!CA53</f>
        <v>0</v>
      </c>
      <c r="O53" s="41" t="e">
        <f>'Core Indicators'!CI53</f>
        <v>#N/A</v>
      </c>
      <c r="P53" s="41" t="str">
        <f>'Core Indicators'!CQ53</f>
        <v>x</v>
      </c>
      <c r="Q53" s="41">
        <f>'Core Indicators'!DG53</f>
        <v>5612000</v>
      </c>
      <c r="R53" s="41">
        <f>'Core Indicators'!DO53</f>
        <v>1482000</v>
      </c>
      <c r="S53" s="41">
        <f>'Core Indicators'!DW53</f>
        <v>34000</v>
      </c>
      <c r="T53" s="41">
        <f>'Core Indicators'!EE53</f>
        <v>3000</v>
      </c>
      <c r="U53" s="41">
        <f>'Core Indicators'!EM53</f>
        <v>0</v>
      </c>
      <c r="V53" s="41">
        <f>'Core Indicators'!FC53</f>
        <v>2</v>
      </c>
      <c r="W53" s="41" t="str">
        <f>'Core Indicators'!FK53</f>
        <v>x</v>
      </c>
      <c r="X53" s="41">
        <f>'Core Indicators'!FS53</f>
        <v>0</v>
      </c>
      <c r="Y53" s="41">
        <f>'Core Indicators'!GA53</f>
        <v>1</v>
      </c>
      <c r="Z53" s="41">
        <f>'Core Indicators'!GI53</f>
        <v>2</v>
      </c>
      <c r="AA53" s="41">
        <f>'Core Indicators'!GQ53</f>
        <v>2</v>
      </c>
      <c r="AB53" s="41">
        <f>'Core Indicators'!GY53</f>
        <v>0</v>
      </c>
      <c r="AC53" s="41">
        <f>'Core Indicators'!HG53</f>
        <v>0</v>
      </c>
      <c r="AD53" s="41">
        <f>'Core Indicators'!HO53</f>
        <v>1</v>
      </c>
      <c r="AE53" s="41">
        <f>'Core Indicators'!HW53</f>
        <v>0</v>
      </c>
      <c r="AF53" s="41">
        <f>'Core Indicators'!IE53</f>
        <v>3</v>
      </c>
      <c r="AG53" s="41">
        <f>'Core Indicators'!IM53</f>
        <v>0</v>
      </c>
    </row>
    <row r="54" spans="1:33" ht="20.100000000000001" customHeight="1">
      <c r="A54" s="233" t="str">
        <f>'Core Indicators'!A:A</f>
        <v>Mixed migration flows in Italy</v>
      </c>
      <c r="B54" s="233" t="str">
        <f>'Core Indicators'!B:B</f>
        <v>International Displacement</v>
      </c>
      <c r="C54" s="233" t="str">
        <f>'Core Indicators'!C54</f>
        <v>ITA002</v>
      </c>
      <c r="D54" s="233" t="str">
        <f>'Core Indicators'!D54</f>
        <v>Italy</v>
      </c>
      <c r="E54" s="233" t="str">
        <f>'Core Indicators'!E54</f>
        <v>ITA</v>
      </c>
      <c r="F54" s="42">
        <f>'Core Indicators'!O54</f>
        <v>93557</v>
      </c>
      <c r="G54" s="42">
        <f>'Core Indicators'!W54</f>
        <v>13380000</v>
      </c>
      <c r="H54" s="42">
        <f>'Core Indicators'!AE54</f>
        <v>78000</v>
      </c>
      <c r="I54" s="42">
        <f>'Core Indicators'!AM54</f>
        <v>78000</v>
      </c>
      <c r="J54" s="42" t="str">
        <f>'Core Indicators'!AU54</f>
        <v>x</v>
      </c>
      <c r="K54" s="42" t="str">
        <f>'Core Indicators'!BC54</f>
        <v>x</v>
      </c>
      <c r="L54" s="42">
        <f>'Core Indicators'!BK54</f>
        <v>693</v>
      </c>
      <c r="M54" s="42" t="str">
        <f>'Core Indicators'!BS54</f>
        <v>x</v>
      </c>
      <c r="N54" s="42" t="str">
        <f>'Core Indicators'!CA54</f>
        <v>x</v>
      </c>
      <c r="O54" s="42" t="e">
        <f>'Core Indicators'!CI54</f>
        <v>#N/A</v>
      </c>
      <c r="P54" s="42" t="str">
        <f>'Core Indicators'!CQ54</f>
        <v>x</v>
      </c>
      <c r="Q54" s="42">
        <f>'Core Indicators'!DG54</f>
        <v>13302000</v>
      </c>
      <c r="R54" s="42">
        <f>'Core Indicators'!DO54</f>
        <v>0</v>
      </c>
      <c r="S54" s="42">
        <f>'Core Indicators'!DW54</f>
        <v>78000</v>
      </c>
      <c r="T54" s="42" t="str">
        <f>'Core Indicators'!EE54</f>
        <v>x</v>
      </c>
      <c r="U54" s="42" t="str">
        <f>'Core Indicators'!EM54</f>
        <v>x</v>
      </c>
      <c r="V54" s="42">
        <f>'Core Indicators'!FC54</f>
        <v>2</v>
      </c>
      <c r="W54" s="42" t="str">
        <f>'Core Indicators'!FK54</f>
        <v>x</v>
      </c>
      <c r="X54" s="42" t="str">
        <f>'Core Indicators'!FS54</f>
        <v>x</v>
      </c>
      <c r="Y54" s="42">
        <f>'Core Indicators'!GA54</f>
        <v>0</v>
      </c>
      <c r="Z54" s="42">
        <f>'Core Indicators'!GI54</f>
        <v>1</v>
      </c>
      <c r="AA54" s="42">
        <f>'Core Indicators'!GQ54</f>
        <v>1</v>
      </c>
      <c r="AB54" s="42">
        <f>'Core Indicators'!GY54</f>
        <v>0</v>
      </c>
      <c r="AC54" s="42">
        <f>'Core Indicators'!HG54</f>
        <v>0</v>
      </c>
      <c r="AD54" s="42">
        <f>'Core Indicators'!HO54</f>
        <v>1</v>
      </c>
      <c r="AE54" s="42">
        <f>'Core Indicators'!HW54</f>
        <v>0</v>
      </c>
      <c r="AF54" s="42">
        <f>'Core Indicators'!IE54</f>
        <v>0</v>
      </c>
      <c r="AG54" s="42">
        <f>'Core Indicators'!IM54</f>
        <v>1</v>
      </c>
    </row>
    <row r="55" spans="1:33" ht="20.100000000000001" customHeight="1">
      <c r="A55" s="62" t="str">
        <f>'Core Indicators'!A:A</f>
        <v>Syrian refugees in Jordan</v>
      </c>
      <c r="B55" s="62" t="str">
        <f>'Core Indicators'!B:B</f>
        <v>International Displacement</v>
      </c>
      <c r="C55" s="62" t="str">
        <f>'Core Indicators'!C55</f>
        <v>JOR002</v>
      </c>
      <c r="D55" s="62" t="str">
        <f>'Core Indicators'!D55</f>
        <v>Jordan</v>
      </c>
      <c r="E55" s="62" t="str">
        <f>'Core Indicators'!E55</f>
        <v>JOR</v>
      </c>
      <c r="F55" s="41">
        <f>'Core Indicators'!O55</f>
        <v>40463</v>
      </c>
      <c r="G55" s="41">
        <f>'Core Indicators'!W55</f>
        <v>9444000</v>
      </c>
      <c r="H55" s="41">
        <f>'Core Indicators'!AE55</f>
        <v>1800000</v>
      </c>
      <c r="I55" s="41">
        <f>'Core Indicators'!AM55</f>
        <v>1320000</v>
      </c>
      <c r="J55" s="41" t="str">
        <f>'Core Indicators'!AU55</f>
        <v>x</v>
      </c>
      <c r="K55" s="41" t="str">
        <f>'Core Indicators'!BC55</f>
        <v>x</v>
      </c>
      <c r="L55" s="41">
        <f>'Core Indicators'!BK55</f>
        <v>0</v>
      </c>
      <c r="M55" s="41" t="str">
        <f>'Core Indicators'!BS55</f>
        <v>x</v>
      </c>
      <c r="N55" s="41" t="str">
        <f>'Core Indicators'!CA55</f>
        <v>x</v>
      </c>
      <c r="O55" s="41" t="e">
        <f>'Core Indicators'!CI55</f>
        <v>#N/A</v>
      </c>
      <c r="P55" s="41" t="str">
        <f>'Core Indicators'!CQ55</f>
        <v>x</v>
      </c>
      <c r="Q55" s="41">
        <f>'Core Indicators'!DG55</f>
        <v>7644000</v>
      </c>
      <c r="R55" s="41">
        <f>'Core Indicators'!DO55</f>
        <v>488000</v>
      </c>
      <c r="S55" s="41">
        <f>'Core Indicators'!DW55</f>
        <v>1286000</v>
      </c>
      <c r="T55" s="41">
        <f>'Core Indicators'!EE55</f>
        <v>26000</v>
      </c>
      <c r="U55" s="41">
        <f>'Core Indicators'!EM55</f>
        <v>0</v>
      </c>
      <c r="V55" s="41">
        <f>'Core Indicators'!FC55</f>
        <v>2</v>
      </c>
      <c r="W55" s="41" t="str">
        <f>'Core Indicators'!FK55</f>
        <v>x</v>
      </c>
      <c r="X55" s="41" t="str">
        <f>'Core Indicators'!FS55</f>
        <v>x</v>
      </c>
      <c r="Y55" s="41">
        <f>'Core Indicators'!GA55</f>
        <v>0</v>
      </c>
      <c r="Z55" s="41">
        <f>'Core Indicators'!GI55</f>
        <v>0</v>
      </c>
      <c r="AA55" s="41">
        <f>'Core Indicators'!GQ55</f>
        <v>0</v>
      </c>
      <c r="AB55" s="41">
        <f>'Core Indicators'!GY55</f>
        <v>0</v>
      </c>
      <c r="AC55" s="41">
        <f>'Core Indicators'!HG55</f>
        <v>0</v>
      </c>
      <c r="AD55" s="41">
        <f>'Core Indicators'!HO55</f>
        <v>2</v>
      </c>
      <c r="AE55" s="41">
        <f>'Core Indicators'!HW55</f>
        <v>0</v>
      </c>
      <c r="AF55" s="41">
        <f>'Core Indicators'!IE55</f>
        <v>2</v>
      </c>
      <c r="AG55" s="41">
        <f>'Core Indicators'!IM55</f>
        <v>0</v>
      </c>
    </row>
    <row r="56" spans="1:33" ht="20.100000000000001" customHeight="1">
      <c r="A56" s="233" t="str">
        <f>'Core Indicators'!A:A</f>
        <v>Multiple crises in Kenya</v>
      </c>
      <c r="B56" s="233" t="str">
        <f>'Core Indicators'!B:B</f>
        <v>Drought/drier conditions,International Displacement,Floods</v>
      </c>
      <c r="C56" s="233" t="str">
        <f>'Core Indicators'!C56</f>
        <v>KEN001</v>
      </c>
      <c r="D56" s="233" t="str">
        <f>'Core Indicators'!D56</f>
        <v>Kenya</v>
      </c>
      <c r="E56" s="233" t="str">
        <f>'Core Indicators'!E56</f>
        <v>KEN</v>
      </c>
      <c r="F56" s="42">
        <f>'Core Indicators'!O56</f>
        <v>519220</v>
      </c>
      <c r="G56" s="42">
        <f>'Core Indicators'!W56</f>
        <v>18017000</v>
      </c>
      <c r="H56" s="42">
        <f>'Core Indicators'!AE56</f>
        <v>10252000</v>
      </c>
      <c r="I56" s="42">
        <f>'Core Indicators'!AM56</f>
        <v>841000</v>
      </c>
      <c r="J56" s="42" t="str">
        <f>'Core Indicators'!AU56</f>
        <v>x</v>
      </c>
      <c r="K56" s="42">
        <f>'Core Indicators'!BC56</f>
        <v>921117</v>
      </c>
      <c r="L56" s="42">
        <f>'Core Indicators'!BK56</f>
        <v>664</v>
      </c>
      <c r="M56" s="42" t="str">
        <f>'Core Indicators'!BS56</f>
        <v>x</v>
      </c>
      <c r="N56" s="42" t="str">
        <f>'Core Indicators'!CA56</f>
        <v>x</v>
      </c>
      <c r="O56" s="42" t="e">
        <f>'Core Indicators'!CI56</f>
        <v>#N/A</v>
      </c>
      <c r="P56" s="42" t="str">
        <f>'Core Indicators'!CQ56</f>
        <v>x</v>
      </c>
      <c r="Q56" s="42">
        <f>'Core Indicators'!DG56</f>
        <v>7765000</v>
      </c>
      <c r="R56" s="42">
        <f>'Core Indicators'!DO56</f>
        <v>6588000</v>
      </c>
      <c r="S56" s="42">
        <f>'Core Indicators'!DW56</f>
        <v>3372000</v>
      </c>
      <c r="T56" s="42">
        <f>'Core Indicators'!EE56</f>
        <v>292000</v>
      </c>
      <c r="U56" s="42">
        <f>'Core Indicators'!EM56</f>
        <v>0</v>
      </c>
      <c r="V56" s="42">
        <f>'Core Indicators'!FC56</f>
        <v>3</v>
      </c>
      <c r="W56" s="42" t="str">
        <f>'Core Indicators'!FK56</f>
        <v>x</v>
      </c>
      <c r="X56" s="42" t="str">
        <f>'Core Indicators'!FS56</f>
        <v>x</v>
      </c>
      <c r="Y56" s="42">
        <f>'Core Indicators'!GA56</f>
        <v>0</v>
      </c>
      <c r="Z56" s="42">
        <f>'Core Indicators'!GI56</f>
        <v>0</v>
      </c>
      <c r="AA56" s="42">
        <f>'Core Indicators'!GQ56</f>
        <v>0</v>
      </c>
      <c r="AB56" s="42">
        <f>'Core Indicators'!GY56</f>
        <v>0</v>
      </c>
      <c r="AC56" s="42">
        <f>'Core Indicators'!HG56</f>
        <v>0</v>
      </c>
      <c r="AD56" s="42">
        <f>'Core Indicators'!HO56</f>
        <v>2</v>
      </c>
      <c r="AE56" s="42">
        <f>'Core Indicators'!HW56</f>
        <v>2</v>
      </c>
      <c r="AF56" s="42">
        <f>'Core Indicators'!IE56</f>
        <v>0</v>
      </c>
      <c r="AG56" s="42">
        <f>'Core Indicators'!IM56</f>
        <v>3</v>
      </c>
    </row>
    <row r="57" spans="1:33" ht="20.100000000000001" customHeight="1">
      <c r="A57" s="62" t="str">
        <f>'Core Indicators'!A:A</f>
        <v>Refugee situation in Kenya</v>
      </c>
      <c r="B57" s="62" t="str">
        <f>'Core Indicators'!B:B</f>
        <v>International Displacement</v>
      </c>
      <c r="C57" s="62" t="str">
        <f>'Core Indicators'!C57</f>
        <v>KEN002</v>
      </c>
      <c r="D57" s="62" t="str">
        <f>'Core Indicators'!D57</f>
        <v>Kenya</v>
      </c>
      <c r="E57" s="62" t="str">
        <f>'Core Indicators'!E57</f>
        <v>KEN</v>
      </c>
      <c r="F57" s="41">
        <f>'Core Indicators'!O57</f>
        <v>38244</v>
      </c>
      <c r="G57" s="41">
        <f>'Core Indicators'!W57</f>
        <v>1400000</v>
      </c>
      <c r="H57" s="41">
        <f>'Core Indicators'!AE57</f>
        <v>841000</v>
      </c>
      <c r="I57" s="41">
        <f>'Core Indicators'!AM57</f>
        <v>841000</v>
      </c>
      <c r="J57" s="41">
        <f>'Core Indicators'!AU57</f>
        <v>0</v>
      </c>
      <c r="K57" s="41" t="str">
        <f>'Core Indicators'!BC57</f>
        <v>x</v>
      </c>
      <c r="L57" s="41">
        <f>'Core Indicators'!BK57</f>
        <v>0</v>
      </c>
      <c r="M57" s="41" t="str">
        <f>'Core Indicators'!BS57</f>
        <v>x</v>
      </c>
      <c r="N57" s="41" t="str">
        <f>'Core Indicators'!CA57</f>
        <v>x</v>
      </c>
      <c r="O57" s="41" t="e">
        <f>'Core Indicators'!CI57</f>
        <v>#N/A</v>
      </c>
      <c r="P57" s="41" t="str">
        <f>'Core Indicators'!CQ57</f>
        <v>x</v>
      </c>
      <c r="Q57" s="41">
        <f>'Core Indicators'!DG57</f>
        <v>559000</v>
      </c>
      <c r="R57" s="41">
        <f>'Core Indicators'!DO57</f>
        <v>0</v>
      </c>
      <c r="S57" s="41">
        <f>'Core Indicators'!DW57</f>
        <v>841000</v>
      </c>
      <c r="T57" s="41" t="str">
        <f>'Core Indicators'!EE57</f>
        <v>x</v>
      </c>
      <c r="U57" s="41" t="str">
        <f>'Core Indicators'!EM57</f>
        <v>x</v>
      </c>
      <c r="V57" s="41">
        <f>'Core Indicators'!FC57</f>
        <v>1</v>
      </c>
      <c r="W57" s="41" t="str">
        <f>'Core Indicators'!FK57</f>
        <v>x</v>
      </c>
      <c r="X57" s="41" t="str">
        <f>'Core Indicators'!FS57</f>
        <v>x</v>
      </c>
      <c r="Y57" s="41">
        <f>'Core Indicators'!GA57</f>
        <v>0</v>
      </c>
      <c r="Z57" s="41">
        <f>'Core Indicators'!GI57</f>
        <v>0</v>
      </c>
      <c r="AA57" s="41">
        <f>'Core Indicators'!GQ57</f>
        <v>0</v>
      </c>
      <c r="AB57" s="41">
        <f>'Core Indicators'!GY57</f>
        <v>0</v>
      </c>
      <c r="AC57" s="41">
        <f>'Core Indicators'!HG57</f>
        <v>0</v>
      </c>
      <c r="AD57" s="41">
        <f>'Core Indicators'!HO57</f>
        <v>2</v>
      </c>
      <c r="AE57" s="41">
        <f>'Core Indicators'!HW57</f>
        <v>2</v>
      </c>
      <c r="AF57" s="41">
        <f>'Core Indicators'!IE57</f>
        <v>0</v>
      </c>
      <c r="AG57" s="41">
        <f>'Core Indicators'!IM57</f>
        <v>3</v>
      </c>
    </row>
    <row r="58" spans="1:33" ht="20.100000000000001" customHeight="1">
      <c r="A58" s="233" t="str">
        <f>'Core Indicators'!A:A</f>
        <v>Drought in Kenya</v>
      </c>
      <c r="B58" s="233" t="str">
        <f>'Core Indicators'!B:B</f>
        <v>Drought/drier conditions</v>
      </c>
      <c r="C58" s="233" t="str">
        <f>'Core Indicators'!C58</f>
        <v>KEN003</v>
      </c>
      <c r="D58" s="233" t="str">
        <f>'Core Indicators'!D58</f>
        <v>Kenya</v>
      </c>
      <c r="E58" s="233" t="str">
        <f>'Core Indicators'!E58</f>
        <v>KEN</v>
      </c>
      <c r="F58" s="42">
        <f>'Core Indicators'!O58</f>
        <v>519220</v>
      </c>
      <c r="G58" s="42">
        <f>'Core Indicators'!W58</f>
        <v>16617000</v>
      </c>
      <c r="H58" s="42">
        <f>'Core Indicators'!AE58</f>
        <v>9411000</v>
      </c>
      <c r="I58" s="42" t="str">
        <f>'Core Indicators'!AM58</f>
        <v>x</v>
      </c>
      <c r="J58" s="42" t="str">
        <f>'Core Indicators'!AU58</f>
        <v>x</v>
      </c>
      <c r="K58" s="42">
        <f>'Core Indicators'!BC58</f>
        <v>921117</v>
      </c>
      <c r="L58" s="42" t="str">
        <f>'Core Indicators'!BK58</f>
        <v>x</v>
      </c>
      <c r="M58" s="42" t="str">
        <f>'Core Indicators'!BS58</f>
        <v>x</v>
      </c>
      <c r="N58" s="42" t="str">
        <f>'Core Indicators'!CA58</f>
        <v>x</v>
      </c>
      <c r="O58" s="42" t="e">
        <f>'Core Indicators'!CI58</f>
        <v>#N/A</v>
      </c>
      <c r="P58" s="42" t="str">
        <f>'Core Indicators'!CQ58</f>
        <v>x</v>
      </c>
      <c r="Q58" s="42">
        <f>'Core Indicators'!DG58</f>
        <v>7206000</v>
      </c>
      <c r="R58" s="42">
        <f>'Core Indicators'!DO58</f>
        <v>6588000</v>
      </c>
      <c r="S58" s="42">
        <f>'Core Indicators'!DW58</f>
        <v>2532000</v>
      </c>
      <c r="T58" s="42">
        <f>'Core Indicators'!EE58</f>
        <v>292000</v>
      </c>
      <c r="U58" s="42">
        <f>'Core Indicators'!EM58</f>
        <v>0</v>
      </c>
      <c r="V58" s="42">
        <f>'Core Indicators'!FC58</f>
        <v>2</v>
      </c>
      <c r="W58" s="42" t="str">
        <f>'Core Indicators'!FK58</f>
        <v>x</v>
      </c>
      <c r="X58" s="42" t="str">
        <f>'Core Indicators'!FS58</f>
        <v>x</v>
      </c>
      <c r="Y58" s="42">
        <f>'Core Indicators'!GA58</f>
        <v>0</v>
      </c>
      <c r="Z58" s="42">
        <f>'Core Indicators'!GI58</f>
        <v>0</v>
      </c>
      <c r="AA58" s="42">
        <f>'Core Indicators'!GQ58</f>
        <v>0</v>
      </c>
      <c r="AB58" s="42">
        <f>'Core Indicators'!GY58</f>
        <v>0</v>
      </c>
      <c r="AC58" s="42">
        <f>'Core Indicators'!HG58</f>
        <v>0</v>
      </c>
      <c r="AD58" s="42">
        <f>'Core Indicators'!HO58</f>
        <v>2</v>
      </c>
      <c r="AE58" s="42">
        <f>'Core Indicators'!HW58</f>
        <v>2</v>
      </c>
      <c r="AF58" s="42">
        <f>'Core Indicators'!IE58</f>
        <v>0</v>
      </c>
      <c r="AG58" s="42">
        <f>'Core Indicators'!IM58</f>
        <v>3</v>
      </c>
    </row>
    <row r="59" spans="1:33" ht="20.100000000000001" customHeight="1">
      <c r="A59" s="62" t="str">
        <f>'Core Indicators'!A:A</f>
        <v>Syrian refugees in Lebanon</v>
      </c>
      <c r="B59" s="62" t="str">
        <f>'Core Indicators'!B:B</f>
        <v>International Displacement</v>
      </c>
      <c r="C59" s="62" t="str">
        <f>'Core Indicators'!C59</f>
        <v>LBN002</v>
      </c>
      <c r="D59" s="62" t="str">
        <f>'Core Indicators'!D59</f>
        <v>Lebanon</v>
      </c>
      <c r="E59" s="62" t="str">
        <f>'Core Indicators'!E59</f>
        <v>LBN</v>
      </c>
      <c r="F59" s="41">
        <f>'Core Indicators'!O59</f>
        <v>10230</v>
      </c>
      <c r="G59" s="41">
        <f>'Core Indicators'!W59</f>
        <v>5700000</v>
      </c>
      <c r="H59" s="41">
        <f>'Core Indicators'!AE59</f>
        <v>2349000</v>
      </c>
      <c r="I59" s="41">
        <f>'Core Indicators'!AM59</f>
        <v>1400000</v>
      </c>
      <c r="J59" s="41" t="str">
        <f>'Core Indicators'!AU59</f>
        <v>x</v>
      </c>
      <c r="K59" s="41" t="str">
        <f>'Core Indicators'!BC59</f>
        <v>x</v>
      </c>
      <c r="L59" s="41">
        <f>'Core Indicators'!BK59</f>
        <v>19</v>
      </c>
      <c r="M59" s="41" t="str">
        <f>'Core Indicators'!BS59</f>
        <v>x</v>
      </c>
      <c r="N59" s="41" t="str">
        <f>'Core Indicators'!CA59</f>
        <v>x</v>
      </c>
      <c r="O59" s="41" t="e">
        <f>'Core Indicators'!CI59</f>
        <v>#N/A</v>
      </c>
      <c r="P59" s="41" t="str">
        <f>'Core Indicators'!CQ59</f>
        <v>x</v>
      </c>
      <c r="Q59" s="41">
        <f>'Core Indicators'!DG59</f>
        <v>3351000</v>
      </c>
      <c r="R59" s="41">
        <f>'Core Indicators'!DO59</f>
        <v>949000</v>
      </c>
      <c r="S59" s="41">
        <f>'Core Indicators'!DW59</f>
        <v>1319000</v>
      </c>
      <c r="T59" s="41">
        <f>'Core Indicators'!EE59</f>
        <v>81000</v>
      </c>
      <c r="U59" s="41">
        <f>'Core Indicators'!EM59</f>
        <v>0</v>
      </c>
      <c r="V59" s="41">
        <f>'Core Indicators'!FC59</f>
        <v>2</v>
      </c>
      <c r="W59" s="41" t="str">
        <f>'Core Indicators'!FK59</f>
        <v>x</v>
      </c>
      <c r="X59" s="41" t="str">
        <f>'Core Indicators'!FS59</f>
        <v>x</v>
      </c>
      <c r="Y59" s="41">
        <f>'Core Indicators'!GA59</f>
        <v>2</v>
      </c>
      <c r="Z59" s="41">
        <f>'Core Indicators'!GI59</f>
        <v>1</v>
      </c>
      <c r="AA59" s="41">
        <f>'Core Indicators'!GQ59</f>
        <v>1</v>
      </c>
      <c r="AB59" s="41">
        <f>'Core Indicators'!GY59</f>
        <v>2</v>
      </c>
      <c r="AC59" s="41">
        <f>'Core Indicators'!HG59</f>
        <v>2</v>
      </c>
      <c r="AD59" s="41">
        <f>'Core Indicators'!HO59</f>
        <v>3</v>
      </c>
      <c r="AE59" s="41">
        <f>'Core Indicators'!HW59</f>
        <v>3</v>
      </c>
      <c r="AF59" s="41">
        <f>'Core Indicators'!IE59</f>
        <v>3</v>
      </c>
      <c r="AG59" s="41">
        <f>'Core Indicators'!IM59</f>
        <v>0</v>
      </c>
    </row>
    <row r="60" spans="1:33" ht="20.100000000000001" customHeight="1">
      <c r="A60" s="233" t="str">
        <f>'Core Indicators'!A:A</f>
        <v>Complex crisis in Lebanon</v>
      </c>
      <c r="B60" s="233" t="str">
        <f>'Core Indicators'!B:B</f>
        <v>International Displacement,Conflict/ Violence,Political/economic crisis</v>
      </c>
      <c r="C60" s="233" t="str">
        <f>'Core Indicators'!C60</f>
        <v>LBN006</v>
      </c>
      <c r="D60" s="233" t="str">
        <f>'Core Indicators'!D60</f>
        <v>Lebanon</v>
      </c>
      <c r="E60" s="233" t="str">
        <f>'Core Indicators'!E60</f>
        <v>LBN</v>
      </c>
      <c r="F60" s="42">
        <f>'Core Indicators'!O60</f>
        <v>10230</v>
      </c>
      <c r="G60" s="42">
        <f>'Core Indicators'!W60</f>
        <v>5700000</v>
      </c>
      <c r="H60" s="42">
        <f>'Core Indicators'!AE60</f>
        <v>5700000</v>
      </c>
      <c r="I60" s="42">
        <f>'Core Indicators'!AM60</f>
        <v>1059000</v>
      </c>
      <c r="J60" s="42" t="str">
        <f>'Core Indicators'!AU60</f>
        <v>x</v>
      </c>
      <c r="K60" s="42" t="str">
        <f>'Core Indicators'!BC60</f>
        <v>x</v>
      </c>
      <c r="L60" s="42">
        <f>'Core Indicators'!BK60</f>
        <v>2239</v>
      </c>
      <c r="M60" s="42" t="str">
        <f>'Core Indicators'!BS60</f>
        <v>x</v>
      </c>
      <c r="N60" s="42" t="str">
        <f>'Core Indicators'!CA60</f>
        <v>x</v>
      </c>
      <c r="O60" s="42" t="e">
        <f>'Core Indicators'!CI60</f>
        <v>#N/A</v>
      </c>
      <c r="P60" s="42" t="str">
        <f>'Core Indicators'!CQ60</f>
        <v>x</v>
      </c>
      <c r="Q60" s="42">
        <f>'Core Indicators'!DG60</f>
        <v>0</v>
      </c>
      <c r="R60" s="42">
        <f>'Core Indicators'!DO60</f>
        <v>1600000</v>
      </c>
      <c r="S60" s="42">
        <f>'Core Indicators'!DW60</f>
        <v>3807000</v>
      </c>
      <c r="T60" s="42">
        <f>'Core Indicators'!EE60</f>
        <v>293000</v>
      </c>
      <c r="U60" s="42">
        <f>'Core Indicators'!EM60</f>
        <v>0</v>
      </c>
      <c r="V60" s="42">
        <f>'Core Indicators'!FC60</f>
        <v>5</v>
      </c>
      <c r="W60" s="42" t="str">
        <f>'Core Indicators'!FK60</f>
        <v>x</v>
      </c>
      <c r="X60" s="42" t="str">
        <f>'Core Indicators'!FS60</f>
        <v>x</v>
      </c>
      <c r="Y60" s="42">
        <f>'Core Indicators'!GA60</f>
        <v>2</v>
      </c>
      <c r="Z60" s="42">
        <f>'Core Indicators'!GI60</f>
        <v>1</v>
      </c>
      <c r="AA60" s="42">
        <f>'Core Indicators'!GQ60</f>
        <v>1</v>
      </c>
      <c r="AB60" s="42">
        <f>'Core Indicators'!GY60</f>
        <v>2</v>
      </c>
      <c r="AC60" s="42">
        <f>'Core Indicators'!HG60</f>
        <v>2</v>
      </c>
      <c r="AD60" s="42">
        <f>'Core Indicators'!HO60</f>
        <v>3</v>
      </c>
      <c r="AE60" s="42">
        <f>'Core Indicators'!HW60</f>
        <v>3</v>
      </c>
      <c r="AF60" s="42">
        <f>'Core Indicators'!IE60</f>
        <v>3</v>
      </c>
      <c r="AG60" s="42">
        <f>'Core Indicators'!IM60</f>
        <v>0</v>
      </c>
    </row>
    <row r="61" spans="1:33" ht="20.100000000000001" customHeight="1">
      <c r="A61" s="62" t="str">
        <f>'Core Indicators'!A:A</f>
        <v>Mixed migration flows in Libya</v>
      </c>
      <c r="B61" s="62" t="str">
        <f>'Core Indicators'!B:B</f>
        <v>International Displacement</v>
      </c>
      <c r="C61" s="62" t="str">
        <f>'Core Indicators'!C61</f>
        <v>LBY002</v>
      </c>
      <c r="D61" s="62" t="str">
        <f>'Core Indicators'!D61</f>
        <v>Libya</v>
      </c>
      <c r="E61" s="62" t="str">
        <f>'Core Indicators'!E61</f>
        <v>LBY</v>
      </c>
      <c r="F61" s="41">
        <f>'Core Indicators'!O61</f>
        <v>1759540</v>
      </c>
      <c r="G61" s="41">
        <f>'Core Indicators'!W61</f>
        <v>7440000</v>
      </c>
      <c r="H61" s="41">
        <f>'Core Indicators'!AE61</f>
        <v>605000</v>
      </c>
      <c r="I61" s="41">
        <f>'Core Indicators'!AM61</f>
        <v>605000</v>
      </c>
      <c r="J61" s="41" t="str">
        <f>'Core Indicators'!AU61</f>
        <v>x</v>
      </c>
      <c r="K61" s="41" t="str">
        <f>'Core Indicators'!BC61</f>
        <v>x</v>
      </c>
      <c r="L61" s="41">
        <f>'Core Indicators'!BK61</f>
        <v>693</v>
      </c>
      <c r="M61" s="41" t="str">
        <f>'Core Indicators'!BS61</f>
        <v>x</v>
      </c>
      <c r="N61" s="41" t="str">
        <f>'Core Indicators'!CA61</f>
        <v>x</v>
      </c>
      <c r="O61" s="41" t="e">
        <f>'Core Indicators'!CI61</f>
        <v>#N/A</v>
      </c>
      <c r="P61" s="41" t="str">
        <f>'Core Indicators'!CQ61</f>
        <v>x</v>
      </c>
      <c r="Q61" s="41">
        <f>'Core Indicators'!DG61</f>
        <v>6836000</v>
      </c>
      <c r="R61" s="41">
        <f>'Core Indicators'!DO61</f>
        <v>0</v>
      </c>
      <c r="S61" s="41">
        <f>'Core Indicators'!DW61</f>
        <v>605000</v>
      </c>
      <c r="T61" s="41" t="str">
        <f>'Core Indicators'!EE61</f>
        <v>x</v>
      </c>
      <c r="U61" s="41" t="str">
        <f>'Core Indicators'!EM61</f>
        <v>x</v>
      </c>
      <c r="V61" s="41">
        <f>'Core Indicators'!FC61</f>
        <v>3</v>
      </c>
      <c r="W61" s="41" t="str">
        <f>'Core Indicators'!FK61</f>
        <v>x</v>
      </c>
      <c r="X61" s="41" t="str">
        <f>'Core Indicators'!FS61</f>
        <v>x</v>
      </c>
      <c r="Y61" s="41">
        <f>'Core Indicators'!GA61</f>
        <v>2</v>
      </c>
      <c r="Z61" s="41">
        <f>'Core Indicators'!GI61</f>
        <v>3</v>
      </c>
      <c r="AA61" s="41">
        <f>'Core Indicators'!GQ61</f>
        <v>1</v>
      </c>
      <c r="AB61" s="41">
        <f>'Core Indicators'!GY61</f>
        <v>0</v>
      </c>
      <c r="AC61" s="41">
        <f>'Core Indicators'!HG61</f>
        <v>2</v>
      </c>
      <c r="AD61" s="41">
        <f>'Core Indicators'!HO61</f>
        <v>3</v>
      </c>
      <c r="AE61" s="41">
        <f>'Core Indicators'!HW61</f>
        <v>0</v>
      </c>
      <c r="AF61" s="41">
        <f>'Core Indicators'!IE61</f>
        <v>1</v>
      </c>
      <c r="AG61" s="41">
        <f>'Core Indicators'!IM61</f>
        <v>1</v>
      </c>
    </row>
    <row r="62" spans="1:33" ht="20.100000000000001" customHeight="1">
      <c r="A62" s="233" t="str">
        <f>'Core Indicators'!A:A</f>
        <v>Refugees from Sudan in Libya</v>
      </c>
      <c r="B62" s="233" t="str">
        <f>'Core Indicators'!B:B</f>
        <v>International Displacement</v>
      </c>
      <c r="C62" s="233" t="str">
        <f>'Core Indicators'!C62</f>
        <v>LBY004</v>
      </c>
      <c r="D62" s="233" t="str">
        <f>'Core Indicators'!D62</f>
        <v>Libya</v>
      </c>
      <c r="E62" s="233" t="str">
        <f>'Core Indicators'!E62</f>
        <v>LBY</v>
      </c>
      <c r="F62" s="42">
        <f>'Core Indicators'!O62</f>
        <v>868682</v>
      </c>
      <c r="G62" s="42">
        <f>'Core Indicators'!W62</f>
        <v>2955000</v>
      </c>
      <c r="H62" s="42">
        <f>'Core Indicators'!AE62</f>
        <v>446000</v>
      </c>
      <c r="I62" s="42">
        <f>'Core Indicators'!AM62</f>
        <v>376000</v>
      </c>
      <c r="J62" s="42" t="str">
        <f>'Core Indicators'!AU62</f>
        <v>x</v>
      </c>
      <c r="K62" s="42" t="str">
        <f>'Core Indicators'!BC62</f>
        <v>x</v>
      </c>
      <c r="L62" s="42">
        <f>'Core Indicators'!BK62</f>
        <v>0</v>
      </c>
      <c r="M62" s="42" t="str">
        <f>'Core Indicators'!BS62</f>
        <v>x</v>
      </c>
      <c r="N62" s="42" t="str">
        <f>'Core Indicators'!CA62</f>
        <v>x</v>
      </c>
      <c r="O62" s="42" t="e">
        <f>'Core Indicators'!CI62</f>
        <v>#N/A</v>
      </c>
      <c r="P62" s="42" t="str">
        <f>'Core Indicators'!CQ62</f>
        <v>x</v>
      </c>
      <c r="Q62" s="42">
        <f>'Core Indicators'!DG62</f>
        <v>2509000</v>
      </c>
      <c r="R62" s="42">
        <f>'Core Indicators'!DO62</f>
        <v>0</v>
      </c>
      <c r="S62" s="42">
        <f>'Core Indicators'!DW62</f>
        <v>137000</v>
      </c>
      <c r="T62" s="42">
        <f>'Core Indicators'!EE62</f>
        <v>309000</v>
      </c>
      <c r="U62" s="42" t="str">
        <f>'Core Indicators'!EM62</f>
        <v>x</v>
      </c>
      <c r="V62" s="42">
        <f>'Core Indicators'!FC62</f>
        <v>3</v>
      </c>
      <c r="W62" s="42" t="str">
        <f>'Core Indicators'!FK62</f>
        <v>x</v>
      </c>
      <c r="X62" s="42" t="str">
        <f>'Core Indicators'!FS62</f>
        <v>x</v>
      </c>
      <c r="Y62" s="42">
        <f>'Core Indicators'!GA62</f>
        <v>2</v>
      </c>
      <c r="Z62" s="42">
        <f>'Core Indicators'!GI62</f>
        <v>3</v>
      </c>
      <c r="AA62" s="42">
        <f>'Core Indicators'!GQ62</f>
        <v>1</v>
      </c>
      <c r="AB62" s="42">
        <f>'Core Indicators'!GY62</f>
        <v>0</v>
      </c>
      <c r="AC62" s="42">
        <f>'Core Indicators'!HG62</f>
        <v>2</v>
      </c>
      <c r="AD62" s="42">
        <f>'Core Indicators'!HO62</f>
        <v>3</v>
      </c>
      <c r="AE62" s="42">
        <f>'Core Indicators'!HW62</f>
        <v>0</v>
      </c>
      <c r="AF62" s="42">
        <f>'Core Indicators'!IE62</f>
        <v>1</v>
      </c>
      <c r="AG62" s="42">
        <f>'Core Indicators'!IM62</f>
        <v>1</v>
      </c>
    </row>
    <row r="63" spans="1:33" ht="20.100000000000001" customHeight="1">
      <c r="A63" s="62" t="str">
        <f>'Core Indicators'!A:A</f>
        <v>Multiple crises in Libya</v>
      </c>
      <c r="B63" s="62" t="str">
        <f>'Core Indicators'!B:B</f>
        <v>International Displacement</v>
      </c>
      <c r="C63" s="62" t="str">
        <f>'Core Indicators'!C63</f>
        <v>LBY005</v>
      </c>
      <c r="D63" s="62" t="str">
        <f>'Core Indicators'!D63</f>
        <v>Libya</v>
      </c>
      <c r="E63" s="62" t="str">
        <f>'Core Indicators'!E63</f>
        <v>LBY</v>
      </c>
      <c r="F63" s="41">
        <f>'Core Indicators'!O63</f>
        <v>1759540</v>
      </c>
      <c r="G63" s="41">
        <f>'Core Indicators'!W63</f>
        <v>7440000</v>
      </c>
      <c r="H63" s="41">
        <f>'Core Indicators'!AE63</f>
        <v>1051000</v>
      </c>
      <c r="I63" s="41">
        <f>'Core Indicators'!AM63</f>
        <v>981000</v>
      </c>
      <c r="J63" s="41" t="str">
        <f>'Core Indicators'!AU63</f>
        <v>x</v>
      </c>
      <c r="K63" s="41" t="str">
        <f>'Core Indicators'!BC63</f>
        <v>x</v>
      </c>
      <c r="L63" s="41">
        <f>'Core Indicators'!BK63</f>
        <v>693</v>
      </c>
      <c r="M63" s="41" t="str">
        <f>'Core Indicators'!BS63</f>
        <v>x</v>
      </c>
      <c r="N63" s="41" t="str">
        <f>'Core Indicators'!CA63</f>
        <v>x</v>
      </c>
      <c r="O63" s="41" t="e">
        <f>'Core Indicators'!CI63</f>
        <v>#N/A</v>
      </c>
      <c r="P63" s="41" t="str">
        <f>'Core Indicators'!CQ63</f>
        <v>x</v>
      </c>
      <c r="Q63" s="41">
        <f>'Core Indicators'!DG63</f>
        <v>6390000</v>
      </c>
      <c r="R63" s="41">
        <f>'Core Indicators'!DO63</f>
        <v>0</v>
      </c>
      <c r="S63" s="41">
        <f>'Core Indicators'!DW63</f>
        <v>741000</v>
      </c>
      <c r="T63" s="41">
        <f>'Core Indicators'!EE63</f>
        <v>309000</v>
      </c>
      <c r="U63" s="41" t="str">
        <f>'Core Indicators'!EM63</f>
        <v>x</v>
      </c>
      <c r="V63" s="41">
        <f>'Core Indicators'!FC63</f>
        <v>3</v>
      </c>
      <c r="W63" s="41" t="str">
        <f>'Core Indicators'!FK63</f>
        <v>x</v>
      </c>
      <c r="X63" s="41" t="str">
        <f>'Core Indicators'!FS63</f>
        <v>x</v>
      </c>
      <c r="Y63" s="41">
        <f>'Core Indicators'!GA63</f>
        <v>2</v>
      </c>
      <c r="Z63" s="41">
        <f>'Core Indicators'!GI63</f>
        <v>3</v>
      </c>
      <c r="AA63" s="41">
        <f>'Core Indicators'!GQ63</f>
        <v>1</v>
      </c>
      <c r="AB63" s="41">
        <f>'Core Indicators'!GY63</f>
        <v>0</v>
      </c>
      <c r="AC63" s="41">
        <f>'Core Indicators'!HG63</f>
        <v>2</v>
      </c>
      <c r="AD63" s="41">
        <f>'Core Indicators'!HO63</f>
        <v>3</v>
      </c>
      <c r="AE63" s="41">
        <f>'Core Indicators'!HW63</f>
        <v>0</v>
      </c>
      <c r="AF63" s="41">
        <f>'Core Indicators'!IE63</f>
        <v>1</v>
      </c>
      <c r="AG63" s="41">
        <f>'Core Indicators'!IM63</f>
        <v>1</v>
      </c>
    </row>
    <row r="64" spans="1:33" ht="20.100000000000001" customHeight="1">
      <c r="A64" s="233" t="str">
        <f>'Core Indicators'!A:A</f>
        <v>Food security crisis in Lesotho</v>
      </c>
      <c r="B64" s="233" t="str">
        <f>'Core Indicators'!B:B</f>
        <v>Drought/drier conditions</v>
      </c>
      <c r="C64" s="233" t="str">
        <f>'Core Indicators'!C64</f>
        <v>LSO004</v>
      </c>
      <c r="D64" s="233" t="str">
        <f>'Core Indicators'!D64</f>
        <v>Lesotho</v>
      </c>
      <c r="E64" s="233" t="str">
        <f>'Core Indicators'!E64</f>
        <v>LSO</v>
      </c>
      <c r="F64" s="42">
        <f>'Core Indicators'!O64</f>
        <v>30355</v>
      </c>
      <c r="G64" s="42">
        <f>'Core Indicators'!W64</f>
        <v>1505000</v>
      </c>
      <c r="H64" s="42">
        <f>'Core Indicators'!AE64</f>
        <v>930000</v>
      </c>
      <c r="I64" s="42" t="str">
        <f>'Core Indicators'!AM64</f>
        <v>x</v>
      </c>
      <c r="J64" s="42" t="str">
        <f>'Core Indicators'!AU64</f>
        <v>x</v>
      </c>
      <c r="K64" s="42" t="str">
        <f>'Core Indicators'!BC64</f>
        <v>x</v>
      </c>
      <c r="L64" s="42">
        <f>'Core Indicators'!BK64</f>
        <v>0</v>
      </c>
      <c r="M64" s="42" t="str">
        <f>'Core Indicators'!BS64</f>
        <v>x</v>
      </c>
      <c r="N64" s="42" t="str">
        <f>'Core Indicators'!CA64</f>
        <v>x</v>
      </c>
      <c r="O64" s="42" t="e">
        <f>'Core Indicators'!CI64</f>
        <v>#N/A</v>
      </c>
      <c r="P64" s="42" t="str">
        <f>'Core Indicators'!CQ64</f>
        <v>x</v>
      </c>
      <c r="Q64" s="42">
        <f>'Core Indicators'!DG64</f>
        <v>575000</v>
      </c>
      <c r="R64" s="42">
        <f>'Core Indicators'!DO64</f>
        <v>595000</v>
      </c>
      <c r="S64" s="42">
        <f>'Core Indicators'!DW64</f>
        <v>335000</v>
      </c>
      <c r="T64" s="42">
        <f>'Core Indicators'!EE64</f>
        <v>0</v>
      </c>
      <c r="U64" s="42">
        <f>'Core Indicators'!EM64</f>
        <v>0</v>
      </c>
      <c r="V64" s="42">
        <f>'Core Indicators'!FC64</f>
        <v>1</v>
      </c>
      <c r="W64" s="42" t="str">
        <f>'Core Indicators'!FK64</f>
        <v>x</v>
      </c>
      <c r="X64" s="42" t="str">
        <f>'Core Indicators'!FS64</f>
        <v>x</v>
      </c>
      <c r="Y64" s="42">
        <f>'Core Indicators'!GA64</f>
        <v>0</v>
      </c>
      <c r="Z64" s="42">
        <f>'Core Indicators'!GI64</f>
        <v>0</v>
      </c>
      <c r="AA64" s="42">
        <f>'Core Indicators'!GQ64</f>
        <v>0</v>
      </c>
      <c r="AB64" s="42">
        <f>'Core Indicators'!GY64</f>
        <v>0</v>
      </c>
      <c r="AC64" s="42">
        <f>'Core Indicators'!HG64</f>
        <v>0</v>
      </c>
      <c r="AD64" s="42">
        <f>'Core Indicators'!HO64</f>
        <v>0</v>
      </c>
      <c r="AE64" s="42">
        <f>'Core Indicators'!HW64</f>
        <v>0</v>
      </c>
      <c r="AF64" s="42">
        <f>'Core Indicators'!IE64</f>
        <v>0</v>
      </c>
      <c r="AG64" s="42">
        <f>'Core Indicators'!IM64</f>
        <v>0</v>
      </c>
    </row>
    <row r="65" spans="1:33" ht="20.100000000000001" customHeight="1">
      <c r="A65" s="62" t="str">
        <f>'Core Indicators'!A:A</f>
        <v>Displacement from Russia-Ukraine conflict in Lithuania</v>
      </c>
      <c r="B65" s="62" t="str">
        <f>'Core Indicators'!B:B</f>
        <v>International Displacement</v>
      </c>
      <c r="C65" s="62" t="str">
        <f>'Core Indicators'!C65</f>
        <v>LTU002</v>
      </c>
      <c r="D65" s="62" t="str">
        <f>'Core Indicators'!D65</f>
        <v>Lithuania</v>
      </c>
      <c r="E65" s="62" t="str">
        <f>'Core Indicators'!E65</f>
        <v>LTU</v>
      </c>
      <c r="F65" s="41">
        <f>'Core Indicators'!O65</f>
        <v>62604</v>
      </c>
      <c r="G65" s="41">
        <f>'Core Indicators'!W65</f>
        <v>2915000</v>
      </c>
      <c r="H65" s="41">
        <f>'Core Indicators'!AE65</f>
        <v>44000</v>
      </c>
      <c r="I65" s="41">
        <f>'Core Indicators'!AM65</f>
        <v>44000</v>
      </c>
      <c r="J65" s="41" t="str">
        <f>'Core Indicators'!AU65</f>
        <v>x</v>
      </c>
      <c r="K65" s="41" t="str">
        <f>'Core Indicators'!BC65</f>
        <v>x</v>
      </c>
      <c r="L65" s="41">
        <f>'Core Indicators'!BK65</f>
        <v>0</v>
      </c>
      <c r="M65" s="41">
        <f>'Core Indicators'!BS65</f>
        <v>0</v>
      </c>
      <c r="N65" s="41">
        <f>'Core Indicators'!CA65</f>
        <v>0</v>
      </c>
      <c r="O65" s="41" t="e">
        <f>'Core Indicators'!CI65</f>
        <v>#N/A</v>
      </c>
      <c r="P65" s="41" t="str">
        <f>'Core Indicators'!CQ65</f>
        <v>x</v>
      </c>
      <c r="Q65" s="41">
        <f>'Core Indicators'!DG65</f>
        <v>2872000</v>
      </c>
      <c r="R65" s="41">
        <f>'Core Indicators'!DO65</f>
        <v>0</v>
      </c>
      <c r="S65" s="41">
        <f>'Core Indicators'!DW65</f>
        <v>44000</v>
      </c>
      <c r="T65" s="41">
        <f>'Core Indicators'!EE65</f>
        <v>0</v>
      </c>
      <c r="U65" s="41">
        <f>'Core Indicators'!EM65</f>
        <v>0</v>
      </c>
      <c r="V65" s="41">
        <f>'Core Indicators'!FC65</f>
        <v>2</v>
      </c>
      <c r="W65" s="41" t="str">
        <f>'Core Indicators'!FK65</f>
        <v>x</v>
      </c>
      <c r="X65" s="41" t="str">
        <f>'Core Indicators'!FS65</f>
        <v>x</v>
      </c>
      <c r="Y65" s="41">
        <f>'Core Indicators'!GA65</f>
        <v>0</v>
      </c>
      <c r="Z65" s="41">
        <f>'Core Indicators'!GI65</f>
        <v>0</v>
      </c>
      <c r="AA65" s="41">
        <f>'Core Indicators'!GQ65</f>
        <v>0</v>
      </c>
      <c r="AB65" s="41">
        <f>'Core Indicators'!GY65</f>
        <v>0</v>
      </c>
      <c r="AC65" s="41">
        <f>'Core Indicators'!HG65</f>
        <v>0</v>
      </c>
      <c r="AD65" s="41">
        <f>'Core Indicators'!HO65</f>
        <v>0</v>
      </c>
      <c r="AE65" s="41">
        <f>'Core Indicators'!HW65</f>
        <v>0</v>
      </c>
      <c r="AF65" s="41">
        <f>'Core Indicators'!IE65</f>
        <v>0</v>
      </c>
      <c r="AG65" s="41">
        <f>'Core Indicators'!IM65</f>
        <v>0</v>
      </c>
    </row>
    <row r="66" spans="1:33" ht="20.100000000000001" customHeight="1">
      <c r="A66" s="233" t="str">
        <f>'Core Indicators'!A:A</f>
        <v>Displacement from Russia-Ukraine conflict in Latvia</v>
      </c>
      <c r="B66" s="233" t="str">
        <f>'Core Indicators'!B:B</f>
        <v>International Displacement</v>
      </c>
      <c r="C66" s="233" t="str">
        <f>'Core Indicators'!C66</f>
        <v>LVA002</v>
      </c>
      <c r="D66" s="233" t="str">
        <f>'Core Indicators'!D66</f>
        <v>Latvia</v>
      </c>
      <c r="E66" s="233" t="str">
        <f>'Core Indicators'!E66</f>
        <v>LVA</v>
      </c>
      <c r="F66" s="42">
        <f>'Core Indicators'!O66</f>
        <v>62230</v>
      </c>
      <c r="G66" s="42">
        <f>'Core Indicators'!W66</f>
        <v>1926000</v>
      </c>
      <c r="H66" s="42">
        <f>'Core Indicators'!AE66</f>
        <v>49000</v>
      </c>
      <c r="I66" s="42">
        <f>'Core Indicators'!AM66</f>
        <v>49000</v>
      </c>
      <c r="J66" s="42" t="str">
        <f>'Core Indicators'!AU66</f>
        <v>x</v>
      </c>
      <c r="K66" s="42" t="str">
        <f>'Core Indicators'!BC66</f>
        <v>x</v>
      </c>
      <c r="L66" s="42">
        <f>'Core Indicators'!BK66</f>
        <v>0</v>
      </c>
      <c r="M66" s="42">
        <f>'Core Indicators'!BS66</f>
        <v>0</v>
      </c>
      <c r="N66" s="42">
        <f>'Core Indicators'!CA66</f>
        <v>0</v>
      </c>
      <c r="O66" s="42" t="e">
        <f>'Core Indicators'!CI66</f>
        <v>#N/A</v>
      </c>
      <c r="P66" s="42" t="str">
        <f>'Core Indicators'!CQ66</f>
        <v>x</v>
      </c>
      <c r="Q66" s="42">
        <f>'Core Indicators'!DG66</f>
        <v>1877000</v>
      </c>
      <c r="R66" s="42">
        <f>'Core Indicators'!DO66</f>
        <v>0</v>
      </c>
      <c r="S66" s="42">
        <f>'Core Indicators'!DW66</f>
        <v>49000</v>
      </c>
      <c r="T66" s="42">
        <f>'Core Indicators'!EE66</f>
        <v>0</v>
      </c>
      <c r="U66" s="42">
        <f>'Core Indicators'!EM66</f>
        <v>0</v>
      </c>
      <c r="V66" s="42">
        <f>'Core Indicators'!FC66</f>
        <v>2</v>
      </c>
      <c r="W66" s="42" t="str">
        <f>'Core Indicators'!FK66</f>
        <v>x</v>
      </c>
      <c r="X66" s="42" t="str">
        <f>'Core Indicators'!FS66</f>
        <v>x</v>
      </c>
      <c r="Y66" s="42">
        <f>'Core Indicators'!GA66</f>
        <v>0</v>
      </c>
      <c r="Z66" s="42">
        <f>'Core Indicators'!GI66</f>
        <v>0</v>
      </c>
      <c r="AA66" s="42">
        <f>'Core Indicators'!GQ66</f>
        <v>0</v>
      </c>
      <c r="AB66" s="42">
        <f>'Core Indicators'!GY66</f>
        <v>0</v>
      </c>
      <c r="AC66" s="42">
        <f>'Core Indicators'!HG66</f>
        <v>0</v>
      </c>
      <c r="AD66" s="42">
        <f>'Core Indicators'!HO66</f>
        <v>1</v>
      </c>
      <c r="AE66" s="42">
        <f>'Core Indicators'!HW66</f>
        <v>0</v>
      </c>
      <c r="AF66" s="42">
        <f>'Core Indicators'!IE66</f>
        <v>0</v>
      </c>
      <c r="AG66" s="42">
        <f>'Core Indicators'!IM66</f>
        <v>0</v>
      </c>
    </row>
    <row r="67" spans="1:33" ht="20.100000000000001" customHeight="1">
      <c r="A67" s="62" t="str">
        <f>'Core Indicators'!A:A</f>
        <v>Mixed migration flows in Morocco</v>
      </c>
      <c r="B67" s="62" t="str">
        <f>'Core Indicators'!B:B</f>
        <v>International Displacement</v>
      </c>
      <c r="C67" s="62" t="str">
        <f>'Core Indicators'!C67</f>
        <v>MAR002</v>
      </c>
      <c r="D67" s="62" t="str">
        <f>'Core Indicators'!D67</f>
        <v>Morocco</v>
      </c>
      <c r="E67" s="62" t="str">
        <f>'Core Indicators'!E67</f>
        <v>MAR</v>
      </c>
      <c r="F67" s="41">
        <f>'Core Indicators'!O67</f>
        <v>2156</v>
      </c>
      <c r="G67" s="41">
        <f>'Core Indicators'!W67</f>
        <v>5206000</v>
      </c>
      <c r="H67" s="41">
        <f>'Core Indicators'!AE67</f>
        <v>27000</v>
      </c>
      <c r="I67" s="41">
        <f>'Core Indicators'!AM67</f>
        <v>27000</v>
      </c>
      <c r="J67" s="41" t="str">
        <f>'Core Indicators'!AU67</f>
        <v>x</v>
      </c>
      <c r="K67" s="41" t="str">
        <f>'Core Indicators'!BC67</f>
        <v>x</v>
      </c>
      <c r="L67" s="41">
        <f>'Core Indicators'!BK67</f>
        <v>249</v>
      </c>
      <c r="M67" s="41" t="str">
        <f>'Core Indicators'!BS67</f>
        <v>x</v>
      </c>
      <c r="N67" s="41" t="str">
        <f>'Core Indicators'!CA67</f>
        <v>x</v>
      </c>
      <c r="O67" s="41" t="e">
        <f>'Core Indicators'!CI67</f>
        <v>#N/A</v>
      </c>
      <c r="P67" s="41" t="str">
        <f>'Core Indicators'!CQ67</f>
        <v>x</v>
      </c>
      <c r="Q67" s="41">
        <f>'Core Indicators'!DG67</f>
        <v>5179000</v>
      </c>
      <c r="R67" s="41">
        <f>'Core Indicators'!DO67</f>
        <v>0</v>
      </c>
      <c r="S67" s="41">
        <f>'Core Indicators'!DW67</f>
        <v>27000</v>
      </c>
      <c r="T67" s="41" t="str">
        <f>'Core Indicators'!EE67</f>
        <v>x</v>
      </c>
      <c r="U67" s="41" t="str">
        <f>'Core Indicators'!EM67</f>
        <v>x</v>
      </c>
      <c r="V67" s="41">
        <f>'Core Indicators'!FC67</f>
        <v>3</v>
      </c>
      <c r="W67" s="41" t="str">
        <f>'Core Indicators'!FK67</f>
        <v>x</v>
      </c>
      <c r="X67" s="41" t="str">
        <f>'Core Indicators'!FS67</f>
        <v>x</v>
      </c>
      <c r="Y67" s="41">
        <f>'Core Indicators'!GA67</f>
        <v>2</v>
      </c>
      <c r="Z67" s="41">
        <f>'Core Indicators'!GI67</f>
        <v>0</v>
      </c>
      <c r="AA67" s="41">
        <f>'Core Indicators'!GQ67</f>
        <v>0</v>
      </c>
      <c r="AB67" s="41">
        <f>'Core Indicators'!GY67</f>
        <v>0</v>
      </c>
      <c r="AC67" s="41">
        <f>'Core Indicators'!HG67</f>
        <v>0</v>
      </c>
      <c r="AD67" s="41">
        <f>'Core Indicators'!HO67</f>
        <v>1</v>
      </c>
      <c r="AE67" s="41">
        <f>'Core Indicators'!HW67</f>
        <v>0</v>
      </c>
      <c r="AF67" s="41">
        <f>'Core Indicators'!IE67</f>
        <v>0</v>
      </c>
      <c r="AG67" s="41">
        <f>'Core Indicators'!IM67</f>
        <v>2</v>
      </c>
    </row>
    <row r="68" spans="1:33" ht="20.100000000000001" customHeight="1">
      <c r="A68" s="233" t="str">
        <f>'Core Indicators'!A:A</f>
        <v>Displacement from Russia-Ukraine conflict in Moldova</v>
      </c>
      <c r="B68" s="233" t="str">
        <f>'Core Indicators'!B:B</f>
        <v>International Displacement</v>
      </c>
      <c r="C68" s="233" t="str">
        <f>'Core Indicators'!C68</f>
        <v>MDA002</v>
      </c>
      <c r="D68" s="233" t="str">
        <f>'Core Indicators'!D68</f>
        <v>Moldova</v>
      </c>
      <c r="E68" s="233" t="str">
        <f>'Core Indicators'!E68</f>
        <v>MDA</v>
      </c>
      <c r="F68" s="42">
        <f>'Core Indicators'!O68</f>
        <v>32890</v>
      </c>
      <c r="G68" s="42">
        <f>'Core Indicators'!W68</f>
        <v>2586000</v>
      </c>
      <c r="H68" s="42">
        <f>'Core Indicators'!AE68</f>
        <v>128000</v>
      </c>
      <c r="I68" s="42">
        <f>'Core Indicators'!AM68</f>
        <v>128000</v>
      </c>
      <c r="J68" s="42" t="str">
        <f>'Core Indicators'!AU68</f>
        <v>x</v>
      </c>
      <c r="K68" s="42" t="str">
        <f>'Core Indicators'!BC68</f>
        <v>x</v>
      </c>
      <c r="L68" s="42">
        <f>'Core Indicators'!BK68</f>
        <v>0</v>
      </c>
      <c r="M68" s="42">
        <f>'Core Indicators'!BS68</f>
        <v>0</v>
      </c>
      <c r="N68" s="42">
        <f>'Core Indicators'!CA68</f>
        <v>0</v>
      </c>
      <c r="O68" s="42" t="e">
        <f>'Core Indicators'!CI68</f>
        <v>#N/A</v>
      </c>
      <c r="P68" s="42" t="str">
        <f>'Core Indicators'!CQ68</f>
        <v>x</v>
      </c>
      <c r="Q68" s="42">
        <f>'Core Indicators'!DG68</f>
        <v>2458000</v>
      </c>
      <c r="R68" s="42">
        <f>'Core Indicators'!DO68</f>
        <v>0</v>
      </c>
      <c r="S68" s="42">
        <f>'Core Indicators'!DW68</f>
        <v>128000</v>
      </c>
      <c r="T68" s="42">
        <f>'Core Indicators'!EE68</f>
        <v>0</v>
      </c>
      <c r="U68" s="42">
        <f>'Core Indicators'!EM68</f>
        <v>0</v>
      </c>
      <c r="V68" s="42">
        <f>'Core Indicators'!FC68</f>
        <v>2</v>
      </c>
      <c r="W68" s="42" t="str">
        <f>'Core Indicators'!FK68</f>
        <v>x</v>
      </c>
      <c r="X68" s="42" t="str">
        <f>'Core Indicators'!FS68</f>
        <v>x</v>
      </c>
      <c r="Y68" s="42">
        <f>'Core Indicators'!GA68</f>
        <v>0</v>
      </c>
      <c r="Z68" s="42">
        <f>'Core Indicators'!GI68</f>
        <v>0</v>
      </c>
      <c r="AA68" s="42">
        <f>'Core Indicators'!GQ68</f>
        <v>0</v>
      </c>
      <c r="AB68" s="42">
        <f>'Core Indicators'!GY68</f>
        <v>0</v>
      </c>
      <c r="AC68" s="42">
        <f>'Core Indicators'!HG68</f>
        <v>0</v>
      </c>
      <c r="AD68" s="42">
        <f>'Core Indicators'!HO68</f>
        <v>0</v>
      </c>
      <c r="AE68" s="42">
        <f>'Core Indicators'!HW68</f>
        <v>0</v>
      </c>
      <c r="AF68" s="42">
        <f>'Core Indicators'!IE68</f>
        <v>0</v>
      </c>
      <c r="AG68" s="42">
        <f>'Core Indicators'!IM68</f>
        <v>1</v>
      </c>
    </row>
    <row r="69" spans="1:33" ht="20.100000000000001" customHeight="1">
      <c r="A69" s="62" t="str">
        <f>'Core Indicators'!A:A</f>
        <v>Drought in Madagascar</v>
      </c>
      <c r="B69" s="62" t="str">
        <f>'Core Indicators'!B:B</f>
        <v>Drought/drier conditions</v>
      </c>
      <c r="C69" s="62" t="str">
        <f>'Core Indicators'!C69</f>
        <v>MDG002</v>
      </c>
      <c r="D69" s="62" t="str">
        <f>'Core Indicators'!D69</f>
        <v>Madagascar</v>
      </c>
      <c r="E69" s="62" t="str">
        <f>'Core Indicators'!E69</f>
        <v>MDG</v>
      </c>
      <c r="F69" s="41">
        <f>'Core Indicators'!O69</f>
        <v>149752</v>
      </c>
      <c r="G69" s="41">
        <f>'Core Indicators'!W69</f>
        <v>10607000</v>
      </c>
      <c r="H69" s="41">
        <f>'Core Indicators'!AE69</f>
        <v>6935000</v>
      </c>
      <c r="I69" s="41">
        <f>'Core Indicators'!AM69</f>
        <v>8000</v>
      </c>
      <c r="J69" s="41" t="str">
        <f>'Core Indicators'!AU69</f>
        <v>x</v>
      </c>
      <c r="K69" s="41">
        <f>'Core Indicators'!BC69</f>
        <v>196451</v>
      </c>
      <c r="L69" s="41" t="str">
        <f>'Core Indicators'!BK69</f>
        <v>x</v>
      </c>
      <c r="M69" s="41" t="str">
        <f>'Core Indicators'!BS69</f>
        <v>x</v>
      </c>
      <c r="N69" s="41" t="str">
        <f>'Core Indicators'!CA69</f>
        <v>x</v>
      </c>
      <c r="O69" s="41" t="e">
        <f>'Core Indicators'!CI69</f>
        <v>#N/A</v>
      </c>
      <c r="P69" s="41" t="str">
        <f>'Core Indicators'!CQ69</f>
        <v>x</v>
      </c>
      <c r="Q69" s="41">
        <f>'Core Indicators'!DG69</f>
        <v>3672000</v>
      </c>
      <c r="R69" s="41">
        <f>'Core Indicators'!DO69</f>
        <v>4990000</v>
      </c>
      <c r="S69" s="41">
        <f>'Core Indicators'!DW69</f>
        <v>1945000</v>
      </c>
      <c r="T69" s="41">
        <f>'Core Indicators'!EE69</f>
        <v>0</v>
      </c>
      <c r="U69" s="41">
        <f>'Core Indicators'!EM69</f>
        <v>0</v>
      </c>
      <c r="V69" s="41">
        <f>'Core Indicators'!FC69</f>
        <v>1</v>
      </c>
      <c r="W69" s="41" t="str">
        <f>'Core Indicators'!FK69</f>
        <v>x</v>
      </c>
      <c r="X69" s="41" t="str">
        <f>'Core Indicators'!FS69</f>
        <v>x</v>
      </c>
      <c r="Y69" s="41">
        <f>'Core Indicators'!GA69</f>
        <v>1</v>
      </c>
      <c r="Z69" s="41">
        <f>'Core Indicators'!GI69</f>
        <v>0</v>
      </c>
      <c r="AA69" s="41">
        <f>'Core Indicators'!GQ69</f>
        <v>0</v>
      </c>
      <c r="AB69" s="41">
        <f>'Core Indicators'!GY69</f>
        <v>0</v>
      </c>
      <c r="AC69" s="41">
        <f>'Core Indicators'!HG69</f>
        <v>0</v>
      </c>
      <c r="AD69" s="41">
        <f>'Core Indicators'!HO69</f>
        <v>0</v>
      </c>
      <c r="AE69" s="41">
        <f>'Core Indicators'!HW69</f>
        <v>0</v>
      </c>
      <c r="AF69" s="41">
        <f>'Core Indicators'!IE69</f>
        <v>0</v>
      </c>
      <c r="AG69" s="41">
        <f>'Core Indicators'!IM69</f>
        <v>2</v>
      </c>
    </row>
    <row r="70" spans="1:33" ht="20.100000000000001" customHeight="1">
      <c r="A70" s="233" t="str">
        <f>'Core Indicators'!A:A</f>
        <v>Mixed Migration in Mexico</v>
      </c>
      <c r="B70" s="233" t="str">
        <f>'Core Indicators'!B:B</f>
        <v>International Displacement</v>
      </c>
      <c r="C70" s="233" t="str">
        <f>'Core Indicators'!C70</f>
        <v>MEX003</v>
      </c>
      <c r="D70" s="233" t="str">
        <f>'Core Indicators'!D70</f>
        <v>Mexico</v>
      </c>
      <c r="E70" s="233" t="str">
        <f>'Core Indicators'!E70</f>
        <v>MEX</v>
      </c>
      <c r="F70" s="42">
        <f>'Core Indicators'!O70</f>
        <v>392669</v>
      </c>
      <c r="G70" s="42">
        <f>'Core Indicators'!W70</f>
        <v>18733000</v>
      </c>
      <c r="H70" s="42">
        <f>'Core Indicators'!AE70</f>
        <v>925000</v>
      </c>
      <c r="I70" s="42">
        <f>'Core Indicators'!AM70</f>
        <v>925000</v>
      </c>
      <c r="J70" s="42" t="str">
        <f>'Core Indicators'!AU70</f>
        <v>x</v>
      </c>
      <c r="K70" s="42" t="str">
        <f>'Core Indicators'!BC70</f>
        <v>x</v>
      </c>
      <c r="L70" s="42">
        <f>'Core Indicators'!BK70</f>
        <v>16</v>
      </c>
      <c r="M70" s="42" t="str">
        <f>'Core Indicators'!BS70</f>
        <v>x</v>
      </c>
      <c r="N70" s="42" t="str">
        <f>'Core Indicators'!CA70</f>
        <v>x</v>
      </c>
      <c r="O70" s="42" t="e">
        <f>'Core Indicators'!CI70</f>
        <v>#N/A</v>
      </c>
      <c r="P70" s="42" t="str">
        <f>'Core Indicators'!CQ70</f>
        <v>x</v>
      </c>
      <c r="Q70" s="42">
        <f>'Core Indicators'!DG70</f>
        <v>17808000</v>
      </c>
      <c r="R70" s="42">
        <f>'Core Indicators'!DO70</f>
        <v>0</v>
      </c>
      <c r="S70" s="42">
        <f>'Core Indicators'!DW70</f>
        <v>925000</v>
      </c>
      <c r="T70" s="42" t="str">
        <f>'Core Indicators'!EE70</f>
        <v>x</v>
      </c>
      <c r="U70" s="42" t="str">
        <f>'Core Indicators'!EM70</f>
        <v>x</v>
      </c>
      <c r="V70" s="42">
        <f>'Core Indicators'!FC70</f>
        <v>3</v>
      </c>
      <c r="W70" s="42" t="str">
        <f>'Core Indicators'!FK70</f>
        <v>x</v>
      </c>
      <c r="X70" s="42" t="str">
        <f>'Core Indicators'!FS70</f>
        <v>x</v>
      </c>
      <c r="Y70" s="42">
        <f>'Core Indicators'!GA70</f>
        <v>0</v>
      </c>
      <c r="Z70" s="42">
        <f>'Core Indicators'!GI70</f>
        <v>2</v>
      </c>
      <c r="AA70" s="42">
        <f>'Core Indicators'!GQ70</f>
        <v>0</v>
      </c>
      <c r="AB70" s="42">
        <f>'Core Indicators'!GY70</f>
        <v>0</v>
      </c>
      <c r="AC70" s="42">
        <f>'Core Indicators'!HG70</f>
        <v>0</v>
      </c>
      <c r="AD70" s="42">
        <f>'Core Indicators'!HO70</f>
        <v>0</v>
      </c>
      <c r="AE70" s="42">
        <f>'Core Indicators'!HW70</f>
        <v>2</v>
      </c>
      <c r="AF70" s="42">
        <f>'Core Indicators'!IE70</f>
        <v>1</v>
      </c>
      <c r="AG70" s="42">
        <f>'Core Indicators'!IM70</f>
        <v>3</v>
      </c>
    </row>
    <row r="71" spans="1:33" ht="20.100000000000001" customHeight="1">
      <c r="A71" s="62" t="str">
        <f>'Core Indicators'!A:A</f>
        <v>Complex crisis in Mali</v>
      </c>
      <c r="B71" s="62" t="str">
        <f>'Core Indicators'!B:B</f>
        <v>Conflict/ Violence,International Displacement</v>
      </c>
      <c r="C71" s="62" t="str">
        <f>'Core Indicators'!C71</f>
        <v>MLI001</v>
      </c>
      <c r="D71" s="62" t="str">
        <f>'Core Indicators'!D71</f>
        <v>Mali</v>
      </c>
      <c r="E71" s="62" t="str">
        <f>'Core Indicators'!E71</f>
        <v>MLI</v>
      </c>
      <c r="F71" s="41">
        <f>'Core Indicators'!O71</f>
        <v>1220190</v>
      </c>
      <c r="G71" s="41">
        <f>'Core Indicators'!W71</f>
        <v>25021000</v>
      </c>
      <c r="H71" s="41">
        <f>'Core Indicators'!AE71</f>
        <v>25021000</v>
      </c>
      <c r="I71" s="41">
        <f>'Core Indicators'!AM71</f>
        <v>1840000</v>
      </c>
      <c r="J71" s="41" t="str">
        <f>'Core Indicators'!AU71</f>
        <v>x</v>
      </c>
      <c r="K71" s="41" t="str">
        <f>'Core Indicators'!BC71</f>
        <v>x</v>
      </c>
      <c r="L71" s="41">
        <f>'Core Indicators'!BK71</f>
        <v>1888</v>
      </c>
      <c r="M71" s="41" t="str">
        <f>'Core Indicators'!BS71</f>
        <v>x</v>
      </c>
      <c r="N71" s="41" t="str">
        <f>'Core Indicators'!CA71</f>
        <v>x</v>
      </c>
      <c r="O71" s="41" t="e">
        <f>'Core Indicators'!CI71</f>
        <v>#N/A</v>
      </c>
      <c r="P71" s="41" t="str">
        <f>'Core Indicators'!CQ71</f>
        <v>x</v>
      </c>
      <c r="Q71" s="41">
        <f>'Core Indicators'!DG71</f>
        <v>0</v>
      </c>
      <c r="R71" s="41">
        <f>'Core Indicators'!DO71</f>
        <v>18869000</v>
      </c>
      <c r="S71" s="41">
        <f>'Core Indicators'!DW71</f>
        <v>4123000</v>
      </c>
      <c r="T71" s="41">
        <f>'Core Indicators'!EE71</f>
        <v>1929000</v>
      </c>
      <c r="U71" s="41">
        <f>'Core Indicators'!EM71</f>
        <v>100000</v>
      </c>
      <c r="V71" s="41">
        <f>'Core Indicators'!FC71</f>
        <v>5</v>
      </c>
      <c r="W71" s="41">
        <f>'Core Indicators'!FK71</f>
        <v>0</v>
      </c>
      <c r="X71" s="41">
        <f>'Core Indicators'!FS71</f>
        <v>0</v>
      </c>
      <c r="Y71" s="41">
        <f>'Core Indicators'!GA71</f>
        <v>2</v>
      </c>
      <c r="Z71" s="41">
        <f>'Core Indicators'!GI71</f>
        <v>3</v>
      </c>
      <c r="AA71" s="41">
        <f>'Core Indicators'!GQ71</f>
        <v>2</v>
      </c>
      <c r="AB71" s="41">
        <f>'Core Indicators'!GY71</f>
        <v>1</v>
      </c>
      <c r="AC71" s="41">
        <f>'Core Indicators'!HG71</f>
        <v>0</v>
      </c>
      <c r="AD71" s="41">
        <f>'Core Indicators'!HO71</f>
        <v>2</v>
      </c>
      <c r="AE71" s="41">
        <f>'Core Indicators'!HW71</f>
        <v>3</v>
      </c>
      <c r="AF71" s="41">
        <f>'Core Indicators'!IE71</f>
        <v>1</v>
      </c>
      <c r="AG71" s="41">
        <f>'Core Indicators'!IM71</f>
        <v>3</v>
      </c>
    </row>
    <row r="72" spans="1:33" ht="20.100000000000001" customHeight="1">
      <c r="A72" s="233" t="str">
        <f>'Core Indicators'!A:A</f>
        <v>Multiple crises in Myanmar</v>
      </c>
      <c r="B72" s="233" t="str">
        <f>'Core Indicators'!B:B</f>
        <v>Conflict/ Violence,Earthquake</v>
      </c>
      <c r="C72" s="233" t="str">
        <f>'Core Indicators'!C72</f>
        <v>MMR001</v>
      </c>
      <c r="D72" s="233" t="str">
        <f>'Core Indicators'!D72</f>
        <v>Myanmar</v>
      </c>
      <c r="E72" s="233" t="str">
        <f>'Core Indicators'!E72</f>
        <v>MMR</v>
      </c>
      <c r="F72" s="42">
        <f>'Core Indicators'!O72</f>
        <v>676577</v>
      </c>
      <c r="G72" s="42">
        <f>'Core Indicators'!W72</f>
        <v>57008000</v>
      </c>
      <c r="H72" s="42">
        <f>'Core Indicators'!AE72</f>
        <v>57008000</v>
      </c>
      <c r="I72" s="42">
        <f>'Core Indicators'!AM72</f>
        <v>5302000</v>
      </c>
      <c r="J72" s="42">
        <f>'Core Indicators'!AU72</f>
        <v>4824</v>
      </c>
      <c r="K72" s="42" t="str">
        <f>'Core Indicators'!BC72</f>
        <v>x</v>
      </c>
      <c r="L72" s="42">
        <f>'Core Indicators'!BK72</f>
        <v>11049</v>
      </c>
      <c r="M72" s="42">
        <f>'Core Indicators'!BS72</f>
        <v>39477</v>
      </c>
      <c r="N72" s="42">
        <f>'Core Indicators'!CA72</f>
        <v>13194</v>
      </c>
      <c r="O72" s="42" t="e">
        <f>'Core Indicators'!CI72</f>
        <v>#N/A</v>
      </c>
      <c r="P72" s="42" t="str">
        <f>'Core Indicators'!CQ72</f>
        <v>x</v>
      </c>
      <c r="Q72" s="42">
        <f>'Core Indicators'!DG72</f>
        <v>0</v>
      </c>
      <c r="R72" s="42">
        <f>'Core Indicators'!DO72</f>
        <v>35106000</v>
      </c>
      <c r="S72" s="42">
        <f>'Core Indicators'!DW72</f>
        <v>13701000</v>
      </c>
      <c r="T72" s="42">
        <f>'Core Indicators'!EE72</f>
        <v>8165000</v>
      </c>
      <c r="U72" s="42">
        <f>'Core Indicators'!EM72</f>
        <v>36000</v>
      </c>
      <c r="V72" s="42">
        <f>'Core Indicators'!FC72</f>
        <v>5</v>
      </c>
      <c r="W72" s="42" t="str">
        <f>'Core Indicators'!FK72</f>
        <v>x</v>
      </c>
      <c r="X72" s="42">
        <f>'Core Indicators'!FS72</f>
        <v>500000</v>
      </c>
      <c r="Y72" s="42">
        <f>'Core Indicators'!GA72</f>
        <v>1</v>
      </c>
      <c r="Z72" s="42">
        <f>'Core Indicators'!GI72</f>
        <v>3</v>
      </c>
      <c r="AA72" s="42">
        <f>'Core Indicators'!GQ72</f>
        <v>3</v>
      </c>
      <c r="AB72" s="42">
        <f>'Core Indicators'!GY72</f>
        <v>3</v>
      </c>
      <c r="AC72" s="42">
        <f>'Core Indicators'!HG72</f>
        <v>3</v>
      </c>
      <c r="AD72" s="42">
        <f>'Core Indicators'!HO72</f>
        <v>3</v>
      </c>
      <c r="AE72" s="42">
        <f>'Core Indicators'!HW72</f>
        <v>3</v>
      </c>
      <c r="AF72" s="42">
        <f>'Core Indicators'!IE72</f>
        <v>2</v>
      </c>
      <c r="AG72" s="42">
        <f>'Core Indicators'!IM72</f>
        <v>3</v>
      </c>
    </row>
    <row r="73" spans="1:33" ht="20.100000000000001" customHeight="1">
      <c r="A73" s="62" t="str">
        <f>'Core Indicators'!A:A</f>
        <v>Rakhine Conflict</v>
      </c>
      <c r="B73" s="62" t="str">
        <f>'Core Indicators'!B:B</f>
        <v>Conflict/ Violence</v>
      </c>
      <c r="C73" s="62" t="str">
        <f>'Core Indicators'!C73</f>
        <v>MMR002</v>
      </c>
      <c r="D73" s="62" t="str">
        <f>'Core Indicators'!D73</f>
        <v>Myanmar</v>
      </c>
      <c r="E73" s="62" t="str">
        <f>'Core Indicators'!E73</f>
        <v>MMR</v>
      </c>
      <c r="F73" s="41">
        <f>'Core Indicators'!O73</f>
        <v>36778</v>
      </c>
      <c r="G73" s="41">
        <f>'Core Indicators'!W73</f>
        <v>3653000</v>
      </c>
      <c r="H73" s="41">
        <f>'Core Indicators'!AE73</f>
        <v>3653000</v>
      </c>
      <c r="I73" s="41">
        <f>'Core Indicators'!AM73</f>
        <v>1382000</v>
      </c>
      <c r="J73" s="41" t="str">
        <f>'Core Indicators'!AU73</f>
        <v>x</v>
      </c>
      <c r="K73" s="41" t="str">
        <f>'Core Indicators'!BC73</f>
        <v>x</v>
      </c>
      <c r="L73" s="41">
        <f>'Core Indicators'!BK73</f>
        <v>693</v>
      </c>
      <c r="M73" s="41" t="str">
        <f>'Core Indicators'!BS73</f>
        <v>x</v>
      </c>
      <c r="N73" s="41" t="str">
        <f>'Core Indicators'!CA73</f>
        <v>x</v>
      </c>
      <c r="O73" s="41" t="e">
        <f>'Core Indicators'!CI73</f>
        <v>#N/A</v>
      </c>
      <c r="P73" s="41" t="str">
        <f>'Core Indicators'!CQ73</f>
        <v>x</v>
      </c>
      <c r="Q73" s="41">
        <f>'Core Indicators'!DG73</f>
        <v>0</v>
      </c>
      <c r="R73" s="41">
        <f>'Core Indicators'!DO73</f>
        <v>1673000</v>
      </c>
      <c r="S73" s="41">
        <f>'Core Indicators'!DW73</f>
        <v>51000</v>
      </c>
      <c r="T73" s="41">
        <f>'Core Indicators'!EE73</f>
        <v>1893000</v>
      </c>
      <c r="U73" s="41">
        <f>'Core Indicators'!EM73</f>
        <v>36000</v>
      </c>
      <c r="V73" s="41">
        <f>'Core Indicators'!FC73</f>
        <v>5</v>
      </c>
      <c r="W73" s="41" t="str">
        <f>'Core Indicators'!FK73</f>
        <v>x</v>
      </c>
      <c r="X73" s="41" t="str">
        <f>'Core Indicators'!FS73</f>
        <v>x</v>
      </c>
      <c r="Y73" s="41">
        <f>'Core Indicators'!GA73</f>
        <v>1</v>
      </c>
      <c r="Z73" s="41">
        <f>'Core Indicators'!GI73</f>
        <v>3</v>
      </c>
      <c r="AA73" s="41">
        <f>'Core Indicators'!GQ73</f>
        <v>3</v>
      </c>
      <c r="AB73" s="41">
        <f>'Core Indicators'!GY73</f>
        <v>0</v>
      </c>
      <c r="AC73" s="41">
        <f>'Core Indicators'!HG73</f>
        <v>3</v>
      </c>
      <c r="AD73" s="41">
        <f>'Core Indicators'!HO73</f>
        <v>3</v>
      </c>
      <c r="AE73" s="41">
        <f>'Core Indicators'!HW73</f>
        <v>3</v>
      </c>
      <c r="AF73" s="41">
        <f>'Core Indicators'!IE73</f>
        <v>2</v>
      </c>
      <c r="AG73" s="41">
        <f>'Core Indicators'!IM73</f>
        <v>3</v>
      </c>
    </row>
    <row r="74" spans="1:33" ht="20.100000000000001" customHeight="1">
      <c r="A74" s="233" t="str">
        <f>'Core Indicators'!A:A</f>
        <v>Kachin and Shan Conflict</v>
      </c>
      <c r="B74" s="233" t="str">
        <f>'Core Indicators'!B:B</f>
        <v>Conflict/ Violence</v>
      </c>
      <c r="C74" s="233" t="str">
        <f>'Core Indicators'!C74</f>
        <v>MMR003</v>
      </c>
      <c r="D74" s="233" t="str">
        <f>'Core Indicators'!D74</f>
        <v>Myanmar</v>
      </c>
      <c r="E74" s="233" t="str">
        <f>'Core Indicators'!E74</f>
        <v>MMR</v>
      </c>
      <c r="F74" s="42">
        <f>'Core Indicators'!O74</f>
        <v>149601</v>
      </c>
      <c r="G74" s="42">
        <f>'Core Indicators'!W74</f>
        <v>5047000</v>
      </c>
      <c r="H74" s="42">
        <f>'Core Indicators'!AE74</f>
        <v>5047000</v>
      </c>
      <c r="I74" s="42">
        <f>'Core Indicators'!AM74</f>
        <v>304000</v>
      </c>
      <c r="J74" s="42" t="str">
        <f>'Core Indicators'!AU74</f>
        <v>x</v>
      </c>
      <c r="K74" s="42" t="str">
        <f>'Core Indicators'!BC74</f>
        <v>x</v>
      </c>
      <c r="L74" s="42">
        <f>'Core Indicators'!BK74</f>
        <v>345</v>
      </c>
      <c r="M74" s="42" t="str">
        <f>'Core Indicators'!BS74</f>
        <v>x</v>
      </c>
      <c r="N74" s="42" t="str">
        <f>'Core Indicators'!CA74</f>
        <v>x</v>
      </c>
      <c r="O74" s="42" t="e">
        <f>'Core Indicators'!CI74</f>
        <v>#N/A</v>
      </c>
      <c r="P74" s="42" t="str">
        <f>'Core Indicators'!CQ74</f>
        <v>x</v>
      </c>
      <c r="Q74" s="42">
        <f>'Core Indicators'!DG74</f>
        <v>0</v>
      </c>
      <c r="R74" s="42">
        <f>'Core Indicators'!DO74</f>
        <v>3102000</v>
      </c>
      <c r="S74" s="42">
        <f>'Core Indicators'!DW74</f>
        <v>537000</v>
      </c>
      <c r="T74" s="42">
        <f>'Core Indicators'!EE74</f>
        <v>1408000</v>
      </c>
      <c r="U74" s="42">
        <f>'Core Indicators'!EM74</f>
        <v>0</v>
      </c>
      <c r="V74" s="42">
        <f>'Core Indicators'!FC74</f>
        <v>5</v>
      </c>
      <c r="W74" s="42" t="str">
        <f>'Core Indicators'!FK74</f>
        <v>x</v>
      </c>
      <c r="X74" s="42" t="str">
        <f>'Core Indicators'!FS74</f>
        <v>x</v>
      </c>
      <c r="Y74" s="42">
        <f>'Core Indicators'!GA74</f>
        <v>1</v>
      </c>
      <c r="Z74" s="42">
        <f>'Core Indicators'!GI74</f>
        <v>3</v>
      </c>
      <c r="AA74" s="42">
        <f>'Core Indicators'!GQ74</f>
        <v>3</v>
      </c>
      <c r="AB74" s="42">
        <f>'Core Indicators'!GY74</f>
        <v>0</v>
      </c>
      <c r="AC74" s="42">
        <f>'Core Indicators'!HG74</f>
        <v>2</v>
      </c>
      <c r="AD74" s="42">
        <f>'Core Indicators'!HO74</f>
        <v>3</v>
      </c>
      <c r="AE74" s="42">
        <f>'Core Indicators'!HW74</f>
        <v>3</v>
      </c>
      <c r="AF74" s="42">
        <f>'Core Indicators'!IE74</f>
        <v>2</v>
      </c>
      <c r="AG74" s="42">
        <f>'Core Indicators'!IM74</f>
        <v>3</v>
      </c>
    </row>
    <row r="75" spans="1:33" ht="20.100000000000001" customHeight="1">
      <c r="A75" s="62" t="str">
        <f>'Core Indicators'!A:A</f>
        <v>Post-coup conflict in Myanmar</v>
      </c>
      <c r="B75" s="62" t="str">
        <f>'Core Indicators'!B:B</f>
        <v>Conflict/ Violence</v>
      </c>
      <c r="C75" s="62" t="str">
        <f>'Core Indicators'!C75</f>
        <v>MMR004</v>
      </c>
      <c r="D75" s="62" t="str">
        <f>'Core Indicators'!D75</f>
        <v>Myanmar</v>
      </c>
      <c r="E75" s="62" t="str">
        <f>'Core Indicators'!E75</f>
        <v>MMR</v>
      </c>
      <c r="F75" s="41">
        <f>'Core Indicators'!O75</f>
        <v>118525</v>
      </c>
      <c r="G75" s="41">
        <f>'Core Indicators'!W75</f>
        <v>31108000</v>
      </c>
      <c r="H75" s="41">
        <f>'Core Indicators'!AE75</f>
        <v>31108000</v>
      </c>
      <c r="I75" s="41">
        <f>'Core Indicators'!AM75</f>
        <v>3547000</v>
      </c>
      <c r="J75" s="41" t="str">
        <f>'Core Indicators'!AU75</f>
        <v>x</v>
      </c>
      <c r="K75" s="41" t="str">
        <f>'Core Indicators'!BC75</f>
        <v>x</v>
      </c>
      <c r="L75" s="41">
        <f>'Core Indicators'!BK75</f>
        <v>6356</v>
      </c>
      <c r="M75" s="41" t="str">
        <f>'Core Indicators'!BS75</f>
        <v>x</v>
      </c>
      <c r="N75" s="41" t="str">
        <f>'Core Indicators'!CA75</f>
        <v>x</v>
      </c>
      <c r="O75" s="41" t="e">
        <f>'Core Indicators'!CI75</f>
        <v>#N/A</v>
      </c>
      <c r="P75" s="41" t="str">
        <f>'Core Indicators'!CQ75</f>
        <v>x</v>
      </c>
      <c r="Q75" s="41">
        <f>'Core Indicators'!DG75</f>
        <v>0</v>
      </c>
      <c r="R75" s="41">
        <f>'Core Indicators'!DO75</f>
        <v>19431000</v>
      </c>
      <c r="S75" s="41">
        <f>'Core Indicators'!DW75</f>
        <v>10300000</v>
      </c>
      <c r="T75" s="41">
        <f>'Core Indicators'!EE75</f>
        <v>1377000</v>
      </c>
      <c r="U75" s="41">
        <f>'Core Indicators'!EM75</f>
        <v>0</v>
      </c>
      <c r="V75" s="41">
        <f>'Core Indicators'!FC75</f>
        <v>5</v>
      </c>
      <c r="W75" s="41" t="str">
        <f>'Core Indicators'!FK75</f>
        <v>x</v>
      </c>
      <c r="X75" s="41" t="str">
        <f>'Core Indicators'!FS75</f>
        <v>x</v>
      </c>
      <c r="Y75" s="41">
        <f>'Core Indicators'!GA75</f>
        <v>1</v>
      </c>
      <c r="Z75" s="41">
        <f>'Core Indicators'!GI75</f>
        <v>3</v>
      </c>
      <c r="AA75" s="41">
        <f>'Core Indicators'!GQ75</f>
        <v>3</v>
      </c>
      <c r="AB75" s="41">
        <f>'Core Indicators'!GY75</f>
        <v>3</v>
      </c>
      <c r="AC75" s="41">
        <f>'Core Indicators'!HG75</f>
        <v>2</v>
      </c>
      <c r="AD75" s="41">
        <f>'Core Indicators'!HO75</f>
        <v>3</v>
      </c>
      <c r="AE75" s="41">
        <f>'Core Indicators'!HW75</f>
        <v>3</v>
      </c>
      <c r="AF75" s="41">
        <f>'Core Indicators'!IE75</f>
        <v>2</v>
      </c>
      <c r="AG75" s="41">
        <f>'Core Indicators'!IM75</f>
        <v>3</v>
      </c>
    </row>
    <row r="76" spans="1:33" ht="20.100000000000001" customHeight="1">
      <c r="A76" s="233" t="str">
        <f>'Core Indicators'!A:A</f>
        <v>2025 Earthquake in Myanmar</v>
      </c>
      <c r="B76" s="233" t="str">
        <f>'Core Indicators'!B:B</f>
        <v>Earthquake</v>
      </c>
      <c r="C76" s="233" t="str">
        <f>'Core Indicators'!C76</f>
        <v>MMR007</v>
      </c>
      <c r="D76" s="233" t="str">
        <f>'Core Indicators'!D76</f>
        <v>Myanmar</v>
      </c>
      <c r="E76" s="233" t="str">
        <f>'Core Indicators'!E76</f>
        <v>MMR</v>
      </c>
      <c r="F76" s="42">
        <f>'Core Indicators'!O76</f>
        <v>371673</v>
      </c>
      <c r="G76" s="42">
        <f>'Core Indicators'!W76</f>
        <v>17200000</v>
      </c>
      <c r="H76" s="42">
        <f>'Core Indicators'!AE76</f>
        <v>17200000</v>
      </c>
      <c r="I76" s="42">
        <f>'Core Indicators'!AM76</f>
        <v>69000</v>
      </c>
      <c r="J76" s="42">
        <f>'Core Indicators'!AU76</f>
        <v>4824</v>
      </c>
      <c r="K76" s="42" t="str">
        <f>'Core Indicators'!BC76</f>
        <v>x</v>
      </c>
      <c r="L76" s="42">
        <f>'Core Indicators'!BK76</f>
        <v>3655</v>
      </c>
      <c r="M76" s="42">
        <f>'Core Indicators'!BS76</f>
        <v>39477</v>
      </c>
      <c r="N76" s="42">
        <f>'Core Indicators'!CA76</f>
        <v>13194</v>
      </c>
      <c r="O76" s="42" t="e">
        <f>'Core Indicators'!CI76</f>
        <v>#N/A</v>
      </c>
      <c r="P76" s="42" t="str">
        <f>'Core Indicators'!CQ76</f>
        <v>x</v>
      </c>
      <c r="Q76" s="42">
        <f>'Core Indicators'!DG76</f>
        <v>0</v>
      </c>
      <c r="R76" s="42">
        <f>'Core Indicators'!DO76</f>
        <v>10900000</v>
      </c>
      <c r="S76" s="42">
        <f>'Core Indicators'!DW76</f>
        <v>2813000</v>
      </c>
      <c r="T76" s="42">
        <f>'Core Indicators'!EE76</f>
        <v>3487000</v>
      </c>
      <c r="U76" s="42">
        <f>'Core Indicators'!EM76</f>
        <v>0</v>
      </c>
      <c r="V76" s="42">
        <f>'Core Indicators'!FC76</f>
        <v>4</v>
      </c>
      <c r="W76" s="42" t="str">
        <f>'Core Indicators'!FK76</f>
        <v>x</v>
      </c>
      <c r="X76" s="42">
        <f>'Core Indicators'!FS76</f>
        <v>500000</v>
      </c>
      <c r="Y76" s="42">
        <f>'Core Indicators'!GA76</f>
        <v>1</v>
      </c>
      <c r="Z76" s="42">
        <f>'Core Indicators'!GI76</f>
        <v>3</v>
      </c>
      <c r="AA76" s="42">
        <f>'Core Indicators'!GQ76</f>
        <v>3</v>
      </c>
      <c r="AB76" s="42">
        <f>'Core Indicators'!GY76</f>
        <v>0</v>
      </c>
      <c r="AC76" s="42">
        <f>'Core Indicators'!HG76</f>
        <v>2</v>
      </c>
      <c r="AD76" s="42">
        <f>'Core Indicators'!HO76</f>
        <v>2</v>
      </c>
      <c r="AE76" s="42">
        <f>'Core Indicators'!HW76</f>
        <v>2</v>
      </c>
      <c r="AF76" s="42">
        <f>'Core Indicators'!IE76</f>
        <v>2</v>
      </c>
      <c r="AG76" s="42">
        <f>'Core Indicators'!IM76</f>
        <v>3</v>
      </c>
    </row>
    <row r="77" spans="1:33" ht="20.100000000000001" customHeight="1">
      <c r="A77" s="62" t="str">
        <f>'Core Indicators'!A:A</f>
        <v>Multiple Crises in Mozambique</v>
      </c>
      <c r="B77" s="62" t="str">
        <f>'Core Indicators'!B:B</f>
        <v>Conflict/ Violence,Cyclone,Drought/drier conditions</v>
      </c>
      <c r="C77" s="62" t="str">
        <f>'Core Indicators'!C77</f>
        <v>MOZ001</v>
      </c>
      <c r="D77" s="62" t="str">
        <f>'Core Indicators'!D77</f>
        <v>Mozambique</v>
      </c>
      <c r="E77" s="62" t="str">
        <f>'Core Indicators'!E77</f>
        <v>MOZ</v>
      </c>
      <c r="F77" s="41">
        <f>'Core Indicators'!O77</f>
        <v>488657</v>
      </c>
      <c r="G77" s="41">
        <f>'Core Indicators'!W77</f>
        <v>20045000</v>
      </c>
      <c r="H77" s="41">
        <f>'Core Indicators'!AE77</f>
        <v>6520000</v>
      </c>
      <c r="I77" s="41">
        <f>'Core Indicators'!AM77</f>
        <v>1202000</v>
      </c>
      <c r="J77" s="41" t="str">
        <f>'Core Indicators'!AU77</f>
        <v>x</v>
      </c>
      <c r="K77" s="41" t="str">
        <f>'Core Indicators'!BC77</f>
        <v>x</v>
      </c>
      <c r="L77" s="41">
        <f>'Core Indicators'!BK77</f>
        <v>190</v>
      </c>
      <c r="M77" s="41">
        <f>'Core Indicators'!BS77</f>
        <v>64105</v>
      </c>
      <c r="N77" s="41">
        <f>'Core Indicators'!CA77</f>
        <v>94509</v>
      </c>
      <c r="O77" s="41" t="e">
        <f>'Core Indicators'!CI77</f>
        <v>#N/A</v>
      </c>
      <c r="P77" s="41" t="str">
        <f>'Core Indicators'!CQ77</f>
        <v>x</v>
      </c>
      <c r="Q77" s="41">
        <f>'Core Indicators'!DG77</f>
        <v>13526000</v>
      </c>
      <c r="R77" s="41">
        <f>'Core Indicators'!DO77</f>
        <v>2967000</v>
      </c>
      <c r="S77" s="41">
        <f>'Core Indicators'!DW77</f>
        <v>2803000</v>
      </c>
      <c r="T77" s="41">
        <f>'Core Indicators'!EE77</f>
        <v>750000</v>
      </c>
      <c r="U77" s="41">
        <f>'Core Indicators'!EM77</f>
        <v>0</v>
      </c>
      <c r="V77" s="41">
        <f>'Core Indicators'!FC77</f>
        <v>4</v>
      </c>
      <c r="W77" s="41" t="str">
        <f>'Core Indicators'!FK77</f>
        <v>x</v>
      </c>
      <c r="X77" s="41" t="str">
        <f>'Core Indicators'!FS77</f>
        <v>x</v>
      </c>
      <c r="Y77" s="41">
        <f>'Core Indicators'!GA77</f>
        <v>1</v>
      </c>
      <c r="Z77" s="41">
        <f>'Core Indicators'!GI77</f>
        <v>2</v>
      </c>
      <c r="AA77" s="41">
        <f>'Core Indicators'!GQ77</f>
        <v>1</v>
      </c>
      <c r="AB77" s="41">
        <f>'Core Indicators'!GY77</f>
        <v>0</v>
      </c>
      <c r="AC77" s="41">
        <f>'Core Indicators'!HG77</f>
        <v>0</v>
      </c>
      <c r="AD77" s="41">
        <f>'Core Indicators'!HO77</f>
        <v>2</v>
      </c>
      <c r="AE77" s="41">
        <f>'Core Indicators'!HW77</f>
        <v>3</v>
      </c>
      <c r="AF77" s="41">
        <f>'Core Indicators'!IE77</f>
        <v>1</v>
      </c>
      <c r="AG77" s="41">
        <f>'Core Indicators'!IM77</f>
        <v>3</v>
      </c>
    </row>
    <row r="78" spans="1:33" ht="20.100000000000001" customHeight="1">
      <c r="A78" s="233" t="str">
        <f>'Core Indicators'!A:A</f>
        <v>Cabo Delgado Islamist Insurgency</v>
      </c>
      <c r="B78" s="233" t="str">
        <f>'Core Indicators'!B:B</f>
        <v>Conflict/ Violence</v>
      </c>
      <c r="C78" s="233" t="str">
        <f>'Core Indicators'!C78</f>
        <v>MOZ004</v>
      </c>
      <c r="D78" s="233" t="str">
        <f>'Core Indicators'!D78</f>
        <v>Mozambique</v>
      </c>
      <c r="E78" s="233" t="str">
        <f>'Core Indicators'!E78</f>
        <v>MOZ</v>
      </c>
      <c r="F78" s="42">
        <f>'Core Indicators'!O78</f>
        <v>77897</v>
      </c>
      <c r="G78" s="42">
        <f>'Core Indicators'!W78</f>
        <v>2908000</v>
      </c>
      <c r="H78" s="42">
        <f>'Core Indicators'!AE78</f>
        <v>2908000</v>
      </c>
      <c r="I78" s="42">
        <f>'Core Indicators'!AM78</f>
        <v>1188000</v>
      </c>
      <c r="J78" s="42" t="str">
        <f>'Core Indicators'!AU78</f>
        <v>x</v>
      </c>
      <c r="K78" s="42" t="str">
        <f>'Core Indicators'!BC78</f>
        <v>x</v>
      </c>
      <c r="L78" s="42">
        <f>'Core Indicators'!BK78</f>
        <v>163</v>
      </c>
      <c r="M78" s="42" t="str">
        <f>'Core Indicators'!BS78</f>
        <v>x</v>
      </c>
      <c r="N78" s="42" t="str">
        <f>'Core Indicators'!CA78</f>
        <v>x</v>
      </c>
      <c r="O78" s="42" t="e">
        <f>'Core Indicators'!CI78</f>
        <v>#N/A</v>
      </c>
      <c r="P78" s="42" t="str">
        <f>'Core Indicators'!CQ78</f>
        <v>x</v>
      </c>
      <c r="Q78" s="42">
        <f>'Core Indicators'!DG78</f>
        <v>0</v>
      </c>
      <c r="R78" s="42">
        <f>'Core Indicators'!DO78</f>
        <v>1603000</v>
      </c>
      <c r="S78" s="42">
        <f>'Core Indicators'!DW78</f>
        <v>897000</v>
      </c>
      <c r="T78" s="42">
        <f>'Core Indicators'!EE78</f>
        <v>408000</v>
      </c>
      <c r="U78" s="42">
        <f>'Core Indicators'!EM78</f>
        <v>0</v>
      </c>
      <c r="V78" s="42">
        <f>'Core Indicators'!FC78</f>
        <v>3</v>
      </c>
      <c r="W78" s="42" t="str">
        <f>'Core Indicators'!FK78</f>
        <v>x</v>
      </c>
      <c r="X78" s="42" t="str">
        <f>'Core Indicators'!FS78</f>
        <v>x</v>
      </c>
      <c r="Y78" s="42">
        <f>'Core Indicators'!GA78</f>
        <v>1</v>
      </c>
      <c r="Z78" s="42">
        <f>'Core Indicators'!GI78</f>
        <v>2</v>
      </c>
      <c r="AA78" s="42">
        <f>'Core Indicators'!GQ78</f>
        <v>1</v>
      </c>
      <c r="AB78" s="42">
        <f>'Core Indicators'!GY78</f>
        <v>0</v>
      </c>
      <c r="AC78" s="42">
        <f>'Core Indicators'!HG78</f>
        <v>0</v>
      </c>
      <c r="AD78" s="42">
        <f>'Core Indicators'!HO78</f>
        <v>2</v>
      </c>
      <c r="AE78" s="42">
        <f>'Core Indicators'!HW78</f>
        <v>3</v>
      </c>
      <c r="AF78" s="42">
        <f>'Core Indicators'!IE78</f>
        <v>1</v>
      </c>
      <c r="AG78" s="42">
        <f>'Core Indicators'!IM78</f>
        <v>3</v>
      </c>
    </row>
    <row r="79" spans="1:33" ht="20.100000000000001" customHeight="1">
      <c r="A79" s="62" t="str">
        <f>'Core Indicators'!A:A</f>
        <v>Drought in Mozambique</v>
      </c>
      <c r="B79" s="62" t="str">
        <f>'Core Indicators'!B:B</f>
        <v>Drought/drier conditions</v>
      </c>
      <c r="C79" s="62" t="str">
        <f>'Core Indicators'!C79</f>
        <v>MOZ012</v>
      </c>
      <c r="D79" s="62" t="str">
        <f>'Core Indicators'!D79</f>
        <v>Mozambique</v>
      </c>
      <c r="E79" s="62" t="str">
        <f>'Core Indicators'!E79</f>
        <v>MOZ</v>
      </c>
      <c r="F79" s="41">
        <f>'Core Indicators'!O79</f>
        <v>246350</v>
      </c>
      <c r="G79" s="41">
        <f>'Core Indicators'!W79</f>
        <v>5169000</v>
      </c>
      <c r="H79" s="41">
        <f>'Core Indicators'!AE79</f>
        <v>3512000</v>
      </c>
      <c r="I79" s="41">
        <f>'Core Indicators'!AM79</f>
        <v>2000</v>
      </c>
      <c r="J79" s="41" t="str">
        <f>'Core Indicators'!AU79</f>
        <v>x</v>
      </c>
      <c r="K79" s="41">
        <f>'Core Indicators'!BC79</f>
        <v>3342</v>
      </c>
      <c r="L79" s="41" t="str">
        <f>'Core Indicators'!BK79</f>
        <v>x</v>
      </c>
      <c r="M79" s="41" t="str">
        <f>'Core Indicators'!BS79</f>
        <v>x</v>
      </c>
      <c r="N79" s="41" t="str">
        <f>'Core Indicators'!CA79</f>
        <v>x</v>
      </c>
      <c r="O79" s="41" t="e">
        <f>'Core Indicators'!CI79</f>
        <v>#N/A</v>
      </c>
      <c r="P79" s="41" t="str">
        <f>'Core Indicators'!CQ79</f>
        <v>x</v>
      </c>
      <c r="Q79" s="41">
        <f>'Core Indicators'!DG79</f>
        <v>1657000</v>
      </c>
      <c r="R79" s="41">
        <f>'Core Indicators'!DO79</f>
        <v>1698000</v>
      </c>
      <c r="S79" s="41">
        <f>'Core Indicators'!DW79</f>
        <v>1398000</v>
      </c>
      <c r="T79" s="41">
        <f>'Core Indicators'!EE79</f>
        <v>416000</v>
      </c>
      <c r="U79" s="41">
        <f>'Core Indicators'!EM79</f>
        <v>0</v>
      </c>
      <c r="V79" s="41">
        <f>'Core Indicators'!FC79</f>
        <v>4</v>
      </c>
      <c r="W79" s="41" t="str">
        <f>'Core Indicators'!FK79</f>
        <v>x</v>
      </c>
      <c r="X79" s="41" t="str">
        <f>'Core Indicators'!FS79</f>
        <v>x</v>
      </c>
      <c r="Y79" s="41">
        <f>'Core Indicators'!GA79</f>
        <v>1</v>
      </c>
      <c r="Z79" s="41">
        <f>'Core Indicators'!GI79</f>
        <v>0</v>
      </c>
      <c r="AA79" s="41">
        <f>'Core Indicators'!GQ79</f>
        <v>0</v>
      </c>
      <c r="AB79" s="41">
        <f>'Core Indicators'!GY79</f>
        <v>0</v>
      </c>
      <c r="AC79" s="41">
        <f>'Core Indicators'!HG79</f>
        <v>0</v>
      </c>
      <c r="AD79" s="41">
        <f>'Core Indicators'!HO79</f>
        <v>0</v>
      </c>
      <c r="AE79" s="41">
        <f>'Core Indicators'!HW79</f>
        <v>0</v>
      </c>
      <c r="AF79" s="41">
        <f>'Core Indicators'!IE79</f>
        <v>1</v>
      </c>
      <c r="AG79" s="41">
        <f>'Core Indicators'!IM79</f>
        <v>2</v>
      </c>
    </row>
    <row r="80" spans="1:33" ht="20.100000000000001" customHeight="1">
      <c r="A80" s="233" t="str">
        <f>'Core Indicators'!A:A</f>
        <v xml:space="preserve">2025 Cyclone season </v>
      </c>
      <c r="B80" s="233" t="str">
        <f>'Core Indicators'!B:B</f>
        <v>Cyclone</v>
      </c>
      <c r="C80" s="233" t="str">
        <f>'Core Indicators'!C80</f>
        <v>MOZ013</v>
      </c>
      <c r="D80" s="233" t="str">
        <f>'Core Indicators'!D80</f>
        <v>Mozambique</v>
      </c>
      <c r="E80" s="233" t="str">
        <f>'Core Indicators'!E80</f>
        <v>MOZ</v>
      </c>
      <c r="F80" s="42">
        <f>'Core Indicators'!O80</f>
        <v>612535</v>
      </c>
      <c r="G80" s="42">
        <f>'Core Indicators'!W80</f>
        <v>27121000</v>
      </c>
      <c r="H80" s="42">
        <f>'Core Indicators'!AE80</f>
        <v>1686000</v>
      </c>
      <c r="I80" s="42">
        <f>'Core Indicators'!AM80</f>
        <v>460000</v>
      </c>
      <c r="J80" s="42">
        <f>'Core Indicators'!AU80</f>
        <v>1039</v>
      </c>
      <c r="K80" s="42" t="str">
        <f>'Core Indicators'!BC80</f>
        <v>x</v>
      </c>
      <c r="L80" s="42">
        <f>'Core Indicators'!BK80</f>
        <v>147</v>
      </c>
      <c r="M80" s="42">
        <f>'Core Indicators'!BS80</f>
        <v>64105</v>
      </c>
      <c r="N80" s="42">
        <f>'Core Indicators'!CA80</f>
        <v>94509</v>
      </c>
      <c r="O80" s="42" t="e">
        <f>'Core Indicators'!CI80</f>
        <v>#N/A</v>
      </c>
      <c r="P80" s="42" t="str">
        <f>'Core Indicators'!CQ80</f>
        <v>x</v>
      </c>
      <c r="Q80" s="42">
        <f>'Core Indicators'!DG80</f>
        <v>25434000</v>
      </c>
      <c r="R80" s="42">
        <f>'Core Indicators'!DO80</f>
        <v>295000</v>
      </c>
      <c r="S80" s="42">
        <f>'Core Indicators'!DW80</f>
        <v>1391000</v>
      </c>
      <c r="T80" s="42" t="str">
        <f>'Core Indicators'!EE80</f>
        <v>x</v>
      </c>
      <c r="U80" s="42" t="str">
        <f>'Core Indicators'!EM80</f>
        <v>x</v>
      </c>
      <c r="V80" s="42">
        <f>'Core Indicators'!FC80</f>
        <v>4</v>
      </c>
      <c r="W80" s="42" t="str">
        <f>'Core Indicators'!FK80</f>
        <v>x</v>
      </c>
      <c r="X80" s="42" t="str">
        <f>'Core Indicators'!FS80</f>
        <v>x</v>
      </c>
      <c r="Y80" s="42">
        <f>'Core Indicators'!GA80</f>
        <v>1</v>
      </c>
      <c r="Z80" s="42">
        <f>'Core Indicators'!GI80</f>
        <v>2</v>
      </c>
      <c r="AA80" s="42">
        <f>'Core Indicators'!GQ80</f>
        <v>1</v>
      </c>
      <c r="AB80" s="42">
        <f>'Core Indicators'!GY80</f>
        <v>0</v>
      </c>
      <c r="AC80" s="42">
        <f>'Core Indicators'!HG80</f>
        <v>0</v>
      </c>
      <c r="AD80" s="42">
        <f>'Core Indicators'!HO80</f>
        <v>2</v>
      </c>
      <c r="AE80" s="42">
        <f>'Core Indicators'!HW80</f>
        <v>3</v>
      </c>
      <c r="AF80" s="42">
        <f>'Core Indicators'!IE80</f>
        <v>1</v>
      </c>
      <c r="AG80" s="42">
        <f>'Core Indicators'!IM80</f>
        <v>3</v>
      </c>
    </row>
    <row r="81" spans="1:33" ht="20.100000000000001" customHeight="1">
      <c r="A81" s="62" t="str">
        <f>'Core Indicators'!A:A</f>
        <v>Refugees from Mali in Mauritania</v>
      </c>
      <c r="B81" s="62" t="str">
        <f>'Core Indicators'!B:B</f>
        <v>International Displacement</v>
      </c>
      <c r="C81" s="62" t="str">
        <f>'Core Indicators'!C81</f>
        <v>MRT002</v>
      </c>
      <c r="D81" s="62" t="str">
        <f>'Core Indicators'!D81</f>
        <v>Mauritania</v>
      </c>
      <c r="E81" s="62" t="str">
        <f>'Core Indicators'!E81</f>
        <v>MRT</v>
      </c>
      <c r="F81" s="41">
        <f>'Core Indicators'!O81</f>
        <v>206000</v>
      </c>
      <c r="G81" s="41">
        <f>'Core Indicators'!W81</f>
        <v>2246000</v>
      </c>
      <c r="H81" s="41">
        <f>'Core Indicators'!AE81</f>
        <v>372000</v>
      </c>
      <c r="I81" s="41">
        <f>'Core Indicators'!AM81</f>
        <v>154000</v>
      </c>
      <c r="J81" s="41">
        <f>'Core Indicators'!AU81</f>
        <v>0</v>
      </c>
      <c r="K81" s="41" t="str">
        <f>'Core Indicators'!BC81</f>
        <v>x</v>
      </c>
      <c r="L81" s="41">
        <f>'Core Indicators'!BK81</f>
        <v>0</v>
      </c>
      <c r="M81" s="41">
        <f>'Core Indicators'!BS81</f>
        <v>0</v>
      </c>
      <c r="N81" s="41">
        <f>'Core Indicators'!CA81</f>
        <v>0</v>
      </c>
      <c r="O81" s="41" t="e">
        <f>'Core Indicators'!CI81</f>
        <v>#N/A</v>
      </c>
      <c r="P81" s="41" t="str">
        <f>'Core Indicators'!CQ81</f>
        <v>x</v>
      </c>
      <c r="Q81" s="41">
        <f>'Core Indicators'!DG81</f>
        <v>1874000</v>
      </c>
      <c r="R81" s="41">
        <f>'Core Indicators'!DO81</f>
        <v>0</v>
      </c>
      <c r="S81" s="41">
        <f>'Core Indicators'!DW81</f>
        <v>372000</v>
      </c>
      <c r="T81" s="41" t="str">
        <f>'Core Indicators'!EE81</f>
        <v>x</v>
      </c>
      <c r="U81" s="41" t="str">
        <f>'Core Indicators'!EM81</f>
        <v>x</v>
      </c>
      <c r="V81" s="41">
        <f>'Core Indicators'!FC81</f>
        <v>2</v>
      </c>
      <c r="W81" s="41" t="str">
        <f>'Core Indicators'!FK81</f>
        <v>x</v>
      </c>
      <c r="X81" s="41" t="str">
        <f>'Core Indicators'!FS81</f>
        <v>x</v>
      </c>
      <c r="Y81" s="41">
        <f>'Core Indicators'!GA81</f>
        <v>0</v>
      </c>
      <c r="Z81" s="41">
        <f>'Core Indicators'!GI81</f>
        <v>0</v>
      </c>
      <c r="AA81" s="41">
        <f>'Core Indicators'!GQ81</f>
        <v>0</v>
      </c>
      <c r="AB81" s="41">
        <f>'Core Indicators'!GY81</f>
        <v>0</v>
      </c>
      <c r="AC81" s="41">
        <f>'Core Indicators'!HG81</f>
        <v>0</v>
      </c>
      <c r="AD81" s="41">
        <f>'Core Indicators'!HO81</f>
        <v>0</v>
      </c>
      <c r="AE81" s="41">
        <f>'Core Indicators'!HW81</f>
        <v>0</v>
      </c>
      <c r="AF81" s="41">
        <f>'Core Indicators'!IE81</f>
        <v>2</v>
      </c>
      <c r="AG81" s="41">
        <f>'Core Indicators'!IM81</f>
        <v>0</v>
      </c>
    </row>
    <row r="82" spans="1:33" ht="20.100000000000001" customHeight="1">
      <c r="A82" s="233" t="str">
        <f>'Core Indicators'!A:A</f>
        <v>Food Security in Mauritania</v>
      </c>
      <c r="B82" s="233" t="str">
        <f>'Core Indicators'!B:B</f>
        <v>Drought/drier conditions</v>
      </c>
      <c r="C82" s="233" t="str">
        <f>'Core Indicators'!C82</f>
        <v>MRT003</v>
      </c>
      <c r="D82" s="233" t="str">
        <f>'Core Indicators'!D82</f>
        <v>Mauritania</v>
      </c>
      <c r="E82" s="233" t="str">
        <f>'Core Indicators'!E82</f>
        <v>MRT</v>
      </c>
      <c r="F82" s="42">
        <f>'Core Indicators'!O82</f>
        <v>1030700</v>
      </c>
      <c r="G82" s="42">
        <f>'Core Indicators'!W82</f>
        <v>4582000</v>
      </c>
      <c r="H82" s="42">
        <f>'Core Indicators'!AE82</f>
        <v>1388000</v>
      </c>
      <c r="I82" s="42" t="str">
        <f>'Core Indicators'!AM82</f>
        <v>x</v>
      </c>
      <c r="J82" s="42" t="str">
        <f>'Core Indicators'!AU82</f>
        <v>x</v>
      </c>
      <c r="K82" s="42">
        <f>'Core Indicators'!BC82</f>
        <v>136000</v>
      </c>
      <c r="L82" s="42">
        <f>'Core Indicators'!BK82</f>
        <v>0</v>
      </c>
      <c r="M82" s="42" t="str">
        <f>'Core Indicators'!BS82</f>
        <v>x</v>
      </c>
      <c r="N82" s="42" t="str">
        <f>'Core Indicators'!CA82</f>
        <v>x</v>
      </c>
      <c r="O82" s="42" t="e">
        <f>'Core Indicators'!CI82</f>
        <v>#N/A</v>
      </c>
      <c r="P82" s="42" t="str">
        <f>'Core Indicators'!CQ82</f>
        <v>x</v>
      </c>
      <c r="Q82" s="42">
        <f>'Core Indicators'!DG82</f>
        <v>3194000</v>
      </c>
      <c r="R82" s="42">
        <f>'Core Indicators'!DO82</f>
        <v>1023000</v>
      </c>
      <c r="S82" s="42">
        <f>'Core Indicators'!DW82</f>
        <v>358000</v>
      </c>
      <c r="T82" s="42">
        <f>'Core Indicators'!EE82</f>
        <v>7000</v>
      </c>
      <c r="U82" s="42">
        <f>'Core Indicators'!EM82</f>
        <v>0</v>
      </c>
      <c r="V82" s="42">
        <f>'Core Indicators'!FC82</f>
        <v>3</v>
      </c>
      <c r="W82" s="42" t="str">
        <f>'Core Indicators'!FK82</f>
        <v>x</v>
      </c>
      <c r="X82" s="42" t="str">
        <f>'Core Indicators'!FS82</f>
        <v>x</v>
      </c>
      <c r="Y82" s="42">
        <f>'Core Indicators'!GA82</f>
        <v>0</v>
      </c>
      <c r="Z82" s="42">
        <f>'Core Indicators'!GI82</f>
        <v>0</v>
      </c>
      <c r="AA82" s="42">
        <f>'Core Indicators'!GQ82</f>
        <v>0</v>
      </c>
      <c r="AB82" s="42">
        <f>'Core Indicators'!GY82</f>
        <v>0</v>
      </c>
      <c r="AC82" s="42">
        <f>'Core Indicators'!HG82</f>
        <v>0</v>
      </c>
      <c r="AD82" s="42">
        <f>'Core Indicators'!HO82</f>
        <v>0</v>
      </c>
      <c r="AE82" s="42">
        <f>'Core Indicators'!HW82</f>
        <v>0</v>
      </c>
      <c r="AF82" s="42">
        <f>'Core Indicators'!IE82</f>
        <v>2</v>
      </c>
      <c r="AG82" s="42">
        <f>'Core Indicators'!IM82</f>
        <v>0</v>
      </c>
    </row>
    <row r="83" spans="1:33" ht="20.100000000000001" customHeight="1">
      <c r="A83" s="62" t="str">
        <f>'Core Indicators'!A:A</f>
        <v>Complex crisis in Malawi</v>
      </c>
      <c r="B83" s="62" t="str">
        <f>'Core Indicators'!B:B</f>
        <v>Drought/drier conditions,Cyclone</v>
      </c>
      <c r="C83" s="62" t="str">
        <f>'Core Indicators'!C83</f>
        <v>MWI002</v>
      </c>
      <c r="D83" s="62" t="str">
        <f>'Core Indicators'!D83</f>
        <v>Malawi</v>
      </c>
      <c r="E83" s="62" t="str">
        <f>'Core Indicators'!E83</f>
        <v>MWI</v>
      </c>
      <c r="F83" s="41">
        <f>'Core Indicators'!O83</f>
        <v>94080</v>
      </c>
      <c r="G83" s="41">
        <f>'Core Indicators'!W83</f>
        <v>22050000</v>
      </c>
      <c r="H83" s="41">
        <f>'Core Indicators'!AE83</f>
        <v>9000000</v>
      </c>
      <c r="I83" s="41">
        <f>'Core Indicators'!AM83</f>
        <v>505000</v>
      </c>
      <c r="J83" s="41" t="str">
        <f>'Core Indicators'!AU83</f>
        <v>x</v>
      </c>
      <c r="K83" s="41">
        <f>'Core Indicators'!BC83</f>
        <v>67</v>
      </c>
      <c r="L83" s="41">
        <f>'Core Indicators'!BK83</f>
        <v>1776</v>
      </c>
      <c r="M83" s="41">
        <f>'Core Indicators'!BS83</f>
        <v>260681</v>
      </c>
      <c r="N83" s="41">
        <f>'Core Indicators'!CA83</f>
        <v>120394</v>
      </c>
      <c r="O83" s="41" t="e">
        <f>'Core Indicators'!CI83</f>
        <v>#N/A</v>
      </c>
      <c r="P83" s="41">
        <f>'Core Indicators'!CQ83</f>
        <v>507</v>
      </c>
      <c r="Q83" s="41">
        <f>'Core Indicators'!DG83</f>
        <v>13050000</v>
      </c>
      <c r="R83" s="41">
        <f>'Core Indicators'!DO83</f>
        <v>0</v>
      </c>
      <c r="S83" s="41">
        <f>'Core Indicators'!DW83</f>
        <v>9000000</v>
      </c>
      <c r="T83" s="41" t="str">
        <f>'Core Indicators'!EE83</f>
        <v>x</v>
      </c>
      <c r="U83" s="41" t="str">
        <f>'Core Indicators'!EM83</f>
        <v>x</v>
      </c>
      <c r="V83" s="41">
        <f>'Core Indicators'!FC83</f>
        <v>3</v>
      </c>
      <c r="W83" s="41">
        <f>'Core Indicators'!FK83</f>
        <v>0</v>
      </c>
      <c r="X83" s="41">
        <f>'Core Indicators'!FS83</f>
        <v>0</v>
      </c>
      <c r="Y83" s="41">
        <f>'Core Indicators'!GA83</f>
        <v>1</v>
      </c>
      <c r="Z83" s="41">
        <f>'Core Indicators'!GI83</f>
        <v>0</v>
      </c>
      <c r="AA83" s="41">
        <f>'Core Indicators'!GQ83</f>
        <v>0</v>
      </c>
      <c r="AB83" s="41">
        <f>'Core Indicators'!GY83</f>
        <v>0</v>
      </c>
      <c r="AC83" s="41">
        <f>'Core Indicators'!HG83</f>
        <v>0</v>
      </c>
      <c r="AD83" s="41">
        <f>'Core Indicators'!HO83</f>
        <v>0</v>
      </c>
      <c r="AE83" s="41">
        <f>'Core Indicators'!HW83</f>
        <v>0</v>
      </c>
      <c r="AF83" s="41">
        <f>'Core Indicators'!IE83</f>
        <v>0</v>
      </c>
      <c r="AG83" s="41">
        <f>'Core Indicators'!IM83</f>
        <v>2</v>
      </c>
    </row>
    <row r="84" spans="1:33" ht="20.100000000000001" customHeight="1">
      <c r="A84" s="233" t="str">
        <f>'Core Indicators'!A:A</f>
        <v>International Refugees in Malaysia</v>
      </c>
      <c r="B84" s="233" t="str">
        <f>'Core Indicators'!B:B</f>
        <v>International Displacement</v>
      </c>
      <c r="C84" s="233" t="str">
        <f>'Core Indicators'!C84</f>
        <v>MYS001</v>
      </c>
      <c r="D84" s="233" t="str">
        <f>'Core Indicators'!D84</f>
        <v>Malaysia</v>
      </c>
      <c r="E84" s="233" t="str">
        <f>'Core Indicators'!E84</f>
        <v>MYS</v>
      </c>
      <c r="F84" s="42">
        <f>'Core Indicators'!O84</f>
        <v>9206</v>
      </c>
      <c r="G84" s="42">
        <f>'Core Indicators'!W84</f>
        <v>11300000</v>
      </c>
      <c r="H84" s="42">
        <f>'Core Indicators'!AE84</f>
        <v>193000</v>
      </c>
      <c r="I84" s="42">
        <f>'Core Indicators'!AM84</f>
        <v>193000</v>
      </c>
      <c r="J84" s="42" t="str">
        <f>'Core Indicators'!AU84</f>
        <v>x</v>
      </c>
      <c r="K84" s="42" t="str">
        <f>'Core Indicators'!BC84</f>
        <v>x</v>
      </c>
      <c r="L84" s="42">
        <f>'Core Indicators'!BK84</f>
        <v>0</v>
      </c>
      <c r="M84" s="42" t="str">
        <f>'Core Indicators'!BS84</f>
        <v>x</v>
      </c>
      <c r="N84" s="42" t="str">
        <f>'Core Indicators'!CA84</f>
        <v>x</v>
      </c>
      <c r="O84" s="42" t="e">
        <f>'Core Indicators'!CI84</f>
        <v>#N/A</v>
      </c>
      <c r="P84" s="42" t="str">
        <f>'Core Indicators'!CQ84</f>
        <v>x</v>
      </c>
      <c r="Q84" s="42">
        <f>'Core Indicators'!DG84</f>
        <v>11107000</v>
      </c>
      <c r="R84" s="42">
        <f>'Core Indicators'!DO84</f>
        <v>0</v>
      </c>
      <c r="S84" s="42">
        <f>'Core Indicators'!DW84</f>
        <v>193000</v>
      </c>
      <c r="T84" s="42" t="str">
        <f>'Core Indicators'!EE84</f>
        <v>x</v>
      </c>
      <c r="U84" s="42" t="str">
        <f>'Core Indicators'!EM84</f>
        <v>x</v>
      </c>
      <c r="V84" s="42">
        <f>'Core Indicators'!FC84</f>
        <v>2</v>
      </c>
      <c r="W84" s="42" t="str">
        <f>'Core Indicators'!FK84</f>
        <v>x</v>
      </c>
      <c r="X84" s="42" t="str">
        <f>'Core Indicators'!FS84</f>
        <v>x</v>
      </c>
      <c r="Y84" s="42">
        <f>'Core Indicators'!GA84</f>
        <v>1</v>
      </c>
      <c r="Z84" s="42">
        <f>'Core Indicators'!GI84</f>
        <v>1</v>
      </c>
      <c r="AA84" s="42">
        <f>'Core Indicators'!GQ84</f>
        <v>0</v>
      </c>
      <c r="AB84" s="42">
        <f>'Core Indicators'!GY84</f>
        <v>0</v>
      </c>
      <c r="AC84" s="42">
        <f>'Core Indicators'!HG84</f>
        <v>2</v>
      </c>
      <c r="AD84" s="42">
        <f>'Core Indicators'!HO84</f>
        <v>2</v>
      </c>
      <c r="AE84" s="42">
        <f>'Core Indicators'!HW84</f>
        <v>0</v>
      </c>
      <c r="AF84" s="42">
        <f>'Core Indicators'!IE84</f>
        <v>0</v>
      </c>
      <c r="AG84" s="42">
        <f>'Core Indicators'!IM84</f>
        <v>0</v>
      </c>
    </row>
    <row r="85" spans="1:33" ht="20.100000000000001" customHeight="1">
      <c r="A85" s="62" t="str">
        <f>'Core Indicators'!A:A</f>
        <v>Food Security Crisis in Namibia</v>
      </c>
      <c r="B85" s="62" t="str">
        <f>'Core Indicators'!B:B</f>
        <v>Drought/drier conditions</v>
      </c>
      <c r="C85" s="62" t="str">
        <f>'Core Indicators'!C85</f>
        <v>NAM002</v>
      </c>
      <c r="D85" s="62" t="str">
        <f>'Core Indicators'!D85</f>
        <v>Namibia</v>
      </c>
      <c r="E85" s="62" t="str">
        <f>'Core Indicators'!E85</f>
        <v>NAM</v>
      </c>
      <c r="F85" s="41">
        <f>'Core Indicators'!O85</f>
        <v>823290</v>
      </c>
      <c r="G85" s="41">
        <f>'Core Indicators'!W85</f>
        <v>3022000</v>
      </c>
      <c r="H85" s="41">
        <f>'Core Indicators'!AE85</f>
        <v>1773000</v>
      </c>
      <c r="I85" s="41">
        <f>'Core Indicators'!AM85</f>
        <v>0</v>
      </c>
      <c r="J85" s="41">
        <f>'Core Indicators'!AU85</f>
        <v>0</v>
      </c>
      <c r="K85" s="41">
        <f>'Core Indicators'!BC85</f>
        <v>0</v>
      </c>
      <c r="L85" s="41">
        <f>'Core Indicators'!BK85</f>
        <v>0</v>
      </c>
      <c r="M85" s="41" t="e">
        <f>'Core Indicators'!BS85</f>
        <v>#N/A</v>
      </c>
      <c r="N85" s="41" t="e">
        <f>'Core Indicators'!CA85</f>
        <v>#N/A</v>
      </c>
      <c r="O85" s="41" t="e">
        <f>'Core Indicators'!CI85</f>
        <v>#N/A</v>
      </c>
      <c r="P85" s="41" t="e">
        <f>'Core Indicators'!CQ85</f>
        <v>#N/A</v>
      </c>
      <c r="Q85" s="41">
        <f>'Core Indicators'!DG85</f>
        <v>1249000</v>
      </c>
      <c r="R85" s="41">
        <f>'Core Indicators'!DO85</f>
        <v>997000</v>
      </c>
      <c r="S85" s="41">
        <f>'Core Indicators'!DW85</f>
        <v>765000</v>
      </c>
      <c r="T85" s="41">
        <f>'Core Indicators'!EE85</f>
        <v>11000</v>
      </c>
      <c r="U85" s="41">
        <f>'Core Indicators'!EM85</f>
        <v>0</v>
      </c>
      <c r="V85" s="41">
        <f>'Core Indicators'!FC85</f>
        <v>1</v>
      </c>
      <c r="W85" s="41" t="e">
        <f>'Core Indicators'!FK85</f>
        <v>#N/A</v>
      </c>
      <c r="X85" s="41" t="e">
        <f>'Core Indicators'!FS85</f>
        <v>#N/A</v>
      </c>
      <c r="Y85" s="41">
        <f>'Core Indicators'!GA85</f>
        <v>1</v>
      </c>
      <c r="Z85" s="41">
        <f>'Core Indicators'!GI85</f>
        <v>0</v>
      </c>
      <c r="AA85" s="41">
        <f>'Core Indicators'!GQ85</f>
        <v>0</v>
      </c>
      <c r="AB85" s="41">
        <f>'Core Indicators'!GY85</f>
        <v>0</v>
      </c>
      <c r="AC85" s="41">
        <f>'Core Indicators'!HG85</f>
        <v>0</v>
      </c>
      <c r="AD85" s="41">
        <f>'Core Indicators'!HO85</f>
        <v>0</v>
      </c>
      <c r="AE85" s="41">
        <f>'Core Indicators'!HW85</f>
        <v>0</v>
      </c>
      <c r="AF85" s="41">
        <f>'Core Indicators'!IE85</f>
        <v>0</v>
      </c>
      <c r="AG85" s="41">
        <f>'Core Indicators'!IM85</f>
        <v>1</v>
      </c>
    </row>
    <row r="86" spans="1:33" ht="20.100000000000001" customHeight="1">
      <c r="A86" s="233" t="str">
        <f>'Core Indicators'!A:A</f>
        <v>Lake Chad basin crisis in Niger</v>
      </c>
      <c r="B86" s="233" t="str">
        <f>'Core Indicators'!B:B</f>
        <v>Conflict/ Violence</v>
      </c>
      <c r="C86" s="233" t="str">
        <f>'Core Indicators'!C86</f>
        <v>NER002</v>
      </c>
      <c r="D86" s="233" t="str">
        <f>'Core Indicators'!D86</f>
        <v>Niger</v>
      </c>
      <c r="E86" s="233" t="str">
        <f>'Core Indicators'!E86</f>
        <v>NER</v>
      </c>
      <c r="F86" s="42">
        <f>'Core Indicators'!O86</f>
        <v>156906</v>
      </c>
      <c r="G86" s="42">
        <f>'Core Indicators'!W86</f>
        <v>840000</v>
      </c>
      <c r="H86" s="42">
        <f>'Core Indicators'!AE86</f>
        <v>339000</v>
      </c>
      <c r="I86" s="42">
        <f>'Core Indicators'!AM86</f>
        <v>339000</v>
      </c>
      <c r="J86" s="42" t="str">
        <f>'Core Indicators'!AU86</f>
        <v>x</v>
      </c>
      <c r="K86" s="42" t="str">
        <f>'Core Indicators'!BC86</f>
        <v>x</v>
      </c>
      <c r="L86" s="42">
        <f>'Core Indicators'!BK86</f>
        <v>39</v>
      </c>
      <c r="M86" s="42" t="str">
        <f>'Core Indicators'!BS86</f>
        <v>x</v>
      </c>
      <c r="N86" s="42" t="str">
        <f>'Core Indicators'!CA86</f>
        <v>x</v>
      </c>
      <c r="O86" s="42" t="e">
        <f>'Core Indicators'!CI86</f>
        <v>#N/A</v>
      </c>
      <c r="P86" s="42" t="str">
        <f>'Core Indicators'!CQ86</f>
        <v>x</v>
      </c>
      <c r="Q86" s="42">
        <f>'Core Indicators'!DG86</f>
        <v>501000</v>
      </c>
      <c r="R86" s="42">
        <f>'Core Indicators'!DO86</f>
        <v>0</v>
      </c>
      <c r="S86" s="42">
        <f>'Core Indicators'!DW86</f>
        <v>339000</v>
      </c>
      <c r="T86" s="42" t="str">
        <f>'Core Indicators'!EE86</f>
        <v>x</v>
      </c>
      <c r="U86" s="42" t="str">
        <f>'Core Indicators'!EM86</f>
        <v>x</v>
      </c>
      <c r="V86" s="42">
        <f>'Core Indicators'!FC86</f>
        <v>3</v>
      </c>
      <c r="W86" s="42" t="str">
        <f>'Core Indicators'!FK86</f>
        <v>x</v>
      </c>
      <c r="X86" s="42" t="str">
        <f>'Core Indicators'!FS86</f>
        <v>x</v>
      </c>
      <c r="Y86" s="42">
        <f>'Core Indicators'!GA86</f>
        <v>1</v>
      </c>
      <c r="Z86" s="42">
        <f>'Core Indicators'!GI86</f>
        <v>1</v>
      </c>
      <c r="AA86" s="42">
        <f>'Core Indicators'!GQ86</f>
        <v>2</v>
      </c>
      <c r="AB86" s="42">
        <f>'Core Indicators'!GY86</f>
        <v>1</v>
      </c>
      <c r="AC86" s="42">
        <f>'Core Indicators'!HG86</f>
        <v>0</v>
      </c>
      <c r="AD86" s="42">
        <f>'Core Indicators'!HO86</f>
        <v>3</v>
      </c>
      <c r="AE86" s="42">
        <f>'Core Indicators'!HW86</f>
        <v>2</v>
      </c>
      <c r="AF86" s="42">
        <f>'Core Indicators'!IE86</f>
        <v>1</v>
      </c>
      <c r="AG86" s="42">
        <f>'Core Indicators'!IM86</f>
        <v>2</v>
      </c>
    </row>
    <row r="87" spans="1:33" ht="20.100000000000001" customHeight="1">
      <c r="A87" s="62" t="str">
        <f>'Core Indicators'!A:A</f>
        <v>Mali/Burkina Faso conflict</v>
      </c>
      <c r="B87" s="62" t="str">
        <f>'Core Indicators'!B:B</f>
        <v>Conflict/ Violence</v>
      </c>
      <c r="C87" s="62" t="str">
        <f>'Core Indicators'!C87</f>
        <v>NER003</v>
      </c>
      <c r="D87" s="62" t="str">
        <f>'Core Indicators'!D87</f>
        <v>Niger</v>
      </c>
      <c r="E87" s="62" t="str">
        <f>'Core Indicators'!E87</f>
        <v>NER</v>
      </c>
      <c r="F87" s="41">
        <f>'Core Indicators'!O87</f>
        <v>210622</v>
      </c>
      <c r="G87" s="41">
        <f>'Core Indicators'!W87</f>
        <v>9341000</v>
      </c>
      <c r="H87" s="41">
        <f>'Core Indicators'!AE87</f>
        <v>525000</v>
      </c>
      <c r="I87" s="41">
        <f>'Core Indicators'!AM87</f>
        <v>525000</v>
      </c>
      <c r="J87" s="41" t="str">
        <f>'Core Indicators'!AU87</f>
        <v>x</v>
      </c>
      <c r="K87" s="41" t="str">
        <f>'Core Indicators'!BC87</f>
        <v>x</v>
      </c>
      <c r="L87" s="41">
        <f>'Core Indicators'!BK87</f>
        <v>378</v>
      </c>
      <c r="M87" s="41" t="str">
        <f>'Core Indicators'!BS87</f>
        <v>x</v>
      </c>
      <c r="N87" s="41" t="str">
        <f>'Core Indicators'!CA87</f>
        <v>x</v>
      </c>
      <c r="O87" s="41" t="e">
        <f>'Core Indicators'!CI87</f>
        <v>#N/A</v>
      </c>
      <c r="P87" s="41" t="str">
        <f>'Core Indicators'!CQ87</f>
        <v>x</v>
      </c>
      <c r="Q87" s="41">
        <f>'Core Indicators'!DG87</f>
        <v>8816000</v>
      </c>
      <c r="R87" s="41">
        <f>'Core Indicators'!DO87</f>
        <v>0</v>
      </c>
      <c r="S87" s="41">
        <f>'Core Indicators'!DW87</f>
        <v>525000</v>
      </c>
      <c r="T87" s="41" t="str">
        <f>'Core Indicators'!EE87</f>
        <v>x</v>
      </c>
      <c r="U87" s="41" t="str">
        <f>'Core Indicators'!EM87</f>
        <v>x</v>
      </c>
      <c r="V87" s="41">
        <f>'Core Indicators'!FC87</f>
        <v>3</v>
      </c>
      <c r="W87" s="41" t="str">
        <f>'Core Indicators'!FK87</f>
        <v>x</v>
      </c>
      <c r="X87" s="41" t="str">
        <f>'Core Indicators'!FS87</f>
        <v>x</v>
      </c>
      <c r="Y87" s="41">
        <f>'Core Indicators'!GA87</f>
        <v>1</v>
      </c>
      <c r="Z87" s="41">
        <f>'Core Indicators'!GI87</f>
        <v>1</v>
      </c>
      <c r="AA87" s="41">
        <f>'Core Indicators'!GQ87</f>
        <v>2</v>
      </c>
      <c r="AB87" s="41">
        <f>'Core Indicators'!GY87</f>
        <v>1</v>
      </c>
      <c r="AC87" s="41">
        <f>'Core Indicators'!HG87</f>
        <v>0</v>
      </c>
      <c r="AD87" s="41">
        <f>'Core Indicators'!HO87</f>
        <v>3</v>
      </c>
      <c r="AE87" s="41">
        <f>'Core Indicators'!HW87</f>
        <v>1</v>
      </c>
      <c r="AF87" s="41">
        <f>'Core Indicators'!IE87</f>
        <v>1</v>
      </c>
      <c r="AG87" s="41">
        <f>'Core Indicators'!IM87</f>
        <v>2</v>
      </c>
    </row>
    <row r="88" spans="1:33" ht="20.100000000000001" customHeight="1">
      <c r="A88" s="233" t="str">
        <f>'Core Indicators'!A:A</f>
        <v>Nigerian Refugees</v>
      </c>
      <c r="B88" s="233" t="str">
        <f>'Core Indicators'!B:B</f>
        <v>International Displacement</v>
      </c>
      <c r="C88" s="233" t="str">
        <f>'Core Indicators'!C88</f>
        <v>NER004</v>
      </c>
      <c r="D88" s="233" t="str">
        <f>'Core Indicators'!D88</f>
        <v>Niger</v>
      </c>
      <c r="E88" s="233" t="str">
        <f>'Core Indicators'!E88</f>
        <v>NER</v>
      </c>
      <c r="F88" s="42">
        <f>'Core Indicators'!O88</f>
        <v>41796</v>
      </c>
      <c r="G88" s="42">
        <f>'Core Indicators'!W88</f>
        <v>5495000</v>
      </c>
      <c r="H88" s="42">
        <f>'Core Indicators'!AE88</f>
        <v>989000</v>
      </c>
      <c r="I88" s="42">
        <f>'Core Indicators'!AM88</f>
        <v>99000</v>
      </c>
      <c r="J88" s="42" t="str">
        <f>'Core Indicators'!AU88</f>
        <v>x</v>
      </c>
      <c r="K88" s="42" t="str">
        <f>'Core Indicators'!BC88</f>
        <v>x</v>
      </c>
      <c r="L88" s="42" t="str">
        <f>'Core Indicators'!BK88</f>
        <v>x</v>
      </c>
      <c r="M88" s="42">
        <f>'Core Indicators'!BS88</f>
        <v>0</v>
      </c>
      <c r="N88" s="42">
        <f>'Core Indicators'!CA88</f>
        <v>0</v>
      </c>
      <c r="O88" s="42" t="e">
        <f>'Core Indicators'!CI88</f>
        <v>#N/A</v>
      </c>
      <c r="P88" s="42">
        <f>'Core Indicators'!CQ88</f>
        <v>0</v>
      </c>
      <c r="Q88" s="42">
        <f>'Core Indicators'!DG88</f>
        <v>4506000</v>
      </c>
      <c r="R88" s="42">
        <f>'Core Indicators'!DO88</f>
        <v>0</v>
      </c>
      <c r="S88" s="42">
        <f>'Core Indicators'!DW88</f>
        <v>989000</v>
      </c>
      <c r="T88" s="42">
        <f>'Core Indicators'!EE88</f>
        <v>0</v>
      </c>
      <c r="U88" s="42">
        <f>'Core Indicators'!EM88</f>
        <v>0</v>
      </c>
      <c r="V88" s="42">
        <f>'Core Indicators'!FC88</f>
        <v>3</v>
      </c>
      <c r="W88" s="42" t="str">
        <f>'Core Indicators'!FK88</f>
        <v>x</v>
      </c>
      <c r="X88" s="42" t="str">
        <f>'Core Indicators'!FS88</f>
        <v>x</v>
      </c>
      <c r="Y88" s="42">
        <f>'Core Indicators'!GA88</f>
        <v>1</v>
      </c>
      <c r="Z88" s="42">
        <f>'Core Indicators'!GI88</f>
        <v>1</v>
      </c>
      <c r="AA88" s="42">
        <f>'Core Indicators'!GQ88</f>
        <v>2</v>
      </c>
      <c r="AB88" s="42">
        <f>'Core Indicators'!GY88</f>
        <v>1</v>
      </c>
      <c r="AC88" s="42">
        <f>'Core Indicators'!HG88</f>
        <v>0</v>
      </c>
      <c r="AD88" s="42">
        <f>'Core Indicators'!HO88</f>
        <v>3</v>
      </c>
      <c r="AE88" s="42">
        <f>'Core Indicators'!HW88</f>
        <v>1</v>
      </c>
      <c r="AF88" s="42">
        <f>'Core Indicators'!IE88</f>
        <v>1</v>
      </c>
      <c r="AG88" s="42">
        <f>'Core Indicators'!IM88</f>
        <v>3</v>
      </c>
    </row>
    <row r="89" spans="1:33" ht="20.100000000000001" customHeight="1">
      <c r="A89" s="62" t="str">
        <f>'Core Indicators'!A:A</f>
        <v>Complex crisis in Niger</v>
      </c>
      <c r="B89" s="62" t="str">
        <f>'Core Indicators'!B:B</f>
        <v>Conflict/ Violence,International Displacement,Drought/drier conditions,Floods</v>
      </c>
      <c r="C89" s="62" t="str">
        <f>'Core Indicators'!C89</f>
        <v>NER006</v>
      </c>
      <c r="D89" s="62" t="str">
        <f>'Core Indicators'!D89</f>
        <v>Niger</v>
      </c>
      <c r="E89" s="62" t="str">
        <f>'Core Indicators'!E89</f>
        <v>NER</v>
      </c>
      <c r="F89" s="41">
        <f>'Core Indicators'!O89</f>
        <v>1266700</v>
      </c>
      <c r="G89" s="41">
        <f>'Core Indicators'!W89</f>
        <v>27701000</v>
      </c>
      <c r="H89" s="41">
        <f>'Core Indicators'!AE89</f>
        <v>27701000</v>
      </c>
      <c r="I89" s="41">
        <f>'Core Indicators'!AM89</f>
        <v>986000</v>
      </c>
      <c r="J89" s="41" t="str">
        <f>'Core Indicators'!AU89</f>
        <v>x</v>
      </c>
      <c r="K89" s="41" t="str">
        <f>'Core Indicators'!BC89</f>
        <v>x</v>
      </c>
      <c r="L89" s="41">
        <f>'Core Indicators'!BK89</f>
        <v>489</v>
      </c>
      <c r="M89" s="41" t="str">
        <f>'Core Indicators'!BS89</f>
        <v>x</v>
      </c>
      <c r="N89" s="41" t="str">
        <f>'Core Indicators'!CA89</f>
        <v>x</v>
      </c>
      <c r="O89" s="41" t="e">
        <f>'Core Indicators'!CI89</f>
        <v>#N/A</v>
      </c>
      <c r="P89" s="41" t="str">
        <f>'Core Indicators'!CQ89</f>
        <v>x</v>
      </c>
      <c r="Q89" s="41">
        <f>'Core Indicators'!DG89</f>
        <v>0</v>
      </c>
      <c r="R89" s="41">
        <f>'Core Indicators'!DO89</f>
        <v>25001000</v>
      </c>
      <c r="S89" s="41">
        <f>'Core Indicators'!DW89</f>
        <v>2700000</v>
      </c>
      <c r="T89" s="41" t="str">
        <f>'Core Indicators'!EE89</f>
        <v>x</v>
      </c>
      <c r="U89" s="41" t="str">
        <f>'Core Indicators'!EM89</f>
        <v>x</v>
      </c>
      <c r="V89" s="41">
        <f>'Core Indicators'!FC89</f>
        <v>4</v>
      </c>
      <c r="W89" s="41" t="str">
        <f>'Core Indicators'!FK89</f>
        <v>x</v>
      </c>
      <c r="X89" s="41" t="str">
        <f>'Core Indicators'!FS89</f>
        <v>x</v>
      </c>
      <c r="Y89" s="41">
        <f>'Core Indicators'!GA89</f>
        <v>1</v>
      </c>
      <c r="Z89" s="41">
        <f>'Core Indicators'!GI89</f>
        <v>1</v>
      </c>
      <c r="AA89" s="41">
        <f>'Core Indicators'!GQ89</f>
        <v>2</v>
      </c>
      <c r="AB89" s="41">
        <f>'Core Indicators'!GY89</f>
        <v>1</v>
      </c>
      <c r="AC89" s="41">
        <f>'Core Indicators'!HG89</f>
        <v>0</v>
      </c>
      <c r="AD89" s="41">
        <f>'Core Indicators'!HO89</f>
        <v>3</v>
      </c>
      <c r="AE89" s="41">
        <f>'Core Indicators'!HW89</f>
        <v>2</v>
      </c>
      <c r="AF89" s="41">
        <f>'Core Indicators'!IE89</f>
        <v>1</v>
      </c>
      <c r="AG89" s="41">
        <f>'Core Indicators'!IM89</f>
        <v>3</v>
      </c>
    </row>
    <row r="90" spans="1:33" ht="20.100000000000001" customHeight="1">
      <c r="A90" s="233" t="str">
        <f>'Core Indicators'!A:A</f>
        <v>Complex crisis in Nigeria</v>
      </c>
      <c r="B90" s="233" t="str">
        <f>'Core Indicators'!B:B</f>
        <v>Conflict/ Violence,International Displacement,Floods</v>
      </c>
      <c r="C90" s="233" t="str">
        <f>'Core Indicators'!C90</f>
        <v>NGA001</v>
      </c>
      <c r="D90" s="233" t="str">
        <f>'Core Indicators'!D90</f>
        <v>Nigeria</v>
      </c>
      <c r="E90" s="233" t="str">
        <f>'Core Indicators'!E90</f>
        <v>NGA</v>
      </c>
      <c r="F90" s="42">
        <f>'Core Indicators'!O90</f>
        <v>910770</v>
      </c>
      <c r="G90" s="42">
        <f>'Core Indicators'!W90</f>
        <v>206655000</v>
      </c>
      <c r="H90" s="42">
        <f>'Core Indicators'!AE90</f>
        <v>107372000</v>
      </c>
      <c r="I90" s="42">
        <f>'Core Indicators'!AM90</f>
        <v>6818000</v>
      </c>
      <c r="J90" s="42" t="str">
        <f>'Core Indicators'!AU90</f>
        <v>x</v>
      </c>
      <c r="K90" s="42">
        <f>'Core Indicators'!BC90</f>
        <v>6228372</v>
      </c>
      <c r="L90" s="42">
        <f>'Core Indicators'!BK90</f>
        <v>4693</v>
      </c>
      <c r="M90" s="42" t="str">
        <f>'Core Indicators'!BS90</f>
        <v>x</v>
      </c>
      <c r="N90" s="42" t="str">
        <f>'Core Indicators'!CA90</f>
        <v>x</v>
      </c>
      <c r="O90" s="42" t="e">
        <f>'Core Indicators'!CI90</f>
        <v>#N/A</v>
      </c>
      <c r="P90" s="42" t="str">
        <f>'Core Indicators'!CQ90</f>
        <v>x</v>
      </c>
      <c r="Q90" s="42">
        <f>'Core Indicators'!DG90</f>
        <v>99282000</v>
      </c>
      <c r="R90" s="42">
        <f>'Core Indicators'!DO90</f>
        <v>82282000</v>
      </c>
      <c r="S90" s="42">
        <f>'Core Indicators'!DW90</f>
        <v>24103000</v>
      </c>
      <c r="T90" s="42">
        <f>'Core Indicators'!EE90</f>
        <v>987000</v>
      </c>
      <c r="U90" s="42">
        <f>'Core Indicators'!EM90</f>
        <v>0</v>
      </c>
      <c r="V90" s="42">
        <f>'Core Indicators'!FC90</f>
        <v>5</v>
      </c>
      <c r="W90" s="42" t="str">
        <f>'Core Indicators'!FK90</f>
        <v>x</v>
      </c>
      <c r="X90" s="42" t="str">
        <f>'Core Indicators'!FS90</f>
        <v>x</v>
      </c>
      <c r="Y90" s="42">
        <f>'Core Indicators'!GA90</f>
        <v>1</v>
      </c>
      <c r="Z90" s="42">
        <f>'Core Indicators'!GI90</f>
        <v>2</v>
      </c>
      <c r="AA90" s="42">
        <f>'Core Indicators'!GQ90</f>
        <v>2</v>
      </c>
      <c r="AB90" s="42">
        <f>'Core Indicators'!GY90</f>
        <v>3</v>
      </c>
      <c r="AC90" s="42">
        <f>'Core Indicators'!HG90</f>
        <v>2</v>
      </c>
      <c r="AD90" s="42">
        <f>'Core Indicators'!HO90</f>
        <v>3</v>
      </c>
      <c r="AE90" s="42">
        <f>'Core Indicators'!HW90</f>
        <v>2</v>
      </c>
      <c r="AF90" s="42">
        <f>'Core Indicators'!IE90</f>
        <v>1</v>
      </c>
      <c r="AG90" s="42">
        <f>'Core Indicators'!IM90</f>
        <v>3</v>
      </c>
    </row>
    <row r="91" spans="1:33" ht="20.100000000000001" customHeight="1">
      <c r="A91" s="62" t="str">
        <f>'Core Indicators'!A:A</f>
        <v>Lake Chad basin crisis in Nigeria</v>
      </c>
      <c r="B91" s="62" t="str">
        <f>'Core Indicators'!B:B</f>
        <v>Conflict/ Violence,International Displacement</v>
      </c>
      <c r="C91" s="62" t="str">
        <f>'Core Indicators'!C91</f>
        <v>NGA004</v>
      </c>
      <c r="D91" s="62" t="str">
        <f>'Core Indicators'!D91</f>
        <v>Nigeria</v>
      </c>
      <c r="E91" s="62" t="str">
        <f>'Core Indicators'!E91</f>
        <v>NGA</v>
      </c>
      <c r="F91" s="41">
        <f>'Core Indicators'!O91</f>
        <v>157918</v>
      </c>
      <c r="G91" s="41">
        <f>'Core Indicators'!W91</f>
        <v>16053000</v>
      </c>
      <c r="H91" s="41">
        <f>'Core Indicators'!AE91</f>
        <v>16053000</v>
      </c>
      <c r="I91" s="41">
        <f>'Core Indicators'!AM91</f>
        <v>4654000</v>
      </c>
      <c r="J91" s="41" t="str">
        <f>'Core Indicators'!AU91</f>
        <v>x</v>
      </c>
      <c r="K91" s="41">
        <f>'Core Indicators'!BC91</f>
        <v>4800000</v>
      </c>
      <c r="L91" s="41">
        <f>'Core Indicators'!BK91</f>
        <v>1219</v>
      </c>
      <c r="M91" s="41" t="str">
        <f>'Core Indicators'!BS91</f>
        <v>x</v>
      </c>
      <c r="N91" s="41" t="str">
        <f>'Core Indicators'!CA91</f>
        <v>x</v>
      </c>
      <c r="O91" s="41" t="e">
        <f>'Core Indicators'!CI91</f>
        <v>#N/A</v>
      </c>
      <c r="P91" s="41" t="str">
        <f>'Core Indicators'!CQ91</f>
        <v>x</v>
      </c>
      <c r="Q91" s="41">
        <f>'Core Indicators'!DG91</f>
        <v>0</v>
      </c>
      <c r="R91" s="41">
        <f>'Core Indicators'!DO91</f>
        <v>8183000</v>
      </c>
      <c r="S91" s="41">
        <f>'Core Indicators'!DW91</f>
        <v>5920000</v>
      </c>
      <c r="T91" s="41">
        <f>'Core Indicators'!EE91</f>
        <v>1950000</v>
      </c>
      <c r="U91" s="41">
        <f>'Core Indicators'!EM91</f>
        <v>0</v>
      </c>
      <c r="V91" s="41">
        <f>'Core Indicators'!FC91</f>
        <v>3</v>
      </c>
      <c r="W91" s="41" t="str">
        <f>'Core Indicators'!FK91</f>
        <v>x</v>
      </c>
      <c r="X91" s="41" t="str">
        <f>'Core Indicators'!FS91</f>
        <v>x</v>
      </c>
      <c r="Y91" s="41">
        <f>'Core Indicators'!GA91</f>
        <v>1</v>
      </c>
      <c r="Z91" s="41">
        <f>'Core Indicators'!GI91</f>
        <v>3</v>
      </c>
      <c r="AA91" s="41">
        <f>'Core Indicators'!GQ91</f>
        <v>2</v>
      </c>
      <c r="AB91" s="41">
        <f>'Core Indicators'!GY91</f>
        <v>3</v>
      </c>
      <c r="AC91" s="41">
        <f>'Core Indicators'!HG91</f>
        <v>2</v>
      </c>
      <c r="AD91" s="41">
        <f>'Core Indicators'!HO91</f>
        <v>3</v>
      </c>
      <c r="AE91" s="41">
        <f>'Core Indicators'!HW91</f>
        <v>3</v>
      </c>
      <c r="AF91" s="41">
        <f>'Core Indicators'!IE91</f>
        <v>1</v>
      </c>
      <c r="AG91" s="41">
        <f>'Core Indicators'!IM91</f>
        <v>3</v>
      </c>
    </row>
    <row r="92" spans="1:33" ht="20.100000000000001" customHeight="1">
      <c r="A92" s="233" t="str">
        <f>'Core Indicators'!A:A</f>
        <v>Northwest Banditry</v>
      </c>
      <c r="B92" s="233" t="str">
        <f>'Core Indicators'!B:B</f>
        <v>International Displacement</v>
      </c>
      <c r="C92" s="233" t="str">
        <f>'Core Indicators'!C92</f>
        <v>NGA007</v>
      </c>
      <c r="D92" s="233" t="str">
        <f>'Core Indicators'!D92</f>
        <v>Nigeria</v>
      </c>
      <c r="E92" s="233" t="str">
        <f>'Core Indicators'!E92</f>
        <v>NGA</v>
      </c>
      <c r="F92" s="42">
        <f>'Core Indicators'!O92</f>
        <v>237708</v>
      </c>
      <c r="G92" s="42">
        <f>'Core Indicators'!W92</f>
        <v>45288000</v>
      </c>
      <c r="H92" s="42">
        <f>'Core Indicators'!AE92</f>
        <v>24396000</v>
      </c>
      <c r="I92" s="42">
        <f>'Core Indicators'!AM92</f>
        <v>769000</v>
      </c>
      <c r="J92" s="42" t="str">
        <f>'Core Indicators'!AU92</f>
        <v>x</v>
      </c>
      <c r="K92" s="42" t="str">
        <f>'Core Indicators'!BC92</f>
        <v>x</v>
      </c>
      <c r="L92" s="42">
        <f>'Core Indicators'!BK92</f>
        <v>2040</v>
      </c>
      <c r="M92" s="42" t="str">
        <f>'Core Indicators'!BS92</f>
        <v>x</v>
      </c>
      <c r="N92" s="42" t="str">
        <f>'Core Indicators'!CA92</f>
        <v>x</v>
      </c>
      <c r="O92" s="42" t="e">
        <f>'Core Indicators'!CI92</f>
        <v>#N/A</v>
      </c>
      <c r="P92" s="42" t="str">
        <f>'Core Indicators'!CQ92</f>
        <v>x</v>
      </c>
      <c r="Q92" s="42">
        <f>'Core Indicators'!DG92</f>
        <v>20892000</v>
      </c>
      <c r="R92" s="42">
        <f>'Core Indicators'!DO92</f>
        <v>16695000</v>
      </c>
      <c r="S92" s="42">
        <f>'Core Indicators'!DW92</f>
        <v>7541000</v>
      </c>
      <c r="T92" s="42">
        <f>'Core Indicators'!EE92</f>
        <v>160000</v>
      </c>
      <c r="U92" s="42">
        <f>'Core Indicators'!EM92</f>
        <v>0</v>
      </c>
      <c r="V92" s="42">
        <f>'Core Indicators'!FC92</f>
        <v>2</v>
      </c>
      <c r="W92" s="42" t="str">
        <f>'Core Indicators'!FK92</f>
        <v>x</v>
      </c>
      <c r="X92" s="42" t="str">
        <f>'Core Indicators'!FS92</f>
        <v>x</v>
      </c>
      <c r="Y92" s="42">
        <f>'Core Indicators'!GA92</f>
        <v>1</v>
      </c>
      <c r="Z92" s="42">
        <f>'Core Indicators'!GI92</f>
        <v>2</v>
      </c>
      <c r="AA92" s="42">
        <f>'Core Indicators'!GQ92</f>
        <v>0</v>
      </c>
      <c r="AB92" s="42">
        <f>'Core Indicators'!GY92</f>
        <v>0</v>
      </c>
      <c r="AC92" s="42">
        <f>'Core Indicators'!HG92</f>
        <v>0</v>
      </c>
      <c r="AD92" s="42">
        <f>'Core Indicators'!HO92</f>
        <v>2</v>
      </c>
      <c r="AE92" s="42">
        <f>'Core Indicators'!HW92</f>
        <v>2</v>
      </c>
      <c r="AF92" s="42">
        <f>'Core Indicators'!IE92</f>
        <v>1</v>
      </c>
      <c r="AG92" s="42">
        <f>'Core Indicators'!IM92</f>
        <v>3</v>
      </c>
    </row>
    <row r="93" spans="1:33" ht="20.100000000000001" customHeight="1">
      <c r="A93" s="62" t="str">
        <f>'Core Indicators'!A:A</f>
        <v>Cameroonian Refugees in Nigeria</v>
      </c>
      <c r="B93" s="62" t="str">
        <f>'Core Indicators'!B:B</f>
        <v>International Displacement</v>
      </c>
      <c r="C93" s="62" t="str">
        <f>'Core Indicators'!C93</f>
        <v>NGA008</v>
      </c>
      <c r="D93" s="62" t="str">
        <f>'Core Indicators'!D93</f>
        <v>Nigeria</v>
      </c>
      <c r="E93" s="62" t="str">
        <f>'Core Indicators'!E93</f>
        <v>NGA</v>
      </c>
      <c r="F93" s="41">
        <f>'Core Indicators'!O93</f>
        <v>108869</v>
      </c>
      <c r="G93" s="41">
        <f>'Core Indicators'!W93</f>
        <v>12675000</v>
      </c>
      <c r="H93" s="41">
        <f>'Core Indicators'!AE93</f>
        <v>101000</v>
      </c>
      <c r="I93" s="41">
        <f>'Core Indicators'!AM93</f>
        <v>101000</v>
      </c>
      <c r="J93" s="41" t="str">
        <f>'Core Indicators'!AU93</f>
        <v>x</v>
      </c>
      <c r="K93" s="41" t="str">
        <f>'Core Indicators'!BC93</f>
        <v>x</v>
      </c>
      <c r="L93" s="41" t="str">
        <f>'Core Indicators'!BK93</f>
        <v>x</v>
      </c>
      <c r="M93" s="41" t="str">
        <f>'Core Indicators'!BS93</f>
        <v>x</v>
      </c>
      <c r="N93" s="41" t="str">
        <f>'Core Indicators'!CA93</f>
        <v>x</v>
      </c>
      <c r="O93" s="41" t="e">
        <f>'Core Indicators'!CI93</f>
        <v>#N/A</v>
      </c>
      <c r="P93" s="41" t="str">
        <f>'Core Indicators'!CQ93</f>
        <v>x</v>
      </c>
      <c r="Q93" s="41">
        <f>'Core Indicators'!DG93</f>
        <v>12573000</v>
      </c>
      <c r="R93" s="41">
        <f>'Core Indicators'!DO93</f>
        <v>0</v>
      </c>
      <c r="S93" s="41">
        <f>'Core Indicators'!DW93</f>
        <v>101000</v>
      </c>
      <c r="T93" s="41" t="str">
        <f>'Core Indicators'!EE93</f>
        <v>x</v>
      </c>
      <c r="U93" s="41" t="str">
        <f>'Core Indicators'!EM93</f>
        <v>x</v>
      </c>
      <c r="V93" s="41">
        <f>'Core Indicators'!FC93</f>
        <v>3</v>
      </c>
      <c r="W93" s="41" t="str">
        <f>'Core Indicators'!FK93</f>
        <v>x</v>
      </c>
      <c r="X93" s="41" t="str">
        <f>'Core Indicators'!FS93</f>
        <v>x</v>
      </c>
      <c r="Y93" s="41">
        <f>'Core Indicators'!GA93</f>
        <v>1</v>
      </c>
      <c r="Z93" s="41">
        <f>'Core Indicators'!GI93</f>
        <v>3</v>
      </c>
      <c r="AA93" s="41">
        <f>'Core Indicators'!GQ93</f>
        <v>0</v>
      </c>
      <c r="AB93" s="41">
        <f>'Core Indicators'!GY93</f>
        <v>0</v>
      </c>
      <c r="AC93" s="41">
        <f>'Core Indicators'!HG93</f>
        <v>0</v>
      </c>
      <c r="AD93" s="41">
        <f>'Core Indicators'!HO93</f>
        <v>1</v>
      </c>
      <c r="AE93" s="41">
        <f>'Core Indicators'!HW93</f>
        <v>0</v>
      </c>
      <c r="AF93" s="41">
        <f>'Core Indicators'!IE93</f>
        <v>1</v>
      </c>
      <c r="AG93" s="41">
        <f>'Core Indicators'!IM93</f>
        <v>3</v>
      </c>
    </row>
    <row r="94" spans="1:33" ht="20.100000000000001" customHeight="1">
      <c r="A94" s="233" t="str">
        <f>'Core Indicators'!A:A</f>
        <v>Socioeconomic crisis in Nicaragua</v>
      </c>
      <c r="B94" s="233" t="str">
        <f>'Core Indicators'!B:B</f>
        <v>Political/economic crisis</v>
      </c>
      <c r="C94" s="233" t="str">
        <f>'Core Indicators'!C94</f>
        <v>NIC001</v>
      </c>
      <c r="D94" s="233" t="str">
        <f>'Core Indicators'!D94</f>
        <v>Nicaragua</v>
      </c>
      <c r="E94" s="233" t="str">
        <f>'Core Indicators'!E94</f>
        <v>NIC</v>
      </c>
      <c r="F94" s="42">
        <f>'Core Indicators'!O94</f>
        <v>120340</v>
      </c>
      <c r="G94" s="42">
        <f>'Core Indicators'!W94</f>
        <v>6141000</v>
      </c>
      <c r="H94" s="42">
        <f>'Core Indicators'!AE94</f>
        <v>1773000</v>
      </c>
      <c r="I94" s="42">
        <f>'Core Indicators'!AM94</f>
        <v>1000</v>
      </c>
      <c r="J94" s="42" t="str">
        <f>'Core Indicators'!AU94</f>
        <v>x</v>
      </c>
      <c r="K94" s="42" t="str">
        <f>'Core Indicators'!BC94</f>
        <v>x</v>
      </c>
      <c r="L94" s="42">
        <f>'Core Indicators'!BK94</f>
        <v>8</v>
      </c>
      <c r="M94" s="42" t="str">
        <f>'Core Indicators'!BS94</f>
        <v>x</v>
      </c>
      <c r="N94" s="42" t="str">
        <f>'Core Indicators'!CA94</f>
        <v>x</v>
      </c>
      <c r="O94" s="42" t="e">
        <f>'Core Indicators'!CI94</f>
        <v>#N/A</v>
      </c>
      <c r="P94" s="42" t="str">
        <f>'Core Indicators'!CQ94</f>
        <v>x</v>
      </c>
      <c r="Q94" s="42">
        <f>'Core Indicators'!DG94</f>
        <v>4368000</v>
      </c>
      <c r="R94" s="42">
        <f>'Core Indicators'!DO94</f>
        <v>1773000</v>
      </c>
      <c r="S94" s="42" t="str">
        <f>'Core Indicators'!DW94</f>
        <v>x</v>
      </c>
      <c r="T94" s="42" t="str">
        <f>'Core Indicators'!EE94</f>
        <v>x</v>
      </c>
      <c r="U94" s="42" t="str">
        <f>'Core Indicators'!EM94</f>
        <v>x</v>
      </c>
      <c r="V94" s="42" t="str">
        <f>'Core Indicators'!FC94</f>
        <v>x</v>
      </c>
      <c r="W94" s="42" t="str">
        <f>'Core Indicators'!FK94</f>
        <v>x</v>
      </c>
      <c r="X94" s="42" t="str">
        <f>'Core Indicators'!FS94</f>
        <v>x</v>
      </c>
      <c r="Y94" s="42">
        <f>'Core Indicators'!GA94</f>
        <v>2</v>
      </c>
      <c r="Z94" s="42">
        <f>'Core Indicators'!GI94</f>
        <v>0</v>
      </c>
      <c r="AA94" s="42">
        <f>'Core Indicators'!GQ94</f>
        <v>2</v>
      </c>
      <c r="AB94" s="42">
        <f>'Core Indicators'!GY94</f>
        <v>0</v>
      </c>
      <c r="AC94" s="42">
        <f>'Core Indicators'!HG94</f>
        <v>0</v>
      </c>
      <c r="AD94" s="42">
        <f>'Core Indicators'!HO94</f>
        <v>0</v>
      </c>
      <c r="AE94" s="42">
        <f>'Core Indicators'!HW94</f>
        <v>0</v>
      </c>
      <c r="AF94" s="42">
        <f>'Core Indicators'!IE94</f>
        <v>0</v>
      </c>
      <c r="AG94" s="42">
        <f>'Core Indicators'!IM94</f>
        <v>0</v>
      </c>
    </row>
    <row r="95" spans="1:33" ht="20.100000000000001" customHeight="1">
      <c r="A95" s="62" t="str">
        <f>'Core Indicators'!A:A</f>
        <v>Complex crisis in Pakistan</v>
      </c>
      <c r="B95" s="62" t="str">
        <f>'Core Indicators'!B:B</f>
        <v>Conflict/ Violence,Drought/drier conditions,Floods,Political/economic crisis</v>
      </c>
      <c r="C95" s="62" t="str">
        <f>'Core Indicators'!C95</f>
        <v>PAK001</v>
      </c>
      <c r="D95" s="62" t="str">
        <f>'Core Indicators'!D95</f>
        <v>Pakistan</v>
      </c>
      <c r="E95" s="62" t="str">
        <f>'Core Indicators'!E95</f>
        <v>PAK</v>
      </c>
      <c r="F95" s="41">
        <f>'Core Indicators'!O95</f>
        <v>770880</v>
      </c>
      <c r="G95" s="41">
        <f>'Core Indicators'!W95</f>
        <v>254237000</v>
      </c>
      <c r="H95" s="41">
        <f>'Core Indicators'!AE95</f>
        <v>102966000</v>
      </c>
      <c r="I95" s="41">
        <f>'Core Indicators'!AM95</f>
        <v>3140000</v>
      </c>
      <c r="J95" s="41">
        <f>'Core Indicators'!AU95</f>
        <v>668</v>
      </c>
      <c r="K95" s="41" t="str">
        <f>'Core Indicators'!BC95</f>
        <v>x</v>
      </c>
      <c r="L95" s="41">
        <f>'Core Indicators'!BK95</f>
        <v>2287</v>
      </c>
      <c r="M95" s="41">
        <f>'Core Indicators'!BS95</f>
        <v>43225</v>
      </c>
      <c r="N95" s="41">
        <f>'Core Indicators'!CA95</f>
        <v>14974</v>
      </c>
      <c r="O95" s="41" t="e">
        <f>'Core Indicators'!CI95</f>
        <v>#N/A</v>
      </c>
      <c r="P95" s="41" t="str">
        <f>'Core Indicators'!CQ95</f>
        <v>x</v>
      </c>
      <c r="Q95" s="41">
        <f>'Core Indicators'!DG95</f>
        <v>151271000</v>
      </c>
      <c r="R95" s="41">
        <f>'Core Indicators'!DO95</f>
        <v>90218000</v>
      </c>
      <c r="S95" s="41">
        <f>'Core Indicators'!DW95</f>
        <v>12040000</v>
      </c>
      <c r="T95" s="41">
        <f>'Core Indicators'!EE95</f>
        <v>708000</v>
      </c>
      <c r="U95" s="41">
        <f>'Core Indicators'!EM95</f>
        <v>0</v>
      </c>
      <c r="V95" s="41">
        <f>'Core Indicators'!FC95</f>
        <v>5</v>
      </c>
      <c r="W95" s="41">
        <f>'Core Indicators'!FK95</f>
        <v>2277100</v>
      </c>
      <c r="X95" s="41">
        <f>'Core Indicators'!FS95</f>
        <v>822400</v>
      </c>
      <c r="Y95" s="41">
        <f>'Core Indicators'!GA95</f>
        <v>2</v>
      </c>
      <c r="Z95" s="41">
        <f>'Core Indicators'!GI95</f>
        <v>2</v>
      </c>
      <c r="AA95" s="41">
        <f>'Core Indicators'!GQ95</f>
        <v>1</v>
      </c>
      <c r="AB95" s="41">
        <f>'Core Indicators'!GY95</f>
        <v>0</v>
      </c>
      <c r="AC95" s="41">
        <f>'Core Indicators'!HG95</f>
        <v>2</v>
      </c>
      <c r="AD95" s="41">
        <f>'Core Indicators'!HO95</f>
        <v>3</v>
      </c>
      <c r="AE95" s="41">
        <f>'Core Indicators'!HW95</f>
        <v>3</v>
      </c>
      <c r="AF95" s="41">
        <f>'Core Indicators'!IE95</f>
        <v>1</v>
      </c>
      <c r="AG95" s="41">
        <f>'Core Indicators'!IM95</f>
        <v>3</v>
      </c>
    </row>
    <row r="96" spans="1:33" ht="20.100000000000001" customHeight="1">
      <c r="A96" s="233" t="str">
        <f>'Core Indicators'!A:A</f>
        <v>Kashmir conflict in Pakistan</v>
      </c>
      <c r="B96" s="233" t="str">
        <f>'Core Indicators'!B:B</f>
        <v>Conflict/ Violence</v>
      </c>
      <c r="C96" s="233" t="str">
        <f>'Core Indicators'!C96</f>
        <v>PAK004</v>
      </c>
      <c r="D96" s="233" t="str">
        <f>'Core Indicators'!D96</f>
        <v>Pakistan</v>
      </c>
      <c r="E96" s="233" t="str">
        <f>'Core Indicators'!E96</f>
        <v>PAK</v>
      </c>
      <c r="F96" s="42">
        <f>'Core Indicators'!O96</f>
        <v>13297</v>
      </c>
      <c r="G96" s="42">
        <f>'Core Indicators'!W96</f>
        <v>4390000</v>
      </c>
      <c r="H96" s="42" t="str">
        <f>'Core Indicators'!AE96</f>
        <v>x</v>
      </c>
      <c r="I96" s="42" t="str">
        <f>'Core Indicators'!AM96</f>
        <v>x</v>
      </c>
      <c r="J96" s="42" t="str">
        <f>'Core Indicators'!AU96</f>
        <v>x</v>
      </c>
      <c r="K96" s="42" t="str">
        <f>'Core Indicators'!BC96</f>
        <v>x</v>
      </c>
      <c r="L96" s="42">
        <f>'Core Indicators'!BK96</f>
        <v>0</v>
      </c>
      <c r="M96" s="42" t="str">
        <f>'Core Indicators'!BS96</f>
        <v>x</v>
      </c>
      <c r="N96" s="42" t="str">
        <f>'Core Indicators'!CA96</f>
        <v>x</v>
      </c>
      <c r="O96" s="42" t="e">
        <f>'Core Indicators'!CI96</f>
        <v>#N/A</v>
      </c>
      <c r="P96" s="42" t="str">
        <f>'Core Indicators'!CQ96</f>
        <v>x</v>
      </c>
      <c r="Q96" s="42">
        <f>'Core Indicators'!DG96</f>
        <v>4390000</v>
      </c>
      <c r="R96" s="42" t="str">
        <f>'Core Indicators'!DO96</f>
        <v>x</v>
      </c>
      <c r="S96" s="42" t="str">
        <f>'Core Indicators'!DW96</f>
        <v>x</v>
      </c>
      <c r="T96" s="42" t="str">
        <f>'Core Indicators'!EE96</f>
        <v>x</v>
      </c>
      <c r="U96" s="42" t="str">
        <f>'Core Indicators'!EM96</f>
        <v>x</v>
      </c>
      <c r="V96" s="42">
        <f>'Core Indicators'!FC96</f>
        <v>3</v>
      </c>
      <c r="W96" s="42" t="str">
        <f>'Core Indicators'!FK96</f>
        <v>x</v>
      </c>
      <c r="X96" s="42" t="str">
        <f>'Core Indicators'!FS96</f>
        <v>x</v>
      </c>
      <c r="Y96" s="42">
        <f>'Core Indicators'!GA96</f>
        <v>1</v>
      </c>
      <c r="Z96" s="42">
        <f>'Core Indicators'!GI96</f>
        <v>2</v>
      </c>
      <c r="AA96" s="42">
        <f>'Core Indicators'!GQ96</f>
        <v>1</v>
      </c>
      <c r="AB96" s="42">
        <f>'Core Indicators'!GY96</f>
        <v>0</v>
      </c>
      <c r="AC96" s="42">
        <f>'Core Indicators'!HG96</f>
        <v>0</v>
      </c>
      <c r="AD96" s="42">
        <f>'Core Indicators'!HO96</f>
        <v>2</v>
      </c>
      <c r="AE96" s="42">
        <f>'Core Indicators'!HW96</f>
        <v>0</v>
      </c>
      <c r="AF96" s="42">
        <f>'Core Indicators'!IE96</f>
        <v>1</v>
      </c>
      <c r="AG96" s="42">
        <f>'Core Indicators'!IM96</f>
        <v>3</v>
      </c>
    </row>
    <row r="97" spans="1:33" ht="20.100000000000001" customHeight="1">
      <c r="A97" s="62" t="str">
        <f>'Core Indicators'!A:A</f>
        <v>Venezuela displacement in Panama</v>
      </c>
      <c r="B97" s="62" t="str">
        <f>'Core Indicators'!B:B</f>
        <v>International Displacement</v>
      </c>
      <c r="C97" s="62" t="str">
        <f>'Core Indicators'!C97</f>
        <v>PAN002</v>
      </c>
      <c r="D97" s="62" t="str">
        <f>'Core Indicators'!D97</f>
        <v>Panama</v>
      </c>
      <c r="E97" s="62" t="str">
        <f>'Core Indicators'!E97</f>
        <v>PAN</v>
      </c>
      <c r="F97" s="41">
        <f>'Core Indicators'!O97</f>
        <v>74180</v>
      </c>
      <c r="G97" s="41">
        <f>'Core Indicators'!W97</f>
        <v>4500000</v>
      </c>
      <c r="H97" s="41">
        <f>'Core Indicators'!AE97</f>
        <v>461000</v>
      </c>
      <c r="I97" s="41">
        <f>'Core Indicators'!AM97</f>
        <v>458000</v>
      </c>
      <c r="J97" s="41" t="str">
        <f>'Core Indicators'!AU97</f>
        <v>x</v>
      </c>
      <c r="K97" s="41" t="str">
        <f>'Core Indicators'!BC97</f>
        <v>x</v>
      </c>
      <c r="L97" s="41" t="str">
        <f>'Core Indicators'!BK97</f>
        <v>x</v>
      </c>
      <c r="M97" s="41" t="str">
        <f>'Core Indicators'!BS97</f>
        <v>x</v>
      </c>
      <c r="N97" s="41" t="str">
        <f>'Core Indicators'!CA97</f>
        <v>x</v>
      </c>
      <c r="O97" s="41" t="e">
        <f>'Core Indicators'!CI97</f>
        <v>#N/A</v>
      </c>
      <c r="P97" s="41" t="str">
        <f>'Core Indicators'!CQ97</f>
        <v>x</v>
      </c>
      <c r="Q97" s="41">
        <f>'Core Indicators'!DG97</f>
        <v>4036000</v>
      </c>
      <c r="R97" s="41">
        <f>'Core Indicators'!DO97</f>
        <v>52000</v>
      </c>
      <c r="S97" s="41">
        <f>'Core Indicators'!DW97</f>
        <v>412000</v>
      </c>
      <c r="T97" s="41">
        <f>'Core Indicators'!EE97</f>
        <v>0</v>
      </c>
      <c r="U97" s="41">
        <f>'Core Indicators'!EM97</f>
        <v>0</v>
      </c>
      <c r="V97" s="41">
        <f>'Core Indicators'!FC97</f>
        <v>3</v>
      </c>
      <c r="W97" s="41" t="str">
        <f>'Core Indicators'!FK97</f>
        <v>x</v>
      </c>
      <c r="X97" s="41" t="str">
        <f>'Core Indicators'!FS97</f>
        <v>x</v>
      </c>
      <c r="Y97" s="41">
        <f>'Core Indicators'!GA97</f>
        <v>1</v>
      </c>
      <c r="Z97" s="41">
        <f>'Core Indicators'!GI97</f>
        <v>1</v>
      </c>
      <c r="AA97" s="41">
        <f>'Core Indicators'!GQ97</f>
        <v>0</v>
      </c>
      <c r="AB97" s="41">
        <f>'Core Indicators'!GY97</f>
        <v>0</v>
      </c>
      <c r="AC97" s="41">
        <f>'Core Indicators'!HG97</f>
        <v>0</v>
      </c>
      <c r="AD97" s="41">
        <f>'Core Indicators'!HO97</f>
        <v>0</v>
      </c>
      <c r="AE97" s="41">
        <f>'Core Indicators'!HW97</f>
        <v>1</v>
      </c>
      <c r="AF97" s="41">
        <f>'Core Indicators'!IE97</f>
        <v>0</v>
      </c>
      <c r="AG97" s="41">
        <f>'Core Indicators'!IM97</f>
        <v>1</v>
      </c>
    </row>
    <row r="98" spans="1:33" ht="20.100000000000001" customHeight="1">
      <c r="A98" s="233" t="str">
        <f>'Core Indicators'!A:A</f>
        <v>Venezuela displacement in Peru</v>
      </c>
      <c r="B98" s="233" t="str">
        <f>'Core Indicators'!B:B</f>
        <v>International Displacement</v>
      </c>
      <c r="C98" s="233" t="str">
        <f>'Core Indicators'!C98</f>
        <v>PER002</v>
      </c>
      <c r="D98" s="233" t="str">
        <f>'Core Indicators'!D98</f>
        <v>Peru</v>
      </c>
      <c r="E98" s="233" t="str">
        <f>'Core Indicators'!E98</f>
        <v>PER</v>
      </c>
      <c r="F98" s="42">
        <f>'Core Indicators'!O98</f>
        <v>672294</v>
      </c>
      <c r="G98" s="42">
        <f>'Core Indicators'!W98</f>
        <v>24844000</v>
      </c>
      <c r="H98" s="42">
        <f>'Core Indicators'!AE98</f>
        <v>2913000</v>
      </c>
      <c r="I98" s="42">
        <f>'Core Indicators'!AM98</f>
        <v>2053000</v>
      </c>
      <c r="J98" s="42" t="str">
        <f>'Core Indicators'!AU98</f>
        <v>x</v>
      </c>
      <c r="K98" s="42" t="str">
        <f>'Core Indicators'!BC98</f>
        <v>x</v>
      </c>
      <c r="L98" s="42" t="str">
        <f>'Core Indicators'!BK98</f>
        <v>x</v>
      </c>
      <c r="M98" s="42" t="str">
        <f>'Core Indicators'!BS98</f>
        <v>x</v>
      </c>
      <c r="N98" s="42" t="str">
        <f>'Core Indicators'!CA98</f>
        <v>x</v>
      </c>
      <c r="O98" s="42" t="e">
        <f>'Core Indicators'!CI98</f>
        <v>#N/A</v>
      </c>
      <c r="P98" s="42" t="str">
        <f>'Core Indicators'!CQ98</f>
        <v>x</v>
      </c>
      <c r="Q98" s="42">
        <f>'Core Indicators'!DG98</f>
        <v>21931000</v>
      </c>
      <c r="R98" s="42">
        <f>'Core Indicators'!DO98</f>
        <v>643000</v>
      </c>
      <c r="S98" s="42">
        <f>'Core Indicators'!DW98</f>
        <v>2270000</v>
      </c>
      <c r="T98" s="42" t="str">
        <f>'Core Indicators'!EE98</f>
        <v>x</v>
      </c>
      <c r="U98" s="42" t="str">
        <f>'Core Indicators'!EM98</f>
        <v>x</v>
      </c>
      <c r="V98" s="42">
        <f>'Core Indicators'!FC98</f>
        <v>3</v>
      </c>
      <c r="W98" s="42" t="str">
        <f>'Core Indicators'!FK98</f>
        <v>x</v>
      </c>
      <c r="X98" s="42" t="str">
        <f>'Core Indicators'!FS98</f>
        <v>x</v>
      </c>
      <c r="Y98" s="42">
        <f>'Core Indicators'!GA98</f>
        <v>0</v>
      </c>
      <c r="Z98" s="42">
        <f>'Core Indicators'!GI98</f>
        <v>0</v>
      </c>
      <c r="AA98" s="42">
        <f>'Core Indicators'!GQ98</f>
        <v>0</v>
      </c>
      <c r="AB98" s="42">
        <f>'Core Indicators'!GY98</f>
        <v>0</v>
      </c>
      <c r="AC98" s="42">
        <f>'Core Indicators'!HG98</f>
        <v>2</v>
      </c>
      <c r="AD98" s="42">
        <f>'Core Indicators'!HO98</f>
        <v>1</v>
      </c>
      <c r="AE98" s="42">
        <f>'Core Indicators'!HW98</f>
        <v>0</v>
      </c>
      <c r="AF98" s="42">
        <f>'Core Indicators'!IE98</f>
        <v>1</v>
      </c>
      <c r="AG98" s="42">
        <f>'Core Indicators'!IM98</f>
        <v>1</v>
      </c>
    </row>
    <row r="99" spans="1:33" ht="20.100000000000001" customHeight="1">
      <c r="A99" s="62" t="str">
        <f>'Core Indicators'!A:A</f>
        <v>Mindanao conflict</v>
      </c>
      <c r="B99" s="62" t="str">
        <f>'Core Indicators'!B:B</f>
        <v>Conflict/ Violence</v>
      </c>
      <c r="C99" s="62" t="str">
        <f>'Core Indicators'!C99</f>
        <v>PHL003</v>
      </c>
      <c r="D99" s="62" t="str">
        <f>'Core Indicators'!D99</f>
        <v>Philippines</v>
      </c>
      <c r="E99" s="62" t="str">
        <f>'Core Indicators'!E99</f>
        <v>PHL</v>
      </c>
      <c r="F99" s="41">
        <f>'Core Indicators'!O99</f>
        <v>99949</v>
      </c>
      <c r="G99" s="41">
        <f>'Core Indicators'!W99</f>
        <v>26252000</v>
      </c>
      <c r="H99" s="41">
        <f>'Core Indicators'!AE99</f>
        <v>96000</v>
      </c>
      <c r="I99" s="41">
        <f>'Core Indicators'!AM99</f>
        <v>96000</v>
      </c>
      <c r="J99" s="41" t="str">
        <f>'Core Indicators'!AU99</f>
        <v>x</v>
      </c>
      <c r="K99" s="41" t="str">
        <f>'Core Indicators'!BC99</f>
        <v>x</v>
      </c>
      <c r="L99" s="41">
        <f>'Core Indicators'!BK99</f>
        <v>147</v>
      </c>
      <c r="M99" s="41" t="str">
        <f>'Core Indicators'!BS99</f>
        <v>x</v>
      </c>
      <c r="N99" s="41" t="str">
        <f>'Core Indicators'!CA99</f>
        <v>x</v>
      </c>
      <c r="O99" s="41" t="e">
        <f>'Core Indicators'!CI99</f>
        <v>#N/A</v>
      </c>
      <c r="P99" s="41" t="str">
        <f>'Core Indicators'!CQ99</f>
        <v>x</v>
      </c>
      <c r="Q99" s="41">
        <f>'Core Indicators'!DG99</f>
        <v>26156000</v>
      </c>
      <c r="R99" s="41">
        <f>'Core Indicators'!DO99</f>
        <v>0</v>
      </c>
      <c r="S99" s="41">
        <f>'Core Indicators'!DW99</f>
        <v>96000</v>
      </c>
      <c r="T99" s="41" t="str">
        <f>'Core Indicators'!EE99</f>
        <v>x</v>
      </c>
      <c r="U99" s="41" t="str">
        <f>'Core Indicators'!EM99</f>
        <v>x</v>
      </c>
      <c r="V99" s="41">
        <f>'Core Indicators'!FC99</f>
        <v>4</v>
      </c>
      <c r="W99" s="41" t="str">
        <f>'Core Indicators'!FK99</f>
        <v>x</v>
      </c>
      <c r="X99" s="41" t="str">
        <f>'Core Indicators'!FS99</f>
        <v>x</v>
      </c>
      <c r="Y99" s="41">
        <f>'Core Indicators'!GA99</f>
        <v>1</v>
      </c>
      <c r="Z99" s="41">
        <f>'Core Indicators'!GI99</f>
        <v>0</v>
      </c>
      <c r="AA99" s="41">
        <f>'Core Indicators'!GQ99</f>
        <v>0</v>
      </c>
      <c r="AB99" s="41">
        <f>'Core Indicators'!GY99</f>
        <v>0</v>
      </c>
      <c r="AC99" s="41">
        <f>'Core Indicators'!HG99</f>
        <v>0</v>
      </c>
      <c r="AD99" s="41">
        <f>'Core Indicators'!HO99</f>
        <v>0</v>
      </c>
      <c r="AE99" s="41">
        <f>'Core Indicators'!HW99</f>
        <v>0</v>
      </c>
      <c r="AF99" s="41">
        <f>'Core Indicators'!IE99</f>
        <v>1</v>
      </c>
      <c r="AG99" s="41">
        <f>'Core Indicators'!IM99</f>
        <v>3</v>
      </c>
    </row>
    <row r="100" spans="1:33" ht="20.100000000000001" customHeight="1">
      <c r="A100" s="233" t="str">
        <f>'Core Indicators'!A:A</f>
        <v>Highlands Violence</v>
      </c>
      <c r="B100" s="233" t="str">
        <f>'Core Indicators'!B:B</f>
        <v>Conflict/ Violence</v>
      </c>
      <c r="C100" s="233" t="str">
        <f>'Core Indicators'!C100</f>
        <v>PNG003</v>
      </c>
      <c r="D100" s="233" t="str">
        <f>'Core Indicators'!D100</f>
        <v>Papua New Guinea</v>
      </c>
      <c r="E100" s="233" t="str">
        <f>'Core Indicators'!E100</f>
        <v>PNG</v>
      </c>
      <c r="F100" s="42">
        <f>'Core Indicators'!O100</f>
        <v>63667</v>
      </c>
      <c r="G100" s="42">
        <f>'Core Indicators'!W100</f>
        <v>4566000</v>
      </c>
      <c r="H100" s="42">
        <f>'Core Indicators'!AE100</f>
        <v>571000</v>
      </c>
      <c r="I100" s="42">
        <f>'Core Indicators'!AM100</f>
        <v>25000</v>
      </c>
      <c r="J100" s="42" t="str">
        <f>'Core Indicators'!AU100</f>
        <v>x</v>
      </c>
      <c r="K100" s="42" t="str">
        <f>'Core Indicators'!BC100</f>
        <v>x</v>
      </c>
      <c r="L100" s="42">
        <f>'Core Indicators'!BK100</f>
        <v>70</v>
      </c>
      <c r="M100" s="42" t="str">
        <f>'Core Indicators'!BS100</f>
        <v>x</v>
      </c>
      <c r="N100" s="42" t="str">
        <f>'Core Indicators'!CA100</f>
        <v>x</v>
      </c>
      <c r="O100" s="42" t="e">
        <f>'Core Indicators'!CI100</f>
        <v>#N/A</v>
      </c>
      <c r="P100" s="42" t="str">
        <f>'Core Indicators'!CQ100</f>
        <v>x</v>
      </c>
      <c r="Q100" s="42">
        <f>'Core Indicators'!DG100</f>
        <v>3995000</v>
      </c>
      <c r="R100" s="42">
        <f>'Core Indicators'!DO100</f>
        <v>546000</v>
      </c>
      <c r="S100" s="42">
        <f>'Core Indicators'!DW100</f>
        <v>25000</v>
      </c>
      <c r="T100" s="42" t="str">
        <f>'Core Indicators'!EE100</f>
        <v>x</v>
      </c>
      <c r="U100" s="42" t="str">
        <f>'Core Indicators'!EM100</f>
        <v>x</v>
      </c>
      <c r="V100" s="42">
        <f>'Core Indicators'!FC100</f>
        <v>4</v>
      </c>
      <c r="W100" s="42" t="str">
        <f>'Core Indicators'!FK100</f>
        <v>x</v>
      </c>
      <c r="X100" s="42" t="str">
        <f>'Core Indicators'!FS100</f>
        <v>x</v>
      </c>
      <c r="Y100" s="42">
        <f>'Core Indicators'!GA100</f>
        <v>0</v>
      </c>
      <c r="Z100" s="42">
        <f>'Core Indicators'!GI100</f>
        <v>2</v>
      </c>
      <c r="AA100" s="42">
        <f>'Core Indicators'!GQ100</f>
        <v>1</v>
      </c>
      <c r="AB100" s="42">
        <f>'Core Indicators'!GY100</f>
        <v>0</v>
      </c>
      <c r="AC100" s="42">
        <f>'Core Indicators'!HG100</f>
        <v>0</v>
      </c>
      <c r="AD100" s="42">
        <f>'Core Indicators'!HO100</f>
        <v>2</v>
      </c>
      <c r="AE100" s="42">
        <f>'Core Indicators'!HW100</f>
        <v>3</v>
      </c>
      <c r="AF100" s="42">
        <f>'Core Indicators'!IE100</f>
        <v>0</v>
      </c>
      <c r="AG100" s="42">
        <f>'Core Indicators'!IM100</f>
        <v>3</v>
      </c>
    </row>
    <row r="101" spans="1:33" ht="20.100000000000001" customHeight="1">
      <c r="A101" s="62" t="str">
        <f>'Core Indicators'!A:A</f>
        <v>Displacement from Russia-Ukraine conflict in Poland</v>
      </c>
      <c r="B101" s="62" t="str">
        <f>'Core Indicators'!B:B</f>
        <v>International Displacement</v>
      </c>
      <c r="C101" s="62" t="str">
        <f>'Core Indicators'!C101</f>
        <v>POL002</v>
      </c>
      <c r="D101" s="62" t="str">
        <f>'Core Indicators'!D101</f>
        <v>Poland</v>
      </c>
      <c r="E101" s="62" t="str">
        <f>'Core Indicators'!E101</f>
        <v>POL</v>
      </c>
      <c r="F101" s="41">
        <f>'Core Indicators'!O101</f>
        <v>306090</v>
      </c>
      <c r="G101" s="41">
        <f>'Core Indicators'!W101</f>
        <v>37687000</v>
      </c>
      <c r="H101" s="41">
        <f>'Core Indicators'!AE101</f>
        <v>1000000</v>
      </c>
      <c r="I101" s="41">
        <f>'Core Indicators'!AM101</f>
        <v>1000000</v>
      </c>
      <c r="J101" s="41" t="str">
        <f>'Core Indicators'!AU101</f>
        <v>x</v>
      </c>
      <c r="K101" s="41" t="str">
        <f>'Core Indicators'!BC101</f>
        <v>x</v>
      </c>
      <c r="L101" s="41">
        <f>'Core Indicators'!BK101</f>
        <v>0</v>
      </c>
      <c r="M101" s="41">
        <f>'Core Indicators'!BS101</f>
        <v>0</v>
      </c>
      <c r="N101" s="41">
        <f>'Core Indicators'!CA101</f>
        <v>0</v>
      </c>
      <c r="O101" s="41" t="e">
        <f>'Core Indicators'!CI101</f>
        <v>#N/A</v>
      </c>
      <c r="P101" s="41" t="str">
        <f>'Core Indicators'!CQ101</f>
        <v>x</v>
      </c>
      <c r="Q101" s="41">
        <f>'Core Indicators'!DG101</f>
        <v>36687000</v>
      </c>
      <c r="R101" s="41">
        <f>'Core Indicators'!DO101</f>
        <v>0</v>
      </c>
      <c r="S101" s="41">
        <f>'Core Indicators'!DW101</f>
        <v>1000000</v>
      </c>
      <c r="T101" s="41">
        <f>'Core Indicators'!EE101</f>
        <v>0</v>
      </c>
      <c r="U101" s="41">
        <f>'Core Indicators'!EM101</f>
        <v>0</v>
      </c>
      <c r="V101" s="41">
        <f>'Core Indicators'!FC101</f>
        <v>2</v>
      </c>
      <c r="W101" s="41" t="str">
        <f>'Core Indicators'!FK101</f>
        <v>x</v>
      </c>
      <c r="X101" s="41" t="str">
        <f>'Core Indicators'!FS101</f>
        <v>x</v>
      </c>
      <c r="Y101" s="41">
        <f>'Core Indicators'!GA101</f>
        <v>0</v>
      </c>
      <c r="Z101" s="41">
        <f>'Core Indicators'!GI101</f>
        <v>0</v>
      </c>
      <c r="AA101" s="41">
        <f>'Core Indicators'!GQ101</f>
        <v>0</v>
      </c>
      <c r="AB101" s="41">
        <f>'Core Indicators'!GY101</f>
        <v>0</v>
      </c>
      <c r="AC101" s="41">
        <f>'Core Indicators'!HG101</f>
        <v>0</v>
      </c>
      <c r="AD101" s="41">
        <f>'Core Indicators'!HO101</f>
        <v>0</v>
      </c>
      <c r="AE101" s="41">
        <f>'Core Indicators'!HW101</f>
        <v>0</v>
      </c>
      <c r="AF101" s="41">
        <f>'Core Indicators'!IE101</f>
        <v>0</v>
      </c>
      <c r="AG101" s="41">
        <f>'Core Indicators'!IM101</f>
        <v>2</v>
      </c>
    </row>
    <row r="102" spans="1:33" ht="20.100000000000001" customHeight="1">
      <c r="A102" s="233" t="str">
        <f>'Core Indicators'!A:A</f>
        <v>Complex crisis in DPRK</v>
      </c>
      <c r="B102" s="233" t="str">
        <f>'Core Indicators'!B:B</f>
        <v>Floods,Drought/drier conditions,Political/economic crisis</v>
      </c>
      <c r="C102" s="233" t="str">
        <f>'Core Indicators'!C102</f>
        <v>PRK001</v>
      </c>
      <c r="D102" s="233" t="str">
        <f>'Core Indicators'!D102</f>
        <v>DPRK</v>
      </c>
      <c r="E102" s="233" t="str">
        <f>'Core Indicators'!E102</f>
        <v>PRK</v>
      </c>
      <c r="F102" s="42">
        <f>'Core Indicators'!O102</f>
        <v>120410</v>
      </c>
      <c r="G102" s="42">
        <f>'Core Indicators'!W102</f>
        <v>26553000</v>
      </c>
      <c r="H102" s="42">
        <f>'Core Indicators'!AE102</f>
        <v>26553000</v>
      </c>
      <c r="I102" s="42">
        <f>'Core Indicators'!AM102</f>
        <v>34000</v>
      </c>
      <c r="J102" s="42">
        <f>'Core Indicators'!AU102</f>
        <v>0</v>
      </c>
      <c r="K102" s="42" t="str">
        <f>'Core Indicators'!BC102</f>
        <v>x</v>
      </c>
      <c r="L102" s="42">
        <f>'Core Indicators'!BK102</f>
        <v>0</v>
      </c>
      <c r="M102" s="42" t="str">
        <f>'Core Indicators'!BS102</f>
        <v>x</v>
      </c>
      <c r="N102" s="42" t="str">
        <f>'Core Indicators'!CA102</f>
        <v>x</v>
      </c>
      <c r="O102" s="42" t="e">
        <f>'Core Indicators'!CI102</f>
        <v>#N/A</v>
      </c>
      <c r="P102" s="42" t="str">
        <f>'Core Indicators'!CQ102</f>
        <v>x</v>
      </c>
      <c r="Q102" s="42">
        <f>'Core Indicators'!DG102</f>
        <v>0</v>
      </c>
      <c r="R102" s="42">
        <f>'Core Indicators'!DO102</f>
        <v>16124000</v>
      </c>
      <c r="S102" s="42">
        <f>'Core Indicators'!DW102</f>
        <v>4970000</v>
      </c>
      <c r="T102" s="42">
        <f>'Core Indicators'!EE102</f>
        <v>5459000</v>
      </c>
      <c r="U102" s="42">
        <f>'Core Indicators'!EM102</f>
        <v>0</v>
      </c>
      <c r="V102" s="42">
        <f>'Core Indicators'!FC102</f>
        <v>3</v>
      </c>
      <c r="W102" s="42" t="str">
        <f>'Core Indicators'!FK102</f>
        <v>x</v>
      </c>
      <c r="X102" s="42" t="str">
        <f>'Core Indicators'!FS102</f>
        <v>x</v>
      </c>
      <c r="Y102" s="42">
        <f>'Core Indicators'!GA102</f>
        <v>0</v>
      </c>
      <c r="Z102" s="42">
        <f>'Core Indicators'!GI102</f>
        <v>1</v>
      </c>
      <c r="AA102" s="42">
        <f>'Core Indicators'!GQ102</f>
        <v>1</v>
      </c>
      <c r="AB102" s="42">
        <f>'Core Indicators'!GY102</f>
        <v>0</v>
      </c>
      <c r="AC102" s="42">
        <f>'Core Indicators'!HG102</f>
        <v>2</v>
      </c>
      <c r="AD102" s="42">
        <f>'Core Indicators'!HO102</f>
        <v>2</v>
      </c>
      <c r="AE102" s="42">
        <f>'Core Indicators'!HW102</f>
        <v>0</v>
      </c>
      <c r="AF102" s="42">
        <f>'Core Indicators'!IE102</f>
        <v>0</v>
      </c>
      <c r="AG102" s="42">
        <f>'Core Indicators'!IM102</f>
        <v>2</v>
      </c>
    </row>
    <row r="103" spans="1:33" ht="20.100000000000001" customHeight="1">
      <c r="A103" s="62" t="str">
        <f>'Core Indicators'!A:A</f>
        <v>Conflict in Palestine</v>
      </c>
      <c r="B103" s="62" t="str">
        <f>'Core Indicators'!B:B</f>
        <v>Conflict/ Violence</v>
      </c>
      <c r="C103" s="62" t="str">
        <f>'Core Indicators'!C103</f>
        <v>PSE002</v>
      </c>
      <c r="D103" s="62" t="str">
        <f>'Core Indicators'!D103</f>
        <v>Palestine</v>
      </c>
      <c r="E103" s="62" t="str">
        <f>'Core Indicators'!E103</f>
        <v>PSE</v>
      </c>
      <c r="F103" s="41">
        <f>'Core Indicators'!O103</f>
        <v>6025</v>
      </c>
      <c r="G103" s="41">
        <f>'Core Indicators'!W103</f>
        <v>5370000</v>
      </c>
      <c r="H103" s="41">
        <f>'Core Indicators'!AE103</f>
        <v>5370000</v>
      </c>
      <c r="I103" s="41">
        <f>'Core Indicators'!AM103</f>
        <v>6118000</v>
      </c>
      <c r="J103" s="41">
        <f>'Core Indicators'!AU103</f>
        <v>14576</v>
      </c>
      <c r="K103" s="41" t="str">
        <f>'Core Indicators'!BC103</f>
        <v>x</v>
      </c>
      <c r="L103" s="41">
        <f>'Core Indicators'!BK103</f>
        <v>7365</v>
      </c>
      <c r="M103" s="41" t="str">
        <f>'Core Indicators'!BS103</f>
        <v>x</v>
      </c>
      <c r="N103" s="41" t="str">
        <f>'Core Indicators'!CA103</f>
        <v>x</v>
      </c>
      <c r="O103" s="41" t="e">
        <f>'Core Indicators'!CI103</f>
        <v>#N/A</v>
      </c>
      <c r="P103" s="41" t="str">
        <f>'Core Indicators'!CQ103</f>
        <v>x</v>
      </c>
      <c r="Q103" s="41">
        <f>'Core Indicators'!DG103</f>
        <v>0</v>
      </c>
      <c r="R103" s="41">
        <f>'Core Indicators'!DO103</f>
        <v>2070000</v>
      </c>
      <c r="S103" s="41">
        <f>'Core Indicators'!DW103</f>
        <v>2079000</v>
      </c>
      <c r="T103" s="41">
        <f>'Core Indicators'!EE103</f>
        <v>876000</v>
      </c>
      <c r="U103" s="41">
        <f>'Core Indicators'!EM103</f>
        <v>345000</v>
      </c>
      <c r="V103" s="41">
        <f>'Core Indicators'!FC103</f>
        <v>5</v>
      </c>
      <c r="W103" s="41" t="str">
        <f>'Core Indicators'!FK103</f>
        <v>x</v>
      </c>
      <c r="X103" s="41" t="str">
        <f>'Core Indicators'!FS103</f>
        <v>x</v>
      </c>
      <c r="Y103" s="41">
        <f>'Core Indicators'!GA103</f>
        <v>1</v>
      </c>
      <c r="Z103" s="41">
        <f>'Core Indicators'!GI103</f>
        <v>3</v>
      </c>
      <c r="AA103" s="41">
        <f>'Core Indicators'!GQ103</f>
        <v>2</v>
      </c>
      <c r="AB103" s="41">
        <f>'Core Indicators'!GY103</f>
        <v>3</v>
      </c>
      <c r="AC103" s="41">
        <f>'Core Indicators'!HG103</f>
        <v>3</v>
      </c>
      <c r="AD103" s="41">
        <f>'Core Indicators'!HO103</f>
        <v>3</v>
      </c>
      <c r="AE103" s="41">
        <f>'Core Indicators'!HW103</f>
        <v>3</v>
      </c>
      <c r="AF103" s="41">
        <f>'Core Indicators'!IE103</f>
        <v>2</v>
      </c>
      <c r="AG103" s="41">
        <f>'Core Indicators'!IM103</f>
        <v>3</v>
      </c>
    </row>
    <row r="104" spans="1:33" ht="20.100000000000001" customHeight="1">
      <c r="A104" s="233" t="str">
        <f>'Core Indicators'!A:A</f>
        <v>Conflict in West Bank</v>
      </c>
      <c r="B104" s="233" t="str">
        <f>'Core Indicators'!B:B</f>
        <v>Conflict/ Violence</v>
      </c>
      <c r="C104" s="233" t="str">
        <f>'Core Indicators'!C104</f>
        <v>PSE003</v>
      </c>
      <c r="D104" s="233" t="str">
        <f>'Core Indicators'!D104</f>
        <v>Palestine</v>
      </c>
      <c r="E104" s="233" t="str">
        <f>'Core Indicators'!E104</f>
        <v>PSE</v>
      </c>
      <c r="F104" s="42">
        <f>'Core Indicators'!O104</f>
        <v>5660</v>
      </c>
      <c r="G104" s="42">
        <f>'Core Indicators'!W104</f>
        <v>3270000</v>
      </c>
      <c r="H104" s="42">
        <f>'Core Indicators'!AE104</f>
        <v>3270000</v>
      </c>
      <c r="I104" s="42">
        <f>'Core Indicators'!AM104</f>
        <v>4385000</v>
      </c>
      <c r="J104" s="42">
        <f>'Core Indicators'!AU104</f>
        <v>1817</v>
      </c>
      <c r="K104" s="42" t="str">
        <f>'Core Indicators'!BC104</f>
        <v>x</v>
      </c>
      <c r="L104" s="42">
        <f>'Core Indicators'!BK104</f>
        <v>170</v>
      </c>
      <c r="M104" s="42" t="str">
        <f>'Core Indicators'!BS104</f>
        <v>x</v>
      </c>
      <c r="N104" s="42" t="str">
        <f>'Core Indicators'!CA104</f>
        <v>x</v>
      </c>
      <c r="O104" s="42" t="e">
        <f>'Core Indicators'!CI104</f>
        <v>#N/A</v>
      </c>
      <c r="P104" s="42" t="str">
        <f>'Core Indicators'!CQ104</f>
        <v>x</v>
      </c>
      <c r="Q104" s="42">
        <f>'Core Indicators'!DG104</f>
        <v>0</v>
      </c>
      <c r="R104" s="42">
        <f>'Core Indicators'!DO104</f>
        <v>2070000</v>
      </c>
      <c r="S104" s="42">
        <f>'Core Indicators'!DW104</f>
        <v>1200000</v>
      </c>
      <c r="T104" s="42" t="str">
        <f>'Core Indicators'!EE104</f>
        <v>x</v>
      </c>
      <c r="U104" s="42" t="str">
        <f>'Core Indicators'!EM104</f>
        <v>x</v>
      </c>
      <c r="V104" s="42">
        <f>'Core Indicators'!FC104</f>
        <v>5</v>
      </c>
      <c r="W104" s="42" t="str">
        <f>'Core Indicators'!FK104</f>
        <v>x</v>
      </c>
      <c r="X104" s="42" t="str">
        <f>'Core Indicators'!FS104</f>
        <v>x</v>
      </c>
      <c r="Y104" s="42">
        <f>'Core Indicators'!GA104</f>
        <v>1</v>
      </c>
      <c r="Z104" s="42">
        <f>'Core Indicators'!GI104</f>
        <v>3</v>
      </c>
      <c r="AA104" s="42">
        <f>'Core Indicators'!GQ104</f>
        <v>2</v>
      </c>
      <c r="AB104" s="42">
        <f>'Core Indicators'!GY104</f>
        <v>3</v>
      </c>
      <c r="AC104" s="42">
        <f>'Core Indicators'!HG104</f>
        <v>2</v>
      </c>
      <c r="AD104" s="42">
        <f>'Core Indicators'!HO104</f>
        <v>3</v>
      </c>
      <c r="AE104" s="42">
        <f>'Core Indicators'!HW104</f>
        <v>2</v>
      </c>
      <c r="AF104" s="42">
        <f>'Core Indicators'!IE104</f>
        <v>2</v>
      </c>
      <c r="AG104" s="42">
        <f>'Core Indicators'!IM104</f>
        <v>0</v>
      </c>
    </row>
    <row r="105" spans="1:33" ht="20.100000000000001" customHeight="1">
      <c r="A105" s="62" t="str">
        <f>'Core Indicators'!A:A</f>
        <v>Conflict in Gaza</v>
      </c>
      <c r="B105" s="62" t="str">
        <f>'Core Indicators'!B:B</f>
        <v>Conflict/ Violence</v>
      </c>
      <c r="C105" s="62" t="str">
        <f>'Core Indicators'!C105</f>
        <v>PSE004</v>
      </c>
      <c r="D105" s="62" t="str">
        <f>'Core Indicators'!D105</f>
        <v>Palestine</v>
      </c>
      <c r="E105" s="62" t="str">
        <f>'Core Indicators'!E105</f>
        <v>PSE</v>
      </c>
      <c r="F105" s="41">
        <f>'Core Indicators'!O105</f>
        <v>365</v>
      </c>
      <c r="G105" s="41">
        <f>'Core Indicators'!W105</f>
        <v>2100000</v>
      </c>
      <c r="H105" s="41">
        <f>'Core Indicators'!AE105</f>
        <v>2100000</v>
      </c>
      <c r="I105" s="41">
        <f>'Core Indicators'!AM105</f>
        <v>1733000</v>
      </c>
      <c r="J105" s="41">
        <f>'Core Indicators'!AU105</f>
        <v>12759</v>
      </c>
      <c r="K105" s="41" t="str">
        <f>'Core Indicators'!BC105</f>
        <v>x</v>
      </c>
      <c r="L105" s="41">
        <f>'Core Indicators'!BK105</f>
        <v>7195</v>
      </c>
      <c r="M105" s="41" t="str">
        <f>'Core Indicators'!BS105</f>
        <v>x</v>
      </c>
      <c r="N105" s="41" t="str">
        <f>'Core Indicators'!CA105</f>
        <v>x</v>
      </c>
      <c r="O105" s="41" t="e">
        <f>'Core Indicators'!CI105</f>
        <v>#N/A</v>
      </c>
      <c r="P105" s="41" t="str">
        <f>'Core Indicators'!CQ105</f>
        <v>x</v>
      </c>
      <c r="Q105" s="41">
        <f>'Core Indicators'!DG105</f>
        <v>0</v>
      </c>
      <c r="R105" s="41">
        <f>'Core Indicators'!DO105</f>
        <v>0</v>
      </c>
      <c r="S105" s="41">
        <f>'Core Indicators'!DW105</f>
        <v>879000</v>
      </c>
      <c r="T105" s="41">
        <f>'Core Indicators'!EE105</f>
        <v>876000</v>
      </c>
      <c r="U105" s="41">
        <f>'Core Indicators'!EM105</f>
        <v>345000</v>
      </c>
      <c r="V105" s="41">
        <f>'Core Indicators'!FC105</f>
        <v>5</v>
      </c>
      <c r="W105" s="41" t="str">
        <f>'Core Indicators'!FK105</f>
        <v>x</v>
      </c>
      <c r="X105" s="41" t="str">
        <f>'Core Indicators'!FS105</f>
        <v>x</v>
      </c>
      <c r="Y105" s="41">
        <f>'Core Indicators'!GA105</f>
        <v>1</v>
      </c>
      <c r="Z105" s="41">
        <f>'Core Indicators'!GI105</f>
        <v>3</v>
      </c>
      <c r="AA105" s="41">
        <f>'Core Indicators'!GQ105</f>
        <v>2</v>
      </c>
      <c r="AB105" s="41">
        <f>'Core Indicators'!GY105</f>
        <v>3</v>
      </c>
      <c r="AC105" s="41">
        <f>'Core Indicators'!HG105</f>
        <v>3</v>
      </c>
      <c r="AD105" s="41">
        <f>'Core Indicators'!HO105</f>
        <v>3</v>
      </c>
      <c r="AE105" s="41">
        <f>'Core Indicators'!HW105</f>
        <v>3</v>
      </c>
      <c r="AF105" s="41">
        <f>'Core Indicators'!IE105</f>
        <v>2</v>
      </c>
      <c r="AG105" s="41">
        <f>'Core Indicators'!IM105</f>
        <v>2</v>
      </c>
    </row>
    <row r="106" spans="1:33" ht="20.100000000000001" customHeight="1">
      <c r="A106" s="233" t="str">
        <f>'Core Indicators'!A:A</f>
        <v>Displacement from Russia-Ukraine conflict in Romania</v>
      </c>
      <c r="B106" s="233" t="str">
        <f>'Core Indicators'!B:B</f>
        <v>International Displacement</v>
      </c>
      <c r="C106" s="233" t="str">
        <f>'Core Indicators'!C106</f>
        <v>ROU002</v>
      </c>
      <c r="D106" s="233" t="str">
        <f>'Core Indicators'!D106</f>
        <v>Romania</v>
      </c>
      <c r="E106" s="233" t="str">
        <f>'Core Indicators'!E106</f>
        <v>ROU</v>
      </c>
      <c r="F106" s="42">
        <f>'Core Indicators'!O106</f>
        <v>238396</v>
      </c>
      <c r="G106" s="42">
        <f>'Core Indicators'!W106</f>
        <v>19242000</v>
      </c>
      <c r="H106" s="42">
        <f>'Core Indicators'!AE106</f>
        <v>182000</v>
      </c>
      <c r="I106" s="42">
        <f>'Core Indicators'!AM106</f>
        <v>182000</v>
      </c>
      <c r="J106" s="42" t="str">
        <f>'Core Indicators'!AU106</f>
        <v>x</v>
      </c>
      <c r="K106" s="42" t="str">
        <f>'Core Indicators'!BC106</f>
        <v>x</v>
      </c>
      <c r="L106" s="42">
        <f>'Core Indicators'!BK106</f>
        <v>0</v>
      </c>
      <c r="M106" s="42">
        <f>'Core Indicators'!BS106</f>
        <v>0</v>
      </c>
      <c r="N106" s="42">
        <f>'Core Indicators'!CA106</f>
        <v>0</v>
      </c>
      <c r="O106" s="42" t="e">
        <f>'Core Indicators'!CI106</f>
        <v>#N/A</v>
      </c>
      <c r="P106" s="42" t="str">
        <f>'Core Indicators'!CQ106</f>
        <v>x</v>
      </c>
      <c r="Q106" s="42">
        <f>'Core Indicators'!DG106</f>
        <v>19059000</v>
      </c>
      <c r="R106" s="42">
        <f>'Core Indicators'!DO106</f>
        <v>0</v>
      </c>
      <c r="S106" s="42">
        <f>'Core Indicators'!DW106</f>
        <v>182000</v>
      </c>
      <c r="T106" s="42">
        <f>'Core Indicators'!EE106</f>
        <v>0</v>
      </c>
      <c r="U106" s="42">
        <f>'Core Indicators'!EM106</f>
        <v>0</v>
      </c>
      <c r="V106" s="42">
        <f>'Core Indicators'!FC106</f>
        <v>2</v>
      </c>
      <c r="W106" s="42" t="str">
        <f>'Core Indicators'!FK106</f>
        <v>x</v>
      </c>
      <c r="X106" s="42" t="str">
        <f>'Core Indicators'!FS106</f>
        <v>x</v>
      </c>
      <c r="Y106" s="42">
        <f>'Core Indicators'!GA106</f>
        <v>0</v>
      </c>
      <c r="Z106" s="42">
        <f>'Core Indicators'!GI106</f>
        <v>0</v>
      </c>
      <c r="AA106" s="42">
        <f>'Core Indicators'!GQ106</f>
        <v>0</v>
      </c>
      <c r="AB106" s="42">
        <f>'Core Indicators'!GY106</f>
        <v>0</v>
      </c>
      <c r="AC106" s="42">
        <f>'Core Indicators'!HG106</f>
        <v>0</v>
      </c>
      <c r="AD106" s="42">
        <f>'Core Indicators'!HO106</f>
        <v>1</v>
      </c>
      <c r="AE106" s="42">
        <f>'Core Indicators'!HW106</f>
        <v>0</v>
      </c>
      <c r="AF106" s="42">
        <f>'Core Indicators'!IE106</f>
        <v>0</v>
      </c>
      <c r="AG106" s="42">
        <f>'Core Indicators'!IM106</f>
        <v>2</v>
      </c>
    </row>
    <row r="107" spans="1:33" ht="20.100000000000001" customHeight="1">
      <c r="A107" s="62" t="str">
        <f>'Core Indicators'!A:A</f>
        <v>Displacement from Russia-Ukraine conflict in Russia</v>
      </c>
      <c r="B107" s="62" t="str">
        <f>'Core Indicators'!B:B</f>
        <v>Conflict/ Violence,International Displacement</v>
      </c>
      <c r="C107" s="62" t="str">
        <f>'Core Indicators'!C107</f>
        <v>RUS002</v>
      </c>
      <c r="D107" s="62" t="str">
        <f>'Core Indicators'!D107</f>
        <v>Russia</v>
      </c>
      <c r="E107" s="62" t="str">
        <f>'Core Indicators'!E107</f>
        <v>RUS</v>
      </c>
      <c r="F107" s="41">
        <f>'Core Indicators'!O107</f>
        <v>16376870</v>
      </c>
      <c r="G107" s="41">
        <f>'Core Indicators'!W107</f>
        <v>145050000</v>
      </c>
      <c r="H107" s="41">
        <f>'Core Indicators'!AE107</f>
        <v>1224000</v>
      </c>
      <c r="I107" s="41">
        <f>'Core Indicators'!AM107</f>
        <v>1224000</v>
      </c>
      <c r="J107" s="41" t="str">
        <f>'Core Indicators'!AU107</f>
        <v>x</v>
      </c>
      <c r="K107" s="41" t="str">
        <f>'Core Indicators'!BC107</f>
        <v>x</v>
      </c>
      <c r="L107" s="41">
        <f>'Core Indicators'!BK107</f>
        <v>0</v>
      </c>
      <c r="M107" s="41" t="str">
        <f>'Core Indicators'!BS107</f>
        <v>x</v>
      </c>
      <c r="N107" s="41" t="str">
        <f>'Core Indicators'!CA107</f>
        <v>x</v>
      </c>
      <c r="O107" s="41" t="e">
        <f>'Core Indicators'!CI107</f>
        <v>#N/A</v>
      </c>
      <c r="P107" s="41" t="str">
        <f>'Core Indicators'!CQ107</f>
        <v>x</v>
      </c>
      <c r="Q107" s="41">
        <f>'Core Indicators'!DG107</f>
        <v>143826000</v>
      </c>
      <c r="R107" s="41">
        <f>'Core Indicators'!DO107</f>
        <v>0</v>
      </c>
      <c r="S107" s="41">
        <f>'Core Indicators'!DW107</f>
        <v>1224000</v>
      </c>
      <c r="T107" s="41">
        <f>'Core Indicators'!EE107</f>
        <v>0</v>
      </c>
      <c r="U107" s="41">
        <f>'Core Indicators'!EM107</f>
        <v>0</v>
      </c>
      <c r="V107" s="41">
        <f>'Core Indicators'!FC107</f>
        <v>2</v>
      </c>
      <c r="W107" s="41" t="str">
        <f>'Core Indicators'!FK107</f>
        <v>x</v>
      </c>
      <c r="X107" s="41" t="str">
        <f>'Core Indicators'!FS107</f>
        <v>x</v>
      </c>
      <c r="Y107" s="41">
        <f>'Core Indicators'!GA107</f>
        <v>2</v>
      </c>
      <c r="Z107" s="41">
        <f>'Core Indicators'!GI107</f>
        <v>2</v>
      </c>
      <c r="AA107" s="41">
        <f>'Core Indicators'!GQ107</f>
        <v>2</v>
      </c>
      <c r="AB107" s="41">
        <f>'Core Indicators'!GY107</f>
        <v>0</v>
      </c>
      <c r="AC107" s="41">
        <f>'Core Indicators'!HG107</f>
        <v>2</v>
      </c>
      <c r="AD107" s="41">
        <f>'Core Indicators'!HO107</f>
        <v>2</v>
      </c>
      <c r="AE107" s="41">
        <f>'Core Indicators'!HW107</f>
        <v>2</v>
      </c>
      <c r="AF107" s="41">
        <f>'Core Indicators'!IE107</f>
        <v>0</v>
      </c>
      <c r="AG107" s="41">
        <f>'Core Indicators'!IM107</f>
        <v>2</v>
      </c>
    </row>
    <row r="108" spans="1:33" ht="20.100000000000001" customHeight="1">
      <c r="A108" s="233" t="str">
        <f>'Core Indicators'!A:A</f>
        <v>Burundi and DRC refugees in Rwanda</v>
      </c>
      <c r="B108" s="233" t="str">
        <f>'Core Indicators'!B:B</f>
        <v>International Displacement</v>
      </c>
      <c r="C108" s="233" t="str">
        <f>'Core Indicators'!C108</f>
        <v>RWA002</v>
      </c>
      <c r="D108" s="233" t="str">
        <f>'Core Indicators'!D108</f>
        <v>Rwanda</v>
      </c>
      <c r="E108" s="233" t="str">
        <f>'Core Indicators'!E108</f>
        <v>RWA</v>
      </c>
      <c r="F108" s="42">
        <f>'Core Indicators'!O108</f>
        <v>20524</v>
      </c>
      <c r="G108" s="42">
        <f>'Core Indicators'!W108</f>
        <v>2518000</v>
      </c>
      <c r="H108" s="42">
        <f>'Core Indicators'!AE108</f>
        <v>136000</v>
      </c>
      <c r="I108" s="42">
        <f>'Core Indicators'!AM108</f>
        <v>136000</v>
      </c>
      <c r="J108" s="42" t="str">
        <f>'Core Indicators'!AU108</f>
        <v>x</v>
      </c>
      <c r="K108" s="42">
        <f>'Core Indicators'!BC108</f>
        <v>66</v>
      </c>
      <c r="L108" s="42" t="str">
        <f>'Core Indicators'!BK108</f>
        <v>x</v>
      </c>
      <c r="M108" s="42" t="str">
        <f>'Core Indicators'!BS108</f>
        <v>x</v>
      </c>
      <c r="N108" s="42" t="str">
        <f>'Core Indicators'!CA108</f>
        <v>x</v>
      </c>
      <c r="O108" s="42" t="e">
        <f>'Core Indicators'!CI108</f>
        <v>#N/A</v>
      </c>
      <c r="P108" s="42" t="str">
        <f>'Core Indicators'!CQ108</f>
        <v>x</v>
      </c>
      <c r="Q108" s="42">
        <f>'Core Indicators'!DG108</f>
        <v>2382000</v>
      </c>
      <c r="R108" s="42">
        <f>'Core Indicators'!DO108</f>
        <v>0</v>
      </c>
      <c r="S108" s="42">
        <f>'Core Indicators'!DW108</f>
        <v>136000</v>
      </c>
      <c r="T108" s="42">
        <f>'Core Indicators'!EE108</f>
        <v>0</v>
      </c>
      <c r="U108" s="42">
        <f>'Core Indicators'!EM108</f>
        <v>0</v>
      </c>
      <c r="V108" s="42">
        <f>'Core Indicators'!FC108</f>
        <v>2</v>
      </c>
      <c r="W108" s="42">
        <f>'Core Indicators'!FK108</f>
        <v>0</v>
      </c>
      <c r="X108" s="42">
        <f>'Core Indicators'!FS108</f>
        <v>0</v>
      </c>
      <c r="Y108" s="42">
        <f>'Core Indicators'!GA108</f>
        <v>1</v>
      </c>
      <c r="Z108" s="42">
        <f>'Core Indicators'!GI108</f>
        <v>0</v>
      </c>
      <c r="AA108" s="42">
        <f>'Core Indicators'!GQ108</f>
        <v>0</v>
      </c>
      <c r="AB108" s="42">
        <f>'Core Indicators'!GY108</f>
        <v>0</v>
      </c>
      <c r="AC108" s="42">
        <f>'Core Indicators'!HG108</f>
        <v>0</v>
      </c>
      <c r="AD108" s="42">
        <f>'Core Indicators'!HO108</f>
        <v>0</v>
      </c>
      <c r="AE108" s="42">
        <f>'Core Indicators'!HW108</f>
        <v>0</v>
      </c>
      <c r="AF108" s="42">
        <f>'Core Indicators'!IE108</f>
        <v>0</v>
      </c>
      <c r="AG108" s="42">
        <f>'Core Indicators'!IM108</f>
        <v>1</v>
      </c>
    </row>
    <row r="109" spans="1:33" ht="20.100000000000001" customHeight="1">
      <c r="A109" s="62" t="str">
        <f>'Core Indicators'!A:A</f>
        <v>Complex crisis in Sudan</v>
      </c>
      <c r="B109" s="62" t="str">
        <f>'Core Indicators'!B:B</f>
        <v>International Displacement,Floods,Conflict/ Violence,Political/economic crisis</v>
      </c>
      <c r="C109" s="62" t="str">
        <f>'Core Indicators'!C109</f>
        <v>SDN001</v>
      </c>
      <c r="D109" s="62" t="str">
        <f>'Core Indicators'!D109</f>
        <v>Sudan</v>
      </c>
      <c r="E109" s="62" t="str">
        <f>'Core Indicators'!E109</f>
        <v>SDN</v>
      </c>
      <c r="F109" s="41">
        <f>'Core Indicators'!O109</f>
        <v>1840687</v>
      </c>
      <c r="G109" s="41">
        <f>'Core Indicators'!W109</f>
        <v>47500000</v>
      </c>
      <c r="H109" s="41">
        <f>'Core Indicators'!AE109</f>
        <v>47500000</v>
      </c>
      <c r="I109" s="41">
        <f>'Core Indicators'!AM109</f>
        <v>15400000</v>
      </c>
      <c r="J109" s="41" t="str">
        <f>'Core Indicators'!AU109</f>
        <v>x</v>
      </c>
      <c r="K109" s="41" t="str">
        <f>'Core Indicators'!BC109</f>
        <v>x</v>
      </c>
      <c r="L109" s="41">
        <f>'Core Indicators'!BK109</f>
        <v>12259</v>
      </c>
      <c r="M109" s="41" t="str">
        <f>'Core Indicators'!BS109</f>
        <v>x</v>
      </c>
      <c r="N109" s="41" t="str">
        <f>'Core Indicators'!CA109</f>
        <v>x</v>
      </c>
      <c r="O109" s="41" t="e">
        <f>'Core Indicators'!CI109</f>
        <v>#N/A</v>
      </c>
      <c r="P109" s="41" t="str">
        <f>'Core Indicators'!CQ109</f>
        <v>x</v>
      </c>
      <c r="Q109" s="41">
        <f>'Core Indicators'!DG109</f>
        <v>0</v>
      </c>
      <c r="R109" s="41">
        <f>'Core Indicators'!DO109</f>
        <v>17059000</v>
      </c>
      <c r="S109" s="41">
        <f>'Core Indicators'!DW109</f>
        <v>12499000</v>
      </c>
      <c r="T109" s="41">
        <f>'Core Indicators'!EE109</f>
        <v>15619000</v>
      </c>
      <c r="U109" s="41">
        <f>'Core Indicators'!EM109</f>
        <v>2323000</v>
      </c>
      <c r="V109" s="41">
        <f>'Core Indicators'!FC109</f>
        <v>5</v>
      </c>
      <c r="W109" s="41" t="str">
        <f>'Core Indicators'!FK109</f>
        <v>x</v>
      </c>
      <c r="X109" s="41" t="str">
        <f>'Core Indicators'!FS109</f>
        <v>x</v>
      </c>
      <c r="Y109" s="41">
        <f>'Core Indicators'!GA109</f>
        <v>2</v>
      </c>
      <c r="Z109" s="41">
        <f>'Core Indicators'!GI109</f>
        <v>3</v>
      </c>
      <c r="AA109" s="41">
        <f>'Core Indicators'!GQ109</f>
        <v>3</v>
      </c>
      <c r="AB109" s="41">
        <f>'Core Indicators'!GY109</f>
        <v>3</v>
      </c>
      <c r="AC109" s="41">
        <f>'Core Indicators'!HG109</f>
        <v>3</v>
      </c>
      <c r="AD109" s="41">
        <f>'Core Indicators'!HO109</f>
        <v>2</v>
      </c>
      <c r="AE109" s="41">
        <f>'Core Indicators'!HW109</f>
        <v>3</v>
      </c>
      <c r="AF109" s="41">
        <f>'Core Indicators'!IE109</f>
        <v>1</v>
      </c>
      <c r="AG109" s="41">
        <f>'Core Indicators'!IM109</f>
        <v>3</v>
      </c>
    </row>
    <row r="110" spans="1:33" ht="20.100000000000001" customHeight="1">
      <c r="A110" s="233" t="str">
        <f>'Core Indicators'!A:A</f>
        <v>Refugees in Sudan</v>
      </c>
      <c r="B110" s="233" t="str">
        <f>'Core Indicators'!B:B</f>
        <v>International Displacement</v>
      </c>
      <c r="C110" s="233" t="str">
        <f>'Core Indicators'!C110</f>
        <v>SDN005</v>
      </c>
      <c r="D110" s="233" t="str">
        <f>'Core Indicators'!D110</f>
        <v>Sudan</v>
      </c>
      <c r="E110" s="233" t="str">
        <f>'Core Indicators'!E110</f>
        <v>SDN</v>
      </c>
      <c r="F110" s="42">
        <f>'Core Indicators'!O110</f>
        <v>1840687</v>
      </c>
      <c r="G110" s="42">
        <f>'Core Indicators'!W110</f>
        <v>47500000</v>
      </c>
      <c r="H110" s="42">
        <f>'Core Indicators'!AE110</f>
        <v>7221000</v>
      </c>
      <c r="I110" s="42">
        <f>'Core Indicators'!AM110</f>
        <v>838000</v>
      </c>
      <c r="J110" s="42" t="str">
        <f>'Core Indicators'!AU110</f>
        <v>x</v>
      </c>
      <c r="K110" s="42" t="str">
        <f>'Core Indicators'!BC110</f>
        <v>x</v>
      </c>
      <c r="L110" s="42">
        <f>'Core Indicators'!BK110</f>
        <v>320</v>
      </c>
      <c r="M110" s="42" t="str">
        <f>'Core Indicators'!BS110</f>
        <v>x</v>
      </c>
      <c r="N110" s="42" t="str">
        <f>'Core Indicators'!CA110</f>
        <v>x</v>
      </c>
      <c r="O110" s="42" t="e">
        <f>'Core Indicators'!CI110</f>
        <v>#N/A</v>
      </c>
      <c r="P110" s="42" t="str">
        <f>'Core Indicators'!CQ110</f>
        <v>x</v>
      </c>
      <c r="Q110" s="42">
        <f>'Core Indicators'!DG110</f>
        <v>40279000</v>
      </c>
      <c r="R110" s="42">
        <f>'Core Indicators'!DO110</f>
        <v>6383000</v>
      </c>
      <c r="S110" s="42">
        <f>'Core Indicators'!DW110</f>
        <v>838000</v>
      </c>
      <c r="T110" s="42" t="str">
        <f>'Core Indicators'!EE110</f>
        <v>x</v>
      </c>
      <c r="U110" s="42" t="str">
        <f>'Core Indicators'!EM110</f>
        <v>x</v>
      </c>
      <c r="V110" s="42">
        <f>'Core Indicators'!FC110</f>
        <v>2</v>
      </c>
      <c r="W110" s="42" t="str">
        <f>'Core Indicators'!FK110</f>
        <v>x</v>
      </c>
      <c r="X110" s="42" t="str">
        <f>'Core Indicators'!FS110</f>
        <v>x</v>
      </c>
      <c r="Y110" s="42">
        <f>'Core Indicators'!GA110</f>
        <v>2</v>
      </c>
      <c r="Z110" s="42">
        <f>'Core Indicators'!GI110</f>
        <v>3</v>
      </c>
      <c r="AA110" s="42">
        <f>'Core Indicators'!GQ110</f>
        <v>2</v>
      </c>
      <c r="AB110" s="42">
        <f>'Core Indicators'!GY110</f>
        <v>3</v>
      </c>
      <c r="AC110" s="42">
        <f>'Core Indicators'!HG110</f>
        <v>0</v>
      </c>
      <c r="AD110" s="42">
        <f>'Core Indicators'!HO110</f>
        <v>0</v>
      </c>
      <c r="AE110" s="42">
        <f>'Core Indicators'!HW110</f>
        <v>3</v>
      </c>
      <c r="AF110" s="42">
        <f>'Core Indicators'!IE110</f>
        <v>1</v>
      </c>
      <c r="AG110" s="42">
        <f>'Core Indicators'!IM110</f>
        <v>3</v>
      </c>
    </row>
    <row r="111" spans="1:33" ht="20.100000000000001" customHeight="1">
      <c r="A111" s="62" t="str">
        <f>'Core Indicators'!A:A</f>
        <v>Food security crisis in Senegal</v>
      </c>
      <c r="B111" s="62" t="str">
        <f>'Core Indicators'!B:B</f>
        <v>Floods,Drought/drier conditions</v>
      </c>
      <c r="C111" s="62" t="str">
        <f>'Core Indicators'!C111</f>
        <v>SEN002</v>
      </c>
      <c r="D111" s="62" t="str">
        <f>'Core Indicators'!D111</f>
        <v>Senegal</v>
      </c>
      <c r="E111" s="62" t="str">
        <f>'Core Indicators'!E111</f>
        <v>SEN</v>
      </c>
      <c r="F111" s="41">
        <f>'Core Indicators'!O111</f>
        <v>192530</v>
      </c>
      <c r="G111" s="41">
        <f>'Core Indicators'!W111</f>
        <v>19076000</v>
      </c>
      <c r="H111" s="41">
        <f>'Core Indicators'!AE111</f>
        <v>4223000</v>
      </c>
      <c r="I111" s="41" t="str">
        <f>'Core Indicators'!AM111</f>
        <v>x</v>
      </c>
      <c r="J111" s="41">
        <f>'Core Indicators'!AU111</f>
        <v>0</v>
      </c>
      <c r="K111" s="41" t="str">
        <f>'Core Indicators'!BC111</f>
        <v>x</v>
      </c>
      <c r="L111" s="41">
        <f>'Core Indicators'!BK111</f>
        <v>0</v>
      </c>
      <c r="M111" s="41" t="str">
        <f>'Core Indicators'!BS111</f>
        <v>x</v>
      </c>
      <c r="N111" s="41" t="str">
        <f>'Core Indicators'!CA111</f>
        <v>x</v>
      </c>
      <c r="O111" s="41" t="e">
        <f>'Core Indicators'!CI111</f>
        <v>#N/A</v>
      </c>
      <c r="P111" s="41" t="str">
        <f>'Core Indicators'!CQ111</f>
        <v>x</v>
      </c>
      <c r="Q111" s="41">
        <f>'Core Indicators'!DG111</f>
        <v>14853000</v>
      </c>
      <c r="R111" s="41">
        <f>'Core Indicators'!DO111</f>
        <v>3330000</v>
      </c>
      <c r="S111" s="41">
        <f>'Core Indicators'!DW111</f>
        <v>834000</v>
      </c>
      <c r="T111" s="41">
        <f>'Core Indicators'!EE111</f>
        <v>58000</v>
      </c>
      <c r="U111" s="41">
        <f>'Core Indicators'!EM111</f>
        <v>0</v>
      </c>
      <c r="V111" s="41">
        <f>'Core Indicators'!FC111</f>
        <v>5</v>
      </c>
      <c r="W111" s="41" t="str">
        <f>'Core Indicators'!FK111</f>
        <v>x</v>
      </c>
      <c r="X111" s="41" t="str">
        <f>'Core Indicators'!FS111</f>
        <v>x</v>
      </c>
      <c r="Y111" s="41">
        <f>'Core Indicators'!GA111</f>
        <v>0</v>
      </c>
      <c r="Z111" s="41">
        <f>'Core Indicators'!GI111</f>
        <v>0</v>
      </c>
      <c r="AA111" s="41">
        <f>'Core Indicators'!GQ111</f>
        <v>0</v>
      </c>
      <c r="AB111" s="41">
        <f>'Core Indicators'!GY111</f>
        <v>0</v>
      </c>
      <c r="AC111" s="41">
        <f>'Core Indicators'!HG111</f>
        <v>0</v>
      </c>
      <c r="AD111" s="41">
        <f>'Core Indicators'!HO111</f>
        <v>0</v>
      </c>
      <c r="AE111" s="41">
        <f>'Core Indicators'!HW111</f>
        <v>0</v>
      </c>
      <c r="AF111" s="41">
        <f>'Core Indicators'!IE111</f>
        <v>1</v>
      </c>
      <c r="AG111" s="41">
        <f>'Core Indicators'!IM111</f>
        <v>2</v>
      </c>
    </row>
    <row r="112" spans="1:33" ht="20.100000000000001" customHeight="1">
      <c r="A112" s="233" t="str">
        <f>'Core Indicators'!A:A</f>
        <v>Complex crisis in El Salvador</v>
      </c>
      <c r="B112" s="233" t="str">
        <f>'Core Indicators'!B:B</f>
        <v>International Displacement,Floods,Drought/drier conditions</v>
      </c>
      <c r="C112" s="233" t="str">
        <f>'Core Indicators'!C112</f>
        <v>SLV001</v>
      </c>
      <c r="D112" s="233" t="str">
        <f>'Core Indicators'!D112</f>
        <v>El Salvador</v>
      </c>
      <c r="E112" s="233" t="str">
        <f>'Core Indicators'!E112</f>
        <v>SLV</v>
      </c>
      <c r="F112" s="42">
        <f>'Core Indicators'!O112</f>
        <v>20720</v>
      </c>
      <c r="G112" s="42">
        <f>'Core Indicators'!W112</f>
        <v>6400000</v>
      </c>
      <c r="H112" s="42">
        <f>'Core Indicators'!AE112</f>
        <v>5684000</v>
      </c>
      <c r="I112" s="42">
        <f>'Core Indicators'!AM112</f>
        <v>289000</v>
      </c>
      <c r="J112" s="42" t="str">
        <f>'Core Indicators'!AU112</f>
        <v>x</v>
      </c>
      <c r="K112" s="42" t="str">
        <f>'Core Indicators'!BC112</f>
        <v>x</v>
      </c>
      <c r="L112" s="42">
        <f>'Core Indicators'!BK112</f>
        <v>7</v>
      </c>
      <c r="M112" s="42" t="str">
        <f>'Core Indicators'!BS112</f>
        <v>x</v>
      </c>
      <c r="N112" s="42" t="str">
        <f>'Core Indicators'!CA112</f>
        <v>x</v>
      </c>
      <c r="O112" s="42" t="e">
        <f>'Core Indicators'!CI112</f>
        <v>#N/A</v>
      </c>
      <c r="P112" s="42" t="str">
        <f>'Core Indicators'!CQ112</f>
        <v>x</v>
      </c>
      <c r="Q112" s="42">
        <f>'Core Indicators'!DG112</f>
        <v>716000</v>
      </c>
      <c r="R112" s="42">
        <f>'Core Indicators'!DO112</f>
        <v>4865000</v>
      </c>
      <c r="S112" s="42">
        <f>'Core Indicators'!DW112</f>
        <v>819000</v>
      </c>
      <c r="T112" s="42">
        <f>'Core Indicators'!EE112</f>
        <v>0</v>
      </c>
      <c r="U112" s="42">
        <f>'Core Indicators'!EM112</f>
        <v>0</v>
      </c>
      <c r="V112" s="42">
        <f>'Core Indicators'!FC112</f>
        <v>4</v>
      </c>
      <c r="W112" s="42" t="str">
        <f>'Core Indicators'!FK112</f>
        <v>x</v>
      </c>
      <c r="X112" s="42" t="str">
        <f>'Core Indicators'!FS112</f>
        <v>x</v>
      </c>
      <c r="Y112" s="42">
        <f>'Core Indicators'!GA112</f>
        <v>2</v>
      </c>
      <c r="Z112" s="42">
        <f>'Core Indicators'!GI112</f>
        <v>1</v>
      </c>
      <c r="AA112" s="42">
        <f>'Core Indicators'!GQ112</f>
        <v>1</v>
      </c>
      <c r="AB112" s="42">
        <f>'Core Indicators'!GY112</f>
        <v>0</v>
      </c>
      <c r="AC112" s="42">
        <f>'Core Indicators'!HG112</f>
        <v>2</v>
      </c>
      <c r="AD112" s="42">
        <f>'Core Indicators'!HO112</f>
        <v>0</v>
      </c>
      <c r="AE112" s="42">
        <f>'Core Indicators'!HW112</f>
        <v>0</v>
      </c>
      <c r="AF112" s="42">
        <f>'Core Indicators'!IE112</f>
        <v>0</v>
      </c>
      <c r="AG112" s="42">
        <f>'Core Indicators'!IM112</f>
        <v>2</v>
      </c>
    </row>
    <row r="113" spans="1:33" ht="20.100000000000001" customHeight="1">
      <c r="A113" s="62" t="str">
        <f>'Core Indicators'!A:A</f>
        <v>Complex crisis in Somalia</v>
      </c>
      <c r="B113" s="62" t="str">
        <f>'Core Indicators'!B:B</f>
        <v>Conflict/ Violence,International Displacement,Floods,Drought/drier conditions</v>
      </c>
      <c r="C113" s="62" t="str">
        <f>'Core Indicators'!C113</f>
        <v>SOM001</v>
      </c>
      <c r="D113" s="62" t="str">
        <f>'Core Indicators'!D113</f>
        <v>Somalia</v>
      </c>
      <c r="E113" s="62" t="str">
        <f>'Core Indicators'!E113</f>
        <v>SOM</v>
      </c>
      <c r="F113" s="41">
        <f>'Core Indicators'!O113</f>
        <v>627340</v>
      </c>
      <c r="G113" s="41">
        <f>'Core Indicators'!W113</f>
        <v>19280000</v>
      </c>
      <c r="H113" s="41">
        <f>'Core Indicators'!AE113</f>
        <v>9080000</v>
      </c>
      <c r="I113" s="41">
        <f>'Core Indicators'!AM113</f>
        <v>8446000</v>
      </c>
      <c r="J113" s="41" t="str">
        <f>'Core Indicators'!AU113</f>
        <v>x</v>
      </c>
      <c r="K113" s="41">
        <f>'Core Indicators'!BC113</f>
        <v>1719800</v>
      </c>
      <c r="L113" s="41">
        <f>'Core Indicators'!BK113</f>
        <v>4595</v>
      </c>
      <c r="M113" s="41" t="str">
        <f>'Core Indicators'!BS113</f>
        <v>x</v>
      </c>
      <c r="N113" s="41" t="str">
        <f>'Core Indicators'!CA113</f>
        <v>x</v>
      </c>
      <c r="O113" s="41" t="e">
        <f>'Core Indicators'!CI113</f>
        <v>#N/A</v>
      </c>
      <c r="P113" s="41" t="str">
        <f>'Core Indicators'!CQ113</f>
        <v>x</v>
      </c>
      <c r="Q113" s="41">
        <f>'Core Indicators'!DG113</f>
        <v>10200000</v>
      </c>
      <c r="R113" s="41">
        <f>'Core Indicators'!DO113</f>
        <v>3100000</v>
      </c>
      <c r="S113" s="41">
        <f>'Core Indicators'!DW113</f>
        <v>2880000</v>
      </c>
      <c r="T113" s="41">
        <f>'Core Indicators'!EE113</f>
        <v>3100000</v>
      </c>
      <c r="U113" s="41">
        <f>'Core Indicators'!EM113</f>
        <v>0</v>
      </c>
      <c r="V113" s="41">
        <f>'Core Indicators'!FC113</f>
        <v>5</v>
      </c>
      <c r="W113" s="41" t="str">
        <f>'Core Indicators'!FK113</f>
        <v>x</v>
      </c>
      <c r="X113" s="41" t="str">
        <f>'Core Indicators'!FS113</f>
        <v>x</v>
      </c>
      <c r="Y113" s="41">
        <f>'Core Indicators'!GA113</f>
        <v>2</v>
      </c>
      <c r="Z113" s="41">
        <f>'Core Indicators'!GI113</f>
        <v>3</v>
      </c>
      <c r="AA113" s="41">
        <f>'Core Indicators'!GQ113</f>
        <v>3</v>
      </c>
      <c r="AB113" s="41">
        <f>'Core Indicators'!GY113</f>
        <v>3</v>
      </c>
      <c r="AC113" s="41">
        <f>'Core Indicators'!HG113</f>
        <v>2</v>
      </c>
      <c r="AD113" s="41">
        <f>'Core Indicators'!HO113</f>
        <v>3</v>
      </c>
      <c r="AE113" s="41">
        <f>'Core Indicators'!HW113</f>
        <v>3</v>
      </c>
      <c r="AF113" s="41">
        <f>'Core Indicators'!IE113</f>
        <v>3</v>
      </c>
      <c r="AG113" s="41">
        <f>'Core Indicators'!IM113</f>
        <v>3</v>
      </c>
    </row>
    <row r="114" spans="1:33" ht="20.100000000000001" customHeight="1">
      <c r="A114" s="233" t="str">
        <f>'Core Indicators'!A:A</f>
        <v>Mixed Migration Flows in Somalia</v>
      </c>
      <c r="B114" s="233" t="str">
        <f>'Core Indicators'!B:B</f>
        <v>International Displacement</v>
      </c>
      <c r="C114" s="233" t="str">
        <f>'Core Indicators'!C114</f>
        <v>SOM002</v>
      </c>
      <c r="D114" s="233" t="str">
        <f>'Core Indicators'!D114</f>
        <v>Somalia</v>
      </c>
      <c r="E114" s="233" t="str">
        <f>'Core Indicators'!E114</f>
        <v>SOM</v>
      </c>
      <c r="F114" s="42">
        <f>'Core Indicators'!O114</f>
        <v>98924</v>
      </c>
      <c r="G114" s="42">
        <f>'Core Indicators'!W114</f>
        <v>2694000</v>
      </c>
      <c r="H114" s="42">
        <f>'Core Indicators'!AE114</f>
        <v>43000</v>
      </c>
      <c r="I114" s="42">
        <f>'Core Indicators'!AM114</f>
        <v>43000</v>
      </c>
      <c r="J114" s="42" t="str">
        <f>'Core Indicators'!AU114</f>
        <v>x</v>
      </c>
      <c r="K114" s="42" t="str">
        <f>'Core Indicators'!BC114</f>
        <v>x</v>
      </c>
      <c r="L114" s="42" t="str">
        <f>'Core Indicators'!BK114</f>
        <v>x</v>
      </c>
      <c r="M114" s="42" t="str">
        <f>'Core Indicators'!BS114</f>
        <v>x</v>
      </c>
      <c r="N114" s="42" t="str">
        <f>'Core Indicators'!CA114</f>
        <v>x</v>
      </c>
      <c r="O114" s="42" t="e">
        <f>'Core Indicators'!CI114</f>
        <v>#N/A</v>
      </c>
      <c r="P114" s="42" t="str">
        <f>'Core Indicators'!CQ114</f>
        <v>x</v>
      </c>
      <c r="Q114" s="42">
        <f>'Core Indicators'!DG114</f>
        <v>2651000</v>
      </c>
      <c r="R114" s="42">
        <f>'Core Indicators'!DO114</f>
        <v>0</v>
      </c>
      <c r="S114" s="42">
        <f>'Core Indicators'!DW114</f>
        <v>43000</v>
      </c>
      <c r="T114" s="42" t="str">
        <f>'Core Indicators'!EE114</f>
        <v>x</v>
      </c>
      <c r="U114" s="42" t="str">
        <f>'Core Indicators'!EM114</f>
        <v>x</v>
      </c>
      <c r="V114" s="42">
        <f>'Core Indicators'!FC114</f>
        <v>2</v>
      </c>
      <c r="W114" s="42" t="str">
        <f>'Core Indicators'!FK114</f>
        <v>x</v>
      </c>
      <c r="X114" s="42" t="str">
        <f>'Core Indicators'!FS114</f>
        <v>x</v>
      </c>
      <c r="Y114" s="42">
        <f>'Core Indicators'!GA114</f>
        <v>2</v>
      </c>
      <c r="Z114" s="42">
        <f>'Core Indicators'!GI114</f>
        <v>2</v>
      </c>
      <c r="AA114" s="42">
        <f>'Core Indicators'!GQ114</f>
        <v>2</v>
      </c>
      <c r="AB114" s="42">
        <f>'Core Indicators'!GY114</f>
        <v>0</v>
      </c>
      <c r="AC114" s="42">
        <f>'Core Indicators'!HG114</f>
        <v>2</v>
      </c>
      <c r="AD114" s="42">
        <f>'Core Indicators'!HO114</f>
        <v>3</v>
      </c>
      <c r="AE114" s="42">
        <f>'Core Indicators'!HW114</f>
        <v>3</v>
      </c>
      <c r="AF114" s="42">
        <f>'Core Indicators'!IE114</f>
        <v>3</v>
      </c>
      <c r="AG114" s="42">
        <f>'Core Indicators'!IM114</f>
        <v>3</v>
      </c>
    </row>
    <row r="115" spans="1:33" ht="20.100000000000001" customHeight="1">
      <c r="A115" s="62" t="str">
        <f>'Core Indicators'!A:A</f>
        <v>Complex crisis in South Sudan</v>
      </c>
      <c r="B115" s="62" t="str">
        <f>'Core Indicators'!B:B</f>
        <v>Conflict/ Violence,Floods,International Displacement</v>
      </c>
      <c r="C115" s="62" t="str">
        <f>'Core Indicators'!C115</f>
        <v>SSD001</v>
      </c>
      <c r="D115" s="62" t="str">
        <f>'Core Indicators'!D115</f>
        <v>South Sudan</v>
      </c>
      <c r="E115" s="62" t="str">
        <f>'Core Indicators'!E115</f>
        <v>SSD</v>
      </c>
      <c r="F115" s="41">
        <f>'Core Indicators'!O115</f>
        <v>631930</v>
      </c>
      <c r="G115" s="41">
        <f>'Core Indicators'!W115</f>
        <v>13400000</v>
      </c>
      <c r="H115" s="41">
        <f>'Core Indicators'!AE115</f>
        <v>11290000</v>
      </c>
      <c r="I115" s="41">
        <f>'Core Indicators'!AM115</f>
        <v>7960000</v>
      </c>
      <c r="J115" s="41" t="str">
        <f>'Core Indicators'!AU115</f>
        <v>x</v>
      </c>
      <c r="K115" s="41">
        <f>'Core Indicators'!BC115</f>
        <v>3323941</v>
      </c>
      <c r="L115" s="41">
        <f>'Core Indicators'!BK115</f>
        <v>1145</v>
      </c>
      <c r="M115" s="41" t="str">
        <f>'Core Indicators'!BS115</f>
        <v>x</v>
      </c>
      <c r="N115" s="41" t="str">
        <f>'Core Indicators'!CA115</f>
        <v>x</v>
      </c>
      <c r="O115" s="41" t="e">
        <f>'Core Indicators'!CI115</f>
        <v>#N/A</v>
      </c>
      <c r="P115" s="41" t="str">
        <f>'Core Indicators'!CQ115</f>
        <v>x</v>
      </c>
      <c r="Q115" s="41">
        <f>'Core Indicators'!DG115</f>
        <v>2110000</v>
      </c>
      <c r="R115" s="41">
        <f>'Core Indicators'!DO115</f>
        <v>2680000</v>
      </c>
      <c r="S115" s="41">
        <f>'Core Indicators'!DW115</f>
        <v>5090000</v>
      </c>
      <c r="T115" s="41">
        <f>'Core Indicators'!EE115</f>
        <v>3520000</v>
      </c>
      <c r="U115" s="41">
        <f>'Core Indicators'!EM115</f>
        <v>0</v>
      </c>
      <c r="V115" s="41">
        <f>'Core Indicators'!FC115</f>
        <v>5</v>
      </c>
      <c r="W115" s="41" t="str">
        <f>'Core Indicators'!FK115</f>
        <v>x</v>
      </c>
      <c r="X115" s="41" t="str">
        <f>'Core Indicators'!FS115</f>
        <v>x</v>
      </c>
      <c r="Y115" s="41">
        <f>'Core Indicators'!GA115</f>
        <v>1</v>
      </c>
      <c r="Z115" s="41">
        <f>'Core Indicators'!GI115</f>
        <v>2</v>
      </c>
      <c r="AA115" s="41">
        <f>'Core Indicators'!GQ115</f>
        <v>2</v>
      </c>
      <c r="AB115" s="41">
        <f>'Core Indicators'!GY115</f>
        <v>3</v>
      </c>
      <c r="AC115" s="41">
        <f>'Core Indicators'!HG115</f>
        <v>2</v>
      </c>
      <c r="AD115" s="41">
        <f>'Core Indicators'!HO115</f>
        <v>3</v>
      </c>
      <c r="AE115" s="41">
        <f>'Core Indicators'!HW115</f>
        <v>3</v>
      </c>
      <c r="AF115" s="41">
        <f>'Core Indicators'!IE115</f>
        <v>3</v>
      </c>
      <c r="AG115" s="41">
        <f>'Core Indicators'!IM115</f>
        <v>3</v>
      </c>
    </row>
    <row r="116" spans="1:33" ht="20.100000000000001" customHeight="1">
      <c r="A116" s="233" t="str">
        <f>'Core Indicators'!A:A</f>
        <v>Displacement from Russia-Ukraine conflict in Slovakia</v>
      </c>
      <c r="B116" s="233" t="str">
        <f>'Core Indicators'!B:B</f>
        <v>International Displacement</v>
      </c>
      <c r="C116" s="233" t="str">
        <f>'Core Indicators'!C116</f>
        <v>SVK002</v>
      </c>
      <c r="D116" s="233" t="str">
        <f>'Core Indicators'!D116</f>
        <v>Slovakia</v>
      </c>
      <c r="E116" s="233" t="str">
        <f>'Core Indicators'!E116</f>
        <v>SVK</v>
      </c>
      <c r="F116" s="42">
        <f>'Core Indicators'!O116</f>
        <v>48080</v>
      </c>
      <c r="G116" s="42">
        <f>'Core Indicators'!W116</f>
        <v>5560000</v>
      </c>
      <c r="H116" s="42">
        <f>'Core Indicators'!AE116</f>
        <v>133000</v>
      </c>
      <c r="I116" s="42">
        <f>'Core Indicators'!AM116</f>
        <v>133000</v>
      </c>
      <c r="J116" s="42" t="str">
        <f>'Core Indicators'!AU116</f>
        <v>x</v>
      </c>
      <c r="K116" s="42" t="str">
        <f>'Core Indicators'!BC116</f>
        <v>x</v>
      </c>
      <c r="L116" s="42">
        <f>'Core Indicators'!BK116</f>
        <v>0</v>
      </c>
      <c r="M116" s="42" t="str">
        <f>'Core Indicators'!BS116</f>
        <v>x</v>
      </c>
      <c r="N116" s="42" t="str">
        <f>'Core Indicators'!CA116</f>
        <v>x</v>
      </c>
      <c r="O116" s="42" t="e">
        <f>'Core Indicators'!CI116</f>
        <v>#N/A</v>
      </c>
      <c r="P116" s="42" t="str">
        <f>'Core Indicators'!CQ116</f>
        <v>x</v>
      </c>
      <c r="Q116" s="42">
        <f>'Core Indicators'!DG116</f>
        <v>5427000</v>
      </c>
      <c r="R116" s="42">
        <f>'Core Indicators'!DO116</f>
        <v>0</v>
      </c>
      <c r="S116" s="42">
        <f>'Core Indicators'!DW116</f>
        <v>133000</v>
      </c>
      <c r="T116" s="42">
        <f>'Core Indicators'!EE116</f>
        <v>0</v>
      </c>
      <c r="U116" s="42">
        <f>'Core Indicators'!EM116</f>
        <v>0</v>
      </c>
      <c r="V116" s="42">
        <f>'Core Indicators'!FC116</f>
        <v>2</v>
      </c>
      <c r="W116" s="42" t="str">
        <f>'Core Indicators'!FK116</f>
        <v>x</v>
      </c>
      <c r="X116" s="42" t="str">
        <f>'Core Indicators'!FS116</f>
        <v>x</v>
      </c>
      <c r="Y116" s="42">
        <f>'Core Indicators'!GA116</f>
        <v>0</v>
      </c>
      <c r="Z116" s="42">
        <f>'Core Indicators'!GI116</f>
        <v>0</v>
      </c>
      <c r="AA116" s="42">
        <f>'Core Indicators'!GQ116</f>
        <v>0</v>
      </c>
      <c r="AB116" s="42">
        <f>'Core Indicators'!GY116</f>
        <v>0</v>
      </c>
      <c r="AC116" s="42">
        <f>'Core Indicators'!HG116</f>
        <v>0</v>
      </c>
      <c r="AD116" s="42">
        <f>'Core Indicators'!HO116</f>
        <v>0</v>
      </c>
      <c r="AE116" s="42">
        <f>'Core Indicators'!HW116</f>
        <v>0</v>
      </c>
      <c r="AF116" s="42">
        <f>'Core Indicators'!IE116</f>
        <v>0</v>
      </c>
      <c r="AG116" s="42">
        <f>'Core Indicators'!IM116</f>
        <v>3</v>
      </c>
    </row>
    <row r="117" spans="1:33" ht="20.100000000000001" customHeight="1">
      <c r="A117" s="62" t="str">
        <f>'Core Indicators'!A:A</f>
        <v>Food Security Crisis in Eswatini</v>
      </c>
      <c r="B117" s="62" t="str">
        <f>'Core Indicators'!B:B</f>
        <v>Drought/drier conditions</v>
      </c>
      <c r="C117" s="62" t="str">
        <f>'Core Indicators'!C117</f>
        <v>SWZ001</v>
      </c>
      <c r="D117" s="62" t="str">
        <f>'Core Indicators'!D117</f>
        <v>Eswatini</v>
      </c>
      <c r="E117" s="62" t="str">
        <f>'Core Indicators'!E117</f>
        <v>SWZ</v>
      </c>
      <c r="F117" s="41">
        <f>'Core Indicators'!O117</f>
        <v>17200</v>
      </c>
      <c r="G117" s="41">
        <f>'Core Indicators'!W117</f>
        <v>1205000</v>
      </c>
      <c r="H117" s="41">
        <f>'Core Indicators'!AE117</f>
        <v>764000</v>
      </c>
      <c r="I117" s="41" t="str">
        <f>'Core Indicators'!AM117</f>
        <v>x</v>
      </c>
      <c r="J117" s="41">
        <f>'Core Indicators'!AU117</f>
        <v>0</v>
      </c>
      <c r="K117" s="41">
        <f>'Core Indicators'!BC117</f>
        <v>0</v>
      </c>
      <c r="L117" s="41">
        <f>'Core Indicators'!BK117</f>
        <v>0</v>
      </c>
      <c r="M117" s="41" t="e">
        <f>'Core Indicators'!BS117</f>
        <v>#N/A</v>
      </c>
      <c r="N117" s="41" t="e">
        <f>'Core Indicators'!CA117</f>
        <v>#N/A</v>
      </c>
      <c r="O117" s="41" t="e">
        <f>'Core Indicators'!CI117</f>
        <v>#N/A</v>
      </c>
      <c r="P117" s="41" t="e">
        <f>'Core Indicators'!CQ117</f>
        <v>#N/A</v>
      </c>
      <c r="Q117" s="41">
        <f>'Core Indicators'!DG117</f>
        <v>441000</v>
      </c>
      <c r="R117" s="41">
        <f>'Core Indicators'!DO117</f>
        <v>460000</v>
      </c>
      <c r="S117" s="41">
        <f>'Core Indicators'!DW117</f>
        <v>270000</v>
      </c>
      <c r="T117" s="41">
        <f>'Core Indicators'!EE117</f>
        <v>34000</v>
      </c>
      <c r="U117" s="41">
        <f>'Core Indicators'!EM117</f>
        <v>0</v>
      </c>
      <c r="V117" s="41">
        <f>'Core Indicators'!FC117</f>
        <v>1</v>
      </c>
      <c r="W117" s="41" t="e">
        <f>'Core Indicators'!FK117</f>
        <v>#N/A</v>
      </c>
      <c r="X117" s="41" t="e">
        <f>'Core Indicators'!FS117</f>
        <v>#N/A</v>
      </c>
      <c r="Y117" s="41">
        <f>'Core Indicators'!GA117</f>
        <v>0</v>
      </c>
      <c r="Z117" s="41">
        <f>'Core Indicators'!GI117</f>
        <v>0</v>
      </c>
      <c r="AA117" s="41">
        <f>'Core Indicators'!GQ117</f>
        <v>0</v>
      </c>
      <c r="AB117" s="41">
        <f>'Core Indicators'!GY117</f>
        <v>0</v>
      </c>
      <c r="AC117" s="41">
        <f>'Core Indicators'!HG117</f>
        <v>0</v>
      </c>
      <c r="AD117" s="41">
        <f>'Core Indicators'!HO117</f>
        <v>0</v>
      </c>
      <c r="AE117" s="41">
        <f>'Core Indicators'!HW117</f>
        <v>0</v>
      </c>
      <c r="AF117" s="41">
        <f>'Core Indicators'!IE117</f>
        <v>0</v>
      </c>
      <c r="AG117" s="41">
        <f>'Core Indicators'!IM117</f>
        <v>2</v>
      </c>
    </row>
    <row r="118" spans="1:33" ht="20.100000000000001" customHeight="1">
      <c r="A118" s="233" t="str">
        <f>'Core Indicators'!A:A</f>
        <v>Socioeconomic and Conflict Crisis in Syria</v>
      </c>
      <c r="B118" s="233" t="str">
        <f>'Core Indicators'!B:B</f>
        <v>Conflict/ Violence,International Displacement,Political/economic crisis</v>
      </c>
      <c r="C118" s="233" t="str">
        <f>'Core Indicators'!C118</f>
        <v>SYR003</v>
      </c>
      <c r="D118" s="233" t="str">
        <f>'Core Indicators'!D118</f>
        <v>Syria</v>
      </c>
      <c r="E118" s="233" t="str">
        <f>'Core Indicators'!E118</f>
        <v>SYR</v>
      </c>
      <c r="F118" s="42">
        <f>'Core Indicators'!O118</f>
        <v>185180</v>
      </c>
      <c r="G118" s="42">
        <f>'Core Indicators'!W118</f>
        <v>25413000</v>
      </c>
      <c r="H118" s="42">
        <f>'Core Indicators'!AE118</f>
        <v>25413000</v>
      </c>
      <c r="I118" s="42">
        <f>'Core Indicators'!AM118</f>
        <v>13608000</v>
      </c>
      <c r="J118" s="42" t="str">
        <f>'Core Indicators'!AU118</f>
        <v>x</v>
      </c>
      <c r="K118" s="42" t="str">
        <f>'Core Indicators'!BC118</f>
        <v>x</v>
      </c>
      <c r="L118" s="42">
        <f>'Core Indicators'!BK118</f>
        <v>6749</v>
      </c>
      <c r="M118" s="42" t="str">
        <f>'Core Indicators'!BS118</f>
        <v>x</v>
      </c>
      <c r="N118" s="42" t="str">
        <f>'Core Indicators'!CA118</f>
        <v>x</v>
      </c>
      <c r="O118" s="42" t="e">
        <f>'Core Indicators'!CI118</f>
        <v>#N/A</v>
      </c>
      <c r="P118" s="42" t="str">
        <f>'Core Indicators'!CQ118</f>
        <v>x</v>
      </c>
      <c r="Q118" s="42">
        <f>'Core Indicators'!DG118</f>
        <v>0</v>
      </c>
      <c r="R118" s="42">
        <f>'Core Indicators'!DO118</f>
        <v>8895000</v>
      </c>
      <c r="S118" s="42">
        <f>'Core Indicators'!DW118</f>
        <v>8192000</v>
      </c>
      <c r="T118" s="42">
        <f>'Core Indicators'!EE118</f>
        <v>8326000</v>
      </c>
      <c r="U118" s="42">
        <f>'Core Indicators'!EM118</f>
        <v>0</v>
      </c>
      <c r="V118" s="42">
        <f>'Core Indicators'!FC118</f>
        <v>5</v>
      </c>
      <c r="W118" s="42" t="str">
        <f>'Core Indicators'!FK118</f>
        <v>x</v>
      </c>
      <c r="X118" s="42" t="str">
        <f>'Core Indicators'!FS118</f>
        <v>x</v>
      </c>
      <c r="Y118" s="42">
        <f>'Core Indicators'!GA118</f>
        <v>1</v>
      </c>
      <c r="Z118" s="42">
        <f>'Core Indicators'!GI118</f>
        <v>3</v>
      </c>
      <c r="AA118" s="42">
        <f>'Core Indicators'!GQ118</f>
        <v>3</v>
      </c>
      <c r="AB118" s="42">
        <f>'Core Indicators'!GY118</f>
        <v>0</v>
      </c>
      <c r="AC118" s="42">
        <f>'Core Indicators'!HG118</f>
        <v>2</v>
      </c>
      <c r="AD118" s="42">
        <f>'Core Indicators'!HO118</f>
        <v>3</v>
      </c>
      <c r="AE118" s="42">
        <f>'Core Indicators'!HW118</f>
        <v>2</v>
      </c>
      <c r="AF118" s="42">
        <f>'Core Indicators'!IE118</f>
        <v>2</v>
      </c>
      <c r="AG118" s="42">
        <f>'Core Indicators'!IM118</f>
        <v>0</v>
      </c>
    </row>
    <row r="119" spans="1:33" ht="20.100000000000001" customHeight="1">
      <c r="A119" s="62" t="str">
        <f>'Core Indicators'!A:A</f>
        <v>Complex crisis in Chad</v>
      </c>
      <c r="B119" s="62" t="str">
        <f>'Core Indicators'!B:B</f>
        <v>Conflict/ Violence,International Displacement</v>
      </c>
      <c r="C119" s="62" t="str">
        <f>'Core Indicators'!C119</f>
        <v>TCD001</v>
      </c>
      <c r="D119" s="62" t="str">
        <f>'Core Indicators'!D119</f>
        <v>Chad</v>
      </c>
      <c r="E119" s="62" t="str">
        <f>'Core Indicators'!E119</f>
        <v>TCD</v>
      </c>
      <c r="F119" s="41">
        <f>'Core Indicators'!O119</f>
        <v>1265193</v>
      </c>
      <c r="G119" s="41">
        <f>'Core Indicators'!W119</f>
        <v>20869000</v>
      </c>
      <c r="H119" s="41">
        <f>'Core Indicators'!AE119</f>
        <v>20869000</v>
      </c>
      <c r="I119" s="41">
        <f>'Core Indicators'!AM119</f>
        <v>1907000</v>
      </c>
      <c r="J119" s="41" t="str">
        <f>'Core Indicators'!AU119</f>
        <v>x</v>
      </c>
      <c r="K119" s="41" t="str">
        <f>'Core Indicators'!BC119</f>
        <v>x</v>
      </c>
      <c r="L119" s="41">
        <f>'Core Indicators'!BK119</f>
        <v>246</v>
      </c>
      <c r="M119" s="41" t="str">
        <f>'Core Indicators'!BS119</f>
        <v>x</v>
      </c>
      <c r="N119" s="41" t="str">
        <f>'Core Indicators'!CA119</f>
        <v>x</v>
      </c>
      <c r="O119" s="41" t="e">
        <f>'Core Indicators'!CI119</f>
        <v>#N/A</v>
      </c>
      <c r="P119" s="41" t="str">
        <f>'Core Indicators'!CQ119</f>
        <v>x</v>
      </c>
      <c r="Q119" s="41">
        <f>'Core Indicators'!DG119</f>
        <v>0</v>
      </c>
      <c r="R119" s="41">
        <f>'Core Indicators'!DO119</f>
        <v>15398000</v>
      </c>
      <c r="S119" s="41">
        <f>'Core Indicators'!DW119</f>
        <v>4856000</v>
      </c>
      <c r="T119" s="41">
        <f>'Core Indicators'!EE119</f>
        <v>615000</v>
      </c>
      <c r="U119" s="41">
        <f>'Core Indicators'!EM119</f>
        <v>0</v>
      </c>
      <c r="V119" s="41">
        <f>'Core Indicators'!FC119</f>
        <v>5</v>
      </c>
      <c r="W119" s="41" t="str">
        <f>'Core Indicators'!FK119</f>
        <v>x</v>
      </c>
      <c r="X119" s="41" t="str">
        <f>'Core Indicators'!FS119</f>
        <v>x</v>
      </c>
      <c r="Y119" s="41">
        <f>'Core Indicators'!GA119</f>
        <v>1</v>
      </c>
      <c r="Z119" s="41">
        <f>'Core Indicators'!GI119</f>
        <v>2</v>
      </c>
      <c r="AA119" s="41">
        <f>'Core Indicators'!GQ119</f>
        <v>1</v>
      </c>
      <c r="AB119" s="41">
        <f>'Core Indicators'!GY119</f>
        <v>1</v>
      </c>
      <c r="AC119" s="41">
        <f>'Core Indicators'!HG119</f>
        <v>0</v>
      </c>
      <c r="AD119" s="41">
        <f>'Core Indicators'!HO119</f>
        <v>0</v>
      </c>
      <c r="AE119" s="41">
        <f>'Core Indicators'!HW119</f>
        <v>3</v>
      </c>
      <c r="AF119" s="41">
        <f>'Core Indicators'!IE119</f>
        <v>3</v>
      </c>
      <c r="AG119" s="41">
        <f>'Core Indicators'!IM119</f>
        <v>3</v>
      </c>
    </row>
    <row r="120" spans="1:33" ht="20.100000000000001" customHeight="1">
      <c r="A120" s="233" t="str">
        <f>'Core Indicators'!A:A</f>
        <v>Lake Chad basin crisis</v>
      </c>
      <c r="B120" s="233" t="str">
        <f>'Core Indicators'!B:B</f>
        <v>Conflict/ Violence</v>
      </c>
      <c r="C120" s="233" t="str">
        <f>'Core Indicators'!C120</f>
        <v>TCD003</v>
      </c>
      <c r="D120" s="233" t="str">
        <f>'Core Indicators'!D120</f>
        <v>Chad</v>
      </c>
      <c r="E120" s="233" t="str">
        <f>'Core Indicators'!E120</f>
        <v>TCD</v>
      </c>
      <c r="F120" s="42">
        <f>'Core Indicators'!O120</f>
        <v>19779</v>
      </c>
      <c r="G120" s="42">
        <f>'Core Indicators'!W120</f>
        <v>756000</v>
      </c>
      <c r="H120" s="42">
        <f>'Core Indicators'!AE120</f>
        <v>756000</v>
      </c>
      <c r="I120" s="42">
        <f>'Core Indicators'!AM120</f>
        <v>264000</v>
      </c>
      <c r="J120" s="42" t="str">
        <f>'Core Indicators'!AU120</f>
        <v>x</v>
      </c>
      <c r="K120" s="42" t="str">
        <f>'Core Indicators'!BC120</f>
        <v>x</v>
      </c>
      <c r="L120" s="42">
        <f>'Core Indicators'!BK120</f>
        <v>164</v>
      </c>
      <c r="M120" s="42" t="str">
        <f>'Core Indicators'!BS120</f>
        <v>x</v>
      </c>
      <c r="N120" s="42" t="str">
        <f>'Core Indicators'!CA120</f>
        <v>x</v>
      </c>
      <c r="O120" s="42" t="e">
        <f>'Core Indicators'!CI120</f>
        <v>#N/A</v>
      </c>
      <c r="P120" s="42" t="str">
        <f>'Core Indicators'!CQ120</f>
        <v>x</v>
      </c>
      <c r="Q120" s="42">
        <f>'Core Indicators'!DG120</f>
        <v>0</v>
      </c>
      <c r="R120" s="42">
        <f>'Core Indicators'!DO120</f>
        <v>108000</v>
      </c>
      <c r="S120" s="42">
        <f>'Core Indicators'!DW120</f>
        <v>96000</v>
      </c>
      <c r="T120" s="42">
        <f>'Core Indicators'!EE120</f>
        <v>552000</v>
      </c>
      <c r="U120" s="42">
        <f>'Core Indicators'!EM120</f>
        <v>0</v>
      </c>
      <c r="V120" s="42">
        <f>'Core Indicators'!FC120</f>
        <v>4</v>
      </c>
      <c r="W120" s="42" t="str">
        <f>'Core Indicators'!FK120</f>
        <v>x</v>
      </c>
      <c r="X120" s="42" t="str">
        <f>'Core Indicators'!FS120</f>
        <v>x</v>
      </c>
      <c r="Y120" s="42">
        <f>'Core Indicators'!GA120</f>
        <v>0</v>
      </c>
      <c r="Z120" s="42">
        <f>'Core Indicators'!GI120</f>
        <v>0</v>
      </c>
      <c r="AA120" s="42">
        <f>'Core Indicators'!GQ120</f>
        <v>0</v>
      </c>
      <c r="AB120" s="42">
        <f>'Core Indicators'!GY120</f>
        <v>1</v>
      </c>
      <c r="AC120" s="42">
        <f>'Core Indicators'!HG120</f>
        <v>0</v>
      </c>
      <c r="AD120" s="42">
        <f>'Core Indicators'!HO120</f>
        <v>0</v>
      </c>
      <c r="AE120" s="42">
        <f>'Core Indicators'!HW120</f>
        <v>3</v>
      </c>
      <c r="AF120" s="42">
        <f>'Core Indicators'!IE120</f>
        <v>3</v>
      </c>
      <c r="AG120" s="42">
        <f>'Core Indicators'!IM120</f>
        <v>3</v>
      </c>
    </row>
    <row r="121" spans="1:33" ht="20.100000000000001" customHeight="1">
      <c r="A121" s="62" t="str">
        <f>'Core Indicators'!A:A</f>
        <v>CAR refugees in Chad</v>
      </c>
      <c r="B121" s="62" t="str">
        <f>'Core Indicators'!B:B</f>
        <v>International Displacement</v>
      </c>
      <c r="C121" s="62" t="str">
        <f>'Core Indicators'!C121</f>
        <v>TCD004</v>
      </c>
      <c r="D121" s="62" t="str">
        <f>'Core Indicators'!D121</f>
        <v>Chad</v>
      </c>
      <c r="E121" s="62" t="str">
        <f>'Core Indicators'!E121</f>
        <v>TCD</v>
      </c>
      <c r="F121" s="41">
        <f>'Core Indicators'!O121</f>
        <v>150378</v>
      </c>
      <c r="G121" s="41">
        <f>'Core Indicators'!W121</f>
        <v>4044000</v>
      </c>
      <c r="H121" s="41">
        <f>'Core Indicators'!AE121</f>
        <v>141000</v>
      </c>
      <c r="I121" s="41">
        <f>'Core Indicators'!AM121</f>
        <v>141000</v>
      </c>
      <c r="J121" s="41" t="str">
        <f>'Core Indicators'!AU121</f>
        <v>x</v>
      </c>
      <c r="K121" s="41" t="str">
        <f>'Core Indicators'!BC121</f>
        <v>x</v>
      </c>
      <c r="L121" s="41" t="str">
        <f>'Core Indicators'!BK121</f>
        <v>x</v>
      </c>
      <c r="M121" s="41" t="str">
        <f>'Core Indicators'!BS121</f>
        <v>x</v>
      </c>
      <c r="N121" s="41">
        <f>'Core Indicators'!CA121</f>
        <v>0</v>
      </c>
      <c r="O121" s="41" t="e">
        <f>'Core Indicators'!CI121</f>
        <v>#N/A</v>
      </c>
      <c r="P121" s="41" t="str">
        <f>'Core Indicators'!CQ121</f>
        <v>x</v>
      </c>
      <c r="Q121" s="41">
        <f>'Core Indicators'!DG121</f>
        <v>3902000</v>
      </c>
      <c r="R121" s="41">
        <f>'Core Indicators'!DO121</f>
        <v>0</v>
      </c>
      <c r="S121" s="41">
        <f>'Core Indicators'!DW121</f>
        <v>141000</v>
      </c>
      <c r="T121" s="41" t="str">
        <f>'Core Indicators'!EE121</f>
        <v>x</v>
      </c>
      <c r="U121" s="41" t="str">
        <f>'Core Indicators'!EM121</f>
        <v>x</v>
      </c>
      <c r="V121" s="41">
        <f>'Core Indicators'!FC121</f>
        <v>3</v>
      </c>
      <c r="W121" s="41" t="str">
        <f>'Core Indicators'!FK121</f>
        <v>x</v>
      </c>
      <c r="X121" s="41" t="str">
        <f>'Core Indicators'!FS121</f>
        <v>x</v>
      </c>
      <c r="Y121" s="41">
        <f>'Core Indicators'!GA121</f>
        <v>0</v>
      </c>
      <c r="Z121" s="41">
        <f>'Core Indicators'!GI121</f>
        <v>0</v>
      </c>
      <c r="AA121" s="41">
        <f>'Core Indicators'!GQ121</f>
        <v>0</v>
      </c>
      <c r="AB121" s="41">
        <f>'Core Indicators'!GY121</f>
        <v>1</v>
      </c>
      <c r="AC121" s="41">
        <f>'Core Indicators'!HG121</f>
        <v>0</v>
      </c>
      <c r="AD121" s="41">
        <f>'Core Indicators'!HO121</f>
        <v>0</v>
      </c>
      <c r="AE121" s="41">
        <f>'Core Indicators'!HW121</f>
        <v>2</v>
      </c>
      <c r="AF121" s="41">
        <f>'Core Indicators'!IE121</f>
        <v>3</v>
      </c>
      <c r="AG121" s="41">
        <f>'Core Indicators'!IM121</f>
        <v>3</v>
      </c>
    </row>
    <row r="122" spans="1:33" ht="20.100000000000001" customHeight="1">
      <c r="A122" s="233" t="str">
        <f>'Core Indicators'!A:A</f>
        <v>Darfur refugees in Chad</v>
      </c>
      <c r="B122" s="233" t="str">
        <f>'Core Indicators'!B:B</f>
        <v>International Displacement</v>
      </c>
      <c r="C122" s="233" t="str">
        <f>'Core Indicators'!C122</f>
        <v>TCD005</v>
      </c>
      <c r="D122" s="233" t="str">
        <f>'Core Indicators'!D122</f>
        <v>Chad</v>
      </c>
      <c r="E122" s="233" t="str">
        <f>'Core Indicators'!E122</f>
        <v>TCD</v>
      </c>
      <c r="F122" s="42">
        <f>'Core Indicators'!O122</f>
        <v>241393</v>
      </c>
      <c r="G122" s="42">
        <f>'Core Indicators'!W122</f>
        <v>3012000</v>
      </c>
      <c r="H122" s="42">
        <f>'Core Indicators'!AE122</f>
        <v>1184000</v>
      </c>
      <c r="I122" s="42">
        <f>'Core Indicators'!AM122</f>
        <v>1184000</v>
      </c>
      <c r="J122" s="42" t="str">
        <f>'Core Indicators'!AU122</f>
        <v>x</v>
      </c>
      <c r="K122" s="42" t="str">
        <f>'Core Indicators'!BC122</f>
        <v>x</v>
      </c>
      <c r="L122" s="42" t="str">
        <f>'Core Indicators'!BK122</f>
        <v>x</v>
      </c>
      <c r="M122" s="42" t="str">
        <f>'Core Indicators'!BS122</f>
        <v>x</v>
      </c>
      <c r="N122" s="42">
        <f>'Core Indicators'!CA122</f>
        <v>0</v>
      </c>
      <c r="O122" s="42" t="e">
        <f>'Core Indicators'!CI122</f>
        <v>#N/A</v>
      </c>
      <c r="P122" s="42" t="str">
        <f>'Core Indicators'!CQ122</f>
        <v>x</v>
      </c>
      <c r="Q122" s="42">
        <f>'Core Indicators'!DG122</f>
        <v>1828000</v>
      </c>
      <c r="R122" s="42">
        <f>'Core Indicators'!DO122</f>
        <v>0</v>
      </c>
      <c r="S122" s="42">
        <f>'Core Indicators'!DW122</f>
        <v>1184000</v>
      </c>
      <c r="T122" s="42" t="str">
        <f>'Core Indicators'!EE122</f>
        <v>x</v>
      </c>
      <c r="U122" s="42" t="str">
        <f>'Core Indicators'!EM122</f>
        <v>x</v>
      </c>
      <c r="V122" s="42">
        <f>'Core Indicators'!FC122</f>
        <v>4</v>
      </c>
      <c r="W122" s="42" t="str">
        <f>'Core Indicators'!FK122</f>
        <v>x</v>
      </c>
      <c r="X122" s="42" t="str">
        <f>'Core Indicators'!FS122</f>
        <v>x</v>
      </c>
      <c r="Y122" s="42">
        <f>'Core Indicators'!GA122</f>
        <v>0</v>
      </c>
      <c r="Z122" s="42">
        <f>'Core Indicators'!GI122</f>
        <v>0</v>
      </c>
      <c r="AA122" s="42">
        <f>'Core Indicators'!GQ122</f>
        <v>0</v>
      </c>
      <c r="AB122" s="42">
        <f>'Core Indicators'!GY122</f>
        <v>1</v>
      </c>
      <c r="AC122" s="42">
        <f>'Core Indicators'!HG122</f>
        <v>0</v>
      </c>
      <c r="AD122" s="42">
        <f>'Core Indicators'!HO122</f>
        <v>0</v>
      </c>
      <c r="AE122" s="42">
        <f>'Core Indicators'!HW122</f>
        <v>0</v>
      </c>
      <c r="AF122" s="42">
        <f>'Core Indicators'!IE122</f>
        <v>3</v>
      </c>
      <c r="AG122" s="42">
        <f>'Core Indicators'!IM122</f>
        <v>3</v>
      </c>
    </row>
    <row r="123" spans="1:33" ht="20.100000000000001" customHeight="1">
      <c r="A123" s="62" t="str">
        <f>'Core Indicators'!A:A</f>
        <v>Conflict in Savanes region</v>
      </c>
      <c r="B123" s="62" t="str">
        <f>'Core Indicators'!B:B</f>
        <v>Conflict/ Violence,International Displacement</v>
      </c>
      <c r="C123" s="62" t="str">
        <f>'Core Indicators'!C123</f>
        <v>TGO002</v>
      </c>
      <c r="D123" s="62" t="str">
        <f>'Core Indicators'!D123</f>
        <v>Togo</v>
      </c>
      <c r="E123" s="62" t="str">
        <f>'Core Indicators'!E123</f>
        <v>TGO</v>
      </c>
      <c r="F123" s="41">
        <f>'Core Indicators'!O123</f>
        <v>8560</v>
      </c>
      <c r="G123" s="41">
        <f>'Core Indicators'!W123</f>
        <v>1781000</v>
      </c>
      <c r="H123" s="41">
        <f>'Core Indicators'!AE123</f>
        <v>455000</v>
      </c>
      <c r="I123" s="41">
        <f>'Core Indicators'!AM123</f>
        <v>61000</v>
      </c>
      <c r="J123" s="41" t="str">
        <f>'Core Indicators'!AU123</f>
        <v>x</v>
      </c>
      <c r="K123" s="41" t="str">
        <f>'Core Indicators'!BC123</f>
        <v>x</v>
      </c>
      <c r="L123" s="41">
        <f>'Core Indicators'!BK123</f>
        <v>45</v>
      </c>
      <c r="M123" s="41" t="str">
        <f>'Core Indicators'!BS123</f>
        <v>x</v>
      </c>
      <c r="N123" s="41" t="str">
        <f>'Core Indicators'!CA123</f>
        <v>x</v>
      </c>
      <c r="O123" s="41" t="e">
        <f>'Core Indicators'!CI123</f>
        <v>#N/A</v>
      </c>
      <c r="P123" s="41" t="str">
        <f>'Core Indicators'!CQ123</f>
        <v>x</v>
      </c>
      <c r="Q123" s="41">
        <f>'Core Indicators'!DG123</f>
        <v>1326000</v>
      </c>
      <c r="R123" s="41">
        <f>'Core Indicators'!DO123</f>
        <v>280000</v>
      </c>
      <c r="S123" s="41">
        <f>'Core Indicators'!DW123</f>
        <v>175000</v>
      </c>
      <c r="T123" s="41">
        <f>'Core Indicators'!EE123</f>
        <v>0</v>
      </c>
      <c r="U123" s="41">
        <f>'Core Indicators'!EM123</f>
        <v>0</v>
      </c>
      <c r="V123" s="41">
        <f>'Core Indicators'!FC123</f>
        <v>3</v>
      </c>
      <c r="W123" s="41" t="str">
        <f>'Core Indicators'!FK123</f>
        <v>x</v>
      </c>
      <c r="X123" s="41" t="str">
        <f>'Core Indicators'!FS123</f>
        <v>x</v>
      </c>
      <c r="Y123" s="41">
        <f>'Core Indicators'!GA123</f>
        <v>1</v>
      </c>
      <c r="Z123" s="41">
        <f>'Core Indicators'!GI123</f>
        <v>0</v>
      </c>
      <c r="AA123" s="41">
        <f>'Core Indicators'!GQ123</f>
        <v>0</v>
      </c>
      <c r="AB123" s="41">
        <f>'Core Indicators'!GY123</f>
        <v>0</v>
      </c>
      <c r="AC123" s="41">
        <f>'Core Indicators'!HG123</f>
        <v>0</v>
      </c>
      <c r="AD123" s="41">
        <f>'Core Indicators'!HO123</f>
        <v>0</v>
      </c>
      <c r="AE123" s="41">
        <f>'Core Indicators'!HW123</f>
        <v>0</v>
      </c>
      <c r="AF123" s="41">
        <f>'Core Indicators'!IE123</f>
        <v>1</v>
      </c>
      <c r="AG123" s="41">
        <f>'Core Indicators'!IM123</f>
        <v>0</v>
      </c>
    </row>
    <row r="124" spans="1:33" ht="20.100000000000001" customHeight="1">
      <c r="A124" s="233" t="str">
        <f>'Core Indicators'!A:A</f>
        <v>Myanmar refugees in Thailand</v>
      </c>
      <c r="B124" s="233" t="str">
        <f>'Core Indicators'!B:B</f>
        <v>Conflict/ Violence</v>
      </c>
      <c r="C124" s="233" t="str">
        <f>'Core Indicators'!C124</f>
        <v>THA003</v>
      </c>
      <c r="D124" s="233" t="str">
        <f>'Core Indicators'!D124</f>
        <v>Thailand</v>
      </c>
      <c r="E124" s="233" t="str">
        <f>'Core Indicators'!E124</f>
        <v>THA</v>
      </c>
      <c r="F124" s="42">
        <f>'Core Indicators'!O124</f>
        <v>12012</v>
      </c>
      <c r="G124" s="42">
        <f>'Core Indicators'!W124</f>
        <v>431000</v>
      </c>
      <c r="H124" s="42">
        <f>'Core Indicators'!AE124</f>
        <v>128000</v>
      </c>
      <c r="I124" s="42">
        <f>'Core Indicators'!AM124</f>
        <v>128000</v>
      </c>
      <c r="J124" s="42" t="str">
        <f>'Core Indicators'!AU124</f>
        <v>x</v>
      </c>
      <c r="K124" s="42" t="str">
        <f>'Core Indicators'!BC124</f>
        <v>x</v>
      </c>
      <c r="L124" s="42">
        <f>'Core Indicators'!BK124</f>
        <v>3</v>
      </c>
      <c r="M124" s="42" t="str">
        <f>'Core Indicators'!BS124</f>
        <v>x</v>
      </c>
      <c r="N124" s="42" t="str">
        <f>'Core Indicators'!CA124</f>
        <v>x</v>
      </c>
      <c r="O124" s="42" t="e">
        <f>'Core Indicators'!CI124</f>
        <v>#N/A</v>
      </c>
      <c r="P124" s="42" t="str">
        <f>'Core Indicators'!CQ124</f>
        <v>x</v>
      </c>
      <c r="Q124" s="42">
        <f>'Core Indicators'!DG124</f>
        <v>303000</v>
      </c>
      <c r="R124" s="42">
        <f>'Core Indicators'!DO124</f>
        <v>0</v>
      </c>
      <c r="S124" s="42">
        <f>'Core Indicators'!DW124</f>
        <v>128000</v>
      </c>
      <c r="T124" s="42" t="str">
        <f>'Core Indicators'!EE124</f>
        <v>x</v>
      </c>
      <c r="U124" s="42" t="str">
        <f>'Core Indicators'!EM124</f>
        <v>x</v>
      </c>
      <c r="V124" s="42">
        <f>'Core Indicators'!FC124</f>
        <v>2</v>
      </c>
      <c r="W124" s="42" t="str">
        <f>'Core Indicators'!FK124</f>
        <v>x</v>
      </c>
      <c r="X124" s="42" t="str">
        <f>'Core Indicators'!FS124</f>
        <v>x</v>
      </c>
      <c r="Y124" s="42">
        <f>'Core Indicators'!GA124</f>
        <v>1</v>
      </c>
      <c r="Z124" s="42">
        <f>'Core Indicators'!GI124</f>
        <v>0</v>
      </c>
      <c r="AA124" s="42">
        <f>'Core Indicators'!GQ124</f>
        <v>1</v>
      </c>
      <c r="AB124" s="42">
        <f>'Core Indicators'!GY124</f>
        <v>0</v>
      </c>
      <c r="AC124" s="42">
        <f>'Core Indicators'!HG124</f>
        <v>2</v>
      </c>
      <c r="AD124" s="42">
        <f>'Core Indicators'!HO124</f>
        <v>1</v>
      </c>
      <c r="AE124" s="42">
        <f>'Core Indicators'!HW124</f>
        <v>0</v>
      </c>
      <c r="AF124" s="42">
        <f>'Core Indicators'!IE124</f>
        <v>3</v>
      </c>
      <c r="AG124" s="42">
        <f>'Core Indicators'!IM124</f>
        <v>3</v>
      </c>
    </row>
    <row r="125" spans="1:33" ht="20.100000000000001" customHeight="1">
      <c r="A125" s="62" t="str">
        <f>'Core Indicators'!A:A</f>
        <v>Food Security Crisis in Timor-Leste</v>
      </c>
      <c r="B125" s="62" t="str">
        <f>'Core Indicators'!B:B</f>
        <v>Drought/drier conditions,Floods</v>
      </c>
      <c r="C125" s="62" t="str">
        <f>'Core Indicators'!C125</f>
        <v>TLS003</v>
      </c>
      <c r="D125" s="62" t="str">
        <f>'Core Indicators'!D125</f>
        <v>Timor Leste</v>
      </c>
      <c r="E125" s="62" t="str">
        <f>'Core Indicators'!E125</f>
        <v>TLS</v>
      </c>
      <c r="F125" s="41">
        <f>'Core Indicators'!O125</f>
        <v>14950</v>
      </c>
      <c r="G125" s="41">
        <f>'Core Indicators'!W125</f>
        <v>1419000</v>
      </c>
      <c r="H125" s="41">
        <f>'Core Indicators'!AE125</f>
        <v>858000</v>
      </c>
      <c r="I125" s="41">
        <f>'Core Indicators'!AM125</f>
        <v>0</v>
      </c>
      <c r="J125" s="41">
        <f>'Core Indicators'!AU125</f>
        <v>0</v>
      </c>
      <c r="K125" s="41" t="str">
        <f>'Core Indicators'!BC125</f>
        <v>x</v>
      </c>
      <c r="L125" s="41">
        <f>'Core Indicators'!BK125</f>
        <v>0</v>
      </c>
      <c r="M125" s="41" t="str">
        <f>'Core Indicators'!BS125</f>
        <v>x</v>
      </c>
      <c r="N125" s="41" t="str">
        <f>'Core Indicators'!CA125</f>
        <v>x</v>
      </c>
      <c r="O125" s="41" t="e">
        <f>'Core Indicators'!CI125</f>
        <v>#N/A</v>
      </c>
      <c r="P125" s="41" t="str">
        <f>'Core Indicators'!CQ125</f>
        <v>x</v>
      </c>
      <c r="Q125" s="41">
        <f>'Core Indicators'!DG125</f>
        <v>561000</v>
      </c>
      <c r="R125" s="41">
        <f>'Core Indicators'!DO125</f>
        <v>494000</v>
      </c>
      <c r="S125" s="41">
        <f>'Core Indicators'!DW125</f>
        <v>342000</v>
      </c>
      <c r="T125" s="41">
        <f>'Core Indicators'!EE125</f>
        <v>22000</v>
      </c>
      <c r="U125" s="41">
        <f>'Core Indicators'!EM125</f>
        <v>0</v>
      </c>
      <c r="V125" s="41">
        <f>'Core Indicators'!FC125</f>
        <v>1</v>
      </c>
      <c r="W125" s="41" t="str">
        <f>'Core Indicators'!FK125</f>
        <v>x</v>
      </c>
      <c r="X125" s="41" t="str">
        <f>'Core Indicators'!FS125</f>
        <v>x</v>
      </c>
      <c r="Y125" s="41">
        <f>'Core Indicators'!GA125</f>
        <v>0</v>
      </c>
      <c r="Z125" s="41">
        <f>'Core Indicators'!GI125</f>
        <v>0</v>
      </c>
      <c r="AA125" s="41">
        <f>'Core Indicators'!GQ125</f>
        <v>0</v>
      </c>
      <c r="AB125" s="41">
        <f>'Core Indicators'!GY125</f>
        <v>0</v>
      </c>
      <c r="AC125" s="41">
        <f>'Core Indicators'!HG125</f>
        <v>0</v>
      </c>
      <c r="AD125" s="41">
        <f>'Core Indicators'!HO125</f>
        <v>0</v>
      </c>
      <c r="AE125" s="41">
        <f>'Core Indicators'!HW125</f>
        <v>0</v>
      </c>
      <c r="AF125" s="41">
        <f>'Core Indicators'!IE125</f>
        <v>0</v>
      </c>
      <c r="AG125" s="41">
        <f>'Core Indicators'!IM125</f>
        <v>1</v>
      </c>
    </row>
    <row r="126" spans="1:33" ht="20.100000000000001" customHeight="1">
      <c r="A126" s="233" t="str">
        <f>'Core Indicators'!A:A</f>
        <v>Venezuelan refugees in Trinidad and Tobago</v>
      </c>
      <c r="B126" s="233" t="str">
        <f>'Core Indicators'!B:B</f>
        <v>International Displacement</v>
      </c>
      <c r="C126" s="233" t="str">
        <f>'Core Indicators'!C126</f>
        <v>TTO002</v>
      </c>
      <c r="D126" s="233" t="str">
        <f>'Core Indicators'!D126</f>
        <v>Trinidad and Tobago</v>
      </c>
      <c r="E126" s="233" t="str">
        <f>'Core Indicators'!E126</f>
        <v>TTO</v>
      </c>
      <c r="F126" s="42">
        <f>'Core Indicators'!O126</f>
        <v>5130</v>
      </c>
      <c r="G126" s="42">
        <f>'Core Indicators'!W126</f>
        <v>1500000</v>
      </c>
      <c r="H126" s="42">
        <f>'Core Indicators'!AE126</f>
        <v>36000</v>
      </c>
      <c r="I126" s="42">
        <f>'Core Indicators'!AM126</f>
        <v>36000</v>
      </c>
      <c r="J126" s="42" t="str">
        <f>'Core Indicators'!AU126</f>
        <v>x</v>
      </c>
      <c r="K126" s="42" t="str">
        <f>'Core Indicators'!BC126</f>
        <v>x</v>
      </c>
      <c r="L126" s="42" t="str">
        <f>'Core Indicators'!BK126</f>
        <v>x</v>
      </c>
      <c r="M126" s="42" t="str">
        <f>'Core Indicators'!BS126</f>
        <v>x</v>
      </c>
      <c r="N126" s="42" t="str">
        <f>'Core Indicators'!CA126</f>
        <v>x</v>
      </c>
      <c r="O126" s="42" t="e">
        <f>'Core Indicators'!CI126</f>
        <v>#N/A</v>
      </c>
      <c r="P126" s="42" t="str">
        <f>'Core Indicators'!CQ126</f>
        <v>x</v>
      </c>
      <c r="Q126" s="42">
        <f>'Core Indicators'!DG126</f>
        <v>1464000</v>
      </c>
      <c r="R126" s="42">
        <f>'Core Indicators'!DO126</f>
        <v>11000</v>
      </c>
      <c r="S126" s="42">
        <f>'Core Indicators'!DW126</f>
        <v>24000</v>
      </c>
      <c r="T126" s="42" t="str">
        <f>'Core Indicators'!EE126</f>
        <v>x</v>
      </c>
      <c r="U126" s="42">
        <f>'Core Indicators'!EM126</f>
        <v>0</v>
      </c>
      <c r="V126" s="42">
        <f>'Core Indicators'!FC126</f>
        <v>3</v>
      </c>
      <c r="W126" s="42" t="str">
        <f>'Core Indicators'!FK126</f>
        <v>x</v>
      </c>
      <c r="X126" s="42" t="str">
        <f>'Core Indicators'!FS126</f>
        <v>x</v>
      </c>
      <c r="Y126" s="42">
        <f>'Core Indicators'!GA126</f>
        <v>0</v>
      </c>
      <c r="Z126" s="42">
        <f>'Core Indicators'!GI126</f>
        <v>0</v>
      </c>
      <c r="AA126" s="42">
        <f>'Core Indicators'!GQ126</f>
        <v>0</v>
      </c>
      <c r="AB126" s="42">
        <f>'Core Indicators'!GY126</f>
        <v>0</v>
      </c>
      <c r="AC126" s="42">
        <f>'Core Indicators'!HG126</f>
        <v>0</v>
      </c>
      <c r="AD126" s="42">
        <f>'Core Indicators'!HO126</f>
        <v>1</v>
      </c>
      <c r="AE126" s="42">
        <f>'Core Indicators'!HW126</f>
        <v>0</v>
      </c>
      <c r="AF126" s="42">
        <f>'Core Indicators'!IE126</f>
        <v>0</v>
      </c>
      <c r="AG126" s="42">
        <f>'Core Indicators'!IM126</f>
        <v>0</v>
      </c>
    </row>
    <row r="127" spans="1:33" ht="20.100000000000001" customHeight="1">
      <c r="A127" s="62" t="str">
        <f>'Core Indicators'!A:A</f>
        <v>Mixed migration flows in Tunisia</v>
      </c>
      <c r="B127" s="62" t="str">
        <f>'Core Indicators'!B:B</f>
        <v>International Displacement</v>
      </c>
      <c r="C127" s="62" t="str">
        <f>'Core Indicators'!C127</f>
        <v>TUN002</v>
      </c>
      <c r="D127" s="62" t="str">
        <f>'Core Indicators'!D127</f>
        <v>Tunisia</v>
      </c>
      <c r="E127" s="62" t="str">
        <f>'Core Indicators'!E127</f>
        <v>TUN</v>
      </c>
      <c r="F127" s="41">
        <f>'Core Indicators'!O127</f>
        <v>20151</v>
      </c>
      <c r="G127" s="41">
        <f>'Core Indicators'!W127</f>
        <v>4057000</v>
      </c>
      <c r="H127" s="41">
        <f>'Core Indicators'!AE127</f>
        <v>34000</v>
      </c>
      <c r="I127" s="41">
        <f>'Core Indicators'!AM127</f>
        <v>34000</v>
      </c>
      <c r="J127" s="41" t="str">
        <f>'Core Indicators'!AU127</f>
        <v>x</v>
      </c>
      <c r="K127" s="41" t="str">
        <f>'Core Indicators'!BC127</f>
        <v>x</v>
      </c>
      <c r="L127" s="41">
        <f>'Core Indicators'!BK127</f>
        <v>693</v>
      </c>
      <c r="M127" s="41" t="str">
        <f>'Core Indicators'!BS127</f>
        <v>x</v>
      </c>
      <c r="N127" s="41" t="str">
        <f>'Core Indicators'!CA127</f>
        <v>x</v>
      </c>
      <c r="O127" s="41" t="e">
        <f>'Core Indicators'!CI127</f>
        <v>#N/A</v>
      </c>
      <c r="P127" s="41" t="str">
        <f>'Core Indicators'!CQ127</f>
        <v>x</v>
      </c>
      <c r="Q127" s="41">
        <f>'Core Indicators'!DG127</f>
        <v>4023000</v>
      </c>
      <c r="R127" s="41">
        <f>'Core Indicators'!DO127</f>
        <v>0</v>
      </c>
      <c r="S127" s="41">
        <f>'Core Indicators'!DW127</f>
        <v>34000</v>
      </c>
      <c r="T127" s="41" t="str">
        <f>'Core Indicators'!EE127</f>
        <v>x</v>
      </c>
      <c r="U127" s="41" t="str">
        <f>'Core Indicators'!EM127</f>
        <v>x</v>
      </c>
      <c r="V127" s="41">
        <f>'Core Indicators'!FC127</f>
        <v>2</v>
      </c>
      <c r="W127" s="41" t="str">
        <f>'Core Indicators'!FK127</f>
        <v>x</v>
      </c>
      <c r="X127" s="41" t="str">
        <f>'Core Indicators'!FS127</f>
        <v>x</v>
      </c>
      <c r="Y127" s="41">
        <f>'Core Indicators'!GA127</f>
        <v>0</v>
      </c>
      <c r="Z127" s="41">
        <f>'Core Indicators'!GI127</f>
        <v>1</v>
      </c>
      <c r="AA127" s="41">
        <f>'Core Indicators'!GQ127</f>
        <v>2</v>
      </c>
      <c r="AB127" s="41">
        <f>'Core Indicators'!GY127</f>
        <v>0</v>
      </c>
      <c r="AC127" s="41">
        <f>'Core Indicators'!HG127</f>
        <v>2</v>
      </c>
      <c r="AD127" s="41">
        <f>'Core Indicators'!HO127</f>
        <v>3</v>
      </c>
      <c r="AE127" s="41">
        <f>'Core Indicators'!HW127</f>
        <v>0</v>
      </c>
      <c r="AF127" s="41">
        <f>'Core Indicators'!IE127</f>
        <v>0</v>
      </c>
      <c r="AG127" s="41">
        <f>'Core Indicators'!IM127</f>
        <v>1</v>
      </c>
    </row>
    <row r="128" spans="1:33" ht="20.100000000000001" customHeight="1">
      <c r="A128" s="233" t="str">
        <f>'Core Indicators'!A:A</f>
        <v>Multiple Crises in Turkey</v>
      </c>
      <c r="B128" s="233" t="str">
        <f>'Core Indicators'!B:B</f>
        <v>International Displacement,Earthquake</v>
      </c>
      <c r="C128" s="233" t="str">
        <f>'Core Indicators'!C128</f>
        <v>TUR001</v>
      </c>
      <c r="D128" s="233" t="str">
        <f>'Core Indicators'!D128</f>
        <v>Türkiye</v>
      </c>
      <c r="E128" s="233" t="str">
        <f>'Core Indicators'!E128</f>
        <v>TUR</v>
      </c>
      <c r="F128" s="42">
        <f>'Core Indicators'!O128</f>
        <v>342110</v>
      </c>
      <c r="G128" s="42">
        <f>'Core Indicators'!W128</f>
        <v>52641000</v>
      </c>
      <c r="H128" s="42">
        <f>'Core Indicators'!AE128</f>
        <v>16277000</v>
      </c>
      <c r="I128" s="42">
        <f>'Core Indicators'!AM128</f>
        <v>3815000</v>
      </c>
      <c r="J128" s="42" t="str">
        <f>'Core Indicators'!AU128</f>
        <v>x</v>
      </c>
      <c r="K128" s="42" t="str">
        <f>'Core Indicators'!BC128</f>
        <v>x</v>
      </c>
      <c r="L128" s="42">
        <f>'Core Indicators'!BK128</f>
        <v>22</v>
      </c>
      <c r="M128" s="42" t="str">
        <f>'Core Indicators'!BS128</f>
        <v>x</v>
      </c>
      <c r="N128" s="42" t="str">
        <f>'Core Indicators'!CA128</f>
        <v>x</v>
      </c>
      <c r="O128" s="42" t="e">
        <f>'Core Indicators'!CI128</f>
        <v>#N/A</v>
      </c>
      <c r="P128" s="42" t="str">
        <f>'Core Indicators'!CQ128</f>
        <v>x</v>
      </c>
      <c r="Q128" s="42">
        <f>'Core Indicators'!DG128</f>
        <v>36364000</v>
      </c>
      <c r="R128" s="42">
        <f>'Core Indicators'!DO128</f>
        <v>7255000</v>
      </c>
      <c r="S128" s="42">
        <f>'Core Indicators'!DW128</f>
        <v>8453000</v>
      </c>
      <c r="T128" s="42">
        <f>'Core Indicators'!EE128</f>
        <v>506000</v>
      </c>
      <c r="U128" s="42">
        <f>'Core Indicators'!EM128</f>
        <v>63000</v>
      </c>
      <c r="V128" s="42">
        <f>'Core Indicators'!FC128</f>
        <v>5</v>
      </c>
      <c r="W128" s="42" t="str">
        <f>'Core Indicators'!FK128</f>
        <v>x</v>
      </c>
      <c r="X128" s="42" t="str">
        <f>'Core Indicators'!FS128</f>
        <v>x</v>
      </c>
      <c r="Y128" s="42">
        <f>'Core Indicators'!GA128</f>
        <v>1</v>
      </c>
      <c r="Z128" s="42">
        <f>'Core Indicators'!GI128</f>
        <v>0</v>
      </c>
      <c r="AA128" s="42">
        <f>'Core Indicators'!GQ128</f>
        <v>1</v>
      </c>
      <c r="AB128" s="42">
        <f>'Core Indicators'!GY128</f>
        <v>0</v>
      </c>
      <c r="AC128" s="42">
        <f>'Core Indicators'!HG128</f>
        <v>0</v>
      </c>
      <c r="AD128" s="42">
        <f>'Core Indicators'!HO128</f>
        <v>2</v>
      </c>
      <c r="AE128" s="42">
        <f>'Core Indicators'!HW128</f>
        <v>0</v>
      </c>
      <c r="AF128" s="42">
        <f>'Core Indicators'!IE128</f>
        <v>3</v>
      </c>
      <c r="AG128" s="42">
        <f>'Core Indicators'!IM128</f>
        <v>0</v>
      </c>
    </row>
    <row r="129" spans="1:33" ht="20.100000000000001" customHeight="1">
      <c r="A129" s="62" t="str">
        <f>'Core Indicators'!A:A</f>
        <v>Syrian Refugees in Türkiye</v>
      </c>
      <c r="B129" s="62" t="str">
        <f>'Core Indicators'!B:B</f>
        <v>International Displacement</v>
      </c>
      <c r="C129" s="62" t="str">
        <f>'Core Indicators'!C129</f>
        <v>TUR002</v>
      </c>
      <c r="D129" s="62" t="str">
        <f>'Core Indicators'!D129</f>
        <v>Türkiye</v>
      </c>
      <c r="E129" s="62" t="str">
        <f>'Core Indicators'!E129</f>
        <v>TUR</v>
      </c>
      <c r="F129" s="41">
        <f>'Core Indicators'!O129</f>
        <v>203090</v>
      </c>
      <c r="G129" s="41">
        <f>'Core Indicators'!W129</f>
        <v>44613000</v>
      </c>
      <c r="H129" s="41">
        <f>'Core Indicators'!AE129</f>
        <v>6581000</v>
      </c>
      <c r="I129" s="41">
        <f>'Core Indicators'!AM129</f>
        <v>2900000</v>
      </c>
      <c r="J129" s="41" t="str">
        <f>'Core Indicators'!AU129</f>
        <v>x</v>
      </c>
      <c r="K129" s="41" t="str">
        <f>'Core Indicators'!BC129</f>
        <v>x</v>
      </c>
      <c r="L129" s="41">
        <f>'Core Indicators'!BK129</f>
        <v>0</v>
      </c>
      <c r="M129" s="41">
        <f>'Core Indicators'!BS129</f>
        <v>0</v>
      </c>
      <c r="N129" s="41">
        <f>'Core Indicators'!CA129</f>
        <v>0</v>
      </c>
      <c r="O129" s="41" t="e">
        <f>'Core Indicators'!CI129</f>
        <v>#N/A</v>
      </c>
      <c r="P129" s="41" t="str">
        <f>'Core Indicators'!CQ129</f>
        <v>x</v>
      </c>
      <c r="Q129" s="41">
        <f>'Core Indicators'!DG129</f>
        <v>38031000</v>
      </c>
      <c r="R129" s="41">
        <f>'Core Indicators'!DO129</f>
        <v>4416000</v>
      </c>
      <c r="S129" s="41">
        <f>'Core Indicators'!DW129</f>
        <v>1643000</v>
      </c>
      <c r="T129" s="41">
        <f>'Core Indicators'!EE129</f>
        <v>464000</v>
      </c>
      <c r="U129" s="41">
        <f>'Core Indicators'!EM129</f>
        <v>58000</v>
      </c>
      <c r="V129" s="41">
        <f>'Core Indicators'!FC129</f>
        <v>3</v>
      </c>
      <c r="W129" s="41" t="str">
        <f>'Core Indicators'!FK129</f>
        <v>x</v>
      </c>
      <c r="X129" s="41" t="str">
        <f>'Core Indicators'!FS129</f>
        <v>x</v>
      </c>
      <c r="Y129" s="41">
        <f>'Core Indicators'!GA129</f>
        <v>1</v>
      </c>
      <c r="Z129" s="41">
        <f>'Core Indicators'!GI129</f>
        <v>0</v>
      </c>
      <c r="AA129" s="41">
        <f>'Core Indicators'!GQ129</f>
        <v>0</v>
      </c>
      <c r="AB129" s="41">
        <f>'Core Indicators'!GY129</f>
        <v>0</v>
      </c>
      <c r="AC129" s="41">
        <f>'Core Indicators'!HG129</f>
        <v>0</v>
      </c>
      <c r="AD129" s="41">
        <f>'Core Indicators'!HO129</f>
        <v>2</v>
      </c>
      <c r="AE129" s="41">
        <f>'Core Indicators'!HW129</f>
        <v>0</v>
      </c>
      <c r="AF129" s="41">
        <f>'Core Indicators'!IE129</f>
        <v>3</v>
      </c>
      <c r="AG129" s="41">
        <f>'Core Indicators'!IM129</f>
        <v>0</v>
      </c>
    </row>
    <row r="130" spans="1:33" ht="20.100000000000001" customHeight="1">
      <c r="A130" s="233" t="str">
        <f>'Core Indicators'!A:A</f>
        <v>Mixed Migration Flows in Türkiye</v>
      </c>
      <c r="B130" s="233" t="str">
        <f>'Core Indicators'!B:B</f>
        <v>International Displacement</v>
      </c>
      <c r="C130" s="233" t="str">
        <f>'Core Indicators'!C130</f>
        <v>TUR003</v>
      </c>
      <c r="D130" s="233" t="str">
        <f>'Core Indicators'!D130</f>
        <v>Türkiye</v>
      </c>
      <c r="E130" s="233" t="str">
        <f>'Core Indicators'!E130</f>
        <v>TUR</v>
      </c>
      <c r="F130" s="42">
        <f>'Core Indicators'!O130</f>
        <v>140419</v>
      </c>
      <c r="G130" s="42">
        <f>'Core Indicators'!W130</f>
        <v>16461000</v>
      </c>
      <c r="H130" s="42">
        <f>'Core Indicators'!AE130</f>
        <v>596000</v>
      </c>
      <c r="I130" s="42">
        <f>'Core Indicators'!AM130</f>
        <v>263000</v>
      </c>
      <c r="J130" s="42" t="str">
        <f>'Core Indicators'!AU130</f>
        <v>x</v>
      </c>
      <c r="K130" s="42" t="str">
        <f>'Core Indicators'!BC130</f>
        <v>x</v>
      </c>
      <c r="L130" s="42">
        <f>'Core Indicators'!BK130</f>
        <v>22</v>
      </c>
      <c r="M130" s="42">
        <f>'Core Indicators'!BS130</f>
        <v>0</v>
      </c>
      <c r="N130" s="42">
        <f>'Core Indicators'!CA130</f>
        <v>0</v>
      </c>
      <c r="O130" s="42" t="e">
        <f>'Core Indicators'!CI130</f>
        <v>#N/A</v>
      </c>
      <c r="P130" s="42" t="str">
        <f>'Core Indicators'!CQ130</f>
        <v>x</v>
      </c>
      <c r="Q130" s="42">
        <f>'Core Indicators'!DG130</f>
        <v>15865000</v>
      </c>
      <c r="R130" s="42">
        <f>'Core Indicators'!DO130</f>
        <v>398000</v>
      </c>
      <c r="S130" s="42">
        <f>'Core Indicators'!DW130</f>
        <v>150000</v>
      </c>
      <c r="T130" s="42">
        <f>'Core Indicators'!EE130</f>
        <v>42000</v>
      </c>
      <c r="U130" s="42">
        <f>'Core Indicators'!EM130</f>
        <v>5000</v>
      </c>
      <c r="V130" s="42">
        <f>'Core Indicators'!FC130</f>
        <v>3</v>
      </c>
      <c r="W130" s="42" t="str">
        <f>'Core Indicators'!FK130</f>
        <v>x</v>
      </c>
      <c r="X130" s="42" t="str">
        <f>'Core Indicators'!FS130</f>
        <v>x</v>
      </c>
      <c r="Y130" s="42">
        <f>'Core Indicators'!GA130</f>
        <v>1</v>
      </c>
      <c r="Z130" s="42">
        <f>'Core Indicators'!GI130</f>
        <v>0</v>
      </c>
      <c r="AA130" s="42">
        <f>'Core Indicators'!GQ130</f>
        <v>0</v>
      </c>
      <c r="AB130" s="42">
        <f>'Core Indicators'!GY130</f>
        <v>0</v>
      </c>
      <c r="AC130" s="42">
        <f>'Core Indicators'!HG130</f>
        <v>0</v>
      </c>
      <c r="AD130" s="42">
        <f>'Core Indicators'!HO130</f>
        <v>2</v>
      </c>
      <c r="AE130" s="42">
        <f>'Core Indicators'!HW130</f>
        <v>0</v>
      </c>
      <c r="AF130" s="42">
        <f>'Core Indicators'!IE130</f>
        <v>3</v>
      </c>
      <c r="AG130" s="42">
        <f>'Core Indicators'!IM130</f>
        <v>0</v>
      </c>
    </row>
    <row r="131" spans="1:33" ht="20.100000000000001" customHeight="1">
      <c r="A131" s="62" t="str">
        <f>'Core Indicators'!A:A</f>
        <v>Türkiye / Syria earthquake in Türkiye</v>
      </c>
      <c r="B131" s="62" t="str">
        <f>'Core Indicators'!B:B</f>
        <v>Earthquake</v>
      </c>
      <c r="C131" s="62" t="str">
        <f>'Core Indicators'!C131</f>
        <v>TUR005</v>
      </c>
      <c r="D131" s="62" t="str">
        <f>'Core Indicators'!D131</f>
        <v>Türkiye</v>
      </c>
      <c r="E131" s="62" t="str">
        <f>'Core Indicators'!E131</f>
        <v>TUR</v>
      </c>
      <c r="F131" s="41">
        <f>'Core Indicators'!O131</f>
        <v>106547</v>
      </c>
      <c r="G131" s="41">
        <f>'Core Indicators'!W131</f>
        <v>15700000</v>
      </c>
      <c r="H131" s="41">
        <f>'Core Indicators'!AE131</f>
        <v>9100000</v>
      </c>
      <c r="I131" s="41">
        <f>'Core Indicators'!AM131</f>
        <v>652000</v>
      </c>
      <c r="J131" s="41">
        <f>'Core Indicators'!AU131</f>
        <v>0</v>
      </c>
      <c r="K131" s="41" t="str">
        <f>'Core Indicators'!BC131</f>
        <v>x</v>
      </c>
      <c r="L131" s="41">
        <f>'Core Indicators'!BK131</f>
        <v>0</v>
      </c>
      <c r="M131" s="41">
        <f>'Core Indicators'!BS131</f>
        <v>3273605</v>
      </c>
      <c r="N131" s="41">
        <f>'Core Indicators'!CA131</f>
        <v>298000</v>
      </c>
      <c r="O131" s="41" t="e">
        <f>'Core Indicators'!CI131</f>
        <v>#N/A</v>
      </c>
      <c r="P131" s="41">
        <f>'Core Indicators'!CQ131</f>
        <v>34000000000</v>
      </c>
      <c r="Q131" s="41">
        <f>'Core Indicators'!DG131</f>
        <v>6600000</v>
      </c>
      <c r="R131" s="41">
        <f>'Core Indicators'!DO131</f>
        <v>2440000</v>
      </c>
      <c r="S131" s="41">
        <f>'Core Indicators'!DW131</f>
        <v>6660000</v>
      </c>
      <c r="T131" s="41" t="str">
        <f>'Core Indicators'!EE131</f>
        <v>x</v>
      </c>
      <c r="U131" s="41" t="str">
        <f>'Core Indicators'!EM131</f>
        <v>x</v>
      </c>
      <c r="V131" s="41">
        <f>'Core Indicators'!FC131</f>
        <v>3</v>
      </c>
      <c r="W131" s="41" t="str">
        <f>'Core Indicators'!FK131</f>
        <v>x</v>
      </c>
      <c r="X131" s="41" t="str">
        <f>'Core Indicators'!FS131</f>
        <v>x</v>
      </c>
      <c r="Y131" s="41">
        <f>'Core Indicators'!GA131</f>
        <v>1</v>
      </c>
      <c r="Z131" s="41">
        <f>'Core Indicators'!GI131</f>
        <v>0</v>
      </c>
      <c r="AA131" s="41">
        <f>'Core Indicators'!GQ131</f>
        <v>0</v>
      </c>
      <c r="AB131" s="41">
        <f>'Core Indicators'!GY131</f>
        <v>0</v>
      </c>
      <c r="AC131" s="41">
        <f>'Core Indicators'!HG131</f>
        <v>0</v>
      </c>
      <c r="AD131" s="41">
        <f>'Core Indicators'!HO131</f>
        <v>0</v>
      </c>
      <c r="AE131" s="41">
        <f>'Core Indicators'!HW131</f>
        <v>0</v>
      </c>
      <c r="AF131" s="41">
        <f>'Core Indicators'!IE131</f>
        <v>3</v>
      </c>
      <c r="AG131" s="41">
        <f>'Core Indicators'!IM131</f>
        <v>0</v>
      </c>
    </row>
    <row r="132" spans="1:33" ht="20.100000000000001" customHeight="1">
      <c r="A132" s="233" t="str">
        <f>'Core Indicators'!A:A</f>
        <v>Multiple Crises in Tanzania</v>
      </c>
      <c r="B132" s="233" t="str">
        <f>'Core Indicators'!B:B</f>
        <v>International Displacement,Drought/drier conditions</v>
      </c>
      <c r="C132" s="233" t="str">
        <f>'Core Indicators'!C132</f>
        <v>TZA001</v>
      </c>
      <c r="D132" s="233" t="str">
        <f>'Core Indicators'!D132</f>
        <v>Tanzania</v>
      </c>
      <c r="E132" s="233" t="str">
        <f>'Core Indicators'!E132</f>
        <v>TZA</v>
      </c>
      <c r="F132" s="42">
        <f>'Core Indicators'!O132</f>
        <v>347601</v>
      </c>
      <c r="G132" s="42">
        <f>'Core Indicators'!W132</f>
        <v>19847000</v>
      </c>
      <c r="H132" s="42">
        <f>'Core Indicators'!AE132</f>
        <v>1904000</v>
      </c>
      <c r="I132" s="42">
        <f>'Core Indicators'!AM132</f>
        <v>230000</v>
      </c>
      <c r="J132" s="42" t="str">
        <f>'Core Indicators'!AU132</f>
        <v>x</v>
      </c>
      <c r="K132" s="42" t="str">
        <f>'Core Indicators'!BC132</f>
        <v>x</v>
      </c>
      <c r="L132" s="42" t="str">
        <f>'Core Indicators'!BK132</f>
        <v>x</v>
      </c>
      <c r="M132" s="42" t="str">
        <f>'Core Indicators'!BS132</f>
        <v>x</v>
      </c>
      <c r="N132" s="42" t="str">
        <f>'Core Indicators'!CA132</f>
        <v>x</v>
      </c>
      <c r="O132" s="42" t="e">
        <f>'Core Indicators'!CI132</f>
        <v>#N/A</v>
      </c>
      <c r="P132" s="42" t="str">
        <f>'Core Indicators'!CQ132</f>
        <v>x</v>
      </c>
      <c r="Q132" s="42">
        <f>'Core Indicators'!DG132</f>
        <v>17944000</v>
      </c>
      <c r="R132" s="42">
        <f>'Core Indicators'!DO132</f>
        <v>1207000</v>
      </c>
      <c r="S132" s="42">
        <f>'Core Indicators'!DW132</f>
        <v>697000</v>
      </c>
      <c r="T132" s="42">
        <f>'Core Indicators'!EE132</f>
        <v>0</v>
      </c>
      <c r="U132" s="42">
        <f>'Core Indicators'!EM132</f>
        <v>0</v>
      </c>
      <c r="V132" s="42">
        <f>'Core Indicators'!FC132</f>
        <v>2</v>
      </c>
      <c r="W132" s="42" t="str">
        <f>'Core Indicators'!FK132</f>
        <v>x</v>
      </c>
      <c r="X132" s="42" t="str">
        <f>'Core Indicators'!FS132</f>
        <v>x</v>
      </c>
      <c r="Y132" s="42">
        <f>'Core Indicators'!GA132</f>
        <v>2</v>
      </c>
      <c r="Z132" s="42">
        <f>'Core Indicators'!GI132</f>
        <v>0</v>
      </c>
      <c r="AA132" s="42">
        <f>'Core Indicators'!GQ132</f>
        <v>0</v>
      </c>
      <c r="AB132" s="42">
        <f>'Core Indicators'!GY132</f>
        <v>0</v>
      </c>
      <c r="AC132" s="42">
        <f>'Core Indicators'!HG132</f>
        <v>0</v>
      </c>
      <c r="AD132" s="42">
        <f>'Core Indicators'!HO132</f>
        <v>2</v>
      </c>
      <c r="AE132" s="42">
        <f>'Core Indicators'!HW132</f>
        <v>0</v>
      </c>
      <c r="AF132" s="42">
        <f>'Core Indicators'!IE132</f>
        <v>0</v>
      </c>
      <c r="AG132" s="42">
        <f>'Core Indicators'!IM132</f>
        <v>2</v>
      </c>
    </row>
    <row r="133" spans="1:33" ht="20.100000000000001" customHeight="1">
      <c r="A133" s="62" t="str">
        <f>'Core Indicators'!A:A</f>
        <v>International Displacement in Tanzania</v>
      </c>
      <c r="B133" s="62" t="str">
        <f>'Core Indicators'!B:B</f>
        <v>International Displacement</v>
      </c>
      <c r="C133" s="62" t="str">
        <f>'Core Indicators'!C133</f>
        <v>TZA002</v>
      </c>
      <c r="D133" s="62" t="str">
        <f>'Core Indicators'!D133</f>
        <v>Tanzania</v>
      </c>
      <c r="E133" s="62" t="str">
        <f>'Core Indicators'!E133</f>
        <v>TZA</v>
      </c>
      <c r="F133" s="41">
        <f>'Core Indicators'!O133</f>
        <v>187103</v>
      </c>
      <c r="G133" s="41">
        <f>'Core Indicators'!W133</f>
        <v>15015000</v>
      </c>
      <c r="H133" s="41">
        <f>'Core Indicators'!AE133</f>
        <v>230000</v>
      </c>
      <c r="I133" s="41">
        <f>'Core Indicators'!AM133</f>
        <v>230000</v>
      </c>
      <c r="J133" s="41">
        <f>'Core Indicators'!AU133</f>
        <v>0</v>
      </c>
      <c r="K133" s="41" t="str">
        <f>'Core Indicators'!BC133</f>
        <v>x</v>
      </c>
      <c r="L133" s="41" t="str">
        <f>'Core Indicators'!BK133</f>
        <v>x</v>
      </c>
      <c r="M133" s="41" t="str">
        <f>'Core Indicators'!BS133</f>
        <v>x</v>
      </c>
      <c r="N133" s="41" t="str">
        <f>'Core Indicators'!CA133</f>
        <v>x</v>
      </c>
      <c r="O133" s="41" t="e">
        <f>'Core Indicators'!CI133</f>
        <v>#N/A</v>
      </c>
      <c r="P133" s="41" t="str">
        <f>'Core Indicators'!CQ133</f>
        <v>x</v>
      </c>
      <c r="Q133" s="41">
        <f>'Core Indicators'!DG133</f>
        <v>14785000</v>
      </c>
      <c r="R133" s="41">
        <f>'Core Indicators'!DO133</f>
        <v>0</v>
      </c>
      <c r="S133" s="41">
        <f>'Core Indicators'!DW133</f>
        <v>230000</v>
      </c>
      <c r="T133" s="41" t="str">
        <f>'Core Indicators'!EE133</f>
        <v>x</v>
      </c>
      <c r="U133" s="41" t="str">
        <f>'Core Indicators'!EM133</f>
        <v>x</v>
      </c>
      <c r="V133" s="41">
        <f>'Core Indicators'!FC133</f>
        <v>2</v>
      </c>
      <c r="W133" s="41" t="str">
        <f>'Core Indicators'!FK133</f>
        <v>x</v>
      </c>
      <c r="X133" s="41" t="str">
        <f>'Core Indicators'!FS133</f>
        <v>x</v>
      </c>
      <c r="Y133" s="41">
        <f>'Core Indicators'!GA133</f>
        <v>2</v>
      </c>
      <c r="Z133" s="41">
        <f>'Core Indicators'!GI133</f>
        <v>0</v>
      </c>
      <c r="AA133" s="41">
        <f>'Core Indicators'!GQ133</f>
        <v>0</v>
      </c>
      <c r="AB133" s="41">
        <f>'Core Indicators'!GY133</f>
        <v>0</v>
      </c>
      <c r="AC133" s="41">
        <f>'Core Indicators'!HG133</f>
        <v>0</v>
      </c>
      <c r="AD133" s="41">
        <f>'Core Indicators'!HO133</f>
        <v>2</v>
      </c>
      <c r="AE133" s="41">
        <f>'Core Indicators'!HW133</f>
        <v>0</v>
      </c>
      <c r="AF133" s="41">
        <f>'Core Indicators'!IE133</f>
        <v>0</v>
      </c>
      <c r="AG133" s="41">
        <f>'Core Indicators'!IM133</f>
        <v>2</v>
      </c>
    </row>
    <row r="134" spans="1:33" ht="20.100000000000001" customHeight="1">
      <c r="A134" s="233" t="str">
        <f>'Core Indicators'!A:A</f>
        <v>Food Security Crisis in North-East Tanzania</v>
      </c>
      <c r="B134" s="233" t="str">
        <f>'Core Indicators'!B:B</f>
        <v>Drought/drier conditions</v>
      </c>
      <c r="C134" s="233" t="str">
        <f>'Core Indicators'!C134</f>
        <v>TZA003</v>
      </c>
      <c r="D134" s="233" t="str">
        <f>'Core Indicators'!D134</f>
        <v>Tanzania</v>
      </c>
      <c r="E134" s="233" t="str">
        <f>'Core Indicators'!E134</f>
        <v>TZA</v>
      </c>
      <c r="F134" s="42">
        <f>'Core Indicators'!O134</f>
        <v>160498</v>
      </c>
      <c r="G134" s="42">
        <f>'Core Indicators'!W134</f>
        <v>4832000</v>
      </c>
      <c r="H134" s="42">
        <f>'Core Indicators'!AE134</f>
        <v>1673000</v>
      </c>
      <c r="I134" s="42" t="str">
        <f>'Core Indicators'!AM134</f>
        <v>x</v>
      </c>
      <c r="J134" s="42" t="str">
        <f>'Core Indicators'!AU134</f>
        <v>x</v>
      </c>
      <c r="K134" s="42" t="str">
        <f>'Core Indicators'!BC134</f>
        <v>x</v>
      </c>
      <c r="L134" s="42" t="str">
        <f>'Core Indicators'!BK134</f>
        <v>x</v>
      </c>
      <c r="M134" s="42" t="str">
        <f>'Core Indicators'!BS134</f>
        <v>x</v>
      </c>
      <c r="N134" s="42" t="str">
        <f>'Core Indicators'!CA134</f>
        <v>x</v>
      </c>
      <c r="O134" s="42" t="e">
        <f>'Core Indicators'!CI134</f>
        <v>#N/A</v>
      </c>
      <c r="P134" s="42" t="str">
        <f>'Core Indicators'!CQ134</f>
        <v>x</v>
      </c>
      <c r="Q134" s="42">
        <f>'Core Indicators'!DG134</f>
        <v>3159000</v>
      </c>
      <c r="R134" s="42">
        <f>'Core Indicators'!DO134</f>
        <v>1207000</v>
      </c>
      <c r="S134" s="42">
        <f>'Core Indicators'!DW134</f>
        <v>466000</v>
      </c>
      <c r="T134" s="42">
        <f>'Core Indicators'!EE134</f>
        <v>0</v>
      </c>
      <c r="U134" s="42">
        <f>'Core Indicators'!EM134</f>
        <v>0</v>
      </c>
      <c r="V134" s="42">
        <f>'Core Indicators'!FC134</f>
        <v>2</v>
      </c>
      <c r="W134" s="42" t="str">
        <f>'Core Indicators'!FK134</f>
        <v>x</v>
      </c>
      <c r="X134" s="42" t="str">
        <f>'Core Indicators'!FS134</f>
        <v>x</v>
      </c>
      <c r="Y134" s="42">
        <f>'Core Indicators'!GA134</f>
        <v>2</v>
      </c>
      <c r="Z134" s="42">
        <f>'Core Indicators'!GI134</f>
        <v>0</v>
      </c>
      <c r="AA134" s="42">
        <f>'Core Indicators'!GQ134</f>
        <v>0</v>
      </c>
      <c r="AB134" s="42">
        <f>'Core Indicators'!GY134</f>
        <v>0</v>
      </c>
      <c r="AC134" s="42">
        <f>'Core Indicators'!HG134</f>
        <v>0</v>
      </c>
      <c r="AD134" s="42">
        <f>'Core Indicators'!HO134</f>
        <v>2</v>
      </c>
      <c r="AE134" s="42">
        <f>'Core Indicators'!HW134</f>
        <v>0</v>
      </c>
      <c r="AF134" s="42">
        <f>'Core Indicators'!IE134</f>
        <v>0</v>
      </c>
      <c r="AG134" s="42">
        <f>'Core Indicators'!IM134</f>
        <v>2</v>
      </c>
    </row>
    <row r="135" spans="1:33" ht="20.100000000000001" customHeight="1">
      <c r="A135" s="62" t="str">
        <f>'Core Indicators'!A:A</f>
        <v>International Displacement in Uganda</v>
      </c>
      <c r="B135" s="62" t="str">
        <f>'Core Indicators'!B:B</f>
        <v>International Displacement</v>
      </c>
      <c r="C135" s="62" t="str">
        <f>'Core Indicators'!C135</f>
        <v>UGA005</v>
      </c>
      <c r="D135" s="62" t="str">
        <f>'Core Indicators'!D135</f>
        <v>Uganda</v>
      </c>
      <c r="E135" s="62" t="str">
        <f>'Core Indicators'!E135</f>
        <v>UGA</v>
      </c>
      <c r="F135" s="41">
        <f>'Core Indicators'!O135</f>
        <v>26513</v>
      </c>
      <c r="G135" s="41">
        <f>'Core Indicators'!W135</f>
        <v>8130000</v>
      </c>
      <c r="H135" s="41">
        <f>'Core Indicators'!AE135</f>
        <v>1858000</v>
      </c>
      <c r="I135" s="41">
        <f>'Core Indicators'!AM135</f>
        <v>1858000</v>
      </c>
      <c r="J135" s="41" t="str">
        <f>'Core Indicators'!AU135</f>
        <v>x</v>
      </c>
      <c r="K135" s="41">
        <f>'Core Indicators'!BC135</f>
        <v>68780</v>
      </c>
      <c r="L135" s="41" t="str">
        <f>'Core Indicators'!BK135</f>
        <v>x</v>
      </c>
      <c r="M135" s="41" t="str">
        <f>'Core Indicators'!BS135</f>
        <v>x</v>
      </c>
      <c r="N135" s="41" t="str">
        <f>'Core Indicators'!CA135</f>
        <v>x</v>
      </c>
      <c r="O135" s="41" t="e">
        <f>'Core Indicators'!CI135</f>
        <v>#N/A</v>
      </c>
      <c r="P135" s="41" t="str">
        <f>'Core Indicators'!CQ135</f>
        <v>x</v>
      </c>
      <c r="Q135" s="41">
        <f>'Core Indicators'!DG135</f>
        <v>6272000</v>
      </c>
      <c r="R135" s="41">
        <f>'Core Indicators'!DO135</f>
        <v>0</v>
      </c>
      <c r="S135" s="41">
        <f>'Core Indicators'!DW135</f>
        <v>1858000</v>
      </c>
      <c r="T135" s="41" t="str">
        <f>'Core Indicators'!EE135</f>
        <v>x</v>
      </c>
      <c r="U135" s="41" t="str">
        <f>'Core Indicators'!EM135</f>
        <v>x</v>
      </c>
      <c r="V135" s="41">
        <f>'Core Indicators'!FC135</f>
        <v>2</v>
      </c>
      <c r="W135" s="41" t="str">
        <f>'Core Indicators'!FK135</f>
        <v>x</v>
      </c>
      <c r="X135" s="41" t="str">
        <f>'Core Indicators'!FS135</f>
        <v>x</v>
      </c>
      <c r="Y135" s="41">
        <f>'Core Indicators'!GA135</f>
        <v>1</v>
      </c>
      <c r="Z135" s="41">
        <f>'Core Indicators'!GI135</f>
        <v>0</v>
      </c>
      <c r="AA135" s="41">
        <f>'Core Indicators'!GQ135</f>
        <v>0</v>
      </c>
      <c r="AB135" s="41">
        <f>'Core Indicators'!GY135</f>
        <v>0</v>
      </c>
      <c r="AC135" s="41">
        <f>'Core Indicators'!HG135</f>
        <v>2</v>
      </c>
      <c r="AD135" s="41">
        <f>'Core Indicators'!HO135</f>
        <v>2</v>
      </c>
      <c r="AE135" s="41">
        <f>'Core Indicators'!HW135</f>
        <v>0</v>
      </c>
      <c r="AF135" s="41">
        <f>'Core Indicators'!IE135</f>
        <v>1</v>
      </c>
      <c r="AG135" s="41">
        <f>'Core Indicators'!IM135</f>
        <v>3</v>
      </c>
    </row>
    <row r="136" spans="1:33" ht="20.100000000000001" customHeight="1">
      <c r="A136" s="233" t="str">
        <f>'Core Indicators'!A:A</f>
        <v>Russia-Ukraine conflict</v>
      </c>
      <c r="B136" s="233" t="str">
        <f>'Core Indicators'!B:B</f>
        <v>Conflict/ Violence,International Displacement</v>
      </c>
      <c r="C136" s="233" t="str">
        <f>'Core Indicators'!C136</f>
        <v>UKR002</v>
      </c>
      <c r="D136" s="233" t="str">
        <f>'Core Indicators'!D136</f>
        <v>Ukraine</v>
      </c>
      <c r="E136" s="233" t="str">
        <f>'Core Indicators'!E136</f>
        <v>UKR</v>
      </c>
      <c r="F136" s="42">
        <f>'Core Indicators'!O136</f>
        <v>603628</v>
      </c>
      <c r="G136" s="42">
        <f>'Core Indicators'!W136</f>
        <v>36402000</v>
      </c>
      <c r="H136" s="42">
        <f>'Core Indicators'!AE136</f>
        <v>16300000</v>
      </c>
      <c r="I136" s="42">
        <f>'Core Indicators'!AM136</f>
        <v>14812000</v>
      </c>
      <c r="J136" s="42">
        <f>'Core Indicators'!AU136</f>
        <v>4625</v>
      </c>
      <c r="K136" s="42" t="str">
        <f>'Core Indicators'!BC136</f>
        <v>x</v>
      </c>
      <c r="L136" s="42">
        <f>'Core Indicators'!BK136</f>
        <v>963</v>
      </c>
      <c r="M136" s="42">
        <f>'Core Indicators'!BS136</f>
        <v>236000</v>
      </c>
      <c r="N136" s="42">
        <f>'Core Indicators'!CA136</f>
        <v>236000</v>
      </c>
      <c r="O136" s="42" t="e">
        <f>'Core Indicators'!CI136</f>
        <v>#N/A</v>
      </c>
      <c r="P136" s="42">
        <f>'Core Indicators'!CQ136</f>
        <v>524000000000</v>
      </c>
      <c r="Q136" s="42">
        <f>'Core Indicators'!DG136</f>
        <v>20102000</v>
      </c>
      <c r="R136" s="42">
        <f>'Core Indicators'!DO136</f>
        <v>3600000</v>
      </c>
      <c r="S136" s="42">
        <f>'Core Indicators'!DW136</f>
        <v>7874000</v>
      </c>
      <c r="T136" s="42">
        <f>'Core Indicators'!EE136</f>
        <v>3556000</v>
      </c>
      <c r="U136" s="42">
        <f>'Core Indicators'!EM136</f>
        <v>1270000</v>
      </c>
      <c r="V136" s="42">
        <f>'Core Indicators'!FC136</f>
        <v>5</v>
      </c>
      <c r="W136" s="42" t="str">
        <f>'Core Indicators'!FK136</f>
        <v>x</v>
      </c>
      <c r="X136" s="42" t="str">
        <f>'Core Indicators'!FS136</f>
        <v>x</v>
      </c>
      <c r="Y136" s="42">
        <f>'Core Indicators'!GA136</f>
        <v>0</v>
      </c>
      <c r="Z136" s="42">
        <f>'Core Indicators'!GI136</f>
        <v>3</v>
      </c>
      <c r="AA136" s="42">
        <f>'Core Indicators'!GQ136</f>
        <v>2</v>
      </c>
      <c r="AB136" s="42">
        <f>'Core Indicators'!GY136</f>
        <v>3</v>
      </c>
      <c r="AC136" s="42">
        <f>'Core Indicators'!HG136</f>
        <v>2</v>
      </c>
      <c r="AD136" s="42">
        <f>'Core Indicators'!HO136</f>
        <v>3</v>
      </c>
      <c r="AE136" s="42">
        <f>'Core Indicators'!HW136</f>
        <v>3</v>
      </c>
      <c r="AF136" s="42">
        <f>'Core Indicators'!IE136</f>
        <v>3</v>
      </c>
      <c r="AG136" s="42">
        <f>'Core Indicators'!IM136</f>
        <v>3</v>
      </c>
    </row>
    <row r="137" spans="1:33" ht="20.100000000000001" customHeight="1">
      <c r="A137" s="233" t="str">
        <f>'Core Indicators'!A:A</f>
        <v>Complex crisis in Venezuela</v>
      </c>
      <c r="B137" s="233" t="str">
        <f>'Core Indicators'!B:B</f>
        <v>Political/economic crisis,Conflict/ Violence,International Displacement</v>
      </c>
      <c r="C137" s="233" t="str">
        <f>'Core Indicators'!C137</f>
        <v>VEN001</v>
      </c>
      <c r="D137" s="233" t="str">
        <f>'Core Indicators'!D137</f>
        <v>Venezuela</v>
      </c>
      <c r="E137" s="233" t="str">
        <f>'Core Indicators'!E137</f>
        <v>VEN</v>
      </c>
      <c r="F137" s="42">
        <f>'Core Indicators'!O137</f>
        <v>882050</v>
      </c>
      <c r="G137" s="42">
        <f>'Core Indicators'!W137</f>
        <v>27100000</v>
      </c>
      <c r="H137" s="42">
        <f>'Core Indicators'!AE137</f>
        <v>18699000</v>
      </c>
      <c r="I137" s="42">
        <f>'Core Indicators'!AM137</f>
        <v>7891000</v>
      </c>
      <c r="J137" s="42" t="str">
        <f>'Core Indicators'!AU137</f>
        <v>x</v>
      </c>
      <c r="K137" s="42" t="str">
        <f>'Core Indicators'!BC137</f>
        <v>x</v>
      </c>
      <c r="L137" s="42">
        <f>'Core Indicators'!BK137</f>
        <v>222</v>
      </c>
      <c r="M137" s="42" t="str">
        <f>'Core Indicators'!BS137</f>
        <v>x</v>
      </c>
      <c r="N137" s="42" t="str">
        <f>'Core Indicators'!CA137</f>
        <v>x</v>
      </c>
      <c r="O137" s="42" t="e">
        <f>'Core Indicators'!CI137</f>
        <v>#N/A</v>
      </c>
      <c r="P137" s="42" t="str">
        <f>'Core Indicators'!CQ137</f>
        <v>x</v>
      </c>
      <c r="Q137" s="42">
        <f>'Core Indicators'!DG137</f>
        <v>8401000</v>
      </c>
      <c r="R137" s="42">
        <f>'Core Indicators'!DO137</f>
        <v>10755000</v>
      </c>
      <c r="S137" s="42">
        <f>'Core Indicators'!DW137</f>
        <v>6697000</v>
      </c>
      <c r="T137" s="42">
        <f>'Core Indicators'!EE137</f>
        <v>1040000</v>
      </c>
      <c r="U137" s="42">
        <f>'Core Indicators'!EM137</f>
        <v>25000</v>
      </c>
      <c r="V137" s="42">
        <f>'Core Indicators'!FC137</f>
        <v>5</v>
      </c>
      <c r="W137" s="42" t="str">
        <f>'Core Indicators'!FK137</f>
        <v>x</v>
      </c>
      <c r="X137" s="42" t="str">
        <f>'Core Indicators'!FS137</f>
        <v>x</v>
      </c>
      <c r="Y137" s="42">
        <f>'Core Indicators'!GA137</f>
        <v>2</v>
      </c>
      <c r="Z137" s="42">
        <f>'Core Indicators'!GI137</f>
        <v>2</v>
      </c>
      <c r="AA137" s="42">
        <f>'Core Indicators'!GQ137</f>
        <v>2</v>
      </c>
      <c r="AB137" s="42">
        <f>'Core Indicators'!GY137</f>
        <v>0</v>
      </c>
      <c r="AC137" s="42">
        <f>'Core Indicators'!HG137</f>
        <v>2</v>
      </c>
      <c r="AD137" s="42">
        <f>'Core Indicators'!HO137</f>
        <v>2</v>
      </c>
      <c r="AE137" s="42">
        <f>'Core Indicators'!HW137</f>
        <v>1</v>
      </c>
      <c r="AF137" s="42">
        <f>'Core Indicators'!IE137</f>
        <v>1</v>
      </c>
      <c r="AG137" s="42">
        <f>'Core Indicators'!IM137</f>
        <v>2</v>
      </c>
    </row>
    <row r="138" spans="1:33" ht="20.100000000000001" customHeight="1">
      <c r="A138" s="62" t="str">
        <f>'Core Indicators'!A:A</f>
        <v>Conflict in Yemen</v>
      </c>
      <c r="B138" s="62" t="str">
        <f>'Core Indicators'!B:B</f>
        <v>Conflict/ Violence</v>
      </c>
      <c r="C138" s="62" t="str">
        <f>'Core Indicators'!C138</f>
        <v>YEM001</v>
      </c>
      <c r="D138" s="62" t="str">
        <f>'Core Indicators'!D138</f>
        <v>Yemen</v>
      </c>
      <c r="E138" s="62" t="str">
        <f>'Core Indicators'!E138</f>
        <v>YEM</v>
      </c>
      <c r="F138" s="41">
        <f>'Core Indicators'!O138</f>
        <v>527970</v>
      </c>
      <c r="G138" s="41">
        <f>'Core Indicators'!W138</f>
        <v>34900000</v>
      </c>
      <c r="H138" s="41">
        <f>'Core Indicators'!AE138</f>
        <v>34900000</v>
      </c>
      <c r="I138" s="41">
        <f>'Core Indicators'!AM138</f>
        <v>6393000</v>
      </c>
      <c r="J138" s="41" t="str">
        <f>'Core Indicators'!AU138</f>
        <v>x</v>
      </c>
      <c r="K138" s="41" t="str">
        <f>'Core Indicators'!BC138</f>
        <v>x</v>
      </c>
      <c r="L138" s="41">
        <f>'Core Indicators'!BK138</f>
        <v>1113</v>
      </c>
      <c r="M138" s="41" t="str">
        <f>'Core Indicators'!BS138</f>
        <v>x</v>
      </c>
      <c r="N138" s="41" t="str">
        <f>'Core Indicators'!CA138</f>
        <v>x</v>
      </c>
      <c r="O138" s="41" t="e">
        <f>'Core Indicators'!CI138</f>
        <v>#N/A</v>
      </c>
      <c r="P138" s="41" t="str">
        <f>'Core Indicators'!CQ138</f>
        <v>x</v>
      </c>
      <c r="Q138" s="41">
        <f>'Core Indicators'!DG138</f>
        <v>0</v>
      </c>
      <c r="R138" s="41">
        <f>'Core Indicators'!DO138</f>
        <v>15360000</v>
      </c>
      <c r="S138" s="41">
        <f>'Core Indicators'!DW138</f>
        <v>10057000</v>
      </c>
      <c r="T138" s="41">
        <f>'Core Indicators'!EE138</f>
        <v>9483000</v>
      </c>
      <c r="U138" s="41">
        <f>'Core Indicators'!EM138</f>
        <v>0</v>
      </c>
      <c r="V138" s="41">
        <f>'Core Indicators'!FC138</f>
        <v>5</v>
      </c>
      <c r="W138" s="41" t="str">
        <f>'Core Indicators'!FK138</f>
        <v>x</v>
      </c>
      <c r="X138" s="41" t="str">
        <f>'Core Indicators'!FS138</f>
        <v>x</v>
      </c>
      <c r="Y138" s="41">
        <f>'Core Indicators'!GA138</f>
        <v>1</v>
      </c>
      <c r="Z138" s="41">
        <f>'Core Indicators'!GI138</f>
        <v>3</v>
      </c>
      <c r="AA138" s="41">
        <f>'Core Indicators'!GQ138</f>
        <v>3</v>
      </c>
      <c r="AB138" s="41">
        <f>'Core Indicators'!GY138</f>
        <v>3</v>
      </c>
      <c r="AC138" s="41">
        <f>'Core Indicators'!HG138</f>
        <v>2</v>
      </c>
      <c r="AD138" s="41">
        <f>'Core Indicators'!HO138</f>
        <v>3</v>
      </c>
      <c r="AE138" s="41">
        <f>'Core Indicators'!HW138</f>
        <v>3</v>
      </c>
      <c r="AF138" s="41">
        <f>'Core Indicators'!IE138</f>
        <v>2</v>
      </c>
      <c r="AG138" s="41">
        <f>'Core Indicators'!IM138</f>
        <v>3</v>
      </c>
    </row>
    <row r="139" spans="1:33" ht="20.100000000000001" customHeight="1">
      <c r="A139" s="233" t="str">
        <f>'Core Indicators'!A:A</f>
        <v>Mixed migration flows in Yemen</v>
      </c>
      <c r="B139" s="233" t="str">
        <f>'Core Indicators'!B:B</f>
        <v>International Displacement</v>
      </c>
      <c r="C139" s="233" t="str">
        <f>'Core Indicators'!C139</f>
        <v>YEM002</v>
      </c>
      <c r="D139" s="233" t="str">
        <f>'Core Indicators'!D139</f>
        <v>Yemen</v>
      </c>
      <c r="E139" s="233" t="str">
        <f>'Core Indicators'!E139</f>
        <v>YEM</v>
      </c>
      <c r="F139" s="42">
        <f>'Core Indicators'!O139</f>
        <v>147450</v>
      </c>
      <c r="G139" s="42">
        <f>'Core Indicators'!W139</f>
        <v>4171000</v>
      </c>
      <c r="H139" s="42">
        <f>'Core Indicators'!AE139</f>
        <v>194000</v>
      </c>
      <c r="I139" s="42">
        <f>'Core Indicators'!AM139</f>
        <v>194000</v>
      </c>
      <c r="J139" s="42" t="str">
        <f>'Core Indicators'!AU139</f>
        <v>x</v>
      </c>
      <c r="K139" s="42" t="str">
        <f>'Core Indicators'!BC139</f>
        <v>x</v>
      </c>
      <c r="L139" s="42">
        <f>'Core Indicators'!BK139</f>
        <v>210</v>
      </c>
      <c r="M139" s="42" t="str">
        <f>'Core Indicators'!BS139</f>
        <v>x</v>
      </c>
      <c r="N139" s="42" t="str">
        <f>'Core Indicators'!CA139</f>
        <v>x</v>
      </c>
      <c r="O139" s="42" t="e">
        <f>'Core Indicators'!CI139</f>
        <v>#N/A</v>
      </c>
      <c r="P139" s="42" t="str">
        <f>'Core Indicators'!CQ139</f>
        <v>x</v>
      </c>
      <c r="Q139" s="42">
        <f>'Core Indicators'!DG139</f>
        <v>3978000</v>
      </c>
      <c r="R139" s="42">
        <f>'Core Indicators'!DO139</f>
        <v>0</v>
      </c>
      <c r="S139" s="42">
        <f>'Core Indicators'!DW139</f>
        <v>0</v>
      </c>
      <c r="T139" s="42">
        <f>'Core Indicators'!EE139</f>
        <v>194000</v>
      </c>
      <c r="U139" s="42">
        <f>'Core Indicators'!EM139</f>
        <v>0</v>
      </c>
      <c r="V139" s="42">
        <f>'Core Indicators'!FC139</f>
        <v>3</v>
      </c>
      <c r="W139" s="42" t="str">
        <f>'Core Indicators'!FK139</f>
        <v>x</v>
      </c>
      <c r="X139" s="42" t="str">
        <f>'Core Indicators'!FS139</f>
        <v>x</v>
      </c>
      <c r="Y139" s="42">
        <f>'Core Indicators'!GA139</f>
        <v>1</v>
      </c>
      <c r="Z139" s="42">
        <f>'Core Indicators'!GI139</f>
        <v>3</v>
      </c>
      <c r="AA139" s="42">
        <f>'Core Indicators'!GQ139</f>
        <v>1</v>
      </c>
      <c r="AB139" s="42">
        <f>'Core Indicators'!GY139</f>
        <v>3</v>
      </c>
      <c r="AC139" s="42">
        <f>'Core Indicators'!HG139</f>
        <v>0</v>
      </c>
      <c r="AD139" s="42">
        <f>'Core Indicators'!HO139</f>
        <v>2</v>
      </c>
      <c r="AE139" s="42">
        <f>'Core Indicators'!HW139</f>
        <v>3</v>
      </c>
      <c r="AF139" s="42">
        <f>'Core Indicators'!IE139</f>
        <v>2</v>
      </c>
      <c r="AG139" s="42">
        <f>'Core Indicators'!IM139</f>
        <v>1</v>
      </c>
    </row>
    <row r="140" spans="1:33" ht="20.100000000000001" customHeight="1">
      <c r="A140" s="233" t="str">
        <f>'Core Indicators'!A:A</f>
        <v>Drought in Zambia</v>
      </c>
      <c r="B140" s="233" t="str">
        <f>'Core Indicators'!B:B</f>
        <v>Drought/drier conditions</v>
      </c>
      <c r="C140" s="233" t="str">
        <f>'Core Indicators'!C140</f>
        <v>ZMB002</v>
      </c>
      <c r="D140" s="233" t="str">
        <f>'Core Indicators'!D140</f>
        <v>Zambia</v>
      </c>
      <c r="E140" s="233" t="str">
        <f>'Core Indicators'!E140</f>
        <v>ZMB</v>
      </c>
      <c r="F140" s="42">
        <f>'Core Indicators'!O140</f>
        <v>752618</v>
      </c>
      <c r="G140" s="42">
        <f>'Core Indicators'!W140</f>
        <v>17766000</v>
      </c>
      <c r="H140" s="42">
        <f>'Core Indicators'!AE140</f>
        <v>13354000</v>
      </c>
      <c r="I140" s="42">
        <f>'Core Indicators'!AM140</f>
        <v>202000</v>
      </c>
      <c r="J140" s="42">
        <f>'Core Indicators'!AU140</f>
        <v>0</v>
      </c>
      <c r="K140" s="42">
        <f>'Core Indicators'!BC140</f>
        <v>20200</v>
      </c>
      <c r="L140" s="42" t="str">
        <f>'Core Indicators'!BK140</f>
        <v>x</v>
      </c>
      <c r="M140" s="42">
        <f>'Core Indicators'!BS140</f>
        <v>0</v>
      </c>
      <c r="N140" s="42">
        <f>'Core Indicators'!CA140</f>
        <v>0</v>
      </c>
      <c r="O140" s="42" t="e">
        <f>'Core Indicators'!CI140</f>
        <v>#N/A</v>
      </c>
      <c r="P140" s="42" t="str">
        <f>'Core Indicators'!CQ140</f>
        <v>x</v>
      </c>
      <c r="Q140" s="42">
        <f>'Core Indicators'!DG140</f>
        <v>4412000</v>
      </c>
      <c r="R140" s="42">
        <f>'Core Indicators'!DO140</f>
        <v>7522000</v>
      </c>
      <c r="S140" s="42">
        <f>'Core Indicators'!DW140</f>
        <v>5597000</v>
      </c>
      <c r="T140" s="42">
        <f>'Core Indicators'!EE140</f>
        <v>236000</v>
      </c>
      <c r="U140" s="42">
        <f>'Core Indicators'!EM140</f>
        <v>0</v>
      </c>
      <c r="V140" s="42">
        <f>'Core Indicators'!FC140</f>
        <v>3</v>
      </c>
      <c r="W140" s="42" t="str">
        <f>'Core Indicators'!FK140</f>
        <v>x</v>
      </c>
      <c r="X140" s="42" t="str">
        <f>'Core Indicators'!FS140</f>
        <v>x</v>
      </c>
      <c r="Y140" s="42">
        <f>'Core Indicators'!GA140</f>
        <v>1</v>
      </c>
      <c r="Z140" s="42">
        <f>'Core Indicators'!GI140</f>
        <v>0</v>
      </c>
      <c r="AA140" s="42">
        <f>'Core Indicators'!GQ140</f>
        <v>1</v>
      </c>
      <c r="AB140" s="42">
        <f>'Core Indicators'!GY140</f>
        <v>0</v>
      </c>
      <c r="AC140" s="42">
        <f>'Core Indicators'!HG140</f>
        <v>0</v>
      </c>
      <c r="AD140" s="42">
        <f>'Core Indicators'!HO140</f>
        <v>0</v>
      </c>
      <c r="AE140" s="42">
        <f>'Core Indicators'!HW140</f>
        <v>0</v>
      </c>
      <c r="AF140" s="42">
        <f>'Core Indicators'!IE140</f>
        <v>0</v>
      </c>
      <c r="AG140" s="42">
        <f>'Core Indicators'!IM140</f>
        <v>2</v>
      </c>
    </row>
    <row r="141" spans="1:33" ht="20.100000000000001" customHeight="1">
      <c r="A141" s="62" t="str">
        <f>'Core Indicators'!A:A</f>
        <v>Complex crisis in Zimbabwe</v>
      </c>
      <c r="B141" s="62" t="str">
        <f>'Core Indicators'!B:B</f>
        <v>Drought/drier conditions</v>
      </c>
      <c r="C141" s="62" t="str">
        <f>'Core Indicators'!C141</f>
        <v>ZWE001</v>
      </c>
      <c r="D141" s="62" t="str">
        <f>'Core Indicators'!D141</f>
        <v>Zimbabwe</v>
      </c>
      <c r="E141" s="62" t="str">
        <f>'Core Indicators'!E141</f>
        <v>ZWE</v>
      </c>
      <c r="F141" s="41">
        <f>'Core Indicators'!O141</f>
        <v>386850</v>
      </c>
      <c r="G141" s="41">
        <f>'Core Indicators'!W141</f>
        <v>16873000</v>
      </c>
      <c r="H141" s="41">
        <f>'Core Indicators'!AE141</f>
        <v>16873000</v>
      </c>
      <c r="I141" s="41">
        <f>'Core Indicators'!AM141</f>
        <v>213000</v>
      </c>
      <c r="J141" s="41">
        <f>'Core Indicators'!AU141</f>
        <v>0</v>
      </c>
      <c r="K141" s="41" t="str">
        <f>'Core Indicators'!BC141</f>
        <v>x</v>
      </c>
      <c r="L141" s="41">
        <f>'Core Indicators'!BK141</f>
        <v>733</v>
      </c>
      <c r="M141" s="41" t="str">
        <f>'Core Indicators'!BS141</f>
        <v>x</v>
      </c>
      <c r="N141" s="41" t="str">
        <f>'Core Indicators'!CA141</f>
        <v>x</v>
      </c>
      <c r="O141" s="41" t="e">
        <f>'Core Indicators'!CI141</f>
        <v>#N/A</v>
      </c>
      <c r="P141" s="41" t="str">
        <f>'Core Indicators'!CQ141</f>
        <v>x</v>
      </c>
      <c r="Q141" s="41">
        <f>'Core Indicators'!DG141</f>
        <v>0</v>
      </c>
      <c r="R141" s="41">
        <f>'Core Indicators'!DO141</f>
        <v>9273000</v>
      </c>
      <c r="S141" s="41">
        <f>'Core Indicators'!DW141</f>
        <v>7600000</v>
      </c>
      <c r="T141" s="41" t="str">
        <f>'Core Indicators'!EE141</f>
        <v>x</v>
      </c>
      <c r="U141" s="41" t="str">
        <f>'Core Indicators'!EM141</f>
        <v>x</v>
      </c>
      <c r="V141" s="41">
        <f>'Core Indicators'!FC141</f>
        <v>4</v>
      </c>
      <c r="W141" s="41" t="str">
        <f>'Core Indicators'!FK141</f>
        <v>x</v>
      </c>
      <c r="X141" s="41" t="str">
        <f>'Core Indicators'!FS141</f>
        <v>x</v>
      </c>
      <c r="Y141" s="41">
        <f>'Core Indicators'!GA141</f>
        <v>2</v>
      </c>
      <c r="Z141" s="41">
        <f>'Core Indicators'!GI141</f>
        <v>0</v>
      </c>
      <c r="AA141" s="41">
        <f>'Core Indicators'!GQ141</f>
        <v>2</v>
      </c>
      <c r="AB141" s="41">
        <f>'Core Indicators'!GY141</f>
        <v>0</v>
      </c>
      <c r="AC141" s="41">
        <f>'Core Indicators'!HG141</f>
        <v>2</v>
      </c>
      <c r="AD141" s="41">
        <f>'Core Indicators'!HO141</f>
        <v>0</v>
      </c>
      <c r="AE141" s="41">
        <f>'Core Indicators'!HW141</f>
        <v>0</v>
      </c>
      <c r="AF141" s="41">
        <f>'Core Indicators'!IE141</f>
        <v>2</v>
      </c>
      <c r="AG141" s="41">
        <f>'Core Indicators'!IM141</f>
        <v>2</v>
      </c>
    </row>
    <row r="142" spans="1:33" ht="19.350000000000001" customHeight="1"/>
    <row r="143" spans="1:33" ht="19.350000000000001" customHeight="1"/>
    <row r="144" spans="1:33" ht="19.350000000000001" customHeight="1"/>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41"/>
  <sheetViews>
    <sheetView workbookViewId="0">
      <selection activeCell="G152" sqref="G152"/>
    </sheetView>
  </sheetViews>
  <sheetFormatPr defaultColWidth="8.42578125" defaultRowHeight="15"/>
  <cols>
    <col min="1" max="1" width="8.42578125" customWidth="1"/>
    <col min="2" max="5" width="9.42578125" customWidth="1"/>
    <col min="6" max="6" width="7" customWidth="1"/>
    <col min="7" max="7" width="6.42578125" customWidth="1"/>
  </cols>
  <sheetData>
    <row r="1" spans="1:9">
      <c r="A1" s="312"/>
      <c r="B1" s="294"/>
      <c r="C1" s="294"/>
      <c r="D1" s="294"/>
      <c r="E1" s="294"/>
      <c r="F1" s="294"/>
      <c r="G1" s="294"/>
      <c r="H1" s="294"/>
    </row>
    <row r="2" spans="1:9" ht="147" customHeight="1">
      <c r="A2" s="185" t="s">
        <v>1</v>
      </c>
      <c r="B2" s="186" t="s">
        <v>8034</v>
      </c>
      <c r="C2" s="186" t="s">
        <v>8035</v>
      </c>
      <c r="D2" s="186" t="s">
        <v>8036</v>
      </c>
      <c r="E2" s="186" t="s">
        <v>8037</v>
      </c>
      <c r="F2" s="187" t="s">
        <v>8035</v>
      </c>
      <c r="G2" s="187" t="s">
        <v>8038</v>
      </c>
      <c r="H2" s="188" t="s">
        <v>8039</v>
      </c>
      <c r="I2" s="87" t="s">
        <v>6</v>
      </c>
    </row>
    <row r="3" spans="1:9">
      <c r="A3" s="189" t="str">
        <f>Lists!C:C</f>
        <v>AFG001</v>
      </c>
      <c r="B3" s="190">
        <f t="shared" ref="B3:B34" si="0">ROUND(AVERAGE(C3:E3),1)</f>
        <v>1.1000000000000001</v>
      </c>
      <c r="C3" s="190">
        <f t="shared" ref="C3:C34" si="1">IF(F3="x","x",ROUND((5-(3-F3)/2*5),1))</f>
        <v>3</v>
      </c>
      <c r="D3" s="190">
        <f t="shared" ref="D3:D34" si="2">IF(G3&gt;365,5,ROUND((5-(365-G3)/364*5),1))</f>
        <v>0.2</v>
      </c>
      <c r="E3" s="190">
        <f t="shared" ref="E3:E34" si="3">IF(H3&gt;3,5,ROUND((5-(3-H3)/3*5),1))</f>
        <v>0</v>
      </c>
      <c r="F3" s="190">
        <f>'Data Reliability'!B3</f>
        <v>2.2000000000000002</v>
      </c>
      <c r="G3" s="191">
        <f>Reliability_updated!V3</f>
        <v>16.3</v>
      </c>
      <c r="H3" s="191">
        <f>'Data Reliability'!C3</f>
        <v>0</v>
      </c>
      <c r="I3" t="str">
        <f>IF(Reliability!B3="x","x",(IF(ROUNDUP(Reliability!B3,0)=1,"Very High",IF(ROUNDUP(Reliability!B3,0)=2,"High",IF(ROUNDUP(Reliability!B3,0)=3,"Medium",IF(ROUNDUP(Reliability!B3,0)=4,"Low","Very Low"))))))</f>
        <v>High</v>
      </c>
    </row>
    <row r="4" spans="1:9">
      <c r="A4" s="189" t="str">
        <f>Lists!C:C</f>
        <v>AGO002</v>
      </c>
      <c r="B4" s="190">
        <f t="shared" si="0"/>
        <v>2.2999999999999998</v>
      </c>
      <c r="C4" s="190">
        <f t="shared" si="1"/>
        <v>3.5</v>
      </c>
      <c r="D4" s="190">
        <f t="shared" si="2"/>
        <v>0.2</v>
      </c>
      <c r="E4" s="190">
        <f t="shared" si="3"/>
        <v>3.3</v>
      </c>
      <c r="F4" s="190">
        <f>'Data Reliability'!B4</f>
        <v>2.4</v>
      </c>
      <c r="G4" s="191">
        <f>Reliability_updated!V4</f>
        <v>16.2</v>
      </c>
      <c r="H4" s="191">
        <f>'Data Reliability'!C4</f>
        <v>2</v>
      </c>
      <c r="I4" t="str">
        <f>IF(Reliability!B4="x","x",(IF(ROUNDUP(Reliability!B4,0)=1,"Very High",IF(ROUNDUP(Reliability!B4,0)=2,"High",IF(ROUNDUP(Reliability!B4,0)=3,"Medium",IF(ROUNDUP(Reliability!B4,0)=4,"Low","Very Low"))))))</f>
        <v>Medium</v>
      </c>
    </row>
    <row r="5" spans="1:9">
      <c r="A5" s="189" t="str">
        <f>Lists!C:C</f>
        <v>BDI001</v>
      </c>
      <c r="B5" s="190">
        <f t="shared" si="0"/>
        <v>0.7</v>
      </c>
      <c r="C5" s="190">
        <f t="shared" si="1"/>
        <v>2</v>
      </c>
      <c r="D5" s="190">
        <f t="shared" si="2"/>
        <v>0.2</v>
      </c>
      <c r="E5" s="190">
        <f t="shared" si="3"/>
        <v>0</v>
      </c>
      <c r="F5" s="190">
        <f>'Data Reliability'!B5</f>
        <v>1.8</v>
      </c>
      <c r="G5" s="191">
        <f>Reliability_updated!V5</f>
        <v>17.8</v>
      </c>
      <c r="H5" s="191">
        <f>'Data Reliability'!C5</f>
        <v>0</v>
      </c>
      <c r="I5" t="str">
        <f>IF(Reliability!B5="x","x",(IF(ROUNDUP(Reliability!B5,0)=1,"Very High",IF(ROUNDUP(Reliability!B5,0)=2,"High",IF(ROUNDUP(Reliability!B5,0)=3,"Medium",IF(ROUNDUP(Reliability!B5,0)=4,"Low","Very Low"))))))</f>
        <v>Very High</v>
      </c>
    </row>
    <row r="6" spans="1:9">
      <c r="A6" s="189" t="str">
        <f>Lists!C:C</f>
        <v>BEN002</v>
      </c>
      <c r="B6" s="190">
        <f t="shared" si="0"/>
        <v>0.7</v>
      </c>
      <c r="C6" s="190">
        <f t="shared" si="1"/>
        <v>2</v>
      </c>
      <c r="D6" s="190">
        <f t="shared" si="2"/>
        <v>0.2</v>
      </c>
      <c r="E6" s="190">
        <f t="shared" si="3"/>
        <v>0</v>
      </c>
      <c r="F6" s="190">
        <f>'Data Reliability'!B6</f>
        <v>1.8</v>
      </c>
      <c r="G6" s="191">
        <f>Reliability_updated!V6</f>
        <v>18</v>
      </c>
      <c r="H6" s="191">
        <f>'Data Reliability'!C6</f>
        <v>0</v>
      </c>
      <c r="I6" t="str">
        <f>IF(Reliability!B6="x","x",(IF(ROUNDUP(Reliability!B6,0)=1,"Very High",IF(ROUNDUP(Reliability!B6,0)=2,"High",IF(ROUNDUP(Reliability!B6,0)=3,"Medium",IF(ROUNDUP(Reliability!B6,0)=4,"Low","Very Low"))))))</f>
        <v>Very High</v>
      </c>
    </row>
    <row r="7" spans="1:9">
      <c r="A7" s="189" t="str">
        <f>Lists!C:C</f>
        <v>BFA002</v>
      </c>
      <c r="B7" s="190">
        <f t="shared" si="0"/>
        <v>0.7</v>
      </c>
      <c r="C7" s="190">
        <f t="shared" si="1"/>
        <v>1.8</v>
      </c>
      <c r="D7" s="190">
        <f t="shared" si="2"/>
        <v>0.2</v>
      </c>
      <c r="E7" s="190">
        <f t="shared" si="3"/>
        <v>0</v>
      </c>
      <c r="F7" s="190">
        <f>'Data Reliability'!B7</f>
        <v>1.7</v>
      </c>
      <c r="G7" s="191">
        <f>Reliability_updated!V7</f>
        <v>16.7</v>
      </c>
      <c r="H7" s="191">
        <f>'Data Reliability'!C7</f>
        <v>0</v>
      </c>
      <c r="I7" t="str">
        <f>IF(Reliability!B7="x","x",(IF(ROUNDUP(Reliability!B7,0)=1,"Very High",IF(ROUNDUP(Reliability!B7,0)=2,"High",IF(ROUNDUP(Reliability!B7,0)=3,"Medium",IF(ROUNDUP(Reliability!B7,0)=4,"Low","Very Low"))))))</f>
        <v>Very High</v>
      </c>
    </row>
    <row r="8" spans="1:9">
      <c r="A8" s="189" t="str">
        <f>Lists!C:C</f>
        <v>BGD001</v>
      </c>
      <c r="B8" s="190">
        <f t="shared" si="0"/>
        <v>0.2</v>
      </c>
      <c r="C8" s="190">
        <f t="shared" si="1"/>
        <v>0.3</v>
      </c>
      <c r="D8" s="190">
        <f t="shared" si="2"/>
        <v>0.2</v>
      </c>
      <c r="E8" s="190">
        <f t="shared" si="3"/>
        <v>0</v>
      </c>
      <c r="F8" s="190">
        <f>'Data Reliability'!B8</f>
        <v>1.1000000000000001</v>
      </c>
      <c r="G8" s="191">
        <f>Reliability_updated!V8</f>
        <v>16.8</v>
      </c>
      <c r="H8" s="191">
        <f>'Data Reliability'!C8</f>
        <v>0</v>
      </c>
      <c r="I8" t="str">
        <f>IF(Reliability!B8="x","x",(IF(ROUNDUP(Reliability!B8,0)=1,"Very High",IF(ROUNDUP(Reliability!B8,0)=2,"High",IF(ROUNDUP(Reliability!B8,0)=3,"Medium",IF(ROUNDUP(Reliability!B8,0)=4,"Low","Very Low"))))))</f>
        <v>Very High</v>
      </c>
    </row>
    <row r="9" spans="1:9">
      <c r="A9" s="189" t="str">
        <f>Lists!C:C</f>
        <v>BGD002</v>
      </c>
      <c r="B9" s="190">
        <f t="shared" si="0"/>
        <v>0.7</v>
      </c>
      <c r="C9" s="190">
        <f t="shared" si="1"/>
        <v>1.8</v>
      </c>
      <c r="D9" s="190">
        <f t="shared" si="2"/>
        <v>0.2</v>
      </c>
      <c r="E9" s="190">
        <f t="shared" si="3"/>
        <v>0</v>
      </c>
      <c r="F9" s="190">
        <f>'Data Reliability'!B9</f>
        <v>1.7</v>
      </c>
      <c r="G9" s="191">
        <f>Reliability_updated!V9</f>
        <v>16.8</v>
      </c>
      <c r="H9" s="191">
        <f>'Data Reliability'!C9</f>
        <v>0</v>
      </c>
      <c r="I9" t="str">
        <f>IF(Reliability!B9="x","x",(IF(ROUNDUP(Reliability!B9,0)=1,"Very High",IF(ROUNDUP(Reliability!B9,0)=2,"High",IF(ROUNDUP(Reliability!B9,0)=3,"Medium",IF(ROUNDUP(Reliability!B9,0)=4,"Low","Very Low"))))))</f>
        <v>Very High</v>
      </c>
    </row>
    <row r="10" spans="1:9">
      <c r="A10" s="189" t="str">
        <f>Lists!C:C</f>
        <v>BGD012</v>
      </c>
      <c r="B10" s="190">
        <f t="shared" si="0"/>
        <v>0.2</v>
      </c>
      <c r="C10" s="190">
        <f t="shared" si="1"/>
        <v>0.3</v>
      </c>
      <c r="D10" s="190">
        <f t="shared" si="2"/>
        <v>0.2</v>
      </c>
      <c r="E10" s="190">
        <f t="shared" si="3"/>
        <v>0</v>
      </c>
      <c r="F10" s="190">
        <f>'Data Reliability'!B10</f>
        <v>1.1000000000000001</v>
      </c>
      <c r="G10" s="191">
        <f>Reliability_updated!V10</f>
        <v>16.8</v>
      </c>
      <c r="H10" s="191">
        <f>'Data Reliability'!C10</f>
        <v>0</v>
      </c>
      <c r="I10" t="str">
        <f>IF(Reliability!B10="x","x",(IF(ROUNDUP(Reliability!B10,0)=1,"Very High",IF(ROUNDUP(Reliability!B10,0)=2,"High",IF(ROUNDUP(Reliability!B10,0)=3,"Medium",IF(ROUNDUP(Reliability!B10,0)=4,"Low","Very Low"))))))</f>
        <v>Very High</v>
      </c>
    </row>
    <row r="11" spans="1:9">
      <c r="A11" s="189" t="str">
        <f>Lists!C:C</f>
        <v>BGR002</v>
      </c>
      <c r="B11" s="190">
        <f t="shared" si="0"/>
        <v>0.8</v>
      </c>
      <c r="C11" s="190">
        <f t="shared" si="1"/>
        <v>2</v>
      </c>
      <c r="D11" s="190">
        <f t="shared" si="2"/>
        <v>0.3</v>
      </c>
      <c r="E11" s="190">
        <f t="shared" si="3"/>
        <v>0</v>
      </c>
      <c r="F11" s="190">
        <f>'Data Reliability'!B11</f>
        <v>1.8</v>
      </c>
      <c r="G11" s="191">
        <f>Reliability_updated!V11</f>
        <v>20.3</v>
      </c>
      <c r="H11" s="191">
        <f>'Data Reliability'!C11</f>
        <v>0</v>
      </c>
      <c r="I11" t="str">
        <f>IF(Reliability!B11="x","x",(IF(ROUNDUP(Reliability!B11,0)=1,"Very High",IF(ROUNDUP(Reliability!B11,0)=2,"High",IF(ROUNDUP(Reliability!B11,0)=3,"Medium",IF(ROUNDUP(Reliability!B11,0)=4,"Low","Very Low"))))))</f>
        <v>Very High</v>
      </c>
    </row>
    <row r="12" spans="1:9">
      <c r="A12" s="189" t="str">
        <f>Lists!C:C</f>
        <v>BLR002</v>
      </c>
      <c r="B12" s="190">
        <f t="shared" si="0"/>
        <v>1.1000000000000001</v>
      </c>
      <c r="C12" s="190">
        <f t="shared" si="1"/>
        <v>3</v>
      </c>
      <c r="D12" s="190">
        <f t="shared" si="2"/>
        <v>0.3</v>
      </c>
      <c r="E12" s="190">
        <f t="shared" si="3"/>
        <v>0</v>
      </c>
      <c r="F12" s="190">
        <f>'Data Reliability'!B12</f>
        <v>2.2000000000000002</v>
      </c>
      <c r="G12" s="191">
        <f>Reliability_updated!V12</f>
        <v>21</v>
      </c>
      <c r="H12" s="191">
        <f>'Data Reliability'!C12</f>
        <v>0</v>
      </c>
      <c r="I12" t="str">
        <f>IF(Reliability!B12="x","x",(IF(ROUNDUP(Reliability!B12,0)=1,"Very High",IF(ROUNDUP(Reliability!B12,0)=2,"High",IF(ROUNDUP(Reliability!B12,0)=3,"Medium",IF(ROUNDUP(Reliability!B12,0)=4,"Low","Very Low"))))))</f>
        <v>High</v>
      </c>
    </row>
    <row r="13" spans="1:9">
      <c r="A13" s="189" t="str">
        <f>Lists!C:C</f>
        <v>BRA001</v>
      </c>
      <c r="B13" s="190">
        <f t="shared" si="0"/>
        <v>1</v>
      </c>
      <c r="C13" s="190">
        <f t="shared" si="1"/>
        <v>2.5</v>
      </c>
      <c r="D13" s="190">
        <f t="shared" si="2"/>
        <v>0.6</v>
      </c>
      <c r="E13" s="190">
        <f t="shared" si="3"/>
        <v>0</v>
      </c>
      <c r="F13" s="190">
        <f>'Data Reliability'!B13</f>
        <v>2</v>
      </c>
      <c r="G13" s="191">
        <f>Reliability_updated!V13</f>
        <v>43.7</v>
      </c>
      <c r="H13" s="191">
        <f>'Data Reliability'!C13</f>
        <v>0</v>
      </c>
      <c r="I13" t="str">
        <f>IF(Reliability!B13="x","x",(IF(ROUNDUP(Reliability!B13,0)=1,"Very High",IF(ROUNDUP(Reliability!B13,0)=2,"High",IF(ROUNDUP(Reliability!B13,0)=3,"Medium",IF(ROUNDUP(Reliability!B13,0)=4,"Low","Very Low"))))))</f>
        <v>Very High</v>
      </c>
    </row>
    <row r="14" spans="1:9">
      <c r="A14" s="189" t="str">
        <f>Lists!C:C</f>
        <v>BRA002</v>
      </c>
      <c r="B14" s="190">
        <f t="shared" si="0"/>
        <v>2</v>
      </c>
      <c r="C14" s="190">
        <f t="shared" si="1"/>
        <v>2.5</v>
      </c>
      <c r="D14" s="190">
        <f t="shared" si="2"/>
        <v>0.2</v>
      </c>
      <c r="E14" s="190">
        <f t="shared" si="3"/>
        <v>3.3</v>
      </c>
      <c r="F14" s="190">
        <f>'Data Reliability'!B14</f>
        <v>2</v>
      </c>
      <c r="G14" s="191">
        <f>Reliability_updated!V14</f>
        <v>16.7</v>
      </c>
      <c r="H14" s="191">
        <f>'Data Reliability'!C14</f>
        <v>2</v>
      </c>
      <c r="I14" t="str">
        <f>IF(Reliability!B14="x","x",(IF(ROUNDUP(Reliability!B14,0)=1,"Very High",IF(ROUNDUP(Reliability!B14,0)=2,"High",IF(ROUNDUP(Reliability!B14,0)=3,"Medium",IF(ROUNDUP(Reliability!B14,0)=4,"Low","Very Low"))))))</f>
        <v>High</v>
      </c>
    </row>
    <row r="15" spans="1:9">
      <c r="A15" s="189" t="str">
        <f>Lists!C:C</f>
        <v>CAF001</v>
      </c>
      <c r="B15" s="190">
        <f t="shared" si="0"/>
        <v>1.1000000000000001</v>
      </c>
      <c r="C15" s="190">
        <f t="shared" si="1"/>
        <v>3</v>
      </c>
      <c r="D15" s="190">
        <f t="shared" si="2"/>
        <v>0.2</v>
      </c>
      <c r="E15" s="190">
        <f t="shared" si="3"/>
        <v>0</v>
      </c>
      <c r="F15" s="190">
        <f>'Data Reliability'!B15</f>
        <v>2.2000000000000002</v>
      </c>
      <c r="G15" s="191">
        <f>Reliability_updated!V15</f>
        <v>16.8</v>
      </c>
      <c r="H15" s="191">
        <f>'Data Reliability'!C15</f>
        <v>0</v>
      </c>
      <c r="I15" t="str">
        <f>IF(Reliability!B15="x","x",(IF(ROUNDUP(Reliability!B15,0)=1,"Very High",IF(ROUNDUP(Reliability!B15,0)=2,"High",IF(ROUNDUP(Reliability!B15,0)=3,"Medium",IF(ROUNDUP(Reliability!B15,0)=4,"Low","Very Low"))))))</f>
        <v>High</v>
      </c>
    </row>
    <row r="16" spans="1:9">
      <c r="A16" s="189" t="str">
        <f>Lists!C:C</f>
        <v>CHL002</v>
      </c>
      <c r="B16" s="190">
        <f t="shared" si="0"/>
        <v>1.9</v>
      </c>
      <c r="C16" s="190">
        <f t="shared" si="1"/>
        <v>2.2999999999999998</v>
      </c>
      <c r="D16" s="190">
        <f t="shared" si="2"/>
        <v>0.2</v>
      </c>
      <c r="E16" s="190">
        <f t="shared" si="3"/>
        <v>3.3</v>
      </c>
      <c r="F16" s="190">
        <f>'Data Reliability'!B16</f>
        <v>1.9</v>
      </c>
      <c r="G16" s="191">
        <f>Reliability_updated!V16</f>
        <v>19.100000000000001</v>
      </c>
      <c r="H16" s="191">
        <f>'Data Reliability'!C16</f>
        <v>2</v>
      </c>
      <c r="I16" t="str">
        <f>IF(Reliability!B16="x","x",(IF(ROUNDUP(Reliability!B16,0)=1,"Very High",IF(ROUNDUP(Reliability!B16,0)=2,"High",IF(ROUNDUP(Reliability!B16,0)=3,"Medium",IF(ROUNDUP(Reliability!B16,0)=4,"Low","Very Low"))))))</f>
        <v>High</v>
      </c>
    </row>
    <row r="17" spans="1:9">
      <c r="A17" s="189" t="str">
        <f>Lists!C:C</f>
        <v>CMR001</v>
      </c>
      <c r="B17" s="190">
        <f t="shared" si="0"/>
        <v>1.2</v>
      </c>
      <c r="C17" s="190">
        <f t="shared" si="1"/>
        <v>3.3</v>
      </c>
      <c r="D17" s="190">
        <f t="shared" si="2"/>
        <v>0.2</v>
      </c>
      <c r="E17" s="190">
        <f t="shared" si="3"/>
        <v>0</v>
      </c>
      <c r="F17" s="190">
        <f>'Data Reliability'!B17</f>
        <v>2.2999999999999998</v>
      </c>
      <c r="G17" s="191">
        <f>Reliability_updated!V17</f>
        <v>17</v>
      </c>
      <c r="H17" s="191">
        <f>'Data Reliability'!C17</f>
        <v>0</v>
      </c>
      <c r="I17" t="str">
        <f>IF(Reliability!B17="x","x",(IF(ROUNDUP(Reliability!B17,0)=1,"Very High",IF(ROUNDUP(Reliability!B17,0)=2,"High",IF(ROUNDUP(Reliability!B17,0)=3,"Medium",IF(ROUNDUP(Reliability!B17,0)=4,"Low","Very Low"))))))</f>
        <v>High</v>
      </c>
    </row>
    <row r="18" spans="1:9">
      <c r="A18" s="189" t="str">
        <f>Lists!C:C</f>
        <v>CMR002</v>
      </c>
      <c r="B18" s="190">
        <f t="shared" si="0"/>
        <v>0.7</v>
      </c>
      <c r="C18" s="190">
        <f t="shared" si="1"/>
        <v>2</v>
      </c>
      <c r="D18" s="190">
        <f t="shared" si="2"/>
        <v>0.2</v>
      </c>
      <c r="E18" s="190">
        <f t="shared" si="3"/>
        <v>0</v>
      </c>
      <c r="F18" s="190">
        <f>'Data Reliability'!B18</f>
        <v>1.8</v>
      </c>
      <c r="G18" s="191">
        <f>Reliability_updated!V18</f>
        <v>17</v>
      </c>
      <c r="H18" s="191">
        <f>'Data Reliability'!C18</f>
        <v>0</v>
      </c>
      <c r="I18" t="str">
        <f>IF(Reliability!B18="x","x",(IF(ROUNDUP(Reliability!B18,0)=1,"Very High",IF(ROUNDUP(Reliability!B18,0)=2,"High",IF(ROUNDUP(Reliability!B18,0)=3,"Medium",IF(ROUNDUP(Reliability!B18,0)=4,"Low","Very Low"))))))</f>
        <v>Very High</v>
      </c>
    </row>
    <row r="19" spans="1:9">
      <c r="A19" s="189" t="str">
        <f>Lists!C:C</f>
        <v>CMR003</v>
      </c>
      <c r="B19" s="190">
        <f t="shared" si="0"/>
        <v>0.8</v>
      </c>
      <c r="C19" s="190">
        <f t="shared" si="1"/>
        <v>2.2999999999999998</v>
      </c>
      <c r="D19" s="190">
        <f t="shared" si="2"/>
        <v>0.2</v>
      </c>
      <c r="E19" s="190">
        <f t="shared" si="3"/>
        <v>0</v>
      </c>
      <c r="F19" s="190">
        <f>'Data Reliability'!B19</f>
        <v>1.9</v>
      </c>
      <c r="G19" s="191">
        <f>Reliability_updated!V19</f>
        <v>17</v>
      </c>
      <c r="H19" s="191">
        <f>'Data Reliability'!C19</f>
        <v>0</v>
      </c>
      <c r="I19" t="str">
        <f>IF(Reliability!B19="x","x",(IF(ROUNDUP(Reliability!B19,0)=1,"Very High",IF(ROUNDUP(Reliability!B19,0)=2,"High",IF(ROUNDUP(Reliability!B19,0)=3,"Medium",IF(ROUNDUP(Reliability!B19,0)=4,"Low","Very Low"))))))</f>
        <v>Very High</v>
      </c>
    </row>
    <row r="20" spans="1:9">
      <c r="A20" s="189" t="str">
        <f>Lists!C:C</f>
        <v>CMR004</v>
      </c>
      <c r="B20" s="190">
        <f t="shared" si="0"/>
        <v>0.5</v>
      </c>
      <c r="C20" s="190">
        <f t="shared" si="1"/>
        <v>1.3</v>
      </c>
      <c r="D20" s="190">
        <f t="shared" si="2"/>
        <v>0.2</v>
      </c>
      <c r="E20" s="190">
        <f t="shared" si="3"/>
        <v>0</v>
      </c>
      <c r="F20" s="190">
        <f>'Data Reliability'!B20</f>
        <v>1.5</v>
      </c>
      <c r="G20" s="191">
        <f>Reliability_updated!V20</f>
        <v>17.2</v>
      </c>
      <c r="H20" s="191">
        <f>'Data Reliability'!C20</f>
        <v>0</v>
      </c>
      <c r="I20" t="str">
        <f>IF(Reliability!B20="x","x",(IF(ROUNDUP(Reliability!B20,0)=1,"Very High",IF(ROUNDUP(Reliability!B20,0)=2,"High",IF(ROUNDUP(Reliability!B20,0)=3,"Medium",IF(ROUNDUP(Reliability!B20,0)=4,"Low","Very Low"))))))</f>
        <v>Very High</v>
      </c>
    </row>
    <row r="21" spans="1:9">
      <c r="A21" s="189" t="str">
        <f>Lists!C:C</f>
        <v>COD001</v>
      </c>
      <c r="B21" s="190">
        <f t="shared" si="0"/>
        <v>0.9</v>
      </c>
      <c r="C21" s="190">
        <f t="shared" si="1"/>
        <v>2.5</v>
      </c>
      <c r="D21" s="190">
        <f t="shared" si="2"/>
        <v>0.2</v>
      </c>
      <c r="E21" s="190">
        <f t="shared" si="3"/>
        <v>0</v>
      </c>
      <c r="F21" s="190">
        <f>'Data Reliability'!B21</f>
        <v>2</v>
      </c>
      <c r="G21" s="191">
        <f>Reliability_updated!V21</f>
        <v>16.8</v>
      </c>
      <c r="H21" s="191">
        <f>'Data Reliability'!C21</f>
        <v>0</v>
      </c>
      <c r="I21" t="str">
        <f>IF(Reliability!B21="x","x",(IF(ROUNDUP(Reliability!B21,0)=1,"Very High",IF(ROUNDUP(Reliability!B21,0)=2,"High",IF(ROUNDUP(Reliability!B21,0)=3,"Medium",IF(ROUNDUP(Reliability!B21,0)=4,"Low","Very Low"))))))</f>
        <v>Very High</v>
      </c>
    </row>
    <row r="22" spans="1:9">
      <c r="A22" s="189" t="str">
        <f>Lists!C:C</f>
        <v>COL001</v>
      </c>
      <c r="B22" s="190">
        <f t="shared" si="0"/>
        <v>0.2</v>
      </c>
      <c r="C22" s="190">
        <f t="shared" si="1"/>
        <v>0.5</v>
      </c>
      <c r="D22" s="190">
        <f t="shared" si="2"/>
        <v>0.2</v>
      </c>
      <c r="E22" s="190">
        <f t="shared" si="3"/>
        <v>0</v>
      </c>
      <c r="F22" s="190">
        <f>'Data Reliability'!B22</f>
        <v>1.2</v>
      </c>
      <c r="G22" s="191">
        <f>Reliability_updated!V22</f>
        <v>16.7</v>
      </c>
      <c r="H22" s="191">
        <f>'Data Reliability'!C22</f>
        <v>0</v>
      </c>
      <c r="I22" t="str">
        <f>IF(Reliability!B22="x","x",(IF(ROUNDUP(Reliability!B22,0)=1,"Very High",IF(ROUNDUP(Reliability!B22,0)=2,"High",IF(ROUNDUP(Reliability!B22,0)=3,"Medium",IF(ROUNDUP(Reliability!B22,0)=4,"Low","Very Low"))))))</f>
        <v>Very High</v>
      </c>
    </row>
    <row r="23" spans="1:9">
      <c r="A23" s="189" t="str">
        <f>Lists!C:C</f>
        <v>COL002</v>
      </c>
      <c r="B23" s="190">
        <f t="shared" si="0"/>
        <v>0.9</v>
      </c>
      <c r="C23" s="190">
        <f t="shared" si="1"/>
        <v>2.5</v>
      </c>
      <c r="D23" s="190">
        <f t="shared" si="2"/>
        <v>0.2</v>
      </c>
      <c r="E23" s="190">
        <f t="shared" si="3"/>
        <v>0</v>
      </c>
      <c r="F23" s="190">
        <f>'Data Reliability'!B23</f>
        <v>2</v>
      </c>
      <c r="G23" s="191">
        <f>Reliability_updated!V23</f>
        <v>16.7</v>
      </c>
      <c r="H23" s="191">
        <f>'Data Reliability'!C23</f>
        <v>0</v>
      </c>
      <c r="I23" t="str">
        <f>IF(Reliability!B23="x","x",(IF(ROUNDUP(Reliability!B23,0)=1,"Very High",IF(ROUNDUP(Reliability!B23,0)=2,"High",IF(ROUNDUP(Reliability!B23,0)=3,"Medium",IF(ROUNDUP(Reliability!B23,0)=4,"Low","Very Low"))))))</f>
        <v>Very High</v>
      </c>
    </row>
    <row r="24" spans="1:9">
      <c r="A24" s="189" t="str">
        <f>Lists!C:C</f>
        <v>CRI002</v>
      </c>
      <c r="B24" s="190">
        <f t="shared" si="0"/>
        <v>2.9</v>
      </c>
      <c r="C24" s="190">
        <f t="shared" si="1"/>
        <v>3.5</v>
      </c>
      <c r="D24" s="190">
        <f t="shared" si="2"/>
        <v>0.3</v>
      </c>
      <c r="E24" s="190">
        <f t="shared" si="3"/>
        <v>5</v>
      </c>
      <c r="F24" s="190">
        <f>'Data Reliability'!B24</f>
        <v>2.4</v>
      </c>
      <c r="G24" s="191">
        <f>Reliability_updated!V24</f>
        <v>22.8</v>
      </c>
      <c r="H24" s="191">
        <f>'Data Reliability'!C24</f>
        <v>3</v>
      </c>
      <c r="I24" t="str">
        <f>IF(Reliability!B24="x","x",(IF(ROUNDUP(Reliability!B24,0)=1,"Very High",IF(ROUNDUP(Reliability!B24,0)=2,"High",IF(ROUNDUP(Reliability!B24,0)=3,"Medium",IF(ROUNDUP(Reliability!B24,0)=4,"Low","Very Low"))))))</f>
        <v>Medium</v>
      </c>
    </row>
    <row r="25" spans="1:9">
      <c r="A25" s="189" t="str">
        <f>Lists!C:C</f>
        <v>CZE002</v>
      </c>
      <c r="B25" s="190">
        <f t="shared" si="0"/>
        <v>0.3</v>
      </c>
      <c r="C25" s="190">
        <f t="shared" si="1"/>
        <v>0.5</v>
      </c>
      <c r="D25" s="190">
        <f t="shared" si="2"/>
        <v>0.3</v>
      </c>
      <c r="E25" s="190">
        <f t="shared" si="3"/>
        <v>0</v>
      </c>
      <c r="F25" s="190">
        <f>'Data Reliability'!B25</f>
        <v>1.2</v>
      </c>
      <c r="G25" s="191">
        <f>Reliability_updated!V25</f>
        <v>20.3</v>
      </c>
      <c r="H25" s="191">
        <f>'Data Reliability'!C25</f>
        <v>0</v>
      </c>
      <c r="I25" t="str">
        <f>IF(Reliability!B25="x","x",(IF(ROUNDUP(Reliability!B25,0)=1,"Very High",IF(ROUNDUP(Reliability!B25,0)=2,"High",IF(ROUNDUP(Reliability!B25,0)=3,"Medium",IF(ROUNDUP(Reliability!B25,0)=4,"Low","Very Low"))))))</f>
        <v>Very High</v>
      </c>
    </row>
    <row r="26" spans="1:9">
      <c r="A26" s="189" t="str">
        <f>Lists!C:C</f>
        <v>DJI001</v>
      </c>
      <c r="B26" s="190">
        <f t="shared" si="0"/>
        <v>1.2</v>
      </c>
      <c r="C26" s="190">
        <f t="shared" si="1"/>
        <v>2.2999999999999998</v>
      </c>
      <c r="D26" s="190">
        <f t="shared" si="2"/>
        <v>1.4</v>
      </c>
      <c r="E26" s="190">
        <f t="shared" si="3"/>
        <v>0</v>
      </c>
      <c r="F26" s="190">
        <f>'Data Reliability'!B26</f>
        <v>1.9</v>
      </c>
      <c r="G26" s="191">
        <f>Reliability_updated!V26</f>
        <v>105.1</v>
      </c>
      <c r="H26" s="191">
        <f>'Data Reliability'!C26</f>
        <v>0</v>
      </c>
      <c r="I26" t="str">
        <f>IF(Reliability!B26="x","x",(IF(ROUNDUP(Reliability!B26,0)=1,"Very High",IF(ROUNDUP(Reliability!B26,0)=2,"High",IF(ROUNDUP(Reliability!B26,0)=3,"Medium",IF(ROUNDUP(Reliability!B26,0)=4,"Low","Very Low"))))))</f>
        <v>High</v>
      </c>
    </row>
    <row r="27" spans="1:9">
      <c r="A27" s="189" t="str">
        <f>Lists!C:C</f>
        <v>DJI002</v>
      </c>
      <c r="B27" s="190">
        <f t="shared" si="0"/>
        <v>1.1000000000000001</v>
      </c>
      <c r="C27" s="190">
        <f t="shared" si="1"/>
        <v>2</v>
      </c>
      <c r="D27" s="190">
        <f t="shared" si="2"/>
        <v>1.4</v>
      </c>
      <c r="E27" s="190">
        <f t="shared" si="3"/>
        <v>0</v>
      </c>
      <c r="F27" s="190">
        <f>'Data Reliability'!B27</f>
        <v>1.8</v>
      </c>
      <c r="G27" s="191">
        <f>Reliability_updated!V27</f>
        <v>105.1</v>
      </c>
      <c r="H27" s="191">
        <f>'Data Reliability'!C27</f>
        <v>0</v>
      </c>
      <c r="I27" t="str">
        <f>IF(Reliability!B27="x","x",(IF(ROUNDUP(Reliability!B27,0)=1,"Very High",IF(ROUNDUP(Reliability!B27,0)=2,"High",IF(ROUNDUP(Reliability!B27,0)=3,"Medium",IF(ROUNDUP(Reliability!B27,0)=4,"Low","Very Low"))))))</f>
        <v>High</v>
      </c>
    </row>
    <row r="28" spans="1:9">
      <c r="A28" s="189" t="str">
        <f>Lists!C:C</f>
        <v>DJI003</v>
      </c>
      <c r="B28" s="190">
        <f t="shared" si="0"/>
        <v>2.2999999999999998</v>
      </c>
      <c r="C28" s="190">
        <f t="shared" si="1"/>
        <v>3.8</v>
      </c>
      <c r="D28" s="190">
        <f t="shared" si="2"/>
        <v>1.4</v>
      </c>
      <c r="E28" s="190">
        <f t="shared" si="3"/>
        <v>1.7</v>
      </c>
      <c r="F28" s="190">
        <f>'Data Reliability'!B28</f>
        <v>2.5</v>
      </c>
      <c r="G28" s="191">
        <f>Reliability_updated!V28</f>
        <v>105.1</v>
      </c>
      <c r="H28" s="191">
        <f>'Data Reliability'!C28</f>
        <v>1</v>
      </c>
      <c r="I28" t="str">
        <f>IF(Reliability!B28="x","x",(IF(ROUNDUP(Reliability!B28,0)=1,"Very High",IF(ROUNDUP(Reliability!B28,0)=2,"High",IF(ROUNDUP(Reliability!B28,0)=3,"Medium",IF(ROUNDUP(Reliability!B28,0)=4,"Low","Very Low"))))))</f>
        <v>Medium</v>
      </c>
    </row>
    <row r="29" spans="1:9">
      <c r="A29" s="189" t="str">
        <f>Lists!C:C</f>
        <v>DOM002</v>
      </c>
      <c r="B29" s="190">
        <f t="shared" si="0"/>
        <v>2</v>
      </c>
      <c r="C29" s="190">
        <f t="shared" si="1"/>
        <v>2.2999999999999998</v>
      </c>
      <c r="D29" s="190">
        <f t="shared" si="2"/>
        <v>0.5</v>
      </c>
      <c r="E29" s="190">
        <f t="shared" si="3"/>
        <v>3.3</v>
      </c>
      <c r="F29" s="190">
        <f>'Data Reliability'!B29</f>
        <v>1.9</v>
      </c>
      <c r="G29" s="191">
        <f>Reliability_updated!V29</f>
        <v>34.700000000000003</v>
      </c>
      <c r="H29" s="191">
        <f>'Data Reliability'!C29</f>
        <v>2</v>
      </c>
      <c r="I29" t="str">
        <f>IF(Reliability!B29="x","x",(IF(ROUNDUP(Reliability!B29,0)=1,"Very High",IF(ROUNDUP(Reliability!B29,0)=2,"High",IF(ROUNDUP(Reliability!B29,0)=3,"Medium",IF(ROUNDUP(Reliability!B29,0)=4,"Low","Very Low"))))))</f>
        <v>High</v>
      </c>
    </row>
    <row r="30" spans="1:9">
      <c r="A30" s="189" t="str">
        <f>Lists!C:C</f>
        <v>DZA002</v>
      </c>
      <c r="B30" s="190">
        <f t="shared" si="0"/>
        <v>1.3</v>
      </c>
      <c r="C30" s="190">
        <f t="shared" si="1"/>
        <v>3.5</v>
      </c>
      <c r="D30" s="190">
        <f t="shared" si="2"/>
        <v>0.5</v>
      </c>
      <c r="E30" s="190">
        <f t="shared" si="3"/>
        <v>0</v>
      </c>
      <c r="F30" s="190">
        <f>'Data Reliability'!B30</f>
        <v>2.4</v>
      </c>
      <c r="G30" s="191">
        <f>Reliability_updated!V30</f>
        <v>34.700000000000003</v>
      </c>
      <c r="H30" s="191">
        <f>'Data Reliability'!C30</f>
        <v>0</v>
      </c>
      <c r="I30" t="str">
        <f>IF(Reliability!B30="x","x",(IF(ROUNDUP(Reliability!B30,0)=1,"Very High",IF(ROUNDUP(Reliability!B30,0)=2,"High",IF(ROUNDUP(Reliability!B30,0)=3,"Medium",IF(ROUNDUP(Reliability!B30,0)=4,"Low","Very Low"))))))</f>
        <v>High</v>
      </c>
    </row>
    <row r="31" spans="1:9">
      <c r="A31" s="189" t="str">
        <f>Lists!C:C</f>
        <v>DZA003</v>
      </c>
      <c r="B31" s="190">
        <f t="shared" si="0"/>
        <v>1.6</v>
      </c>
      <c r="C31" s="190">
        <f t="shared" si="1"/>
        <v>4.3</v>
      </c>
      <c r="D31" s="190">
        <f t="shared" si="2"/>
        <v>0.5</v>
      </c>
      <c r="E31" s="190">
        <f t="shared" si="3"/>
        <v>0</v>
      </c>
      <c r="F31" s="190">
        <f>'Data Reliability'!B31</f>
        <v>2.7</v>
      </c>
      <c r="G31" s="191">
        <f>Reliability_updated!V31</f>
        <v>34.700000000000003</v>
      </c>
      <c r="H31" s="191">
        <f>'Data Reliability'!C31</f>
        <v>0</v>
      </c>
      <c r="I31" t="str">
        <f>IF(Reliability!B31="x","x",(IF(ROUNDUP(Reliability!B31,0)=1,"Very High",IF(ROUNDUP(Reliability!B31,0)=2,"High",IF(ROUNDUP(Reliability!B31,0)=3,"Medium",IF(ROUNDUP(Reliability!B31,0)=4,"Low","Very Low"))))))</f>
        <v>High</v>
      </c>
    </row>
    <row r="32" spans="1:9">
      <c r="A32" s="189" t="str">
        <f>Lists!C:C</f>
        <v>DZA004</v>
      </c>
      <c r="B32" s="190">
        <f t="shared" si="0"/>
        <v>1.4</v>
      </c>
      <c r="C32" s="190">
        <f t="shared" si="1"/>
        <v>3.8</v>
      </c>
      <c r="D32" s="190">
        <f t="shared" si="2"/>
        <v>0.5</v>
      </c>
      <c r="E32" s="190">
        <f t="shared" si="3"/>
        <v>0</v>
      </c>
      <c r="F32" s="190">
        <f>'Data Reliability'!B32</f>
        <v>2.5</v>
      </c>
      <c r="G32" s="191">
        <f>Reliability_updated!V32</f>
        <v>34.700000000000003</v>
      </c>
      <c r="H32" s="191">
        <f>'Data Reliability'!C32</f>
        <v>0</v>
      </c>
      <c r="I32" t="str">
        <f>IF(Reliability!B32="x","x",(IF(ROUNDUP(Reliability!B32,0)=1,"Very High",IF(ROUNDUP(Reliability!B32,0)=2,"High",IF(ROUNDUP(Reliability!B32,0)=3,"Medium",IF(ROUNDUP(Reliability!B32,0)=4,"Low","Very Low"))))))</f>
        <v>High</v>
      </c>
    </row>
    <row r="33" spans="1:9">
      <c r="A33" s="189" t="str">
        <f>Lists!C:C</f>
        <v>ECU001</v>
      </c>
      <c r="B33" s="190">
        <f t="shared" si="0"/>
        <v>1</v>
      </c>
      <c r="C33" s="190">
        <f t="shared" si="1"/>
        <v>2.8</v>
      </c>
      <c r="D33" s="190">
        <f t="shared" si="2"/>
        <v>0.1</v>
      </c>
      <c r="E33" s="190">
        <f t="shared" si="3"/>
        <v>0</v>
      </c>
      <c r="F33" s="190">
        <f>'Data Reliability'!B33</f>
        <v>2.1</v>
      </c>
      <c r="G33" s="191">
        <f>Reliability_updated!V33</f>
        <v>8.5</v>
      </c>
      <c r="H33" s="191">
        <f>'Data Reliability'!C33</f>
        <v>0</v>
      </c>
      <c r="I33" t="str">
        <f>IF(Reliability!B33="x","x",(IF(ROUNDUP(Reliability!B33,0)=1,"Very High",IF(ROUNDUP(Reliability!B33,0)=2,"High",IF(ROUNDUP(Reliability!B33,0)=3,"Medium",IF(ROUNDUP(Reliability!B33,0)=4,"Low","Very Low"))))))</f>
        <v>Very High</v>
      </c>
    </row>
    <row r="34" spans="1:9">
      <c r="A34" s="189" t="str">
        <f>Lists!C:C</f>
        <v>ECU002</v>
      </c>
      <c r="B34" s="190">
        <f t="shared" si="0"/>
        <v>1.4</v>
      </c>
      <c r="C34" s="190">
        <f t="shared" si="1"/>
        <v>2.2999999999999998</v>
      </c>
      <c r="D34" s="190">
        <f t="shared" si="2"/>
        <v>0.2</v>
      </c>
      <c r="E34" s="190">
        <f t="shared" si="3"/>
        <v>1.7</v>
      </c>
      <c r="F34" s="190">
        <f>'Data Reliability'!B34</f>
        <v>1.9</v>
      </c>
      <c r="G34" s="191">
        <f>Reliability_updated!V34</f>
        <v>17.5</v>
      </c>
      <c r="H34" s="191">
        <f>'Data Reliability'!C34</f>
        <v>1</v>
      </c>
      <c r="I34" t="str">
        <f>IF(Reliability!B34="x","x",(IF(ROUNDUP(Reliability!B34,0)=1,"Very High",IF(ROUNDUP(Reliability!B34,0)=2,"High",IF(ROUNDUP(Reliability!B34,0)=3,"Medium",IF(ROUNDUP(Reliability!B34,0)=4,"Low","Very Low"))))))</f>
        <v>High</v>
      </c>
    </row>
    <row r="35" spans="1:9">
      <c r="A35" s="189" t="str">
        <f>Lists!C:C</f>
        <v>ECU003</v>
      </c>
      <c r="B35" s="190">
        <f t="shared" ref="B35:B66" si="4">ROUND(AVERAGE(C35:E35),1)</f>
        <v>1</v>
      </c>
      <c r="C35" s="190">
        <f t="shared" ref="C35:C66" si="5">IF(F35="x","x",ROUND((5-(3-F35)/2*5),1))</f>
        <v>2.8</v>
      </c>
      <c r="D35" s="190">
        <f t="shared" ref="D35:D66" si="6">IF(G35&gt;365,5,ROUND((5-(365-G35)/364*5),1))</f>
        <v>0.1</v>
      </c>
      <c r="E35" s="190">
        <f t="shared" ref="E35:E66" si="7">IF(H35&gt;3,5,ROUND((5-(3-H35)/3*5),1))</f>
        <v>0</v>
      </c>
      <c r="F35" s="190">
        <f>'Data Reliability'!B35</f>
        <v>2.1</v>
      </c>
      <c r="G35" s="191">
        <f>Reliability_updated!V35</f>
        <v>11.5</v>
      </c>
      <c r="H35" s="191">
        <f>'Data Reliability'!C35</f>
        <v>0</v>
      </c>
      <c r="I35" t="str">
        <f>IF(Reliability!B35="x","x",(IF(ROUNDUP(Reliability!B35,0)=1,"Very High",IF(ROUNDUP(Reliability!B35,0)=2,"High",IF(ROUNDUP(Reliability!B35,0)=3,"Medium",IF(ROUNDUP(Reliability!B35,0)=4,"Low","Very Low"))))))</f>
        <v>Very High</v>
      </c>
    </row>
    <row r="36" spans="1:9">
      <c r="A36" s="189" t="str">
        <f>Lists!C:C</f>
        <v>EGY004</v>
      </c>
      <c r="B36" s="190">
        <f t="shared" si="4"/>
        <v>0.8</v>
      </c>
      <c r="C36" s="190">
        <f t="shared" si="5"/>
        <v>2</v>
      </c>
      <c r="D36" s="190">
        <f t="shared" si="6"/>
        <v>0.5</v>
      </c>
      <c r="E36" s="190">
        <f t="shared" si="7"/>
        <v>0</v>
      </c>
      <c r="F36" s="190">
        <f>'Data Reliability'!B36</f>
        <v>1.8</v>
      </c>
      <c r="G36" s="191">
        <f>Reliability_updated!V36</f>
        <v>35.5</v>
      </c>
      <c r="H36" s="191">
        <f>'Data Reliability'!C36</f>
        <v>0</v>
      </c>
      <c r="I36" t="str">
        <f>IF(Reliability!B36="x","x",(IF(ROUNDUP(Reliability!B36,0)=1,"Very High",IF(ROUNDUP(Reliability!B36,0)=2,"High",IF(ROUNDUP(Reliability!B36,0)=3,"Medium",IF(ROUNDUP(Reliability!B36,0)=4,"Low","Very Low"))))))</f>
        <v>Very High</v>
      </c>
    </row>
    <row r="37" spans="1:9">
      <c r="A37" s="189" t="str">
        <f>Lists!C:C</f>
        <v>ERI001</v>
      </c>
      <c r="B37" s="190">
        <f t="shared" si="4"/>
        <v>1.2</v>
      </c>
      <c r="C37" s="190">
        <f t="shared" si="5"/>
        <v>3.3</v>
      </c>
      <c r="D37" s="190">
        <f t="shared" si="6"/>
        <v>0.2</v>
      </c>
      <c r="E37" s="190">
        <f t="shared" si="7"/>
        <v>0</v>
      </c>
      <c r="F37" s="190">
        <f>'Data Reliability'!B37</f>
        <v>2.2999999999999998</v>
      </c>
      <c r="G37" s="191">
        <f>Reliability_updated!V37</f>
        <v>17.5</v>
      </c>
      <c r="H37" s="191">
        <f>'Data Reliability'!C37</f>
        <v>0</v>
      </c>
      <c r="I37" t="str">
        <f>IF(Reliability!B37="x","x",(IF(ROUNDUP(Reliability!B37,0)=1,"Very High",IF(ROUNDUP(Reliability!B37,0)=2,"High",IF(ROUNDUP(Reliability!B37,0)=3,"Medium",IF(ROUNDUP(Reliability!B37,0)=4,"Low","Very Low"))))))</f>
        <v>High</v>
      </c>
    </row>
    <row r="38" spans="1:9">
      <c r="A38" s="189" t="str">
        <f>Lists!C:C</f>
        <v>ESP002</v>
      </c>
      <c r="B38" s="190">
        <f t="shared" si="4"/>
        <v>0.8</v>
      </c>
      <c r="C38" s="190">
        <f t="shared" si="5"/>
        <v>2</v>
      </c>
      <c r="D38" s="190">
        <f t="shared" si="6"/>
        <v>0.4</v>
      </c>
      <c r="E38" s="190">
        <f t="shared" si="7"/>
        <v>0</v>
      </c>
      <c r="F38" s="190">
        <f>'Data Reliability'!B38</f>
        <v>1.8</v>
      </c>
      <c r="G38" s="191">
        <f>Reliability_updated!V38</f>
        <v>32.6</v>
      </c>
      <c r="H38" s="191">
        <f>'Data Reliability'!C38</f>
        <v>0</v>
      </c>
      <c r="I38" t="str">
        <f>IF(Reliability!B38="x","x",(IF(ROUNDUP(Reliability!B38,0)=1,"Very High",IF(ROUNDUP(Reliability!B38,0)=2,"High",IF(ROUNDUP(Reliability!B38,0)=3,"Medium",IF(ROUNDUP(Reliability!B38,0)=4,"Low","Very Low"))))))</f>
        <v>Very High</v>
      </c>
    </row>
    <row r="39" spans="1:9">
      <c r="A39" s="189" t="str">
        <f>Lists!C:C</f>
        <v>EST002</v>
      </c>
      <c r="B39" s="190">
        <f t="shared" si="4"/>
        <v>0.8</v>
      </c>
      <c r="C39" s="190">
        <f t="shared" si="5"/>
        <v>2</v>
      </c>
      <c r="D39" s="190">
        <f t="shared" si="6"/>
        <v>0.3</v>
      </c>
      <c r="E39" s="190">
        <f t="shared" si="7"/>
        <v>0</v>
      </c>
      <c r="F39" s="190">
        <f>'Data Reliability'!B39</f>
        <v>1.8</v>
      </c>
      <c r="G39" s="191">
        <f>Reliability_updated!V39</f>
        <v>21</v>
      </c>
      <c r="H39" s="191">
        <f>'Data Reliability'!C39</f>
        <v>0</v>
      </c>
      <c r="I39" t="str">
        <f>IF(Reliability!B39="x","x",(IF(ROUNDUP(Reliability!B39,0)=1,"Very High",IF(ROUNDUP(Reliability!B39,0)=2,"High",IF(ROUNDUP(Reliability!B39,0)=3,"Medium",IF(ROUNDUP(Reliability!B39,0)=4,"Low","Very Low"))))))</f>
        <v>Very High</v>
      </c>
    </row>
    <row r="40" spans="1:9">
      <c r="A40" s="189" t="str">
        <f>Lists!C:C</f>
        <v>ETH001</v>
      </c>
      <c r="B40" s="190">
        <f t="shared" si="4"/>
        <v>1.4</v>
      </c>
      <c r="C40" s="190">
        <f t="shared" si="5"/>
        <v>3.5</v>
      </c>
      <c r="D40" s="190">
        <f t="shared" si="6"/>
        <v>0.6</v>
      </c>
      <c r="E40" s="190">
        <f t="shared" si="7"/>
        <v>0</v>
      </c>
      <c r="F40" s="190">
        <f>'Data Reliability'!B40</f>
        <v>2.4</v>
      </c>
      <c r="G40" s="191">
        <f>Reliability_updated!V40</f>
        <v>43.2</v>
      </c>
      <c r="H40" s="191">
        <f>'Data Reliability'!C40</f>
        <v>0</v>
      </c>
      <c r="I40" t="str">
        <f>IF(Reliability!B40="x","x",(IF(ROUNDUP(Reliability!B40,0)=1,"Very High",IF(ROUNDUP(Reliability!B40,0)=2,"High",IF(ROUNDUP(Reliability!B40,0)=3,"Medium",IF(ROUNDUP(Reliability!B40,0)=4,"Low","Very Low"))))))</f>
        <v>High</v>
      </c>
    </row>
    <row r="41" spans="1:9">
      <c r="A41" s="189" t="str">
        <f>Lists!C:C</f>
        <v>ETH003</v>
      </c>
      <c r="B41" s="190">
        <f t="shared" si="4"/>
        <v>2.1</v>
      </c>
      <c r="C41" s="190">
        <f t="shared" si="5"/>
        <v>2.8</v>
      </c>
      <c r="D41" s="190">
        <f t="shared" si="6"/>
        <v>1.7</v>
      </c>
      <c r="E41" s="190">
        <f t="shared" si="7"/>
        <v>1.7</v>
      </c>
      <c r="F41" s="190">
        <f>'Data Reliability'!B41</f>
        <v>2.1</v>
      </c>
      <c r="G41" s="191">
        <f>Reliability_updated!V41</f>
        <v>126.4</v>
      </c>
      <c r="H41" s="191">
        <f>'Data Reliability'!C41</f>
        <v>1</v>
      </c>
      <c r="I41" t="str">
        <f>IF(Reliability!B41="x","x",(IF(ROUNDUP(Reliability!B41,0)=1,"Very High",IF(ROUNDUP(Reliability!B41,0)=2,"High",IF(ROUNDUP(Reliability!B41,0)=3,"Medium",IF(ROUNDUP(Reliability!B41,0)=4,"Low","Very Low"))))))</f>
        <v>Medium</v>
      </c>
    </row>
    <row r="42" spans="1:9">
      <c r="A42" s="189" t="str">
        <f>Lists!C:C</f>
        <v>ETH004</v>
      </c>
      <c r="B42" s="190">
        <f t="shared" si="4"/>
        <v>1.2</v>
      </c>
      <c r="C42" s="190">
        <f t="shared" si="5"/>
        <v>3</v>
      </c>
      <c r="D42" s="190">
        <f t="shared" si="6"/>
        <v>0.6</v>
      </c>
      <c r="E42" s="190">
        <f t="shared" si="7"/>
        <v>0</v>
      </c>
      <c r="F42" s="190">
        <f>'Data Reliability'!B42</f>
        <v>2.2000000000000002</v>
      </c>
      <c r="G42" s="191">
        <f>Reliability_updated!V42</f>
        <v>43.2</v>
      </c>
      <c r="H42" s="191">
        <f>'Data Reliability'!C42</f>
        <v>0</v>
      </c>
      <c r="I42" t="str">
        <f>IF(Reliability!B42="x","x",(IF(ROUNDUP(Reliability!B42,0)=1,"Very High",IF(ROUNDUP(Reliability!B42,0)=2,"High",IF(ROUNDUP(Reliability!B42,0)=3,"Medium",IF(ROUNDUP(Reliability!B42,0)=4,"Low","Very Low"))))))</f>
        <v>High</v>
      </c>
    </row>
    <row r="43" spans="1:9">
      <c r="A43" s="189" t="str">
        <f>Lists!C:C</f>
        <v>ETH005</v>
      </c>
      <c r="B43" s="190">
        <f t="shared" si="4"/>
        <v>1.1000000000000001</v>
      </c>
      <c r="C43" s="190">
        <f t="shared" si="5"/>
        <v>2.8</v>
      </c>
      <c r="D43" s="190">
        <f t="shared" si="6"/>
        <v>0.6</v>
      </c>
      <c r="E43" s="190">
        <f t="shared" si="7"/>
        <v>0</v>
      </c>
      <c r="F43" s="190">
        <f>'Data Reliability'!B43</f>
        <v>2.1</v>
      </c>
      <c r="G43" s="191">
        <f>Reliability_updated!V43</f>
        <v>43.2</v>
      </c>
      <c r="H43" s="191">
        <f>'Data Reliability'!C43</f>
        <v>0</v>
      </c>
      <c r="I43" t="str">
        <f>IF(Reliability!B43="x","x",(IF(ROUNDUP(Reliability!B43,0)=1,"Very High",IF(ROUNDUP(Reliability!B43,0)=2,"High",IF(ROUNDUP(Reliability!B43,0)=3,"Medium",IF(ROUNDUP(Reliability!B43,0)=4,"Low","Very Low"))))))</f>
        <v>High</v>
      </c>
    </row>
    <row r="44" spans="1:9">
      <c r="A44" s="189" t="str">
        <f>Lists!C:C</f>
        <v>GRC002</v>
      </c>
      <c r="B44" s="190">
        <f t="shared" si="4"/>
        <v>1.1000000000000001</v>
      </c>
      <c r="C44" s="190">
        <f t="shared" si="5"/>
        <v>3</v>
      </c>
      <c r="D44" s="190">
        <f t="shared" si="6"/>
        <v>0.3</v>
      </c>
      <c r="E44" s="190">
        <f t="shared" si="7"/>
        <v>0</v>
      </c>
      <c r="F44" s="190">
        <f>'Data Reliability'!B44</f>
        <v>2.2000000000000002</v>
      </c>
      <c r="G44" s="191">
        <f>Reliability_updated!V44</f>
        <v>22.3</v>
      </c>
      <c r="H44" s="191">
        <f>'Data Reliability'!C44</f>
        <v>0</v>
      </c>
      <c r="I44" t="str">
        <f>IF(Reliability!B44="x","x",(IF(ROUNDUP(Reliability!B44,0)=1,"Very High",IF(ROUNDUP(Reliability!B44,0)=2,"High",IF(ROUNDUP(Reliability!B44,0)=3,"Medium",IF(ROUNDUP(Reliability!B44,0)=4,"Low","Very Low"))))))</f>
        <v>High</v>
      </c>
    </row>
    <row r="45" spans="1:9">
      <c r="A45" s="189" t="str">
        <f>Lists!C:C</f>
        <v>GTM001</v>
      </c>
      <c r="B45" s="190">
        <f t="shared" si="4"/>
        <v>0.8</v>
      </c>
      <c r="C45" s="190">
        <f t="shared" si="5"/>
        <v>2.2999999999999998</v>
      </c>
      <c r="D45" s="190">
        <f t="shared" si="6"/>
        <v>0.2</v>
      </c>
      <c r="E45" s="190">
        <f t="shared" si="7"/>
        <v>0</v>
      </c>
      <c r="F45" s="190">
        <f>'Data Reliability'!B45</f>
        <v>1.9</v>
      </c>
      <c r="G45" s="191">
        <f>Reliability_updated!V45</f>
        <v>16</v>
      </c>
      <c r="H45" s="191">
        <f>'Data Reliability'!C45</f>
        <v>0</v>
      </c>
      <c r="I45" t="str">
        <f>IF(Reliability!B45="x","x",(IF(ROUNDUP(Reliability!B45,0)=1,"Very High",IF(ROUNDUP(Reliability!B45,0)=2,"High",IF(ROUNDUP(Reliability!B45,0)=3,"Medium",IF(ROUNDUP(Reliability!B45,0)=4,"Low","Very Low"))))))</f>
        <v>Very High</v>
      </c>
    </row>
    <row r="46" spans="1:9">
      <c r="A46" s="189" t="str">
        <f>Lists!C:C</f>
        <v>HND001</v>
      </c>
      <c r="B46" s="190">
        <f t="shared" si="4"/>
        <v>0.8</v>
      </c>
      <c r="C46" s="190">
        <f t="shared" si="5"/>
        <v>1.8</v>
      </c>
      <c r="D46" s="190">
        <f t="shared" si="6"/>
        <v>0.5</v>
      </c>
      <c r="E46" s="190">
        <f t="shared" si="7"/>
        <v>0</v>
      </c>
      <c r="F46" s="190">
        <f>'Data Reliability'!B46</f>
        <v>1.7</v>
      </c>
      <c r="G46" s="191">
        <f>Reliability_updated!V46</f>
        <v>34.299999999999997</v>
      </c>
      <c r="H46" s="191">
        <f>'Data Reliability'!C46</f>
        <v>0</v>
      </c>
      <c r="I46" t="str">
        <f>IF(Reliability!B46="x","x",(IF(ROUNDUP(Reliability!B46,0)=1,"Very High",IF(ROUNDUP(Reliability!B46,0)=2,"High",IF(ROUNDUP(Reliability!B46,0)=3,"Medium",IF(ROUNDUP(Reliability!B46,0)=4,"Low","Very Low"))))))</f>
        <v>Very High</v>
      </c>
    </row>
    <row r="47" spans="1:9">
      <c r="A47" s="189" t="str">
        <f>Lists!C:C</f>
        <v>HTI001</v>
      </c>
      <c r="B47" s="190">
        <f t="shared" si="4"/>
        <v>1</v>
      </c>
      <c r="C47" s="190">
        <f t="shared" si="5"/>
        <v>2.8</v>
      </c>
      <c r="D47" s="190">
        <f t="shared" si="6"/>
        <v>0.3</v>
      </c>
      <c r="E47" s="190">
        <f t="shared" si="7"/>
        <v>0</v>
      </c>
      <c r="F47" s="190">
        <f>'Data Reliability'!B47</f>
        <v>2.1</v>
      </c>
      <c r="G47" s="191">
        <f>Reliability_updated!V47</f>
        <v>19.3</v>
      </c>
      <c r="H47" s="191">
        <f>'Data Reliability'!C47</f>
        <v>0</v>
      </c>
      <c r="I47" t="str">
        <f>IF(Reliability!B47="x","x",(IF(ROUNDUP(Reliability!B47,0)=1,"Very High",IF(ROUNDUP(Reliability!B47,0)=2,"High",IF(ROUNDUP(Reliability!B47,0)=3,"Medium",IF(ROUNDUP(Reliability!B47,0)=4,"Low","Very Low"))))))</f>
        <v>Very High</v>
      </c>
    </row>
    <row r="48" spans="1:9">
      <c r="A48" s="189" t="str">
        <f>Lists!C:C</f>
        <v>HUN002</v>
      </c>
      <c r="B48" s="190">
        <f t="shared" si="4"/>
        <v>0.8</v>
      </c>
      <c r="C48" s="190">
        <f t="shared" si="5"/>
        <v>2</v>
      </c>
      <c r="D48" s="190">
        <f t="shared" si="6"/>
        <v>0.3</v>
      </c>
      <c r="E48" s="190">
        <f t="shared" si="7"/>
        <v>0</v>
      </c>
      <c r="F48" s="190">
        <f>'Data Reliability'!B48</f>
        <v>1.8</v>
      </c>
      <c r="G48" s="191">
        <f>Reliability_updated!V48</f>
        <v>20.399999999999999</v>
      </c>
      <c r="H48" s="191">
        <f>'Data Reliability'!C48</f>
        <v>0</v>
      </c>
      <c r="I48" t="str">
        <f>IF(Reliability!B48="x","x",(IF(ROUNDUP(Reliability!B48,0)=1,"Very High",IF(ROUNDUP(Reliability!B48,0)=2,"High",IF(ROUNDUP(Reliability!B48,0)=3,"Medium",IF(ROUNDUP(Reliability!B48,0)=4,"Low","Very Low"))))))</f>
        <v>Very High</v>
      </c>
    </row>
    <row r="49" spans="1:9">
      <c r="A49" s="189" t="str">
        <f>Lists!C:C</f>
        <v>IDN002</v>
      </c>
      <c r="B49" s="190">
        <f t="shared" si="4"/>
        <v>1.1000000000000001</v>
      </c>
      <c r="C49" s="190">
        <f t="shared" si="5"/>
        <v>3</v>
      </c>
      <c r="D49" s="190">
        <f t="shared" si="6"/>
        <v>0.2</v>
      </c>
      <c r="E49" s="190">
        <f t="shared" si="7"/>
        <v>0</v>
      </c>
      <c r="F49" s="190">
        <f>'Data Reliability'!B49</f>
        <v>2.2000000000000002</v>
      </c>
      <c r="G49" s="191">
        <f>Reliability_updated!V49</f>
        <v>16.8</v>
      </c>
      <c r="H49" s="191">
        <f>'Data Reliability'!C49</f>
        <v>0</v>
      </c>
      <c r="I49" t="str">
        <f>IF(Reliability!B49="x","x",(IF(ROUNDUP(Reliability!B49,0)=1,"Very High",IF(ROUNDUP(Reliability!B49,0)=2,"High",IF(ROUNDUP(Reliability!B49,0)=3,"Medium",IF(ROUNDUP(Reliability!B49,0)=4,"Low","Very Low"))))))</f>
        <v>High</v>
      </c>
    </row>
    <row r="50" spans="1:9">
      <c r="A50" s="189" t="str">
        <f>Lists!C:C</f>
        <v>IRN004</v>
      </c>
      <c r="B50" s="190">
        <f t="shared" si="4"/>
        <v>2</v>
      </c>
      <c r="C50" s="190">
        <f t="shared" si="5"/>
        <v>2.5</v>
      </c>
      <c r="D50" s="190">
        <f t="shared" si="6"/>
        <v>0.2</v>
      </c>
      <c r="E50" s="190">
        <f t="shared" si="7"/>
        <v>3.3</v>
      </c>
      <c r="F50" s="190">
        <f>'Data Reliability'!B50</f>
        <v>2</v>
      </c>
      <c r="G50" s="191">
        <f>Reliability_updated!V50</f>
        <v>16.8</v>
      </c>
      <c r="H50" s="191">
        <f>'Data Reliability'!C50</f>
        <v>2</v>
      </c>
      <c r="I50" t="str">
        <f>IF(Reliability!B50="x","x",(IF(ROUNDUP(Reliability!B50,0)=1,"Very High",IF(ROUNDUP(Reliability!B50,0)=2,"High",IF(ROUNDUP(Reliability!B50,0)=3,"Medium",IF(ROUNDUP(Reliability!B50,0)=4,"Low","Very Low"))))))</f>
        <v>High</v>
      </c>
    </row>
    <row r="51" spans="1:9">
      <c r="A51" s="189" t="str">
        <f>Lists!C:C</f>
        <v>IRQ001</v>
      </c>
      <c r="B51" s="190">
        <f t="shared" si="4"/>
        <v>0.9</v>
      </c>
      <c r="C51" s="190">
        <f t="shared" si="5"/>
        <v>2.2999999999999998</v>
      </c>
      <c r="D51" s="190">
        <f t="shared" si="6"/>
        <v>0.3</v>
      </c>
      <c r="E51" s="190">
        <f t="shared" si="7"/>
        <v>0</v>
      </c>
      <c r="F51" s="190">
        <f>'Data Reliability'!B51</f>
        <v>1.9</v>
      </c>
      <c r="G51" s="191">
        <f>Reliability_updated!V51</f>
        <v>22.2</v>
      </c>
      <c r="H51" s="191">
        <f>'Data Reliability'!C51</f>
        <v>0</v>
      </c>
      <c r="I51" t="str">
        <f>IF(Reliability!B51="x","x",(IF(ROUNDUP(Reliability!B51,0)=1,"Very High",IF(ROUNDUP(Reliability!B51,0)=2,"High",IF(ROUNDUP(Reliability!B51,0)=3,"Medium",IF(ROUNDUP(Reliability!B51,0)=4,"Low","Very Low"))))))</f>
        <v>Very High</v>
      </c>
    </row>
    <row r="52" spans="1:9">
      <c r="A52" s="189" t="str">
        <f>Lists!C:C</f>
        <v>IRQ002</v>
      </c>
      <c r="B52" s="190">
        <f t="shared" si="4"/>
        <v>0.9</v>
      </c>
      <c r="C52" s="190">
        <f t="shared" si="5"/>
        <v>2.5</v>
      </c>
      <c r="D52" s="190">
        <f t="shared" si="6"/>
        <v>0.3</v>
      </c>
      <c r="E52" s="190">
        <f t="shared" si="7"/>
        <v>0</v>
      </c>
      <c r="F52" s="190">
        <f>'Data Reliability'!B52</f>
        <v>2</v>
      </c>
      <c r="G52" s="191">
        <f>Reliability_updated!V52</f>
        <v>22.2</v>
      </c>
      <c r="H52" s="191">
        <f>'Data Reliability'!C52</f>
        <v>0</v>
      </c>
      <c r="I52" t="str">
        <f>IF(Reliability!B52="x","x",(IF(ROUNDUP(Reliability!B52,0)=1,"Very High",IF(ROUNDUP(Reliability!B52,0)=2,"High",IF(ROUNDUP(Reliability!B52,0)=3,"Medium",IF(ROUNDUP(Reliability!B52,0)=4,"Low","Very Low"))))))</f>
        <v>Very High</v>
      </c>
    </row>
    <row r="53" spans="1:9">
      <c r="A53" s="189" t="str">
        <f>Lists!C:C</f>
        <v>IRQ003</v>
      </c>
      <c r="B53" s="190">
        <f t="shared" si="4"/>
        <v>1.3</v>
      </c>
      <c r="C53" s="190">
        <f t="shared" si="5"/>
        <v>2</v>
      </c>
      <c r="D53" s="190">
        <f t="shared" si="6"/>
        <v>0.3</v>
      </c>
      <c r="E53" s="190">
        <f t="shared" si="7"/>
        <v>1.7</v>
      </c>
      <c r="F53" s="190">
        <f>'Data Reliability'!B53</f>
        <v>1.8</v>
      </c>
      <c r="G53" s="191">
        <f>Reliability_updated!V53</f>
        <v>22.2</v>
      </c>
      <c r="H53" s="191">
        <f>'Data Reliability'!C53</f>
        <v>1</v>
      </c>
      <c r="I53" t="str">
        <f>IF(Reliability!B53="x","x",(IF(ROUNDUP(Reliability!B53,0)=1,"Very High",IF(ROUNDUP(Reliability!B53,0)=2,"High",IF(ROUNDUP(Reliability!B53,0)=3,"Medium",IF(ROUNDUP(Reliability!B53,0)=4,"Low","Very Low"))))))</f>
        <v>High</v>
      </c>
    </row>
    <row r="54" spans="1:9">
      <c r="A54" s="189" t="str">
        <f>Lists!C:C</f>
        <v>ITA002</v>
      </c>
      <c r="B54" s="190">
        <f t="shared" si="4"/>
        <v>0.7</v>
      </c>
      <c r="C54" s="190">
        <f t="shared" si="5"/>
        <v>1.8</v>
      </c>
      <c r="D54" s="190">
        <f t="shared" si="6"/>
        <v>0.4</v>
      </c>
      <c r="E54" s="190">
        <f t="shared" si="7"/>
        <v>0</v>
      </c>
      <c r="F54" s="190">
        <f>'Data Reliability'!B54</f>
        <v>1.7</v>
      </c>
      <c r="G54" s="191">
        <f>Reliability_updated!V54</f>
        <v>32.299999999999997</v>
      </c>
      <c r="H54" s="191">
        <f>'Data Reliability'!C54</f>
        <v>0</v>
      </c>
      <c r="I54" t="str">
        <f>IF(Reliability!B54="x","x",(IF(ROUNDUP(Reliability!B54,0)=1,"Very High",IF(ROUNDUP(Reliability!B54,0)=2,"High",IF(ROUNDUP(Reliability!B54,0)=3,"Medium",IF(ROUNDUP(Reliability!B54,0)=4,"Low","Very Low"))))))</f>
        <v>Very High</v>
      </c>
    </row>
    <row r="55" spans="1:9">
      <c r="A55" s="189" t="str">
        <f>Lists!C:C</f>
        <v>JOR002</v>
      </c>
      <c r="B55" s="190">
        <f t="shared" si="4"/>
        <v>1.4</v>
      </c>
      <c r="C55" s="190">
        <f t="shared" si="5"/>
        <v>3.8</v>
      </c>
      <c r="D55" s="190">
        <f t="shared" si="6"/>
        <v>0.3</v>
      </c>
      <c r="E55" s="190">
        <f t="shared" si="7"/>
        <v>0</v>
      </c>
      <c r="F55" s="190">
        <f>'Data Reliability'!B55</f>
        <v>2.5</v>
      </c>
      <c r="G55" s="191">
        <f>Reliability_updated!V55</f>
        <v>22.3</v>
      </c>
      <c r="H55" s="191">
        <f>'Data Reliability'!C55</f>
        <v>0</v>
      </c>
      <c r="I55" t="str">
        <f>IF(Reliability!B55="x","x",(IF(ROUNDUP(Reliability!B55,0)=1,"Very High",IF(ROUNDUP(Reliability!B55,0)=2,"High",IF(ROUNDUP(Reliability!B55,0)=3,"Medium",IF(ROUNDUP(Reliability!B55,0)=4,"Low","Very Low"))))))</f>
        <v>High</v>
      </c>
    </row>
    <row r="56" spans="1:9">
      <c r="A56" s="189" t="str">
        <f>Lists!C:C</f>
        <v>KEN001</v>
      </c>
      <c r="B56" s="190">
        <f t="shared" si="4"/>
        <v>1.5</v>
      </c>
      <c r="C56" s="190">
        <f t="shared" si="5"/>
        <v>3.5</v>
      </c>
      <c r="D56" s="190">
        <f t="shared" si="6"/>
        <v>0.9</v>
      </c>
      <c r="E56" s="190">
        <f t="shared" si="7"/>
        <v>0</v>
      </c>
      <c r="F56" s="190">
        <f>'Data Reliability'!B56</f>
        <v>2.4</v>
      </c>
      <c r="G56" s="191">
        <f>Reliability_updated!V56</f>
        <v>63.9</v>
      </c>
      <c r="H56" s="191">
        <f>'Data Reliability'!C56</f>
        <v>0</v>
      </c>
      <c r="I56" t="str">
        <f>IF(Reliability!B56="x","x",(IF(ROUNDUP(Reliability!B56,0)=1,"Very High",IF(ROUNDUP(Reliability!B56,0)=2,"High",IF(ROUNDUP(Reliability!B56,0)=3,"Medium",IF(ROUNDUP(Reliability!B56,0)=4,"Low","Very Low"))))))</f>
        <v>High</v>
      </c>
    </row>
    <row r="57" spans="1:9">
      <c r="A57" s="189" t="str">
        <f>Lists!C:C</f>
        <v>KEN002</v>
      </c>
      <c r="B57" s="190">
        <f t="shared" si="4"/>
        <v>1.3</v>
      </c>
      <c r="C57" s="190">
        <f t="shared" si="5"/>
        <v>2</v>
      </c>
      <c r="D57" s="190">
        <f t="shared" si="6"/>
        <v>0.2</v>
      </c>
      <c r="E57" s="190">
        <f t="shared" si="7"/>
        <v>1.7</v>
      </c>
      <c r="F57" s="190">
        <f>'Data Reliability'!B57</f>
        <v>1.8</v>
      </c>
      <c r="G57" s="191">
        <f>Reliability_updated!V57</f>
        <v>18.5</v>
      </c>
      <c r="H57" s="191">
        <f>'Data Reliability'!C57</f>
        <v>1</v>
      </c>
      <c r="I57" t="str">
        <f>IF(Reliability!B57="x","x",(IF(ROUNDUP(Reliability!B57,0)=1,"Very High",IF(ROUNDUP(Reliability!B57,0)=2,"High",IF(ROUNDUP(Reliability!B57,0)=3,"Medium",IF(ROUNDUP(Reliability!B57,0)=4,"Low","Very Low"))))))</f>
        <v>High</v>
      </c>
    </row>
    <row r="58" spans="1:9">
      <c r="A58" s="189" t="str">
        <f>Lists!C:C</f>
        <v>KEN003</v>
      </c>
      <c r="B58" s="190">
        <f t="shared" si="4"/>
        <v>1.4</v>
      </c>
      <c r="C58" s="190">
        <f t="shared" si="5"/>
        <v>2.2999999999999998</v>
      </c>
      <c r="D58" s="190">
        <f t="shared" si="6"/>
        <v>0.2</v>
      </c>
      <c r="E58" s="190">
        <f t="shared" si="7"/>
        <v>1.7</v>
      </c>
      <c r="F58" s="190">
        <f>'Data Reliability'!B58</f>
        <v>1.9</v>
      </c>
      <c r="G58" s="191">
        <f>Reliability_updated!V58</f>
        <v>18.5</v>
      </c>
      <c r="H58" s="191">
        <f>'Data Reliability'!C58</f>
        <v>1</v>
      </c>
      <c r="I58" t="str">
        <f>IF(Reliability!B58="x","x",(IF(ROUNDUP(Reliability!B58,0)=1,"Very High",IF(ROUNDUP(Reliability!B58,0)=2,"High",IF(ROUNDUP(Reliability!B58,0)=3,"Medium",IF(ROUNDUP(Reliability!B58,0)=4,"Low","Very Low"))))))</f>
        <v>High</v>
      </c>
    </row>
    <row r="59" spans="1:9">
      <c r="A59" s="189" t="str">
        <f>Lists!C:C</f>
        <v>LBN002</v>
      </c>
      <c r="B59" s="190">
        <f t="shared" si="4"/>
        <v>0.7</v>
      </c>
      <c r="C59" s="190">
        <f t="shared" si="5"/>
        <v>1.8</v>
      </c>
      <c r="D59" s="190">
        <f t="shared" si="6"/>
        <v>0.4</v>
      </c>
      <c r="E59" s="190">
        <f t="shared" si="7"/>
        <v>0</v>
      </c>
      <c r="F59" s="190">
        <f>'Data Reliability'!B59</f>
        <v>1.7</v>
      </c>
      <c r="G59" s="191">
        <f>Reliability_updated!V59</f>
        <v>30.2</v>
      </c>
      <c r="H59" s="191">
        <f>'Data Reliability'!C59</f>
        <v>0</v>
      </c>
      <c r="I59" t="str">
        <f>IF(Reliability!B59="x","x",(IF(ROUNDUP(Reliability!B59,0)=1,"Very High",IF(ROUNDUP(Reliability!B59,0)=2,"High",IF(ROUNDUP(Reliability!B59,0)=3,"Medium",IF(ROUNDUP(Reliability!B59,0)=4,"Low","Very Low"))))))</f>
        <v>Very High</v>
      </c>
    </row>
    <row r="60" spans="1:9">
      <c r="A60" s="189" t="str">
        <f>Lists!C:C</f>
        <v>LBN006</v>
      </c>
      <c r="B60" s="190">
        <f t="shared" si="4"/>
        <v>0.6</v>
      </c>
      <c r="C60" s="190">
        <f t="shared" si="5"/>
        <v>1.5</v>
      </c>
      <c r="D60" s="190">
        <f t="shared" si="6"/>
        <v>0.4</v>
      </c>
      <c r="E60" s="190">
        <f t="shared" si="7"/>
        <v>0</v>
      </c>
      <c r="F60" s="190">
        <f>'Data Reliability'!B60</f>
        <v>1.6</v>
      </c>
      <c r="G60" s="191">
        <f>Reliability_updated!V60</f>
        <v>30.2</v>
      </c>
      <c r="H60" s="191">
        <f>'Data Reliability'!C60</f>
        <v>0</v>
      </c>
      <c r="I60" t="str">
        <f>IF(Reliability!B60="x","x",(IF(ROUNDUP(Reliability!B60,0)=1,"Very High",IF(ROUNDUP(Reliability!B60,0)=2,"High",IF(ROUNDUP(Reliability!B60,0)=3,"Medium",IF(ROUNDUP(Reliability!B60,0)=4,"Low","Very Low"))))))</f>
        <v>Very High</v>
      </c>
    </row>
    <row r="61" spans="1:9">
      <c r="A61" s="189" t="str">
        <f>Lists!C:C</f>
        <v>LBY002</v>
      </c>
      <c r="B61" s="190">
        <f t="shared" si="4"/>
        <v>0.3</v>
      </c>
      <c r="C61" s="190">
        <f t="shared" si="5"/>
        <v>0.3</v>
      </c>
      <c r="D61" s="190">
        <f t="shared" si="6"/>
        <v>0.5</v>
      </c>
      <c r="E61" s="190">
        <f t="shared" si="7"/>
        <v>0</v>
      </c>
      <c r="F61" s="190">
        <f>'Data Reliability'!B61</f>
        <v>1.1000000000000001</v>
      </c>
      <c r="G61" s="191">
        <f>Reliability_updated!V61</f>
        <v>34.700000000000003</v>
      </c>
      <c r="H61" s="191">
        <f>'Data Reliability'!C61</f>
        <v>0</v>
      </c>
      <c r="I61" t="str">
        <f>IF(Reliability!B61="x","x",(IF(ROUNDUP(Reliability!B61,0)=1,"Very High",IF(ROUNDUP(Reliability!B61,0)=2,"High",IF(ROUNDUP(Reliability!B61,0)=3,"Medium",IF(ROUNDUP(Reliability!B61,0)=4,"Low","Very Low"))))))</f>
        <v>Very High</v>
      </c>
    </row>
    <row r="62" spans="1:9">
      <c r="A62" s="189" t="str">
        <f>Lists!C:C</f>
        <v>LBY004</v>
      </c>
      <c r="B62" s="190">
        <f t="shared" si="4"/>
        <v>0.4</v>
      </c>
      <c r="C62" s="190">
        <f t="shared" si="5"/>
        <v>0.8</v>
      </c>
      <c r="D62" s="190">
        <f t="shared" si="6"/>
        <v>0.5</v>
      </c>
      <c r="E62" s="190">
        <f t="shared" si="7"/>
        <v>0</v>
      </c>
      <c r="F62" s="190">
        <f>'Data Reliability'!B62</f>
        <v>1.3</v>
      </c>
      <c r="G62" s="191">
        <f>Reliability_updated!V62</f>
        <v>34.700000000000003</v>
      </c>
      <c r="H62" s="191">
        <f>'Data Reliability'!C62</f>
        <v>0</v>
      </c>
      <c r="I62" t="str">
        <f>IF(Reliability!B62="x","x",(IF(ROUNDUP(Reliability!B62,0)=1,"Very High",IF(ROUNDUP(Reliability!B62,0)=2,"High",IF(ROUNDUP(Reliability!B62,0)=3,"Medium",IF(ROUNDUP(Reliability!B62,0)=4,"Low","Very Low"))))))</f>
        <v>Very High</v>
      </c>
    </row>
    <row r="63" spans="1:9">
      <c r="A63" s="189" t="str">
        <f>Lists!C:C</f>
        <v>LBY005</v>
      </c>
      <c r="B63" s="190">
        <f t="shared" si="4"/>
        <v>0.2</v>
      </c>
      <c r="C63" s="190">
        <f t="shared" si="5"/>
        <v>0.3</v>
      </c>
      <c r="D63" s="190">
        <f t="shared" si="6"/>
        <v>0.4</v>
      </c>
      <c r="E63" s="190">
        <f t="shared" si="7"/>
        <v>0</v>
      </c>
      <c r="F63" s="190">
        <f>'Data Reliability'!B63</f>
        <v>1.1000000000000001</v>
      </c>
      <c r="G63" s="191">
        <f>Reliability_updated!V63</f>
        <v>27</v>
      </c>
      <c r="H63" s="191">
        <f>'Data Reliability'!C63</f>
        <v>0</v>
      </c>
      <c r="I63" t="str">
        <f>IF(Reliability!B63="x","x",(IF(ROUNDUP(Reliability!B63,0)=1,"Very High",IF(ROUNDUP(Reliability!B63,0)=2,"High",IF(ROUNDUP(Reliability!B63,0)=3,"Medium",IF(ROUNDUP(Reliability!B63,0)=4,"Low","Very Low"))))))</f>
        <v>Very High</v>
      </c>
    </row>
    <row r="64" spans="1:9">
      <c r="A64" s="189" t="str">
        <f>Lists!C:C</f>
        <v>LSO004</v>
      </c>
      <c r="B64" s="190">
        <f t="shared" si="4"/>
        <v>1.5</v>
      </c>
      <c r="C64" s="190">
        <f t="shared" si="5"/>
        <v>2.5</v>
      </c>
      <c r="D64" s="190">
        <f t="shared" si="6"/>
        <v>0.2</v>
      </c>
      <c r="E64" s="190">
        <f t="shared" si="7"/>
        <v>1.7</v>
      </c>
      <c r="F64" s="190">
        <f>'Data Reliability'!B64</f>
        <v>2</v>
      </c>
      <c r="G64" s="191">
        <f>Reliability_updated!V64</f>
        <v>17.8</v>
      </c>
      <c r="H64" s="191">
        <f>'Data Reliability'!C64</f>
        <v>1</v>
      </c>
      <c r="I64" t="str">
        <f>IF(Reliability!B64="x","x",(IF(ROUNDUP(Reliability!B64,0)=1,"Very High",IF(ROUNDUP(Reliability!B64,0)=2,"High",IF(ROUNDUP(Reliability!B64,0)=3,"Medium",IF(ROUNDUP(Reliability!B64,0)=4,"Low","Very Low"))))))</f>
        <v>High</v>
      </c>
    </row>
    <row r="65" spans="1:9">
      <c r="A65" s="189" t="str">
        <f>Lists!C:C</f>
        <v>LTU002</v>
      </c>
      <c r="B65" s="190">
        <f t="shared" si="4"/>
        <v>0.8</v>
      </c>
      <c r="C65" s="190">
        <f t="shared" si="5"/>
        <v>2</v>
      </c>
      <c r="D65" s="190">
        <f t="shared" si="6"/>
        <v>0.3</v>
      </c>
      <c r="E65" s="190">
        <f t="shared" si="7"/>
        <v>0</v>
      </c>
      <c r="F65" s="190">
        <f>'Data Reliability'!B65</f>
        <v>1.8</v>
      </c>
      <c r="G65" s="191">
        <f>Reliability_updated!V65</f>
        <v>21</v>
      </c>
      <c r="H65" s="191">
        <f>'Data Reliability'!C65</f>
        <v>0</v>
      </c>
      <c r="I65" t="str">
        <f>IF(Reliability!B65="x","x",(IF(ROUNDUP(Reliability!B65,0)=1,"Very High",IF(ROUNDUP(Reliability!B65,0)=2,"High",IF(ROUNDUP(Reliability!B65,0)=3,"Medium",IF(ROUNDUP(Reliability!B65,0)=4,"Low","Very Low"))))))</f>
        <v>Very High</v>
      </c>
    </row>
    <row r="66" spans="1:9">
      <c r="A66" s="189" t="str">
        <f>Lists!C:C</f>
        <v>LVA002</v>
      </c>
      <c r="B66" s="190">
        <f t="shared" si="4"/>
        <v>0.8</v>
      </c>
      <c r="C66" s="190">
        <f t="shared" si="5"/>
        <v>2</v>
      </c>
      <c r="D66" s="190">
        <f t="shared" si="6"/>
        <v>0.3</v>
      </c>
      <c r="E66" s="190">
        <f t="shared" si="7"/>
        <v>0</v>
      </c>
      <c r="F66" s="190">
        <f>'Data Reliability'!B66</f>
        <v>1.8</v>
      </c>
      <c r="G66" s="191">
        <f>Reliability_updated!V66</f>
        <v>21</v>
      </c>
      <c r="H66" s="191">
        <f>'Data Reliability'!C66</f>
        <v>0</v>
      </c>
      <c r="I66" t="str">
        <f>IF(Reliability!B66="x","x",(IF(ROUNDUP(Reliability!B66,0)=1,"Very High",IF(ROUNDUP(Reliability!B66,0)=2,"High",IF(ROUNDUP(Reliability!B66,0)=3,"Medium",IF(ROUNDUP(Reliability!B66,0)=4,"Low","Very Low"))))))</f>
        <v>Very High</v>
      </c>
    </row>
    <row r="67" spans="1:9">
      <c r="A67" s="189" t="str">
        <f>Lists!C:C</f>
        <v>MAR002</v>
      </c>
      <c r="B67" s="190">
        <f t="shared" ref="B67:B98" si="8">ROUND(AVERAGE(C67:E67),1)</f>
        <v>0.8</v>
      </c>
      <c r="C67" s="190">
        <f t="shared" ref="C67:C98" si="9">IF(F67="x","x",ROUND((5-(3-F67)/2*5),1))</f>
        <v>2</v>
      </c>
      <c r="D67" s="190">
        <f t="shared" ref="D67:D98" si="10">IF(G67&gt;365,5,ROUND((5-(365-G67)/364*5),1))</f>
        <v>0.5</v>
      </c>
      <c r="E67" s="190">
        <f t="shared" ref="E67:E98" si="11">IF(H67&gt;3,5,ROUND((5-(3-H67)/3*5),1))</f>
        <v>0</v>
      </c>
      <c r="F67" s="190">
        <f>'Data Reliability'!B67</f>
        <v>1.8</v>
      </c>
      <c r="G67" s="191">
        <f>Reliability_updated!V67</f>
        <v>35</v>
      </c>
      <c r="H67" s="191">
        <f>'Data Reliability'!C67</f>
        <v>0</v>
      </c>
      <c r="I67" t="str">
        <f>IF(Reliability!B67="x","x",(IF(ROUNDUP(Reliability!B67,0)=1,"Very High",IF(ROUNDUP(Reliability!B67,0)=2,"High",IF(ROUNDUP(Reliability!B67,0)=3,"Medium",IF(ROUNDUP(Reliability!B67,0)=4,"Low","Very Low"))))))</f>
        <v>Very High</v>
      </c>
    </row>
    <row r="68" spans="1:9">
      <c r="A68" s="189" t="str">
        <f>Lists!C:C</f>
        <v>MDA002</v>
      </c>
      <c r="B68" s="190">
        <f t="shared" si="8"/>
        <v>1</v>
      </c>
      <c r="C68" s="190">
        <f t="shared" si="9"/>
        <v>2.8</v>
      </c>
      <c r="D68" s="190">
        <f t="shared" si="10"/>
        <v>0.3</v>
      </c>
      <c r="E68" s="190">
        <f t="shared" si="11"/>
        <v>0</v>
      </c>
      <c r="F68" s="190">
        <f>'Data Reliability'!B68</f>
        <v>2.1</v>
      </c>
      <c r="G68" s="191">
        <f>Reliability_updated!V68</f>
        <v>20.399999999999999</v>
      </c>
      <c r="H68" s="191">
        <f>'Data Reliability'!C68</f>
        <v>0</v>
      </c>
      <c r="I68" t="str">
        <f>IF(Reliability!B68="x","x",(IF(ROUNDUP(Reliability!B68,0)=1,"Very High",IF(ROUNDUP(Reliability!B68,0)=2,"High",IF(ROUNDUP(Reliability!B68,0)=3,"Medium",IF(ROUNDUP(Reliability!B68,0)=4,"Low","Very Low"))))))</f>
        <v>Very High</v>
      </c>
    </row>
    <row r="69" spans="1:9">
      <c r="A69" s="189" t="str">
        <f>Lists!C:C</f>
        <v>MDG002</v>
      </c>
      <c r="B69" s="190">
        <f t="shared" si="8"/>
        <v>1</v>
      </c>
      <c r="C69" s="190">
        <f t="shared" si="9"/>
        <v>2.2999999999999998</v>
      </c>
      <c r="D69" s="190">
        <f t="shared" si="10"/>
        <v>0.7</v>
      </c>
      <c r="E69" s="190">
        <f t="shared" si="11"/>
        <v>0</v>
      </c>
      <c r="F69" s="190">
        <f>'Data Reliability'!B69</f>
        <v>1.9</v>
      </c>
      <c r="G69" s="191">
        <f>Reliability_updated!V69</f>
        <v>53</v>
      </c>
      <c r="H69" s="191">
        <f>'Data Reliability'!C69</f>
        <v>0</v>
      </c>
      <c r="I69" t="str">
        <f>IF(Reliability!B69="x","x",(IF(ROUNDUP(Reliability!B69,0)=1,"Very High",IF(ROUNDUP(Reliability!B69,0)=2,"High",IF(ROUNDUP(Reliability!B69,0)=3,"Medium",IF(ROUNDUP(Reliability!B69,0)=4,"Low","Very Low"))))))</f>
        <v>Very High</v>
      </c>
    </row>
    <row r="70" spans="1:9">
      <c r="A70" s="189" t="str">
        <f>Lists!C:C</f>
        <v>MEX003</v>
      </c>
      <c r="B70" s="190">
        <f t="shared" si="8"/>
        <v>1.3</v>
      </c>
      <c r="C70" s="190">
        <f t="shared" si="9"/>
        <v>3.8</v>
      </c>
      <c r="D70" s="190">
        <f t="shared" si="10"/>
        <v>0.2</v>
      </c>
      <c r="E70" s="190">
        <f t="shared" si="11"/>
        <v>0</v>
      </c>
      <c r="F70" s="190">
        <f>'Data Reliability'!B70</f>
        <v>2.5</v>
      </c>
      <c r="G70" s="191">
        <f>Reliability_updated!V70</f>
        <v>16.100000000000001</v>
      </c>
      <c r="H70" s="191">
        <f>'Data Reliability'!C70</f>
        <v>0</v>
      </c>
      <c r="I70" t="str">
        <f>IF(Reliability!B70="x","x",(IF(ROUNDUP(Reliability!B70,0)=1,"Very High",IF(ROUNDUP(Reliability!B70,0)=2,"High",IF(ROUNDUP(Reliability!B70,0)=3,"Medium",IF(ROUNDUP(Reliability!B70,0)=4,"Low","Very Low"))))))</f>
        <v>High</v>
      </c>
    </row>
    <row r="71" spans="1:9">
      <c r="A71" s="189" t="str">
        <f>Lists!C:C</f>
        <v>MLI001</v>
      </c>
      <c r="B71" s="190">
        <f t="shared" si="8"/>
        <v>0.6</v>
      </c>
      <c r="C71" s="190">
        <f t="shared" si="9"/>
        <v>1.5</v>
      </c>
      <c r="D71" s="190">
        <f t="shared" si="10"/>
        <v>0.2</v>
      </c>
      <c r="E71" s="190">
        <f t="shared" si="11"/>
        <v>0</v>
      </c>
      <c r="F71" s="190">
        <f>'Data Reliability'!B71</f>
        <v>1.6</v>
      </c>
      <c r="G71" s="191">
        <f>Reliability_updated!V71</f>
        <v>17.600000000000001</v>
      </c>
      <c r="H71" s="191">
        <f>'Data Reliability'!C71</f>
        <v>0</v>
      </c>
      <c r="I71" t="str">
        <f>IF(Reliability!B71="x","x",(IF(ROUNDUP(Reliability!B71,0)=1,"Very High",IF(ROUNDUP(Reliability!B71,0)=2,"High",IF(ROUNDUP(Reliability!B71,0)=3,"Medium",IF(ROUNDUP(Reliability!B71,0)=4,"Low","Very Low"))))))</f>
        <v>Very High</v>
      </c>
    </row>
    <row r="72" spans="1:9">
      <c r="A72" s="189" t="str">
        <f>Lists!C:C</f>
        <v>MMR001</v>
      </c>
      <c r="B72" s="190">
        <f t="shared" si="8"/>
        <v>0.8</v>
      </c>
      <c r="C72" s="190">
        <f t="shared" si="9"/>
        <v>2.2999999999999998</v>
      </c>
      <c r="D72" s="190">
        <f t="shared" si="10"/>
        <v>0.1</v>
      </c>
      <c r="E72" s="190">
        <f t="shared" si="11"/>
        <v>0</v>
      </c>
      <c r="F72" s="190">
        <f>'Data Reliability'!B72</f>
        <v>1.9</v>
      </c>
      <c r="G72" s="191">
        <f>Reliability_updated!V72</f>
        <v>6</v>
      </c>
      <c r="H72" s="191">
        <f>'Data Reliability'!C72</f>
        <v>0</v>
      </c>
      <c r="I72" t="str">
        <f>IF(Reliability!B72="x","x",(IF(ROUNDUP(Reliability!B72,0)=1,"Very High",IF(ROUNDUP(Reliability!B72,0)=2,"High",IF(ROUNDUP(Reliability!B72,0)=3,"Medium",IF(ROUNDUP(Reliability!B72,0)=4,"Low","Very Low"))))))</f>
        <v>Very High</v>
      </c>
    </row>
    <row r="73" spans="1:9">
      <c r="A73" s="189" t="str">
        <f>Lists!C:C</f>
        <v>MMR002</v>
      </c>
      <c r="B73" s="190">
        <f t="shared" si="8"/>
        <v>0.8</v>
      </c>
      <c r="C73" s="190">
        <f t="shared" si="9"/>
        <v>2.2999999999999998</v>
      </c>
      <c r="D73" s="190">
        <f t="shared" si="10"/>
        <v>0.1</v>
      </c>
      <c r="E73" s="190">
        <f t="shared" si="11"/>
        <v>0</v>
      </c>
      <c r="F73" s="190">
        <f>'Data Reliability'!B73</f>
        <v>1.9</v>
      </c>
      <c r="G73" s="191">
        <f>Reliability_updated!V73</f>
        <v>6</v>
      </c>
      <c r="H73" s="191">
        <f>'Data Reliability'!C73</f>
        <v>0</v>
      </c>
      <c r="I73" t="str">
        <f>IF(Reliability!B73="x","x",(IF(ROUNDUP(Reliability!B73,0)=1,"Very High",IF(ROUNDUP(Reliability!B73,0)=2,"High",IF(ROUNDUP(Reliability!B73,0)=3,"Medium",IF(ROUNDUP(Reliability!B73,0)=4,"Low","Very Low"))))))</f>
        <v>Very High</v>
      </c>
    </row>
    <row r="74" spans="1:9">
      <c r="A74" s="189" t="str">
        <f>Lists!C:C</f>
        <v>MMR003</v>
      </c>
      <c r="B74" s="190">
        <f t="shared" si="8"/>
        <v>0.8</v>
      </c>
      <c r="C74" s="190">
        <f t="shared" si="9"/>
        <v>2.2999999999999998</v>
      </c>
      <c r="D74" s="190">
        <f t="shared" si="10"/>
        <v>0.1</v>
      </c>
      <c r="E74" s="190">
        <f t="shared" si="11"/>
        <v>0</v>
      </c>
      <c r="F74" s="190">
        <f>'Data Reliability'!B74</f>
        <v>1.9</v>
      </c>
      <c r="G74" s="191">
        <f>Reliability_updated!V74</f>
        <v>6</v>
      </c>
      <c r="H74" s="191">
        <f>'Data Reliability'!C74</f>
        <v>0</v>
      </c>
      <c r="I74" t="str">
        <f>IF(Reliability!B74="x","x",(IF(ROUNDUP(Reliability!B74,0)=1,"Very High",IF(ROUNDUP(Reliability!B74,0)=2,"High",IF(ROUNDUP(Reliability!B74,0)=3,"Medium",IF(ROUNDUP(Reliability!B74,0)=4,"Low","Very Low"))))))</f>
        <v>Very High</v>
      </c>
    </row>
    <row r="75" spans="1:9">
      <c r="A75" s="189" t="str">
        <f>Lists!C:C</f>
        <v>MMR004</v>
      </c>
      <c r="B75" s="190">
        <f t="shared" si="8"/>
        <v>0.8</v>
      </c>
      <c r="C75" s="190">
        <f t="shared" si="9"/>
        <v>2.2999999999999998</v>
      </c>
      <c r="D75" s="190">
        <f t="shared" si="10"/>
        <v>0.1</v>
      </c>
      <c r="E75" s="190">
        <f t="shared" si="11"/>
        <v>0</v>
      </c>
      <c r="F75" s="190">
        <f>'Data Reliability'!B75</f>
        <v>1.9</v>
      </c>
      <c r="G75" s="191">
        <f>Reliability_updated!V75</f>
        <v>6</v>
      </c>
      <c r="H75" s="191">
        <f>'Data Reliability'!C75</f>
        <v>0</v>
      </c>
      <c r="I75" t="str">
        <f>IF(Reliability!B75="x","x",(IF(ROUNDUP(Reliability!B75,0)=1,"Very High",IF(ROUNDUP(Reliability!B75,0)=2,"High",IF(ROUNDUP(Reliability!B75,0)=3,"Medium",IF(ROUNDUP(Reliability!B75,0)=4,"Low","Very Low"))))))</f>
        <v>Very High</v>
      </c>
    </row>
    <row r="76" spans="1:9">
      <c r="A76" s="189" t="str">
        <f>Lists!C:C</f>
        <v>MMR007</v>
      </c>
      <c r="B76" s="190">
        <f t="shared" si="8"/>
        <v>1</v>
      </c>
      <c r="C76" s="190">
        <f t="shared" si="9"/>
        <v>2.8</v>
      </c>
      <c r="D76" s="190">
        <f t="shared" si="10"/>
        <v>0.1</v>
      </c>
      <c r="E76" s="190">
        <f t="shared" si="11"/>
        <v>0</v>
      </c>
      <c r="F76" s="190">
        <f>'Data Reliability'!B76</f>
        <v>2.1</v>
      </c>
      <c r="G76" s="191">
        <f>Reliability_updated!V76</f>
        <v>6</v>
      </c>
      <c r="H76" s="191">
        <f>'Data Reliability'!C76</f>
        <v>0</v>
      </c>
      <c r="I76" t="str">
        <f>IF(Reliability!B76="x","x",(IF(ROUNDUP(Reliability!B76,0)=1,"Very High",IF(ROUNDUP(Reliability!B76,0)=2,"High",IF(ROUNDUP(Reliability!B76,0)=3,"Medium",IF(ROUNDUP(Reliability!B76,0)=4,"Low","Very Low"))))))</f>
        <v>Very High</v>
      </c>
    </row>
    <row r="77" spans="1:9">
      <c r="A77" s="189" t="str">
        <f>Lists!C:C</f>
        <v>MOZ001</v>
      </c>
      <c r="B77" s="190">
        <f t="shared" si="8"/>
        <v>0.9</v>
      </c>
      <c r="C77" s="190">
        <f t="shared" si="9"/>
        <v>2.5</v>
      </c>
      <c r="D77" s="190">
        <f t="shared" si="10"/>
        <v>0.1</v>
      </c>
      <c r="E77" s="190">
        <f t="shared" si="11"/>
        <v>0</v>
      </c>
      <c r="F77" s="190">
        <f>'Data Reliability'!B77</f>
        <v>2</v>
      </c>
      <c r="G77" s="191">
        <f>Reliability_updated!V77</f>
        <v>9.8000000000000007</v>
      </c>
      <c r="H77" s="191">
        <f>'Data Reliability'!C77</f>
        <v>0</v>
      </c>
      <c r="I77" t="str">
        <f>IF(Reliability!B77="x","x",(IF(ROUNDUP(Reliability!B77,0)=1,"Very High",IF(ROUNDUP(Reliability!B77,0)=2,"High",IF(ROUNDUP(Reliability!B77,0)=3,"Medium",IF(ROUNDUP(Reliability!B77,0)=4,"Low","Very Low"))))))</f>
        <v>Very High</v>
      </c>
    </row>
    <row r="78" spans="1:9">
      <c r="A78" s="189" t="str">
        <f>Lists!C:C</f>
        <v>MOZ004</v>
      </c>
      <c r="B78" s="190">
        <f t="shared" si="8"/>
        <v>0.8</v>
      </c>
      <c r="C78" s="190">
        <f t="shared" si="9"/>
        <v>2.2999999999999998</v>
      </c>
      <c r="D78" s="190">
        <f t="shared" si="10"/>
        <v>0.1</v>
      </c>
      <c r="E78" s="190">
        <f t="shared" si="11"/>
        <v>0</v>
      </c>
      <c r="F78" s="190">
        <f>'Data Reliability'!B78</f>
        <v>1.9</v>
      </c>
      <c r="G78" s="191">
        <f>Reliability_updated!V78</f>
        <v>9.8000000000000007</v>
      </c>
      <c r="H78" s="191">
        <f>'Data Reliability'!C78</f>
        <v>0</v>
      </c>
      <c r="I78" t="str">
        <f>IF(Reliability!B78="x","x",(IF(ROUNDUP(Reliability!B78,0)=1,"Very High",IF(ROUNDUP(Reliability!B78,0)=2,"High",IF(ROUNDUP(Reliability!B78,0)=3,"Medium",IF(ROUNDUP(Reliability!B78,0)=4,"Low","Very Low"))))))</f>
        <v>Very High</v>
      </c>
    </row>
    <row r="79" spans="1:9">
      <c r="A79" s="189" t="str">
        <f>Lists!C:C</f>
        <v>MOZ012</v>
      </c>
      <c r="B79" s="190">
        <f t="shared" si="8"/>
        <v>0.9</v>
      </c>
      <c r="C79" s="190">
        <f t="shared" si="9"/>
        <v>2.2999999999999998</v>
      </c>
      <c r="D79" s="190">
        <f t="shared" si="10"/>
        <v>0.3</v>
      </c>
      <c r="E79" s="190">
        <f t="shared" si="11"/>
        <v>0</v>
      </c>
      <c r="F79" s="190">
        <f>'Data Reliability'!B79</f>
        <v>1.9</v>
      </c>
      <c r="G79" s="191">
        <f>Reliability_updated!V79</f>
        <v>19.3</v>
      </c>
      <c r="H79" s="191">
        <f>'Data Reliability'!C79</f>
        <v>0</v>
      </c>
      <c r="I79" t="str">
        <f>IF(Reliability!B79="x","x",(IF(ROUNDUP(Reliability!B79,0)=1,"Very High",IF(ROUNDUP(Reliability!B79,0)=2,"High",IF(ROUNDUP(Reliability!B79,0)=3,"Medium",IF(ROUNDUP(Reliability!B79,0)=4,"Low","Very Low"))))))</f>
        <v>Very High</v>
      </c>
    </row>
    <row r="80" spans="1:9">
      <c r="A80" s="189" t="str">
        <f>Lists!C:C</f>
        <v>MOZ013</v>
      </c>
      <c r="B80" s="190">
        <f t="shared" si="8"/>
        <v>1.1000000000000001</v>
      </c>
      <c r="C80" s="190">
        <f t="shared" si="9"/>
        <v>2.8</v>
      </c>
      <c r="D80" s="190">
        <f t="shared" si="10"/>
        <v>0.5</v>
      </c>
      <c r="E80" s="190">
        <f t="shared" si="11"/>
        <v>0</v>
      </c>
      <c r="F80" s="190">
        <f>'Data Reliability'!B80</f>
        <v>2.1</v>
      </c>
      <c r="G80" s="191">
        <f>Reliability_updated!V80</f>
        <v>36.799999999999997</v>
      </c>
      <c r="H80" s="191">
        <f>'Data Reliability'!C80</f>
        <v>0</v>
      </c>
      <c r="I80" t="str">
        <f>IF(Reliability!B80="x","x",(IF(ROUNDUP(Reliability!B80,0)=1,"Very High",IF(ROUNDUP(Reliability!B80,0)=2,"High",IF(ROUNDUP(Reliability!B80,0)=3,"Medium",IF(ROUNDUP(Reliability!B80,0)=4,"Low","Very Low"))))))</f>
        <v>High</v>
      </c>
    </row>
    <row r="81" spans="1:9">
      <c r="A81" s="189" t="str">
        <f>Lists!C:C</f>
        <v>MRT002</v>
      </c>
      <c r="B81" s="190">
        <f t="shared" si="8"/>
        <v>0.7</v>
      </c>
      <c r="C81" s="190">
        <f t="shared" si="9"/>
        <v>1.5</v>
      </c>
      <c r="D81" s="190">
        <f t="shared" si="10"/>
        <v>0.5</v>
      </c>
      <c r="E81" s="190">
        <f t="shared" si="11"/>
        <v>0</v>
      </c>
      <c r="F81" s="190">
        <f>'Data Reliability'!B81</f>
        <v>1.6</v>
      </c>
      <c r="G81" s="191">
        <f>Reliability_updated!V81</f>
        <v>35.5</v>
      </c>
      <c r="H81" s="191">
        <f>'Data Reliability'!C81</f>
        <v>0</v>
      </c>
      <c r="I81" t="str">
        <f>IF(Reliability!B81="x","x",(IF(ROUNDUP(Reliability!B81,0)=1,"Very High",IF(ROUNDUP(Reliability!B81,0)=2,"High",IF(ROUNDUP(Reliability!B81,0)=3,"Medium",IF(ROUNDUP(Reliability!B81,0)=4,"Low","Very Low"))))))</f>
        <v>Very High</v>
      </c>
    </row>
    <row r="82" spans="1:9">
      <c r="A82" s="189" t="str">
        <f>Lists!C:C</f>
        <v>MRT003</v>
      </c>
      <c r="B82" s="190">
        <f t="shared" si="8"/>
        <v>1</v>
      </c>
      <c r="C82" s="190">
        <f t="shared" si="9"/>
        <v>0.8</v>
      </c>
      <c r="D82" s="190">
        <f t="shared" si="10"/>
        <v>0.5</v>
      </c>
      <c r="E82" s="190">
        <f t="shared" si="11"/>
        <v>1.7</v>
      </c>
      <c r="F82" s="190">
        <f>'Data Reliability'!B82</f>
        <v>1.3</v>
      </c>
      <c r="G82" s="191">
        <f>Reliability_updated!V82</f>
        <v>35.5</v>
      </c>
      <c r="H82" s="191">
        <f>'Data Reliability'!C82</f>
        <v>1</v>
      </c>
      <c r="I82" t="str">
        <f>IF(Reliability!B82="x","x",(IF(ROUNDUP(Reliability!B82,0)=1,"Very High",IF(ROUNDUP(Reliability!B82,0)=2,"High",IF(ROUNDUP(Reliability!B82,0)=3,"Medium",IF(ROUNDUP(Reliability!B82,0)=4,"Low","Very Low"))))))</f>
        <v>Very High</v>
      </c>
    </row>
    <row r="83" spans="1:9">
      <c r="A83" s="189" t="str">
        <f>Lists!C:C</f>
        <v>MWI002</v>
      </c>
      <c r="B83" s="190">
        <f t="shared" si="8"/>
        <v>0.9</v>
      </c>
      <c r="C83" s="190">
        <f t="shared" si="9"/>
        <v>2.2999999999999998</v>
      </c>
      <c r="D83" s="190">
        <f t="shared" si="10"/>
        <v>0.3</v>
      </c>
      <c r="E83" s="190">
        <f t="shared" si="11"/>
        <v>0</v>
      </c>
      <c r="F83" s="190">
        <f>'Data Reliability'!B83</f>
        <v>1.9</v>
      </c>
      <c r="G83" s="191">
        <f>Reliability_updated!V83</f>
        <v>20.2</v>
      </c>
      <c r="H83" s="191">
        <f>'Data Reliability'!C83</f>
        <v>0</v>
      </c>
      <c r="I83" t="str">
        <f>IF(Reliability!B83="x","x",(IF(ROUNDUP(Reliability!B83,0)=1,"Very High",IF(ROUNDUP(Reliability!B83,0)=2,"High",IF(ROUNDUP(Reliability!B83,0)=3,"Medium",IF(ROUNDUP(Reliability!B83,0)=4,"Low","Very Low"))))))</f>
        <v>Very High</v>
      </c>
    </row>
    <row r="84" spans="1:9">
      <c r="A84" s="189" t="str">
        <f>Lists!C:C</f>
        <v>MYS001</v>
      </c>
      <c r="B84" s="190">
        <f t="shared" si="8"/>
        <v>0.8</v>
      </c>
      <c r="C84" s="190">
        <f t="shared" si="9"/>
        <v>2.2999999999999998</v>
      </c>
      <c r="D84" s="190">
        <f t="shared" si="10"/>
        <v>0.2</v>
      </c>
      <c r="E84" s="190">
        <f t="shared" si="11"/>
        <v>0</v>
      </c>
      <c r="F84" s="190">
        <f>'Data Reliability'!B84</f>
        <v>1.9</v>
      </c>
      <c r="G84" s="191">
        <f>Reliability_updated!V84</f>
        <v>16.8</v>
      </c>
      <c r="H84" s="191">
        <f>'Data Reliability'!C84</f>
        <v>0</v>
      </c>
      <c r="I84" t="str">
        <f>IF(Reliability!B84="x","x",(IF(ROUNDUP(Reliability!B84,0)=1,"Very High",IF(ROUNDUP(Reliability!B84,0)=2,"High",IF(ROUNDUP(Reliability!B84,0)=3,"Medium",IF(ROUNDUP(Reliability!B84,0)=4,"Low","Very Low"))))))</f>
        <v>Very High</v>
      </c>
    </row>
    <row r="85" spans="1:9">
      <c r="A85" s="189" t="str">
        <f>Lists!C:C</f>
        <v>NAM002</v>
      </c>
      <c r="B85" s="190">
        <f t="shared" si="8"/>
        <v>2.8</v>
      </c>
      <c r="C85" s="190">
        <f t="shared" si="9"/>
        <v>2</v>
      </c>
      <c r="D85" s="190">
        <f t="shared" si="10"/>
        <v>4.8</v>
      </c>
      <c r="E85" s="190">
        <f t="shared" si="11"/>
        <v>1.7</v>
      </c>
      <c r="F85" s="190">
        <f>'Data Reliability'!B85</f>
        <v>1.8</v>
      </c>
      <c r="G85" s="191">
        <f>Reliability_updated!V85</f>
        <v>347.2</v>
      </c>
      <c r="H85" s="191">
        <f>'Data Reliability'!C85</f>
        <v>1</v>
      </c>
      <c r="I85" t="str">
        <f>IF(Reliability!B85="x","x",(IF(ROUNDUP(Reliability!B85,0)=1,"Very High",IF(ROUNDUP(Reliability!B85,0)=2,"High",IF(ROUNDUP(Reliability!B85,0)=3,"Medium",IF(ROUNDUP(Reliability!B85,0)=4,"Low","Very Low"))))))</f>
        <v>Medium</v>
      </c>
    </row>
    <row r="86" spans="1:9">
      <c r="A86" s="189" t="str">
        <f>Lists!C:C</f>
        <v>NER002</v>
      </c>
      <c r="B86" s="190">
        <f t="shared" si="8"/>
        <v>1</v>
      </c>
      <c r="C86" s="190">
        <f t="shared" si="9"/>
        <v>2.8</v>
      </c>
      <c r="D86" s="190">
        <f t="shared" si="10"/>
        <v>0.2</v>
      </c>
      <c r="E86" s="190">
        <f t="shared" si="11"/>
        <v>0</v>
      </c>
      <c r="F86" s="190">
        <f>'Data Reliability'!B86</f>
        <v>2.1</v>
      </c>
      <c r="G86" s="191">
        <f>Reliability_updated!V86</f>
        <v>17.2</v>
      </c>
      <c r="H86" s="191">
        <f>'Data Reliability'!C86</f>
        <v>0</v>
      </c>
      <c r="I86" t="str">
        <f>IF(Reliability!B86="x","x",(IF(ROUNDUP(Reliability!B86,0)=1,"Very High",IF(ROUNDUP(Reliability!B86,0)=2,"High",IF(ROUNDUP(Reliability!B86,0)=3,"Medium",IF(ROUNDUP(Reliability!B86,0)=4,"Low","Very Low"))))))</f>
        <v>Very High</v>
      </c>
    </row>
    <row r="87" spans="1:9">
      <c r="A87" s="189" t="str">
        <f>Lists!C:C</f>
        <v>NER003</v>
      </c>
      <c r="B87" s="190">
        <f t="shared" si="8"/>
        <v>1</v>
      </c>
      <c r="C87" s="190">
        <f t="shared" si="9"/>
        <v>2.8</v>
      </c>
      <c r="D87" s="190">
        <f t="shared" si="10"/>
        <v>0.2</v>
      </c>
      <c r="E87" s="190">
        <f t="shared" si="11"/>
        <v>0</v>
      </c>
      <c r="F87" s="190">
        <f>'Data Reliability'!B87</f>
        <v>2.1</v>
      </c>
      <c r="G87" s="191">
        <f>Reliability_updated!V87</f>
        <v>17.2</v>
      </c>
      <c r="H87" s="191">
        <f>'Data Reliability'!C87</f>
        <v>0</v>
      </c>
      <c r="I87" t="str">
        <f>IF(Reliability!B87="x","x",(IF(ROUNDUP(Reliability!B87,0)=1,"Very High",IF(ROUNDUP(Reliability!B87,0)=2,"High",IF(ROUNDUP(Reliability!B87,0)=3,"Medium",IF(ROUNDUP(Reliability!B87,0)=4,"Low","Very Low"))))))</f>
        <v>Very High</v>
      </c>
    </row>
    <row r="88" spans="1:9">
      <c r="A88" s="189" t="str">
        <f>Lists!C:C</f>
        <v>NER004</v>
      </c>
      <c r="B88" s="190">
        <f t="shared" si="8"/>
        <v>0.7</v>
      </c>
      <c r="C88" s="190">
        <f t="shared" si="9"/>
        <v>1.8</v>
      </c>
      <c r="D88" s="190">
        <f t="shared" si="10"/>
        <v>0.2</v>
      </c>
      <c r="E88" s="190">
        <f t="shared" si="11"/>
        <v>0</v>
      </c>
      <c r="F88" s="190">
        <f>'Data Reliability'!B88</f>
        <v>1.7</v>
      </c>
      <c r="G88" s="191">
        <f>Reliability_updated!V88</f>
        <v>17.2</v>
      </c>
      <c r="H88" s="191">
        <f>'Data Reliability'!C88</f>
        <v>0</v>
      </c>
      <c r="I88" t="str">
        <f>IF(Reliability!B88="x","x",(IF(ROUNDUP(Reliability!B88,0)=1,"Very High",IF(ROUNDUP(Reliability!B88,0)=2,"High",IF(ROUNDUP(Reliability!B88,0)=3,"Medium",IF(ROUNDUP(Reliability!B88,0)=4,"Low","Very Low"))))))</f>
        <v>Very High</v>
      </c>
    </row>
    <row r="89" spans="1:9">
      <c r="A89" s="189" t="str">
        <f>Lists!C:C</f>
        <v>NER006</v>
      </c>
      <c r="B89" s="190">
        <f t="shared" si="8"/>
        <v>0.7</v>
      </c>
      <c r="C89" s="190">
        <f t="shared" si="9"/>
        <v>2</v>
      </c>
      <c r="D89" s="190">
        <f t="shared" si="10"/>
        <v>0.2</v>
      </c>
      <c r="E89" s="190">
        <f t="shared" si="11"/>
        <v>0</v>
      </c>
      <c r="F89" s="190">
        <f>'Data Reliability'!B89</f>
        <v>1.8</v>
      </c>
      <c r="G89" s="191">
        <f>Reliability_updated!V89</f>
        <v>17.2</v>
      </c>
      <c r="H89" s="191">
        <f>'Data Reliability'!C89</f>
        <v>0</v>
      </c>
      <c r="I89" t="str">
        <f>IF(Reliability!B89="x","x",(IF(ROUNDUP(Reliability!B89,0)=1,"Very High",IF(ROUNDUP(Reliability!B89,0)=2,"High",IF(ROUNDUP(Reliability!B89,0)=3,"Medium",IF(ROUNDUP(Reliability!B89,0)=4,"Low","Very Low"))))))</f>
        <v>Very High</v>
      </c>
    </row>
    <row r="90" spans="1:9">
      <c r="A90" s="189" t="str">
        <f>Lists!C:C</f>
        <v>NGA001</v>
      </c>
      <c r="B90" s="190">
        <f t="shared" si="8"/>
        <v>1.1000000000000001</v>
      </c>
      <c r="C90" s="190">
        <f t="shared" si="9"/>
        <v>2.5</v>
      </c>
      <c r="D90" s="190">
        <f t="shared" si="10"/>
        <v>0.8</v>
      </c>
      <c r="E90" s="190">
        <f t="shared" si="11"/>
        <v>0</v>
      </c>
      <c r="F90" s="190">
        <f>'Data Reliability'!B90</f>
        <v>2</v>
      </c>
      <c r="G90" s="191">
        <f>Reliability_updated!V90</f>
        <v>55.7</v>
      </c>
      <c r="H90" s="191">
        <f>'Data Reliability'!C90</f>
        <v>0</v>
      </c>
      <c r="I90" t="str">
        <f>IF(Reliability!B90="x","x",(IF(ROUNDUP(Reliability!B90,0)=1,"Very High",IF(ROUNDUP(Reliability!B90,0)=2,"High",IF(ROUNDUP(Reliability!B90,0)=3,"Medium",IF(ROUNDUP(Reliability!B90,0)=4,"Low","Very Low"))))))</f>
        <v>High</v>
      </c>
    </row>
    <row r="91" spans="1:9">
      <c r="A91" s="189" t="str">
        <f>Lists!C:C</f>
        <v>NGA004</v>
      </c>
      <c r="B91" s="190">
        <f t="shared" si="8"/>
        <v>0.8</v>
      </c>
      <c r="C91" s="190">
        <f t="shared" si="9"/>
        <v>2.2999999999999998</v>
      </c>
      <c r="D91" s="190">
        <f t="shared" si="10"/>
        <v>0.2</v>
      </c>
      <c r="E91" s="190">
        <f t="shared" si="11"/>
        <v>0</v>
      </c>
      <c r="F91" s="190">
        <f>'Data Reliability'!B91</f>
        <v>1.9</v>
      </c>
      <c r="G91" s="191">
        <f>Reliability_updated!V91</f>
        <v>18.2</v>
      </c>
      <c r="H91" s="191">
        <f>'Data Reliability'!C91</f>
        <v>0</v>
      </c>
      <c r="I91" t="str">
        <f>IF(Reliability!B91="x","x",(IF(ROUNDUP(Reliability!B91,0)=1,"Very High",IF(ROUNDUP(Reliability!B91,0)=2,"High",IF(ROUNDUP(Reliability!B91,0)=3,"Medium",IF(ROUNDUP(Reliability!B91,0)=4,"Low","Very Low"))))))</f>
        <v>Very High</v>
      </c>
    </row>
    <row r="92" spans="1:9">
      <c r="A92" s="189" t="str">
        <f>Lists!C:C</f>
        <v>NGA007</v>
      </c>
      <c r="B92" s="190">
        <f t="shared" si="8"/>
        <v>1.2</v>
      </c>
      <c r="C92" s="190">
        <f t="shared" si="9"/>
        <v>3.5</v>
      </c>
      <c r="D92" s="190">
        <f t="shared" si="10"/>
        <v>0.2</v>
      </c>
      <c r="E92" s="190">
        <f t="shared" si="11"/>
        <v>0</v>
      </c>
      <c r="F92" s="190">
        <f>'Data Reliability'!B92</f>
        <v>2.4</v>
      </c>
      <c r="G92" s="191">
        <f>Reliability_updated!V92</f>
        <v>18.2</v>
      </c>
      <c r="H92" s="191">
        <f>'Data Reliability'!C92</f>
        <v>0</v>
      </c>
      <c r="I92" t="str">
        <f>IF(Reliability!B92="x","x",(IF(ROUNDUP(Reliability!B92,0)=1,"Very High",IF(ROUNDUP(Reliability!B92,0)=2,"High",IF(ROUNDUP(Reliability!B92,0)=3,"Medium",IF(ROUNDUP(Reliability!B92,0)=4,"Low","Very Low"))))))</f>
        <v>High</v>
      </c>
    </row>
    <row r="93" spans="1:9">
      <c r="A93" s="189" t="str">
        <f>Lists!C:C</f>
        <v>NGA008</v>
      </c>
      <c r="B93" s="190">
        <f t="shared" si="8"/>
        <v>1.6</v>
      </c>
      <c r="C93" s="190">
        <f t="shared" si="9"/>
        <v>2.8</v>
      </c>
      <c r="D93" s="190">
        <f t="shared" si="10"/>
        <v>0.2</v>
      </c>
      <c r="E93" s="190">
        <f t="shared" si="11"/>
        <v>1.7</v>
      </c>
      <c r="F93" s="190">
        <f>'Data Reliability'!B93</f>
        <v>2.1</v>
      </c>
      <c r="G93" s="191">
        <f>Reliability_updated!V93</f>
        <v>18.2</v>
      </c>
      <c r="H93" s="191">
        <f>'Data Reliability'!C93</f>
        <v>1</v>
      </c>
      <c r="I93" t="str">
        <f>IF(Reliability!B93="x","x",(IF(ROUNDUP(Reliability!B93,0)=1,"Very High",IF(ROUNDUP(Reliability!B93,0)=2,"High",IF(ROUNDUP(Reliability!B93,0)=3,"Medium",IF(ROUNDUP(Reliability!B93,0)=4,"Low","Very Low"))))))</f>
        <v>High</v>
      </c>
    </row>
    <row r="94" spans="1:9">
      <c r="A94" s="189" t="str">
        <f>Lists!C:C</f>
        <v>NIC001</v>
      </c>
      <c r="B94" s="190">
        <f t="shared" si="8"/>
        <v>1.8</v>
      </c>
      <c r="C94" s="190">
        <f t="shared" si="9"/>
        <v>2.5</v>
      </c>
      <c r="D94" s="190">
        <f t="shared" si="10"/>
        <v>1.2</v>
      </c>
      <c r="E94" s="190">
        <f t="shared" si="11"/>
        <v>1.7</v>
      </c>
      <c r="F94" s="190">
        <f>'Data Reliability'!B94</f>
        <v>2</v>
      </c>
      <c r="G94" s="191">
        <f>Reliability_updated!V94</f>
        <v>87.1</v>
      </c>
      <c r="H94" s="191">
        <f>'Data Reliability'!C94</f>
        <v>1</v>
      </c>
      <c r="I94" t="str">
        <f>IF(Reliability!B94="x","x",(IF(ROUNDUP(Reliability!B94,0)=1,"Very High",IF(ROUNDUP(Reliability!B94,0)=2,"High",IF(ROUNDUP(Reliability!B94,0)=3,"Medium",IF(ROUNDUP(Reliability!B94,0)=4,"Low","Very Low"))))))</f>
        <v>High</v>
      </c>
    </row>
    <row r="95" spans="1:9">
      <c r="A95" s="189" t="str">
        <f>Lists!C:C</f>
        <v>PAK001</v>
      </c>
      <c r="B95" s="190">
        <f t="shared" si="8"/>
        <v>0.8</v>
      </c>
      <c r="C95" s="190">
        <f t="shared" si="9"/>
        <v>2.2999999999999998</v>
      </c>
      <c r="D95" s="190">
        <f t="shared" si="10"/>
        <v>0.2</v>
      </c>
      <c r="E95" s="190">
        <f t="shared" si="11"/>
        <v>0</v>
      </c>
      <c r="F95" s="190">
        <f>'Data Reliability'!B95</f>
        <v>1.9</v>
      </c>
      <c r="G95" s="191">
        <f>Reliability_updated!V95</f>
        <v>16.7</v>
      </c>
      <c r="H95" s="191">
        <f>'Data Reliability'!C95</f>
        <v>0</v>
      </c>
      <c r="I95" t="str">
        <f>IF(Reliability!B95="x","x",(IF(ROUNDUP(Reliability!B95,0)=1,"Very High",IF(ROUNDUP(Reliability!B95,0)=2,"High",IF(ROUNDUP(Reliability!B95,0)=3,"Medium",IF(ROUNDUP(Reliability!B95,0)=4,"Low","Very Low"))))))</f>
        <v>Very High</v>
      </c>
    </row>
    <row r="96" spans="1:9">
      <c r="A96" s="189" t="str">
        <f>Lists!C:C</f>
        <v>PAK004</v>
      </c>
      <c r="B96" s="190">
        <f t="shared" si="8"/>
        <v>3.2</v>
      </c>
      <c r="C96" s="190">
        <f t="shared" si="9"/>
        <v>1.5</v>
      </c>
      <c r="D96" s="190">
        <f t="shared" si="10"/>
        <v>4.9000000000000004</v>
      </c>
      <c r="E96" s="190">
        <f t="shared" si="11"/>
        <v>3.3</v>
      </c>
      <c r="F96" s="190">
        <f>'Data Reliability'!B96</f>
        <v>1.6</v>
      </c>
      <c r="G96" s="191">
        <f>Reliability_updated!V96</f>
        <v>357.3</v>
      </c>
      <c r="H96" s="191">
        <f>'Data Reliability'!C96</f>
        <v>2</v>
      </c>
      <c r="I96" t="str">
        <f>IF(Reliability!B96="x","x",(IF(ROUNDUP(Reliability!B96,0)=1,"Very High",IF(ROUNDUP(Reliability!B96,0)=2,"High",IF(ROUNDUP(Reliability!B96,0)=3,"Medium",IF(ROUNDUP(Reliability!B96,0)=4,"Low","Very Low"))))))</f>
        <v>Low</v>
      </c>
    </row>
    <row r="97" spans="1:9">
      <c r="A97" s="189" t="str">
        <f>Lists!C:C</f>
        <v>PAN002</v>
      </c>
      <c r="B97" s="190">
        <f t="shared" si="8"/>
        <v>2</v>
      </c>
      <c r="C97" s="190">
        <f t="shared" si="9"/>
        <v>2.2999999999999998</v>
      </c>
      <c r="D97" s="190">
        <f t="shared" si="10"/>
        <v>0.5</v>
      </c>
      <c r="E97" s="190">
        <f t="shared" si="11"/>
        <v>3.3</v>
      </c>
      <c r="F97" s="190">
        <f>'Data Reliability'!B97</f>
        <v>1.9</v>
      </c>
      <c r="G97" s="191">
        <f>Reliability_updated!V97</f>
        <v>37.200000000000003</v>
      </c>
      <c r="H97" s="191">
        <f>'Data Reliability'!C97</f>
        <v>2</v>
      </c>
      <c r="I97" t="str">
        <f>IF(Reliability!B97="x","x",(IF(ROUNDUP(Reliability!B97,0)=1,"Very High",IF(ROUNDUP(Reliability!B97,0)=2,"High",IF(ROUNDUP(Reliability!B97,0)=3,"Medium",IF(ROUNDUP(Reliability!B97,0)=4,"Low","Very Low"))))))</f>
        <v>High</v>
      </c>
    </row>
    <row r="98" spans="1:9">
      <c r="A98" s="189" t="str">
        <f>Lists!C:C</f>
        <v>PER002</v>
      </c>
      <c r="B98" s="190">
        <f t="shared" si="8"/>
        <v>2</v>
      </c>
      <c r="C98" s="190">
        <f t="shared" si="9"/>
        <v>2.5</v>
      </c>
      <c r="D98" s="190">
        <f t="shared" si="10"/>
        <v>0.3</v>
      </c>
      <c r="E98" s="190">
        <f t="shared" si="11"/>
        <v>3.3</v>
      </c>
      <c r="F98" s="190">
        <f>'Data Reliability'!B98</f>
        <v>2</v>
      </c>
      <c r="G98" s="191">
        <f>Reliability_updated!V98</f>
        <v>19.2</v>
      </c>
      <c r="H98" s="191">
        <f>'Data Reliability'!C98</f>
        <v>2</v>
      </c>
      <c r="I98" t="str">
        <f>IF(Reliability!B98="x","x",(IF(ROUNDUP(Reliability!B98,0)=1,"Very High",IF(ROUNDUP(Reliability!B98,0)=2,"High",IF(ROUNDUP(Reliability!B98,0)=3,"Medium",IF(ROUNDUP(Reliability!B98,0)=4,"Low","Very Low"))))))</f>
        <v>High</v>
      </c>
    </row>
    <row r="99" spans="1:9">
      <c r="A99" s="189" t="str">
        <f>Lists!C:C</f>
        <v>PHL003</v>
      </c>
      <c r="B99" s="190">
        <f t="shared" ref="B99:B130" si="12">ROUND(AVERAGE(C99:E99),1)</f>
        <v>0.7</v>
      </c>
      <c r="C99" s="190">
        <f t="shared" ref="C99:C130" si="13">IF(F99="x","x",ROUND((5-(3-F99)/2*5),1))</f>
        <v>2</v>
      </c>
      <c r="D99" s="190">
        <f t="shared" ref="D99:D130" si="14">IF(G99&gt;365,5,ROUND((5-(365-G99)/364*5),1))</f>
        <v>0.2</v>
      </c>
      <c r="E99" s="190">
        <f t="shared" ref="E99:E130" si="15">IF(H99&gt;3,5,ROUND((5-(3-H99)/3*5),1))</f>
        <v>0</v>
      </c>
      <c r="F99" s="190">
        <f>'Data Reliability'!B99</f>
        <v>1.8</v>
      </c>
      <c r="G99" s="191">
        <f>Reliability_updated!V99</f>
        <v>16.8</v>
      </c>
      <c r="H99" s="191">
        <f>'Data Reliability'!C99</f>
        <v>0</v>
      </c>
      <c r="I99" t="str">
        <f>IF(Reliability!B99="x","x",(IF(ROUNDUP(Reliability!B99,0)=1,"Very High",IF(ROUNDUP(Reliability!B99,0)=2,"High",IF(ROUNDUP(Reliability!B99,0)=3,"Medium",IF(ROUNDUP(Reliability!B99,0)=4,"Low","Very Low"))))))</f>
        <v>Very High</v>
      </c>
    </row>
    <row r="100" spans="1:9">
      <c r="A100" s="189" t="str">
        <f>Lists!C:C</f>
        <v>PNG003</v>
      </c>
      <c r="B100" s="190">
        <f t="shared" si="12"/>
        <v>1.1000000000000001</v>
      </c>
      <c r="C100" s="190">
        <f t="shared" si="13"/>
        <v>3</v>
      </c>
      <c r="D100" s="190">
        <f t="shared" si="14"/>
        <v>0.2</v>
      </c>
      <c r="E100" s="190">
        <f t="shared" si="15"/>
        <v>0</v>
      </c>
      <c r="F100" s="190">
        <f>'Data Reliability'!B100</f>
        <v>2.2000000000000002</v>
      </c>
      <c r="G100" s="191">
        <f>Reliability_updated!V100</f>
        <v>16.8</v>
      </c>
      <c r="H100" s="191">
        <f>'Data Reliability'!C100</f>
        <v>0</v>
      </c>
      <c r="I100" t="str">
        <f>IF(Reliability!B100="x","x",(IF(ROUNDUP(Reliability!B100,0)=1,"Very High",IF(ROUNDUP(Reliability!B100,0)=2,"High",IF(ROUNDUP(Reliability!B100,0)=3,"Medium",IF(ROUNDUP(Reliability!B100,0)=4,"Low","Very Low"))))))</f>
        <v>High</v>
      </c>
    </row>
    <row r="101" spans="1:9">
      <c r="A101" s="189" t="str">
        <f>Lists!C:C</f>
        <v>POL002</v>
      </c>
      <c r="B101" s="190">
        <f t="shared" si="12"/>
        <v>1</v>
      </c>
      <c r="C101" s="190">
        <f t="shared" si="13"/>
        <v>2.8</v>
      </c>
      <c r="D101" s="190">
        <f t="shared" si="14"/>
        <v>0.3</v>
      </c>
      <c r="E101" s="190">
        <f t="shared" si="15"/>
        <v>0</v>
      </c>
      <c r="F101" s="190">
        <f>'Data Reliability'!B101</f>
        <v>2.1</v>
      </c>
      <c r="G101" s="191">
        <f>Reliability_updated!V101</f>
        <v>20.399999999999999</v>
      </c>
      <c r="H101" s="191">
        <f>'Data Reliability'!C101</f>
        <v>0</v>
      </c>
      <c r="I101" t="str">
        <f>IF(Reliability!B101="x","x",(IF(ROUNDUP(Reliability!B101,0)=1,"Very High",IF(ROUNDUP(Reliability!B101,0)=2,"High",IF(ROUNDUP(Reliability!B101,0)=3,"Medium",IF(ROUNDUP(Reliability!B101,0)=4,"Low","Very Low"))))))</f>
        <v>Very High</v>
      </c>
    </row>
    <row r="102" spans="1:9">
      <c r="A102" s="189" t="str">
        <f>Lists!C:C</f>
        <v>PRK001</v>
      </c>
      <c r="B102" s="190">
        <f t="shared" si="12"/>
        <v>1.2</v>
      </c>
      <c r="C102" s="190">
        <f t="shared" si="13"/>
        <v>3.3</v>
      </c>
      <c r="D102" s="190">
        <f t="shared" si="14"/>
        <v>0.2</v>
      </c>
      <c r="E102" s="190">
        <f t="shared" si="15"/>
        <v>0</v>
      </c>
      <c r="F102" s="190">
        <f>'Data Reliability'!B102</f>
        <v>2.2999999999999998</v>
      </c>
      <c r="G102" s="191">
        <f>Reliability_updated!V102</f>
        <v>16</v>
      </c>
      <c r="H102" s="191">
        <f>'Data Reliability'!C102</f>
        <v>0</v>
      </c>
      <c r="I102" t="str">
        <f>IF(Reliability!B102="x","x",(IF(ROUNDUP(Reliability!B102,0)=1,"Very High",IF(ROUNDUP(Reliability!B102,0)=2,"High",IF(ROUNDUP(Reliability!B102,0)=3,"Medium",IF(ROUNDUP(Reliability!B102,0)=4,"Low","Very Low"))))))</f>
        <v>High</v>
      </c>
    </row>
    <row r="103" spans="1:9">
      <c r="A103" s="189" t="str">
        <f>Lists!C:C</f>
        <v>PSE002</v>
      </c>
      <c r="B103" s="190">
        <f t="shared" si="12"/>
        <v>1.5</v>
      </c>
      <c r="C103" s="190">
        <f t="shared" si="13"/>
        <v>4</v>
      </c>
      <c r="D103" s="190">
        <f t="shared" si="14"/>
        <v>0.4</v>
      </c>
      <c r="E103" s="190">
        <f t="shared" si="15"/>
        <v>0</v>
      </c>
      <c r="F103" s="190">
        <f>'Data Reliability'!B103</f>
        <v>2.6</v>
      </c>
      <c r="G103" s="191">
        <f>Reliability_updated!V103</f>
        <v>29.5</v>
      </c>
      <c r="H103" s="191">
        <f>'Data Reliability'!C103</f>
        <v>0</v>
      </c>
      <c r="I103" t="str">
        <f>IF(Reliability!B103="x","x",(IF(ROUNDUP(Reliability!B103,0)=1,"Very High",IF(ROUNDUP(Reliability!B103,0)=2,"High",IF(ROUNDUP(Reliability!B103,0)=3,"Medium",IF(ROUNDUP(Reliability!B103,0)=4,"Low","Very Low"))))))</f>
        <v>High</v>
      </c>
    </row>
    <row r="104" spans="1:9">
      <c r="A104" s="189" t="str">
        <f>Lists!C:C</f>
        <v>PSE003</v>
      </c>
      <c r="B104" s="190">
        <f t="shared" si="12"/>
        <v>1.5</v>
      </c>
      <c r="C104" s="190">
        <f t="shared" si="13"/>
        <v>4</v>
      </c>
      <c r="D104" s="190">
        <f t="shared" si="14"/>
        <v>0.4</v>
      </c>
      <c r="E104" s="190">
        <f t="shared" si="15"/>
        <v>0</v>
      </c>
      <c r="F104" s="190">
        <f>'Data Reliability'!B104</f>
        <v>2.6</v>
      </c>
      <c r="G104" s="191">
        <f>Reliability_updated!V104</f>
        <v>29.5</v>
      </c>
      <c r="H104" s="191">
        <f>'Data Reliability'!C104</f>
        <v>0</v>
      </c>
      <c r="I104" t="str">
        <f>IF(Reliability!B104="x","x",(IF(ROUNDUP(Reliability!B104,0)=1,"Very High",IF(ROUNDUP(Reliability!B104,0)=2,"High",IF(ROUNDUP(Reliability!B104,0)=3,"Medium",IF(ROUNDUP(Reliability!B104,0)=4,"Low","Very Low"))))))</f>
        <v>High</v>
      </c>
    </row>
    <row r="105" spans="1:9">
      <c r="A105" s="189" t="str">
        <f>Lists!C:C</f>
        <v>PSE004</v>
      </c>
      <c r="B105" s="190">
        <f t="shared" si="12"/>
        <v>1.5</v>
      </c>
      <c r="C105" s="190">
        <f t="shared" si="13"/>
        <v>4</v>
      </c>
      <c r="D105" s="190">
        <f t="shared" si="14"/>
        <v>0.4</v>
      </c>
      <c r="E105" s="190">
        <f t="shared" si="15"/>
        <v>0</v>
      </c>
      <c r="F105" s="190">
        <f>'Data Reliability'!B105</f>
        <v>2.6</v>
      </c>
      <c r="G105" s="191">
        <f>Reliability_updated!V105</f>
        <v>29.5</v>
      </c>
      <c r="H105" s="191">
        <f>'Data Reliability'!C105</f>
        <v>0</v>
      </c>
      <c r="I105" t="str">
        <f>IF(Reliability!B105="x","x",(IF(ROUNDUP(Reliability!B105,0)=1,"Very High",IF(ROUNDUP(Reliability!B105,0)=2,"High",IF(ROUNDUP(Reliability!B105,0)=3,"Medium",IF(ROUNDUP(Reliability!B105,0)=4,"Low","Very Low"))))))</f>
        <v>High</v>
      </c>
    </row>
    <row r="106" spans="1:9">
      <c r="A106" s="189" t="str">
        <f>Lists!C:C</f>
        <v>ROU002</v>
      </c>
      <c r="B106" s="190">
        <f t="shared" si="12"/>
        <v>0.9</v>
      </c>
      <c r="C106" s="190">
        <f t="shared" si="13"/>
        <v>2.5</v>
      </c>
      <c r="D106" s="190">
        <f t="shared" si="14"/>
        <v>0.3</v>
      </c>
      <c r="E106" s="190">
        <f t="shared" si="15"/>
        <v>0</v>
      </c>
      <c r="F106" s="190">
        <f>'Data Reliability'!B106</f>
        <v>2</v>
      </c>
      <c r="G106" s="191">
        <f>Reliability_updated!V106</f>
        <v>20.399999999999999</v>
      </c>
      <c r="H106" s="191">
        <f>'Data Reliability'!C106</f>
        <v>0</v>
      </c>
      <c r="I106" t="str">
        <f>IF(Reliability!B106="x","x",(IF(ROUNDUP(Reliability!B106,0)=1,"Very High",IF(ROUNDUP(Reliability!B106,0)=2,"High",IF(ROUNDUP(Reliability!B106,0)=3,"Medium",IF(ROUNDUP(Reliability!B106,0)=4,"Low","Very Low"))))))</f>
        <v>Very High</v>
      </c>
    </row>
    <row r="107" spans="1:9">
      <c r="A107" s="189" t="str">
        <f>Lists!C:C</f>
        <v>RUS002</v>
      </c>
      <c r="B107" s="190">
        <f t="shared" si="12"/>
        <v>1.3</v>
      </c>
      <c r="C107" s="190">
        <f t="shared" si="13"/>
        <v>3.5</v>
      </c>
      <c r="D107" s="190">
        <f t="shared" si="14"/>
        <v>0.3</v>
      </c>
      <c r="E107" s="190">
        <f t="shared" si="15"/>
        <v>0</v>
      </c>
      <c r="F107" s="190">
        <f>'Data Reliability'!B107</f>
        <v>2.4</v>
      </c>
      <c r="G107" s="191">
        <f>Reliability_updated!V107</f>
        <v>20.399999999999999</v>
      </c>
      <c r="H107" s="191">
        <f>'Data Reliability'!C107</f>
        <v>0</v>
      </c>
      <c r="I107" t="str">
        <f>IF(Reliability!B107="x","x",(IF(ROUNDUP(Reliability!B107,0)=1,"Very High",IF(ROUNDUP(Reliability!B107,0)=2,"High",IF(ROUNDUP(Reliability!B107,0)=3,"Medium",IF(ROUNDUP(Reliability!B107,0)=4,"Low","Very Low"))))))</f>
        <v>High</v>
      </c>
    </row>
    <row r="108" spans="1:9">
      <c r="A108" s="189" t="str">
        <f>Lists!C:C</f>
        <v>RWA002</v>
      </c>
      <c r="B108" s="190">
        <f t="shared" si="12"/>
        <v>2.1</v>
      </c>
      <c r="C108" s="190">
        <f t="shared" si="13"/>
        <v>2.8</v>
      </c>
      <c r="D108" s="190">
        <f t="shared" si="14"/>
        <v>0.2</v>
      </c>
      <c r="E108" s="190">
        <f t="shared" si="15"/>
        <v>3.3</v>
      </c>
      <c r="F108" s="190">
        <f>'Data Reliability'!B108</f>
        <v>2.1</v>
      </c>
      <c r="G108" s="191">
        <f>Reliability_updated!V108</f>
        <v>17.5</v>
      </c>
      <c r="H108" s="191">
        <f>'Data Reliability'!C108</f>
        <v>2</v>
      </c>
      <c r="I108" t="str">
        <f>IF(Reliability!B108="x","x",(IF(ROUNDUP(Reliability!B108,0)=1,"Very High",IF(ROUNDUP(Reliability!B108,0)=2,"High",IF(ROUNDUP(Reliability!B108,0)=3,"Medium",IF(ROUNDUP(Reliability!B108,0)=4,"Low","Very Low"))))))</f>
        <v>Medium</v>
      </c>
    </row>
    <row r="109" spans="1:9">
      <c r="A109" s="189" t="str">
        <f>Lists!C:C</f>
        <v>SDN001</v>
      </c>
      <c r="B109" s="190">
        <f t="shared" si="12"/>
        <v>0.8</v>
      </c>
      <c r="C109" s="190">
        <f t="shared" si="13"/>
        <v>1.8</v>
      </c>
      <c r="D109" s="190">
        <f t="shared" si="14"/>
        <v>0.5</v>
      </c>
      <c r="E109" s="190">
        <f t="shared" si="15"/>
        <v>0</v>
      </c>
      <c r="F109" s="190">
        <f>'Data Reliability'!B109</f>
        <v>1.7</v>
      </c>
      <c r="G109" s="191">
        <f>Reliability_updated!V109</f>
        <v>34.299999999999997</v>
      </c>
      <c r="H109" s="191">
        <f>'Data Reliability'!C109</f>
        <v>0</v>
      </c>
      <c r="I109" t="str">
        <f>IF(Reliability!B109="x","x",(IF(ROUNDUP(Reliability!B109,0)=1,"Very High",IF(ROUNDUP(Reliability!B109,0)=2,"High",IF(ROUNDUP(Reliability!B109,0)=3,"Medium",IF(ROUNDUP(Reliability!B109,0)=4,"Low","Very Low"))))))</f>
        <v>Very High</v>
      </c>
    </row>
    <row r="110" spans="1:9">
      <c r="A110" s="189" t="str">
        <f>Lists!C:C</f>
        <v>SDN005</v>
      </c>
      <c r="B110" s="190">
        <f t="shared" si="12"/>
        <v>0.4</v>
      </c>
      <c r="C110" s="190">
        <f t="shared" si="13"/>
        <v>0.8</v>
      </c>
      <c r="D110" s="190">
        <f t="shared" si="14"/>
        <v>0.5</v>
      </c>
      <c r="E110" s="190">
        <f t="shared" si="15"/>
        <v>0</v>
      </c>
      <c r="F110" s="190">
        <f>'Data Reliability'!B110</f>
        <v>1.3</v>
      </c>
      <c r="G110" s="191">
        <f>Reliability_updated!V110</f>
        <v>34.200000000000003</v>
      </c>
      <c r="H110" s="191">
        <f>'Data Reliability'!C110</f>
        <v>0</v>
      </c>
      <c r="I110" t="str">
        <f>IF(Reliability!B110="x","x",(IF(ROUNDUP(Reliability!B110,0)=1,"Very High",IF(ROUNDUP(Reliability!B110,0)=2,"High",IF(ROUNDUP(Reliability!B110,0)=3,"Medium",IF(ROUNDUP(Reliability!B110,0)=4,"Low","Very Low"))))))</f>
        <v>Very High</v>
      </c>
    </row>
    <row r="111" spans="1:9">
      <c r="A111" s="189" t="str">
        <f>Lists!C:C</f>
        <v>SEN002</v>
      </c>
      <c r="B111" s="190">
        <f t="shared" si="12"/>
        <v>2</v>
      </c>
      <c r="C111" s="190">
        <f t="shared" si="13"/>
        <v>0.8</v>
      </c>
      <c r="D111" s="190">
        <f t="shared" si="14"/>
        <v>0.2</v>
      </c>
      <c r="E111" s="190">
        <f t="shared" si="15"/>
        <v>5</v>
      </c>
      <c r="F111" s="190">
        <f>'Data Reliability'!B111</f>
        <v>1.3</v>
      </c>
      <c r="G111" s="191">
        <f>Reliability_updated!V111</f>
        <v>17.100000000000001</v>
      </c>
      <c r="H111" s="191">
        <f>'Data Reliability'!C111</f>
        <v>3</v>
      </c>
      <c r="I111" t="str">
        <f>IF(Reliability!B111="x","x",(IF(ROUNDUP(Reliability!B111,0)=1,"Very High",IF(ROUNDUP(Reliability!B111,0)=2,"High",IF(ROUNDUP(Reliability!B111,0)=3,"Medium",IF(ROUNDUP(Reliability!B111,0)=4,"Low","Very Low"))))))</f>
        <v>High</v>
      </c>
    </row>
    <row r="112" spans="1:9">
      <c r="A112" s="189" t="str">
        <f>Lists!C:C</f>
        <v>SLV001</v>
      </c>
      <c r="B112" s="190">
        <f t="shared" si="12"/>
        <v>0.6</v>
      </c>
      <c r="C112" s="190">
        <f t="shared" si="13"/>
        <v>1.5</v>
      </c>
      <c r="D112" s="190">
        <f t="shared" si="14"/>
        <v>0.2</v>
      </c>
      <c r="E112" s="190">
        <f t="shared" si="15"/>
        <v>0</v>
      </c>
      <c r="F112" s="190">
        <f>'Data Reliability'!B112</f>
        <v>1.6</v>
      </c>
      <c r="G112" s="191">
        <f>Reliability_updated!V112</f>
        <v>16.7</v>
      </c>
      <c r="H112" s="191">
        <f>'Data Reliability'!C112</f>
        <v>0</v>
      </c>
      <c r="I112" t="str">
        <f>IF(Reliability!B112="x","x",(IF(ROUNDUP(Reliability!B112,0)=1,"Very High",IF(ROUNDUP(Reliability!B112,0)=2,"High",IF(ROUNDUP(Reliability!B112,0)=3,"Medium",IF(ROUNDUP(Reliability!B112,0)=4,"Low","Very Low"))))))</f>
        <v>Very High</v>
      </c>
    </row>
    <row r="113" spans="1:9">
      <c r="A113" s="189" t="str">
        <f>Lists!C:C</f>
        <v>SOM001</v>
      </c>
      <c r="B113" s="190">
        <f t="shared" si="12"/>
        <v>0.7</v>
      </c>
      <c r="C113" s="190">
        <f t="shared" si="13"/>
        <v>1.8</v>
      </c>
      <c r="D113" s="190">
        <f t="shared" si="14"/>
        <v>0.2</v>
      </c>
      <c r="E113" s="190">
        <f t="shared" si="15"/>
        <v>0</v>
      </c>
      <c r="F113" s="190">
        <f>'Data Reliability'!B113</f>
        <v>1.7</v>
      </c>
      <c r="G113" s="191">
        <f>Reliability_updated!V113</f>
        <v>17.7</v>
      </c>
      <c r="H113" s="191">
        <f>'Data Reliability'!C113</f>
        <v>0</v>
      </c>
      <c r="I113" t="str">
        <f>IF(Reliability!B113="x","x",(IF(ROUNDUP(Reliability!B113,0)=1,"Very High",IF(ROUNDUP(Reliability!B113,0)=2,"High",IF(ROUNDUP(Reliability!B113,0)=3,"Medium",IF(ROUNDUP(Reliability!B113,0)=4,"Low","Very Low"))))))</f>
        <v>Very High</v>
      </c>
    </row>
    <row r="114" spans="1:9">
      <c r="A114" s="189" t="str">
        <f>Lists!C:C</f>
        <v>SOM002</v>
      </c>
      <c r="B114" s="190">
        <f t="shared" si="12"/>
        <v>0.9</v>
      </c>
      <c r="C114" s="190">
        <f t="shared" si="13"/>
        <v>2.5</v>
      </c>
      <c r="D114" s="190">
        <f t="shared" si="14"/>
        <v>0.2</v>
      </c>
      <c r="E114" s="190">
        <f t="shared" si="15"/>
        <v>0</v>
      </c>
      <c r="F114" s="190">
        <f>'Data Reliability'!B114</f>
        <v>2</v>
      </c>
      <c r="G114" s="191">
        <f>Reliability_updated!V114</f>
        <v>17.7</v>
      </c>
      <c r="H114" s="191">
        <f>'Data Reliability'!C114</f>
        <v>0</v>
      </c>
      <c r="I114" t="str">
        <f>IF(Reliability!B114="x","x",(IF(ROUNDUP(Reliability!B114,0)=1,"Very High",IF(ROUNDUP(Reliability!B114,0)=2,"High",IF(ROUNDUP(Reliability!B114,0)=3,"Medium",IF(ROUNDUP(Reliability!B114,0)=4,"Low","Very Low"))))))</f>
        <v>Very High</v>
      </c>
    </row>
    <row r="115" spans="1:9">
      <c r="A115" s="189" t="str">
        <f>Lists!C:C</f>
        <v>SSD001</v>
      </c>
      <c r="B115" s="190">
        <f t="shared" si="12"/>
        <v>1.2</v>
      </c>
      <c r="C115" s="190">
        <f t="shared" si="13"/>
        <v>3.5</v>
      </c>
      <c r="D115" s="190">
        <f t="shared" si="14"/>
        <v>0.2</v>
      </c>
      <c r="E115" s="190">
        <f t="shared" si="15"/>
        <v>0</v>
      </c>
      <c r="F115" s="190">
        <f>'Data Reliability'!B115</f>
        <v>2.4</v>
      </c>
      <c r="G115" s="191">
        <f>Reliability_updated!V115</f>
        <v>17.899999999999999</v>
      </c>
      <c r="H115" s="191">
        <f>'Data Reliability'!C115</f>
        <v>0</v>
      </c>
      <c r="I115" t="str">
        <f>IF(Reliability!B115="x","x",(IF(ROUNDUP(Reliability!B115,0)=1,"Very High",IF(ROUNDUP(Reliability!B115,0)=2,"High",IF(ROUNDUP(Reliability!B115,0)=3,"Medium",IF(ROUNDUP(Reliability!B115,0)=4,"Low","Very Low"))))))</f>
        <v>High</v>
      </c>
    </row>
    <row r="116" spans="1:9">
      <c r="A116" s="189" t="str">
        <f>Lists!C:C</f>
        <v>SVK002</v>
      </c>
      <c r="B116" s="190">
        <f t="shared" si="12"/>
        <v>1</v>
      </c>
      <c r="C116" s="190">
        <f t="shared" si="13"/>
        <v>2.8</v>
      </c>
      <c r="D116" s="190">
        <f t="shared" si="14"/>
        <v>0.3</v>
      </c>
      <c r="E116" s="190">
        <f t="shared" si="15"/>
        <v>0</v>
      </c>
      <c r="F116" s="190">
        <f>'Data Reliability'!B116</f>
        <v>2.1</v>
      </c>
      <c r="G116" s="191">
        <f>Reliability_updated!V116</f>
        <v>20.9</v>
      </c>
      <c r="H116" s="191">
        <f>'Data Reliability'!C116</f>
        <v>0</v>
      </c>
      <c r="I116" t="str">
        <f>IF(Reliability!B116="x","x",(IF(ROUNDUP(Reliability!B116,0)=1,"Very High",IF(ROUNDUP(Reliability!B116,0)=2,"High",IF(ROUNDUP(Reliability!B116,0)=3,"Medium",IF(ROUNDUP(Reliability!B116,0)=4,"Low","Very Low"))))))</f>
        <v>Very High</v>
      </c>
    </row>
    <row r="117" spans="1:9">
      <c r="A117" s="189" t="str">
        <f>Lists!C:C</f>
        <v>SWZ001</v>
      </c>
      <c r="B117" s="190">
        <f t="shared" si="12"/>
        <v>1.1000000000000001</v>
      </c>
      <c r="C117" s="190">
        <f t="shared" si="13"/>
        <v>2.2999999999999998</v>
      </c>
      <c r="D117" s="190">
        <f t="shared" si="14"/>
        <v>1</v>
      </c>
      <c r="E117" s="190">
        <f t="shared" si="15"/>
        <v>0</v>
      </c>
      <c r="F117" s="190">
        <f>'Data Reliability'!B117</f>
        <v>1.9</v>
      </c>
      <c r="G117" s="191">
        <f>Reliability_updated!V117</f>
        <v>77.2</v>
      </c>
      <c r="H117" s="191">
        <f>'Data Reliability'!C117</f>
        <v>0</v>
      </c>
      <c r="I117" t="str">
        <f>IF(Reliability!B117="x","x",(IF(ROUNDUP(Reliability!B117,0)=1,"Very High",IF(ROUNDUP(Reliability!B117,0)=2,"High",IF(ROUNDUP(Reliability!B117,0)=3,"Medium",IF(ROUNDUP(Reliability!B117,0)=4,"Low","Very Low"))))))</f>
        <v>High</v>
      </c>
    </row>
    <row r="118" spans="1:9">
      <c r="A118" s="189" t="str">
        <f>Lists!C:C</f>
        <v>SYR003</v>
      </c>
      <c r="B118" s="190">
        <f t="shared" si="12"/>
        <v>0.6</v>
      </c>
      <c r="C118" s="190">
        <f t="shared" si="13"/>
        <v>1.5</v>
      </c>
      <c r="D118" s="190">
        <f t="shared" si="14"/>
        <v>0.4</v>
      </c>
      <c r="E118" s="190">
        <f t="shared" si="15"/>
        <v>0</v>
      </c>
      <c r="F118" s="190">
        <f>'Data Reliability'!B118</f>
        <v>1.6</v>
      </c>
      <c r="G118" s="191">
        <f>Reliability_updated!V118</f>
        <v>30.4</v>
      </c>
      <c r="H118" s="191">
        <f>'Data Reliability'!C118</f>
        <v>0</v>
      </c>
      <c r="I118" t="str">
        <f>IF(Reliability!B118="x","x",(IF(ROUNDUP(Reliability!B118,0)=1,"Very High",IF(ROUNDUP(Reliability!B118,0)=2,"High",IF(ROUNDUP(Reliability!B118,0)=3,"Medium",IF(ROUNDUP(Reliability!B118,0)=4,"Low","Very Low"))))))</f>
        <v>Very High</v>
      </c>
    </row>
    <row r="119" spans="1:9">
      <c r="A119" s="189" t="str">
        <f>Lists!C:C</f>
        <v>TCD001</v>
      </c>
      <c r="B119" s="190">
        <f t="shared" si="12"/>
        <v>0.6</v>
      </c>
      <c r="C119" s="190">
        <f t="shared" si="13"/>
        <v>1.5</v>
      </c>
      <c r="D119" s="190">
        <f t="shared" si="14"/>
        <v>0.2</v>
      </c>
      <c r="E119" s="190">
        <f t="shared" si="15"/>
        <v>0</v>
      </c>
      <c r="F119" s="190">
        <f>'Data Reliability'!B119</f>
        <v>1.6</v>
      </c>
      <c r="G119" s="191">
        <f>Reliability_updated!V119</f>
        <v>17.2</v>
      </c>
      <c r="H119" s="191">
        <f>'Data Reliability'!C119</f>
        <v>0</v>
      </c>
      <c r="I119" t="str">
        <f>IF(Reliability!B119="x","x",(IF(ROUNDUP(Reliability!B119,0)=1,"Very High",IF(ROUNDUP(Reliability!B119,0)=2,"High",IF(ROUNDUP(Reliability!B119,0)=3,"Medium",IF(ROUNDUP(Reliability!B119,0)=4,"Low","Very Low"))))))</f>
        <v>Very High</v>
      </c>
    </row>
    <row r="120" spans="1:9">
      <c r="A120" s="189" t="str">
        <f>Lists!C:C</f>
        <v>TCD003</v>
      </c>
      <c r="B120" s="190">
        <f t="shared" si="12"/>
        <v>0.6</v>
      </c>
      <c r="C120" s="190">
        <f t="shared" si="13"/>
        <v>1.5</v>
      </c>
      <c r="D120" s="190">
        <f t="shared" si="14"/>
        <v>0.2</v>
      </c>
      <c r="E120" s="190">
        <f t="shared" si="15"/>
        <v>0</v>
      </c>
      <c r="F120" s="190">
        <f>'Data Reliability'!B120</f>
        <v>1.6</v>
      </c>
      <c r="G120" s="191">
        <f>Reliability_updated!V120</f>
        <v>17.2</v>
      </c>
      <c r="H120" s="191">
        <f>'Data Reliability'!C120</f>
        <v>0</v>
      </c>
      <c r="I120" t="str">
        <f>IF(Reliability!B120="x","x",(IF(ROUNDUP(Reliability!B120,0)=1,"Very High",IF(ROUNDUP(Reliability!B120,0)=2,"High",IF(ROUNDUP(Reliability!B120,0)=3,"Medium",IF(ROUNDUP(Reliability!B120,0)=4,"Low","Very Low"))))))</f>
        <v>Very High</v>
      </c>
    </row>
    <row r="121" spans="1:9">
      <c r="A121" s="189" t="str">
        <f>Lists!C:C</f>
        <v>TCD004</v>
      </c>
      <c r="B121" s="190">
        <f t="shared" si="12"/>
        <v>1.2</v>
      </c>
      <c r="C121" s="190">
        <f t="shared" si="13"/>
        <v>3.3</v>
      </c>
      <c r="D121" s="190">
        <f t="shared" si="14"/>
        <v>0.2</v>
      </c>
      <c r="E121" s="190">
        <f t="shared" si="15"/>
        <v>0</v>
      </c>
      <c r="F121" s="190">
        <f>'Data Reliability'!B121</f>
        <v>2.2999999999999998</v>
      </c>
      <c r="G121" s="191">
        <f>Reliability_updated!V121</f>
        <v>17.2</v>
      </c>
      <c r="H121" s="191">
        <f>'Data Reliability'!C121</f>
        <v>0</v>
      </c>
      <c r="I121" t="str">
        <f>IF(Reliability!B121="x","x",(IF(ROUNDUP(Reliability!B121,0)=1,"Very High",IF(ROUNDUP(Reliability!B121,0)=2,"High",IF(ROUNDUP(Reliability!B121,0)=3,"Medium",IF(ROUNDUP(Reliability!B121,0)=4,"Low","Very Low"))))))</f>
        <v>High</v>
      </c>
    </row>
    <row r="122" spans="1:9">
      <c r="A122" s="189" t="str">
        <f>Lists!C:C</f>
        <v>TCD005</v>
      </c>
      <c r="B122" s="190">
        <f t="shared" si="12"/>
        <v>0.8</v>
      </c>
      <c r="C122" s="190">
        <f t="shared" si="13"/>
        <v>2.2999999999999998</v>
      </c>
      <c r="D122" s="190">
        <f t="shared" si="14"/>
        <v>0.2</v>
      </c>
      <c r="E122" s="190">
        <f t="shared" si="15"/>
        <v>0</v>
      </c>
      <c r="F122" s="190">
        <f>'Data Reliability'!B122</f>
        <v>1.9</v>
      </c>
      <c r="G122" s="191">
        <f>Reliability_updated!V122</f>
        <v>17.2</v>
      </c>
      <c r="H122" s="191">
        <f>'Data Reliability'!C122</f>
        <v>0</v>
      </c>
      <c r="I122" t="str">
        <f>IF(Reliability!B122="x","x",(IF(ROUNDUP(Reliability!B122,0)=1,"Very High",IF(ROUNDUP(Reliability!B122,0)=2,"High",IF(ROUNDUP(Reliability!B122,0)=3,"Medium",IF(ROUNDUP(Reliability!B122,0)=4,"Low","Very Low"))))))</f>
        <v>Very High</v>
      </c>
    </row>
    <row r="123" spans="1:9">
      <c r="A123" s="189" t="str">
        <f>Lists!C:C</f>
        <v>TGO002</v>
      </c>
      <c r="B123" s="190">
        <f t="shared" si="12"/>
        <v>0.7</v>
      </c>
      <c r="C123" s="190">
        <f t="shared" si="13"/>
        <v>1.8</v>
      </c>
      <c r="D123" s="190">
        <f t="shared" si="14"/>
        <v>0.2</v>
      </c>
      <c r="E123" s="190">
        <f t="shared" si="15"/>
        <v>0</v>
      </c>
      <c r="F123" s="190">
        <f>'Data Reliability'!B123</f>
        <v>1.7</v>
      </c>
      <c r="G123" s="191">
        <f>Reliability_updated!V123</f>
        <v>17.2</v>
      </c>
      <c r="H123" s="191">
        <f>'Data Reliability'!C123</f>
        <v>0</v>
      </c>
      <c r="I123" t="str">
        <f>IF(Reliability!B123="x","x",(IF(ROUNDUP(Reliability!B123,0)=1,"Very High",IF(ROUNDUP(Reliability!B123,0)=2,"High",IF(ROUNDUP(Reliability!B123,0)=3,"Medium",IF(ROUNDUP(Reliability!B123,0)=4,"Low","Very Low"))))))</f>
        <v>Very High</v>
      </c>
    </row>
    <row r="124" spans="1:9">
      <c r="A124" s="189" t="str">
        <f>Lists!C:C</f>
        <v>THA003</v>
      </c>
      <c r="B124" s="190">
        <f t="shared" si="12"/>
        <v>0.8</v>
      </c>
      <c r="C124" s="190">
        <f t="shared" si="13"/>
        <v>2</v>
      </c>
      <c r="D124" s="190">
        <f t="shared" si="14"/>
        <v>0.3</v>
      </c>
      <c r="E124" s="190">
        <f t="shared" si="15"/>
        <v>0</v>
      </c>
      <c r="F124" s="190">
        <f>'Data Reliability'!B124</f>
        <v>1.8</v>
      </c>
      <c r="G124" s="191">
        <f>Reliability_updated!V124</f>
        <v>24</v>
      </c>
      <c r="H124" s="191">
        <f>'Data Reliability'!C124</f>
        <v>0</v>
      </c>
      <c r="I124" t="str">
        <f>IF(Reliability!B124="x","x",(IF(ROUNDUP(Reliability!B124,0)=1,"Very High",IF(ROUNDUP(Reliability!B124,0)=2,"High",IF(ROUNDUP(Reliability!B124,0)=3,"Medium",IF(ROUNDUP(Reliability!B124,0)=4,"Low","Very Low"))))))</f>
        <v>Very High</v>
      </c>
    </row>
    <row r="125" spans="1:9">
      <c r="A125" s="189" t="str">
        <f>Lists!C:C</f>
        <v>TLS003</v>
      </c>
      <c r="B125" s="190">
        <f t="shared" si="12"/>
        <v>0.2</v>
      </c>
      <c r="C125" s="190">
        <f t="shared" si="13"/>
        <v>0.5</v>
      </c>
      <c r="D125" s="190">
        <f t="shared" si="14"/>
        <v>0.2</v>
      </c>
      <c r="E125" s="190">
        <f t="shared" si="15"/>
        <v>0</v>
      </c>
      <c r="F125" s="190">
        <f>'Data Reliability'!B125</f>
        <v>1.2</v>
      </c>
      <c r="G125" s="191">
        <f>Reliability_updated!V125</f>
        <v>16.8</v>
      </c>
      <c r="H125" s="191">
        <f>'Data Reliability'!C125</f>
        <v>0</v>
      </c>
      <c r="I125" t="str">
        <f>IF(Reliability!B125="x","x",(IF(ROUNDUP(Reliability!B125,0)=1,"Very High",IF(ROUNDUP(Reliability!B125,0)=2,"High",IF(ROUNDUP(Reliability!B125,0)=3,"Medium",IF(ROUNDUP(Reliability!B125,0)=4,"Low","Very Low"))))))</f>
        <v>Very High</v>
      </c>
    </row>
    <row r="126" spans="1:9">
      <c r="A126" s="189" t="str">
        <f>Lists!C:C</f>
        <v>TTO002</v>
      </c>
      <c r="B126" s="190">
        <f t="shared" si="12"/>
        <v>1.9</v>
      </c>
      <c r="C126" s="190">
        <f t="shared" si="13"/>
        <v>2.2999999999999998</v>
      </c>
      <c r="D126" s="190">
        <f t="shared" si="14"/>
        <v>0.2</v>
      </c>
      <c r="E126" s="190">
        <f t="shared" si="15"/>
        <v>3.3</v>
      </c>
      <c r="F126" s="190">
        <f>'Data Reliability'!B126</f>
        <v>1.9</v>
      </c>
      <c r="G126" s="191">
        <f>Reliability_updated!V126</f>
        <v>19.100000000000001</v>
      </c>
      <c r="H126" s="191">
        <f>'Data Reliability'!C126</f>
        <v>2</v>
      </c>
      <c r="I126" t="str">
        <f>IF(Reliability!B126="x","x",(IF(ROUNDUP(Reliability!B126,0)=1,"Very High",IF(ROUNDUP(Reliability!B126,0)=2,"High",IF(ROUNDUP(Reliability!B126,0)=3,"Medium",IF(ROUNDUP(Reliability!B126,0)=4,"Low","Very Low"))))))</f>
        <v>High</v>
      </c>
    </row>
    <row r="127" spans="1:9">
      <c r="A127" s="189" t="str">
        <f>Lists!C:C</f>
        <v>TUN002</v>
      </c>
      <c r="B127" s="190">
        <f t="shared" si="12"/>
        <v>0.8</v>
      </c>
      <c r="C127" s="190">
        <f t="shared" si="13"/>
        <v>2</v>
      </c>
      <c r="D127" s="190">
        <f t="shared" si="14"/>
        <v>0.5</v>
      </c>
      <c r="E127" s="190">
        <f t="shared" si="15"/>
        <v>0</v>
      </c>
      <c r="F127" s="190">
        <f>'Data Reliability'!B127</f>
        <v>1.8</v>
      </c>
      <c r="G127" s="191">
        <f>Reliability_updated!V127</f>
        <v>35.5</v>
      </c>
      <c r="H127" s="191">
        <f>'Data Reliability'!C127</f>
        <v>0</v>
      </c>
      <c r="I127" t="str">
        <f>IF(Reliability!B127="x","x",(IF(ROUNDUP(Reliability!B127,0)=1,"Very High",IF(ROUNDUP(Reliability!B127,0)=2,"High",IF(ROUNDUP(Reliability!B127,0)=3,"Medium",IF(ROUNDUP(Reliability!B127,0)=4,"Low","Very Low"))))))</f>
        <v>Very High</v>
      </c>
    </row>
    <row r="128" spans="1:9">
      <c r="A128" s="189" t="str">
        <f>Lists!C:C</f>
        <v>TUR001</v>
      </c>
      <c r="B128" s="190">
        <f t="shared" si="12"/>
        <v>1.4</v>
      </c>
      <c r="C128" s="190">
        <f t="shared" si="13"/>
        <v>3.8</v>
      </c>
      <c r="D128" s="190">
        <f t="shared" si="14"/>
        <v>0.3</v>
      </c>
      <c r="E128" s="190">
        <f t="shared" si="15"/>
        <v>0</v>
      </c>
      <c r="F128" s="190">
        <f>'Data Reliability'!B128</f>
        <v>2.5</v>
      </c>
      <c r="G128" s="191">
        <f>Reliability_updated!V128</f>
        <v>22.3</v>
      </c>
      <c r="H128" s="191">
        <f>'Data Reliability'!C128</f>
        <v>0</v>
      </c>
      <c r="I128" t="str">
        <f>IF(Reliability!B128="x","x",(IF(ROUNDUP(Reliability!B128,0)=1,"Very High",IF(ROUNDUP(Reliability!B128,0)=2,"High",IF(ROUNDUP(Reliability!B128,0)=3,"Medium",IF(ROUNDUP(Reliability!B128,0)=4,"Low","Very Low"))))))</f>
        <v>High</v>
      </c>
    </row>
    <row r="129" spans="1:9">
      <c r="A129" s="189" t="str">
        <f>Lists!C:C</f>
        <v>TUR002</v>
      </c>
      <c r="B129" s="190">
        <f t="shared" si="12"/>
        <v>0.9</v>
      </c>
      <c r="C129" s="190">
        <f t="shared" si="13"/>
        <v>2.5</v>
      </c>
      <c r="D129" s="190">
        <f t="shared" si="14"/>
        <v>0.3</v>
      </c>
      <c r="E129" s="190">
        <f t="shared" si="15"/>
        <v>0</v>
      </c>
      <c r="F129" s="190">
        <f>'Data Reliability'!B129</f>
        <v>2</v>
      </c>
      <c r="G129" s="191">
        <f>Reliability_updated!V129</f>
        <v>22.3</v>
      </c>
      <c r="H129" s="191">
        <f>'Data Reliability'!C129</f>
        <v>0</v>
      </c>
      <c r="I129" t="str">
        <f>IF(Reliability!B129="x","x",(IF(ROUNDUP(Reliability!B129,0)=1,"Very High",IF(ROUNDUP(Reliability!B129,0)=2,"High",IF(ROUNDUP(Reliability!B129,0)=3,"Medium",IF(ROUNDUP(Reliability!B129,0)=4,"Low","Very Low"))))))</f>
        <v>Very High</v>
      </c>
    </row>
    <row r="130" spans="1:9">
      <c r="A130" s="189" t="str">
        <f>Lists!C:C</f>
        <v>TUR003</v>
      </c>
      <c r="B130" s="190">
        <f t="shared" si="12"/>
        <v>1.2</v>
      </c>
      <c r="C130" s="190">
        <f t="shared" si="13"/>
        <v>3.3</v>
      </c>
      <c r="D130" s="190">
        <f t="shared" si="14"/>
        <v>0.3</v>
      </c>
      <c r="E130" s="190">
        <f t="shared" si="15"/>
        <v>0</v>
      </c>
      <c r="F130" s="190">
        <f>'Data Reliability'!B130</f>
        <v>2.2999999999999998</v>
      </c>
      <c r="G130" s="191">
        <f>Reliability_updated!V130</f>
        <v>22.3</v>
      </c>
      <c r="H130" s="191">
        <f>'Data Reliability'!C130</f>
        <v>0</v>
      </c>
      <c r="I130" t="str">
        <f>IF(Reliability!B130="x","x",(IF(ROUNDUP(Reliability!B130,0)=1,"Very High",IF(ROUNDUP(Reliability!B130,0)=2,"High",IF(ROUNDUP(Reliability!B130,0)=3,"Medium",IF(ROUNDUP(Reliability!B130,0)=4,"Low","Very Low"))))))</f>
        <v>High</v>
      </c>
    </row>
    <row r="131" spans="1:9">
      <c r="A131" s="189" t="str">
        <f>Lists!C:C</f>
        <v>TUR005</v>
      </c>
      <c r="B131" s="190">
        <f t="shared" ref="B131:B141" si="16">ROUND(AVERAGE(C131:E131),1)</f>
        <v>1.4</v>
      </c>
      <c r="C131" s="190">
        <f t="shared" ref="C131:C141" si="17">IF(F131="x","x",ROUND((5-(3-F131)/2*5),1))</f>
        <v>3.8</v>
      </c>
      <c r="D131" s="190">
        <f t="shared" ref="D131:D141" si="18">IF(G131&gt;365,5,ROUND((5-(365-G131)/364*5),1))</f>
        <v>0.3</v>
      </c>
      <c r="E131" s="190">
        <f t="shared" ref="E131:E141" si="19">IF(H131&gt;3,5,ROUND((5-(3-H131)/3*5),1))</f>
        <v>0</v>
      </c>
      <c r="F131" s="190">
        <f>'Data Reliability'!B131</f>
        <v>2.5</v>
      </c>
      <c r="G131" s="191">
        <f>Reliability_updated!V131</f>
        <v>22.3</v>
      </c>
      <c r="H131" s="191">
        <f>'Data Reliability'!C131</f>
        <v>0</v>
      </c>
      <c r="I131" t="str">
        <f>IF(Reliability!B131="x","x",(IF(ROUNDUP(Reliability!B131,0)=1,"Very High",IF(ROUNDUP(Reliability!B131,0)=2,"High",IF(ROUNDUP(Reliability!B131,0)=3,"Medium",IF(ROUNDUP(Reliability!B131,0)=4,"Low","Very Low"))))))</f>
        <v>High</v>
      </c>
    </row>
    <row r="132" spans="1:9">
      <c r="A132" s="189" t="str">
        <f>Lists!C:C</f>
        <v>TZA001</v>
      </c>
      <c r="B132" s="190">
        <f t="shared" si="16"/>
        <v>1.9</v>
      </c>
      <c r="C132" s="190">
        <f t="shared" si="17"/>
        <v>2.2999999999999998</v>
      </c>
      <c r="D132" s="190">
        <f t="shared" si="18"/>
        <v>0.2</v>
      </c>
      <c r="E132" s="190">
        <f t="shared" si="19"/>
        <v>3.3</v>
      </c>
      <c r="F132" s="190">
        <f>'Data Reliability'!B132</f>
        <v>1.9</v>
      </c>
      <c r="G132" s="191">
        <f>Reliability_updated!V132</f>
        <v>16.600000000000001</v>
      </c>
      <c r="H132" s="191">
        <f>'Data Reliability'!C132</f>
        <v>2</v>
      </c>
      <c r="I132" t="str">
        <f>IF(Reliability!B132="x","x",(IF(ROUNDUP(Reliability!B132,0)=1,"Very High",IF(ROUNDUP(Reliability!B132,0)=2,"High",IF(ROUNDUP(Reliability!B132,0)=3,"Medium",IF(ROUNDUP(Reliability!B132,0)=4,"Low","Very Low"))))))</f>
        <v>High</v>
      </c>
    </row>
    <row r="133" spans="1:9">
      <c r="A133" s="189" t="str">
        <f>Lists!C:C</f>
        <v>TZA002</v>
      </c>
      <c r="B133" s="190">
        <f t="shared" si="16"/>
        <v>1.9</v>
      </c>
      <c r="C133" s="190">
        <f t="shared" si="17"/>
        <v>2.2999999999999998</v>
      </c>
      <c r="D133" s="190">
        <f t="shared" si="18"/>
        <v>0.2</v>
      </c>
      <c r="E133" s="190">
        <f t="shared" si="19"/>
        <v>3.3</v>
      </c>
      <c r="F133" s="190">
        <f>'Data Reliability'!B133</f>
        <v>1.9</v>
      </c>
      <c r="G133" s="191">
        <f>Reliability_updated!V133</f>
        <v>16.600000000000001</v>
      </c>
      <c r="H133" s="191">
        <f>'Data Reliability'!C133</f>
        <v>2</v>
      </c>
      <c r="I133" t="str">
        <f>IF(Reliability!B133="x","x",(IF(ROUNDUP(Reliability!B133,0)=1,"Very High",IF(ROUNDUP(Reliability!B133,0)=2,"High",IF(ROUNDUP(Reliability!B133,0)=3,"Medium",IF(ROUNDUP(Reliability!B133,0)=4,"Low","Very Low"))))))</f>
        <v>High</v>
      </c>
    </row>
    <row r="134" spans="1:9">
      <c r="A134" s="189" t="str">
        <f>Lists!C:C</f>
        <v>TZA003</v>
      </c>
      <c r="B134" s="190">
        <f t="shared" si="16"/>
        <v>2.5</v>
      </c>
      <c r="C134" s="190">
        <f t="shared" si="17"/>
        <v>2.5</v>
      </c>
      <c r="D134" s="190">
        <f t="shared" si="18"/>
        <v>1.8</v>
      </c>
      <c r="E134" s="190">
        <f t="shared" si="19"/>
        <v>3.3</v>
      </c>
      <c r="F134" s="190">
        <f>'Data Reliability'!B134</f>
        <v>2</v>
      </c>
      <c r="G134" s="191">
        <f>Reliability_updated!V134</f>
        <v>130.80000000000001</v>
      </c>
      <c r="H134" s="191">
        <f>'Data Reliability'!C134</f>
        <v>2</v>
      </c>
      <c r="I134" t="str">
        <f>IF(Reliability!B134="x","x",(IF(ROUNDUP(Reliability!B134,0)=1,"Very High",IF(ROUNDUP(Reliability!B134,0)=2,"High",IF(ROUNDUP(Reliability!B134,0)=3,"Medium",IF(ROUNDUP(Reliability!B134,0)=4,"Low","Very Low"))))))</f>
        <v>Medium</v>
      </c>
    </row>
    <row r="135" spans="1:9">
      <c r="A135" s="189" t="str">
        <f>Lists!C:C</f>
        <v>UGA005</v>
      </c>
      <c r="B135" s="190">
        <f t="shared" si="16"/>
        <v>2</v>
      </c>
      <c r="C135" s="190">
        <f t="shared" si="17"/>
        <v>2.5</v>
      </c>
      <c r="D135" s="190">
        <f t="shared" si="18"/>
        <v>0.2</v>
      </c>
      <c r="E135" s="190">
        <f t="shared" si="19"/>
        <v>3.3</v>
      </c>
      <c r="F135" s="190">
        <f>'Data Reliability'!B135</f>
        <v>2</v>
      </c>
      <c r="G135" s="191">
        <f>Reliability_updated!V135</f>
        <v>17.8</v>
      </c>
      <c r="H135" s="191">
        <f>'Data Reliability'!C135</f>
        <v>2</v>
      </c>
      <c r="I135" t="str">
        <f>IF(Reliability!B135="x","x",(IF(ROUNDUP(Reliability!B135,0)=1,"Very High",IF(ROUNDUP(Reliability!B135,0)=2,"High",IF(ROUNDUP(Reliability!B135,0)=3,"Medium",IF(ROUNDUP(Reliability!B135,0)=4,"Low","Very Low"))))))</f>
        <v>High</v>
      </c>
    </row>
    <row r="136" spans="1:9">
      <c r="A136" s="189" t="str">
        <f>Lists!C:C</f>
        <v>UKR002</v>
      </c>
      <c r="B136" s="190">
        <f t="shared" si="16"/>
        <v>0.7</v>
      </c>
      <c r="C136" s="190">
        <f t="shared" si="17"/>
        <v>1.8</v>
      </c>
      <c r="D136" s="190">
        <f t="shared" si="18"/>
        <v>0.3</v>
      </c>
      <c r="E136" s="190">
        <f t="shared" si="19"/>
        <v>0</v>
      </c>
      <c r="F136" s="190">
        <f>'Data Reliability'!B136</f>
        <v>1.7</v>
      </c>
      <c r="G136" s="191">
        <f>Reliability_updated!V136</f>
        <v>19.8</v>
      </c>
      <c r="H136" s="191">
        <f>'Data Reliability'!C136</f>
        <v>0</v>
      </c>
      <c r="I136" t="str">
        <f>IF(Reliability!B136="x","x",(IF(ROUNDUP(Reliability!B136,0)=1,"Very High",IF(ROUNDUP(Reliability!B136,0)=2,"High",IF(ROUNDUP(Reliability!B136,0)=3,"Medium",IF(ROUNDUP(Reliability!B136,0)=4,"Low","Very Low"))))))</f>
        <v>Very High</v>
      </c>
    </row>
    <row r="137" spans="1:9">
      <c r="A137" s="189" t="str">
        <f>Lists!C:C</f>
        <v>VEN001</v>
      </c>
      <c r="B137" s="190">
        <f t="shared" si="16"/>
        <v>1</v>
      </c>
      <c r="C137" s="190">
        <f t="shared" si="17"/>
        <v>2.8</v>
      </c>
      <c r="D137" s="190">
        <f t="shared" si="18"/>
        <v>0.3</v>
      </c>
      <c r="E137" s="190">
        <f t="shared" si="19"/>
        <v>0</v>
      </c>
      <c r="F137" s="190">
        <f>'Data Reliability'!B137</f>
        <v>2.1</v>
      </c>
      <c r="G137" s="191">
        <f>Reliability_updated!V137</f>
        <v>22.4</v>
      </c>
      <c r="H137" s="191">
        <f>'Data Reliability'!C137</f>
        <v>0</v>
      </c>
      <c r="I137" t="str">
        <f>IF(Reliability!B137="x","x",(IF(ROUNDUP(Reliability!B137,0)=1,"Very High",IF(ROUNDUP(Reliability!B137,0)=2,"High",IF(ROUNDUP(Reliability!B137,0)=3,"Medium",IF(ROUNDUP(Reliability!B137,0)=4,"Low","Very Low"))))))</f>
        <v>Very High</v>
      </c>
    </row>
    <row r="138" spans="1:9">
      <c r="A138" s="189" t="str">
        <f>Lists!C:C</f>
        <v>YEM001</v>
      </c>
      <c r="B138" s="190">
        <f t="shared" si="16"/>
        <v>0.2</v>
      </c>
      <c r="C138" s="190">
        <f t="shared" si="17"/>
        <v>0.3</v>
      </c>
      <c r="D138" s="190">
        <f t="shared" si="18"/>
        <v>0.4</v>
      </c>
      <c r="E138" s="190">
        <f t="shared" si="19"/>
        <v>0</v>
      </c>
      <c r="F138" s="190">
        <f>'Data Reliability'!B138</f>
        <v>1.1000000000000001</v>
      </c>
      <c r="G138" s="191">
        <f>Reliability_updated!V138</f>
        <v>29.8</v>
      </c>
      <c r="H138" s="191">
        <f>'Data Reliability'!C138</f>
        <v>0</v>
      </c>
      <c r="I138" t="str">
        <f>IF(Reliability!B138="x","x",(IF(ROUNDUP(Reliability!B138,0)=1,"Very High",IF(ROUNDUP(Reliability!B138,0)=2,"High",IF(ROUNDUP(Reliability!B138,0)=3,"Medium",IF(ROUNDUP(Reliability!B138,0)=4,"Low","Very Low"))))))</f>
        <v>Very High</v>
      </c>
    </row>
    <row r="139" spans="1:9">
      <c r="A139" s="189" t="str">
        <f>Lists!C:C</f>
        <v>YEM002</v>
      </c>
      <c r="B139" s="190">
        <f t="shared" si="16"/>
        <v>0.7</v>
      </c>
      <c r="C139" s="190">
        <f t="shared" si="17"/>
        <v>1.8</v>
      </c>
      <c r="D139" s="190">
        <f t="shared" si="18"/>
        <v>0.4</v>
      </c>
      <c r="E139" s="190">
        <f t="shared" si="19"/>
        <v>0</v>
      </c>
      <c r="F139" s="190">
        <f>'Data Reliability'!B139</f>
        <v>1.7</v>
      </c>
      <c r="G139" s="191">
        <f>Reliability_updated!V139</f>
        <v>29.8</v>
      </c>
      <c r="H139" s="191">
        <f>'Data Reliability'!C139</f>
        <v>0</v>
      </c>
      <c r="I139" t="str">
        <f>IF(Reliability!B139="x","x",(IF(ROUNDUP(Reliability!B139,0)=1,"Very High",IF(ROUNDUP(Reliability!B139,0)=2,"High",IF(ROUNDUP(Reliability!B139,0)=3,"Medium",IF(ROUNDUP(Reliability!B139,0)=4,"Low","Very Low"))))))</f>
        <v>Very High</v>
      </c>
    </row>
    <row r="140" spans="1:9">
      <c r="A140" s="189" t="str">
        <f>Lists!C:C</f>
        <v>ZMB002</v>
      </c>
      <c r="B140" s="190">
        <f t="shared" si="16"/>
        <v>1.9</v>
      </c>
      <c r="C140" s="190">
        <f t="shared" si="17"/>
        <v>2.2999999999999998</v>
      </c>
      <c r="D140" s="190">
        <f t="shared" si="18"/>
        <v>0.2</v>
      </c>
      <c r="E140" s="190">
        <f t="shared" si="19"/>
        <v>3.3</v>
      </c>
      <c r="F140" s="190">
        <f>'Data Reliability'!B140</f>
        <v>1.9</v>
      </c>
      <c r="G140" s="191">
        <f>Reliability_updated!V140</f>
        <v>17.399999999999999</v>
      </c>
      <c r="H140" s="191">
        <f>'Data Reliability'!C140</f>
        <v>2</v>
      </c>
      <c r="I140" t="str">
        <f>IF(Reliability!B140="x","x",(IF(ROUNDUP(Reliability!B140,0)=1,"Very High",IF(ROUNDUP(Reliability!B140,0)=2,"High",IF(ROUNDUP(Reliability!B140,0)=3,"Medium",IF(ROUNDUP(Reliability!B140,0)=4,"Low","Very Low"))))))</f>
        <v>High</v>
      </c>
    </row>
    <row r="141" spans="1:9">
      <c r="A141" s="189" t="str">
        <f>Lists!C:C</f>
        <v>ZWE001</v>
      </c>
      <c r="B141" s="190">
        <f t="shared" si="16"/>
        <v>1</v>
      </c>
      <c r="C141" s="190">
        <f t="shared" si="17"/>
        <v>2.8</v>
      </c>
      <c r="D141" s="190">
        <f t="shared" si="18"/>
        <v>0.3</v>
      </c>
      <c r="E141" s="190">
        <f t="shared" si="19"/>
        <v>0</v>
      </c>
      <c r="F141" s="190">
        <f>'Data Reliability'!B141</f>
        <v>2.1</v>
      </c>
      <c r="G141" s="191">
        <f>Reliability_updated!V141</f>
        <v>19.899999999999999</v>
      </c>
      <c r="H141" s="191">
        <f>'Data Reliability'!C141</f>
        <v>0</v>
      </c>
      <c r="I141" t="str">
        <f>IF(Reliability!B141="x","x",(IF(ROUNDUP(Reliability!B141,0)=1,"Very High",IF(ROUNDUP(Reliability!B141,0)=2,"High",IF(ROUNDUP(Reliability!B141,0)=3,"Medium",IF(ROUNDUP(Reliability!B141,0)=4,"Low","Very Low"))))))</f>
        <v>Very High</v>
      </c>
    </row>
  </sheetData>
  <mergeCells count="1">
    <mergeCell ref="A1:H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7"/>
  <sheetViews>
    <sheetView workbookViewId="0"/>
  </sheetViews>
  <sheetFormatPr defaultRowHeight="15"/>
  <cols>
    <col min="1" max="1" width="48" customWidth="1"/>
    <col min="2" max="2" width="6.42578125" customWidth="1"/>
    <col min="3" max="9" width="6" customWidth="1"/>
    <col min="10" max="10" width="9" customWidth="1"/>
    <col min="11" max="14" width="6" customWidth="1"/>
    <col min="15" max="16" width="9" customWidth="1"/>
  </cols>
  <sheetData>
    <row r="1" spans="1:116" ht="125.1" customHeight="1">
      <c r="A1" s="263" t="s">
        <v>2</v>
      </c>
      <c r="B1" s="264" t="s">
        <v>7896</v>
      </c>
      <c r="C1" s="265" t="s">
        <v>8040</v>
      </c>
      <c r="D1" s="265" t="s">
        <v>8041</v>
      </c>
      <c r="E1" s="265" t="s">
        <v>7955</v>
      </c>
      <c r="F1" s="265" t="s">
        <v>7952</v>
      </c>
      <c r="G1" s="265" t="s">
        <v>8042</v>
      </c>
      <c r="H1" s="265" t="s">
        <v>7958</v>
      </c>
      <c r="I1" s="265" t="s">
        <v>8043</v>
      </c>
      <c r="J1" s="265" t="s">
        <v>8044</v>
      </c>
      <c r="K1" s="265" t="s">
        <v>7965</v>
      </c>
      <c r="L1" s="265" t="s">
        <v>7966</v>
      </c>
      <c r="M1" s="265" t="s">
        <v>8045</v>
      </c>
      <c r="N1" s="265" t="s">
        <v>8046</v>
      </c>
      <c r="O1" s="265" t="s">
        <v>8047</v>
      </c>
      <c r="P1" s="265" t="s">
        <v>8048</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c r="A2" s="267" t="s">
        <v>8049</v>
      </c>
      <c r="B2" s="268"/>
      <c r="C2" s="269" t="s">
        <v>8050</v>
      </c>
      <c r="D2" s="269" t="s">
        <v>8051</v>
      </c>
      <c r="E2" s="269" t="s">
        <v>8052</v>
      </c>
      <c r="F2" s="269" t="s">
        <v>8053</v>
      </c>
      <c r="G2" s="269" t="s">
        <v>8054</v>
      </c>
      <c r="H2" s="269" t="s">
        <v>8055</v>
      </c>
      <c r="I2" s="269" t="s">
        <v>8056</v>
      </c>
      <c r="J2" s="269" t="s">
        <v>8057</v>
      </c>
      <c r="K2" s="269" t="s">
        <v>8055</v>
      </c>
      <c r="L2" s="269" t="s">
        <v>8053</v>
      </c>
      <c r="M2" s="269" t="s">
        <v>8053</v>
      </c>
      <c r="N2" s="269" t="s">
        <v>8056</v>
      </c>
      <c r="O2" s="269" t="s">
        <v>8057</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c r="A3" s="267" t="s">
        <v>8058</v>
      </c>
      <c r="B3" s="268"/>
      <c r="C3" s="270" t="s">
        <v>8059</v>
      </c>
      <c r="D3" s="270" t="s">
        <v>8059</v>
      </c>
      <c r="E3" s="270" t="s">
        <v>8060</v>
      </c>
      <c r="F3" s="270" t="s">
        <v>8059</v>
      </c>
      <c r="G3" s="270" t="s">
        <v>8059</v>
      </c>
      <c r="H3" s="270" t="s">
        <v>8059</v>
      </c>
      <c r="I3" s="270" t="s">
        <v>8059</v>
      </c>
      <c r="J3" s="270" t="s">
        <v>8032</v>
      </c>
      <c r="K3" s="270" t="s">
        <v>8059</v>
      </c>
      <c r="L3" s="270" t="s">
        <v>8059</v>
      </c>
      <c r="M3" s="270" t="s">
        <v>8059</v>
      </c>
      <c r="N3" s="270" t="s">
        <v>8059</v>
      </c>
      <c r="O3" s="270" t="s">
        <v>8032</v>
      </c>
      <c r="P3" s="270" t="s">
        <v>8031</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c r="A4" s="267" t="s">
        <v>8061</v>
      </c>
      <c r="B4" s="268" t="s">
        <v>8062</v>
      </c>
      <c r="C4" s="271" t="s">
        <v>17</v>
      </c>
      <c r="D4" s="272" t="s">
        <v>17</v>
      </c>
      <c r="E4" s="271" t="s">
        <v>17</v>
      </c>
      <c r="F4" s="271" t="s">
        <v>17</v>
      </c>
      <c r="G4" s="271" t="s">
        <v>17</v>
      </c>
      <c r="H4" s="271" t="s">
        <v>17</v>
      </c>
      <c r="I4" s="272" t="s">
        <v>17</v>
      </c>
      <c r="J4" s="272" t="str">
        <f>IFERROR(VLOOKUP($B4,'Core Indicators'!$E$3:$EU$906,147,FALSE),"x")</f>
        <v>x</v>
      </c>
      <c r="K4" s="273">
        <v>1.278907537</v>
      </c>
      <c r="L4" s="271" t="s">
        <v>17</v>
      </c>
      <c r="M4" s="272" t="s">
        <v>17</v>
      </c>
      <c r="N4" s="272" t="s">
        <v>17</v>
      </c>
      <c r="O4" s="272" t="str">
        <f>IFERROR(VLOOKUP(B4,'Core Indicators'!$E$3:$G$9906,3,FALSE),"x")</f>
        <v>x</v>
      </c>
      <c r="P4" s="272" t="s">
        <v>17</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c r="A5" s="267" t="s">
        <v>1605</v>
      </c>
      <c r="B5" s="268" t="s">
        <v>8063</v>
      </c>
      <c r="C5" s="271">
        <v>0.74978600340000001</v>
      </c>
      <c r="D5" s="272">
        <v>4</v>
      </c>
      <c r="E5" s="271">
        <v>0</v>
      </c>
      <c r="F5" s="271">
        <v>1.8666666670000001</v>
      </c>
      <c r="G5" s="271">
        <v>0.57474170609999997</v>
      </c>
      <c r="H5" s="271" t="s">
        <v>17</v>
      </c>
      <c r="I5" s="272">
        <v>4</v>
      </c>
      <c r="J5" s="272">
        <f>IFERROR(VLOOKUP($B5,'Core Indicators'!$E$3:$EU$906,147,FALSE),"x")</f>
        <v>698</v>
      </c>
      <c r="K5" s="273">
        <v>-1.6584422590000001</v>
      </c>
      <c r="L5" s="271">
        <v>2.09</v>
      </c>
      <c r="M5" s="272">
        <v>6</v>
      </c>
      <c r="N5" s="272">
        <v>20</v>
      </c>
      <c r="O5" s="272">
        <f>IFERROR(VLOOKUP(B5,'Core Indicators'!$E$3:$G$9906,3,FALSE),"x")</f>
        <v>46000000</v>
      </c>
      <c r="P5" s="272">
        <v>652230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c r="A6" s="267" t="s">
        <v>1799</v>
      </c>
      <c r="B6" s="268" t="s">
        <v>8064</v>
      </c>
      <c r="C6" s="271">
        <v>0.76260000920000004</v>
      </c>
      <c r="D6" s="272">
        <v>4</v>
      </c>
      <c r="E6" s="271">
        <v>0.62</v>
      </c>
      <c r="F6" s="271">
        <v>4.45</v>
      </c>
      <c r="G6" s="271">
        <v>0.57799890379999996</v>
      </c>
      <c r="H6" s="271">
        <v>51.3</v>
      </c>
      <c r="I6" s="272">
        <v>3</v>
      </c>
      <c r="J6" s="272" t="str">
        <f>IFERROR(VLOOKUP($B6,'Core Indicators'!$E$3:$EU$906,147,FALSE),"x")</f>
        <v>x</v>
      </c>
      <c r="K6" s="273">
        <v>-1.0219045879999999</v>
      </c>
      <c r="L6" s="271">
        <v>4.51</v>
      </c>
      <c r="M6" s="272">
        <v>28</v>
      </c>
      <c r="N6" s="272">
        <v>33</v>
      </c>
      <c r="O6" s="272">
        <f>IFERROR(VLOOKUP(B6,'Core Indicators'!$E$3:$G$9906,3,FALSE),"x")</f>
        <v>36750000</v>
      </c>
      <c r="P6" s="272">
        <v>1246700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c r="A7" s="267" t="s">
        <v>8065</v>
      </c>
      <c r="B7" s="268" t="s">
        <v>8066</v>
      </c>
      <c r="C7" s="271" t="s">
        <v>17</v>
      </c>
      <c r="D7" s="272" t="s">
        <v>17</v>
      </c>
      <c r="E7" s="271" t="s">
        <v>17</v>
      </c>
      <c r="F7" s="271" t="s">
        <v>17</v>
      </c>
      <c r="G7" s="271" t="s">
        <v>17</v>
      </c>
      <c r="H7" s="271" t="s">
        <v>17</v>
      </c>
      <c r="I7" s="272" t="s">
        <v>17</v>
      </c>
      <c r="J7" s="272" t="str">
        <f>IFERROR(VLOOKUP($B7,'Core Indicators'!$E$3:$EU$906,147,FALSE),"x")</f>
        <v>x</v>
      </c>
      <c r="K7" s="273">
        <v>0.42812192399999999</v>
      </c>
      <c r="L7" s="271" t="s">
        <v>17</v>
      </c>
      <c r="M7" s="272" t="s">
        <v>17</v>
      </c>
      <c r="N7" s="272" t="s">
        <v>17</v>
      </c>
      <c r="O7" s="272" t="str">
        <f>IFERROR(VLOOKUP(B7,'Core Indicators'!$E$3:$G$9906,3,FALSE),"x")</f>
        <v>x</v>
      </c>
      <c r="P7" s="272" t="s">
        <v>17</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c r="A8" s="267" t="s">
        <v>8067</v>
      </c>
      <c r="B8" s="268" t="s">
        <v>8068</v>
      </c>
      <c r="C8" s="271">
        <v>0.32080001200000002</v>
      </c>
      <c r="D8" s="272">
        <v>9</v>
      </c>
      <c r="E8" s="271">
        <v>0.04</v>
      </c>
      <c r="F8" s="271">
        <v>7.5</v>
      </c>
      <c r="G8" s="271">
        <v>0.2340778537</v>
      </c>
      <c r="H8" s="271">
        <v>33.200000000000003</v>
      </c>
      <c r="I8" s="272">
        <v>2</v>
      </c>
      <c r="J8" s="272" t="str">
        <f>IFERROR(VLOOKUP($B8,'Core Indicators'!$E$3:$EU$906,147,FALSE),"x")</f>
        <v>x</v>
      </c>
      <c r="K8" s="273">
        <v>-0.16577909900000001</v>
      </c>
      <c r="L8" s="271">
        <v>7.27</v>
      </c>
      <c r="M8" s="272">
        <v>68</v>
      </c>
      <c r="N8" s="272">
        <v>37</v>
      </c>
      <c r="O8" s="272" t="str">
        <f>IFERROR(VLOOKUP(B8,'Core Indicators'!$E$3:$G$9906,3,FALSE),"x")</f>
        <v>x</v>
      </c>
      <c r="P8" s="272">
        <v>27400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c r="A9" s="267" t="s">
        <v>8069</v>
      </c>
      <c r="B9" s="268" t="s">
        <v>8070</v>
      </c>
      <c r="C9" s="271" t="s">
        <v>17</v>
      </c>
      <c r="D9" s="272" t="s">
        <v>17</v>
      </c>
      <c r="E9" s="271" t="s">
        <v>17</v>
      </c>
      <c r="F9" s="271" t="s">
        <v>17</v>
      </c>
      <c r="G9" s="271" t="s">
        <v>17</v>
      </c>
      <c r="H9" s="271" t="s">
        <v>17</v>
      </c>
      <c r="I9" s="272" t="s">
        <v>17</v>
      </c>
      <c r="J9" s="272" t="str">
        <f>IFERROR(VLOOKUP($B9,'Core Indicators'!$E$3:$EU$906,147,FALSE),"x")</f>
        <v>x</v>
      </c>
      <c r="K9" s="273">
        <v>1.48544991</v>
      </c>
      <c r="L9" s="271" t="s">
        <v>17</v>
      </c>
      <c r="M9" s="272">
        <v>93</v>
      </c>
      <c r="N9" s="272" t="s">
        <v>17</v>
      </c>
      <c r="O9" s="272" t="str">
        <f>IFERROR(VLOOKUP(B9,'Core Indicators'!$E$3:$G$9906,3,FALSE),"x")</f>
        <v>x</v>
      </c>
      <c r="P9" s="272" t="s">
        <v>17</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c r="A10" s="267" t="s">
        <v>8071</v>
      </c>
      <c r="B10" s="268" t="s">
        <v>8072</v>
      </c>
      <c r="C10" s="271">
        <v>0.98560000059999997</v>
      </c>
      <c r="D10" s="272">
        <v>1</v>
      </c>
      <c r="E10" s="271">
        <v>0</v>
      </c>
      <c r="F10" s="271">
        <v>4.0999999999999996</v>
      </c>
      <c r="G10" s="271">
        <v>0.1130989843</v>
      </c>
      <c r="H10" s="271">
        <v>26</v>
      </c>
      <c r="I10" s="272">
        <v>0</v>
      </c>
      <c r="J10" s="272" t="str">
        <f>IFERROR(VLOOKUP($B10,'Core Indicators'!$E$3:$EU$906,147,FALSE),"x")</f>
        <v>x</v>
      </c>
      <c r="K10" s="273">
        <v>0.83664274199999999</v>
      </c>
      <c r="L10" s="271">
        <v>6.05</v>
      </c>
      <c r="M10" s="272">
        <v>18</v>
      </c>
      <c r="N10" s="272">
        <v>68</v>
      </c>
      <c r="O10" s="272" t="str">
        <f>IFERROR(VLOOKUP(B10,'Core Indicators'!$E$3:$G$9906,3,FALSE),"x")</f>
        <v>x</v>
      </c>
      <c r="P10" s="272">
        <v>71020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c r="A11" s="267" t="s">
        <v>8073</v>
      </c>
      <c r="B11" s="268" t="s">
        <v>8074</v>
      </c>
      <c r="C11" s="271">
        <v>5.8874944500000012E-2</v>
      </c>
      <c r="D11" s="272">
        <v>12</v>
      </c>
      <c r="E11" s="271">
        <v>0.01</v>
      </c>
      <c r="F11" s="271">
        <v>7.45</v>
      </c>
      <c r="G11" s="271">
        <v>0.35376096779999999</v>
      </c>
      <c r="H11" s="271">
        <v>40.700000000000003</v>
      </c>
      <c r="I11" s="272">
        <v>0</v>
      </c>
      <c r="J11" s="272" t="str">
        <f>IFERROR(VLOOKUP($B11,'Core Indicators'!$E$3:$EU$906,147,FALSE),"x")</f>
        <v>x</v>
      </c>
      <c r="K11" s="273">
        <v>-0.48068231300000003</v>
      </c>
      <c r="L11" s="271">
        <v>6.48</v>
      </c>
      <c r="M11" s="272">
        <v>85</v>
      </c>
      <c r="N11" s="272">
        <v>37</v>
      </c>
      <c r="O11" s="272" t="str">
        <f>IFERROR(VLOOKUP(B11,'Core Indicators'!$E$3:$G$9906,3,FALSE),"x")</f>
        <v>x</v>
      </c>
      <c r="P11" s="272">
        <v>2736690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c r="A12" s="267" t="s">
        <v>8075</v>
      </c>
      <c r="B12" s="268" t="s">
        <v>8076</v>
      </c>
      <c r="C12" s="271">
        <v>4.13892441E-2</v>
      </c>
      <c r="D12" s="272">
        <v>6</v>
      </c>
      <c r="E12" s="271">
        <v>1.7999999999999999E-2</v>
      </c>
      <c r="F12" s="271">
        <v>6.9</v>
      </c>
      <c r="G12" s="271">
        <v>0.25869431790000003</v>
      </c>
      <c r="H12" s="271">
        <v>27.9</v>
      </c>
      <c r="I12" s="272">
        <v>3</v>
      </c>
      <c r="J12" s="272" t="str">
        <f>IFERROR(VLOOKUP($B12,'Core Indicators'!$E$3:$EU$906,147,FALSE),"x")</f>
        <v>x</v>
      </c>
      <c r="K12" s="273">
        <v>-0.16856722499999999</v>
      </c>
      <c r="L12" s="271">
        <v>6.61</v>
      </c>
      <c r="M12" s="272">
        <v>54</v>
      </c>
      <c r="N12" s="272">
        <v>47</v>
      </c>
      <c r="O12" s="272" t="str">
        <f>IFERROR(VLOOKUP(B12,'Core Indicators'!$E$3:$G$9906,3,FALSE),"x")</f>
        <v>x</v>
      </c>
      <c r="P12" s="272">
        <v>28470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c r="A13" s="267" t="s">
        <v>8077</v>
      </c>
      <c r="B13" s="268" t="s">
        <v>8078</v>
      </c>
      <c r="C13" s="271" t="s">
        <v>17</v>
      </c>
      <c r="D13" s="272" t="s">
        <v>17</v>
      </c>
      <c r="E13" s="271" t="s">
        <v>17</v>
      </c>
      <c r="F13" s="271" t="s">
        <v>17</v>
      </c>
      <c r="G13" s="271" t="s">
        <v>17</v>
      </c>
      <c r="H13" s="271" t="s">
        <v>17</v>
      </c>
      <c r="I13" s="272" t="s">
        <v>17</v>
      </c>
      <c r="J13" s="272" t="str">
        <f>IFERROR(VLOOKUP($B13,'Core Indicators'!$E$3:$EU$906,147,FALSE),"x")</f>
        <v>x</v>
      </c>
      <c r="K13" s="273">
        <v>1.2211178540000001</v>
      </c>
      <c r="L13" s="271" t="s">
        <v>17</v>
      </c>
      <c r="M13" s="272" t="s">
        <v>17</v>
      </c>
      <c r="N13" s="272" t="s">
        <v>17</v>
      </c>
      <c r="O13" s="272" t="str">
        <f>IFERROR(VLOOKUP(B13,'Core Indicators'!$E$3:$G$9906,3,FALSE),"x")</f>
        <v>x</v>
      </c>
      <c r="P13" s="272" t="s">
        <v>17</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c r="A14" s="267" t="s">
        <v>8079</v>
      </c>
      <c r="B14" s="268" t="s">
        <v>8080</v>
      </c>
      <c r="C14" s="271">
        <v>0</v>
      </c>
      <c r="D14" s="272">
        <v>13</v>
      </c>
      <c r="E14" s="271">
        <v>0</v>
      </c>
      <c r="F14" s="271" t="s">
        <v>17</v>
      </c>
      <c r="G14" s="271" t="s">
        <v>17</v>
      </c>
      <c r="H14" s="271" t="s">
        <v>17</v>
      </c>
      <c r="I14" s="272">
        <v>0</v>
      </c>
      <c r="J14" s="272" t="str">
        <f>IFERROR(VLOOKUP($B14,'Core Indicators'!$E$3:$EU$906,147,FALSE),"x")</f>
        <v>x</v>
      </c>
      <c r="K14" s="273">
        <v>0.39131557900000002</v>
      </c>
      <c r="L14" s="271" t="s">
        <v>17</v>
      </c>
      <c r="M14" s="272">
        <v>85</v>
      </c>
      <c r="N14" s="272" t="s">
        <v>17</v>
      </c>
      <c r="O14" s="272" t="str">
        <f>IFERROR(VLOOKUP(B14,'Core Indicators'!$E$3:$G$9906,3,FALSE),"x")</f>
        <v>x</v>
      </c>
      <c r="P14" s="272">
        <v>440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c r="A15" s="267" t="s">
        <v>8081</v>
      </c>
      <c r="B15" s="268" t="s">
        <v>8082</v>
      </c>
      <c r="C15" s="271">
        <v>0.29240004409999998</v>
      </c>
      <c r="D15" s="272">
        <v>14</v>
      </c>
      <c r="E15" s="271">
        <v>0.02</v>
      </c>
      <c r="F15" s="271" t="s">
        <v>17</v>
      </c>
      <c r="G15" s="271">
        <v>0.1028773082</v>
      </c>
      <c r="H15" s="271">
        <v>34.4</v>
      </c>
      <c r="I15" s="272">
        <v>0</v>
      </c>
      <c r="J15" s="272" t="str">
        <f>IFERROR(VLOOKUP($B15,'Core Indicators'!$E$3:$EU$906,147,FALSE),"x")</f>
        <v>x</v>
      </c>
      <c r="K15" s="273">
        <v>1.5100852250000001</v>
      </c>
      <c r="L15" s="271" t="s">
        <v>17</v>
      </c>
      <c r="M15" s="272">
        <v>95</v>
      </c>
      <c r="N15" s="272">
        <v>75</v>
      </c>
      <c r="O15" s="272" t="str">
        <f>IFERROR(VLOOKUP(B15,'Core Indicators'!$E$3:$G$9906,3,FALSE),"x")</f>
        <v>x</v>
      </c>
      <c r="P15" s="272">
        <v>7692020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c r="A16" s="267" t="s">
        <v>8083</v>
      </c>
      <c r="B16" s="268" t="s">
        <v>8084</v>
      </c>
      <c r="C16" s="271">
        <v>0.1350639867</v>
      </c>
      <c r="D16" s="272">
        <v>12</v>
      </c>
      <c r="E16" s="271">
        <v>7.7999999999999996E-3</v>
      </c>
      <c r="F16" s="271" t="s">
        <v>17</v>
      </c>
      <c r="G16" s="271">
        <v>7.3148202199999998E-2</v>
      </c>
      <c r="H16" s="271">
        <v>30.8</v>
      </c>
      <c r="I16" s="272">
        <v>0</v>
      </c>
      <c r="J16" s="272" t="str">
        <f>IFERROR(VLOOKUP($B16,'Core Indicators'!$E$3:$EU$906,147,FALSE),"x")</f>
        <v>x</v>
      </c>
      <c r="K16" s="273">
        <v>1.7058502440000001</v>
      </c>
      <c r="L16" s="271" t="s">
        <v>17</v>
      </c>
      <c r="M16" s="272">
        <v>93</v>
      </c>
      <c r="N16" s="272">
        <v>71</v>
      </c>
      <c r="O16" s="272" t="str">
        <f>IFERROR(VLOOKUP(B16,'Core Indicators'!$E$3:$G$9906,3,FALSE),"x")</f>
        <v>x</v>
      </c>
      <c r="P16" s="272">
        <v>82520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c r="A17" s="267" t="s">
        <v>8085</v>
      </c>
      <c r="B17" s="268" t="s">
        <v>8086</v>
      </c>
      <c r="C17" s="271">
        <v>0.15286196930000001</v>
      </c>
      <c r="D17" s="272">
        <v>4</v>
      </c>
      <c r="E17" s="271">
        <v>5.5E-2</v>
      </c>
      <c r="F17" s="271">
        <v>3.5833333330000001</v>
      </c>
      <c r="G17" s="271">
        <v>0.32076538339999999</v>
      </c>
      <c r="H17" s="271">
        <v>26.6</v>
      </c>
      <c r="I17" s="272">
        <v>5</v>
      </c>
      <c r="J17" s="272" t="str">
        <f>IFERROR(VLOOKUP($B17,'Core Indicators'!$E$3:$EU$906,147,FALSE),"x")</f>
        <v>x</v>
      </c>
      <c r="K17" s="273">
        <v>-0.62464559099999994</v>
      </c>
      <c r="L17" s="271">
        <v>4.5599999999999996</v>
      </c>
      <c r="M17" s="272">
        <v>7</v>
      </c>
      <c r="N17" s="272">
        <v>23</v>
      </c>
      <c r="O17" s="272" t="str">
        <f>IFERROR(VLOOKUP(B17,'Core Indicators'!$E$3:$G$9906,3,FALSE),"x")</f>
        <v>x</v>
      </c>
      <c r="P17" s="272">
        <v>82650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c r="A18" s="267" t="s">
        <v>958</v>
      </c>
      <c r="B18" s="268" t="s">
        <v>8087</v>
      </c>
      <c r="C18" s="271">
        <v>0.25789995929999998</v>
      </c>
      <c r="D18" s="272">
        <v>8</v>
      </c>
      <c r="E18" s="271">
        <v>0</v>
      </c>
      <c r="F18" s="271">
        <v>3.55</v>
      </c>
      <c r="G18" s="271">
        <v>0.51957781189999996</v>
      </c>
      <c r="H18" s="271">
        <v>38.6</v>
      </c>
      <c r="I18" s="272">
        <v>3</v>
      </c>
      <c r="J18" s="272">
        <f>IFERROR(VLOOKUP($B18,'Core Indicators'!$E$3:$EU$906,147,FALSE),"x")</f>
        <v>73</v>
      </c>
      <c r="K18" s="273">
        <v>-1.277139783</v>
      </c>
      <c r="L18" s="271">
        <v>3.54</v>
      </c>
      <c r="M18" s="272">
        <v>14</v>
      </c>
      <c r="N18" s="272">
        <v>20</v>
      </c>
      <c r="O18" s="272">
        <f>IFERROR(VLOOKUP(B18,'Core Indicators'!$E$3:$G$9906,3,FALSE),"x")</f>
        <v>12289000</v>
      </c>
      <c r="P18" s="272">
        <v>25680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c r="A19" s="267" t="s">
        <v>8088</v>
      </c>
      <c r="B19" s="268" t="s">
        <v>8089</v>
      </c>
      <c r="C19" s="271">
        <v>0.49180002620000002</v>
      </c>
      <c r="D19" s="272">
        <v>12</v>
      </c>
      <c r="E19" s="271">
        <v>0.01</v>
      </c>
      <c r="F19" s="271" t="s">
        <v>17</v>
      </c>
      <c r="G19" s="271">
        <v>4.5443996700000003E-2</v>
      </c>
      <c r="H19" s="271">
        <v>27.2</v>
      </c>
      <c r="I19" s="272">
        <v>0</v>
      </c>
      <c r="J19" s="272" t="str">
        <f>IFERROR(VLOOKUP($B19,'Core Indicators'!$E$3:$EU$906,147,FALSE),"x")</f>
        <v>x</v>
      </c>
      <c r="K19" s="273">
        <v>1.348942399</v>
      </c>
      <c r="L19" s="271" t="s">
        <v>17</v>
      </c>
      <c r="M19" s="272">
        <v>96</v>
      </c>
      <c r="N19" s="272">
        <v>73</v>
      </c>
      <c r="O19" s="272" t="str">
        <f>IFERROR(VLOOKUP(B19,'Core Indicators'!$E$3:$G$9906,3,FALSE),"x")</f>
        <v>x</v>
      </c>
      <c r="P19" s="272">
        <v>30280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c r="A20" s="267" t="s">
        <v>1811</v>
      </c>
      <c r="B20" s="268" t="s">
        <v>8090</v>
      </c>
      <c r="C20" s="271">
        <v>0.81187498689999993</v>
      </c>
      <c r="D20" s="272">
        <v>9</v>
      </c>
      <c r="E20" s="271">
        <v>0.33</v>
      </c>
      <c r="F20" s="271">
        <v>5.483333333</v>
      </c>
      <c r="G20" s="271">
        <v>0.61251466889999995</v>
      </c>
      <c r="H20" s="271">
        <v>47.8</v>
      </c>
      <c r="I20" s="272">
        <v>0</v>
      </c>
      <c r="J20" s="272">
        <f>IFERROR(VLOOKUP($B20,'Core Indicators'!$E$3:$EU$906,147,FALSE),"x")</f>
        <v>247</v>
      </c>
      <c r="K20" s="273">
        <v>-0.60238951399999996</v>
      </c>
      <c r="L20" s="271">
        <v>5.47</v>
      </c>
      <c r="M20" s="272">
        <v>61</v>
      </c>
      <c r="N20" s="272">
        <v>43</v>
      </c>
      <c r="O20" s="272">
        <f>IFERROR(VLOOKUP(B20,'Core Indicators'!$E$3:$G$9906,3,FALSE),"x")</f>
        <v>14721000</v>
      </c>
      <c r="P20" s="272">
        <v>112760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c r="A21" s="267" t="s">
        <v>1617</v>
      </c>
      <c r="B21" s="268" t="s">
        <v>8091</v>
      </c>
      <c r="C21" s="271">
        <v>0.55109997759999996</v>
      </c>
      <c r="D21" s="272">
        <v>11</v>
      </c>
      <c r="E21" s="271">
        <v>0</v>
      </c>
      <c r="F21" s="271">
        <v>3.8833333329999999</v>
      </c>
      <c r="G21" s="271">
        <v>0.61156915869999995</v>
      </c>
      <c r="H21" s="271">
        <v>35.299999999999997</v>
      </c>
      <c r="I21" s="272">
        <v>5</v>
      </c>
      <c r="J21" s="272">
        <f>IFERROR(VLOOKUP($B21,'Core Indicators'!$E$3:$EU$906,147,FALSE),"x")</f>
        <v>3080</v>
      </c>
      <c r="K21" s="273">
        <v>-0.60767895000000005</v>
      </c>
      <c r="L21" s="271">
        <v>4.1900000000000004</v>
      </c>
      <c r="M21" s="272">
        <v>27</v>
      </c>
      <c r="N21" s="272">
        <v>41</v>
      </c>
      <c r="O21" s="272">
        <f>IFERROR(VLOOKUP(B21,'Core Indicators'!$E$3:$G$9906,3,FALSE),"x")</f>
        <v>23936000</v>
      </c>
      <c r="P21" s="272">
        <v>273600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c r="A22" s="267" t="s">
        <v>658</v>
      </c>
      <c r="B22" s="268" t="s">
        <v>8092</v>
      </c>
      <c r="C22" s="271">
        <v>0.1888710338</v>
      </c>
      <c r="D22" s="272">
        <v>7</v>
      </c>
      <c r="E22" s="271">
        <v>0.122</v>
      </c>
      <c r="F22" s="271">
        <v>4.0333333329999999</v>
      </c>
      <c r="G22" s="271">
        <v>0.53584621349999995</v>
      </c>
      <c r="H22" s="271">
        <v>33.4</v>
      </c>
      <c r="I22" s="272">
        <v>3</v>
      </c>
      <c r="J22" s="272">
        <f>IFERROR(VLOOKUP($B22,'Core Indicators'!$E$3:$EU$906,147,FALSE),"x")</f>
        <v>10</v>
      </c>
      <c r="K22" s="273">
        <v>-0.60133934</v>
      </c>
      <c r="L22" s="271">
        <v>4.45</v>
      </c>
      <c r="M22" s="272">
        <v>40</v>
      </c>
      <c r="N22" s="272">
        <v>24</v>
      </c>
      <c r="O22" s="272">
        <f>IFERROR(VLOOKUP(B22,'Core Indicators'!$E$3:$G$9906,3,FALSE),"x")</f>
        <v>170899000</v>
      </c>
      <c r="P22" s="272">
        <v>130170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c r="A23" s="267" t="s">
        <v>1313</v>
      </c>
      <c r="B23" s="268" t="s">
        <v>8093</v>
      </c>
      <c r="C23" s="271">
        <v>0.29830702730000003</v>
      </c>
      <c r="D23" s="272">
        <v>9</v>
      </c>
      <c r="E23" s="271">
        <v>0.05</v>
      </c>
      <c r="F23" s="271">
        <v>7.2</v>
      </c>
      <c r="G23" s="271">
        <v>0.21775610300000001</v>
      </c>
      <c r="H23" s="271">
        <v>41.3</v>
      </c>
      <c r="I23" s="272">
        <v>0</v>
      </c>
      <c r="J23" s="272">
        <f>IFERROR(VLOOKUP($B23,'Core Indicators'!$E$3:$EU$906,147,FALSE),"x")</f>
        <v>0</v>
      </c>
      <c r="K23" s="273">
        <v>-0.107211575</v>
      </c>
      <c r="L23" s="271">
        <v>7.42</v>
      </c>
      <c r="M23" s="272">
        <v>78</v>
      </c>
      <c r="N23" s="272">
        <v>45</v>
      </c>
      <c r="O23" s="272">
        <f>IFERROR(VLOOKUP(B23,'Core Indicators'!$E$3:$G$9906,3,FALSE),"x")</f>
        <v>6524000</v>
      </c>
      <c r="P23" s="272">
        <v>108560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c r="A24" s="267" t="s">
        <v>8094</v>
      </c>
      <c r="B24" s="268" t="s">
        <v>8095</v>
      </c>
      <c r="C24" s="271">
        <v>0.85500000239999996</v>
      </c>
      <c r="D24" s="272">
        <v>3</v>
      </c>
      <c r="E24" s="271">
        <v>0</v>
      </c>
      <c r="F24" s="271">
        <v>3.2166666670000001</v>
      </c>
      <c r="G24" s="271">
        <v>0.20729597050000001</v>
      </c>
      <c r="H24" s="271" t="s">
        <v>17</v>
      </c>
      <c r="I24" s="272">
        <v>3</v>
      </c>
      <c r="J24" s="272" t="str">
        <f>IFERROR(VLOOKUP($B24,'Core Indicators'!$E$3:$EU$906,147,FALSE),"x")</f>
        <v>x</v>
      </c>
      <c r="K24" s="273">
        <v>0.43882861699999998</v>
      </c>
      <c r="L24" s="271">
        <v>4.5199999999999996</v>
      </c>
      <c r="M24" s="272">
        <v>12</v>
      </c>
      <c r="N24" s="272">
        <v>42</v>
      </c>
      <c r="O24" s="272" t="str">
        <f>IFERROR(VLOOKUP(B24,'Core Indicators'!$E$3:$G$9906,3,FALSE),"x")</f>
        <v>x</v>
      </c>
      <c r="P24" s="272">
        <v>790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c r="A25" s="267" t="s">
        <v>8096</v>
      </c>
      <c r="B25" s="268" t="s">
        <v>8097</v>
      </c>
      <c r="C25" s="271">
        <v>0.2752909596</v>
      </c>
      <c r="D25" s="272">
        <v>12</v>
      </c>
      <c r="E25" s="271">
        <v>0</v>
      </c>
      <c r="F25" s="271" t="s">
        <v>17</v>
      </c>
      <c r="G25" s="271">
        <v>0.35254190839999999</v>
      </c>
      <c r="H25" s="271" t="s">
        <v>17</v>
      </c>
      <c r="I25" s="272">
        <v>0</v>
      </c>
      <c r="J25" s="272" t="str">
        <f>IFERROR(VLOOKUP($B25,'Core Indicators'!$E$3:$EU$906,147,FALSE),"x")</f>
        <v>x</v>
      </c>
      <c r="K25" s="273">
        <v>0.13363586399999999</v>
      </c>
      <c r="L25" s="271" t="s">
        <v>17</v>
      </c>
      <c r="M25" s="272">
        <v>91</v>
      </c>
      <c r="N25" s="272">
        <v>64</v>
      </c>
      <c r="O25" s="272" t="str">
        <f>IFERROR(VLOOKUP(B25,'Core Indicators'!$E$3:$G$9906,3,FALSE),"x")</f>
        <v>x</v>
      </c>
      <c r="P25" s="272">
        <v>10010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c r="A26" s="267" t="s">
        <v>8098</v>
      </c>
      <c r="B26" s="268" t="s">
        <v>8099</v>
      </c>
      <c r="C26" s="271">
        <v>0.63031901420000003</v>
      </c>
      <c r="D26" s="272">
        <v>6</v>
      </c>
      <c r="E26" s="271">
        <v>0.01</v>
      </c>
      <c r="F26" s="271">
        <v>5.55</v>
      </c>
      <c r="G26" s="271">
        <v>0.1620850103</v>
      </c>
      <c r="H26" s="271">
        <v>33</v>
      </c>
      <c r="I26" s="272">
        <v>1</v>
      </c>
      <c r="J26" s="272" t="str">
        <f>IFERROR(VLOOKUP($B26,'Core Indicators'!$E$3:$EU$906,147,FALSE),"x")</f>
        <v>x</v>
      </c>
      <c r="K26" s="273">
        <v>-0.30668520900000001</v>
      </c>
      <c r="L26" s="271">
        <v>5.92</v>
      </c>
      <c r="M26" s="272">
        <v>51</v>
      </c>
      <c r="N26" s="272">
        <v>35</v>
      </c>
      <c r="O26" s="272" t="str">
        <f>IFERROR(VLOOKUP(B26,'Core Indicators'!$E$3:$G$9906,3,FALSE),"x")</f>
        <v>x</v>
      </c>
      <c r="P26" s="272">
        <v>51200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c r="A27" s="267" t="s">
        <v>781</v>
      </c>
      <c r="B27" s="268" t="s">
        <v>8100</v>
      </c>
      <c r="C27" s="271">
        <v>0.3724950447</v>
      </c>
      <c r="D27" s="272">
        <v>2</v>
      </c>
      <c r="E27" s="271">
        <v>4.1000000000000002E-2</v>
      </c>
      <c r="F27" s="271">
        <v>3.4666666670000001</v>
      </c>
      <c r="G27" s="271">
        <v>0.11907633970000001</v>
      </c>
      <c r="H27" s="271">
        <v>25.3</v>
      </c>
      <c r="I27" s="272">
        <v>3</v>
      </c>
      <c r="J27" s="272">
        <f>IFERROR(VLOOKUP($B27,'Core Indicators'!$E$3:$EU$906,147,FALSE),"x")</f>
        <v>1</v>
      </c>
      <c r="K27" s="273">
        <v>-1.221556544</v>
      </c>
      <c r="L27" s="271">
        <v>4.25</v>
      </c>
      <c r="M27" s="272">
        <v>8</v>
      </c>
      <c r="N27" s="272">
        <v>37</v>
      </c>
      <c r="O27" s="272">
        <f>IFERROR(VLOOKUP(B27,'Core Indicators'!$E$3:$G$9906,3,FALSE),"x")</f>
        <v>9222000</v>
      </c>
      <c r="P27" s="272">
        <v>202950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c r="A28" s="267" t="s">
        <v>8101</v>
      </c>
      <c r="B28" s="268" t="s">
        <v>8102</v>
      </c>
      <c r="C28" s="271">
        <v>0.63658801529999998</v>
      </c>
      <c r="D28" s="272">
        <v>14</v>
      </c>
      <c r="E28" s="271">
        <v>0</v>
      </c>
      <c r="F28" s="271" t="s">
        <v>17</v>
      </c>
      <c r="G28" s="271">
        <v>0.39140979419999999</v>
      </c>
      <c r="H28" s="271">
        <v>53.3</v>
      </c>
      <c r="I28" s="272">
        <v>0</v>
      </c>
      <c r="J28" s="272" t="str">
        <f>IFERROR(VLOOKUP($B28,'Core Indicators'!$E$3:$EU$906,147,FALSE),"x")</f>
        <v>x</v>
      </c>
      <c r="K28" s="273">
        <v>-0.72075909400000004</v>
      </c>
      <c r="L28" s="271" t="s">
        <v>17</v>
      </c>
      <c r="M28" s="272">
        <v>87</v>
      </c>
      <c r="N28" s="272" t="s">
        <v>17</v>
      </c>
      <c r="O28" s="272" t="str">
        <f>IFERROR(VLOOKUP(B28,'Core Indicators'!$E$3:$G$9906,3,FALSE),"x")</f>
        <v>x</v>
      </c>
      <c r="P28" s="272">
        <v>22810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c r="A29" s="267" t="s">
        <v>8103</v>
      </c>
      <c r="B29" s="268" t="s">
        <v>8104</v>
      </c>
      <c r="C29" s="271" t="s">
        <v>17</v>
      </c>
      <c r="D29" s="272" t="s">
        <v>17</v>
      </c>
      <c r="E29" s="271" t="s">
        <v>17</v>
      </c>
      <c r="F29" s="271" t="s">
        <v>17</v>
      </c>
      <c r="G29" s="271" t="s">
        <v>17</v>
      </c>
      <c r="H29" s="271" t="s">
        <v>17</v>
      </c>
      <c r="I29" s="272" t="s">
        <v>17</v>
      </c>
      <c r="J29" s="272" t="str">
        <f>IFERROR(VLOOKUP($B29,'Core Indicators'!$E$3:$EU$906,147,FALSE),"x")</f>
        <v>x</v>
      </c>
      <c r="K29" s="273">
        <v>0.69245392100000003</v>
      </c>
      <c r="L29" s="271" t="s">
        <v>17</v>
      </c>
      <c r="M29" s="272" t="s">
        <v>17</v>
      </c>
      <c r="N29" s="272" t="s">
        <v>17</v>
      </c>
      <c r="O29" s="272" t="str">
        <f>IFERROR(VLOOKUP(B29,'Core Indicators'!$E$3:$G$9906,3,FALSE),"x")</f>
        <v>x</v>
      </c>
      <c r="P29" s="272" t="s">
        <v>17</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c r="A30" s="267" t="s">
        <v>8105</v>
      </c>
      <c r="B30" s="268" t="s">
        <v>8106</v>
      </c>
      <c r="C30" s="271">
        <v>0.67240000150000001</v>
      </c>
      <c r="D30" s="272">
        <v>11</v>
      </c>
      <c r="E30" s="271">
        <v>3.5000000000000003E-2</v>
      </c>
      <c r="F30" s="271">
        <v>7</v>
      </c>
      <c r="G30" s="271">
        <v>0.44613712929999999</v>
      </c>
      <c r="H30" s="271">
        <v>41.6</v>
      </c>
      <c r="I30" s="272">
        <v>3</v>
      </c>
      <c r="J30" s="272" t="str">
        <f>IFERROR(VLOOKUP($B30,'Core Indicators'!$E$3:$EU$906,147,FALSE),"x")</f>
        <v>x</v>
      </c>
      <c r="K30" s="273">
        <v>-1.300902247</v>
      </c>
      <c r="L30" s="271">
        <v>6.04</v>
      </c>
      <c r="M30" s="272">
        <v>66</v>
      </c>
      <c r="N30" s="272">
        <v>29</v>
      </c>
      <c r="O30" s="272" t="str">
        <f>IFERROR(VLOOKUP(B30,'Core Indicators'!$E$3:$G$9906,3,FALSE),"x")</f>
        <v>x</v>
      </c>
      <c r="P30" s="272">
        <v>1083300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c r="A31" s="267" t="s">
        <v>669</v>
      </c>
      <c r="B31" s="268" t="s">
        <v>8107</v>
      </c>
      <c r="C31" s="271">
        <v>0.51540597229999996</v>
      </c>
      <c r="D31" s="272">
        <v>12</v>
      </c>
      <c r="E31" s="271">
        <v>6.6299999999999998E-2</v>
      </c>
      <c r="F31" s="271">
        <v>6.9</v>
      </c>
      <c r="G31" s="271">
        <v>0.38554076850000002</v>
      </c>
      <c r="H31" s="271">
        <v>52</v>
      </c>
      <c r="I31" s="272">
        <v>3</v>
      </c>
      <c r="J31" s="272" t="str">
        <f>IFERROR(VLOOKUP($B31,'Core Indicators'!$E$3:$EU$906,147,FALSE),"x")</f>
        <v>x</v>
      </c>
      <c r="K31" s="273">
        <v>-0.25725093500000001</v>
      </c>
      <c r="L31" s="271">
        <v>6.75</v>
      </c>
      <c r="M31" s="272">
        <v>72</v>
      </c>
      <c r="N31" s="272">
        <v>36</v>
      </c>
      <c r="O31" s="272">
        <f>IFERROR(VLOOKUP(B31,'Core Indicators'!$E$3:$G$9906,3,FALSE),"x")</f>
        <v>212584000</v>
      </c>
      <c r="P31" s="272">
        <v>8358140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c r="A32" s="267" t="s">
        <v>8108</v>
      </c>
      <c r="B32" s="268" t="s">
        <v>8109</v>
      </c>
      <c r="C32" s="271">
        <v>0</v>
      </c>
      <c r="D32" s="272">
        <v>12</v>
      </c>
      <c r="E32" s="271">
        <v>0</v>
      </c>
      <c r="F32" s="271" t="s">
        <v>17</v>
      </c>
      <c r="G32" s="271">
        <v>0.25602427439999997</v>
      </c>
      <c r="H32" s="271" t="s">
        <v>17</v>
      </c>
      <c r="I32" s="272">
        <v>0</v>
      </c>
      <c r="J32" s="272" t="str">
        <f>IFERROR(VLOOKUP($B32,'Core Indicators'!$E$3:$EU$906,147,FALSE),"x")</f>
        <v>x</v>
      </c>
      <c r="K32" s="273">
        <v>0.35876020800000002</v>
      </c>
      <c r="L32" s="271" t="s">
        <v>17</v>
      </c>
      <c r="M32" s="272">
        <v>94</v>
      </c>
      <c r="N32" s="272">
        <v>69</v>
      </c>
      <c r="O32" s="272" t="str">
        <f>IFERROR(VLOOKUP(B32,'Core Indicators'!$E$3:$G$9906,3,FALSE),"x")</f>
        <v>x</v>
      </c>
      <c r="P32" s="272">
        <v>430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c r="A33" s="267" t="s">
        <v>8110</v>
      </c>
      <c r="B33" s="268" t="s">
        <v>8111</v>
      </c>
      <c r="C33" s="271">
        <v>0.6545000071</v>
      </c>
      <c r="D33" s="272">
        <v>3</v>
      </c>
      <c r="E33" s="271">
        <v>0</v>
      </c>
      <c r="F33" s="271" t="s">
        <v>17</v>
      </c>
      <c r="G33" s="271">
        <v>0.23351593270000001</v>
      </c>
      <c r="H33" s="271" t="s">
        <v>17</v>
      </c>
      <c r="I33" s="272">
        <v>0</v>
      </c>
      <c r="J33" s="272" t="str">
        <f>IFERROR(VLOOKUP($B33,'Core Indicators'!$E$3:$EU$906,147,FALSE),"x")</f>
        <v>x</v>
      </c>
      <c r="K33" s="273">
        <v>0.93420958499999995</v>
      </c>
      <c r="L33" s="271" t="s">
        <v>17</v>
      </c>
      <c r="M33" s="272">
        <v>28</v>
      </c>
      <c r="N33" s="272">
        <v>60</v>
      </c>
      <c r="O33" s="272" t="str">
        <f>IFERROR(VLOOKUP(B33,'Core Indicators'!$E$3:$G$9906,3,FALSE),"x")</f>
        <v>x</v>
      </c>
      <c r="P33" s="272">
        <v>5270</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c r="A34" s="267" t="s">
        <v>8112</v>
      </c>
      <c r="B34" s="268" t="s">
        <v>8113</v>
      </c>
      <c r="C34" s="271">
        <v>0.75999999279999997</v>
      </c>
      <c r="D34" s="272">
        <v>6</v>
      </c>
      <c r="E34" s="271">
        <v>0</v>
      </c>
      <c r="F34" s="271">
        <v>7.2</v>
      </c>
      <c r="G34" s="271">
        <v>0.43637777080000001</v>
      </c>
      <c r="H34" s="271">
        <v>28.5</v>
      </c>
      <c r="I34" s="272">
        <v>0</v>
      </c>
      <c r="J34" s="272" t="str">
        <f>IFERROR(VLOOKUP($B34,'Core Indicators'!$E$3:$EU$906,147,FALSE),"x")</f>
        <v>x</v>
      </c>
      <c r="K34" s="273">
        <v>0.672034562</v>
      </c>
      <c r="L34" s="271">
        <v>6.46</v>
      </c>
      <c r="M34" s="272">
        <v>63</v>
      </c>
      <c r="N34" s="272">
        <v>68</v>
      </c>
      <c r="O34" s="272" t="str">
        <f>IFERROR(VLOOKUP(B34,'Core Indicators'!$E$3:$G$9906,3,FALSE),"x")</f>
        <v>x</v>
      </c>
      <c r="P34" s="272">
        <v>38140</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c r="A35" s="267" t="s">
        <v>8114</v>
      </c>
      <c r="B35" s="268" t="s">
        <v>8115</v>
      </c>
      <c r="C35" s="271">
        <v>0.66707900850000001</v>
      </c>
      <c r="D35" s="272">
        <v>10</v>
      </c>
      <c r="E35" s="271">
        <v>0.02</v>
      </c>
      <c r="F35" s="271">
        <v>8.1</v>
      </c>
      <c r="G35" s="271">
        <v>0.46426597219999999</v>
      </c>
      <c r="H35" s="271">
        <v>53.3</v>
      </c>
      <c r="I35" s="272">
        <v>0</v>
      </c>
      <c r="J35" s="272" t="str">
        <f>IFERROR(VLOOKUP($B35,'Core Indicators'!$E$3:$EU$906,147,FALSE),"x")</f>
        <v>x</v>
      </c>
      <c r="K35" s="273">
        <v>0.46735137700000001</v>
      </c>
      <c r="L35" s="271">
        <v>7.41</v>
      </c>
      <c r="M35" s="272">
        <v>72</v>
      </c>
      <c r="N35" s="272">
        <v>59</v>
      </c>
      <c r="O35" s="272" t="str">
        <f>IFERROR(VLOOKUP(B35,'Core Indicators'!$E$3:$G$9906,3,FALSE),"x")</f>
        <v>x</v>
      </c>
      <c r="P35" s="272">
        <v>566730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c r="A36" s="267" t="s">
        <v>2070</v>
      </c>
      <c r="B36" s="268" t="s">
        <v>8116</v>
      </c>
      <c r="C36" s="271">
        <v>0.87789099120000003</v>
      </c>
      <c r="D36" s="272">
        <v>4</v>
      </c>
      <c r="E36" s="271">
        <v>0.183</v>
      </c>
      <c r="F36" s="271">
        <v>3.55</v>
      </c>
      <c r="G36" s="271">
        <v>0.68207866260000005</v>
      </c>
      <c r="H36" s="271">
        <v>56.2</v>
      </c>
      <c r="I36" s="272">
        <v>4</v>
      </c>
      <c r="J36" s="272">
        <f>IFERROR(VLOOKUP($B36,'Core Indicators'!$E$3:$EU$906,147,FALSE),"x")</f>
        <v>405</v>
      </c>
      <c r="K36" s="273">
        <v>-1.701157451</v>
      </c>
      <c r="L36" s="271">
        <v>3.28</v>
      </c>
      <c r="M36" s="272">
        <v>5</v>
      </c>
      <c r="N36" s="272">
        <v>24</v>
      </c>
      <c r="O36" s="272">
        <f>IFERROR(VLOOKUP(B36,'Core Indicators'!$E$3:$G$9906,3,FALSE),"x")</f>
        <v>5300000</v>
      </c>
      <c r="P36" s="272">
        <v>622980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c r="A37" s="267" t="s">
        <v>8117</v>
      </c>
      <c r="B37" s="268" t="s">
        <v>8118</v>
      </c>
      <c r="C37" s="271">
        <v>0.59715102890000005</v>
      </c>
      <c r="D37" s="272">
        <v>12</v>
      </c>
      <c r="E37" s="271">
        <v>2.8000000000000001E-2</v>
      </c>
      <c r="F37" s="271" t="s">
        <v>17</v>
      </c>
      <c r="G37" s="271">
        <v>8.2716424699999999E-2</v>
      </c>
      <c r="H37" s="271">
        <v>33.299999999999997</v>
      </c>
      <c r="I37" s="272">
        <v>0</v>
      </c>
      <c r="J37" s="272" t="str">
        <f>IFERROR(VLOOKUP($B37,'Core Indicators'!$E$3:$EU$906,147,FALSE),"x")</f>
        <v>x</v>
      </c>
      <c r="K37" s="273">
        <v>1.566220164</v>
      </c>
      <c r="L37" s="271" t="s">
        <v>17</v>
      </c>
      <c r="M37" s="272">
        <v>97</v>
      </c>
      <c r="N37" s="272">
        <v>76</v>
      </c>
      <c r="O37" s="272" t="str">
        <f>IFERROR(VLOOKUP(B37,'Core Indicators'!$E$3:$G$9906,3,FALSE),"x")</f>
        <v>x</v>
      </c>
      <c r="P37" s="272">
        <v>8788700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c r="A38" s="267" t="s">
        <v>8119</v>
      </c>
      <c r="B38" s="268" t="s">
        <v>8120</v>
      </c>
      <c r="C38" s="271">
        <v>0.5450100068</v>
      </c>
      <c r="D38" s="272">
        <v>11</v>
      </c>
      <c r="E38" s="271">
        <v>0</v>
      </c>
      <c r="F38" s="271" t="s">
        <v>17</v>
      </c>
      <c r="G38" s="271">
        <v>3.6718722199999998E-2</v>
      </c>
      <c r="H38" s="271">
        <v>33.1</v>
      </c>
      <c r="I38" s="272">
        <v>0</v>
      </c>
      <c r="J38" s="272" t="str">
        <f>IFERROR(VLOOKUP($B38,'Core Indicators'!$E$3:$EU$906,147,FALSE),"x")</f>
        <v>x</v>
      </c>
      <c r="K38" s="273">
        <v>1.751806736</v>
      </c>
      <c r="L38" s="271" t="s">
        <v>17</v>
      </c>
      <c r="M38" s="272">
        <v>96</v>
      </c>
      <c r="N38" s="272">
        <v>82</v>
      </c>
      <c r="O38" s="272" t="str">
        <f>IFERROR(VLOOKUP(B38,'Core Indicators'!$E$3:$G$9906,3,FALSE),"x")</f>
        <v>x</v>
      </c>
      <c r="P38" s="272">
        <v>39509.599999999999</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c r="A39" s="267" t="s">
        <v>1926</v>
      </c>
      <c r="B39" s="268" t="s">
        <v>8121</v>
      </c>
      <c r="C39" s="271">
        <v>0.16604995180000001</v>
      </c>
      <c r="D39" s="272">
        <v>12</v>
      </c>
      <c r="E39" s="271">
        <v>0.04</v>
      </c>
      <c r="F39" s="271">
        <v>9.25</v>
      </c>
      <c r="G39" s="271">
        <v>0.28785367480000001</v>
      </c>
      <c r="H39" s="271">
        <v>43</v>
      </c>
      <c r="I39" s="272">
        <v>3</v>
      </c>
      <c r="J39" s="272" t="str">
        <f>IFERROR(VLOOKUP($B39,'Core Indicators'!$E$3:$EU$906,147,FALSE),"x")</f>
        <v>x</v>
      </c>
      <c r="K39" s="273">
        <v>0.69040066</v>
      </c>
      <c r="L39" s="271">
        <v>8.8800000000000008</v>
      </c>
      <c r="M39" s="272">
        <v>94</v>
      </c>
      <c r="N39" s="272">
        <v>66</v>
      </c>
      <c r="O39" s="272">
        <f>IFERROR(VLOOKUP(B39,'Core Indicators'!$E$3:$G$9906,3,FALSE),"x")</f>
        <v>19700000</v>
      </c>
      <c r="P39" s="272">
        <v>743532</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c r="A40" s="267" t="s">
        <v>8122</v>
      </c>
      <c r="B40" s="268" t="s">
        <v>8123</v>
      </c>
      <c r="C40" s="271">
        <v>0.16040162429999999</v>
      </c>
      <c r="D40" s="272">
        <v>0</v>
      </c>
      <c r="E40" s="271">
        <v>0.43430000000000002</v>
      </c>
      <c r="F40" s="271">
        <v>3.1833333330000002</v>
      </c>
      <c r="G40" s="271">
        <v>0.16264248040000001</v>
      </c>
      <c r="H40" s="271">
        <v>38.5</v>
      </c>
      <c r="I40" s="272">
        <v>3</v>
      </c>
      <c r="J40" s="272" t="str">
        <f>IFERROR(VLOOKUP($B40,'Core Indicators'!$E$3:$EU$906,147,FALSE),"x")</f>
        <v>x</v>
      </c>
      <c r="K40" s="273">
        <v>-4.1443985000000003E-2</v>
      </c>
      <c r="L40" s="271">
        <v>4.75</v>
      </c>
      <c r="M40" s="272">
        <v>9</v>
      </c>
      <c r="N40" s="272">
        <v>42</v>
      </c>
      <c r="O40" s="272" t="str">
        <f>IFERROR(VLOOKUP(B40,'Core Indicators'!$E$3:$G$9906,3,FALSE),"x")</f>
        <v>x</v>
      </c>
      <c r="P40" s="272">
        <v>9388210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c r="A41" s="267" t="s">
        <v>8124</v>
      </c>
      <c r="B41" s="268" t="s">
        <v>8125</v>
      </c>
      <c r="C41" s="271">
        <v>0.77389999669999998</v>
      </c>
      <c r="D41" s="272">
        <v>4</v>
      </c>
      <c r="E41" s="271">
        <v>0.34</v>
      </c>
      <c r="F41" s="271">
        <v>4.8833333330000004</v>
      </c>
      <c r="G41" s="271">
        <v>0.65704813979999999</v>
      </c>
      <c r="H41" s="271">
        <v>41.5</v>
      </c>
      <c r="I41" s="272">
        <v>3</v>
      </c>
      <c r="J41" s="272" t="str">
        <f>IFERROR(VLOOKUP($B41,'Core Indicators'!$E$3:$EU$906,147,FALSE),"x")</f>
        <v>x</v>
      </c>
      <c r="K41" s="273">
        <v>-0.47964015599999998</v>
      </c>
      <c r="L41" s="271">
        <v>5.05</v>
      </c>
      <c r="M41" s="272">
        <v>49</v>
      </c>
      <c r="N41" s="272">
        <v>40</v>
      </c>
      <c r="O41" s="272" t="str">
        <f>IFERROR(VLOOKUP(B41,'Core Indicators'!$E$3:$G$9906,3,FALSE),"x")</f>
        <v>x</v>
      </c>
      <c r="P41" s="272">
        <v>318000</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c r="A42" s="267" t="s">
        <v>1938</v>
      </c>
      <c r="B42" s="268" t="s">
        <v>8126</v>
      </c>
      <c r="C42" s="271">
        <v>0.85829999849999994</v>
      </c>
      <c r="D42" s="272">
        <v>5</v>
      </c>
      <c r="E42" s="271">
        <v>0</v>
      </c>
      <c r="F42" s="271">
        <v>3.5666666669999998</v>
      </c>
      <c r="G42" s="271">
        <v>0.56645724549999998</v>
      </c>
      <c r="H42" s="271">
        <v>46.6</v>
      </c>
      <c r="I42" s="272">
        <v>5</v>
      </c>
      <c r="J42" s="272">
        <f>IFERROR(VLOOKUP($B42,'Core Indicators'!$E$3:$EU$906,147,FALSE),"x")</f>
        <v>662</v>
      </c>
      <c r="K42" s="273">
        <v>-1.045376182</v>
      </c>
      <c r="L42" s="271">
        <v>4.09</v>
      </c>
      <c r="M42" s="272">
        <v>15</v>
      </c>
      <c r="N42" s="272">
        <v>27</v>
      </c>
      <c r="O42" s="272">
        <f>IFERROR(VLOOKUP(B42,'Core Indicators'!$E$3:$G$9906,3,FALSE),"x")</f>
        <v>29680000</v>
      </c>
      <c r="P42" s="272">
        <v>472710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c r="A43" s="267" t="s">
        <v>2082</v>
      </c>
      <c r="B43" s="268" t="s">
        <v>8127</v>
      </c>
      <c r="C43" s="271">
        <v>0.93415500099999993</v>
      </c>
      <c r="D43" s="272">
        <v>3</v>
      </c>
      <c r="E43" s="271">
        <v>0.61299999999999999</v>
      </c>
      <c r="F43" s="271">
        <v>3.6666666669999999</v>
      </c>
      <c r="G43" s="271">
        <v>0.65473159420000004</v>
      </c>
      <c r="H43" s="271">
        <v>42.1</v>
      </c>
      <c r="I43" s="272">
        <v>5</v>
      </c>
      <c r="J43" s="272">
        <f>IFERROR(VLOOKUP($B43,'Core Indicators'!$E$3:$EU$906,147,FALSE),"x")</f>
        <v>3335</v>
      </c>
      <c r="K43" s="273">
        <v>-1.672433853</v>
      </c>
      <c r="L43" s="271">
        <v>2.75</v>
      </c>
      <c r="M43" s="272">
        <v>19</v>
      </c>
      <c r="N43" s="272">
        <v>20</v>
      </c>
      <c r="O43" s="272">
        <f>IFERROR(VLOOKUP(B43,'Core Indicators'!$E$3:$G$9906,3,FALSE),"x")</f>
        <v>117800000</v>
      </c>
      <c r="P43" s="272">
        <v>2267050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c r="A44" s="267" t="s">
        <v>8128</v>
      </c>
      <c r="B44" s="268" t="s">
        <v>8129</v>
      </c>
      <c r="C44" s="271">
        <v>0.8790999934</v>
      </c>
      <c r="D44" s="272">
        <v>10</v>
      </c>
      <c r="E44" s="271">
        <v>0.72</v>
      </c>
      <c r="F44" s="271">
        <v>3.35</v>
      </c>
      <c r="G44" s="271">
        <v>0.57901026190000005</v>
      </c>
      <c r="H44" s="271">
        <v>48.9</v>
      </c>
      <c r="I44" s="272">
        <v>1</v>
      </c>
      <c r="J44" s="272" t="str">
        <f>IFERROR(VLOOKUP($B44,'Core Indicators'!$E$3:$EU$906,147,FALSE),"x")</f>
        <v>x</v>
      </c>
      <c r="K44" s="273">
        <v>-1.0895229580000001</v>
      </c>
      <c r="L44" s="271">
        <v>6.69</v>
      </c>
      <c r="M44" s="272">
        <v>17</v>
      </c>
      <c r="N44" s="272">
        <v>22</v>
      </c>
      <c r="O44" s="272" t="str">
        <f>IFERROR(VLOOKUP(B44,'Core Indicators'!$E$3:$G$9906,3,FALSE),"x")</f>
        <v>x</v>
      </c>
      <c r="P44" s="272">
        <v>341500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c r="A45" s="267" t="s">
        <v>8130</v>
      </c>
      <c r="B45" s="268" t="s">
        <v>8131</v>
      </c>
      <c r="C45" s="271" t="s">
        <v>17</v>
      </c>
      <c r="D45" s="272" t="s">
        <v>17</v>
      </c>
      <c r="E45" s="271" t="s">
        <v>17</v>
      </c>
      <c r="F45" s="271" t="s">
        <v>17</v>
      </c>
      <c r="G45" s="271" t="s">
        <v>17</v>
      </c>
      <c r="H45" s="271" t="s">
        <v>17</v>
      </c>
      <c r="I45" s="272" t="s">
        <v>17</v>
      </c>
      <c r="J45" s="272" t="str">
        <f>IFERROR(VLOOKUP($B45,'Core Indicators'!$E$3:$EU$906,147,FALSE),"x")</f>
        <v>x</v>
      </c>
      <c r="K45" s="273">
        <v>-0.55232721600000001</v>
      </c>
      <c r="L45" s="271" t="s">
        <v>17</v>
      </c>
      <c r="M45" s="272" t="s">
        <v>17</v>
      </c>
      <c r="N45" s="272" t="s">
        <v>17</v>
      </c>
      <c r="O45" s="272" t="str">
        <f>IFERROR(VLOOKUP(B45,'Core Indicators'!$E$3:$G$9906,3,FALSE),"x")</f>
        <v>x</v>
      </c>
      <c r="P45" s="272" t="s">
        <v>17</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c r="A46" s="267" t="s">
        <v>460</v>
      </c>
      <c r="B46" s="268" t="s">
        <v>8132</v>
      </c>
      <c r="C46" s="271">
        <v>0.41304397009999999</v>
      </c>
      <c r="D46" s="272">
        <v>10</v>
      </c>
      <c r="E46" s="271">
        <v>0.247</v>
      </c>
      <c r="F46" s="271">
        <v>6.5</v>
      </c>
      <c r="G46" s="271">
        <v>0.41050226350000002</v>
      </c>
      <c r="H46" s="271">
        <v>54.8</v>
      </c>
      <c r="I46" s="272">
        <v>4</v>
      </c>
      <c r="J46" s="272">
        <f>IFERROR(VLOOKUP($B46,'Core Indicators'!$E$3:$EU$906,147,FALSE),"x")</f>
        <v>1152</v>
      </c>
      <c r="K46" s="273">
        <v>-0.426875532</v>
      </c>
      <c r="L46" s="271">
        <v>6.57</v>
      </c>
      <c r="M46" s="272">
        <v>70</v>
      </c>
      <c r="N46" s="272">
        <v>40</v>
      </c>
      <c r="O46" s="272">
        <f>IFERROR(VLOOKUP(B46,'Core Indicators'!$E$3:$G$9906,3,FALSE),"x")</f>
        <v>53100000</v>
      </c>
      <c r="P46" s="272">
        <v>1109500</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c r="A47" s="267" t="s">
        <v>8133</v>
      </c>
      <c r="B47" s="268" t="s">
        <v>8134</v>
      </c>
      <c r="C47" s="271">
        <v>0.54602201459999999</v>
      </c>
      <c r="D47" s="272">
        <v>10</v>
      </c>
      <c r="E47" s="271">
        <v>0</v>
      </c>
      <c r="F47" s="271" t="s">
        <v>17</v>
      </c>
      <c r="G47" s="271" t="s">
        <v>17</v>
      </c>
      <c r="H47" s="271">
        <v>45.3</v>
      </c>
      <c r="I47" s="272">
        <v>0</v>
      </c>
      <c r="J47" s="272" t="str">
        <f>IFERROR(VLOOKUP($B47,'Core Indicators'!$E$3:$EU$906,147,FALSE),"x")</f>
        <v>x</v>
      </c>
      <c r="K47" s="273">
        <v>-1.313717961</v>
      </c>
      <c r="L47" s="271" t="s">
        <v>17</v>
      </c>
      <c r="M47" s="272">
        <v>42</v>
      </c>
      <c r="N47" s="272">
        <v>20</v>
      </c>
      <c r="O47" s="272" t="str">
        <f>IFERROR(VLOOKUP(B47,'Core Indicators'!$E$3:$G$9906,3,FALSE),"x")</f>
        <v>x</v>
      </c>
      <c r="P47" s="272">
        <v>1861</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c r="A48" s="267" t="s">
        <v>8135</v>
      </c>
      <c r="B48" s="268" t="s">
        <v>8136</v>
      </c>
      <c r="C48" s="271">
        <v>0</v>
      </c>
      <c r="D48" s="272">
        <v>13</v>
      </c>
      <c r="E48" s="271">
        <v>0</v>
      </c>
      <c r="F48" s="271" t="s">
        <v>17</v>
      </c>
      <c r="G48" s="271">
        <v>0.37196926270000003</v>
      </c>
      <c r="H48" s="271">
        <v>42.4</v>
      </c>
      <c r="I48" s="272">
        <v>0</v>
      </c>
      <c r="J48" s="272" t="str">
        <f>IFERROR(VLOOKUP($B48,'Core Indicators'!$E$3:$EU$906,147,FALSE),"x")</f>
        <v>x</v>
      </c>
      <c r="K48" s="273">
        <v>0.36523217000000002</v>
      </c>
      <c r="L48" s="271" t="s">
        <v>17</v>
      </c>
      <c r="M48" s="272">
        <v>92</v>
      </c>
      <c r="N48" s="272">
        <v>64</v>
      </c>
      <c r="O48" s="272" t="str">
        <f>IFERROR(VLOOKUP(B48,'Core Indicators'!$E$3:$G$9906,3,FALSE),"x")</f>
        <v>x</v>
      </c>
      <c r="P48" s="272">
        <v>4030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c r="A49" s="267" t="s">
        <v>476</v>
      </c>
      <c r="B49" s="268" t="s">
        <v>8137</v>
      </c>
      <c r="C49" s="271">
        <v>0.29277097899999999</v>
      </c>
      <c r="D49" s="272">
        <v>11</v>
      </c>
      <c r="E49" s="271">
        <v>0.02</v>
      </c>
      <c r="F49" s="271">
        <v>9.0500000000000007</v>
      </c>
      <c r="G49" s="271">
        <v>0.28514079650000002</v>
      </c>
      <c r="H49" s="271">
        <v>47.2</v>
      </c>
      <c r="I49" s="272">
        <v>0</v>
      </c>
      <c r="J49" s="272" t="str">
        <f>IFERROR(VLOOKUP($B49,'Core Indicators'!$E$3:$EU$906,147,FALSE),"x")</f>
        <v>x</v>
      </c>
      <c r="K49" s="273">
        <v>0.43657729000000001</v>
      </c>
      <c r="L49" s="271">
        <v>8.4499999999999993</v>
      </c>
      <c r="M49" s="272">
        <v>91</v>
      </c>
      <c r="N49" s="272">
        <v>55</v>
      </c>
      <c r="O49" s="272">
        <f>IFERROR(VLOOKUP(B49,'Core Indicators'!$E$3:$G$9906,3,FALSE),"x")</f>
        <v>5149000</v>
      </c>
      <c r="P49" s="272">
        <v>51060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c r="A50" s="267" t="s">
        <v>8138</v>
      </c>
      <c r="B50" s="268" t="s">
        <v>8139</v>
      </c>
      <c r="C50" s="271">
        <v>0.46023803670000002</v>
      </c>
      <c r="D50" s="272">
        <v>0</v>
      </c>
      <c r="E50" s="271">
        <v>0</v>
      </c>
      <c r="F50" s="271">
        <v>3.266666667</v>
      </c>
      <c r="G50" s="271">
        <v>0.31249158030000002</v>
      </c>
      <c r="H50" s="271" t="s">
        <v>17</v>
      </c>
      <c r="I50" s="272">
        <v>2</v>
      </c>
      <c r="J50" s="272" t="str">
        <f>IFERROR(VLOOKUP($B50,'Core Indicators'!$E$3:$EU$906,147,FALSE),"x")</f>
        <v>x</v>
      </c>
      <c r="K50" s="273">
        <v>-0.45963495999999998</v>
      </c>
      <c r="L50" s="271">
        <v>3.38</v>
      </c>
      <c r="M50" s="272">
        <v>12</v>
      </c>
      <c r="N50" s="272">
        <v>42</v>
      </c>
      <c r="O50" s="272" t="str">
        <f>IFERROR(VLOOKUP(B50,'Core Indicators'!$E$3:$G$9906,3,FALSE),"x")</f>
        <v>x</v>
      </c>
      <c r="P50" s="272">
        <v>103800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c r="A51" s="267" t="s">
        <v>8140</v>
      </c>
      <c r="B51" s="268" t="s">
        <v>8141</v>
      </c>
      <c r="C51" s="271" t="s">
        <v>17</v>
      </c>
      <c r="D51" s="272" t="s">
        <v>17</v>
      </c>
      <c r="E51" s="271" t="s">
        <v>17</v>
      </c>
      <c r="F51" s="271" t="s">
        <v>17</v>
      </c>
      <c r="G51" s="271" t="s">
        <v>17</v>
      </c>
      <c r="H51" s="271" t="s">
        <v>17</v>
      </c>
      <c r="I51" s="272" t="s">
        <v>17</v>
      </c>
      <c r="J51" s="272" t="str">
        <f>IFERROR(VLOOKUP($B51,'Core Indicators'!$E$3:$EU$906,147,FALSE),"x")</f>
        <v>x</v>
      </c>
      <c r="K51" s="273">
        <v>0.72119528099999997</v>
      </c>
      <c r="L51" s="271" t="s">
        <v>17</v>
      </c>
      <c r="M51" s="272" t="s">
        <v>17</v>
      </c>
      <c r="N51" s="272" t="s">
        <v>17</v>
      </c>
      <c r="O51" s="272" t="str">
        <f>IFERROR(VLOOKUP(B51,'Core Indicators'!$E$3:$G$9906,3,FALSE),"x")</f>
        <v>x</v>
      </c>
      <c r="P51" s="272" t="s">
        <v>17</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c r="A52" s="267" t="s">
        <v>8142</v>
      </c>
      <c r="B52" s="268" t="s">
        <v>8143</v>
      </c>
      <c r="C52" s="271">
        <v>0.32759997839999999</v>
      </c>
      <c r="D52" s="272">
        <v>11</v>
      </c>
      <c r="E52" s="271">
        <v>0</v>
      </c>
      <c r="F52" s="271" t="s">
        <v>17</v>
      </c>
      <c r="G52" s="271">
        <v>8.6124699200000002E-2</v>
      </c>
      <c r="H52" s="271">
        <v>32.700000000000003</v>
      </c>
      <c r="I52" s="272">
        <v>2</v>
      </c>
      <c r="J52" s="272" t="str">
        <f>IFERROR(VLOOKUP($B52,'Core Indicators'!$E$3:$EU$906,147,FALSE),"x")</f>
        <v>x</v>
      </c>
      <c r="K52" s="273">
        <v>0.57079851599999998</v>
      </c>
      <c r="L52" s="271" t="s">
        <v>17</v>
      </c>
      <c r="M52" s="272">
        <v>92</v>
      </c>
      <c r="N52" s="272">
        <v>53</v>
      </c>
      <c r="O52" s="272" t="str">
        <f>IFERROR(VLOOKUP(B52,'Core Indicators'!$E$3:$G$9906,3,FALSE),"x")</f>
        <v>x</v>
      </c>
      <c r="P52" s="272">
        <v>9240</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c r="A53" s="267" t="s">
        <v>1372</v>
      </c>
      <c r="B53" s="268" t="s">
        <v>8144</v>
      </c>
      <c r="C53" s="271">
        <v>5.5215994400000003E-2</v>
      </c>
      <c r="D53" s="272">
        <v>11</v>
      </c>
      <c r="E53" s="271">
        <v>5.7000000000000002E-2</v>
      </c>
      <c r="F53" s="271">
        <v>9.1999999999999993</v>
      </c>
      <c r="G53" s="271">
        <v>0.1374148355</v>
      </c>
      <c r="H53" s="271">
        <v>25</v>
      </c>
      <c r="I53" s="272">
        <v>0</v>
      </c>
      <c r="J53" s="272">
        <f>IFERROR(VLOOKUP($B53,'Core Indicators'!$E$3:$EU$906,147,FALSE),"x")</f>
        <v>0</v>
      </c>
      <c r="K53" s="273">
        <v>1.100805759</v>
      </c>
      <c r="L53" s="271">
        <v>9.2100000000000009</v>
      </c>
      <c r="M53" s="272">
        <v>94</v>
      </c>
      <c r="N53" s="272">
        <v>57</v>
      </c>
      <c r="O53" s="272">
        <f>IFERROR(VLOOKUP(B53,'Core Indicators'!$E$3:$G$9906,3,FALSE),"x")</f>
        <v>11265000</v>
      </c>
      <c r="P53" s="272">
        <v>77186.8</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c r="A54" s="267" t="s">
        <v>8145</v>
      </c>
      <c r="B54" s="268" t="s">
        <v>8146</v>
      </c>
      <c r="C54" s="271">
        <v>0</v>
      </c>
      <c r="D54" s="272">
        <v>11</v>
      </c>
      <c r="E54" s="271">
        <v>0</v>
      </c>
      <c r="F54" s="271" t="s">
        <v>17</v>
      </c>
      <c r="G54" s="271">
        <v>8.3537887399999997E-2</v>
      </c>
      <c r="H54" s="271">
        <v>31.9</v>
      </c>
      <c r="I54" s="272">
        <v>3</v>
      </c>
      <c r="J54" s="272" t="str">
        <f>IFERROR(VLOOKUP($B54,'Core Indicators'!$E$3:$EU$906,147,FALSE),"x")</f>
        <v>x</v>
      </c>
      <c r="K54" s="273">
        <v>1.5331543679999999</v>
      </c>
      <c r="L54" s="271" t="s">
        <v>17</v>
      </c>
      <c r="M54" s="272">
        <v>93</v>
      </c>
      <c r="N54" s="272">
        <v>78</v>
      </c>
      <c r="O54" s="272" t="str">
        <f>IFERROR(VLOOKUP(B54,'Core Indicators'!$E$3:$G$9906,3,FALSE),"x")</f>
        <v>x</v>
      </c>
      <c r="P54" s="272">
        <v>349390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c r="A55" s="267" t="s">
        <v>419</v>
      </c>
      <c r="B55" s="268" t="s">
        <v>8147</v>
      </c>
      <c r="C55" s="271">
        <v>0.56789997659999991</v>
      </c>
      <c r="D55" s="272">
        <v>6</v>
      </c>
      <c r="E55" s="271">
        <v>0</v>
      </c>
      <c r="F55" s="271">
        <v>3.6166666670000001</v>
      </c>
      <c r="G55" s="271" t="s">
        <v>17</v>
      </c>
      <c r="H55" s="271">
        <v>41.6</v>
      </c>
      <c r="I55" s="272">
        <v>1</v>
      </c>
      <c r="J55" s="272">
        <f>IFERROR(VLOOKUP($B55,'Core Indicators'!$E$3:$EU$906,147,FALSE),"x")</f>
        <v>48</v>
      </c>
      <c r="K55" s="273">
        <v>-1.1020444629999999</v>
      </c>
      <c r="L55" s="271">
        <v>3.93</v>
      </c>
      <c r="M55" s="272">
        <v>24</v>
      </c>
      <c r="N55" s="272">
        <v>30</v>
      </c>
      <c r="O55" s="272">
        <f>IFERROR(VLOOKUP(B55,'Core Indicators'!$E$3:$G$9906,3,FALSE),"x")</f>
        <v>1182000</v>
      </c>
      <c r="P55" s="272">
        <v>23180</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c r="A56" s="267" t="s">
        <v>8148</v>
      </c>
      <c r="B56" s="268" t="s">
        <v>8149</v>
      </c>
      <c r="C56" s="271">
        <v>0</v>
      </c>
      <c r="D56" s="272">
        <v>13</v>
      </c>
      <c r="E56" s="271">
        <v>0</v>
      </c>
      <c r="F56" s="271" t="s">
        <v>17</v>
      </c>
      <c r="G56" s="271" t="s">
        <v>17</v>
      </c>
      <c r="H56" s="271" t="s">
        <v>17</v>
      </c>
      <c r="I56" s="272">
        <v>0</v>
      </c>
      <c r="J56" s="272" t="str">
        <f>IFERROR(VLOOKUP($B56,'Core Indicators'!$E$3:$EU$906,147,FALSE),"x")</f>
        <v>x</v>
      </c>
      <c r="K56" s="273">
        <v>0.73329377200000001</v>
      </c>
      <c r="L56" s="271" t="s">
        <v>17</v>
      </c>
      <c r="M56" s="272">
        <v>93</v>
      </c>
      <c r="N56" s="272">
        <v>56</v>
      </c>
      <c r="O56" s="272" t="str">
        <f>IFERROR(VLOOKUP(B56,'Core Indicators'!$E$3:$G$9906,3,FALSE),"x")</f>
        <v>x</v>
      </c>
      <c r="P56" s="272">
        <v>750</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c r="A57" s="267" t="s">
        <v>8150</v>
      </c>
      <c r="B57" s="268" t="s">
        <v>8151</v>
      </c>
      <c r="C57" s="271">
        <v>0</v>
      </c>
      <c r="D57" s="272">
        <v>12</v>
      </c>
      <c r="E57" s="271">
        <v>0</v>
      </c>
      <c r="F57" s="271" t="s">
        <v>17</v>
      </c>
      <c r="G57" s="271">
        <v>3.95971736E-2</v>
      </c>
      <c r="H57" s="271">
        <v>28.2</v>
      </c>
      <c r="I57" s="272">
        <v>0</v>
      </c>
      <c r="J57" s="272" t="str">
        <f>IFERROR(VLOOKUP($B57,'Core Indicators'!$E$3:$EU$906,147,FALSE),"x")</f>
        <v>x</v>
      </c>
      <c r="K57" s="273">
        <v>1.9003081319999999</v>
      </c>
      <c r="L57" s="271" t="s">
        <v>17</v>
      </c>
      <c r="M57" s="272">
        <v>97</v>
      </c>
      <c r="N57" s="272">
        <v>90</v>
      </c>
      <c r="O57" s="272" t="str">
        <f>IFERROR(VLOOKUP(B57,'Core Indicators'!$E$3:$G$9906,3,FALSE),"x")</f>
        <v>x</v>
      </c>
      <c r="P57" s="272">
        <v>40000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c r="A58" s="267" t="s">
        <v>490</v>
      </c>
      <c r="B58" s="268" t="s">
        <v>8152</v>
      </c>
      <c r="C58" s="271">
        <v>0</v>
      </c>
      <c r="D58" s="272">
        <v>7</v>
      </c>
      <c r="E58" s="271">
        <v>7.0000000000000007E-2</v>
      </c>
      <c r="F58" s="271">
        <v>7.25</v>
      </c>
      <c r="G58" s="271">
        <v>0.4532722515</v>
      </c>
      <c r="H58" s="271">
        <v>37</v>
      </c>
      <c r="I58" s="272">
        <v>0</v>
      </c>
      <c r="J58" s="272" t="str">
        <f>IFERROR(VLOOKUP($B58,'Core Indicators'!$E$3:$EU$906,147,FALSE),"x")</f>
        <v>x</v>
      </c>
      <c r="K58" s="273">
        <v>-9.2175311999999995E-2</v>
      </c>
      <c r="L58" s="271">
        <v>6.77</v>
      </c>
      <c r="M58" s="272">
        <v>68</v>
      </c>
      <c r="N58" s="272">
        <v>35</v>
      </c>
      <c r="O58" s="272">
        <f>IFERROR(VLOOKUP(B58,'Core Indicators'!$E$3:$G$9906,3,FALSE),"x")</f>
        <v>11400000</v>
      </c>
      <c r="P58" s="272">
        <v>47531</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c r="A59" s="267" t="s">
        <v>90</v>
      </c>
      <c r="B59" s="268" t="s">
        <v>8153</v>
      </c>
      <c r="C59" s="271">
        <v>0.40319995809999998</v>
      </c>
      <c r="D59" s="272">
        <v>3</v>
      </c>
      <c r="E59" s="271">
        <v>0.27</v>
      </c>
      <c r="F59" s="271">
        <v>4.5999999999999996</v>
      </c>
      <c r="G59" s="271">
        <v>0.44306804239999997</v>
      </c>
      <c r="H59" s="271">
        <v>27.6</v>
      </c>
      <c r="I59" s="272">
        <v>2</v>
      </c>
      <c r="J59" s="272">
        <f>IFERROR(VLOOKUP($B59,'Core Indicators'!$E$3:$EU$906,147,FALSE),"x")</f>
        <v>946</v>
      </c>
      <c r="K59" s="273">
        <v>-0.83247268200000002</v>
      </c>
      <c r="L59" s="271">
        <v>5</v>
      </c>
      <c r="M59" s="272">
        <v>32</v>
      </c>
      <c r="N59" s="272">
        <v>36</v>
      </c>
      <c r="O59" s="272">
        <f>IFERROR(VLOOKUP(B59,'Core Indicators'!$E$3:$G$9906,3,FALSE),"x")</f>
        <v>47276000</v>
      </c>
      <c r="P59" s="272">
        <v>2381741</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c r="A60" s="267" t="s">
        <v>519</v>
      </c>
      <c r="B60" s="268" t="s">
        <v>8154</v>
      </c>
      <c r="C60" s="271">
        <v>0.32659999670000001</v>
      </c>
      <c r="D60" s="272">
        <v>9</v>
      </c>
      <c r="E60" s="271">
        <v>0.31</v>
      </c>
      <c r="F60" s="271">
        <v>6.6</v>
      </c>
      <c r="G60" s="271">
        <v>0.38886860010000002</v>
      </c>
      <c r="H60" s="271">
        <v>45.5</v>
      </c>
      <c r="I60" s="272">
        <v>3</v>
      </c>
      <c r="J60" s="272">
        <f>IFERROR(VLOOKUP($B60,'Core Indicators'!$E$3:$EU$906,147,FALSE),"x")</f>
        <v>37</v>
      </c>
      <c r="K60" s="273">
        <v>-0.62022411799999999</v>
      </c>
      <c r="L60" s="271">
        <v>6.14</v>
      </c>
      <c r="M60" s="272">
        <v>67</v>
      </c>
      <c r="N60" s="272">
        <v>34</v>
      </c>
      <c r="O60" s="272">
        <f>IFERROR(VLOOKUP(B60,'Core Indicators'!$E$3:$G$9906,3,FALSE),"x")</f>
        <v>18100000</v>
      </c>
      <c r="P60" s="272">
        <v>248360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c r="A61" s="267" t="s">
        <v>731</v>
      </c>
      <c r="B61" s="268" t="s">
        <v>8155</v>
      </c>
      <c r="C61" s="271">
        <v>0.16379995159999999</v>
      </c>
      <c r="D61" s="272">
        <v>3</v>
      </c>
      <c r="E61" s="271">
        <v>0.09</v>
      </c>
      <c r="F61" s="271">
        <v>3.4166666669999999</v>
      </c>
      <c r="G61" s="271">
        <v>0.44973590689999998</v>
      </c>
      <c r="H61" s="271">
        <v>31.5</v>
      </c>
      <c r="I61" s="272">
        <v>3</v>
      </c>
      <c r="J61" s="272">
        <f>IFERROR(VLOOKUP($B61,'Core Indicators'!$E$3:$EU$906,147,FALSE),"x")</f>
        <v>1</v>
      </c>
      <c r="K61" s="273">
        <v>-0.26377266599999999</v>
      </c>
      <c r="L61" s="271">
        <v>3.94</v>
      </c>
      <c r="M61" s="272">
        <v>18</v>
      </c>
      <c r="N61" s="272">
        <v>35</v>
      </c>
      <c r="O61" s="272">
        <f>IFERROR(VLOOKUP(B61,'Core Indicators'!$E$3:$G$9906,3,FALSE),"x")</f>
        <v>117284000</v>
      </c>
      <c r="P61" s="272">
        <v>995450</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c r="A62" s="267" t="s">
        <v>1557</v>
      </c>
      <c r="B62" s="268" t="s">
        <v>8156</v>
      </c>
      <c r="C62" s="271">
        <v>0.61300002149999999</v>
      </c>
      <c r="D62" s="272">
        <v>0</v>
      </c>
      <c r="E62" s="271">
        <v>0</v>
      </c>
      <c r="F62" s="271">
        <v>2.016666667</v>
      </c>
      <c r="G62" s="271" t="s">
        <v>17</v>
      </c>
      <c r="H62" s="271" t="s">
        <v>17</v>
      </c>
      <c r="I62" s="272">
        <v>4</v>
      </c>
      <c r="J62" s="272">
        <f>IFERROR(VLOOKUP($B62,'Core Indicators'!$E$3:$EU$906,147,FALSE),"x")</f>
        <v>0</v>
      </c>
      <c r="K62" s="273">
        <v>-1.7713862659999999</v>
      </c>
      <c r="L62" s="271">
        <v>1.62</v>
      </c>
      <c r="M62" s="272">
        <v>3</v>
      </c>
      <c r="N62" s="272">
        <v>21</v>
      </c>
      <c r="O62" s="272">
        <f>IFERROR(VLOOKUP(B62,'Core Indicators'!$E$3:$G$9906,3,FALSE),"x")</f>
        <v>3470000</v>
      </c>
      <c r="P62" s="272">
        <v>121040.8</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c r="A63" s="267" t="s">
        <v>8157</v>
      </c>
      <c r="B63" s="268" t="s">
        <v>8158</v>
      </c>
      <c r="C63" s="271" t="s">
        <v>17</v>
      </c>
      <c r="D63" s="272" t="s">
        <v>17</v>
      </c>
      <c r="E63" s="271" t="s">
        <v>17</v>
      </c>
      <c r="F63" s="271" t="s">
        <v>17</v>
      </c>
      <c r="G63" s="271" t="s">
        <v>17</v>
      </c>
      <c r="H63" s="271" t="s">
        <v>17</v>
      </c>
      <c r="I63" s="272" t="s">
        <v>17</v>
      </c>
      <c r="J63" s="272" t="str">
        <f>IFERROR(VLOOKUP($B63,'Core Indicators'!$E$3:$EU$906,147,FALSE),"x")</f>
        <v>x</v>
      </c>
      <c r="K63" s="273" t="s">
        <v>17</v>
      </c>
      <c r="L63" s="271" t="s">
        <v>17</v>
      </c>
      <c r="M63" s="272">
        <v>4</v>
      </c>
      <c r="N63" s="272" t="s">
        <v>17</v>
      </c>
      <c r="O63" s="272" t="str">
        <f>IFERROR(VLOOKUP(B63,'Core Indicators'!$E$3:$G$9906,3,FALSE),"x")</f>
        <v>x</v>
      </c>
      <c r="P63" s="272" t="s">
        <v>17</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c r="A64" s="267" t="s">
        <v>856</v>
      </c>
      <c r="B64" s="268" t="s">
        <v>8159</v>
      </c>
      <c r="C64" s="271">
        <v>0.50216199039999998</v>
      </c>
      <c r="D64" s="272">
        <v>11</v>
      </c>
      <c r="E64" s="271">
        <v>0.30199999999999999</v>
      </c>
      <c r="F64" s="271" t="s">
        <v>17</v>
      </c>
      <c r="G64" s="271">
        <v>7.4110250799999999E-2</v>
      </c>
      <c r="H64" s="271">
        <v>34.700000000000003</v>
      </c>
      <c r="I64" s="272">
        <v>1</v>
      </c>
      <c r="J64" s="272">
        <f>IFERROR(VLOOKUP($B64,'Core Indicators'!$E$3:$EU$906,147,FALSE),"x")</f>
        <v>249</v>
      </c>
      <c r="K64" s="273">
        <v>0.79993212199999997</v>
      </c>
      <c r="L64" s="271" t="s">
        <v>17</v>
      </c>
      <c r="M64" s="272">
        <v>90</v>
      </c>
      <c r="N64" s="272">
        <v>60</v>
      </c>
      <c r="O64" s="272">
        <f>IFERROR(VLOOKUP(B64,'Core Indicators'!$E$3:$G$9906,3,FALSE),"x")</f>
        <v>47900000</v>
      </c>
      <c r="P64" s="272">
        <v>499733.2</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c r="A65" s="267" t="s">
        <v>793</v>
      </c>
      <c r="B65" s="268" t="s">
        <v>8160</v>
      </c>
      <c r="C65" s="271">
        <v>0.47281296659999988</v>
      </c>
      <c r="D65" s="272">
        <v>13</v>
      </c>
      <c r="E65" s="271">
        <v>0.28999999999999998</v>
      </c>
      <c r="F65" s="271">
        <v>9.75</v>
      </c>
      <c r="G65" s="271">
        <v>9.12578624E-2</v>
      </c>
      <c r="H65" s="271">
        <v>30.3</v>
      </c>
      <c r="I65" s="272">
        <v>0</v>
      </c>
      <c r="J65" s="272">
        <f>IFERROR(VLOOKUP($B65,'Core Indicators'!$E$3:$EU$906,147,FALSE),"x")</f>
        <v>0</v>
      </c>
      <c r="K65" s="273">
        <v>1.426389098</v>
      </c>
      <c r="L65" s="271">
        <v>9.52</v>
      </c>
      <c r="M65" s="272">
        <v>95</v>
      </c>
      <c r="N65" s="272">
        <v>76</v>
      </c>
      <c r="O65" s="272">
        <f>IFERROR(VLOOKUP(B65,'Core Indicators'!$E$3:$G$9906,3,FALSE),"x")</f>
        <v>1413000</v>
      </c>
      <c r="P65" s="272">
        <v>42750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c r="A66" s="267" t="s">
        <v>350</v>
      </c>
      <c r="B66" s="268" t="s">
        <v>8161</v>
      </c>
      <c r="C66" s="271">
        <v>0.76015806069999992</v>
      </c>
      <c r="D66" s="272">
        <v>3</v>
      </c>
      <c r="E66" s="271">
        <v>0.27339999999999998</v>
      </c>
      <c r="F66" s="271">
        <v>3.7166666670000001</v>
      </c>
      <c r="G66" s="271">
        <v>0.50796334649999997</v>
      </c>
      <c r="H66" s="271">
        <v>35</v>
      </c>
      <c r="I66" s="272">
        <v>4</v>
      </c>
      <c r="J66" s="272">
        <f>IFERROR(VLOOKUP($B66,'Core Indicators'!$E$3:$EU$906,147,FALSE),"x")</f>
        <v>2857</v>
      </c>
      <c r="K66" s="273">
        <v>-0.62345695499999998</v>
      </c>
      <c r="L66" s="271">
        <v>3.77</v>
      </c>
      <c r="M66" s="272">
        <v>20</v>
      </c>
      <c r="N66" s="272">
        <v>37</v>
      </c>
      <c r="O66" s="272">
        <f>IFERROR(VLOOKUP(B66,'Core Indicators'!$E$3:$G$9906,3,FALSE),"x")</f>
        <v>134462000</v>
      </c>
      <c r="P66" s="272">
        <v>1128571.3</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c r="A67" s="267" t="s">
        <v>8162</v>
      </c>
      <c r="B67" s="268" t="s">
        <v>8163</v>
      </c>
      <c r="C67" s="271">
        <v>0.1314999869</v>
      </c>
      <c r="D67" s="272">
        <v>11</v>
      </c>
      <c r="E67" s="271">
        <v>0</v>
      </c>
      <c r="F67" s="271" t="s">
        <v>17</v>
      </c>
      <c r="G67" s="271">
        <v>5.03954369E-2</v>
      </c>
      <c r="H67" s="271">
        <v>27.3</v>
      </c>
      <c r="I67" s="272">
        <v>0</v>
      </c>
      <c r="J67" s="272" t="str">
        <f>IFERROR(VLOOKUP($B67,'Core Indicators'!$E$3:$EU$906,147,FALSE),"x")</f>
        <v>x</v>
      </c>
      <c r="K67" s="273">
        <v>1.9583724739999999</v>
      </c>
      <c r="L67" s="271" t="s">
        <v>17</v>
      </c>
      <c r="M67" s="272">
        <v>100</v>
      </c>
      <c r="N67" s="272">
        <v>87</v>
      </c>
      <c r="O67" s="272" t="str">
        <f>IFERROR(VLOOKUP(B67,'Core Indicators'!$E$3:$G$9906,3,FALSE),"x")</f>
        <v>x</v>
      </c>
      <c r="P67" s="272">
        <v>303947.7</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c r="A68" s="267" t="s">
        <v>8164</v>
      </c>
      <c r="B68" s="268" t="s">
        <v>8165</v>
      </c>
      <c r="C68" s="271">
        <v>0.53238296770000004</v>
      </c>
      <c r="D68" s="272">
        <v>3</v>
      </c>
      <c r="E68" s="271">
        <v>0</v>
      </c>
      <c r="F68" s="271" t="s">
        <v>17</v>
      </c>
      <c r="G68" s="271">
        <v>0.35655918990000002</v>
      </c>
      <c r="H68" s="271">
        <v>36.700000000000003</v>
      </c>
      <c r="I68" s="272">
        <v>1</v>
      </c>
      <c r="J68" s="272" t="str">
        <f>IFERROR(VLOOKUP($B68,'Core Indicators'!$E$3:$EU$906,147,FALSE),"x")</f>
        <v>x</v>
      </c>
      <c r="K68" s="273">
        <v>0.32168215500000003</v>
      </c>
      <c r="L68" s="271" t="s">
        <v>17</v>
      </c>
      <c r="M68" s="272">
        <v>66</v>
      </c>
      <c r="N68" s="272">
        <v>52</v>
      </c>
      <c r="O68" s="272" t="str">
        <f>IFERROR(VLOOKUP(B68,'Core Indicators'!$E$3:$G$9906,3,FALSE),"x")</f>
        <v>x</v>
      </c>
      <c r="P68" s="272">
        <v>18270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c r="A69" s="267" t="s">
        <v>8166</v>
      </c>
      <c r="B69" s="268" t="s">
        <v>8167</v>
      </c>
      <c r="C69" s="271">
        <v>4.7355978600000001E-2</v>
      </c>
      <c r="D69" s="272">
        <v>10</v>
      </c>
      <c r="E69" s="271">
        <v>2.3E-2</v>
      </c>
      <c r="F69" s="271" t="s">
        <v>17</v>
      </c>
      <c r="G69" s="271">
        <v>5.1375861000000002E-2</v>
      </c>
      <c r="H69" s="271">
        <v>32.4</v>
      </c>
      <c r="I69" s="272">
        <v>2</v>
      </c>
      <c r="J69" s="272" t="str">
        <f>IFERROR(VLOOKUP($B69,'Core Indicators'!$E$3:$EU$906,147,FALSE),"x")</f>
        <v>x</v>
      </c>
      <c r="K69" s="273">
        <v>1.1827204229999999</v>
      </c>
      <c r="L69" s="271" t="s">
        <v>17</v>
      </c>
      <c r="M69" s="272">
        <v>89</v>
      </c>
      <c r="N69" s="272">
        <v>71</v>
      </c>
      <c r="O69" s="272" t="str">
        <f>IFERROR(VLOOKUP(B69,'Core Indicators'!$E$3:$G$9906,3,FALSE),"x")</f>
        <v>x</v>
      </c>
      <c r="P69" s="272">
        <v>547557</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c r="A70" s="267" t="s">
        <v>8168</v>
      </c>
      <c r="B70" s="268" t="s">
        <v>8169</v>
      </c>
      <c r="C70" s="271">
        <v>0</v>
      </c>
      <c r="D70" s="272">
        <v>11</v>
      </c>
      <c r="E70" s="271">
        <v>0</v>
      </c>
      <c r="F70" s="271" t="s">
        <v>17</v>
      </c>
      <c r="G70" s="271" t="s">
        <v>17</v>
      </c>
      <c r="H70" s="271">
        <v>40.1</v>
      </c>
      <c r="I70" s="272">
        <v>0</v>
      </c>
      <c r="J70" s="272" t="str">
        <f>IFERROR(VLOOKUP($B70,'Core Indicators'!$E$3:$EU$906,147,FALSE),"x")</f>
        <v>x</v>
      </c>
      <c r="K70" s="273">
        <v>0.68610876799999998</v>
      </c>
      <c r="L70" s="271" t="s">
        <v>17</v>
      </c>
      <c r="M70" s="272">
        <v>92</v>
      </c>
      <c r="N70" s="272" t="s">
        <v>17</v>
      </c>
      <c r="O70" s="272" t="str">
        <f>IFERROR(VLOOKUP(B70,'Core Indicators'!$E$3:$G$9906,3,FALSE),"x")</f>
        <v>x</v>
      </c>
      <c r="P70" s="272">
        <v>700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c r="A71" s="267" t="s">
        <v>8170</v>
      </c>
      <c r="B71" s="268" t="s">
        <v>8171</v>
      </c>
      <c r="C71" s="271">
        <v>0.77740000549999999</v>
      </c>
      <c r="D71" s="272">
        <v>9</v>
      </c>
      <c r="E71" s="271">
        <v>0.01</v>
      </c>
      <c r="F71" s="271">
        <v>4.7</v>
      </c>
      <c r="G71" s="271">
        <v>0.53430152109999995</v>
      </c>
      <c r="H71" s="271">
        <v>38</v>
      </c>
      <c r="I71" s="272">
        <v>2</v>
      </c>
      <c r="J71" s="272" t="str">
        <f>IFERROR(VLOOKUP($B71,'Core Indicators'!$E$3:$EU$906,147,FALSE),"x")</f>
        <v>x</v>
      </c>
      <c r="K71" s="273">
        <v>-0.84057945000000001</v>
      </c>
      <c r="L71" s="271">
        <v>5.03</v>
      </c>
      <c r="M71" s="272">
        <v>20</v>
      </c>
      <c r="N71" s="272">
        <v>28</v>
      </c>
      <c r="O71" s="272" t="str">
        <f>IFERROR(VLOOKUP(B71,'Core Indicators'!$E$3:$G$9906,3,FALSE),"x")</f>
        <v>x</v>
      </c>
      <c r="P71" s="272">
        <v>257670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c r="A72" s="267" t="s">
        <v>8172</v>
      </c>
      <c r="B72" s="268" t="s">
        <v>8173</v>
      </c>
      <c r="C72" s="271">
        <v>0.32496100410000001</v>
      </c>
      <c r="D72" s="272">
        <v>13</v>
      </c>
      <c r="E72" s="271">
        <v>7.0000000000000007E-2</v>
      </c>
      <c r="F72" s="271" t="s">
        <v>17</v>
      </c>
      <c r="G72" s="271">
        <v>0.1191900699</v>
      </c>
      <c r="H72" s="271">
        <v>35.1</v>
      </c>
      <c r="I72" s="272">
        <v>3</v>
      </c>
      <c r="J72" s="272" t="str">
        <f>IFERROR(VLOOKUP($B72,'Core Indicators'!$E$3:$EU$906,147,FALSE),"x")</f>
        <v>x</v>
      </c>
      <c r="K72" s="273">
        <v>1.4154912230000001</v>
      </c>
      <c r="L72" s="271" t="s">
        <v>17</v>
      </c>
      <c r="M72" s="272">
        <v>91</v>
      </c>
      <c r="N72" s="272">
        <v>71</v>
      </c>
      <c r="O72" s="272" t="str">
        <f>IFERROR(VLOOKUP(B72,'Core Indicators'!$E$3:$G$9906,3,FALSE),"x")</f>
        <v>x</v>
      </c>
      <c r="P72" s="272">
        <v>241930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c r="A73" s="267" t="s">
        <v>8174</v>
      </c>
      <c r="B73" s="268" t="s">
        <v>8175</v>
      </c>
      <c r="C73" s="271">
        <v>0.32528704609999998</v>
      </c>
      <c r="D73" s="272">
        <v>5</v>
      </c>
      <c r="E73" s="271">
        <v>0.30399999999999999</v>
      </c>
      <c r="F73" s="271">
        <v>5.65</v>
      </c>
      <c r="G73" s="271">
        <v>0.35077464800000002</v>
      </c>
      <c r="H73" s="271">
        <v>35.9</v>
      </c>
      <c r="I73" s="272">
        <v>3</v>
      </c>
      <c r="J73" s="272" t="str">
        <f>IFERROR(VLOOKUP($B73,'Core Indicators'!$E$3:$EU$906,147,FALSE),"x")</f>
        <v>x</v>
      </c>
      <c r="K73" s="273">
        <v>0.16997326900000001</v>
      </c>
      <c r="L73" s="271">
        <v>5.79</v>
      </c>
      <c r="M73" s="272">
        <v>58</v>
      </c>
      <c r="N73" s="272">
        <v>53</v>
      </c>
      <c r="O73" s="272" t="str">
        <f>IFERROR(VLOOKUP(B73,'Core Indicators'!$E$3:$G$9906,3,FALSE),"x")</f>
        <v>x</v>
      </c>
      <c r="P73" s="272">
        <v>69490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c r="A74" s="267" t="s">
        <v>8176</v>
      </c>
      <c r="B74" s="268" t="s">
        <v>8177</v>
      </c>
      <c r="C74" s="271">
        <v>0.77995000079999999</v>
      </c>
      <c r="D74" s="272">
        <v>11</v>
      </c>
      <c r="E74" s="271">
        <v>0</v>
      </c>
      <c r="F74" s="271">
        <v>7.85</v>
      </c>
      <c r="G74" s="271">
        <v>0.54103560419999996</v>
      </c>
      <c r="H74" s="271">
        <v>43.5</v>
      </c>
      <c r="I74" s="272">
        <v>2</v>
      </c>
      <c r="J74" s="272" t="str">
        <f>IFERROR(VLOOKUP($B74,'Core Indicators'!$E$3:$EU$906,147,FALSE),"x")</f>
        <v>x</v>
      </c>
      <c r="K74" s="273">
        <v>-7.6319806000000004E-2</v>
      </c>
      <c r="L74" s="271">
        <v>6.53</v>
      </c>
      <c r="M74" s="272">
        <v>80</v>
      </c>
      <c r="N74" s="272">
        <v>43</v>
      </c>
      <c r="O74" s="272" t="str">
        <f>IFERROR(VLOOKUP(B74,'Core Indicators'!$E$3:$G$9906,3,FALSE),"x")</f>
        <v>x</v>
      </c>
      <c r="P74" s="272">
        <v>227533</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c r="A75" s="267" t="s">
        <v>8178</v>
      </c>
      <c r="B75" s="268" t="s">
        <v>8179</v>
      </c>
      <c r="C75" s="271">
        <v>0.70999998689999999</v>
      </c>
      <c r="D75" s="272">
        <v>6</v>
      </c>
      <c r="E75" s="271">
        <v>0.6</v>
      </c>
      <c r="F75" s="271">
        <v>4.3666666669999996</v>
      </c>
      <c r="G75" s="271" t="s">
        <v>17</v>
      </c>
      <c r="H75" s="271">
        <v>33.700000000000003</v>
      </c>
      <c r="I75" s="272">
        <v>3</v>
      </c>
      <c r="J75" s="272" t="str">
        <f>IFERROR(VLOOKUP($B75,'Core Indicators'!$E$3:$EU$906,147,FALSE),"x")</f>
        <v>x</v>
      </c>
      <c r="K75" s="273">
        <v>-1.102358937</v>
      </c>
      <c r="L75" s="271">
        <v>4.29</v>
      </c>
      <c r="M75" s="272">
        <v>30</v>
      </c>
      <c r="N75" s="272">
        <v>26</v>
      </c>
      <c r="O75" s="272" t="str">
        <f>IFERROR(VLOOKUP(B75,'Core Indicators'!$E$3:$G$9906,3,FALSE),"x")</f>
        <v>x</v>
      </c>
      <c r="P75" s="272">
        <v>245720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c r="A76" s="267" t="s">
        <v>8180</v>
      </c>
      <c r="B76" s="268" t="s">
        <v>8181</v>
      </c>
      <c r="C76" s="271">
        <v>0.77542499430000011</v>
      </c>
      <c r="D76" s="272">
        <v>8</v>
      </c>
      <c r="E76" s="271">
        <v>0</v>
      </c>
      <c r="F76" s="271">
        <v>7.2</v>
      </c>
      <c r="G76" s="271">
        <v>0.62044554029999999</v>
      </c>
      <c r="H76" s="271">
        <v>35.9</v>
      </c>
      <c r="I76" s="272">
        <v>2</v>
      </c>
      <c r="J76" s="272" t="str">
        <f>IFERROR(VLOOKUP($B76,'Core Indicators'!$E$3:$EU$906,147,FALSE),"x")</f>
        <v>x</v>
      </c>
      <c r="K76" s="273">
        <v>-0.44960519700000001</v>
      </c>
      <c r="L76" s="271">
        <v>6.17</v>
      </c>
      <c r="M76" s="272">
        <v>50</v>
      </c>
      <c r="N76" s="272">
        <v>37</v>
      </c>
      <c r="O76" s="272" t="str">
        <f>IFERROR(VLOOKUP(B76,'Core Indicators'!$E$3:$G$9906,3,FALSE),"x")</f>
        <v>x</v>
      </c>
      <c r="P76" s="272">
        <v>10120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c r="A77" s="267" t="s">
        <v>8182</v>
      </c>
      <c r="B77" s="268" t="s">
        <v>8183</v>
      </c>
      <c r="C77" s="271">
        <v>0.84509999150000004</v>
      </c>
      <c r="D77" s="272">
        <v>11</v>
      </c>
      <c r="E77" s="271">
        <v>0.14000000000000001</v>
      </c>
      <c r="F77" s="271">
        <v>5.15</v>
      </c>
      <c r="G77" s="271" t="s">
        <v>17</v>
      </c>
      <c r="H77" s="271">
        <v>50.7</v>
      </c>
      <c r="I77" s="272">
        <v>0</v>
      </c>
      <c r="J77" s="272" t="str">
        <f>IFERROR(VLOOKUP($B77,'Core Indicators'!$E$3:$EU$906,147,FALSE),"x")</f>
        <v>x</v>
      </c>
      <c r="K77" s="273">
        <v>-1.4542180300000001</v>
      </c>
      <c r="L77" s="271">
        <v>4.5199999999999996</v>
      </c>
      <c r="M77" s="272">
        <v>43</v>
      </c>
      <c r="N77" s="272">
        <v>22</v>
      </c>
      <c r="O77" s="272" t="str">
        <f>IFERROR(VLOOKUP(B77,'Core Indicators'!$E$3:$G$9906,3,FALSE),"x")</f>
        <v>x</v>
      </c>
      <c r="P77" s="272">
        <v>28120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c r="A78" s="267" t="s">
        <v>8184</v>
      </c>
      <c r="B78" s="268" t="s">
        <v>8185</v>
      </c>
      <c r="C78" s="271">
        <v>0.25992401189999997</v>
      </c>
      <c r="D78" s="272">
        <v>4</v>
      </c>
      <c r="E78" s="271">
        <v>0</v>
      </c>
      <c r="F78" s="271">
        <v>2.8833333329999999</v>
      </c>
      <c r="G78" s="271" t="s">
        <v>17</v>
      </c>
      <c r="H78" s="271" t="s">
        <v>17</v>
      </c>
      <c r="I78" s="272">
        <v>0</v>
      </c>
      <c r="J78" s="272" t="str">
        <f>IFERROR(VLOOKUP($B78,'Core Indicators'!$E$3:$EU$906,147,FALSE),"x")</f>
        <v>x</v>
      </c>
      <c r="K78" s="273">
        <v>-1.4062564369999999</v>
      </c>
      <c r="L78" s="271">
        <v>2.98</v>
      </c>
      <c r="M78" s="272">
        <v>5</v>
      </c>
      <c r="N78" s="272">
        <v>17</v>
      </c>
      <c r="O78" s="272" t="str">
        <f>IFERROR(VLOOKUP(B78,'Core Indicators'!$E$3:$G$9906,3,FALSE),"x")</f>
        <v>x</v>
      </c>
      <c r="P78" s="272">
        <v>28050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c r="A79" s="267" t="s">
        <v>40</v>
      </c>
      <c r="B79" s="268" t="s">
        <v>8186</v>
      </c>
      <c r="C79" s="271">
        <v>7.7842041200000003E-2</v>
      </c>
      <c r="D79" s="272">
        <v>9</v>
      </c>
      <c r="E79" s="271">
        <v>2.7E-2</v>
      </c>
      <c r="F79" s="271" t="s">
        <v>17</v>
      </c>
      <c r="G79" s="271">
        <v>0.1223017302</v>
      </c>
      <c r="H79" s="271">
        <v>32.9</v>
      </c>
      <c r="I79" s="272">
        <v>3</v>
      </c>
      <c r="J79" s="272">
        <f>IFERROR(VLOOKUP($B79,'Core Indicators'!$E$3:$EU$906,147,FALSE),"x")</f>
        <v>58</v>
      </c>
      <c r="K79" s="273">
        <v>0.32558471</v>
      </c>
      <c r="L79" s="271" t="s">
        <v>17</v>
      </c>
      <c r="M79" s="272">
        <v>85</v>
      </c>
      <c r="N79" s="272">
        <v>49</v>
      </c>
      <c r="O79" s="272">
        <f>IFERROR(VLOOKUP(B79,'Core Indicators'!$E$3:$G$9906,3,FALSE),"x")</f>
        <v>10406000</v>
      </c>
      <c r="P79" s="272">
        <v>128900</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c r="A80" s="267" t="s">
        <v>8187</v>
      </c>
      <c r="B80" s="268" t="s">
        <v>8188</v>
      </c>
      <c r="C80" s="271">
        <v>0</v>
      </c>
      <c r="D80" s="272">
        <v>13</v>
      </c>
      <c r="E80" s="271">
        <v>0</v>
      </c>
      <c r="F80" s="271" t="s">
        <v>17</v>
      </c>
      <c r="G80" s="271" t="s">
        <v>17</v>
      </c>
      <c r="H80" s="271" t="s">
        <v>17</v>
      </c>
      <c r="I80" s="272">
        <v>0</v>
      </c>
      <c r="J80" s="272" t="str">
        <f>IFERROR(VLOOKUP($B80,'Core Indicators'!$E$3:$EU$906,147,FALSE),"x")</f>
        <v>x</v>
      </c>
      <c r="K80" s="273">
        <v>0.55400502699999998</v>
      </c>
      <c r="L80" s="271" t="s">
        <v>17</v>
      </c>
      <c r="M80" s="272">
        <v>89</v>
      </c>
      <c r="N80" s="272">
        <v>53</v>
      </c>
      <c r="O80" s="272" t="str">
        <f>IFERROR(VLOOKUP(B80,'Core Indicators'!$E$3:$G$9906,3,FALSE),"x")</f>
        <v>x</v>
      </c>
      <c r="P80" s="272">
        <v>340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c r="A81" s="267" t="s">
        <v>8189</v>
      </c>
      <c r="B81" s="268" t="s">
        <v>8190</v>
      </c>
      <c r="C81" s="271" t="s">
        <v>17</v>
      </c>
      <c r="D81" s="272" t="s">
        <v>17</v>
      </c>
      <c r="E81" s="271" t="s">
        <v>17</v>
      </c>
      <c r="F81" s="271" t="s">
        <v>17</v>
      </c>
      <c r="G81" s="271" t="s">
        <v>17</v>
      </c>
      <c r="H81" s="271" t="s">
        <v>17</v>
      </c>
      <c r="I81" s="272" t="s">
        <v>17</v>
      </c>
      <c r="J81" s="272" t="str">
        <f>IFERROR(VLOOKUP($B81,'Core Indicators'!$E$3:$EU$906,147,FALSE),"x")</f>
        <v>x</v>
      </c>
      <c r="K81" s="273">
        <v>1.6906082630000001</v>
      </c>
      <c r="L81" s="271" t="s">
        <v>17</v>
      </c>
      <c r="M81" s="272" t="s">
        <v>17</v>
      </c>
      <c r="N81" s="272" t="s">
        <v>17</v>
      </c>
      <c r="O81" s="272" t="str">
        <f>IFERROR(VLOOKUP(B81,'Core Indicators'!$E$3:$G$9906,3,FALSE),"x")</f>
        <v>x</v>
      </c>
      <c r="P81" s="272" t="s">
        <v>17</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c r="A82" s="267" t="s">
        <v>2049</v>
      </c>
      <c r="B82" s="268" t="s">
        <v>8191</v>
      </c>
      <c r="C82" s="271">
        <v>0.50436202500000005</v>
      </c>
      <c r="D82" s="272">
        <v>11</v>
      </c>
      <c r="E82" s="271">
        <v>0.39200000000000002</v>
      </c>
      <c r="F82" s="271">
        <v>3.9</v>
      </c>
      <c r="G82" s="271">
        <v>0.49214644930000001</v>
      </c>
      <c r="H82" s="271">
        <v>48.3</v>
      </c>
      <c r="I82" s="272">
        <v>3</v>
      </c>
      <c r="J82" s="272">
        <f>IFERROR(VLOOKUP($B82,'Core Indicators'!$E$3:$EU$906,147,FALSE),"x")</f>
        <v>167</v>
      </c>
      <c r="K82" s="273">
        <v>-1.1271382569999999</v>
      </c>
      <c r="L82" s="271">
        <v>4.47</v>
      </c>
      <c r="M82" s="272">
        <v>46</v>
      </c>
      <c r="N82" s="272">
        <v>23</v>
      </c>
      <c r="O82" s="272">
        <f>IFERROR(VLOOKUP(B82,'Core Indicators'!$E$3:$G$9906,3,FALSE),"x")</f>
        <v>18400000</v>
      </c>
      <c r="P82" s="272">
        <v>107160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c r="A83" s="267" t="s">
        <v>8192</v>
      </c>
      <c r="B83" s="268" t="s">
        <v>8193</v>
      </c>
      <c r="C83" s="271" t="s">
        <v>17</v>
      </c>
      <c r="D83" s="272" t="s">
        <v>17</v>
      </c>
      <c r="E83" s="271" t="s">
        <v>17</v>
      </c>
      <c r="F83" s="271" t="s">
        <v>17</v>
      </c>
      <c r="G83" s="271" t="s">
        <v>17</v>
      </c>
      <c r="H83" s="271" t="s">
        <v>17</v>
      </c>
      <c r="I83" s="272" t="s">
        <v>17</v>
      </c>
      <c r="J83" s="272" t="str">
        <f>IFERROR(VLOOKUP($B83,'Core Indicators'!$E$3:$EU$906,147,FALSE),"x")</f>
        <v>x</v>
      </c>
      <c r="K83" s="273">
        <v>1.134706497</v>
      </c>
      <c r="L83" s="271" t="s">
        <v>17</v>
      </c>
      <c r="M83" s="272" t="s">
        <v>17</v>
      </c>
      <c r="N83" s="272" t="s">
        <v>17</v>
      </c>
      <c r="O83" s="272" t="str">
        <f>IFERROR(VLOOKUP(B83,'Core Indicators'!$E$3:$G$9906,3,FALSE),"x")</f>
        <v>x</v>
      </c>
      <c r="P83" s="272" t="s">
        <v>17</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c r="A84" s="267" t="s">
        <v>8194</v>
      </c>
      <c r="B84" s="268" t="s">
        <v>8195</v>
      </c>
      <c r="C84" s="271" t="s">
        <v>17</v>
      </c>
      <c r="D84" s="272" t="s">
        <v>17</v>
      </c>
      <c r="E84" s="271" t="s">
        <v>17</v>
      </c>
      <c r="F84" s="271" t="s">
        <v>17</v>
      </c>
      <c r="G84" s="271" t="s">
        <v>17</v>
      </c>
      <c r="H84" s="271" t="s">
        <v>17</v>
      </c>
      <c r="I84" s="272" t="s">
        <v>17</v>
      </c>
      <c r="J84" s="272" t="str">
        <f>IFERROR(VLOOKUP($B84,'Core Indicators'!$E$3:$EU$906,147,FALSE),"x")</f>
        <v>x</v>
      </c>
      <c r="K84" s="273">
        <v>1.2211178540000001</v>
      </c>
      <c r="L84" s="271" t="s">
        <v>17</v>
      </c>
      <c r="M84" s="272" t="s">
        <v>17</v>
      </c>
      <c r="N84" s="272" t="s">
        <v>17</v>
      </c>
      <c r="O84" s="272" t="str">
        <f>IFERROR(VLOOKUP(B84,'Core Indicators'!$E$3:$G$9906,3,FALSE),"x")</f>
        <v>x</v>
      </c>
      <c r="P84" s="272" t="s">
        <v>17</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c r="A85" s="267" t="s">
        <v>8196</v>
      </c>
      <c r="B85" s="268" t="s">
        <v>8197</v>
      </c>
      <c r="C85" s="271">
        <v>0.7111070062</v>
      </c>
      <c r="D85" s="272">
        <v>10</v>
      </c>
      <c r="E85" s="271">
        <v>0</v>
      </c>
      <c r="F85" s="271" t="s">
        <v>17</v>
      </c>
      <c r="G85" s="271">
        <v>0.49233108460000002</v>
      </c>
      <c r="H85" s="271">
        <v>45.1</v>
      </c>
      <c r="I85" s="272">
        <v>0</v>
      </c>
      <c r="J85" s="272" t="str">
        <f>IFERROR(VLOOKUP($B85,'Core Indicators'!$E$3:$EU$906,147,FALSE),"x")</f>
        <v>x</v>
      </c>
      <c r="K85" s="273">
        <v>-0.31364890899999998</v>
      </c>
      <c r="L85" s="271" t="s">
        <v>17</v>
      </c>
      <c r="M85" s="272">
        <v>73</v>
      </c>
      <c r="N85" s="272">
        <v>40</v>
      </c>
      <c r="O85" s="272" t="str">
        <f>IFERROR(VLOOKUP(B85,'Core Indicators'!$E$3:$G$9906,3,FALSE),"x")</f>
        <v>x</v>
      </c>
      <c r="P85" s="272">
        <v>196850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c r="A86" s="267" t="s">
        <v>8198</v>
      </c>
      <c r="B86" s="268" t="s">
        <v>8199</v>
      </c>
      <c r="C86" s="271" t="s">
        <v>17</v>
      </c>
      <c r="D86" s="272" t="s">
        <v>17</v>
      </c>
      <c r="E86" s="271" t="s">
        <v>17</v>
      </c>
      <c r="F86" s="271" t="s">
        <v>17</v>
      </c>
      <c r="G86" s="271" t="s">
        <v>17</v>
      </c>
      <c r="H86" s="271" t="s">
        <v>17</v>
      </c>
      <c r="I86" s="272" t="s">
        <v>17</v>
      </c>
      <c r="J86" s="272" t="str">
        <f>IFERROR(VLOOKUP($B86,'Core Indicators'!$E$3:$EU$906,147,FALSE),"x")</f>
        <v>x</v>
      </c>
      <c r="K86" s="273">
        <v>1.2792032959999999</v>
      </c>
      <c r="L86" s="271" t="s">
        <v>17</v>
      </c>
      <c r="M86" s="272">
        <v>41</v>
      </c>
      <c r="N86" s="272">
        <v>75</v>
      </c>
      <c r="O86" s="272" t="str">
        <f>IFERROR(VLOOKUP(B86,'Core Indicators'!$E$3:$G$9906,3,FALSE),"x")</f>
        <v>x</v>
      </c>
      <c r="P86" s="272" t="s">
        <v>17</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c r="A87" s="267" t="s">
        <v>1629</v>
      </c>
      <c r="B87" s="268" t="s">
        <v>8200</v>
      </c>
      <c r="C87" s="271">
        <v>0.16674395219999999</v>
      </c>
      <c r="D87" s="272">
        <v>9</v>
      </c>
      <c r="E87" s="271">
        <v>6.8000000000000005E-2</v>
      </c>
      <c r="F87" s="271">
        <v>4.75</v>
      </c>
      <c r="G87" s="271">
        <v>0.47928705150000001</v>
      </c>
      <c r="H87" s="271">
        <v>48.2</v>
      </c>
      <c r="I87" s="272">
        <v>3</v>
      </c>
      <c r="J87" s="272">
        <f>IFERROR(VLOOKUP($B87,'Core Indicators'!$E$3:$EU$906,147,FALSE),"x")</f>
        <v>259</v>
      </c>
      <c r="K87" s="273">
        <v>-1.0170993800000001</v>
      </c>
      <c r="L87" s="271">
        <v>4.91</v>
      </c>
      <c r="M87" s="272">
        <v>48</v>
      </c>
      <c r="N87" s="272">
        <v>23</v>
      </c>
      <c r="O87" s="272">
        <f>IFERROR(VLOOKUP(B87,'Core Indicators'!$E$3:$G$9906,3,FALSE),"x")</f>
        <v>10800000</v>
      </c>
      <c r="P87" s="272">
        <v>111890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c r="A88" s="267" t="s">
        <v>8201</v>
      </c>
      <c r="B88" s="268" t="s">
        <v>8202</v>
      </c>
      <c r="C88" s="271">
        <v>0.1808372083</v>
      </c>
      <c r="D88" s="272">
        <v>11</v>
      </c>
      <c r="E88" s="271">
        <v>1.6799999999999999E-2</v>
      </c>
      <c r="F88" s="271">
        <v>8.5500000000000007</v>
      </c>
      <c r="G88" s="271">
        <v>0.1224165438</v>
      </c>
      <c r="H88" s="271">
        <v>29.7</v>
      </c>
      <c r="I88" s="272">
        <v>1</v>
      </c>
      <c r="J88" s="272" t="str">
        <f>IFERROR(VLOOKUP($B88,'Core Indicators'!$E$3:$EU$906,147,FALSE),"x")</f>
        <v>x</v>
      </c>
      <c r="K88" s="273">
        <v>0.36811631900000003</v>
      </c>
      <c r="L88" s="271">
        <v>8.56</v>
      </c>
      <c r="M88" s="272">
        <v>83</v>
      </c>
      <c r="N88" s="272">
        <v>50</v>
      </c>
      <c r="O88" s="272" t="str">
        <f>IFERROR(VLOOKUP(B88,'Core Indicators'!$E$3:$G$9906,3,FALSE),"x")</f>
        <v>x</v>
      </c>
      <c r="P88" s="272">
        <v>55960</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c r="A89" s="267" t="s">
        <v>1641</v>
      </c>
      <c r="B89" s="268" t="s">
        <v>8203</v>
      </c>
      <c r="C89" s="271">
        <v>0</v>
      </c>
      <c r="D89" s="272">
        <v>8</v>
      </c>
      <c r="E89" s="271">
        <v>0</v>
      </c>
      <c r="F89" s="271">
        <v>2.483333333</v>
      </c>
      <c r="G89" s="271">
        <v>0.61954366890000001</v>
      </c>
      <c r="H89" s="271">
        <v>41.1</v>
      </c>
      <c r="I89" s="272">
        <v>5</v>
      </c>
      <c r="J89" s="272">
        <f>IFERROR(VLOOKUP($B89,'Core Indicators'!$E$3:$EU$906,147,FALSE),"x")</f>
        <v>2293</v>
      </c>
      <c r="K89" s="273">
        <v>-1.377360702</v>
      </c>
      <c r="L89" s="271">
        <v>2.4700000000000002</v>
      </c>
      <c r="M89" s="272">
        <v>30</v>
      </c>
      <c r="N89" s="272">
        <v>17</v>
      </c>
      <c r="O89" s="272">
        <f>IFERROR(VLOOKUP(B89,'Core Indicators'!$E$3:$G$9906,3,FALSE),"x")</f>
        <v>11900000</v>
      </c>
      <c r="P89" s="272">
        <v>27560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c r="A90" s="267" t="s">
        <v>1145</v>
      </c>
      <c r="B90" s="268" t="s">
        <v>8204</v>
      </c>
      <c r="C90" s="271">
        <v>0.18750004279999999</v>
      </c>
      <c r="D90" s="272">
        <v>11</v>
      </c>
      <c r="E90" s="271">
        <v>0.05</v>
      </c>
      <c r="F90" s="271">
        <v>6.3</v>
      </c>
      <c r="G90" s="271">
        <v>0.25845412979999999</v>
      </c>
      <c r="H90" s="271">
        <v>29.6</v>
      </c>
      <c r="I90" s="272">
        <v>1</v>
      </c>
      <c r="J90" s="272">
        <f>IFERROR(VLOOKUP($B90,'Core Indicators'!$E$3:$EU$906,147,FALSE),"x")</f>
        <v>0</v>
      </c>
      <c r="K90" s="273">
        <v>0.42367401700000001</v>
      </c>
      <c r="L90" s="271">
        <v>6.56</v>
      </c>
      <c r="M90" s="272">
        <v>65</v>
      </c>
      <c r="N90" s="272">
        <v>42</v>
      </c>
      <c r="O90" s="272">
        <f>IFERROR(VLOOKUP(B90,'Core Indicators'!$E$3:$G$9906,3,FALSE),"x")</f>
        <v>9656000</v>
      </c>
      <c r="P90" s="272">
        <v>91260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c r="A91" s="267" t="s">
        <v>231</v>
      </c>
      <c r="B91" s="268" t="s">
        <v>8205</v>
      </c>
      <c r="C91" s="271">
        <v>0.774848922</v>
      </c>
      <c r="D91" s="272">
        <v>5</v>
      </c>
      <c r="E91" s="271">
        <v>0.10680000000000001</v>
      </c>
      <c r="F91" s="271">
        <v>6.3</v>
      </c>
      <c r="G91" s="271">
        <v>0.45129165370000002</v>
      </c>
      <c r="H91" s="271">
        <v>37.9</v>
      </c>
      <c r="I91" s="272">
        <v>3</v>
      </c>
      <c r="J91" s="272">
        <f>IFERROR(VLOOKUP($B91,'Core Indicators'!$E$3:$EU$906,147,FALSE),"x")</f>
        <v>57</v>
      </c>
      <c r="K91" s="273">
        <v>-0.188954651</v>
      </c>
      <c r="L91" s="271">
        <v>6.19</v>
      </c>
      <c r="M91" s="272">
        <v>57</v>
      </c>
      <c r="N91" s="272">
        <v>34</v>
      </c>
      <c r="O91" s="272">
        <f>IFERROR(VLOOKUP(B91,'Core Indicators'!$E$3:$G$9906,3,FALSE),"x")</f>
        <v>284453000</v>
      </c>
      <c r="P91" s="272">
        <v>1892555.5</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c r="A92" s="267" t="s">
        <v>8206</v>
      </c>
      <c r="B92" s="268" t="s">
        <v>8207</v>
      </c>
      <c r="C92" s="271">
        <v>0.87948376319999988</v>
      </c>
      <c r="D92" s="272">
        <v>7</v>
      </c>
      <c r="E92" s="271">
        <v>7.0000000000000001E-3</v>
      </c>
      <c r="F92" s="271">
        <v>6.1</v>
      </c>
      <c r="G92" s="271">
        <v>0.50102830359999995</v>
      </c>
      <c r="H92" s="271">
        <v>35.700000000000003</v>
      </c>
      <c r="I92" s="272">
        <v>4</v>
      </c>
      <c r="J92" s="272" t="str">
        <f>IFERROR(VLOOKUP($B92,'Core Indicators'!$E$3:$EU$906,147,FALSE),"x")</f>
        <v>x</v>
      </c>
      <c r="K92" s="273">
        <v>0.114700042</v>
      </c>
      <c r="L92" s="271">
        <v>5.84</v>
      </c>
      <c r="M92" s="272">
        <v>66</v>
      </c>
      <c r="N92" s="272">
        <v>39</v>
      </c>
      <c r="O92" s="272" t="str">
        <f>IFERROR(VLOOKUP(B92,'Core Indicators'!$E$3:$G$9906,3,FALSE),"x")</f>
        <v>x</v>
      </c>
      <c r="P92" s="272">
        <v>2973190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c r="A93" s="267" t="s">
        <v>8208</v>
      </c>
      <c r="B93" s="268" t="s">
        <v>8209</v>
      </c>
      <c r="C93" s="271">
        <v>0</v>
      </c>
      <c r="D93" s="272">
        <v>12</v>
      </c>
      <c r="E93" s="271">
        <v>0</v>
      </c>
      <c r="F93" s="271" t="s">
        <v>17</v>
      </c>
      <c r="G93" s="271">
        <v>9.2902528700000001E-2</v>
      </c>
      <c r="H93" s="271">
        <v>31.4</v>
      </c>
      <c r="I93" s="272">
        <v>0</v>
      </c>
      <c r="J93" s="272" t="str">
        <f>IFERROR(VLOOKUP($B93,'Core Indicators'!$E$3:$EU$906,147,FALSE),"x")</f>
        <v>x</v>
      </c>
      <c r="K93" s="273">
        <v>1.5274144409999999</v>
      </c>
      <c r="L93" s="271" t="s">
        <v>17</v>
      </c>
      <c r="M93" s="272">
        <v>97</v>
      </c>
      <c r="N93" s="272">
        <v>77</v>
      </c>
      <c r="O93" s="272" t="str">
        <f>IFERROR(VLOOKUP(B93,'Core Indicators'!$E$3:$G$9906,3,FALSE),"x")</f>
        <v>x</v>
      </c>
      <c r="P93" s="272">
        <v>68890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c r="A94" s="267" t="s">
        <v>268</v>
      </c>
      <c r="B94" s="268" t="s">
        <v>8210</v>
      </c>
      <c r="C94" s="271">
        <v>0.67411710269999991</v>
      </c>
      <c r="D94" s="272">
        <v>0</v>
      </c>
      <c r="E94" s="271">
        <v>0.1595</v>
      </c>
      <c r="F94" s="271">
        <v>2.7833333329999999</v>
      </c>
      <c r="G94" s="271">
        <v>0.49178700730000002</v>
      </c>
      <c r="H94" s="271">
        <v>34.799999999999997</v>
      </c>
      <c r="I94" s="272">
        <v>3</v>
      </c>
      <c r="J94" s="272" t="str">
        <f>IFERROR(VLOOKUP($B94,'Core Indicators'!$E$3:$EU$906,147,FALSE),"x")</f>
        <v>x</v>
      </c>
      <c r="K94" s="273">
        <v>-1.0170720820000001</v>
      </c>
      <c r="L94" s="271">
        <v>2.57</v>
      </c>
      <c r="M94" s="272">
        <v>11</v>
      </c>
      <c r="N94" s="272">
        <v>24</v>
      </c>
      <c r="O94" s="272">
        <f>IFERROR(VLOOKUP(B94,'Core Indicators'!$E$3:$G$9906,3,FALSE),"x")</f>
        <v>92418000</v>
      </c>
      <c r="P94" s="272">
        <v>1622500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c r="A95" s="267" t="s">
        <v>101</v>
      </c>
      <c r="B95" s="268" t="s">
        <v>8211</v>
      </c>
      <c r="C95" s="271">
        <v>0.54614899849999998</v>
      </c>
      <c r="D95" s="272">
        <v>2</v>
      </c>
      <c r="E95" s="271">
        <v>0</v>
      </c>
      <c r="F95" s="271">
        <v>4.4000000000000004</v>
      </c>
      <c r="G95" s="271">
        <v>0.5402728229</v>
      </c>
      <c r="H95" s="271">
        <v>29.5</v>
      </c>
      <c r="I95" s="272">
        <v>3</v>
      </c>
      <c r="J95" s="272">
        <f>IFERROR(VLOOKUP($B95,'Core Indicators'!$E$3:$EU$906,147,FALSE),"x")</f>
        <v>426</v>
      </c>
      <c r="K95" s="273">
        <v>-1.7505730390000001</v>
      </c>
      <c r="L95" s="271">
        <v>4.0599999999999996</v>
      </c>
      <c r="M95" s="272">
        <v>30</v>
      </c>
      <c r="N95" s="272">
        <v>23</v>
      </c>
      <c r="O95" s="272">
        <f>IFERROR(VLOOKUP(B95,'Core Indicators'!$E$3:$G$9906,3,FALSE),"x")</f>
        <v>45074000</v>
      </c>
      <c r="P95" s="272">
        <v>434128</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c r="A96" s="267" t="s">
        <v>8212</v>
      </c>
      <c r="B96" s="268" t="s">
        <v>8213</v>
      </c>
      <c r="C96" s="271">
        <v>0</v>
      </c>
      <c r="D96" s="272">
        <v>12</v>
      </c>
      <c r="E96" s="271">
        <v>0</v>
      </c>
      <c r="F96" s="271" t="s">
        <v>17</v>
      </c>
      <c r="G96" s="271">
        <v>5.7485973699999998E-2</v>
      </c>
      <c r="H96" s="271">
        <v>26.1</v>
      </c>
      <c r="I96" s="272">
        <v>0</v>
      </c>
      <c r="J96" s="272" t="str">
        <f>IFERROR(VLOOKUP($B96,'Core Indicators'!$E$3:$EU$906,147,FALSE),"x")</f>
        <v>x</v>
      </c>
      <c r="K96" s="273">
        <v>1.703025818</v>
      </c>
      <c r="L96" s="271" t="s">
        <v>17</v>
      </c>
      <c r="M96" s="272">
        <v>94</v>
      </c>
      <c r="N96" s="272">
        <v>72</v>
      </c>
      <c r="O96" s="272" t="str">
        <f>IFERROR(VLOOKUP(B96,'Core Indicators'!$E$3:$G$9906,3,FALSE),"x")</f>
        <v>x</v>
      </c>
      <c r="P96" s="272">
        <v>100830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c r="A97" s="267" t="s">
        <v>8214</v>
      </c>
      <c r="B97" s="268" t="s">
        <v>8215</v>
      </c>
      <c r="C97" s="271">
        <v>0.77369999499999997</v>
      </c>
      <c r="D97" s="272">
        <v>4</v>
      </c>
      <c r="E97" s="271">
        <v>0.44</v>
      </c>
      <c r="F97" s="271" t="s">
        <v>17</v>
      </c>
      <c r="G97" s="271">
        <v>0.1002841248</v>
      </c>
      <c r="H97" s="271">
        <v>39</v>
      </c>
      <c r="I97" s="272">
        <v>5</v>
      </c>
      <c r="J97" s="272" t="str">
        <f>IFERROR(VLOOKUP($B97,'Core Indicators'!$E$3:$EU$906,147,FALSE),"x")</f>
        <v>x</v>
      </c>
      <c r="K97" s="273">
        <v>0.94524872299999996</v>
      </c>
      <c r="L97" s="271" t="s">
        <v>17</v>
      </c>
      <c r="M97" s="272">
        <v>74</v>
      </c>
      <c r="N97" s="272">
        <v>62</v>
      </c>
      <c r="O97" s="272" t="str">
        <f>IFERROR(VLOOKUP(B97,'Core Indicators'!$E$3:$G$9906,3,FALSE),"x")</f>
        <v>x</v>
      </c>
      <c r="P97" s="272">
        <v>21640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c r="A98" s="267" t="s">
        <v>922</v>
      </c>
      <c r="B98" s="268" t="s">
        <v>8216</v>
      </c>
      <c r="C98" s="271">
        <v>0.12520399560000001</v>
      </c>
      <c r="D98" s="272">
        <v>12</v>
      </c>
      <c r="E98" s="271">
        <v>5.4999999999999997E-3</v>
      </c>
      <c r="F98" s="271" t="s">
        <v>17</v>
      </c>
      <c r="G98" s="271">
        <v>6.9101684999999996E-2</v>
      </c>
      <c r="H98" s="271">
        <v>35.9</v>
      </c>
      <c r="I98" s="272">
        <v>0</v>
      </c>
      <c r="J98" s="272">
        <f>IFERROR(VLOOKUP($B98,'Core Indicators'!$E$3:$EU$906,147,FALSE),"x")</f>
        <v>693</v>
      </c>
      <c r="K98" s="273">
        <v>0.297009468</v>
      </c>
      <c r="L98" s="271" t="s">
        <v>17</v>
      </c>
      <c r="M98" s="272">
        <v>90</v>
      </c>
      <c r="N98" s="272">
        <v>56</v>
      </c>
      <c r="O98" s="272">
        <f>IFERROR(VLOOKUP(B98,'Core Indicators'!$E$3:$G$9906,3,FALSE),"x")</f>
        <v>59191000</v>
      </c>
      <c r="P98" s="272">
        <v>295717</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c r="A99" s="267" t="s">
        <v>8217</v>
      </c>
      <c r="B99" s="268" t="s">
        <v>8218</v>
      </c>
      <c r="C99" s="271">
        <v>0</v>
      </c>
      <c r="D99" s="272">
        <v>13</v>
      </c>
      <c r="E99" s="271">
        <v>0</v>
      </c>
      <c r="F99" s="271">
        <v>8.0500000000000007</v>
      </c>
      <c r="G99" s="271">
        <v>0.40466299929999999</v>
      </c>
      <c r="H99" s="271">
        <v>45.5</v>
      </c>
      <c r="I99" s="272">
        <v>3</v>
      </c>
      <c r="J99" s="272" t="str">
        <f>IFERROR(VLOOKUP($B99,'Core Indicators'!$E$3:$EU$906,147,FALSE),"x")</f>
        <v>x</v>
      </c>
      <c r="K99" s="273">
        <v>-7.1926757999999993E-2</v>
      </c>
      <c r="L99" s="271">
        <v>7.1</v>
      </c>
      <c r="M99" s="272">
        <v>80</v>
      </c>
      <c r="N99" s="272">
        <v>44</v>
      </c>
      <c r="O99" s="272" t="str">
        <f>IFERROR(VLOOKUP(B99,'Core Indicators'!$E$3:$G$9906,3,FALSE),"x")</f>
        <v>x</v>
      </c>
      <c r="P99" s="272">
        <v>10830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c r="A100" s="267" t="s">
        <v>8219</v>
      </c>
      <c r="B100" s="268" t="s">
        <v>8220</v>
      </c>
      <c r="C100" s="271" t="s">
        <v>17</v>
      </c>
      <c r="D100" s="272" t="s">
        <v>17</v>
      </c>
      <c r="E100" s="271" t="s">
        <v>17</v>
      </c>
      <c r="F100" s="271" t="s">
        <v>17</v>
      </c>
      <c r="G100" s="271" t="s">
        <v>17</v>
      </c>
      <c r="H100" s="271" t="s">
        <v>17</v>
      </c>
      <c r="I100" s="272" t="s">
        <v>17</v>
      </c>
      <c r="J100" s="272" t="str">
        <f>IFERROR(VLOOKUP($B100,'Core Indicators'!$E$3:$EU$906,147,FALSE),"x")</f>
        <v>x</v>
      </c>
      <c r="K100" s="273">
        <v>1.6906082630000001</v>
      </c>
      <c r="L100" s="271" t="s">
        <v>17</v>
      </c>
      <c r="M100" s="272" t="s">
        <v>17</v>
      </c>
      <c r="N100" s="272" t="s">
        <v>17</v>
      </c>
      <c r="O100" s="272" t="str">
        <f>IFERROR(VLOOKUP(B100,'Core Indicators'!$E$3:$G$9906,3,FALSE),"x")</f>
        <v>x</v>
      </c>
      <c r="P100" s="272" t="s">
        <v>17</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c r="A101" s="267" t="s">
        <v>55</v>
      </c>
      <c r="B101" s="268" t="s">
        <v>8221</v>
      </c>
      <c r="C101" s="271">
        <v>0.58639999539999998</v>
      </c>
      <c r="D101" s="272">
        <v>2</v>
      </c>
      <c r="E101" s="271">
        <v>0.57999999999999996</v>
      </c>
      <c r="F101" s="271">
        <v>4.0333333329999999</v>
      </c>
      <c r="G101" s="271">
        <v>0.46862760440000001</v>
      </c>
      <c r="H101" s="271">
        <v>33.700000000000003</v>
      </c>
      <c r="I101" s="272">
        <v>3</v>
      </c>
      <c r="J101" s="272">
        <f>IFERROR(VLOOKUP($B101,'Core Indicators'!$E$3:$EU$906,147,FALSE),"x")</f>
        <v>0</v>
      </c>
      <c r="K101" s="273">
        <v>0.21717245900000001</v>
      </c>
      <c r="L101" s="271">
        <v>4.87</v>
      </c>
      <c r="M101" s="272">
        <v>33</v>
      </c>
      <c r="N101" s="272">
        <v>46</v>
      </c>
      <c r="O101" s="272">
        <f>IFERROR(VLOOKUP(B101,'Core Indicators'!$E$3:$G$9906,3,FALSE),"x")</f>
        <v>11796000</v>
      </c>
      <c r="P101" s="272">
        <v>88794</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c r="A102" s="267" t="s">
        <v>8222</v>
      </c>
      <c r="B102" s="268" t="s">
        <v>8223</v>
      </c>
      <c r="C102" s="271">
        <v>4.1406014200000001E-2</v>
      </c>
      <c r="D102" s="272">
        <v>12</v>
      </c>
      <c r="E102" s="271">
        <v>2.2020000000000001E-2</v>
      </c>
      <c r="F102" s="271" t="s">
        <v>17</v>
      </c>
      <c r="G102" s="271">
        <v>9.8649094399999998E-2</v>
      </c>
      <c r="H102" s="271">
        <v>32.9</v>
      </c>
      <c r="I102" s="272">
        <v>2</v>
      </c>
      <c r="J102" s="272" t="str">
        <f>IFERROR(VLOOKUP($B102,'Core Indicators'!$E$3:$EU$906,147,FALSE),"x")</f>
        <v>x</v>
      </c>
      <c r="K102" s="273">
        <v>1.558240294</v>
      </c>
      <c r="L102" s="271" t="s">
        <v>17</v>
      </c>
      <c r="M102" s="272">
        <v>96</v>
      </c>
      <c r="N102" s="272">
        <v>73</v>
      </c>
      <c r="O102" s="272" t="str">
        <f>IFERROR(VLOOKUP(B102,'Core Indicators'!$E$3:$G$9906,3,FALSE),"x")</f>
        <v>x</v>
      </c>
      <c r="P102" s="272">
        <v>364500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c r="A103" s="267" t="s">
        <v>8224</v>
      </c>
      <c r="B103" s="268" t="s">
        <v>8225</v>
      </c>
      <c r="C103" s="271">
        <v>0.53400502920000004</v>
      </c>
      <c r="D103" s="272">
        <v>4</v>
      </c>
      <c r="E103" s="271">
        <v>0.41699999999999998</v>
      </c>
      <c r="F103" s="271">
        <v>3.733333333</v>
      </c>
      <c r="G103" s="271">
        <v>0.20262584820000001</v>
      </c>
      <c r="H103" s="271">
        <v>27.8</v>
      </c>
      <c r="I103" s="272">
        <v>2</v>
      </c>
      <c r="J103" s="272" t="str">
        <f>IFERROR(VLOOKUP($B103,'Core Indicators'!$E$3:$EU$906,147,FALSE),"x")</f>
        <v>x</v>
      </c>
      <c r="K103" s="273">
        <v>-0.474393338</v>
      </c>
      <c r="L103" s="271">
        <v>4.9400000000000004</v>
      </c>
      <c r="M103" s="272">
        <v>23</v>
      </c>
      <c r="N103" s="272">
        <v>39</v>
      </c>
      <c r="O103" s="272" t="str">
        <f>IFERROR(VLOOKUP(B103,'Core Indicators'!$E$3:$G$9906,3,FALSE),"x")</f>
        <v>x</v>
      </c>
      <c r="P103" s="272">
        <v>2699700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c r="A104" s="267" t="s">
        <v>542</v>
      </c>
      <c r="B104" s="268" t="s">
        <v>8226</v>
      </c>
      <c r="C104" s="271">
        <v>0.85199999310000007</v>
      </c>
      <c r="D104" s="272">
        <v>4</v>
      </c>
      <c r="E104" s="271">
        <v>0.08</v>
      </c>
      <c r="F104" s="271">
        <v>5.85</v>
      </c>
      <c r="G104" s="271">
        <v>0.54450861260000005</v>
      </c>
      <c r="H104" s="271">
        <v>40.799999999999997</v>
      </c>
      <c r="I104" s="272">
        <v>5</v>
      </c>
      <c r="J104" s="272" t="str">
        <f>IFERROR(VLOOKUP($B104,'Core Indicators'!$E$3:$EU$906,147,FALSE),"x")</f>
        <v>x</v>
      </c>
      <c r="K104" s="273">
        <v>-0.32195118099999998</v>
      </c>
      <c r="L104" s="271">
        <v>5.84</v>
      </c>
      <c r="M104" s="272">
        <v>52</v>
      </c>
      <c r="N104" s="272">
        <v>31</v>
      </c>
      <c r="O104" s="272">
        <f>IFERROR(VLOOKUP(B104,'Core Indicators'!$E$3:$G$9906,3,FALSE),"x")</f>
        <v>58341000</v>
      </c>
      <c r="P104" s="272">
        <v>569140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c r="A105" s="267" t="s">
        <v>8227</v>
      </c>
      <c r="B105" s="268" t="s">
        <v>8228</v>
      </c>
      <c r="C105" s="271">
        <v>0.54403001520000005</v>
      </c>
      <c r="D105" s="272">
        <v>6</v>
      </c>
      <c r="E105" s="271">
        <v>0.27300000000000002</v>
      </c>
      <c r="F105" s="271">
        <v>4.5666666669999998</v>
      </c>
      <c r="G105" s="271">
        <v>0.38123403010000001</v>
      </c>
      <c r="H105" s="271">
        <v>29.7</v>
      </c>
      <c r="I105" s="272">
        <v>3</v>
      </c>
      <c r="J105" s="272" t="str">
        <f>IFERROR(VLOOKUP($B105,'Core Indicators'!$E$3:$EU$906,147,FALSE),"x")</f>
        <v>x</v>
      </c>
      <c r="K105" s="273">
        <v>-1.147808433</v>
      </c>
      <c r="L105" s="271">
        <v>4.9800000000000004</v>
      </c>
      <c r="M105" s="272">
        <v>27</v>
      </c>
      <c r="N105" s="272">
        <v>26</v>
      </c>
      <c r="O105" s="272" t="str">
        <f>IFERROR(VLOOKUP(B105,'Core Indicators'!$E$3:$G$9906,3,FALSE),"x")</f>
        <v>x</v>
      </c>
      <c r="P105" s="272">
        <v>191800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c r="A106" s="267" t="s">
        <v>8229</v>
      </c>
      <c r="B106" s="268" t="s">
        <v>8230</v>
      </c>
      <c r="C106" s="271">
        <v>9.6800022599999994E-2</v>
      </c>
      <c r="D106" s="272">
        <v>9</v>
      </c>
      <c r="E106" s="271">
        <v>3.5000000000000003E-2</v>
      </c>
      <c r="F106" s="271">
        <v>3.0333333329999999</v>
      </c>
      <c r="G106" s="271">
        <v>0.47416294609999998</v>
      </c>
      <c r="H106" s="271" t="s">
        <v>17</v>
      </c>
      <c r="I106" s="272">
        <v>2</v>
      </c>
      <c r="J106" s="272" t="str">
        <f>IFERROR(VLOOKUP($B106,'Core Indicators'!$E$3:$EU$906,147,FALSE),"x")</f>
        <v>x</v>
      </c>
      <c r="K106" s="273">
        <v>-0.86658465900000003</v>
      </c>
      <c r="L106" s="271">
        <v>3.87</v>
      </c>
      <c r="M106" s="272">
        <v>23</v>
      </c>
      <c r="N106" s="272">
        <v>22</v>
      </c>
      <c r="O106" s="272" t="str">
        <f>IFERROR(VLOOKUP(B106,'Core Indicators'!$E$3:$G$9906,3,FALSE),"x")</f>
        <v>x</v>
      </c>
      <c r="P106" s="272">
        <v>176520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c r="A107" s="267" t="s">
        <v>8231</v>
      </c>
      <c r="B107" s="268" t="s">
        <v>8232</v>
      </c>
      <c r="C107" s="271">
        <v>0</v>
      </c>
      <c r="D107" s="272">
        <v>13</v>
      </c>
      <c r="E107" s="271">
        <v>0</v>
      </c>
      <c r="F107" s="271" t="s">
        <v>17</v>
      </c>
      <c r="G107" s="271" t="s">
        <v>17</v>
      </c>
      <c r="H107" s="271">
        <v>37</v>
      </c>
      <c r="I107" s="272">
        <v>0</v>
      </c>
      <c r="J107" s="272" t="str">
        <f>IFERROR(VLOOKUP($B107,'Core Indicators'!$E$3:$EU$906,147,FALSE),"x")</f>
        <v>x</v>
      </c>
      <c r="K107" s="273">
        <v>0.62241899999999994</v>
      </c>
      <c r="L107" s="271" t="s">
        <v>17</v>
      </c>
      <c r="M107" s="272">
        <v>90</v>
      </c>
      <c r="N107" s="272" t="s">
        <v>17</v>
      </c>
      <c r="O107" s="272" t="str">
        <f>IFERROR(VLOOKUP(B107,'Core Indicators'!$E$3:$G$9906,3,FALSE),"x")</f>
        <v>x</v>
      </c>
      <c r="P107" s="272">
        <v>810</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c r="A108" s="267" t="s">
        <v>8233</v>
      </c>
      <c r="B108" s="268" t="s">
        <v>8234</v>
      </c>
      <c r="C108" s="271">
        <v>0</v>
      </c>
      <c r="D108" s="272">
        <v>13</v>
      </c>
      <c r="E108" s="271">
        <v>0</v>
      </c>
      <c r="F108" s="271" t="s">
        <v>17</v>
      </c>
      <c r="G108" s="271" t="s">
        <v>17</v>
      </c>
      <c r="H108" s="271" t="s">
        <v>17</v>
      </c>
      <c r="I108" s="272">
        <v>0</v>
      </c>
      <c r="J108" s="272" t="str">
        <f>IFERROR(VLOOKUP($B108,'Core Indicators'!$E$3:$EU$906,147,FALSE),"x")</f>
        <v>x</v>
      </c>
      <c r="K108" s="273">
        <v>0.50234472799999996</v>
      </c>
      <c r="L108" s="271" t="s">
        <v>17</v>
      </c>
      <c r="M108" s="272">
        <v>89</v>
      </c>
      <c r="N108" s="272" t="s">
        <v>17</v>
      </c>
      <c r="O108" s="272" t="str">
        <f>IFERROR(VLOOKUP(B108,'Core Indicators'!$E$3:$G$9906,3,FALSE),"x")</f>
        <v>x</v>
      </c>
      <c r="P108" s="272">
        <v>260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c r="A109" s="267" t="s">
        <v>8235</v>
      </c>
      <c r="B109" s="268" t="s">
        <v>8236</v>
      </c>
      <c r="C109" s="271">
        <v>0</v>
      </c>
      <c r="D109" s="272">
        <v>10</v>
      </c>
      <c r="E109" s="271">
        <v>0</v>
      </c>
      <c r="F109" s="271">
        <v>8.5500000000000007</v>
      </c>
      <c r="G109" s="271">
        <v>5.75736331E-2</v>
      </c>
      <c r="H109" s="271">
        <v>31.4</v>
      </c>
      <c r="I109" s="272">
        <v>2</v>
      </c>
      <c r="J109" s="272" t="str">
        <f>IFERROR(VLOOKUP($B109,'Core Indicators'!$E$3:$EU$906,147,FALSE),"x")</f>
        <v>x</v>
      </c>
      <c r="K109" s="273">
        <v>1.159703135</v>
      </c>
      <c r="L109" s="271">
        <v>8.56</v>
      </c>
      <c r="M109" s="272">
        <v>83</v>
      </c>
      <c r="N109" s="272">
        <v>63</v>
      </c>
      <c r="O109" s="272" t="str">
        <f>IFERROR(VLOOKUP(B109,'Core Indicators'!$E$3:$G$9906,3,FALSE),"x")</f>
        <v>x</v>
      </c>
      <c r="P109" s="272">
        <v>97600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c r="A110" s="267" t="s">
        <v>8237</v>
      </c>
      <c r="B110" s="268" t="s">
        <v>8238</v>
      </c>
      <c r="C110" s="271">
        <v>0.93409999830000001</v>
      </c>
      <c r="D110" s="272">
        <v>5</v>
      </c>
      <c r="E110" s="271">
        <v>0.15</v>
      </c>
      <c r="F110" s="271">
        <v>4.5333333329999999</v>
      </c>
      <c r="G110" s="271">
        <v>0.24530015899999999</v>
      </c>
      <c r="H110" s="271" t="s">
        <v>17</v>
      </c>
      <c r="I110" s="272">
        <v>1</v>
      </c>
      <c r="J110" s="272" t="str">
        <f>IFERROR(VLOOKUP($B110,'Core Indicators'!$E$3:$EU$906,147,FALSE),"x")</f>
        <v>x</v>
      </c>
      <c r="K110" s="273">
        <v>0.28001660099999998</v>
      </c>
      <c r="L110" s="271">
        <v>5.77</v>
      </c>
      <c r="M110" s="272">
        <v>38</v>
      </c>
      <c r="N110" s="272">
        <v>46</v>
      </c>
      <c r="O110" s="272" t="str">
        <f>IFERROR(VLOOKUP(B110,'Core Indicators'!$E$3:$G$9906,3,FALSE),"x")</f>
        <v>x</v>
      </c>
      <c r="P110" s="272">
        <v>17820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c r="A111" s="267" t="s">
        <v>8239</v>
      </c>
      <c r="B111" s="268" t="s">
        <v>8240</v>
      </c>
      <c r="C111" s="271">
        <v>0.64979998859999999</v>
      </c>
      <c r="D111" s="272">
        <v>2</v>
      </c>
      <c r="E111" s="271">
        <v>0.39700000000000002</v>
      </c>
      <c r="F111" s="271">
        <v>3.0833333330000001</v>
      </c>
      <c r="G111" s="271">
        <v>0.46313362470000002</v>
      </c>
      <c r="H111" s="271">
        <v>38.799999999999997</v>
      </c>
      <c r="I111" s="272">
        <v>2</v>
      </c>
      <c r="J111" s="272" t="str">
        <f>IFERROR(VLOOKUP($B111,'Core Indicators'!$E$3:$EU$906,147,FALSE),"x")</f>
        <v>x</v>
      </c>
      <c r="K111" s="273">
        <v>-0.80502331299999996</v>
      </c>
      <c r="L111" s="271">
        <v>3.47</v>
      </c>
      <c r="M111" s="272">
        <v>13</v>
      </c>
      <c r="N111" s="272">
        <v>28</v>
      </c>
      <c r="O111" s="272" t="str">
        <f>IFERROR(VLOOKUP(B111,'Core Indicators'!$E$3:$G$9906,3,FALSE),"x")</f>
        <v>x</v>
      </c>
      <c r="P111" s="272">
        <v>230800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c r="A112" s="267" t="s">
        <v>1476</v>
      </c>
      <c r="B112" s="268" t="s">
        <v>8241</v>
      </c>
      <c r="C112" s="271">
        <v>0.81310000439999996</v>
      </c>
      <c r="D112" s="272">
        <v>6</v>
      </c>
      <c r="E112" s="271">
        <v>0.1</v>
      </c>
      <c r="F112" s="271">
        <v>5.25</v>
      </c>
      <c r="G112" s="271">
        <v>0.36244894649999998</v>
      </c>
      <c r="H112" s="271">
        <v>31.8</v>
      </c>
      <c r="I112" s="272">
        <v>3</v>
      </c>
      <c r="J112" s="272">
        <f>IFERROR(VLOOKUP($B112,'Core Indicators'!$E$3:$EU$906,147,FALSE),"x")</f>
        <v>2239</v>
      </c>
      <c r="K112" s="273">
        <v>-1.10264194</v>
      </c>
      <c r="L112" s="271">
        <v>4.45</v>
      </c>
      <c r="M112" s="272">
        <v>42</v>
      </c>
      <c r="N112" s="272">
        <v>24</v>
      </c>
      <c r="O112" s="272">
        <f>IFERROR(VLOOKUP(B112,'Core Indicators'!$E$3:$G$9906,3,FALSE),"x")</f>
        <v>5700000</v>
      </c>
      <c r="P112" s="272">
        <v>10230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c r="A113" s="267" t="s">
        <v>8242</v>
      </c>
      <c r="B113" s="268" t="s">
        <v>8243</v>
      </c>
      <c r="C113" s="271">
        <v>0.98551100019999993</v>
      </c>
      <c r="D113" s="272">
        <v>11</v>
      </c>
      <c r="E113" s="271">
        <v>0</v>
      </c>
      <c r="F113" s="271">
        <v>6.25</v>
      </c>
      <c r="G113" s="271">
        <v>0.65102151679999998</v>
      </c>
      <c r="H113" s="271">
        <v>35.299999999999997</v>
      </c>
      <c r="I113" s="272">
        <v>0</v>
      </c>
      <c r="J113" s="272" t="str">
        <f>IFERROR(VLOOKUP($B113,'Core Indicators'!$E$3:$EU$906,147,FALSE),"x")</f>
        <v>x</v>
      </c>
      <c r="K113" s="273">
        <v>-0.91524463899999997</v>
      </c>
      <c r="L113" s="271">
        <v>5.16</v>
      </c>
      <c r="M113" s="272">
        <v>64</v>
      </c>
      <c r="N113" s="272">
        <v>25</v>
      </c>
      <c r="O113" s="272" t="str">
        <f>IFERROR(VLOOKUP(B113,'Core Indicators'!$E$3:$G$9906,3,FALSE),"x")</f>
        <v>x</v>
      </c>
      <c r="P113" s="272">
        <v>96320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c r="A114" s="267" t="s">
        <v>1499</v>
      </c>
      <c r="B114" s="268" t="s">
        <v>8244</v>
      </c>
      <c r="C114" s="271">
        <v>0.27512803019999998</v>
      </c>
      <c r="D114" s="272">
        <v>1</v>
      </c>
      <c r="E114" s="271">
        <v>0</v>
      </c>
      <c r="F114" s="271">
        <v>2.0499999999999998</v>
      </c>
      <c r="G114" s="271">
        <v>0.1717677189</v>
      </c>
      <c r="H114" s="271" t="s">
        <v>17</v>
      </c>
      <c r="I114" s="272">
        <v>3</v>
      </c>
      <c r="J114" s="272">
        <f>IFERROR(VLOOKUP($B114,'Core Indicators'!$E$3:$EU$906,147,FALSE),"x")</f>
        <v>693</v>
      </c>
      <c r="K114" s="273">
        <v>-1.802445412</v>
      </c>
      <c r="L114" s="271">
        <v>2.19</v>
      </c>
      <c r="M114" s="272">
        <v>9</v>
      </c>
      <c r="N114" s="272">
        <v>18</v>
      </c>
      <c r="O114" s="272">
        <f>IFERROR(VLOOKUP(B114,'Core Indicators'!$E$3:$G$9906,3,FALSE),"x")</f>
        <v>7440000</v>
      </c>
      <c r="P114" s="272">
        <v>1759540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c r="A115" s="267" t="s">
        <v>8245</v>
      </c>
      <c r="B115" s="268" t="s">
        <v>8246</v>
      </c>
      <c r="C115" s="271">
        <v>0</v>
      </c>
      <c r="D115" s="272">
        <v>12</v>
      </c>
      <c r="E115" s="271">
        <v>0</v>
      </c>
      <c r="F115" s="271" t="s">
        <v>17</v>
      </c>
      <c r="G115" s="271">
        <v>0.33299378600000001</v>
      </c>
      <c r="H115" s="271">
        <v>51.2</v>
      </c>
      <c r="I115" s="272">
        <v>0</v>
      </c>
      <c r="J115" s="272" t="str">
        <f>IFERROR(VLOOKUP($B115,'Core Indicators'!$E$3:$EU$906,147,FALSE),"x")</f>
        <v>x</v>
      </c>
      <c r="K115" s="273">
        <v>0.66159218500000005</v>
      </c>
      <c r="L115" s="271" t="s">
        <v>17</v>
      </c>
      <c r="M115" s="272">
        <v>92</v>
      </c>
      <c r="N115" s="272">
        <v>55</v>
      </c>
      <c r="O115" s="272" t="str">
        <f>IFERROR(VLOOKUP(B115,'Core Indicators'!$E$3:$G$9906,3,FALSE),"x")</f>
        <v>x</v>
      </c>
      <c r="P115" s="272">
        <v>610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c r="A116" s="267" t="s">
        <v>8247</v>
      </c>
      <c r="B116" s="268" t="s">
        <v>8248</v>
      </c>
      <c r="C116" s="271">
        <v>0</v>
      </c>
      <c r="D116" s="272">
        <v>12</v>
      </c>
      <c r="E116" s="271">
        <v>0</v>
      </c>
      <c r="F116" s="271" t="s">
        <v>17</v>
      </c>
      <c r="G116" s="271" t="s">
        <v>17</v>
      </c>
      <c r="H116" s="271" t="s">
        <v>17</v>
      </c>
      <c r="I116" s="272">
        <v>0</v>
      </c>
      <c r="J116" s="272" t="str">
        <f>IFERROR(VLOOKUP($B116,'Core Indicators'!$E$3:$EU$906,147,FALSE),"x")</f>
        <v>x</v>
      </c>
      <c r="K116" s="273">
        <v>1.720416307</v>
      </c>
      <c r="L116" s="271" t="s">
        <v>17</v>
      </c>
      <c r="M116" s="272">
        <v>90</v>
      </c>
      <c r="N116" s="272" t="s">
        <v>17</v>
      </c>
      <c r="O116" s="272" t="str">
        <f>IFERROR(VLOOKUP(B116,'Core Indicators'!$E$3:$G$9906,3,FALSE),"x")</f>
        <v>x</v>
      </c>
      <c r="P116" s="272">
        <v>160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c r="A117" s="267" t="s">
        <v>8249</v>
      </c>
      <c r="B117" s="268" t="s">
        <v>8250</v>
      </c>
      <c r="C117" s="271">
        <v>0.41569999959999998</v>
      </c>
      <c r="D117" s="272">
        <v>5</v>
      </c>
      <c r="E117" s="271">
        <v>0.11</v>
      </c>
      <c r="F117" s="271">
        <v>6.2</v>
      </c>
      <c r="G117" s="271">
        <v>0.37970115970000001</v>
      </c>
      <c r="H117" s="271">
        <v>39.299999999999997</v>
      </c>
      <c r="I117" s="272">
        <v>3</v>
      </c>
      <c r="J117" s="272" t="str">
        <f>IFERROR(VLOOKUP($B117,'Core Indicators'!$E$3:$EU$906,147,FALSE),"x")</f>
        <v>x</v>
      </c>
      <c r="K117" s="273">
        <v>-5.6925314999999997E-2</v>
      </c>
      <c r="L117" s="271">
        <v>5.65</v>
      </c>
      <c r="M117" s="272">
        <v>54</v>
      </c>
      <c r="N117" s="272">
        <v>34</v>
      </c>
      <c r="O117" s="272" t="str">
        <f>IFERROR(VLOOKUP(B117,'Core Indicators'!$E$3:$G$9906,3,FALSE),"x")</f>
        <v>x</v>
      </c>
      <c r="P117" s="272">
        <v>61860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c r="A118" s="267" t="s">
        <v>988</v>
      </c>
      <c r="B118" s="268" t="s">
        <v>8251</v>
      </c>
      <c r="C118" s="271">
        <v>0</v>
      </c>
      <c r="D118" s="272">
        <v>11</v>
      </c>
      <c r="E118" s="271">
        <v>0</v>
      </c>
      <c r="F118" s="271">
        <v>5.8</v>
      </c>
      <c r="G118" s="271">
        <v>0.54603114490000004</v>
      </c>
      <c r="H118" s="271">
        <v>44.9</v>
      </c>
      <c r="I118" s="272">
        <v>0</v>
      </c>
      <c r="J118" s="272">
        <f>IFERROR(VLOOKUP($B118,'Core Indicators'!$E$3:$EU$906,147,FALSE),"x")</f>
        <v>0</v>
      </c>
      <c r="K118" s="273">
        <v>-0.48737218999999998</v>
      </c>
      <c r="L118" s="271">
        <v>5.45</v>
      </c>
      <c r="M118" s="272">
        <v>66</v>
      </c>
      <c r="N118" s="272">
        <v>39</v>
      </c>
      <c r="O118" s="272">
        <f>IFERROR(VLOOKUP(B118,'Core Indicators'!$E$3:$G$9906,3,FALSE),"x")</f>
        <v>2357000</v>
      </c>
      <c r="P118" s="272">
        <v>30360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c r="A119" s="267" t="s">
        <v>805</v>
      </c>
      <c r="B119" s="268" t="s">
        <v>8252</v>
      </c>
      <c r="C119" s="271">
        <v>0.28331598740000002</v>
      </c>
      <c r="D119" s="272">
        <v>9</v>
      </c>
      <c r="E119" s="271">
        <v>0.13</v>
      </c>
      <c r="F119" s="271">
        <v>9.5</v>
      </c>
      <c r="G119" s="271">
        <v>0.12419569599999999</v>
      </c>
      <c r="H119" s="271">
        <v>35.700000000000003</v>
      </c>
      <c r="I119" s="272">
        <v>0</v>
      </c>
      <c r="J119" s="272">
        <f>IFERROR(VLOOKUP($B119,'Core Indicators'!$E$3:$EU$906,147,FALSE),"x")</f>
        <v>0</v>
      </c>
      <c r="K119" s="273">
        <v>1.0602790120000001</v>
      </c>
      <c r="L119" s="271">
        <v>9.2899999999999991</v>
      </c>
      <c r="M119" s="272">
        <v>89</v>
      </c>
      <c r="N119" s="272">
        <v>61</v>
      </c>
      <c r="O119" s="272">
        <f>IFERROR(VLOOKUP(B119,'Core Indicators'!$E$3:$G$9906,3,FALSE),"x")</f>
        <v>2915000</v>
      </c>
      <c r="P119" s="272">
        <v>62610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c r="A120" s="267" t="s">
        <v>8253</v>
      </c>
      <c r="B120" s="268" t="s">
        <v>8254</v>
      </c>
      <c r="C120" s="271">
        <v>0</v>
      </c>
      <c r="D120" s="272">
        <v>14</v>
      </c>
      <c r="E120" s="271">
        <v>0</v>
      </c>
      <c r="F120" s="271" t="s">
        <v>17</v>
      </c>
      <c r="G120" s="271">
        <v>7.8352409200000001E-2</v>
      </c>
      <c r="H120" s="271">
        <v>35.4</v>
      </c>
      <c r="I120" s="272">
        <v>0</v>
      </c>
      <c r="J120" s="272" t="str">
        <f>IFERROR(VLOOKUP($B120,'Core Indicators'!$E$3:$EU$906,147,FALSE),"x")</f>
        <v>x</v>
      </c>
      <c r="K120" s="273">
        <v>1.7691470380000001</v>
      </c>
      <c r="L120" s="271" t="s">
        <v>17</v>
      </c>
      <c r="M120" s="272">
        <v>97</v>
      </c>
      <c r="N120" s="272">
        <v>78</v>
      </c>
      <c r="O120" s="272" t="str">
        <f>IFERROR(VLOOKUP(B120,'Core Indicators'!$E$3:$G$9906,3,FALSE),"x")</f>
        <v>x</v>
      </c>
      <c r="P120" s="272">
        <v>2574.5</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c r="A121" s="267" t="s">
        <v>817</v>
      </c>
      <c r="B121" s="268" t="s">
        <v>8255</v>
      </c>
      <c r="C121" s="271">
        <v>0.57146297740000007</v>
      </c>
      <c r="D121" s="272">
        <v>10</v>
      </c>
      <c r="E121" s="271">
        <v>0.35299999999999998</v>
      </c>
      <c r="F121" s="271">
        <v>8.9499999999999993</v>
      </c>
      <c r="G121" s="271">
        <v>0.16942693950000001</v>
      </c>
      <c r="H121" s="271">
        <v>35.1</v>
      </c>
      <c r="I121" s="272">
        <v>0</v>
      </c>
      <c r="J121" s="272">
        <f>IFERROR(VLOOKUP($B121,'Core Indicators'!$E$3:$EU$906,147,FALSE),"x")</f>
        <v>0</v>
      </c>
      <c r="K121" s="273">
        <v>0.92199593800000001</v>
      </c>
      <c r="L121" s="271">
        <v>8.7799999999999994</v>
      </c>
      <c r="M121" s="272">
        <v>88</v>
      </c>
      <c r="N121" s="272">
        <v>60</v>
      </c>
      <c r="O121" s="272">
        <f>IFERROR(VLOOKUP(B121,'Core Indicators'!$E$3:$G$9906,3,FALSE),"x")</f>
        <v>1926000</v>
      </c>
      <c r="P121" s="272">
        <v>62230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c r="A122" s="267" t="s">
        <v>8256</v>
      </c>
      <c r="B122" s="268" t="s">
        <v>8257</v>
      </c>
      <c r="C122" s="271" t="s">
        <v>17</v>
      </c>
      <c r="D122" s="272" t="s">
        <v>17</v>
      </c>
      <c r="E122" s="271" t="s">
        <v>17</v>
      </c>
      <c r="F122" s="271" t="s">
        <v>17</v>
      </c>
      <c r="G122" s="271" t="s">
        <v>17</v>
      </c>
      <c r="H122" s="271" t="s">
        <v>17</v>
      </c>
      <c r="I122" s="272" t="s">
        <v>17</v>
      </c>
      <c r="J122" s="272" t="str">
        <f>IFERROR(VLOOKUP($B122,'Core Indicators'!$E$3:$EU$906,147,FALSE),"x")</f>
        <v>x</v>
      </c>
      <c r="K122" s="273">
        <v>0.791746438</v>
      </c>
      <c r="L122" s="271" t="s">
        <v>17</v>
      </c>
      <c r="M122" s="272" t="s">
        <v>17</v>
      </c>
      <c r="N122" s="272" t="s">
        <v>17</v>
      </c>
      <c r="O122" s="272" t="str">
        <f>IFERROR(VLOOKUP(B122,'Core Indicators'!$E$3:$G$9906,3,FALSE),"x")</f>
        <v>x</v>
      </c>
      <c r="P122" s="272" t="s">
        <v>17</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c r="A123" s="267" t="s">
        <v>934</v>
      </c>
      <c r="B123" s="268" t="s">
        <v>8258</v>
      </c>
      <c r="C123" s="271">
        <v>0.49561599899999997</v>
      </c>
      <c r="D123" s="272">
        <v>5</v>
      </c>
      <c r="E123" s="271">
        <v>0.4</v>
      </c>
      <c r="F123" s="271">
        <v>3.516666667</v>
      </c>
      <c r="G123" s="271">
        <v>0.4923099393</v>
      </c>
      <c r="H123" s="271">
        <v>39.5</v>
      </c>
      <c r="I123" s="272">
        <v>3</v>
      </c>
      <c r="J123" s="272">
        <f>IFERROR(VLOOKUP($B123,'Core Indicators'!$E$3:$EU$906,147,FALSE),"x")</f>
        <v>249</v>
      </c>
      <c r="K123" s="273">
        <v>-0.197303429</v>
      </c>
      <c r="L123" s="271">
        <v>4.54</v>
      </c>
      <c r="M123" s="272">
        <v>37</v>
      </c>
      <c r="N123" s="272">
        <v>38</v>
      </c>
      <c r="O123" s="272">
        <f>IFERROR(VLOOKUP(B123,'Core Indicators'!$E$3:$G$9906,3,FALSE),"x")</f>
        <v>38221000</v>
      </c>
      <c r="P123" s="272">
        <v>446300</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c r="A124" s="267" t="s">
        <v>8259</v>
      </c>
      <c r="B124" s="268" t="s">
        <v>8260</v>
      </c>
      <c r="C124" s="271" t="s">
        <v>17</v>
      </c>
      <c r="D124" s="272" t="s">
        <v>17</v>
      </c>
      <c r="E124" s="271" t="s">
        <v>17</v>
      </c>
      <c r="F124" s="271" t="s">
        <v>17</v>
      </c>
      <c r="G124" s="271" t="s">
        <v>17</v>
      </c>
      <c r="H124" s="271" t="s">
        <v>17</v>
      </c>
      <c r="I124" s="272" t="s">
        <v>17</v>
      </c>
      <c r="J124" s="272" t="str">
        <f>IFERROR(VLOOKUP($B124,'Core Indicators'!$E$3:$EU$906,147,FALSE),"x")</f>
        <v>x</v>
      </c>
      <c r="K124" s="273">
        <v>1.48544991</v>
      </c>
      <c r="L124" s="271" t="s">
        <v>17</v>
      </c>
      <c r="M124" s="272">
        <v>82</v>
      </c>
      <c r="N124" s="272" t="s">
        <v>17</v>
      </c>
      <c r="O124" s="272" t="str">
        <f>IFERROR(VLOOKUP(B124,'Core Indicators'!$E$3:$G$9906,3,FALSE),"x")</f>
        <v>x</v>
      </c>
      <c r="P124" s="272" t="s">
        <v>17</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c r="A125" s="267" t="s">
        <v>1201</v>
      </c>
      <c r="B125" s="268" t="s">
        <v>8261</v>
      </c>
      <c r="C125" s="271">
        <v>0.42207301920000001</v>
      </c>
      <c r="D125" s="272">
        <v>7</v>
      </c>
      <c r="E125" s="271">
        <v>0.19400000000000001</v>
      </c>
      <c r="F125" s="271">
        <v>6.7</v>
      </c>
      <c r="G125" s="271">
        <v>0.2284775829</v>
      </c>
      <c r="H125" s="271">
        <v>25.7</v>
      </c>
      <c r="I125" s="272">
        <v>3</v>
      </c>
      <c r="J125" s="272">
        <f>IFERROR(VLOOKUP($B125,'Core Indicators'!$E$3:$EU$906,147,FALSE),"x")</f>
        <v>0</v>
      </c>
      <c r="K125" s="273">
        <v>-0.286658674</v>
      </c>
      <c r="L125" s="271">
        <v>6.37</v>
      </c>
      <c r="M125" s="272">
        <v>61</v>
      </c>
      <c r="N125" s="272">
        <v>42</v>
      </c>
      <c r="O125" s="272">
        <f>IFERROR(VLOOKUP(B125,'Core Indicators'!$E$3:$G$9906,3,FALSE),"x")</f>
        <v>2586000</v>
      </c>
      <c r="P125" s="272">
        <v>32970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c r="A126" s="267" t="s">
        <v>594</v>
      </c>
      <c r="B126" s="268" t="s">
        <v>8262</v>
      </c>
      <c r="C126" s="271">
        <v>0.61453398950000004</v>
      </c>
      <c r="D126" s="272">
        <v>6</v>
      </c>
      <c r="E126" s="271">
        <v>0</v>
      </c>
      <c r="F126" s="271">
        <v>4.516666667</v>
      </c>
      <c r="G126" s="271" t="s">
        <v>17</v>
      </c>
      <c r="H126" s="271">
        <v>42.6</v>
      </c>
      <c r="I126" s="272">
        <v>0</v>
      </c>
      <c r="J126" s="272" t="str">
        <f>IFERROR(VLOOKUP($B126,'Core Indicators'!$E$3:$EU$906,147,FALSE),"x")</f>
        <v>x</v>
      </c>
      <c r="K126" s="273">
        <v>-0.94235533500000002</v>
      </c>
      <c r="L126" s="271">
        <v>4.47</v>
      </c>
      <c r="M126" s="272">
        <v>58</v>
      </c>
      <c r="N126" s="272">
        <v>25</v>
      </c>
      <c r="O126" s="272">
        <f>IFERROR(VLOOKUP(B126,'Core Indicators'!$E$3:$G$9906,3,FALSE),"x")</f>
        <v>32551000</v>
      </c>
      <c r="P126" s="272">
        <v>581800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c r="A127" s="267" t="s">
        <v>8263</v>
      </c>
      <c r="B127" s="268" t="s">
        <v>8264</v>
      </c>
      <c r="C127" s="271">
        <v>1.9899981099999998E-2</v>
      </c>
      <c r="D127" s="272">
        <v>8</v>
      </c>
      <c r="E127" s="271">
        <v>0</v>
      </c>
      <c r="F127" s="271" t="s">
        <v>17</v>
      </c>
      <c r="G127" s="271">
        <v>0.36658249790000003</v>
      </c>
      <c r="H127" s="271">
        <v>31.3</v>
      </c>
      <c r="I127" s="272">
        <v>3</v>
      </c>
      <c r="J127" s="272" t="str">
        <f>IFERROR(VLOOKUP($B127,'Core Indicators'!$E$3:$EU$906,147,FALSE),"x")</f>
        <v>x</v>
      </c>
      <c r="K127" s="273">
        <v>-2.7355906999999999E-2</v>
      </c>
      <c r="L127" s="271" t="s">
        <v>17</v>
      </c>
      <c r="M127" s="272">
        <v>44</v>
      </c>
      <c r="N127" s="272">
        <v>39</v>
      </c>
      <c r="O127" s="272" t="str">
        <f>IFERROR(VLOOKUP(B127,'Core Indicators'!$E$3:$G$9906,3,FALSE),"x")</f>
        <v>x</v>
      </c>
      <c r="P127" s="272">
        <v>300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c r="A128" s="267" t="s">
        <v>503</v>
      </c>
      <c r="B128" s="268" t="s">
        <v>8265</v>
      </c>
      <c r="C128" s="271">
        <v>0.33568600009999999</v>
      </c>
      <c r="D128" s="272">
        <v>10</v>
      </c>
      <c r="E128" s="271">
        <v>0.11</v>
      </c>
      <c r="F128" s="271">
        <v>5.7</v>
      </c>
      <c r="G128" s="271">
        <v>0.334242492</v>
      </c>
      <c r="H128" s="271">
        <v>43.5</v>
      </c>
      <c r="I128" s="272">
        <v>4</v>
      </c>
      <c r="J128" s="272">
        <f>IFERROR(VLOOKUP($B128,'Core Indicators'!$E$3:$EU$906,147,FALSE),"x")</f>
        <v>16</v>
      </c>
      <c r="K128" s="273">
        <v>-0.86664253499999999</v>
      </c>
      <c r="L128" s="271">
        <v>5.74</v>
      </c>
      <c r="M128" s="272">
        <v>60</v>
      </c>
      <c r="N128" s="272">
        <v>31</v>
      </c>
      <c r="O128" s="272">
        <f>IFERROR(VLOOKUP(B128,'Core Indicators'!$E$3:$G$9906,3,FALSE),"x")</f>
        <v>126014000</v>
      </c>
      <c r="P128" s="272">
        <v>1943950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c r="A129" s="267" t="s">
        <v>8266</v>
      </c>
      <c r="B129" s="268" t="s">
        <v>8267</v>
      </c>
      <c r="C129" s="271">
        <v>0</v>
      </c>
      <c r="D129" s="272">
        <v>12</v>
      </c>
      <c r="E129" s="271">
        <v>0</v>
      </c>
      <c r="F129" s="271" t="s">
        <v>17</v>
      </c>
      <c r="G129" s="271" t="s">
        <v>17</v>
      </c>
      <c r="H129" s="271" t="s">
        <v>17</v>
      </c>
      <c r="I129" s="272">
        <v>0</v>
      </c>
      <c r="J129" s="272" t="str">
        <f>IFERROR(VLOOKUP($B129,'Core Indicators'!$E$3:$EU$906,147,FALSE),"x")</f>
        <v>x</v>
      </c>
      <c r="K129" s="273">
        <v>0.72597783800000004</v>
      </c>
      <c r="L129" s="271" t="s">
        <v>17</v>
      </c>
      <c r="M129" s="272">
        <v>93</v>
      </c>
      <c r="N129" s="272" t="s">
        <v>17</v>
      </c>
      <c r="O129" s="272" t="str">
        <f>IFERROR(VLOOKUP(B129,'Core Indicators'!$E$3:$G$9906,3,FALSE),"x")</f>
        <v>x</v>
      </c>
      <c r="P129" s="272">
        <v>180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c r="A130" s="267" t="s">
        <v>8268</v>
      </c>
      <c r="B130" s="268" t="s">
        <v>8269</v>
      </c>
      <c r="C130" s="271">
        <v>0.52166897280000002</v>
      </c>
      <c r="D130" s="272">
        <v>10</v>
      </c>
      <c r="E130" s="271">
        <v>0.06</v>
      </c>
      <c r="F130" s="271">
        <v>7.75</v>
      </c>
      <c r="G130" s="271">
        <v>0.1450303838</v>
      </c>
      <c r="H130" s="271">
        <v>33</v>
      </c>
      <c r="I130" s="272">
        <v>2</v>
      </c>
      <c r="J130" s="272" t="str">
        <f>IFERROR(VLOOKUP($B130,'Core Indicators'!$E$3:$EU$906,147,FALSE),"x")</f>
        <v>x</v>
      </c>
      <c r="K130" s="273">
        <v>-9.6280119999999997E-2</v>
      </c>
      <c r="L130" s="271">
        <v>7.46</v>
      </c>
      <c r="M130" s="272">
        <v>67</v>
      </c>
      <c r="N130" s="272">
        <v>42</v>
      </c>
      <c r="O130" s="272" t="str">
        <f>IFERROR(VLOOKUP(B130,'Core Indicators'!$E$3:$G$9906,3,FALSE),"x")</f>
        <v>x</v>
      </c>
      <c r="P130" s="272">
        <v>25220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c r="A131" s="267" t="s">
        <v>1522</v>
      </c>
      <c r="B131" s="268" t="s">
        <v>8270</v>
      </c>
      <c r="C131" s="271">
        <v>0.1842000429</v>
      </c>
      <c r="D131" s="272">
        <v>12</v>
      </c>
      <c r="E131" s="271">
        <v>0</v>
      </c>
      <c r="F131" s="271">
        <v>3.4</v>
      </c>
      <c r="G131" s="271">
        <v>0.67610385110000004</v>
      </c>
      <c r="H131" s="271">
        <v>33</v>
      </c>
      <c r="I131" s="272">
        <v>5</v>
      </c>
      <c r="J131" s="272">
        <f>IFERROR(VLOOKUP($B131,'Core Indicators'!$E$3:$EU$906,147,FALSE),"x")</f>
        <v>1888</v>
      </c>
      <c r="K131" s="273">
        <v>-0.99932229500000003</v>
      </c>
      <c r="L131" s="271">
        <v>3.75</v>
      </c>
      <c r="M131" s="272">
        <v>26</v>
      </c>
      <c r="N131" s="272">
        <v>28</v>
      </c>
      <c r="O131" s="272">
        <f>IFERROR(VLOOKUP(B131,'Core Indicators'!$E$3:$G$9906,3,FALSE),"x")</f>
        <v>25021000</v>
      </c>
      <c r="P131" s="272">
        <v>1220190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c r="A132" s="267" t="s">
        <v>8271</v>
      </c>
      <c r="B132" s="268" t="s">
        <v>8272</v>
      </c>
      <c r="C132" s="271">
        <v>0</v>
      </c>
      <c r="D132" s="272">
        <v>12</v>
      </c>
      <c r="E132" s="271">
        <v>0</v>
      </c>
      <c r="F132" s="271" t="s">
        <v>17</v>
      </c>
      <c r="G132" s="271">
        <v>0.19499821959999999</v>
      </c>
      <c r="H132" s="271">
        <v>28.7</v>
      </c>
      <c r="I132" s="272">
        <v>0</v>
      </c>
      <c r="J132" s="272" t="str">
        <f>IFERROR(VLOOKUP($B132,'Core Indicators'!$E$3:$EU$906,147,FALSE),"x")</f>
        <v>x</v>
      </c>
      <c r="K132" s="273">
        <v>0.78720271600000002</v>
      </c>
      <c r="L132" s="271" t="s">
        <v>17</v>
      </c>
      <c r="M132" s="272">
        <v>87</v>
      </c>
      <c r="N132" s="272">
        <v>51</v>
      </c>
      <c r="O132" s="272" t="str">
        <f>IFERROR(VLOOKUP(B132,'Core Indicators'!$E$3:$G$9906,3,FALSE),"x")</f>
        <v>x</v>
      </c>
      <c r="P132" s="272">
        <v>320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c r="A133" s="267" t="s">
        <v>4303</v>
      </c>
      <c r="B133" s="268" t="s">
        <v>8273</v>
      </c>
      <c r="C133" s="271">
        <v>0.52228899020000008</v>
      </c>
      <c r="D133" s="272">
        <v>0</v>
      </c>
      <c r="E133" s="271">
        <v>0.30299999999999999</v>
      </c>
      <c r="F133" s="271">
        <v>1.733333333</v>
      </c>
      <c r="G133" s="271">
        <v>0.45849855369999998</v>
      </c>
      <c r="H133" s="271">
        <v>30.7</v>
      </c>
      <c r="I133" s="272">
        <v>5</v>
      </c>
      <c r="J133" s="272">
        <f>IFERROR(VLOOKUP($B133,'Core Indicators'!$E$3:$EU$906,147,FALSE),"x")</f>
        <v>11049</v>
      </c>
      <c r="K133" s="273">
        <v>-1.5285538430000001</v>
      </c>
      <c r="L133" s="271">
        <v>1.83</v>
      </c>
      <c r="M133" s="272">
        <v>8</v>
      </c>
      <c r="N133" s="272">
        <v>20</v>
      </c>
      <c r="O133" s="272">
        <f>IFERROR(VLOOKUP(B133,'Core Indicators'!$E$3:$G$9906,3,FALSE),"x")</f>
        <v>57008000</v>
      </c>
      <c r="P133" s="272">
        <v>652670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c r="A134" s="267" t="s">
        <v>8274</v>
      </c>
      <c r="B134" s="268" t="s">
        <v>8275</v>
      </c>
      <c r="C134" s="271">
        <v>0.69836900989999995</v>
      </c>
      <c r="D134" s="272">
        <v>10</v>
      </c>
      <c r="E134" s="271">
        <v>5.4199999999999998E-2</v>
      </c>
      <c r="F134" s="271">
        <v>7.1</v>
      </c>
      <c r="G134" s="271">
        <v>0.1190679714</v>
      </c>
      <c r="H134" s="271">
        <v>38.5</v>
      </c>
      <c r="I134" s="272">
        <v>2</v>
      </c>
      <c r="J134" s="272" t="str">
        <f>IFERROR(VLOOKUP($B134,'Core Indicators'!$E$3:$EU$906,147,FALSE),"x")</f>
        <v>x</v>
      </c>
      <c r="K134" s="273">
        <v>-0.12540140699999999</v>
      </c>
      <c r="L134" s="271">
        <v>7.12</v>
      </c>
      <c r="M134" s="272">
        <v>69</v>
      </c>
      <c r="N134" s="272">
        <v>46</v>
      </c>
      <c r="O134" s="272" t="str">
        <f>IFERROR(VLOOKUP(B134,'Core Indicators'!$E$3:$G$9906,3,FALSE),"x")</f>
        <v>x</v>
      </c>
      <c r="P134" s="272">
        <v>13450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c r="A135" s="267" t="s">
        <v>8276</v>
      </c>
      <c r="B135" s="268" t="s">
        <v>8277</v>
      </c>
      <c r="C135" s="271">
        <v>0.18750004279999999</v>
      </c>
      <c r="D135" s="272">
        <v>11</v>
      </c>
      <c r="E135" s="271">
        <v>7.0000000000000007E-2</v>
      </c>
      <c r="F135" s="271">
        <v>7.25</v>
      </c>
      <c r="G135" s="271">
        <v>0.32160517550000001</v>
      </c>
      <c r="H135" s="271">
        <v>31.4</v>
      </c>
      <c r="I135" s="272">
        <v>0</v>
      </c>
      <c r="J135" s="272" t="str">
        <f>IFERROR(VLOOKUP($B135,'Core Indicators'!$E$3:$EU$906,147,FALSE),"x")</f>
        <v>x</v>
      </c>
      <c r="K135" s="273">
        <v>-0.187423229</v>
      </c>
      <c r="L135" s="271">
        <v>6.55</v>
      </c>
      <c r="M135" s="272">
        <v>84</v>
      </c>
      <c r="N135" s="272">
        <v>33</v>
      </c>
      <c r="O135" s="272" t="str">
        <f>IFERROR(VLOOKUP(B135,'Core Indicators'!$E$3:$G$9906,3,FALSE),"x")</f>
        <v>x</v>
      </c>
      <c r="P135" s="272">
        <v>1557507</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c r="A136" s="267" t="s">
        <v>555</v>
      </c>
      <c r="B136" s="268" t="s">
        <v>8278</v>
      </c>
      <c r="C136" s="271">
        <v>0.90353799999999995</v>
      </c>
      <c r="D136" s="272">
        <v>7</v>
      </c>
      <c r="E136" s="271">
        <v>0.16500000000000001</v>
      </c>
      <c r="F136" s="271">
        <v>4.1333333330000004</v>
      </c>
      <c r="G136" s="271">
        <v>0.56887839289999997</v>
      </c>
      <c r="H136" s="271">
        <v>54</v>
      </c>
      <c r="I136" s="272">
        <v>3</v>
      </c>
      <c r="J136" s="272">
        <f>IFERROR(VLOOKUP($B136,'Core Indicators'!$E$3:$EU$906,147,FALSE),"x")</f>
        <v>190</v>
      </c>
      <c r="K136" s="273">
        <v>-1.0214757919999999</v>
      </c>
      <c r="L136" s="271">
        <v>4.2300000000000004</v>
      </c>
      <c r="M136" s="272">
        <v>44</v>
      </c>
      <c r="N136" s="272">
        <v>25</v>
      </c>
      <c r="O136" s="272">
        <f>IFERROR(VLOOKUP(B136,'Core Indicators'!$E$3:$G$9906,3,FALSE),"x")</f>
        <v>35389000</v>
      </c>
      <c r="P136" s="272">
        <v>786380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c r="A137" s="267" t="s">
        <v>84</v>
      </c>
      <c r="B137" s="268" t="s">
        <v>8279</v>
      </c>
      <c r="C137" s="271">
        <v>0.65999998090000001</v>
      </c>
      <c r="D137" s="272">
        <v>5</v>
      </c>
      <c r="E137" s="271">
        <v>0</v>
      </c>
      <c r="F137" s="271">
        <v>4.4166666670000003</v>
      </c>
      <c r="G137" s="271">
        <v>0.61993629360000002</v>
      </c>
      <c r="H137" s="271">
        <v>32.6</v>
      </c>
      <c r="I137" s="272">
        <v>3</v>
      </c>
      <c r="J137" s="272">
        <f>IFERROR(VLOOKUP($B137,'Core Indicators'!$E$3:$EU$906,147,FALSE),"x")</f>
        <v>0</v>
      </c>
      <c r="K137" s="273">
        <v>-0.65864312599999997</v>
      </c>
      <c r="L137" s="271">
        <v>4.32</v>
      </c>
      <c r="M137" s="272">
        <v>39</v>
      </c>
      <c r="N137" s="272">
        <v>30</v>
      </c>
      <c r="O137" s="272">
        <f>IFERROR(VLOOKUP(B137,'Core Indicators'!$E$3:$G$9906,3,FALSE),"x")</f>
        <v>5281000</v>
      </c>
      <c r="P137" s="272">
        <v>1030700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c r="A138" s="267" t="s">
        <v>8280</v>
      </c>
      <c r="B138" s="268" t="s">
        <v>8281</v>
      </c>
      <c r="C138" s="271" t="s">
        <v>17</v>
      </c>
      <c r="D138" s="272" t="s">
        <v>17</v>
      </c>
      <c r="E138" s="271" t="s">
        <v>17</v>
      </c>
      <c r="F138" s="271" t="s">
        <v>17</v>
      </c>
      <c r="G138" s="271" t="s">
        <v>17</v>
      </c>
      <c r="H138" s="271" t="s">
        <v>17</v>
      </c>
      <c r="I138" s="272" t="s">
        <v>17</v>
      </c>
      <c r="J138" s="272" t="str">
        <f>IFERROR(VLOOKUP($B138,'Core Indicators'!$E$3:$EU$906,147,FALSE),"x")</f>
        <v>x</v>
      </c>
      <c r="K138" s="273">
        <v>0.69245392100000003</v>
      </c>
      <c r="L138" s="271" t="s">
        <v>17</v>
      </c>
      <c r="M138" s="272" t="s">
        <v>17</v>
      </c>
      <c r="N138" s="272" t="s">
        <v>17</v>
      </c>
      <c r="O138" s="272" t="str">
        <f>IFERROR(VLOOKUP(B138,'Core Indicators'!$E$3:$G$9906,3,FALSE),"x")</f>
        <v>x</v>
      </c>
      <c r="P138" s="272" t="s">
        <v>17</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c r="A139" s="267" t="s">
        <v>8282</v>
      </c>
      <c r="B139" s="268" t="s">
        <v>8283</v>
      </c>
      <c r="C139" s="271">
        <v>0.73069999029999999</v>
      </c>
      <c r="D139" s="272">
        <v>11</v>
      </c>
      <c r="E139" s="271">
        <v>0</v>
      </c>
      <c r="F139" s="271">
        <v>7.95</v>
      </c>
      <c r="G139" s="271">
        <v>0.36946207279999999</v>
      </c>
      <c r="H139" s="271">
        <v>36.799999999999997</v>
      </c>
      <c r="I139" s="272">
        <v>0</v>
      </c>
      <c r="J139" s="272" t="str">
        <f>IFERROR(VLOOKUP($B139,'Core Indicators'!$E$3:$EU$906,147,FALSE),"x")</f>
        <v>x</v>
      </c>
      <c r="K139" s="273">
        <v>0.79998904500000001</v>
      </c>
      <c r="L139" s="271">
        <v>7.71</v>
      </c>
      <c r="M139" s="272">
        <v>85</v>
      </c>
      <c r="N139" s="272">
        <v>51</v>
      </c>
      <c r="O139" s="272" t="str">
        <f>IFERROR(VLOOKUP(B139,'Core Indicators'!$E$3:$G$9906,3,FALSE),"x")</f>
        <v>x</v>
      </c>
      <c r="P139" s="272">
        <v>1997</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c r="A140" s="267" t="s">
        <v>512</v>
      </c>
      <c r="B140" s="268" t="s">
        <v>8284</v>
      </c>
      <c r="C140" s="271">
        <v>0.60879998740000008</v>
      </c>
      <c r="D140" s="272">
        <v>10</v>
      </c>
      <c r="E140" s="271">
        <v>0</v>
      </c>
      <c r="F140" s="271">
        <v>6.65</v>
      </c>
      <c r="G140" s="271">
        <v>0.61495508840000002</v>
      </c>
      <c r="H140" s="271">
        <v>44.7</v>
      </c>
      <c r="I140" s="272">
        <v>0</v>
      </c>
      <c r="J140" s="272">
        <f>IFERROR(VLOOKUP($B140,'Core Indicators'!$E$3:$EU$906,147,FALSE),"x")</f>
        <v>1776</v>
      </c>
      <c r="K140" s="273">
        <v>-0.21899549700000001</v>
      </c>
      <c r="L140" s="271">
        <v>5.54</v>
      </c>
      <c r="M140" s="272">
        <v>66</v>
      </c>
      <c r="N140" s="272">
        <v>34</v>
      </c>
      <c r="O140" s="272">
        <f>IFERROR(VLOOKUP(B140,'Core Indicators'!$E$3:$G$9906,3,FALSE),"x")</f>
        <v>22050000</v>
      </c>
      <c r="P140" s="272">
        <v>94280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c r="A141" s="267" t="s">
        <v>1213</v>
      </c>
      <c r="B141" s="268" t="s">
        <v>8285</v>
      </c>
      <c r="C141" s="271">
        <v>0.59559397110000001</v>
      </c>
      <c r="D141" s="272">
        <v>3</v>
      </c>
      <c r="E141" s="271">
        <v>5.8999999999999997E-2</v>
      </c>
      <c r="F141" s="271">
        <v>5.4</v>
      </c>
      <c r="G141" s="271">
        <v>0.27437398190000001</v>
      </c>
      <c r="H141" s="271">
        <v>41.1</v>
      </c>
      <c r="I141" s="272">
        <v>1</v>
      </c>
      <c r="J141" s="272">
        <f>IFERROR(VLOOKUP($B141,'Core Indicators'!$E$3:$EU$906,147,FALSE),"x")</f>
        <v>0</v>
      </c>
      <c r="K141" s="273">
        <v>0.56189799299999998</v>
      </c>
      <c r="L141" s="271">
        <v>6.24</v>
      </c>
      <c r="M141" s="272">
        <v>53</v>
      </c>
      <c r="N141" s="272">
        <v>50</v>
      </c>
      <c r="O141" s="272">
        <f>IFERROR(VLOOKUP(B141,'Core Indicators'!$E$3:$G$9906,3,FALSE),"x")</f>
        <v>34059000</v>
      </c>
      <c r="P141" s="272">
        <v>328550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c r="A142" s="267" t="s">
        <v>256</v>
      </c>
      <c r="B142" s="268" t="s">
        <v>8286</v>
      </c>
      <c r="C142" s="271">
        <v>0.72633300469999995</v>
      </c>
      <c r="D142" s="272">
        <v>11</v>
      </c>
      <c r="E142" s="271">
        <v>0.161</v>
      </c>
      <c r="F142" s="271">
        <v>7.35</v>
      </c>
      <c r="G142" s="271">
        <v>0.46023062380000002</v>
      </c>
      <c r="H142" s="271">
        <v>59.1</v>
      </c>
      <c r="I142" s="272">
        <v>0</v>
      </c>
      <c r="J142" s="272">
        <f>IFERROR(VLOOKUP($B142,'Core Indicators'!$E$3:$EU$906,147,FALSE),"x")</f>
        <v>0</v>
      </c>
      <c r="K142" s="273">
        <v>0.40454351900000002</v>
      </c>
      <c r="L142" s="271">
        <v>6.26</v>
      </c>
      <c r="M142" s="272">
        <v>77</v>
      </c>
      <c r="N142" s="272">
        <v>49</v>
      </c>
      <c r="O142" s="272">
        <f>IFERROR(VLOOKUP(B142,'Core Indicators'!$E$3:$G$9906,3,FALSE),"x")</f>
        <v>3022000</v>
      </c>
      <c r="P142" s="272">
        <v>823290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c r="A143" s="267" t="s">
        <v>61</v>
      </c>
      <c r="B143" s="268" t="s">
        <v>8287</v>
      </c>
      <c r="C143" s="271">
        <v>0.629549998</v>
      </c>
      <c r="D143" s="272">
        <v>8</v>
      </c>
      <c r="E143" s="271">
        <v>8.5000000000000006E-2</v>
      </c>
      <c r="F143" s="271">
        <v>6</v>
      </c>
      <c r="G143" s="271">
        <v>0.64744784730000005</v>
      </c>
      <c r="H143" s="271">
        <v>34.299999999999997</v>
      </c>
      <c r="I143" s="272">
        <v>3</v>
      </c>
      <c r="J143" s="272">
        <f>IFERROR(VLOOKUP($B143,'Core Indicators'!$E$3:$EU$906,147,FALSE),"x")</f>
        <v>489</v>
      </c>
      <c r="K143" s="273">
        <v>-0.48488402400000002</v>
      </c>
      <c r="L143" s="271">
        <v>5</v>
      </c>
      <c r="M143" s="272">
        <v>33</v>
      </c>
      <c r="N143" s="272">
        <v>32</v>
      </c>
      <c r="O143" s="272">
        <f>IFERROR(VLOOKUP(B143,'Core Indicators'!$E$3:$G$9906,3,FALSE),"x")</f>
        <v>27654000</v>
      </c>
      <c r="P143" s="272">
        <v>1266700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c r="A144" s="267" t="s">
        <v>576</v>
      </c>
      <c r="B144" s="268" t="s">
        <v>8288</v>
      </c>
      <c r="C144" s="271">
        <v>0.82875000470000004</v>
      </c>
      <c r="D144" s="272">
        <v>3</v>
      </c>
      <c r="E144" s="271">
        <v>0.03</v>
      </c>
      <c r="F144" s="271">
        <v>4.2</v>
      </c>
      <c r="G144" s="271" t="s">
        <v>17</v>
      </c>
      <c r="H144" s="271">
        <v>35.1</v>
      </c>
      <c r="I144" s="272">
        <v>5</v>
      </c>
      <c r="J144" s="272">
        <f>IFERROR(VLOOKUP($B144,'Core Indicators'!$E$3:$EU$906,147,FALSE),"x")</f>
        <v>4674</v>
      </c>
      <c r="K144" s="273">
        <v>-0.91373431699999996</v>
      </c>
      <c r="L144" s="271">
        <v>3.87</v>
      </c>
      <c r="M144" s="272">
        <v>44</v>
      </c>
      <c r="N144" s="272">
        <v>25</v>
      </c>
      <c r="O144" s="272">
        <f>IFERROR(VLOOKUP(B144,'Core Indicators'!$E$3:$G$9906,3,FALSE),"x")</f>
        <v>237500000</v>
      </c>
      <c r="P144" s="272">
        <v>910770</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c r="A145" s="267" t="s">
        <v>483</v>
      </c>
      <c r="B145" s="268" t="s">
        <v>8289</v>
      </c>
      <c r="C145" s="271">
        <v>0.2510709747</v>
      </c>
      <c r="D145" s="272">
        <v>6</v>
      </c>
      <c r="E145" s="271">
        <v>0.13950000000000001</v>
      </c>
      <c r="F145" s="271">
        <v>3.2</v>
      </c>
      <c r="G145" s="271">
        <v>0.45470245500000001</v>
      </c>
      <c r="H145" s="271">
        <v>46.2</v>
      </c>
      <c r="I145" s="272">
        <v>3</v>
      </c>
      <c r="J145" s="272">
        <f>IFERROR(VLOOKUP($B145,'Core Indicators'!$E$3:$EU$906,147,FALSE),"x")</f>
        <v>8</v>
      </c>
      <c r="K145" s="273">
        <v>-1.3098802570000001</v>
      </c>
      <c r="L145" s="271">
        <v>3.87</v>
      </c>
      <c r="M145" s="272">
        <v>16</v>
      </c>
      <c r="N145" s="272">
        <v>17</v>
      </c>
      <c r="O145" s="272">
        <f>IFERROR(VLOOKUP(B145,'Core Indicators'!$E$3:$G$9906,3,FALSE),"x")</f>
        <v>6141000</v>
      </c>
      <c r="P145" s="272">
        <v>120340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c r="A146" s="267" t="s">
        <v>8290</v>
      </c>
      <c r="B146" s="268" t="s">
        <v>8291</v>
      </c>
      <c r="C146" s="271" t="s">
        <v>17</v>
      </c>
      <c r="D146" s="272" t="s">
        <v>17</v>
      </c>
      <c r="E146" s="271" t="s">
        <v>17</v>
      </c>
      <c r="F146" s="271" t="s">
        <v>17</v>
      </c>
      <c r="G146" s="271" t="s">
        <v>17</v>
      </c>
      <c r="H146" s="271" t="s">
        <v>17</v>
      </c>
      <c r="I146" s="272" t="s">
        <v>17</v>
      </c>
      <c r="J146" s="272" t="str">
        <f>IFERROR(VLOOKUP($B146,'Core Indicators'!$E$3:$EU$906,147,FALSE),"x")</f>
        <v>x</v>
      </c>
      <c r="K146" s="273">
        <v>-0.55232721600000001</v>
      </c>
      <c r="L146" s="271" t="s">
        <v>17</v>
      </c>
      <c r="M146" s="272" t="s">
        <v>17</v>
      </c>
      <c r="N146" s="272" t="s">
        <v>17</v>
      </c>
      <c r="O146" s="272" t="str">
        <f>IFERROR(VLOOKUP(B146,'Core Indicators'!$E$3:$G$9906,3,FALSE),"x")</f>
        <v>x</v>
      </c>
      <c r="P146" s="272" t="s">
        <v>17</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c r="A147" s="267" t="s">
        <v>8292</v>
      </c>
      <c r="B147" s="268" t="s">
        <v>8293</v>
      </c>
      <c r="C147" s="271">
        <v>0</v>
      </c>
      <c r="D147" s="272">
        <v>13</v>
      </c>
      <c r="E147" s="271">
        <v>0</v>
      </c>
      <c r="F147" s="271" t="s">
        <v>17</v>
      </c>
      <c r="G147" s="271">
        <v>4.1109984400000001E-2</v>
      </c>
      <c r="H147" s="271">
        <v>28.1</v>
      </c>
      <c r="I147" s="272">
        <v>0</v>
      </c>
      <c r="J147" s="272" t="str">
        <f>IFERROR(VLOOKUP($B147,'Core Indicators'!$E$3:$EU$906,147,FALSE),"x")</f>
        <v>x</v>
      </c>
      <c r="K147" s="273">
        <v>1.657425642</v>
      </c>
      <c r="L147" s="271" t="s">
        <v>17</v>
      </c>
      <c r="M147" s="272">
        <v>97</v>
      </c>
      <c r="N147" s="272">
        <v>79</v>
      </c>
      <c r="O147" s="272" t="str">
        <f>IFERROR(VLOOKUP(B147,'Core Indicators'!$E$3:$G$9906,3,FALSE),"x")</f>
        <v>x</v>
      </c>
      <c r="P147" s="272">
        <v>33670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c r="A148" s="267" t="s">
        <v>8294</v>
      </c>
      <c r="B148" s="268" t="s">
        <v>8295</v>
      </c>
      <c r="C148" s="271">
        <v>0</v>
      </c>
      <c r="D148" s="272">
        <v>12</v>
      </c>
      <c r="E148" s="271">
        <v>0</v>
      </c>
      <c r="F148" s="271" t="s">
        <v>17</v>
      </c>
      <c r="G148" s="271">
        <v>4.4116419499999997E-2</v>
      </c>
      <c r="H148" s="271">
        <v>27.6</v>
      </c>
      <c r="I148" s="272">
        <v>0</v>
      </c>
      <c r="J148" s="272" t="str">
        <f>IFERROR(VLOOKUP($B148,'Core Indicators'!$E$3:$EU$906,147,FALSE),"x")</f>
        <v>x</v>
      </c>
      <c r="K148" s="273">
        <v>1.7621715069999999</v>
      </c>
      <c r="L148" s="271" t="s">
        <v>17</v>
      </c>
      <c r="M148" s="272">
        <v>98</v>
      </c>
      <c r="N148" s="272">
        <v>84</v>
      </c>
      <c r="O148" s="272" t="str">
        <f>IFERROR(VLOOKUP(B148,'Core Indicators'!$E$3:$G$9906,3,FALSE),"x")</f>
        <v>x</v>
      </c>
      <c r="P148" s="272">
        <v>364270</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c r="A149" s="267" t="s">
        <v>8296</v>
      </c>
      <c r="B149" s="268" t="s">
        <v>8297</v>
      </c>
      <c r="C149" s="271">
        <v>0.76569999609999995</v>
      </c>
      <c r="D149" s="272">
        <v>8</v>
      </c>
      <c r="E149" s="271">
        <v>0.09</v>
      </c>
      <c r="F149" s="271">
        <v>6.35</v>
      </c>
      <c r="G149" s="271">
        <v>0.47573758710000003</v>
      </c>
      <c r="H149" s="271">
        <v>32.799999999999997</v>
      </c>
      <c r="I149" s="272">
        <v>3</v>
      </c>
      <c r="J149" s="272" t="str">
        <f>IFERROR(VLOOKUP($B149,'Core Indicators'!$E$3:$EU$906,147,FALSE),"x")</f>
        <v>x</v>
      </c>
      <c r="K149" s="273">
        <v>-0.448678464</v>
      </c>
      <c r="L149" s="271">
        <v>5.5</v>
      </c>
      <c r="M149" s="272">
        <v>62</v>
      </c>
      <c r="N149" s="272">
        <v>35</v>
      </c>
      <c r="O149" s="272" t="str">
        <f>IFERROR(VLOOKUP(B149,'Core Indicators'!$E$3:$G$9906,3,FALSE),"x")</f>
        <v>x</v>
      </c>
      <c r="P149" s="272">
        <v>143350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c r="A150" s="267" t="s">
        <v>8298</v>
      </c>
      <c r="B150" s="268" t="s">
        <v>8299</v>
      </c>
      <c r="C150" s="271">
        <v>0</v>
      </c>
      <c r="D150" s="272">
        <v>12</v>
      </c>
      <c r="E150" s="271">
        <v>0</v>
      </c>
      <c r="F150" s="271" t="s">
        <v>17</v>
      </c>
      <c r="G150" s="271" t="s">
        <v>17</v>
      </c>
      <c r="H150" s="271">
        <v>34.799999999999997</v>
      </c>
      <c r="I150" s="272">
        <v>0</v>
      </c>
      <c r="J150" s="272" t="str">
        <f>IFERROR(VLOOKUP($B150,'Core Indicators'!$E$3:$EU$906,147,FALSE),"x")</f>
        <v>x</v>
      </c>
      <c r="K150" s="273">
        <v>-2.3583661999999998E-2</v>
      </c>
      <c r="L150" s="271" t="s">
        <v>17</v>
      </c>
      <c r="M150" s="272">
        <v>77</v>
      </c>
      <c r="N150" s="272" t="s">
        <v>17</v>
      </c>
      <c r="O150" s="272" t="str">
        <f>IFERROR(VLOOKUP(B150,'Core Indicators'!$E$3:$G$9906,3,FALSE),"x")</f>
        <v>x</v>
      </c>
      <c r="P150" s="272">
        <v>20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c r="A151" s="267" t="s">
        <v>8300</v>
      </c>
      <c r="B151" s="268" t="s">
        <v>8301</v>
      </c>
      <c r="C151" s="271">
        <v>0.50848300209999997</v>
      </c>
      <c r="D151" s="272">
        <v>13</v>
      </c>
      <c r="E151" s="271">
        <v>0</v>
      </c>
      <c r="F151" s="271" t="s">
        <v>17</v>
      </c>
      <c r="G151" s="271">
        <v>0.13293942289999999</v>
      </c>
      <c r="H151" s="271" t="s">
        <v>17</v>
      </c>
      <c r="I151" s="272">
        <v>0</v>
      </c>
      <c r="J151" s="272" t="str">
        <f>IFERROR(VLOOKUP($B151,'Core Indicators'!$E$3:$EU$906,147,FALSE),"x")</f>
        <v>x</v>
      </c>
      <c r="K151" s="273">
        <v>1.7317972180000001</v>
      </c>
      <c r="L151" s="271" t="s">
        <v>17</v>
      </c>
      <c r="M151" s="272">
        <v>99</v>
      </c>
      <c r="N151" s="272">
        <v>85</v>
      </c>
      <c r="O151" s="272" t="str">
        <f>IFERROR(VLOOKUP(B151,'Core Indicators'!$E$3:$G$9906,3,FALSE),"x")</f>
        <v>x</v>
      </c>
      <c r="P151" s="272">
        <v>263310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c r="A152" s="267" t="s">
        <v>8302</v>
      </c>
      <c r="B152" s="268" t="s">
        <v>8303</v>
      </c>
      <c r="C152" s="271">
        <v>0.45239998590000002</v>
      </c>
      <c r="D152" s="272">
        <v>5</v>
      </c>
      <c r="E152" s="271">
        <v>0</v>
      </c>
      <c r="F152" s="271">
        <v>2.85</v>
      </c>
      <c r="G152" s="271">
        <v>0.30388778789999998</v>
      </c>
      <c r="H152" s="271" t="s">
        <v>17</v>
      </c>
      <c r="I152" s="272">
        <v>1</v>
      </c>
      <c r="J152" s="272" t="str">
        <f>IFERROR(VLOOKUP($B152,'Core Indicators'!$E$3:$EU$906,147,FALSE),"x")</f>
        <v>x</v>
      </c>
      <c r="K152" s="273">
        <v>0.50048118799999997</v>
      </c>
      <c r="L152" s="271">
        <v>4.25</v>
      </c>
      <c r="M152" s="272">
        <v>24</v>
      </c>
      <c r="N152" s="272">
        <v>43</v>
      </c>
      <c r="O152" s="272" t="str">
        <f>IFERROR(VLOOKUP(B152,'Core Indicators'!$E$3:$G$9906,3,FALSE),"x")</f>
        <v>x</v>
      </c>
      <c r="P152" s="272">
        <v>309500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c r="A153" s="267" t="s">
        <v>195</v>
      </c>
      <c r="B153" s="268" t="s">
        <v>8304</v>
      </c>
      <c r="C153" s="271">
        <v>0.63669099569999998</v>
      </c>
      <c r="D153" s="272">
        <v>3</v>
      </c>
      <c r="E153" s="271">
        <v>0.16</v>
      </c>
      <c r="F153" s="271">
        <v>3.65</v>
      </c>
      <c r="G153" s="271">
        <v>0.54718978070000002</v>
      </c>
      <c r="H153" s="271">
        <v>31.6</v>
      </c>
      <c r="I153" s="272">
        <v>4</v>
      </c>
      <c r="J153" s="272">
        <f>IFERROR(VLOOKUP($B153,'Core Indicators'!$E$3:$EU$906,147,FALSE),"x")</f>
        <v>2287</v>
      </c>
      <c r="K153" s="273">
        <v>-0.67249220600000004</v>
      </c>
      <c r="L153" s="271">
        <v>3.65</v>
      </c>
      <c r="M153" s="272">
        <v>35</v>
      </c>
      <c r="N153" s="272">
        <v>29</v>
      </c>
      <c r="O153" s="272">
        <f>IFERROR(VLOOKUP(B153,'Core Indicators'!$E$3:$G$9906,3,FALSE),"x")</f>
        <v>254237000</v>
      </c>
      <c r="P153" s="272">
        <v>770880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c r="A154" s="267" t="s">
        <v>1858</v>
      </c>
      <c r="B154" s="268" t="s">
        <v>8305</v>
      </c>
      <c r="C154" s="271">
        <v>0.3385659808</v>
      </c>
      <c r="D154" s="272">
        <v>12</v>
      </c>
      <c r="E154" s="271">
        <v>0.126</v>
      </c>
      <c r="F154" s="271">
        <v>6.75</v>
      </c>
      <c r="G154" s="271">
        <v>0.45966340729999999</v>
      </c>
      <c r="H154" s="271">
        <v>49.8</v>
      </c>
      <c r="I154" s="272">
        <v>0</v>
      </c>
      <c r="J154" s="272" t="str">
        <f>IFERROR(VLOOKUP($B154,'Core Indicators'!$E$3:$EU$906,147,FALSE),"x")</f>
        <v>x</v>
      </c>
      <c r="K154" s="273">
        <v>-0.36002513800000002</v>
      </c>
      <c r="L154" s="271">
        <v>6.68</v>
      </c>
      <c r="M154" s="272">
        <v>83</v>
      </c>
      <c r="N154" s="272">
        <v>35</v>
      </c>
      <c r="O154" s="272">
        <f>IFERROR(VLOOKUP(B154,'Core Indicators'!$E$3:$G$9906,3,FALSE),"x")</f>
        <v>4500000</v>
      </c>
      <c r="P154" s="272">
        <v>74180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c r="A155" s="267" t="s">
        <v>1870</v>
      </c>
      <c r="B155" s="268" t="s">
        <v>8306</v>
      </c>
      <c r="C155" s="271">
        <v>0.59663501870000002</v>
      </c>
      <c r="D155" s="272">
        <v>9</v>
      </c>
      <c r="E155" s="271">
        <v>0.45</v>
      </c>
      <c r="F155" s="271">
        <v>5.95</v>
      </c>
      <c r="G155" s="271">
        <v>0.38092470439999998</v>
      </c>
      <c r="H155" s="271">
        <v>40.299999999999997</v>
      </c>
      <c r="I155" s="272">
        <v>3</v>
      </c>
      <c r="J155" s="272" t="str">
        <f>IFERROR(VLOOKUP($B155,'Core Indicators'!$E$3:$EU$906,147,FALSE),"x")</f>
        <v>x</v>
      </c>
      <c r="K155" s="273">
        <v>-0.55139106500000001</v>
      </c>
      <c r="L155" s="271">
        <v>6.39</v>
      </c>
      <c r="M155" s="272">
        <v>66</v>
      </c>
      <c r="N155" s="272">
        <v>33</v>
      </c>
      <c r="O155" s="272">
        <f>IFERROR(VLOOKUP(B155,'Core Indicators'!$E$3:$G$9906,3,FALSE),"x")</f>
        <v>33000000</v>
      </c>
      <c r="P155" s="272">
        <v>1280000</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c r="A156" s="267" t="s">
        <v>721</v>
      </c>
      <c r="B156" s="268" t="s">
        <v>8307</v>
      </c>
      <c r="C156" s="271">
        <v>0.253667953</v>
      </c>
      <c r="D156" s="272">
        <v>9</v>
      </c>
      <c r="E156" s="271">
        <v>0.14099999999999999</v>
      </c>
      <c r="F156" s="271">
        <v>5.3</v>
      </c>
      <c r="G156" s="271">
        <v>0.42524208769999999</v>
      </c>
      <c r="H156" s="271">
        <v>42.3</v>
      </c>
      <c r="I156" s="272">
        <v>3</v>
      </c>
      <c r="J156" s="272">
        <f>IFERROR(VLOOKUP($B156,'Core Indicators'!$E$3:$EU$906,147,FALSE),"x")</f>
        <v>147</v>
      </c>
      <c r="K156" s="273">
        <v>-0.51833748800000001</v>
      </c>
      <c r="L156" s="271">
        <v>5.58</v>
      </c>
      <c r="M156" s="272">
        <v>58</v>
      </c>
      <c r="N156" s="272">
        <v>34</v>
      </c>
      <c r="O156" s="272">
        <f>IFERROR(VLOOKUP(B156,'Core Indicators'!$E$3:$G$9906,3,FALSE),"x")</f>
        <v>109033000</v>
      </c>
      <c r="P156" s="272">
        <v>298170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c r="A157" s="267" t="s">
        <v>8308</v>
      </c>
      <c r="B157" s="268" t="s">
        <v>8309</v>
      </c>
      <c r="C157" s="271">
        <v>0</v>
      </c>
      <c r="D157" s="272">
        <v>12</v>
      </c>
      <c r="E157" s="271">
        <v>0</v>
      </c>
      <c r="F157" s="271" t="s">
        <v>17</v>
      </c>
      <c r="G157" s="271" t="s">
        <v>17</v>
      </c>
      <c r="H157" s="271" t="s">
        <v>17</v>
      </c>
      <c r="I157" s="272">
        <v>0</v>
      </c>
      <c r="J157" s="272" t="str">
        <f>IFERROR(VLOOKUP($B157,'Core Indicators'!$E$3:$EU$906,147,FALSE),"x")</f>
        <v>x</v>
      </c>
      <c r="K157" s="273">
        <v>0.95280444600000003</v>
      </c>
      <c r="L157" s="271" t="s">
        <v>17</v>
      </c>
      <c r="M157" s="272">
        <v>92</v>
      </c>
      <c r="N157" s="272" t="s">
        <v>17</v>
      </c>
      <c r="O157" s="272" t="str">
        <f>IFERROR(VLOOKUP(B157,'Core Indicators'!$E$3:$G$9906,3,FALSE),"x")</f>
        <v>x</v>
      </c>
      <c r="P157" s="272">
        <v>460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c r="A158" s="267" t="s">
        <v>646</v>
      </c>
      <c r="B158" s="268" t="s">
        <v>8310</v>
      </c>
      <c r="C158" s="271">
        <v>6.5687960300000001E-2</v>
      </c>
      <c r="D158" s="272">
        <v>11</v>
      </c>
      <c r="E158" s="271">
        <v>0</v>
      </c>
      <c r="F158" s="271">
        <v>5.1166666669999996</v>
      </c>
      <c r="G158" s="271">
        <v>0.74038999660000004</v>
      </c>
      <c r="H158" s="271">
        <v>41.9</v>
      </c>
      <c r="I158" s="272">
        <v>3</v>
      </c>
      <c r="J158" s="272">
        <f>IFERROR(VLOOKUP($B158,'Core Indicators'!$E$3:$EU$906,147,FALSE),"x")</f>
        <v>70</v>
      </c>
      <c r="K158" s="273">
        <v>-0.61613500099999996</v>
      </c>
      <c r="L158" s="271">
        <v>4.75</v>
      </c>
      <c r="M158" s="272">
        <v>61</v>
      </c>
      <c r="N158" s="272">
        <v>29</v>
      </c>
      <c r="O158" s="272">
        <f>IFERROR(VLOOKUP(B158,'Core Indicators'!$E$3:$G$9906,3,FALSE),"x")</f>
        <v>10728000</v>
      </c>
      <c r="P158" s="272">
        <v>452860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c r="A159" s="267" t="s">
        <v>1242</v>
      </c>
      <c r="B159" s="268" t="s">
        <v>8311</v>
      </c>
      <c r="C159" s="271">
        <v>7.8200951200000007E-2</v>
      </c>
      <c r="D159" s="272">
        <v>12</v>
      </c>
      <c r="E159" s="271">
        <v>1.15E-2</v>
      </c>
      <c r="F159" s="271">
        <v>7.4</v>
      </c>
      <c r="G159" s="271">
        <v>0.12005188899999999</v>
      </c>
      <c r="H159" s="271">
        <v>30.2</v>
      </c>
      <c r="I159" s="272">
        <v>0</v>
      </c>
      <c r="J159" s="272">
        <f>IFERROR(VLOOKUP($B159,'Core Indicators'!$E$3:$EU$906,147,FALSE),"x")</f>
        <v>0</v>
      </c>
      <c r="K159" s="273">
        <v>0.43060928599999998</v>
      </c>
      <c r="L159" s="271">
        <v>7.77</v>
      </c>
      <c r="M159" s="272">
        <v>80</v>
      </c>
      <c r="N159" s="272">
        <v>54</v>
      </c>
      <c r="O159" s="272">
        <f>IFERROR(VLOOKUP(B159,'Core Indicators'!$E$3:$G$9906,3,FALSE),"x")</f>
        <v>37687000</v>
      </c>
      <c r="P159" s="272">
        <v>306100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c r="A160" s="267" t="s">
        <v>8312</v>
      </c>
      <c r="B160" s="268" t="s">
        <v>8313</v>
      </c>
      <c r="C160" s="271" t="s">
        <v>17</v>
      </c>
      <c r="D160" s="272" t="s">
        <v>17</v>
      </c>
      <c r="E160" s="271" t="s">
        <v>17</v>
      </c>
      <c r="F160" s="271" t="s">
        <v>17</v>
      </c>
      <c r="G160" s="271" t="s">
        <v>17</v>
      </c>
      <c r="H160" s="271" t="s">
        <v>17</v>
      </c>
      <c r="I160" s="272" t="s">
        <v>17</v>
      </c>
      <c r="J160" s="272" t="str">
        <f>IFERROR(VLOOKUP($B160,'Core Indicators'!$E$3:$EU$906,147,FALSE),"x")</f>
        <v>x</v>
      </c>
      <c r="K160" s="273">
        <v>0.53302335700000003</v>
      </c>
      <c r="L160" s="271" t="s">
        <v>17</v>
      </c>
      <c r="M160" s="272" t="s">
        <v>17</v>
      </c>
      <c r="N160" s="272" t="s">
        <v>17</v>
      </c>
      <c r="O160" s="272" t="str">
        <f>IFERROR(VLOOKUP(B160,'Core Indicators'!$E$3:$G$9906,3,FALSE),"x")</f>
        <v>x</v>
      </c>
      <c r="P160" s="272" t="s">
        <v>17</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c r="A161" s="267" t="s">
        <v>15</v>
      </c>
      <c r="B161" s="268" t="s">
        <v>8314</v>
      </c>
      <c r="C161" s="271">
        <v>0</v>
      </c>
      <c r="D161" s="272">
        <v>0</v>
      </c>
      <c r="E161" s="271">
        <v>0</v>
      </c>
      <c r="F161" s="271">
        <v>2.5499999999999998</v>
      </c>
      <c r="G161" s="271" t="s">
        <v>17</v>
      </c>
      <c r="H161" s="271" t="s">
        <v>17</v>
      </c>
      <c r="I161" s="272">
        <v>3</v>
      </c>
      <c r="J161" s="272">
        <f>IFERROR(VLOOKUP($B161,'Core Indicators'!$E$3:$EU$906,147,FALSE),"x")</f>
        <v>0</v>
      </c>
      <c r="K161" s="273">
        <v>-1.6610866790000001</v>
      </c>
      <c r="L161" s="271">
        <v>2.04</v>
      </c>
      <c r="M161" s="272">
        <v>3</v>
      </c>
      <c r="N161" s="272">
        <v>17</v>
      </c>
      <c r="O161" s="272">
        <f>IFERROR(VLOOKUP(B161,'Core Indicators'!$E$3:$G$9906,3,FALSE),"x")</f>
        <v>26553000</v>
      </c>
      <c r="P161" s="272">
        <v>120410</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c r="A162" s="267" t="s">
        <v>8315</v>
      </c>
      <c r="B162" s="268" t="s">
        <v>8316</v>
      </c>
      <c r="C162" s="271">
        <v>0</v>
      </c>
      <c r="D162" s="272">
        <v>13</v>
      </c>
      <c r="E162" s="271">
        <v>0</v>
      </c>
      <c r="F162" s="271" t="s">
        <v>17</v>
      </c>
      <c r="G162" s="271">
        <v>8.0794128899999998E-2</v>
      </c>
      <c r="H162" s="271">
        <v>33.5</v>
      </c>
      <c r="I162" s="272">
        <v>0</v>
      </c>
      <c r="J162" s="272" t="str">
        <f>IFERROR(VLOOKUP($B162,'Core Indicators'!$E$3:$EU$906,147,FALSE),"x")</f>
        <v>x</v>
      </c>
      <c r="K162" s="273">
        <v>1.113929033</v>
      </c>
      <c r="L162" s="271" t="s">
        <v>17</v>
      </c>
      <c r="M162" s="272">
        <v>96</v>
      </c>
      <c r="N162" s="272">
        <v>61</v>
      </c>
      <c r="O162" s="272" t="str">
        <f>IFERROR(VLOOKUP(B162,'Core Indicators'!$E$3:$G$9906,3,FALSE),"x")</f>
        <v>x</v>
      </c>
      <c r="P162" s="272">
        <v>91605.6</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c r="A163" s="267" t="s">
        <v>8317</v>
      </c>
      <c r="B163" s="268" t="s">
        <v>8318</v>
      </c>
      <c r="C163" s="271">
        <v>0.1065750135</v>
      </c>
      <c r="D163" s="272">
        <v>12</v>
      </c>
      <c r="E163" s="271">
        <v>1.7999999999999999E-2</v>
      </c>
      <c r="F163" s="271">
        <v>6.55</v>
      </c>
      <c r="G163" s="271">
        <v>0.4823245162</v>
      </c>
      <c r="H163" s="271">
        <v>45.1</v>
      </c>
      <c r="I163" s="272">
        <v>1</v>
      </c>
      <c r="J163" s="272" t="str">
        <f>IFERROR(VLOOKUP($B163,'Core Indicators'!$E$3:$EU$906,147,FALSE),"x")</f>
        <v>x</v>
      </c>
      <c r="K163" s="273">
        <v>-0.59054857500000002</v>
      </c>
      <c r="L163" s="271">
        <v>6.24</v>
      </c>
      <c r="M163" s="272">
        <v>63</v>
      </c>
      <c r="N163" s="272">
        <v>28</v>
      </c>
      <c r="O163" s="272" t="str">
        <f>IFERROR(VLOOKUP(B163,'Core Indicators'!$E$3:$G$9906,3,FALSE),"x")</f>
        <v>x</v>
      </c>
      <c r="P163" s="272">
        <v>397300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c r="A164" s="267" t="s">
        <v>1009</v>
      </c>
      <c r="B164" s="268" t="s">
        <v>8319</v>
      </c>
      <c r="C164" s="271">
        <v>0</v>
      </c>
      <c r="D164" s="272" t="s">
        <v>17</v>
      </c>
      <c r="E164" s="271">
        <v>0</v>
      </c>
      <c r="F164" s="271" t="s">
        <v>17</v>
      </c>
      <c r="G164" s="271" t="s">
        <v>17</v>
      </c>
      <c r="H164" s="271">
        <v>33.700000000000003</v>
      </c>
      <c r="I164" s="272">
        <v>1</v>
      </c>
      <c r="J164" s="272">
        <f>IFERROR(VLOOKUP($B164,'Core Indicators'!$E$3:$EU$906,147,FALSE),"x")</f>
        <v>7365</v>
      </c>
      <c r="K164" s="273">
        <v>-0.48548009990000002</v>
      </c>
      <c r="L164" s="271" t="s">
        <v>17</v>
      </c>
      <c r="M164" s="272">
        <v>11</v>
      </c>
      <c r="N164" s="272" t="s">
        <v>17</v>
      </c>
      <c r="O164" s="272">
        <f>IFERROR(VLOOKUP(B164,'Core Indicators'!$E$3:$G$9906,3,FALSE),"x")</f>
        <v>5500000</v>
      </c>
      <c r="P164" s="272">
        <v>6025</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c r="A165" s="267" t="s">
        <v>8320</v>
      </c>
      <c r="B165" s="268" t="s">
        <v>8321</v>
      </c>
      <c r="C165" s="271">
        <v>0.98654400079999993</v>
      </c>
      <c r="D165" s="272">
        <v>2</v>
      </c>
      <c r="E165" s="271">
        <v>0</v>
      </c>
      <c r="F165" s="271">
        <v>3.95</v>
      </c>
      <c r="G165" s="271">
        <v>0.20243781869999999</v>
      </c>
      <c r="H165" s="271" t="s">
        <v>17</v>
      </c>
      <c r="I165" s="272">
        <v>0</v>
      </c>
      <c r="J165" s="272" t="str">
        <f>IFERROR(VLOOKUP($B165,'Core Indicators'!$E$3:$EU$906,147,FALSE),"x")</f>
        <v>x</v>
      </c>
      <c r="K165" s="273">
        <v>0.919315934</v>
      </c>
      <c r="L165" s="271">
        <v>5.81</v>
      </c>
      <c r="M165" s="272">
        <v>25</v>
      </c>
      <c r="N165" s="272">
        <v>58</v>
      </c>
      <c r="O165" s="272" t="str">
        <f>IFERROR(VLOOKUP(B165,'Core Indicators'!$E$3:$G$9906,3,FALSE),"x")</f>
        <v>x</v>
      </c>
      <c r="P165" s="272">
        <v>11490</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c r="A166" s="267" t="s">
        <v>8322</v>
      </c>
      <c r="B166" s="268" t="s">
        <v>8323</v>
      </c>
      <c r="C166" s="271" t="s">
        <v>17</v>
      </c>
      <c r="D166" s="272" t="s">
        <v>17</v>
      </c>
      <c r="E166" s="271" t="s">
        <v>17</v>
      </c>
      <c r="F166" s="271" t="s">
        <v>17</v>
      </c>
      <c r="G166" s="271" t="s">
        <v>17</v>
      </c>
      <c r="H166" s="271" t="s">
        <v>17</v>
      </c>
      <c r="I166" s="272" t="s">
        <v>17</v>
      </c>
      <c r="J166" s="272" t="str">
        <f>IFERROR(VLOOKUP($B166,'Core Indicators'!$E$3:$EU$906,147,FALSE),"x")</f>
        <v>x</v>
      </c>
      <c r="K166" s="273">
        <v>0.69245392100000003</v>
      </c>
      <c r="L166" s="271" t="s">
        <v>17</v>
      </c>
      <c r="M166" s="272" t="s">
        <v>17</v>
      </c>
      <c r="N166" s="272" t="s">
        <v>17</v>
      </c>
      <c r="O166" s="272" t="str">
        <f>IFERROR(VLOOKUP(B166,'Core Indicators'!$E$3:$G$9906,3,FALSE),"x")</f>
        <v>x</v>
      </c>
      <c r="P166" s="272" t="s">
        <v>17</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c r="A167" s="267" t="s">
        <v>8324</v>
      </c>
      <c r="B167" s="268" t="s">
        <v>8325</v>
      </c>
      <c r="C167" s="271" t="s">
        <v>17</v>
      </c>
      <c r="D167" s="272" t="s">
        <v>17</v>
      </c>
      <c r="E167" s="271" t="s">
        <v>17</v>
      </c>
      <c r="F167" s="271">
        <v>6.8</v>
      </c>
      <c r="G167" s="271" t="s">
        <v>17</v>
      </c>
      <c r="H167" s="271">
        <v>29</v>
      </c>
      <c r="I167" s="272" t="s">
        <v>17</v>
      </c>
      <c r="J167" s="272" t="str">
        <f>IFERROR(VLOOKUP($B167,'Core Indicators'!$E$3:$EU$906,147,FALSE),"x")</f>
        <v>x</v>
      </c>
      <c r="K167" s="273">
        <v>-0.366031259</v>
      </c>
      <c r="L167" s="271">
        <v>6.42</v>
      </c>
      <c r="M167" s="272">
        <v>60</v>
      </c>
      <c r="N167" s="272">
        <v>41</v>
      </c>
      <c r="O167" s="272" t="str">
        <f>IFERROR(VLOOKUP(B167,'Core Indicators'!$E$3:$G$9906,3,FALSE),"x")</f>
        <v>x</v>
      </c>
      <c r="P167" s="272" t="s">
        <v>17</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c r="A168" s="267" t="s">
        <v>1254</v>
      </c>
      <c r="B168" s="268" t="s">
        <v>8326</v>
      </c>
      <c r="C168" s="271">
        <v>0.29808903580000001</v>
      </c>
      <c r="D168" s="272">
        <v>8</v>
      </c>
      <c r="E168" s="271">
        <v>2.7E-2</v>
      </c>
      <c r="F168" s="271">
        <v>7.65</v>
      </c>
      <c r="G168" s="271">
        <v>0.31603010729999997</v>
      </c>
      <c r="H168" s="271">
        <v>35.799999999999997</v>
      </c>
      <c r="I168" s="272">
        <v>0</v>
      </c>
      <c r="J168" s="272">
        <f>IFERROR(VLOOKUP($B168,'Core Indicators'!$E$3:$EU$906,147,FALSE),"x")</f>
        <v>0</v>
      </c>
      <c r="K168" s="273">
        <v>0.40415573100000002</v>
      </c>
      <c r="L168" s="271">
        <v>7.61</v>
      </c>
      <c r="M168" s="272">
        <v>83</v>
      </c>
      <c r="N168" s="272">
        <v>46</v>
      </c>
      <c r="O168" s="272">
        <f>IFERROR(VLOOKUP(B168,'Core Indicators'!$E$3:$G$9906,3,FALSE),"x")</f>
        <v>19242000</v>
      </c>
      <c r="P168" s="272">
        <v>230080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c r="A169" s="267" t="s">
        <v>694</v>
      </c>
      <c r="B169" s="268" t="s">
        <v>8327</v>
      </c>
      <c r="C169" s="271">
        <v>0.34628793000000002</v>
      </c>
      <c r="D169" s="272">
        <v>2</v>
      </c>
      <c r="E169" s="271">
        <v>0.16450000000000001</v>
      </c>
      <c r="F169" s="271">
        <v>3.4333333330000002</v>
      </c>
      <c r="G169" s="271">
        <v>0.25525934649999998</v>
      </c>
      <c r="H169" s="271">
        <v>37.5</v>
      </c>
      <c r="I169" s="272">
        <v>3</v>
      </c>
      <c r="J169" s="272">
        <f>IFERROR(VLOOKUP($B169,'Core Indicators'!$E$3:$EU$906,147,FALSE),"x")</f>
        <v>0</v>
      </c>
      <c r="K169" s="273">
        <v>-1.195294023</v>
      </c>
      <c r="L169" s="271">
        <v>4.18</v>
      </c>
      <c r="M169" s="272">
        <v>13</v>
      </c>
      <c r="N169" s="272">
        <v>26</v>
      </c>
      <c r="O169" s="272">
        <f>IFERROR(VLOOKUP(B169,'Core Indicators'!$E$3:$G$9906,3,FALSE),"x")</f>
        <v>145050000</v>
      </c>
      <c r="P169" s="272">
        <v>16376870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c r="A170" s="267" t="s">
        <v>116</v>
      </c>
      <c r="B170" s="268" t="s">
        <v>8328</v>
      </c>
      <c r="C170" s="271">
        <v>0.27190004229999998</v>
      </c>
      <c r="D170" s="272">
        <v>5</v>
      </c>
      <c r="E170" s="271">
        <v>0.84</v>
      </c>
      <c r="F170" s="271">
        <v>3.7833333329999999</v>
      </c>
      <c r="G170" s="271">
        <v>0.41238544770000002</v>
      </c>
      <c r="H170" s="271">
        <v>43.7</v>
      </c>
      <c r="I170" s="272">
        <v>3</v>
      </c>
      <c r="J170" s="272" t="str">
        <f>IFERROR(VLOOKUP($B170,'Core Indicators'!$E$3:$EU$906,147,FALSE),"x")</f>
        <v>x</v>
      </c>
      <c r="K170" s="273">
        <v>0.14646609099999999</v>
      </c>
      <c r="L170" s="271">
        <v>4.55</v>
      </c>
      <c r="M170" s="272">
        <v>23</v>
      </c>
      <c r="N170" s="272">
        <v>53</v>
      </c>
      <c r="O170" s="272">
        <f>IFERROR(VLOOKUP(B170,'Core Indicators'!$E$3:$G$9906,3,FALSE),"x")</f>
        <v>14736000</v>
      </c>
      <c r="P170" s="272">
        <v>24670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c r="A171" s="267" t="s">
        <v>8329</v>
      </c>
      <c r="B171" s="268" t="s">
        <v>8330</v>
      </c>
      <c r="C171" s="271">
        <v>0.77989999290000012</v>
      </c>
      <c r="D171" s="272">
        <v>0</v>
      </c>
      <c r="E171" s="271">
        <v>0.17</v>
      </c>
      <c r="F171" s="271">
        <v>2.733333333</v>
      </c>
      <c r="G171" s="271">
        <v>0.2235342192</v>
      </c>
      <c r="H171" s="271" t="s">
        <v>17</v>
      </c>
      <c r="I171" s="272">
        <v>4</v>
      </c>
      <c r="J171" s="272" t="str">
        <f>IFERROR(VLOOKUP($B171,'Core Indicators'!$E$3:$EU$906,147,FALSE),"x")</f>
        <v>x</v>
      </c>
      <c r="K171" s="273">
        <v>0.29062327700000001</v>
      </c>
      <c r="L171" s="271">
        <v>4.5999999999999996</v>
      </c>
      <c r="M171" s="272">
        <v>8</v>
      </c>
      <c r="N171" s="272">
        <v>52</v>
      </c>
      <c r="O171" s="272" t="str">
        <f>IFERROR(VLOOKUP(B171,'Core Indicators'!$E$3:$G$9906,3,FALSE),"x")</f>
        <v>x</v>
      </c>
      <c r="P171" s="272">
        <v>2149690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c r="A172" s="267" t="s">
        <v>1716</v>
      </c>
      <c r="B172" s="268" t="s">
        <v>8331</v>
      </c>
      <c r="C172" s="271">
        <v>0.79894100540000001</v>
      </c>
      <c r="D172" s="272">
        <v>4</v>
      </c>
      <c r="E172" s="271">
        <v>0.55000000000000004</v>
      </c>
      <c r="F172" s="271">
        <v>2.0499999999999998</v>
      </c>
      <c r="G172" s="271">
        <v>0.56036181190000001</v>
      </c>
      <c r="H172" s="271">
        <v>34.200000000000003</v>
      </c>
      <c r="I172" s="272">
        <v>5</v>
      </c>
      <c r="J172" s="272">
        <f>IFERROR(VLOOKUP($B172,'Core Indicators'!$E$3:$EU$906,147,FALSE),"x")</f>
        <v>12259</v>
      </c>
      <c r="K172" s="273">
        <v>-1.2645250560000001</v>
      </c>
      <c r="L172" s="271">
        <v>1.92</v>
      </c>
      <c r="M172" s="272">
        <v>6</v>
      </c>
      <c r="N172" s="272">
        <v>20</v>
      </c>
      <c r="O172" s="272">
        <f>IFERROR(VLOOKUP(B172,'Core Indicators'!$E$3:$G$9906,3,FALSE),"x")</f>
        <v>47500000</v>
      </c>
      <c r="P172" s="272">
        <v>1868000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c r="A173" s="267" t="s">
        <v>1893</v>
      </c>
      <c r="B173" s="268" t="s">
        <v>8332</v>
      </c>
      <c r="C173" s="271">
        <v>0.72594999450000008</v>
      </c>
      <c r="D173" s="272">
        <v>9</v>
      </c>
      <c r="E173" s="271">
        <v>0</v>
      </c>
      <c r="F173" s="271">
        <v>6.9</v>
      </c>
      <c r="G173" s="271">
        <v>0.52272520759999996</v>
      </c>
      <c r="H173" s="271">
        <v>40.299999999999997</v>
      </c>
      <c r="I173" s="272">
        <v>3</v>
      </c>
      <c r="J173" s="272">
        <f>IFERROR(VLOOKUP($B173,'Core Indicators'!$E$3:$EU$906,147,FALSE),"x")</f>
        <v>0</v>
      </c>
      <c r="K173" s="273">
        <v>-0.262500226</v>
      </c>
      <c r="L173" s="271">
        <v>5.93</v>
      </c>
      <c r="M173" s="272">
        <v>67</v>
      </c>
      <c r="N173" s="272">
        <v>43</v>
      </c>
      <c r="O173" s="272">
        <f>IFERROR(VLOOKUP(B173,'Core Indicators'!$E$3:$G$9906,3,FALSE),"x")</f>
        <v>19076000</v>
      </c>
      <c r="P173" s="272">
        <v>192530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c r="A174" s="267" t="s">
        <v>8333</v>
      </c>
      <c r="B174" s="268" t="s">
        <v>8334</v>
      </c>
      <c r="C174" s="271">
        <v>0.42649998649999998</v>
      </c>
      <c r="D174" s="272">
        <v>6</v>
      </c>
      <c r="E174" s="271">
        <v>0</v>
      </c>
      <c r="F174" s="271">
        <v>5.4666666670000001</v>
      </c>
      <c r="G174" s="271">
        <v>6.4907686399999998E-2</v>
      </c>
      <c r="H174" s="271" t="s">
        <v>17</v>
      </c>
      <c r="I174" s="272">
        <v>0</v>
      </c>
      <c r="J174" s="272" t="str">
        <f>IFERROR(VLOOKUP($B174,'Core Indicators'!$E$3:$EU$906,147,FALSE),"x")</f>
        <v>x</v>
      </c>
      <c r="K174" s="273">
        <v>1.779277682</v>
      </c>
      <c r="L174" s="271">
        <v>7.22</v>
      </c>
      <c r="M174" s="272">
        <v>48</v>
      </c>
      <c r="N174" s="272">
        <v>83</v>
      </c>
      <c r="O174" s="272" t="str">
        <f>IFERROR(VLOOKUP(B174,'Core Indicators'!$E$3:$G$9906,3,FALSE),"x")</f>
        <v>x</v>
      </c>
      <c r="P174" s="272">
        <v>718</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c r="A175" s="267" t="s">
        <v>8335</v>
      </c>
      <c r="B175" s="268" t="s">
        <v>8336</v>
      </c>
      <c r="C175" s="271">
        <v>0</v>
      </c>
      <c r="D175" s="272">
        <v>12</v>
      </c>
      <c r="E175" s="271">
        <v>0</v>
      </c>
      <c r="F175" s="271" t="s">
        <v>17</v>
      </c>
      <c r="G175" s="271" t="s">
        <v>17</v>
      </c>
      <c r="H175" s="271">
        <v>37.1</v>
      </c>
      <c r="I175" s="272">
        <v>0</v>
      </c>
      <c r="J175" s="272" t="str">
        <f>IFERROR(VLOOKUP($B175,'Core Indicators'!$E$3:$EU$906,147,FALSE),"x")</f>
        <v>x</v>
      </c>
      <c r="K175" s="273">
        <v>-0.24193236200000001</v>
      </c>
      <c r="L175" s="271" t="s">
        <v>17</v>
      </c>
      <c r="M175" s="272">
        <v>75</v>
      </c>
      <c r="N175" s="272">
        <v>43</v>
      </c>
      <c r="O175" s="272" t="str">
        <f>IFERROR(VLOOKUP(B175,'Core Indicators'!$E$3:$G$9906,3,FALSE),"x")</f>
        <v>x</v>
      </c>
      <c r="P175" s="272">
        <v>27990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c r="A176" s="267" t="s">
        <v>8337</v>
      </c>
      <c r="B176" s="268" t="s">
        <v>8338</v>
      </c>
      <c r="C176" s="271">
        <v>0.8110999861</v>
      </c>
      <c r="D176" s="272">
        <v>7</v>
      </c>
      <c r="E176" s="271">
        <v>0.37</v>
      </c>
      <c r="F176" s="271">
        <v>5.85</v>
      </c>
      <c r="G176" s="271">
        <v>0.64374360080000004</v>
      </c>
      <c r="H176" s="271">
        <v>35.700000000000003</v>
      </c>
      <c r="I176" s="272">
        <v>3</v>
      </c>
      <c r="J176" s="272" t="str">
        <f>IFERROR(VLOOKUP($B176,'Core Indicators'!$E$3:$EU$906,147,FALSE),"x")</f>
        <v>x</v>
      </c>
      <c r="K176" s="273">
        <v>-0.82864892499999998</v>
      </c>
      <c r="L176" s="271">
        <v>5.05</v>
      </c>
      <c r="M176" s="272">
        <v>60</v>
      </c>
      <c r="N176" s="272">
        <v>35</v>
      </c>
      <c r="O176" s="272" t="str">
        <f>IFERROR(VLOOKUP(B176,'Core Indicators'!$E$3:$G$9906,3,FALSE),"x")</f>
        <v>x</v>
      </c>
      <c r="P176" s="272">
        <v>72180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c r="A177" s="267" t="s">
        <v>1545</v>
      </c>
      <c r="B177" s="268" t="s">
        <v>8339</v>
      </c>
      <c r="C177" s="271">
        <v>0.18000004259999999</v>
      </c>
      <c r="D177" s="272">
        <v>12</v>
      </c>
      <c r="E177" s="271">
        <v>0</v>
      </c>
      <c r="F177" s="271">
        <v>5.266666667</v>
      </c>
      <c r="G177" s="271">
        <v>0.3970940348</v>
      </c>
      <c r="H177" s="271">
        <v>38.799999999999997</v>
      </c>
      <c r="I177" s="272">
        <v>3</v>
      </c>
      <c r="J177" s="272">
        <f>IFERROR(VLOOKUP($B177,'Core Indicators'!$E$3:$EU$906,147,FALSE),"x")</f>
        <v>7</v>
      </c>
      <c r="K177" s="273">
        <v>-0.74135392899999997</v>
      </c>
      <c r="L177" s="271">
        <v>5.69</v>
      </c>
      <c r="M177" s="272">
        <v>53</v>
      </c>
      <c r="N177" s="272">
        <v>31</v>
      </c>
      <c r="O177" s="272">
        <f>IFERROR(VLOOKUP(B177,'Core Indicators'!$E$3:$G$9906,3,FALSE),"x")</f>
        <v>6400000</v>
      </c>
      <c r="P177" s="272">
        <v>20720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c r="A178" s="267" t="s">
        <v>8340</v>
      </c>
      <c r="B178" s="268" t="s">
        <v>8341</v>
      </c>
      <c r="C178" s="271" t="s">
        <v>17</v>
      </c>
      <c r="D178" s="272" t="s">
        <v>17</v>
      </c>
      <c r="E178" s="271" t="s">
        <v>17</v>
      </c>
      <c r="F178" s="271" t="s">
        <v>17</v>
      </c>
      <c r="G178" s="271" t="s">
        <v>17</v>
      </c>
      <c r="H178" s="271" t="s">
        <v>17</v>
      </c>
      <c r="I178" s="272" t="s">
        <v>17</v>
      </c>
      <c r="J178" s="272" t="str">
        <f>IFERROR(VLOOKUP($B178,'Core Indicators'!$E$3:$EU$906,147,FALSE),"x")</f>
        <v>x</v>
      </c>
      <c r="K178" s="273">
        <v>1.7497817280000001</v>
      </c>
      <c r="L178" s="271" t="s">
        <v>17</v>
      </c>
      <c r="M178" s="272">
        <v>97</v>
      </c>
      <c r="N178" s="272" t="s">
        <v>17</v>
      </c>
      <c r="O178" s="272" t="str">
        <f>IFERROR(VLOOKUP(B178,'Core Indicators'!$E$3:$G$9906,3,FALSE),"x")</f>
        <v>x</v>
      </c>
      <c r="P178" s="272" t="s">
        <v>17</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c r="A179" s="267" t="s">
        <v>565</v>
      </c>
      <c r="B179" s="268" t="s">
        <v>8342</v>
      </c>
      <c r="C179" s="271">
        <v>0</v>
      </c>
      <c r="D179" s="272" t="s">
        <v>17</v>
      </c>
      <c r="E179" s="271">
        <v>0</v>
      </c>
      <c r="F179" s="271">
        <v>1.683333333</v>
      </c>
      <c r="G179" s="271" t="s">
        <v>17</v>
      </c>
      <c r="H179" s="271">
        <v>36.799999999999997</v>
      </c>
      <c r="I179" s="272">
        <v>5</v>
      </c>
      <c r="J179" s="272">
        <f>IFERROR(VLOOKUP($B179,'Core Indicators'!$E$3:$EU$906,147,FALSE),"x")</f>
        <v>4595</v>
      </c>
      <c r="K179" s="273">
        <v>-2.2868554589999999</v>
      </c>
      <c r="L179" s="271">
        <v>1.72</v>
      </c>
      <c r="M179" s="272">
        <v>8</v>
      </c>
      <c r="N179" s="272">
        <v>11</v>
      </c>
      <c r="O179" s="272">
        <f>IFERROR(VLOOKUP(B179,'Core Indicators'!$E$3:$G$9906,3,FALSE),"x")</f>
        <v>19280000</v>
      </c>
      <c r="P179" s="272">
        <v>627340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c r="A180" s="267" t="s">
        <v>8343</v>
      </c>
      <c r="B180" s="268" t="s">
        <v>8344</v>
      </c>
      <c r="C180" s="271">
        <v>0.29583300080000002</v>
      </c>
      <c r="D180" s="272">
        <v>8</v>
      </c>
      <c r="E180" s="271">
        <v>0</v>
      </c>
      <c r="F180" s="271">
        <v>6.05</v>
      </c>
      <c r="G180" s="271">
        <v>0.16149411559999999</v>
      </c>
      <c r="H180" s="271">
        <v>36.200000000000003</v>
      </c>
      <c r="I180" s="272">
        <v>3</v>
      </c>
      <c r="J180" s="272" t="str">
        <f>IFERROR(VLOOKUP($B180,'Core Indicators'!$E$3:$EU$906,147,FALSE),"x")</f>
        <v>x</v>
      </c>
      <c r="K180" s="273">
        <v>-0.113290347</v>
      </c>
      <c r="L180" s="271">
        <v>6.35</v>
      </c>
      <c r="M180" s="272">
        <v>57</v>
      </c>
      <c r="N180" s="272">
        <v>36</v>
      </c>
      <c r="O180" s="272" t="str">
        <f>IFERROR(VLOOKUP(B180,'Core Indicators'!$E$3:$G$9906,3,FALSE),"x")</f>
        <v>x</v>
      </c>
      <c r="P180" s="272">
        <v>84090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c r="A181" s="267" t="s">
        <v>946</v>
      </c>
      <c r="B181" s="268" t="s">
        <v>8345</v>
      </c>
      <c r="C181" s="271">
        <v>0.77907274400000004</v>
      </c>
      <c r="D181" s="272">
        <v>10</v>
      </c>
      <c r="E181" s="271">
        <v>0</v>
      </c>
      <c r="F181" s="271">
        <v>2.6166666670000001</v>
      </c>
      <c r="G181" s="271" t="s">
        <v>17</v>
      </c>
      <c r="H181" s="271">
        <v>44.1</v>
      </c>
      <c r="I181" s="272">
        <v>5</v>
      </c>
      <c r="J181" s="272">
        <f>IFERROR(VLOOKUP($B181,'Core Indicators'!$E$3:$EU$906,147,FALSE),"x")</f>
        <v>1145</v>
      </c>
      <c r="K181" s="273">
        <v>-2.0554490090000002</v>
      </c>
      <c r="L181" s="271">
        <v>2.27</v>
      </c>
      <c r="M181" s="272">
        <v>1</v>
      </c>
      <c r="N181" s="272">
        <v>13</v>
      </c>
      <c r="O181" s="272">
        <f>IFERROR(VLOOKUP(B181,'Core Indicators'!$E$3:$G$9906,3,FALSE),"x")</f>
        <v>13400000</v>
      </c>
      <c r="P181" s="272">
        <v>631930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c r="A182" s="267" t="s">
        <v>8346</v>
      </c>
      <c r="B182" s="268" t="s">
        <v>8347</v>
      </c>
      <c r="C182" s="271">
        <v>0</v>
      </c>
      <c r="D182" s="272">
        <v>13</v>
      </c>
      <c r="E182" s="271">
        <v>0</v>
      </c>
      <c r="F182" s="271" t="s">
        <v>17</v>
      </c>
      <c r="G182" s="271">
        <v>0.54654479749999996</v>
      </c>
      <c r="H182" s="271">
        <v>56.3</v>
      </c>
      <c r="I182" s="272">
        <v>0</v>
      </c>
      <c r="J182" s="272" t="str">
        <f>IFERROR(VLOOKUP($B182,'Core Indicators'!$E$3:$EU$906,147,FALSE),"x")</f>
        <v>x</v>
      </c>
      <c r="K182" s="273">
        <v>-0.61407131000000004</v>
      </c>
      <c r="L182" s="271" t="s">
        <v>17</v>
      </c>
      <c r="M182" s="272">
        <v>84</v>
      </c>
      <c r="N182" s="272">
        <v>45</v>
      </c>
      <c r="O182" s="272" t="str">
        <f>IFERROR(VLOOKUP(B182,'Core Indicators'!$E$3:$G$9906,3,FALSE),"x")</f>
        <v>x</v>
      </c>
      <c r="P182" s="272">
        <v>960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c r="A183" s="267" t="s">
        <v>8348</v>
      </c>
      <c r="B183" s="268" t="s">
        <v>8349</v>
      </c>
      <c r="C183" s="271">
        <v>0.77306485170000006</v>
      </c>
      <c r="D183" s="272">
        <v>12</v>
      </c>
      <c r="E183" s="271">
        <v>0</v>
      </c>
      <c r="F183" s="271" t="s">
        <v>17</v>
      </c>
      <c r="G183" s="271">
        <v>0.46510644940000001</v>
      </c>
      <c r="H183" s="271">
        <v>39.200000000000003</v>
      </c>
      <c r="I183" s="272">
        <v>0</v>
      </c>
      <c r="J183" s="272" t="str">
        <f>IFERROR(VLOOKUP($B183,'Core Indicators'!$E$3:$EU$906,147,FALSE),"x")</f>
        <v>x</v>
      </c>
      <c r="K183" s="273">
        <v>-0.127625868</v>
      </c>
      <c r="L183" s="271" t="s">
        <v>17</v>
      </c>
      <c r="M183" s="272">
        <v>79</v>
      </c>
      <c r="N183" s="272">
        <v>40</v>
      </c>
      <c r="O183" s="272" t="str">
        <f>IFERROR(VLOOKUP(B183,'Core Indicators'!$E$3:$G$9906,3,FALSE),"x")</f>
        <v>x</v>
      </c>
      <c r="P183" s="272">
        <v>156000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c r="A184" s="267" t="s">
        <v>910</v>
      </c>
      <c r="B184" s="268" t="s">
        <v>8350</v>
      </c>
      <c r="C184" s="271">
        <v>0.34016300849999997</v>
      </c>
      <c r="D184" s="272">
        <v>10</v>
      </c>
      <c r="E184" s="271">
        <v>0.19400000000000001</v>
      </c>
      <c r="F184" s="271">
        <v>8.6</v>
      </c>
      <c r="G184" s="271">
        <v>0.18995812400000001</v>
      </c>
      <c r="H184" s="271">
        <v>25</v>
      </c>
      <c r="I184" s="272">
        <v>1</v>
      </c>
      <c r="J184" s="272">
        <f>IFERROR(VLOOKUP($B184,'Core Indicators'!$E$3:$EU$906,147,FALSE),"x")</f>
        <v>0</v>
      </c>
      <c r="K184" s="273">
        <v>0.62253785100000003</v>
      </c>
      <c r="L184" s="271">
        <v>8.6199999999999992</v>
      </c>
      <c r="M184" s="272">
        <v>90</v>
      </c>
      <c r="N184" s="272">
        <v>54</v>
      </c>
      <c r="O184" s="272">
        <f>IFERROR(VLOOKUP(B184,'Core Indicators'!$E$3:$G$9906,3,FALSE),"x")</f>
        <v>5560000</v>
      </c>
      <c r="P184" s="272">
        <v>48080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c r="A185" s="267" t="s">
        <v>8351</v>
      </c>
      <c r="B185" s="268" t="s">
        <v>8352</v>
      </c>
      <c r="C185" s="271">
        <v>0.30942659909999998</v>
      </c>
      <c r="D185" s="272">
        <v>13</v>
      </c>
      <c r="E185" s="271">
        <v>5.33E-2</v>
      </c>
      <c r="F185" s="271">
        <v>8.9499999999999993</v>
      </c>
      <c r="G185" s="271">
        <v>6.8603414500000001E-2</v>
      </c>
      <c r="H185" s="271">
        <v>24.6</v>
      </c>
      <c r="I185" s="272">
        <v>0</v>
      </c>
      <c r="J185" s="272" t="str">
        <f>IFERROR(VLOOKUP($B185,'Core Indicators'!$E$3:$EU$906,147,FALSE),"x")</f>
        <v>x</v>
      </c>
      <c r="K185" s="273">
        <v>0.97265654800000001</v>
      </c>
      <c r="L185" s="271">
        <v>9.08</v>
      </c>
      <c r="M185" s="272">
        <v>96</v>
      </c>
      <c r="N185" s="272">
        <v>56</v>
      </c>
      <c r="O185" s="272" t="str">
        <f>IFERROR(VLOOKUP(B185,'Core Indicators'!$E$3:$G$9906,3,FALSE),"x")</f>
        <v>x</v>
      </c>
      <c r="P185" s="272">
        <v>20136.400000000001</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c r="A186" s="267" t="s">
        <v>8353</v>
      </c>
      <c r="B186" s="268" t="s">
        <v>8354</v>
      </c>
      <c r="C186" s="271">
        <v>0</v>
      </c>
      <c r="D186" s="272">
        <v>12</v>
      </c>
      <c r="E186" s="271">
        <v>0</v>
      </c>
      <c r="F186" s="271" t="s">
        <v>17</v>
      </c>
      <c r="G186" s="271">
        <v>4.0217716600000002E-2</v>
      </c>
      <c r="H186" s="271">
        <v>30</v>
      </c>
      <c r="I186" s="272">
        <v>3</v>
      </c>
      <c r="J186" s="272" t="str">
        <f>IFERROR(VLOOKUP($B186,'Core Indicators'!$E$3:$EU$906,147,FALSE),"x")</f>
        <v>x</v>
      </c>
      <c r="K186" s="273">
        <v>1.6900684829999999</v>
      </c>
      <c r="L186" s="271" t="s">
        <v>17</v>
      </c>
      <c r="M186" s="272">
        <v>99</v>
      </c>
      <c r="N186" s="272">
        <v>82</v>
      </c>
      <c r="O186" s="272" t="str">
        <f>IFERROR(VLOOKUP(B186,'Core Indicators'!$E$3:$G$9906,3,FALSE),"x")</f>
        <v>x</v>
      </c>
      <c r="P186" s="272">
        <v>407283.5</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c r="A187" s="267" t="s">
        <v>263</v>
      </c>
      <c r="B187" s="268" t="s">
        <v>8355</v>
      </c>
      <c r="C187" s="271">
        <v>0</v>
      </c>
      <c r="D187" s="272">
        <v>5</v>
      </c>
      <c r="E187" s="271">
        <v>0</v>
      </c>
      <c r="F187" s="271">
        <v>3.4</v>
      </c>
      <c r="G187" s="271">
        <v>0.57860936750000003</v>
      </c>
      <c r="H187" s="271">
        <v>54.6</v>
      </c>
      <c r="I187" s="272">
        <v>2</v>
      </c>
      <c r="J187" s="272">
        <f>IFERROR(VLOOKUP($B187,'Core Indicators'!$E$3:$EU$906,147,FALSE),"x")</f>
        <v>0</v>
      </c>
      <c r="K187" s="273">
        <v>-0.60230320699999995</v>
      </c>
      <c r="L187" s="271">
        <v>3.63</v>
      </c>
      <c r="M187" s="272">
        <v>17</v>
      </c>
      <c r="N187" s="272">
        <v>30</v>
      </c>
      <c r="O187" s="272">
        <f>IFERROR(VLOOKUP(B187,'Core Indicators'!$E$3:$G$9906,3,FALSE),"x")</f>
        <v>1252000</v>
      </c>
      <c r="P187" s="272">
        <v>17200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c r="A188" s="267" t="s">
        <v>8356</v>
      </c>
      <c r="B188" s="268" t="s">
        <v>8357</v>
      </c>
      <c r="C188" s="271">
        <v>0</v>
      </c>
      <c r="D188" s="272">
        <v>8</v>
      </c>
      <c r="E188" s="271">
        <v>0</v>
      </c>
      <c r="F188" s="271" t="s">
        <v>17</v>
      </c>
      <c r="G188" s="271" t="s">
        <v>17</v>
      </c>
      <c r="H188" s="271">
        <v>32.1</v>
      </c>
      <c r="I188" s="272">
        <v>0</v>
      </c>
      <c r="J188" s="272" t="str">
        <f>IFERROR(VLOOKUP($B188,'Core Indicators'!$E$3:$EU$906,147,FALSE),"x")</f>
        <v>x</v>
      </c>
      <c r="K188" s="273">
        <v>0.46020254500000002</v>
      </c>
      <c r="L188" s="271" t="s">
        <v>17</v>
      </c>
      <c r="M188" s="272">
        <v>79</v>
      </c>
      <c r="N188" s="272">
        <v>71</v>
      </c>
      <c r="O188" s="272" t="str">
        <f>IFERROR(VLOOKUP(B188,'Core Indicators'!$E$3:$G$9906,3,FALSE),"x")</f>
        <v>x</v>
      </c>
      <c r="P188" s="272">
        <v>460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c r="A189" s="267" t="s">
        <v>1043</v>
      </c>
      <c r="B189" s="268" t="s">
        <v>8358</v>
      </c>
      <c r="C189" s="271">
        <v>0.54330003230000001</v>
      </c>
      <c r="D189" s="272">
        <v>1</v>
      </c>
      <c r="E189" s="271">
        <v>0.85</v>
      </c>
      <c r="F189" s="271">
        <v>1.75</v>
      </c>
      <c r="G189" s="271">
        <v>0.54677704069999999</v>
      </c>
      <c r="H189" s="271">
        <v>26.6</v>
      </c>
      <c r="I189" s="272">
        <v>4</v>
      </c>
      <c r="J189" s="272">
        <f>IFERROR(VLOOKUP($B189,'Core Indicators'!$E$3:$EU$906,147,FALSE),"x")</f>
        <v>6749</v>
      </c>
      <c r="K189" s="273">
        <v>-2.0694422719999999</v>
      </c>
      <c r="L189" s="271">
        <v>1.48</v>
      </c>
      <c r="M189" s="272">
        <v>1</v>
      </c>
      <c r="N189" s="272">
        <v>13</v>
      </c>
      <c r="O189" s="272">
        <f>IFERROR(VLOOKUP(B189,'Core Indicators'!$E$3:$G$9906,3,FALSE),"x")</f>
        <v>25413000</v>
      </c>
      <c r="P189" s="272">
        <v>183630</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c r="A190" s="267" t="s">
        <v>126</v>
      </c>
      <c r="B190" s="268" t="s">
        <v>8359</v>
      </c>
      <c r="C190" s="271">
        <v>0.92045000249999998</v>
      </c>
      <c r="D190" s="272">
        <v>9</v>
      </c>
      <c r="E190" s="271">
        <v>0.185</v>
      </c>
      <c r="F190" s="271">
        <v>2.3666666670000001</v>
      </c>
      <c r="G190" s="271">
        <v>0.7006806672</v>
      </c>
      <c r="H190" s="271">
        <v>37.4</v>
      </c>
      <c r="I190" s="272">
        <v>5</v>
      </c>
      <c r="J190" s="272">
        <f>IFERROR(VLOOKUP($B190,'Core Indicators'!$E$3:$EU$906,147,FALSE),"x")</f>
        <v>246</v>
      </c>
      <c r="K190" s="273">
        <v>-1.372529984</v>
      </c>
      <c r="L190" s="271">
        <v>2.72</v>
      </c>
      <c r="M190" s="272">
        <v>15</v>
      </c>
      <c r="N190" s="272">
        <v>20</v>
      </c>
      <c r="O190" s="272">
        <f>IFERROR(VLOOKUP(B190,'Core Indicators'!$E$3:$G$9906,3,FALSE),"x")</f>
        <v>20869000</v>
      </c>
      <c r="P190" s="272">
        <v>1259200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c r="A191" s="267" t="s">
        <v>1764</v>
      </c>
      <c r="B191" s="268" t="s">
        <v>8360</v>
      </c>
      <c r="C191" s="271">
        <v>0.73349999629999996</v>
      </c>
      <c r="D191" s="272">
        <v>5</v>
      </c>
      <c r="E191" s="271">
        <v>0</v>
      </c>
      <c r="F191" s="271">
        <v>4.7166666670000001</v>
      </c>
      <c r="G191" s="271">
        <v>0.56568342780000003</v>
      </c>
      <c r="H191" s="271">
        <v>43.1</v>
      </c>
      <c r="I191" s="272">
        <v>2</v>
      </c>
      <c r="J191" s="272">
        <f>IFERROR(VLOOKUP($B191,'Core Indicators'!$E$3:$EU$906,147,FALSE),"x")</f>
        <v>45</v>
      </c>
      <c r="K191" s="273">
        <v>-0.55883401600000004</v>
      </c>
      <c r="L191" s="271">
        <v>4.72</v>
      </c>
      <c r="M191" s="272">
        <v>42</v>
      </c>
      <c r="N191" s="272">
        <v>31</v>
      </c>
      <c r="O191" s="272">
        <f>IFERROR(VLOOKUP(B191,'Core Indicators'!$E$3:$G$9906,3,FALSE),"x")</f>
        <v>9671000</v>
      </c>
      <c r="P191" s="272">
        <v>54390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c r="A192" s="267" t="s">
        <v>711</v>
      </c>
      <c r="B192" s="268" t="s">
        <v>8361</v>
      </c>
      <c r="C192" s="271">
        <v>0.31875000450000002</v>
      </c>
      <c r="D192" s="272">
        <v>8</v>
      </c>
      <c r="E192" s="271">
        <v>0.05</v>
      </c>
      <c r="F192" s="271">
        <v>3.8</v>
      </c>
      <c r="G192" s="271">
        <v>0.37672290009999998</v>
      </c>
      <c r="H192" s="271">
        <v>34.9</v>
      </c>
      <c r="I192" s="272">
        <v>3</v>
      </c>
      <c r="J192" s="272">
        <f>IFERROR(VLOOKUP($B192,'Core Indicators'!$E$3:$EU$906,147,FALSE),"x")</f>
        <v>3</v>
      </c>
      <c r="K192" s="273">
        <v>6.7307784999999995E-2</v>
      </c>
      <c r="L192" s="271">
        <v>4.95</v>
      </c>
      <c r="M192" s="272">
        <v>36</v>
      </c>
      <c r="N192" s="272">
        <v>35</v>
      </c>
      <c r="O192" s="272">
        <f>IFERROR(VLOOKUP(B192,'Core Indicators'!$E$3:$G$9906,3,FALSE),"x")</f>
        <v>69523000</v>
      </c>
      <c r="P192" s="272">
        <v>510890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c r="A193" s="267" t="s">
        <v>8362</v>
      </c>
      <c r="B193" s="268" t="s">
        <v>8363</v>
      </c>
      <c r="C193" s="271">
        <v>0.3105010326</v>
      </c>
      <c r="D193" s="272">
        <v>5</v>
      </c>
      <c r="E193" s="271">
        <v>0.21299999999999999</v>
      </c>
      <c r="F193" s="271">
        <v>2.8166666669999998</v>
      </c>
      <c r="G193" s="271">
        <v>0.37746660949999999</v>
      </c>
      <c r="H193" s="271">
        <v>34</v>
      </c>
      <c r="I193" s="272">
        <v>3</v>
      </c>
      <c r="J193" s="272" t="str">
        <f>IFERROR(VLOOKUP($B193,'Core Indicators'!$E$3:$EU$906,147,FALSE),"x")</f>
        <v>x</v>
      </c>
      <c r="K193" s="273">
        <v>-1.2558006049999999</v>
      </c>
      <c r="L193" s="271">
        <v>3.16</v>
      </c>
      <c r="M193" s="272">
        <v>5</v>
      </c>
      <c r="N193" s="272">
        <v>20</v>
      </c>
      <c r="O193" s="272" t="str">
        <f>IFERROR(VLOOKUP(B193,'Core Indicators'!$E$3:$G$9906,3,FALSE),"x")</f>
        <v>x</v>
      </c>
      <c r="P193" s="272">
        <v>138790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c r="A194" s="267" t="s">
        <v>8364</v>
      </c>
      <c r="B194" s="268" t="s">
        <v>8365</v>
      </c>
      <c r="C194" s="271">
        <v>0.27369995949999998</v>
      </c>
      <c r="D194" s="272">
        <v>1</v>
      </c>
      <c r="E194" s="271">
        <v>0.1</v>
      </c>
      <c r="F194" s="271">
        <v>2.7</v>
      </c>
      <c r="G194" s="271" t="s">
        <v>17</v>
      </c>
      <c r="H194" s="271">
        <v>40.799999999999997</v>
      </c>
      <c r="I194" s="272">
        <v>0</v>
      </c>
      <c r="J194" s="272" t="str">
        <f>IFERROR(VLOOKUP($B194,'Core Indicators'!$E$3:$EU$906,147,FALSE),"x")</f>
        <v>x</v>
      </c>
      <c r="K194" s="273">
        <v>-1.4922368530000001</v>
      </c>
      <c r="L194" s="271">
        <v>2.67</v>
      </c>
      <c r="M194" s="272">
        <v>2</v>
      </c>
      <c r="N194" s="272">
        <v>18</v>
      </c>
      <c r="O194" s="272" t="str">
        <f>IFERROR(VLOOKUP(B194,'Core Indicators'!$E$3:$G$9906,3,FALSE),"x")</f>
        <v>x</v>
      </c>
      <c r="P194" s="272">
        <v>469930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c r="A195" s="267" t="s">
        <v>530</v>
      </c>
      <c r="B195" s="268" t="s">
        <v>8366</v>
      </c>
      <c r="C195" s="271">
        <v>0</v>
      </c>
      <c r="D195" s="272">
        <v>13</v>
      </c>
      <c r="E195" s="271">
        <v>0</v>
      </c>
      <c r="F195" s="271">
        <v>7.9</v>
      </c>
      <c r="G195" s="271" t="s">
        <v>17</v>
      </c>
      <c r="H195" s="271">
        <v>28.7</v>
      </c>
      <c r="I195" s="272">
        <v>0</v>
      </c>
      <c r="J195" s="272">
        <f>IFERROR(VLOOKUP($B195,'Core Indicators'!$E$3:$EU$906,147,FALSE),"x")</f>
        <v>0</v>
      </c>
      <c r="K195" s="273">
        <v>-0.88339597000000003</v>
      </c>
      <c r="L195" s="271">
        <v>6.22</v>
      </c>
      <c r="M195" s="272">
        <v>72</v>
      </c>
      <c r="N195" s="272">
        <v>43</v>
      </c>
      <c r="O195" s="272">
        <f>IFERROR(VLOOKUP(B195,'Core Indicators'!$E$3:$G$9906,3,FALSE),"x")</f>
        <v>1419000</v>
      </c>
      <c r="P195" s="272">
        <v>14870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c r="A196" s="267" t="s">
        <v>8367</v>
      </c>
      <c r="B196" s="268" t="s">
        <v>8368</v>
      </c>
      <c r="C196" s="271">
        <v>0</v>
      </c>
      <c r="D196" s="272">
        <v>11</v>
      </c>
      <c r="E196" s="271">
        <v>0</v>
      </c>
      <c r="F196" s="271" t="s">
        <v>17</v>
      </c>
      <c r="G196" s="271">
        <v>0.41808821130000001</v>
      </c>
      <c r="H196" s="271">
        <v>37.6</v>
      </c>
      <c r="I196" s="272">
        <v>0</v>
      </c>
      <c r="J196" s="272" t="str">
        <f>IFERROR(VLOOKUP($B196,'Core Indicators'!$E$3:$EU$906,147,FALSE),"x")</f>
        <v>x</v>
      </c>
      <c r="K196" s="273">
        <v>0.59440267099999999</v>
      </c>
      <c r="L196" s="271" t="s">
        <v>17</v>
      </c>
      <c r="M196" s="272">
        <v>81</v>
      </c>
      <c r="N196" s="272" t="s">
        <v>17</v>
      </c>
      <c r="O196" s="272" t="str">
        <f>IFERROR(VLOOKUP(B196,'Core Indicators'!$E$3:$G$9906,3,FALSE),"x")</f>
        <v>x</v>
      </c>
      <c r="P196" s="272">
        <v>720</v>
      </c>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c r="A197" s="267" t="s">
        <v>525</v>
      </c>
      <c r="B197" s="268" t="s">
        <v>8369</v>
      </c>
      <c r="C197" s="271">
        <v>0.75771999329999995</v>
      </c>
      <c r="D197" s="272">
        <v>12</v>
      </c>
      <c r="E197" s="271">
        <v>0.40300000000000002</v>
      </c>
      <c r="F197" s="271">
        <v>8.35</v>
      </c>
      <c r="G197" s="271">
        <v>0.32349148620000001</v>
      </c>
      <c r="H197" s="271">
        <v>40.299999999999997</v>
      </c>
      <c r="I197" s="272">
        <v>0</v>
      </c>
      <c r="J197" s="272" t="str">
        <f>IFERROR(VLOOKUP($B197,'Core Indicators'!$E$3:$EU$906,147,FALSE),"x")</f>
        <v>x</v>
      </c>
      <c r="K197" s="273">
        <v>-0.16787469399999999</v>
      </c>
      <c r="L197" s="271">
        <v>7.48</v>
      </c>
      <c r="M197" s="272">
        <v>82</v>
      </c>
      <c r="N197" s="272">
        <v>42</v>
      </c>
      <c r="O197" s="272">
        <f>IFERROR(VLOOKUP(B197,'Core Indicators'!$E$3:$G$9906,3,FALSE),"x")</f>
        <v>1500000</v>
      </c>
      <c r="P197" s="272">
        <v>5130</v>
      </c>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c r="A198" s="267" t="s">
        <v>769</v>
      </c>
      <c r="B198" s="268" t="s">
        <v>8370</v>
      </c>
      <c r="C198" s="271">
        <v>3.9599962599999997E-2</v>
      </c>
      <c r="D198" s="272">
        <v>7</v>
      </c>
      <c r="E198" s="271">
        <v>0</v>
      </c>
      <c r="F198" s="271">
        <v>4.983333333</v>
      </c>
      <c r="G198" s="271">
        <v>0.30031952810000001</v>
      </c>
      <c r="H198" s="271">
        <v>32.799999999999997</v>
      </c>
      <c r="I198" s="272">
        <v>3</v>
      </c>
      <c r="J198" s="272">
        <f>IFERROR(VLOOKUP($B198,'Core Indicators'!$E$3:$EU$906,147,FALSE),"x")</f>
        <v>693</v>
      </c>
      <c r="K198" s="273">
        <v>-8.5312277000000006E-2</v>
      </c>
      <c r="L198" s="271">
        <v>5.24</v>
      </c>
      <c r="M198" s="272">
        <v>51</v>
      </c>
      <c r="N198" s="272">
        <v>40</v>
      </c>
      <c r="O198" s="272">
        <f>IFERROR(VLOOKUP(B198,'Core Indicators'!$E$3:$G$9906,3,FALSE),"x")</f>
        <v>12306000</v>
      </c>
      <c r="P198" s="272">
        <v>155360</v>
      </c>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c r="A199" s="267" t="s">
        <v>157</v>
      </c>
      <c r="B199" s="268" t="s">
        <v>8371</v>
      </c>
      <c r="C199" s="271">
        <v>0.40505643740000002</v>
      </c>
      <c r="D199" s="272">
        <v>7</v>
      </c>
      <c r="E199" s="271">
        <v>0.34</v>
      </c>
      <c r="F199" s="271">
        <v>4.233333333</v>
      </c>
      <c r="G199" s="271">
        <v>0.3050249216</v>
      </c>
      <c r="H199" s="271">
        <v>41.9</v>
      </c>
      <c r="I199" s="272">
        <v>4</v>
      </c>
      <c r="J199" s="272">
        <f>IFERROR(VLOOKUP($B199,'Core Indicators'!$E$3:$EU$906,147,FALSE),"x")</f>
        <v>22</v>
      </c>
      <c r="K199" s="273">
        <v>-0.45811596500000001</v>
      </c>
      <c r="L199" s="271">
        <v>4.96</v>
      </c>
      <c r="M199" s="272">
        <v>33</v>
      </c>
      <c r="N199" s="272">
        <v>34</v>
      </c>
      <c r="O199" s="272">
        <f>IFERROR(VLOOKUP(B199,'Core Indicators'!$E$3:$G$9906,3,FALSE),"x")</f>
        <v>85326000</v>
      </c>
      <c r="P199" s="272">
        <v>769630</v>
      </c>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c r="A200" s="267" t="s">
        <v>8372</v>
      </c>
      <c r="B200" s="268" t="s">
        <v>8373</v>
      </c>
      <c r="C200" s="271">
        <v>0</v>
      </c>
      <c r="D200" s="272">
        <v>11</v>
      </c>
      <c r="E200" s="271">
        <v>0</v>
      </c>
      <c r="F200" s="271" t="s">
        <v>17</v>
      </c>
      <c r="G200" s="271" t="s">
        <v>17</v>
      </c>
      <c r="H200" s="271">
        <v>39.1</v>
      </c>
      <c r="I200" s="272">
        <v>0</v>
      </c>
      <c r="J200" s="272" t="str">
        <f>IFERROR(VLOOKUP($B200,'Core Indicators'!$E$3:$EU$906,147,FALSE),"x")</f>
        <v>x</v>
      </c>
      <c r="K200" s="273">
        <v>0.81260788399999995</v>
      </c>
      <c r="L200" s="271" t="s">
        <v>17</v>
      </c>
      <c r="M200" s="272">
        <v>93</v>
      </c>
      <c r="N200" s="272" t="s">
        <v>17</v>
      </c>
      <c r="O200" s="272" t="str">
        <f>IFERROR(VLOOKUP(B200,'Core Indicators'!$E$3:$G$9906,3,FALSE),"x")</f>
        <v>x</v>
      </c>
      <c r="P200" s="272">
        <v>30</v>
      </c>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c r="A201" s="267" t="s">
        <v>8374</v>
      </c>
      <c r="B201" s="268" t="s">
        <v>8375</v>
      </c>
      <c r="C201" s="271" t="s">
        <v>17</v>
      </c>
      <c r="D201" s="272" t="s">
        <v>17</v>
      </c>
      <c r="E201" s="271" t="s">
        <v>17</v>
      </c>
      <c r="F201" s="271">
        <v>9.6</v>
      </c>
      <c r="G201" s="271" t="s">
        <v>17</v>
      </c>
      <c r="H201" s="271" t="s">
        <v>17</v>
      </c>
      <c r="I201" s="272" t="s">
        <v>17</v>
      </c>
      <c r="J201" s="272" t="str">
        <f>IFERROR(VLOOKUP($B201,'Core Indicators'!$E$3:$EU$906,147,FALSE),"x")</f>
        <v>x</v>
      </c>
      <c r="K201" s="273">
        <v>1.2582784890000001</v>
      </c>
      <c r="L201" s="271">
        <v>9.51</v>
      </c>
      <c r="M201" s="272">
        <v>94</v>
      </c>
      <c r="N201" s="272">
        <v>67</v>
      </c>
      <c r="O201" s="272" t="str">
        <f>IFERROR(VLOOKUP(B201,'Core Indicators'!$E$3:$G$9906,3,FALSE),"x")</f>
        <v>x</v>
      </c>
      <c r="P201" s="272" t="s">
        <v>17</v>
      </c>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c r="A202" s="267" t="s">
        <v>32</v>
      </c>
      <c r="B202" s="268" t="s">
        <v>8376</v>
      </c>
      <c r="C202" s="271">
        <v>0.50555201679999995</v>
      </c>
      <c r="D202" s="272">
        <v>7</v>
      </c>
      <c r="E202" s="271">
        <v>0</v>
      </c>
      <c r="F202" s="271">
        <v>4.9000000000000004</v>
      </c>
      <c r="G202" s="271">
        <v>0.53851305940000005</v>
      </c>
      <c r="H202" s="271">
        <v>40.5</v>
      </c>
      <c r="I202" s="272">
        <v>1</v>
      </c>
      <c r="J202" s="272" t="str">
        <f>IFERROR(VLOOKUP($B202,'Core Indicators'!$E$3:$EU$906,147,FALSE),"x")</f>
        <v>x</v>
      </c>
      <c r="K202" s="273">
        <v>-0.44315850699999998</v>
      </c>
      <c r="L202" s="271">
        <v>5.13</v>
      </c>
      <c r="M202" s="272">
        <v>36</v>
      </c>
      <c r="N202" s="272">
        <v>40</v>
      </c>
      <c r="O202" s="272">
        <f>IFERROR(VLOOKUP(B202,'Core Indicators'!$E$3:$G$9906,3,FALSE),"x")</f>
        <v>70057000</v>
      </c>
      <c r="P202" s="272">
        <v>885800</v>
      </c>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c r="A203" s="267" t="s">
        <v>1093</v>
      </c>
      <c r="B203" s="268" t="s">
        <v>8377</v>
      </c>
      <c r="C203" s="271">
        <v>0.92157200010000007</v>
      </c>
      <c r="D203" s="272">
        <v>7</v>
      </c>
      <c r="E203" s="271">
        <v>0.23899999999999999</v>
      </c>
      <c r="F203" s="271">
        <v>4.5333333329999999</v>
      </c>
      <c r="G203" s="271">
        <v>0.53064898670000005</v>
      </c>
      <c r="H203" s="271">
        <v>42.8</v>
      </c>
      <c r="I203" s="272">
        <v>5</v>
      </c>
      <c r="J203" s="272" t="str">
        <f>IFERROR(VLOOKUP($B203,'Core Indicators'!$E$3:$EU$906,147,FALSE),"x")</f>
        <v>x</v>
      </c>
      <c r="K203" s="273">
        <v>-0.383247644</v>
      </c>
      <c r="L203" s="271">
        <v>4.8</v>
      </c>
      <c r="M203" s="272">
        <v>34</v>
      </c>
      <c r="N203" s="272">
        <v>26</v>
      </c>
      <c r="O203" s="272">
        <f>IFERROR(VLOOKUP(B203,'Core Indicators'!$E$3:$G$9906,3,FALSE),"x")</f>
        <v>53258000</v>
      </c>
      <c r="P203" s="272">
        <v>200520</v>
      </c>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c r="A204" s="267" t="s">
        <v>686</v>
      </c>
      <c r="B204" s="268" t="s">
        <v>8378</v>
      </c>
      <c r="C204" s="271">
        <v>0.32836996870000001</v>
      </c>
      <c r="D204" s="272">
        <v>10</v>
      </c>
      <c r="E204" s="271">
        <v>1.6E-2</v>
      </c>
      <c r="F204" s="271">
        <v>7.05</v>
      </c>
      <c r="G204" s="271">
        <v>0.28448561900000002</v>
      </c>
      <c r="H204" s="271">
        <v>26.6</v>
      </c>
      <c r="I204" s="272">
        <v>2</v>
      </c>
      <c r="J204" s="272">
        <f>IFERROR(VLOOKUP($B204,'Core Indicators'!$E$3:$EU$906,147,FALSE),"x")</f>
        <v>963</v>
      </c>
      <c r="K204" s="273">
        <v>-0.91878020800000004</v>
      </c>
      <c r="L204" s="271">
        <v>6.51</v>
      </c>
      <c r="M204" s="272">
        <v>49</v>
      </c>
      <c r="N204" s="272">
        <v>36</v>
      </c>
      <c r="O204" s="272">
        <f>IFERROR(VLOOKUP(B204,'Core Indicators'!$E$3:$G$9906,3,FALSE),"x")</f>
        <v>36402000</v>
      </c>
      <c r="P204" s="272">
        <v>579400</v>
      </c>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c r="A205" s="267" t="s">
        <v>8379</v>
      </c>
      <c r="B205" s="268" t="s">
        <v>8380</v>
      </c>
      <c r="C205" s="271">
        <v>0.16945201360000001</v>
      </c>
      <c r="D205" s="272">
        <v>13</v>
      </c>
      <c r="E205" s="271">
        <v>0.08</v>
      </c>
      <c r="F205" s="271">
        <v>9.9499999999999993</v>
      </c>
      <c r="G205" s="271">
        <v>0.27532989819999998</v>
      </c>
      <c r="H205" s="271">
        <v>40.6</v>
      </c>
      <c r="I205" s="272">
        <v>0</v>
      </c>
      <c r="J205" s="272" t="str">
        <f>IFERROR(VLOOKUP($B205,'Core Indicators'!$E$3:$EU$906,147,FALSE),"x")</f>
        <v>x</v>
      </c>
      <c r="K205" s="273">
        <v>0.76768893000000005</v>
      </c>
      <c r="L205" s="271">
        <v>9.19</v>
      </c>
      <c r="M205" s="272">
        <v>96</v>
      </c>
      <c r="N205" s="272">
        <v>73</v>
      </c>
      <c r="O205" s="272" t="str">
        <f>IFERROR(VLOOKUP(B205,'Core Indicators'!$E$3:$G$9906,3,FALSE),"x")</f>
        <v>x</v>
      </c>
      <c r="P205" s="272">
        <v>175020</v>
      </c>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c r="A206" s="267" t="s">
        <v>8381</v>
      </c>
      <c r="B206" s="268" t="s">
        <v>8382</v>
      </c>
      <c r="C206" s="271">
        <v>0.52450212409999997</v>
      </c>
      <c r="D206" s="272">
        <v>11</v>
      </c>
      <c r="E206" s="271">
        <v>0.17299999999999999</v>
      </c>
      <c r="F206" s="271" t="s">
        <v>17</v>
      </c>
      <c r="G206" s="271">
        <v>0.1816034607</v>
      </c>
      <c r="H206" s="271">
        <v>41.4</v>
      </c>
      <c r="I206" s="272">
        <v>3</v>
      </c>
      <c r="J206" s="272" t="str">
        <f>IFERROR(VLOOKUP($B206,'Core Indicators'!$E$3:$EU$906,147,FALSE),"x")</f>
        <v>x</v>
      </c>
      <c r="K206" s="273">
        <v>1.371688485</v>
      </c>
      <c r="L206" s="271" t="s">
        <v>17</v>
      </c>
      <c r="M206" s="272">
        <v>83</v>
      </c>
      <c r="N206" s="272">
        <v>69</v>
      </c>
      <c r="O206" s="272" t="str">
        <f>IFERROR(VLOOKUP(B206,'Core Indicators'!$E$3:$G$9906,3,FALSE),"x")</f>
        <v>x</v>
      </c>
      <c r="P206" s="272">
        <v>9147420</v>
      </c>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c r="A207" s="267" t="s">
        <v>8383</v>
      </c>
      <c r="B207" s="268" t="s">
        <v>8384</v>
      </c>
      <c r="C207" s="271">
        <v>0.35384998090000003</v>
      </c>
      <c r="D207" s="272">
        <v>1</v>
      </c>
      <c r="E207" s="271">
        <v>0.16</v>
      </c>
      <c r="F207" s="271">
        <v>3.7</v>
      </c>
      <c r="G207" s="271">
        <v>0.30309940320000001</v>
      </c>
      <c r="H207" s="271">
        <v>31.2</v>
      </c>
      <c r="I207" s="272">
        <v>1</v>
      </c>
      <c r="J207" s="272" t="str">
        <f>IFERROR(VLOOKUP($B207,'Core Indicators'!$E$3:$EU$906,147,FALSE),"x")</f>
        <v>x</v>
      </c>
      <c r="K207" s="273">
        <v>-0.85410720100000004</v>
      </c>
      <c r="L207" s="271">
        <v>4.24</v>
      </c>
      <c r="M207" s="272">
        <v>12</v>
      </c>
      <c r="N207" s="272">
        <v>33</v>
      </c>
      <c r="O207" s="272" t="str">
        <f>IFERROR(VLOOKUP(B207,'Core Indicators'!$E$3:$G$9906,3,FALSE),"x")</f>
        <v>x</v>
      </c>
      <c r="P207" s="272">
        <v>440653</v>
      </c>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c r="A208" s="267" t="s">
        <v>8385</v>
      </c>
      <c r="B208" s="268" t="s">
        <v>8386</v>
      </c>
      <c r="C208" s="271">
        <v>0</v>
      </c>
      <c r="D208" s="272">
        <v>12</v>
      </c>
      <c r="E208" s="271">
        <v>0</v>
      </c>
      <c r="F208" s="271" t="s">
        <v>17</v>
      </c>
      <c r="G208" s="271" t="s">
        <v>17</v>
      </c>
      <c r="H208" s="271" t="s">
        <v>17</v>
      </c>
      <c r="I208" s="272">
        <v>0</v>
      </c>
      <c r="J208" s="272" t="str">
        <f>IFERROR(VLOOKUP($B208,'Core Indicators'!$E$3:$EU$906,147,FALSE),"x")</f>
        <v>x</v>
      </c>
      <c r="K208" s="273">
        <v>0.64433664099999999</v>
      </c>
      <c r="L208" s="271" t="s">
        <v>17</v>
      </c>
      <c r="M208" s="272">
        <v>90</v>
      </c>
      <c r="N208" s="272">
        <v>60</v>
      </c>
      <c r="O208" s="272" t="str">
        <f>IFERROR(VLOOKUP(B208,'Core Indicators'!$E$3:$G$9906,3,FALSE),"x")</f>
        <v>x</v>
      </c>
      <c r="P208" s="272">
        <v>390</v>
      </c>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c r="A209" s="267" t="s">
        <v>1914</v>
      </c>
      <c r="B209" s="268" t="s">
        <v>8387</v>
      </c>
      <c r="C209" s="271">
        <v>0.26454201690000001</v>
      </c>
      <c r="D209" s="272">
        <v>7</v>
      </c>
      <c r="E209" s="271">
        <v>0.12</v>
      </c>
      <c r="F209" s="271">
        <v>3.0833333330000001</v>
      </c>
      <c r="G209" s="271">
        <v>0.45795582140000002</v>
      </c>
      <c r="H209" s="271">
        <v>44.8</v>
      </c>
      <c r="I209" s="272">
        <v>3</v>
      </c>
      <c r="J209" s="272">
        <f>IFERROR(VLOOKUP($B209,'Core Indicators'!$E$3:$EU$906,147,FALSE),"x")</f>
        <v>222</v>
      </c>
      <c r="K209" s="273">
        <v>-2.1972143649999998</v>
      </c>
      <c r="L209" s="271">
        <v>2.74</v>
      </c>
      <c r="M209" s="272">
        <v>15</v>
      </c>
      <c r="N209" s="272">
        <v>13</v>
      </c>
      <c r="O209" s="272">
        <f>IFERROR(VLOOKUP(B209,'Core Indicators'!$E$3:$G$9906,3,FALSE),"x")</f>
        <v>27100000</v>
      </c>
      <c r="P209" s="272">
        <v>882050</v>
      </c>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c r="A210" s="267" t="s">
        <v>8388</v>
      </c>
      <c r="B210" s="268" t="s">
        <v>8389</v>
      </c>
      <c r="C210" s="271" t="s">
        <v>17</v>
      </c>
      <c r="D210" s="272" t="s">
        <v>17</v>
      </c>
      <c r="E210" s="271" t="s">
        <v>17</v>
      </c>
      <c r="F210" s="271" t="s">
        <v>17</v>
      </c>
      <c r="G210" s="271" t="s">
        <v>17</v>
      </c>
      <c r="H210" s="271" t="s">
        <v>17</v>
      </c>
      <c r="I210" s="272" t="s">
        <v>17</v>
      </c>
      <c r="J210" s="272" t="str">
        <f>IFERROR(VLOOKUP($B210,'Core Indicators'!$E$3:$EU$906,147,FALSE),"x")</f>
        <v>x</v>
      </c>
      <c r="K210" s="273">
        <v>0.95678585800000004</v>
      </c>
      <c r="L210" s="271" t="s">
        <v>17</v>
      </c>
      <c r="M210" s="272" t="s">
        <v>17</v>
      </c>
      <c r="N210" s="272" t="s">
        <v>17</v>
      </c>
      <c r="O210" s="272" t="str">
        <f>IFERROR(VLOOKUP(B210,'Core Indicators'!$E$3:$G$9906,3,FALSE),"x")</f>
        <v>x</v>
      </c>
      <c r="P210" s="272" t="s">
        <v>17</v>
      </c>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c r="A211" s="267" t="s">
        <v>8390</v>
      </c>
      <c r="B211" s="268" t="s">
        <v>8391</v>
      </c>
      <c r="C211" s="271">
        <v>0.27606595950000001</v>
      </c>
      <c r="D211" s="272">
        <v>1</v>
      </c>
      <c r="E211" s="271">
        <v>0.10100000000000001</v>
      </c>
      <c r="F211" s="271">
        <v>3.6333333329999999</v>
      </c>
      <c r="G211" s="271">
        <v>0.31384940030000003</v>
      </c>
      <c r="H211" s="271">
        <v>36.1</v>
      </c>
      <c r="I211" s="272">
        <v>3</v>
      </c>
      <c r="J211" s="272" t="str">
        <f>IFERROR(VLOOKUP($B211,'Core Indicators'!$E$3:$EU$906,147,FALSE),"x")</f>
        <v>x</v>
      </c>
      <c r="K211" s="273">
        <v>-0.15844340600000001</v>
      </c>
      <c r="L211" s="271">
        <v>4.92</v>
      </c>
      <c r="M211" s="272">
        <v>19</v>
      </c>
      <c r="N211" s="272">
        <v>41</v>
      </c>
      <c r="O211" s="272" t="str">
        <f>IFERROR(VLOOKUP(B211,'Core Indicators'!$E$3:$G$9906,3,FALSE),"x")</f>
        <v>x</v>
      </c>
      <c r="P211" s="272">
        <v>313429</v>
      </c>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c r="A212" s="267" t="s">
        <v>8392</v>
      </c>
      <c r="B212" s="268" t="s">
        <v>8393</v>
      </c>
      <c r="C212" s="271">
        <v>0</v>
      </c>
      <c r="D212" s="272">
        <v>12</v>
      </c>
      <c r="E212" s="271">
        <v>0</v>
      </c>
      <c r="F212" s="271" t="s">
        <v>17</v>
      </c>
      <c r="G212" s="271" t="s">
        <v>17</v>
      </c>
      <c r="H212" s="271">
        <v>37.6</v>
      </c>
      <c r="I212" s="272">
        <v>0</v>
      </c>
      <c r="J212" s="272" t="str">
        <f>IFERROR(VLOOKUP($B212,'Core Indicators'!$E$3:$EU$906,147,FALSE),"x")</f>
        <v>x</v>
      </c>
      <c r="K212" s="273">
        <v>0.32061547000000001</v>
      </c>
      <c r="L212" s="271" t="s">
        <v>17</v>
      </c>
      <c r="M212" s="272">
        <v>82</v>
      </c>
      <c r="N212" s="272">
        <v>48</v>
      </c>
      <c r="O212" s="272" t="str">
        <f>IFERROR(VLOOKUP(B212,'Core Indicators'!$E$3:$G$9906,3,FALSE),"x")</f>
        <v>x</v>
      </c>
      <c r="P212" s="272">
        <v>12190</v>
      </c>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c r="A213" s="267" t="s">
        <v>8394</v>
      </c>
      <c r="B213" s="268" t="s">
        <v>8395</v>
      </c>
      <c r="C213" s="271">
        <v>0</v>
      </c>
      <c r="D213" s="272">
        <v>11</v>
      </c>
      <c r="E213" s="271">
        <v>0</v>
      </c>
      <c r="F213" s="271" t="s">
        <v>17</v>
      </c>
      <c r="G213" s="271">
        <v>0.3644043293</v>
      </c>
      <c r="H213" s="271">
        <v>38.700000000000003</v>
      </c>
      <c r="I213" s="272">
        <v>0</v>
      </c>
      <c r="J213" s="272" t="str">
        <f>IFERROR(VLOOKUP($B213,'Core Indicators'!$E$3:$EU$906,147,FALSE),"x")</f>
        <v>x</v>
      </c>
      <c r="K213" s="273">
        <v>0.94501769499999999</v>
      </c>
      <c r="L213" s="271" t="s">
        <v>17</v>
      </c>
      <c r="M213" s="272">
        <v>84</v>
      </c>
      <c r="N213" s="272" t="s">
        <v>17</v>
      </c>
      <c r="O213" s="272" t="str">
        <f>IFERROR(VLOOKUP(B213,'Core Indicators'!$E$3:$G$9906,3,FALSE),"x")</f>
        <v>x</v>
      </c>
      <c r="P213" s="272">
        <v>2780</v>
      </c>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c r="A214" s="267" t="s">
        <v>1776</v>
      </c>
      <c r="B214" s="268" t="s">
        <v>8396</v>
      </c>
      <c r="C214" s="271">
        <v>0.62499999270000006</v>
      </c>
      <c r="D214" s="272">
        <v>2</v>
      </c>
      <c r="E214" s="271">
        <v>0</v>
      </c>
      <c r="F214" s="271">
        <v>1.566666667</v>
      </c>
      <c r="G214" s="271">
        <v>0.83417374249999998</v>
      </c>
      <c r="H214" s="271">
        <v>36.700000000000003</v>
      </c>
      <c r="I214" s="272">
        <v>4</v>
      </c>
      <c r="J214" s="272">
        <f>IFERROR(VLOOKUP($B214,'Core Indicators'!$E$3:$EU$906,147,FALSE),"x")</f>
        <v>1323</v>
      </c>
      <c r="K214" s="273">
        <v>-1.8496669530000001</v>
      </c>
      <c r="L214" s="271">
        <v>1.44</v>
      </c>
      <c r="M214" s="272">
        <v>10</v>
      </c>
      <c r="N214" s="272">
        <v>16</v>
      </c>
      <c r="O214" s="272">
        <f>IFERROR(VLOOKUP(B214,'Core Indicators'!$E$3:$G$9906,3,FALSE),"x")</f>
        <v>34900000</v>
      </c>
      <c r="P214" s="272">
        <v>527970</v>
      </c>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c r="A215" s="267" t="s">
        <v>8397</v>
      </c>
      <c r="B215" s="268" t="s">
        <v>8398</v>
      </c>
      <c r="C215" s="271">
        <v>0.87572495589999999</v>
      </c>
      <c r="D215" s="272">
        <v>11</v>
      </c>
      <c r="E215" s="271">
        <v>0</v>
      </c>
      <c r="F215" s="271">
        <v>7</v>
      </c>
      <c r="G215" s="271">
        <v>0.42154731290000003</v>
      </c>
      <c r="H215" s="271">
        <v>63</v>
      </c>
      <c r="I215" s="272">
        <v>3</v>
      </c>
      <c r="J215" s="272" t="str">
        <f>IFERROR(VLOOKUP($B215,'Core Indicators'!$E$3:$EU$906,147,FALSE),"x")</f>
        <v>x</v>
      </c>
      <c r="K215" s="273">
        <v>1.9737322000000002E-2</v>
      </c>
      <c r="L215" s="271">
        <v>6.34</v>
      </c>
      <c r="M215" s="272">
        <v>79</v>
      </c>
      <c r="N215" s="272">
        <v>41</v>
      </c>
      <c r="O215" s="272" t="str">
        <f>IFERROR(VLOOKUP(B215,'Core Indicators'!$E$3:$G$9906,3,FALSE),"x")</f>
        <v>x</v>
      </c>
      <c r="P215" s="272">
        <v>1213090</v>
      </c>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c r="A216" s="267" t="s">
        <v>78</v>
      </c>
      <c r="B216" s="268" t="s">
        <v>8399</v>
      </c>
      <c r="C216" s="271">
        <v>0.70259998769999998</v>
      </c>
      <c r="D216" s="272">
        <v>8</v>
      </c>
      <c r="E216" s="271">
        <v>0</v>
      </c>
      <c r="F216" s="271">
        <v>6.2</v>
      </c>
      <c r="G216" s="271">
        <v>0.54032529939999996</v>
      </c>
      <c r="H216" s="271">
        <v>51.5</v>
      </c>
      <c r="I216" s="272">
        <v>0</v>
      </c>
      <c r="J216" s="272" t="str">
        <f>IFERROR(VLOOKUP($B216,'Core Indicators'!$E$3:$EU$906,147,FALSE),"x")</f>
        <v>x</v>
      </c>
      <c r="K216" s="273">
        <v>-0.519154012</v>
      </c>
      <c r="L216" s="271">
        <v>5.37</v>
      </c>
      <c r="M216" s="272">
        <v>54</v>
      </c>
      <c r="N216" s="272">
        <v>37</v>
      </c>
      <c r="O216" s="272">
        <f>IFERROR(VLOOKUP(B216,'Core Indicators'!$E$3:$G$9906,3,FALSE),"x")</f>
        <v>21767000</v>
      </c>
      <c r="P216" s="272">
        <v>743390</v>
      </c>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c r="A217" s="267" t="s">
        <v>49</v>
      </c>
      <c r="B217" s="268" t="s">
        <v>8400</v>
      </c>
      <c r="C217" s="271">
        <v>0.30790001160000002</v>
      </c>
      <c r="D217" s="272">
        <v>0</v>
      </c>
      <c r="E217" s="271">
        <v>0.03</v>
      </c>
      <c r="F217" s="271">
        <v>3.95</v>
      </c>
      <c r="G217" s="271">
        <v>0.52499423270000001</v>
      </c>
      <c r="H217" s="271">
        <v>50.3</v>
      </c>
      <c r="I217" s="272">
        <v>3</v>
      </c>
      <c r="J217" s="272">
        <f>IFERROR(VLOOKUP($B217,'Core Indicators'!$E$3:$EU$906,147,FALSE),"x")</f>
        <v>733</v>
      </c>
      <c r="K217" s="273">
        <v>-1.2362837790000001</v>
      </c>
      <c r="L217" s="271">
        <v>3.24</v>
      </c>
      <c r="M217" s="272">
        <v>27</v>
      </c>
      <c r="N217" s="272">
        <v>24</v>
      </c>
      <c r="O217" s="272">
        <f>IFERROR(VLOOKUP(B217,'Core Indicators'!$E$3:$G$9906,3,FALSE),"x")</f>
        <v>16873000</v>
      </c>
      <c r="P217" s="272">
        <v>386850</v>
      </c>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row r="296" spans="1:116">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66"/>
      <c r="BF296" s="266"/>
      <c r="BG296" s="266"/>
      <c r="BH296" s="266"/>
      <c r="BI296" s="266"/>
      <c r="BJ296" s="266"/>
      <c r="BK296" s="266"/>
      <c r="BL296" s="266"/>
      <c r="BM296" s="266"/>
      <c r="BN296" s="266"/>
      <c r="BO296" s="266"/>
      <c r="BP296" s="266"/>
      <c r="BQ296" s="266"/>
      <c r="BR296" s="266"/>
      <c r="BS296" s="266"/>
      <c r="BT296" s="266"/>
      <c r="BU296" s="266"/>
      <c r="BV296" s="266"/>
      <c r="BW296" s="266"/>
      <c r="BX296" s="266"/>
      <c r="BY296" s="266"/>
      <c r="BZ296" s="266"/>
      <c r="CA296" s="266"/>
      <c r="CB296" s="266"/>
      <c r="CC296" s="266"/>
      <c r="CD296" s="266"/>
      <c r="CE296" s="266"/>
      <c r="CF296" s="266"/>
      <c r="CG296" s="266"/>
      <c r="CH296" s="266"/>
      <c r="CI296" s="266"/>
      <c r="CJ296" s="266"/>
      <c r="CK296" s="266"/>
      <c r="CL296" s="266"/>
      <c r="CM296" s="266"/>
      <c r="CN296" s="266"/>
      <c r="CO296" s="266"/>
      <c r="CP296" s="266"/>
      <c r="CQ296" s="266"/>
      <c r="CR296" s="266"/>
      <c r="CS296" s="266"/>
      <c r="CT296" s="266"/>
      <c r="CU296" s="266"/>
      <c r="CV296" s="266"/>
      <c r="CW296" s="266"/>
      <c r="CX296" s="266"/>
      <c r="CY296" s="266"/>
      <c r="CZ296" s="266"/>
      <c r="DA296" s="266"/>
      <c r="DB296" s="266"/>
      <c r="DC296" s="266"/>
      <c r="DD296" s="266"/>
      <c r="DE296" s="266"/>
      <c r="DF296" s="266"/>
      <c r="DG296" s="266"/>
      <c r="DH296" s="266"/>
      <c r="DI296" s="266"/>
      <c r="DJ296" s="266"/>
      <c r="DK296" s="266"/>
      <c r="DL296" s="266"/>
    </row>
    <row r="297" spans="1:116">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266"/>
      <c r="BF297" s="266"/>
      <c r="BG297" s="266"/>
      <c r="BH297" s="266"/>
      <c r="BI297" s="266"/>
      <c r="BJ297" s="266"/>
      <c r="BK297" s="266"/>
      <c r="BL297" s="266"/>
      <c r="BM297" s="266"/>
      <c r="BN297" s="266"/>
      <c r="BO297" s="266"/>
      <c r="BP297" s="266"/>
      <c r="BQ297" s="266"/>
      <c r="BR297" s="266"/>
      <c r="BS297" s="266"/>
      <c r="BT297" s="266"/>
      <c r="BU297" s="266"/>
      <c r="BV297" s="266"/>
      <c r="BW297" s="266"/>
      <c r="BX297" s="266"/>
      <c r="BY297" s="266"/>
      <c r="BZ297" s="266"/>
      <c r="CA297" s="266"/>
      <c r="CB297" s="266"/>
      <c r="CC297" s="266"/>
      <c r="CD297" s="266"/>
      <c r="CE297" s="266"/>
      <c r="CF297" s="266"/>
      <c r="CG297" s="266"/>
      <c r="CH297" s="266"/>
      <c r="CI297" s="266"/>
      <c r="CJ297" s="266"/>
      <c r="CK297" s="266"/>
      <c r="CL297" s="266"/>
      <c r="CM297" s="266"/>
      <c r="CN297" s="266"/>
      <c r="CO297" s="266"/>
      <c r="CP297" s="266"/>
      <c r="CQ297" s="266"/>
      <c r="CR297" s="266"/>
      <c r="CS297" s="266"/>
      <c r="CT297" s="266"/>
      <c r="CU297" s="266"/>
      <c r="CV297" s="266"/>
      <c r="CW297" s="266"/>
      <c r="CX297" s="266"/>
      <c r="CY297" s="266"/>
      <c r="CZ297" s="266"/>
      <c r="DA297" s="266"/>
      <c r="DB297" s="266"/>
      <c r="DC297" s="266"/>
      <c r="DD297" s="266"/>
      <c r="DE297" s="266"/>
      <c r="DF297" s="266"/>
      <c r="DG297" s="266"/>
      <c r="DH297" s="266"/>
      <c r="DI297" s="266"/>
      <c r="DJ297" s="266"/>
      <c r="DK297" s="266"/>
      <c r="DL297" s="266"/>
    </row>
    <row r="298" spans="1:116">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266"/>
      <c r="BF298" s="266"/>
      <c r="BG298" s="266"/>
      <c r="BH298" s="266"/>
      <c r="BI298" s="266"/>
      <c r="BJ298" s="266"/>
      <c r="BK298" s="266"/>
      <c r="BL298" s="266"/>
      <c r="BM298" s="266"/>
      <c r="BN298" s="266"/>
      <c r="BO298" s="266"/>
      <c r="BP298" s="266"/>
      <c r="BQ298" s="266"/>
      <c r="BR298" s="266"/>
      <c r="BS298" s="266"/>
      <c r="BT298" s="266"/>
      <c r="BU298" s="266"/>
      <c r="BV298" s="266"/>
      <c r="BW298" s="266"/>
      <c r="BX298" s="266"/>
      <c r="BY298" s="266"/>
      <c r="BZ298" s="266"/>
      <c r="CA298" s="266"/>
      <c r="CB298" s="266"/>
      <c r="CC298" s="266"/>
      <c r="CD298" s="266"/>
      <c r="CE298" s="266"/>
      <c r="CF298" s="266"/>
      <c r="CG298" s="266"/>
      <c r="CH298" s="266"/>
      <c r="CI298" s="266"/>
      <c r="CJ298" s="266"/>
      <c r="CK298" s="266"/>
      <c r="CL298" s="266"/>
      <c r="CM298" s="266"/>
      <c r="CN298" s="266"/>
      <c r="CO298" s="266"/>
      <c r="CP298" s="266"/>
      <c r="CQ298" s="266"/>
      <c r="CR298" s="266"/>
      <c r="CS298" s="266"/>
      <c r="CT298" s="266"/>
      <c r="CU298" s="266"/>
      <c r="CV298" s="266"/>
      <c r="CW298" s="266"/>
      <c r="CX298" s="266"/>
      <c r="CY298" s="266"/>
      <c r="CZ298" s="266"/>
      <c r="DA298" s="266"/>
      <c r="DB298" s="266"/>
      <c r="DC298" s="266"/>
      <c r="DD298" s="266"/>
      <c r="DE298" s="266"/>
      <c r="DF298" s="266"/>
      <c r="DG298" s="266"/>
      <c r="DH298" s="266"/>
      <c r="DI298" s="266"/>
      <c r="DJ298" s="266"/>
      <c r="DK298" s="266"/>
      <c r="DL298" s="266"/>
    </row>
    <row r="299" spans="1:116">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c r="BR299" s="266"/>
      <c r="BS299" s="266"/>
      <c r="BT299" s="266"/>
      <c r="BU299" s="266"/>
      <c r="BV299" s="266"/>
      <c r="BW299" s="266"/>
      <c r="BX299" s="266"/>
      <c r="BY299" s="266"/>
      <c r="BZ299" s="266"/>
      <c r="CA299" s="266"/>
      <c r="CB299" s="266"/>
      <c r="CC299" s="266"/>
      <c r="CD299" s="266"/>
      <c r="CE299" s="266"/>
      <c r="CF299" s="266"/>
      <c r="CG299" s="266"/>
      <c r="CH299" s="266"/>
      <c r="CI299" s="266"/>
      <c r="CJ299" s="266"/>
      <c r="CK299" s="266"/>
      <c r="CL299" s="266"/>
      <c r="CM299" s="266"/>
      <c r="CN299" s="266"/>
      <c r="CO299" s="266"/>
      <c r="CP299" s="266"/>
      <c r="CQ299" s="266"/>
      <c r="CR299" s="266"/>
      <c r="CS299" s="266"/>
      <c r="CT299" s="266"/>
      <c r="CU299" s="266"/>
      <c r="CV299" s="266"/>
      <c r="CW299" s="266"/>
      <c r="CX299" s="266"/>
      <c r="CY299" s="266"/>
      <c r="CZ299" s="266"/>
      <c r="DA299" s="266"/>
      <c r="DB299" s="266"/>
      <c r="DC299" s="266"/>
      <c r="DD299" s="266"/>
      <c r="DE299" s="266"/>
      <c r="DF299" s="266"/>
      <c r="DG299" s="266"/>
      <c r="DH299" s="266"/>
      <c r="DI299" s="266"/>
      <c r="DJ299" s="266"/>
      <c r="DK299" s="266"/>
      <c r="DL299" s="266"/>
    </row>
    <row r="300" spans="1:116">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c r="AK300" s="266"/>
      <c r="AL300" s="266"/>
      <c r="AM300" s="266"/>
      <c r="AN300" s="266"/>
      <c r="AO300" s="266"/>
      <c r="AP300" s="266"/>
      <c r="AQ300" s="266"/>
      <c r="AR300" s="266"/>
      <c r="AS300" s="266"/>
      <c r="AT300" s="266"/>
      <c r="AU300" s="266"/>
      <c r="AV300" s="266"/>
      <c r="AW300" s="266"/>
      <c r="AX300" s="266"/>
      <c r="AY300" s="266"/>
      <c r="AZ300" s="266"/>
      <c r="BA300" s="266"/>
      <c r="BB300" s="266"/>
      <c r="BC300" s="266"/>
      <c r="BD300" s="266"/>
      <c r="BE300" s="266"/>
      <c r="BF300" s="266"/>
      <c r="BG300" s="266"/>
      <c r="BH300" s="266"/>
      <c r="BI300" s="266"/>
      <c r="BJ300" s="266"/>
      <c r="BK300" s="266"/>
      <c r="BL300" s="266"/>
      <c r="BM300" s="266"/>
      <c r="BN300" s="266"/>
      <c r="BO300" s="266"/>
      <c r="BP300" s="266"/>
      <c r="BQ300" s="266"/>
      <c r="BR300" s="266"/>
      <c r="BS300" s="266"/>
      <c r="BT300" s="266"/>
      <c r="BU300" s="266"/>
      <c r="BV300" s="266"/>
      <c r="BW300" s="266"/>
      <c r="BX300" s="266"/>
      <c r="BY300" s="266"/>
      <c r="BZ300" s="266"/>
      <c r="CA300" s="266"/>
      <c r="CB300" s="266"/>
      <c r="CC300" s="266"/>
      <c r="CD300" s="266"/>
      <c r="CE300" s="266"/>
      <c r="CF300" s="266"/>
      <c r="CG300" s="266"/>
      <c r="CH300" s="266"/>
      <c r="CI300" s="266"/>
      <c r="CJ300" s="266"/>
      <c r="CK300" s="266"/>
      <c r="CL300" s="266"/>
      <c r="CM300" s="266"/>
      <c r="CN300" s="266"/>
      <c r="CO300" s="266"/>
      <c r="CP300" s="266"/>
      <c r="CQ300" s="266"/>
      <c r="CR300" s="266"/>
      <c r="CS300" s="266"/>
      <c r="CT300" s="266"/>
      <c r="CU300" s="266"/>
      <c r="CV300" s="266"/>
      <c r="CW300" s="266"/>
      <c r="CX300" s="266"/>
      <c r="CY300" s="266"/>
      <c r="CZ300" s="266"/>
      <c r="DA300" s="266"/>
      <c r="DB300" s="266"/>
      <c r="DC300" s="266"/>
      <c r="DD300" s="266"/>
      <c r="DE300" s="266"/>
      <c r="DF300" s="266"/>
      <c r="DG300" s="266"/>
      <c r="DH300" s="266"/>
      <c r="DI300" s="266"/>
      <c r="DJ300" s="266"/>
      <c r="DK300" s="266"/>
      <c r="DL300" s="266"/>
    </row>
    <row r="301" spans="1:116">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266"/>
      <c r="AH301" s="266"/>
      <c r="AI301" s="266"/>
      <c r="AJ301" s="266"/>
      <c r="AK301" s="266"/>
      <c r="AL301" s="266"/>
      <c r="AM301" s="266"/>
      <c r="AN301" s="266"/>
      <c r="AO301" s="266"/>
      <c r="AP301" s="266"/>
      <c r="AQ301" s="266"/>
      <c r="AR301" s="266"/>
      <c r="AS301" s="266"/>
      <c r="AT301" s="266"/>
      <c r="AU301" s="266"/>
      <c r="AV301" s="266"/>
      <c r="AW301" s="266"/>
      <c r="AX301" s="266"/>
      <c r="AY301" s="266"/>
      <c r="AZ301" s="266"/>
      <c r="BA301" s="266"/>
      <c r="BB301" s="266"/>
      <c r="BC301" s="266"/>
      <c r="BD301" s="266"/>
      <c r="BE301" s="266"/>
      <c r="BF301" s="266"/>
      <c r="BG301" s="266"/>
      <c r="BH301" s="266"/>
      <c r="BI301" s="266"/>
      <c r="BJ301" s="266"/>
      <c r="BK301" s="266"/>
      <c r="BL301" s="266"/>
      <c r="BM301" s="266"/>
      <c r="BN301" s="266"/>
      <c r="BO301" s="266"/>
      <c r="BP301" s="266"/>
      <c r="BQ301" s="266"/>
      <c r="BR301" s="266"/>
      <c r="BS301" s="266"/>
      <c r="BT301" s="266"/>
      <c r="BU301" s="266"/>
      <c r="BV301" s="266"/>
      <c r="BW301" s="266"/>
      <c r="BX301" s="266"/>
      <c r="BY301" s="266"/>
      <c r="BZ301" s="266"/>
      <c r="CA301" s="266"/>
      <c r="CB301" s="266"/>
      <c r="CC301" s="266"/>
      <c r="CD301" s="266"/>
      <c r="CE301" s="266"/>
      <c r="CF301" s="266"/>
      <c r="CG301" s="266"/>
      <c r="CH301" s="266"/>
      <c r="CI301" s="266"/>
      <c r="CJ301" s="266"/>
      <c r="CK301" s="266"/>
      <c r="CL301" s="266"/>
      <c r="CM301" s="266"/>
      <c r="CN301" s="266"/>
      <c r="CO301" s="266"/>
      <c r="CP301" s="266"/>
      <c r="CQ301" s="266"/>
      <c r="CR301" s="266"/>
      <c r="CS301" s="266"/>
      <c r="CT301" s="266"/>
      <c r="CU301" s="266"/>
      <c r="CV301" s="266"/>
      <c r="CW301" s="266"/>
      <c r="CX301" s="266"/>
      <c r="CY301" s="266"/>
      <c r="CZ301" s="266"/>
      <c r="DA301" s="266"/>
      <c r="DB301" s="266"/>
      <c r="DC301" s="266"/>
      <c r="DD301" s="266"/>
      <c r="DE301" s="266"/>
      <c r="DF301" s="266"/>
      <c r="DG301" s="266"/>
      <c r="DH301" s="266"/>
      <c r="DI301" s="266"/>
      <c r="DJ301" s="266"/>
      <c r="DK301" s="266"/>
      <c r="DL301" s="266"/>
    </row>
    <row r="302" spans="1:116">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c r="AS302" s="266"/>
      <c r="AT302" s="266"/>
      <c r="AU302" s="266"/>
      <c r="AV302" s="266"/>
      <c r="AW302" s="266"/>
      <c r="AX302" s="266"/>
      <c r="AY302" s="266"/>
      <c r="AZ302" s="266"/>
      <c r="BA302" s="266"/>
      <c r="BB302" s="266"/>
      <c r="BC302" s="266"/>
      <c r="BD302" s="266"/>
      <c r="BE302" s="266"/>
      <c r="BF302" s="266"/>
      <c r="BG302" s="266"/>
      <c r="BH302" s="266"/>
      <c r="BI302" s="266"/>
      <c r="BJ302" s="266"/>
      <c r="BK302" s="266"/>
      <c r="BL302" s="266"/>
      <c r="BM302" s="266"/>
      <c r="BN302" s="266"/>
      <c r="BO302" s="266"/>
      <c r="BP302" s="266"/>
      <c r="BQ302" s="266"/>
      <c r="BR302" s="266"/>
      <c r="BS302" s="266"/>
      <c r="BT302" s="266"/>
      <c r="BU302" s="266"/>
      <c r="BV302" s="266"/>
      <c r="BW302" s="266"/>
      <c r="BX302" s="266"/>
      <c r="BY302" s="266"/>
      <c r="BZ302" s="266"/>
      <c r="CA302" s="266"/>
      <c r="CB302" s="266"/>
      <c r="CC302" s="266"/>
      <c r="CD302" s="266"/>
      <c r="CE302" s="266"/>
      <c r="CF302" s="266"/>
      <c r="CG302" s="266"/>
      <c r="CH302" s="266"/>
      <c r="CI302" s="266"/>
      <c r="CJ302" s="266"/>
      <c r="CK302" s="266"/>
      <c r="CL302" s="266"/>
      <c r="CM302" s="266"/>
      <c r="CN302" s="266"/>
      <c r="CO302" s="266"/>
      <c r="CP302" s="266"/>
      <c r="CQ302" s="266"/>
      <c r="CR302" s="266"/>
      <c r="CS302" s="266"/>
      <c r="CT302" s="266"/>
      <c r="CU302" s="266"/>
      <c r="CV302" s="266"/>
      <c r="CW302" s="266"/>
      <c r="CX302" s="266"/>
      <c r="CY302" s="266"/>
      <c r="CZ302" s="266"/>
      <c r="DA302" s="266"/>
      <c r="DB302" s="266"/>
      <c r="DC302" s="266"/>
      <c r="DD302" s="266"/>
      <c r="DE302" s="266"/>
      <c r="DF302" s="266"/>
      <c r="DG302" s="266"/>
      <c r="DH302" s="266"/>
      <c r="DI302" s="266"/>
      <c r="DJ302" s="266"/>
      <c r="DK302" s="266"/>
      <c r="DL302" s="266"/>
    </row>
    <row r="303" spans="1:116">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c r="AS303" s="266"/>
      <c r="AT303" s="266"/>
      <c r="AU303" s="266"/>
      <c r="AV303" s="266"/>
      <c r="AW303" s="266"/>
      <c r="AX303" s="266"/>
      <c r="AY303" s="266"/>
      <c r="AZ303" s="266"/>
      <c r="BA303" s="266"/>
      <c r="BB303" s="266"/>
      <c r="BC303" s="266"/>
      <c r="BD303" s="266"/>
      <c r="BE303" s="266"/>
      <c r="BF303" s="266"/>
      <c r="BG303" s="266"/>
      <c r="BH303" s="266"/>
      <c r="BI303" s="266"/>
      <c r="BJ303" s="266"/>
      <c r="BK303" s="266"/>
      <c r="BL303" s="266"/>
      <c r="BM303" s="266"/>
      <c r="BN303" s="266"/>
      <c r="BO303" s="266"/>
      <c r="BP303" s="266"/>
      <c r="BQ303" s="266"/>
      <c r="BR303" s="266"/>
      <c r="BS303" s="266"/>
      <c r="BT303" s="266"/>
      <c r="BU303" s="266"/>
      <c r="BV303" s="266"/>
      <c r="BW303" s="266"/>
      <c r="BX303" s="266"/>
      <c r="BY303" s="266"/>
      <c r="BZ303" s="266"/>
      <c r="CA303" s="266"/>
      <c r="CB303" s="266"/>
      <c r="CC303" s="266"/>
      <c r="CD303" s="266"/>
      <c r="CE303" s="266"/>
      <c r="CF303" s="266"/>
      <c r="CG303" s="266"/>
      <c r="CH303" s="266"/>
      <c r="CI303" s="266"/>
      <c r="CJ303" s="266"/>
      <c r="CK303" s="266"/>
      <c r="CL303" s="266"/>
      <c r="CM303" s="266"/>
      <c r="CN303" s="266"/>
      <c r="CO303" s="266"/>
      <c r="CP303" s="266"/>
      <c r="CQ303" s="266"/>
      <c r="CR303" s="266"/>
      <c r="CS303" s="266"/>
      <c r="CT303" s="266"/>
      <c r="CU303" s="266"/>
      <c r="CV303" s="266"/>
      <c r="CW303" s="266"/>
      <c r="CX303" s="266"/>
      <c r="CY303" s="266"/>
      <c r="CZ303" s="266"/>
      <c r="DA303" s="266"/>
      <c r="DB303" s="266"/>
      <c r="DC303" s="266"/>
      <c r="DD303" s="266"/>
      <c r="DE303" s="266"/>
      <c r="DF303" s="266"/>
      <c r="DG303" s="266"/>
      <c r="DH303" s="266"/>
      <c r="DI303" s="266"/>
      <c r="DJ303" s="266"/>
      <c r="DK303" s="266"/>
      <c r="DL303" s="266"/>
    </row>
    <row r="304" spans="1:116">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266"/>
      <c r="AF304" s="266"/>
      <c r="AG304" s="266"/>
      <c r="AH304" s="266"/>
      <c r="AI304" s="266"/>
      <c r="AJ304" s="266"/>
      <c r="AK304" s="266"/>
      <c r="AL304" s="266"/>
      <c r="AM304" s="266"/>
      <c r="AN304" s="266"/>
      <c r="AO304" s="266"/>
      <c r="AP304" s="266"/>
      <c r="AQ304" s="266"/>
      <c r="AR304" s="266"/>
      <c r="AS304" s="266"/>
      <c r="AT304" s="266"/>
      <c r="AU304" s="266"/>
      <c r="AV304" s="266"/>
      <c r="AW304" s="266"/>
      <c r="AX304" s="266"/>
      <c r="AY304" s="266"/>
      <c r="AZ304" s="266"/>
      <c r="BA304" s="266"/>
      <c r="BB304" s="266"/>
      <c r="BC304" s="266"/>
      <c r="BD304" s="266"/>
      <c r="BE304" s="266"/>
      <c r="BF304" s="266"/>
      <c r="BG304" s="266"/>
      <c r="BH304" s="266"/>
      <c r="BI304" s="266"/>
      <c r="BJ304" s="266"/>
      <c r="BK304" s="266"/>
      <c r="BL304" s="266"/>
      <c r="BM304" s="266"/>
      <c r="BN304" s="266"/>
      <c r="BO304" s="266"/>
      <c r="BP304" s="266"/>
      <c r="BQ304" s="266"/>
      <c r="BR304" s="266"/>
      <c r="BS304" s="266"/>
      <c r="BT304" s="266"/>
      <c r="BU304" s="266"/>
      <c r="BV304" s="266"/>
      <c r="BW304" s="266"/>
      <c r="BX304" s="266"/>
      <c r="BY304" s="266"/>
      <c r="BZ304" s="266"/>
      <c r="CA304" s="266"/>
      <c r="CB304" s="266"/>
      <c r="CC304" s="266"/>
      <c r="CD304" s="266"/>
      <c r="CE304" s="266"/>
      <c r="CF304" s="266"/>
      <c r="CG304" s="266"/>
      <c r="CH304" s="266"/>
      <c r="CI304" s="266"/>
      <c r="CJ304" s="266"/>
      <c r="CK304" s="266"/>
      <c r="CL304" s="266"/>
      <c r="CM304" s="266"/>
      <c r="CN304" s="266"/>
      <c r="CO304" s="266"/>
      <c r="CP304" s="266"/>
      <c r="CQ304" s="266"/>
      <c r="CR304" s="266"/>
      <c r="CS304" s="266"/>
      <c r="CT304" s="266"/>
      <c r="CU304" s="266"/>
      <c r="CV304" s="266"/>
      <c r="CW304" s="266"/>
      <c r="CX304" s="266"/>
      <c r="CY304" s="266"/>
      <c r="CZ304" s="266"/>
      <c r="DA304" s="266"/>
      <c r="DB304" s="266"/>
      <c r="DC304" s="266"/>
      <c r="DD304" s="266"/>
      <c r="DE304" s="266"/>
      <c r="DF304" s="266"/>
      <c r="DG304" s="266"/>
      <c r="DH304" s="266"/>
      <c r="DI304" s="266"/>
      <c r="DJ304" s="266"/>
      <c r="DK304" s="266"/>
      <c r="DL304" s="266"/>
    </row>
    <row r="305" spans="1:116">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66"/>
      <c r="BF305" s="266"/>
      <c r="BG305" s="266"/>
      <c r="BH305" s="266"/>
      <c r="BI305" s="266"/>
      <c r="BJ305" s="266"/>
      <c r="BK305" s="266"/>
      <c r="BL305" s="266"/>
      <c r="BM305" s="266"/>
      <c r="BN305" s="266"/>
      <c r="BO305" s="266"/>
      <c r="BP305" s="266"/>
      <c r="BQ305" s="266"/>
      <c r="BR305" s="266"/>
      <c r="BS305" s="266"/>
      <c r="BT305" s="266"/>
      <c r="BU305" s="266"/>
      <c r="BV305" s="266"/>
      <c r="BW305" s="266"/>
      <c r="BX305" s="266"/>
      <c r="BY305" s="266"/>
      <c r="BZ305" s="266"/>
      <c r="CA305" s="266"/>
      <c r="CB305" s="266"/>
      <c r="CC305" s="266"/>
      <c r="CD305" s="266"/>
      <c r="CE305" s="266"/>
      <c r="CF305" s="266"/>
      <c r="CG305" s="266"/>
      <c r="CH305" s="266"/>
      <c r="CI305" s="266"/>
      <c r="CJ305" s="266"/>
      <c r="CK305" s="266"/>
      <c r="CL305" s="266"/>
      <c r="CM305" s="266"/>
      <c r="CN305" s="266"/>
      <c r="CO305" s="266"/>
      <c r="CP305" s="266"/>
      <c r="CQ305" s="266"/>
      <c r="CR305" s="266"/>
      <c r="CS305" s="266"/>
      <c r="CT305" s="266"/>
      <c r="CU305" s="266"/>
      <c r="CV305" s="266"/>
      <c r="CW305" s="266"/>
      <c r="CX305" s="266"/>
      <c r="CY305" s="266"/>
      <c r="CZ305" s="266"/>
      <c r="DA305" s="266"/>
      <c r="DB305" s="266"/>
      <c r="DC305" s="266"/>
      <c r="DD305" s="266"/>
      <c r="DE305" s="266"/>
      <c r="DF305" s="266"/>
      <c r="DG305" s="266"/>
      <c r="DH305" s="266"/>
      <c r="DI305" s="266"/>
      <c r="DJ305" s="266"/>
      <c r="DK305" s="266"/>
      <c r="DL305" s="266"/>
    </row>
    <row r="306" spans="1:116">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66"/>
      <c r="AE306" s="266"/>
      <c r="AF306" s="266"/>
      <c r="AG306" s="266"/>
      <c r="AH306" s="266"/>
      <c r="AI306" s="266"/>
      <c r="AJ306" s="266"/>
      <c r="AK306" s="266"/>
      <c r="AL306" s="266"/>
      <c r="AM306" s="266"/>
      <c r="AN306" s="266"/>
      <c r="AO306" s="266"/>
      <c r="AP306" s="266"/>
      <c r="AQ306" s="266"/>
      <c r="AR306" s="266"/>
      <c r="AS306" s="266"/>
      <c r="AT306" s="266"/>
      <c r="AU306" s="266"/>
      <c r="AV306" s="266"/>
      <c r="AW306" s="266"/>
      <c r="AX306" s="266"/>
      <c r="AY306" s="266"/>
      <c r="AZ306" s="266"/>
      <c r="BA306" s="266"/>
      <c r="BB306" s="266"/>
      <c r="BC306" s="266"/>
      <c r="BD306" s="266"/>
      <c r="BE306" s="266"/>
      <c r="BF306" s="266"/>
      <c r="BG306" s="266"/>
      <c r="BH306" s="266"/>
      <c r="BI306" s="266"/>
      <c r="BJ306" s="266"/>
      <c r="BK306" s="266"/>
      <c r="BL306" s="266"/>
      <c r="BM306" s="266"/>
      <c r="BN306" s="266"/>
      <c r="BO306" s="266"/>
      <c r="BP306" s="266"/>
      <c r="BQ306" s="266"/>
      <c r="BR306" s="266"/>
      <c r="BS306" s="266"/>
      <c r="BT306" s="266"/>
      <c r="BU306" s="266"/>
      <c r="BV306" s="266"/>
      <c r="BW306" s="266"/>
      <c r="BX306" s="266"/>
      <c r="BY306" s="266"/>
      <c r="BZ306" s="266"/>
      <c r="CA306" s="266"/>
      <c r="CB306" s="266"/>
      <c r="CC306" s="266"/>
      <c r="CD306" s="266"/>
      <c r="CE306" s="266"/>
      <c r="CF306" s="266"/>
      <c r="CG306" s="266"/>
      <c r="CH306" s="266"/>
      <c r="CI306" s="266"/>
      <c r="CJ306" s="266"/>
      <c r="CK306" s="266"/>
      <c r="CL306" s="266"/>
      <c r="CM306" s="266"/>
      <c r="CN306" s="266"/>
      <c r="CO306" s="266"/>
      <c r="CP306" s="266"/>
      <c r="CQ306" s="266"/>
      <c r="CR306" s="266"/>
      <c r="CS306" s="266"/>
      <c r="CT306" s="266"/>
      <c r="CU306" s="266"/>
      <c r="CV306" s="266"/>
      <c r="CW306" s="266"/>
      <c r="CX306" s="266"/>
      <c r="CY306" s="266"/>
      <c r="CZ306" s="266"/>
      <c r="DA306" s="266"/>
      <c r="DB306" s="266"/>
      <c r="DC306" s="266"/>
      <c r="DD306" s="266"/>
      <c r="DE306" s="266"/>
      <c r="DF306" s="266"/>
      <c r="DG306" s="266"/>
      <c r="DH306" s="266"/>
      <c r="DI306" s="266"/>
      <c r="DJ306" s="266"/>
      <c r="DK306" s="266"/>
      <c r="DL306" s="266"/>
    </row>
    <row r="307" spans="1:116">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66"/>
      <c r="AE307" s="266"/>
      <c r="AF307" s="266"/>
      <c r="AG307" s="266"/>
      <c r="AH307" s="266"/>
      <c r="AI307" s="266"/>
      <c r="AJ307" s="266"/>
      <c r="AK307" s="266"/>
      <c r="AL307" s="266"/>
      <c r="AM307" s="266"/>
      <c r="AN307" s="266"/>
      <c r="AO307" s="266"/>
      <c r="AP307" s="266"/>
      <c r="AQ307" s="266"/>
      <c r="AR307" s="266"/>
      <c r="AS307" s="266"/>
      <c r="AT307" s="266"/>
      <c r="AU307" s="266"/>
      <c r="AV307" s="266"/>
      <c r="AW307" s="266"/>
      <c r="AX307" s="266"/>
      <c r="AY307" s="266"/>
      <c r="AZ307" s="266"/>
      <c r="BA307" s="266"/>
      <c r="BB307" s="266"/>
      <c r="BC307" s="266"/>
      <c r="BD307" s="266"/>
      <c r="BE307" s="266"/>
      <c r="BF307" s="266"/>
      <c r="BG307" s="266"/>
      <c r="BH307" s="266"/>
      <c r="BI307" s="266"/>
      <c r="BJ307" s="266"/>
      <c r="BK307" s="266"/>
      <c r="BL307" s="266"/>
      <c r="BM307" s="266"/>
      <c r="BN307" s="266"/>
      <c r="BO307" s="266"/>
      <c r="BP307" s="266"/>
      <c r="BQ307" s="266"/>
      <c r="BR307" s="266"/>
      <c r="BS307" s="266"/>
      <c r="BT307" s="266"/>
      <c r="BU307" s="266"/>
      <c r="BV307" s="266"/>
      <c r="BW307" s="266"/>
      <c r="BX307" s="266"/>
      <c r="BY307" s="266"/>
      <c r="BZ307" s="266"/>
      <c r="CA307" s="266"/>
      <c r="CB307" s="266"/>
      <c r="CC307" s="266"/>
      <c r="CD307" s="266"/>
      <c r="CE307" s="266"/>
      <c r="CF307" s="266"/>
      <c r="CG307" s="266"/>
      <c r="CH307" s="266"/>
      <c r="CI307" s="266"/>
      <c r="CJ307" s="266"/>
      <c r="CK307" s="266"/>
      <c r="CL307" s="266"/>
      <c r="CM307" s="266"/>
      <c r="CN307" s="266"/>
      <c r="CO307" s="266"/>
      <c r="CP307" s="266"/>
      <c r="CQ307" s="266"/>
      <c r="CR307" s="266"/>
      <c r="CS307" s="266"/>
      <c r="CT307" s="266"/>
      <c r="CU307" s="266"/>
      <c r="CV307" s="266"/>
      <c r="CW307" s="266"/>
      <c r="CX307" s="266"/>
      <c r="CY307" s="266"/>
      <c r="CZ307" s="266"/>
      <c r="DA307" s="266"/>
      <c r="DB307" s="266"/>
      <c r="DC307" s="266"/>
      <c r="DD307" s="266"/>
      <c r="DE307" s="266"/>
      <c r="DF307" s="266"/>
      <c r="DG307" s="266"/>
      <c r="DH307" s="266"/>
      <c r="DI307" s="266"/>
      <c r="DJ307" s="266"/>
      <c r="DK307" s="266"/>
      <c r="DL307" s="266"/>
    </row>
    <row r="308" spans="1:116">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266"/>
      <c r="BF308" s="266"/>
      <c r="BG308" s="266"/>
      <c r="BH308" s="266"/>
      <c r="BI308" s="266"/>
      <c r="BJ308" s="266"/>
      <c r="BK308" s="266"/>
      <c r="BL308" s="266"/>
      <c r="BM308" s="266"/>
      <c r="BN308" s="266"/>
      <c r="BO308" s="266"/>
      <c r="BP308" s="266"/>
      <c r="BQ308" s="266"/>
      <c r="BR308" s="266"/>
      <c r="BS308" s="266"/>
      <c r="BT308" s="266"/>
      <c r="BU308" s="266"/>
      <c r="BV308" s="266"/>
      <c r="BW308" s="266"/>
      <c r="BX308" s="266"/>
      <c r="BY308" s="266"/>
      <c r="BZ308" s="266"/>
      <c r="CA308" s="266"/>
      <c r="CB308" s="266"/>
      <c r="CC308" s="266"/>
      <c r="CD308" s="266"/>
      <c r="CE308" s="266"/>
      <c r="CF308" s="266"/>
      <c r="CG308" s="266"/>
      <c r="CH308" s="266"/>
      <c r="CI308" s="266"/>
      <c r="CJ308" s="266"/>
      <c r="CK308" s="266"/>
      <c r="CL308" s="266"/>
      <c r="CM308" s="266"/>
      <c r="CN308" s="266"/>
      <c r="CO308" s="266"/>
      <c r="CP308" s="266"/>
      <c r="CQ308" s="266"/>
      <c r="CR308" s="266"/>
      <c r="CS308" s="266"/>
      <c r="CT308" s="266"/>
      <c r="CU308" s="266"/>
      <c r="CV308" s="266"/>
      <c r="CW308" s="266"/>
      <c r="CX308" s="266"/>
      <c r="CY308" s="266"/>
      <c r="CZ308" s="266"/>
      <c r="DA308" s="266"/>
      <c r="DB308" s="266"/>
      <c r="DC308" s="266"/>
      <c r="DD308" s="266"/>
      <c r="DE308" s="266"/>
      <c r="DF308" s="266"/>
      <c r="DG308" s="266"/>
      <c r="DH308" s="266"/>
      <c r="DI308" s="266"/>
      <c r="DJ308" s="266"/>
      <c r="DK308" s="266"/>
      <c r="DL308" s="266"/>
    </row>
    <row r="309" spans="1:116">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F309" s="266"/>
      <c r="AG309" s="266"/>
      <c r="AH309" s="266"/>
      <c r="AI309" s="266"/>
      <c r="AJ309" s="266"/>
      <c r="AK309" s="266"/>
      <c r="AL309" s="266"/>
      <c r="AM309" s="266"/>
      <c r="AN309" s="266"/>
      <c r="AO309" s="266"/>
      <c r="AP309" s="266"/>
      <c r="AQ309" s="266"/>
      <c r="AR309" s="266"/>
      <c r="AS309" s="266"/>
      <c r="AT309" s="266"/>
      <c r="AU309" s="266"/>
      <c r="AV309" s="266"/>
      <c r="AW309" s="266"/>
      <c r="AX309" s="266"/>
      <c r="AY309" s="266"/>
      <c r="AZ309" s="266"/>
      <c r="BA309" s="266"/>
      <c r="BB309" s="266"/>
      <c r="BC309" s="266"/>
      <c r="BD309" s="266"/>
      <c r="BE309" s="266"/>
      <c r="BF309" s="266"/>
      <c r="BG309" s="266"/>
      <c r="BH309" s="266"/>
      <c r="BI309" s="266"/>
      <c r="BJ309" s="266"/>
      <c r="BK309" s="266"/>
      <c r="BL309" s="266"/>
      <c r="BM309" s="266"/>
      <c r="BN309" s="266"/>
      <c r="BO309" s="266"/>
      <c r="BP309" s="266"/>
      <c r="BQ309" s="266"/>
      <c r="BR309" s="266"/>
      <c r="BS309" s="266"/>
      <c r="BT309" s="266"/>
      <c r="BU309" s="266"/>
      <c r="BV309" s="266"/>
      <c r="BW309" s="266"/>
      <c r="BX309" s="266"/>
      <c r="BY309" s="266"/>
      <c r="BZ309" s="266"/>
      <c r="CA309" s="266"/>
      <c r="CB309" s="266"/>
      <c r="CC309" s="266"/>
      <c r="CD309" s="266"/>
      <c r="CE309" s="266"/>
      <c r="CF309" s="266"/>
      <c r="CG309" s="266"/>
      <c r="CH309" s="266"/>
      <c r="CI309" s="266"/>
      <c r="CJ309" s="266"/>
      <c r="CK309" s="266"/>
      <c r="CL309" s="266"/>
      <c r="CM309" s="266"/>
      <c r="CN309" s="266"/>
      <c r="CO309" s="266"/>
      <c r="CP309" s="266"/>
      <c r="CQ309" s="266"/>
      <c r="CR309" s="266"/>
      <c r="CS309" s="266"/>
      <c r="CT309" s="266"/>
      <c r="CU309" s="266"/>
      <c r="CV309" s="266"/>
      <c r="CW309" s="266"/>
      <c r="CX309" s="266"/>
      <c r="CY309" s="266"/>
      <c r="CZ309" s="266"/>
      <c r="DA309" s="266"/>
      <c r="DB309" s="266"/>
      <c r="DC309" s="266"/>
      <c r="DD309" s="266"/>
      <c r="DE309" s="266"/>
      <c r="DF309" s="266"/>
      <c r="DG309" s="266"/>
      <c r="DH309" s="266"/>
      <c r="DI309" s="266"/>
      <c r="DJ309" s="266"/>
      <c r="DK309" s="266"/>
      <c r="DL309" s="266"/>
    </row>
    <row r="310" spans="1:116">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66"/>
      <c r="AE310" s="266"/>
      <c r="AF310" s="266"/>
      <c r="AG310" s="266"/>
      <c r="AH310" s="266"/>
      <c r="AI310" s="266"/>
      <c r="AJ310" s="266"/>
      <c r="AK310" s="266"/>
      <c r="AL310" s="266"/>
      <c r="AM310" s="266"/>
      <c r="AN310" s="266"/>
      <c r="AO310" s="266"/>
      <c r="AP310" s="266"/>
      <c r="AQ310" s="266"/>
      <c r="AR310" s="266"/>
      <c r="AS310" s="266"/>
      <c r="AT310" s="266"/>
      <c r="AU310" s="266"/>
      <c r="AV310" s="266"/>
      <c r="AW310" s="266"/>
      <c r="AX310" s="266"/>
      <c r="AY310" s="266"/>
      <c r="AZ310" s="266"/>
      <c r="BA310" s="266"/>
      <c r="BB310" s="266"/>
      <c r="BC310" s="266"/>
      <c r="BD310" s="266"/>
      <c r="BE310" s="266"/>
      <c r="BF310" s="266"/>
      <c r="BG310" s="266"/>
      <c r="BH310" s="266"/>
      <c r="BI310" s="266"/>
      <c r="BJ310" s="266"/>
      <c r="BK310" s="266"/>
      <c r="BL310" s="266"/>
      <c r="BM310" s="266"/>
      <c r="BN310" s="266"/>
      <c r="BO310" s="266"/>
      <c r="BP310" s="266"/>
      <c r="BQ310" s="266"/>
      <c r="BR310" s="266"/>
      <c r="BS310" s="266"/>
      <c r="BT310" s="266"/>
      <c r="BU310" s="266"/>
      <c r="BV310" s="266"/>
      <c r="BW310" s="266"/>
      <c r="BX310" s="266"/>
      <c r="BY310" s="266"/>
      <c r="BZ310" s="266"/>
      <c r="CA310" s="266"/>
      <c r="CB310" s="266"/>
      <c r="CC310" s="266"/>
      <c r="CD310" s="266"/>
      <c r="CE310" s="266"/>
      <c r="CF310" s="266"/>
      <c r="CG310" s="266"/>
      <c r="CH310" s="266"/>
      <c r="CI310" s="266"/>
      <c r="CJ310" s="266"/>
      <c r="CK310" s="266"/>
      <c r="CL310" s="266"/>
      <c r="CM310" s="266"/>
      <c r="CN310" s="266"/>
      <c r="CO310" s="266"/>
      <c r="CP310" s="266"/>
      <c r="CQ310" s="266"/>
      <c r="CR310" s="266"/>
      <c r="CS310" s="266"/>
      <c r="CT310" s="266"/>
      <c r="CU310" s="266"/>
      <c r="CV310" s="266"/>
      <c r="CW310" s="266"/>
      <c r="CX310" s="266"/>
      <c r="CY310" s="266"/>
      <c r="CZ310" s="266"/>
      <c r="DA310" s="266"/>
      <c r="DB310" s="266"/>
      <c r="DC310" s="266"/>
      <c r="DD310" s="266"/>
      <c r="DE310" s="266"/>
      <c r="DF310" s="266"/>
      <c r="DG310" s="266"/>
      <c r="DH310" s="266"/>
      <c r="DI310" s="266"/>
      <c r="DJ310" s="266"/>
      <c r="DK310" s="266"/>
      <c r="DL310" s="266"/>
    </row>
    <row r="311" spans="1:116">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c r="AS311" s="266"/>
      <c r="AT311" s="266"/>
      <c r="AU311" s="266"/>
      <c r="AV311" s="266"/>
      <c r="AW311" s="266"/>
      <c r="AX311" s="266"/>
      <c r="AY311" s="266"/>
      <c r="AZ311" s="266"/>
      <c r="BA311" s="266"/>
      <c r="BB311" s="266"/>
      <c r="BC311" s="266"/>
      <c r="BD311" s="266"/>
      <c r="BE311" s="266"/>
      <c r="BF311" s="266"/>
      <c r="BG311" s="266"/>
      <c r="BH311" s="266"/>
      <c r="BI311" s="266"/>
      <c r="BJ311" s="266"/>
      <c r="BK311" s="266"/>
      <c r="BL311" s="266"/>
      <c r="BM311" s="266"/>
      <c r="BN311" s="266"/>
      <c r="BO311" s="266"/>
      <c r="BP311" s="266"/>
      <c r="BQ311" s="266"/>
      <c r="BR311" s="266"/>
      <c r="BS311" s="266"/>
      <c r="BT311" s="266"/>
      <c r="BU311" s="266"/>
      <c r="BV311" s="266"/>
      <c r="BW311" s="266"/>
      <c r="BX311" s="266"/>
      <c r="BY311" s="266"/>
      <c r="BZ311" s="266"/>
      <c r="CA311" s="266"/>
      <c r="CB311" s="266"/>
      <c r="CC311" s="266"/>
      <c r="CD311" s="266"/>
      <c r="CE311" s="266"/>
      <c r="CF311" s="266"/>
      <c r="CG311" s="266"/>
      <c r="CH311" s="266"/>
      <c r="CI311" s="266"/>
      <c r="CJ311" s="266"/>
      <c r="CK311" s="266"/>
      <c r="CL311" s="266"/>
      <c r="CM311" s="266"/>
      <c r="CN311" s="266"/>
      <c r="CO311" s="266"/>
      <c r="CP311" s="266"/>
      <c r="CQ311" s="266"/>
      <c r="CR311" s="266"/>
      <c r="CS311" s="266"/>
      <c r="CT311" s="266"/>
      <c r="CU311" s="266"/>
      <c r="CV311" s="266"/>
      <c r="CW311" s="266"/>
      <c r="CX311" s="266"/>
      <c r="CY311" s="266"/>
      <c r="CZ311" s="266"/>
      <c r="DA311" s="266"/>
      <c r="DB311" s="266"/>
      <c r="DC311" s="266"/>
      <c r="DD311" s="266"/>
      <c r="DE311" s="266"/>
      <c r="DF311" s="266"/>
      <c r="DG311" s="266"/>
      <c r="DH311" s="266"/>
      <c r="DI311" s="266"/>
      <c r="DJ311" s="266"/>
      <c r="DK311" s="266"/>
      <c r="DL311" s="266"/>
    </row>
    <row r="312" spans="1:116">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66"/>
      <c r="AE312" s="266"/>
      <c r="AF312" s="266"/>
      <c r="AG312" s="266"/>
      <c r="AH312" s="266"/>
      <c r="AI312" s="266"/>
      <c r="AJ312" s="266"/>
      <c r="AK312" s="266"/>
      <c r="AL312" s="266"/>
      <c r="AM312" s="266"/>
      <c r="AN312" s="266"/>
      <c r="AO312" s="266"/>
      <c r="AP312" s="266"/>
      <c r="AQ312" s="266"/>
      <c r="AR312" s="266"/>
      <c r="AS312" s="266"/>
      <c r="AT312" s="266"/>
      <c r="AU312" s="266"/>
      <c r="AV312" s="266"/>
      <c r="AW312" s="266"/>
      <c r="AX312" s="266"/>
      <c r="AY312" s="266"/>
      <c r="AZ312" s="266"/>
      <c r="BA312" s="266"/>
      <c r="BB312" s="266"/>
      <c r="BC312" s="266"/>
      <c r="BD312" s="266"/>
      <c r="BE312" s="266"/>
      <c r="BF312" s="266"/>
      <c r="BG312" s="266"/>
      <c r="BH312" s="266"/>
      <c r="BI312" s="266"/>
      <c r="BJ312" s="266"/>
      <c r="BK312" s="266"/>
      <c r="BL312" s="266"/>
      <c r="BM312" s="266"/>
      <c r="BN312" s="266"/>
      <c r="BO312" s="266"/>
      <c r="BP312" s="266"/>
      <c r="BQ312" s="266"/>
      <c r="BR312" s="266"/>
      <c r="BS312" s="266"/>
      <c r="BT312" s="266"/>
      <c r="BU312" s="266"/>
      <c r="BV312" s="266"/>
      <c r="BW312" s="266"/>
      <c r="BX312" s="266"/>
      <c r="BY312" s="266"/>
      <c r="BZ312" s="266"/>
      <c r="CA312" s="266"/>
      <c r="CB312" s="266"/>
      <c r="CC312" s="266"/>
      <c r="CD312" s="266"/>
      <c r="CE312" s="266"/>
      <c r="CF312" s="266"/>
      <c r="CG312" s="266"/>
      <c r="CH312" s="266"/>
      <c r="CI312" s="266"/>
      <c r="CJ312" s="266"/>
      <c r="CK312" s="266"/>
      <c r="CL312" s="266"/>
      <c r="CM312" s="266"/>
      <c r="CN312" s="266"/>
      <c r="CO312" s="266"/>
      <c r="CP312" s="266"/>
      <c r="CQ312" s="266"/>
      <c r="CR312" s="266"/>
      <c r="CS312" s="266"/>
      <c r="CT312" s="266"/>
      <c r="CU312" s="266"/>
      <c r="CV312" s="266"/>
      <c r="CW312" s="266"/>
      <c r="CX312" s="266"/>
      <c r="CY312" s="266"/>
      <c r="CZ312" s="266"/>
      <c r="DA312" s="266"/>
      <c r="DB312" s="266"/>
      <c r="DC312" s="266"/>
      <c r="DD312" s="266"/>
      <c r="DE312" s="266"/>
      <c r="DF312" s="266"/>
      <c r="DG312" s="266"/>
      <c r="DH312" s="266"/>
      <c r="DI312" s="266"/>
      <c r="DJ312" s="266"/>
      <c r="DK312" s="266"/>
      <c r="DL312" s="266"/>
    </row>
    <row r="313" spans="1:116">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66"/>
      <c r="AE313" s="266"/>
      <c r="AF313" s="266"/>
      <c r="AG313" s="266"/>
      <c r="AH313" s="266"/>
      <c r="AI313" s="266"/>
      <c r="AJ313" s="266"/>
      <c r="AK313" s="266"/>
      <c r="AL313" s="266"/>
      <c r="AM313" s="266"/>
      <c r="AN313" s="266"/>
      <c r="AO313" s="266"/>
      <c r="AP313" s="266"/>
      <c r="AQ313" s="266"/>
      <c r="AR313" s="266"/>
      <c r="AS313" s="266"/>
      <c r="AT313" s="266"/>
      <c r="AU313" s="266"/>
      <c r="AV313" s="266"/>
      <c r="AW313" s="266"/>
      <c r="AX313" s="266"/>
      <c r="AY313" s="266"/>
      <c r="AZ313" s="266"/>
      <c r="BA313" s="266"/>
      <c r="BB313" s="266"/>
      <c r="BC313" s="266"/>
      <c r="BD313" s="266"/>
      <c r="BE313" s="266"/>
      <c r="BF313" s="266"/>
      <c r="BG313" s="266"/>
      <c r="BH313" s="266"/>
      <c r="BI313" s="266"/>
      <c r="BJ313" s="266"/>
      <c r="BK313" s="266"/>
      <c r="BL313" s="266"/>
      <c r="BM313" s="266"/>
      <c r="BN313" s="266"/>
      <c r="BO313" s="266"/>
      <c r="BP313" s="266"/>
      <c r="BQ313" s="266"/>
      <c r="BR313" s="266"/>
      <c r="BS313" s="266"/>
      <c r="BT313" s="266"/>
      <c r="BU313" s="266"/>
      <c r="BV313" s="266"/>
      <c r="BW313" s="266"/>
      <c r="BX313" s="266"/>
      <c r="BY313" s="266"/>
      <c r="BZ313" s="266"/>
      <c r="CA313" s="266"/>
      <c r="CB313" s="266"/>
      <c r="CC313" s="266"/>
      <c r="CD313" s="266"/>
      <c r="CE313" s="266"/>
      <c r="CF313" s="266"/>
      <c r="CG313" s="266"/>
      <c r="CH313" s="266"/>
      <c r="CI313" s="266"/>
      <c r="CJ313" s="266"/>
      <c r="CK313" s="266"/>
      <c r="CL313" s="266"/>
      <c r="CM313" s="266"/>
      <c r="CN313" s="266"/>
      <c r="CO313" s="266"/>
      <c r="CP313" s="266"/>
      <c r="CQ313" s="266"/>
      <c r="CR313" s="266"/>
      <c r="CS313" s="266"/>
      <c r="CT313" s="266"/>
      <c r="CU313" s="266"/>
      <c r="CV313" s="266"/>
      <c r="CW313" s="266"/>
      <c r="CX313" s="266"/>
      <c r="CY313" s="266"/>
      <c r="CZ313" s="266"/>
      <c r="DA313" s="266"/>
      <c r="DB313" s="266"/>
      <c r="DC313" s="266"/>
      <c r="DD313" s="266"/>
      <c r="DE313" s="266"/>
      <c r="DF313" s="266"/>
      <c r="DG313" s="266"/>
      <c r="DH313" s="266"/>
      <c r="DI313" s="266"/>
      <c r="DJ313" s="266"/>
      <c r="DK313" s="266"/>
      <c r="DL313" s="266"/>
    </row>
    <row r="314" spans="1:116">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66"/>
      <c r="BF314" s="266"/>
      <c r="BG314" s="266"/>
      <c r="BH314" s="266"/>
      <c r="BI314" s="266"/>
      <c r="BJ314" s="266"/>
      <c r="BK314" s="266"/>
      <c r="BL314" s="266"/>
      <c r="BM314" s="266"/>
      <c r="BN314" s="266"/>
      <c r="BO314" s="266"/>
      <c r="BP314" s="266"/>
      <c r="BQ314" s="266"/>
      <c r="BR314" s="266"/>
      <c r="BS314" s="266"/>
      <c r="BT314" s="266"/>
      <c r="BU314" s="266"/>
      <c r="BV314" s="266"/>
      <c r="BW314" s="266"/>
      <c r="BX314" s="266"/>
      <c r="BY314" s="266"/>
      <c r="BZ314" s="266"/>
      <c r="CA314" s="266"/>
      <c r="CB314" s="266"/>
      <c r="CC314" s="266"/>
      <c r="CD314" s="266"/>
      <c r="CE314" s="266"/>
      <c r="CF314" s="266"/>
      <c r="CG314" s="266"/>
      <c r="CH314" s="266"/>
      <c r="CI314" s="266"/>
      <c r="CJ314" s="266"/>
      <c r="CK314" s="266"/>
      <c r="CL314" s="266"/>
      <c r="CM314" s="266"/>
      <c r="CN314" s="266"/>
      <c r="CO314" s="266"/>
      <c r="CP314" s="266"/>
      <c r="CQ314" s="266"/>
      <c r="CR314" s="266"/>
      <c r="CS314" s="266"/>
      <c r="CT314" s="266"/>
      <c r="CU314" s="266"/>
      <c r="CV314" s="266"/>
      <c r="CW314" s="266"/>
      <c r="CX314" s="266"/>
      <c r="CY314" s="266"/>
      <c r="CZ314" s="266"/>
      <c r="DA314" s="266"/>
      <c r="DB314" s="266"/>
      <c r="DC314" s="266"/>
      <c r="DD314" s="266"/>
      <c r="DE314" s="266"/>
      <c r="DF314" s="266"/>
      <c r="DG314" s="266"/>
      <c r="DH314" s="266"/>
      <c r="DI314" s="266"/>
      <c r="DJ314" s="266"/>
      <c r="DK314" s="266"/>
      <c r="DL314" s="266"/>
    </row>
    <row r="315" spans="1:116">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66"/>
      <c r="AE315" s="266"/>
      <c r="AF315" s="266"/>
      <c r="AG315" s="266"/>
      <c r="AH315" s="266"/>
      <c r="AI315" s="266"/>
      <c r="AJ315" s="266"/>
      <c r="AK315" s="266"/>
      <c r="AL315" s="266"/>
      <c r="AM315" s="266"/>
      <c r="AN315" s="266"/>
      <c r="AO315" s="266"/>
      <c r="AP315" s="266"/>
      <c r="AQ315" s="266"/>
      <c r="AR315" s="266"/>
      <c r="AS315" s="266"/>
      <c r="AT315" s="266"/>
      <c r="AU315" s="266"/>
      <c r="AV315" s="266"/>
      <c r="AW315" s="266"/>
      <c r="AX315" s="266"/>
      <c r="AY315" s="266"/>
      <c r="AZ315" s="266"/>
      <c r="BA315" s="266"/>
      <c r="BB315" s="266"/>
      <c r="BC315" s="266"/>
      <c r="BD315" s="266"/>
      <c r="BE315" s="266"/>
      <c r="BF315" s="266"/>
      <c r="BG315" s="266"/>
      <c r="BH315" s="266"/>
      <c r="BI315" s="266"/>
      <c r="BJ315" s="266"/>
      <c r="BK315" s="266"/>
      <c r="BL315" s="266"/>
      <c r="BM315" s="266"/>
      <c r="BN315" s="266"/>
      <c r="BO315" s="266"/>
      <c r="BP315" s="266"/>
      <c r="BQ315" s="266"/>
      <c r="BR315" s="266"/>
      <c r="BS315" s="266"/>
      <c r="BT315" s="266"/>
      <c r="BU315" s="266"/>
      <c r="BV315" s="266"/>
      <c r="BW315" s="266"/>
      <c r="BX315" s="266"/>
      <c r="BY315" s="266"/>
      <c r="BZ315" s="266"/>
      <c r="CA315" s="266"/>
      <c r="CB315" s="266"/>
      <c r="CC315" s="266"/>
      <c r="CD315" s="266"/>
      <c r="CE315" s="266"/>
      <c r="CF315" s="266"/>
      <c r="CG315" s="266"/>
      <c r="CH315" s="266"/>
      <c r="CI315" s="266"/>
      <c r="CJ315" s="266"/>
      <c r="CK315" s="266"/>
      <c r="CL315" s="266"/>
      <c r="CM315" s="266"/>
      <c r="CN315" s="266"/>
      <c r="CO315" s="266"/>
      <c r="CP315" s="266"/>
      <c r="CQ315" s="266"/>
      <c r="CR315" s="266"/>
      <c r="CS315" s="266"/>
      <c r="CT315" s="266"/>
      <c r="CU315" s="266"/>
      <c r="CV315" s="266"/>
      <c r="CW315" s="266"/>
      <c r="CX315" s="266"/>
      <c r="CY315" s="266"/>
      <c r="CZ315" s="266"/>
      <c r="DA315" s="266"/>
      <c r="DB315" s="266"/>
      <c r="DC315" s="266"/>
      <c r="DD315" s="266"/>
      <c r="DE315" s="266"/>
      <c r="DF315" s="266"/>
      <c r="DG315" s="266"/>
      <c r="DH315" s="266"/>
      <c r="DI315" s="266"/>
      <c r="DJ315" s="266"/>
      <c r="DK315" s="266"/>
      <c r="DL315" s="266"/>
    </row>
    <row r="316" spans="1:116">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66"/>
      <c r="AE316" s="266"/>
      <c r="AF316" s="266"/>
      <c r="AG316" s="266"/>
      <c r="AH316" s="266"/>
      <c r="AI316" s="266"/>
      <c r="AJ316" s="266"/>
      <c r="AK316" s="266"/>
      <c r="AL316" s="266"/>
      <c r="AM316" s="266"/>
      <c r="AN316" s="266"/>
      <c r="AO316" s="266"/>
      <c r="AP316" s="266"/>
      <c r="AQ316" s="266"/>
      <c r="AR316" s="266"/>
      <c r="AS316" s="266"/>
      <c r="AT316" s="266"/>
      <c r="AU316" s="266"/>
      <c r="AV316" s="266"/>
      <c r="AW316" s="266"/>
      <c r="AX316" s="266"/>
      <c r="AY316" s="266"/>
      <c r="AZ316" s="266"/>
      <c r="BA316" s="266"/>
      <c r="BB316" s="266"/>
      <c r="BC316" s="266"/>
      <c r="BD316" s="266"/>
      <c r="BE316" s="266"/>
      <c r="BF316" s="266"/>
      <c r="BG316" s="266"/>
      <c r="BH316" s="266"/>
      <c r="BI316" s="266"/>
      <c r="BJ316" s="266"/>
      <c r="BK316" s="266"/>
      <c r="BL316" s="266"/>
      <c r="BM316" s="266"/>
      <c r="BN316" s="266"/>
      <c r="BO316" s="266"/>
      <c r="BP316" s="266"/>
      <c r="BQ316" s="266"/>
      <c r="BR316" s="266"/>
      <c r="BS316" s="266"/>
      <c r="BT316" s="266"/>
      <c r="BU316" s="266"/>
      <c r="BV316" s="266"/>
      <c r="BW316" s="266"/>
      <c r="BX316" s="266"/>
      <c r="BY316" s="266"/>
      <c r="BZ316" s="266"/>
      <c r="CA316" s="266"/>
      <c r="CB316" s="266"/>
      <c r="CC316" s="266"/>
      <c r="CD316" s="266"/>
      <c r="CE316" s="266"/>
      <c r="CF316" s="266"/>
      <c r="CG316" s="266"/>
      <c r="CH316" s="266"/>
      <c r="CI316" s="266"/>
      <c r="CJ316" s="266"/>
      <c r="CK316" s="266"/>
      <c r="CL316" s="266"/>
      <c r="CM316" s="266"/>
      <c r="CN316" s="266"/>
      <c r="CO316" s="266"/>
      <c r="CP316" s="266"/>
      <c r="CQ316" s="266"/>
      <c r="CR316" s="266"/>
      <c r="CS316" s="266"/>
      <c r="CT316" s="266"/>
      <c r="CU316" s="266"/>
      <c r="CV316" s="266"/>
      <c r="CW316" s="266"/>
      <c r="CX316" s="266"/>
      <c r="CY316" s="266"/>
      <c r="CZ316" s="266"/>
      <c r="DA316" s="266"/>
      <c r="DB316" s="266"/>
      <c r="DC316" s="266"/>
      <c r="DD316" s="266"/>
      <c r="DE316" s="266"/>
      <c r="DF316" s="266"/>
      <c r="DG316" s="266"/>
      <c r="DH316" s="266"/>
      <c r="DI316" s="266"/>
      <c r="DJ316" s="266"/>
      <c r="DK316" s="266"/>
      <c r="DL316" s="266"/>
    </row>
    <row r="317" spans="1:116">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266"/>
      <c r="BF317" s="266"/>
      <c r="BG317" s="266"/>
      <c r="BH317" s="266"/>
      <c r="BI317" s="266"/>
      <c r="BJ317" s="266"/>
      <c r="BK317" s="266"/>
      <c r="BL317" s="266"/>
      <c r="BM317" s="266"/>
      <c r="BN317" s="266"/>
      <c r="BO317" s="266"/>
      <c r="BP317" s="266"/>
      <c r="BQ317" s="266"/>
      <c r="BR317" s="266"/>
      <c r="BS317" s="266"/>
      <c r="BT317" s="266"/>
      <c r="BU317" s="266"/>
      <c r="BV317" s="266"/>
      <c r="BW317" s="266"/>
      <c r="BX317" s="266"/>
      <c r="BY317" s="266"/>
      <c r="BZ317" s="266"/>
      <c r="CA317" s="266"/>
      <c r="CB317" s="266"/>
      <c r="CC317" s="266"/>
      <c r="CD317" s="266"/>
      <c r="CE317" s="266"/>
      <c r="CF317" s="266"/>
      <c r="CG317" s="266"/>
      <c r="CH317" s="266"/>
      <c r="CI317" s="266"/>
      <c r="CJ317" s="266"/>
      <c r="CK317" s="266"/>
      <c r="CL317" s="266"/>
      <c r="CM317" s="266"/>
      <c r="CN317" s="266"/>
      <c r="CO317" s="266"/>
      <c r="CP317" s="266"/>
      <c r="CQ317" s="266"/>
      <c r="CR317" s="266"/>
      <c r="CS317" s="266"/>
      <c r="CT317" s="266"/>
      <c r="CU317" s="266"/>
      <c r="CV317" s="266"/>
      <c r="CW317" s="266"/>
      <c r="CX317" s="266"/>
      <c r="CY317" s="266"/>
      <c r="CZ317" s="266"/>
      <c r="DA317" s="266"/>
      <c r="DB317" s="266"/>
      <c r="DC317" s="266"/>
      <c r="DD317" s="266"/>
      <c r="DE317" s="266"/>
      <c r="DF317" s="266"/>
      <c r="DG317" s="266"/>
      <c r="DH317" s="266"/>
      <c r="DI317" s="266"/>
      <c r="DJ317" s="266"/>
      <c r="DK317" s="266"/>
      <c r="DL317" s="266"/>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c r="A1" s="274" t="s">
        <v>7892</v>
      </c>
      <c r="B1" s="274" t="s">
        <v>7894</v>
      </c>
      <c r="C1" s="274" t="s">
        <v>7895</v>
      </c>
      <c r="D1" s="275" t="s">
        <v>7940</v>
      </c>
      <c r="E1" s="276" t="s">
        <v>8401</v>
      </c>
      <c r="F1" s="276" t="s">
        <v>2227</v>
      </c>
      <c r="G1" s="276" t="s">
        <v>8040</v>
      </c>
      <c r="H1" s="276" t="s">
        <v>8041</v>
      </c>
      <c r="I1" s="276" t="s">
        <v>7955</v>
      </c>
      <c r="J1" s="276" t="s">
        <v>7952</v>
      </c>
      <c r="K1" s="276" t="s">
        <v>8042</v>
      </c>
      <c r="L1" s="276" t="s">
        <v>7958</v>
      </c>
      <c r="M1" s="276" t="s">
        <v>8043</v>
      </c>
      <c r="N1" s="276" t="s">
        <v>8044</v>
      </c>
      <c r="O1" s="276" t="s">
        <v>7965</v>
      </c>
      <c r="P1" s="276" t="s">
        <v>7966</v>
      </c>
      <c r="Q1" s="276" t="s">
        <v>8045</v>
      </c>
      <c r="R1" s="276" t="s">
        <v>8046</v>
      </c>
    </row>
    <row r="2" spans="1:18">
      <c r="A2" s="277"/>
      <c r="B2" s="277"/>
      <c r="C2" s="277"/>
      <c r="D2" s="278"/>
      <c r="E2" s="279" t="s">
        <v>8059</v>
      </c>
      <c r="F2" s="279" t="s">
        <v>8059</v>
      </c>
      <c r="G2" s="279" t="s">
        <v>8060</v>
      </c>
      <c r="H2" s="279" t="s">
        <v>8059</v>
      </c>
      <c r="I2" s="279" t="s">
        <v>8059</v>
      </c>
      <c r="J2" s="279" t="s">
        <v>8059</v>
      </c>
      <c r="K2" s="279" t="s">
        <v>8059</v>
      </c>
      <c r="L2" s="279" t="s">
        <v>8032</v>
      </c>
      <c r="M2" s="279" t="s">
        <v>8059</v>
      </c>
      <c r="N2" s="279" t="s">
        <v>8059</v>
      </c>
      <c r="O2" s="279" t="s">
        <v>8059</v>
      </c>
      <c r="P2" s="279" t="s">
        <v>8059</v>
      </c>
      <c r="Q2" s="279" t="s">
        <v>8032</v>
      </c>
      <c r="R2" s="279" t="s">
        <v>8031</v>
      </c>
    </row>
    <row r="3" spans="1:18">
      <c r="A3" s="280"/>
      <c r="B3" s="280"/>
      <c r="C3" s="280"/>
      <c r="D3" s="281"/>
    </row>
    <row r="4" spans="1:18">
      <c r="A4" s="280"/>
      <c r="B4" s="280"/>
      <c r="C4" s="280"/>
      <c r="D4" s="282"/>
    </row>
    <row r="5" spans="1:18">
      <c r="A5" s="280"/>
      <c r="B5" s="280"/>
      <c r="C5" s="280"/>
      <c r="D5" s="282"/>
    </row>
    <row r="6" spans="1:18">
      <c r="A6" s="280"/>
      <c r="B6" s="280"/>
      <c r="C6" s="280"/>
      <c r="D6" s="282"/>
    </row>
    <row r="7" spans="1:18">
      <c r="A7" s="280"/>
      <c r="B7" s="280"/>
      <c r="C7" s="280"/>
      <c r="D7" s="282"/>
    </row>
    <row r="8" spans="1:18">
      <c r="A8" s="280"/>
      <c r="B8" s="280"/>
      <c r="C8" s="280"/>
      <c r="D8" s="282"/>
    </row>
    <row r="9" spans="1:18">
      <c r="A9" s="280"/>
      <c r="B9" s="280"/>
      <c r="C9" s="280"/>
      <c r="D9" s="282"/>
    </row>
    <row r="10" spans="1:18">
      <c r="A10" s="280"/>
      <c r="B10" s="280"/>
      <c r="C10" s="280"/>
      <c r="D10" s="282"/>
    </row>
    <row r="11" spans="1:18">
      <c r="A11" s="280"/>
      <c r="B11" s="280"/>
      <c r="C11" s="280"/>
      <c r="D11" s="282"/>
    </row>
    <row r="12" spans="1:18">
      <c r="A12" s="280"/>
      <c r="B12" s="280"/>
      <c r="C12" s="280"/>
      <c r="D12" s="282"/>
    </row>
    <row r="13" spans="1:18">
      <c r="A13" s="280"/>
      <c r="B13" s="280"/>
      <c r="C13" s="280"/>
      <c r="D13" s="282"/>
    </row>
    <row r="14" spans="1:18">
      <c r="A14" s="280"/>
      <c r="B14" s="280"/>
      <c r="C14" s="280"/>
      <c r="D14" s="282"/>
    </row>
    <row r="15" spans="1:18">
      <c r="A15" s="280"/>
      <c r="B15" s="280"/>
      <c r="C15" s="280"/>
      <c r="D15" s="282"/>
    </row>
    <row r="16" spans="1:18">
      <c r="A16" s="280"/>
      <c r="B16" s="280"/>
      <c r="C16" s="280"/>
      <c r="D16" s="282"/>
    </row>
    <row r="17" spans="1:4">
      <c r="A17" s="280"/>
      <c r="B17" s="280"/>
      <c r="C17" s="280"/>
      <c r="D17" s="282"/>
    </row>
    <row r="18" spans="1:4">
      <c r="A18" s="280"/>
      <c r="B18" s="280"/>
      <c r="C18" s="280"/>
      <c r="D18" s="282"/>
    </row>
    <row r="19" spans="1:4">
      <c r="A19" s="280"/>
      <c r="B19" s="280"/>
      <c r="C19" s="280"/>
      <c r="D19" s="282"/>
    </row>
    <row r="20" spans="1:4">
      <c r="A20" s="280"/>
      <c r="B20" s="280"/>
      <c r="C20" s="280"/>
      <c r="D20" s="282"/>
    </row>
    <row r="21" spans="1:4">
      <c r="A21" s="280"/>
      <c r="B21" s="280"/>
      <c r="C21" s="280"/>
      <c r="D21" s="282"/>
    </row>
    <row r="22" spans="1:4">
      <c r="A22" s="280"/>
      <c r="B22" s="280"/>
      <c r="C22" s="280"/>
      <c r="D22" s="282"/>
    </row>
    <row r="23" spans="1:4">
      <c r="A23" s="280"/>
      <c r="B23" s="280"/>
      <c r="C23" s="280"/>
      <c r="D23" s="282"/>
    </row>
    <row r="24" spans="1:4">
      <c r="A24" s="280"/>
      <c r="B24" s="280"/>
      <c r="C24" s="280"/>
      <c r="D24" s="282"/>
    </row>
    <row r="25" spans="1:4">
      <c r="A25" s="280"/>
      <c r="B25" s="280"/>
      <c r="C25" s="280"/>
      <c r="D25" s="282"/>
    </row>
    <row r="26" spans="1:4">
      <c r="A26" s="280"/>
      <c r="B26" s="280"/>
      <c r="C26" s="280"/>
      <c r="D26" s="282"/>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41"/>
  <sheetViews>
    <sheetView workbookViewId="0">
      <selection activeCell="A250" sqref="A250:AN300"/>
    </sheetView>
  </sheetViews>
  <sheetFormatPr defaultColWidth="8.42578125" defaultRowHeight="15"/>
  <cols>
    <col min="1" max="1" width="14.42578125" customWidth="1"/>
    <col min="2" max="2" width="7" customWidth="1"/>
  </cols>
  <sheetData>
    <row r="1" spans="1:40">
      <c r="A1" s="313"/>
      <c r="B1" s="314"/>
      <c r="C1" s="314"/>
      <c r="D1" s="314"/>
      <c r="E1" s="314"/>
      <c r="F1" s="314"/>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row>
    <row r="2" spans="1:40" ht="147" customHeight="1">
      <c r="A2" s="234" t="s">
        <v>8402</v>
      </c>
      <c r="B2" s="235" t="s">
        <v>8035</v>
      </c>
      <c r="C2" s="235" t="s">
        <v>8039</v>
      </c>
      <c r="D2" s="143" t="s">
        <v>7901</v>
      </c>
      <c r="E2" s="111" t="s">
        <v>7922</v>
      </c>
      <c r="F2" s="111" t="s">
        <v>7926</v>
      </c>
      <c r="G2" s="112" t="s">
        <v>7917</v>
      </c>
      <c r="H2" s="113" t="s">
        <v>2007</v>
      </c>
      <c r="I2" s="111" t="s">
        <v>257</v>
      </c>
      <c r="J2" s="111" t="s">
        <v>7936</v>
      </c>
      <c r="K2" s="114" t="s">
        <v>7937</v>
      </c>
      <c r="L2" s="112" t="s">
        <v>7918</v>
      </c>
      <c r="M2" s="115" t="s">
        <v>7904</v>
      </c>
      <c r="N2" s="116" t="s">
        <v>8403</v>
      </c>
      <c r="O2" s="116" t="s">
        <v>8404</v>
      </c>
      <c r="P2" s="116" t="s">
        <v>8405</v>
      </c>
      <c r="Q2" s="116" t="s">
        <v>8406</v>
      </c>
      <c r="R2" s="116" t="s">
        <v>8407</v>
      </c>
      <c r="S2" s="115" t="s">
        <v>7907</v>
      </c>
      <c r="T2" s="117" t="s">
        <v>7908</v>
      </c>
      <c r="U2" s="118" t="s">
        <v>7960</v>
      </c>
      <c r="V2" s="119" t="s">
        <v>7961</v>
      </c>
      <c r="W2" s="119" t="s">
        <v>7962</v>
      </c>
      <c r="X2" s="118" t="s">
        <v>7963</v>
      </c>
      <c r="Y2" s="118" t="s">
        <v>7968</v>
      </c>
      <c r="Z2" s="117" t="s">
        <v>7909</v>
      </c>
      <c r="AA2" s="119" t="s">
        <v>7970</v>
      </c>
      <c r="AB2" s="120" t="s">
        <v>8408</v>
      </c>
      <c r="AC2" s="119" t="s">
        <v>734</v>
      </c>
      <c r="AD2" s="119" t="s">
        <v>746</v>
      </c>
      <c r="AE2" s="119" t="s">
        <v>736</v>
      </c>
      <c r="AF2" s="119" t="s">
        <v>610</v>
      </c>
      <c r="AG2" s="119" t="s">
        <v>7971</v>
      </c>
      <c r="AH2" s="119" t="s">
        <v>732</v>
      </c>
      <c r="AI2" s="119" t="s">
        <v>744</v>
      </c>
      <c r="AJ2" s="119" t="s">
        <v>7972</v>
      </c>
      <c r="AK2" s="119" t="s">
        <v>738</v>
      </c>
      <c r="AL2" s="119" t="s">
        <v>7973</v>
      </c>
      <c r="AM2" s="119" t="s">
        <v>740</v>
      </c>
      <c r="AN2" s="119" t="s">
        <v>7974</v>
      </c>
    </row>
    <row r="3" spans="1:40">
      <c r="A3" s="236" t="str">
        <f>Lists!C:C</f>
        <v>AFG001</v>
      </c>
      <c r="B3" s="190">
        <f t="shared" ref="B3:B34" si="0">IF(OR(M3="x",D3="x"),"x",ROUND((5-GEOMEAN(((5-D3)/5*4+1),((5-M3)/5*4+1),((5-M3)/5*4+1)))/4*3.5+S3*0.3,1))</f>
        <v>2.2000000000000002</v>
      </c>
      <c r="C3" s="191">
        <f t="shared" ref="C3:C34" si="1">COUNTIF(E3:F3,"x")+COUNTIF(H3:I3,"x")+COUNTIF(J3:J3,"x")+COUNTIF(M3,"x")+COUNTIF(U3:W3,"x")+COUNTIF(Y3:AB3,"x")</f>
        <v>0</v>
      </c>
      <c r="D3" s="237">
        <f t="shared" ref="D3:D34" si="2">IF(OR(L3="x",G3="x"),"x",ROUND((5-GEOMEAN(((5-L3)/5*4+1),((5-L3)/5*4+1),((5-G3)/5*4+1)))/4*5,1))</f>
        <v>1.7</v>
      </c>
      <c r="E3" s="236">
        <f>'Core Indicators'!R3</f>
        <v>1</v>
      </c>
      <c r="F3" s="236">
        <f>'Core Indicators'!Z3</f>
        <v>1</v>
      </c>
      <c r="G3" s="191">
        <f t="shared" ref="G3:G34" si="3">IF(AND(F3="x",E3="x"),"x",IF(OR(F3="x",E3="x"),AVERAGE(E3,F3),ROUND((10-GEOMEAN(((10-E3)/10*9+1),((10-F3)/10*9+1)))/9*10,1)))</f>
        <v>1</v>
      </c>
      <c r="H3" s="236">
        <f>'Core Indicators'!AH3</f>
        <v>2</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v>
      </c>
      <c r="M3" s="237">
        <f t="shared" ref="M3:M34" si="6">IF(N3="x","x",AVERAGE(N3:R3))</f>
        <v>3</v>
      </c>
      <c r="N3" s="238">
        <f>'Core Indicators'!DJ3</f>
        <v>3</v>
      </c>
      <c r="O3" s="238">
        <f>'Core Indicators'!DR3</f>
        <v>3</v>
      </c>
      <c r="P3" s="238">
        <f>'Core Indicators'!DZ3</f>
        <v>3</v>
      </c>
      <c r="Q3" s="238">
        <f>'Core Indicators'!EH3</f>
        <v>3</v>
      </c>
      <c r="R3" s="238">
        <f>'Core Indicators'!EP3</f>
        <v>3</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c r="A4" s="236" t="str">
        <f>Lists!C:C</f>
        <v>AGO002</v>
      </c>
      <c r="B4" s="190">
        <f t="shared" si="0"/>
        <v>2.4</v>
      </c>
      <c r="C4" s="191">
        <f t="shared" si="1"/>
        <v>2</v>
      </c>
      <c r="D4" s="237">
        <f t="shared" si="2"/>
        <v>2.5</v>
      </c>
      <c r="E4" s="236">
        <f>'Core Indicators'!R4</f>
        <v>2</v>
      </c>
      <c r="F4" s="236">
        <f>'Core Indicators'!Z4</f>
        <v>3</v>
      </c>
      <c r="G4" s="191">
        <f t="shared" si="3"/>
        <v>2.5</v>
      </c>
      <c r="H4" s="236">
        <f>'Core Indicators'!AH4</f>
        <v>3</v>
      </c>
      <c r="I4" s="236">
        <f>'Core Indicators'!AP4</f>
        <v>2</v>
      </c>
      <c r="J4" s="236" t="str">
        <f>'Core Indicators'!BN4</f>
        <v>x</v>
      </c>
      <c r="K4" s="236">
        <f t="shared" si="4"/>
        <v>2</v>
      </c>
      <c r="L4" s="190">
        <f t="shared" si="5"/>
        <v>2.5</v>
      </c>
      <c r="M4" s="237">
        <f t="shared" si="6"/>
        <v>3</v>
      </c>
      <c r="N4" s="238">
        <f>'Core Indicators'!DJ4</f>
        <v>3</v>
      </c>
      <c r="O4" s="238">
        <f>'Core Indicators'!DR4</f>
        <v>3</v>
      </c>
      <c r="P4" s="238">
        <f>'Core Indicators'!DZ4</f>
        <v>3</v>
      </c>
      <c r="Q4" s="238">
        <f>'Core Indicators'!EH4</f>
        <v>3</v>
      </c>
      <c r="R4" s="238">
        <f>'Core Indicators'!EP4</f>
        <v>3</v>
      </c>
      <c r="S4" s="191">
        <f t="shared" si="7"/>
        <v>1.5</v>
      </c>
      <c r="T4" s="191">
        <f t="shared" si="8"/>
        <v>1</v>
      </c>
      <c r="U4" s="236">
        <v>1</v>
      </c>
      <c r="V4" s="236">
        <v>1</v>
      </c>
      <c r="W4" s="236" t="str">
        <f>'Core Indicators'!EX4</f>
        <v>x</v>
      </c>
      <c r="X4" s="191">
        <f t="shared" si="9"/>
        <v>1</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c r="A5" s="236" t="str">
        <f>Lists!C:C</f>
        <v>BDI001</v>
      </c>
      <c r="B5" s="190">
        <f t="shared" si="0"/>
        <v>1.8</v>
      </c>
      <c r="C5" s="191">
        <f t="shared" si="1"/>
        <v>0</v>
      </c>
      <c r="D5" s="237">
        <f t="shared" si="2"/>
        <v>2</v>
      </c>
      <c r="E5" s="236">
        <f>'Core Indicators'!R5</f>
        <v>2</v>
      </c>
      <c r="F5" s="236">
        <f>'Core Indicators'!Z5</f>
        <v>2</v>
      </c>
      <c r="G5" s="191">
        <f t="shared" si="3"/>
        <v>2</v>
      </c>
      <c r="H5" s="236">
        <f>'Core Indicators'!AH5</f>
        <v>2</v>
      </c>
      <c r="I5" s="236">
        <f>'Core Indicators'!AP5</f>
        <v>2</v>
      </c>
      <c r="J5" s="236">
        <f>'Core Indicators'!BN5</f>
        <v>2</v>
      </c>
      <c r="K5" s="236">
        <f t="shared" si="4"/>
        <v>2</v>
      </c>
      <c r="L5" s="190">
        <f t="shared" si="5"/>
        <v>2</v>
      </c>
      <c r="M5" s="237">
        <f t="shared" si="6"/>
        <v>2</v>
      </c>
      <c r="N5" s="238">
        <f>'Core Indicators'!DJ5</f>
        <v>2</v>
      </c>
      <c r="O5" s="238">
        <f>'Core Indicators'!DR5</f>
        <v>2</v>
      </c>
      <c r="P5" s="238">
        <f>'Core Indicators'!DZ5</f>
        <v>2</v>
      </c>
      <c r="Q5" s="238">
        <f>'Core Indicators'!EH5</f>
        <v>2</v>
      </c>
      <c r="R5" s="238">
        <f>'Core Indicators'!EP5</f>
        <v>2</v>
      </c>
      <c r="S5" s="191">
        <f t="shared" si="7"/>
        <v>1.3</v>
      </c>
      <c r="T5" s="191">
        <f t="shared" si="8"/>
        <v>1.1666666666666667</v>
      </c>
      <c r="U5" s="236">
        <v>1</v>
      </c>
      <c r="V5" s="236">
        <v>1</v>
      </c>
      <c r="W5" s="236">
        <f>'Core Indicators'!EX5</f>
        <v>2</v>
      </c>
      <c r="X5" s="191">
        <f t="shared" si="9"/>
        <v>1.5</v>
      </c>
      <c r="Y5" s="236">
        <v>1</v>
      </c>
      <c r="Z5" s="191">
        <f t="shared" si="10"/>
        <v>1.5</v>
      </c>
      <c r="AA5" s="236">
        <f>'Core Indicators'!FF5</f>
        <v>1</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c r="A6" s="236" t="str">
        <f>Lists!C:C</f>
        <v>BEN002</v>
      </c>
      <c r="B6" s="190">
        <f t="shared" si="0"/>
        <v>1.8</v>
      </c>
      <c r="C6" s="191">
        <f t="shared" si="1"/>
        <v>0</v>
      </c>
      <c r="D6" s="237">
        <f t="shared" si="2"/>
        <v>2</v>
      </c>
      <c r="E6" s="236">
        <f>'Core Indicators'!R6</f>
        <v>1</v>
      </c>
      <c r="F6" s="236">
        <f>'Core Indicators'!Z6</f>
        <v>2</v>
      </c>
      <c r="G6" s="191">
        <f t="shared" si="3"/>
        <v>1.5</v>
      </c>
      <c r="H6" s="236">
        <f>'Core Indicators'!AH6</f>
        <v>3</v>
      </c>
      <c r="I6" s="236">
        <f>'Core Indicators'!AP6</f>
        <v>2</v>
      </c>
      <c r="J6" s="236">
        <f>'Core Indicators'!BN6</f>
        <v>1</v>
      </c>
      <c r="K6" s="236">
        <f t="shared" si="4"/>
        <v>1.5</v>
      </c>
      <c r="L6" s="190">
        <f t="shared" si="5"/>
        <v>2.2999999999999998</v>
      </c>
      <c r="M6" s="237">
        <f t="shared" si="6"/>
        <v>2</v>
      </c>
      <c r="N6" s="238">
        <f>'Core Indicators'!DJ6</f>
        <v>2</v>
      </c>
      <c r="O6" s="238">
        <f>'Core Indicators'!DR6</f>
        <v>2</v>
      </c>
      <c r="P6" s="238">
        <f>'Core Indicators'!DZ6</f>
        <v>2</v>
      </c>
      <c r="Q6" s="238">
        <f>'Core Indicators'!EH6</f>
        <v>2</v>
      </c>
      <c r="R6" s="238">
        <f>'Core Indicators'!EP6</f>
        <v>2</v>
      </c>
      <c r="S6" s="191">
        <f t="shared" si="7"/>
        <v>1.3</v>
      </c>
      <c r="T6" s="191">
        <f t="shared" si="8"/>
        <v>1</v>
      </c>
      <c r="U6" s="236">
        <v>1</v>
      </c>
      <c r="V6" s="236">
        <v>1</v>
      </c>
      <c r="W6" s="236">
        <f>'Core Indicators'!EX6</f>
        <v>1</v>
      </c>
      <c r="X6" s="191">
        <f t="shared" si="9"/>
        <v>1</v>
      </c>
      <c r="Y6" s="236">
        <v>1</v>
      </c>
      <c r="Z6" s="191">
        <f t="shared" si="10"/>
        <v>1.5</v>
      </c>
      <c r="AA6" s="236">
        <f>'Core Indicators'!FF6</f>
        <v>1</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c r="A7" s="236" t="str">
        <f>Lists!C:C</f>
        <v>BFA002</v>
      </c>
      <c r="B7" s="190">
        <f t="shared" si="0"/>
        <v>1.7</v>
      </c>
      <c r="C7" s="191">
        <f t="shared" si="1"/>
        <v>0</v>
      </c>
      <c r="D7" s="237">
        <f t="shared" si="2"/>
        <v>1.5</v>
      </c>
      <c r="E7" s="236">
        <f>'Core Indicators'!R7</f>
        <v>1</v>
      </c>
      <c r="F7" s="236">
        <f>'Core Indicators'!Z7</f>
        <v>2</v>
      </c>
      <c r="G7" s="191">
        <f t="shared" si="3"/>
        <v>1.5</v>
      </c>
      <c r="H7" s="236">
        <f>'Core Indicators'!AH7</f>
        <v>2</v>
      </c>
      <c r="I7" s="236">
        <f>'Core Indicators'!AP7</f>
        <v>1</v>
      </c>
      <c r="J7" s="236">
        <f>'Core Indicators'!BN7</f>
        <v>1</v>
      </c>
      <c r="K7" s="236">
        <f t="shared" si="4"/>
        <v>1</v>
      </c>
      <c r="L7" s="190">
        <f t="shared" si="5"/>
        <v>1.5</v>
      </c>
      <c r="M7" s="237">
        <f t="shared" si="6"/>
        <v>2</v>
      </c>
      <c r="N7" s="238">
        <f>'Core Indicators'!DJ7</f>
        <v>2</v>
      </c>
      <c r="O7" s="238">
        <f>'Core Indicators'!DR7</f>
        <v>2</v>
      </c>
      <c r="P7" s="238">
        <f>'Core Indicators'!DZ7</f>
        <v>2</v>
      </c>
      <c r="Q7" s="238">
        <f>'Core Indicators'!EH7</f>
        <v>2</v>
      </c>
      <c r="R7" s="238">
        <f>'Core Indicators'!EP7</f>
        <v>2</v>
      </c>
      <c r="S7" s="191">
        <f t="shared" si="7"/>
        <v>1.5</v>
      </c>
      <c r="T7" s="191">
        <f t="shared" si="8"/>
        <v>1</v>
      </c>
      <c r="U7" s="236">
        <v>1</v>
      </c>
      <c r="V7" s="236">
        <v>1</v>
      </c>
      <c r="W7" s="236">
        <f>'Core Indicators'!EX7</f>
        <v>1</v>
      </c>
      <c r="X7" s="191">
        <f t="shared" si="9"/>
        <v>1</v>
      </c>
      <c r="Y7" s="236">
        <v>1</v>
      </c>
      <c r="Z7" s="191">
        <f t="shared" si="10"/>
        <v>2</v>
      </c>
      <c r="AA7" s="236">
        <f>'Core Indicators'!FF7</f>
        <v>2</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c r="A8" s="236" t="str">
        <f>Lists!C:C</f>
        <v>BGD001</v>
      </c>
      <c r="B8" s="190">
        <f t="shared" si="0"/>
        <v>1.1000000000000001</v>
      </c>
      <c r="C8" s="191">
        <f t="shared" si="1"/>
        <v>0</v>
      </c>
      <c r="D8" s="237">
        <f t="shared" si="2"/>
        <v>1.2</v>
      </c>
      <c r="E8" s="236">
        <f>'Core Indicators'!R8</f>
        <v>1</v>
      </c>
      <c r="F8" s="236">
        <f>'Core Indicators'!Z8</f>
        <v>1</v>
      </c>
      <c r="G8" s="191">
        <f t="shared" si="3"/>
        <v>1</v>
      </c>
      <c r="H8" s="236">
        <f>'Core Indicators'!AH8</f>
        <v>1</v>
      </c>
      <c r="I8" s="236">
        <f>'Core Indicators'!AP8</f>
        <v>2</v>
      </c>
      <c r="J8" s="236">
        <f>'Core Indicators'!BN8</f>
        <v>1</v>
      </c>
      <c r="K8" s="236">
        <f t="shared" si="4"/>
        <v>1.5</v>
      </c>
      <c r="L8" s="190">
        <f t="shared" si="5"/>
        <v>1.3</v>
      </c>
      <c r="M8" s="237">
        <f t="shared" si="6"/>
        <v>1</v>
      </c>
      <c r="N8" s="238">
        <f>'Core Indicators'!DJ8</f>
        <v>1</v>
      </c>
      <c r="O8" s="238">
        <f>'Core Indicators'!DR8</f>
        <v>1</v>
      </c>
      <c r="P8" s="238">
        <f>'Core Indicators'!DZ8</f>
        <v>1</v>
      </c>
      <c r="Q8" s="238">
        <f>'Core Indicators'!EH8</f>
        <v>1</v>
      </c>
      <c r="R8" s="238">
        <f>'Core Indicators'!EP8</f>
        <v>1</v>
      </c>
      <c r="S8" s="191">
        <f t="shared" si="7"/>
        <v>1.3</v>
      </c>
      <c r="T8" s="191">
        <f t="shared" si="8"/>
        <v>1</v>
      </c>
      <c r="U8" s="236">
        <v>1</v>
      </c>
      <c r="V8" s="236">
        <v>1</v>
      </c>
      <c r="W8" s="236">
        <f>'Core Indicators'!EX8</f>
        <v>1</v>
      </c>
      <c r="X8" s="191">
        <f t="shared" si="9"/>
        <v>1</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c r="A9" s="236" t="str">
        <f>Lists!C:C</f>
        <v>BGD002</v>
      </c>
      <c r="B9" s="190">
        <f t="shared" si="0"/>
        <v>1.7</v>
      </c>
      <c r="C9" s="191">
        <f t="shared" si="1"/>
        <v>0</v>
      </c>
      <c r="D9" s="237">
        <f t="shared" si="2"/>
        <v>1</v>
      </c>
      <c r="E9" s="236">
        <f>'Core Indicators'!R9</f>
        <v>1</v>
      </c>
      <c r="F9" s="236">
        <f>'Core Indicators'!Z9</f>
        <v>1</v>
      </c>
      <c r="G9" s="191">
        <f t="shared" si="3"/>
        <v>1</v>
      </c>
      <c r="H9" s="236">
        <f>'Core Indicators'!AH9</f>
        <v>1</v>
      </c>
      <c r="I9" s="236">
        <f>'Core Indicators'!AP9</f>
        <v>1</v>
      </c>
      <c r="J9" s="236">
        <f>'Core Indicators'!BN9</f>
        <v>1</v>
      </c>
      <c r="K9" s="236">
        <f t="shared" si="4"/>
        <v>1</v>
      </c>
      <c r="L9" s="190">
        <f t="shared" si="5"/>
        <v>1</v>
      </c>
      <c r="M9" s="237">
        <f t="shared" si="6"/>
        <v>2.2000000000000002</v>
      </c>
      <c r="N9" s="238">
        <f>'Core Indicators'!DJ9</f>
        <v>1</v>
      </c>
      <c r="O9" s="238">
        <f>'Core Indicators'!DR9</f>
        <v>1</v>
      </c>
      <c r="P9" s="238">
        <f>'Core Indicators'!DZ9</f>
        <v>3</v>
      </c>
      <c r="Q9" s="238">
        <f>'Core Indicators'!EH9</f>
        <v>3</v>
      </c>
      <c r="R9" s="238">
        <f>'Core Indicators'!EP9</f>
        <v>3</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c r="A10" s="236" t="str">
        <f>Lists!C:C</f>
        <v>BGD012</v>
      </c>
      <c r="B10" s="190">
        <f t="shared" si="0"/>
        <v>1.1000000000000001</v>
      </c>
      <c r="C10" s="191">
        <f t="shared" si="1"/>
        <v>0</v>
      </c>
      <c r="D10" s="237">
        <f t="shared" si="2"/>
        <v>1</v>
      </c>
      <c r="E10" s="236">
        <f>'Core Indicators'!R10</f>
        <v>1</v>
      </c>
      <c r="F10" s="236">
        <f>'Core Indicators'!Z10</f>
        <v>1</v>
      </c>
      <c r="G10" s="191">
        <f t="shared" si="3"/>
        <v>1</v>
      </c>
      <c r="H10" s="236">
        <f>'Core Indicators'!AH10</f>
        <v>1</v>
      </c>
      <c r="I10" s="236">
        <f>'Core Indicators'!AP10</f>
        <v>1</v>
      </c>
      <c r="J10" s="236">
        <f>'Core Indicators'!BN10</f>
        <v>1</v>
      </c>
      <c r="K10" s="236">
        <f t="shared" si="4"/>
        <v>1</v>
      </c>
      <c r="L10" s="190">
        <f t="shared" si="5"/>
        <v>1</v>
      </c>
      <c r="M10" s="237">
        <f t="shared" si="6"/>
        <v>1</v>
      </c>
      <c r="N10" s="238">
        <f>'Core Indicators'!DJ10</f>
        <v>1</v>
      </c>
      <c r="O10" s="238">
        <f>'Core Indicators'!DR10</f>
        <v>1</v>
      </c>
      <c r="P10" s="238">
        <f>'Core Indicators'!DZ10</f>
        <v>1</v>
      </c>
      <c r="Q10" s="238">
        <f>'Core Indicators'!EH10</f>
        <v>1</v>
      </c>
      <c r="R10" s="238">
        <f>'Core Indicators'!EP10</f>
        <v>1</v>
      </c>
      <c r="S10" s="191">
        <f t="shared" si="7"/>
        <v>1.3</v>
      </c>
      <c r="T10" s="191">
        <f t="shared" si="8"/>
        <v>1</v>
      </c>
      <c r="U10" s="236">
        <v>1</v>
      </c>
      <c r="V10" s="236">
        <v>1</v>
      </c>
      <c r="W10" s="236">
        <f>'Core Indicators'!EX10</f>
        <v>1</v>
      </c>
      <c r="X10" s="191">
        <f t="shared" si="9"/>
        <v>1</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c r="A11" s="236" t="str">
        <f>Lists!C:C</f>
        <v>BGR002</v>
      </c>
      <c r="B11" s="190">
        <f t="shared" si="0"/>
        <v>1.8</v>
      </c>
      <c r="C11" s="191">
        <f t="shared" si="1"/>
        <v>0</v>
      </c>
      <c r="D11" s="237">
        <f t="shared" si="2"/>
        <v>1.5</v>
      </c>
      <c r="E11" s="236">
        <f>'Core Indicators'!R11</f>
        <v>1</v>
      </c>
      <c r="F11" s="236">
        <f>'Core Indicators'!Z11</f>
        <v>2</v>
      </c>
      <c r="G11" s="191">
        <f t="shared" si="3"/>
        <v>1.5</v>
      </c>
      <c r="H11" s="236">
        <f>'Core Indicators'!AH11</f>
        <v>2</v>
      </c>
      <c r="I11" s="236">
        <f>'Core Indicators'!AP11</f>
        <v>1</v>
      </c>
      <c r="J11" s="236">
        <f>'Core Indicators'!BN11</f>
        <v>1</v>
      </c>
      <c r="K11" s="236">
        <f t="shared" si="4"/>
        <v>1</v>
      </c>
      <c r="L11" s="190">
        <f t="shared" si="5"/>
        <v>1.5</v>
      </c>
      <c r="M11" s="237">
        <f t="shared" si="6"/>
        <v>2.2000000000000002</v>
      </c>
      <c r="N11" s="238">
        <f>'Core Indicators'!DJ11</f>
        <v>1</v>
      </c>
      <c r="O11" s="238">
        <f>'Core Indicators'!DR11</f>
        <v>1</v>
      </c>
      <c r="P11" s="238">
        <f>'Core Indicators'!DZ11</f>
        <v>3</v>
      </c>
      <c r="Q11" s="238">
        <f>'Core Indicators'!EH11</f>
        <v>3</v>
      </c>
      <c r="R11" s="238">
        <f>'Core Indicators'!EP11</f>
        <v>3</v>
      </c>
      <c r="S11" s="191">
        <f t="shared" si="7"/>
        <v>1.3</v>
      </c>
      <c r="T11" s="191">
        <f t="shared" si="8"/>
        <v>1</v>
      </c>
      <c r="U11" s="236">
        <v>1</v>
      </c>
      <c r="V11" s="236">
        <v>1</v>
      </c>
      <c r="W11" s="236">
        <f>'Core Indicators'!EX11</f>
        <v>1</v>
      </c>
      <c r="X11" s="191">
        <f t="shared" si="9"/>
        <v>1</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c r="A12" s="236" t="str">
        <f>Lists!C:C</f>
        <v>BLR002</v>
      </c>
      <c r="B12" s="190">
        <f t="shared" si="0"/>
        <v>2.2000000000000002</v>
      </c>
      <c r="C12" s="191">
        <f t="shared" si="1"/>
        <v>0</v>
      </c>
      <c r="D12" s="237">
        <f t="shared" si="2"/>
        <v>2.2999999999999998</v>
      </c>
      <c r="E12" s="236">
        <f>'Core Indicators'!R12</f>
        <v>2</v>
      </c>
      <c r="F12" s="236">
        <f>'Core Indicators'!Z12</f>
        <v>2</v>
      </c>
      <c r="G12" s="191">
        <f t="shared" si="3"/>
        <v>2</v>
      </c>
      <c r="H12" s="236">
        <f>'Core Indicators'!AH12</f>
        <v>3</v>
      </c>
      <c r="I12" s="236">
        <f>'Core Indicators'!AP12</f>
        <v>2</v>
      </c>
      <c r="J12" s="236">
        <f>'Core Indicators'!BN12</f>
        <v>2</v>
      </c>
      <c r="K12" s="236">
        <f t="shared" si="4"/>
        <v>2</v>
      </c>
      <c r="L12" s="190">
        <f t="shared" si="5"/>
        <v>2.5</v>
      </c>
      <c r="M12" s="237">
        <f t="shared" si="6"/>
        <v>2.6</v>
      </c>
      <c r="N12" s="238">
        <f>'Core Indicators'!DJ12</f>
        <v>2</v>
      </c>
      <c r="O12" s="238">
        <f>'Core Indicators'!DR12</f>
        <v>2</v>
      </c>
      <c r="P12" s="238">
        <f>'Core Indicators'!DZ12</f>
        <v>3</v>
      </c>
      <c r="Q12" s="238">
        <f>'Core Indicators'!EH12</f>
        <v>3</v>
      </c>
      <c r="R12" s="238">
        <f>'Core Indicators'!EP12</f>
        <v>3</v>
      </c>
      <c r="S12" s="191">
        <f t="shared" si="7"/>
        <v>1.6</v>
      </c>
      <c r="T12" s="191">
        <f t="shared" si="8"/>
        <v>1.1666666666666667</v>
      </c>
      <c r="U12" s="236">
        <v>1</v>
      </c>
      <c r="V12" s="236">
        <v>1</v>
      </c>
      <c r="W12" s="236">
        <f>'Core Indicators'!EX12</f>
        <v>2</v>
      </c>
      <c r="X12" s="191">
        <f t="shared" si="9"/>
        <v>1.5</v>
      </c>
      <c r="Y12" s="236">
        <v>1</v>
      </c>
      <c r="Z12" s="191">
        <f t="shared" si="10"/>
        <v>2</v>
      </c>
      <c r="AA12" s="236">
        <f>'Core Indicators'!FF12</f>
        <v>2</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c r="A13" s="236" t="str">
        <f>Lists!C:C</f>
        <v>BRA001</v>
      </c>
      <c r="B13" s="190">
        <f t="shared" si="0"/>
        <v>2</v>
      </c>
      <c r="C13" s="191">
        <f t="shared" si="1"/>
        <v>0</v>
      </c>
      <c r="D13" s="237">
        <f t="shared" si="2"/>
        <v>2.2000000000000002</v>
      </c>
      <c r="E13" s="236">
        <f>'Core Indicators'!R13</f>
        <v>2</v>
      </c>
      <c r="F13" s="236">
        <f>'Core Indicators'!Z13</f>
        <v>2</v>
      </c>
      <c r="G13" s="191">
        <f t="shared" si="3"/>
        <v>2</v>
      </c>
      <c r="H13" s="236">
        <f>'Core Indicators'!AH13</f>
        <v>2</v>
      </c>
      <c r="I13" s="236">
        <f>'Core Indicators'!AP13</f>
        <v>3</v>
      </c>
      <c r="J13" s="236">
        <f>'Core Indicators'!BN13</f>
        <v>2</v>
      </c>
      <c r="K13" s="236">
        <f t="shared" si="4"/>
        <v>2.5</v>
      </c>
      <c r="L13" s="190">
        <f t="shared" si="5"/>
        <v>2.2999999999999998</v>
      </c>
      <c r="M13" s="237">
        <f t="shared" si="6"/>
        <v>2.3333333333333335</v>
      </c>
      <c r="N13" s="238">
        <f>'Core Indicators'!DJ13</f>
        <v>2</v>
      </c>
      <c r="O13" s="238">
        <f>'Core Indicators'!DR13</f>
        <v>2</v>
      </c>
      <c r="P13" s="238">
        <f>'Core Indicators'!DZ13</f>
        <v>3</v>
      </c>
      <c r="Q13" s="238" t="str">
        <f>'Core Indicators'!EH13</f>
        <v>x</v>
      </c>
      <c r="R13" s="238" t="str">
        <f>'Core Indicators'!EP13</f>
        <v>x</v>
      </c>
      <c r="S13" s="191">
        <f t="shared" si="7"/>
        <v>1.3</v>
      </c>
      <c r="T13" s="191">
        <f t="shared" si="8"/>
        <v>1.1666666666666667</v>
      </c>
      <c r="U13" s="236">
        <v>1</v>
      </c>
      <c r="V13" s="236">
        <v>1</v>
      </c>
      <c r="W13" s="236">
        <f>'Core Indicators'!EX13</f>
        <v>2</v>
      </c>
      <c r="X13" s="191">
        <f t="shared" si="9"/>
        <v>1.5</v>
      </c>
      <c r="Y13" s="236">
        <v>1</v>
      </c>
      <c r="Z13" s="191">
        <f t="shared" si="10"/>
        <v>1.5</v>
      </c>
      <c r="AA13" s="236">
        <f>'Core Indicators'!FF13</f>
        <v>1</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c r="A14" s="236" t="str">
        <f>Lists!C:C</f>
        <v>BRA002</v>
      </c>
      <c r="B14" s="190">
        <f t="shared" si="0"/>
        <v>2</v>
      </c>
      <c r="C14" s="191">
        <f t="shared" si="1"/>
        <v>2</v>
      </c>
      <c r="D14" s="237">
        <f t="shared" si="2"/>
        <v>2</v>
      </c>
      <c r="E14" s="236">
        <f>'Core Indicators'!R14</f>
        <v>2</v>
      </c>
      <c r="F14" s="236">
        <f>'Core Indicators'!Z14</f>
        <v>2</v>
      </c>
      <c r="G14" s="191">
        <f t="shared" si="3"/>
        <v>2</v>
      </c>
      <c r="H14" s="236">
        <f>'Core Indicators'!AH14</f>
        <v>2</v>
      </c>
      <c r="I14" s="236">
        <f>'Core Indicators'!AP14</f>
        <v>2</v>
      </c>
      <c r="J14" s="236" t="str">
        <f>'Core Indicators'!BN14</f>
        <v>x</v>
      </c>
      <c r="K14" s="236">
        <f t="shared" si="4"/>
        <v>2</v>
      </c>
      <c r="L14" s="190">
        <f t="shared" si="5"/>
        <v>2</v>
      </c>
      <c r="M14" s="237">
        <f t="shared" si="6"/>
        <v>2.3333333333333335</v>
      </c>
      <c r="N14" s="238">
        <f>'Core Indicators'!DJ14</f>
        <v>2</v>
      </c>
      <c r="O14" s="238">
        <f>'Core Indicators'!DR14</f>
        <v>2</v>
      </c>
      <c r="P14" s="238">
        <f>'Core Indicators'!DZ14</f>
        <v>3</v>
      </c>
      <c r="Q14" s="238" t="str">
        <f>'Core Indicators'!EH14</f>
        <v>x</v>
      </c>
      <c r="R14" s="238" t="str">
        <f>'Core Indicators'!EP14</f>
        <v>x</v>
      </c>
      <c r="S14" s="191">
        <f t="shared" si="7"/>
        <v>1.5</v>
      </c>
      <c r="T14" s="191">
        <f t="shared" si="8"/>
        <v>1</v>
      </c>
      <c r="U14" s="236">
        <v>1</v>
      </c>
      <c r="V14" s="236">
        <v>1</v>
      </c>
      <c r="W14" s="236" t="str">
        <f>'Core Indicators'!EX14</f>
        <v>x</v>
      </c>
      <c r="X14" s="191">
        <f t="shared" si="9"/>
        <v>1</v>
      </c>
      <c r="Y14" s="236">
        <v>1</v>
      </c>
      <c r="Z14" s="191">
        <f t="shared" si="10"/>
        <v>2</v>
      </c>
      <c r="AA14" s="236">
        <f>'Core Indicators'!FF14</f>
        <v>2</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c r="A15" s="236" t="str">
        <f>Lists!C:C</f>
        <v>CAF001</v>
      </c>
      <c r="B15" s="190">
        <f t="shared" si="0"/>
        <v>2.2000000000000002</v>
      </c>
      <c r="C15" s="191">
        <f t="shared" si="1"/>
        <v>0</v>
      </c>
      <c r="D15" s="237">
        <f t="shared" si="2"/>
        <v>1.5</v>
      </c>
      <c r="E15" s="236">
        <f>'Core Indicators'!R15</f>
        <v>1</v>
      </c>
      <c r="F15" s="236">
        <f>'Core Indicators'!Z15</f>
        <v>2</v>
      </c>
      <c r="G15" s="191">
        <f t="shared" si="3"/>
        <v>1.5</v>
      </c>
      <c r="H15" s="236">
        <f>'Core Indicators'!AH15</f>
        <v>2</v>
      </c>
      <c r="I15" s="236">
        <f>'Core Indicators'!AP15</f>
        <v>1</v>
      </c>
      <c r="J15" s="236">
        <f>'Core Indicators'!BN15</f>
        <v>1</v>
      </c>
      <c r="K15" s="236">
        <f t="shared" si="4"/>
        <v>1</v>
      </c>
      <c r="L15" s="190">
        <f t="shared" si="5"/>
        <v>1.5</v>
      </c>
      <c r="M15" s="237">
        <f t="shared" si="6"/>
        <v>3</v>
      </c>
      <c r="N15" s="238">
        <f>'Core Indicators'!DJ15</f>
        <v>3</v>
      </c>
      <c r="O15" s="238">
        <f>'Core Indicators'!DR15</f>
        <v>3</v>
      </c>
      <c r="P15" s="238">
        <f>'Core Indicators'!DZ15</f>
        <v>3</v>
      </c>
      <c r="Q15" s="238">
        <f>'Core Indicators'!EH15</f>
        <v>3</v>
      </c>
      <c r="R15" s="238">
        <f>'Core Indicators'!EP15</f>
        <v>3</v>
      </c>
      <c r="S15" s="191">
        <f t="shared" si="7"/>
        <v>1.3</v>
      </c>
      <c r="T15" s="191">
        <f t="shared" si="8"/>
        <v>1</v>
      </c>
      <c r="U15" s="236">
        <v>1</v>
      </c>
      <c r="V15" s="236">
        <v>1</v>
      </c>
      <c r="W15" s="236">
        <f>'Core Indicators'!EX15</f>
        <v>1</v>
      </c>
      <c r="X15" s="191">
        <f t="shared" si="9"/>
        <v>1</v>
      </c>
      <c r="Y15" s="236">
        <v>1</v>
      </c>
      <c r="Z15" s="191">
        <f t="shared" si="10"/>
        <v>1.5</v>
      </c>
      <c r="AA15" s="236">
        <f>'Core Indicators'!FF15</f>
        <v>1</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c r="A16" s="236" t="str">
        <f>Lists!C:C</f>
        <v>CHL002</v>
      </c>
      <c r="B16" s="190">
        <f t="shared" si="0"/>
        <v>1.9</v>
      </c>
      <c r="C16" s="191">
        <f t="shared" si="1"/>
        <v>2</v>
      </c>
      <c r="D16" s="237">
        <f t="shared" si="2"/>
        <v>2</v>
      </c>
      <c r="E16" s="236">
        <f>'Core Indicators'!R16</f>
        <v>2</v>
      </c>
      <c r="F16" s="236">
        <f>'Core Indicators'!Z16</f>
        <v>2</v>
      </c>
      <c r="G16" s="191">
        <f t="shared" si="3"/>
        <v>2</v>
      </c>
      <c r="H16" s="236">
        <f>'Core Indicators'!AH16</f>
        <v>2</v>
      </c>
      <c r="I16" s="236">
        <f>'Core Indicators'!AP16</f>
        <v>2</v>
      </c>
      <c r="J16" s="236" t="str">
        <f>'Core Indicators'!BN16</f>
        <v>x</v>
      </c>
      <c r="K16" s="236">
        <f t="shared" si="4"/>
        <v>2</v>
      </c>
      <c r="L16" s="190">
        <f t="shared" si="5"/>
        <v>2</v>
      </c>
      <c r="M16" s="237">
        <f t="shared" si="6"/>
        <v>2.3333333333333335</v>
      </c>
      <c r="N16" s="238">
        <f>'Core Indicators'!DJ16</f>
        <v>2</v>
      </c>
      <c r="O16" s="238">
        <f>'Core Indicators'!DR16</f>
        <v>2</v>
      </c>
      <c r="P16" s="238">
        <f>'Core Indicators'!DZ16</f>
        <v>3</v>
      </c>
      <c r="Q16" s="238" t="str">
        <f>'Core Indicators'!EH16</f>
        <v>x</v>
      </c>
      <c r="R16" s="238" t="str">
        <f>'Core Indicators'!EP16</f>
        <v>x</v>
      </c>
      <c r="S16" s="191">
        <f t="shared" si="7"/>
        <v>1.3</v>
      </c>
      <c r="T16" s="191">
        <f t="shared" si="8"/>
        <v>1</v>
      </c>
      <c r="U16" s="236">
        <v>1</v>
      </c>
      <c r="V16" s="236">
        <v>1</v>
      </c>
      <c r="W16" s="236" t="str">
        <f>'Core Indicators'!EX16</f>
        <v>x</v>
      </c>
      <c r="X16" s="191">
        <f t="shared" si="9"/>
        <v>1</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c r="A17" s="236" t="str">
        <f>Lists!C:C</f>
        <v>CMR001</v>
      </c>
      <c r="B17" s="190">
        <f t="shared" si="0"/>
        <v>2.2999999999999998</v>
      </c>
      <c r="C17" s="191">
        <f t="shared" si="1"/>
        <v>0</v>
      </c>
      <c r="D17" s="237">
        <f t="shared" si="2"/>
        <v>2.1</v>
      </c>
      <c r="E17" s="236">
        <f>'Core Indicators'!R17</f>
        <v>2</v>
      </c>
      <c r="F17" s="236">
        <f>'Core Indicators'!Z17</f>
        <v>2</v>
      </c>
      <c r="G17" s="191">
        <f t="shared" si="3"/>
        <v>2</v>
      </c>
      <c r="H17" s="236">
        <f>'Core Indicators'!AH17</f>
        <v>3</v>
      </c>
      <c r="I17" s="236">
        <f>'Core Indicators'!AP17</f>
        <v>1</v>
      </c>
      <c r="J17" s="236">
        <f>'Core Indicators'!BN17</f>
        <v>1</v>
      </c>
      <c r="K17" s="236">
        <f t="shared" si="4"/>
        <v>1</v>
      </c>
      <c r="L17" s="190">
        <f t="shared" si="5"/>
        <v>2.1</v>
      </c>
      <c r="M17" s="237">
        <f t="shared" si="6"/>
        <v>3</v>
      </c>
      <c r="N17" s="238">
        <f>'Core Indicators'!DJ17</f>
        <v>3</v>
      </c>
      <c r="O17" s="238">
        <f>'Core Indicators'!DR17</f>
        <v>3</v>
      </c>
      <c r="P17" s="238">
        <f>'Core Indicators'!DZ17</f>
        <v>3</v>
      </c>
      <c r="Q17" s="238">
        <f>'Core Indicators'!EH17</f>
        <v>3</v>
      </c>
      <c r="R17" s="238">
        <f>'Core Indicators'!EP17</f>
        <v>3</v>
      </c>
      <c r="S17" s="191">
        <f t="shared" si="7"/>
        <v>1.3</v>
      </c>
      <c r="T17" s="191">
        <f t="shared" si="8"/>
        <v>1</v>
      </c>
      <c r="U17" s="236">
        <v>1</v>
      </c>
      <c r="V17" s="236">
        <v>1</v>
      </c>
      <c r="W17" s="236">
        <f>'Core Indicators'!EX17</f>
        <v>1</v>
      </c>
      <c r="X17" s="191">
        <f t="shared" si="9"/>
        <v>1</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c r="A18" s="236" t="str">
        <f>Lists!C:C</f>
        <v>CMR002</v>
      </c>
      <c r="B18" s="190">
        <f t="shared" si="0"/>
        <v>1.8</v>
      </c>
      <c r="C18" s="191">
        <f t="shared" si="1"/>
        <v>0</v>
      </c>
      <c r="D18" s="237">
        <f t="shared" si="2"/>
        <v>1.2</v>
      </c>
      <c r="E18" s="236">
        <f>'Core Indicators'!R18</f>
        <v>2</v>
      </c>
      <c r="F18" s="236">
        <f>'Core Indicators'!Z18</f>
        <v>1</v>
      </c>
      <c r="G18" s="191">
        <f t="shared" si="3"/>
        <v>1.5</v>
      </c>
      <c r="H18" s="236">
        <f>'Core Indicators'!AH18</f>
        <v>1</v>
      </c>
      <c r="I18" s="236">
        <f>'Core Indicators'!AP18</f>
        <v>1</v>
      </c>
      <c r="J18" s="236">
        <f>'Core Indicators'!BN18</f>
        <v>1</v>
      </c>
      <c r="K18" s="236">
        <f t="shared" si="4"/>
        <v>1</v>
      </c>
      <c r="L18" s="190">
        <f t="shared" si="5"/>
        <v>1</v>
      </c>
      <c r="M18" s="237">
        <f t="shared" si="6"/>
        <v>2.4</v>
      </c>
      <c r="N18" s="238">
        <f>'Core Indicators'!DJ18</f>
        <v>2</v>
      </c>
      <c r="O18" s="238">
        <f>'Core Indicators'!DR18</f>
        <v>2</v>
      </c>
      <c r="P18" s="238">
        <f>'Core Indicators'!DZ18</f>
        <v>3</v>
      </c>
      <c r="Q18" s="238">
        <f>'Core Indicators'!EH18</f>
        <v>3</v>
      </c>
      <c r="R18" s="238">
        <f>'Core Indicators'!EP18</f>
        <v>2</v>
      </c>
      <c r="S18" s="191">
        <f t="shared" si="7"/>
        <v>1.3</v>
      </c>
      <c r="T18" s="191">
        <f t="shared" si="8"/>
        <v>1</v>
      </c>
      <c r="U18" s="236">
        <v>1</v>
      </c>
      <c r="V18" s="236">
        <v>1</v>
      </c>
      <c r="W18" s="236">
        <f>'Core Indicators'!EX18</f>
        <v>1</v>
      </c>
      <c r="X18" s="191">
        <f t="shared" si="9"/>
        <v>1</v>
      </c>
      <c r="Y18" s="236">
        <v>1</v>
      </c>
      <c r="Z18" s="191">
        <f t="shared" si="10"/>
        <v>1.5</v>
      </c>
      <c r="AA18" s="236">
        <f>'Core Indicators'!FF18</f>
        <v>1</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c r="A19" s="236" t="str">
        <f>Lists!C:C</f>
        <v>CMR003</v>
      </c>
      <c r="B19" s="190">
        <f t="shared" si="0"/>
        <v>1.9</v>
      </c>
      <c r="C19" s="191">
        <f t="shared" si="1"/>
        <v>0</v>
      </c>
      <c r="D19" s="237">
        <f t="shared" si="2"/>
        <v>1.2</v>
      </c>
      <c r="E19" s="236">
        <f>'Core Indicators'!R19</f>
        <v>2</v>
      </c>
      <c r="F19" s="236">
        <f>'Core Indicators'!Z19</f>
        <v>1</v>
      </c>
      <c r="G19" s="191">
        <f t="shared" si="3"/>
        <v>1.5</v>
      </c>
      <c r="H19" s="236">
        <f>'Core Indicators'!AH19</f>
        <v>1</v>
      </c>
      <c r="I19" s="236">
        <f>'Core Indicators'!AP19</f>
        <v>1</v>
      </c>
      <c r="J19" s="236">
        <f>'Core Indicators'!BN19</f>
        <v>1</v>
      </c>
      <c r="K19" s="236">
        <f t="shared" si="4"/>
        <v>1</v>
      </c>
      <c r="L19" s="190">
        <f t="shared" si="5"/>
        <v>1</v>
      </c>
      <c r="M19" s="237">
        <f t="shared" si="6"/>
        <v>2.6</v>
      </c>
      <c r="N19" s="238">
        <f>'Core Indicators'!DJ19</f>
        <v>2</v>
      </c>
      <c r="O19" s="238">
        <f>'Core Indicators'!DR19</f>
        <v>2</v>
      </c>
      <c r="P19" s="238">
        <f>'Core Indicators'!DZ19</f>
        <v>3</v>
      </c>
      <c r="Q19" s="238">
        <f>'Core Indicators'!EH19</f>
        <v>3</v>
      </c>
      <c r="R19" s="238">
        <f>'Core Indicators'!EP19</f>
        <v>3</v>
      </c>
      <c r="S19" s="191">
        <f t="shared" si="7"/>
        <v>1.3</v>
      </c>
      <c r="T19" s="191">
        <f t="shared" si="8"/>
        <v>1</v>
      </c>
      <c r="U19" s="236">
        <v>1</v>
      </c>
      <c r="V19" s="236">
        <v>1</v>
      </c>
      <c r="W19" s="236">
        <f>'Core Indicators'!EX19</f>
        <v>1</v>
      </c>
      <c r="X19" s="191">
        <f t="shared" si="9"/>
        <v>1</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c r="A20" s="236" t="str">
        <f>Lists!C:C</f>
        <v>CMR004</v>
      </c>
      <c r="B20" s="190">
        <f t="shared" si="0"/>
        <v>1.5</v>
      </c>
      <c r="C20" s="191">
        <f t="shared" si="1"/>
        <v>0</v>
      </c>
      <c r="D20" s="237">
        <f t="shared" si="2"/>
        <v>1.8</v>
      </c>
      <c r="E20" s="236">
        <f>'Core Indicators'!R20</f>
        <v>2</v>
      </c>
      <c r="F20" s="236">
        <f>'Core Indicators'!Z20</f>
        <v>1</v>
      </c>
      <c r="G20" s="191">
        <f t="shared" si="3"/>
        <v>1.5</v>
      </c>
      <c r="H20" s="236">
        <f>'Core Indicators'!AH20</f>
        <v>2</v>
      </c>
      <c r="I20" s="236">
        <f>'Core Indicators'!AP20</f>
        <v>2</v>
      </c>
      <c r="J20" s="236">
        <f>'Core Indicators'!BN20</f>
        <v>2</v>
      </c>
      <c r="K20" s="236">
        <f t="shared" si="4"/>
        <v>2</v>
      </c>
      <c r="L20" s="190">
        <f t="shared" si="5"/>
        <v>2</v>
      </c>
      <c r="M20" s="237">
        <f t="shared" si="6"/>
        <v>1.4</v>
      </c>
      <c r="N20" s="238">
        <f>'Core Indicators'!DJ20</f>
        <v>1</v>
      </c>
      <c r="O20" s="238">
        <f>'Core Indicators'!DR20</f>
        <v>1</v>
      </c>
      <c r="P20" s="238">
        <f>'Core Indicators'!DZ20</f>
        <v>3</v>
      </c>
      <c r="Q20" s="238">
        <f>'Core Indicators'!EH20</f>
        <v>1</v>
      </c>
      <c r="R20" s="238">
        <f>'Core Indicators'!EP20</f>
        <v>1</v>
      </c>
      <c r="S20" s="191">
        <f t="shared" si="7"/>
        <v>1.5</v>
      </c>
      <c r="T20" s="191">
        <f t="shared" si="8"/>
        <v>1</v>
      </c>
      <c r="U20" s="236">
        <v>1</v>
      </c>
      <c r="V20" s="236">
        <v>1</v>
      </c>
      <c r="W20" s="236">
        <f>'Core Indicators'!EX20</f>
        <v>1</v>
      </c>
      <c r="X20" s="191">
        <f t="shared" si="9"/>
        <v>1</v>
      </c>
      <c r="Y20" s="236">
        <v>1</v>
      </c>
      <c r="Z20" s="191">
        <f t="shared" si="10"/>
        <v>2</v>
      </c>
      <c r="AA20" s="236">
        <f>'Core Indicators'!FF20</f>
        <v>2</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c r="A21" s="236" t="str">
        <f>Lists!C:C</f>
        <v>COD001</v>
      </c>
      <c r="B21" s="190">
        <f t="shared" si="0"/>
        <v>2</v>
      </c>
      <c r="C21" s="191">
        <f t="shared" si="1"/>
        <v>0</v>
      </c>
      <c r="D21" s="237">
        <f t="shared" si="2"/>
        <v>1.8</v>
      </c>
      <c r="E21" s="236">
        <f>'Core Indicators'!R21</f>
        <v>1</v>
      </c>
      <c r="F21" s="236">
        <f>'Core Indicators'!Z21</f>
        <v>2</v>
      </c>
      <c r="G21" s="191">
        <f t="shared" si="3"/>
        <v>1.5</v>
      </c>
      <c r="H21" s="236">
        <f>'Core Indicators'!AH21</f>
        <v>2</v>
      </c>
      <c r="I21" s="236">
        <f>'Core Indicators'!AP21</f>
        <v>2</v>
      </c>
      <c r="J21" s="236">
        <f>'Core Indicators'!BN21</f>
        <v>2</v>
      </c>
      <c r="K21" s="236">
        <f t="shared" si="4"/>
        <v>2</v>
      </c>
      <c r="L21" s="190">
        <f t="shared" si="5"/>
        <v>2</v>
      </c>
      <c r="M21" s="237">
        <f t="shared" si="6"/>
        <v>2.4</v>
      </c>
      <c r="N21" s="238">
        <f>'Core Indicators'!DJ21</f>
        <v>2</v>
      </c>
      <c r="O21" s="238">
        <f>'Core Indicators'!DR21</f>
        <v>2</v>
      </c>
      <c r="P21" s="238">
        <f>'Core Indicators'!DZ21</f>
        <v>2</v>
      </c>
      <c r="Q21" s="238">
        <f>'Core Indicators'!EH21</f>
        <v>3</v>
      </c>
      <c r="R21" s="238">
        <f>'Core Indicators'!EP21</f>
        <v>3</v>
      </c>
      <c r="S21" s="191">
        <f t="shared" si="7"/>
        <v>1.6</v>
      </c>
      <c r="T21" s="191">
        <f t="shared" si="8"/>
        <v>1.1666666666666667</v>
      </c>
      <c r="U21" s="236">
        <v>1</v>
      </c>
      <c r="V21" s="236">
        <v>1</v>
      </c>
      <c r="W21" s="236">
        <f>'Core Indicators'!EX21</f>
        <v>2</v>
      </c>
      <c r="X21" s="191">
        <f t="shared" si="9"/>
        <v>1.5</v>
      </c>
      <c r="Y21" s="236">
        <v>1</v>
      </c>
      <c r="Z21" s="191">
        <f t="shared" si="10"/>
        <v>2</v>
      </c>
      <c r="AA21" s="236">
        <f>'Core Indicators'!FF21</f>
        <v>2</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c r="A22" s="236" t="str">
        <f>Lists!C:C</f>
        <v>COL001</v>
      </c>
      <c r="B22" s="190">
        <f t="shared" si="0"/>
        <v>1.2</v>
      </c>
      <c r="C22" s="191">
        <f t="shared" si="1"/>
        <v>0</v>
      </c>
      <c r="D22" s="237">
        <f t="shared" si="2"/>
        <v>1.5</v>
      </c>
      <c r="E22" s="236">
        <f>'Core Indicators'!R22</f>
        <v>2</v>
      </c>
      <c r="F22" s="236">
        <f>'Core Indicators'!Z22</f>
        <v>1</v>
      </c>
      <c r="G22" s="191">
        <f t="shared" si="3"/>
        <v>1.5</v>
      </c>
      <c r="H22" s="236">
        <f>'Core Indicators'!AH22</f>
        <v>1</v>
      </c>
      <c r="I22" s="236">
        <f>'Core Indicators'!AP22</f>
        <v>2</v>
      </c>
      <c r="J22" s="236">
        <f>'Core Indicators'!BN22</f>
        <v>2</v>
      </c>
      <c r="K22" s="236">
        <f t="shared" si="4"/>
        <v>2</v>
      </c>
      <c r="L22" s="190">
        <f t="shared" si="5"/>
        <v>1.5</v>
      </c>
      <c r="M22" s="237">
        <f t="shared" si="6"/>
        <v>1</v>
      </c>
      <c r="N22" s="238">
        <f>'Core Indicators'!DJ22</f>
        <v>1</v>
      </c>
      <c r="O22" s="238">
        <f>'Core Indicators'!DR22</f>
        <v>1</v>
      </c>
      <c r="P22" s="238">
        <f>'Core Indicators'!DZ22</f>
        <v>1</v>
      </c>
      <c r="Q22" s="238">
        <f>'Core Indicators'!EH22</f>
        <v>1</v>
      </c>
      <c r="R22" s="238">
        <f>'Core Indicators'!EP22</f>
        <v>1</v>
      </c>
      <c r="S22" s="191">
        <f t="shared" si="7"/>
        <v>1.3</v>
      </c>
      <c r="T22" s="191">
        <f t="shared" si="8"/>
        <v>1.1666666666666667</v>
      </c>
      <c r="U22" s="236">
        <v>1</v>
      </c>
      <c r="V22" s="236">
        <v>1</v>
      </c>
      <c r="W22" s="236">
        <f>'Core Indicators'!EX22</f>
        <v>2</v>
      </c>
      <c r="X22" s="191">
        <f t="shared" si="9"/>
        <v>1.5</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c r="A23" s="236" t="str">
        <f>Lists!C:C</f>
        <v>COL002</v>
      </c>
      <c r="B23" s="190">
        <f t="shared" si="0"/>
        <v>2</v>
      </c>
      <c r="C23" s="191">
        <f t="shared" si="1"/>
        <v>0</v>
      </c>
      <c r="D23" s="237">
        <f t="shared" si="2"/>
        <v>2.2000000000000002</v>
      </c>
      <c r="E23" s="236">
        <f>'Core Indicators'!R23</f>
        <v>2</v>
      </c>
      <c r="F23" s="236">
        <f>'Core Indicators'!Z23</f>
        <v>2</v>
      </c>
      <c r="G23" s="191">
        <f t="shared" si="3"/>
        <v>2</v>
      </c>
      <c r="H23" s="236">
        <f>'Core Indicators'!AH23</f>
        <v>2</v>
      </c>
      <c r="I23" s="236">
        <f>'Core Indicators'!AP23</f>
        <v>2</v>
      </c>
      <c r="J23" s="236">
        <f>'Core Indicators'!BN23</f>
        <v>3</v>
      </c>
      <c r="K23" s="236">
        <f t="shared" si="4"/>
        <v>2.5</v>
      </c>
      <c r="L23" s="190">
        <f t="shared" si="5"/>
        <v>2.2999999999999998</v>
      </c>
      <c r="M23" s="237">
        <f t="shared" si="6"/>
        <v>2.3333333333333335</v>
      </c>
      <c r="N23" s="238">
        <f>'Core Indicators'!DJ23</f>
        <v>2</v>
      </c>
      <c r="O23" s="238">
        <f>'Core Indicators'!DR23</f>
        <v>2</v>
      </c>
      <c r="P23" s="238">
        <f>'Core Indicators'!DZ23</f>
        <v>3</v>
      </c>
      <c r="Q23" s="238" t="str">
        <f>'Core Indicators'!EH23</f>
        <v>x</v>
      </c>
      <c r="R23" s="238" t="str">
        <f>'Core Indicators'!EP23</f>
        <v>x</v>
      </c>
      <c r="S23" s="191">
        <f t="shared" si="7"/>
        <v>1.3</v>
      </c>
      <c r="T23" s="191">
        <f t="shared" si="8"/>
        <v>1.1666666666666667</v>
      </c>
      <c r="U23" s="236">
        <v>1</v>
      </c>
      <c r="V23" s="236">
        <v>1</v>
      </c>
      <c r="W23" s="236">
        <f>'Core Indicators'!EX23</f>
        <v>2</v>
      </c>
      <c r="X23" s="191">
        <f t="shared" si="9"/>
        <v>1.5</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c r="A24" s="236" t="str">
        <f>Lists!C:C</f>
        <v>CRI002</v>
      </c>
      <c r="B24" s="190">
        <f t="shared" si="0"/>
        <v>2.4</v>
      </c>
      <c r="C24" s="191">
        <f t="shared" si="1"/>
        <v>3</v>
      </c>
      <c r="D24" s="237">
        <f t="shared" si="2"/>
        <v>3</v>
      </c>
      <c r="E24" s="236">
        <f>'Core Indicators'!R24</f>
        <v>3</v>
      </c>
      <c r="F24" s="236">
        <f>'Core Indicators'!Z24</f>
        <v>3</v>
      </c>
      <c r="G24" s="191">
        <f t="shared" si="3"/>
        <v>3</v>
      </c>
      <c r="H24" s="236">
        <f>'Core Indicators'!AH24</f>
        <v>3</v>
      </c>
      <c r="I24" s="236">
        <f>'Core Indicators'!AP24</f>
        <v>3</v>
      </c>
      <c r="J24" s="236" t="str">
        <f>'Core Indicators'!BN24</f>
        <v>x</v>
      </c>
      <c r="K24" s="236">
        <f t="shared" si="4"/>
        <v>3</v>
      </c>
      <c r="L24" s="190">
        <f t="shared" si="5"/>
        <v>3</v>
      </c>
      <c r="M24" s="237">
        <f t="shared" si="6"/>
        <v>2.6666666666666665</v>
      </c>
      <c r="N24" s="238">
        <f>'Core Indicators'!DJ24</f>
        <v>2</v>
      </c>
      <c r="O24" s="238">
        <f>'Core Indicators'!DR24</f>
        <v>3</v>
      </c>
      <c r="P24" s="238">
        <f>'Core Indicators'!DZ24</f>
        <v>3</v>
      </c>
      <c r="Q24" s="238" t="str">
        <f>'Core Indicators'!EH24</f>
        <v>x</v>
      </c>
      <c r="R24" s="238" t="str">
        <f>'Core Indicators'!EP24</f>
        <v>x</v>
      </c>
      <c r="S24" s="191">
        <f t="shared" si="7"/>
        <v>1.5</v>
      </c>
      <c r="T24" s="191">
        <f t="shared" si="8"/>
        <v>1</v>
      </c>
      <c r="U24" s="236">
        <v>1</v>
      </c>
      <c r="V24" s="236">
        <v>1</v>
      </c>
      <c r="W24" s="236" t="str">
        <f>'Core Indicators'!EX24</f>
        <v>x</v>
      </c>
      <c r="X24" s="191">
        <f t="shared" si="9"/>
        <v>1</v>
      </c>
      <c r="Y24" s="236">
        <v>1</v>
      </c>
      <c r="Z24" s="191">
        <f t="shared" si="10"/>
        <v>2</v>
      </c>
      <c r="AA24" s="236" t="str">
        <f>'Core Indicators'!FF24</f>
        <v>x</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c r="A25" s="236" t="str">
        <f>Lists!C:C</f>
        <v>CZE002</v>
      </c>
      <c r="B25" s="190">
        <f t="shared" si="0"/>
        <v>1.2</v>
      </c>
      <c r="C25" s="191">
        <f t="shared" si="1"/>
        <v>0</v>
      </c>
      <c r="D25" s="237">
        <f t="shared" si="2"/>
        <v>1.5</v>
      </c>
      <c r="E25" s="236">
        <f>'Core Indicators'!R25</f>
        <v>1</v>
      </c>
      <c r="F25" s="236">
        <f>'Core Indicators'!Z25</f>
        <v>2</v>
      </c>
      <c r="G25" s="191">
        <f t="shared" si="3"/>
        <v>1.5</v>
      </c>
      <c r="H25" s="236">
        <f>'Core Indicators'!AH25</f>
        <v>2</v>
      </c>
      <c r="I25" s="236">
        <f>'Core Indicators'!AP25</f>
        <v>1</v>
      </c>
      <c r="J25" s="236">
        <f>'Core Indicators'!BN25</f>
        <v>1</v>
      </c>
      <c r="K25" s="236">
        <f t="shared" si="4"/>
        <v>1</v>
      </c>
      <c r="L25" s="190">
        <f t="shared" si="5"/>
        <v>1.5</v>
      </c>
      <c r="M25" s="237">
        <f t="shared" si="6"/>
        <v>1</v>
      </c>
      <c r="N25" s="238">
        <f>'Core Indicators'!DJ25</f>
        <v>1</v>
      </c>
      <c r="O25" s="238">
        <f>'Core Indicators'!DR25</f>
        <v>1</v>
      </c>
      <c r="P25" s="238">
        <f>'Core Indicators'!DZ25</f>
        <v>1</v>
      </c>
      <c r="Q25" s="238">
        <f>'Core Indicators'!EH25</f>
        <v>1</v>
      </c>
      <c r="R25" s="238">
        <f>'Core Indicators'!EP25</f>
        <v>1</v>
      </c>
      <c r="S25" s="191">
        <f t="shared" si="7"/>
        <v>1.3</v>
      </c>
      <c r="T25" s="191">
        <f t="shared" si="8"/>
        <v>1</v>
      </c>
      <c r="U25" s="236">
        <v>1</v>
      </c>
      <c r="V25" s="236">
        <v>1</v>
      </c>
      <c r="W25" s="236">
        <f>'Core Indicators'!EX25</f>
        <v>1</v>
      </c>
      <c r="X25" s="191">
        <f t="shared" si="9"/>
        <v>1</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c r="A26" s="236" t="str">
        <f>Lists!C:C</f>
        <v>DJI001</v>
      </c>
      <c r="B26" s="190">
        <f t="shared" si="0"/>
        <v>1.9</v>
      </c>
      <c r="C26" s="191">
        <f t="shared" si="1"/>
        <v>0</v>
      </c>
      <c r="D26" s="237">
        <f t="shared" si="2"/>
        <v>2</v>
      </c>
      <c r="E26" s="236">
        <f>'Core Indicators'!R26</f>
        <v>2</v>
      </c>
      <c r="F26" s="236">
        <f>'Core Indicators'!Z26</f>
        <v>2</v>
      </c>
      <c r="G26" s="191">
        <f t="shared" si="3"/>
        <v>2</v>
      </c>
      <c r="H26" s="236">
        <f>'Core Indicators'!AH26</f>
        <v>2</v>
      </c>
      <c r="I26" s="236">
        <f>'Core Indicators'!AP26</f>
        <v>2</v>
      </c>
      <c r="J26" s="236">
        <f>'Core Indicators'!BN26</f>
        <v>2</v>
      </c>
      <c r="K26" s="236">
        <f t="shared" si="4"/>
        <v>2</v>
      </c>
      <c r="L26" s="190">
        <f t="shared" si="5"/>
        <v>2</v>
      </c>
      <c r="M26" s="237">
        <f t="shared" si="6"/>
        <v>2</v>
      </c>
      <c r="N26" s="238">
        <f>'Core Indicators'!DJ26</f>
        <v>2</v>
      </c>
      <c r="O26" s="238">
        <f>'Core Indicators'!DR26</f>
        <v>2</v>
      </c>
      <c r="P26" s="238">
        <f>'Core Indicators'!DZ26</f>
        <v>2</v>
      </c>
      <c r="Q26" s="238">
        <f>'Core Indicators'!EH26</f>
        <v>2</v>
      </c>
      <c r="R26" s="238">
        <f>'Core Indicators'!EP26</f>
        <v>2</v>
      </c>
      <c r="S26" s="191">
        <f t="shared" si="7"/>
        <v>1.6</v>
      </c>
      <c r="T26" s="191">
        <f t="shared" si="8"/>
        <v>1.1666666666666667</v>
      </c>
      <c r="U26" s="236">
        <v>1</v>
      </c>
      <c r="V26" s="236">
        <v>1</v>
      </c>
      <c r="W26" s="236">
        <f>'Core Indicators'!EX26</f>
        <v>2</v>
      </c>
      <c r="X26" s="191">
        <f t="shared" si="9"/>
        <v>1.5</v>
      </c>
      <c r="Y26" s="236">
        <v>1</v>
      </c>
      <c r="Z26" s="191">
        <f t="shared" si="10"/>
        <v>2</v>
      </c>
      <c r="AA26" s="236">
        <f>'Core Indicators'!FF26</f>
        <v>2</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c r="A27" s="236" t="str">
        <f>Lists!C:C</f>
        <v>DJI002</v>
      </c>
      <c r="B27" s="190">
        <f t="shared" si="0"/>
        <v>1.8</v>
      </c>
      <c r="C27" s="191">
        <f t="shared" si="1"/>
        <v>0</v>
      </c>
      <c r="D27" s="237">
        <f t="shared" si="2"/>
        <v>1.8</v>
      </c>
      <c r="E27" s="236">
        <f>'Core Indicators'!R27</f>
        <v>1</v>
      </c>
      <c r="F27" s="236">
        <f>'Core Indicators'!Z27</f>
        <v>2</v>
      </c>
      <c r="G27" s="191">
        <f t="shared" si="3"/>
        <v>1.5</v>
      </c>
      <c r="H27" s="236">
        <f>'Core Indicators'!AH27</f>
        <v>2</v>
      </c>
      <c r="I27" s="236">
        <f>'Core Indicators'!AP27</f>
        <v>2</v>
      </c>
      <c r="J27" s="236">
        <f>'Core Indicators'!BN27</f>
        <v>2</v>
      </c>
      <c r="K27" s="236">
        <f t="shared" si="4"/>
        <v>2</v>
      </c>
      <c r="L27" s="190">
        <f t="shared" si="5"/>
        <v>2</v>
      </c>
      <c r="M27" s="237">
        <f t="shared" si="6"/>
        <v>2</v>
      </c>
      <c r="N27" s="238">
        <f>'Core Indicators'!DJ27</f>
        <v>2</v>
      </c>
      <c r="O27" s="238">
        <f>'Core Indicators'!DR27</f>
        <v>2</v>
      </c>
      <c r="P27" s="238">
        <f>'Core Indicators'!DZ27</f>
        <v>2</v>
      </c>
      <c r="Q27" s="238" t="str">
        <f>'Core Indicators'!EH27</f>
        <v>x</v>
      </c>
      <c r="R27" s="238" t="str">
        <f>'Core Indicators'!EP27</f>
        <v>x</v>
      </c>
      <c r="S27" s="191">
        <f t="shared" si="7"/>
        <v>1.6</v>
      </c>
      <c r="T27" s="191">
        <f t="shared" si="8"/>
        <v>1.1666666666666667</v>
      </c>
      <c r="U27" s="236">
        <v>1</v>
      </c>
      <c r="V27" s="236">
        <v>1</v>
      </c>
      <c r="W27" s="236">
        <f>'Core Indicators'!EX27</f>
        <v>2</v>
      </c>
      <c r="X27" s="191">
        <f t="shared" si="9"/>
        <v>1.5</v>
      </c>
      <c r="Y27" s="236">
        <v>1</v>
      </c>
      <c r="Z27" s="191">
        <f t="shared" si="10"/>
        <v>2</v>
      </c>
      <c r="AA27" s="236">
        <f>'Core Indicators'!FF27</f>
        <v>2</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c r="A28" s="236" t="str">
        <f>Lists!C:C</f>
        <v>DJI003</v>
      </c>
      <c r="B28" s="190">
        <f t="shared" si="0"/>
        <v>2.5</v>
      </c>
      <c r="C28" s="191">
        <f t="shared" si="1"/>
        <v>1</v>
      </c>
      <c r="D28" s="237">
        <f t="shared" si="2"/>
        <v>2.5</v>
      </c>
      <c r="E28" s="236">
        <f>'Core Indicators'!R28</f>
        <v>2</v>
      </c>
      <c r="F28" s="236">
        <f>'Core Indicators'!Z28</f>
        <v>3</v>
      </c>
      <c r="G28" s="191">
        <f t="shared" si="3"/>
        <v>2.5</v>
      </c>
      <c r="H28" s="236">
        <f>'Core Indicators'!AH28</f>
        <v>3</v>
      </c>
      <c r="I28" s="236">
        <f>'Core Indicators'!AP28</f>
        <v>2</v>
      </c>
      <c r="J28" s="236" t="str">
        <f>'Core Indicators'!BN28</f>
        <v>x</v>
      </c>
      <c r="K28" s="236">
        <f t="shared" si="4"/>
        <v>2</v>
      </c>
      <c r="L28" s="190">
        <f t="shared" si="5"/>
        <v>2.5</v>
      </c>
      <c r="M28" s="237">
        <f t="shared" si="6"/>
        <v>3</v>
      </c>
      <c r="N28" s="238">
        <f>'Core Indicators'!DJ28</f>
        <v>3</v>
      </c>
      <c r="O28" s="238">
        <f>'Core Indicators'!DR28</f>
        <v>3</v>
      </c>
      <c r="P28" s="238">
        <f>'Core Indicators'!DZ28</f>
        <v>3</v>
      </c>
      <c r="Q28" s="238">
        <f>'Core Indicators'!EH28</f>
        <v>3</v>
      </c>
      <c r="R28" s="238">
        <f>'Core Indicators'!EP28</f>
        <v>3</v>
      </c>
      <c r="S28" s="191">
        <f t="shared" si="7"/>
        <v>1.6</v>
      </c>
      <c r="T28" s="191">
        <f t="shared" si="8"/>
        <v>1.1666666666666667</v>
      </c>
      <c r="U28" s="236">
        <v>1</v>
      </c>
      <c r="V28" s="236">
        <v>1</v>
      </c>
      <c r="W28" s="236">
        <f>'Core Indicators'!EX28</f>
        <v>2</v>
      </c>
      <c r="X28" s="191">
        <f t="shared" si="9"/>
        <v>1.5</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c r="A29" s="236" t="str">
        <f>Lists!C:C</f>
        <v>DOM002</v>
      </c>
      <c r="B29" s="190">
        <f t="shared" si="0"/>
        <v>1.9</v>
      </c>
      <c r="C29" s="191">
        <f t="shared" si="1"/>
        <v>2</v>
      </c>
      <c r="D29" s="237">
        <f t="shared" si="2"/>
        <v>2</v>
      </c>
      <c r="E29" s="236">
        <f>'Core Indicators'!R29</f>
        <v>2</v>
      </c>
      <c r="F29" s="236">
        <f>'Core Indicators'!Z29</f>
        <v>2</v>
      </c>
      <c r="G29" s="191">
        <f t="shared" si="3"/>
        <v>2</v>
      </c>
      <c r="H29" s="236">
        <f>'Core Indicators'!AH29</f>
        <v>2</v>
      </c>
      <c r="I29" s="236">
        <f>'Core Indicators'!AP29</f>
        <v>2</v>
      </c>
      <c r="J29" s="236" t="str">
        <f>'Core Indicators'!BN29</f>
        <v>x</v>
      </c>
      <c r="K29" s="236">
        <f t="shared" si="4"/>
        <v>2</v>
      </c>
      <c r="L29" s="190">
        <f t="shared" si="5"/>
        <v>2</v>
      </c>
      <c r="M29" s="237">
        <f t="shared" si="6"/>
        <v>2</v>
      </c>
      <c r="N29" s="238">
        <f>'Core Indicators'!DJ29</f>
        <v>2</v>
      </c>
      <c r="O29" s="238">
        <f>'Core Indicators'!DR29</f>
        <v>2</v>
      </c>
      <c r="P29" s="238">
        <f>'Core Indicators'!DZ29</f>
        <v>2</v>
      </c>
      <c r="Q29" s="238">
        <f>'Core Indicators'!EH29</f>
        <v>2</v>
      </c>
      <c r="R29" s="238">
        <f>'Core Indicators'!EP29</f>
        <v>2</v>
      </c>
      <c r="S29" s="191">
        <f t="shared" si="7"/>
        <v>1.5</v>
      </c>
      <c r="T29" s="191">
        <f t="shared" si="8"/>
        <v>1</v>
      </c>
      <c r="U29" s="236">
        <v>1</v>
      </c>
      <c r="V29" s="236">
        <v>1</v>
      </c>
      <c r="W29" s="236" t="str">
        <f>'Core Indicators'!EX29</f>
        <v>x</v>
      </c>
      <c r="X29" s="191">
        <f t="shared" si="9"/>
        <v>1</v>
      </c>
      <c r="Y29" s="236">
        <v>1</v>
      </c>
      <c r="Z29" s="191">
        <f t="shared" si="10"/>
        <v>2</v>
      </c>
      <c r="AA29" s="236">
        <f>'Core Indicators'!FF29</f>
        <v>2</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c r="A30" s="236" t="str">
        <f>Lists!C:C</f>
        <v>DZA002</v>
      </c>
      <c r="B30" s="190">
        <f t="shared" si="0"/>
        <v>2.4</v>
      </c>
      <c r="C30" s="191">
        <f t="shared" si="1"/>
        <v>0</v>
      </c>
      <c r="D30" s="237">
        <f t="shared" si="2"/>
        <v>2.7</v>
      </c>
      <c r="E30" s="236">
        <f>'Core Indicators'!R30</f>
        <v>2</v>
      </c>
      <c r="F30" s="236">
        <f>'Core Indicators'!Z30</f>
        <v>2</v>
      </c>
      <c r="G30" s="191">
        <f t="shared" si="3"/>
        <v>2</v>
      </c>
      <c r="H30" s="236">
        <f>'Core Indicators'!AH30</f>
        <v>3</v>
      </c>
      <c r="I30" s="236">
        <f>'Core Indicators'!AP30</f>
        <v>3</v>
      </c>
      <c r="J30" s="236">
        <f>'Core Indicators'!BN30</f>
        <v>3</v>
      </c>
      <c r="K30" s="236">
        <f t="shared" si="4"/>
        <v>3</v>
      </c>
      <c r="L30" s="190">
        <f t="shared" si="5"/>
        <v>3</v>
      </c>
      <c r="M30" s="237">
        <f t="shared" si="6"/>
        <v>2.6</v>
      </c>
      <c r="N30" s="238">
        <f>'Core Indicators'!DJ30</f>
        <v>2</v>
      </c>
      <c r="O30" s="238">
        <f>'Core Indicators'!DR30</f>
        <v>2</v>
      </c>
      <c r="P30" s="238">
        <f>'Core Indicators'!DZ30</f>
        <v>3</v>
      </c>
      <c r="Q30" s="238">
        <f>'Core Indicators'!EH30</f>
        <v>3</v>
      </c>
      <c r="R30" s="238">
        <f>'Core Indicators'!EP30</f>
        <v>3</v>
      </c>
      <c r="S30" s="191">
        <f t="shared" si="7"/>
        <v>1.7</v>
      </c>
      <c r="T30" s="191">
        <f t="shared" si="8"/>
        <v>1.3333333333333333</v>
      </c>
      <c r="U30" s="236">
        <v>1</v>
      </c>
      <c r="V30" s="236">
        <v>1</v>
      </c>
      <c r="W30" s="236">
        <f>'Core Indicators'!EX30</f>
        <v>3</v>
      </c>
      <c r="X30" s="191">
        <f t="shared" si="9"/>
        <v>2</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c r="A31" s="236" t="str">
        <f>Lists!C:C</f>
        <v>DZA003</v>
      </c>
      <c r="B31" s="190">
        <f t="shared" si="0"/>
        <v>2.7</v>
      </c>
      <c r="C31" s="191">
        <f t="shared" si="1"/>
        <v>0</v>
      </c>
      <c r="D31" s="237">
        <f t="shared" si="2"/>
        <v>3</v>
      </c>
      <c r="E31" s="236">
        <f>'Core Indicators'!R31</f>
        <v>3</v>
      </c>
      <c r="F31" s="236">
        <f>'Core Indicators'!Z31</f>
        <v>3</v>
      </c>
      <c r="G31" s="191">
        <f t="shared" si="3"/>
        <v>3</v>
      </c>
      <c r="H31" s="236">
        <f>'Core Indicators'!AH31</f>
        <v>3</v>
      </c>
      <c r="I31" s="236">
        <f>'Core Indicators'!AP31</f>
        <v>3</v>
      </c>
      <c r="J31" s="236">
        <f>'Core Indicators'!BN31</f>
        <v>3</v>
      </c>
      <c r="K31" s="236">
        <f t="shared" si="4"/>
        <v>3</v>
      </c>
      <c r="L31" s="190">
        <f t="shared" si="5"/>
        <v>3</v>
      </c>
      <c r="M31" s="237">
        <f t="shared" si="6"/>
        <v>3</v>
      </c>
      <c r="N31" s="238">
        <f>'Core Indicators'!DJ31</f>
        <v>3</v>
      </c>
      <c r="O31" s="238">
        <f>'Core Indicators'!DR31</f>
        <v>3</v>
      </c>
      <c r="P31" s="238">
        <f>'Core Indicators'!DZ31</f>
        <v>3</v>
      </c>
      <c r="Q31" s="238">
        <f>'Core Indicators'!EH31</f>
        <v>3</v>
      </c>
      <c r="R31" s="238">
        <f>'Core Indicators'!EP31</f>
        <v>3</v>
      </c>
      <c r="S31" s="191">
        <f t="shared" si="7"/>
        <v>1.9</v>
      </c>
      <c r="T31" s="191">
        <f t="shared" si="8"/>
        <v>1.3333333333333333</v>
      </c>
      <c r="U31" s="236">
        <v>1</v>
      </c>
      <c r="V31" s="236">
        <v>1</v>
      </c>
      <c r="W31" s="236">
        <f>'Core Indicators'!EX31</f>
        <v>3</v>
      </c>
      <c r="X31" s="191">
        <f t="shared" si="9"/>
        <v>2</v>
      </c>
      <c r="Y31" s="236">
        <v>1</v>
      </c>
      <c r="Z31" s="191">
        <f t="shared" si="10"/>
        <v>2.5</v>
      </c>
      <c r="AA31" s="236">
        <f>'Core Indicators'!FF31</f>
        <v>3</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c r="A32" s="236" t="str">
        <f>Lists!C:C</f>
        <v>DZA004</v>
      </c>
      <c r="B32" s="190">
        <f t="shared" si="0"/>
        <v>2.5</v>
      </c>
      <c r="C32" s="191">
        <f t="shared" si="1"/>
        <v>0</v>
      </c>
      <c r="D32" s="237">
        <f t="shared" si="2"/>
        <v>2.7</v>
      </c>
      <c r="E32" s="236">
        <f>'Core Indicators'!R32</f>
        <v>2</v>
      </c>
      <c r="F32" s="236">
        <f>'Core Indicators'!Z32</f>
        <v>2</v>
      </c>
      <c r="G32" s="191">
        <f t="shared" si="3"/>
        <v>2</v>
      </c>
      <c r="H32" s="236">
        <f>'Core Indicators'!AH32</f>
        <v>3</v>
      </c>
      <c r="I32" s="236">
        <f>'Core Indicators'!AP32</f>
        <v>3</v>
      </c>
      <c r="J32" s="236">
        <f>'Core Indicators'!BN32</f>
        <v>3</v>
      </c>
      <c r="K32" s="236">
        <f t="shared" si="4"/>
        <v>3</v>
      </c>
      <c r="L32" s="190">
        <f t="shared" si="5"/>
        <v>3</v>
      </c>
      <c r="M32" s="237">
        <f t="shared" si="6"/>
        <v>3</v>
      </c>
      <c r="N32" s="238">
        <f>'Core Indicators'!DJ32</f>
        <v>3</v>
      </c>
      <c r="O32" s="238">
        <f>'Core Indicators'!DR32</f>
        <v>3</v>
      </c>
      <c r="P32" s="238">
        <f>'Core Indicators'!DZ32</f>
        <v>3</v>
      </c>
      <c r="Q32" s="238">
        <f>'Core Indicators'!EH32</f>
        <v>3</v>
      </c>
      <c r="R32" s="238">
        <f>'Core Indicators'!EP32</f>
        <v>3</v>
      </c>
      <c r="S32" s="191">
        <f t="shared" si="7"/>
        <v>1.7</v>
      </c>
      <c r="T32" s="191">
        <f t="shared" si="8"/>
        <v>1.3333333333333333</v>
      </c>
      <c r="U32" s="236">
        <v>1</v>
      </c>
      <c r="V32" s="236">
        <v>1</v>
      </c>
      <c r="W32" s="236">
        <f>'Core Indicators'!EX32</f>
        <v>3</v>
      </c>
      <c r="X32" s="191">
        <f t="shared" si="9"/>
        <v>2</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c r="A33" s="236" t="str">
        <f>Lists!C:C</f>
        <v>ECU001</v>
      </c>
      <c r="B33" s="190">
        <f t="shared" si="0"/>
        <v>2.1</v>
      </c>
      <c r="C33" s="191">
        <f t="shared" si="1"/>
        <v>0</v>
      </c>
      <c r="D33" s="237">
        <f t="shared" si="2"/>
        <v>2</v>
      </c>
      <c r="E33" s="236">
        <f>'Core Indicators'!R33</f>
        <v>2</v>
      </c>
      <c r="F33" s="236">
        <f>'Core Indicators'!Z33</f>
        <v>2</v>
      </c>
      <c r="G33" s="191">
        <f t="shared" si="3"/>
        <v>2</v>
      </c>
      <c r="H33" s="236">
        <f>'Core Indicators'!AH33</f>
        <v>2</v>
      </c>
      <c r="I33" s="236">
        <f>'Core Indicators'!AP33</f>
        <v>2</v>
      </c>
      <c r="J33" s="236">
        <f>'Core Indicators'!BN33</f>
        <v>2</v>
      </c>
      <c r="K33" s="236">
        <f t="shared" si="4"/>
        <v>2</v>
      </c>
      <c r="L33" s="190">
        <f t="shared" si="5"/>
        <v>2</v>
      </c>
      <c r="M33" s="237">
        <f t="shared" si="6"/>
        <v>2.4</v>
      </c>
      <c r="N33" s="238">
        <f>'Core Indicators'!DJ33</f>
        <v>3</v>
      </c>
      <c r="O33" s="238">
        <f>'Core Indicators'!DR33</f>
        <v>3</v>
      </c>
      <c r="P33" s="238">
        <f>'Core Indicators'!DZ33</f>
        <v>2</v>
      </c>
      <c r="Q33" s="238">
        <f>'Core Indicators'!EH33</f>
        <v>2</v>
      </c>
      <c r="R33" s="238">
        <f>'Core Indicators'!EP33</f>
        <v>2</v>
      </c>
      <c r="S33" s="191">
        <f t="shared" si="7"/>
        <v>1.6</v>
      </c>
      <c r="T33" s="191">
        <f t="shared" si="8"/>
        <v>1.1666666666666667</v>
      </c>
      <c r="U33" s="236">
        <v>1</v>
      </c>
      <c r="V33" s="236">
        <v>1</v>
      </c>
      <c r="W33" s="236">
        <f>'Core Indicators'!EX33</f>
        <v>2</v>
      </c>
      <c r="X33" s="191">
        <f t="shared" si="9"/>
        <v>1.5</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c r="A34" s="236" t="str">
        <f>Lists!C:C</f>
        <v>ECU002</v>
      </c>
      <c r="B34" s="190">
        <f t="shared" si="0"/>
        <v>1.9</v>
      </c>
      <c r="C34" s="191">
        <f t="shared" si="1"/>
        <v>1</v>
      </c>
      <c r="D34" s="237">
        <f t="shared" si="2"/>
        <v>2</v>
      </c>
      <c r="E34" s="236">
        <f>'Core Indicators'!R34</f>
        <v>2</v>
      </c>
      <c r="F34" s="236">
        <f>'Core Indicators'!Z34</f>
        <v>2</v>
      </c>
      <c r="G34" s="191">
        <f t="shared" si="3"/>
        <v>2</v>
      </c>
      <c r="H34" s="236">
        <f>'Core Indicators'!AH34</f>
        <v>2</v>
      </c>
      <c r="I34" s="236">
        <f>'Core Indicators'!AP34</f>
        <v>2</v>
      </c>
      <c r="J34" s="236" t="str">
        <f>'Core Indicators'!BN34</f>
        <v>x</v>
      </c>
      <c r="K34" s="236">
        <f t="shared" si="4"/>
        <v>2</v>
      </c>
      <c r="L34" s="190">
        <f t="shared" si="5"/>
        <v>2</v>
      </c>
      <c r="M34" s="237">
        <f t="shared" si="6"/>
        <v>2</v>
      </c>
      <c r="N34" s="238">
        <f>'Core Indicators'!DJ34</f>
        <v>2</v>
      </c>
      <c r="O34" s="238">
        <f>'Core Indicators'!DR34</f>
        <v>2</v>
      </c>
      <c r="P34" s="238">
        <f>'Core Indicators'!DZ34</f>
        <v>2</v>
      </c>
      <c r="Q34" s="238" t="str">
        <f>'Core Indicators'!EH34</f>
        <v>x</v>
      </c>
      <c r="R34" s="238" t="str">
        <f>'Core Indicators'!EP34</f>
        <v>x</v>
      </c>
      <c r="S34" s="191">
        <f t="shared" si="7"/>
        <v>1.6</v>
      </c>
      <c r="T34" s="191">
        <f t="shared" si="8"/>
        <v>1.1666666666666667</v>
      </c>
      <c r="U34" s="236">
        <v>1</v>
      </c>
      <c r="V34" s="236">
        <v>1</v>
      </c>
      <c r="W34" s="236">
        <f>'Core Indicators'!EX34</f>
        <v>2</v>
      </c>
      <c r="X34" s="191">
        <f t="shared" si="9"/>
        <v>1.5</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c r="A35" s="236" t="str">
        <f>Lists!C:C</f>
        <v>ECU003</v>
      </c>
      <c r="B35" s="190">
        <f t="shared" ref="B35:B66" si="15">IF(OR(M35="x",D35="x"),"x",ROUND((5-GEOMEAN(((5-D35)/5*4+1),((5-M35)/5*4+1),((5-M35)/5*4+1)))/4*3.5+S35*0.3,1))</f>
        <v>2.1</v>
      </c>
      <c r="C35" s="191">
        <f t="shared" ref="C35:C66" si="16">COUNTIF(E35:F35,"x")+COUNTIF(H35:I35,"x")+COUNTIF(J35:J35,"x")+COUNTIF(M35,"x")+COUNTIF(U35:W35,"x")+COUNTIF(Y35:AB35,"x")</f>
        <v>0</v>
      </c>
      <c r="D35" s="237">
        <f t="shared" ref="D35:D66" si="17">IF(OR(L35="x",G35="x"),"x",ROUND((5-GEOMEAN(((5-L35)/5*4+1),((5-L35)/5*4+1),((5-G35)/5*4+1)))/4*5,1))</f>
        <v>2</v>
      </c>
      <c r="E35" s="236">
        <f>'Core Indicators'!R35</f>
        <v>2</v>
      </c>
      <c r="F35" s="236">
        <f>'Core Indicators'!Z35</f>
        <v>2</v>
      </c>
      <c r="G35" s="191">
        <f t="shared" ref="G35:G66" si="18">IF(AND(F35="x",E35="x"),"x",IF(OR(F35="x",E35="x"),AVERAGE(E35,F35),ROUND((10-GEOMEAN(((10-E35)/10*9+1),((10-F35)/10*9+1)))/9*10,1)))</f>
        <v>2</v>
      </c>
      <c r="H35" s="236">
        <f>'Core Indicators'!AH35</f>
        <v>2</v>
      </c>
      <c r="I35" s="236">
        <f>'Core Indicators'!AP35</f>
        <v>2</v>
      </c>
      <c r="J35" s="236">
        <f>'Core Indicators'!BN35</f>
        <v>2</v>
      </c>
      <c r="K35" s="236">
        <f t="shared" ref="K35:K66" si="19">IF(AND(J35="x",I35="x"),"x",IF(OR(J35="x",I35="x"),AVERAGE(I35,J35),ROUND((10-GEOMEAN(((10-I35)/10*9+1),((10-J35)/10*9+1)))/9*10,1)))</f>
        <v>2</v>
      </c>
      <c r="L35" s="190">
        <f t="shared" ref="L35:L66" si="20">IF(AND(H35="x",K35="x"),"x",IF(OR(H35="x",K35="x"),AVERAGE(H35,K35),ROUND((10-GEOMEAN(((10-H35)/10*9+1),((10-K35)/10*9+1)))/9*10,1)))</f>
        <v>2</v>
      </c>
      <c r="M35" s="237">
        <f t="shared" ref="M35:M66" si="21">IF(N35="x","x",AVERAGE(N35:R35))</f>
        <v>2.4</v>
      </c>
      <c r="N35" s="238">
        <f>'Core Indicators'!DJ35</f>
        <v>3</v>
      </c>
      <c r="O35" s="238">
        <f>'Core Indicators'!DR35</f>
        <v>3</v>
      </c>
      <c r="P35" s="238">
        <f>'Core Indicators'!DZ35</f>
        <v>2</v>
      </c>
      <c r="Q35" s="238">
        <f>'Core Indicators'!EH35</f>
        <v>2</v>
      </c>
      <c r="R35" s="238">
        <f>'Core Indicators'!EP35</f>
        <v>2</v>
      </c>
      <c r="S35" s="191">
        <f t="shared" ref="S35:S66" si="22">IF(OR(Z35="x",T35="x"),T35,ROUND((10-GEOMEAN(((10-T35)/10*9+1),((10-Z35)/10*9+1)))/9*10,1))</f>
        <v>1.6</v>
      </c>
      <c r="T35" s="191">
        <f t="shared" ref="T35:T66" si="23">AVERAGE(U35,X35,Y35)</f>
        <v>1.1666666666666667</v>
      </c>
      <c r="U35" s="236">
        <v>1</v>
      </c>
      <c r="V35" s="236">
        <v>1</v>
      </c>
      <c r="W35" s="236">
        <f>'Core Indicators'!EX35</f>
        <v>2</v>
      </c>
      <c r="X35" s="191">
        <f t="shared" ref="X35:X66" si="24">AVERAGE(V35:W35)</f>
        <v>1.5</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c r="A36" s="236" t="str">
        <f>Lists!C:C</f>
        <v>EGY004</v>
      </c>
      <c r="B36" s="190">
        <f t="shared" si="15"/>
        <v>1.8</v>
      </c>
      <c r="C36" s="191">
        <f t="shared" si="16"/>
        <v>0</v>
      </c>
      <c r="D36" s="237">
        <f t="shared" si="17"/>
        <v>2.2999999999999998</v>
      </c>
      <c r="E36" s="236">
        <f>'Core Indicators'!R36</f>
        <v>1</v>
      </c>
      <c r="F36" s="236">
        <f>'Core Indicators'!Z36</f>
        <v>2</v>
      </c>
      <c r="G36" s="191">
        <f t="shared" si="18"/>
        <v>1.5</v>
      </c>
      <c r="H36" s="236">
        <f>'Core Indicators'!AH36</f>
        <v>3</v>
      </c>
      <c r="I36" s="236">
        <f>'Core Indicators'!AP36</f>
        <v>1</v>
      </c>
      <c r="J36" s="236">
        <f>'Core Indicators'!BN36</f>
        <v>3</v>
      </c>
      <c r="K36" s="236">
        <f t="shared" si="19"/>
        <v>2.1</v>
      </c>
      <c r="L36" s="190">
        <f t="shared" si="20"/>
        <v>2.6</v>
      </c>
      <c r="M36" s="237">
        <f t="shared" si="21"/>
        <v>1.8</v>
      </c>
      <c r="N36" s="238">
        <f>'Core Indicators'!DJ36</f>
        <v>1</v>
      </c>
      <c r="O36" s="238">
        <f>'Core Indicators'!DR36</f>
        <v>1</v>
      </c>
      <c r="P36" s="238">
        <f>'Core Indicators'!DZ36</f>
        <v>1</v>
      </c>
      <c r="Q36" s="238">
        <f>'Core Indicators'!EH36</f>
        <v>3</v>
      </c>
      <c r="R36" s="238">
        <f>'Core Indicators'!EP36</f>
        <v>3</v>
      </c>
      <c r="S36" s="191">
        <f t="shared" si="22"/>
        <v>1.4</v>
      </c>
      <c r="T36" s="191">
        <f t="shared" si="23"/>
        <v>1.3333333333333333</v>
      </c>
      <c r="U36" s="236">
        <v>1</v>
      </c>
      <c r="V36" s="236">
        <v>1</v>
      </c>
      <c r="W36" s="236">
        <f>'Core Indicators'!EX36</f>
        <v>3</v>
      </c>
      <c r="X36" s="191">
        <f t="shared" si="24"/>
        <v>2</v>
      </c>
      <c r="Y36" s="236">
        <v>1</v>
      </c>
      <c r="Z36" s="191">
        <f t="shared" si="25"/>
        <v>1.5</v>
      </c>
      <c r="AA36" s="236">
        <f>'Core Indicators'!FF36</f>
        <v>1</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c r="A37" s="236" t="str">
        <f>Lists!C:C</f>
        <v>ERI001</v>
      </c>
      <c r="B37" s="190">
        <f t="shared" si="15"/>
        <v>2.2999999999999998</v>
      </c>
      <c r="C37" s="191">
        <f t="shared" si="16"/>
        <v>0</v>
      </c>
      <c r="D37" s="237">
        <f t="shared" si="17"/>
        <v>2.8</v>
      </c>
      <c r="E37" s="236">
        <f>'Core Indicators'!R37</f>
        <v>2</v>
      </c>
      <c r="F37" s="236">
        <f>'Core Indicators'!Z37</f>
        <v>3</v>
      </c>
      <c r="G37" s="191">
        <f t="shared" si="18"/>
        <v>2.5</v>
      </c>
      <c r="H37" s="236">
        <f>'Core Indicators'!AH37</f>
        <v>3</v>
      </c>
      <c r="I37" s="236">
        <f>'Core Indicators'!AP37</f>
        <v>3</v>
      </c>
      <c r="J37" s="236">
        <f>'Core Indicators'!BN37</f>
        <v>3</v>
      </c>
      <c r="K37" s="236">
        <f t="shared" si="19"/>
        <v>3</v>
      </c>
      <c r="L37" s="190">
        <f t="shared" si="20"/>
        <v>3</v>
      </c>
      <c r="M37" s="237">
        <f t="shared" si="21"/>
        <v>2.3333333333333335</v>
      </c>
      <c r="N37" s="238">
        <f>'Core Indicators'!DJ37</f>
        <v>2</v>
      </c>
      <c r="O37" s="238">
        <f>'Core Indicators'!DR37</f>
        <v>2</v>
      </c>
      <c r="P37" s="238">
        <f>'Core Indicators'!DZ37</f>
        <v>3</v>
      </c>
      <c r="Q37" s="238" t="str">
        <f>'Core Indicators'!EH37</f>
        <v>x</v>
      </c>
      <c r="R37" s="238" t="str">
        <f>'Core Indicators'!EP37</f>
        <v>x</v>
      </c>
      <c r="S37" s="191">
        <f t="shared" si="22"/>
        <v>1.7</v>
      </c>
      <c r="T37" s="191">
        <f t="shared" si="23"/>
        <v>1.3333333333333333</v>
      </c>
      <c r="U37" s="236">
        <v>1</v>
      </c>
      <c r="V37" s="236">
        <v>1</v>
      </c>
      <c r="W37" s="236">
        <f>'Core Indicators'!EX37</f>
        <v>3</v>
      </c>
      <c r="X37" s="191">
        <f t="shared" si="24"/>
        <v>2</v>
      </c>
      <c r="Y37" s="236">
        <v>1</v>
      </c>
      <c r="Z37" s="191">
        <f t="shared" si="25"/>
        <v>2</v>
      </c>
      <c r="AA37" s="236">
        <f>'Core Indicators'!FF37</f>
        <v>2</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c r="A38" s="236" t="str">
        <f>Lists!C:C</f>
        <v>ESP002</v>
      </c>
      <c r="B38" s="190">
        <f t="shared" si="15"/>
        <v>1.8</v>
      </c>
      <c r="C38" s="191">
        <f t="shared" si="16"/>
        <v>0</v>
      </c>
      <c r="D38" s="237">
        <f t="shared" si="17"/>
        <v>2.2999999999999998</v>
      </c>
      <c r="E38" s="236">
        <f>'Core Indicators'!R38</f>
        <v>1</v>
      </c>
      <c r="F38" s="236">
        <f>'Core Indicators'!Z38</f>
        <v>2</v>
      </c>
      <c r="G38" s="191">
        <f t="shared" si="18"/>
        <v>1.5</v>
      </c>
      <c r="H38" s="236">
        <f>'Core Indicators'!AH38</f>
        <v>3</v>
      </c>
      <c r="I38" s="236">
        <f>'Core Indicators'!AP38</f>
        <v>1</v>
      </c>
      <c r="J38" s="236">
        <f>'Core Indicators'!BN38</f>
        <v>3</v>
      </c>
      <c r="K38" s="236">
        <f t="shared" si="19"/>
        <v>2.1</v>
      </c>
      <c r="L38" s="190">
        <f t="shared" si="20"/>
        <v>2.6</v>
      </c>
      <c r="M38" s="237">
        <f t="shared" si="21"/>
        <v>1.8</v>
      </c>
      <c r="N38" s="238">
        <f>'Core Indicators'!DJ38</f>
        <v>1</v>
      </c>
      <c r="O38" s="238">
        <f>'Core Indicators'!DR38</f>
        <v>1</v>
      </c>
      <c r="P38" s="238">
        <f>'Core Indicators'!DZ38</f>
        <v>1</v>
      </c>
      <c r="Q38" s="238">
        <f>'Core Indicators'!EH38</f>
        <v>3</v>
      </c>
      <c r="R38" s="238">
        <f>'Core Indicators'!EP38</f>
        <v>3</v>
      </c>
      <c r="S38" s="191">
        <f t="shared" si="22"/>
        <v>1.4</v>
      </c>
      <c r="T38" s="191">
        <f t="shared" si="23"/>
        <v>1.3333333333333333</v>
      </c>
      <c r="U38" s="236">
        <v>1</v>
      </c>
      <c r="V38" s="236">
        <v>1</v>
      </c>
      <c r="W38" s="236">
        <f>'Core Indicators'!EX38</f>
        <v>3</v>
      </c>
      <c r="X38" s="191">
        <f t="shared" si="24"/>
        <v>2</v>
      </c>
      <c r="Y38" s="236">
        <v>1</v>
      </c>
      <c r="Z38" s="191">
        <f t="shared" si="25"/>
        <v>1.5</v>
      </c>
      <c r="AA38" s="236">
        <f>'Core Indicators'!FF38</f>
        <v>1</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c r="A39" s="236" t="str">
        <f>Lists!C:C</f>
        <v>EST002</v>
      </c>
      <c r="B39" s="190">
        <f t="shared" si="15"/>
        <v>1.8</v>
      </c>
      <c r="C39" s="191">
        <f t="shared" si="16"/>
        <v>0</v>
      </c>
      <c r="D39" s="237">
        <f t="shared" si="17"/>
        <v>1.5</v>
      </c>
      <c r="E39" s="236">
        <f>'Core Indicators'!R39</f>
        <v>1</v>
      </c>
      <c r="F39" s="236">
        <f>'Core Indicators'!Z39</f>
        <v>2</v>
      </c>
      <c r="G39" s="191">
        <f t="shared" si="18"/>
        <v>1.5</v>
      </c>
      <c r="H39" s="236">
        <f>'Core Indicators'!AH39</f>
        <v>2</v>
      </c>
      <c r="I39" s="236">
        <f>'Core Indicators'!AP39</f>
        <v>1</v>
      </c>
      <c r="J39" s="236">
        <f>'Core Indicators'!BN39</f>
        <v>1</v>
      </c>
      <c r="K39" s="236">
        <f t="shared" si="19"/>
        <v>1</v>
      </c>
      <c r="L39" s="190">
        <f t="shared" si="20"/>
        <v>1.5</v>
      </c>
      <c r="M39" s="237">
        <f t="shared" si="21"/>
        <v>2.2000000000000002</v>
      </c>
      <c r="N39" s="238">
        <f>'Core Indicators'!DJ39</f>
        <v>1</v>
      </c>
      <c r="O39" s="238">
        <f>'Core Indicators'!DR39</f>
        <v>3</v>
      </c>
      <c r="P39" s="238">
        <f>'Core Indicators'!DZ39</f>
        <v>3</v>
      </c>
      <c r="Q39" s="238">
        <f>'Core Indicators'!EH39</f>
        <v>3</v>
      </c>
      <c r="R39" s="238">
        <f>'Core Indicators'!EP39</f>
        <v>1</v>
      </c>
      <c r="S39" s="191">
        <f t="shared" si="22"/>
        <v>1.3</v>
      </c>
      <c r="T39" s="191">
        <f t="shared" si="23"/>
        <v>1</v>
      </c>
      <c r="U39" s="236">
        <v>1</v>
      </c>
      <c r="V39" s="236">
        <v>1</v>
      </c>
      <c r="W39" s="236">
        <f>'Core Indicators'!EX39</f>
        <v>1</v>
      </c>
      <c r="X39" s="191">
        <f t="shared" si="24"/>
        <v>1</v>
      </c>
      <c r="Y39" s="236">
        <v>1</v>
      </c>
      <c r="Z39" s="191">
        <f t="shared" si="25"/>
        <v>1.5</v>
      </c>
      <c r="AA39" s="236">
        <f>'Core Indicators'!FF39</f>
        <v>1</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c r="A40" s="236" t="str">
        <f>Lists!C:C</f>
        <v>ETH001</v>
      </c>
      <c r="B40" s="190">
        <f t="shared" si="15"/>
        <v>2.4</v>
      </c>
      <c r="C40" s="191">
        <f t="shared" si="16"/>
        <v>0</v>
      </c>
      <c r="D40" s="237">
        <f t="shared" si="17"/>
        <v>2.2000000000000002</v>
      </c>
      <c r="E40" s="236">
        <f>'Core Indicators'!R40</f>
        <v>2</v>
      </c>
      <c r="F40" s="236">
        <f>'Core Indicators'!Z40</f>
        <v>2</v>
      </c>
      <c r="G40" s="191">
        <f t="shared" si="18"/>
        <v>2</v>
      </c>
      <c r="H40" s="236">
        <f>'Core Indicators'!AH40</f>
        <v>2</v>
      </c>
      <c r="I40" s="236">
        <f>'Core Indicators'!AP40</f>
        <v>2</v>
      </c>
      <c r="J40" s="236">
        <f>'Core Indicators'!BN40</f>
        <v>3</v>
      </c>
      <c r="K40" s="236">
        <f t="shared" si="19"/>
        <v>2.5</v>
      </c>
      <c r="L40" s="190">
        <f t="shared" si="20"/>
        <v>2.2999999999999998</v>
      </c>
      <c r="M40" s="237">
        <f t="shared" si="21"/>
        <v>3</v>
      </c>
      <c r="N40" s="238">
        <f>'Core Indicators'!DJ40</f>
        <v>3</v>
      </c>
      <c r="O40" s="238">
        <f>'Core Indicators'!DR40</f>
        <v>3</v>
      </c>
      <c r="P40" s="238">
        <f>'Core Indicators'!DZ40</f>
        <v>3</v>
      </c>
      <c r="Q40" s="238">
        <f>'Core Indicators'!EH40</f>
        <v>3</v>
      </c>
      <c r="R40" s="238">
        <f>'Core Indicators'!EP40</f>
        <v>3</v>
      </c>
      <c r="S40" s="191">
        <f t="shared" si="22"/>
        <v>1.7</v>
      </c>
      <c r="T40" s="191">
        <f t="shared" si="23"/>
        <v>1.3333333333333333</v>
      </c>
      <c r="U40" s="236">
        <v>1</v>
      </c>
      <c r="V40" s="236">
        <v>1</v>
      </c>
      <c r="W40" s="236">
        <f>'Core Indicators'!EX40</f>
        <v>3</v>
      </c>
      <c r="X40" s="191">
        <f t="shared" si="24"/>
        <v>2</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c r="A41" s="236" t="str">
        <f>Lists!C:C</f>
        <v>ETH003</v>
      </c>
      <c r="B41" s="190">
        <f t="shared" si="15"/>
        <v>2.1</v>
      </c>
      <c r="C41" s="191">
        <f t="shared" si="16"/>
        <v>1</v>
      </c>
      <c r="D41" s="237">
        <f t="shared" si="17"/>
        <v>2</v>
      </c>
      <c r="E41" s="236">
        <f>'Core Indicators'!R41</f>
        <v>2</v>
      </c>
      <c r="F41" s="236">
        <f>'Core Indicators'!Z41</f>
        <v>2</v>
      </c>
      <c r="G41" s="191">
        <f t="shared" si="18"/>
        <v>2</v>
      </c>
      <c r="H41" s="236">
        <f>'Core Indicators'!AH41</f>
        <v>2</v>
      </c>
      <c r="I41" s="236">
        <f>'Core Indicators'!AP41</f>
        <v>2</v>
      </c>
      <c r="J41" s="236" t="str">
        <f>'Core Indicators'!BN41</f>
        <v>x</v>
      </c>
      <c r="K41" s="236">
        <f t="shared" si="19"/>
        <v>2</v>
      </c>
      <c r="L41" s="190">
        <f t="shared" si="20"/>
        <v>2</v>
      </c>
      <c r="M41" s="237">
        <f t="shared" si="21"/>
        <v>2.4</v>
      </c>
      <c r="N41" s="238">
        <f>'Core Indicators'!DJ41</f>
        <v>2</v>
      </c>
      <c r="O41" s="238">
        <f>'Core Indicators'!DR41</f>
        <v>2</v>
      </c>
      <c r="P41" s="238">
        <f>'Core Indicators'!DZ41</f>
        <v>2</v>
      </c>
      <c r="Q41" s="238">
        <f>'Core Indicators'!EH41</f>
        <v>3</v>
      </c>
      <c r="R41" s="238">
        <f>'Core Indicators'!EP41</f>
        <v>3</v>
      </c>
      <c r="S41" s="191">
        <f t="shared" si="22"/>
        <v>1.6</v>
      </c>
      <c r="T41" s="191">
        <f t="shared" si="23"/>
        <v>1.1666666666666667</v>
      </c>
      <c r="U41" s="236">
        <v>1</v>
      </c>
      <c r="V41" s="236">
        <v>1</v>
      </c>
      <c r="W41" s="236">
        <f>'Core Indicators'!EX41</f>
        <v>2</v>
      </c>
      <c r="X41" s="191">
        <f t="shared" si="24"/>
        <v>1.5</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c r="A42" s="236" t="str">
        <f>Lists!C:C</f>
        <v>ETH004</v>
      </c>
      <c r="B42" s="190">
        <f t="shared" si="15"/>
        <v>2.2000000000000002</v>
      </c>
      <c r="C42" s="191">
        <f t="shared" si="16"/>
        <v>0</v>
      </c>
      <c r="D42" s="237">
        <f t="shared" si="17"/>
        <v>2.2000000000000002</v>
      </c>
      <c r="E42" s="236">
        <f>'Core Indicators'!R42</f>
        <v>2</v>
      </c>
      <c r="F42" s="236">
        <f>'Core Indicators'!Z42</f>
        <v>2</v>
      </c>
      <c r="G42" s="191">
        <f t="shared" si="18"/>
        <v>2</v>
      </c>
      <c r="H42" s="236">
        <f>'Core Indicators'!AH42</f>
        <v>2</v>
      </c>
      <c r="I42" s="236">
        <f>'Core Indicators'!AP42</f>
        <v>3</v>
      </c>
      <c r="J42" s="236">
        <f>'Core Indicators'!BN42</f>
        <v>2</v>
      </c>
      <c r="K42" s="236">
        <f t="shared" si="19"/>
        <v>2.5</v>
      </c>
      <c r="L42" s="190">
        <f t="shared" si="20"/>
        <v>2.2999999999999998</v>
      </c>
      <c r="M42" s="237">
        <f t="shared" si="21"/>
        <v>2.6</v>
      </c>
      <c r="N42" s="238">
        <f>'Core Indicators'!DJ42</f>
        <v>2</v>
      </c>
      <c r="O42" s="238">
        <f>'Core Indicators'!DR42</f>
        <v>2</v>
      </c>
      <c r="P42" s="238">
        <f>'Core Indicators'!DZ42</f>
        <v>3</v>
      </c>
      <c r="Q42" s="238">
        <f>'Core Indicators'!EH42</f>
        <v>3</v>
      </c>
      <c r="R42" s="238">
        <f>'Core Indicators'!EP42</f>
        <v>3</v>
      </c>
      <c r="S42" s="191">
        <f t="shared" si="22"/>
        <v>1.6</v>
      </c>
      <c r="T42" s="191">
        <f t="shared" si="23"/>
        <v>1.1666666666666667</v>
      </c>
      <c r="U42" s="236">
        <v>1</v>
      </c>
      <c r="V42" s="236">
        <v>1</v>
      </c>
      <c r="W42" s="236">
        <f>'Core Indicators'!EX42</f>
        <v>2</v>
      </c>
      <c r="X42" s="191">
        <f t="shared" si="24"/>
        <v>1.5</v>
      </c>
      <c r="Y42" s="236">
        <v>1</v>
      </c>
      <c r="Z42" s="191">
        <f t="shared" si="25"/>
        <v>2</v>
      </c>
      <c r="AA42" s="236">
        <f>'Core Indicators'!FF42</f>
        <v>2</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c r="A43" s="236" t="str">
        <f>Lists!C:C</f>
        <v>ETH005</v>
      </c>
      <c r="B43" s="190">
        <f t="shared" si="15"/>
        <v>2.1</v>
      </c>
      <c r="C43" s="191">
        <f t="shared" si="16"/>
        <v>0</v>
      </c>
      <c r="D43" s="237">
        <f t="shared" si="17"/>
        <v>2.2999999999999998</v>
      </c>
      <c r="E43" s="236">
        <f>'Core Indicators'!R43</f>
        <v>2</v>
      </c>
      <c r="F43" s="236">
        <f>'Core Indicators'!Z43</f>
        <v>2</v>
      </c>
      <c r="G43" s="191">
        <f t="shared" si="18"/>
        <v>2</v>
      </c>
      <c r="H43" s="236">
        <f>'Core Indicators'!AH43</f>
        <v>2</v>
      </c>
      <c r="I43" s="236">
        <f>'Core Indicators'!AP43</f>
        <v>3</v>
      </c>
      <c r="J43" s="236">
        <f>'Core Indicators'!BN43</f>
        <v>3</v>
      </c>
      <c r="K43" s="236">
        <f t="shared" si="19"/>
        <v>3</v>
      </c>
      <c r="L43" s="190">
        <f t="shared" si="20"/>
        <v>2.5</v>
      </c>
      <c r="M43" s="237">
        <f t="shared" si="21"/>
        <v>2.4</v>
      </c>
      <c r="N43" s="238">
        <f>'Core Indicators'!DJ43</f>
        <v>2</v>
      </c>
      <c r="O43" s="238">
        <f>'Core Indicators'!DR43</f>
        <v>2</v>
      </c>
      <c r="P43" s="238">
        <f>'Core Indicators'!DZ43</f>
        <v>2</v>
      </c>
      <c r="Q43" s="238">
        <f>'Core Indicators'!EH43</f>
        <v>3</v>
      </c>
      <c r="R43" s="238">
        <f>'Core Indicators'!EP43</f>
        <v>3</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c r="A44" s="236" t="str">
        <f>Lists!C:C</f>
        <v>GRC002</v>
      </c>
      <c r="B44" s="190">
        <f t="shared" si="15"/>
        <v>2.2000000000000002</v>
      </c>
      <c r="C44" s="191">
        <f t="shared" si="16"/>
        <v>0</v>
      </c>
      <c r="D44" s="237">
        <f t="shared" si="17"/>
        <v>1.6</v>
      </c>
      <c r="E44" s="236">
        <f>'Core Indicators'!R44</f>
        <v>2</v>
      </c>
      <c r="F44" s="236">
        <f>'Core Indicators'!Z44</f>
        <v>1</v>
      </c>
      <c r="G44" s="191">
        <f t="shared" si="18"/>
        <v>1.5</v>
      </c>
      <c r="H44" s="236">
        <f>'Core Indicators'!AH44</f>
        <v>1</v>
      </c>
      <c r="I44" s="236">
        <f>'Core Indicators'!AP44</f>
        <v>1</v>
      </c>
      <c r="J44" s="236">
        <f>'Core Indicators'!BN44</f>
        <v>3</v>
      </c>
      <c r="K44" s="236">
        <f t="shared" si="19"/>
        <v>2.1</v>
      </c>
      <c r="L44" s="190">
        <f t="shared" si="20"/>
        <v>1.6</v>
      </c>
      <c r="M44" s="237">
        <f t="shared" si="21"/>
        <v>3</v>
      </c>
      <c r="N44" s="238">
        <f>'Core Indicators'!DJ44</f>
        <v>3</v>
      </c>
      <c r="O44" s="238">
        <f>'Core Indicators'!DR44</f>
        <v>3</v>
      </c>
      <c r="P44" s="238">
        <f>'Core Indicators'!DZ44</f>
        <v>3</v>
      </c>
      <c r="Q44" s="238">
        <f>'Core Indicators'!EH44</f>
        <v>3</v>
      </c>
      <c r="R44" s="238">
        <f>'Core Indicators'!EP44</f>
        <v>3</v>
      </c>
      <c r="S44" s="191">
        <f t="shared" si="22"/>
        <v>1.4</v>
      </c>
      <c r="T44" s="191">
        <f t="shared" si="23"/>
        <v>1.3333333333333333</v>
      </c>
      <c r="U44" s="236">
        <v>1</v>
      </c>
      <c r="V44" s="236">
        <v>1</v>
      </c>
      <c r="W44" s="236">
        <f>'Core Indicators'!EX44</f>
        <v>3</v>
      </c>
      <c r="X44" s="191">
        <f t="shared" si="24"/>
        <v>2</v>
      </c>
      <c r="Y44" s="236">
        <v>1</v>
      </c>
      <c r="Z44" s="191">
        <f t="shared" si="25"/>
        <v>1.5</v>
      </c>
      <c r="AA44" s="236">
        <f>'Core Indicators'!FF44</f>
        <v>1</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c r="A45" s="236" t="str">
        <f>Lists!C:C</f>
        <v>GTM001</v>
      </c>
      <c r="B45" s="190">
        <f t="shared" si="15"/>
        <v>1.9</v>
      </c>
      <c r="C45" s="191">
        <f t="shared" si="16"/>
        <v>0</v>
      </c>
      <c r="D45" s="237">
        <f t="shared" si="17"/>
        <v>2.1</v>
      </c>
      <c r="E45" s="236">
        <f>'Core Indicators'!R45</f>
        <v>2</v>
      </c>
      <c r="F45" s="236">
        <f>'Core Indicators'!Z45</f>
        <v>2</v>
      </c>
      <c r="G45" s="191">
        <f t="shared" si="18"/>
        <v>2</v>
      </c>
      <c r="H45" s="236">
        <f>'Core Indicators'!AH45</f>
        <v>2</v>
      </c>
      <c r="I45" s="236">
        <f>'Core Indicators'!AP45</f>
        <v>1</v>
      </c>
      <c r="J45" s="236">
        <f>'Core Indicators'!BN45</f>
        <v>3</v>
      </c>
      <c r="K45" s="236">
        <f t="shared" si="19"/>
        <v>2.1</v>
      </c>
      <c r="L45" s="190">
        <f t="shared" si="20"/>
        <v>2.1</v>
      </c>
      <c r="M45" s="237">
        <f t="shared" si="21"/>
        <v>2</v>
      </c>
      <c r="N45" s="238">
        <f>'Core Indicators'!DJ45</f>
        <v>2</v>
      </c>
      <c r="O45" s="238">
        <f>'Core Indicators'!DR45</f>
        <v>2</v>
      </c>
      <c r="P45" s="238">
        <f>'Core Indicators'!DZ45</f>
        <v>2</v>
      </c>
      <c r="Q45" s="238">
        <f>'Core Indicators'!EH45</f>
        <v>2</v>
      </c>
      <c r="R45" s="238">
        <f>'Core Indicators'!EP45</f>
        <v>2</v>
      </c>
      <c r="S45" s="191">
        <f t="shared" si="22"/>
        <v>1.7</v>
      </c>
      <c r="T45" s="191">
        <f t="shared" si="23"/>
        <v>1.3333333333333333</v>
      </c>
      <c r="U45" s="236">
        <v>1</v>
      </c>
      <c r="V45" s="236">
        <v>1</v>
      </c>
      <c r="W45" s="236">
        <f>'Core Indicators'!EX45</f>
        <v>3</v>
      </c>
      <c r="X45" s="191">
        <f t="shared" si="24"/>
        <v>2</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c r="A46" s="236" t="str">
        <f>Lists!C:C</f>
        <v>HND001</v>
      </c>
      <c r="B46" s="190">
        <f t="shared" si="15"/>
        <v>1.7</v>
      </c>
      <c r="C46" s="191">
        <f t="shared" si="16"/>
        <v>0</v>
      </c>
      <c r="D46" s="237">
        <f t="shared" si="17"/>
        <v>2</v>
      </c>
      <c r="E46" s="236">
        <f>'Core Indicators'!R46</f>
        <v>1</v>
      </c>
      <c r="F46" s="236">
        <f>'Core Indicators'!Z46</f>
        <v>2</v>
      </c>
      <c r="G46" s="191">
        <f t="shared" si="18"/>
        <v>1.5</v>
      </c>
      <c r="H46" s="236">
        <f>'Core Indicators'!AH46</f>
        <v>2</v>
      </c>
      <c r="I46" s="236">
        <f>'Core Indicators'!AP46</f>
        <v>2</v>
      </c>
      <c r="J46" s="236">
        <f>'Core Indicators'!BN46</f>
        <v>3</v>
      </c>
      <c r="K46" s="236">
        <f t="shared" si="19"/>
        <v>2.5</v>
      </c>
      <c r="L46" s="190">
        <f t="shared" si="20"/>
        <v>2.2999999999999998</v>
      </c>
      <c r="M46" s="237">
        <f t="shared" si="21"/>
        <v>1.8</v>
      </c>
      <c r="N46" s="238">
        <f>'Core Indicators'!DJ46</f>
        <v>2</v>
      </c>
      <c r="O46" s="238">
        <f>'Core Indicators'!DR46</f>
        <v>2</v>
      </c>
      <c r="P46" s="238">
        <f>'Core Indicators'!DZ46</f>
        <v>3</v>
      </c>
      <c r="Q46" s="238">
        <f>'Core Indicators'!EH46</f>
        <v>1</v>
      </c>
      <c r="R46" s="238">
        <f>'Core Indicators'!EP46</f>
        <v>1</v>
      </c>
      <c r="S46" s="191">
        <f t="shared" si="22"/>
        <v>1.4</v>
      </c>
      <c r="T46" s="191">
        <f t="shared" si="23"/>
        <v>1.3333333333333333</v>
      </c>
      <c r="U46" s="236">
        <v>1</v>
      </c>
      <c r="V46" s="236">
        <v>1</v>
      </c>
      <c r="W46" s="236">
        <f>'Core Indicators'!EX46</f>
        <v>3</v>
      </c>
      <c r="X46" s="191">
        <f t="shared" si="24"/>
        <v>2</v>
      </c>
      <c r="Y46" s="236">
        <v>1</v>
      </c>
      <c r="Z46" s="191">
        <f t="shared" si="25"/>
        <v>1.5</v>
      </c>
      <c r="AA46" s="236">
        <f>'Core Indicators'!FF46</f>
        <v>1</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c r="A47" s="236" t="str">
        <f>Lists!C:C</f>
        <v>HTI001</v>
      </c>
      <c r="B47" s="190">
        <f t="shared" si="15"/>
        <v>2.1</v>
      </c>
      <c r="C47" s="191">
        <f t="shared" si="16"/>
        <v>0</v>
      </c>
      <c r="D47" s="237">
        <f t="shared" si="17"/>
        <v>1.3</v>
      </c>
      <c r="E47" s="236">
        <f>'Core Indicators'!R47</f>
        <v>1</v>
      </c>
      <c r="F47" s="236">
        <f>'Core Indicators'!Z47</f>
        <v>1</v>
      </c>
      <c r="G47" s="191">
        <f t="shared" si="18"/>
        <v>1</v>
      </c>
      <c r="H47" s="236">
        <f>'Core Indicators'!AH47</f>
        <v>1</v>
      </c>
      <c r="I47" s="236">
        <f>'Core Indicators'!AP47</f>
        <v>2</v>
      </c>
      <c r="J47" s="236">
        <f>'Core Indicators'!BN47</f>
        <v>2</v>
      </c>
      <c r="K47" s="236">
        <f t="shared" si="19"/>
        <v>2</v>
      </c>
      <c r="L47" s="190">
        <f t="shared" si="20"/>
        <v>1.5</v>
      </c>
      <c r="M47" s="237">
        <f t="shared" si="21"/>
        <v>3</v>
      </c>
      <c r="N47" s="238">
        <f>'Core Indicators'!DJ47</f>
        <v>3</v>
      </c>
      <c r="O47" s="238">
        <f>'Core Indicators'!DR47</f>
        <v>3</v>
      </c>
      <c r="P47" s="238">
        <f>'Core Indicators'!DZ47</f>
        <v>3</v>
      </c>
      <c r="Q47" s="238">
        <f>'Core Indicators'!EH47</f>
        <v>3</v>
      </c>
      <c r="R47" s="238">
        <f>'Core Indicators'!EP47</f>
        <v>3</v>
      </c>
      <c r="S47" s="191">
        <f t="shared" si="22"/>
        <v>1.3</v>
      </c>
      <c r="T47" s="191">
        <f t="shared" si="23"/>
        <v>1.1666666666666667</v>
      </c>
      <c r="U47" s="236">
        <v>1</v>
      </c>
      <c r="V47" s="236">
        <v>1</v>
      </c>
      <c r="W47" s="236">
        <f>'Core Indicators'!EX47</f>
        <v>2</v>
      </c>
      <c r="X47" s="191">
        <f t="shared" si="24"/>
        <v>1.5</v>
      </c>
      <c r="Y47" s="236">
        <v>1</v>
      </c>
      <c r="Z47" s="191">
        <f t="shared" si="25"/>
        <v>1.5</v>
      </c>
      <c r="AA47" s="236">
        <f>'Core Indicators'!FF47</f>
        <v>1</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c r="A48" s="236" t="str">
        <f>Lists!C:C</f>
        <v>HUN002</v>
      </c>
      <c r="B48" s="190">
        <f t="shared" si="15"/>
        <v>1.8</v>
      </c>
      <c r="C48" s="191">
        <f t="shared" si="16"/>
        <v>0</v>
      </c>
      <c r="D48" s="237">
        <f t="shared" si="17"/>
        <v>1.5</v>
      </c>
      <c r="E48" s="236">
        <f>'Core Indicators'!R48</f>
        <v>1</v>
      </c>
      <c r="F48" s="236">
        <f>'Core Indicators'!Z48</f>
        <v>2</v>
      </c>
      <c r="G48" s="191">
        <f t="shared" si="18"/>
        <v>1.5</v>
      </c>
      <c r="H48" s="236">
        <f>'Core Indicators'!AH48</f>
        <v>2</v>
      </c>
      <c r="I48" s="236">
        <f>'Core Indicators'!AP48</f>
        <v>1</v>
      </c>
      <c r="J48" s="236">
        <f>'Core Indicators'!BN48</f>
        <v>1</v>
      </c>
      <c r="K48" s="236">
        <f t="shared" si="19"/>
        <v>1</v>
      </c>
      <c r="L48" s="190">
        <f t="shared" si="20"/>
        <v>1.5</v>
      </c>
      <c r="M48" s="237">
        <f t="shared" si="21"/>
        <v>2.2000000000000002</v>
      </c>
      <c r="N48" s="238">
        <f>'Core Indicators'!DJ48</f>
        <v>1</v>
      </c>
      <c r="O48" s="238">
        <f>'Core Indicators'!DR48</f>
        <v>3</v>
      </c>
      <c r="P48" s="238">
        <f>'Core Indicators'!DZ48</f>
        <v>3</v>
      </c>
      <c r="Q48" s="238">
        <f>'Core Indicators'!EH48</f>
        <v>3</v>
      </c>
      <c r="R48" s="238">
        <f>'Core Indicators'!EP48</f>
        <v>1</v>
      </c>
      <c r="S48" s="191">
        <f t="shared" si="22"/>
        <v>1.3</v>
      </c>
      <c r="T48" s="191">
        <f t="shared" si="23"/>
        <v>1</v>
      </c>
      <c r="U48" s="236">
        <v>1</v>
      </c>
      <c r="V48" s="236">
        <v>1</v>
      </c>
      <c r="W48" s="236">
        <f>'Core Indicators'!EX48</f>
        <v>1</v>
      </c>
      <c r="X48" s="191">
        <f t="shared" si="24"/>
        <v>1</v>
      </c>
      <c r="Y48" s="236">
        <v>1</v>
      </c>
      <c r="Z48" s="191">
        <f t="shared" si="25"/>
        <v>1.5</v>
      </c>
      <c r="AA48" s="236">
        <f>'Core Indicators'!FF48</f>
        <v>1</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c r="A49" s="236" t="str">
        <f>Lists!C:C</f>
        <v>IDN002</v>
      </c>
      <c r="B49" s="190">
        <f t="shared" si="15"/>
        <v>2.2000000000000002</v>
      </c>
      <c r="C49" s="191">
        <f t="shared" si="16"/>
        <v>0</v>
      </c>
      <c r="D49" s="237">
        <f t="shared" si="17"/>
        <v>2</v>
      </c>
      <c r="E49" s="236">
        <f>'Core Indicators'!R49</f>
        <v>1</v>
      </c>
      <c r="F49" s="236">
        <f>'Core Indicators'!Z49</f>
        <v>2</v>
      </c>
      <c r="G49" s="191">
        <f t="shared" si="18"/>
        <v>1.5</v>
      </c>
      <c r="H49" s="236">
        <f>'Core Indicators'!AH49</f>
        <v>2</v>
      </c>
      <c r="I49" s="236">
        <f>'Core Indicators'!AP49</f>
        <v>3</v>
      </c>
      <c r="J49" s="236">
        <f>'Core Indicators'!BN49</f>
        <v>2</v>
      </c>
      <c r="K49" s="236">
        <f t="shared" si="19"/>
        <v>2.5</v>
      </c>
      <c r="L49" s="190">
        <f t="shared" si="20"/>
        <v>2.2999999999999998</v>
      </c>
      <c r="M49" s="237">
        <f t="shared" si="21"/>
        <v>2.8</v>
      </c>
      <c r="N49" s="238">
        <f>'Core Indicators'!DJ49</f>
        <v>3</v>
      </c>
      <c r="O49" s="238">
        <f>'Core Indicators'!DR49</f>
        <v>2</v>
      </c>
      <c r="P49" s="238">
        <f>'Core Indicators'!DZ49</f>
        <v>3</v>
      </c>
      <c r="Q49" s="238">
        <f>'Core Indicators'!EH49</f>
        <v>3</v>
      </c>
      <c r="R49" s="238">
        <f>'Core Indicators'!EP49</f>
        <v>3</v>
      </c>
      <c r="S49" s="191">
        <f t="shared" si="22"/>
        <v>1.3</v>
      </c>
      <c r="T49" s="191">
        <f t="shared" si="23"/>
        <v>1.1666666666666667</v>
      </c>
      <c r="U49" s="236">
        <v>1</v>
      </c>
      <c r="V49" s="236">
        <v>1</v>
      </c>
      <c r="W49" s="236">
        <f>'Core Indicators'!EX49</f>
        <v>2</v>
      </c>
      <c r="X49" s="191">
        <f t="shared" si="24"/>
        <v>1.5</v>
      </c>
      <c r="Y49" s="236">
        <v>1</v>
      </c>
      <c r="Z49" s="191">
        <f t="shared" si="25"/>
        <v>1.5</v>
      </c>
      <c r="AA49" s="236">
        <f>'Core Indicators'!FF49</f>
        <v>1</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c r="A50" s="236" t="str">
        <f>Lists!C:C</f>
        <v>IRN004</v>
      </c>
      <c r="B50" s="190">
        <f t="shared" si="15"/>
        <v>2</v>
      </c>
      <c r="C50" s="191">
        <f t="shared" si="16"/>
        <v>2</v>
      </c>
      <c r="D50" s="237">
        <f t="shared" si="17"/>
        <v>1.8</v>
      </c>
      <c r="E50" s="236">
        <f>'Core Indicators'!R50</f>
        <v>3</v>
      </c>
      <c r="F50" s="236">
        <f>'Core Indicators'!Z50</f>
        <v>3</v>
      </c>
      <c r="G50" s="191">
        <f t="shared" si="18"/>
        <v>3</v>
      </c>
      <c r="H50" s="236">
        <f>'Core Indicators'!AH50</f>
        <v>1</v>
      </c>
      <c r="I50" s="236">
        <f>'Core Indicators'!AP50</f>
        <v>1</v>
      </c>
      <c r="J50" s="236" t="str">
        <f>'Core Indicators'!BN50</f>
        <v>x</v>
      </c>
      <c r="K50" s="236">
        <f t="shared" si="19"/>
        <v>1</v>
      </c>
      <c r="L50" s="190">
        <f t="shared" si="20"/>
        <v>1</v>
      </c>
      <c r="M50" s="237">
        <f t="shared" si="21"/>
        <v>2.4</v>
      </c>
      <c r="N50" s="238">
        <f>'Core Indicators'!DJ50</f>
        <v>3</v>
      </c>
      <c r="O50" s="238">
        <f>'Core Indicators'!DR50</f>
        <v>3</v>
      </c>
      <c r="P50" s="238">
        <f>'Core Indicators'!DZ50</f>
        <v>2</v>
      </c>
      <c r="Q50" s="238">
        <f>'Core Indicators'!EH50</f>
        <v>2</v>
      </c>
      <c r="R50" s="238">
        <f>'Core Indicators'!EP50</f>
        <v>2</v>
      </c>
      <c r="S50" s="191">
        <f t="shared" si="22"/>
        <v>1.5</v>
      </c>
      <c r="T50" s="191">
        <f t="shared" si="23"/>
        <v>1</v>
      </c>
      <c r="U50" s="236">
        <v>1</v>
      </c>
      <c r="V50" s="236">
        <v>1</v>
      </c>
      <c r="W50" s="236" t="str">
        <f>'Core Indicators'!EX50</f>
        <v>x</v>
      </c>
      <c r="X50" s="191">
        <f t="shared" si="24"/>
        <v>1</v>
      </c>
      <c r="Y50" s="236">
        <v>1</v>
      </c>
      <c r="Z50" s="191">
        <f t="shared" si="25"/>
        <v>2</v>
      </c>
      <c r="AA50" s="236">
        <f>'Core Indicators'!FF50</f>
        <v>2</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c r="A51" s="236" t="str">
        <f>Lists!C:C</f>
        <v>IRQ001</v>
      </c>
      <c r="B51" s="190">
        <f t="shared" si="15"/>
        <v>1.9</v>
      </c>
      <c r="C51" s="191">
        <f t="shared" si="16"/>
        <v>0</v>
      </c>
      <c r="D51" s="237">
        <f t="shared" si="17"/>
        <v>2</v>
      </c>
      <c r="E51" s="236">
        <f>'Core Indicators'!R51</f>
        <v>2</v>
      </c>
      <c r="F51" s="236">
        <f>'Core Indicators'!Z51</f>
        <v>2</v>
      </c>
      <c r="G51" s="191">
        <f t="shared" si="18"/>
        <v>2</v>
      </c>
      <c r="H51" s="236">
        <f>'Core Indicators'!AH51</f>
        <v>2</v>
      </c>
      <c r="I51" s="236">
        <f>'Core Indicators'!AP51</f>
        <v>2</v>
      </c>
      <c r="J51" s="236">
        <f>'Core Indicators'!BN51</f>
        <v>2</v>
      </c>
      <c r="K51" s="236">
        <f t="shared" si="19"/>
        <v>2</v>
      </c>
      <c r="L51" s="190">
        <f t="shared" si="20"/>
        <v>2</v>
      </c>
      <c r="M51" s="237">
        <f t="shared" si="21"/>
        <v>2</v>
      </c>
      <c r="N51" s="238">
        <f>'Core Indicators'!DJ51</f>
        <v>2</v>
      </c>
      <c r="O51" s="238">
        <f>'Core Indicators'!DR51</f>
        <v>2</v>
      </c>
      <c r="P51" s="238">
        <f>'Core Indicators'!DZ51</f>
        <v>2</v>
      </c>
      <c r="Q51" s="238">
        <f>'Core Indicators'!EH51</f>
        <v>2</v>
      </c>
      <c r="R51" s="238">
        <f>'Core Indicators'!EP51</f>
        <v>2</v>
      </c>
      <c r="S51" s="191">
        <f t="shared" si="22"/>
        <v>1.6</v>
      </c>
      <c r="T51" s="191">
        <f t="shared" si="23"/>
        <v>1.1666666666666667</v>
      </c>
      <c r="U51" s="236">
        <v>1</v>
      </c>
      <c r="V51" s="236">
        <v>1</v>
      </c>
      <c r="W51" s="236">
        <f>'Core Indicators'!EX51</f>
        <v>2</v>
      </c>
      <c r="X51" s="191">
        <f t="shared" si="24"/>
        <v>1.5</v>
      </c>
      <c r="Y51" s="236">
        <v>1</v>
      </c>
      <c r="Z51" s="191">
        <f t="shared" si="25"/>
        <v>2</v>
      </c>
      <c r="AA51" s="236">
        <f>'Core Indicators'!FF51</f>
        <v>2</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c r="A52" s="236" t="str">
        <f>Lists!C:C</f>
        <v>IRQ002</v>
      </c>
      <c r="B52" s="190">
        <f t="shared" si="15"/>
        <v>2</v>
      </c>
      <c r="C52" s="191">
        <f t="shared" si="16"/>
        <v>0</v>
      </c>
      <c r="D52" s="237">
        <f t="shared" si="17"/>
        <v>2</v>
      </c>
      <c r="E52" s="236">
        <f>'Core Indicators'!R52</f>
        <v>2</v>
      </c>
      <c r="F52" s="236">
        <f>'Core Indicators'!Z52</f>
        <v>2</v>
      </c>
      <c r="G52" s="191">
        <f t="shared" si="18"/>
        <v>2</v>
      </c>
      <c r="H52" s="236">
        <f>'Core Indicators'!AH52</f>
        <v>2</v>
      </c>
      <c r="I52" s="236">
        <f>'Core Indicators'!AP52</f>
        <v>2</v>
      </c>
      <c r="J52" s="236">
        <f>'Core Indicators'!BN52</f>
        <v>2</v>
      </c>
      <c r="K52" s="236">
        <f t="shared" si="19"/>
        <v>2</v>
      </c>
      <c r="L52" s="190">
        <f t="shared" si="20"/>
        <v>2</v>
      </c>
      <c r="M52" s="237">
        <f t="shared" si="21"/>
        <v>2.2000000000000002</v>
      </c>
      <c r="N52" s="238">
        <f>'Core Indicators'!DJ52</f>
        <v>3</v>
      </c>
      <c r="O52" s="238">
        <f>'Core Indicators'!DR52</f>
        <v>2</v>
      </c>
      <c r="P52" s="238">
        <f>'Core Indicators'!DZ52</f>
        <v>2</v>
      </c>
      <c r="Q52" s="238">
        <f>'Core Indicators'!EH52</f>
        <v>2</v>
      </c>
      <c r="R52" s="238">
        <f>'Core Indicators'!EP52</f>
        <v>2</v>
      </c>
      <c r="S52" s="191">
        <f t="shared" si="22"/>
        <v>1.6</v>
      </c>
      <c r="T52" s="191">
        <f t="shared" si="23"/>
        <v>1.1666666666666667</v>
      </c>
      <c r="U52" s="236">
        <v>1</v>
      </c>
      <c r="V52" s="236">
        <v>1</v>
      </c>
      <c r="W52" s="236">
        <f>'Core Indicators'!EX52</f>
        <v>2</v>
      </c>
      <c r="X52" s="191">
        <f t="shared" si="24"/>
        <v>1.5</v>
      </c>
      <c r="Y52" s="236">
        <v>1</v>
      </c>
      <c r="Z52" s="191">
        <f t="shared" si="25"/>
        <v>2</v>
      </c>
      <c r="AA52" s="236">
        <f>'Core Indicators'!FF52</f>
        <v>2</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c r="A53" s="236" t="str">
        <f>Lists!C:C</f>
        <v>IRQ003</v>
      </c>
      <c r="B53" s="190">
        <f t="shared" si="15"/>
        <v>1.8</v>
      </c>
      <c r="C53" s="191">
        <f t="shared" si="16"/>
        <v>1</v>
      </c>
      <c r="D53" s="237">
        <f t="shared" si="17"/>
        <v>1.8</v>
      </c>
      <c r="E53" s="236">
        <f>'Core Indicators'!R53</f>
        <v>1</v>
      </c>
      <c r="F53" s="236">
        <f>'Core Indicators'!Z53</f>
        <v>2</v>
      </c>
      <c r="G53" s="191">
        <f t="shared" si="18"/>
        <v>1.5</v>
      </c>
      <c r="H53" s="236">
        <f>'Core Indicators'!AH53</f>
        <v>2</v>
      </c>
      <c r="I53" s="236">
        <f>'Core Indicators'!AP53</f>
        <v>2</v>
      </c>
      <c r="J53" s="236" t="str">
        <f>'Core Indicators'!BN53</f>
        <v>x</v>
      </c>
      <c r="K53" s="236">
        <f t="shared" si="19"/>
        <v>2</v>
      </c>
      <c r="L53" s="190">
        <f t="shared" si="20"/>
        <v>2</v>
      </c>
      <c r="M53" s="237">
        <f t="shared" si="21"/>
        <v>2</v>
      </c>
      <c r="N53" s="238">
        <f>'Core Indicators'!DJ53</f>
        <v>2</v>
      </c>
      <c r="O53" s="238">
        <f>'Core Indicators'!DR53</f>
        <v>2</v>
      </c>
      <c r="P53" s="238">
        <f>'Core Indicators'!DZ53</f>
        <v>2</v>
      </c>
      <c r="Q53" s="238">
        <f>'Core Indicators'!EH53</f>
        <v>2</v>
      </c>
      <c r="R53" s="238">
        <f>'Core Indicators'!EP53</f>
        <v>2</v>
      </c>
      <c r="S53" s="191">
        <f t="shared" si="22"/>
        <v>1.6</v>
      </c>
      <c r="T53" s="191">
        <f t="shared" si="23"/>
        <v>1.1666666666666667</v>
      </c>
      <c r="U53" s="236">
        <v>1</v>
      </c>
      <c r="V53" s="236">
        <v>1</v>
      </c>
      <c r="W53" s="236">
        <f>'Core Indicators'!EX53</f>
        <v>2</v>
      </c>
      <c r="X53" s="191">
        <f t="shared" si="24"/>
        <v>1.5</v>
      </c>
      <c r="Y53" s="236">
        <v>1</v>
      </c>
      <c r="Z53" s="191">
        <f t="shared" si="25"/>
        <v>2</v>
      </c>
      <c r="AA53" s="236">
        <f>'Core Indicators'!FF53</f>
        <v>2</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c r="A54" s="236" t="str">
        <f>Lists!C:C</f>
        <v>ITA002</v>
      </c>
      <c r="B54" s="190">
        <f t="shared" si="15"/>
        <v>1.7</v>
      </c>
      <c r="C54" s="191">
        <f t="shared" si="16"/>
        <v>0</v>
      </c>
      <c r="D54" s="237">
        <f t="shared" si="17"/>
        <v>1.9</v>
      </c>
      <c r="E54" s="236">
        <f>'Core Indicators'!R54</f>
        <v>1</v>
      </c>
      <c r="F54" s="236">
        <f>'Core Indicators'!Z54</f>
        <v>1</v>
      </c>
      <c r="G54" s="191">
        <f t="shared" si="18"/>
        <v>1</v>
      </c>
      <c r="H54" s="236">
        <f>'Core Indicators'!AH54</f>
        <v>3</v>
      </c>
      <c r="I54" s="236">
        <f>'Core Indicators'!AP54</f>
        <v>1</v>
      </c>
      <c r="J54" s="236">
        <f>'Core Indicators'!BN54</f>
        <v>2</v>
      </c>
      <c r="K54" s="236">
        <f t="shared" si="19"/>
        <v>1.5</v>
      </c>
      <c r="L54" s="190">
        <f t="shared" si="20"/>
        <v>2.2999999999999998</v>
      </c>
      <c r="M54" s="237">
        <f t="shared" si="21"/>
        <v>1.8</v>
      </c>
      <c r="N54" s="238">
        <f>'Core Indicators'!DJ54</f>
        <v>1</v>
      </c>
      <c r="O54" s="238">
        <f>'Core Indicators'!DR54</f>
        <v>1</v>
      </c>
      <c r="P54" s="238">
        <f>'Core Indicators'!DZ54</f>
        <v>1</v>
      </c>
      <c r="Q54" s="238">
        <f>'Core Indicators'!EH54</f>
        <v>3</v>
      </c>
      <c r="R54" s="238">
        <f>'Core Indicators'!EP54</f>
        <v>3</v>
      </c>
      <c r="S54" s="191">
        <f t="shared" si="22"/>
        <v>1.3</v>
      </c>
      <c r="T54" s="191">
        <f t="shared" si="23"/>
        <v>1.1666666666666667</v>
      </c>
      <c r="U54" s="236">
        <v>1</v>
      </c>
      <c r="V54" s="236">
        <v>1</v>
      </c>
      <c r="W54" s="236">
        <f>'Core Indicators'!EX54</f>
        <v>2</v>
      </c>
      <c r="X54" s="191">
        <f t="shared" si="24"/>
        <v>1.5</v>
      </c>
      <c r="Y54" s="236">
        <v>1</v>
      </c>
      <c r="Z54" s="191">
        <f t="shared" si="25"/>
        <v>1.5</v>
      </c>
      <c r="AA54" s="236">
        <f>'Core Indicators'!FF54</f>
        <v>1</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c r="A55" s="236" t="str">
        <f>Lists!C:C</f>
        <v>JOR002</v>
      </c>
      <c r="B55" s="190">
        <f t="shared" si="15"/>
        <v>2.5</v>
      </c>
      <c r="C55" s="191">
        <f t="shared" si="16"/>
        <v>0</v>
      </c>
      <c r="D55" s="237">
        <f t="shared" si="17"/>
        <v>2.6</v>
      </c>
      <c r="E55" s="236">
        <f>'Core Indicators'!R55</f>
        <v>2</v>
      </c>
      <c r="F55" s="236">
        <f>'Core Indicators'!Z55</f>
        <v>2</v>
      </c>
      <c r="G55" s="191">
        <f t="shared" si="18"/>
        <v>2</v>
      </c>
      <c r="H55" s="236">
        <f>'Core Indicators'!AH55</f>
        <v>3</v>
      </c>
      <c r="I55" s="236">
        <f>'Core Indicators'!AP55</f>
        <v>3</v>
      </c>
      <c r="J55" s="236">
        <f>'Core Indicators'!BN55</f>
        <v>2</v>
      </c>
      <c r="K55" s="236">
        <f t="shared" si="19"/>
        <v>2.5</v>
      </c>
      <c r="L55" s="190">
        <f t="shared" si="20"/>
        <v>2.8</v>
      </c>
      <c r="M55" s="237">
        <f t="shared" si="21"/>
        <v>3</v>
      </c>
      <c r="N55" s="238">
        <f>'Core Indicators'!DJ55</f>
        <v>3</v>
      </c>
      <c r="O55" s="238">
        <f>'Core Indicators'!DR55</f>
        <v>3</v>
      </c>
      <c r="P55" s="238">
        <f>'Core Indicators'!DZ55</f>
        <v>3</v>
      </c>
      <c r="Q55" s="238">
        <f>'Core Indicators'!EH55</f>
        <v>3</v>
      </c>
      <c r="R55" s="238">
        <f>'Core Indicators'!EP55</f>
        <v>3</v>
      </c>
      <c r="S55" s="191">
        <f t="shared" si="22"/>
        <v>1.6</v>
      </c>
      <c r="T55" s="191">
        <f t="shared" si="23"/>
        <v>1.1666666666666667</v>
      </c>
      <c r="U55" s="236">
        <v>1</v>
      </c>
      <c r="V55" s="236">
        <v>1</v>
      </c>
      <c r="W55" s="236">
        <f>'Core Indicators'!EX55</f>
        <v>2</v>
      </c>
      <c r="X55" s="191">
        <f t="shared" si="24"/>
        <v>1.5</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c r="A56" s="236" t="str">
        <f>Lists!C:C</f>
        <v>KEN001</v>
      </c>
      <c r="B56" s="190">
        <f t="shared" si="15"/>
        <v>2.4</v>
      </c>
      <c r="C56" s="191">
        <f t="shared" si="16"/>
        <v>0</v>
      </c>
      <c r="D56" s="237">
        <f t="shared" si="17"/>
        <v>2.7</v>
      </c>
      <c r="E56" s="236">
        <f>'Core Indicators'!R56</f>
        <v>1</v>
      </c>
      <c r="F56" s="236">
        <f>'Core Indicators'!Z56</f>
        <v>3</v>
      </c>
      <c r="G56" s="191">
        <f t="shared" si="18"/>
        <v>2.1</v>
      </c>
      <c r="H56" s="236">
        <f>'Core Indicators'!AH56</f>
        <v>3</v>
      </c>
      <c r="I56" s="236">
        <f>'Core Indicators'!AP56</f>
        <v>3</v>
      </c>
      <c r="J56" s="236">
        <f>'Core Indicators'!BN56</f>
        <v>3</v>
      </c>
      <c r="K56" s="236">
        <f t="shared" si="19"/>
        <v>3</v>
      </c>
      <c r="L56" s="190">
        <f t="shared" si="20"/>
        <v>3</v>
      </c>
      <c r="M56" s="237">
        <f t="shared" si="21"/>
        <v>2.6</v>
      </c>
      <c r="N56" s="238">
        <f>'Core Indicators'!DJ56</f>
        <v>3</v>
      </c>
      <c r="O56" s="238">
        <f>'Core Indicators'!DR56</f>
        <v>3</v>
      </c>
      <c r="P56" s="238">
        <f>'Core Indicators'!DZ56</f>
        <v>3</v>
      </c>
      <c r="Q56" s="238">
        <f>'Core Indicators'!EH56</f>
        <v>2</v>
      </c>
      <c r="R56" s="238">
        <f>'Core Indicators'!EP56</f>
        <v>2</v>
      </c>
      <c r="S56" s="191">
        <f t="shared" si="22"/>
        <v>1.7</v>
      </c>
      <c r="T56" s="191">
        <f t="shared" si="23"/>
        <v>1.3333333333333333</v>
      </c>
      <c r="U56" s="236">
        <v>1</v>
      </c>
      <c r="V56" s="236">
        <v>1</v>
      </c>
      <c r="W56" s="236">
        <f>'Core Indicators'!EX56</f>
        <v>3</v>
      </c>
      <c r="X56" s="191">
        <f t="shared" si="24"/>
        <v>2</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c r="A57" s="236" t="str">
        <f>Lists!C:C</f>
        <v>KEN002</v>
      </c>
      <c r="B57" s="190">
        <f t="shared" si="15"/>
        <v>1.8</v>
      </c>
      <c r="C57" s="191">
        <f t="shared" si="16"/>
        <v>1</v>
      </c>
      <c r="D57" s="237">
        <f t="shared" si="17"/>
        <v>2</v>
      </c>
      <c r="E57" s="236">
        <f>'Core Indicators'!R57</f>
        <v>2</v>
      </c>
      <c r="F57" s="236">
        <f>'Core Indicators'!Z57</f>
        <v>2</v>
      </c>
      <c r="G57" s="191">
        <f t="shared" si="18"/>
        <v>2</v>
      </c>
      <c r="H57" s="236">
        <f>'Core Indicators'!AH57</f>
        <v>2</v>
      </c>
      <c r="I57" s="236">
        <f>'Core Indicators'!AP57</f>
        <v>2</v>
      </c>
      <c r="J57" s="236" t="str">
        <f>'Core Indicators'!BN57</f>
        <v>x</v>
      </c>
      <c r="K57" s="236">
        <f t="shared" si="19"/>
        <v>2</v>
      </c>
      <c r="L57" s="190">
        <f t="shared" si="20"/>
        <v>2</v>
      </c>
      <c r="M57" s="237">
        <f t="shared" si="21"/>
        <v>2</v>
      </c>
      <c r="N57" s="238">
        <f>'Core Indicators'!DJ57</f>
        <v>2</v>
      </c>
      <c r="O57" s="238">
        <f>'Core Indicators'!DR57</f>
        <v>2</v>
      </c>
      <c r="P57" s="238">
        <f>'Core Indicators'!DZ57</f>
        <v>2</v>
      </c>
      <c r="Q57" s="238" t="str">
        <f>'Core Indicators'!EH57</f>
        <v>x</v>
      </c>
      <c r="R57" s="238" t="str">
        <f>'Core Indicators'!EP57</f>
        <v>x</v>
      </c>
      <c r="S57" s="191">
        <f t="shared" si="22"/>
        <v>1.4</v>
      </c>
      <c r="T57" s="191">
        <f t="shared" si="23"/>
        <v>1.3333333333333333</v>
      </c>
      <c r="U57" s="236">
        <v>1</v>
      </c>
      <c r="V57" s="236">
        <v>1</v>
      </c>
      <c r="W57" s="236">
        <f>'Core Indicators'!EX57</f>
        <v>3</v>
      </c>
      <c r="X57" s="191">
        <f t="shared" si="24"/>
        <v>2</v>
      </c>
      <c r="Y57" s="236">
        <v>1</v>
      </c>
      <c r="Z57" s="191">
        <f t="shared" si="25"/>
        <v>1.5</v>
      </c>
      <c r="AA57" s="236">
        <f>'Core Indicators'!FF57</f>
        <v>1</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c r="A58" s="236" t="str">
        <f>Lists!C:C</f>
        <v>KEN003</v>
      </c>
      <c r="B58" s="190">
        <f t="shared" si="15"/>
        <v>1.9</v>
      </c>
      <c r="C58" s="191">
        <f t="shared" si="16"/>
        <v>1</v>
      </c>
      <c r="D58" s="237">
        <f t="shared" si="17"/>
        <v>2</v>
      </c>
      <c r="E58" s="236">
        <f>'Core Indicators'!R58</f>
        <v>2</v>
      </c>
      <c r="F58" s="236">
        <f>'Core Indicators'!Z58</f>
        <v>2</v>
      </c>
      <c r="G58" s="191">
        <f t="shared" si="18"/>
        <v>2</v>
      </c>
      <c r="H58" s="236">
        <f>'Core Indicators'!AH58</f>
        <v>2</v>
      </c>
      <c r="I58" s="236">
        <f>'Core Indicators'!AP58</f>
        <v>2</v>
      </c>
      <c r="J58" s="236" t="str">
        <f>'Core Indicators'!BN58</f>
        <v>x</v>
      </c>
      <c r="K58" s="236">
        <f t="shared" si="19"/>
        <v>2</v>
      </c>
      <c r="L58" s="190">
        <f t="shared" si="20"/>
        <v>2</v>
      </c>
      <c r="M58" s="237">
        <f t="shared" si="21"/>
        <v>2</v>
      </c>
      <c r="N58" s="238">
        <f>'Core Indicators'!DJ58</f>
        <v>2</v>
      </c>
      <c r="O58" s="238">
        <f>'Core Indicators'!DR58</f>
        <v>2</v>
      </c>
      <c r="P58" s="238">
        <f>'Core Indicators'!DZ58</f>
        <v>2</v>
      </c>
      <c r="Q58" s="238">
        <f>'Core Indicators'!EH58</f>
        <v>2</v>
      </c>
      <c r="R58" s="238">
        <f>'Core Indicators'!EP58</f>
        <v>2</v>
      </c>
      <c r="S58" s="191">
        <f t="shared" si="22"/>
        <v>1.7</v>
      </c>
      <c r="T58" s="191">
        <f t="shared" si="23"/>
        <v>1.3333333333333333</v>
      </c>
      <c r="U58" s="236">
        <v>1</v>
      </c>
      <c r="V58" s="236">
        <v>1</v>
      </c>
      <c r="W58" s="236">
        <f>'Core Indicators'!EX58</f>
        <v>3</v>
      </c>
      <c r="X58" s="191">
        <f t="shared" si="24"/>
        <v>2</v>
      </c>
      <c r="Y58" s="236">
        <v>1</v>
      </c>
      <c r="Z58" s="191">
        <f t="shared" si="25"/>
        <v>2</v>
      </c>
      <c r="AA58" s="236">
        <f>'Core Indicators'!FF58</f>
        <v>2</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c r="A59" s="236" t="str">
        <f>Lists!C:C</f>
        <v>LBN002</v>
      </c>
      <c r="B59" s="190">
        <f t="shared" si="15"/>
        <v>1.7</v>
      </c>
      <c r="C59" s="191">
        <f t="shared" si="16"/>
        <v>0</v>
      </c>
      <c r="D59" s="237">
        <f t="shared" si="17"/>
        <v>1.8</v>
      </c>
      <c r="E59" s="236">
        <f>'Core Indicators'!R59</f>
        <v>1</v>
      </c>
      <c r="F59" s="236">
        <f>'Core Indicators'!Z59</f>
        <v>1</v>
      </c>
      <c r="G59" s="191">
        <f t="shared" si="18"/>
        <v>1</v>
      </c>
      <c r="H59" s="236">
        <f>'Core Indicators'!AH59</f>
        <v>3</v>
      </c>
      <c r="I59" s="236">
        <f>'Core Indicators'!AP59</f>
        <v>1</v>
      </c>
      <c r="J59" s="236">
        <f>'Core Indicators'!BN59</f>
        <v>1</v>
      </c>
      <c r="K59" s="236">
        <f t="shared" si="19"/>
        <v>1</v>
      </c>
      <c r="L59" s="190">
        <f t="shared" si="20"/>
        <v>2.1</v>
      </c>
      <c r="M59" s="237">
        <f t="shared" si="21"/>
        <v>2</v>
      </c>
      <c r="N59" s="238">
        <f>'Core Indicators'!DJ59</f>
        <v>2</v>
      </c>
      <c r="O59" s="238">
        <f>'Core Indicators'!DR59</f>
        <v>2</v>
      </c>
      <c r="P59" s="238">
        <f>'Core Indicators'!DZ59</f>
        <v>2</v>
      </c>
      <c r="Q59" s="238">
        <f>'Core Indicators'!EH59</f>
        <v>2</v>
      </c>
      <c r="R59" s="238">
        <f>'Core Indicators'!EP59</f>
        <v>2</v>
      </c>
      <c r="S59" s="191">
        <f t="shared" si="22"/>
        <v>1.3</v>
      </c>
      <c r="T59" s="191">
        <f t="shared" si="23"/>
        <v>1</v>
      </c>
      <c r="U59" s="236">
        <v>1</v>
      </c>
      <c r="V59" s="236">
        <v>1</v>
      </c>
      <c r="W59" s="236">
        <f>'Core Indicators'!EX59</f>
        <v>1</v>
      </c>
      <c r="X59" s="191">
        <f t="shared" si="24"/>
        <v>1</v>
      </c>
      <c r="Y59" s="236">
        <v>1</v>
      </c>
      <c r="Z59" s="191">
        <f t="shared" si="25"/>
        <v>1.5</v>
      </c>
      <c r="AA59" s="236">
        <f>'Core Indicators'!FF59</f>
        <v>1</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c r="A60" s="236" t="str">
        <f>Lists!C:C</f>
        <v>LBN006</v>
      </c>
      <c r="B60" s="190">
        <f t="shared" si="15"/>
        <v>1.6</v>
      </c>
      <c r="C60" s="191">
        <f t="shared" si="16"/>
        <v>0</v>
      </c>
      <c r="D60" s="237">
        <f t="shared" si="17"/>
        <v>1</v>
      </c>
      <c r="E60" s="236">
        <f>'Core Indicators'!R60</f>
        <v>1</v>
      </c>
      <c r="F60" s="236">
        <f>'Core Indicators'!Z60</f>
        <v>1</v>
      </c>
      <c r="G60" s="191">
        <f t="shared" si="18"/>
        <v>1</v>
      </c>
      <c r="H60" s="236">
        <f>'Core Indicators'!AH60</f>
        <v>1</v>
      </c>
      <c r="I60" s="236">
        <f>'Core Indicators'!AP60</f>
        <v>1</v>
      </c>
      <c r="J60" s="236">
        <f>'Core Indicators'!BN60</f>
        <v>1</v>
      </c>
      <c r="K60" s="236">
        <f t="shared" si="19"/>
        <v>1</v>
      </c>
      <c r="L60" s="190">
        <f t="shared" si="20"/>
        <v>1</v>
      </c>
      <c r="M60" s="237">
        <f t="shared" si="21"/>
        <v>2</v>
      </c>
      <c r="N60" s="238">
        <f>'Core Indicators'!DJ60</f>
        <v>2</v>
      </c>
      <c r="O60" s="238">
        <f>'Core Indicators'!DR60</f>
        <v>2</v>
      </c>
      <c r="P60" s="238">
        <f>'Core Indicators'!DZ60</f>
        <v>2</v>
      </c>
      <c r="Q60" s="238">
        <f>'Core Indicators'!EH60</f>
        <v>2</v>
      </c>
      <c r="R60" s="238">
        <f>'Core Indicators'!EP60</f>
        <v>2</v>
      </c>
      <c r="S60" s="191">
        <f t="shared" si="22"/>
        <v>1.3</v>
      </c>
      <c r="T60" s="191">
        <f t="shared" si="23"/>
        <v>1</v>
      </c>
      <c r="U60" s="236">
        <v>1</v>
      </c>
      <c r="V60" s="236">
        <v>1</v>
      </c>
      <c r="W60" s="236">
        <f>'Core Indicators'!EX60</f>
        <v>1</v>
      </c>
      <c r="X60" s="191">
        <f t="shared" si="24"/>
        <v>1</v>
      </c>
      <c r="Y60" s="236">
        <v>1</v>
      </c>
      <c r="Z60" s="191">
        <f t="shared" si="25"/>
        <v>1.5</v>
      </c>
      <c r="AA60" s="236">
        <f>'Core Indicators'!FF60</f>
        <v>1</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c r="A61" s="236" t="str">
        <f>Lists!C:C</f>
        <v>LBY002</v>
      </c>
      <c r="B61" s="190">
        <f t="shared" si="15"/>
        <v>1.1000000000000001</v>
      </c>
      <c r="C61" s="191">
        <f t="shared" si="16"/>
        <v>0</v>
      </c>
      <c r="D61" s="237">
        <f t="shared" si="17"/>
        <v>1</v>
      </c>
      <c r="E61" s="236">
        <f>'Core Indicators'!R61</f>
        <v>1</v>
      </c>
      <c r="F61" s="236">
        <f>'Core Indicators'!Z61</f>
        <v>1</v>
      </c>
      <c r="G61" s="191">
        <f t="shared" si="18"/>
        <v>1</v>
      </c>
      <c r="H61" s="236">
        <f>'Core Indicators'!AH61</f>
        <v>1</v>
      </c>
      <c r="I61" s="236">
        <f>'Core Indicators'!AP61</f>
        <v>1</v>
      </c>
      <c r="J61" s="236">
        <f>'Core Indicators'!BN61</f>
        <v>1</v>
      </c>
      <c r="K61" s="236">
        <f t="shared" si="19"/>
        <v>1</v>
      </c>
      <c r="L61" s="190">
        <f t="shared" si="20"/>
        <v>1</v>
      </c>
      <c r="M61" s="237">
        <f t="shared" si="21"/>
        <v>1</v>
      </c>
      <c r="N61" s="238">
        <f>'Core Indicators'!DJ61</f>
        <v>1</v>
      </c>
      <c r="O61" s="238">
        <f>'Core Indicators'!DR61</f>
        <v>1</v>
      </c>
      <c r="P61" s="238">
        <f>'Core Indicators'!DZ61</f>
        <v>1</v>
      </c>
      <c r="Q61" s="238">
        <f>'Core Indicators'!EH61</f>
        <v>1</v>
      </c>
      <c r="R61" s="238">
        <f>'Core Indicators'!EP61</f>
        <v>1</v>
      </c>
      <c r="S61" s="191">
        <f t="shared" si="22"/>
        <v>1.3</v>
      </c>
      <c r="T61" s="191">
        <f t="shared" si="23"/>
        <v>1.1666666666666667</v>
      </c>
      <c r="U61" s="236">
        <v>1</v>
      </c>
      <c r="V61" s="236">
        <v>1</v>
      </c>
      <c r="W61" s="236">
        <f>'Core Indicators'!EX61</f>
        <v>2</v>
      </c>
      <c r="X61" s="191">
        <f t="shared" si="24"/>
        <v>1.5</v>
      </c>
      <c r="Y61" s="236">
        <v>1</v>
      </c>
      <c r="Z61" s="191">
        <f t="shared" si="25"/>
        <v>1.5</v>
      </c>
      <c r="AA61" s="236">
        <f>'Core Indicators'!FF61</f>
        <v>1</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c r="A62" s="236" t="str">
        <f>Lists!C:C</f>
        <v>LBY004</v>
      </c>
      <c r="B62" s="190">
        <f t="shared" si="15"/>
        <v>1.3</v>
      </c>
      <c r="C62" s="191">
        <f t="shared" si="16"/>
        <v>0</v>
      </c>
      <c r="D62" s="237">
        <f t="shared" si="17"/>
        <v>1.2</v>
      </c>
      <c r="E62" s="236">
        <f>'Core Indicators'!R62</f>
        <v>1</v>
      </c>
      <c r="F62" s="236">
        <f>'Core Indicators'!Z62</f>
        <v>1</v>
      </c>
      <c r="G62" s="191">
        <f t="shared" si="18"/>
        <v>1</v>
      </c>
      <c r="H62" s="236">
        <f>'Core Indicators'!AH62</f>
        <v>1</v>
      </c>
      <c r="I62" s="236">
        <f>'Core Indicators'!AP62</f>
        <v>1</v>
      </c>
      <c r="J62" s="236">
        <f>'Core Indicators'!BN62</f>
        <v>2</v>
      </c>
      <c r="K62" s="236">
        <f t="shared" si="19"/>
        <v>1.5</v>
      </c>
      <c r="L62" s="190">
        <f t="shared" si="20"/>
        <v>1.3</v>
      </c>
      <c r="M62" s="237">
        <f t="shared" si="21"/>
        <v>1.4</v>
      </c>
      <c r="N62" s="238">
        <f>'Core Indicators'!DJ62</f>
        <v>1</v>
      </c>
      <c r="O62" s="238">
        <f>'Core Indicators'!DR62</f>
        <v>1</v>
      </c>
      <c r="P62" s="238">
        <f>'Core Indicators'!DZ62</f>
        <v>1</v>
      </c>
      <c r="Q62" s="238">
        <f>'Core Indicators'!EH62</f>
        <v>1</v>
      </c>
      <c r="R62" s="238">
        <f>'Core Indicators'!EP62</f>
        <v>3</v>
      </c>
      <c r="S62" s="191">
        <f t="shared" si="22"/>
        <v>1.3</v>
      </c>
      <c r="T62" s="191">
        <f t="shared" si="23"/>
        <v>1.1666666666666667</v>
      </c>
      <c r="U62" s="236">
        <v>1</v>
      </c>
      <c r="V62" s="236">
        <v>1</v>
      </c>
      <c r="W62" s="236">
        <f>'Core Indicators'!EX62</f>
        <v>2</v>
      </c>
      <c r="X62" s="191">
        <f t="shared" si="24"/>
        <v>1.5</v>
      </c>
      <c r="Y62" s="236">
        <v>1</v>
      </c>
      <c r="Z62" s="191">
        <f t="shared" si="25"/>
        <v>1.5</v>
      </c>
      <c r="AA62" s="236">
        <f>'Core Indicators'!FF62</f>
        <v>1</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c r="A63" s="236" t="str">
        <f>Lists!C:C</f>
        <v>LBY005</v>
      </c>
      <c r="B63" s="190">
        <f t="shared" si="15"/>
        <v>1.1000000000000001</v>
      </c>
      <c r="C63" s="191">
        <f t="shared" si="16"/>
        <v>0</v>
      </c>
      <c r="D63" s="237">
        <f t="shared" si="17"/>
        <v>1.2</v>
      </c>
      <c r="E63" s="236">
        <f>'Core Indicators'!R63</f>
        <v>1</v>
      </c>
      <c r="F63" s="236">
        <f>'Core Indicators'!Z63</f>
        <v>1</v>
      </c>
      <c r="G63" s="191">
        <f t="shared" si="18"/>
        <v>1</v>
      </c>
      <c r="H63" s="236">
        <f>'Core Indicators'!AH63</f>
        <v>1</v>
      </c>
      <c r="I63" s="236">
        <f>'Core Indicators'!AP63</f>
        <v>1</v>
      </c>
      <c r="J63" s="236">
        <f>'Core Indicators'!BN63</f>
        <v>2</v>
      </c>
      <c r="K63" s="236">
        <f t="shared" si="19"/>
        <v>1.5</v>
      </c>
      <c r="L63" s="190">
        <f t="shared" si="20"/>
        <v>1.3</v>
      </c>
      <c r="M63" s="237">
        <f t="shared" si="21"/>
        <v>1</v>
      </c>
      <c r="N63" s="238">
        <f>'Core Indicators'!DJ63</f>
        <v>1</v>
      </c>
      <c r="O63" s="238">
        <f>'Core Indicators'!DR63</f>
        <v>1</v>
      </c>
      <c r="P63" s="238">
        <f>'Core Indicators'!DZ63</f>
        <v>1</v>
      </c>
      <c r="Q63" s="238">
        <f>'Core Indicators'!EH63</f>
        <v>1</v>
      </c>
      <c r="R63" s="238">
        <f>'Core Indicators'!EP63</f>
        <v>1</v>
      </c>
      <c r="S63" s="191">
        <f t="shared" si="22"/>
        <v>1.3</v>
      </c>
      <c r="T63" s="191">
        <f t="shared" si="23"/>
        <v>1.1666666666666667</v>
      </c>
      <c r="U63" s="236">
        <v>1</v>
      </c>
      <c r="V63" s="236">
        <v>1</v>
      </c>
      <c r="W63" s="236">
        <f>'Core Indicators'!EX63</f>
        <v>2</v>
      </c>
      <c r="X63" s="191">
        <f t="shared" si="24"/>
        <v>1.5</v>
      </c>
      <c r="Y63" s="236">
        <v>1</v>
      </c>
      <c r="Z63" s="191">
        <f t="shared" si="25"/>
        <v>1.5</v>
      </c>
      <c r="AA63" s="236">
        <f>'Core Indicators'!FF63</f>
        <v>1</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c r="A64" s="236" t="str">
        <f>Lists!C:C</f>
        <v>LSO004</v>
      </c>
      <c r="B64" s="190">
        <f t="shared" si="15"/>
        <v>2</v>
      </c>
      <c r="C64" s="191">
        <f t="shared" si="16"/>
        <v>1</v>
      </c>
      <c r="D64" s="237">
        <f t="shared" si="17"/>
        <v>2.2999999999999998</v>
      </c>
      <c r="E64" s="236">
        <f>'Core Indicators'!R64</f>
        <v>2</v>
      </c>
      <c r="F64" s="236">
        <f>'Core Indicators'!Z64</f>
        <v>2</v>
      </c>
      <c r="G64" s="191">
        <f t="shared" si="18"/>
        <v>2</v>
      </c>
      <c r="H64" s="236">
        <f>'Core Indicators'!AH64</f>
        <v>2</v>
      </c>
      <c r="I64" s="236" t="str">
        <f>'Core Indicators'!AP64</f>
        <v>x</v>
      </c>
      <c r="J64" s="236">
        <f>'Core Indicators'!BN64</f>
        <v>3</v>
      </c>
      <c r="K64" s="236">
        <f t="shared" si="19"/>
        <v>3</v>
      </c>
      <c r="L64" s="190">
        <f t="shared" si="20"/>
        <v>2.5</v>
      </c>
      <c r="M64" s="237">
        <f t="shared" si="21"/>
        <v>2</v>
      </c>
      <c r="N64" s="238">
        <f>'Core Indicators'!DJ64</f>
        <v>2</v>
      </c>
      <c r="O64" s="238">
        <f>'Core Indicators'!DR64</f>
        <v>2</v>
      </c>
      <c r="P64" s="238">
        <f>'Core Indicators'!DZ64</f>
        <v>2</v>
      </c>
      <c r="Q64" s="238">
        <f>'Core Indicators'!EH64</f>
        <v>2</v>
      </c>
      <c r="R64" s="238">
        <f>'Core Indicators'!EP64</f>
        <v>2</v>
      </c>
      <c r="S64" s="191">
        <f t="shared" si="22"/>
        <v>1.7</v>
      </c>
      <c r="T64" s="191">
        <f t="shared" si="23"/>
        <v>1.3333333333333333</v>
      </c>
      <c r="U64" s="236">
        <v>1</v>
      </c>
      <c r="V64" s="236">
        <v>1</v>
      </c>
      <c r="W64" s="236">
        <f>'Core Indicators'!EX64</f>
        <v>3</v>
      </c>
      <c r="X64" s="191">
        <f t="shared" si="24"/>
        <v>2</v>
      </c>
      <c r="Y64" s="236">
        <v>1</v>
      </c>
      <c r="Z64" s="191">
        <f t="shared" si="25"/>
        <v>2</v>
      </c>
      <c r="AA64" s="236">
        <f>'Core Indicators'!FF64</f>
        <v>2</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c r="A65" s="236" t="str">
        <f>Lists!C:C</f>
        <v>LTU002</v>
      </c>
      <c r="B65" s="190">
        <f t="shared" si="15"/>
        <v>1.8</v>
      </c>
      <c r="C65" s="191">
        <f t="shared" si="16"/>
        <v>0</v>
      </c>
      <c r="D65" s="237">
        <f t="shared" si="17"/>
        <v>1.5</v>
      </c>
      <c r="E65" s="236">
        <f>'Core Indicators'!R65</f>
        <v>1</v>
      </c>
      <c r="F65" s="236">
        <f>'Core Indicators'!Z65</f>
        <v>2</v>
      </c>
      <c r="G65" s="191">
        <f t="shared" si="18"/>
        <v>1.5</v>
      </c>
      <c r="H65" s="236">
        <f>'Core Indicators'!AH65</f>
        <v>2</v>
      </c>
      <c r="I65" s="236">
        <f>'Core Indicators'!AP65</f>
        <v>1</v>
      </c>
      <c r="J65" s="236">
        <f>'Core Indicators'!BN65</f>
        <v>1</v>
      </c>
      <c r="K65" s="236">
        <f t="shared" si="19"/>
        <v>1</v>
      </c>
      <c r="L65" s="190">
        <f t="shared" si="20"/>
        <v>1.5</v>
      </c>
      <c r="M65" s="237">
        <f t="shared" si="21"/>
        <v>2.2000000000000002</v>
      </c>
      <c r="N65" s="238">
        <f>'Core Indicators'!DJ65</f>
        <v>1</v>
      </c>
      <c r="O65" s="238">
        <f>'Core Indicators'!DR65</f>
        <v>1</v>
      </c>
      <c r="P65" s="238">
        <f>'Core Indicators'!DZ65</f>
        <v>3</v>
      </c>
      <c r="Q65" s="238">
        <f>'Core Indicators'!EH65</f>
        <v>3</v>
      </c>
      <c r="R65" s="238">
        <f>'Core Indicators'!EP65</f>
        <v>3</v>
      </c>
      <c r="S65" s="191">
        <f t="shared" si="22"/>
        <v>1.3</v>
      </c>
      <c r="T65" s="191">
        <f t="shared" si="23"/>
        <v>1</v>
      </c>
      <c r="U65" s="236">
        <v>1</v>
      </c>
      <c r="V65" s="236">
        <v>1</v>
      </c>
      <c r="W65" s="236">
        <f>'Core Indicators'!EX65</f>
        <v>1</v>
      </c>
      <c r="X65" s="191">
        <f t="shared" si="24"/>
        <v>1</v>
      </c>
      <c r="Y65" s="236">
        <v>1</v>
      </c>
      <c r="Z65" s="191">
        <f t="shared" si="25"/>
        <v>1.5</v>
      </c>
      <c r="AA65" s="236">
        <f>'Core Indicators'!FF65</f>
        <v>1</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c r="A66" s="236" t="str">
        <f>Lists!C:C</f>
        <v>LVA002</v>
      </c>
      <c r="B66" s="190">
        <f t="shared" si="15"/>
        <v>1.8</v>
      </c>
      <c r="C66" s="191">
        <f t="shared" si="16"/>
        <v>0</v>
      </c>
      <c r="D66" s="237">
        <f t="shared" si="17"/>
        <v>1.5</v>
      </c>
      <c r="E66" s="236">
        <f>'Core Indicators'!R66</f>
        <v>1</v>
      </c>
      <c r="F66" s="236">
        <f>'Core Indicators'!Z66</f>
        <v>2</v>
      </c>
      <c r="G66" s="191">
        <f t="shared" si="18"/>
        <v>1.5</v>
      </c>
      <c r="H66" s="236">
        <f>'Core Indicators'!AH66</f>
        <v>2</v>
      </c>
      <c r="I66" s="236">
        <f>'Core Indicators'!AP66</f>
        <v>1</v>
      </c>
      <c r="J66" s="236">
        <f>'Core Indicators'!BN66</f>
        <v>1</v>
      </c>
      <c r="K66" s="236">
        <f t="shared" si="19"/>
        <v>1</v>
      </c>
      <c r="L66" s="190">
        <f t="shared" si="20"/>
        <v>1.5</v>
      </c>
      <c r="M66" s="237">
        <f t="shared" si="21"/>
        <v>2.2000000000000002</v>
      </c>
      <c r="N66" s="238">
        <f>'Core Indicators'!DJ66</f>
        <v>1</v>
      </c>
      <c r="O66" s="238">
        <f>'Core Indicators'!DR66</f>
        <v>1</v>
      </c>
      <c r="P66" s="238">
        <f>'Core Indicators'!DZ66</f>
        <v>3</v>
      </c>
      <c r="Q66" s="238">
        <f>'Core Indicators'!EH66</f>
        <v>3</v>
      </c>
      <c r="R66" s="238">
        <f>'Core Indicators'!EP66</f>
        <v>3</v>
      </c>
      <c r="S66" s="191">
        <f t="shared" si="22"/>
        <v>1.3</v>
      </c>
      <c r="T66" s="191">
        <f t="shared" si="23"/>
        <v>1</v>
      </c>
      <c r="U66" s="236">
        <v>1</v>
      </c>
      <c r="V66" s="236">
        <v>1</v>
      </c>
      <c r="W66" s="236">
        <f>'Core Indicators'!EX66</f>
        <v>1</v>
      </c>
      <c r="X66" s="191">
        <f t="shared" si="24"/>
        <v>1</v>
      </c>
      <c r="Y66" s="236">
        <v>1</v>
      </c>
      <c r="Z66" s="191">
        <f t="shared" si="25"/>
        <v>1.5</v>
      </c>
      <c r="AA66" s="236">
        <f>'Core Indicators'!FF66</f>
        <v>1</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c r="A67" s="236" t="str">
        <f>Lists!C:C</f>
        <v>MAR002</v>
      </c>
      <c r="B67" s="190">
        <f t="shared" ref="B67:B98" si="30">IF(OR(M67="x",D67="x"),"x",ROUND((5-GEOMEAN(((5-D67)/5*4+1),((5-M67)/5*4+1),((5-M67)/5*4+1)))/4*3.5+S67*0.3,1))</f>
        <v>1.8</v>
      </c>
      <c r="C67" s="191">
        <f t="shared" ref="C67:C98" si="31">COUNTIF(E67:F67,"x")+COUNTIF(H67:I67,"x")+COUNTIF(J67:J67,"x")+COUNTIF(M67,"x")+COUNTIF(U67:W67,"x")+COUNTIF(Y67:AB67,"x")</f>
        <v>0</v>
      </c>
      <c r="D67" s="237">
        <f t="shared" ref="D67:D98" si="32">IF(OR(L67="x",G67="x"),"x",ROUND((5-GEOMEAN(((5-L67)/5*4+1),((5-L67)/5*4+1),((5-G67)/5*4+1)))/4*5,1))</f>
        <v>2.2999999999999998</v>
      </c>
      <c r="E67" s="236">
        <f>'Core Indicators'!R67</f>
        <v>1</v>
      </c>
      <c r="F67" s="236">
        <f>'Core Indicators'!Z67</f>
        <v>2</v>
      </c>
      <c r="G67" s="191">
        <f t="shared" ref="G67:G98" si="33">IF(AND(F67="x",E67="x"),"x",IF(OR(F67="x",E67="x"),AVERAGE(E67,F67),ROUND((10-GEOMEAN(((10-E67)/10*9+1),((10-F67)/10*9+1)))/9*10,1)))</f>
        <v>1.5</v>
      </c>
      <c r="H67" s="236">
        <f>'Core Indicators'!AH67</f>
        <v>3</v>
      </c>
      <c r="I67" s="236">
        <f>'Core Indicators'!AP67</f>
        <v>1</v>
      </c>
      <c r="J67" s="236">
        <f>'Core Indicators'!BN67</f>
        <v>3</v>
      </c>
      <c r="K67" s="236">
        <f t="shared" ref="K67:K98" si="34">IF(AND(J67="x",I67="x"),"x",IF(OR(J67="x",I67="x"),AVERAGE(I67,J67),ROUND((10-GEOMEAN(((10-I67)/10*9+1),((10-J67)/10*9+1)))/9*10,1)))</f>
        <v>2.1</v>
      </c>
      <c r="L67" s="190">
        <f t="shared" ref="L67:L98" si="35">IF(AND(H67="x",K67="x"),"x",IF(OR(H67="x",K67="x"),AVERAGE(H67,K67),ROUND((10-GEOMEAN(((10-H67)/10*9+1),((10-K67)/10*9+1)))/9*10,1)))</f>
        <v>2.6</v>
      </c>
      <c r="M67" s="237">
        <f t="shared" ref="M67:M98" si="36">IF(N67="x","x",AVERAGE(N67:R67))</f>
        <v>1.8</v>
      </c>
      <c r="N67" s="238">
        <f>'Core Indicators'!DJ67</f>
        <v>1</v>
      </c>
      <c r="O67" s="238">
        <f>'Core Indicators'!DR67</f>
        <v>1</v>
      </c>
      <c r="P67" s="238">
        <f>'Core Indicators'!DZ67</f>
        <v>1</v>
      </c>
      <c r="Q67" s="238">
        <f>'Core Indicators'!EH67</f>
        <v>3</v>
      </c>
      <c r="R67" s="238">
        <f>'Core Indicators'!EP67</f>
        <v>3</v>
      </c>
      <c r="S67" s="191">
        <f t="shared" ref="S67:S98" si="37">IF(OR(Z67="x",T67="x"),T67,ROUND((10-GEOMEAN(((10-T67)/10*9+1),((10-Z67)/10*9+1)))/9*10,1))</f>
        <v>1.4</v>
      </c>
      <c r="T67" s="191">
        <f t="shared" ref="T67:T98" si="38">AVERAGE(U67,X67,Y67)</f>
        <v>1.3333333333333333</v>
      </c>
      <c r="U67" s="236">
        <v>1</v>
      </c>
      <c r="V67" s="236">
        <v>1</v>
      </c>
      <c r="W67" s="236">
        <f>'Core Indicators'!EX67</f>
        <v>3</v>
      </c>
      <c r="X67" s="191">
        <f t="shared" ref="X67:X98" si="39">AVERAGE(V67:W67)</f>
        <v>2</v>
      </c>
      <c r="Y67" s="236">
        <v>1</v>
      </c>
      <c r="Z67" s="191">
        <f t="shared" ref="Z67:Z98" si="40">IF(AND(AA67="x",AB67="x"),"x",AVERAGE(AA67:AB67))</f>
        <v>1.5</v>
      </c>
      <c r="AA67" s="236">
        <f>'Core Indicators'!FF67</f>
        <v>1</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c r="A68" s="236" t="str">
        <f>Lists!C:C</f>
        <v>MDA002</v>
      </c>
      <c r="B68" s="190">
        <f t="shared" si="30"/>
        <v>2.1</v>
      </c>
      <c r="C68" s="191">
        <f t="shared" si="31"/>
        <v>0</v>
      </c>
      <c r="D68" s="237">
        <f t="shared" si="32"/>
        <v>1.9</v>
      </c>
      <c r="E68" s="236">
        <f>'Core Indicators'!R68</f>
        <v>2</v>
      </c>
      <c r="F68" s="236">
        <f>'Core Indicators'!Z68</f>
        <v>2</v>
      </c>
      <c r="G68" s="191">
        <f t="shared" si="33"/>
        <v>2</v>
      </c>
      <c r="H68" s="236">
        <f>'Core Indicators'!AH68</f>
        <v>2</v>
      </c>
      <c r="I68" s="236">
        <f>'Core Indicators'!AP68</f>
        <v>1</v>
      </c>
      <c r="J68" s="236">
        <f>'Core Indicators'!BN68</f>
        <v>2</v>
      </c>
      <c r="K68" s="236">
        <f t="shared" si="34"/>
        <v>1.5</v>
      </c>
      <c r="L68" s="190">
        <f t="shared" si="35"/>
        <v>1.8</v>
      </c>
      <c r="M68" s="237">
        <f t="shared" si="36"/>
        <v>2.6</v>
      </c>
      <c r="N68" s="238">
        <f>'Core Indicators'!DJ68</f>
        <v>2</v>
      </c>
      <c r="O68" s="238">
        <f>'Core Indicators'!DR68</f>
        <v>2</v>
      </c>
      <c r="P68" s="238">
        <f>'Core Indicators'!DZ68</f>
        <v>3</v>
      </c>
      <c r="Q68" s="238">
        <f>'Core Indicators'!EH68</f>
        <v>3</v>
      </c>
      <c r="R68" s="238">
        <f>'Core Indicators'!EP68</f>
        <v>3</v>
      </c>
      <c r="S68" s="191">
        <f t="shared" si="37"/>
        <v>1.3</v>
      </c>
      <c r="T68" s="191">
        <f t="shared" si="38"/>
        <v>1.1666666666666667</v>
      </c>
      <c r="U68" s="236">
        <v>1</v>
      </c>
      <c r="V68" s="236">
        <v>1</v>
      </c>
      <c r="W68" s="236">
        <f>'Core Indicators'!EX68</f>
        <v>2</v>
      </c>
      <c r="X68" s="191">
        <f t="shared" si="39"/>
        <v>1.5</v>
      </c>
      <c r="Y68" s="236">
        <v>1</v>
      </c>
      <c r="Z68" s="191">
        <f t="shared" si="40"/>
        <v>1.5</v>
      </c>
      <c r="AA68" s="236">
        <f>'Core Indicators'!FF68</f>
        <v>1</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c r="A69" s="236" t="str">
        <f>Lists!C:C</f>
        <v>MDG002</v>
      </c>
      <c r="B69" s="190">
        <f t="shared" si="30"/>
        <v>1.9</v>
      </c>
      <c r="C69" s="191">
        <f t="shared" si="31"/>
        <v>0</v>
      </c>
      <c r="D69" s="237">
        <f t="shared" si="32"/>
        <v>2.2000000000000002</v>
      </c>
      <c r="E69" s="236">
        <f>'Core Indicators'!R69</f>
        <v>2</v>
      </c>
      <c r="F69" s="236">
        <f>'Core Indicators'!Z69</f>
        <v>2</v>
      </c>
      <c r="G69" s="191">
        <f t="shared" si="33"/>
        <v>2</v>
      </c>
      <c r="H69" s="236">
        <f>'Core Indicators'!AH69</f>
        <v>2</v>
      </c>
      <c r="I69" s="236">
        <f>'Core Indicators'!AP69</f>
        <v>3</v>
      </c>
      <c r="J69" s="236">
        <f>'Core Indicators'!BN69</f>
        <v>2</v>
      </c>
      <c r="K69" s="236">
        <f t="shared" si="34"/>
        <v>2.5</v>
      </c>
      <c r="L69" s="190">
        <f t="shared" si="35"/>
        <v>2.2999999999999998</v>
      </c>
      <c r="M69" s="237">
        <f t="shared" si="36"/>
        <v>2</v>
      </c>
      <c r="N69" s="238">
        <f>'Core Indicators'!DJ69</f>
        <v>2</v>
      </c>
      <c r="O69" s="238">
        <f>'Core Indicators'!DR69</f>
        <v>2</v>
      </c>
      <c r="P69" s="238">
        <f>'Core Indicators'!DZ69</f>
        <v>2</v>
      </c>
      <c r="Q69" s="238">
        <f>'Core Indicators'!EH69</f>
        <v>2</v>
      </c>
      <c r="R69" s="238">
        <f>'Core Indicators'!EP69</f>
        <v>2</v>
      </c>
      <c r="S69" s="191">
        <f t="shared" si="37"/>
        <v>1.6</v>
      </c>
      <c r="T69" s="191">
        <f t="shared" si="38"/>
        <v>1.1666666666666667</v>
      </c>
      <c r="U69" s="236">
        <v>1</v>
      </c>
      <c r="V69" s="236">
        <v>1</v>
      </c>
      <c r="W69" s="236">
        <f>'Core Indicators'!EX69</f>
        <v>2</v>
      </c>
      <c r="X69" s="191">
        <f t="shared" si="39"/>
        <v>1.5</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c r="A70" s="236" t="str">
        <f>Lists!C:C</f>
        <v>MEX003</v>
      </c>
      <c r="B70" s="190">
        <f t="shared" si="30"/>
        <v>2.5</v>
      </c>
      <c r="C70" s="191">
        <f t="shared" si="31"/>
        <v>0</v>
      </c>
      <c r="D70" s="237">
        <f t="shared" si="32"/>
        <v>2.7</v>
      </c>
      <c r="E70" s="236">
        <f>'Core Indicators'!R70</f>
        <v>2</v>
      </c>
      <c r="F70" s="236">
        <f>'Core Indicators'!Z70</f>
        <v>3</v>
      </c>
      <c r="G70" s="191">
        <f t="shared" si="33"/>
        <v>2.5</v>
      </c>
      <c r="H70" s="236">
        <f>'Core Indicators'!AH70</f>
        <v>3</v>
      </c>
      <c r="I70" s="236">
        <f>'Core Indicators'!AP70</f>
        <v>2</v>
      </c>
      <c r="J70" s="236">
        <f>'Core Indicators'!BN70</f>
        <v>3</v>
      </c>
      <c r="K70" s="236">
        <f t="shared" si="34"/>
        <v>2.5</v>
      </c>
      <c r="L70" s="190">
        <f t="shared" si="35"/>
        <v>2.8</v>
      </c>
      <c r="M70" s="237">
        <f t="shared" si="36"/>
        <v>3</v>
      </c>
      <c r="N70" s="238">
        <f>'Core Indicators'!DJ70</f>
        <v>3</v>
      </c>
      <c r="O70" s="238">
        <f>'Core Indicators'!DR70</f>
        <v>3</v>
      </c>
      <c r="P70" s="238">
        <f>'Core Indicators'!DZ70</f>
        <v>3</v>
      </c>
      <c r="Q70" s="238" t="str">
        <f>'Core Indicators'!EH70</f>
        <v>x</v>
      </c>
      <c r="R70" s="238" t="str">
        <f>'Core Indicators'!EP70</f>
        <v>x</v>
      </c>
      <c r="S70" s="191">
        <f t="shared" si="37"/>
        <v>1.7</v>
      </c>
      <c r="T70" s="191">
        <f t="shared" si="38"/>
        <v>1.3333333333333333</v>
      </c>
      <c r="U70" s="236">
        <v>1</v>
      </c>
      <c r="V70" s="236">
        <v>1</v>
      </c>
      <c r="W70" s="236">
        <f>'Core Indicators'!EX70</f>
        <v>3</v>
      </c>
      <c r="X70" s="191">
        <f t="shared" si="39"/>
        <v>2</v>
      </c>
      <c r="Y70" s="236">
        <v>1</v>
      </c>
      <c r="Z70" s="191">
        <f t="shared" si="40"/>
        <v>2</v>
      </c>
      <c r="AA70" s="236">
        <f>'Core Indicators'!FF70</f>
        <v>2</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c r="A71" s="236" t="str">
        <f>Lists!C:C</f>
        <v>MLI001</v>
      </c>
      <c r="B71" s="190">
        <f t="shared" si="30"/>
        <v>1.6</v>
      </c>
      <c r="C71" s="191">
        <f t="shared" si="31"/>
        <v>0</v>
      </c>
      <c r="D71" s="237">
        <f t="shared" si="32"/>
        <v>1</v>
      </c>
      <c r="E71" s="236">
        <f>'Core Indicators'!R71</f>
        <v>1</v>
      </c>
      <c r="F71" s="236">
        <f>'Core Indicators'!Z71</f>
        <v>1</v>
      </c>
      <c r="G71" s="191">
        <f t="shared" si="33"/>
        <v>1</v>
      </c>
      <c r="H71" s="236">
        <f>'Core Indicators'!AH71</f>
        <v>1</v>
      </c>
      <c r="I71" s="236">
        <f>'Core Indicators'!AP71</f>
        <v>1</v>
      </c>
      <c r="J71" s="236">
        <f>'Core Indicators'!BN71</f>
        <v>1</v>
      </c>
      <c r="K71" s="236">
        <f t="shared" si="34"/>
        <v>1</v>
      </c>
      <c r="L71" s="190">
        <f t="shared" si="35"/>
        <v>1</v>
      </c>
      <c r="M71" s="237">
        <f t="shared" si="36"/>
        <v>2</v>
      </c>
      <c r="N71" s="238">
        <f>'Core Indicators'!DJ71</f>
        <v>2</v>
      </c>
      <c r="O71" s="238">
        <f>'Core Indicators'!DR71</f>
        <v>2</v>
      </c>
      <c r="P71" s="238">
        <f>'Core Indicators'!DZ71</f>
        <v>2</v>
      </c>
      <c r="Q71" s="238">
        <f>'Core Indicators'!EH71</f>
        <v>2</v>
      </c>
      <c r="R71" s="238">
        <f>'Core Indicators'!EP71</f>
        <v>2</v>
      </c>
      <c r="S71" s="191">
        <f t="shared" si="37"/>
        <v>1.3</v>
      </c>
      <c r="T71" s="191">
        <f t="shared" si="38"/>
        <v>1</v>
      </c>
      <c r="U71" s="236">
        <v>1</v>
      </c>
      <c r="V71" s="236">
        <v>1</v>
      </c>
      <c r="W71" s="236">
        <f>'Core Indicators'!EX71</f>
        <v>1</v>
      </c>
      <c r="X71" s="191">
        <f t="shared" si="39"/>
        <v>1</v>
      </c>
      <c r="Y71" s="236">
        <v>1</v>
      </c>
      <c r="Z71" s="191">
        <f t="shared" si="40"/>
        <v>1.5</v>
      </c>
      <c r="AA71" s="236">
        <f>'Core Indicators'!FF71</f>
        <v>1</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c r="A72" s="236" t="str">
        <f>Lists!C:C</f>
        <v>MMR001</v>
      </c>
      <c r="B72" s="190">
        <f t="shared" si="30"/>
        <v>1.9</v>
      </c>
      <c r="C72" s="191">
        <f t="shared" si="31"/>
        <v>0</v>
      </c>
      <c r="D72" s="237">
        <f t="shared" si="32"/>
        <v>1.3</v>
      </c>
      <c r="E72" s="236">
        <f>'Core Indicators'!R72</f>
        <v>1</v>
      </c>
      <c r="F72" s="236">
        <f>'Core Indicators'!Z72</f>
        <v>1</v>
      </c>
      <c r="G72" s="191">
        <f t="shared" si="33"/>
        <v>1</v>
      </c>
      <c r="H72" s="236">
        <f>'Core Indicators'!AH72</f>
        <v>1</v>
      </c>
      <c r="I72" s="236">
        <f>'Core Indicators'!AP72</f>
        <v>2</v>
      </c>
      <c r="J72" s="236">
        <f>'Core Indicators'!BN72</f>
        <v>2</v>
      </c>
      <c r="K72" s="236">
        <f t="shared" si="34"/>
        <v>2</v>
      </c>
      <c r="L72" s="190">
        <f t="shared" si="35"/>
        <v>1.5</v>
      </c>
      <c r="M72" s="237">
        <f t="shared" si="36"/>
        <v>2.6</v>
      </c>
      <c r="N72" s="238">
        <f>'Core Indicators'!DJ72</f>
        <v>2</v>
      </c>
      <c r="O72" s="238">
        <f>'Core Indicators'!DR72</f>
        <v>2</v>
      </c>
      <c r="P72" s="238">
        <f>'Core Indicators'!DZ72</f>
        <v>3</v>
      </c>
      <c r="Q72" s="238">
        <f>'Core Indicators'!EH72</f>
        <v>3</v>
      </c>
      <c r="R72" s="238">
        <f>'Core Indicators'!EP72</f>
        <v>3</v>
      </c>
      <c r="S72" s="191">
        <f t="shared" si="37"/>
        <v>1.3</v>
      </c>
      <c r="T72" s="191">
        <f t="shared" si="38"/>
        <v>1.1666666666666667</v>
      </c>
      <c r="U72" s="236">
        <v>1</v>
      </c>
      <c r="V72" s="236">
        <v>1</v>
      </c>
      <c r="W72" s="236">
        <f>'Core Indicators'!EX72</f>
        <v>2</v>
      </c>
      <c r="X72" s="191">
        <f t="shared" si="39"/>
        <v>1.5</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c r="A73" s="236" t="str">
        <f>Lists!C:C</f>
        <v>MMR002</v>
      </c>
      <c r="B73" s="190">
        <f t="shared" si="30"/>
        <v>1.9</v>
      </c>
      <c r="C73" s="191">
        <f t="shared" si="31"/>
        <v>0</v>
      </c>
      <c r="D73" s="237">
        <f t="shared" si="32"/>
        <v>1.3</v>
      </c>
      <c r="E73" s="236">
        <f>'Core Indicators'!R73</f>
        <v>1</v>
      </c>
      <c r="F73" s="236">
        <f>'Core Indicators'!Z73</f>
        <v>1</v>
      </c>
      <c r="G73" s="191">
        <f t="shared" si="33"/>
        <v>1</v>
      </c>
      <c r="H73" s="236">
        <f>'Core Indicators'!AH73</f>
        <v>1</v>
      </c>
      <c r="I73" s="236">
        <f>'Core Indicators'!AP73</f>
        <v>2</v>
      </c>
      <c r="J73" s="236">
        <f>'Core Indicators'!BN73</f>
        <v>2</v>
      </c>
      <c r="K73" s="236">
        <f t="shared" si="34"/>
        <v>2</v>
      </c>
      <c r="L73" s="190">
        <f t="shared" si="35"/>
        <v>1.5</v>
      </c>
      <c r="M73" s="237">
        <f t="shared" si="36"/>
        <v>2.6</v>
      </c>
      <c r="N73" s="238">
        <f>'Core Indicators'!DJ73</f>
        <v>2</v>
      </c>
      <c r="O73" s="238">
        <f>'Core Indicators'!DR73</f>
        <v>2</v>
      </c>
      <c r="P73" s="238">
        <f>'Core Indicators'!DZ73</f>
        <v>3</v>
      </c>
      <c r="Q73" s="238">
        <f>'Core Indicators'!EH73</f>
        <v>3</v>
      </c>
      <c r="R73" s="238">
        <f>'Core Indicators'!EP73</f>
        <v>3</v>
      </c>
      <c r="S73" s="191">
        <f t="shared" si="37"/>
        <v>1.3</v>
      </c>
      <c r="T73" s="191">
        <f t="shared" si="38"/>
        <v>1.1666666666666667</v>
      </c>
      <c r="U73" s="236">
        <v>1</v>
      </c>
      <c r="V73" s="236">
        <v>1</v>
      </c>
      <c r="W73" s="236">
        <f>'Core Indicators'!EX73</f>
        <v>2</v>
      </c>
      <c r="X73" s="191">
        <f t="shared" si="39"/>
        <v>1.5</v>
      </c>
      <c r="Y73" s="236">
        <v>1</v>
      </c>
      <c r="Z73" s="191">
        <f t="shared" si="40"/>
        <v>1.5</v>
      </c>
      <c r="AA73" s="236">
        <f>'Core Indicators'!FF73</f>
        <v>1</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c r="A74" s="236" t="str">
        <f>Lists!C:C</f>
        <v>MMR003</v>
      </c>
      <c r="B74" s="190">
        <f t="shared" si="30"/>
        <v>1.9</v>
      </c>
      <c r="C74" s="191">
        <f t="shared" si="31"/>
        <v>0</v>
      </c>
      <c r="D74" s="237">
        <f t="shared" si="32"/>
        <v>1.3</v>
      </c>
      <c r="E74" s="236">
        <f>'Core Indicators'!R74</f>
        <v>1</v>
      </c>
      <c r="F74" s="236">
        <f>'Core Indicators'!Z74</f>
        <v>1</v>
      </c>
      <c r="G74" s="191">
        <f t="shared" si="33"/>
        <v>1</v>
      </c>
      <c r="H74" s="236">
        <f>'Core Indicators'!AH74</f>
        <v>1</v>
      </c>
      <c r="I74" s="236">
        <f>'Core Indicators'!AP74</f>
        <v>2</v>
      </c>
      <c r="J74" s="236">
        <f>'Core Indicators'!BN74</f>
        <v>2</v>
      </c>
      <c r="K74" s="236">
        <f t="shared" si="34"/>
        <v>2</v>
      </c>
      <c r="L74" s="190">
        <f t="shared" si="35"/>
        <v>1.5</v>
      </c>
      <c r="M74" s="237">
        <f t="shared" si="36"/>
        <v>2.6</v>
      </c>
      <c r="N74" s="238">
        <f>'Core Indicators'!DJ74</f>
        <v>2</v>
      </c>
      <c r="O74" s="238">
        <f>'Core Indicators'!DR74</f>
        <v>2</v>
      </c>
      <c r="P74" s="238">
        <f>'Core Indicators'!DZ74</f>
        <v>3</v>
      </c>
      <c r="Q74" s="238">
        <f>'Core Indicators'!EH74</f>
        <v>3</v>
      </c>
      <c r="R74" s="238">
        <f>'Core Indicators'!EP74</f>
        <v>3</v>
      </c>
      <c r="S74" s="191">
        <f t="shared" si="37"/>
        <v>1.3</v>
      </c>
      <c r="T74" s="191">
        <f t="shared" si="38"/>
        <v>1.1666666666666667</v>
      </c>
      <c r="U74" s="236">
        <v>1</v>
      </c>
      <c r="V74" s="236">
        <v>1</v>
      </c>
      <c r="W74" s="236">
        <f>'Core Indicators'!EX74</f>
        <v>2</v>
      </c>
      <c r="X74" s="191">
        <f t="shared" si="39"/>
        <v>1.5</v>
      </c>
      <c r="Y74" s="236">
        <v>1</v>
      </c>
      <c r="Z74" s="191">
        <f t="shared" si="40"/>
        <v>1.5</v>
      </c>
      <c r="AA74" s="236">
        <f>'Core Indicators'!FF74</f>
        <v>1</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c r="A75" s="236" t="str">
        <f>Lists!C:C</f>
        <v>MMR004</v>
      </c>
      <c r="B75" s="190">
        <f t="shared" si="30"/>
        <v>1.9</v>
      </c>
      <c r="C75" s="191">
        <f t="shared" si="31"/>
        <v>0</v>
      </c>
      <c r="D75" s="237">
        <f t="shared" si="32"/>
        <v>1.3</v>
      </c>
      <c r="E75" s="236">
        <f>'Core Indicators'!R75</f>
        <v>1</v>
      </c>
      <c r="F75" s="236">
        <f>'Core Indicators'!Z75</f>
        <v>1</v>
      </c>
      <c r="G75" s="191">
        <f t="shared" si="33"/>
        <v>1</v>
      </c>
      <c r="H75" s="236">
        <f>'Core Indicators'!AH75</f>
        <v>1</v>
      </c>
      <c r="I75" s="236">
        <f>'Core Indicators'!AP75</f>
        <v>2</v>
      </c>
      <c r="J75" s="236">
        <f>'Core Indicators'!BN75</f>
        <v>2</v>
      </c>
      <c r="K75" s="236">
        <f t="shared" si="34"/>
        <v>2</v>
      </c>
      <c r="L75" s="190">
        <f t="shared" si="35"/>
        <v>1.5</v>
      </c>
      <c r="M75" s="237">
        <f t="shared" si="36"/>
        <v>2.6</v>
      </c>
      <c r="N75" s="238">
        <f>'Core Indicators'!DJ75</f>
        <v>2</v>
      </c>
      <c r="O75" s="238">
        <f>'Core Indicators'!DR75</f>
        <v>2</v>
      </c>
      <c r="P75" s="238">
        <f>'Core Indicators'!DZ75</f>
        <v>3</v>
      </c>
      <c r="Q75" s="238">
        <f>'Core Indicators'!EH75</f>
        <v>3</v>
      </c>
      <c r="R75" s="238">
        <f>'Core Indicators'!EP75</f>
        <v>3</v>
      </c>
      <c r="S75" s="191">
        <f t="shared" si="37"/>
        <v>1.3</v>
      </c>
      <c r="T75" s="191">
        <f t="shared" si="38"/>
        <v>1.1666666666666667</v>
      </c>
      <c r="U75" s="236">
        <v>1</v>
      </c>
      <c r="V75" s="236">
        <v>1</v>
      </c>
      <c r="W75" s="236">
        <f>'Core Indicators'!EX75</f>
        <v>2</v>
      </c>
      <c r="X75" s="191">
        <f t="shared" si="39"/>
        <v>1.5</v>
      </c>
      <c r="Y75" s="236">
        <v>1</v>
      </c>
      <c r="Z75" s="191">
        <f t="shared" si="40"/>
        <v>1.5</v>
      </c>
      <c r="AA75" s="236">
        <f>'Core Indicators'!FF75</f>
        <v>1</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c r="A76" s="236" t="str">
        <f>Lists!C:C</f>
        <v>MMR007</v>
      </c>
      <c r="B76" s="190">
        <f t="shared" si="30"/>
        <v>2.1</v>
      </c>
      <c r="C76" s="191">
        <f t="shared" si="31"/>
        <v>0</v>
      </c>
      <c r="D76" s="237">
        <f t="shared" si="32"/>
        <v>1.8</v>
      </c>
      <c r="E76" s="236">
        <f>'Core Indicators'!R76</f>
        <v>1</v>
      </c>
      <c r="F76" s="236">
        <f>'Core Indicators'!Z76</f>
        <v>2</v>
      </c>
      <c r="G76" s="191">
        <f t="shared" si="33"/>
        <v>1.5</v>
      </c>
      <c r="H76" s="236">
        <f>'Core Indicators'!AH76</f>
        <v>2</v>
      </c>
      <c r="I76" s="236">
        <f>'Core Indicators'!AP76</f>
        <v>2</v>
      </c>
      <c r="J76" s="236">
        <f>'Core Indicators'!BN76</f>
        <v>2</v>
      </c>
      <c r="K76" s="236">
        <f t="shared" si="34"/>
        <v>2</v>
      </c>
      <c r="L76" s="190">
        <f t="shared" si="35"/>
        <v>2</v>
      </c>
      <c r="M76" s="237">
        <f t="shared" si="36"/>
        <v>2.6</v>
      </c>
      <c r="N76" s="238">
        <f>'Core Indicators'!DJ76</f>
        <v>2</v>
      </c>
      <c r="O76" s="238">
        <f>'Core Indicators'!DR76</f>
        <v>2</v>
      </c>
      <c r="P76" s="238">
        <f>'Core Indicators'!DZ76</f>
        <v>3</v>
      </c>
      <c r="Q76" s="238">
        <f>'Core Indicators'!EH76</f>
        <v>3</v>
      </c>
      <c r="R76" s="238">
        <f>'Core Indicators'!EP76</f>
        <v>3</v>
      </c>
      <c r="S76" s="191">
        <f t="shared" si="37"/>
        <v>1.6</v>
      </c>
      <c r="T76" s="191">
        <f t="shared" si="38"/>
        <v>1.1666666666666667</v>
      </c>
      <c r="U76" s="236">
        <v>1</v>
      </c>
      <c r="V76" s="236">
        <v>1</v>
      </c>
      <c r="W76" s="236">
        <f>'Core Indicators'!EX76</f>
        <v>2</v>
      </c>
      <c r="X76" s="191">
        <f t="shared" si="39"/>
        <v>1.5</v>
      </c>
      <c r="Y76" s="236">
        <v>1</v>
      </c>
      <c r="Z76" s="191">
        <f t="shared" si="40"/>
        <v>2</v>
      </c>
      <c r="AA76" s="236">
        <f>'Core Indicators'!FF76</f>
        <v>2</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c r="A77" s="236" t="str">
        <f>Lists!C:C</f>
        <v>MOZ001</v>
      </c>
      <c r="B77" s="190">
        <f t="shared" si="30"/>
        <v>2</v>
      </c>
      <c r="C77" s="191">
        <f t="shared" si="31"/>
        <v>0</v>
      </c>
      <c r="D77" s="237">
        <f t="shared" si="32"/>
        <v>2</v>
      </c>
      <c r="E77" s="236">
        <f>'Core Indicators'!R77</f>
        <v>2</v>
      </c>
      <c r="F77" s="236">
        <f>'Core Indicators'!Z77</f>
        <v>2</v>
      </c>
      <c r="G77" s="191">
        <f t="shared" si="33"/>
        <v>2</v>
      </c>
      <c r="H77" s="236">
        <f>'Core Indicators'!AH77</f>
        <v>2</v>
      </c>
      <c r="I77" s="236">
        <f>'Core Indicators'!AP77</f>
        <v>2</v>
      </c>
      <c r="J77" s="236">
        <f>'Core Indicators'!BN77</f>
        <v>2</v>
      </c>
      <c r="K77" s="236">
        <f t="shared" si="34"/>
        <v>2</v>
      </c>
      <c r="L77" s="190">
        <f t="shared" si="35"/>
        <v>2</v>
      </c>
      <c r="M77" s="237">
        <f t="shared" si="36"/>
        <v>2.2000000000000002</v>
      </c>
      <c r="N77" s="238">
        <f>'Core Indicators'!DJ77</f>
        <v>2</v>
      </c>
      <c r="O77" s="238">
        <f>'Core Indicators'!DR77</f>
        <v>2</v>
      </c>
      <c r="P77" s="238">
        <f>'Core Indicators'!DZ77</f>
        <v>2</v>
      </c>
      <c r="Q77" s="238">
        <f>'Core Indicators'!EH77</f>
        <v>2</v>
      </c>
      <c r="R77" s="238">
        <f>'Core Indicators'!EP77</f>
        <v>3</v>
      </c>
      <c r="S77" s="191">
        <f t="shared" si="37"/>
        <v>1.6</v>
      </c>
      <c r="T77" s="191">
        <f t="shared" si="38"/>
        <v>1.1666666666666667</v>
      </c>
      <c r="U77" s="236">
        <v>1</v>
      </c>
      <c r="V77" s="236">
        <v>1</v>
      </c>
      <c r="W77" s="236">
        <f>'Core Indicators'!EX77</f>
        <v>2</v>
      </c>
      <c r="X77" s="191">
        <f t="shared" si="39"/>
        <v>1.5</v>
      </c>
      <c r="Y77" s="236">
        <v>1</v>
      </c>
      <c r="Z77" s="191">
        <f t="shared" si="40"/>
        <v>2</v>
      </c>
      <c r="AA77" s="236">
        <f>'Core Indicators'!FF77</f>
        <v>2</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c r="A78" s="236" t="str">
        <f>Lists!C:C</f>
        <v>MOZ004</v>
      </c>
      <c r="B78" s="190">
        <f t="shared" si="30"/>
        <v>1.9</v>
      </c>
      <c r="C78" s="191">
        <f t="shared" si="31"/>
        <v>0</v>
      </c>
      <c r="D78" s="237">
        <f t="shared" si="32"/>
        <v>2.2000000000000002</v>
      </c>
      <c r="E78" s="236">
        <f>'Core Indicators'!R78</f>
        <v>2</v>
      </c>
      <c r="F78" s="236">
        <f>'Core Indicators'!Z78</f>
        <v>2</v>
      </c>
      <c r="G78" s="191">
        <f t="shared" si="33"/>
        <v>2</v>
      </c>
      <c r="H78" s="236">
        <f>'Core Indicators'!AH78</f>
        <v>2</v>
      </c>
      <c r="I78" s="236">
        <f>'Core Indicators'!AP78</f>
        <v>3</v>
      </c>
      <c r="J78" s="236">
        <f>'Core Indicators'!BN78</f>
        <v>2</v>
      </c>
      <c r="K78" s="236">
        <f t="shared" si="34"/>
        <v>2.5</v>
      </c>
      <c r="L78" s="190">
        <f t="shared" si="35"/>
        <v>2.2999999999999998</v>
      </c>
      <c r="M78" s="237">
        <f t="shared" si="36"/>
        <v>2</v>
      </c>
      <c r="N78" s="238">
        <f>'Core Indicators'!DJ78</f>
        <v>2</v>
      </c>
      <c r="O78" s="238">
        <f>'Core Indicators'!DR78</f>
        <v>2</v>
      </c>
      <c r="P78" s="238">
        <f>'Core Indicators'!DZ78</f>
        <v>2</v>
      </c>
      <c r="Q78" s="238">
        <f>'Core Indicators'!EH78</f>
        <v>2</v>
      </c>
      <c r="R78" s="238">
        <f>'Core Indicators'!EP78</f>
        <v>2</v>
      </c>
      <c r="S78" s="191">
        <f t="shared" si="37"/>
        <v>1.6</v>
      </c>
      <c r="T78" s="191">
        <f t="shared" si="38"/>
        <v>1.1666666666666667</v>
      </c>
      <c r="U78" s="236">
        <v>1</v>
      </c>
      <c r="V78" s="236">
        <v>1</v>
      </c>
      <c r="W78" s="236">
        <f>'Core Indicators'!EX78</f>
        <v>2</v>
      </c>
      <c r="X78" s="191">
        <f t="shared" si="39"/>
        <v>1.5</v>
      </c>
      <c r="Y78" s="236">
        <v>1</v>
      </c>
      <c r="Z78" s="191">
        <f t="shared" si="40"/>
        <v>2</v>
      </c>
      <c r="AA78" s="236">
        <f>'Core Indicators'!FF78</f>
        <v>2</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c r="A79" s="236" t="str">
        <f>Lists!C:C</f>
        <v>MOZ012</v>
      </c>
      <c r="B79" s="190">
        <f t="shared" si="30"/>
        <v>1.9</v>
      </c>
      <c r="C79" s="191">
        <f t="shared" si="31"/>
        <v>0</v>
      </c>
      <c r="D79" s="237">
        <f t="shared" si="32"/>
        <v>2.2000000000000002</v>
      </c>
      <c r="E79" s="236">
        <f>'Core Indicators'!R79</f>
        <v>2</v>
      </c>
      <c r="F79" s="236">
        <f>'Core Indicators'!Z79</f>
        <v>2</v>
      </c>
      <c r="G79" s="191">
        <f t="shared" si="33"/>
        <v>2</v>
      </c>
      <c r="H79" s="236">
        <f>'Core Indicators'!AH79</f>
        <v>2</v>
      </c>
      <c r="I79" s="236">
        <f>'Core Indicators'!AP79</f>
        <v>2</v>
      </c>
      <c r="J79" s="236">
        <f>'Core Indicators'!BN79</f>
        <v>3</v>
      </c>
      <c r="K79" s="236">
        <f t="shared" si="34"/>
        <v>2.5</v>
      </c>
      <c r="L79" s="190">
        <f t="shared" si="35"/>
        <v>2.2999999999999998</v>
      </c>
      <c r="M79" s="237">
        <f t="shared" si="36"/>
        <v>2</v>
      </c>
      <c r="N79" s="238">
        <f>'Core Indicators'!DJ79</f>
        <v>2</v>
      </c>
      <c r="O79" s="238">
        <f>'Core Indicators'!DR79</f>
        <v>2</v>
      </c>
      <c r="P79" s="238">
        <f>'Core Indicators'!DZ79</f>
        <v>2</v>
      </c>
      <c r="Q79" s="238">
        <f>'Core Indicators'!EH79</f>
        <v>2</v>
      </c>
      <c r="R79" s="238">
        <f>'Core Indicators'!EP79</f>
        <v>2</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c r="A80" s="236" t="str">
        <f>Lists!C:C</f>
        <v>MOZ013</v>
      </c>
      <c r="B80" s="190">
        <f t="shared" si="30"/>
        <v>2.1</v>
      </c>
      <c r="C80" s="191">
        <f t="shared" si="31"/>
        <v>0</v>
      </c>
      <c r="D80" s="237">
        <f t="shared" si="32"/>
        <v>2</v>
      </c>
      <c r="E80" s="236">
        <f>'Core Indicators'!R80</f>
        <v>2</v>
      </c>
      <c r="F80" s="236">
        <f>'Core Indicators'!Z80</f>
        <v>2</v>
      </c>
      <c r="G80" s="191">
        <f t="shared" si="33"/>
        <v>2</v>
      </c>
      <c r="H80" s="236">
        <f>'Core Indicators'!AH80</f>
        <v>2</v>
      </c>
      <c r="I80" s="236">
        <f>'Core Indicators'!AP80</f>
        <v>2</v>
      </c>
      <c r="J80" s="236">
        <f>'Core Indicators'!BN80</f>
        <v>2</v>
      </c>
      <c r="K80" s="236">
        <f t="shared" si="34"/>
        <v>2</v>
      </c>
      <c r="L80" s="190">
        <f t="shared" si="35"/>
        <v>2</v>
      </c>
      <c r="M80" s="237">
        <f t="shared" si="36"/>
        <v>2.4</v>
      </c>
      <c r="N80" s="238">
        <f>'Core Indicators'!DJ80</f>
        <v>2</v>
      </c>
      <c r="O80" s="238">
        <f>'Core Indicators'!DR80</f>
        <v>2</v>
      </c>
      <c r="P80" s="238">
        <f>'Core Indicators'!DZ80</f>
        <v>2</v>
      </c>
      <c r="Q80" s="238">
        <f>'Core Indicators'!EH80</f>
        <v>3</v>
      </c>
      <c r="R80" s="238">
        <f>'Core Indicators'!EP80</f>
        <v>3</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c r="A81" s="236" t="str">
        <f>Lists!C:C</f>
        <v>MRT002</v>
      </c>
      <c r="B81" s="190">
        <f t="shared" si="30"/>
        <v>1.6</v>
      </c>
      <c r="C81" s="191">
        <f t="shared" si="31"/>
        <v>0</v>
      </c>
      <c r="D81" s="237">
        <f t="shared" si="32"/>
        <v>2</v>
      </c>
      <c r="E81" s="236">
        <f>'Core Indicators'!R81</f>
        <v>2</v>
      </c>
      <c r="F81" s="236">
        <f>'Core Indicators'!Z81</f>
        <v>2</v>
      </c>
      <c r="G81" s="191">
        <f t="shared" si="33"/>
        <v>2</v>
      </c>
      <c r="H81" s="236">
        <f>'Core Indicators'!AH81</f>
        <v>2</v>
      </c>
      <c r="I81" s="236">
        <f>'Core Indicators'!AP81</f>
        <v>2</v>
      </c>
      <c r="J81" s="236">
        <f>'Core Indicators'!BN81</f>
        <v>2</v>
      </c>
      <c r="K81" s="236">
        <f t="shared" si="34"/>
        <v>2</v>
      </c>
      <c r="L81" s="190">
        <f t="shared" si="35"/>
        <v>2</v>
      </c>
      <c r="M81" s="237">
        <f t="shared" si="36"/>
        <v>1.4</v>
      </c>
      <c r="N81" s="238">
        <f>'Core Indicators'!DJ81</f>
        <v>2</v>
      </c>
      <c r="O81" s="238">
        <f>'Core Indicators'!DR81</f>
        <v>2</v>
      </c>
      <c r="P81" s="238">
        <f>'Core Indicators'!DZ81</f>
        <v>1</v>
      </c>
      <c r="Q81" s="238">
        <f>'Core Indicators'!EH81</f>
        <v>1</v>
      </c>
      <c r="R81" s="238">
        <f>'Core Indicators'!EP81</f>
        <v>1</v>
      </c>
      <c r="S81" s="191">
        <f t="shared" si="37"/>
        <v>1.6</v>
      </c>
      <c r="T81" s="191">
        <f t="shared" si="38"/>
        <v>1.1666666666666667</v>
      </c>
      <c r="U81" s="236">
        <v>1</v>
      </c>
      <c r="V81" s="236">
        <v>1</v>
      </c>
      <c r="W81" s="236">
        <f>'Core Indicators'!EX81</f>
        <v>2</v>
      </c>
      <c r="X81" s="191">
        <f t="shared" si="39"/>
        <v>1.5</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c r="A82" s="236" t="str">
        <f>Lists!C:C</f>
        <v>MRT003</v>
      </c>
      <c r="B82" s="190">
        <f t="shared" si="30"/>
        <v>1.3</v>
      </c>
      <c r="C82" s="191">
        <f t="shared" si="31"/>
        <v>1</v>
      </c>
      <c r="D82" s="237">
        <f t="shared" si="32"/>
        <v>1.3</v>
      </c>
      <c r="E82" s="236">
        <f>'Core Indicators'!R82</f>
        <v>1</v>
      </c>
      <c r="F82" s="236">
        <f>'Core Indicators'!Z82</f>
        <v>1</v>
      </c>
      <c r="G82" s="191">
        <f t="shared" si="33"/>
        <v>1</v>
      </c>
      <c r="H82" s="236">
        <f>'Core Indicators'!AH82</f>
        <v>1</v>
      </c>
      <c r="I82" s="236" t="str">
        <f>'Core Indicators'!AP82</f>
        <v>x</v>
      </c>
      <c r="J82" s="236">
        <f>'Core Indicators'!BN82</f>
        <v>2</v>
      </c>
      <c r="K82" s="236">
        <f t="shared" si="34"/>
        <v>2</v>
      </c>
      <c r="L82" s="190">
        <f t="shared" si="35"/>
        <v>1.5</v>
      </c>
      <c r="M82" s="237">
        <f t="shared" si="36"/>
        <v>1</v>
      </c>
      <c r="N82" s="238">
        <f>'Core Indicators'!DJ82</f>
        <v>1</v>
      </c>
      <c r="O82" s="238">
        <f>'Core Indicators'!DR82</f>
        <v>1</v>
      </c>
      <c r="P82" s="238">
        <f>'Core Indicators'!DZ82</f>
        <v>1</v>
      </c>
      <c r="Q82" s="238">
        <f>'Core Indicators'!EH82</f>
        <v>1</v>
      </c>
      <c r="R82" s="238">
        <f>'Core Indicators'!EP82</f>
        <v>1</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c r="A83" s="236" t="str">
        <f>Lists!C:C</f>
        <v>MWI002</v>
      </c>
      <c r="B83" s="190">
        <f t="shared" si="30"/>
        <v>1.9</v>
      </c>
      <c r="C83" s="191">
        <f t="shared" si="31"/>
        <v>0</v>
      </c>
      <c r="D83" s="237">
        <f t="shared" si="32"/>
        <v>2</v>
      </c>
      <c r="E83" s="236">
        <f>'Core Indicators'!R83</f>
        <v>2</v>
      </c>
      <c r="F83" s="236">
        <f>'Core Indicators'!Z83</f>
        <v>2</v>
      </c>
      <c r="G83" s="191">
        <f t="shared" si="33"/>
        <v>2</v>
      </c>
      <c r="H83" s="236">
        <f>'Core Indicators'!AH83</f>
        <v>2</v>
      </c>
      <c r="I83" s="236">
        <f>'Core Indicators'!AP83</f>
        <v>2</v>
      </c>
      <c r="J83" s="236">
        <f>'Core Indicators'!BN83</f>
        <v>2</v>
      </c>
      <c r="K83" s="236">
        <f t="shared" si="34"/>
        <v>2</v>
      </c>
      <c r="L83" s="190">
        <f t="shared" si="35"/>
        <v>2</v>
      </c>
      <c r="M83" s="237">
        <f t="shared" si="36"/>
        <v>2</v>
      </c>
      <c r="N83" s="238">
        <f>'Core Indicators'!DJ83</f>
        <v>2</v>
      </c>
      <c r="O83" s="238">
        <f>'Core Indicators'!DR83</f>
        <v>2</v>
      </c>
      <c r="P83" s="238">
        <f>'Core Indicators'!DZ83</f>
        <v>2</v>
      </c>
      <c r="Q83" s="238" t="str">
        <f>'Core Indicators'!EH83</f>
        <v>x</v>
      </c>
      <c r="R83" s="238" t="str">
        <f>'Core Indicators'!EP83</f>
        <v>x</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c r="A84" s="236" t="str">
        <f>Lists!C:C</f>
        <v>MYS001</v>
      </c>
      <c r="B84" s="190">
        <f t="shared" si="30"/>
        <v>1.9</v>
      </c>
      <c r="C84" s="191">
        <f t="shared" si="31"/>
        <v>0</v>
      </c>
      <c r="D84" s="237">
        <f t="shared" si="32"/>
        <v>2.4</v>
      </c>
      <c r="E84" s="236">
        <f>'Core Indicators'!R84</f>
        <v>3</v>
      </c>
      <c r="F84" s="236">
        <f>'Core Indicators'!Z84</f>
        <v>2</v>
      </c>
      <c r="G84" s="191">
        <f t="shared" si="33"/>
        <v>2.5</v>
      </c>
      <c r="H84" s="236">
        <f>'Core Indicators'!AH84</f>
        <v>3</v>
      </c>
      <c r="I84" s="236">
        <f>'Core Indicators'!AP84</f>
        <v>2</v>
      </c>
      <c r="J84" s="236">
        <f>'Core Indicators'!BN84</f>
        <v>1</v>
      </c>
      <c r="K84" s="236">
        <f t="shared" si="34"/>
        <v>1.5</v>
      </c>
      <c r="L84" s="190">
        <f t="shared" si="35"/>
        <v>2.2999999999999998</v>
      </c>
      <c r="M84" s="237">
        <f t="shared" si="36"/>
        <v>2</v>
      </c>
      <c r="N84" s="238">
        <f>'Core Indicators'!DJ84</f>
        <v>2</v>
      </c>
      <c r="O84" s="238">
        <f>'Core Indicators'!DR84</f>
        <v>2</v>
      </c>
      <c r="P84" s="238">
        <f>'Core Indicators'!DZ84</f>
        <v>2</v>
      </c>
      <c r="Q84" s="238" t="str">
        <f>'Core Indicators'!EH84</f>
        <v>x</v>
      </c>
      <c r="R84" s="238" t="str">
        <f>'Core Indicators'!EP84</f>
        <v>x</v>
      </c>
      <c r="S84" s="191">
        <f t="shared" si="37"/>
        <v>1.3</v>
      </c>
      <c r="T84" s="191">
        <f t="shared" si="38"/>
        <v>1</v>
      </c>
      <c r="U84" s="236">
        <v>1</v>
      </c>
      <c r="V84" s="236">
        <v>1</v>
      </c>
      <c r="W84" s="236">
        <f>'Core Indicators'!EX84</f>
        <v>1</v>
      </c>
      <c r="X84" s="191">
        <f t="shared" si="39"/>
        <v>1</v>
      </c>
      <c r="Y84" s="236">
        <v>1</v>
      </c>
      <c r="Z84" s="191">
        <f t="shared" si="40"/>
        <v>1.5</v>
      </c>
      <c r="AA84" s="236">
        <f>'Core Indicators'!FF84</f>
        <v>1</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c r="A85" s="236" t="str">
        <f>Lists!C:C</f>
        <v>NAM002</v>
      </c>
      <c r="B85" s="190">
        <f t="shared" si="30"/>
        <v>1.8</v>
      </c>
      <c r="C85" s="191">
        <f t="shared" si="31"/>
        <v>1</v>
      </c>
      <c r="D85" s="237">
        <f t="shared" si="32"/>
        <v>2</v>
      </c>
      <c r="E85" s="236">
        <f>'Core Indicators'!R85</f>
        <v>2</v>
      </c>
      <c r="F85" s="236">
        <f>'Core Indicators'!Z85</f>
        <v>2</v>
      </c>
      <c r="G85" s="191">
        <f t="shared" si="33"/>
        <v>2</v>
      </c>
      <c r="H85" s="236">
        <f>'Core Indicators'!AH85</f>
        <v>2</v>
      </c>
      <c r="I85" s="236" t="str">
        <f>'Core Indicators'!AP85</f>
        <v>x</v>
      </c>
      <c r="J85" s="236">
        <f>'Core Indicators'!BN85</f>
        <v>2</v>
      </c>
      <c r="K85" s="236">
        <f t="shared" si="34"/>
        <v>2</v>
      </c>
      <c r="L85" s="190">
        <f t="shared" si="35"/>
        <v>2</v>
      </c>
      <c r="M85" s="237">
        <f t="shared" si="36"/>
        <v>2</v>
      </c>
      <c r="N85" s="238">
        <f>'Core Indicators'!DJ85</f>
        <v>2</v>
      </c>
      <c r="O85" s="238">
        <f>'Core Indicators'!DR85</f>
        <v>2</v>
      </c>
      <c r="P85" s="238">
        <f>'Core Indicators'!DZ85</f>
        <v>2</v>
      </c>
      <c r="Q85" s="238">
        <f>'Core Indicators'!EH85</f>
        <v>2</v>
      </c>
      <c r="R85" s="238">
        <f>'Core Indicators'!EP85</f>
        <v>2</v>
      </c>
      <c r="S85" s="191">
        <f t="shared" si="37"/>
        <v>1.3</v>
      </c>
      <c r="T85" s="191">
        <f t="shared" si="38"/>
        <v>1.1666666666666667</v>
      </c>
      <c r="U85" s="236">
        <v>1</v>
      </c>
      <c r="V85" s="236">
        <v>1</v>
      </c>
      <c r="W85" s="236">
        <f>'Core Indicators'!EX85</f>
        <v>2</v>
      </c>
      <c r="X85" s="191">
        <f t="shared" si="39"/>
        <v>1.5</v>
      </c>
      <c r="Y85" s="236">
        <v>1</v>
      </c>
      <c r="Z85" s="191">
        <f t="shared" si="40"/>
        <v>1.5</v>
      </c>
      <c r="AA85" s="236">
        <f>'Core Indicators'!FF85</f>
        <v>1</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c r="A86" s="236" t="str">
        <f>Lists!C:C</f>
        <v>NER002</v>
      </c>
      <c r="B86" s="190">
        <f t="shared" si="30"/>
        <v>2.1</v>
      </c>
      <c r="C86" s="191">
        <f t="shared" si="31"/>
        <v>0</v>
      </c>
      <c r="D86" s="237">
        <f t="shared" si="32"/>
        <v>1.3</v>
      </c>
      <c r="E86" s="236">
        <f>'Core Indicators'!R86</f>
        <v>1</v>
      </c>
      <c r="F86" s="236">
        <f>'Core Indicators'!Z86</f>
        <v>1</v>
      </c>
      <c r="G86" s="191">
        <f t="shared" si="33"/>
        <v>1</v>
      </c>
      <c r="H86" s="236">
        <f>'Core Indicators'!AH86</f>
        <v>2</v>
      </c>
      <c r="I86" s="236">
        <f>'Core Indicators'!AP86</f>
        <v>1</v>
      </c>
      <c r="J86" s="236">
        <f>'Core Indicators'!BN86</f>
        <v>1</v>
      </c>
      <c r="K86" s="236">
        <f t="shared" si="34"/>
        <v>1</v>
      </c>
      <c r="L86" s="190">
        <f t="shared" si="35"/>
        <v>1.5</v>
      </c>
      <c r="M86" s="237">
        <f t="shared" si="36"/>
        <v>3</v>
      </c>
      <c r="N86" s="238">
        <f>'Core Indicators'!DJ86</f>
        <v>3</v>
      </c>
      <c r="O86" s="238">
        <f>'Core Indicators'!DR86</f>
        <v>3</v>
      </c>
      <c r="P86" s="238">
        <f>'Core Indicators'!DZ86</f>
        <v>3</v>
      </c>
      <c r="Q86" s="238">
        <f>'Core Indicators'!EH86</f>
        <v>3</v>
      </c>
      <c r="R86" s="238">
        <f>'Core Indicators'!EP86</f>
        <v>3</v>
      </c>
      <c r="S86" s="191">
        <f t="shared" si="37"/>
        <v>1.3</v>
      </c>
      <c r="T86" s="191">
        <f t="shared" si="38"/>
        <v>1</v>
      </c>
      <c r="U86" s="236">
        <v>1</v>
      </c>
      <c r="V86" s="236">
        <v>1</v>
      </c>
      <c r="W86" s="236">
        <f>'Core Indicators'!EX86</f>
        <v>1</v>
      </c>
      <c r="X86" s="191">
        <f t="shared" si="39"/>
        <v>1</v>
      </c>
      <c r="Y86" s="236">
        <v>1</v>
      </c>
      <c r="Z86" s="191">
        <f t="shared" si="40"/>
        <v>1.5</v>
      </c>
      <c r="AA86" s="236">
        <f>'Core Indicators'!FF86</f>
        <v>1</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c r="A87" s="236" t="str">
        <f>Lists!C:C</f>
        <v>NER003</v>
      </c>
      <c r="B87" s="190">
        <f t="shared" si="30"/>
        <v>2.1</v>
      </c>
      <c r="C87" s="191">
        <f t="shared" si="31"/>
        <v>0</v>
      </c>
      <c r="D87" s="237">
        <f t="shared" si="32"/>
        <v>1.3</v>
      </c>
      <c r="E87" s="236">
        <f>'Core Indicators'!R87</f>
        <v>1</v>
      </c>
      <c r="F87" s="236">
        <f>'Core Indicators'!Z87</f>
        <v>1</v>
      </c>
      <c r="G87" s="191">
        <f t="shared" si="33"/>
        <v>1</v>
      </c>
      <c r="H87" s="236">
        <f>'Core Indicators'!AH87</f>
        <v>2</v>
      </c>
      <c r="I87" s="236">
        <f>'Core Indicators'!AP87</f>
        <v>1</v>
      </c>
      <c r="J87" s="236">
        <f>'Core Indicators'!BN87</f>
        <v>1</v>
      </c>
      <c r="K87" s="236">
        <f t="shared" si="34"/>
        <v>1</v>
      </c>
      <c r="L87" s="190">
        <f t="shared" si="35"/>
        <v>1.5</v>
      </c>
      <c r="M87" s="237">
        <f t="shared" si="36"/>
        <v>3</v>
      </c>
      <c r="N87" s="238">
        <f>'Core Indicators'!DJ87</f>
        <v>3</v>
      </c>
      <c r="O87" s="238">
        <f>'Core Indicators'!DR87</f>
        <v>3</v>
      </c>
      <c r="P87" s="238">
        <f>'Core Indicators'!DZ87</f>
        <v>3</v>
      </c>
      <c r="Q87" s="238">
        <f>'Core Indicators'!EH87</f>
        <v>3</v>
      </c>
      <c r="R87" s="238">
        <f>'Core Indicators'!EP87</f>
        <v>3</v>
      </c>
      <c r="S87" s="191">
        <f t="shared" si="37"/>
        <v>1.3</v>
      </c>
      <c r="T87" s="191">
        <f t="shared" si="38"/>
        <v>1</v>
      </c>
      <c r="U87" s="236">
        <v>1</v>
      </c>
      <c r="V87" s="236">
        <v>1</v>
      </c>
      <c r="W87" s="236">
        <f>'Core Indicators'!EX87</f>
        <v>1</v>
      </c>
      <c r="X87" s="191">
        <f t="shared" si="39"/>
        <v>1</v>
      </c>
      <c r="Y87" s="236">
        <v>1</v>
      </c>
      <c r="Z87" s="191">
        <f t="shared" si="40"/>
        <v>1.5</v>
      </c>
      <c r="AA87" s="236">
        <f>'Core Indicators'!FF87</f>
        <v>1</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c r="A88" s="236" t="str">
        <f>Lists!C:C</f>
        <v>NER004</v>
      </c>
      <c r="B88" s="190">
        <f t="shared" si="30"/>
        <v>1.7</v>
      </c>
      <c r="C88" s="191">
        <f t="shared" si="31"/>
        <v>0</v>
      </c>
      <c r="D88" s="237">
        <f t="shared" si="32"/>
        <v>1.5</v>
      </c>
      <c r="E88" s="236">
        <f>'Core Indicators'!R88</f>
        <v>1</v>
      </c>
      <c r="F88" s="236">
        <f>'Core Indicators'!Z88</f>
        <v>2</v>
      </c>
      <c r="G88" s="191">
        <f t="shared" si="33"/>
        <v>1.5</v>
      </c>
      <c r="H88" s="236">
        <f>'Core Indicators'!AH88</f>
        <v>2</v>
      </c>
      <c r="I88" s="236">
        <f>'Core Indicators'!AP88</f>
        <v>1</v>
      </c>
      <c r="J88" s="236">
        <f>'Core Indicators'!BN88</f>
        <v>1</v>
      </c>
      <c r="K88" s="236">
        <f t="shared" si="34"/>
        <v>1</v>
      </c>
      <c r="L88" s="190">
        <f t="shared" si="35"/>
        <v>1.5</v>
      </c>
      <c r="M88" s="237">
        <f t="shared" si="36"/>
        <v>2</v>
      </c>
      <c r="N88" s="238">
        <f>'Core Indicators'!DJ88</f>
        <v>2</v>
      </c>
      <c r="O88" s="238">
        <f>'Core Indicators'!DR88</f>
        <v>2</v>
      </c>
      <c r="P88" s="238">
        <f>'Core Indicators'!DZ88</f>
        <v>2</v>
      </c>
      <c r="Q88" s="238">
        <f>'Core Indicators'!EH88</f>
        <v>2</v>
      </c>
      <c r="R88" s="238">
        <f>'Core Indicators'!EP88</f>
        <v>2</v>
      </c>
      <c r="S88" s="191">
        <f t="shared" si="37"/>
        <v>1.3</v>
      </c>
      <c r="T88" s="191">
        <f t="shared" si="38"/>
        <v>1</v>
      </c>
      <c r="U88" s="236">
        <v>1</v>
      </c>
      <c r="V88" s="236">
        <v>1</v>
      </c>
      <c r="W88" s="236">
        <f>'Core Indicators'!EX88</f>
        <v>1</v>
      </c>
      <c r="X88" s="191">
        <f t="shared" si="39"/>
        <v>1</v>
      </c>
      <c r="Y88" s="236">
        <v>1</v>
      </c>
      <c r="Z88" s="191">
        <f t="shared" si="40"/>
        <v>1.5</v>
      </c>
      <c r="AA88" s="236">
        <f>'Core Indicators'!FF88</f>
        <v>1</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c r="A89" s="236" t="str">
        <f>Lists!C:C</f>
        <v>NER006</v>
      </c>
      <c r="B89" s="190">
        <f t="shared" si="30"/>
        <v>1.8</v>
      </c>
      <c r="C89" s="191">
        <f t="shared" si="31"/>
        <v>0</v>
      </c>
      <c r="D89" s="237">
        <f t="shared" si="32"/>
        <v>1.5</v>
      </c>
      <c r="E89" s="236">
        <f>'Core Indicators'!R89</f>
        <v>1</v>
      </c>
      <c r="F89" s="236">
        <f>'Core Indicators'!Z89</f>
        <v>2</v>
      </c>
      <c r="G89" s="191">
        <f t="shared" si="33"/>
        <v>1.5</v>
      </c>
      <c r="H89" s="236">
        <f>'Core Indicators'!AH89</f>
        <v>2</v>
      </c>
      <c r="I89" s="236">
        <f>'Core Indicators'!AP89</f>
        <v>1</v>
      </c>
      <c r="J89" s="236">
        <f>'Core Indicators'!BN89</f>
        <v>1</v>
      </c>
      <c r="K89" s="236">
        <f t="shared" si="34"/>
        <v>1</v>
      </c>
      <c r="L89" s="190">
        <f t="shared" si="35"/>
        <v>1.5</v>
      </c>
      <c r="M89" s="237">
        <f t="shared" si="36"/>
        <v>2.3333333333333335</v>
      </c>
      <c r="N89" s="238">
        <f>'Core Indicators'!DJ89</f>
        <v>2</v>
      </c>
      <c r="O89" s="238">
        <f>'Core Indicators'!DR89</f>
        <v>2</v>
      </c>
      <c r="P89" s="238">
        <f>'Core Indicators'!DZ89</f>
        <v>3</v>
      </c>
      <c r="Q89" s="238" t="str">
        <f>'Core Indicators'!EH89</f>
        <v>x</v>
      </c>
      <c r="R89" s="238" t="str">
        <f>'Core Indicators'!EP89</f>
        <v>x</v>
      </c>
      <c r="S89" s="191">
        <f t="shared" si="37"/>
        <v>1.3</v>
      </c>
      <c r="T89" s="191">
        <f t="shared" si="38"/>
        <v>1</v>
      </c>
      <c r="U89" s="236">
        <v>1</v>
      </c>
      <c r="V89" s="236">
        <v>1</v>
      </c>
      <c r="W89" s="236">
        <f>'Core Indicators'!EX89</f>
        <v>1</v>
      </c>
      <c r="X89" s="191">
        <f t="shared" si="39"/>
        <v>1</v>
      </c>
      <c r="Y89" s="236">
        <v>1</v>
      </c>
      <c r="Z89" s="191">
        <f t="shared" si="40"/>
        <v>1.5</v>
      </c>
      <c r="AA89" s="236">
        <f>'Core Indicators'!FF89</f>
        <v>1</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c r="A90" s="236" t="str">
        <f>Lists!C:C</f>
        <v>NGA001</v>
      </c>
      <c r="B90" s="190">
        <f t="shared" si="30"/>
        <v>2</v>
      </c>
      <c r="C90" s="191">
        <f t="shared" si="31"/>
        <v>0</v>
      </c>
      <c r="D90" s="237">
        <f t="shared" si="32"/>
        <v>2.2000000000000002</v>
      </c>
      <c r="E90" s="236">
        <f>'Core Indicators'!R90</f>
        <v>2</v>
      </c>
      <c r="F90" s="236">
        <f>'Core Indicators'!Z90</f>
        <v>2</v>
      </c>
      <c r="G90" s="191">
        <f t="shared" si="33"/>
        <v>2</v>
      </c>
      <c r="H90" s="236">
        <f>'Core Indicators'!AH90</f>
        <v>2</v>
      </c>
      <c r="I90" s="236">
        <f>'Core Indicators'!AP90</f>
        <v>3</v>
      </c>
      <c r="J90" s="236">
        <f>'Core Indicators'!BN90</f>
        <v>2</v>
      </c>
      <c r="K90" s="236">
        <f t="shared" si="34"/>
        <v>2.5</v>
      </c>
      <c r="L90" s="190">
        <f t="shared" si="35"/>
        <v>2.2999999999999998</v>
      </c>
      <c r="M90" s="237">
        <f t="shared" si="36"/>
        <v>2</v>
      </c>
      <c r="N90" s="238">
        <f>'Core Indicators'!DJ90</f>
        <v>2</v>
      </c>
      <c r="O90" s="238">
        <f>'Core Indicators'!DR90</f>
        <v>2</v>
      </c>
      <c r="P90" s="238">
        <f>'Core Indicators'!DZ90</f>
        <v>2</v>
      </c>
      <c r="Q90" s="238">
        <f>'Core Indicators'!EH90</f>
        <v>2</v>
      </c>
      <c r="R90" s="238">
        <f>'Core Indicators'!EP90</f>
        <v>2</v>
      </c>
      <c r="S90" s="191">
        <f t="shared" si="37"/>
        <v>1.9</v>
      </c>
      <c r="T90" s="191">
        <f t="shared" si="38"/>
        <v>1.1666666666666667</v>
      </c>
      <c r="U90" s="236">
        <v>1</v>
      </c>
      <c r="V90" s="236">
        <v>1</v>
      </c>
      <c r="W90" s="236">
        <f>'Core Indicators'!EX90</f>
        <v>2</v>
      </c>
      <c r="X90" s="191">
        <f t="shared" si="39"/>
        <v>1.5</v>
      </c>
      <c r="Y90" s="236">
        <v>1</v>
      </c>
      <c r="Z90" s="191">
        <f t="shared" si="40"/>
        <v>2.5</v>
      </c>
      <c r="AA90" s="236">
        <f>'Core Indicators'!FF90</f>
        <v>3</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c r="A91" s="236" t="str">
        <f>Lists!C:C</f>
        <v>NGA004</v>
      </c>
      <c r="B91" s="190">
        <f t="shared" si="30"/>
        <v>1.9</v>
      </c>
      <c r="C91" s="191">
        <f t="shared" si="31"/>
        <v>0</v>
      </c>
      <c r="D91" s="237">
        <f t="shared" si="32"/>
        <v>2.2000000000000002</v>
      </c>
      <c r="E91" s="236">
        <f>'Core Indicators'!R91</f>
        <v>2</v>
      </c>
      <c r="F91" s="236">
        <f>'Core Indicators'!Z91</f>
        <v>2</v>
      </c>
      <c r="G91" s="191">
        <f t="shared" si="33"/>
        <v>2</v>
      </c>
      <c r="H91" s="236">
        <f>'Core Indicators'!AH91</f>
        <v>2</v>
      </c>
      <c r="I91" s="236">
        <f>'Core Indicators'!AP91</f>
        <v>2</v>
      </c>
      <c r="J91" s="236">
        <f>'Core Indicators'!BN91</f>
        <v>3</v>
      </c>
      <c r="K91" s="236">
        <f t="shared" si="34"/>
        <v>2.5</v>
      </c>
      <c r="L91" s="190">
        <f t="shared" si="35"/>
        <v>2.2999999999999998</v>
      </c>
      <c r="M91" s="237">
        <f t="shared" si="36"/>
        <v>2</v>
      </c>
      <c r="N91" s="238">
        <f>'Core Indicators'!DJ91</f>
        <v>2</v>
      </c>
      <c r="O91" s="238">
        <f>'Core Indicators'!DR91</f>
        <v>2</v>
      </c>
      <c r="P91" s="238">
        <f>'Core Indicators'!DZ91</f>
        <v>2</v>
      </c>
      <c r="Q91" s="238">
        <f>'Core Indicators'!EH91</f>
        <v>2</v>
      </c>
      <c r="R91" s="238">
        <f>'Core Indicators'!EP91</f>
        <v>2</v>
      </c>
      <c r="S91" s="191">
        <f t="shared" si="37"/>
        <v>1.6</v>
      </c>
      <c r="T91" s="191">
        <f t="shared" si="38"/>
        <v>1.1666666666666667</v>
      </c>
      <c r="U91" s="236">
        <v>1</v>
      </c>
      <c r="V91" s="236">
        <v>1</v>
      </c>
      <c r="W91" s="236">
        <f>'Core Indicators'!EX91</f>
        <v>2</v>
      </c>
      <c r="X91" s="191">
        <f t="shared" si="39"/>
        <v>1.5</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c r="A92" s="236" t="str">
        <f>Lists!C:C</f>
        <v>NGA007</v>
      </c>
      <c r="B92" s="190">
        <f t="shared" si="30"/>
        <v>2.4</v>
      </c>
      <c r="C92" s="191">
        <f t="shared" si="31"/>
        <v>0</v>
      </c>
      <c r="D92" s="237">
        <f t="shared" si="32"/>
        <v>2</v>
      </c>
      <c r="E92" s="236">
        <f>'Core Indicators'!R92</f>
        <v>2</v>
      </c>
      <c r="F92" s="236">
        <f>'Core Indicators'!Z92</f>
        <v>2</v>
      </c>
      <c r="G92" s="191">
        <f t="shared" si="33"/>
        <v>2</v>
      </c>
      <c r="H92" s="236">
        <f>'Core Indicators'!AH92</f>
        <v>2</v>
      </c>
      <c r="I92" s="236">
        <f>'Core Indicators'!AP92</f>
        <v>2</v>
      </c>
      <c r="J92" s="236">
        <f>'Core Indicators'!BN92</f>
        <v>2</v>
      </c>
      <c r="K92" s="236">
        <f t="shared" si="34"/>
        <v>2</v>
      </c>
      <c r="L92" s="190">
        <f t="shared" si="35"/>
        <v>2</v>
      </c>
      <c r="M92" s="237">
        <f t="shared" si="36"/>
        <v>3</v>
      </c>
      <c r="N92" s="238">
        <f>'Core Indicators'!DJ92</f>
        <v>3</v>
      </c>
      <c r="O92" s="238">
        <f>'Core Indicators'!DR92</f>
        <v>3</v>
      </c>
      <c r="P92" s="238">
        <f>'Core Indicators'!DZ92</f>
        <v>3</v>
      </c>
      <c r="Q92" s="238">
        <f>'Core Indicators'!EH92</f>
        <v>3</v>
      </c>
      <c r="R92" s="238">
        <f>'Core Indicators'!EP92</f>
        <v>3</v>
      </c>
      <c r="S92" s="191">
        <f t="shared" si="37"/>
        <v>1.6</v>
      </c>
      <c r="T92" s="191">
        <f t="shared" si="38"/>
        <v>1.1666666666666667</v>
      </c>
      <c r="U92" s="236">
        <v>1</v>
      </c>
      <c r="V92" s="236">
        <v>1</v>
      </c>
      <c r="W92" s="236">
        <f>'Core Indicators'!EX92</f>
        <v>2</v>
      </c>
      <c r="X92" s="191">
        <f t="shared" si="39"/>
        <v>1.5</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c r="A93" s="236" t="str">
        <f>Lists!C:C</f>
        <v>NGA008</v>
      </c>
      <c r="B93" s="190">
        <f t="shared" si="30"/>
        <v>2.1</v>
      </c>
      <c r="C93" s="191">
        <f t="shared" si="31"/>
        <v>1</v>
      </c>
      <c r="D93" s="237">
        <f t="shared" si="32"/>
        <v>2.2000000000000002</v>
      </c>
      <c r="E93" s="236">
        <f>'Core Indicators'!R93</f>
        <v>2</v>
      </c>
      <c r="F93" s="236">
        <f>'Core Indicators'!Z93</f>
        <v>3</v>
      </c>
      <c r="G93" s="191">
        <f t="shared" si="33"/>
        <v>2.5</v>
      </c>
      <c r="H93" s="236">
        <f>'Core Indicators'!AH93</f>
        <v>2</v>
      </c>
      <c r="I93" s="236">
        <f>'Core Indicators'!AP93</f>
        <v>2</v>
      </c>
      <c r="J93" s="236" t="str">
        <f>'Core Indicators'!BN93</f>
        <v>x</v>
      </c>
      <c r="K93" s="236">
        <f t="shared" si="34"/>
        <v>2</v>
      </c>
      <c r="L93" s="190">
        <f t="shared" si="35"/>
        <v>2</v>
      </c>
      <c r="M93" s="237">
        <f t="shared" si="36"/>
        <v>2.3333333333333335</v>
      </c>
      <c r="N93" s="238">
        <f>'Core Indicators'!DJ93</f>
        <v>2</v>
      </c>
      <c r="O93" s="238">
        <f>'Core Indicators'!DR93</f>
        <v>2</v>
      </c>
      <c r="P93" s="238">
        <f>'Core Indicators'!DZ93</f>
        <v>3</v>
      </c>
      <c r="Q93" s="238" t="str">
        <f>'Core Indicators'!EH93</f>
        <v>x</v>
      </c>
      <c r="R93" s="238" t="str">
        <f>'Core Indicators'!EP93</f>
        <v>x</v>
      </c>
      <c r="S93" s="191">
        <f t="shared" si="37"/>
        <v>1.6</v>
      </c>
      <c r="T93" s="191">
        <f t="shared" si="38"/>
        <v>1.1666666666666667</v>
      </c>
      <c r="U93" s="236">
        <v>1</v>
      </c>
      <c r="V93" s="236">
        <v>1</v>
      </c>
      <c r="W93" s="236">
        <f>'Core Indicators'!EX93</f>
        <v>2</v>
      </c>
      <c r="X93" s="191">
        <f t="shared" si="39"/>
        <v>1.5</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c r="A94" s="236" t="str">
        <f>Lists!C:C</f>
        <v>NIC001</v>
      </c>
      <c r="B94" s="190">
        <f t="shared" si="30"/>
        <v>2</v>
      </c>
      <c r="C94" s="191">
        <f t="shared" si="31"/>
        <v>1</v>
      </c>
      <c r="D94" s="237">
        <f t="shared" si="32"/>
        <v>2.6</v>
      </c>
      <c r="E94" s="236">
        <f>'Core Indicators'!R94</f>
        <v>2</v>
      </c>
      <c r="F94" s="236">
        <f>'Core Indicators'!Z94</f>
        <v>2</v>
      </c>
      <c r="G94" s="191">
        <f t="shared" si="33"/>
        <v>2</v>
      </c>
      <c r="H94" s="236">
        <f>'Core Indicators'!AH94</f>
        <v>3</v>
      </c>
      <c r="I94" s="236">
        <f>'Core Indicators'!AP94</f>
        <v>3</v>
      </c>
      <c r="J94" s="236">
        <f>'Core Indicators'!BN94</f>
        <v>2</v>
      </c>
      <c r="K94" s="236">
        <f t="shared" si="34"/>
        <v>2.5</v>
      </c>
      <c r="L94" s="190">
        <f t="shared" si="35"/>
        <v>2.8</v>
      </c>
      <c r="M94" s="237">
        <f t="shared" si="36"/>
        <v>2</v>
      </c>
      <c r="N94" s="238">
        <f>'Core Indicators'!DJ94</f>
        <v>2</v>
      </c>
      <c r="O94" s="238">
        <f>'Core Indicators'!DR94</f>
        <v>2</v>
      </c>
      <c r="P94" s="238" t="str">
        <f>'Core Indicators'!DZ94</f>
        <v>x</v>
      </c>
      <c r="Q94" s="238" t="str">
        <f>'Core Indicators'!EH94</f>
        <v>x</v>
      </c>
      <c r="R94" s="238" t="str">
        <f>'Core Indicators'!EP94</f>
        <v>x</v>
      </c>
      <c r="S94" s="191">
        <f t="shared" si="37"/>
        <v>1.6</v>
      </c>
      <c r="T94" s="191">
        <f t="shared" si="38"/>
        <v>1.1666666666666667</v>
      </c>
      <c r="U94" s="236">
        <v>1</v>
      </c>
      <c r="V94" s="236">
        <v>1</v>
      </c>
      <c r="W94" s="236">
        <f>'Core Indicators'!EX94</f>
        <v>2</v>
      </c>
      <c r="X94" s="191">
        <f t="shared" si="39"/>
        <v>1.5</v>
      </c>
      <c r="Y94" s="236">
        <v>1</v>
      </c>
      <c r="Z94" s="191">
        <f t="shared" si="40"/>
        <v>2</v>
      </c>
      <c r="AA94" s="236" t="str">
        <f>'Core Indicators'!FF94</f>
        <v>x</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c r="A95" s="236" t="str">
        <f>Lists!C:C</f>
        <v>PAK001</v>
      </c>
      <c r="B95" s="190">
        <f t="shared" si="30"/>
        <v>1.9</v>
      </c>
      <c r="C95" s="191">
        <f t="shared" si="31"/>
        <v>0</v>
      </c>
      <c r="D95" s="237">
        <f t="shared" si="32"/>
        <v>2</v>
      </c>
      <c r="E95" s="236">
        <f>'Core Indicators'!R95</f>
        <v>2</v>
      </c>
      <c r="F95" s="236">
        <f>'Core Indicators'!Z95</f>
        <v>2</v>
      </c>
      <c r="G95" s="191">
        <f t="shared" si="33"/>
        <v>2</v>
      </c>
      <c r="H95" s="236">
        <f>'Core Indicators'!AH95</f>
        <v>2</v>
      </c>
      <c r="I95" s="236">
        <f>'Core Indicators'!AP95</f>
        <v>2</v>
      </c>
      <c r="J95" s="236">
        <f>'Core Indicators'!BN95</f>
        <v>2</v>
      </c>
      <c r="K95" s="236">
        <f t="shared" si="34"/>
        <v>2</v>
      </c>
      <c r="L95" s="190">
        <f t="shared" si="35"/>
        <v>2</v>
      </c>
      <c r="M95" s="237">
        <f t="shared" si="36"/>
        <v>2</v>
      </c>
      <c r="N95" s="238">
        <f>'Core Indicators'!DJ95</f>
        <v>2</v>
      </c>
      <c r="O95" s="238">
        <f>'Core Indicators'!DR95</f>
        <v>2</v>
      </c>
      <c r="P95" s="238">
        <f>'Core Indicators'!DZ95</f>
        <v>2</v>
      </c>
      <c r="Q95" s="238">
        <f>'Core Indicators'!EH95</f>
        <v>2</v>
      </c>
      <c r="R95" s="238">
        <f>'Core Indicators'!EP95</f>
        <v>2</v>
      </c>
      <c r="S95" s="191">
        <f t="shared" si="37"/>
        <v>1.6</v>
      </c>
      <c r="T95" s="191">
        <f t="shared" si="38"/>
        <v>1.1666666666666667</v>
      </c>
      <c r="U95" s="236">
        <v>1</v>
      </c>
      <c r="V95" s="236">
        <v>1</v>
      </c>
      <c r="W95" s="236">
        <f>'Core Indicators'!EX95</f>
        <v>2</v>
      </c>
      <c r="X95" s="191">
        <f t="shared" si="39"/>
        <v>1.5</v>
      </c>
      <c r="Y95" s="236">
        <v>1</v>
      </c>
      <c r="Z95" s="191">
        <f t="shared" si="40"/>
        <v>2</v>
      </c>
      <c r="AA95" s="236">
        <f>'Core Indicators'!FF95</f>
        <v>2</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c r="A96" s="236" t="str">
        <f>Lists!C:C</f>
        <v>PAK004</v>
      </c>
      <c r="B96" s="190">
        <f t="shared" si="30"/>
        <v>1.6</v>
      </c>
      <c r="C96" s="191">
        <f t="shared" si="31"/>
        <v>2</v>
      </c>
      <c r="D96" s="237">
        <f t="shared" si="32"/>
        <v>2.6</v>
      </c>
      <c r="E96" s="236">
        <f>'Core Indicators'!R96</f>
        <v>2</v>
      </c>
      <c r="F96" s="236">
        <f>'Core Indicators'!Z96</f>
        <v>1</v>
      </c>
      <c r="G96" s="191">
        <f t="shared" si="33"/>
        <v>1.5</v>
      </c>
      <c r="H96" s="236" t="str">
        <f>'Core Indicators'!AH96</f>
        <v>x</v>
      </c>
      <c r="I96" s="236" t="str">
        <f>'Core Indicators'!AP96</f>
        <v>x</v>
      </c>
      <c r="J96" s="236">
        <f>'Core Indicators'!BN96</f>
        <v>3</v>
      </c>
      <c r="K96" s="236">
        <f t="shared" si="34"/>
        <v>3</v>
      </c>
      <c r="L96" s="190">
        <f t="shared" si="35"/>
        <v>3</v>
      </c>
      <c r="M96" s="237">
        <f t="shared" si="36"/>
        <v>1</v>
      </c>
      <c r="N96" s="238">
        <f>'Core Indicators'!DJ96</f>
        <v>1</v>
      </c>
      <c r="O96" s="238" t="str">
        <f>'Core Indicators'!DR96</f>
        <v>x</v>
      </c>
      <c r="P96" s="238" t="str">
        <f>'Core Indicators'!DZ96</f>
        <v>x</v>
      </c>
      <c r="Q96" s="238" t="str">
        <f>'Core Indicators'!EH96</f>
        <v>x</v>
      </c>
      <c r="R96" s="238" t="str">
        <f>'Core Indicators'!EP96</f>
        <v>x</v>
      </c>
      <c r="S96" s="191">
        <f t="shared" si="37"/>
        <v>1.6</v>
      </c>
      <c r="T96" s="191">
        <f t="shared" si="38"/>
        <v>1.1666666666666667</v>
      </c>
      <c r="U96" s="236">
        <v>1</v>
      </c>
      <c r="V96" s="236">
        <v>1</v>
      </c>
      <c r="W96" s="236">
        <f>'Core Indicators'!EX96</f>
        <v>2</v>
      </c>
      <c r="X96" s="191">
        <f t="shared" si="39"/>
        <v>1.5</v>
      </c>
      <c r="Y96" s="236">
        <v>1</v>
      </c>
      <c r="Z96" s="191">
        <f t="shared" si="40"/>
        <v>2</v>
      </c>
      <c r="AA96" s="236">
        <f>'Core Indicators'!FF96</f>
        <v>2</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c r="A97" s="236" t="str">
        <f>Lists!C:C</f>
        <v>PAN002</v>
      </c>
      <c r="B97" s="190">
        <f t="shared" si="30"/>
        <v>1.9</v>
      </c>
      <c r="C97" s="191">
        <f t="shared" si="31"/>
        <v>2</v>
      </c>
      <c r="D97" s="237">
        <f t="shared" si="32"/>
        <v>2</v>
      </c>
      <c r="E97" s="236">
        <f>'Core Indicators'!R97</f>
        <v>2</v>
      </c>
      <c r="F97" s="236">
        <f>'Core Indicators'!Z97</f>
        <v>2</v>
      </c>
      <c r="G97" s="191">
        <f t="shared" si="33"/>
        <v>2</v>
      </c>
      <c r="H97" s="236">
        <f>'Core Indicators'!AH97</f>
        <v>2</v>
      </c>
      <c r="I97" s="236">
        <f>'Core Indicators'!AP97</f>
        <v>2</v>
      </c>
      <c r="J97" s="236" t="str">
        <f>'Core Indicators'!BN97</f>
        <v>x</v>
      </c>
      <c r="K97" s="236">
        <f t="shared" si="34"/>
        <v>2</v>
      </c>
      <c r="L97" s="190">
        <f t="shared" si="35"/>
        <v>2</v>
      </c>
      <c r="M97" s="237">
        <f t="shared" si="36"/>
        <v>2</v>
      </c>
      <c r="N97" s="238">
        <f>'Core Indicators'!DJ97</f>
        <v>2</v>
      </c>
      <c r="O97" s="238">
        <f>'Core Indicators'!DR97</f>
        <v>2</v>
      </c>
      <c r="P97" s="238">
        <f>'Core Indicators'!DZ97</f>
        <v>2</v>
      </c>
      <c r="Q97" s="238">
        <f>'Core Indicators'!EH97</f>
        <v>2</v>
      </c>
      <c r="R97" s="238">
        <f>'Core Indicators'!EP97</f>
        <v>2</v>
      </c>
      <c r="S97" s="191">
        <f t="shared" si="37"/>
        <v>1.5</v>
      </c>
      <c r="T97" s="191">
        <f t="shared" si="38"/>
        <v>1</v>
      </c>
      <c r="U97" s="236">
        <v>1</v>
      </c>
      <c r="V97" s="236">
        <v>1</v>
      </c>
      <c r="W97" s="236" t="str">
        <f>'Core Indicators'!EX97</f>
        <v>x</v>
      </c>
      <c r="X97" s="191">
        <f t="shared" si="39"/>
        <v>1</v>
      </c>
      <c r="Y97" s="236">
        <v>1</v>
      </c>
      <c r="Z97" s="191">
        <f t="shared" si="40"/>
        <v>2</v>
      </c>
      <c r="AA97" s="236">
        <f>'Core Indicators'!FF97</f>
        <v>2</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c r="A98" s="236" t="str">
        <f>Lists!C:C</f>
        <v>PER002</v>
      </c>
      <c r="B98" s="190">
        <f t="shared" si="30"/>
        <v>2</v>
      </c>
      <c r="C98" s="191">
        <f t="shared" si="31"/>
        <v>2</v>
      </c>
      <c r="D98" s="237">
        <f t="shared" si="32"/>
        <v>2.2000000000000002</v>
      </c>
      <c r="E98" s="236">
        <f>'Core Indicators'!R98</f>
        <v>2</v>
      </c>
      <c r="F98" s="236">
        <f>'Core Indicators'!Z98</f>
        <v>3</v>
      </c>
      <c r="G98" s="191">
        <f t="shared" si="33"/>
        <v>2.5</v>
      </c>
      <c r="H98" s="236">
        <f>'Core Indicators'!AH98</f>
        <v>2</v>
      </c>
      <c r="I98" s="236">
        <f>'Core Indicators'!AP98</f>
        <v>2</v>
      </c>
      <c r="J98" s="236" t="str">
        <f>'Core Indicators'!BN98</f>
        <v>x</v>
      </c>
      <c r="K98" s="236">
        <f t="shared" si="34"/>
        <v>2</v>
      </c>
      <c r="L98" s="190">
        <f t="shared" si="35"/>
        <v>2</v>
      </c>
      <c r="M98" s="237">
        <f t="shared" si="36"/>
        <v>2.3333333333333335</v>
      </c>
      <c r="N98" s="238">
        <f>'Core Indicators'!DJ98</f>
        <v>2</v>
      </c>
      <c r="O98" s="238">
        <f>'Core Indicators'!DR98</f>
        <v>2</v>
      </c>
      <c r="P98" s="238">
        <f>'Core Indicators'!DZ98</f>
        <v>3</v>
      </c>
      <c r="Q98" s="238" t="str">
        <f>'Core Indicators'!EH98</f>
        <v>x</v>
      </c>
      <c r="R98" s="238" t="str">
        <f>'Core Indicators'!EP98</f>
        <v>x</v>
      </c>
      <c r="S98" s="191">
        <f t="shared" si="37"/>
        <v>1.3</v>
      </c>
      <c r="T98" s="191">
        <f t="shared" si="38"/>
        <v>1</v>
      </c>
      <c r="U98" s="236">
        <v>1</v>
      </c>
      <c r="V98" s="236">
        <v>1</v>
      </c>
      <c r="W98" s="236" t="str">
        <f>'Core Indicators'!EX98</f>
        <v>x</v>
      </c>
      <c r="X98" s="191">
        <f t="shared" si="39"/>
        <v>1</v>
      </c>
      <c r="Y98" s="236">
        <v>1</v>
      </c>
      <c r="Z98" s="191">
        <f t="shared" si="40"/>
        <v>1.5</v>
      </c>
      <c r="AA98" s="236">
        <f>'Core Indicators'!FF98</f>
        <v>1</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c r="A99" s="236" t="str">
        <f>Lists!C:C</f>
        <v>PHL003</v>
      </c>
      <c r="B99" s="190">
        <f t="shared" ref="B99:B130" si="45">IF(OR(M99="x",D99="x"),"x",ROUND((5-GEOMEAN(((5-D99)/5*4+1),((5-M99)/5*4+1),((5-M99)/5*4+1)))/4*3.5+S99*0.3,1))</f>
        <v>1.8</v>
      </c>
      <c r="C99" s="191">
        <f t="shared" ref="C99:C130" si="46">COUNTIF(E99:F99,"x")+COUNTIF(H99:I99,"x")+COUNTIF(J99:J99,"x")+COUNTIF(M99,"x")+COUNTIF(U99:W99,"x")+COUNTIF(Y99:AB99,"x")</f>
        <v>0</v>
      </c>
      <c r="D99" s="237">
        <f t="shared" ref="D99:D130" si="47">IF(OR(L99="x",G99="x"),"x",ROUND((5-GEOMEAN(((5-L99)/5*4+1),((5-L99)/5*4+1),((5-G99)/5*4+1)))/4*5,1))</f>
        <v>2</v>
      </c>
      <c r="E99" s="236">
        <f>'Core Indicators'!R99</f>
        <v>2</v>
      </c>
      <c r="F99" s="236">
        <f>'Core Indicators'!Z99</f>
        <v>2</v>
      </c>
      <c r="G99" s="191">
        <f t="shared" ref="G99:G130" si="48">IF(AND(F99="x",E99="x"),"x",IF(OR(F99="x",E99="x"),AVERAGE(E99,F99),ROUND((10-GEOMEAN(((10-E99)/10*9+1),((10-F99)/10*9+1)))/9*10,1)))</f>
        <v>2</v>
      </c>
      <c r="H99" s="236">
        <f>'Core Indicators'!AH99</f>
        <v>2</v>
      </c>
      <c r="I99" s="236">
        <f>'Core Indicators'!AP99</f>
        <v>2</v>
      </c>
      <c r="J99" s="236">
        <f>'Core Indicators'!BN99</f>
        <v>2</v>
      </c>
      <c r="K99" s="236">
        <f t="shared" ref="K99:K130" si="49">IF(AND(J99="x",I99="x"),"x",IF(OR(J99="x",I99="x"),AVERAGE(I99,J99),ROUND((10-GEOMEAN(((10-I99)/10*9+1),((10-J99)/10*9+1)))/9*10,1)))</f>
        <v>2</v>
      </c>
      <c r="L99" s="190">
        <f t="shared" ref="L99:L130" si="50">IF(AND(H99="x",K99="x"),"x",IF(OR(H99="x",K99="x"),AVERAGE(H99,K99),ROUND((10-GEOMEAN(((10-H99)/10*9+1),((10-K99)/10*9+1)))/9*10,1)))</f>
        <v>2</v>
      </c>
      <c r="M99" s="237">
        <f t="shared" ref="M99:M130" si="51">IF(N99="x","x",AVERAGE(N99:R99))</f>
        <v>2</v>
      </c>
      <c r="N99" s="238">
        <f>'Core Indicators'!DJ99</f>
        <v>2</v>
      </c>
      <c r="O99" s="238">
        <f>'Core Indicators'!DR99</f>
        <v>2</v>
      </c>
      <c r="P99" s="238">
        <f>'Core Indicators'!DZ99</f>
        <v>2</v>
      </c>
      <c r="Q99" s="238" t="str">
        <f>'Core Indicators'!EH99</f>
        <v>x</v>
      </c>
      <c r="R99" s="238" t="str">
        <f>'Core Indicators'!EP99</f>
        <v>x</v>
      </c>
      <c r="S99" s="191">
        <f t="shared" ref="S99:S130" si="52">IF(OR(Z99="x",T99="x"),T99,ROUND((10-GEOMEAN(((10-T99)/10*9+1),((10-Z99)/10*9+1)))/9*10,1))</f>
        <v>1.3</v>
      </c>
      <c r="T99" s="191">
        <f t="shared" ref="T99:T130" si="53">AVERAGE(U99,X99,Y99)</f>
        <v>1.1666666666666667</v>
      </c>
      <c r="U99" s="236">
        <v>1</v>
      </c>
      <c r="V99" s="236">
        <v>1</v>
      </c>
      <c r="W99" s="236">
        <f>'Core Indicators'!EX99</f>
        <v>2</v>
      </c>
      <c r="X99" s="191">
        <f t="shared" ref="X99:X130" si="54">AVERAGE(V99:W99)</f>
        <v>1.5</v>
      </c>
      <c r="Y99" s="236">
        <v>1</v>
      </c>
      <c r="Z99" s="191">
        <f t="shared" ref="Z99:Z130" si="55">IF(AND(AA99="x",AB99="x"),"x",AVERAGE(AA99:AB99))</f>
        <v>1.5</v>
      </c>
      <c r="AA99" s="236">
        <f>'Core Indicators'!FF99</f>
        <v>1</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c r="A100" s="236" t="str">
        <f>Lists!C:C</f>
        <v>PNG003</v>
      </c>
      <c r="B100" s="190">
        <f t="shared" si="45"/>
        <v>2.2000000000000002</v>
      </c>
      <c r="C100" s="191">
        <f t="shared" si="46"/>
        <v>0</v>
      </c>
      <c r="D100" s="237">
        <f t="shared" si="47"/>
        <v>2.2000000000000002</v>
      </c>
      <c r="E100" s="236">
        <f>'Core Indicators'!R100</f>
        <v>2</v>
      </c>
      <c r="F100" s="236">
        <f>'Core Indicators'!Z100</f>
        <v>2</v>
      </c>
      <c r="G100" s="191">
        <f t="shared" si="48"/>
        <v>2</v>
      </c>
      <c r="H100" s="236">
        <f>'Core Indicators'!AH100</f>
        <v>2</v>
      </c>
      <c r="I100" s="236">
        <f>'Core Indicators'!AP100</f>
        <v>3</v>
      </c>
      <c r="J100" s="236">
        <f>'Core Indicators'!BN100</f>
        <v>2</v>
      </c>
      <c r="K100" s="236">
        <f t="shared" si="49"/>
        <v>2.5</v>
      </c>
      <c r="L100" s="190">
        <f t="shared" si="50"/>
        <v>2.2999999999999998</v>
      </c>
      <c r="M100" s="237">
        <f t="shared" si="51"/>
        <v>2.6666666666666665</v>
      </c>
      <c r="N100" s="238">
        <f>'Core Indicators'!DJ100</f>
        <v>2</v>
      </c>
      <c r="O100" s="238">
        <f>'Core Indicators'!DR100</f>
        <v>3</v>
      </c>
      <c r="P100" s="238">
        <f>'Core Indicators'!DZ100</f>
        <v>3</v>
      </c>
      <c r="Q100" s="238" t="str">
        <f>'Core Indicators'!EH100</f>
        <v>x</v>
      </c>
      <c r="R100" s="238" t="str">
        <f>'Core Indicators'!EP100</f>
        <v>x</v>
      </c>
      <c r="S100" s="191">
        <f t="shared" si="52"/>
        <v>1.6</v>
      </c>
      <c r="T100" s="191">
        <f t="shared" si="53"/>
        <v>1.1666666666666667</v>
      </c>
      <c r="U100" s="236">
        <v>1</v>
      </c>
      <c r="V100" s="236">
        <v>1</v>
      </c>
      <c r="W100" s="236">
        <f>'Core Indicators'!EX100</f>
        <v>2</v>
      </c>
      <c r="X100" s="191">
        <f t="shared" si="54"/>
        <v>1.5</v>
      </c>
      <c r="Y100" s="236">
        <v>1</v>
      </c>
      <c r="Z100" s="191">
        <f t="shared" si="55"/>
        <v>2</v>
      </c>
      <c r="AA100" s="236">
        <f>'Core Indicators'!FF100</f>
        <v>2</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c r="A101" s="236" t="str">
        <f>Lists!C:C</f>
        <v>POL002</v>
      </c>
      <c r="B101" s="190">
        <f t="shared" si="45"/>
        <v>2.1</v>
      </c>
      <c r="C101" s="191">
        <f t="shared" si="46"/>
        <v>0</v>
      </c>
      <c r="D101" s="237">
        <f t="shared" si="47"/>
        <v>1.9</v>
      </c>
      <c r="E101" s="236">
        <f>'Core Indicators'!R101</f>
        <v>2</v>
      </c>
      <c r="F101" s="236">
        <f>'Core Indicators'!Z101</f>
        <v>2</v>
      </c>
      <c r="G101" s="191">
        <f t="shared" si="48"/>
        <v>2</v>
      </c>
      <c r="H101" s="236">
        <f>'Core Indicators'!AH101</f>
        <v>2</v>
      </c>
      <c r="I101" s="236">
        <f>'Core Indicators'!AP101</f>
        <v>1</v>
      </c>
      <c r="J101" s="236">
        <f>'Core Indicators'!BN101</f>
        <v>2</v>
      </c>
      <c r="K101" s="236">
        <f t="shared" si="49"/>
        <v>1.5</v>
      </c>
      <c r="L101" s="190">
        <f t="shared" si="50"/>
        <v>1.8</v>
      </c>
      <c r="M101" s="237">
        <f t="shared" si="51"/>
        <v>2.6</v>
      </c>
      <c r="N101" s="238">
        <f>'Core Indicators'!DJ101</f>
        <v>2</v>
      </c>
      <c r="O101" s="238">
        <f>'Core Indicators'!DR101</f>
        <v>2</v>
      </c>
      <c r="P101" s="238">
        <f>'Core Indicators'!DZ101</f>
        <v>3</v>
      </c>
      <c r="Q101" s="238">
        <f>'Core Indicators'!EH101</f>
        <v>3</v>
      </c>
      <c r="R101" s="238">
        <f>'Core Indicators'!EP101</f>
        <v>3</v>
      </c>
      <c r="S101" s="191">
        <f t="shared" si="52"/>
        <v>1.3</v>
      </c>
      <c r="T101" s="191">
        <f t="shared" si="53"/>
        <v>1.1666666666666667</v>
      </c>
      <c r="U101" s="236">
        <v>1</v>
      </c>
      <c r="V101" s="236">
        <v>1</v>
      </c>
      <c r="W101" s="236">
        <f>'Core Indicators'!EX101</f>
        <v>2</v>
      </c>
      <c r="X101" s="191">
        <f t="shared" si="54"/>
        <v>1.5</v>
      </c>
      <c r="Y101" s="236">
        <v>1</v>
      </c>
      <c r="Z101" s="191">
        <f t="shared" si="55"/>
        <v>1.5</v>
      </c>
      <c r="AA101" s="236">
        <f>'Core Indicators'!FF101</f>
        <v>1</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c r="A102" s="236" t="str">
        <f>Lists!C:C</f>
        <v>PRK001</v>
      </c>
      <c r="B102" s="190">
        <f t="shared" si="45"/>
        <v>2.2999999999999998</v>
      </c>
      <c r="C102" s="191">
        <f t="shared" si="46"/>
        <v>0</v>
      </c>
      <c r="D102" s="237">
        <f t="shared" si="47"/>
        <v>1.8</v>
      </c>
      <c r="E102" s="236">
        <f>'Core Indicators'!R102</f>
        <v>1</v>
      </c>
      <c r="F102" s="236">
        <f>'Core Indicators'!Z102</f>
        <v>2</v>
      </c>
      <c r="G102" s="191">
        <f t="shared" si="48"/>
        <v>1.5</v>
      </c>
      <c r="H102" s="236">
        <f>'Core Indicators'!AH102</f>
        <v>2</v>
      </c>
      <c r="I102" s="236">
        <f>'Core Indicators'!AP102</f>
        <v>2</v>
      </c>
      <c r="J102" s="236">
        <f>'Core Indicators'!BN102</f>
        <v>2</v>
      </c>
      <c r="K102" s="236">
        <f t="shared" si="49"/>
        <v>2</v>
      </c>
      <c r="L102" s="190">
        <f t="shared" si="50"/>
        <v>2</v>
      </c>
      <c r="M102" s="237">
        <f t="shared" si="51"/>
        <v>3</v>
      </c>
      <c r="N102" s="238">
        <f>'Core Indicators'!DJ102</f>
        <v>3</v>
      </c>
      <c r="O102" s="238">
        <f>'Core Indicators'!DR102</f>
        <v>3</v>
      </c>
      <c r="P102" s="238">
        <f>'Core Indicators'!DZ102</f>
        <v>3</v>
      </c>
      <c r="Q102" s="238">
        <f>'Core Indicators'!EH102</f>
        <v>3</v>
      </c>
      <c r="R102" s="238">
        <f>'Core Indicators'!EP102</f>
        <v>3</v>
      </c>
      <c r="S102" s="191">
        <f t="shared" si="52"/>
        <v>1.6</v>
      </c>
      <c r="T102" s="191">
        <f t="shared" si="53"/>
        <v>1.1666666666666667</v>
      </c>
      <c r="U102" s="236">
        <v>1</v>
      </c>
      <c r="V102" s="236">
        <v>1</v>
      </c>
      <c r="W102" s="236">
        <f>'Core Indicators'!EX102</f>
        <v>2</v>
      </c>
      <c r="X102" s="191">
        <f t="shared" si="54"/>
        <v>1.5</v>
      </c>
      <c r="Y102" s="236">
        <v>1</v>
      </c>
      <c r="Z102" s="191">
        <f t="shared" si="55"/>
        <v>2</v>
      </c>
      <c r="AA102" s="236">
        <f>'Core Indicators'!FF102</f>
        <v>2</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c r="A103" s="236" t="str">
        <f>Lists!C:C</f>
        <v>PSE002</v>
      </c>
      <c r="B103" s="190">
        <f t="shared" si="45"/>
        <v>2.6</v>
      </c>
      <c r="C103" s="191">
        <f t="shared" si="46"/>
        <v>0</v>
      </c>
      <c r="D103" s="237">
        <f t="shared" si="47"/>
        <v>2.8</v>
      </c>
      <c r="E103" s="236">
        <f>'Core Indicators'!R103</f>
        <v>2</v>
      </c>
      <c r="F103" s="236">
        <f>'Core Indicators'!Z103</f>
        <v>3</v>
      </c>
      <c r="G103" s="191">
        <f t="shared" si="48"/>
        <v>2.5</v>
      </c>
      <c r="H103" s="236">
        <f>'Core Indicators'!AH103</f>
        <v>3</v>
      </c>
      <c r="I103" s="236">
        <f>'Core Indicators'!AP103</f>
        <v>3</v>
      </c>
      <c r="J103" s="236">
        <f>'Core Indicators'!BN103</f>
        <v>3</v>
      </c>
      <c r="K103" s="236">
        <f t="shared" si="49"/>
        <v>3</v>
      </c>
      <c r="L103" s="190">
        <f t="shared" si="50"/>
        <v>3</v>
      </c>
      <c r="M103" s="237">
        <f t="shared" si="51"/>
        <v>3</v>
      </c>
      <c r="N103" s="238">
        <f>'Core Indicators'!DJ103</f>
        <v>3</v>
      </c>
      <c r="O103" s="238">
        <f>'Core Indicators'!DR103</f>
        <v>3</v>
      </c>
      <c r="P103" s="238">
        <f>'Core Indicators'!DZ103</f>
        <v>3</v>
      </c>
      <c r="Q103" s="238">
        <f>'Core Indicators'!EH103</f>
        <v>3</v>
      </c>
      <c r="R103" s="238">
        <f>'Core Indicators'!EP103</f>
        <v>3</v>
      </c>
      <c r="S103" s="191">
        <f t="shared" si="52"/>
        <v>1.9</v>
      </c>
      <c r="T103" s="191">
        <f t="shared" si="53"/>
        <v>1.3333333333333333</v>
      </c>
      <c r="U103" s="236">
        <v>1</v>
      </c>
      <c r="V103" s="236">
        <v>1</v>
      </c>
      <c r="W103" s="236">
        <f>'Core Indicators'!EX103</f>
        <v>3</v>
      </c>
      <c r="X103" s="191">
        <f t="shared" si="54"/>
        <v>2</v>
      </c>
      <c r="Y103" s="236">
        <v>1</v>
      </c>
      <c r="Z103" s="191">
        <f t="shared" si="55"/>
        <v>2.5</v>
      </c>
      <c r="AA103" s="236">
        <f>'Core Indicators'!FF103</f>
        <v>3</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c r="A104" s="236" t="str">
        <f>Lists!C:C</f>
        <v>PSE003</v>
      </c>
      <c r="B104" s="190">
        <f t="shared" si="45"/>
        <v>2.6</v>
      </c>
      <c r="C104" s="191">
        <f t="shared" si="46"/>
        <v>0</v>
      </c>
      <c r="D104" s="237">
        <f t="shared" si="47"/>
        <v>2.7</v>
      </c>
      <c r="E104" s="236">
        <f>'Core Indicators'!R104</f>
        <v>2</v>
      </c>
      <c r="F104" s="236">
        <f>'Core Indicators'!Z104</f>
        <v>3</v>
      </c>
      <c r="G104" s="191">
        <f t="shared" si="48"/>
        <v>2.5</v>
      </c>
      <c r="H104" s="236">
        <f>'Core Indicators'!AH104</f>
        <v>3</v>
      </c>
      <c r="I104" s="236">
        <f>'Core Indicators'!AP104</f>
        <v>2</v>
      </c>
      <c r="J104" s="236">
        <f>'Core Indicators'!BN104</f>
        <v>3</v>
      </c>
      <c r="K104" s="236">
        <f t="shared" si="49"/>
        <v>2.5</v>
      </c>
      <c r="L104" s="190">
        <f t="shared" si="50"/>
        <v>2.8</v>
      </c>
      <c r="M104" s="237">
        <f t="shared" si="51"/>
        <v>3</v>
      </c>
      <c r="N104" s="238">
        <f>'Core Indicators'!DJ104</f>
        <v>3</v>
      </c>
      <c r="O104" s="238">
        <f>'Core Indicators'!DR104</f>
        <v>3</v>
      </c>
      <c r="P104" s="238">
        <f>'Core Indicators'!DZ104</f>
        <v>3</v>
      </c>
      <c r="Q104" s="238">
        <f>'Core Indicators'!EH104</f>
        <v>3</v>
      </c>
      <c r="R104" s="238">
        <f>'Core Indicators'!EP104</f>
        <v>3</v>
      </c>
      <c r="S104" s="191">
        <f t="shared" si="52"/>
        <v>1.9</v>
      </c>
      <c r="T104" s="191">
        <f t="shared" si="53"/>
        <v>1.3333333333333333</v>
      </c>
      <c r="U104" s="236">
        <v>1</v>
      </c>
      <c r="V104" s="236">
        <v>1</v>
      </c>
      <c r="W104" s="236">
        <f>'Core Indicators'!EX104</f>
        <v>3</v>
      </c>
      <c r="X104" s="191">
        <f t="shared" si="54"/>
        <v>2</v>
      </c>
      <c r="Y104" s="236">
        <v>1</v>
      </c>
      <c r="Z104" s="191">
        <f t="shared" si="55"/>
        <v>2.5</v>
      </c>
      <c r="AA104" s="236">
        <f>'Core Indicators'!FF104</f>
        <v>3</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c r="A105" s="236" t="str">
        <f>Lists!C:C</f>
        <v>PSE004</v>
      </c>
      <c r="B105" s="190">
        <f t="shared" si="45"/>
        <v>2.6</v>
      </c>
      <c r="C105" s="191">
        <f t="shared" si="46"/>
        <v>0</v>
      </c>
      <c r="D105" s="237">
        <f t="shared" si="47"/>
        <v>2.7</v>
      </c>
      <c r="E105" s="236">
        <f>'Core Indicators'!R105</f>
        <v>2</v>
      </c>
      <c r="F105" s="236">
        <f>'Core Indicators'!Z105</f>
        <v>3</v>
      </c>
      <c r="G105" s="191">
        <f t="shared" si="48"/>
        <v>2.5</v>
      </c>
      <c r="H105" s="236">
        <f>'Core Indicators'!AH105</f>
        <v>3</v>
      </c>
      <c r="I105" s="236">
        <f>'Core Indicators'!AP105</f>
        <v>2</v>
      </c>
      <c r="J105" s="236">
        <f>'Core Indicators'!BN105</f>
        <v>3</v>
      </c>
      <c r="K105" s="236">
        <f t="shared" si="49"/>
        <v>2.5</v>
      </c>
      <c r="L105" s="190">
        <f t="shared" si="50"/>
        <v>2.8</v>
      </c>
      <c r="M105" s="237">
        <f t="shared" si="51"/>
        <v>3</v>
      </c>
      <c r="N105" s="238">
        <f>'Core Indicators'!DJ105</f>
        <v>3</v>
      </c>
      <c r="O105" s="238">
        <f>'Core Indicators'!DR105</f>
        <v>3</v>
      </c>
      <c r="P105" s="238">
        <f>'Core Indicators'!DZ105</f>
        <v>3</v>
      </c>
      <c r="Q105" s="238">
        <f>'Core Indicators'!EH105</f>
        <v>3</v>
      </c>
      <c r="R105" s="238">
        <f>'Core Indicators'!EP105</f>
        <v>3</v>
      </c>
      <c r="S105" s="191">
        <f t="shared" si="52"/>
        <v>1.9</v>
      </c>
      <c r="T105" s="191">
        <f t="shared" si="53"/>
        <v>1.3333333333333333</v>
      </c>
      <c r="U105" s="236">
        <v>1</v>
      </c>
      <c r="V105" s="236">
        <v>1</v>
      </c>
      <c r="W105" s="236">
        <f>'Core Indicators'!EX105</f>
        <v>3</v>
      </c>
      <c r="X105" s="191">
        <f t="shared" si="54"/>
        <v>2</v>
      </c>
      <c r="Y105" s="236">
        <v>1</v>
      </c>
      <c r="Z105" s="191">
        <f t="shared" si="55"/>
        <v>2.5</v>
      </c>
      <c r="AA105" s="236">
        <f>'Core Indicators'!FF105</f>
        <v>3</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c r="A106" s="236" t="str">
        <f>Lists!C:C</f>
        <v>ROU002</v>
      </c>
      <c r="B106" s="190">
        <f t="shared" si="45"/>
        <v>2</v>
      </c>
      <c r="C106" s="191">
        <f t="shared" si="46"/>
        <v>0</v>
      </c>
      <c r="D106" s="237">
        <f t="shared" si="47"/>
        <v>1.7</v>
      </c>
      <c r="E106" s="236">
        <f>'Core Indicators'!R106</f>
        <v>1</v>
      </c>
      <c r="F106" s="236">
        <f>'Core Indicators'!Z106</f>
        <v>2</v>
      </c>
      <c r="G106" s="191">
        <f t="shared" si="48"/>
        <v>1.5</v>
      </c>
      <c r="H106" s="236">
        <f>'Core Indicators'!AH106</f>
        <v>2</v>
      </c>
      <c r="I106" s="236">
        <f>'Core Indicators'!AP106</f>
        <v>1</v>
      </c>
      <c r="J106" s="236">
        <f>'Core Indicators'!BN106</f>
        <v>2</v>
      </c>
      <c r="K106" s="236">
        <f t="shared" si="49"/>
        <v>1.5</v>
      </c>
      <c r="L106" s="190">
        <f t="shared" si="50"/>
        <v>1.8</v>
      </c>
      <c r="M106" s="237">
        <f t="shared" si="51"/>
        <v>2.6</v>
      </c>
      <c r="N106" s="238">
        <f>'Core Indicators'!DJ106</f>
        <v>2</v>
      </c>
      <c r="O106" s="238">
        <f>'Core Indicators'!DR106</f>
        <v>2</v>
      </c>
      <c r="P106" s="238">
        <f>'Core Indicators'!DZ106</f>
        <v>3</v>
      </c>
      <c r="Q106" s="238">
        <f>'Core Indicators'!EH106</f>
        <v>3</v>
      </c>
      <c r="R106" s="238">
        <f>'Core Indicators'!EP106</f>
        <v>3</v>
      </c>
      <c r="S106" s="191">
        <f t="shared" si="52"/>
        <v>1.3</v>
      </c>
      <c r="T106" s="191">
        <f t="shared" si="53"/>
        <v>1.1666666666666667</v>
      </c>
      <c r="U106" s="236">
        <v>1</v>
      </c>
      <c r="V106" s="236">
        <v>1</v>
      </c>
      <c r="W106" s="236">
        <f>'Core Indicators'!EX106</f>
        <v>2</v>
      </c>
      <c r="X106" s="191">
        <f t="shared" si="54"/>
        <v>1.5</v>
      </c>
      <c r="Y106" s="236">
        <v>1</v>
      </c>
      <c r="Z106" s="191">
        <f t="shared" si="55"/>
        <v>1.5</v>
      </c>
      <c r="AA106" s="236">
        <f>'Core Indicators'!FF106</f>
        <v>1</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c r="A107" s="236" t="str">
        <f>Lists!C:C</f>
        <v>RUS002</v>
      </c>
      <c r="B107" s="190">
        <f t="shared" si="45"/>
        <v>2.4</v>
      </c>
      <c r="C107" s="191">
        <f t="shared" si="46"/>
        <v>0</v>
      </c>
      <c r="D107" s="237">
        <f t="shared" si="47"/>
        <v>2.7</v>
      </c>
      <c r="E107" s="236">
        <f>'Core Indicators'!R107</f>
        <v>2</v>
      </c>
      <c r="F107" s="236">
        <f>'Core Indicators'!Z107</f>
        <v>3</v>
      </c>
      <c r="G107" s="191">
        <f t="shared" si="48"/>
        <v>2.5</v>
      </c>
      <c r="H107" s="236">
        <f>'Core Indicators'!AH107</f>
        <v>3</v>
      </c>
      <c r="I107" s="236">
        <f>'Core Indicators'!AP107</f>
        <v>2</v>
      </c>
      <c r="J107" s="236">
        <f>'Core Indicators'!BN107</f>
        <v>3</v>
      </c>
      <c r="K107" s="236">
        <f t="shared" si="49"/>
        <v>2.5</v>
      </c>
      <c r="L107" s="190">
        <f t="shared" si="50"/>
        <v>2.8</v>
      </c>
      <c r="M107" s="237">
        <f t="shared" si="51"/>
        <v>2.6</v>
      </c>
      <c r="N107" s="238">
        <f>'Core Indicators'!DJ107</f>
        <v>2</v>
      </c>
      <c r="O107" s="238">
        <f>'Core Indicators'!DR107</f>
        <v>2</v>
      </c>
      <c r="P107" s="238">
        <f>'Core Indicators'!DZ107</f>
        <v>3</v>
      </c>
      <c r="Q107" s="238">
        <f>'Core Indicators'!EH107</f>
        <v>3</v>
      </c>
      <c r="R107" s="238">
        <f>'Core Indicators'!EP107</f>
        <v>3</v>
      </c>
      <c r="S107" s="191">
        <f t="shared" si="52"/>
        <v>1.7</v>
      </c>
      <c r="T107" s="191">
        <f t="shared" si="53"/>
        <v>1.3333333333333333</v>
      </c>
      <c r="U107" s="236">
        <v>1</v>
      </c>
      <c r="V107" s="236">
        <v>1</v>
      </c>
      <c r="W107" s="236">
        <f>'Core Indicators'!EX107</f>
        <v>3</v>
      </c>
      <c r="X107" s="191">
        <f t="shared" si="54"/>
        <v>2</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c r="A108" s="236" t="str">
        <f>Lists!C:C</f>
        <v>RWA002</v>
      </c>
      <c r="B108" s="190">
        <f t="shared" si="45"/>
        <v>2.1</v>
      </c>
      <c r="C108" s="191">
        <f t="shared" si="46"/>
        <v>2</v>
      </c>
      <c r="D108" s="237">
        <f t="shared" si="47"/>
        <v>2.4</v>
      </c>
      <c r="E108" s="236">
        <f>'Core Indicators'!R108</f>
        <v>3</v>
      </c>
      <c r="F108" s="236">
        <f>'Core Indicators'!Z108</f>
        <v>3</v>
      </c>
      <c r="G108" s="191">
        <f t="shared" si="48"/>
        <v>3</v>
      </c>
      <c r="H108" s="236">
        <f>'Core Indicators'!AH108</f>
        <v>2</v>
      </c>
      <c r="I108" s="236">
        <f>'Core Indicators'!AP108</f>
        <v>2</v>
      </c>
      <c r="J108" s="236" t="str">
        <f>'Core Indicators'!BN108</f>
        <v>x</v>
      </c>
      <c r="K108" s="236">
        <f t="shared" si="49"/>
        <v>2</v>
      </c>
      <c r="L108" s="190">
        <f t="shared" si="50"/>
        <v>2</v>
      </c>
      <c r="M108" s="237">
        <f t="shared" si="51"/>
        <v>2.4</v>
      </c>
      <c r="N108" s="238">
        <f>'Core Indicators'!DJ108</f>
        <v>2</v>
      </c>
      <c r="O108" s="238">
        <f>'Core Indicators'!DR108</f>
        <v>2</v>
      </c>
      <c r="P108" s="238">
        <f>'Core Indicators'!DZ108</f>
        <v>2</v>
      </c>
      <c r="Q108" s="238">
        <f>'Core Indicators'!EH108</f>
        <v>3</v>
      </c>
      <c r="R108" s="238">
        <f>'Core Indicators'!EP108</f>
        <v>3</v>
      </c>
      <c r="S108" s="191">
        <f t="shared" si="52"/>
        <v>1.5</v>
      </c>
      <c r="T108" s="191">
        <f t="shared" si="53"/>
        <v>1</v>
      </c>
      <c r="U108" s="236">
        <v>1</v>
      </c>
      <c r="V108" s="236">
        <v>1</v>
      </c>
      <c r="W108" s="236" t="str">
        <f>'Core Indicators'!EX108</f>
        <v>x</v>
      </c>
      <c r="X108" s="191">
        <f t="shared" si="54"/>
        <v>1</v>
      </c>
      <c r="Y108" s="236">
        <v>1</v>
      </c>
      <c r="Z108" s="191">
        <f t="shared" si="55"/>
        <v>2</v>
      </c>
      <c r="AA108" s="236">
        <f>'Core Indicators'!FF108</f>
        <v>2</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c r="A109" s="236" t="str">
        <f>Lists!C:C</f>
        <v>SDN001</v>
      </c>
      <c r="B109" s="190">
        <f t="shared" si="45"/>
        <v>1.7</v>
      </c>
      <c r="C109" s="191">
        <f t="shared" si="46"/>
        <v>0</v>
      </c>
      <c r="D109" s="237">
        <f t="shared" si="47"/>
        <v>1.4</v>
      </c>
      <c r="E109" s="236">
        <f>'Core Indicators'!R109</f>
        <v>1</v>
      </c>
      <c r="F109" s="236">
        <f>'Core Indicators'!Z109</f>
        <v>1</v>
      </c>
      <c r="G109" s="191">
        <f t="shared" si="48"/>
        <v>1</v>
      </c>
      <c r="H109" s="236">
        <f>'Core Indicators'!AH109</f>
        <v>1</v>
      </c>
      <c r="I109" s="236">
        <f>'Core Indicators'!AP109</f>
        <v>1</v>
      </c>
      <c r="J109" s="236">
        <f>'Core Indicators'!BN109</f>
        <v>3</v>
      </c>
      <c r="K109" s="236">
        <f t="shared" si="49"/>
        <v>2.1</v>
      </c>
      <c r="L109" s="190">
        <f t="shared" si="50"/>
        <v>1.6</v>
      </c>
      <c r="M109" s="237">
        <f t="shared" si="51"/>
        <v>2</v>
      </c>
      <c r="N109" s="238">
        <f>'Core Indicators'!DJ109</f>
        <v>2</v>
      </c>
      <c r="O109" s="238">
        <f>'Core Indicators'!DR109</f>
        <v>2</v>
      </c>
      <c r="P109" s="238">
        <f>'Core Indicators'!DZ109</f>
        <v>2</v>
      </c>
      <c r="Q109" s="238">
        <f>'Core Indicators'!EH109</f>
        <v>2</v>
      </c>
      <c r="R109" s="238">
        <f>'Core Indicators'!EP109</f>
        <v>2</v>
      </c>
      <c r="S109" s="191">
        <f t="shared" si="52"/>
        <v>1.4</v>
      </c>
      <c r="T109" s="191">
        <f t="shared" si="53"/>
        <v>1.3333333333333333</v>
      </c>
      <c r="U109" s="236">
        <v>1</v>
      </c>
      <c r="V109" s="236">
        <v>1</v>
      </c>
      <c r="W109" s="236">
        <f>'Core Indicators'!EX109</f>
        <v>3</v>
      </c>
      <c r="X109" s="191">
        <f t="shared" si="54"/>
        <v>2</v>
      </c>
      <c r="Y109" s="236">
        <v>1</v>
      </c>
      <c r="Z109" s="191">
        <f t="shared" si="55"/>
        <v>1.5</v>
      </c>
      <c r="AA109" s="236">
        <f>'Core Indicators'!FF109</f>
        <v>1</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c r="A110" s="236" t="str">
        <f>Lists!C:C</f>
        <v>SDN005</v>
      </c>
      <c r="B110" s="190">
        <f t="shared" si="45"/>
        <v>1.3</v>
      </c>
      <c r="C110" s="191">
        <f t="shared" si="46"/>
        <v>0</v>
      </c>
      <c r="D110" s="237">
        <f t="shared" si="47"/>
        <v>1.8</v>
      </c>
      <c r="E110" s="236">
        <f>'Core Indicators'!R110</f>
        <v>1</v>
      </c>
      <c r="F110" s="236">
        <f>'Core Indicators'!Z110</f>
        <v>1</v>
      </c>
      <c r="G110" s="191">
        <f t="shared" si="48"/>
        <v>1</v>
      </c>
      <c r="H110" s="236">
        <f>'Core Indicators'!AH110</f>
        <v>3</v>
      </c>
      <c r="I110" s="236">
        <f>'Core Indicators'!AP110</f>
        <v>1</v>
      </c>
      <c r="J110" s="236">
        <f>'Core Indicators'!BN110</f>
        <v>1</v>
      </c>
      <c r="K110" s="236">
        <f t="shared" si="49"/>
        <v>1</v>
      </c>
      <c r="L110" s="190">
        <f t="shared" si="50"/>
        <v>2.1</v>
      </c>
      <c r="M110" s="237">
        <f t="shared" si="51"/>
        <v>1</v>
      </c>
      <c r="N110" s="238">
        <f>'Core Indicators'!DJ110</f>
        <v>1</v>
      </c>
      <c r="O110" s="238">
        <f>'Core Indicators'!DR110</f>
        <v>1</v>
      </c>
      <c r="P110" s="238">
        <f>'Core Indicators'!DZ110</f>
        <v>1</v>
      </c>
      <c r="Q110" s="238">
        <f>'Core Indicators'!EH110</f>
        <v>1</v>
      </c>
      <c r="R110" s="238">
        <f>'Core Indicators'!EP110</f>
        <v>1</v>
      </c>
      <c r="S110" s="191">
        <f t="shared" si="52"/>
        <v>1.3</v>
      </c>
      <c r="T110" s="191">
        <f t="shared" si="53"/>
        <v>1</v>
      </c>
      <c r="U110" s="236">
        <v>1</v>
      </c>
      <c r="V110" s="236">
        <v>1</v>
      </c>
      <c r="W110" s="236">
        <f>'Core Indicators'!EX110</f>
        <v>1</v>
      </c>
      <c r="X110" s="191">
        <f t="shared" si="54"/>
        <v>1</v>
      </c>
      <c r="Y110" s="236">
        <v>1</v>
      </c>
      <c r="Z110" s="191">
        <f t="shared" si="55"/>
        <v>1.5</v>
      </c>
      <c r="AA110" s="236">
        <f>'Core Indicators'!FF110</f>
        <v>1</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c r="A111" s="236" t="str">
        <f>Lists!C:C</f>
        <v>SEN002</v>
      </c>
      <c r="B111" s="190">
        <f t="shared" si="45"/>
        <v>1.3</v>
      </c>
      <c r="C111" s="191">
        <f t="shared" si="46"/>
        <v>3</v>
      </c>
      <c r="D111" s="237">
        <f t="shared" si="47"/>
        <v>1.8</v>
      </c>
      <c r="E111" s="236">
        <f>'Core Indicators'!R111</f>
        <v>1</v>
      </c>
      <c r="F111" s="236">
        <f>'Core Indicators'!Z111</f>
        <v>2</v>
      </c>
      <c r="G111" s="191">
        <f t="shared" si="48"/>
        <v>1.5</v>
      </c>
      <c r="H111" s="236">
        <f>'Core Indicators'!AH111</f>
        <v>2</v>
      </c>
      <c r="I111" s="236" t="str">
        <f>'Core Indicators'!AP111</f>
        <v>x</v>
      </c>
      <c r="J111" s="236" t="str">
        <f>'Core Indicators'!BN111</f>
        <v>x</v>
      </c>
      <c r="K111" s="236" t="str">
        <f t="shared" si="49"/>
        <v>x</v>
      </c>
      <c r="L111" s="190">
        <f t="shared" si="50"/>
        <v>2</v>
      </c>
      <c r="M111" s="237">
        <f t="shared" si="51"/>
        <v>1</v>
      </c>
      <c r="N111" s="238">
        <f>'Core Indicators'!DJ111</f>
        <v>1</v>
      </c>
      <c r="O111" s="238">
        <f>'Core Indicators'!DR111</f>
        <v>1</v>
      </c>
      <c r="P111" s="238">
        <f>'Core Indicators'!DZ111</f>
        <v>1</v>
      </c>
      <c r="Q111" s="238">
        <f>'Core Indicators'!EH111</f>
        <v>1</v>
      </c>
      <c r="R111" s="238">
        <f>'Core Indicators'!EP111</f>
        <v>1</v>
      </c>
      <c r="S111" s="191">
        <f t="shared" si="52"/>
        <v>1.3</v>
      </c>
      <c r="T111" s="191">
        <f t="shared" si="53"/>
        <v>1</v>
      </c>
      <c r="U111" s="236">
        <v>1</v>
      </c>
      <c r="V111" s="236">
        <v>1</v>
      </c>
      <c r="W111" s="236" t="str">
        <f>'Core Indicators'!EX111</f>
        <v>x</v>
      </c>
      <c r="X111" s="191">
        <f t="shared" si="54"/>
        <v>1</v>
      </c>
      <c r="Y111" s="236">
        <v>1</v>
      </c>
      <c r="Z111" s="191">
        <f t="shared" si="55"/>
        <v>1.5</v>
      </c>
      <c r="AA111" s="236">
        <f>'Core Indicators'!FF111</f>
        <v>1</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c r="A112" s="236" t="str">
        <f>Lists!C:C</f>
        <v>SLV001</v>
      </c>
      <c r="B112" s="190">
        <f t="shared" si="45"/>
        <v>1.6</v>
      </c>
      <c r="C112" s="191">
        <f t="shared" si="46"/>
        <v>0</v>
      </c>
      <c r="D112" s="237">
        <f t="shared" si="47"/>
        <v>2</v>
      </c>
      <c r="E112" s="236">
        <f>'Core Indicators'!R112</f>
        <v>2</v>
      </c>
      <c r="F112" s="236">
        <f>'Core Indicators'!Z112</f>
        <v>2</v>
      </c>
      <c r="G112" s="191">
        <f t="shared" si="48"/>
        <v>2</v>
      </c>
      <c r="H112" s="236">
        <f>'Core Indicators'!AH112</f>
        <v>2</v>
      </c>
      <c r="I112" s="236">
        <f>'Core Indicators'!AP112</f>
        <v>2</v>
      </c>
      <c r="J112" s="236">
        <f>'Core Indicators'!BN112</f>
        <v>2</v>
      </c>
      <c r="K112" s="236">
        <f t="shared" si="49"/>
        <v>2</v>
      </c>
      <c r="L112" s="190">
        <f t="shared" si="50"/>
        <v>2</v>
      </c>
      <c r="M112" s="237">
        <f t="shared" si="51"/>
        <v>1.4</v>
      </c>
      <c r="N112" s="238">
        <f>'Core Indicators'!DJ112</f>
        <v>2</v>
      </c>
      <c r="O112" s="238">
        <f>'Core Indicators'!DR112</f>
        <v>2</v>
      </c>
      <c r="P112" s="238">
        <f>'Core Indicators'!DZ112</f>
        <v>1</v>
      </c>
      <c r="Q112" s="238">
        <f>'Core Indicators'!EH112</f>
        <v>1</v>
      </c>
      <c r="R112" s="238">
        <f>'Core Indicators'!EP112</f>
        <v>1</v>
      </c>
      <c r="S112" s="191">
        <f t="shared" si="52"/>
        <v>1.6</v>
      </c>
      <c r="T112" s="191">
        <f t="shared" si="53"/>
        <v>1.1666666666666667</v>
      </c>
      <c r="U112" s="236">
        <v>1</v>
      </c>
      <c r="V112" s="236">
        <v>1</v>
      </c>
      <c r="W112" s="236">
        <f>'Core Indicators'!EX112</f>
        <v>2</v>
      </c>
      <c r="X112" s="191">
        <f t="shared" si="54"/>
        <v>1.5</v>
      </c>
      <c r="Y112" s="236">
        <v>1</v>
      </c>
      <c r="Z112" s="191">
        <f t="shared" si="55"/>
        <v>2</v>
      </c>
      <c r="AA112" s="236">
        <f>'Core Indicators'!FF112</f>
        <v>2</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c r="A113" s="236" t="str">
        <f>Lists!C:C</f>
        <v>SOM001</v>
      </c>
      <c r="B113" s="190">
        <f t="shared" si="45"/>
        <v>1.7</v>
      </c>
      <c r="C113" s="191">
        <f t="shared" si="46"/>
        <v>0</v>
      </c>
      <c r="D113" s="237">
        <f t="shared" si="47"/>
        <v>1.8</v>
      </c>
      <c r="E113" s="236">
        <f>'Core Indicators'!R113</f>
        <v>1</v>
      </c>
      <c r="F113" s="236">
        <f>'Core Indicators'!Z113</f>
        <v>2</v>
      </c>
      <c r="G113" s="191">
        <f t="shared" si="48"/>
        <v>1.5</v>
      </c>
      <c r="H113" s="236">
        <f>'Core Indicators'!AH113</f>
        <v>2</v>
      </c>
      <c r="I113" s="236">
        <f>'Core Indicators'!AP113</f>
        <v>2</v>
      </c>
      <c r="J113" s="236">
        <f>'Core Indicators'!BN113</f>
        <v>2</v>
      </c>
      <c r="K113" s="236">
        <f t="shared" si="49"/>
        <v>2</v>
      </c>
      <c r="L113" s="190">
        <f t="shared" si="50"/>
        <v>2</v>
      </c>
      <c r="M113" s="237">
        <f t="shared" si="51"/>
        <v>2</v>
      </c>
      <c r="N113" s="238">
        <f>'Core Indicators'!DJ113</f>
        <v>2</v>
      </c>
      <c r="O113" s="238">
        <f>'Core Indicators'!DR113</f>
        <v>2</v>
      </c>
      <c r="P113" s="238">
        <f>'Core Indicators'!DZ113</f>
        <v>2</v>
      </c>
      <c r="Q113" s="238">
        <f>'Core Indicators'!EH113</f>
        <v>2</v>
      </c>
      <c r="R113" s="238">
        <f>'Core Indicators'!EP113</f>
        <v>2</v>
      </c>
      <c r="S113" s="191">
        <f t="shared" si="52"/>
        <v>1.3</v>
      </c>
      <c r="T113" s="191">
        <f t="shared" si="53"/>
        <v>1.1666666666666667</v>
      </c>
      <c r="U113" s="236">
        <v>1</v>
      </c>
      <c r="V113" s="236">
        <v>1</v>
      </c>
      <c r="W113" s="236">
        <f>'Core Indicators'!EX113</f>
        <v>2</v>
      </c>
      <c r="X113" s="191">
        <f t="shared" si="54"/>
        <v>1.5</v>
      </c>
      <c r="Y113" s="236">
        <v>1</v>
      </c>
      <c r="Z113" s="191">
        <f t="shared" si="55"/>
        <v>1.5</v>
      </c>
      <c r="AA113" s="236">
        <f>'Core Indicators'!FF113</f>
        <v>1</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c r="A114" s="236" t="str">
        <f>Lists!C:C</f>
        <v>SOM002</v>
      </c>
      <c r="B114" s="190">
        <f t="shared" si="45"/>
        <v>2</v>
      </c>
      <c r="C114" s="191">
        <f t="shared" si="46"/>
        <v>0</v>
      </c>
      <c r="D114" s="237">
        <f t="shared" si="47"/>
        <v>2.4</v>
      </c>
      <c r="E114" s="236">
        <f>'Core Indicators'!R114</f>
        <v>2</v>
      </c>
      <c r="F114" s="236">
        <f>'Core Indicators'!Z114</f>
        <v>3</v>
      </c>
      <c r="G114" s="191">
        <f t="shared" si="48"/>
        <v>2.5</v>
      </c>
      <c r="H114" s="236">
        <f>'Core Indicators'!AH114</f>
        <v>2</v>
      </c>
      <c r="I114" s="236">
        <f>'Core Indicators'!AP114</f>
        <v>2</v>
      </c>
      <c r="J114" s="236">
        <f>'Core Indicators'!BN114</f>
        <v>3</v>
      </c>
      <c r="K114" s="236">
        <f t="shared" si="49"/>
        <v>2.5</v>
      </c>
      <c r="L114" s="190">
        <f t="shared" si="50"/>
        <v>2.2999999999999998</v>
      </c>
      <c r="M114" s="237">
        <f t="shared" si="51"/>
        <v>2</v>
      </c>
      <c r="N114" s="238">
        <f>'Core Indicators'!DJ114</f>
        <v>2</v>
      </c>
      <c r="O114" s="238">
        <f>'Core Indicators'!DR114</f>
        <v>2</v>
      </c>
      <c r="P114" s="238">
        <f>'Core Indicators'!DZ114</f>
        <v>2</v>
      </c>
      <c r="Q114" s="238">
        <f>'Core Indicators'!EH114</f>
        <v>2</v>
      </c>
      <c r="R114" s="238">
        <f>'Core Indicators'!EP114</f>
        <v>2</v>
      </c>
      <c r="S114" s="191">
        <f t="shared" si="52"/>
        <v>1.6</v>
      </c>
      <c r="T114" s="191">
        <f t="shared" si="53"/>
        <v>1.1666666666666667</v>
      </c>
      <c r="U114" s="236">
        <v>1</v>
      </c>
      <c r="V114" s="236">
        <v>1</v>
      </c>
      <c r="W114" s="236">
        <f>'Core Indicators'!EX114</f>
        <v>2</v>
      </c>
      <c r="X114" s="191">
        <f t="shared" si="54"/>
        <v>1.5</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c r="A115" s="236" t="str">
        <f>Lists!C:C</f>
        <v>SSD001</v>
      </c>
      <c r="B115" s="190">
        <f t="shared" si="45"/>
        <v>2.4</v>
      </c>
      <c r="C115" s="191">
        <f t="shared" si="46"/>
        <v>0</v>
      </c>
      <c r="D115" s="237">
        <f t="shared" si="47"/>
        <v>2.4</v>
      </c>
      <c r="E115" s="236">
        <f>'Core Indicators'!R115</f>
        <v>3</v>
      </c>
      <c r="F115" s="236">
        <f>'Core Indicators'!Z115</f>
        <v>2</v>
      </c>
      <c r="G115" s="191">
        <f t="shared" si="48"/>
        <v>2.5</v>
      </c>
      <c r="H115" s="236">
        <f>'Core Indicators'!AH115</f>
        <v>2</v>
      </c>
      <c r="I115" s="236">
        <f>'Core Indicators'!AP115</f>
        <v>2</v>
      </c>
      <c r="J115" s="236">
        <f>'Core Indicators'!BN115</f>
        <v>3</v>
      </c>
      <c r="K115" s="236">
        <f t="shared" si="49"/>
        <v>2.5</v>
      </c>
      <c r="L115" s="190">
        <f t="shared" si="50"/>
        <v>2.2999999999999998</v>
      </c>
      <c r="M115" s="237">
        <f t="shared" si="51"/>
        <v>2.8</v>
      </c>
      <c r="N115" s="238">
        <f>'Core Indicators'!DJ115</f>
        <v>2</v>
      </c>
      <c r="O115" s="238">
        <f>'Core Indicators'!DR115</f>
        <v>3</v>
      </c>
      <c r="P115" s="238">
        <f>'Core Indicators'!DZ115</f>
        <v>3</v>
      </c>
      <c r="Q115" s="238">
        <f>'Core Indicators'!EH115</f>
        <v>3</v>
      </c>
      <c r="R115" s="238">
        <f>'Core Indicators'!EP115</f>
        <v>3</v>
      </c>
      <c r="S115" s="191">
        <f t="shared" si="52"/>
        <v>1.7</v>
      </c>
      <c r="T115" s="191">
        <f t="shared" si="53"/>
        <v>1.3333333333333333</v>
      </c>
      <c r="U115" s="236">
        <v>1</v>
      </c>
      <c r="V115" s="236">
        <v>1</v>
      </c>
      <c r="W115" s="236">
        <f>'Core Indicators'!EX115</f>
        <v>3</v>
      </c>
      <c r="X115" s="191">
        <f t="shared" si="54"/>
        <v>2</v>
      </c>
      <c r="Y115" s="236">
        <v>1</v>
      </c>
      <c r="Z115" s="191">
        <f t="shared" si="55"/>
        <v>2</v>
      </c>
      <c r="AA115" s="236">
        <f>'Core Indicators'!FF115</f>
        <v>2</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c r="A116" s="236" t="str">
        <f>Lists!C:C</f>
        <v>SVK002</v>
      </c>
      <c r="B116" s="190">
        <f t="shared" si="45"/>
        <v>2.1</v>
      </c>
      <c r="C116" s="191">
        <f t="shared" si="46"/>
        <v>0</v>
      </c>
      <c r="D116" s="237">
        <f t="shared" si="47"/>
        <v>1.9</v>
      </c>
      <c r="E116" s="236">
        <f>'Core Indicators'!R116</f>
        <v>2</v>
      </c>
      <c r="F116" s="236">
        <f>'Core Indicators'!Z116</f>
        <v>2</v>
      </c>
      <c r="G116" s="191">
        <f t="shared" si="48"/>
        <v>2</v>
      </c>
      <c r="H116" s="236">
        <f>'Core Indicators'!AH116</f>
        <v>2</v>
      </c>
      <c r="I116" s="236">
        <f>'Core Indicators'!AP116</f>
        <v>1</v>
      </c>
      <c r="J116" s="236">
        <f>'Core Indicators'!BN116</f>
        <v>2</v>
      </c>
      <c r="K116" s="236">
        <f t="shared" si="49"/>
        <v>1.5</v>
      </c>
      <c r="L116" s="190">
        <f t="shared" si="50"/>
        <v>1.8</v>
      </c>
      <c r="M116" s="237">
        <f t="shared" si="51"/>
        <v>2.6</v>
      </c>
      <c r="N116" s="238">
        <f>'Core Indicators'!DJ116</f>
        <v>2</v>
      </c>
      <c r="O116" s="238">
        <f>'Core Indicators'!DR116</f>
        <v>2</v>
      </c>
      <c r="P116" s="238">
        <f>'Core Indicators'!DZ116</f>
        <v>3</v>
      </c>
      <c r="Q116" s="238">
        <f>'Core Indicators'!EH116</f>
        <v>3</v>
      </c>
      <c r="R116" s="238">
        <f>'Core Indicators'!EP116</f>
        <v>3</v>
      </c>
      <c r="S116" s="191">
        <f t="shared" si="52"/>
        <v>1.3</v>
      </c>
      <c r="T116" s="191">
        <f t="shared" si="53"/>
        <v>1.1666666666666667</v>
      </c>
      <c r="U116" s="236">
        <v>1</v>
      </c>
      <c r="V116" s="236">
        <v>1</v>
      </c>
      <c r="W116" s="236">
        <f>'Core Indicators'!EX116</f>
        <v>2</v>
      </c>
      <c r="X116" s="191">
        <f t="shared" si="54"/>
        <v>1.5</v>
      </c>
      <c r="Y116" s="236">
        <v>1</v>
      </c>
      <c r="Z116" s="191">
        <f t="shared" si="55"/>
        <v>1.5</v>
      </c>
      <c r="AA116" s="236">
        <f>'Core Indicators'!FF116</f>
        <v>1</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c r="A117" s="236" t="str">
        <f>Lists!C:C</f>
        <v>SWZ001</v>
      </c>
      <c r="B117" s="190">
        <f t="shared" si="45"/>
        <v>1.9</v>
      </c>
      <c r="C117" s="191">
        <f t="shared" si="46"/>
        <v>0</v>
      </c>
      <c r="D117" s="237">
        <f t="shared" si="47"/>
        <v>2.2000000000000002</v>
      </c>
      <c r="E117" s="236">
        <f>'Core Indicators'!R117</f>
        <v>2</v>
      </c>
      <c r="F117" s="236">
        <f>'Core Indicators'!Z117</f>
        <v>2</v>
      </c>
      <c r="G117" s="191">
        <f t="shared" si="48"/>
        <v>2</v>
      </c>
      <c r="H117" s="236">
        <f>'Core Indicators'!AH117</f>
        <v>2</v>
      </c>
      <c r="I117" s="236">
        <f>'Core Indicators'!AP117</f>
        <v>3</v>
      </c>
      <c r="J117" s="236">
        <f>'Core Indicators'!BN117</f>
        <v>2</v>
      </c>
      <c r="K117" s="236">
        <f t="shared" si="49"/>
        <v>2.5</v>
      </c>
      <c r="L117" s="190">
        <f t="shared" si="50"/>
        <v>2.2999999999999998</v>
      </c>
      <c r="M117" s="237">
        <f t="shared" si="51"/>
        <v>2</v>
      </c>
      <c r="N117" s="238">
        <f>'Core Indicators'!DJ117</f>
        <v>2</v>
      </c>
      <c r="O117" s="238">
        <f>'Core Indicators'!DR117</f>
        <v>2</v>
      </c>
      <c r="P117" s="238">
        <f>'Core Indicators'!DZ117</f>
        <v>2</v>
      </c>
      <c r="Q117" s="238">
        <f>'Core Indicators'!EH117</f>
        <v>2</v>
      </c>
      <c r="R117" s="238">
        <f>'Core Indicators'!EP117</f>
        <v>2</v>
      </c>
      <c r="S117" s="191">
        <f t="shared" si="52"/>
        <v>1.6</v>
      </c>
      <c r="T117" s="191">
        <f t="shared" si="53"/>
        <v>1.1666666666666667</v>
      </c>
      <c r="U117" s="236">
        <v>1</v>
      </c>
      <c r="V117" s="236">
        <v>1</v>
      </c>
      <c r="W117" s="236">
        <f>'Core Indicators'!EX117</f>
        <v>2</v>
      </c>
      <c r="X117" s="191">
        <f t="shared" si="54"/>
        <v>1.5</v>
      </c>
      <c r="Y117" s="236">
        <v>1</v>
      </c>
      <c r="Z117" s="191">
        <f t="shared" si="55"/>
        <v>2</v>
      </c>
      <c r="AA117" s="236">
        <f>'Core Indicators'!FF117</f>
        <v>2</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c r="A118" s="236" t="str">
        <f>Lists!C:C</f>
        <v>SYR003</v>
      </c>
      <c r="B118" s="190">
        <f t="shared" si="45"/>
        <v>1.6</v>
      </c>
      <c r="C118" s="191">
        <f t="shared" si="46"/>
        <v>0</v>
      </c>
      <c r="D118" s="237">
        <f t="shared" si="47"/>
        <v>1</v>
      </c>
      <c r="E118" s="236">
        <f>'Core Indicators'!R118</f>
        <v>1</v>
      </c>
      <c r="F118" s="236">
        <f>'Core Indicators'!Z118</f>
        <v>1</v>
      </c>
      <c r="G118" s="191">
        <f t="shared" si="48"/>
        <v>1</v>
      </c>
      <c r="H118" s="236">
        <f>'Core Indicators'!AH118</f>
        <v>1</v>
      </c>
      <c r="I118" s="236">
        <f>'Core Indicators'!AP118</f>
        <v>1</v>
      </c>
      <c r="J118" s="236">
        <f>'Core Indicators'!BN118</f>
        <v>1</v>
      </c>
      <c r="K118" s="236">
        <f t="shared" si="49"/>
        <v>1</v>
      </c>
      <c r="L118" s="190">
        <f t="shared" si="50"/>
        <v>1</v>
      </c>
      <c r="M118" s="237">
        <f t="shared" si="51"/>
        <v>2</v>
      </c>
      <c r="N118" s="238">
        <f>'Core Indicators'!DJ118</f>
        <v>2</v>
      </c>
      <c r="O118" s="238">
        <f>'Core Indicators'!DR118</f>
        <v>2</v>
      </c>
      <c r="P118" s="238">
        <f>'Core Indicators'!DZ118</f>
        <v>2</v>
      </c>
      <c r="Q118" s="238">
        <f>'Core Indicators'!EH118</f>
        <v>2</v>
      </c>
      <c r="R118" s="238">
        <f>'Core Indicators'!EP118</f>
        <v>2</v>
      </c>
      <c r="S118" s="191">
        <f t="shared" si="52"/>
        <v>1.3</v>
      </c>
      <c r="T118" s="191">
        <f t="shared" si="53"/>
        <v>1</v>
      </c>
      <c r="U118" s="236">
        <v>1</v>
      </c>
      <c r="V118" s="236">
        <v>1</v>
      </c>
      <c r="W118" s="236">
        <f>'Core Indicators'!EX118</f>
        <v>1</v>
      </c>
      <c r="X118" s="191">
        <f t="shared" si="54"/>
        <v>1</v>
      </c>
      <c r="Y118" s="236">
        <v>1</v>
      </c>
      <c r="Z118" s="191">
        <f t="shared" si="55"/>
        <v>1.5</v>
      </c>
      <c r="AA118" s="236">
        <f>'Core Indicators'!FF118</f>
        <v>1</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c r="A119" s="236" t="str">
        <f>Lists!C:C</f>
        <v>TCD001</v>
      </c>
      <c r="B119" s="190">
        <f t="shared" si="45"/>
        <v>1.6</v>
      </c>
      <c r="C119" s="191">
        <f t="shared" si="46"/>
        <v>0</v>
      </c>
      <c r="D119" s="237">
        <f t="shared" si="47"/>
        <v>1.4</v>
      </c>
      <c r="E119" s="236">
        <f>'Core Indicators'!R119</f>
        <v>2</v>
      </c>
      <c r="F119" s="236">
        <f>'Core Indicators'!Z119</f>
        <v>1</v>
      </c>
      <c r="G119" s="191">
        <f t="shared" si="48"/>
        <v>1.5</v>
      </c>
      <c r="H119" s="236">
        <f>'Core Indicators'!AH119</f>
        <v>1</v>
      </c>
      <c r="I119" s="236">
        <f>'Core Indicators'!AP119</f>
        <v>2</v>
      </c>
      <c r="J119" s="236">
        <f>'Core Indicators'!BN119</f>
        <v>1</v>
      </c>
      <c r="K119" s="236">
        <f t="shared" si="49"/>
        <v>1.5</v>
      </c>
      <c r="L119" s="190">
        <f t="shared" si="50"/>
        <v>1.3</v>
      </c>
      <c r="M119" s="237">
        <f t="shared" si="51"/>
        <v>1.8</v>
      </c>
      <c r="N119" s="238">
        <f>'Core Indicators'!DJ119</f>
        <v>1</v>
      </c>
      <c r="O119" s="238">
        <f>'Core Indicators'!DR119</f>
        <v>2</v>
      </c>
      <c r="P119" s="238">
        <f>'Core Indicators'!DZ119</f>
        <v>2</v>
      </c>
      <c r="Q119" s="238">
        <f>'Core Indicators'!EH119</f>
        <v>2</v>
      </c>
      <c r="R119" s="238">
        <f>'Core Indicators'!EP119</f>
        <v>2</v>
      </c>
      <c r="S119" s="191">
        <f t="shared" si="52"/>
        <v>1.5</v>
      </c>
      <c r="T119" s="191">
        <f t="shared" si="53"/>
        <v>1</v>
      </c>
      <c r="U119" s="236">
        <v>1</v>
      </c>
      <c r="V119" s="236">
        <v>1</v>
      </c>
      <c r="W119" s="236">
        <f>'Core Indicators'!EX119</f>
        <v>1</v>
      </c>
      <c r="X119" s="191">
        <f t="shared" si="54"/>
        <v>1</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c r="A120" s="236" t="str">
        <f>Lists!C:C</f>
        <v>TCD003</v>
      </c>
      <c r="B120" s="190">
        <f t="shared" si="45"/>
        <v>1.6</v>
      </c>
      <c r="C120" s="191">
        <f t="shared" si="46"/>
        <v>0</v>
      </c>
      <c r="D120" s="237">
        <f t="shared" si="47"/>
        <v>1.4</v>
      </c>
      <c r="E120" s="236">
        <f>'Core Indicators'!R120</f>
        <v>2</v>
      </c>
      <c r="F120" s="236">
        <f>'Core Indicators'!Z120</f>
        <v>1</v>
      </c>
      <c r="G120" s="191">
        <f t="shared" si="48"/>
        <v>1.5</v>
      </c>
      <c r="H120" s="236">
        <f>'Core Indicators'!AH120</f>
        <v>1</v>
      </c>
      <c r="I120" s="236">
        <f>'Core Indicators'!AP120</f>
        <v>2</v>
      </c>
      <c r="J120" s="236">
        <f>'Core Indicators'!BN120</f>
        <v>1</v>
      </c>
      <c r="K120" s="236">
        <f t="shared" si="49"/>
        <v>1.5</v>
      </c>
      <c r="L120" s="190">
        <f t="shared" si="50"/>
        <v>1.3</v>
      </c>
      <c r="M120" s="237">
        <f t="shared" si="51"/>
        <v>1.8</v>
      </c>
      <c r="N120" s="238">
        <f>'Core Indicators'!DJ120</f>
        <v>2</v>
      </c>
      <c r="O120" s="238">
        <f>'Core Indicators'!DR120</f>
        <v>2</v>
      </c>
      <c r="P120" s="238">
        <f>'Core Indicators'!DZ120</f>
        <v>2</v>
      </c>
      <c r="Q120" s="238">
        <f>'Core Indicators'!EH120</f>
        <v>2</v>
      </c>
      <c r="R120" s="238">
        <f>'Core Indicators'!EP120</f>
        <v>1</v>
      </c>
      <c r="S120" s="191">
        <f t="shared" si="52"/>
        <v>1.5</v>
      </c>
      <c r="T120" s="191">
        <f t="shared" si="53"/>
        <v>1</v>
      </c>
      <c r="U120" s="236">
        <v>1</v>
      </c>
      <c r="V120" s="236">
        <v>1</v>
      </c>
      <c r="W120" s="236">
        <f>'Core Indicators'!EX120</f>
        <v>1</v>
      </c>
      <c r="X120" s="191">
        <f t="shared" si="54"/>
        <v>1</v>
      </c>
      <c r="Y120" s="236">
        <v>1</v>
      </c>
      <c r="Z120" s="191">
        <f t="shared" si="55"/>
        <v>2</v>
      </c>
      <c r="AA120" s="236">
        <f>'Core Indicators'!FF120</f>
        <v>2</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c r="A121" s="236" t="str">
        <f>Lists!C:C</f>
        <v>TCD004</v>
      </c>
      <c r="B121" s="190">
        <f t="shared" si="45"/>
        <v>2.2999999999999998</v>
      </c>
      <c r="C121" s="191">
        <f t="shared" si="46"/>
        <v>0</v>
      </c>
      <c r="D121" s="237">
        <f t="shared" si="47"/>
        <v>2</v>
      </c>
      <c r="E121" s="236">
        <f>'Core Indicators'!R121</f>
        <v>2</v>
      </c>
      <c r="F121" s="236">
        <f>'Core Indicators'!Z121</f>
        <v>1</v>
      </c>
      <c r="G121" s="191">
        <f t="shared" si="48"/>
        <v>1.5</v>
      </c>
      <c r="H121" s="236">
        <f>'Core Indicators'!AH121</f>
        <v>2</v>
      </c>
      <c r="I121" s="236">
        <f>'Core Indicators'!AP121</f>
        <v>2</v>
      </c>
      <c r="J121" s="236">
        <f>'Core Indicators'!BN121</f>
        <v>3</v>
      </c>
      <c r="K121" s="236">
        <f t="shared" si="49"/>
        <v>2.5</v>
      </c>
      <c r="L121" s="190">
        <f t="shared" si="50"/>
        <v>2.2999999999999998</v>
      </c>
      <c r="M121" s="237">
        <f t="shared" si="51"/>
        <v>3</v>
      </c>
      <c r="N121" s="238">
        <f>'Core Indicators'!DJ121</f>
        <v>3</v>
      </c>
      <c r="O121" s="238">
        <f>'Core Indicators'!DR121</f>
        <v>3</v>
      </c>
      <c r="P121" s="238">
        <f>'Core Indicators'!DZ121</f>
        <v>3</v>
      </c>
      <c r="Q121" s="238">
        <f>'Core Indicators'!EH121</f>
        <v>3</v>
      </c>
      <c r="R121" s="238">
        <f>'Core Indicators'!EP121</f>
        <v>3</v>
      </c>
      <c r="S121" s="191">
        <f t="shared" si="52"/>
        <v>1.5</v>
      </c>
      <c r="T121" s="191">
        <f t="shared" si="53"/>
        <v>1</v>
      </c>
      <c r="U121" s="236">
        <v>1</v>
      </c>
      <c r="V121" s="236">
        <v>1</v>
      </c>
      <c r="W121" s="236">
        <f>'Core Indicators'!EX121</f>
        <v>1</v>
      </c>
      <c r="X121" s="191">
        <f t="shared" si="54"/>
        <v>1</v>
      </c>
      <c r="Y121" s="236">
        <v>1</v>
      </c>
      <c r="Z121" s="191">
        <f t="shared" si="55"/>
        <v>2</v>
      </c>
      <c r="AA121" s="236">
        <f>'Core Indicators'!FF121</f>
        <v>2</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c r="A122" s="236" t="str">
        <f>Lists!C:C</f>
        <v>TCD005</v>
      </c>
      <c r="B122" s="190">
        <f t="shared" si="45"/>
        <v>1.9</v>
      </c>
      <c r="C122" s="191">
        <f t="shared" si="46"/>
        <v>0</v>
      </c>
      <c r="D122" s="237">
        <f t="shared" si="47"/>
        <v>1.4</v>
      </c>
      <c r="E122" s="236">
        <f>'Core Indicators'!R122</f>
        <v>2</v>
      </c>
      <c r="F122" s="236">
        <f>'Core Indicators'!Z122</f>
        <v>1</v>
      </c>
      <c r="G122" s="191">
        <f t="shared" si="48"/>
        <v>1.5</v>
      </c>
      <c r="H122" s="236">
        <f>'Core Indicators'!AH122</f>
        <v>1</v>
      </c>
      <c r="I122" s="236">
        <f>'Core Indicators'!AP122</f>
        <v>2</v>
      </c>
      <c r="J122" s="236">
        <f>'Core Indicators'!BN122</f>
        <v>1</v>
      </c>
      <c r="K122" s="236">
        <f t="shared" si="49"/>
        <v>1.5</v>
      </c>
      <c r="L122" s="190">
        <f t="shared" si="50"/>
        <v>1.3</v>
      </c>
      <c r="M122" s="237">
        <f t="shared" si="51"/>
        <v>2.4</v>
      </c>
      <c r="N122" s="238">
        <f>'Core Indicators'!DJ122</f>
        <v>2</v>
      </c>
      <c r="O122" s="238">
        <f>'Core Indicators'!DR122</f>
        <v>2</v>
      </c>
      <c r="P122" s="238">
        <f>'Core Indicators'!DZ122</f>
        <v>2</v>
      </c>
      <c r="Q122" s="238">
        <f>'Core Indicators'!EH122</f>
        <v>3</v>
      </c>
      <c r="R122" s="238">
        <f>'Core Indicators'!EP122</f>
        <v>3</v>
      </c>
      <c r="S122" s="191">
        <f t="shared" si="52"/>
        <v>1.3</v>
      </c>
      <c r="T122" s="191">
        <f t="shared" si="53"/>
        <v>1</v>
      </c>
      <c r="U122" s="236">
        <v>1</v>
      </c>
      <c r="V122" s="236">
        <v>1</v>
      </c>
      <c r="W122" s="236">
        <f>'Core Indicators'!EX122</f>
        <v>1</v>
      </c>
      <c r="X122" s="191">
        <f t="shared" si="54"/>
        <v>1</v>
      </c>
      <c r="Y122" s="236">
        <v>1</v>
      </c>
      <c r="Z122" s="191">
        <f t="shared" si="55"/>
        <v>1.5</v>
      </c>
      <c r="AA122" s="236">
        <f>'Core Indicators'!FF122</f>
        <v>1</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c r="A123" s="236" t="str">
        <f>Lists!C:C</f>
        <v>TGO002</v>
      </c>
      <c r="B123" s="190">
        <f t="shared" si="45"/>
        <v>1.7</v>
      </c>
      <c r="C123" s="191">
        <f t="shared" si="46"/>
        <v>0</v>
      </c>
      <c r="D123" s="237">
        <f t="shared" si="47"/>
        <v>1.7</v>
      </c>
      <c r="E123" s="236">
        <f>'Core Indicators'!R123</f>
        <v>2</v>
      </c>
      <c r="F123" s="236">
        <f>'Core Indicators'!Z123</f>
        <v>2</v>
      </c>
      <c r="G123" s="191">
        <f t="shared" si="48"/>
        <v>2</v>
      </c>
      <c r="H123" s="236">
        <f>'Core Indicators'!AH123</f>
        <v>2</v>
      </c>
      <c r="I123" s="236">
        <f>'Core Indicators'!AP123</f>
        <v>1</v>
      </c>
      <c r="J123" s="236">
        <f>'Core Indicators'!BN123</f>
        <v>1</v>
      </c>
      <c r="K123" s="236">
        <f t="shared" si="49"/>
        <v>1</v>
      </c>
      <c r="L123" s="190">
        <f t="shared" si="50"/>
        <v>1.5</v>
      </c>
      <c r="M123" s="237">
        <f t="shared" si="51"/>
        <v>2</v>
      </c>
      <c r="N123" s="238">
        <f>'Core Indicators'!DJ123</f>
        <v>2</v>
      </c>
      <c r="O123" s="238">
        <f>'Core Indicators'!DR123</f>
        <v>2</v>
      </c>
      <c r="P123" s="238">
        <f>'Core Indicators'!DZ123</f>
        <v>2</v>
      </c>
      <c r="Q123" s="238">
        <f>'Core Indicators'!EH123</f>
        <v>2</v>
      </c>
      <c r="R123" s="238">
        <f>'Core Indicators'!EP123</f>
        <v>2</v>
      </c>
      <c r="S123" s="191">
        <f t="shared" si="52"/>
        <v>1.3</v>
      </c>
      <c r="T123" s="191">
        <f t="shared" si="53"/>
        <v>1</v>
      </c>
      <c r="U123" s="236">
        <v>1</v>
      </c>
      <c r="V123" s="236">
        <v>1</v>
      </c>
      <c r="W123" s="236">
        <f>'Core Indicators'!EX123</f>
        <v>1</v>
      </c>
      <c r="X123" s="191">
        <f t="shared" si="54"/>
        <v>1</v>
      </c>
      <c r="Y123" s="236">
        <v>1</v>
      </c>
      <c r="Z123" s="191">
        <f t="shared" si="55"/>
        <v>1.5</v>
      </c>
      <c r="AA123" s="236">
        <f>'Core Indicators'!FF123</f>
        <v>1</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c r="A124" s="236" t="str">
        <f>Lists!C:C</f>
        <v>THA003</v>
      </c>
      <c r="B124" s="190">
        <f t="shared" si="45"/>
        <v>1.8</v>
      </c>
      <c r="C124" s="191">
        <f t="shared" si="46"/>
        <v>0</v>
      </c>
      <c r="D124" s="237">
        <f t="shared" si="47"/>
        <v>1.9</v>
      </c>
      <c r="E124" s="236">
        <f>'Core Indicators'!R124</f>
        <v>2</v>
      </c>
      <c r="F124" s="236">
        <f>'Core Indicators'!Z124</f>
        <v>2</v>
      </c>
      <c r="G124" s="191">
        <f t="shared" si="48"/>
        <v>2</v>
      </c>
      <c r="H124" s="236">
        <f>'Core Indicators'!AH124</f>
        <v>2</v>
      </c>
      <c r="I124" s="236">
        <f>'Core Indicators'!AP124</f>
        <v>2</v>
      </c>
      <c r="J124" s="236">
        <f>'Core Indicators'!BN124</f>
        <v>1</v>
      </c>
      <c r="K124" s="236">
        <f t="shared" si="49"/>
        <v>1.5</v>
      </c>
      <c r="L124" s="190">
        <f t="shared" si="50"/>
        <v>1.8</v>
      </c>
      <c r="M124" s="237">
        <f t="shared" si="51"/>
        <v>2</v>
      </c>
      <c r="N124" s="238">
        <f>'Core Indicators'!DJ124</f>
        <v>2</v>
      </c>
      <c r="O124" s="238">
        <f>'Core Indicators'!DR124</f>
        <v>2</v>
      </c>
      <c r="P124" s="238">
        <f>'Core Indicators'!DZ124</f>
        <v>2</v>
      </c>
      <c r="Q124" s="238">
        <f>'Core Indicators'!EH124</f>
        <v>2</v>
      </c>
      <c r="R124" s="238">
        <f>'Core Indicators'!EP124</f>
        <v>2</v>
      </c>
      <c r="S124" s="191">
        <f t="shared" si="52"/>
        <v>1.3</v>
      </c>
      <c r="T124" s="191">
        <f t="shared" si="53"/>
        <v>1</v>
      </c>
      <c r="U124" s="236">
        <v>1</v>
      </c>
      <c r="V124" s="236">
        <v>1</v>
      </c>
      <c r="W124" s="236">
        <f>'Core Indicators'!EX124</f>
        <v>1</v>
      </c>
      <c r="X124" s="191">
        <f t="shared" si="54"/>
        <v>1</v>
      </c>
      <c r="Y124" s="236">
        <v>1</v>
      </c>
      <c r="Z124" s="191">
        <f t="shared" si="55"/>
        <v>1.5</v>
      </c>
      <c r="AA124" s="236">
        <f>'Core Indicators'!FF124</f>
        <v>1</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c r="A125" s="236" t="str">
        <f>Lists!C:C</f>
        <v>TLS003</v>
      </c>
      <c r="B125" s="190">
        <f t="shared" si="45"/>
        <v>1.2</v>
      </c>
      <c r="C125" s="191">
        <f t="shared" si="46"/>
        <v>0</v>
      </c>
      <c r="D125" s="237">
        <f t="shared" si="47"/>
        <v>1.2</v>
      </c>
      <c r="E125" s="236">
        <f>'Core Indicators'!R125</f>
        <v>1</v>
      </c>
      <c r="F125" s="236">
        <f>'Core Indicators'!Z125</f>
        <v>2</v>
      </c>
      <c r="G125" s="191">
        <f t="shared" si="48"/>
        <v>1.5</v>
      </c>
      <c r="H125" s="236">
        <f>'Core Indicators'!AH125</f>
        <v>1</v>
      </c>
      <c r="I125" s="236">
        <f>'Core Indicators'!AP125</f>
        <v>1</v>
      </c>
      <c r="J125" s="236">
        <f>'Core Indicators'!BN125</f>
        <v>1</v>
      </c>
      <c r="K125" s="236">
        <f t="shared" si="49"/>
        <v>1</v>
      </c>
      <c r="L125" s="190">
        <f t="shared" si="50"/>
        <v>1</v>
      </c>
      <c r="M125" s="237">
        <f t="shared" si="51"/>
        <v>1.2</v>
      </c>
      <c r="N125" s="238">
        <f>'Core Indicators'!DJ125</f>
        <v>2</v>
      </c>
      <c r="O125" s="238">
        <f>'Core Indicators'!DR125</f>
        <v>1</v>
      </c>
      <c r="P125" s="238">
        <f>'Core Indicators'!DZ125</f>
        <v>1</v>
      </c>
      <c r="Q125" s="238">
        <f>'Core Indicators'!EH125</f>
        <v>1</v>
      </c>
      <c r="R125" s="238">
        <f>'Core Indicators'!EP125</f>
        <v>1</v>
      </c>
      <c r="S125" s="191">
        <f t="shared" si="52"/>
        <v>1.3</v>
      </c>
      <c r="T125" s="191">
        <f t="shared" si="53"/>
        <v>1</v>
      </c>
      <c r="U125" s="236">
        <v>1</v>
      </c>
      <c r="V125" s="236">
        <v>1</v>
      </c>
      <c r="W125" s="236">
        <f>'Core Indicators'!EX125</f>
        <v>1</v>
      </c>
      <c r="X125" s="191">
        <f t="shared" si="54"/>
        <v>1</v>
      </c>
      <c r="Y125" s="236">
        <v>1</v>
      </c>
      <c r="Z125" s="191">
        <f t="shared" si="55"/>
        <v>1.5</v>
      </c>
      <c r="AA125" s="236">
        <f>'Core Indicators'!FF125</f>
        <v>1</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c r="A126" s="236" t="str">
        <f>Lists!C:C</f>
        <v>TTO002</v>
      </c>
      <c r="B126" s="190">
        <f t="shared" si="45"/>
        <v>1.9</v>
      </c>
      <c r="C126" s="191">
        <f t="shared" si="46"/>
        <v>2</v>
      </c>
      <c r="D126" s="237">
        <f t="shared" si="47"/>
        <v>2</v>
      </c>
      <c r="E126" s="236">
        <f>'Core Indicators'!R126</f>
        <v>2</v>
      </c>
      <c r="F126" s="236">
        <f>'Core Indicators'!Z126</f>
        <v>2</v>
      </c>
      <c r="G126" s="191">
        <f t="shared" si="48"/>
        <v>2</v>
      </c>
      <c r="H126" s="236">
        <f>'Core Indicators'!AH126</f>
        <v>2</v>
      </c>
      <c r="I126" s="236">
        <f>'Core Indicators'!AP126</f>
        <v>2</v>
      </c>
      <c r="J126" s="236" t="str">
        <f>'Core Indicators'!BN126</f>
        <v>x</v>
      </c>
      <c r="K126" s="236">
        <f t="shared" si="49"/>
        <v>2</v>
      </c>
      <c r="L126" s="190">
        <f t="shared" si="50"/>
        <v>2</v>
      </c>
      <c r="M126" s="237">
        <f t="shared" si="51"/>
        <v>2</v>
      </c>
      <c r="N126" s="238">
        <f>'Core Indicators'!DJ126</f>
        <v>2</v>
      </c>
      <c r="O126" s="238">
        <f>'Core Indicators'!DR126</f>
        <v>2</v>
      </c>
      <c r="P126" s="238">
        <f>'Core Indicators'!DZ126</f>
        <v>2</v>
      </c>
      <c r="Q126" s="238" t="str">
        <f>'Core Indicators'!EH126</f>
        <v>x</v>
      </c>
      <c r="R126" s="238" t="str">
        <f>'Core Indicators'!EP126</f>
        <v>x</v>
      </c>
      <c r="S126" s="191">
        <f t="shared" si="52"/>
        <v>1.5</v>
      </c>
      <c r="T126" s="191">
        <f t="shared" si="53"/>
        <v>1</v>
      </c>
      <c r="U126" s="236">
        <v>1</v>
      </c>
      <c r="V126" s="236">
        <v>1</v>
      </c>
      <c r="W126" s="236" t="str">
        <f>'Core Indicators'!EX126</f>
        <v>x</v>
      </c>
      <c r="X126" s="191">
        <f t="shared" si="54"/>
        <v>1</v>
      </c>
      <c r="Y126" s="236">
        <v>1</v>
      </c>
      <c r="Z126" s="191">
        <f t="shared" si="55"/>
        <v>2</v>
      </c>
      <c r="AA126" s="236">
        <f>'Core Indicators'!FF126</f>
        <v>2</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c r="A127" s="236" t="str">
        <f>Lists!C:C</f>
        <v>TUN002</v>
      </c>
      <c r="B127" s="190">
        <f t="shared" si="45"/>
        <v>1.8</v>
      </c>
      <c r="C127" s="191">
        <f t="shared" si="46"/>
        <v>0</v>
      </c>
      <c r="D127" s="237">
        <f t="shared" si="47"/>
        <v>2.4</v>
      </c>
      <c r="E127" s="236">
        <f>'Core Indicators'!R127</f>
        <v>2</v>
      </c>
      <c r="F127" s="236">
        <f>'Core Indicators'!Z127</f>
        <v>2</v>
      </c>
      <c r="G127" s="191">
        <f t="shared" si="48"/>
        <v>2</v>
      </c>
      <c r="H127" s="236">
        <f>'Core Indicators'!AH127</f>
        <v>3</v>
      </c>
      <c r="I127" s="236">
        <f>'Core Indicators'!AP127</f>
        <v>1</v>
      </c>
      <c r="J127" s="236">
        <f>'Core Indicators'!BN127</f>
        <v>3</v>
      </c>
      <c r="K127" s="236">
        <f t="shared" si="49"/>
        <v>2.1</v>
      </c>
      <c r="L127" s="190">
        <f t="shared" si="50"/>
        <v>2.6</v>
      </c>
      <c r="M127" s="237">
        <f t="shared" si="51"/>
        <v>1.8</v>
      </c>
      <c r="N127" s="238">
        <f>'Core Indicators'!DJ127</f>
        <v>1</v>
      </c>
      <c r="O127" s="238">
        <f>'Core Indicators'!DR127</f>
        <v>1</v>
      </c>
      <c r="P127" s="238">
        <f>'Core Indicators'!DZ127</f>
        <v>1</v>
      </c>
      <c r="Q127" s="238">
        <f>'Core Indicators'!EH127</f>
        <v>3</v>
      </c>
      <c r="R127" s="238">
        <f>'Core Indicators'!EP127</f>
        <v>3</v>
      </c>
      <c r="S127" s="191">
        <f t="shared" si="52"/>
        <v>1.4</v>
      </c>
      <c r="T127" s="191">
        <f t="shared" si="53"/>
        <v>1.3333333333333333</v>
      </c>
      <c r="U127" s="236">
        <v>1</v>
      </c>
      <c r="V127" s="236">
        <v>1</v>
      </c>
      <c r="W127" s="236">
        <f>'Core Indicators'!EX127</f>
        <v>3</v>
      </c>
      <c r="X127" s="191">
        <f t="shared" si="54"/>
        <v>2</v>
      </c>
      <c r="Y127" s="236">
        <v>1</v>
      </c>
      <c r="Z127" s="191">
        <f t="shared" si="55"/>
        <v>1.5</v>
      </c>
      <c r="AA127" s="236">
        <f>'Core Indicators'!FF127</f>
        <v>1</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c r="A128" s="236" t="str">
        <f>Lists!C:C</f>
        <v>TUR001</v>
      </c>
      <c r="B128" s="190">
        <f t="shared" si="45"/>
        <v>2.5</v>
      </c>
      <c r="C128" s="191">
        <f t="shared" si="46"/>
        <v>0</v>
      </c>
      <c r="D128" s="237">
        <f t="shared" si="47"/>
        <v>2.6</v>
      </c>
      <c r="E128" s="236">
        <f>'Core Indicators'!R128</f>
        <v>1</v>
      </c>
      <c r="F128" s="236">
        <f>'Core Indicators'!Z128</f>
        <v>2</v>
      </c>
      <c r="G128" s="191">
        <f t="shared" si="48"/>
        <v>1.5</v>
      </c>
      <c r="H128" s="236">
        <f>'Core Indicators'!AH128</f>
        <v>3</v>
      </c>
      <c r="I128" s="236">
        <f>'Core Indicators'!AP128</f>
        <v>3</v>
      </c>
      <c r="J128" s="236">
        <f>'Core Indicators'!BN128</f>
        <v>3</v>
      </c>
      <c r="K128" s="236">
        <f t="shared" si="49"/>
        <v>3</v>
      </c>
      <c r="L128" s="190">
        <f t="shared" si="50"/>
        <v>3</v>
      </c>
      <c r="M128" s="237">
        <f t="shared" si="51"/>
        <v>3</v>
      </c>
      <c r="N128" s="238">
        <f>'Core Indicators'!DJ128</f>
        <v>3</v>
      </c>
      <c r="O128" s="238">
        <f>'Core Indicators'!DR128</f>
        <v>3</v>
      </c>
      <c r="P128" s="238">
        <f>'Core Indicators'!DZ128</f>
        <v>3</v>
      </c>
      <c r="Q128" s="238">
        <f>'Core Indicators'!EH128</f>
        <v>3</v>
      </c>
      <c r="R128" s="238">
        <f>'Core Indicators'!EP128</f>
        <v>3</v>
      </c>
      <c r="S128" s="191">
        <f t="shared" si="52"/>
        <v>1.7</v>
      </c>
      <c r="T128" s="191">
        <f t="shared" si="53"/>
        <v>1.3333333333333333</v>
      </c>
      <c r="U128" s="236">
        <v>1</v>
      </c>
      <c r="V128" s="236">
        <v>1</v>
      </c>
      <c r="W128" s="236">
        <f>'Core Indicators'!EX128</f>
        <v>3</v>
      </c>
      <c r="X128" s="191">
        <f t="shared" si="54"/>
        <v>2</v>
      </c>
      <c r="Y128" s="236">
        <v>1</v>
      </c>
      <c r="Z128" s="191">
        <f t="shared" si="55"/>
        <v>2</v>
      </c>
      <c r="AA128" s="236">
        <f>'Core Indicators'!FF128</f>
        <v>2</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c r="A129" s="236" t="str">
        <f>Lists!C:C</f>
        <v>TUR002</v>
      </c>
      <c r="B129" s="190">
        <f t="shared" si="45"/>
        <v>2</v>
      </c>
      <c r="C129" s="191">
        <f t="shared" si="46"/>
        <v>0</v>
      </c>
      <c r="D129" s="237">
        <f t="shared" si="47"/>
        <v>1.4</v>
      </c>
      <c r="E129" s="236">
        <f>'Core Indicators'!R129</f>
        <v>1</v>
      </c>
      <c r="F129" s="236">
        <f>'Core Indicators'!Z129</f>
        <v>1</v>
      </c>
      <c r="G129" s="191">
        <f t="shared" si="48"/>
        <v>1</v>
      </c>
      <c r="H129" s="236">
        <f>'Core Indicators'!AH129</f>
        <v>1</v>
      </c>
      <c r="I129" s="236">
        <f>'Core Indicators'!AP129</f>
        <v>1</v>
      </c>
      <c r="J129" s="236">
        <f>'Core Indicators'!BN129</f>
        <v>3</v>
      </c>
      <c r="K129" s="236">
        <f t="shared" si="49"/>
        <v>2.1</v>
      </c>
      <c r="L129" s="190">
        <f t="shared" si="50"/>
        <v>1.6</v>
      </c>
      <c r="M129" s="237">
        <f t="shared" si="51"/>
        <v>2.6</v>
      </c>
      <c r="N129" s="238">
        <f>'Core Indicators'!DJ129</f>
        <v>2</v>
      </c>
      <c r="O129" s="238">
        <f>'Core Indicators'!DR129</f>
        <v>2</v>
      </c>
      <c r="P129" s="238">
        <f>'Core Indicators'!DZ129</f>
        <v>3</v>
      </c>
      <c r="Q129" s="238">
        <f>'Core Indicators'!EH129</f>
        <v>3</v>
      </c>
      <c r="R129" s="238">
        <f>'Core Indicators'!EP129</f>
        <v>3</v>
      </c>
      <c r="S129" s="191">
        <f t="shared" si="52"/>
        <v>1.4</v>
      </c>
      <c r="T129" s="191">
        <f t="shared" si="53"/>
        <v>1.3333333333333333</v>
      </c>
      <c r="U129" s="236">
        <v>1</v>
      </c>
      <c r="V129" s="236">
        <v>1</v>
      </c>
      <c r="W129" s="236">
        <f>'Core Indicators'!EX129</f>
        <v>3</v>
      </c>
      <c r="X129" s="191">
        <f t="shared" si="54"/>
        <v>2</v>
      </c>
      <c r="Y129" s="236">
        <v>1</v>
      </c>
      <c r="Z129" s="191">
        <f t="shared" si="55"/>
        <v>1.5</v>
      </c>
      <c r="AA129" s="236">
        <f>'Core Indicators'!FF129</f>
        <v>1</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c r="A130" s="236" t="str">
        <f>Lists!C:C</f>
        <v>TUR003</v>
      </c>
      <c r="B130" s="190">
        <f t="shared" si="45"/>
        <v>2.2999999999999998</v>
      </c>
      <c r="C130" s="191">
        <f t="shared" si="46"/>
        <v>0</v>
      </c>
      <c r="D130" s="237">
        <f t="shared" si="47"/>
        <v>2</v>
      </c>
      <c r="E130" s="236">
        <f>'Core Indicators'!R130</f>
        <v>1</v>
      </c>
      <c r="F130" s="236">
        <f>'Core Indicators'!Z130</f>
        <v>2</v>
      </c>
      <c r="G130" s="191">
        <f t="shared" si="48"/>
        <v>1.5</v>
      </c>
      <c r="H130" s="236">
        <f>'Core Indicators'!AH130</f>
        <v>2</v>
      </c>
      <c r="I130" s="236">
        <f>'Core Indicators'!AP130</f>
        <v>2</v>
      </c>
      <c r="J130" s="236">
        <f>'Core Indicators'!BN130</f>
        <v>3</v>
      </c>
      <c r="K130" s="236">
        <f t="shared" si="49"/>
        <v>2.5</v>
      </c>
      <c r="L130" s="190">
        <f t="shared" si="50"/>
        <v>2.2999999999999998</v>
      </c>
      <c r="M130" s="237">
        <f t="shared" si="51"/>
        <v>3</v>
      </c>
      <c r="N130" s="238">
        <f>'Core Indicators'!DJ130</f>
        <v>3</v>
      </c>
      <c r="O130" s="238">
        <f>'Core Indicators'!DR130</f>
        <v>3</v>
      </c>
      <c r="P130" s="238">
        <f>'Core Indicators'!DZ130</f>
        <v>3</v>
      </c>
      <c r="Q130" s="238">
        <f>'Core Indicators'!EH130</f>
        <v>3</v>
      </c>
      <c r="R130" s="238">
        <f>'Core Indicators'!EP130</f>
        <v>3</v>
      </c>
      <c r="S130" s="191">
        <f t="shared" si="52"/>
        <v>1.4</v>
      </c>
      <c r="T130" s="191">
        <f t="shared" si="53"/>
        <v>1.3333333333333333</v>
      </c>
      <c r="U130" s="236">
        <v>1</v>
      </c>
      <c r="V130" s="236">
        <v>1</v>
      </c>
      <c r="W130" s="236">
        <f>'Core Indicators'!EX130</f>
        <v>3</v>
      </c>
      <c r="X130" s="191">
        <f t="shared" si="54"/>
        <v>2</v>
      </c>
      <c r="Y130" s="236">
        <v>1</v>
      </c>
      <c r="Z130" s="191">
        <f t="shared" si="55"/>
        <v>1.5</v>
      </c>
      <c r="AA130" s="236">
        <f>'Core Indicators'!FF130</f>
        <v>1</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c r="A131" s="236" t="str">
        <f>Lists!C:C</f>
        <v>TUR005</v>
      </c>
      <c r="B131" s="190">
        <f t="shared" ref="B131:B141" si="60">IF(OR(M131="x",D131="x"),"x",ROUND((5-GEOMEAN(((5-D131)/5*4+1),((5-M131)/5*4+1),((5-M131)/5*4+1)))/4*3.5+S131*0.3,1))</f>
        <v>2.5</v>
      </c>
      <c r="C131" s="191">
        <f t="shared" ref="C131:C141" si="61">COUNTIF(E131:F131,"x")+COUNTIF(H131:I131,"x")+COUNTIF(J131:J131,"x")+COUNTIF(M131,"x")+COUNTIF(U131:W131,"x")+COUNTIF(Y131:AB131,"x")</f>
        <v>0</v>
      </c>
      <c r="D131" s="237">
        <f t="shared" ref="D131:D141" si="62">IF(OR(L131="x",G131="x"),"x",ROUND((5-GEOMEAN(((5-L131)/5*4+1),((5-L131)/5*4+1),((5-G131)/5*4+1)))/4*5,1))</f>
        <v>2.1</v>
      </c>
      <c r="E131" s="236">
        <f>'Core Indicators'!R131</f>
        <v>1</v>
      </c>
      <c r="F131" s="236">
        <f>'Core Indicators'!Z131</f>
        <v>1</v>
      </c>
      <c r="G131" s="191">
        <f t="shared" ref="G131:G141" si="63">IF(AND(F131="x",E131="x"),"x",IF(OR(F131="x",E131="x"),AVERAGE(E131,F131),ROUND((10-GEOMEAN(((10-E131)/10*9+1),((10-F131)/10*9+1)))/9*10,1)))</f>
        <v>1</v>
      </c>
      <c r="H131" s="236">
        <f>'Core Indicators'!AH131</f>
        <v>3</v>
      </c>
      <c r="I131" s="236">
        <f>'Core Indicators'!AP131</f>
        <v>1</v>
      </c>
      <c r="J131" s="236">
        <f>'Core Indicators'!BN131</f>
        <v>3</v>
      </c>
      <c r="K131" s="236">
        <f t="shared" ref="K131:K141" si="64">IF(AND(J131="x",I131="x"),"x",IF(OR(J131="x",I131="x"),AVERAGE(I131,J131),ROUND((10-GEOMEAN(((10-I131)/10*9+1),((10-J131)/10*9+1)))/9*10,1)))</f>
        <v>2.1</v>
      </c>
      <c r="L131" s="190">
        <f t="shared" ref="L131:L141" si="65">IF(AND(H131="x",K131="x"),"x",IF(OR(H131="x",K131="x"),AVERAGE(H131,K131),ROUND((10-GEOMEAN(((10-H131)/10*9+1),((10-K131)/10*9+1)))/9*10,1)))</f>
        <v>2.6</v>
      </c>
      <c r="M131" s="237">
        <f t="shared" ref="M131:M141" si="66">IF(N131="x","x",AVERAGE(N131:R131))</f>
        <v>3</v>
      </c>
      <c r="N131" s="238">
        <f>'Core Indicators'!DJ131</f>
        <v>3</v>
      </c>
      <c r="O131" s="238">
        <f>'Core Indicators'!DR131</f>
        <v>3</v>
      </c>
      <c r="P131" s="238">
        <f>'Core Indicators'!DZ131</f>
        <v>3</v>
      </c>
      <c r="Q131" s="238">
        <f>'Core Indicators'!EH131</f>
        <v>3</v>
      </c>
      <c r="R131" s="238">
        <f>'Core Indicators'!EP131</f>
        <v>3</v>
      </c>
      <c r="S131" s="191">
        <f t="shared" ref="S131:S141" si="67">IF(OR(Z131="x",T131="x"),T131,ROUND((10-GEOMEAN(((10-T131)/10*9+1),((10-Z131)/10*9+1)))/9*10,1))</f>
        <v>1.9</v>
      </c>
      <c r="T131" s="191">
        <f t="shared" ref="T131:T141" si="68">AVERAGE(U131,X131,Y131)</f>
        <v>1.3333333333333333</v>
      </c>
      <c r="U131" s="236">
        <v>1</v>
      </c>
      <c r="V131" s="236">
        <v>1</v>
      </c>
      <c r="W131" s="236">
        <f>'Core Indicators'!EX131</f>
        <v>3</v>
      </c>
      <c r="X131" s="191">
        <f t="shared" ref="X131:X141" si="69">AVERAGE(V131:W131)</f>
        <v>2</v>
      </c>
      <c r="Y131" s="236">
        <v>1</v>
      </c>
      <c r="Z131" s="191">
        <f t="shared" ref="Z131:Z141" si="70">IF(AND(AA131="x",AB131="x"),"x",AVERAGE(AA131:AB131))</f>
        <v>2.5</v>
      </c>
      <c r="AA131" s="236">
        <f>'Core Indicators'!FF131</f>
        <v>3</v>
      </c>
      <c r="AB131" s="236">
        <f t="shared" ref="AB131:AB141" si="71">IF(AND(AJ131="x",AN131="x",AG131="x"),"x",(AVERAGE(AJ131,AN131,AG131)))</f>
        <v>2</v>
      </c>
      <c r="AC131" s="11">
        <f>'Core Indicators'!GD131</f>
        <v>2</v>
      </c>
      <c r="AD131" s="11">
        <f>'Core Indicators'!GL131</f>
        <v>2</v>
      </c>
      <c r="AE131" s="11">
        <f>'Core Indicators'!GT131</f>
        <v>2</v>
      </c>
      <c r="AF131" s="11">
        <f>'Core Indicators'!HB131</f>
        <v>2</v>
      </c>
      <c r="AG131" s="11">
        <f t="shared" ref="AG131:AG141" si="72">IF(AND(AC131="x",AD131="x",AE131="x",AF131="x"),"x",AVERAGE(AC131:AF131))</f>
        <v>2</v>
      </c>
      <c r="AH131" s="11">
        <f>'Core Indicators'!HJ131</f>
        <v>2</v>
      </c>
      <c r="AI131" s="11">
        <f>'Core Indicators'!HR131</f>
        <v>2</v>
      </c>
      <c r="AJ131" s="11">
        <f t="shared" ref="AJ131:AJ141" si="73">IF(AND(AH131="x",AI131="x"),"x",AVERAGE(AH131:AI131))</f>
        <v>2</v>
      </c>
      <c r="AK131" s="11">
        <f>'Core Indicators'!HZ131</f>
        <v>2</v>
      </c>
      <c r="AL131" s="11">
        <f>'Core Indicators'!IH131</f>
        <v>2</v>
      </c>
      <c r="AM131" s="11">
        <f>'Core Indicators'!IP131</f>
        <v>2</v>
      </c>
      <c r="AN131" s="11">
        <f t="shared" ref="AN131:AN141" si="74">IF(AND(AK131="x",AL131="x",AM131="x"),"x",AVERAGE(AK131:AM131))</f>
        <v>2</v>
      </c>
    </row>
    <row r="132" spans="1:40">
      <c r="A132" s="236" t="str">
        <f>Lists!C:C</f>
        <v>TZA001</v>
      </c>
      <c r="B132" s="190">
        <f t="shared" si="60"/>
        <v>1.9</v>
      </c>
      <c r="C132" s="191">
        <f t="shared" si="61"/>
        <v>2</v>
      </c>
      <c r="D132" s="237">
        <f t="shared" si="62"/>
        <v>2</v>
      </c>
      <c r="E132" s="236">
        <f>'Core Indicators'!R132</f>
        <v>2</v>
      </c>
      <c r="F132" s="236">
        <f>'Core Indicators'!Z132</f>
        <v>2</v>
      </c>
      <c r="G132" s="191">
        <f t="shared" si="63"/>
        <v>2</v>
      </c>
      <c r="H132" s="236">
        <f>'Core Indicators'!AH132</f>
        <v>2</v>
      </c>
      <c r="I132" s="236">
        <f>'Core Indicators'!AP132</f>
        <v>2</v>
      </c>
      <c r="J132" s="236" t="str">
        <f>'Core Indicators'!BN132</f>
        <v>x</v>
      </c>
      <c r="K132" s="236">
        <f t="shared" si="64"/>
        <v>2</v>
      </c>
      <c r="L132" s="190">
        <f t="shared" si="65"/>
        <v>2</v>
      </c>
      <c r="M132" s="237">
        <f t="shared" si="66"/>
        <v>2</v>
      </c>
      <c r="N132" s="238">
        <f>'Core Indicators'!DJ132</f>
        <v>2</v>
      </c>
      <c r="O132" s="238">
        <f>'Core Indicators'!DR132</f>
        <v>2</v>
      </c>
      <c r="P132" s="238">
        <f>'Core Indicators'!DZ132</f>
        <v>2</v>
      </c>
      <c r="Q132" s="238">
        <f>'Core Indicators'!EH132</f>
        <v>2</v>
      </c>
      <c r="R132" s="238">
        <f>'Core Indicators'!EP132</f>
        <v>2</v>
      </c>
      <c r="S132" s="191">
        <f t="shared" si="67"/>
        <v>1.5</v>
      </c>
      <c r="T132" s="191">
        <f t="shared" si="68"/>
        <v>1</v>
      </c>
      <c r="U132" s="236">
        <v>1</v>
      </c>
      <c r="V132" s="236">
        <v>1</v>
      </c>
      <c r="W132" s="236" t="str">
        <f>'Core Indicators'!EX132</f>
        <v>x</v>
      </c>
      <c r="X132" s="191">
        <f t="shared" si="69"/>
        <v>1</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c r="A133" s="236" t="str">
        <f>Lists!C:C</f>
        <v>TZA002</v>
      </c>
      <c r="B133" s="190">
        <f t="shared" si="60"/>
        <v>1.9</v>
      </c>
      <c r="C133" s="191">
        <f t="shared" si="61"/>
        <v>2</v>
      </c>
      <c r="D133" s="237">
        <f t="shared" si="62"/>
        <v>2</v>
      </c>
      <c r="E133" s="236">
        <f>'Core Indicators'!R133</f>
        <v>2</v>
      </c>
      <c r="F133" s="236">
        <f>'Core Indicators'!Z133</f>
        <v>2</v>
      </c>
      <c r="G133" s="191">
        <f t="shared" si="63"/>
        <v>2</v>
      </c>
      <c r="H133" s="236">
        <f>'Core Indicators'!AH133</f>
        <v>2</v>
      </c>
      <c r="I133" s="236">
        <f>'Core Indicators'!AP133</f>
        <v>2</v>
      </c>
      <c r="J133" s="236" t="str">
        <f>'Core Indicators'!BN133</f>
        <v>x</v>
      </c>
      <c r="K133" s="236">
        <f t="shared" si="64"/>
        <v>2</v>
      </c>
      <c r="L133" s="190">
        <f t="shared" si="65"/>
        <v>2</v>
      </c>
      <c r="M133" s="237">
        <f t="shared" si="66"/>
        <v>2</v>
      </c>
      <c r="N133" s="238">
        <f>'Core Indicators'!DJ133</f>
        <v>2</v>
      </c>
      <c r="O133" s="238">
        <f>'Core Indicators'!DR133</f>
        <v>2</v>
      </c>
      <c r="P133" s="238">
        <f>'Core Indicators'!DZ133</f>
        <v>2</v>
      </c>
      <c r="Q133" s="238" t="str">
        <f>'Core Indicators'!EH133</f>
        <v>x</v>
      </c>
      <c r="R133" s="238" t="str">
        <f>'Core Indicators'!EP133</f>
        <v>x</v>
      </c>
      <c r="S133" s="191">
        <f t="shared" si="67"/>
        <v>1.5</v>
      </c>
      <c r="T133" s="191">
        <f t="shared" si="68"/>
        <v>1</v>
      </c>
      <c r="U133" s="236">
        <v>1</v>
      </c>
      <c r="V133" s="236">
        <v>1</v>
      </c>
      <c r="W133" s="236" t="str">
        <f>'Core Indicators'!EX133</f>
        <v>x</v>
      </c>
      <c r="X133" s="191">
        <f t="shared" si="69"/>
        <v>1</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c r="A134" s="236" t="str">
        <f>Lists!C:C</f>
        <v>TZA003</v>
      </c>
      <c r="B134" s="190">
        <f t="shared" si="60"/>
        <v>2</v>
      </c>
      <c r="C134" s="191">
        <f t="shared" si="61"/>
        <v>2</v>
      </c>
      <c r="D134" s="237">
        <f t="shared" si="62"/>
        <v>2.2999999999999998</v>
      </c>
      <c r="E134" s="236">
        <f>'Core Indicators'!R134</f>
        <v>2</v>
      </c>
      <c r="F134" s="236">
        <f>'Core Indicators'!Z134</f>
        <v>2</v>
      </c>
      <c r="G134" s="191">
        <f t="shared" si="63"/>
        <v>2</v>
      </c>
      <c r="H134" s="236">
        <f>'Core Indicators'!AH134</f>
        <v>2</v>
      </c>
      <c r="I134" s="236">
        <f>'Core Indicators'!AP134</f>
        <v>3</v>
      </c>
      <c r="J134" s="236" t="str">
        <f>'Core Indicators'!BN134</f>
        <v>x</v>
      </c>
      <c r="K134" s="236">
        <f t="shared" si="64"/>
        <v>3</v>
      </c>
      <c r="L134" s="190">
        <f t="shared" si="65"/>
        <v>2.5</v>
      </c>
      <c r="M134" s="237">
        <f t="shared" si="66"/>
        <v>2</v>
      </c>
      <c r="N134" s="238">
        <f>'Core Indicators'!DJ134</f>
        <v>2</v>
      </c>
      <c r="O134" s="238">
        <f>'Core Indicators'!DR134</f>
        <v>2</v>
      </c>
      <c r="P134" s="238">
        <f>'Core Indicators'!DZ134</f>
        <v>2</v>
      </c>
      <c r="Q134" s="238">
        <f>'Core Indicators'!EH134</f>
        <v>2</v>
      </c>
      <c r="R134" s="238">
        <f>'Core Indicators'!EP134</f>
        <v>2</v>
      </c>
      <c r="S134" s="191">
        <f t="shared" si="67"/>
        <v>1.8</v>
      </c>
      <c r="T134" s="191">
        <f t="shared" si="68"/>
        <v>1</v>
      </c>
      <c r="U134" s="236">
        <v>1</v>
      </c>
      <c r="V134" s="236">
        <v>1</v>
      </c>
      <c r="W134" s="236" t="str">
        <f>'Core Indicators'!EX134</f>
        <v>x</v>
      </c>
      <c r="X134" s="191">
        <f t="shared" si="69"/>
        <v>1</v>
      </c>
      <c r="Y134" s="236">
        <v>1</v>
      </c>
      <c r="Z134" s="191">
        <f t="shared" si="70"/>
        <v>2.5</v>
      </c>
      <c r="AA134" s="236">
        <f>'Core Indicators'!FF134</f>
        <v>3</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c r="A135" s="236" t="str">
        <f>Lists!C:C</f>
        <v>UGA005</v>
      </c>
      <c r="B135" s="190">
        <f t="shared" si="60"/>
        <v>2</v>
      </c>
      <c r="C135" s="191">
        <f t="shared" si="61"/>
        <v>2</v>
      </c>
      <c r="D135" s="237">
        <f t="shared" si="62"/>
        <v>2</v>
      </c>
      <c r="E135" s="236">
        <f>'Core Indicators'!R135</f>
        <v>2</v>
      </c>
      <c r="F135" s="236">
        <f>'Core Indicators'!Z135</f>
        <v>2</v>
      </c>
      <c r="G135" s="191">
        <f t="shared" si="63"/>
        <v>2</v>
      </c>
      <c r="H135" s="236">
        <f>'Core Indicators'!AH135</f>
        <v>2</v>
      </c>
      <c r="I135" s="236">
        <f>'Core Indicators'!AP135</f>
        <v>2</v>
      </c>
      <c r="J135" s="236" t="str">
        <f>'Core Indicators'!BN135</f>
        <v>x</v>
      </c>
      <c r="K135" s="236">
        <f t="shared" si="64"/>
        <v>2</v>
      </c>
      <c r="L135" s="190">
        <f t="shared" si="65"/>
        <v>2</v>
      </c>
      <c r="M135" s="237">
        <f t="shared" si="66"/>
        <v>2.4</v>
      </c>
      <c r="N135" s="238">
        <f>'Core Indicators'!DJ135</f>
        <v>2</v>
      </c>
      <c r="O135" s="238">
        <f>'Core Indicators'!DR135</f>
        <v>2</v>
      </c>
      <c r="P135" s="238">
        <f>'Core Indicators'!DZ135</f>
        <v>2</v>
      </c>
      <c r="Q135" s="238">
        <f>'Core Indicators'!EH135</f>
        <v>3</v>
      </c>
      <c r="R135" s="238">
        <f>'Core Indicators'!EP135</f>
        <v>3</v>
      </c>
      <c r="S135" s="191">
        <f t="shared" si="67"/>
        <v>1.5</v>
      </c>
      <c r="T135" s="191">
        <f t="shared" si="68"/>
        <v>1</v>
      </c>
      <c r="U135" s="236">
        <v>1</v>
      </c>
      <c r="V135" s="236">
        <v>1</v>
      </c>
      <c r="W135" s="236" t="str">
        <f>'Core Indicators'!EX135</f>
        <v>x</v>
      </c>
      <c r="X135" s="191">
        <f t="shared" si="69"/>
        <v>1</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c r="A136" s="236" t="str">
        <f>Lists!C:C</f>
        <v>UKR002</v>
      </c>
      <c r="B136" s="190">
        <f t="shared" si="60"/>
        <v>1.7</v>
      </c>
      <c r="C136" s="191">
        <f t="shared" si="61"/>
        <v>0</v>
      </c>
      <c r="D136" s="237">
        <f t="shared" si="62"/>
        <v>1.4</v>
      </c>
      <c r="E136" s="236">
        <f>'Core Indicators'!R136</f>
        <v>1</v>
      </c>
      <c r="F136" s="236">
        <f>'Core Indicators'!Z136</f>
        <v>1</v>
      </c>
      <c r="G136" s="191">
        <f t="shared" si="63"/>
        <v>1</v>
      </c>
      <c r="H136" s="236">
        <f>'Core Indicators'!AH136</f>
        <v>1</v>
      </c>
      <c r="I136" s="236">
        <f>'Core Indicators'!AP136</f>
        <v>1</v>
      </c>
      <c r="J136" s="236">
        <f>'Core Indicators'!BN136</f>
        <v>3</v>
      </c>
      <c r="K136" s="236">
        <f t="shared" si="64"/>
        <v>2.1</v>
      </c>
      <c r="L136" s="190">
        <f t="shared" si="65"/>
        <v>1.6</v>
      </c>
      <c r="M136" s="237">
        <f t="shared" si="66"/>
        <v>2</v>
      </c>
      <c r="N136" s="238">
        <f>'Core Indicators'!DJ136</f>
        <v>2</v>
      </c>
      <c r="O136" s="238">
        <f>'Core Indicators'!DR136</f>
        <v>2</v>
      </c>
      <c r="P136" s="238">
        <f>'Core Indicators'!DZ136</f>
        <v>2</v>
      </c>
      <c r="Q136" s="238">
        <f>'Core Indicators'!EH136</f>
        <v>2</v>
      </c>
      <c r="R136" s="238">
        <f>'Core Indicators'!EP136</f>
        <v>2</v>
      </c>
      <c r="S136" s="191">
        <f t="shared" si="67"/>
        <v>1.4</v>
      </c>
      <c r="T136" s="191">
        <f t="shared" si="68"/>
        <v>1.3333333333333333</v>
      </c>
      <c r="U136" s="236">
        <v>1</v>
      </c>
      <c r="V136" s="236">
        <v>1</v>
      </c>
      <c r="W136" s="236">
        <f>'Core Indicators'!EX136</f>
        <v>3</v>
      </c>
      <c r="X136" s="191">
        <f t="shared" si="69"/>
        <v>2</v>
      </c>
      <c r="Y136" s="236">
        <v>1</v>
      </c>
      <c r="Z136" s="191">
        <f t="shared" si="70"/>
        <v>1.5</v>
      </c>
      <c r="AA136" s="236">
        <f>'Core Indicators'!FF136</f>
        <v>1</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c r="A137" s="236" t="str">
        <f>Lists!C:C</f>
        <v>VEN001</v>
      </c>
      <c r="B137" s="190">
        <f t="shared" si="60"/>
        <v>2.1</v>
      </c>
      <c r="C137" s="191">
        <f t="shared" si="61"/>
        <v>0</v>
      </c>
      <c r="D137" s="237">
        <f t="shared" si="62"/>
        <v>2.6</v>
      </c>
      <c r="E137" s="236">
        <f>'Core Indicators'!R137</f>
        <v>1</v>
      </c>
      <c r="F137" s="236">
        <f>'Core Indicators'!Z137</f>
        <v>2</v>
      </c>
      <c r="G137" s="191">
        <f t="shared" si="63"/>
        <v>1.5</v>
      </c>
      <c r="H137" s="236">
        <f>'Core Indicators'!AH137</f>
        <v>3</v>
      </c>
      <c r="I137" s="236">
        <f>'Core Indicators'!AP137</f>
        <v>3</v>
      </c>
      <c r="J137" s="236">
        <f>'Core Indicators'!BN137</f>
        <v>3</v>
      </c>
      <c r="K137" s="236">
        <f t="shared" si="64"/>
        <v>3</v>
      </c>
      <c r="L137" s="190">
        <f t="shared" si="65"/>
        <v>3</v>
      </c>
      <c r="M137" s="237">
        <f t="shared" si="66"/>
        <v>2</v>
      </c>
      <c r="N137" s="238">
        <f>'Core Indicators'!DJ137</f>
        <v>2</v>
      </c>
      <c r="O137" s="238">
        <f>'Core Indicators'!DR137</f>
        <v>2</v>
      </c>
      <c r="P137" s="238">
        <f>'Core Indicators'!DZ137</f>
        <v>2</v>
      </c>
      <c r="Q137" s="238">
        <f>'Core Indicators'!EH137</f>
        <v>2</v>
      </c>
      <c r="R137" s="238">
        <f>'Core Indicators'!EP137</f>
        <v>2</v>
      </c>
      <c r="S137" s="191">
        <f t="shared" si="67"/>
        <v>1.7</v>
      </c>
      <c r="T137" s="191">
        <f t="shared" si="68"/>
        <v>1.3333333333333333</v>
      </c>
      <c r="U137" s="236">
        <v>1</v>
      </c>
      <c r="V137" s="236">
        <v>1</v>
      </c>
      <c r="W137" s="236">
        <f>'Core Indicators'!EX137</f>
        <v>3</v>
      </c>
      <c r="X137" s="191">
        <f t="shared" si="69"/>
        <v>2</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c r="A138" s="236" t="str">
        <f>Lists!C:C</f>
        <v>YEM001</v>
      </c>
      <c r="B138" s="190">
        <f t="shared" si="60"/>
        <v>1.1000000000000001</v>
      </c>
      <c r="C138" s="191">
        <f t="shared" si="61"/>
        <v>0</v>
      </c>
      <c r="D138" s="237">
        <f t="shared" si="62"/>
        <v>1.2</v>
      </c>
      <c r="E138" s="236">
        <f>'Core Indicators'!R138</f>
        <v>1</v>
      </c>
      <c r="F138" s="236">
        <f>'Core Indicators'!Z138</f>
        <v>1</v>
      </c>
      <c r="G138" s="191">
        <f t="shared" si="63"/>
        <v>1</v>
      </c>
      <c r="H138" s="236">
        <f>'Core Indicators'!AH138</f>
        <v>1</v>
      </c>
      <c r="I138" s="236">
        <f>'Core Indicators'!AP138</f>
        <v>1</v>
      </c>
      <c r="J138" s="236">
        <f>'Core Indicators'!BN138</f>
        <v>2</v>
      </c>
      <c r="K138" s="236">
        <f t="shared" si="64"/>
        <v>1.5</v>
      </c>
      <c r="L138" s="190">
        <f t="shared" si="65"/>
        <v>1.3</v>
      </c>
      <c r="M138" s="237">
        <f t="shared" si="66"/>
        <v>1</v>
      </c>
      <c r="N138" s="238">
        <f>'Core Indicators'!DJ138</f>
        <v>1</v>
      </c>
      <c r="O138" s="238">
        <f>'Core Indicators'!DR138</f>
        <v>1</v>
      </c>
      <c r="P138" s="238">
        <f>'Core Indicators'!DZ138</f>
        <v>1</v>
      </c>
      <c r="Q138" s="238">
        <f>'Core Indicators'!EH138</f>
        <v>1</v>
      </c>
      <c r="R138" s="238">
        <f>'Core Indicators'!EP138</f>
        <v>1</v>
      </c>
      <c r="S138" s="191">
        <f t="shared" si="67"/>
        <v>1.3</v>
      </c>
      <c r="T138" s="191">
        <f t="shared" si="68"/>
        <v>1.1666666666666667</v>
      </c>
      <c r="U138" s="236">
        <v>1</v>
      </c>
      <c r="V138" s="236">
        <v>1</v>
      </c>
      <c r="W138" s="236">
        <f>'Core Indicators'!EX138</f>
        <v>2</v>
      </c>
      <c r="X138" s="191">
        <f t="shared" si="69"/>
        <v>1.5</v>
      </c>
      <c r="Y138" s="236">
        <v>1</v>
      </c>
      <c r="Z138" s="191">
        <f t="shared" si="70"/>
        <v>1.5</v>
      </c>
      <c r="AA138" s="236">
        <f>'Core Indicators'!FF138</f>
        <v>1</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c r="A139" s="236" t="str">
        <f>Lists!C:C</f>
        <v>YEM002</v>
      </c>
      <c r="B139" s="190">
        <f t="shared" si="60"/>
        <v>1.7</v>
      </c>
      <c r="C139" s="191">
        <f t="shared" si="61"/>
        <v>0</v>
      </c>
      <c r="D139" s="237">
        <f t="shared" si="62"/>
        <v>1.8</v>
      </c>
      <c r="E139" s="236">
        <f>'Core Indicators'!R139</f>
        <v>1</v>
      </c>
      <c r="F139" s="236">
        <f>'Core Indicators'!Z139</f>
        <v>3</v>
      </c>
      <c r="G139" s="191">
        <f t="shared" si="63"/>
        <v>2.1</v>
      </c>
      <c r="H139" s="236">
        <f>'Core Indicators'!AH139</f>
        <v>1</v>
      </c>
      <c r="I139" s="236">
        <f>'Core Indicators'!AP139</f>
        <v>1</v>
      </c>
      <c r="J139" s="236">
        <f>'Core Indicators'!BN139</f>
        <v>3</v>
      </c>
      <c r="K139" s="236">
        <f t="shared" si="64"/>
        <v>2.1</v>
      </c>
      <c r="L139" s="190">
        <f t="shared" si="65"/>
        <v>1.6</v>
      </c>
      <c r="M139" s="237">
        <f t="shared" si="66"/>
        <v>2</v>
      </c>
      <c r="N139" s="238">
        <f>'Core Indicators'!DJ139</f>
        <v>2</v>
      </c>
      <c r="O139" s="238">
        <f>'Core Indicators'!DR139</f>
        <v>2</v>
      </c>
      <c r="P139" s="238">
        <f>'Core Indicators'!DZ139</f>
        <v>2</v>
      </c>
      <c r="Q139" s="238">
        <f>'Core Indicators'!EH139</f>
        <v>2</v>
      </c>
      <c r="R139" s="238">
        <f>'Core Indicators'!EP139</f>
        <v>2</v>
      </c>
      <c r="S139" s="191">
        <f t="shared" si="67"/>
        <v>1.3</v>
      </c>
      <c r="T139" s="191">
        <f t="shared" si="68"/>
        <v>1.1666666666666667</v>
      </c>
      <c r="U139" s="236">
        <v>1</v>
      </c>
      <c r="V139" s="236">
        <v>1</v>
      </c>
      <c r="W139" s="236">
        <f>'Core Indicators'!EX139</f>
        <v>2</v>
      </c>
      <c r="X139" s="191">
        <f t="shared" si="69"/>
        <v>1.5</v>
      </c>
      <c r="Y139" s="236">
        <v>1</v>
      </c>
      <c r="Z139" s="191">
        <f t="shared" si="70"/>
        <v>1.5</v>
      </c>
      <c r="AA139" s="236">
        <f>'Core Indicators'!FF139</f>
        <v>1</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c r="A140" s="236" t="str">
        <f>Lists!C:C</f>
        <v>ZMB002</v>
      </c>
      <c r="B140" s="190">
        <f t="shared" si="60"/>
        <v>1.9</v>
      </c>
      <c r="C140" s="191">
        <f t="shared" si="61"/>
        <v>2</v>
      </c>
      <c r="D140" s="237">
        <f t="shared" si="62"/>
        <v>2</v>
      </c>
      <c r="E140" s="236">
        <f>'Core Indicators'!R140</f>
        <v>2</v>
      </c>
      <c r="F140" s="236">
        <f>'Core Indicators'!Z140</f>
        <v>2</v>
      </c>
      <c r="G140" s="191">
        <f t="shared" si="63"/>
        <v>2</v>
      </c>
      <c r="H140" s="236">
        <f>'Core Indicators'!AH140</f>
        <v>2</v>
      </c>
      <c r="I140" s="236">
        <f>'Core Indicators'!AP140</f>
        <v>2</v>
      </c>
      <c r="J140" s="236" t="str">
        <f>'Core Indicators'!BN140</f>
        <v>x</v>
      </c>
      <c r="K140" s="236">
        <f t="shared" si="64"/>
        <v>2</v>
      </c>
      <c r="L140" s="190">
        <f t="shared" si="65"/>
        <v>2</v>
      </c>
      <c r="M140" s="237">
        <f t="shared" si="66"/>
        <v>2</v>
      </c>
      <c r="N140" s="238">
        <f>'Core Indicators'!DJ140</f>
        <v>2</v>
      </c>
      <c r="O140" s="238">
        <f>'Core Indicators'!DR140</f>
        <v>2</v>
      </c>
      <c r="P140" s="238">
        <f>'Core Indicators'!DZ140</f>
        <v>2</v>
      </c>
      <c r="Q140" s="238">
        <f>'Core Indicators'!EH140</f>
        <v>2</v>
      </c>
      <c r="R140" s="238">
        <f>'Core Indicators'!EP140</f>
        <v>2</v>
      </c>
      <c r="S140" s="191">
        <f t="shared" si="67"/>
        <v>1.5</v>
      </c>
      <c r="T140" s="191">
        <f t="shared" si="68"/>
        <v>1</v>
      </c>
      <c r="U140" s="236">
        <v>1</v>
      </c>
      <c r="V140" s="236">
        <v>1</v>
      </c>
      <c r="W140" s="236" t="str">
        <f>'Core Indicators'!EX140</f>
        <v>x</v>
      </c>
      <c r="X140" s="191">
        <f t="shared" si="69"/>
        <v>1</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c r="A141" s="236" t="str">
        <f>Lists!C:C</f>
        <v>ZWE001</v>
      </c>
      <c r="B141" s="190">
        <f t="shared" si="60"/>
        <v>2.1</v>
      </c>
      <c r="C141" s="191">
        <f t="shared" si="61"/>
        <v>0</v>
      </c>
      <c r="D141" s="237">
        <f t="shared" si="62"/>
        <v>2.2000000000000002</v>
      </c>
      <c r="E141" s="236">
        <f>'Core Indicators'!R141</f>
        <v>1</v>
      </c>
      <c r="F141" s="236">
        <f>'Core Indicators'!Z141</f>
        <v>2</v>
      </c>
      <c r="G141" s="191">
        <f t="shared" si="63"/>
        <v>1.5</v>
      </c>
      <c r="H141" s="236">
        <f>'Core Indicators'!AH141</f>
        <v>2</v>
      </c>
      <c r="I141" s="236">
        <f>'Core Indicators'!AP141</f>
        <v>3</v>
      </c>
      <c r="J141" s="236">
        <f>'Core Indicators'!BN141</f>
        <v>3</v>
      </c>
      <c r="K141" s="236">
        <f t="shared" si="64"/>
        <v>3</v>
      </c>
      <c r="L141" s="190">
        <f t="shared" si="65"/>
        <v>2.5</v>
      </c>
      <c r="M141" s="237">
        <f t="shared" si="66"/>
        <v>2.4</v>
      </c>
      <c r="N141" s="238">
        <f>'Core Indicators'!DJ141</f>
        <v>2</v>
      </c>
      <c r="O141" s="238">
        <f>'Core Indicators'!DR141</f>
        <v>2</v>
      </c>
      <c r="P141" s="238">
        <f>'Core Indicators'!DZ141</f>
        <v>2</v>
      </c>
      <c r="Q141" s="238">
        <f>'Core Indicators'!EH141</f>
        <v>3</v>
      </c>
      <c r="R141" s="238">
        <f>'Core Indicators'!EP141</f>
        <v>3</v>
      </c>
      <c r="S141" s="191">
        <f t="shared" si="67"/>
        <v>1.7</v>
      </c>
      <c r="T141" s="191">
        <f t="shared" si="68"/>
        <v>1.3333333333333333</v>
      </c>
      <c r="U141" s="236">
        <v>1</v>
      </c>
      <c r="V141" s="236">
        <v>1</v>
      </c>
      <c r="W141" s="236">
        <f>'Core Indicators'!EX141</f>
        <v>3</v>
      </c>
      <c r="X141" s="191">
        <f t="shared" si="69"/>
        <v>2</v>
      </c>
      <c r="Y141" s="236">
        <v>1</v>
      </c>
      <c r="Z141" s="191">
        <f t="shared" si="70"/>
        <v>2</v>
      </c>
      <c r="AA141" s="236">
        <f>'Core Indicators'!FF141</f>
        <v>2</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sheetData>
  <mergeCells count="1">
    <mergeCell ref="A1:AN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44"/>
  <sheetViews>
    <sheetView workbookViewId="0">
      <selection activeCell="I308" sqref="I308"/>
    </sheetView>
  </sheetViews>
  <sheetFormatPr defaultRowHeight="15"/>
  <cols>
    <col min="2" max="2" width="10.5703125" bestFit="1" customWidth="1"/>
    <col min="3" max="3" width="9.5703125" customWidth="1"/>
  </cols>
  <sheetData>
    <row r="1" spans="1:22">
      <c r="A1" s="315"/>
      <c r="B1" s="294"/>
      <c r="C1" s="294"/>
      <c r="D1" s="294"/>
      <c r="E1" s="294"/>
      <c r="F1" s="294"/>
      <c r="G1" s="294"/>
      <c r="H1" s="294"/>
      <c r="I1" s="294"/>
      <c r="J1" s="294"/>
      <c r="K1" s="294"/>
      <c r="L1" s="294"/>
      <c r="M1" s="294"/>
      <c r="N1" s="294"/>
      <c r="O1" s="294"/>
      <c r="P1" s="294"/>
      <c r="Q1" s="294"/>
      <c r="R1" s="294"/>
      <c r="S1" s="294"/>
      <c r="T1" s="294"/>
      <c r="U1" s="294"/>
      <c r="V1" s="294"/>
    </row>
    <row r="2" spans="1:22">
      <c r="A2" s="239" t="s">
        <v>1</v>
      </c>
      <c r="B2" s="240" t="s">
        <v>8409</v>
      </c>
      <c r="C2" s="240" t="s">
        <v>8013</v>
      </c>
      <c r="D2" s="240" t="s">
        <v>8014</v>
      </c>
      <c r="E2" s="240" t="s">
        <v>8015</v>
      </c>
      <c r="F2" s="240" t="s">
        <v>8018</v>
      </c>
      <c r="G2" s="240" t="s">
        <v>8023</v>
      </c>
      <c r="H2" s="240" t="s">
        <v>8024</v>
      </c>
      <c r="I2" s="240" t="s">
        <v>8025</v>
      </c>
      <c r="J2" s="240" t="s">
        <v>8026</v>
      </c>
      <c r="K2" s="240" t="s">
        <v>8027</v>
      </c>
      <c r="L2" s="240" t="s">
        <v>7969</v>
      </c>
      <c r="M2" s="240" t="s">
        <v>734</v>
      </c>
      <c r="N2" s="240" t="s">
        <v>746</v>
      </c>
      <c r="O2" s="240" t="s">
        <v>736</v>
      </c>
      <c r="P2" s="240" t="s">
        <v>610</v>
      </c>
      <c r="Q2" s="240" t="s">
        <v>732</v>
      </c>
      <c r="R2" s="240" t="s">
        <v>744</v>
      </c>
      <c r="S2" s="240" t="s">
        <v>738</v>
      </c>
      <c r="T2" s="240" t="s">
        <v>7973</v>
      </c>
      <c r="U2" s="240" t="s">
        <v>740</v>
      </c>
      <c r="V2" s="240" t="s">
        <v>8410</v>
      </c>
    </row>
    <row r="3" spans="1:22">
      <c r="A3" s="240" t="str">
        <f>Lists!C:C</f>
        <v>AFG001</v>
      </c>
      <c r="B3" s="241">
        <f>_xlfn.DAYS(About!$A$3,'Core Indicators'!U3)</f>
        <v>0</v>
      </c>
      <c r="C3" s="241">
        <f>_xlfn.DAYS(About!$A$3,'Core Indicators'!AC3)</f>
        <v>0</v>
      </c>
      <c r="D3" s="241">
        <f>_xlfn.DAYS(About!$A$3,'Core Indicators'!AK3)</f>
        <v>0</v>
      </c>
      <c r="E3" s="241">
        <f>_xlfn.DAYS(About!$A$3,'Core Indicators'!AS3)</f>
        <v>0</v>
      </c>
      <c r="F3" s="241">
        <f>_xlfn.DAYS(About!$A$3,'Core Indicators'!BQ3)</f>
        <v>0</v>
      </c>
      <c r="G3" s="241">
        <f>_xlfn.DAYS(About!$A$3,'Core Indicators'!DM3)</f>
        <v>0</v>
      </c>
      <c r="H3" s="241">
        <f>_xlfn.DAYS(About!$A$3,'Core Indicators'!DU3)</f>
        <v>0</v>
      </c>
      <c r="I3" s="241">
        <f>_xlfn.DAYS(About!$A$3,'Core Indicators'!EC3)</f>
        <v>0</v>
      </c>
      <c r="J3" s="241">
        <f>_xlfn.DAYS(About!$A$3,'Core Indicators'!EK3)</f>
        <v>0</v>
      </c>
      <c r="K3" s="241">
        <f>_xlfn.DAYS(About!$A$3,'Core Indicators'!ES3)</f>
        <v>0</v>
      </c>
      <c r="L3" s="241">
        <f>_xlfn.DAYS(About!$A$3,'Core Indicators'!FI3)</f>
        <v>0</v>
      </c>
      <c r="M3" s="241">
        <f>_xlfn.DAYS(About!$A$3,'Core Indicators'!GG3)</f>
        <v>163</v>
      </c>
      <c r="N3" s="241">
        <f>_xlfn.DAYS(About!$A$3,'Core Indicators'!GO3)</f>
        <v>163</v>
      </c>
      <c r="O3" s="241">
        <f>_xlfn.DAYS(About!$A$3,'Core Indicators'!GW3)</f>
        <v>163</v>
      </c>
      <c r="P3" s="241">
        <f>_xlfn.DAYS(About!$A$3,'Core Indicators'!HE3)</f>
        <v>163</v>
      </c>
      <c r="Q3" s="241">
        <f>_xlfn.DAYS(About!$A$3,'Core Indicators'!HM3)</f>
        <v>163</v>
      </c>
      <c r="R3" s="241">
        <f>_xlfn.DAYS(About!$A$3,'Core Indicators'!HU3)</f>
        <v>163</v>
      </c>
      <c r="S3" s="241">
        <f>_xlfn.DAYS(About!$A$3,'Core Indicators'!IC3)</f>
        <v>163</v>
      </c>
      <c r="T3" s="241">
        <f>_xlfn.DAYS(About!$A$3,'Core Indicators'!IK3)</f>
        <v>163</v>
      </c>
      <c r="U3" s="241">
        <f>_xlfn.DAYS(About!$A$3,'Core Indicators'!IS3)</f>
        <v>163</v>
      </c>
      <c r="V3" s="241">
        <f t="shared" ref="V3:V34" si="0">AVERAGE(D3:M3)</f>
        <v>16.3</v>
      </c>
    </row>
    <row r="4" spans="1:22">
      <c r="A4" s="240" t="str">
        <f>Lists!C:C</f>
        <v>AGO002</v>
      </c>
      <c r="B4" s="241">
        <f>_xlfn.DAYS(About!$A$3,'Core Indicators'!U4)</f>
        <v>0</v>
      </c>
      <c r="C4" s="241">
        <f>_xlfn.DAYS(About!$A$3,'Core Indicators'!AC4)</f>
        <v>0</v>
      </c>
      <c r="D4" s="241">
        <f>_xlfn.DAYS(About!$A$3,'Core Indicators'!AK4)</f>
        <v>0</v>
      </c>
      <c r="E4" s="241">
        <f>_xlfn.DAYS(About!$A$3,'Core Indicators'!AS4)</f>
        <v>0</v>
      </c>
      <c r="F4" s="241">
        <f>_xlfn.DAYS(About!$A$3,'Core Indicators'!BQ4)</f>
        <v>0</v>
      </c>
      <c r="G4" s="241">
        <f>_xlfn.DAYS(About!$A$3,'Core Indicators'!DM4)</f>
        <v>0</v>
      </c>
      <c r="H4" s="241">
        <f>_xlfn.DAYS(About!$A$3,'Core Indicators'!DU4)</f>
        <v>0</v>
      </c>
      <c r="I4" s="241">
        <f>_xlfn.DAYS(About!$A$3,'Core Indicators'!EC4)</f>
        <v>0</v>
      </c>
      <c r="J4" s="241">
        <f>_xlfn.DAYS(About!$A$3,'Core Indicators'!EK4)</f>
        <v>0</v>
      </c>
      <c r="K4" s="241">
        <f>_xlfn.DAYS(About!$A$3,'Core Indicators'!ES4)</f>
        <v>0</v>
      </c>
      <c r="L4" s="241">
        <f>_xlfn.DAYS(About!$A$3,'Core Indicators'!FI4)</f>
        <v>0</v>
      </c>
      <c r="M4" s="241">
        <f>_xlfn.DAYS(About!$A$3,'Core Indicators'!GG4)</f>
        <v>162</v>
      </c>
      <c r="N4" s="241">
        <f>_xlfn.DAYS(About!$A$3,'Core Indicators'!GO4)</f>
        <v>162</v>
      </c>
      <c r="O4" s="241">
        <f>_xlfn.DAYS(About!$A$3,'Core Indicators'!GW4)</f>
        <v>162</v>
      </c>
      <c r="P4" s="241">
        <f>_xlfn.DAYS(About!$A$3,'Core Indicators'!HE4)</f>
        <v>162</v>
      </c>
      <c r="Q4" s="241">
        <f>_xlfn.DAYS(About!$A$3,'Core Indicators'!HM4)</f>
        <v>162</v>
      </c>
      <c r="R4" s="241">
        <f>_xlfn.DAYS(About!$A$3,'Core Indicators'!HU4)</f>
        <v>162</v>
      </c>
      <c r="S4" s="241">
        <f>_xlfn.DAYS(About!$A$3,'Core Indicators'!IC4)</f>
        <v>162</v>
      </c>
      <c r="T4" s="241">
        <f>_xlfn.DAYS(About!$A$3,'Core Indicators'!IK4)</f>
        <v>162</v>
      </c>
      <c r="U4" s="241">
        <f>_xlfn.DAYS(About!$A$3,'Core Indicators'!IS4)</f>
        <v>162</v>
      </c>
      <c r="V4" s="241">
        <f t="shared" si="0"/>
        <v>16.2</v>
      </c>
    </row>
    <row r="5" spans="1:22">
      <c r="A5" s="240" t="str">
        <f>Lists!C:C</f>
        <v>BDI001</v>
      </c>
      <c r="B5" s="241">
        <f>_xlfn.DAYS(About!$A$3,'Core Indicators'!U5)</f>
        <v>1</v>
      </c>
      <c r="C5" s="241">
        <f>_xlfn.DAYS(About!$A$3,'Core Indicators'!AC5)</f>
        <v>1</v>
      </c>
      <c r="D5" s="241">
        <f>_xlfn.DAYS(About!$A$3,'Core Indicators'!AK5)</f>
        <v>1</v>
      </c>
      <c r="E5" s="241">
        <f>_xlfn.DAYS(About!$A$3,'Core Indicators'!AS5)</f>
        <v>1</v>
      </c>
      <c r="F5" s="241">
        <f>_xlfn.DAYS(About!$A$3,'Core Indicators'!BQ5)</f>
        <v>1</v>
      </c>
      <c r="G5" s="241">
        <f>_xlfn.DAYS(About!$A$3,'Core Indicators'!DM5)</f>
        <v>1</v>
      </c>
      <c r="H5" s="241">
        <f>_xlfn.DAYS(About!$A$3,'Core Indicators'!DU5)</f>
        <v>1</v>
      </c>
      <c r="I5" s="241">
        <f>_xlfn.DAYS(About!$A$3,'Core Indicators'!EC5)</f>
        <v>1</v>
      </c>
      <c r="J5" s="241">
        <f>_xlfn.DAYS(About!$A$3,'Core Indicators'!EK5)</f>
        <v>1</v>
      </c>
      <c r="K5" s="241">
        <f>_xlfn.DAYS(About!$A$3,'Core Indicators'!ES5)</f>
        <v>1</v>
      </c>
      <c r="L5" s="241">
        <f>_xlfn.DAYS(About!$A$3,'Core Indicators'!FI5)</f>
        <v>1</v>
      </c>
      <c r="M5" s="241">
        <f>_xlfn.DAYS(About!$A$3,'Core Indicators'!GG5)</f>
        <v>169</v>
      </c>
      <c r="N5" s="241">
        <f>_xlfn.DAYS(About!$A$3,'Core Indicators'!GO5)</f>
        <v>169</v>
      </c>
      <c r="O5" s="241">
        <f>_xlfn.DAYS(About!$A$3,'Core Indicators'!GW5)</f>
        <v>169</v>
      </c>
      <c r="P5" s="241">
        <f>_xlfn.DAYS(About!$A$3,'Core Indicators'!HE5)</f>
        <v>169</v>
      </c>
      <c r="Q5" s="241">
        <f>_xlfn.DAYS(About!$A$3,'Core Indicators'!HM5)</f>
        <v>169</v>
      </c>
      <c r="R5" s="241">
        <f>_xlfn.DAYS(About!$A$3,'Core Indicators'!HU5)</f>
        <v>169</v>
      </c>
      <c r="S5" s="241">
        <f>_xlfn.DAYS(About!$A$3,'Core Indicators'!IC5)</f>
        <v>169</v>
      </c>
      <c r="T5" s="241">
        <f>_xlfn.DAYS(About!$A$3,'Core Indicators'!IK5)</f>
        <v>169</v>
      </c>
      <c r="U5" s="241">
        <f>_xlfn.DAYS(About!$A$3,'Core Indicators'!IS5)</f>
        <v>169</v>
      </c>
      <c r="V5" s="241">
        <f t="shared" si="0"/>
        <v>17.8</v>
      </c>
    </row>
    <row r="6" spans="1:22">
      <c r="A6" s="240" t="str">
        <f>Lists!C:C</f>
        <v>BEN002</v>
      </c>
      <c r="B6" s="241">
        <f>_xlfn.DAYS(About!$A$3,'Core Indicators'!U6)</f>
        <v>2</v>
      </c>
      <c r="C6" s="241">
        <f>_xlfn.DAYS(About!$A$3,'Core Indicators'!AC6)</f>
        <v>2</v>
      </c>
      <c r="D6" s="241">
        <f>_xlfn.DAYS(About!$A$3,'Core Indicators'!AK6)</f>
        <v>2</v>
      </c>
      <c r="E6" s="241">
        <f>_xlfn.DAYS(About!$A$3,'Core Indicators'!AS6)</f>
        <v>2</v>
      </c>
      <c r="F6" s="241">
        <f>_xlfn.DAYS(About!$A$3,'Core Indicators'!BQ6)</f>
        <v>2</v>
      </c>
      <c r="G6" s="241">
        <f>_xlfn.DAYS(About!$A$3,'Core Indicators'!DM6)</f>
        <v>2</v>
      </c>
      <c r="H6" s="241">
        <f>_xlfn.DAYS(About!$A$3,'Core Indicators'!DU6)</f>
        <v>2</v>
      </c>
      <c r="I6" s="241">
        <f>_xlfn.DAYS(About!$A$3,'Core Indicators'!EC6)</f>
        <v>2</v>
      </c>
      <c r="J6" s="241">
        <f>_xlfn.DAYS(About!$A$3,'Core Indicators'!EK6)</f>
        <v>2</v>
      </c>
      <c r="K6" s="241">
        <f>_xlfn.DAYS(About!$A$3,'Core Indicators'!ES6)</f>
        <v>2</v>
      </c>
      <c r="L6" s="241">
        <f>_xlfn.DAYS(About!$A$3,'Core Indicators'!FI6)</f>
        <v>2</v>
      </c>
      <c r="M6" s="241">
        <f>_xlfn.DAYS(About!$A$3,'Core Indicators'!GG6)</f>
        <v>162</v>
      </c>
      <c r="N6" s="241">
        <f>_xlfn.DAYS(About!$A$3,'Core Indicators'!GO6)</f>
        <v>162</v>
      </c>
      <c r="O6" s="241">
        <f>_xlfn.DAYS(About!$A$3,'Core Indicators'!GW6)</f>
        <v>162</v>
      </c>
      <c r="P6" s="241">
        <f>_xlfn.DAYS(About!$A$3,'Core Indicators'!HE6)</f>
        <v>162</v>
      </c>
      <c r="Q6" s="241">
        <f>_xlfn.DAYS(About!$A$3,'Core Indicators'!HM6)</f>
        <v>162</v>
      </c>
      <c r="R6" s="241">
        <f>_xlfn.DAYS(About!$A$3,'Core Indicators'!HU6)</f>
        <v>162</v>
      </c>
      <c r="S6" s="241">
        <f>_xlfn.DAYS(About!$A$3,'Core Indicators'!IC6)</f>
        <v>162</v>
      </c>
      <c r="T6" s="241">
        <f>_xlfn.DAYS(About!$A$3,'Core Indicators'!IK6)</f>
        <v>162</v>
      </c>
      <c r="U6" s="241">
        <f>_xlfn.DAYS(About!$A$3,'Core Indicators'!IS6)</f>
        <v>162</v>
      </c>
      <c r="V6" s="241">
        <f t="shared" si="0"/>
        <v>18</v>
      </c>
    </row>
    <row r="7" spans="1:22">
      <c r="A7" s="240" t="str">
        <f>Lists!C:C</f>
        <v>BFA002</v>
      </c>
      <c r="B7" s="241">
        <f>_xlfn.DAYS(About!$A$3,'Core Indicators'!U7)</f>
        <v>1</v>
      </c>
      <c r="C7" s="241">
        <f>_xlfn.DAYS(About!$A$3,'Core Indicators'!AC7)</f>
        <v>1</v>
      </c>
      <c r="D7" s="241">
        <f>_xlfn.DAYS(About!$A$3,'Core Indicators'!AK7)</f>
        <v>1</v>
      </c>
      <c r="E7" s="241">
        <f>_xlfn.DAYS(About!$A$3,'Core Indicators'!AS7)</f>
        <v>1</v>
      </c>
      <c r="F7" s="241">
        <f>_xlfn.DAYS(About!$A$3,'Core Indicators'!BQ7)</f>
        <v>1</v>
      </c>
      <c r="G7" s="241">
        <f>_xlfn.DAYS(About!$A$3,'Core Indicators'!DM7)</f>
        <v>1</v>
      </c>
      <c r="H7" s="241">
        <f>_xlfn.DAYS(About!$A$3,'Core Indicators'!DU7)</f>
        <v>0</v>
      </c>
      <c r="I7" s="241">
        <f>_xlfn.DAYS(About!$A$3,'Core Indicators'!EC7)</f>
        <v>0</v>
      </c>
      <c r="J7" s="241">
        <f>_xlfn.DAYS(About!$A$3,'Core Indicators'!EK7)</f>
        <v>0</v>
      </c>
      <c r="K7" s="241">
        <f>_xlfn.DAYS(About!$A$3,'Core Indicators'!ES7)</f>
        <v>0</v>
      </c>
      <c r="L7" s="241">
        <f>_xlfn.DAYS(About!$A$3,'Core Indicators'!FI7)</f>
        <v>0</v>
      </c>
      <c r="M7" s="241">
        <f>_xlfn.DAYS(About!$A$3,'Core Indicators'!GG7)</f>
        <v>163</v>
      </c>
      <c r="N7" s="241">
        <f>_xlfn.DAYS(About!$A$3,'Core Indicators'!GO7)</f>
        <v>163</v>
      </c>
      <c r="O7" s="241">
        <f>_xlfn.DAYS(About!$A$3,'Core Indicators'!GW7)</f>
        <v>163</v>
      </c>
      <c r="P7" s="241">
        <f>_xlfn.DAYS(About!$A$3,'Core Indicators'!HE7)</f>
        <v>163</v>
      </c>
      <c r="Q7" s="241">
        <f>_xlfn.DAYS(About!$A$3,'Core Indicators'!HM7)</f>
        <v>163</v>
      </c>
      <c r="R7" s="241">
        <f>_xlfn.DAYS(About!$A$3,'Core Indicators'!HU7)</f>
        <v>163</v>
      </c>
      <c r="S7" s="241">
        <f>_xlfn.DAYS(About!$A$3,'Core Indicators'!IC7)</f>
        <v>163</v>
      </c>
      <c r="T7" s="241">
        <f>_xlfn.DAYS(About!$A$3,'Core Indicators'!IK7)</f>
        <v>163</v>
      </c>
      <c r="U7" s="241">
        <f>_xlfn.DAYS(About!$A$3,'Core Indicators'!IS7)</f>
        <v>163</v>
      </c>
      <c r="V7" s="241">
        <f t="shared" si="0"/>
        <v>16.7</v>
      </c>
    </row>
    <row r="8" spans="1:22">
      <c r="A8" s="240" t="str">
        <f>Lists!C:C</f>
        <v>BGD001</v>
      </c>
      <c r="B8" s="241">
        <f>_xlfn.DAYS(About!$A$3,'Core Indicators'!U8)</f>
        <v>0</v>
      </c>
      <c r="C8" s="241">
        <f>_xlfn.DAYS(About!$A$3,'Core Indicators'!AC8)</f>
        <v>0</v>
      </c>
      <c r="D8" s="241">
        <f>_xlfn.DAYS(About!$A$3,'Core Indicators'!AK8)</f>
        <v>0</v>
      </c>
      <c r="E8" s="241">
        <f>_xlfn.DAYS(About!$A$3,'Core Indicators'!AS8)</f>
        <v>0</v>
      </c>
      <c r="F8" s="241">
        <f>_xlfn.DAYS(About!$A$3,'Core Indicators'!BQ8)</f>
        <v>0</v>
      </c>
      <c r="G8" s="241">
        <f>_xlfn.DAYS(About!$A$3,'Core Indicators'!DM8)</f>
        <v>0</v>
      </c>
      <c r="H8" s="241">
        <f>_xlfn.DAYS(About!$A$3,'Core Indicators'!DU8)</f>
        <v>0</v>
      </c>
      <c r="I8" s="241">
        <f>_xlfn.DAYS(About!$A$3,'Core Indicators'!EC8)</f>
        <v>0</v>
      </c>
      <c r="J8" s="241">
        <f>_xlfn.DAYS(About!$A$3,'Core Indicators'!EK8)</f>
        <v>0</v>
      </c>
      <c r="K8" s="241">
        <f>_xlfn.DAYS(About!$A$3,'Core Indicators'!ES8)</f>
        <v>0</v>
      </c>
      <c r="L8" s="241">
        <f>_xlfn.DAYS(About!$A$3,'Core Indicators'!FI8)</f>
        <v>0</v>
      </c>
      <c r="M8" s="241">
        <f>_xlfn.DAYS(About!$A$3,'Core Indicators'!GG8)</f>
        <v>168</v>
      </c>
      <c r="N8" s="241">
        <f>_xlfn.DAYS(About!$A$3,'Core Indicators'!GO8)</f>
        <v>168</v>
      </c>
      <c r="O8" s="241">
        <f>_xlfn.DAYS(About!$A$3,'Core Indicators'!GW8)</f>
        <v>168</v>
      </c>
      <c r="P8" s="241">
        <f>_xlfn.DAYS(About!$A$3,'Core Indicators'!HE8)</f>
        <v>168</v>
      </c>
      <c r="Q8" s="241">
        <f>_xlfn.DAYS(About!$A$3,'Core Indicators'!HM8)</f>
        <v>168</v>
      </c>
      <c r="R8" s="241">
        <f>_xlfn.DAYS(About!$A$3,'Core Indicators'!HU8)</f>
        <v>168</v>
      </c>
      <c r="S8" s="241">
        <f>_xlfn.DAYS(About!$A$3,'Core Indicators'!IC8)</f>
        <v>168</v>
      </c>
      <c r="T8" s="241">
        <f>_xlfn.DAYS(About!$A$3,'Core Indicators'!IK8)</f>
        <v>168</v>
      </c>
      <c r="U8" s="241">
        <f>_xlfn.DAYS(About!$A$3,'Core Indicators'!IS8)</f>
        <v>168</v>
      </c>
      <c r="V8" s="241">
        <f t="shared" si="0"/>
        <v>16.8</v>
      </c>
    </row>
    <row r="9" spans="1:22">
      <c r="A9" s="240" t="str">
        <f>Lists!C:C</f>
        <v>BGD002</v>
      </c>
      <c r="B9" s="241">
        <f>_xlfn.DAYS(About!$A$3,'Core Indicators'!U9)</f>
        <v>0</v>
      </c>
      <c r="C9" s="241">
        <f>_xlfn.DAYS(About!$A$3,'Core Indicators'!AC9)</f>
        <v>0</v>
      </c>
      <c r="D9" s="241">
        <f>_xlfn.DAYS(About!$A$3,'Core Indicators'!AK9)</f>
        <v>0</v>
      </c>
      <c r="E9" s="241">
        <f>_xlfn.DAYS(About!$A$3,'Core Indicators'!AS9)</f>
        <v>0</v>
      </c>
      <c r="F9" s="241">
        <f>_xlfn.DAYS(About!$A$3,'Core Indicators'!BQ9)</f>
        <v>0</v>
      </c>
      <c r="G9" s="241">
        <f>_xlfn.DAYS(About!$A$3,'Core Indicators'!DM9)</f>
        <v>0</v>
      </c>
      <c r="H9" s="241">
        <f>_xlfn.DAYS(About!$A$3,'Core Indicators'!DU9)</f>
        <v>0</v>
      </c>
      <c r="I9" s="241">
        <f>_xlfn.DAYS(About!$A$3,'Core Indicators'!EC9)</f>
        <v>0</v>
      </c>
      <c r="J9" s="241">
        <f>_xlfn.DAYS(About!$A$3,'Core Indicators'!EK9)</f>
        <v>0</v>
      </c>
      <c r="K9" s="241">
        <f>_xlfn.DAYS(About!$A$3,'Core Indicators'!ES9)</f>
        <v>0</v>
      </c>
      <c r="L9" s="241">
        <f>_xlfn.DAYS(About!$A$3,'Core Indicators'!FI9)</f>
        <v>0</v>
      </c>
      <c r="M9" s="241">
        <f>_xlfn.DAYS(About!$A$3,'Core Indicators'!GG9)</f>
        <v>168</v>
      </c>
      <c r="N9" s="241">
        <f>_xlfn.DAYS(About!$A$3,'Core Indicators'!GO9)</f>
        <v>168</v>
      </c>
      <c r="O9" s="241">
        <f>_xlfn.DAYS(About!$A$3,'Core Indicators'!GW9)</f>
        <v>168</v>
      </c>
      <c r="P9" s="241">
        <f>_xlfn.DAYS(About!$A$3,'Core Indicators'!HE9)</f>
        <v>168</v>
      </c>
      <c r="Q9" s="241">
        <f>_xlfn.DAYS(About!$A$3,'Core Indicators'!HM9)</f>
        <v>168</v>
      </c>
      <c r="R9" s="241">
        <f>_xlfn.DAYS(About!$A$3,'Core Indicators'!HU9)</f>
        <v>168</v>
      </c>
      <c r="S9" s="241">
        <f>_xlfn.DAYS(About!$A$3,'Core Indicators'!IC9)</f>
        <v>168</v>
      </c>
      <c r="T9" s="241">
        <f>_xlfn.DAYS(About!$A$3,'Core Indicators'!IK9)</f>
        <v>168</v>
      </c>
      <c r="U9" s="241">
        <f>_xlfn.DAYS(About!$A$3,'Core Indicators'!IS9)</f>
        <v>168</v>
      </c>
      <c r="V9" s="241">
        <f t="shared" si="0"/>
        <v>16.8</v>
      </c>
    </row>
    <row r="10" spans="1:22">
      <c r="A10" s="240" t="str">
        <f>Lists!C:C</f>
        <v>BGD012</v>
      </c>
      <c r="B10" s="241">
        <f>_xlfn.DAYS(About!$A$3,'Core Indicators'!U10)</f>
        <v>0</v>
      </c>
      <c r="C10" s="241">
        <f>_xlfn.DAYS(About!$A$3,'Core Indicators'!AC10)</f>
        <v>0</v>
      </c>
      <c r="D10" s="241">
        <f>_xlfn.DAYS(About!$A$3,'Core Indicators'!AK10)</f>
        <v>0</v>
      </c>
      <c r="E10" s="241">
        <f>_xlfn.DAYS(About!$A$3,'Core Indicators'!AS10)</f>
        <v>0</v>
      </c>
      <c r="F10" s="241">
        <f>_xlfn.DAYS(About!$A$3,'Core Indicators'!BQ10)</f>
        <v>0</v>
      </c>
      <c r="G10" s="241">
        <f>_xlfn.DAYS(About!$A$3,'Core Indicators'!DM10)</f>
        <v>0</v>
      </c>
      <c r="H10" s="241">
        <f>_xlfn.DAYS(About!$A$3,'Core Indicators'!DU10)</f>
        <v>0</v>
      </c>
      <c r="I10" s="241">
        <f>_xlfn.DAYS(About!$A$3,'Core Indicators'!EC10)</f>
        <v>0</v>
      </c>
      <c r="J10" s="241">
        <f>_xlfn.DAYS(About!$A$3,'Core Indicators'!EK10)</f>
        <v>0</v>
      </c>
      <c r="K10" s="241">
        <f>_xlfn.DAYS(About!$A$3,'Core Indicators'!ES10)</f>
        <v>0</v>
      </c>
      <c r="L10" s="241">
        <f>_xlfn.DAYS(About!$A$3,'Core Indicators'!FI10)</f>
        <v>0</v>
      </c>
      <c r="M10" s="241">
        <f>_xlfn.DAYS(About!$A$3,'Core Indicators'!GG10)</f>
        <v>168</v>
      </c>
      <c r="N10" s="241">
        <f>_xlfn.DAYS(About!$A$3,'Core Indicators'!GO10)</f>
        <v>168</v>
      </c>
      <c r="O10" s="241">
        <f>_xlfn.DAYS(About!$A$3,'Core Indicators'!GW10)</f>
        <v>168</v>
      </c>
      <c r="P10" s="241">
        <f>_xlfn.DAYS(About!$A$3,'Core Indicators'!HE10)</f>
        <v>168</v>
      </c>
      <c r="Q10" s="241">
        <f>_xlfn.DAYS(About!$A$3,'Core Indicators'!HM10)</f>
        <v>168</v>
      </c>
      <c r="R10" s="241">
        <f>_xlfn.DAYS(About!$A$3,'Core Indicators'!HU10)</f>
        <v>168</v>
      </c>
      <c r="S10" s="241">
        <f>_xlfn.DAYS(About!$A$3,'Core Indicators'!IC10)</f>
        <v>168</v>
      </c>
      <c r="T10" s="241">
        <f>_xlfn.DAYS(About!$A$3,'Core Indicators'!IK10)</f>
        <v>168</v>
      </c>
      <c r="U10" s="241">
        <f>_xlfn.DAYS(About!$A$3,'Core Indicators'!IS10)</f>
        <v>168</v>
      </c>
      <c r="V10" s="241">
        <f t="shared" si="0"/>
        <v>16.8</v>
      </c>
    </row>
    <row r="11" spans="1:22">
      <c r="A11" s="240" t="str">
        <f>Lists!C:C</f>
        <v>BGR002</v>
      </c>
      <c r="B11" s="241">
        <f>_xlfn.DAYS(About!$A$3,'Core Indicators'!U11)</f>
        <v>4</v>
      </c>
      <c r="C11" s="241">
        <f>_xlfn.DAYS(About!$A$3,'Core Indicators'!AC11)</f>
        <v>4</v>
      </c>
      <c r="D11" s="241">
        <f>_xlfn.DAYS(About!$A$3,'Core Indicators'!AK11)</f>
        <v>4</v>
      </c>
      <c r="E11" s="241">
        <f>_xlfn.DAYS(About!$A$3,'Core Indicators'!AS11)</f>
        <v>4</v>
      </c>
      <c r="F11" s="241">
        <f>_xlfn.DAYS(About!$A$3,'Core Indicators'!BQ11)</f>
        <v>4</v>
      </c>
      <c r="G11" s="241">
        <f>_xlfn.DAYS(About!$A$3,'Core Indicators'!DM11)</f>
        <v>4</v>
      </c>
      <c r="H11" s="241">
        <f>_xlfn.DAYS(About!$A$3,'Core Indicators'!DU11)</f>
        <v>4</v>
      </c>
      <c r="I11" s="241">
        <f>_xlfn.DAYS(About!$A$3,'Core Indicators'!EC11)</f>
        <v>4</v>
      </c>
      <c r="J11" s="241">
        <f>_xlfn.DAYS(About!$A$3,'Core Indicators'!EK11)</f>
        <v>4</v>
      </c>
      <c r="K11" s="241">
        <f>_xlfn.DAYS(About!$A$3,'Core Indicators'!ES11)</f>
        <v>4</v>
      </c>
      <c r="L11" s="241">
        <f>_xlfn.DAYS(About!$A$3,'Core Indicators'!FI11)</f>
        <v>4</v>
      </c>
      <c r="M11" s="241">
        <f>_xlfn.DAYS(About!$A$3,'Core Indicators'!GG11)</f>
        <v>167</v>
      </c>
      <c r="N11" s="241">
        <f>_xlfn.DAYS(About!$A$3,'Core Indicators'!GO11)</f>
        <v>167</v>
      </c>
      <c r="O11" s="241">
        <f>_xlfn.DAYS(About!$A$3,'Core Indicators'!GW11)</f>
        <v>167</v>
      </c>
      <c r="P11" s="241">
        <f>_xlfn.DAYS(About!$A$3,'Core Indicators'!HE11)</f>
        <v>167</v>
      </c>
      <c r="Q11" s="241">
        <f>_xlfn.DAYS(About!$A$3,'Core Indicators'!HM11)</f>
        <v>167</v>
      </c>
      <c r="R11" s="241">
        <f>_xlfn.DAYS(About!$A$3,'Core Indicators'!HU11)</f>
        <v>167</v>
      </c>
      <c r="S11" s="241">
        <f>_xlfn.DAYS(About!$A$3,'Core Indicators'!IC11)</f>
        <v>167</v>
      </c>
      <c r="T11" s="241">
        <f>_xlfn.DAYS(About!$A$3,'Core Indicators'!IK11)</f>
        <v>167</v>
      </c>
      <c r="U11" s="241">
        <f>_xlfn.DAYS(About!$A$3,'Core Indicators'!IS11)</f>
        <v>167</v>
      </c>
      <c r="V11" s="241">
        <f t="shared" si="0"/>
        <v>20.3</v>
      </c>
    </row>
    <row r="12" spans="1:22">
      <c r="A12" s="240" t="str">
        <f>Lists!C:C</f>
        <v>BLR002</v>
      </c>
      <c r="B12" s="241">
        <f>_xlfn.DAYS(About!$A$3,'Core Indicators'!U12)</f>
        <v>4</v>
      </c>
      <c r="C12" s="241">
        <f>_xlfn.DAYS(About!$A$3,'Core Indicators'!AC12)</f>
        <v>4</v>
      </c>
      <c r="D12" s="241">
        <f>_xlfn.DAYS(About!$A$3,'Core Indicators'!AK12)</f>
        <v>4</v>
      </c>
      <c r="E12" s="241">
        <f>_xlfn.DAYS(About!$A$3,'Core Indicators'!AS12)</f>
        <v>4</v>
      </c>
      <c r="F12" s="241">
        <f>_xlfn.DAYS(About!$A$3,'Core Indicators'!BQ12)</f>
        <v>4</v>
      </c>
      <c r="G12" s="241">
        <f>_xlfn.DAYS(About!$A$3,'Core Indicators'!DM12)</f>
        <v>4</v>
      </c>
      <c r="H12" s="241">
        <f>_xlfn.DAYS(About!$A$3,'Core Indicators'!DU12)</f>
        <v>4</v>
      </c>
      <c r="I12" s="241">
        <f>_xlfn.DAYS(About!$A$3,'Core Indicators'!EC12)</f>
        <v>4</v>
      </c>
      <c r="J12" s="241">
        <f>_xlfn.DAYS(About!$A$3,'Core Indicators'!EK12)</f>
        <v>4</v>
      </c>
      <c r="K12" s="241">
        <f>_xlfn.DAYS(About!$A$3,'Core Indicators'!ES12)</f>
        <v>4</v>
      </c>
      <c r="L12" s="241">
        <f>_xlfn.DAYS(About!$A$3,'Core Indicators'!FI12)</f>
        <v>4</v>
      </c>
      <c r="M12" s="241">
        <f>_xlfn.DAYS(About!$A$3,'Core Indicators'!GG12)</f>
        <v>174</v>
      </c>
      <c r="N12" s="241">
        <f>_xlfn.DAYS(About!$A$3,'Core Indicators'!GO12)</f>
        <v>174</v>
      </c>
      <c r="O12" s="241">
        <f>_xlfn.DAYS(About!$A$3,'Core Indicators'!GW12)</f>
        <v>174</v>
      </c>
      <c r="P12" s="241">
        <f>_xlfn.DAYS(About!$A$3,'Core Indicators'!HE12)</f>
        <v>174</v>
      </c>
      <c r="Q12" s="241">
        <f>_xlfn.DAYS(About!$A$3,'Core Indicators'!HM12)</f>
        <v>174</v>
      </c>
      <c r="R12" s="241">
        <f>_xlfn.DAYS(About!$A$3,'Core Indicators'!HU12)</f>
        <v>174</v>
      </c>
      <c r="S12" s="241">
        <f>_xlfn.DAYS(About!$A$3,'Core Indicators'!IC12)</f>
        <v>174</v>
      </c>
      <c r="T12" s="241">
        <f>_xlfn.DAYS(About!$A$3,'Core Indicators'!IK12)</f>
        <v>174</v>
      </c>
      <c r="U12" s="241">
        <f>_xlfn.DAYS(About!$A$3,'Core Indicators'!IS12)</f>
        <v>174</v>
      </c>
      <c r="V12" s="241">
        <f t="shared" si="0"/>
        <v>21</v>
      </c>
    </row>
    <row r="13" spans="1:22">
      <c r="A13" s="240" t="str">
        <f>Lists!C:C</f>
        <v>BRA001</v>
      </c>
      <c r="B13" s="241">
        <f>_xlfn.DAYS(About!$A$3,'Core Indicators'!U13)</f>
        <v>30</v>
      </c>
      <c r="C13" s="241">
        <f>_xlfn.DAYS(About!$A$3,'Core Indicators'!AC13)</f>
        <v>30</v>
      </c>
      <c r="D13" s="241">
        <f>_xlfn.DAYS(About!$A$3,'Core Indicators'!AK13)</f>
        <v>30</v>
      </c>
      <c r="E13" s="241">
        <f>_xlfn.DAYS(About!$A$3,'Core Indicators'!AS13)</f>
        <v>30</v>
      </c>
      <c r="F13" s="241">
        <f>_xlfn.DAYS(About!$A$3,'Core Indicators'!BQ13)</f>
        <v>30</v>
      </c>
      <c r="G13" s="241">
        <f>_xlfn.DAYS(About!$A$3,'Core Indicators'!DM13)</f>
        <v>30</v>
      </c>
      <c r="H13" s="241">
        <f>_xlfn.DAYS(About!$A$3,'Core Indicators'!DU13)</f>
        <v>30</v>
      </c>
      <c r="I13" s="241">
        <f>_xlfn.DAYS(About!$A$3,'Core Indicators'!EC13)</f>
        <v>30</v>
      </c>
      <c r="J13" s="241">
        <f>_xlfn.DAYS(About!$A$3,'Core Indicators'!EK13)</f>
        <v>30</v>
      </c>
      <c r="K13" s="241">
        <f>_xlfn.DAYS(About!$A$3,'Core Indicators'!ES13)</f>
        <v>30</v>
      </c>
      <c r="L13" s="241">
        <f>_xlfn.DAYS(About!$A$3,'Core Indicators'!FI13)</f>
        <v>30</v>
      </c>
      <c r="M13" s="241">
        <f>_xlfn.DAYS(About!$A$3,'Core Indicators'!GG13)</f>
        <v>167</v>
      </c>
      <c r="N13" s="241">
        <f>_xlfn.DAYS(About!$A$3,'Core Indicators'!GO13)</f>
        <v>167</v>
      </c>
      <c r="O13" s="241">
        <f>_xlfn.DAYS(About!$A$3,'Core Indicators'!GW13)</f>
        <v>167</v>
      </c>
      <c r="P13" s="241">
        <f>_xlfn.DAYS(About!$A$3,'Core Indicators'!HE13)</f>
        <v>167</v>
      </c>
      <c r="Q13" s="241">
        <f>_xlfn.DAYS(About!$A$3,'Core Indicators'!HM13)</f>
        <v>167</v>
      </c>
      <c r="R13" s="241">
        <f>_xlfn.DAYS(About!$A$3,'Core Indicators'!HU13)</f>
        <v>167</v>
      </c>
      <c r="S13" s="241">
        <f>_xlfn.DAYS(About!$A$3,'Core Indicators'!IC13)</f>
        <v>167</v>
      </c>
      <c r="T13" s="241">
        <f>_xlfn.DAYS(About!$A$3,'Core Indicators'!IK13)</f>
        <v>167</v>
      </c>
      <c r="U13" s="241">
        <f>_xlfn.DAYS(About!$A$3,'Core Indicators'!IS13)</f>
        <v>167</v>
      </c>
      <c r="V13" s="241">
        <f t="shared" si="0"/>
        <v>43.7</v>
      </c>
    </row>
    <row r="14" spans="1:22">
      <c r="A14" s="240" t="str">
        <f>Lists!C:C</f>
        <v>BRA002</v>
      </c>
      <c r="B14" s="241">
        <f>_xlfn.DAYS(About!$A$3,'Core Indicators'!U14)</f>
        <v>0</v>
      </c>
      <c r="C14" s="241">
        <f>_xlfn.DAYS(About!$A$3,'Core Indicators'!AC14)</f>
        <v>0</v>
      </c>
      <c r="D14" s="241">
        <f>_xlfn.DAYS(About!$A$3,'Core Indicators'!AK14)</f>
        <v>0</v>
      </c>
      <c r="E14" s="241">
        <f>_xlfn.DAYS(About!$A$3,'Core Indicators'!AS14)</f>
        <v>0</v>
      </c>
      <c r="F14" s="241">
        <f>_xlfn.DAYS(About!$A$3,'Core Indicators'!BQ14)</f>
        <v>0</v>
      </c>
      <c r="G14" s="241">
        <f>_xlfn.DAYS(About!$A$3,'Core Indicators'!DM14)</f>
        <v>0</v>
      </c>
      <c r="H14" s="241">
        <f>_xlfn.DAYS(About!$A$3,'Core Indicators'!DU14)</f>
        <v>0</v>
      </c>
      <c r="I14" s="241">
        <f>_xlfn.DAYS(About!$A$3,'Core Indicators'!EC14)</f>
        <v>0</v>
      </c>
      <c r="J14" s="241">
        <f>_xlfn.DAYS(About!$A$3,'Core Indicators'!EK14)</f>
        <v>0</v>
      </c>
      <c r="K14" s="241">
        <f>_xlfn.DAYS(About!$A$3,'Core Indicators'!ES14)</f>
        <v>0</v>
      </c>
      <c r="L14" s="241">
        <f>_xlfn.DAYS(About!$A$3,'Core Indicators'!FI14)</f>
        <v>0</v>
      </c>
      <c r="M14" s="241">
        <f>_xlfn.DAYS(About!$A$3,'Core Indicators'!GG14)</f>
        <v>167</v>
      </c>
      <c r="N14" s="241">
        <f>_xlfn.DAYS(About!$A$3,'Core Indicators'!GO14)</f>
        <v>167</v>
      </c>
      <c r="O14" s="241">
        <f>_xlfn.DAYS(About!$A$3,'Core Indicators'!GW14)</f>
        <v>167</v>
      </c>
      <c r="P14" s="241">
        <f>_xlfn.DAYS(About!$A$3,'Core Indicators'!HE14)</f>
        <v>167</v>
      </c>
      <c r="Q14" s="241">
        <f>_xlfn.DAYS(About!$A$3,'Core Indicators'!HM14)</f>
        <v>167</v>
      </c>
      <c r="R14" s="241">
        <f>_xlfn.DAYS(About!$A$3,'Core Indicators'!HU14)</f>
        <v>167</v>
      </c>
      <c r="S14" s="241">
        <f>_xlfn.DAYS(About!$A$3,'Core Indicators'!IC14)</f>
        <v>167</v>
      </c>
      <c r="T14" s="241">
        <f>_xlfn.DAYS(About!$A$3,'Core Indicators'!IK14)</f>
        <v>167</v>
      </c>
      <c r="U14" s="241">
        <f>_xlfn.DAYS(About!$A$3,'Core Indicators'!IS14)</f>
        <v>167</v>
      </c>
      <c r="V14" s="241">
        <f t="shared" si="0"/>
        <v>16.7</v>
      </c>
    </row>
    <row r="15" spans="1:22">
      <c r="A15" s="240" t="str">
        <f>Lists!C:C</f>
        <v>CAF001</v>
      </c>
      <c r="B15" s="241">
        <f>_xlfn.DAYS(About!$A$3,'Core Indicators'!U15)</f>
        <v>1</v>
      </c>
      <c r="C15" s="241">
        <f>_xlfn.DAYS(About!$A$3,'Core Indicators'!AC15)</f>
        <v>1</v>
      </c>
      <c r="D15" s="241">
        <f>_xlfn.DAYS(About!$A$3,'Core Indicators'!AK15)</f>
        <v>1</v>
      </c>
      <c r="E15" s="241">
        <f>_xlfn.DAYS(About!$A$3,'Core Indicators'!AS15)</f>
        <v>1</v>
      </c>
      <c r="F15" s="241">
        <f>_xlfn.DAYS(About!$A$3,'Core Indicators'!BQ15)</f>
        <v>1</v>
      </c>
      <c r="G15" s="241">
        <f>_xlfn.DAYS(About!$A$3,'Core Indicators'!DM15)</f>
        <v>1</v>
      </c>
      <c r="H15" s="241">
        <f>_xlfn.DAYS(About!$A$3,'Core Indicators'!DU15)</f>
        <v>1</v>
      </c>
      <c r="I15" s="241">
        <f>_xlfn.DAYS(About!$A$3,'Core Indicators'!EC15)</f>
        <v>1</v>
      </c>
      <c r="J15" s="241">
        <f>_xlfn.DAYS(About!$A$3,'Core Indicators'!EK15)</f>
        <v>1</v>
      </c>
      <c r="K15" s="241">
        <f>_xlfn.DAYS(About!$A$3,'Core Indicators'!ES15)</f>
        <v>1</v>
      </c>
      <c r="L15" s="241">
        <f>_xlfn.DAYS(About!$A$3,'Core Indicators'!FI15)</f>
        <v>1</v>
      </c>
      <c r="M15" s="241">
        <f>_xlfn.DAYS(About!$A$3,'Core Indicators'!GG15)</f>
        <v>159</v>
      </c>
      <c r="N15" s="241">
        <f>_xlfn.DAYS(About!$A$3,'Core Indicators'!GO15)</f>
        <v>159</v>
      </c>
      <c r="O15" s="241">
        <f>_xlfn.DAYS(About!$A$3,'Core Indicators'!GW15)</f>
        <v>159</v>
      </c>
      <c r="P15" s="241">
        <f>_xlfn.DAYS(About!$A$3,'Core Indicators'!HE15)</f>
        <v>159</v>
      </c>
      <c r="Q15" s="241">
        <f>_xlfn.DAYS(About!$A$3,'Core Indicators'!HM15)</f>
        <v>159</v>
      </c>
      <c r="R15" s="241">
        <f>_xlfn.DAYS(About!$A$3,'Core Indicators'!HU15)</f>
        <v>159</v>
      </c>
      <c r="S15" s="241">
        <f>_xlfn.DAYS(About!$A$3,'Core Indicators'!IC15)</f>
        <v>159</v>
      </c>
      <c r="T15" s="241">
        <f>_xlfn.DAYS(About!$A$3,'Core Indicators'!IK15)</f>
        <v>159</v>
      </c>
      <c r="U15" s="241">
        <f>_xlfn.DAYS(About!$A$3,'Core Indicators'!IS15)</f>
        <v>159</v>
      </c>
      <c r="V15" s="241">
        <f t="shared" si="0"/>
        <v>16.8</v>
      </c>
    </row>
    <row r="16" spans="1:22">
      <c r="A16" s="240" t="str">
        <f>Lists!C:C</f>
        <v>CHL002</v>
      </c>
      <c r="B16" s="241">
        <f>_xlfn.DAYS(About!$A$3,'Core Indicators'!U16)</f>
        <v>0</v>
      </c>
      <c r="C16" s="241">
        <f>_xlfn.DAYS(About!$A$3,'Core Indicators'!AC16)</f>
        <v>0</v>
      </c>
      <c r="D16" s="241">
        <f>_xlfn.DAYS(About!$A$3,'Core Indicators'!AK16)</f>
        <v>0</v>
      </c>
      <c r="E16" s="241">
        <f>_xlfn.DAYS(About!$A$3,'Core Indicators'!AS16)</f>
        <v>0</v>
      </c>
      <c r="F16" s="241">
        <f>_xlfn.DAYS(About!$A$3,'Core Indicators'!BQ16)</f>
        <v>30</v>
      </c>
      <c r="G16" s="241">
        <f>_xlfn.DAYS(About!$A$3,'Core Indicators'!DM16)</f>
        <v>0</v>
      </c>
      <c r="H16" s="241">
        <f>_xlfn.DAYS(About!$A$3,'Core Indicators'!DU16)</f>
        <v>0</v>
      </c>
      <c r="I16" s="241">
        <f>_xlfn.DAYS(About!$A$3,'Core Indicators'!EC16)</f>
        <v>0</v>
      </c>
      <c r="J16" s="241">
        <f>_xlfn.DAYS(About!$A$3,'Core Indicators'!EK16)</f>
        <v>0</v>
      </c>
      <c r="K16" s="241">
        <f>_xlfn.DAYS(About!$A$3,'Core Indicators'!ES16)</f>
        <v>0</v>
      </c>
      <c r="L16" s="241">
        <f>_xlfn.DAYS(About!$A$3,'Core Indicators'!FI16)</f>
        <v>0</v>
      </c>
      <c r="M16" s="241">
        <f>_xlfn.DAYS(About!$A$3,'Core Indicators'!GG16)</f>
        <v>161</v>
      </c>
      <c r="N16" s="241">
        <f>_xlfn.DAYS(About!$A$3,'Core Indicators'!GO16)</f>
        <v>161</v>
      </c>
      <c r="O16" s="241">
        <f>_xlfn.DAYS(About!$A$3,'Core Indicators'!GW16)</f>
        <v>161</v>
      </c>
      <c r="P16" s="241">
        <f>_xlfn.DAYS(About!$A$3,'Core Indicators'!HE16)</f>
        <v>161</v>
      </c>
      <c r="Q16" s="241">
        <f>_xlfn.DAYS(About!$A$3,'Core Indicators'!HM16)</f>
        <v>161</v>
      </c>
      <c r="R16" s="241">
        <f>_xlfn.DAYS(About!$A$3,'Core Indicators'!HU16)</f>
        <v>161</v>
      </c>
      <c r="S16" s="241">
        <f>_xlfn.DAYS(About!$A$3,'Core Indicators'!IC16)</f>
        <v>161</v>
      </c>
      <c r="T16" s="241">
        <f>_xlfn.DAYS(About!$A$3,'Core Indicators'!IK16)</f>
        <v>161</v>
      </c>
      <c r="U16" s="241">
        <f>_xlfn.DAYS(About!$A$3,'Core Indicators'!IS16)</f>
        <v>161</v>
      </c>
      <c r="V16" s="241">
        <f t="shared" si="0"/>
        <v>19.100000000000001</v>
      </c>
    </row>
    <row r="17" spans="1:22">
      <c r="A17" s="240" t="str">
        <f>Lists!C:C</f>
        <v>CMR001</v>
      </c>
      <c r="B17" s="241">
        <f>_xlfn.DAYS(About!$A$3,'Core Indicators'!U17)</f>
        <v>1</v>
      </c>
      <c r="C17" s="241">
        <f>_xlfn.DAYS(About!$A$3,'Core Indicators'!AC17)</f>
        <v>1</v>
      </c>
      <c r="D17" s="241">
        <f>_xlfn.DAYS(About!$A$3,'Core Indicators'!AK17)</f>
        <v>1</v>
      </c>
      <c r="E17" s="241">
        <f>_xlfn.DAYS(About!$A$3,'Core Indicators'!AS17)</f>
        <v>1</v>
      </c>
      <c r="F17" s="241">
        <f>_xlfn.DAYS(About!$A$3,'Core Indicators'!BQ17)</f>
        <v>1</v>
      </c>
      <c r="G17" s="241">
        <f>_xlfn.DAYS(About!$A$3,'Core Indicators'!DM17)</f>
        <v>1</v>
      </c>
      <c r="H17" s="241">
        <f>_xlfn.DAYS(About!$A$3,'Core Indicators'!DU17)</f>
        <v>1</v>
      </c>
      <c r="I17" s="241">
        <f>_xlfn.DAYS(About!$A$3,'Core Indicators'!EC17)</f>
        <v>1</v>
      </c>
      <c r="J17" s="241">
        <f>_xlfn.DAYS(About!$A$3,'Core Indicators'!EK17)</f>
        <v>1</v>
      </c>
      <c r="K17" s="241">
        <f>_xlfn.DAYS(About!$A$3,'Core Indicators'!ES17)</f>
        <v>1</v>
      </c>
      <c r="L17" s="241">
        <f>_xlfn.DAYS(About!$A$3,'Core Indicators'!FI17)</f>
        <v>1</v>
      </c>
      <c r="M17" s="241">
        <f>_xlfn.DAYS(About!$A$3,'Core Indicators'!GG17)</f>
        <v>161</v>
      </c>
      <c r="N17" s="241">
        <f>_xlfn.DAYS(About!$A$3,'Core Indicators'!GO17)</f>
        <v>161</v>
      </c>
      <c r="O17" s="241">
        <f>_xlfn.DAYS(About!$A$3,'Core Indicators'!GW17)</f>
        <v>161</v>
      </c>
      <c r="P17" s="241">
        <f>_xlfn.DAYS(About!$A$3,'Core Indicators'!HE17)</f>
        <v>161</v>
      </c>
      <c r="Q17" s="241">
        <f>_xlfn.DAYS(About!$A$3,'Core Indicators'!HM17)</f>
        <v>161</v>
      </c>
      <c r="R17" s="241">
        <f>_xlfn.DAYS(About!$A$3,'Core Indicators'!HU17)</f>
        <v>161</v>
      </c>
      <c r="S17" s="241">
        <f>_xlfn.DAYS(About!$A$3,'Core Indicators'!IC17)</f>
        <v>161</v>
      </c>
      <c r="T17" s="241">
        <f>_xlfn.DAYS(About!$A$3,'Core Indicators'!IK17)</f>
        <v>161</v>
      </c>
      <c r="U17" s="241">
        <f>_xlfn.DAYS(About!$A$3,'Core Indicators'!IS17)</f>
        <v>161</v>
      </c>
      <c r="V17" s="241">
        <f t="shared" si="0"/>
        <v>17</v>
      </c>
    </row>
    <row r="18" spans="1:22">
      <c r="A18" s="240" t="str">
        <f>Lists!C:C</f>
        <v>CMR002</v>
      </c>
      <c r="B18" s="241">
        <f>_xlfn.DAYS(About!$A$3,'Core Indicators'!U18)</f>
        <v>1</v>
      </c>
      <c r="C18" s="241">
        <f>_xlfn.DAYS(About!$A$3,'Core Indicators'!AC18)</f>
        <v>1</v>
      </c>
      <c r="D18" s="241">
        <f>_xlfn.DAYS(About!$A$3,'Core Indicators'!AK18)</f>
        <v>1</v>
      </c>
      <c r="E18" s="241">
        <f>_xlfn.DAYS(About!$A$3,'Core Indicators'!AS18)</f>
        <v>1</v>
      </c>
      <c r="F18" s="241">
        <f>_xlfn.DAYS(About!$A$3,'Core Indicators'!BQ18)</f>
        <v>1</v>
      </c>
      <c r="G18" s="241">
        <f>_xlfn.DAYS(About!$A$3,'Core Indicators'!DM18)</f>
        <v>1</v>
      </c>
      <c r="H18" s="241">
        <f>_xlfn.DAYS(About!$A$3,'Core Indicators'!DU18)</f>
        <v>1</v>
      </c>
      <c r="I18" s="241">
        <f>_xlfn.DAYS(About!$A$3,'Core Indicators'!EC18)</f>
        <v>1</v>
      </c>
      <c r="J18" s="241">
        <f>_xlfn.DAYS(About!$A$3,'Core Indicators'!EK18)</f>
        <v>1</v>
      </c>
      <c r="K18" s="241">
        <f>_xlfn.DAYS(About!$A$3,'Core Indicators'!ES18)</f>
        <v>1</v>
      </c>
      <c r="L18" s="241">
        <f>_xlfn.DAYS(About!$A$3,'Core Indicators'!FI18)</f>
        <v>1</v>
      </c>
      <c r="M18" s="241">
        <f>_xlfn.DAYS(About!$A$3,'Core Indicators'!GG18)</f>
        <v>161</v>
      </c>
      <c r="N18" s="241">
        <f>_xlfn.DAYS(About!$A$3,'Core Indicators'!GO18)</f>
        <v>161</v>
      </c>
      <c r="O18" s="241">
        <f>_xlfn.DAYS(About!$A$3,'Core Indicators'!GW18)</f>
        <v>161</v>
      </c>
      <c r="P18" s="241">
        <f>_xlfn.DAYS(About!$A$3,'Core Indicators'!HE18)</f>
        <v>161</v>
      </c>
      <c r="Q18" s="241">
        <f>_xlfn.DAYS(About!$A$3,'Core Indicators'!HM18)</f>
        <v>161</v>
      </c>
      <c r="R18" s="241">
        <f>_xlfn.DAYS(About!$A$3,'Core Indicators'!HU18)</f>
        <v>161</v>
      </c>
      <c r="S18" s="241">
        <f>_xlfn.DAYS(About!$A$3,'Core Indicators'!IC18)</f>
        <v>161</v>
      </c>
      <c r="T18" s="241">
        <f>_xlfn.DAYS(About!$A$3,'Core Indicators'!IK18)</f>
        <v>161</v>
      </c>
      <c r="U18" s="241">
        <f>_xlfn.DAYS(About!$A$3,'Core Indicators'!IS18)</f>
        <v>161</v>
      </c>
      <c r="V18" s="241">
        <f t="shared" si="0"/>
        <v>17</v>
      </c>
    </row>
    <row r="19" spans="1:22">
      <c r="A19" s="240" t="str">
        <f>Lists!C:C</f>
        <v>CMR003</v>
      </c>
      <c r="B19" s="241">
        <f>_xlfn.DAYS(About!$A$3,'Core Indicators'!U19)</f>
        <v>1</v>
      </c>
      <c r="C19" s="241">
        <f>_xlfn.DAYS(About!$A$3,'Core Indicators'!AC19)</f>
        <v>1</v>
      </c>
      <c r="D19" s="241">
        <f>_xlfn.DAYS(About!$A$3,'Core Indicators'!AK19)</f>
        <v>1</v>
      </c>
      <c r="E19" s="241">
        <f>_xlfn.DAYS(About!$A$3,'Core Indicators'!AS19)</f>
        <v>1</v>
      </c>
      <c r="F19" s="241">
        <f>_xlfn.DAYS(About!$A$3,'Core Indicators'!BQ19)</f>
        <v>1</v>
      </c>
      <c r="G19" s="241">
        <f>_xlfn.DAYS(About!$A$3,'Core Indicators'!DM19)</f>
        <v>1</v>
      </c>
      <c r="H19" s="241">
        <f>_xlfn.DAYS(About!$A$3,'Core Indicators'!DU19)</f>
        <v>1</v>
      </c>
      <c r="I19" s="241">
        <f>_xlfn.DAYS(About!$A$3,'Core Indicators'!EC19)</f>
        <v>1</v>
      </c>
      <c r="J19" s="241">
        <f>_xlfn.DAYS(About!$A$3,'Core Indicators'!EK19)</f>
        <v>1</v>
      </c>
      <c r="K19" s="241">
        <f>_xlfn.DAYS(About!$A$3,'Core Indicators'!ES19)</f>
        <v>1</v>
      </c>
      <c r="L19" s="241">
        <f>_xlfn.DAYS(About!$A$3,'Core Indicators'!FI19)</f>
        <v>1</v>
      </c>
      <c r="M19" s="241">
        <f>_xlfn.DAYS(About!$A$3,'Core Indicators'!GG19)</f>
        <v>161</v>
      </c>
      <c r="N19" s="241">
        <f>_xlfn.DAYS(About!$A$3,'Core Indicators'!GO19)</f>
        <v>161</v>
      </c>
      <c r="O19" s="241">
        <f>_xlfn.DAYS(About!$A$3,'Core Indicators'!GW19)</f>
        <v>161</v>
      </c>
      <c r="P19" s="241">
        <f>_xlfn.DAYS(About!$A$3,'Core Indicators'!HE19)</f>
        <v>161</v>
      </c>
      <c r="Q19" s="241">
        <f>_xlfn.DAYS(About!$A$3,'Core Indicators'!HM19)</f>
        <v>161</v>
      </c>
      <c r="R19" s="241">
        <f>_xlfn.DAYS(About!$A$3,'Core Indicators'!HU19)</f>
        <v>161</v>
      </c>
      <c r="S19" s="241">
        <f>_xlfn.DAYS(About!$A$3,'Core Indicators'!IC19)</f>
        <v>161</v>
      </c>
      <c r="T19" s="241">
        <f>_xlfn.DAYS(About!$A$3,'Core Indicators'!IK19)</f>
        <v>161</v>
      </c>
      <c r="U19" s="241">
        <f>_xlfn.DAYS(About!$A$3,'Core Indicators'!IS19)</f>
        <v>161</v>
      </c>
      <c r="V19" s="241">
        <f t="shared" si="0"/>
        <v>17</v>
      </c>
    </row>
    <row r="20" spans="1:22">
      <c r="A20" s="240" t="str">
        <f>Lists!C:C</f>
        <v>CMR004</v>
      </c>
      <c r="B20" s="241">
        <f>_xlfn.DAYS(About!$A$3,'Core Indicators'!U20)</f>
        <v>2</v>
      </c>
      <c r="C20" s="241">
        <f>_xlfn.DAYS(About!$A$3,'Core Indicators'!AC20)</f>
        <v>2</v>
      </c>
      <c r="D20" s="241">
        <f>_xlfn.DAYS(About!$A$3,'Core Indicators'!AK20)</f>
        <v>2</v>
      </c>
      <c r="E20" s="241">
        <f>_xlfn.DAYS(About!$A$3,'Core Indicators'!AS20)</f>
        <v>2</v>
      </c>
      <c r="F20" s="241">
        <f>_xlfn.DAYS(About!$A$3,'Core Indicators'!BQ20)</f>
        <v>1</v>
      </c>
      <c r="G20" s="241">
        <f>_xlfn.DAYS(About!$A$3,'Core Indicators'!DM20)</f>
        <v>1</v>
      </c>
      <c r="H20" s="241">
        <f>_xlfn.DAYS(About!$A$3,'Core Indicators'!DU20)</f>
        <v>1</v>
      </c>
      <c r="I20" s="241">
        <f>_xlfn.DAYS(About!$A$3,'Core Indicators'!EC20)</f>
        <v>1</v>
      </c>
      <c r="J20" s="241">
        <f>_xlfn.DAYS(About!$A$3,'Core Indicators'!EK20)</f>
        <v>1</v>
      </c>
      <c r="K20" s="241">
        <f>_xlfn.DAYS(About!$A$3,'Core Indicators'!ES20)</f>
        <v>1</v>
      </c>
      <c r="L20" s="241">
        <f>_xlfn.DAYS(About!$A$3,'Core Indicators'!FI20)</f>
        <v>1</v>
      </c>
      <c r="M20" s="241">
        <f>_xlfn.DAYS(About!$A$3,'Core Indicators'!GG20)</f>
        <v>161</v>
      </c>
      <c r="N20" s="241">
        <f>_xlfn.DAYS(About!$A$3,'Core Indicators'!GO20)</f>
        <v>161</v>
      </c>
      <c r="O20" s="241">
        <f>_xlfn.DAYS(About!$A$3,'Core Indicators'!GW20)</f>
        <v>161</v>
      </c>
      <c r="P20" s="241">
        <f>_xlfn.DAYS(About!$A$3,'Core Indicators'!HE20)</f>
        <v>161</v>
      </c>
      <c r="Q20" s="241">
        <f>_xlfn.DAYS(About!$A$3,'Core Indicators'!HM20)</f>
        <v>161</v>
      </c>
      <c r="R20" s="241">
        <f>_xlfn.DAYS(About!$A$3,'Core Indicators'!HU20)</f>
        <v>161</v>
      </c>
      <c r="S20" s="241">
        <f>_xlfn.DAYS(About!$A$3,'Core Indicators'!IC20)</f>
        <v>161</v>
      </c>
      <c r="T20" s="241">
        <f>_xlfn.DAYS(About!$A$3,'Core Indicators'!IK20)</f>
        <v>161</v>
      </c>
      <c r="U20" s="241">
        <f>_xlfn.DAYS(About!$A$3,'Core Indicators'!IS20)</f>
        <v>161</v>
      </c>
      <c r="V20" s="241">
        <f t="shared" si="0"/>
        <v>17.2</v>
      </c>
    </row>
    <row r="21" spans="1:22">
      <c r="A21" s="240" t="str">
        <f>Lists!C:C</f>
        <v>COD001</v>
      </c>
      <c r="B21" s="241">
        <f>_xlfn.DAYS(About!$A$3,'Core Indicators'!U21)</f>
        <v>1</v>
      </c>
      <c r="C21" s="241">
        <f>_xlfn.DAYS(About!$A$3,'Core Indicators'!AC21)</f>
        <v>1</v>
      </c>
      <c r="D21" s="241">
        <f>_xlfn.DAYS(About!$A$3,'Core Indicators'!AK21)</f>
        <v>1</v>
      </c>
      <c r="E21" s="241">
        <f>_xlfn.DAYS(About!$A$3,'Core Indicators'!AS21)</f>
        <v>1</v>
      </c>
      <c r="F21" s="241">
        <f>_xlfn.DAYS(About!$A$3,'Core Indicators'!BQ21)</f>
        <v>1</v>
      </c>
      <c r="G21" s="241">
        <f>_xlfn.DAYS(About!$A$3,'Core Indicators'!DM21)</f>
        <v>1</v>
      </c>
      <c r="H21" s="241">
        <f>_xlfn.DAYS(About!$A$3,'Core Indicators'!DU21)</f>
        <v>1</v>
      </c>
      <c r="I21" s="241">
        <f>_xlfn.DAYS(About!$A$3,'Core Indicators'!EC21)</f>
        <v>1</v>
      </c>
      <c r="J21" s="241">
        <f>_xlfn.DAYS(About!$A$3,'Core Indicators'!EK21)</f>
        <v>1</v>
      </c>
      <c r="K21" s="241">
        <f>_xlfn.DAYS(About!$A$3,'Core Indicators'!ES21)</f>
        <v>1</v>
      </c>
      <c r="L21" s="241">
        <f>_xlfn.DAYS(About!$A$3,'Core Indicators'!FI21)</f>
        <v>1</v>
      </c>
      <c r="M21" s="241">
        <f>_xlfn.DAYS(About!$A$3,'Core Indicators'!GG21)</f>
        <v>159</v>
      </c>
      <c r="N21" s="241">
        <f>_xlfn.DAYS(About!$A$3,'Core Indicators'!GO21)</f>
        <v>159</v>
      </c>
      <c r="O21" s="241">
        <f>_xlfn.DAYS(About!$A$3,'Core Indicators'!GW21)</f>
        <v>159</v>
      </c>
      <c r="P21" s="241">
        <f>_xlfn.DAYS(About!$A$3,'Core Indicators'!HE21)</f>
        <v>159</v>
      </c>
      <c r="Q21" s="241">
        <f>_xlfn.DAYS(About!$A$3,'Core Indicators'!HM21)</f>
        <v>159</v>
      </c>
      <c r="R21" s="241">
        <f>_xlfn.DAYS(About!$A$3,'Core Indicators'!HU21)</f>
        <v>159</v>
      </c>
      <c r="S21" s="241">
        <f>_xlfn.DAYS(About!$A$3,'Core Indicators'!IC21)</f>
        <v>159</v>
      </c>
      <c r="T21" s="241">
        <f>_xlfn.DAYS(About!$A$3,'Core Indicators'!IK21)</f>
        <v>159</v>
      </c>
      <c r="U21" s="241">
        <f>_xlfn.DAYS(About!$A$3,'Core Indicators'!IS21)</f>
        <v>159</v>
      </c>
      <c r="V21" s="241">
        <f t="shared" si="0"/>
        <v>16.8</v>
      </c>
    </row>
    <row r="22" spans="1:22">
      <c r="A22" s="240" t="str">
        <f>Lists!C:C</f>
        <v>COL001</v>
      </c>
      <c r="B22" s="241">
        <f>_xlfn.DAYS(About!$A$3,'Core Indicators'!U22)</f>
        <v>0</v>
      </c>
      <c r="C22" s="241">
        <f>_xlfn.DAYS(About!$A$3,'Core Indicators'!AC22)</f>
        <v>0</v>
      </c>
      <c r="D22" s="241">
        <f>_xlfn.DAYS(About!$A$3,'Core Indicators'!AK22)</f>
        <v>0</v>
      </c>
      <c r="E22" s="241">
        <f>_xlfn.DAYS(About!$A$3,'Core Indicators'!AS22)</f>
        <v>0</v>
      </c>
      <c r="F22" s="241">
        <f>_xlfn.DAYS(About!$A$3,'Core Indicators'!BQ22)</f>
        <v>0</v>
      </c>
      <c r="G22" s="241">
        <f>_xlfn.DAYS(About!$A$3,'Core Indicators'!DM22)</f>
        <v>0</v>
      </c>
      <c r="H22" s="241">
        <f>_xlfn.DAYS(About!$A$3,'Core Indicators'!DU22)</f>
        <v>0</v>
      </c>
      <c r="I22" s="241">
        <f>_xlfn.DAYS(About!$A$3,'Core Indicators'!EC22)</f>
        <v>0</v>
      </c>
      <c r="J22" s="241">
        <f>_xlfn.DAYS(About!$A$3,'Core Indicators'!EK22)</f>
        <v>0</v>
      </c>
      <c r="K22" s="241">
        <f>_xlfn.DAYS(About!$A$3,'Core Indicators'!ES22)</f>
        <v>0</v>
      </c>
      <c r="L22" s="241">
        <f>_xlfn.DAYS(About!$A$3,'Core Indicators'!FI22)</f>
        <v>0</v>
      </c>
      <c r="M22" s="241">
        <f>_xlfn.DAYS(About!$A$3,'Core Indicators'!GG22)</f>
        <v>167</v>
      </c>
      <c r="N22" s="241">
        <f>_xlfn.DAYS(About!$A$3,'Core Indicators'!GO22)</f>
        <v>167</v>
      </c>
      <c r="O22" s="241">
        <f>_xlfn.DAYS(About!$A$3,'Core Indicators'!GW22)</f>
        <v>167</v>
      </c>
      <c r="P22" s="241">
        <f>_xlfn.DAYS(About!$A$3,'Core Indicators'!HE22)</f>
        <v>167</v>
      </c>
      <c r="Q22" s="241">
        <f>_xlfn.DAYS(About!$A$3,'Core Indicators'!HM22)</f>
        <v>167</v>
      </c>
      <c r="R22" s="241">
        <f>_xlfn.DAYS(About!$A$3,'Core Indicators'!HU22)</f>
        <v>167</v>
      </c>
      <c r="S22" s="241">
        <f>_xlfn.DAYS(About!$A$3,'Core Indicators'!IC22)</f>
        <v>167</v>
      </c>
      <c r="T22" s="241">
        <f>_xlfn.DAYS(About!$A$3,'Core Indicators'!IK22)</f>
        <v>167</v>
      </c>
      <c r="U22" s="241">
        <f>_xlfn.DAYS(About!$A$3,'Core Indicators'!IS22)</f>
        <v>167</v>
      </c>
      <c r="V22" s="241">
        <f t="shared" si="0"/>
        <v>16.7</v>
      </c>
    </row>
    <row r="23" spans="1:22">
      <c r="A23" s="240" t="str">
        <f>Lists!C:C</f>
        <v>COL002</v>
      </c>
      <c r="B23" s="241">
        <f>_xlfn.DAYS(About!$A$3,'Core Indicators'!U23)</f>
        <v>0</v>
      </c>
      <c r="C23" s="241">
        <f>_xlfn.DAYS(About!$A$3,'Core Indicators'!AC23)</f>
        <v>0</v>
      </c>
      <c r="D23" s="241">
        <f>_xlfn.DAYS(About!$A$3,'Core Indicators'!AK23)</f>
        <v>0</v>
      </c>
      <c r="E23" s="241">
        <f>_xlfn.DAYS(About!$A$3,'Core Indicators'!AS23)</f>
        <v>0</v>
      </c>
      <c r="F23" s="241">
        <f>_xlfn.DAYS(About!$A$3,'Core Indicators'!BQ23)</f>
        <v>0</v>
      </c>
      <c r="G23" s="241">
        <f>_xlfn.DAYS(About!$A$3,'Core Indicators'!DM23)</f>
        <v>0</v>
      </c>
      <c r="H23" s="241">
        <f>_xlfn.DAYS(About!$A$3,'Core Indicators'!DU23)</f>
        <v>0</v>
      </c>
      <c r="I23" s="241">
        <f>_xlfn.DAYS(About!$A$3,'Core Indicators'!EC23)</f>
        <v>0</v>
      </c>
      <c r="J23" s="241">
        <f>_xlfn.DAYS(About!$A$3,'Core Indicators'!EK23)</f>
        <v>0</v>
      </c>
      <c r="K23" s="241">
        <f>_xlfn.DAYS(About!$A$3,'Core Indicators'!ES23)</f>
        <v>0</v>
      </c>
      <c r="L23" s="241">
        <f>_xlfn.DAYS(About!$A$3,'Core Indicators'!FI23)</f>
        <v>0</v>
      </c>
      <c r="M23" s="241">
        <f>_xlfn.DAYS(About!$A$3,'Core Indicators'!GG23)</f>
        <v>167</v>
      </c>
      <c r="N23" s="241">
        <f>_xlfn.DAYS(About!$A$3,'Core Indicators'!GO23)</f>
        <v>167</v>
      </c>
      <c r="O23" s="241">
        <f>_xlfn.DAYS(About!$A$3,'Core Indicators'!GW23)</f>
        <v>167</v>
      </c>
      <c r="P23" s="241">
        <f>_xlfn.DAYS(About!$A$3,'Core Indicators'!HE23)</f>
        <v>167</v>
      </c>
      <c r="Q23" s="241">
        <f>_xlfn.DAYS(About!$A$3,'Core Indicators'!HM23)</f>
        <v>167</v>
      </c>
      <c r="R23" s="241">
        <f>_xlfn.DAYS(About!$A$3,'Core Indicators'!HU23)</f>
        <v>167</v>
      </c>
      <c r="S23" s="241">
        <f>_xlfn.DAYS(About!$A$3,'Core Indicators'!IC23)</f>
        <v>167</v>
      </c>
      <c r="T23" s="241">
        <f>_xlfn.DAYS(About!$A$3,'Core Indicators'!IK23)</f>
        <v>167</v>
      </c>
      <c r="U23" s="241">
        <f>_xlfn.DAYS(About!$A$3,'Core Indicators'!IS23)</f>
        <v>167</v>
      </c>
      <c r="V23" s="241">
        <f t="shared" si="0"/>
        <v>16.7</v>
      </c>
    </row>
    <row r="24" spans="1:22">
      <c r="A24" s="240" t="str">
        <f>Lists!C:C</f>
        <v>CRI002</v>
      </c>
      <c r="B24" s="241">
        <f>_xlfn.DAYS(About!$A$3,'Core Indicators'!U24)</f>
        <v>0</v>
      </c>
      <c r="C24" s="241">
        <f>_xlfn.DAYS(About!$A$3,'Core Indicators'!AC24)</f>
        <v>0</v>
      </c>
      <c r="D24" s="241">
        <f>_xlfn.DAYS(About!$A$3,'Core Indicators'!AK24)</f>
        <v>0</v>
      </c>
      <c r="E24" s="241">
        <f>_xlfn.DAYS(About!$A$3,'Core Indicators'!AS24)</f>
        <v>0</v>
      </c>
      <c r="F24" s="241">
        <f>_xlfn.DAYS(About!$A$3,'Core Indicators'!BQ24)</f>
        <v>61</v>
      </c>
      <c r="G24" s="241">
        <f>_xlfn.DAYS(About!$A$3,'Core Indicators'!DM24)</f>
        <v>0</v>
      </c>
      <c r="H24" s="241">
        <f>_xlfn.DAYS(About!$A$3,'Core Indicators'!DU24)</f>
        <v>0</v>
      </c>
      <c r="I24" s="241">
        <f>_xlfn.DAYS(About!$A$3,'Core Indicators'!EC24)</f>
        <v>0</v>
      </c>
      <c r="J24" s="241">
        <f>_xlfn.DAYS(About!$A$3,'Core Indicators'!EK24)</f>
        <v>0</v>
      </c>
      <c r="K24" s="241">
        <f>_xlfn.DAYS(About!$A$3,'Core Indicators'!ES24)</f>
        <v>0</v>
      </c>
      <c r="L24" s="241">
        <f>_xlfn.DAYS(About!$A$3,'Core Indicators'!FI24)</f>
        <v>0</v>
      </c>
      <c r="M24" s="241">
        <f>_xlfn.DAYS(About!$A$3,'Core Indicators'!GG24)</f>
        <v>167</v>
      </c>
      <c r="N24" s="241">
        <f>_xlfn.DAYS(About!$A$3,'Core Indicators'!GO24)</f>
        <v>167</v>
      </c>
      <c r="O24" s="241">
        <f>_xlfn.DAYS(About!$A$3,'Core Indicators'!GW24)</f>
        <v>167</v>
      </c>
      <c r="P24" s="241">
        <f>_xlfn.DAYS(About!$A$3,'Core Indicators'!HE24)</f>
        <v>167</v>
      </c>
      <c r="Q24" s="241">
        <f>_xlfn.DAYS(About!$A$3,'Core Indicators'!HM24)</f>
        <v>167</v>
      </c>
      <c r="R24" s="241">
        <f>_xlfn.DAYS(About!$A$3,'Core Indicators'!HU24)</f>
        <v>167</v>
      </c>
      <c r="S24" s="241">
        <f>_xlfn.DAYS(About!$A$3,'Core Indicators'!IC24)</f>
        <v>167</v>
      </c>
      <c r="T24" s="241">
        <f>_xlfn.DAYS(About!$A$3,'Core Indicators'!IK24)</f>
        <v>167</v>
      </c>
      <c r="U24" s="241">
        <f>_xlfn.DAYS(About!$A$3,'Core Indicators'!IS24)</f>
        <v>167</v>
      </c>
      <c r="V24" s="241">
        <f t="shared" si="0"/>
        <v>22.8</v>
      </c>
    </row>
    <row r="25" spans="1:22">
      <c r="A25" s="240" t="str">
        <f>Lists!C:C</f>
        <v>CZE002</v>
      </c>
      <c r="B25" s="241">
        <f>_xlfn.DAYS(About!$A$3,'Core Indicators'!U25)</f>
        <v>4</v>
      </c>
      <c r="C25" s="241">
        <f>_xlfn.DAYS(About!$A$3,'Core Indicators'!AC25)</f>
        <v>4</v>
      </c>
      <c r="D25" s="241">
        <f>_xlfn.DAYS(About!$A$3,'Core Indicators'!AK25)</f>
        <v>4</v>
      </c>
      <c r="E25" s="241">
        <f>_xlfn.DAYS(About!$A$3,'Core Indicators'!AS25)</f>
        <v>4</v>
      </c>
      <c r="F25" s="241">
        <f>_xlfn.DAYS(About!$A$3,'Core Indicators'!BQ25)</f>
        <v>4</v>
      </c>
      <c r="G25" s="241">
        <f>_xlfn.DAYS(About!$A$3,'Core Indicators'!DM25)</f>
        <v>4</v>
      </c>
      <c r="H25" s="241">
        <f>_xlfn.DAYS(About!$A$3,'Core Indicators'!DU25)</f>
        <v>4</v>
      </c>
      <c r="I25" s="241">
        <f>_xlfn.DAYS(About!$A$3,'Core Indicators'!EC25)</f>
        <v>4</v>
      </c>
      <c r="J25" s="241">
        <f>_xlfn.DAYS(About!$A$3,'Core Indicators'!EK25)</f>
        <v>4</v>
      </c>
      <c r="K25" s="241">
        <f>_xlfn.DAYS(About!$A$3,'Core Indicators'!ES25)</f>
        <v>4</v>
      </c>
      <c r="L25" s="241">
        <f>_xlfn.DAYS(About!$A$3,'Core Indicators'!FI25)</f>
        <v>4</v>
      </c>
      <c r="M25" s="241">
        <f>_xlfn.DAYS(About!$A$3,'Core Indicators'!GG25)</f>
        <v>167</v>
      </c>
      <c r="N25" s="241">
        <f>_xlfn.DAYS(About!$A$3,'Core Indicators'!GO25)</f>
        <v>167</v>
      </c>
      <c r="O25" s="241">
        <f>_xlfn.DAYS(About!$A$3,'Core Indicators'!GW25)</f>
        <v>167</v>
      </c>
      <c r="P25" s="241">
        <f>_xlfn.DAYS(About!$A$3,'Core Indicators'!HE25)</f>
        <v>167</v>
      </c>
      <c r="Q25" s="241">
        <f>_xlfn.DAYS(About!$A$3,'Core Indicators'!HM25)</f>
        <v>167</v>
      </c>
      <c r="R25" s="241">
        <f>_xlfn.DAYS(About!$A$3,'Core Indicators'!HU25)</f>
        <v>167</v>
      </c>
      <c r="S25" s="241">
        <f>_xlfn.DAYS(About!$A$3,'Core Indicators'!IC25)</f>
        <v>167</v>
      </c>
      <c r="T25" s="241">
        <f>_xlfn.DAYS(About!$A$3,'Core Indicators'!IK25)</f>
        <v>167</v>
      </c>
      <c r="U25" s="241">
        <f>_xlfn.DAYS(About!$A$3,'Core Indicators'!IS25)</f>
        <v>167</v>
      </c>
      <c r="V25" s="241">
        <f t="shared" si="0"/>
        <v>20.3</v>
      </c>
    </row>
    <row r="26" spans="1:22">
      <c r="A26" s="240" t="str">
        <f>Lists!C:C</f>
        <v>DJI001</v>
      </c>
      <c r="B26" s="241">
        <f>_xlfn.DAYS(About!$A$3,'Core Indicators'!U26)</f>
        <v>0</v>
      </c>
      <c r="C26" s="241">
        <f>_xlfn.DAYS(About!$A$3,'Core Indicators'!AC26)</f>
        <v>0</v>
      </c>
      <c r="D26" s="241">
        <f>_xlfn.DAYS(About!$A$3,'Core Indicators'!AK26)</f>
        <v>0</v>
      </c>
      <c r="E26" s="241">
        <f>_xlfn.DAYS(About!$A$3,'Core Indicators'!AS26)</f>
        <v>0</v>
      </c>
      <c r="F26" s="241">
        <f>_xlfn.DAYS(About!$A$3,'Core Indicators'!BQ26)</f>
        <v>0</v>
      </c>
      <c r="G26" s="241">
        <f>_xlfn.DAYS(About!$A$3,'Core Indicators'!DM26)</f>
        <v>0</v>
      </c>
      <c r="H26" s="241">
        <f>_xlfn.DAYS(About!$A$3,'Core Indicators'!DU26)</f>
        <v>0</v>
      </c>
      <c r="I26" s="241">
        <f>_xlfn.DAYS(About!$A$3,'Core Indicators'!EC26)</f>
        <v>0</v>
      </c>
      <c r="J26" s="241">
        <f>_xlfn.DAYS(About!$A$3,'Core Indicators'!EK26)</f>
        <v>0</v>
      </c>
      <c r="K26" s="241">
        <f>_xlfn.DAYS(About!$A$3,'Core Indicators'!ES26)</f>
        <v>0</v>
      </c>
      <c r="L26" s="241">
        <f>_xlfn.DAYS(About!$A$3,'Core Indicators'!FI26)</f>
        <v>884</v>
      </c>
      <c r="M26" s="241">
        <f>_xlfn.DAYS(About!$A$3,'Core Indicators'!GG26)</f>
        <v>167</v>
      </c>
      <c r="N26" s="241">
        <f>_xlfn.DAYS(About!$A$3,'Core Indicators'!GO26)</f>
        <v>167</v>
      </c>
      <c r="O26" s="241">
        <f>_xlfn.DAYS(About!$A$3,'Core Indicators'!GW26)</f>
        <v>167</v>
      </c>
      <c r="P26" s="241">
        <f>_xlfn.DAYS(About!$A$3,'Core Indicators'!HE26)</f>
        <v>167</v>
      </c>
      <c r="Q26" s="241">
        <f>_xlfn.DAYS(About!$A$3,'Core Indicators'!HM26)</f>
        <v>167</v>
      </c>
      <c r="R26" s="241">
        <f>_xlfn.DAYS(About!$A$3,'Core Indicators'!HU26)</f>
        <v>167</v>
      </c>
      <c r="S26" s="241">
        <f>_xlfn.DAYS(About!$A$3,'Core Indicators'!IC26)</f>
        <v>167</v>
      </c>
      <c r="T26" s="241">
        <f>_xlfn.DAYS(About!$A$3,'Core Indicators'!IK26)</f>
        <v>167</v>
      </c>
      <c r="U26" s="241">
        <f>_xlfn.DAYS(About!$A$3,'Core Indicators'!IS26)</f>
        <v>167</v>
      </c>
      <c r="V26" s="241">
        <f t="shared" si="0"/>
        <v>105.1</v>
      </c>
    </row>
    <row r="27" spans="1:22">
      <c r="A27" s="240" t="str">
        <f>Lists!C:C</f>
        <v>DJI002</v>
      </c>
      <c r="B27" s="241">
        <f>_xlfn.DAYS(About!$A$3,'Core Indicators'!U27)</f>
        <v>0</v>
      </c>
      <c r="C27" s="241">
        <f>_xlfn.DAYS(About!$A$3,'Core Indicators'!AC27)</f>
        <v>0</v>
      </c>
      <c r="D27" s="241">
        <f>_xlfn.DAYS(About!$A$3,'Core Indicators'!AK27)</f>
        <v>0</v>
      </c>
      <c r="E27" s="241">
        <f>_xlfn.DAYS(About!$A$3,'Core Indicators'!AS27)</f>
        <v>0</v>
      </c>
      <c r="F27" s="241">
        <f>_xlfn.DAYS(About!$A$3,'Core Indicators'!BQ27)</f>
        <v>0</v>
      </c>
      <c r="G27" s="241">
        <f>_xlfn.DAYS(About!$A$3,'Core Indicators'!DM27)</f>
        <v>0</v>
      </c>
      <c r="H27" s="241">
        <f>_xlfn.DAYS(About!$A$3,'Core Indicators'!DU27)</f>
        <v>0</v>
      </c>
      <c r="I27" s="241">
        <f>_xlfn.DAYS(About!$A$3,'Core Indicators'!EC27)</f>
        <v>0</v>
      </c>
      <c r="J27" s="241">
        <f>_xlfn.DAYS(About!$A$3,'Core Indicators'!EK27)</f>
        <v>0</v>
      </c>
      <c r="K27" s="241">
        <f>_xlfn.DAYS(About!$A$3,'Core Indicators'!ES27)</f>
        <v>0</v>
      </c>
      <c r="L27" s="241">
        <f>_xlfn.DAYS(About!$A$3,'Core Indicators'!FI27)</f>
        <v>884</v>
      </c>
      <c r="M27" s="241">
        <f>_xlfn.DAYS(About!$A$3,'Core Indicators'!GG27)</f>
        <v>167</v>
      </c>
      <c r="N27" s="241">
        <f>_xlfn.DAYS(About!$A$3,'Core Indicators'!GO27)</f>
        <v>167</v>
      </c>
      <c r="O27" s="241">
        <f>_xlfn.DAYS(About!$A$3,'Core Indicators'!GW27)</f>
        <v>167</v>
      </c>
      <c r="P27" s="241">
        <f>_xlfn.DAYS(About!$A$3,'Core Indicators'!HE27)</f>
        <v>167</v>
      </c>
      <c r="Q27" s="241">
        <f>_xlfn.DAYS(About!$A$3,'Core Indicators'!HM27)</f>
        <v>167</v>
      </c>
      <c r="R27" s="241">
        <f>_xlfn.DAYS(About!$A$3,'Core Indicators'!HU27)</f>
        <v>167</v>
      </c>
      <c r="S27" s="241">
        <f>_xlfn.DAYS(About!$A$3,'Core Indicators'!IC27)</f>
        <v>167</v>
      </c>
      <c r="T27" s="241">
        <f>_xlfn.DAYS(About!$A$3,'Core Indicators'!IK27)</f>
        <v>167</v>
      </c>
      <c r="U27" s="241">
        <f>_xlfn.DAYS(About!$A$3,'Core Indicators'!IS27)</f>
        <v>167</v>
      </c>
      <c r="V27" s="241">
        <f t="shared" si="0"/>
        <v>105.1</v>
      </c>
    </row>
    <row r="28" spans="1:22">
      <c r="A28" s="240" t="str">
        <f>Lists!C:C</f>
        <v>DJI003</v>
      </c>
      <c r="B28" s="241">
        <f>_xlfn.DAYS(About!$A$3,'Core Indicators'!U28)</f>
        <v>0</v>
      </c>
      <c r="C28" s="241">
        <f>_xlfn.DAYS(About!$A$3,'Core Indicators'!AC28)</f>
        <v>0</v>
      </c>
      <c r="D28" s="241">
        <f>_xlfn.DAYS(About!$A$3,'Core Indicators'!AK28)</f>
        <v>0</v>
      </c>
      <c r="E28" s="241">
        <f>_xlfn.DAYS(About!$A$3,'Core Indicators'!AS28)</f>
        <v>0</v>
      </c>
      <c r="F28" s="241">
        <f>_xlfn.DAYS(About!$A$3,'Core Indicators'!BQ28)</f>
        <v>0</v>
      </c>
      <c r="G28" s="241">
        <f>_xlfn.DAYS(About!$A$3,'Core Indicators'!DM28)</f>
        <v>0</v>
      </c>
      <c r="H28" s="241">
        <f>_xlfn.DAYS(About!$A$3,'Core Indicators'!DU28)</f>
        <v>0</v>
      </c>
      <c r="I28" s="241">
        <f>_xlfn.DAYS(About!$A$3,'Core Indicators'!EC28)</f>
        <v>0</v>
      </c>
      <c r="J28" s="241">
        <f>_xlfn.DAYS(About!$A$3,'Core Indicators'!EK28)</f>
        <v>0</v>
      </c>
      <c r="K28" s="241">
        <f>_xlfn.DAYS(About!$A$3,'Core Indicators'!ES28)</f>
        <v>0</v>
      </c>
      <c r="L28" s="241">
        <f>_xlfn.DAYS(About!$A$3,'Core Indicators'!FI28)</f>
        <v>884</v>
      </c>
      <c r="M28" s="241">
        <f>_xlfn.DAYS(About!$A$3,'Core Indicators'!GG28)</f>
        <v>167</v>
      </c>
      <c r="N28" s="241">
        <f>_xlfn.DAYS(About!$A$3,'Core Indicators'!GO28)</f>
        <v>167</v>
      </c>
      <c r="O28" s="241">
        <f>_xlfn.DAYS(About!$A$3,'Core Indicators'!GW28)</f>
        <v>167</v>
      </c>
      <c r="P28" s="241">
        <f>_xlfn.DAYS(About!$A$3,'Core Indicators'!HE28)</f>
        <v>167</v>
      </c>
      <c r="Q28" s="241">
        <f>_xlfn.DAYS(About!$A$3,'Core Indicators'!HM28)</f>
        <v>167</v>
      </c>
      <c r="R28" s="241">
        <f>_xlfn.DAYS(About!$A$3,'Core Indicators'!HU28)</f>
        <v>167</v>
      </c>
      <c r="S28" s="241">
        <f>_xlfn.DAYS(About!$A$3,'Core Indicators'!IC28)</f>
        <v>167</v>
      </c>
      <c r="T28" s="241">
        <f>_xlfn.DAYS(About!$A$3,'Core Indicators'!IK28)</f>
        <v>167</v>
      </c>
      <c r="U28" s="241">
        <f>_xlfn.DAYS(About!$A$3,'Core Indicators'!IS28)</f>
        <v>167</v>
      </c>
      <c r="V28" s="241">
        <f t="shared" si="0"/>
        <v>105.1</v>
      </c>
    </row>
    <row r="29" spans="1:22">
      <c r="A29" s="240" t="str">
        <f>Lists!C:C</f>
        <v>DOM002</v>
      </c>
      <c r="B29" s="241">
        <f>_xlfn.DAYS(About!$A$3,'Core Indicators'!U29)</f>
        <v>30</v>
      </c>
      <c r="C29" s="241">
        <f>_xlfn.DAYS(About!$A$3,'Core Indicators'!AC29)</f>
        <v>30</v>
      </c>
      <c r="D29" s="241">
        <f>_xlfn.DAYS(About!$A$3,'Core Indicators'!AK29)</f>
        <v>0</v>
      </c>
      <c r="E29" s="241">
        <f>_xlfn.DAYS(About!$A$3,'Core Indicators'!AS29)</f>
        <v>0</v>
      </c>
      <c r="F29" s="241">
        <f>_xlfn.DAYS(About!$A$3,'Core Indicators'!BQ29)</f>
        <v>30</v>
      </c>
      <c r="G29" s="241">
        <f>_xlfn.DAYS(About!$A$3,'Core Indicators'!DM29)</f>
        <v>30</v>
      </c>
      <c r="H29" s="241">
        <f>_xlfn.DAYS(About!$A$3,'Core Indicators'!DU29)</f>
        <v>30</v>
      </c>
      <c r="I29" s="241">
        <f>_xlfn.DAYS(About!$A$3,'Core Indicators'!EC29)</f>
        <v>30</v>
      </c>
      <c r="J29" s="241">
        <f>_xlfn.DAYS(About!$A$3,'Core Indicators'!EK29)</f>
        <v>30</v>
      </c>
      <c r="K29" s="241">
        <f>_xlfn.DAYS(About!$A$3,'Core Indicators'!ES29)</f>
        <v>30</v>
      </c>
      <c r="L29" s="241">
        <f>_xlfn.DAYS(About!$A$3,'Core Indicators'!FI29)</f>
        <v>0</v>
      </c>
      <c r="M29" s="241">
        <f>_xlfn.DAYS(About!$A$3,'Core Indicators'!GG29)</f>
        <v>167</v>
      </c>
      <c r="N29" s="241">
        <f>_xlfn.DAYS(About!$A$3,'Core Indicators'!GO29)</f>
        <v>167</v>
      </c>
      <c r="O29" s="241">
        <f>_xlfn.DAYS(About!$A$3,'Core Indicators'!GW29)</f>
        <v>167</v>
      </c>
      <c r="P29" s="241">
        <f>_xlfn.DAYS(About!$A$3,'Core Indicators'!HE29)</f>
        <v>167</v>
      </c>
      <c r="Q29" s="241">
        <f>_xlfn.DAYS(About!$A$3,'Core Indicators'!HM29)</f>
        <v>167</v>
      </c>
      <c r="R29" s="241">
        <f>_xlfn.DAYS(About!$A$3,'Core Indicators'!HU29)</f>
        <v>167</v>
      </c>
      <c r="S29" s="241">
        <f>_xlfn.DAYS(About!$A$3,'Core Indicators'!IC29)</f>
        <v>167</v>
      </c>
      <c r="T29" s="241">
        <f>_xlfn.DAYS(About!$A$3,'Core Indicators'!IK29)</f>
        <v>167</v>
      </c>
      <c r="U29" s="241">
        <f>_xlfn.DAYS(About!$A$3,'Core Indicators'!IS29)</f>
        <v>167</v>
      </c>
      <c r="V29" s="241">
        <f t="shared" si="0"/>
        <v>34.700000000000003</v>
      </c>
    </row>
    <row r="30" spans="1:22">
      <c r="A30" s="240" t="str">
        <f>Lists!C:C</f>
        <v>DZA002</v>
      </c>
      <c r="B30" s="241">
        <f>_xlfn.DAYS(About!$A$3,'Core Indicators'!U30)</f>
        <v>20</v>
      </c>
      <c r="C30" s="241">
        <f>_xlfn.DAYS(About!$A$3,'Core Indicators'!AC30)</f>
        <v>20</v>
      </c>
      <c r="D30" s="241">
        <f>_xlfn.DAYS(About!$A$3,'Core Indicators'!AK30)</f>
        <v>20</v>
      </c>
      <c r="E30" s="241">
        <f>_xlfn.DAYS(About!$A$3,'Core Indicators'!AS30)</f>
        <v>20</v>
      </c>
      <c r="F30" s="241">
        <f>_xlfn.DAYS(About!$A$3,'Core Indicators'!BQ30)</f>
        <v>20</v>
      </c>
      <c r="G30" s="241">
        <f>_xlfn.DAYS(About!$A$3,'Core Indicators'!DM30)</f>
        <v>20</v>
      </c>
      <c r="H30" s="241">
        <f>_xlfn.DAYS(About!$A$3,'Core Indicators'!DU30)</f>
        <v>20</v>
      </c>
      <c r="I30" s="241">
        <f>_xlfn.DAYS(About!$A$3,'Core Indicators'!EC30)</f>
        <v>20</v>
      </c>
      <c r="J30" s="241">
        <f>_xlfn.DAYS(About!$A$3,'Core Indicators'!EK30)</f>
        <v>20</v>
      </c>
      <c r="K30" s="241">
        <f>_xlfn.DAYS(About!$A$3,'Core Indicators'!ES30)</f>
        <v>20</v>
      </c>
      <c r="L30" s="241">
        <f>_xlfn.DAYS(About!$A$3,'Core Indicators'!FI30)</f>
        <v>20</v>
      </c>
      <c r="M30" s="241">
        <f>_xlfn.DAYS(About!$A$3,'Core Indicators'!GG30)</f>
        <v>167</v>
      </c>
      <c r="N30" s="241">
        <f>_xlfn.DAYS(About!$A$3,'Core Indicators'!GO30)</f>
        <v>167</v>
      </c>
      <c r="O30" s="241">
        <f>_xlfn.DAYS(About!$A$3,'Core Indicators'!GW30)</f>
        <v>167</v>
      </c>
      <c r="P30" s="241">
        <f>_xlfn.DAYS(About!$A$3,'Core Indicators'!HE30)</f>
        <v>167</v>
      </c>
      <c r="Q30" s="241">
        <f>_xlfn.DAYS(About!$A$3,'Core Indicators'!HM30)</f>
        <v>167</v>
      </c>
      <c r="R30" s="241">
        <f>_xlfn.DAYS(About!$A$3,'Core Indicators'!HU30)</f>
        <v>167</v>
      </c>
      <c r="S30" s="241">
        <f>_xlfn.DAYS(About!$A$3,'Core Indicators'!IC30)</f>
        <v>167</v>
      </c>
      <c r="T30" s="241">
        <f>_xlfn.DAYS(About!$A$3,'Core Indicators'!IK30)</f>
        <v>167</v>
      </c>
      <c r="U30" s="241">
        <f>_xlfn.DAYS(About!$A$3,'Core Indicators'!IS30)</f>
        <v>167</v>
      </c>
      <c r="V30" s="241">
        <f t="shared" si="0"/>
        <v>34.700000000000003</v>
      </c>
    </row>
    <row r="31" spans="1:22">
      <c r="A31" s="240" t="str">
        <f>Lists!C:C</f>
        <v>DZA003</v>
      </c>
      <c r="B31" s="241">
        <f>_xlfn.DAYS(About!$A$3,'Core Indicators'!U31)</f>
        <v>20</v>
      </c>
      <c r="C31" s="241">
        <f>_xlfn.DAYS(About!$A$3,'Core Indicators'!AC31)</f>
        <v>20</v>
      </c>
      <c r="D31" s="241">
        <f>_xlfn.DAYS(About!$A$3,'Core Indicators'!AK31)</f>
        <v>20</v>
      </c>
      <c r="E31" s="241">
        <f>_xlfn.DAYS(About!$A$3,'Core Indicators'!AS31)</f>
        <v>20</v>
      </c>
      <c r="F31" s="241">
        <f>_xlfn.DAYS(About!$A$3,'Core Indicators'!BQ31)</f>
        <v>20</v>
      </c>
      <c r="G31" s="241">
        <f>_xlfn.DAYS(About!$A$3,'Core Indicators'!DM31)</f>
        <v>20</v>
      </c>
      <c r="H31" s="241">
        <f>_xlfn.DAYS(About!$A$3,'Core Indicators'!DU31)</f>
        <v>20</v>
      </c>
      <c r="I31" s="241">
        <f>_xlfn.DAYS(About!$A$3,'Core Indicators'!EC31)</f>
        <v>20</v>
      </c>
      <c r="J31" s="241">
        <f>_xlfn.DAYS(About!$A$3,'Core Indicators'!EK31)</f>
        <v>20</v>
      </c>
      <c r="K31" s="241">
        <f>_xlfn.DAYS(About!$A$3,'Core Indicators'!ES31)</f>
        <v>20</v>
      </c>
      <c r="L31" s="241">
        <f>_xlfn.DAYS(About!$A$3,'Core Indicators'!FI31)</f>
        <v>20</v>
      </c>
      <c r="M31" s="241">
        <f>_xlfn.DAYS(About!$A$3,'Core Indicators'!GG31)</f>
        <v>167</v>
      </c>
      <c r="N31" s="241">
        <f>_xlfn.DAYS(About!$A$3,'Core Indicators'!GO31)</f>
        <v>167</v>
      </c>
      <c r="O31" s="241">
        <f>_xlfn.DAYS(About!$A$3,'Core Indicators'!GW31)</f>
        <v>167</v>
      </c>
      <c r="P31" s="241">
        <f>_xlfn.DAYS(About!$A$3,'Core Indicators'!HE31)</f>
        <v>167</v>
      </c>
      <c r="Q31" s="241">
        <f>_xlfn.DAYS(About!$A$3,'Core Indicators'!HM31)</f>
        <v>167</v>
      </c>
      <c r="R31" s="241">
        <f>_xlfn.DAYS(About!$A$3,'Core Indicators'!HU31)</f>
        <v>167</v>
      </c>
      <c r="S31" s="241">
        <f>_xlfn.DAYS(About!$A$3,'Core Indicators'!IC31)</f>
        <v>167</v>
      </c>
      <c r="T31" s="241">
        <f>_xlfn.DAYS(About!$A$3,'Core Indicators'!IK31)</f>
        <v>167</v>
      </c>
      <c r="U31" s="241">
        <f>_xlfn.DAYS(About!$A$3,'Core Indicators'!IS31)</f>
        <v>167</v>
      </c>
      <c r="V31" s="241">
        <f t="shared" si="0"/>
        <v>34.700000000000003</v>
      </c>
    </row>
    <row r="32" spans="1:22">
      <c r="A32" s="240" t="str">
        <f>Lists!C:C</f>
        <v>DZA004</v>
      </c>
      <c r="B32" s="241">
        <f>_xlfn.DAYS(About!$A$3,'Core Indicators'!U32)</f>
        <v>20</v>
      </c>
      <c r="C32" s="241">
        <f>_xlfn.DAYS(About!$A$3,'Core Indicators'!AC32)</f>
        <v>20</v>
      </c>
      <c r="D32" s="241">
        <f>_xlfn.DAYS(About!$A$3,'Core Indicators'!AK32)</f>
        <v>20</v>
      </c>
      <c r="E32" s="241">
        <f>_xlfn.DAYS(About!$A$3,'Core Indicators'!AS32)</f>
        <v>20</v>
      </c>
      <c r="F32" s="241">
        <f>_xlfn.DAYS(About!$A$3,'Core Indicators'!BQ32)</f>
        <v>20</v>
      </c>
      <c r="G32" s="241">
        <f>_xlfn.DAYS(About!$A$3,'Core Indicators'!DM32)</f>
        <v>20</v>
      </c>
      <c r="H32" s="241">
        <f>_xlfn.DAYS(About!$A$3,'Core Indicators'!DU32)</f>
        <v>20</v>
      </c>
      <c r="I32" s="241">
        <f>_xlfn.DAYS(About!$A$3,'Core Indicators'!EC32)</f>
        <v>20</v>
      </c>
      <c r="J32" s="241">
        <f>_xlfn.DAYS(About!$A$3,'Core Indicators'!EK32)</f>
        <v>20</v>
      </c>
      <c r="K32" s="241">
        <f>_xlfn.DAYS(About!$A$3,'Core Indicators'!ES32)</f>
        <v>20</v>
      </c>
      <c r="L32" s="241">
        <f>_xlfn.DAYS(About!$A$3,'Core Indicators'!FI32)</f>
        <v>20</v>
      </c>
      <c r="M32" s="241">
        <f>_xlfn.DAYS(About!$A$3,'Core Indicators'!GG32)</f>
        <v>167</v>
      </c>
      <c r="N32" s="241">
        <f>_xlfn.DAYS(About!$A$3,'Core Indicators'!GO32)</f>
        <v>167</v>
      </c>
      <c r="O32" s="241">
        <f>_xlfn.DAYS(About!$A$3,'Core Indicators'!GW32)</f>
        <v>167</v>
      </c>
      <c r="P32" s="241">
        <f>_xlfn.DAYS(About!$A$3,'Core Indicators'!HE32)</f>
        <v>167</v>
      </c>
      <c r="Q32" s="241">
        <f>_xlfn.DAYS(About!$A$3,'Core Indicators'!HM32)</f>
        <v>167</v>
      </c>
      <c r="R32" s="241">
        <f>_xlfn.DAYS(About!$A$3,'Core Indicators'!HU32)</f>
        <v>167</v>
      </c>
      <c r="S32" s="241">
        <f>_xlfn.DAYS(About!$A$3,'Core Indicators'!IC32)</f>
        <v>167</v>
      </c>
      <c r="T32" s="241">
        <f>_xlfn.DAYS(About!$A$3,'Core Indicators'!IK32)</f>
        <v>167</v>
      </c>
      <c r="U32" s="241">
        <f>_xlfn.DAYS(About!$A$3,'Core Indicators'!IS32)</f>
        <v>167</v>
      </c>
      <c r="V32" s="241">
        <f t="shared" si="0"/>
        <v>34.700000000000003</v>
      </c>
    </row>
    <row r="33" spans="1:22">
      <c r="A33" s="240" t="str">
        <f>Lists!C:C</f>
        <v>ECU001</v>
      </c>
      <c r="B33" s="241">
        <f>_xlfn.DAYS(About!$A$3,'Core Indicators'!U33)</f>
        <v>0</v>
      </c>
      <c r="C33" s="241">
        <f>_xlfn.DAYS(About!$A$3,'Core Indicators'!AC33)</f>
        <v>0</v>
      </c>
      <c r="D33" s="241">
        <f>_xlfn.DAYS(About!$A$3,'Core Indicators'!AK33)</f>
        <v>0</v>
      </c>
      <c r="E33" s="241">
        <f>_xlfn.DAYS(About!$A$3,'Core Indicators'!AS33)</f>
        <v>0</v>
      </c>
      <c r="F33" s="241">
        <f>_xlfn.DAYS(About!$A$3,'Core Indicators'!BQ33)</f>
        <v>0</v>
      </c>
      <c r="G33" s="241">
        <f>_xlfn.DAYS(About!$A$3,'Core Indicators'!DM33)</f>
        <v>0</v>
      </c>
      <c r="H33" s="241">
        <f>_xlfn.DAYS(About!$A$3,'Core Indicators'!DU33)</f>
        <v>0</v>
      </c>
      <c r="I33" s="241">
        <f>_xlfn.DAYS(About!$A$3,'Core Indicators'!EC33)</f>
        <v>0</v>
      </c>
      <c r="J33" s="241">
        <f>_xlfn.DAYS(About!$A$3,'Core Indicators'!EK33)</f>
        <v>0</v>
      </c>
      <c r="K33" s="241">
        <f>_xlfn.DAYS(About!$A$3,'Core Indicators'!ES33)</f>
        <v>0</v>
      </c>
      <c r="L33" s="241">
        <f>_xlfn.DAYS(About!$A$3,'Core Indicators'!FI33)</f>
        <v>0</v>
      </c>
      <c r="M33" s="241">
        <f>_xlfn.DAYS(About!$A$3,'Core Indicators'!GG33)</f>
        <v>85</v>
      </c>
      <c r="N33" s="241">
        <f>_xlfn.DAYS(About!$A$3,'Core Indicators'!GO33)</f>
        <v>85</v>
      </c>
      <c r="O33" s="241">
        <f>_xlfn.DAYS(About!$A$3,'Core Indicators'!GW33)</f>
        <v>85</v>
      </c>
      <c r="P33" s="241">
        <f>_xlfn.DAYS(About!$A$3,'Core Indicators'!HE33)</f>
        <v>85</v>
      </c>
      <c r="Q33" s="241">
        <f>_xlfn.DAYS(About!$A$3,'Core Indicators'!HM33)</f>
        <v>85</v>
      </c>
      <c r="R33" s="241">
        <f>_xlfn.DAYS(About!$A$3,'Core Indicators'!HU33)</f>
        <v>85</v>
      </c>
      <c r="S33" s="241">
        <f>_xlfn.DAYS(About!$A$3,'Core Indicators'!IC33)</f>
        <v>85</v>
      </c>
      <c r="T33" s="241">
        <f>_xlfn.DAYS(About!$A$3,'Core Indicators'!IK33)</f>
        <v>85</v>
      </c>
      <c r="U33" s="241">
        <f>_xlfn.DAYS(About!$A$3,'Core Indicators'!IS33)</f>
        <v>85</v>
      </c>
      <c r="V33" s="241">
        <f t="shared" si="0"/>
        <v>8.5</v>
      </c>
    </row>
    <row r="34" spans="1:22">
      <c r="A34" s="240" t="str">
        <f>Lists!C:C</f>
        <v>ECU002</v>
      </c>
      <c r="B34" s="241">
        <f>_xlfn.DAYS(About!$A$3,'Core Indicators'!U34)</f>
        <v>30</v>
      </c>
      <c r="C34" s="241">
        <f>_xlfn.DAYS(About!$A$3,'Core Indicators'!AC34)</f>
        <v>30</v>
      </c>
      <c r="D34" s="241">
        <f>_xlfn.DAYS(About!$A$3,'Core Indicators'!AK34)</f>
        <v>0</v>
      </c>
      <c r="E34" s="241">
        <f>_xlfn.DAYS(About!$A$3,'Core Indicators'!AS34)</f>
        <v>0</v>
      </c>
      <c r="F34" s="241">
        <f>_xlfn.DAYS(About!$A$3,'Core Indicators'!BQ34)</f>
        <v>0</v>
      </c>
      <c r="G34" s="241">
        <f>_xlfn.DAYS(About!$A$3,'Core Indicators'!DM34)</f>
        <v>0</v>
      </c>
      <c r="H34" s="241">
        <f>_xlfn.DAYS(About!$A$3,'Core Indicators'!DU34)</f>
        <v>0</v>
      </c>
      <c r="I34" s="241">
        <f>_xlfn.DAYS(About!$A$3,'Core Indicators'!EC34)</f>
        <v>0</v>
      </c>
      <c r="J34" s="241">
        <f>_xlfn.DAYS(About!$A$3,'Core Indicators'!EK34)</f>
        <v>30</v>
      </c>
      <c r="K34" s="241">
        <f>_xlfn.DAYS(About!$A$3,'Core Indicators'!ES34)</f>
        <v>30</v>
      </c>
      <c r="L34" s="241">
        <f>_xlfn.DAYS(About!$A$3,'Core Indicators'!FI34)</f>
        <v>30</v>
      </c>
      <c r="M34" s="241">
        <f>_xlfn.DAYS(About!$A$3,'Core Indicators'!GG34)</f>
        <v>85</v>
      </c>
      <c r="N34" s="241">
        <f>_xlfn.DAYS(About!$A$3,'Core Indicators'!GO34)</f>
        <v>85</v>
      </c>
      <c r="O34" s="241">
        <f>_xlfn.DAYS(About!$A$3,'Core Indicators'!GW34)</f>
        <v>85</v>
      </c>
      <c r="P34" s="241">
        <f>_xlfn.DAYS(About!$A$3,'Core Indicators'!HE34)</f>
        <v>85</v>
      </c>
      <c r="Q34" s="241">
        <f>_xlfn.DAYS(About!$A$3,'Core Indicators'!HM34)</f>
        <v>85</v>
      </c>
      <c r="R34" s="241">
        <f>_xlfn.DAYS(About!$A$3,'Core Indicators'!HU34)</f>
        <v>85</v>
      </c>
      <c r="S34" s="241">
        <f>_xlfn.DAYS(About!$A$3,'Core Indicators'!IC34)</f>
        <v>85</v>
      </c>
      <c r="T34" s="241">
        <f>_xlfn.DAYS(About!$A$3,'Core Indicators'!IK34)</f>
        <v>85</v>
      </c>
      <c r="U34" s="241">
        <f>_xlfn.DAYS(About!$A$3,'Core Indicators'!IS34)</f>
        <v>85</v>
      </c>
      <c r="V34" s="241">
        <f t="shared" si="0"/>
        <v>17.5</v>
      </c>
    </row>
    <row r="35" spans="1:22">
      <c r="A35" s="240" t="str">
        <f>Lists!C:C</f>
        <v>ECU003</v>
      </c>
      <c r="B35" s="241">
        <f>_xlfn.DAYS(About!$A$3,'Core Indicators'!U35)</f>
        <v>0</v>
      </c>
      <c r="C35" s="241">
        <f>_xlfn.DAYS(About!$A$3,'Core Indicators'!AC35)</f>
        <v>0</v>
      </c>
      <c r="D35" s="241">
        <f>_xlfn.DAYS(About!$A$3,'Core Indicators'!AK35)</f>
        <v>0</v>
      </c>
      <c r="E35" s="241">
        <f>_xlfn.DAYS(About!$A$3,'Core Indicators'!AS35)</f>
        <v>0</v>
      </c>
      <c r="F35" s="241">
        <f>_xlfn.DAYS(About!$A$3,'Core Indicators'!BQ35)</f>
        <v>0</v>
      </c>
      <c r="G35" s="241">
        <f>_xlfn.DAYS(About!$A$3,'Core Indicators'!DM35)</f>
        <v>0</v>
      </c>
      <c r="H35" s="241">
        <f>_xlfn.DAYS(About!$A$3,'Core Indicators'!DU35)</f>
        <v>0</v>
      </c>
      <c r="I35" s="241">
        <f>_xlfn.DAYS(About!$A$3,'Core Indicators'!EC35)</f>
        <v>0</v>
      </c>
      <c r="J35" s="241">
        <f>_xlfn.DAYS(About!$A$3,'Core Indicators'!EK35)</f>
        <v>0</v>
      </c>
      <c r="K35" s="241">
        <f>_xlfn.DAYS(About!$A$3,'Core Indicators'!ES35)</f>
        <v>0</v>
      </c>
      <c r="L35" s="241">
        <f>_xlfn.DAYS(About!$A$3,'Core Indicators'!FI35)</f>
        <v>30</v>
      </c>
      <c r="M35" s="241">
        <f>_xlfn.DAYS(About!$A$3,'Core Indicators'!GG35)</f>
        <v>85</v>
      </c>
      <c r="N35" s="241">
        <f>_xlfn.DAYS(About!$A$3,'Core Indicators'!GO35)</f>
        <v>85</v>
      </c>
      <c r="O35" s="241">
        <f>_xlfn.DAYS(About!$A$3,'Core Indicators'!GW35)</f>
        <v>85</v>
      </c>
      <c r="P35" s="241">
        <f>_xlfn.DAYS(About!$A$3,'Core Indicators'!HE35)</f>
        <v>85</v>
      </c>
      <c r="Q35" s="241">
        <f>_xlfn.DAYS(About!$A$3,'Core Indicators'!HM35)</f>
        <v>85</v>
      </c>
      <c r="R35" s="241">
        <f>_xlfn.DAYS(About!$A$3,'Core Indicators'!HU35)</f>
        <v>85</v>
      </c>
      <c r="S35" s="241">
        <f>_xlfn.DAYS(About!$A$3,'Core Indicators'!IC35)</f>
        <v>85</v>
      </c>
      <c r="T35" s="241">
        <f>_xlfn.DAYS(About!$A$3,'Core Indicators'!IK35)</f>
        <v>85</v>
      </c>
      <c r="U35" s="241">
        <f>_xlfn.DAYS(About!$A$3,'Core Indicators'!IS35)</f>
        <v>85</v>
      </c>
      <c r="V35" s="241">
        <f t="shared" ref="V35:V66" si="1">AVERAGE(D35:M35)</f>
        <v>11.5</v>
      </c>
    </row>
    <row r="36" spans="1:22">
      <c r="A36" s="240" t="str">
        <f>Lists!C:C</f>
        <v>EGY004</v>
      </c>
      <c r="B36" s="241">
        <f>_xlfn.DAYS(About!$A$3,'Core Indicators'!U36)</f>
        <v>20</v>
      </c>
      <c r="C36" s="241">
        <f>_xlfn.DAYS(About!$A$3,'Core Indicators'!AC36)</f>
        <v>20</v>
      </c>
      <c r="D36" s="241">
        <f>_xlfn.DAYS(About!$A$3,'Core Indicators'!AK36)</f>
        <v>20</v>
      </c>
      <c r="E36" s="241">
        <f>_xlfn.DAYS(About!$A$3,'Core Indicators'!AS36)</f>
        <v>20</v>
      </c>
      <c r="F36" s="241">
        <f>_xlfn.DAYS(About!$A$3,'Core Indicators'!BQ36)</f>
        <v>20</v>
      </c>
      <c r="G36" s="241">
        <f>_xlfn.DAYS(About!$A$3,'Core Indicators'!DM36)</f>
        <v>20</v>
      </c>
      <c r="H36" s="241">
        <f>_xlfn.DAYS(About!$A$3,'Core Indicators'!DU36)</f>
        <v>20</v>
      </c>
      <c r="I36" s="241">
        <f>_xlfn.DAYS(About!$A$3,'Core Indicators'!EC36)</f>
        <v>20</v>
      </c>
      <c r="J36" s="241">
        <f>_xlfn.DAYS(About!$A$3,'Core Indicators'!EK36)</f>
        <v>20</v>
      </c>
      <c r="K36" s="241">
        <f>_xlfn.DAYS(About!$A$3,'Core Indicators'!ES36)</f>
        <v>20</v>
      </c>
      <c r="L36" s="241">
        <f>_xlfn.DAYS(About!$A$3,'Core Indicators'!FI36)</f>
        <v>20</v>
      </c>
      <c r="M36" s="241">
        <f>_xlfn.DAYS(About!$A$3,'Core Indicators'!GG36)</f>
        <v>175</v>
      </c>
      <c r="N36" s="241">
        <f>_xlfn.DAYS(About!$A$3,'Core Indicators'!GO36)</f>
        <v>175</v>
      </c>
      <c r="O36" s="241">
        <f>_xlfn.DAYS(About!$A$3,'Core Indicators'!GW36)</f>
        <v>175</v>
      </c>
      <c r="P36" s="241">
        <f>_xlfn.DAYS(About!$A$3,'Core Indicators'!HE36)</f>
        <v>175</v>
      </c>
      <c r="Q36" s="241">
        <f>_xlfn.DAYS(About!$A$3,'Core Indicators'!HM36)</f>
        <v>175</v>
      </c>
      <c r="R36" s="241">
        <f>_xlfn.DAYS(About!$A$3,'Core Indicators'!HU36)</f>
        <v>175</v>
      </c>
      <c r="S36" s="241">
        <f>_xlfn.DAYS(About!$A$3,'Core Indicators'!IC36)</f>
        <v>175</v>
      </c>
      <c r="T36" s="241">
        <f>_xlfn.DAYS(About!$A$3,'Core Indicators'!IK36)</f>
        <v>175</v>
      </c>
      <c r="U36" s="241">
        <f>_xlfn.DAYS(About!$A$3,'Core Indicators'!IS36)</f>
        <v>175</v>
      </c>
      <c r="V36" s="241">
        <f t="shared" si="1"/>
        <v>35.5</v>
      </c>
    </row>
    <row r="37" spans="1:22">
      <c r="A37" s="240" t="str">
        <f>Lists!C:C</f>
        <v>ERI001</v>
      </c>
      <c r="B37" s="241">
        <f>_xlfn.DAYS(About!$A$3,'Core Indicators'!U37)</f>
        <v>1</v>
      </c>
      <c r="C37" s="241">
        <f>_xlfn.DAYS(About!$A$3,'Core Indicators'!AC37)</f>
        <v>1</v>
      </c>
      <c r="D37" s="241">
        <f>_xlfn.DAYS(About!$A$3,'Core Indicators'!AK37)</f>
        <v>1</v>
      </c>
      <c r="E37" s="241">
        <f>_xlfn.DAYS(About!$A$3,'Core Indicators'!AS37)</f>
        <v>1</v>
      </c>
      <c r="F37" s="241">
        <f>_xlfn.DAYS(About!$A$3,'Core Indicators'!BQ37)</f>
        <v>1</v>
      </c>
      <c r="G37" s="241">
        <f>_xlfn.DAYS(About!$A$3,'Core Indicators'!DM37)</f>
        <v>1</v>
      </c>
      <c r="H37" s="241">
        <f>_xlfn.DAYS(About!$A$3,'Core Indicators'!DU37)</f>
        <v>1</v>
      </c>
      <c r="I37" s="241">
        <f>_xlfn.DAYS(About!$A$3,'Core Indicators'!EC37)</f>
        <v>1</v>
      </c>
      <c r="J37" s="241">
        <f>_xlfn.DAYS(About!$A$3,'Core Indicators'!EK37)</f>
        <v>1</v>
      </c>
      <c r="K37" s="241">
        <f>_xlfn.DAYS(About!$A$3,'Core Indicators'!ES37)</f>
        <v>1</v>
      </c>
      <c r="L37" s="241">
        <f>_xlfn.DAYS(About!$A$3,'Core Indicators'!FI37)</f>
        <v>1</v>
      </c>
      <c r="M37" s="241">
        <f>_xlfn.DAYS(About!$A$3,'Core Indicators'!GG37)</f>
        <v>166</v>
      </c>
      <c r="N37" s="241">
        <f>_xlfn.DAYS(About!$A$3,'Core Indicators'!GO37)</f>
        <v>166</v>
      </c>
      <c r="O37" s="241">
        <f>_xlfn.DAYS(About!$A$3,'Core Indicators'!GW37)</f>
        <v>166</v>
      </c>
      <c r="P37" s="241">
        <f>_xlfn.DAYS(About!$A$3,'Core Indicators'!HE37)</f>
        <v>166</v>
      </c>
      <c r="Q37" s="241">
        <f>_xlfn.DAYS(About!$A$3,'Core Indicators'!HM37)</f>
        <v>166</v>
      </c>
      <c r="R37" s="241">
        <f>_xlfn.DAYS(About!$A$3,'Core Indicators'!HU37)</f>
        <v>166</v>
      </c>
      <c r="S37" s="241">
        <f>_xlfn.DAYS(About!$A$3,'Core Indicators'!IC37)</f>
        <v>166</v>
      </c>
      <c r="T37" s="241">
        <f>_xlfn.DAYS(About!$A$3,'Core Indicators'!IK37)</f>
        <v>166</v>
      </c>
      <c r="U37" s="241">
        <f>_xlfn.DAYS(About!$A$3,'Core Indicators'!IS37)</f>
        <v>166</v>
      </c>
      <c r="V37" s="241">
        <f t="shared" si="1"/>
        <v>17.5</v>
      </c>
    </row>
    <row r="38" spans="1:22">
      <c r="A38" s="240" t="str">
        <f>Lists!C:C</f>
        <v>ESP002</v>
      </c>
      <c r="B38" s="241">
        <f>_xlfn.DAYS(About!$A$3,'Core Indicators'!U38)</f>
        <v>17</v>
      </c>
      <c r="C38" s="241">
        <f>_xlfn.DAYS(About!$A$3,'Core Indicators'!AC38)</f>
        <v>17</v>
      </c>
      <c r="D38" s="241">
        <f>_xlfn.DAYS(About!$A$3,'Core Indicators'!AK38)</f>
        <v>17</v>
      </c>
      <c r="E38" s="241">
        <f>_xlfn.DAYS(About!$A$3,'Core Indicators'!AS38)</f>
        <v>17</v>
      </c>
      <c r="F38" s="241">
        <f>_xlfn.DAYS(About!$A$3,'Core Indicators'!BQ38)</f>
        <v>17</v>
      </c>
      <c r="G38" s="241">
        <f>_xlfn.DAYS(About!$A$3,'Core Indicators'!DM38)</f>
        <v>17</v>
      </c>
      <c r="H38" s="241">
        <f>_xlfn.DAYS(About!$A$3,'Core Indicators'!DU38)</f>
        <v>17</v>
      </c>
      <c r="I38" s="241">
        <f>_xlfn.DAYS(About!$A$3,'Core Indicators'!EC38)</f>
        <v>17</v>
      </c>
      <c r="J38" s="241">
        <f>_xlfn.DAYS(About!$A$3,'Core Indicators'!EK38)</f>
        <v>17</v>
      </c>
      <c r="K38" s="241">
        <f>_xlfn.DAYS(About!$A$3,'Core Indicators'!ES38)</f>
        <v>17</v>
      </c>
      <c r="L38" s="241">
        <f>_xlfn.DAYS(About!$A$3,'Core Indicators'!FI38)</f>
        <v>17</v>
      </c>
      <c r="M38" s="241">
        <f>_xlfn.DAYS(About!$A$3,'Core Indicators'!GG38)</f>
        <v>173</v>
      </c>
      <c r="N38" s="241">
        <f>_xlfn.DAYS(About!$A$3,'Core Indicators'!GO38)</f>
        <v>173</v>
      </c>
      <c r="O38" s="241">
        <f>_xlfn.DAYS(About!$A$3,'Core Indicators'!GW38)</f>
        <v>173</v>
      </c>
      <c r="P38" s="241">
        <f>_xlfn.DAYS(About!$A$3,'Core Indicators'!HE38)</f>
        <v>173</v>
      </c>
      <c r="Q38" s="241">
        <f>_xlfn.DAYS(About!$A$3,'Core Indicators'!HM38)</f>
        <v>173</v>
      </c>
      <c r="R38" s="241">
        <f>_xlfn.DAYS(About!$A$3,'Core Indicators'!HU38)</f>
        <v>173</v>
      </c>
      <c r="S38" s="241">
        <f>_xlfn.DAYS(About!$A$3,'Core Indicators'!IC38)</f>
        <v>173</v>
      </c>
      <c r="T38" s="241">
        <f>_xlfn.DAYS(About!$A$3,'Core Indicators'!IK38)</f>
        <v>173</v>
      </c>
      <c r="U38" s="241">
        <f>_xlfn.DAYS(About!$A$3,'Core Indicators'!IS38)</f>
        <v>173</v>
      </c>
      <c r="V38" s="241">
        <f t="shared" si="1"/>
        <v>32.6</v>
      </c>
    </row>
    <row r="39" spans="1:22">
      <c r="A39" s="240" t="str">
        <f>Lists!C:C</f>
        <v>EST002</v>
      </c>
      <c r="B39" s="241">
        <f>_xlfn.DAYS(About!$A$3,'Core Indicators'!U39)</f>
        <v>4</v>
      </c>
      <c r="C39" s="241">
        <f>_xlfn.DAYS(About!$A$3,'Core Indicators'!AC39)</f>
        <v>4</v>
      </c>
      <c r="D39" s="241">
        <f>_xlfn.DAYS(About!$A$3,'Core Indicators'!AK39)</f>
        <v>4</v>
      </c>
      <c r="E39" s="241">
        <f>_xlfn.DAYS(About!$A$3,'Core Indicators'!AS39)</f>
        <v>4</v>
      </c>
      <c r="F39" s="241">
        <f>_xlfn.DAYS(About!$A$3,'Core Indicators'!BQ39)</f>
        <v>4</v>
      </c>
      <c r="G39" s="241">
        <f>_xlfn.DAYS(About!$A$3,'Core Indicators'!DM39)</f>
        <v>4</v>
      </c>
      <c r="H39" s="241">
        <f>_xlfn.DAYS(About!$A$3,'Core Indicators'!DU39)</f>
        <v>4</v>
      </c>
      <c r="I39" s="241">
        <f>_xlfn.DAYS(About!$A$3,'Core Indicators'!EC39)</f>
        <v>4</v>
      </c>
      <c r="J39" s="241">
        <f>_xlfn.DAYS(About!$A$3,'Core Indicators'!EK39)</f>
        <v>4</v>
      </c>
      <c r="K39" s="241">
        <f>_xlfn.DAYS(About!$A$3,'Core Indicators'!ES39)</f>
        <v>4</v>
      </c>
      <c r="L39" s="241">
        <f>_xlfn.DAYS(About!$A$3,'Core Indicators'!FI39)</f>
        <v>4</v>
      </c>
      <c r="M39" s="241">
        <f>_xlfn.DAYS(About!$A$3,'Core Indicators'!GG39)</f>
        <v>174</v>
      </c>
      <c r="N39" s="241">
        <f>_xlfn.DAYS(About!$A$3,'Core Indicators'!GO39)</f>
        <v>174</v>
      </c>
      <c r="O39" s="241">
        <f>_xlfn.DAYS(About!$A$3,'Core Indicators'!GW39)</f>
        <v>174</v>
      </c>
      <c r="P39" s="241">
        <f>_xlfn.DAYS(About!$A$3,'Core Indicators'!HE39)</f>
        <v>174</v>
      </c>
      <c r="Q39" s="241">
        <f>_xlfn.DAYS(About!$A$3,'Core Indicators'!HM39)</f>
        <v>174</v>
      </c>
      <c r="R39" s="241">
        <f>_xlfn.DAYS(About!$A$3,'Core Indicators'!HU39)</f>
        <v>174</v>
      </c>
      <c r="S39" s="241">
        <f>_xlfn.DAYS(About!$A$3,'Core Indicators'!IC39)</f>
        <v>174</v>
      </c>
      <c r="T39" s="241">
        <f>_xlfn.DAYS(About!$A$3,'Core Indicators'!IK39)</f>
        <v>174</v>
      </c>
      <c r="U39" s="241">
        <f>_xlfn.DAYS(About!$A$3,'Core Indicators'!IS39)</f>
        <v>174</v>
      </c>
      <c r="V39" s="241">
        <f t="shared" si="1"/>
        <v>21</v>
      </c>
    </row>
    <row r="40" spans="1:22">
      <c r="A40" s="240" t="str">
        <f>Lists!C:C</f>
        <v>ETH001</v>
      </c>
      <c r="B40" s="241">
        <f>_xlfn.DAYS(About!$A$3,'Core Indicators'!U40)</f>
        <v>30</v>
      </c>
      <c r="C40" s="241">
        <f>_xlfn.DAYS(About!$A$3,'Core Indicators'!AC40)</f>
        <v>30</v>
      </c>
      <c r="D40" s="241">
        <f>_xlfn.DAYS(About!$A$3,'Core Indicators'!AK40)</f>
        <v>30</v>
      </c>
      <c r="E40" s="241">
        <f>_xlfn.DAYS(About!$A$3,'Core Indicators'!AS40)</f>
        <v>30</v>
      </c>
      <c r="F40" s="241">
        <f>_xlfn.DAYS(About!$A$3,'Core Indicators'!BQ40)</f>
        <v>30</v>
      </c>
      <c r="G40" s="241">
        <f>_xlfn.DAYS(About!$A$3,'Core Indicators'!DM40)</f>
        <v>30</v>
      </c>
      <c r="H40" s="241">
        <f>_xlfn.DAYS(About!$A$3,'Core Indicators'!DU40)</f>
        <v>30</v>
      </c>
      <c r="I40" s="241">
        <f>_xlfn.DAYS(About!$A$3,'Core Indicators'!EC40)</f>
        <v>30</v>
      </c>
      <c r="J40" s="241">
        <f>_xlfn.DAYS(About!$A$3,'Core Indicators'!EK40)</f>
        <v>30</v>
      </c>
      <c r="K40" s="241">
        <f>_xlfn.DAYS(About!$A$3,'Core Indicators'!ES40)</f>
        <v>30</v>
      </c>
      <c r="L40" s="241">
        <f>_xlfn.DAYS(About!$A$3,'Core Indicators'!FI40)</f>
        <v>30</v>
      </c>
      <c r="M40" s="241">
        <f>_xlfn.DAYS(About!$A$3,'Core Indicators'!GG40)</f>
        <v>162</v>
      </c>
      <c r="N40" s="241">
        <f>_xlfn.DAYS(About!$A$3,'Core Indicators'!GO40)</f>
        <v>162</v>
      </c>
      <c r="O40" s="241">
        <f>_xlfn.DAYS(About!$A$3,'Core Indicators'!GW40)</f>
        <v>162</v>
      </c>
      <c r="P40" s="241">
        <f>_xlfn.DAYS(About!$A$3,'Core Indicators'!HE40)</f>
        <v>162</v>
      </c>
      <c r="Q40" s="241">
        <f>_xlfn.DAYS(About!$A$3,'Core Indicators'!HM40)</f>
        <v>162</v>
      </c>
      <c r="R40" s="241">
        <f>_xlfn.DAYS(About!$A$3,'Core Indicators'!HU40)</f>
        <v>162</v>
      </c>
      <c r="S40" s="241">
        <f>_xlfn.DAYS(About!$A$3,'Core Indicators'!IC40)</f>
        <v>162</v>
      </c>
      <c r="T40" s="241">
        <f>_xlfn.DAYS(About!$A$3,'Core Indicators'!IK40)</f>
        <v>162</v>
      </c>
      <c r="U40" s="241">
        <f>_xlfn.DAYS(About!$A$3,'Core Indicators'!IS40)</f>
        <v>162</v>
      </c>
      <c r="V40" s="241">
        <f t="shared" si="1"/>
        <v>43.2</v>
      </c>
    </row>
    <row r="41" spans="1:22">
      <c r="A41" s="240" t="str">
        <f>Lists!C:C</f>
        <v>ETH003</v>
      </c>
      <c r="B41" s="241">
        <f>_xlfn.DAYS(About!$A$3,'Core Indicators'!U41)</f>
        <v>30</v>
      </c>
      <c r="C41" s="241">
        <f>_xlfn.DAYS(About!$A$3,'Core Indicators'!AC41)</f>
        <v>30</v>
      </c>
      <c r="D41" s="241">
        <f>_xlfn.DAYS(About!$A$3,'Core Indicators'!AK41)</f>
        <v>30</v>
      </c>
      <c r="E41" s="241">
        <f>_xlfn.DAYS(About!$A$3,'Core Indicators'!AS41)</f>
        <v>30</v>
      </c>
      <c r="F41" s="241">
        <f>_xlfn.DAYS(About!$A$3,'Core Indicators'!BQ41)</f>
        <v>862</v>
      </c>
      <c r="G41" s="241">
        <f>_xlfn.DAYS(About!$A$3,'Core Indicators'!DM41)</f>
        <v>30</v>
      </c>
      <c r="H41" s="241">
        <f>_xlfn.DAYS(About!$A$3,'Core Indicators'!DU41)</f>
        <v>30</v>
      </c>
      <c r="I41" s="241">
        <f>_xlfn.DAYS(About!$A$3,'Core Indicators'!EC41)</f>
        <v>30</v>
      </c>
      <c r="J41" s="241">
        <f>_xlfn.DAYS(About!$A$3,'Core Indicators'!EK41)</f>
        <v>30</v>
      </c>
      <c r="K41" s="241">
        <f>_xlfn.DAYS(About!$A$3,'Core Indicators'!ES41)</f>
        <v>30</v>
      </c>
      <c r="L41" s="241">
        <f>_xlfn.DAYS(About!$A$3,'Core Indicators'!FI41)</f>
        <v>30</v>
      </c>
      <c r="M41" s="241">
        <f>_xlfn.DAYS(About!$A$3,'Core Indicators'!GG41)</f>
        <v>162</v>
      </c>
      <c r="N41" s="241">
        <f>_xlfn.DAYS(About!$A$3,'Core Indicators'!GO41)</f>
        <v>162</v>
      </c>
      <c r="O41" s="241">
        <f>_xlfn.DAYS(About!$A$3,'Core Indicators'!GW41)</f>
        <v>162</v>
      </c>
      <c r="P41" s="241">
        <f>_xlfn.DAYS(About!$A$3,'Core Indicators'!HE41)</f>
        <v>316</v>
      </c>
      <c r="Q41" s="241">
        <f>_xlfn.DAYS(About!$A$3,'Core Indicators'!HM41)</f>
        <v>162</v>
      </c>
      <c r="R41" s="241">
        <f>_xlfn.DAYS(About!$A$3,'Core Indicators'!HU41)</f>
        <v>162</v>
      </c>
      <c r="S41" s="241">
        <f>_xlfn.DAYS(About!$A$3,'Core Indicators'!IC41)</f>
        <v>162</v>
      </c>
      <c r="T41" s="241">
        <f>_xlfn.DAYS(About!$A$3,'Core Indicators'!IK41)</f>
        <v>162</v>
      </c>
      <c r="U41" s="241">
        <f>_xlfn.DAYS(About!$A$3,'Core Indicators'!IS41)</f>
        <v>162</v>
      </c>
      <c r="V41" s="241">
        <f t="shared" si="1"/>
        <v>126.4</v>
      </c>
    </row>
    <row r="42" spans="1:22">
      <c r="A42" s="240" t="str">
        <f>Lists!C:C</f>
        <v>ETH004</v>
      </c>
      <c r="B42" s="241">
        <f>_xlfn.DAYS(About!$A$3,'Core Indicators'!U42)</f>
        <v>30</v>
      </c>
      <c r="C42" s="241">
        <f>_xlfn.DAYS(About!$A$3,'Core Indicators'!AC42)</f>
        <v>30</v>
      </c>
      <c r="D42" s="241">
        <f>_xlfn.DAYS(About!$A$3,'Core Indicators'!AK42)</f>
        <v>30</v>
      </c>
      <c r="E42" s="241">
        <f>_xlfn.DAYS(About!$A$3,'Core Indicators'!AS42)</f>
        <v>30</v>
      </c>
      <c r="F42" s="241">
        <f>_xlfn.DAYS(About!$A$3,'Core Indicators'!BQ42)</f>
        <v>30</v>
      </c>
      <c r="G42" s="241">
        <f>_xlfn.DAYS(About!$A$3,'Core Indicators'!DM42)</f>
        <v>30</v>
      </c>
      <c r="H42" s="241">
        <f>_xlfn.DAYS(About!$A$3,'Core Indicators'!DU42)</f>
        <v>30</v>
      </c>
      <c r="I42" s="241">
        <f>_xlfn.DAYS(About!$A$3,'Core Indicators'!EC42)</f>
        <v>30</v>
      </c>
      <c r="J42" s="241">
        <f>_xlfn.DAYS(About!$A$3,'Core Indicators'!EK42)</f>
        <v>30</v>
      </c>
      <c r="K42" s="241">
        <f>_xlfn.DAYS(About!$A$3,'Core Indicators'!ES42)</f>
        <v>30</v>
      </c>
      <c r="L42" s="241">
        <f>_xlfn.DAYS(About!$A$3,'Core Indicators'!FI42)</f>
        <v>30</v>
      </c>
      <c r="M42" s="241">
        <f>_xlfn.DAYS(About!$A$3,'Core Indicators'!GG42)</f>
        <v>162</v>
      </c>
      <c r="N42" s="241">
        <f>_xlfn.DAYS(About!$A$3,'Core Indicators'!GO42)</f>
        <v>162</v>
      </c>
      <c r="O42" s="241">
        <f>_xlfn.DAYS(About!$A$3,'Core Indicators'!GW42)</f>
        <v>162</v>
      </c>
      <c r="P42" s="241">
        <f>_xlfn.DAYS(About!$A$3,'Core Indicators'!HE42)</f>
        <v>162</v>
      </c>
      <c r="Q42" s="241">
        <f>_xlfn.DAYS(About!$A$3,'Core Indicators'!HM42)</f>
        <v>162</v>
      </c>
      <c r="R42" s="241">
        <f>_xlfn.DAYS(About!$A$3,'Core Indicators'!HU42)</f>
        <v>162</v>
      </c>
      <c r="S42" s="241">
        <f>_xlfn.DAYS(About!$A$3,'Core Indicators'!IC42)</f>
        <v>162</v>
      </c>
      <c r="T42" s="241">
        <f>_xlfn.DAYS(About!$A$3,'Core Indicators'!IK42)</f>
        <v>162</v>
      </c>
      <c r="U42" s="241">
        <f>_xlfn.DAYS(About!$A$3,'Core Indicators'!IS42)</f>
        <v>162</v>
      </c>
      <c r="V42" s="241">
        <f t="shared" si="1"/>
        <v>43.2</v>
      </c>
    </row>
    <row r="43" spans="1:22">
      <c r="A43" s="240" t="str">
        <f>Lists!C:C</f>
        <v>ETH005</v>
      </c>
      <c r="B43" s="241">
        <f>_xlfn.DAYS(About!$A$3,'Core Indicators'!U43)</f>
        <v>30</v>
      </c>
      <c r="C43" s="241">
        <f>_xlfn.DAYS(About!$A$3,'Core Indicators'!AC43)</f>
        <v>30</v>
      </c>
      <c r="D43" s="241">
        <f>_xlfn.DAYS(About!$A$3,'Core Indicators'!AK43)</f>
        <v>30</v>
      </c>
      <c r="E43" s="241">
        <f>_xlfn.DAYS(About!$A$3,'Core Indicators'!AS43)</f>
        <v>30</v>
      </c>
      <c r="F43" s="241">
        <f>_xlfn.DAYS(About!$A$3,'Core Indicators'!BQ43)</f>
        <v>30</v>
      </c>
      <c r="G43" s="241">
        <f>_xlfn.DAYS(About!$A$3,'Core Indicators'!DM43)</f>
        <v>30</v>
      </c>
      <c r="H43" s="241">
        <f>_xlfn.DAYS(About!$A$3,'Core Indicators'!DU43)</f>
        <v>30</v>
      </c>
      <c r="I43" s="241">
        <f>_xlfn.DAYS(About!$A$3,'Core Indicators'!EC43)</f>
        <v>30</v>
      </c>
      <c r="J43" s="241">
        <f>_xlfn.DAYS(About!$A$3,'Core Indicators'!EK43)</f>
        <v>30</v>
      </c>
      <c r="K43" s="241">
        <f>_xlfn.DAYS(About!$A$3,'Core Indicators'!ES43)</f>
        <v>30</v>
      </c>
      <c r="L43" s="241">
        <f>_xlfn.DAYS(About!$A$3,'Core Indicators'!FI43)</f>
        <v>30</v>
      </c>
      <c r="M43" s="241">
        <f>_xlfn.DAYS(About!$A$3,'Core Indicators'!GG43)</f>
        <v>162</v>
      </c>
      <c r="N43" s="241">
        <f>_xlfn.DAYS(About!$A$3,'Core Indicators'!GO43)</f>
        <v>162</v>
      </c>
      <c r="O43" s="241">
        <f>_xlfn.DAYS(About!$A$3,'Core Indicators'!GW43)</f>
        <v>162</v>
      </c>
      <c r="P43" s="241">
        <f>_xlfn.DAYS(About!$A$3,'Core Indicators'!HE43)</f>
        <v>162</v>
      </c>
      <c r="Q43" s="241">
        <f>_xlfn.DAYS(About!$A$3,'Core Indicators'!HM43)</f>
        <v>162</v>
      </c>
      <c r="R43" s="241">
        <f>_xlfn.DAYS(About!$A$3,'Core Indicators'!HU43)</f>
        <v>162</v>
      </c>
      <c r="S43" s="241">
        <f>_xlfn.DAYS(About!$A$3,'Core Indicators'!IC43)</f>
        <v>162</v>
      </c>
      <c r="T43" s="241">
        <f>_xlfn.DAYS(About!$A$3,'Core Indicators'!IK43)</f>
        <v>162</v>
      </c>
      <c r="U43" s="241">
        <f>_xlfn.DAYS(About!$A$3,'Core Indicators'!IS43)</f>
        <v>162</v>
      </c>
      <c r="V43" s="241">
        <f t="shared" si="1"/>
        <v>43.2</v>
      </c>
    </row>
    <row r="44" spans="1:22">
      <c r="A44" s="240" t="str">
        <f>Lists!C:C</f>
        <v>GRC002</v>
      </c>
      <c r="B44" s="241">
        <f>_xlfn.DAYS(About!$A$3,'Core Indicators'!U44)</f>
        <v>6</v>
      </c>
      <c r="C44" s="241">
        <f>_xlfn.DAYS(About!$A$3,'Core Indicators'!AC44)</f>
        <v>6</v>
      </c>
      <c r="D44" s="241">
        <f>_xlfn.DAYS(About!$A$3,'Core Indicators'!AK44)</f>
        <v>6</v>
      </c>
      <c r="E44" s="241">
        <f>_xlfn.DAYS(About!$A$3,'Core Indicators'!AS44)</f>
        <v>6</v>
      </c>
      <c r="F44" s="241">
        <f>_xlfn.DAYS(About!$A$3,'Core Indicators'!BQ44)</f>
        <v>6</v>
      </c>
      <c r="G44" s="241">
        <f>_xlfn.DAYS(About!$A$3,'Core Indicators'!DM44)</f>
        <v>6</v>
      </c>
      <c r="H44" s="241">
        <f>_xlfn.DAYS(About!$A$3,'Core Indicators'!DU44)</f>
        <v>6</v>
      </c>
      <c r="I44" s="241">
        <f>_xlfn.DAYS(About!$A$3,'Core Indicators'!EC44)</f>
        <v>6</v>
      </c>
      <c r="J44" s="241">
        <f>_xlfn.DAYS(About!$A$3,'Core Indicators'!EK44)</f>
        <v>6</v>
      </c>
      <c r="K44" s="241">
        <f>_xlfn.DAYS(About!$A$3,'Core Indicators'!ES44)</f>
        <v>6</v>
      </c>
      <c r="L44" s="241">
        <f>_xlfn.DAYS(About!$A$3,'Core Indicators'!FI44)</f>
        <v>6</v>
      </c>
      <c r="M44" s="241">
        <f>_xlfn.DAYS(About!$A$3,'Core Indicators'!GG44)</f>
        <v>169</v>
      </c>
      <c r="N44" s="241">
        <f>_xlfn.DAYS(About!$A$3,'Core Indicators'!GO44)</f>
        <v>169</v>
      </c>
      <c r="O44" s="241">
        <f>_xlfn.DAYS(About!$A$3,'Core Indicators'!GW44)</f>
        <v>169</v>
      </c>
      <c r="P44" s="241">
        <f>_xlfn.DAYS(About!$A$3,'Core Indicators'!HE44)</f>
        <v>169</v>
      </c>
      <c r="Q44" s="241">
        <f>_xlfn.DAYS(About!$A$3,'Core Indicators'!HM44)</f>
        <v>169</v>
      </c>
      <c r="R44" s="241">
        <f>_xlfn.DAYS(About!$A$3,'Core Indicators'!HU44)</f>
        <v>169</v>
      </c>
      <c r="S44" s="241">
        <f>_xlfn.DAYS(About!$A$3,'Core Indicators'!IC44)</f>
        <v>169</v>
      </c>
      <c r="T44" s="241">
        <f>_xlfn.DAYS(About!$A$3,'Core Indicators'!IK44)</f>
        <v>169</v>
      </c>
      <c r="U44" s="241">
        <f>_xlfn.DAYS(About!$A$3,'Core Indicators'!IS44)</f>
        <v>169</v>
      </c>
      <c r="V44" s="241">
        <f t="shared" si="1"/>
        <v>22.3</v>
      </c>
    </row>
    <row r="45" spans="1:22">
      <c r="A45" s="240" t="str">
        <f>Lists!C:C</f>
        <v>GTM001</v>
      </c>
      <c r="B45" s="241">
        <f>_xlfn.DAYS(About!$A$3,'Core Indicators'!U45)</f>
        <v>30</v>
      </c>
      <c r="C45" s="241">
        <f>_xlfn.DAYS(About!$A$3,'Core Indicators'!AC45)</f>
        <v>30</v>
      </c>
      <c r="D45" s="241">
        <f>_xlfn.DAYS(About!$A$3,'Core Indicators'!AK45)</f>
        <v>0</v>
      </c>
      <c r="E45" s="241">
        <f>_xlfn.DAYS(About!$A$3,'Core Indicators'!AS45)</f>
        <v>0</v>
      </c>
      <c r="F45" s="241">
        <f>_xlfn.DAYS(About!$A$3,'Core Indicators'!BQ45)</f>
        <v>0</v>
      </c>
      <c r="G45" s="241">
        <f>_xlfn.DAYS(About!$A$3,'Core Indicators'!DM45)</f>
        <v>0</v>
      </c>
      <c r="H45" s="241">
        <f>_xlfn.DAYS(About!$A$3,'Core Indicators'!DU45)</f>
        <v>0</v>
      </c>
      <c r="I45" s="241">
        <f>_xlfn.DAYS(About!$A$3,'Core Indicators'!EC45)</f>
        <v>0</v>
      </c>
      <c r="J45" s="241">
        <f>_xlfn.DAYS(About!$A$3,'Core Indicators'!EK45)</f>
        <v>0</v>
      </c>
      <c r="K45" s="241">
        <f>_xlfn.DAYS(About!$A$3,'Core Indicators'!ES45)</f>
        <v>0</v>
      </c>
      <c r="L45" s="241">
        <f>_xlfn.DAYS(About!$A$3,'Core Indicators'!FI45)</f>
        <v>0</v>
      </c>
      <c r="M45" s="241">
        <f>_xlfn.DAYS(About!$A$3,'Core Indicators'!GG45)</f>
        <v>160</v>
      </c>
      <c r="N45" s="241">
        <f>_xlfn.DAYS(About!$A$3,'Core Indicators'!GO45)</f>
        <v>160</v>
      </c>
      <c r="O45" s="241">
        <f>_xlfn.DAYS(About!$A$3,'Core Indicators'!GW45)</f>
        <v>160</v>
      </c>
      <c r="P45" s="241">
        <f>_xlfn.DAYS(About!$A$3,'Core Indicators'!HE45)</f>
        <v>160</v>
      </c>
      <c r="Q45" s="241">
        <f>_xlfn.DAYS(About!$A$3,'Core Indicators'!HM45)</f>
        <v>160</v>
      </c>
      <c r="R45" s="241">
        <f>_xlfn.DAYS(About!$A$3,'Core Indicators'!HU45)</f>
        <v>160</v>
      </c>
      <c r="S45" s="241">
        <f>_xlfn.DAYS(About!$A$3,'Core Indicators'!IC45)</f>
        <v>160</v>
      </c>
      <c r="T45" s="241">
        <f>_xlfn.DAYS(About!$A$3,'Core Indicators'!IK45)</f>
        <v>160</v>
      </c>
      <c r="U45" s="241">
        <f>_xlfn.DAYS(About!$A$3,'Core Indicators'!IS45)</f>
        <v>160</v>
      </c>
      <c r="V45" s="241">
        <f t="shared" si="1"/>
        <v>16</v>
      </c>
    </row>
    <row r="46" spans="1:22">
      <c r="A46" s="240" t="str">
        <f>Lists!C:C</f>
        <v>HND001</v>
      </c>
      <c r="B46" s="241">
        <f>_xlfn.DAYS(About!$A$3,'Core Indicators'!U46)</f>
        <v>30</v>
      </c>
      <c r="C46" s="241">
        <f>_xlfn.DAYS(About!$A$3,'Core Indicators'!AC46)</f>
        <v>0</v>
      </c>
      <c r="D46" s="241">
        <f>_xlfn.DAYS(About!$A$3,'Core Indicators'!AK46)</f>
        <v>0</v>
      </c>
      <c r="E46" s="241">
        <f>_xlfn.DAYS(About!$A$3,'Core Indicators'!AS46)</f>
        <v>0</v>
      </c>
      <c r="F46" s="241">
        <f>_xlfn.DAYS(About!$A$3,'Core Indicators'!BQ46)</f>
        <v>0</v>
      </c>
      <c r="G46" s="241">
        <f>_xlfn.DAYS(About!$A$3,'Core Indicators'!DM46)</f>
        <v>30</v>
      </c>
      <c r="H46" s="241">
        <f>_xlfn.DAYS(About!$A$3,'Core Indicators'!DU46)</f>
        <v>30</v>
      </c>
      <c r="I46" s="241">
        <f>_xlfn.DAYS(About!$A$3,'Core Indicators'!EC46)</f>
        <v>30</v>
      </c>
      <c r="J46" s="241">
        <f>_xlfn.DAYS(About!$A$3,'Core Indicators'!EK46)</f>
        <v>30</v>
      </c>
      <c r="K46" s="241">
        <f>_xlfn.DAYS(About!$A$3,'Core Indicators'!ES46)</f>
        <v>30</v>
      </c>
      <c r="L46" s="241">
        <f>_xlfn.DAYS(About!$A$3,'Core Indicators'!FI46)</f>
        <v>30</v>
      </c>
      <c r="M46" s="241">
        <f>_xlfn.DAYS(About!$A$3,'Core Indicators'!GG46)</f>
        <v>163</v>
      </c>
      <c r="N46" s="241">
        <f>_xlfn.DAYS(About!$A$3,'Core Indicators'!GO46)</f>
        <v>163</v>
      </c>
      <c r="O46" s="241">
        <f>_xlfn.DAYS(About!$A$3,'Core Indicators'!GW46)</f>
        <v>163</v>
      </c>
      <c r="P46" s="241">
        <f>_xlfn.DAYS(About!$A$3,'Core Indicators'!HE46)</f>
        <v>163</v>
      </c>
      <c r="Q46" s="241">
        <f>_xlfn.DAYS(About!$A$3,'Core Indicators'!HM46)</f>
        <v>163</v>
      </c>
      <c r="R46" s="241">
        <f>_xlfn.DAYS(About!$A$3,'Core Indicators'!HU46)</f>
        <v>163</v>
      </c>
      <c r="S46" s="241">
        <f>_xlfn.DAYS(About!$A$3,'Core Indicators'!IC46)</f>
        <v>163</v>
      </c>
      <c r="T46" s="241">
        <f>_xlfn.DAYS(About!$A$3,'Core Indicators'!IK46)</f>
        <v>163</v>
      </c>
      <c r="U46" s="241">
        <f>_xlfn.DAYS(About!$A$3,'Core Indicators'!IS46)</f>
        <v>163</v>
      </c>
      <c r="V46" s="241">
        <f t="shared" si="1"/>
        <v>34.299999999999997</v>
      </c>
    </row>
    <row r="47" spans="1:22">
      <c r="A47" s="240" t="str">
        <f>Lists!C:C</f>
        <v>HTI001</v>
      </c>
      <c r="B47" s="241">
        <f>_xlfn.DAYS(About!$A$3,'Core Indicators'!U47)</f>
        <v>0</v>
      </c>
      <c r="C47" s="241">
        <f>_xlfn.DAYS(About!$A$3,'Core Indicators'!AC47)</f>
        <v>0</v>
      </c>
      <c r="D47" s="241">
        <f>_xlfn.DAYS(About!$A$3,'Core Indicators'!AK47)</f>
        <v>0</v>
      </c>
      <c r="E47" s="241">
        <f>_xlfn.DAYS(About!$A$3,'Core Indicators'!AS47)</f>
        <v>0</v>
      </c>
      <c r="F47" s="241">
        <f>_xlfn.DAYS(About!$A$3,'Core Indicators'!BQ47)</f>
        <v>0</v>
      </c>
      <c r="G47" s="241">
        <f>_xlfn.DAYS(About!$A$3,'Core Indicators'!DM47)</f>
        <v>0</v>
      </c>
      <c r="H47" s="241">
        <f>_xlfn.DAYS(About!$A$3,'Core Indicators'!DU47)</f>
        <v>0</v>
      </c>
      <c r="I47" s="241">
        <f>_xlfn.DAYS(About!$A$3,'Core Indicators'!EC47)</f>
        <v>0</v>
      </c>
      <c r="J47" s="241">
        <f>_xlfn.DAYS(About!$A$3,'Core Indicators'!EK47)</f>
        <v>0</v>
      </c>
      <c r="K47" s="241">
        <f>_xlfn.DAYS(About!$A$3,'Core Indicators'!ES47)</f>
        <v>0</v>
      </c>
      <c r="L47" s="241">
        <f>_xlfn.DAYS(About!$A$3,'Core Indicators'!FI47)</f>
        <v>30</v>
      </c>
      <c r="M47" s="241">
        <f>_xlfn.DAYS(About!$A$3,'Core Indicators'!GG47)</f>
        <v>163</v>
      </c>
      <c r="N47" s="241">
        <f>_xlfn.DAYS(About!$A$3,'Core Indicators'!GO47)</f>
        <v>163</v>
      </c>
      <c r="O47" s="241">
        <f>_xlfn.DAYS(About!$A$3,'Core Indicators'!GW47)</f>
        <v>163</v>
      </c>
      <c r="P47" s="241">
        <f>_xlfn.DAYS(About!$A$3,'Core Indicators'!HE47)</f>
        <v>163</v>
      </c>
      <c r="Q47" s="241">
        <f>_xlfn.DAYS(About!$A$3,'Core Indicators'!HM47)</f>
        <v>163</v>
      </c>
      <c r="R47" s="241">
        <f>_xlfn.DAYS(About!$A$3,'Core Indicators'!HU47)</f>
        <v>163</v>
      </c>
      <c r="S47" s="241">
        <f>_xlfn.DAYS(About!$A$3,'Core Indicators'!IC47)</f>
        <v>163</v>
      </c>
      <c r="T47" s="241">
        <f>_xlfn.DAYS(About!$A$3,'Core Indicators'!IK47)</f>
        <v>163</v>
      </c>
      <c r="U47" s="241">
        <f>_xlfn.DAYS(About!$A$3,'Core Indicators'!IS47)</f>
        <v>163</v>
      </c>
      <c r="V47" s="241">
        <f t="shared" si="1"/>
        <v>19.3</v>
      </c>
    </row>
    <row r="48" spans="1:22">
      <c r="A48" s="240" t="str">
        <f>Lists!C:C</f>
        <v>HUN002</v>
      </c>
      <c r="B48" s="241">
        <f>_xlfn.DAYS(About!$A$3,'Core Indicators'!U48)</f>
        <v>4</v>
      </c>
      <c r="C48" s="241">
        <f>_xlfn.DAYS(About!$A$3,'Core Indicators'!AC48)</f>
        <v>4</v>
      </c>
      <c r="D48" s="241">
        <f>_xlfn.DAYS(About!$A$3,'Core Indicators'!AK48)</f>
        <v>4</v>
      </c>
      <c r="E48" s="241">
        <f>_xlfn.DAYS(About!$A$3,'Core Indicators'!AS48)</f>
        <v>4</v>
      </c>
      <c r="F48" s="241">
        <f>_xlfn.DAYS(About!$A$3,'Core Indicators'!BQ48)</f>
        <v>4</v>
      </c>
      <c r="G48" s="241">
        <f>_xlfn.DAYS(About!$A$3,'Core Indicators'!DM48)</f>
        <v>4</v>
      </c>
      <c r="H48" s="241">
        <f>_xlfn.DAYS(About!$A$3,'Core Indicators'!DU48)</f>
        <v>4</v>
      </c>
      <c r="I48" s="241">
        <f>_xlfn.DAYS(About!$A$3,'Core Indicators'!EC48)</f>
        <v>4</v>
      </c>
      <c r="J48" s="241">
        <f>_xlfn.DAYS(About!$A$3,'Core Indicators'!EK48)</f>
        <v>4</v>
      </c>
      <c r="K48" s="241">
        <f>_xlfn.DAYS(About!$A$3,'Core Indicators'!ES48)</f>
        <v>4</v>
      </c>
      <c r="L48" s="241">
        <f>_xlfn.DAYS(About!$A$3,'Core Indicators'!FI48)</f>
        <v>4</v>
      </c>
      <c r="M48" s="241">
        <f>_xlfn.DAYS(About!$A$3,'Core Indicators'!GG48)</f>
        <v>168</v>
      </c>
      <c r="N48" s="241">
        <f>_xlfn.DAYS(About!$A$3,'Core Indicators'!GO48)</f>
        <v>168</v>
      </c>
      <c r="O48" s="241">
        <f>_xlfn.DAYS(About!$A$3,'Core Indicators'!GW48)</f>
        <v>168</v>
      </c>
      <c r="P48" s="241">
        <f>_xlfn.DAYS(About!$A$3,'Core Indicators'!HE48)</f>
        <v>168</v>
      </c>
      <c r="Q48" s="241">
        <f>_xlfn.DAYS(About!$A$3,'Core Indicators'!HM48)</f>
        <v>168</v>
      </c>
      <c r="R48" s="241">
        <f>_xlfn.DAYS(About!$A$3,'Core Indicators'!HU48)</f>
        <v>168</v>
      </c>
      <c r="S48" s="241">
        <f>_xlfn.DAYS(About!$A$3,'Core Indicators'!IC48)</f>
        <v>168</v>
      </c>
      <c r="T48" s="241">
        <f>_xlfn.DAYS(About!$A$3,'Core Indicators'!IK48)</f>
        <v>168</v>
      </c>
      <c r="U48" s="241">
        <f>_xlfn.DAYS(About!$A$3,'Core Indicators'!IS48)</f>
        <v>168</v>
      </c>
      <c r="V48" s="241">
        <f t="shared" si="1"/>
        <v>20.399999999999999</v>
      </c>
    </row>
    <row r="49" spans="1:22">
      <c r="A49" s="240" t="str">
        <f>Lists!C:C</f>
        <v>IDN002</v>
      </c>
      <c r="B49" s="241">
        <f>_xlfn.DAYS(About!$A$3,'Core Indicators'!U49)</f>
        <v>0</v>
      </c>
      <c r="C49" s="241">
        <f>_xlfn.DAYS(About!$A$3,'Core Indicators'!AC49)</f>
        <v>0</v>
      </c>
      <c r="D49" s="241">
        <f>_xlfn.DAYS(About!$A$3,'Core Indicators'!AK49)</f>
        <v>0</v>
      </c>
      <c r="E49" s="241">
        <f>_xlfn.DAYS(About!$A$3,'Core Indicators'!AS49)</f>
        <v>0</v>
      </c>
      <c r="F49" s="241">
        <f>_xlfn.DAYS(About!$A$3,'Core Indicators'!BQ49)</f>
        <v>0</v>
      </c>
      <c r="G49" s="241">
        <f>_xlfn.DAYS(About!$A$3,'Core Indicators'!DM49)</f>
        <v>0</v>
      </c>
      <c r="H49" s="241">
        <f>_xlfn.DAYS(About!$A$3,'Core Indicators'!DU49)</f>
        <v>0</v>
      </c>
      <c r="I49" s="241">
        <f>_xlfn.DAYS(About!$A$3,'Core Indicators'!EC49)</f>
        <v>0</v>
      </c>
      <c r="J49" s="241">
        <f>_xlfn.DAYS(About!$A$3,'Core Indicators'!EK49)</f>
        <v>0</v>
      </c>
      <c r="K49" s="241">
        <f>_xlfn.DAYS(About!$A$3,'Core Indicators'!ES49)</f>
        <v>0</v>
      </c>
      <c r="L49" s="241">
        <f>_xlfn.DAYS(About!$A$3,'Core Indicators'!FI49)</f>
        <v>0</v>
      </c>
      <c r="M49" s="241">
        <f>_xlfn.DAYS(About!$A$3,'Core Indicators'!GG49)</f>
        <v>168</v>
      </c>
      <c r="N49" s="241">
        <f>_xlfn.DAYS(About!$A$3,'Core Indicators'!GO49)</f>
        <v>168</v>
      </c>
      <c r="O49" s="241">
        <f>_xlfn.DAYS(About!$A$3,'Core Indicators'!GW49)</f>
        <v>168</v>
      </c>
      <c r="P49" s="241">
        <f>_xlfn.DAYS(About!$A$3,'Core Indicators'!HE49)</f>
        <v>168</v>
      </c>
      <c r="Q49" s="241">
        <f>_xlfn.DAYS(About!$A$3,'Core Indicators'!HM49)</f>
        <v>168</v>
      </c>
      <c r="R49" s="241">
        <f>_xlfn.DAYS(About!$A$3,'Core Indicators'!HU49)</f>
        <v>168</v>
      </c>
      <c r="S49" s="241">
        <f>_xlfn.DAYS(About!$A$3,'Core Indicators'!IC49)</f>
        <v>168</v>
      </c>
      <c r="T49" s="241">
        <f>_xlfn.DAYS(About!$A$3,'Core Indicators'!IK49)</f>
        <v>168</v>
      </c>
      <c r="U49" s="241">
        <f>_xlfn.DAYS(About!$A$3,'Core Indicators'!IS49)</f>
        <v>168</v>
      </c>
      <c r="V49" s="241">
        <f t="shared" si="1"/>
        <v>16.8</v>
      </c>
    </row>
    <row r="50" spans="1:22">
      <c r="A50" s="240" t="str">
        <f>Lists!C:C</f>
        <v>IRN004</v>
      </c>
      <c r="B50" s="241">
        <f>_xlfn.DAYS(About!$A$3,'Core Indicators'!U50)</f>
        <v>0</v>
      </c>
      <c r="C50" s="241">
        <f>_xlfn.DAYS(About!$A$3,'Core Indicators'!AC50)</f>
        <v>0</v>
      </c>
      <c r="D50" s="241">
        <f>_xlfn.DAYS(About!$A$3,'Core Indicators'!AK50)</f>
        <v>0</v>
      </c>
      <c r="E50" s="241">
        <f>_xlfn.DAYS(About!$A$3,'Core Indicators'!AS50)</f>
        <v>0</v>
      </c>
      <c r="F50" s="241">
        <f>_xlfn.DAYS(About!$A$3,'Core Indicators'!BQ50)</f>
        <v>0</v>
      </c>
      <c r="G50" s="241">
        <f>_xlfn.DAYS(About!$A$3,'Core Indicators'!DM50)</f>
        <v>0</v>
      </c>
      <c r="H50" s="241">
        <f>_xlfn.DAYS(About!$A$3,'Core Indicators'!DU50)</f>
        <v>0</v>
      </c>
      <c r="I50" s="241">
        <f>_xlfn.DAYS(About!$A$3,'Core Indicators'!EC50)</f>
        <v>0</v>
      </c>
      <c r="J50" s="241">
        <f>_xlfn.DAYS(About!$A$3,'Core Indicators'!EK50)</f>
        <v>0</v>
      </c>
      <c r="K50" s="241">
        <f>_xlfn.DAYS(About!$A$3,'Core Indicators'!ES50)</f>
        <v>0</v>
      </c>
      <c r="L50" s="241">
        <f>_xlfn.DAYS(About!$A$3,'Core Indicators'!FI50)</f>
        <v>0</v>
      </c>
      <c r="M50" s="241">
        <f>_xlfn.DAYS(About!$A$3,'Core Indicators'!GG50)</f>
        <v>168</v>
      </c>
      <c r="N50" s="241">
        <f>_xlfn.DAYS(About!$A$3,'Core Indicators'!GO50)</f>
        <v>168</v>
      </c>
      <c r="O50" s="241">
        <f>_xlfn.DAYS(About!$A$3,'Core Indicators'!GW50)</f>
        <v>168</v>
      </c>
      <c r="P50" s="241">
        <f>_xlfn.DAYS(About!$A$3,'Core Indicators'!HE50)</f>
        <v>307</v>
      </c>
      <c r="Q50" s="241">
        <f>_xlfn.DAYS(About!$A$3,'Core Indicators'!HM50)</f>
        <v>168</v>
      </c>
      <c r="R50" s="241">
        <f>_xlfn.DAYS(About!$A$3,'Core Indicators'!HU50)</f>
        <v>168</v>
      </c>
      <c r="S50" s="241">
        <f>_xlfn.DAYS(About!$A$3,'Core Indicators'!IC50)</f>
        <v>168</v>
      </c>
      <c r="T50" s="241">
        <f>_xlfn.DAYS(About!$A$3,'Core Indicators'!IK50)</f>
        <v>168</v>
      </c>
      <c r="U50" s="241">
        <f>_xlfn.DAYS(About!$A$3,'Core Indicators'!IS50)</f>
        <v>168</v>
      </c>
      <c r="V50" s="241">
        <f t="shared" si="1"/>
        <v>16.8</v>
      </c>
    </row>
    <row r="51" spans="1:22">
      <c r="A51" s="240" t="str">
        <f>Lists!C:C</f>
        <v>IRQ001</v>
      </c>
      <c r="B51" s="241">
        <f>_xlfn.DAYS(About!$A$3,'Core Indicators'!U51)</f>
        <v>6</v>
      </c>
      <c r="C51" s="241">
        <f>_xlfn.DAYS(About!$A$3,'Core Indicators'!AC51)</f>
        <v>6</v>
      </c>
      <c r="D51" s="241">
        <f>_xlfn.DAYS(About!$A$3,'Core Indicators'!AK51)</f>
        <v>6</v>
      </c>
      <c r="E51" s="241">
        <f>_xlfn.DAYS(About!$A$3,'Core Indicators'!AS51)</f>
        <v>6</v>
      </c>
      <c r="F51" s="241">
        <f>_xlfn.DAYS(About!$A$3,'Core Indicators'!BQ51)</f>
        <v>6</v>
      </c>
      <c r="G51" s="241">
        <f>_xlfn.DAYS(About!$A$3,'Core Indicators'!DM51)</f>
        <v>6</v>
      </c>
      <c r="H51" s="241">
        <f>_xlfn.DAYS(About!$A$3,'Core Indicators'!DU51)</f>
        <v>6</v>
      </c>
      <c r="I51" s="241">
        <f>_xlfn.DAYS(About!$A$3,'Core Indicators'!EC51)</f>
        <v>6</v>
      </c>
      <c r="J51" s="241">
        <f>_xlfn.DAYS(About!$A$3,'Core Indicators'!EK51)</f>
        <v>6</v>
      </c>
      <c r="K51" s="241">
        <f>_xlfn.DAYS(About!$A$3,'Core Indicators'!ES51)</f>
        <v>6</v>
      </c>
      <c r="L51" s="241">
        <f>_xlfn.DAYS(About!$A$3,'Core Indicators'!FI51)</f>
        <v>6</v>
      </c>
      <c r="M51" s="241">
        <f>_xlfn.DAYS(About!$A$3,'Core Indicators'!GG51)</f>
        <v>168</v>
      </c>
      <c r="N51" s="241">
        <f>_xlfn.DAYS(About!$A$3,'Core Indicators'!GO51)</f>
        <v>168</v>
      </c>
      <c r="O51" s="241">
        <f>_xlfn.DAYS(About!$A$3,'Core Indicators'!GW51)</f>
        <v>168</v>
      </c>
      <c r="P51" s="241">
        <f>_xlfn.DAYS(About!$A$3,'Core Indicators'!HE51)</f>
        <v>168</v>
      </c>
      <c r="Q51" s="241">
        <f>_xlfn.DAYS(About!$A$3,'Core Indicators'!HM51)</f>
        <v>168</v>
      </c>
      <c r="R51" s="241">
        <f>_xlfn.DAYS(About!$A$3,'Core Indicators'!HU51)</f>
        <v>168</v>
      </c>
      <c r="S51" s="241">
        <f>_xlfn.DAYS(About!$A$3,'Core Indicators'!IC51)</f>
        <v>168</v>
      </c>
      <c r="T51" s="241">
        <f>_xlfn.DAYS(About!$A$3,'Core Indicators'!IK51)</f>
        <v>168</v>
      </c>
      <c r="U51" s="241">
        <f>_xlfn.DAYS(About!$A$3,'Core Indicators'!IS51)</f>
        <v>168</v>
      </c>
      <c r="V51" s="241">
        <f t="shared" si="1"/>
        <v>22.2</v>
      </c>
    </row>
    <row r="52" spans="1:22">
      <c r="A52" s="240" t="str">
        <f>Lists!C:C</f>
        <v>IRQ002</v>
      </c>
      <c r="B52" s="241">
        <f>_xlfn.DAYS(About!$A$3,'Core Indicators'!U52)</f>
        <v>6</v>
      </c>
      <c r="C52" s="241">
        <f>_xlfn.DAYS(About!$A$3,'Core Indicators'!AC52)</f>
        <v>6</v>
      </c>
      <c r="D52" s="241">
        <f>_xlfn.DAYS(About!$A$3,'Core Indicators'!AK52)</f>
        <v>6</v>
      </c>
      <c r="E52" s="241">
        <f>_xlfn.DAYS(About!$A$3,'Core Indicators'!AS52)</f>
        <v>6</v>
      </c>
      <c r="F52" s="241">
        <f>_xlfn.DAYS(About!$A$3,'Core Indicators'!BQ52)</f>
        <v>6</v>
      </c>
      <c r="G52" s="241">
        <f>_xlfn.DAYS(About!$A$3,'Core Indicators'!DM52)</f>
        <v>6</v>
      </c>
      <c r="H52" s="241">
        <f>_xlfn.DAYS(About!$A$3,'Core Indicators'!DU52)</f>
        <v>6</v>
      </c>
      <c r="I52" s="241">
        <f>_xlfn.DAYS(About!$A$3,'Core Indicators'!EC52)</f>
        <v>6</v>
      </c>
      <c r="J52" s="241">
        <f>_xlfn.DAYS(About!$A$3,'Core Indicators'!EK52)</f>
        <v>6</v>
      </c>
      <c r="K52" s="241">
        <f>_xlfn.DAYS(About!$A$3,'Core Indicators'!ES52)</f>
        <v>6</v>
      </c>
      <c r="L52" s="241">
        <f>_xlfn.DAYS(About!$A$3,'Core Indicators'!FI52)</f>
        <v>6</v>
      </c>
      <c r="M52" s="241">
        <f>_xlfn.DAYS(About!$A$3,'Core Indicators'!GG52)</f>
        <v>168</v>
      </c>
      <c r="N52" s="241">
        <f>_xlfn.DAYS(About!$A$3,'Core Indicators'!GO52)</f>
        <v>168</v>
      </c>
      <c r="O52" s="241">
        <f>_xlfn.DAYS(About!$A$3,'Core Indicators'!GW52)</f>
        <v>168</v>
      </c>
      <c r="P52" s="241">
        <f>_xlfn.DAYS(About!$A$3,'Core Indicators'!HE52)</f>
        <v>168</v>
      </c>
      <c r="Q52" s="241">
        <f>_xlfn.DAYS(About!$A$3,'Core Indicators'!HM52)</f>
        <v>168</v>
      </c>
      <c r="R52" s="241">
        <f>_xlfn.DAYS(About!$A$3,'Core Indicators'!HU52)</f>
        <v>168</v>
      </c>
      <c r="S52" s="241">
        <f>_xlfn.DAYS(About!$A$3,'Core Indicators'!IC52)</f>
        <v>168</v>
      </c>
      <c r="T52" s="241">
        <f>_xlfn.DAYS(About!$A$3,'Core Indicators'!IK52)</f>
        <v>168</v>
      </c>
      <c r="U52" s="241">
        <f>_xlfn.DAYS(About!$A$3,'Core Indicators'!IS52)</f>
        <v>168</v>
      </c>
      <c r="V52" s="241">
        <f t="shared" si="1"/>
        <v>22.2</v>
      </c>
    </row>
    <row r="53" spans="1:22">
      <c r="A53" s="240" t="str">
        <f>Lists!C:C</f>
        <v>IRQ003</v>
      </c>
      <c r="B53" s="241">
        <f>_xlfn.DAYS(About!$A$3,'Core Indicators'!U53)</f>
        <v>6</v>
      </c>
      <c r="C53" s="241">
        <f>_xlfn.DAYS(About!$A$3,'Core Indicators'!AC53)</f>
        <v>6</v>
      </c>
      <c r="D53" s="241">
        <f>_xlfn.DAYS(About!$A$3,'Core Indicators'!AK53)</f>
        <v>6</v>
      </c>
      <c r="E53" s="241">
        <f>_xlfn.DAYS(About!$A$3,'Core Indicators'!AS53)</f>
        <v>6</v>
      </c>
      <c r="F53" s="241">
        <f>_xlfn.DAYS(About!$A$3,'Core Indicators'!BQ53)</f>
        <v>6</v>
      </c>
      <c r="G53" s="241">
        <f>_xlfn.DAYS(About!$A$3,'Core Indicators'!DM53)</f>
        <v>6</v>
      </c>
      <c r="H53" s="241">
        <f>_xlfn.DAYS(About!$A$3,'Core Indicators'!DU53)</f>
        <v>6</v>
      </c>
      <c r="I53" s="241">
        <f>_xlfn.DAYS(About!$A$3,'Core Indicators'!EC53)</f>
        <v>6</v>
      </c>
      <c r="J53" s="241">
        <f>_xlfn.DAYS(About!$A$3,'Core Indicators'!EK53)</f>
        <v>6</v>
      </c>
      <c r="K53" s="241">
        <f>_xlfn.DAYS(About!$A$3,'Core Indicators'!ES53)</f>
        <v>6</v>
      </c>
      <c r="L53" s="241">
        <f>_xlfn.DAYS(About!$A$3,'Core Indicators'!FI53)</f>
        <v>6</v>
      </c>
      <c r="M53" s="241">
        <f>_xlfn.DAYS(About!$A$3,'Core Indicators'!GG53)</f>
        <v>168</v>
      </c>
      <c r="N53" s="241">
        <f>_xlfn.DAYS(About!$A$3,'Core Indicators'!GO53)</f>
        <v>168</v>
      </c>
      <c r="O53" s="241">
        <f>_xlfn.DAYS(About!$A$3,'Core Indicators'!GW53)</f>
        <v>168</v>
      </c>
      <c r="P53" s="241">
        <f>_xlfn.DAYS(About!$A$3,'Core Indicators'!HE53)</f>
        <v>168</v>
      </c>
      <c r="Q53" s="241">
        <f>_xlfn.DAYS(About!$A$3,'Core Indicators'!HM53)</f>
        <v>168</v>
      </c>
      <c r="R53" s="241">
        <f>_xlfn.DAYS(About!$A$3,'Core Indicators'!HU53)</f>
        <v>168</v>
      </c>
      <c r="S53" s="241">
        <f>_xlfn.DAYS(About!$A$3,'Core Indicators'!IC53)</f>
        <v>168</v>
      </c>
      <c r="T53" s="241">
        <f>_xlfn.DAYS(About!$A$3,'Core Indicators'!IK53)</f>
        <v>168</v>
      </c>
      <c r="U53" s="241">
        <f>_xlfn.DAYS(About!$A$3,'Core Indicators'!IS53)</f>
        <v>168</v>
      </c>
      <c r="V53" s="241">
        <f t="shared" si="1"/>
        <v>22.2</v>
      </c>
    </row>
    <row r="54" spans="1:22">
      <c r="A54" s="240" t="str">
        <f>Lists!C:C</f>
        <v>ITA002</v>
      </c>
      <c r="B54" s="241">
        <f>_xlfn.DAYS(About!$A$3,'Core Indicators'!U54)</f>
        <v>17</v>
      </c>
      <c r="C54" s="241">
        <f>_xlfn.DAYS(About!$A$3,'Core Indicators'!AC54)</f>
        <v>17</v>
      </c>
      <c r="D54" s="241">
        <f>_xlfn.DAYS(About!$A$3,'Core Indicators'!AK54)</f>
        <v>17</v>
      </c>
      <c r="E54" s="241">
        <f>_xlfn.DAYS(About!$A$3,'Core Indicators'!AS54)</f>
        <v>17</v>
      </c>
      <c r="F54" s="241">
        <f>_xlfn.DAYS(About!$A$3,'Core Indicators'!BQ54)</f>
        <v>17</v>
      </c>
      <c r="G54" s="241">
        <f>_xlfn.DAYS(About!$A$3,'Core Indicators'!DM54)</f>
        <v>17</v>
      </c>
      <c r="H54" s="241">
        <f>_xlfn.DAYS(About!$A$3,'Core Indicators'!DU54)</f>
        <v>17</v>
      </c>
      <c r="I54" s="241">
        <f>_xlfn.DAYS(About!$A$3,'Core Indicators'!EC54)</f>
        <v>17</v>
      </c>
      <c r="J54" s="241">
        <f>_xlfn.DAYS(About!$A$3,'Core Indicators'!EK54)</f>
        <v>17</v>
      </c>
      <c r="K54" s="241">
        <f>_xlfn.DAYS(About!$A$3,'Core Indicators'!ES54)</f>
        <v>17</v>
      </c>
      <c r="L54" s="241">
        <f>_xlfn.DAYS(About!$A$3,'Core Indicators'!FI54)</f>
        <v>17</v>
      </c>
      <c r="M54" s="241">
        <f>_xlfn.DAYS(About!$A$3,'Core Indicators'!GG54)</f>
        <v>170</v>
      </c>
      <c r="N54" s="241">
        <f>_xlfn.DAYS(About!$A$3,'Core Indicators'!GO54)</f>
        <v>170</v>
      </c>
      <c r="O54" s="241">
        <f>_xlfn.DAYS(About!$A$3,'Core Indicators'!GW54)</f>
        <v>170</v>
      </c>
      <c r="P54" s="241">
        <f>_xlfn.DAYS(About!$A$3,'Core Indicators'!HE54)</f>
        <v>170</v>
      </c>
      <c r="Q54" s="241">
        <f>_xlfn.DAYS(About!$A$3,'Core Indicators'!HM54)</f>
        <v>170</v>
      </c>
      <c r="R54" s="241">
        <f>_xlfn.DAYS(About!$A$3,'Core Indicators'!HU54)</f>
        <v>170</v>
      </c>
      <c r="S54" s="241">
        <f>_xlfn.DAYS(About!$A$3,'Core Indicators'!IC54)</f>
        <v>170</v>
      </c>
      <c r="T54" s="241">
        <f>_xlfn.DAYS(About!$A$3,'Core Indicators'!IK54)</f>
        <v>170</v>
      </c>
      <c r="U54" s="241">
        <f>_xlfn.DAYS(About!$A$3,'Core Indicators'!IS54)</f>
        <v>170</v>
      </c>
      <c r="V54" s="241">
        <f t="shared" si="1"/>
        <v>32.299999999999997</v>
      </c>
    </row>
    <row r="55" spans="1:22">
      <c r="A55" s="240" t="str">
        <f>Lists!C:C</f>
        <v>JOR002</v>
      </c>
      <c r="B55" s="241">
        <f>_xlfn.DAYS(About!$A$3,'Core Indicators'!U55)</f>
        <v>6</v>
      </c>
      <c r="C55" s="241">
        <f>_xlfn.DAYS(About!$A$3,'Core Indicators'!AC55)</f>
        <v>6</v>
      </c>
      <c r="D55" s="241">
        <f>_xlfn.DAYS(About!$A$3,'Core Indicators'!AK55)</f>
        <v>6</v>
      </c>
      <c r="E55" s="241">
        <f>_xlfn.DAYS(About!$A$3,'Core Indicators'!AS55)</f>
        <v>6</v>
      </c>
      <c r="F55" s="241">
        <f>_xlfn.DAYS(About!$A$3,'Core Indicators'!BQ55)</f>
        <v>6</v>
      </c>
      <c r="G55" s="241">
        <f>_xlfn.DAYS(About!$A$3,'Core Indicators'!DM55)</f>
        <v>6</v>
      </c>
      <c r="H55" s="241">
        <f>_xlfn.DAYS(About!$A$3,'Core Indicators'!DU55)</f>
        <v>6</v>
      </c>
      <c r="I55" s="241">
        <f>_xlfn.DAYS(About!$A$3,'Core Indicators'!EC55)</f>
        <v>6</v>
      </c>
      <c r="J55" s="241">
        <f>_xlfn.DAYS(About!$A$3,'Core Indicators'!EK55)</f>
        <v>6</v>
      </c>
      <c r="K55" s="241">
        <f>_xlfn.DAYS(About!$A$3,'Core Indicators'!ES55)</f>
        <v>6</v>
      </c>
      <c r="L55" s="241">
        <f>_xlfn.DAYS(About!$A$3,'Core Indicators'!FI55)</f>
        <v>6</v>
      </c>
      <c r="M55" s="241">
        <f>_xlfn.DAYS(About!$A$3,'Core Indicators'!GG55)</f>
        <v>169</v>
      </c>
      <c r="N55" s="241">
        <f>_xlfn.DAYS(About!$A$3,'Core Indicators'!GO55)</f>
        <v>169</v>
      </c>
      <c r="O55" s="241">
        <f>_xlfn.DAYS(About!$A$3,'Core Indicators'!GW55)</f>
        <v>169</v>
      </c>
      <c r="P55" s="241">
        <f>_xlfn.DAYS(About!$A$3,'Core Indicators'!HE55)</f>
        <v>169</v>
      </c>
      <c r="Q55" s="241">
        <f>_xlfn.DAYS(About!$A$3,'Core Indicators'!HM55)</f>
        <v>169</v>
      </c>
      <c r="R55" s="241">
        <f>_xlfn.DAYS(About!$A$3,'Core Indicators'!HU55)</f>
        <v>169</v>
      </c>
      <c r="S55" s="241">
        <f>_xlfn.DAYS(About!$A$3,'Core Indicators'!IC55)</f>
        <v>169</v>
      </c>
      <c r="T55" s="241">
        <f>_xlfn.DAYS(About!$A$3,'Core Indicators'!IK55)</f>
        <v>169</v>
      </c>
      <c r="U55" s="241">
        <f>_xlfn.DAYS(About!$A$3,'Core Indicators'!IS55)</f>
        <v>169</v>
      </c>
      <c r="V55" s="241">
        <f t="shared" si="1"/>
        <v>22.3</v>
      </c>
    </row>
    <row r="56" spans="1:22">
      <c r="A56" s="240" t="str">
        <f>Lists!C:C</f>
        <v>KEN001</v>
      </c>
      <c r="B56" s="241">
        <f>_xlfn.DAYS(About!$A$3,'Core Indicators'!U56)</f>
        <v>2</v>
      </c>
      <c r="C56" s="241">
        <f>_xlfn.DAYS(About!$A$3,'Core Indicators'!AC56)</f>
        <v>2</v>
      </c>
      <c r="D56" s="241">
        <f>_xlfn.DAYS(About!$A$3,'Core Indicators'!AK56)</f>
        <v>2</v>
      </c>
      <c r="E56" s="241">
        <f>_xlfn.DAYS(About!$A$3,'Core Indicators'!AS56)</f>
        <v>2</v>
      </c>
      <c r="F56" s="241">
        <f>_xlfn.DAYS(About!$A$3,'Core Indicators'!BQ56)</f>
        <v>456</v>
      </c>
      <c r="G56" s="241">
        <f>_xlfn.DAYS(About!$A$3,'Core Indicators'!DM56)</f>
        <v>2</v>
      </c>
      <c r="H56" s="241">
        <f>_xlfn.DAYS(About!$A$3,'Core Indicators'!DU56)</f>
        <v>2</v>
      </c>
      <c r="I56" s="241">
        <f>_xlfn.DAYS(About!$A$3,'Core Indicators'!EC56)</f>
        <v>2</v>
      </c>
      <c r="J56" s="241">
        <f>_xlfn.DAYS(About!$A$3,'Core Indicators'!EK56)</f>
        <v>2</v>
      </c>
      <c r="K56" s="241">
        <f>_xlfn.DAYS(About!$A$3,'Core Indicators'!ES56)</f>
        <v>2</v>
      </c>
      <c r="L56" s="241">
        <f>_xlfn.DAYS(About!$A$3,'Core Indicators'!FI56)</f>
        <v>2</v>
      </c>
      <c r="M56" s="241">
        <f>_xlfn.DAYS(About!$A$3,'Core Indicators'!GG56)</f>
        <v>167</v>
      </c>
      <c r="N56" s="241">
        <f>_xlfn.DAYS(About!$A$3,'Core Indicators'!GO56)</f>
        <v>167</v>
      </c>
      <c r="O56" s="241">
        <f>_xlfn.DAYS(About!$A$3,'Core Indicators'!GW56)</f>
        <v>167</v>
      </c>
      <c r="P56" s="241">
        <f>_xlfn.DAYS(About!$A$3,'Core Indicators'!HE56)</f>
        <v>167</v>
      </c>
      <c r="Q56" s="241">
        <f>_xlfn.DAYS(About!$A$3,'Core Indicators'!HM56)</f>
        <v>167</v>
      </c>
      <c r="R56" s="241">
        <f>_xlfn.DAYS(About!$A$3,'Core Indicators'!HU56)</f>
        <v>167</v>
      </c>
      <c r="S56" s="241">
        <f>_xlfn.DAYS(About!$A$3,'Core Indicators'!IC56)</f>
        <v>167</v>
      </c>
      <c r="T56" s="241">
        <f>_xlfn.DAYS(About!$A$3,'Core Indicators'!IK56)</f>
        <v>167</v>
      </c>
      <c r="U56" s="241">
        <f>_xlfn.DAYS(About!$A$3,'Core Indicators'!IS56)</f>
        <v>167</v>
      </c>
      <c r="V56" s="241">
        <f t="shared" si="1"/>
        <v>63.9</v>
      </c>
    </row>
    <row r="57" spans="1:22">
      <c r="A57" s="240" t="str">
        <f>Lists!C:C</f>
        <v>KEN002</v>
      </c>
      <c r="B57" s="241">
        <f>_xlfn.DAYS(About!$A$3,'Core Indicators'!U57)</f>
        <v>2</v>
      </c>
      <c r="C57" s="241">
        <f>_xlfn.DAYS(About!$A$3,'Core Indicators'!AC57)</f>
        <v>2</v>
      </c>
      <c r="D57" s="241">
        <f>_xlfn.DAYS(About!$A$3,'Core Indicators'!AK57)</f>
        <v>2</v>
      </c>
      <c r="E57" s="241">
        <f>_xlfn.DAYS(About!$A$3,'Core Indicators'!AS57)</f>
        <v>2</v>
      </c>
      <c r="F57" s="241">
        <f>_xlfn.DAYS(About!$A$3,'Core Indicators'!BQ57)</f>
        <v>2</v>
      </c>
      <c r="G57" s="241">
        <f>_xlfn.DAYS(About!$A$3,'Core Indicators'!DM57)</f>
        <v>2</v>
      </c>
      <c r="H57" s="241">
        <f>_xlfn.DAYS(About!$A$3,'Core Indicators'!DU57)</f>
        <v>2</v>
      </c>
      <c r="I57" s="241">
        <f>_xlfn.DAYS(About!$A$3,'Core Indicators'!EC57)</f>
        <v>2</v>
      </c>
      <c r="J57" s="241">
        <f>_xlfn.DAYS(About!$A$3,'Core Indicators'!EK57)</f>
        <v>2</v>
      </c>
      <c r="K57" s="241">
        <f>_xlfn.DAYS(About!$A$3,'Core Indicators'!ES57)</f>
        <v>2</v>
      </c>
      <c r="L57" s="241">
        <f>_xlfn.DAYS(About!$A$3,'Core Indicators'!FI57)</f>
        <v>2</v>
      </c>
      <c r="M57" s="241">
        <f>_xlfn.DAYS(About!$A$3,'Core Indicators'!GG57)</f>
        <v>167</v>
      </c>
      <c r="N57" s="241">
        <f>_xlfn.DAYS(About!$A$3,'Core Indicators'!GO57)</f>
        <v>167</v>
      </c>
      <c r="O57" s="241">
        <f>_xlfn.DAYS(About!$A$3,'Core Indicators'!GW57)</f>
        <v>167</v>
      </c>
      <c r="P57" s="241">
        <f>_xlfn.DAYS(About!$A$3,'Core Indicators'!HE57)</f>
        <v>167</v>
      </c>
      <c r="Q57" s="241">
        <f>_xlfn.DAYS(About!$A$3,'Core Indicators'!HM57)</f>
        <v>167</v>
      </c>
      <c r="R57" s="241">
        <f>_xlfn.DAYS(About!$A$3,'Core Indicators'!HU57)</f>
        <v>167</v>
      </c>
      <c r="S57" s="241">
        <f>_xlfn.DAYS(About!$A$3,'Core Indicators'!IC57)</f>
        <v>167</v>
      </c>
      <c r="T57" s="241">
        <f>_xlfn.DAYS(About!$A$3,'Core Indicators'!IK57)</f>
        <v>167</v>
      </c>
      <c r="U57" s="241">
        <f>_xlfn.DAYS(About!$A$3,'Core Indicators'!IS57)</f>
        <v>167</v>
      </c>
      <c r="V57" s="241">
        <f t="shared" si="1"/>
        <v>18.5</v>
      </c>
    </row>
    <row r="58" spans="1:22">
      <c r="A58" s="240" t="str">
        <f>Lists!C:C</f>
        <v>KEN003</v>
      </c>
      <c r="B58" s="241">
        <f>_xlfn.DAYS(About!$A$3,'Core Indicators'!U58)</f>
        <v>2</v>
      </c>
      <c r="C58" s="241">
        <f>_xlfn.DAYS(About!$A$3,'Core Indicators'!AC58)</f>
        <v>2</v>
      </c>
      <c r="D58" s="241">
        <f>_xlfn.DAYS(About!$A$3,'Core Indicators'!AK58)</f>
        <v>2</v>
      </c>
      <c r="E58" s="241">
        <f>_xlfn.DAYS(About!$A$3,'Core Indicators'!AS58)</f>
        <v>2</v>
      </c>
      <c r="F58" s="241">
        <f>_xlfn.DAYS(About!$A$3,'Core Indicators'!BQ58)</f>
        <v>2</v>
      </c>
      <c r="G58" s="241">
        <f>_xlfn.DAYS(About!$A$3,'Core Indicators'!DM58)</f>
        <v>2</v>
      </c>
      <c r="H58" s="241">
        <f>_xlfn.DAYS(About!$A$3,'Core Indicators'!DU58)</f>
        <v>2</v>
      </c>
      <c r="I58" s="241">
        <f>_xlfn.DAYS(About!$A$3,'Core Indicators'!EC58)</f>
        <v>2</v>
      </c>
      <c r="J58" s="241">
        <f>_xlfn.DAYS(About!$A$3,'Core Indicators'!EK58)</f>
        <v>2</v>
      </c>
      <c r="K58" s="241">
        <f>_xlfn.DAYS(About!$A$3,'Core Indicators'!ES58)</f>
        <v>2</v>
      </c>
      <c r="L58" s="241">
        <f>_xlfn.DAYS(About!$A$3,'Core Indicators'!FI58)</f>
        <v>2</v>
      </c>
      <c r="M58" s="241">
        <f>_xlfn.DAYS(About!$A$3,'Core Indicators'!GG58)</f>
        <v>167</v>
      </c>
      <c r="N58" s="241">
        <f>_xlfn.DAYS(About!$A$3,'Core Indicators'!GO58)</f>
        <v>167</v>
      </c>
      <c r="O58" s="241">
        <f>_xlfn.DAYS(About!$A$3,'Core Indicators'!GW58)</f>
        <v>167</v>
      </c>
      <c r="P58" s="241">
        <f>_xlfn.DAYS(About!$A$3,'Core Indicators'!HE58)</f>
        <v>167</v>
      </c>
      <c r="Q58" s="241">
        <f>_xlfn.DAYS(About!$A$3,'Core Indicators'!HM58)</f>
        <v>167</v>
      </c>
      <c r="R58" s="241">
        <f>_xlfn.DAYS(About!$A$3,'Core Indicators'!HU58)</f>
        <v>167</v>
      </c>
      <c r="S58" s="241">
        <f>_xlfn.DAYS(About!$A$3,'Core Indicators'!IC58)</f>
        <v>167</v>
      </c>
      <c r="T58" s="241">
        <f>_xlfn.DAYS(About!$A$3,'Core Indicators'!IK58)</f>
        <v>167</v>
      </c>
      <c r="U58" s="241">
        <f>_xlfn.DAYS(About!$A$3,'Core Indicators'!IS58)</f>
        <v>167</v>
      </c>
      <c r="V58" s="241">
        <f t="shared" si="1"/>
        <v>18.5</v>
      </c>
    </row>
    <row r="59" spans="1:22">
      <c r="A59" s="240" t="str">
        <f>Lists!C:C</f>
        <v>LBN002</v>
      </c>
      <c r="B59" s="241">
        <f>_xlfn.DAYS(About!$A$3,'Core Indicators'!U59)</f>
        <v>15</v>
      </c>
      <c r="C59" s="241">
        <f>_xlfn.DAYS(About!$A$3,'Core Indicators'!AC59)</f>
        <v>15</v>
      </c>
      <c r="D59" s="241">
        <f>_xlfn.DAYS(About!$A$3,'Core Indicators'!AK59)</f>
        <v>15</v>
      </c>
      <c r="E59" s="241">
        <f>_xlfn.DAYS(About!$A$3,'Core Indicators'!AS59)</f>
        <v>15</v>
      </c>
      <c r="F59" s="241">
        <f>_xlfn.DAYS(About!$A$3,'Core Indicators'!BQ59)</f>
        <v>15</v>
      </c>
      <c r="G59" s="241">
        <f>_xlfn.DAYS(About!$A$3,'Core Indicators'!DM59)</f>
        <v>15</v>
      </c>
      <c r="H59" s="241">
        <f>_xlfn.DAYS(About!$A$3,'Core Indicators'!DU59)</f>
        <v>15</v>
      </c>
      <c r="I59" s="241">
        <f>_xlfn.DAYS(About!$A$3,'Core Indicators'!EC59)</f>
        <v>15</v>
      </c>
      <c r="J59" s="241">
        <f>_xlfn.DAYS(About!$A$3,'Core Indicators'!EK59)</f>
        <v>15</v>
      </c>
      <c r="K59" s="241">
        <f>_xlfn.DAYS(About!$A$3,'Core Indicators'!ES59)</f>
        <v>15</v>
      </c>
      <c r="L59" s="241">
        <f>_xlfn.DAYS(About!$A$3,'Core Indicators'!FI59)</f>
        <v>15</v>
      </c>
      <c r="M59" s="241">
        <f>_xlfn.DAYS(About!$A$3,'Core Indicators'!GG59)</f>
        <v>167</v>
      </c>
      <c r="N59" s="241">
        <f>_xlfn.DAYS(About!$A$3,'Core Indicators'!GO59)</f>
        <v>167</v>
      </c>
      <c r="O59" s="241">
        <f>_xlfn.DAYS(About!$A$3,'Core Indicators'!GW59)</f>
        <v>167</v>
      </c>
      <c r="P59" s="241">
        <f>_xlfn.DAYS(About!$A$3,'Core Indicators'!HE59)</f>
        <v>167</v>
      </c>
      <c r="Q59" s="241">
        <f>_xlfn.DAYS(About!$A$3,'Core Indicators'!HM59)</f>
        <v>167</v>
      </c>
      <c r="R59" s="241">
        <f>_xlfn.DAYS(About!$A$3,'Core Indicators'!HU59)</f>
        <v>167</v>
      </c>
      <c r="S59" s="241">
        <f>_xlfn.DAYS(About!$A$3,'Core Indicators'!IC59)</f>
        <v>167</v>
      </c>
      <c r="T59" s="241">
        <f>_xlfn.DAYS(About!$A$3,'Core Indicators'!IK59)</f>
        <v>167</v>
      </c>
      <c r="U59" s="241">
        <f>_xlfn.DAYS(About!$A$3,'Core Indicators'!IS59)</f>
        <v>167</v>
      </c>
      <c r="V59" s="241">
        <f t="shared" si="1"/>
        <v>30.2</v>
      </c>
    </row>
    <row r="60" spans="1:22">
      <c r="A60" s="240" t="str">
        <f>Lists!C:C</f>
        <v>LBN006</v>
      </c>
      <c r="B60" s="241">
        <f>_xlfn.DAYS(About!$A$3,'Core Indicators'!U60)</f>
        <v>15</v>
      </c>
      <c r="C60" s="241">
        <f>_xlfn.DAYS(About!$A$3,'Core Indicators'!AC60)</f>
        <v>15</v>
      </c>
      <c r="D60" s="241">
        <f>_xlfn.DAYS(About!$A$3,'Core Indicators'!AK60)</f>
        <v>15</v>
      </c>
      <c r="E60" s="241">
        <f>_xlfn.DAYS(About!$A$3,'Core Indicators'!AS60)</f>
        <v>15</v>
      </c>
      <c r="F60" s="241">
        <f>_xlfn.DAYS(About!$A$3,'Core Indicators'!BQ60)</f>
        <v>15</v>
      </c>
      <c r="G60" s="241">
        <f>_xlfn.DAYS(About!$A$3,'Core Indicators'!DM60)</f>
        <v>15</v>
      </c>
      <c r="H60" s="241">
        <f>_xlfn.DAYS(About!$A$3,'Core Indicators'!DU60)</f>
        <v>15</v>
      </c>
      <c r="I60" s="241">
        <f>_xlfn.DAYS(About!$A$3,'Core Indicators'!EC60)</f>
        <v>15</v>
      </c>
      <c r="J60" s="241">
        <f>_xlfn.DAYS(About!$A$3,'Core Indicators'!EK60)</f>
        <v>15</v>
      </c>
      <c r="K60" s="241">
        <f>_xlfn.DAYS(About!$A$3,'Core Indicators'!ES60)</f>
        <v>15</v>
      </c>
      <c r="L60" s="241">
        <f>_xlfn.DAYS(About!$A$3,'Core Indicators'!FI60)</f>
        <v>15</v>
      </c>
      <c r="M60" s="241">
        <f>_xlfn.DAYS(About!$A$3,'Core Indicators'!GG60)</f>
        <v>167</v>
      </c>
      <c r="N60" s="241">
        <f>_xlfn.DAYS(About!$A$3,'Core Indicators'!GO60)</f>
        <v>167</v>
      </c>
      <c r="O60" s="241">
        <f>_xlfn.DAYS(About!$A$3,'Core Indicators'!GW60)</f>
        <v>167</v>
      </c>
      <c r="P60" s="241">
        <f>_xlfn.DAYS(About!$A$3,'Core Indicators'!HE60)</f>
        <v>167</v>
      </c>
      <c r="Q60" s="241">
        <f>_xlfn.DAYS(About!$A$3,'Core Indicators'!HM60)</f>
        <v>167</v>
      </c>
      <c r="R60" s="241">
        <f>_xlfn.DAYS(About!$A$3,'Core Indicators'!HU60)</f>
        <v>167</v>
      </c>
      <c r="S60" s="241">
        <f>_xlfn.DAYS(About!$A$3,'Core Indicators'!IC60)</f>
        <v>167</v>
      </c>
      <c r="T60" s="241">
        <f>_xlfn.DAYS(About!$A$3,'Core Indicators'!IK60)</f>
        <v>167</v>
      </c>
      <c r="U60" s="241">
        <f>_xlfn.DAYS(About!$A$3,'Core Indicators'!IS60)</f>
        <v>167</v>
      </c>
      <c r="V60" s="241">
        <f t="shared" si="1"/>
        <v>30.2</v>
      </c>
    </row>
    <row r="61" spans="1:22">
      <c r="A61" s="240" t="str">
        <f>Lists!C:C</f>
        <v>LBY002</v>
      </c>
      <c r="B61" s="241">
        <f>_xlfn.DAYS(About!$A$3,'Core Indicators'!U61)</f>
        <v>20</v>
      </c>
      <c r="C61" s="241">
        <f>_xlfn.DAYS(About!$A$3,'Core Indicators'!AC61)</f>
        <v>20</v>
      </c>
      <c r="D61" s="241">
        <f>_xlfn.DAYS(About!$A$3,'Core Indicators'!AK61)</f>
        <v>20</v>
      </c>
      <c r="E61" s="241">
        <f>_xlfn.DAYS(About!$A$3,'Core Indicators'!AS61)</f>
        <v>20</v>
      </c>
      <c r="F61" s="241">
        <f>_xlfn.DAYS(About!$A$3,'Core Indicators'!BQ61)</f>
        <v>20</v>
      </c>
      <c r="G61" s="241">
        <f>_xlfn.DAYS(About!$A$3,'Core Indicators'!DM61)</f>
        <v>20</v>
      </c>
      <c r="H61" s="241">
        <f>_xlfn.DAYS(About!$A$3,'Core Indicators'!DU61)</f>
        <v>20</v>
      </c>
      <c r="I61" s="241">
        <f>_xlfn.DAYS(About!$A$3,'Core Indicators'!EC61)</f>
        <v>20</v>
      </c>
      <c r="J61" s="241">
        <f>_xlfn.DAYS(About!$A$3,'Core Indicators'!EK61)</f>
        <v>20</v>
      </c>
      <c r="K61" s="241">
        <f>_xlfn.DAYS(About!$A$3,'Core Indicators'!ES61)</f>
        <v>20</v>
      </c>
      <c r="L61" s="241">
        <f>_xlfn.DAYS(About!$A$3,'Core Indicators'!FI61)</f>
        <v>20</v>
      </c>
      <c r="M61" s="241">
        <f>_xlfn.DAYS(About!$A$3,'Core Indicators'!GG61)</f>
        <v>167</v>
      </c>
      <c r="N61" s="241">
        <f>_xlfn.DAYS(About!$A$3,'Core Indicators'!GO61)</f>
        <v>167</v>
      </c>
      <c r="O61" s="241">
        <f>_xlfn.DAYS(About!$A$3,'Core Indicators'!GW61)</f>
        <v>167</v>
      </c>
      <c r="P61" s="241">
        <f>_xlfn.DAYS(About!$A$3,'Core Indicators'!HE61)</f>
        <v>167</v>
      </c>
      <c r="Q61" s="241">
        <f>_xlfn.DAYS(About!$A$3,'Core Indicators'!HM61)</f>
        <v>167</v>
      </c>
      <c r="R61" s="241">
        <f>_xlfn.DAYS(About!$A$3,'Core Indicators'!HU61)</f>
        <v>167</v>
      </c>
      <c r="S61" s="241">
        <f>_xlfn.DAYS(About!$A$3,'Core Indicators'!IC61)</f>
        <v>167</v>
      </c>
      <c r="T61" s="241">
        <f>_xlfn.DAYS(About!$A$3,'Core Indicators'!IK61)</f>
        <v>167</v>
      </c>
      <c r="U61" s="241">
        <f>_xlfn.DAYS(About!$A$3,'Core Indicators'!IS61)</f>
        <v>167</v>
      </c>
      <c r="V61" s="241">
        <f t="shared" si="1"/>
        <v>34.700000000000003</v>
      </c>
    </row>
    <row r="62" spans="1:22">
      <c r="A62" s="240" t="str">
        <f>Lists!C:C</f>
        <v>LBY004</v>
      </c>
      <c r="B62" s="241">
        <f>_xlfn.DAYS(About!$A$3,'Core Indicators'!U62)</f>
        <v>20</v>
      </c>
      <c r="C62" s="241">
        <f>_xlfn.DAYS(About!$A$3,'Core Indicators'!AC62)</f>
        <v>20</v>
      </c>
      <c r="D62" s="241">
        <f>_xlfn.DAYS(About!$A$3,'Core Indicators'!AK62)</f>
        <v>20</v>
      </c>
      <c r="E62" s="241">
        <f>_xlfn.DAYS(About!$A$3,'Core Indicators'!AS62)</f>
        <v>20</v>
      </c>
      <c r="F62" s="241">
        <f>_xlfn.DAYS(About!$A$3,'Core Indicators'!BQ62)</f>
        <v>20</v>
      </c>
      <c r="G62" s="241">
        <f>_xlfn.DAYS(About!$A$3,'Core Indicators'!DM62)</f>
        <v>20</v>
      </c>
      <c r="H62" s="241">
        <f>_xlfn.DAYS(About!$A$3,'Core Indicators'!DU62)</f>
        <v>20</v>
      </c>
      <c r="I62" s="241">
        <f>_xlfn.DAYS(About!$A$3,'Core Indicators'!EC62)</f>
        <v>20</v>
      </c>
      <c r="J62" s="241">
        <f>_xlfn.DAYS(About!$A$3,'Core Indicators'!EK62)</f>
        <v>20</v>
      </c>
      <c r="K62" s="241">
        <f>_xlfn.DAYS(About!$A$3,'Core Indicators'!ES62)</f>
        <v>20</v>
      </c>
      <c r="L62" s="241">
        <f>_xlfn.DAYS(About!$A$3,'Core Indicators'!FI62)</f>
        <v>20</v>
      </c>
      <c r="M62" s="241">
        <f>_xlfn.DAYS(About!$A$3,'Core Indicators'!GG62)</f>
        <v>167</v>
      </c>
      <c r="N62" s="241">
        <f>_xlfn.DAYS(About!$A$3,'Core Indicators'!GO62)</f>
        <v>167</v>
      </c>
      <c r="O62" s="241">
        <f>_xlfn.DAYS(About!$A$3,'Core Indicators'!GW62)</f>
        <v>167</v>
      </c>
      <c r="P62" s="241">
        <f>_xlfn.DAYS(About!$A$3,'Core Indicators'!HE62)</f>
        <v>167</v>
      </c>
      <c r="Q62" s="241">
        <f>_xlfn.DAYS(About!$A$3,'Core Indicators'!HM62)</f>
        <v>167</v>
      </c>
      <c r="R62" s="241">
        <f>_xlfn.DAYS(About!$A$3,'Core Indicators'!HU62)</f>
        <v>167</v>
      </c>
      <c r="S62" s="241">
        <f>_xlfn.DAYS(About!$A$3,'Core Indicators'!IC62)</f>
        <v>167</v>
      </c>
      <c r="T62" s="241">
        <f>_xlfn.DAYS(About!$A$3,'Core Indicators'!IK62)</f>
        <v>167</v>
      </c>
      <c r="U62" s="241">
        <f>_xlfn.DAYS(About!$A$3,'Core Indicators'!IS62)</f>
        <v>167</v>
      </c>
      <c r="V62" s="241">
        <f t="shared" si="1"/>
        <v>34.700000000000003</v>
      </c>
    </row>
    <row r="63" spans="1:22">
      <c r="A63" s="240" t="str">
        <f>Lists!C:C</f>
        <v>LBY005</v>
      </c>
      <c r="B63" s="241">
        <f>_xlfn.DAYS(About!$A$3,'Core Indicators'!U63)</f>
        <v>20</v>
      </c>
      <c r="C63" s="241">
        <f>_xlfn.DAYS(About!$A$3,'Core Indicators'!AC63)</f>
        <v>20</v>
      </c>
      <c r="D63" s="241">
        <f>_xlfn.DAYS(About!$A$3,'Core Indicators'!AK63)</f>
        <v>20</v>
      </c>
      <c r="E63" s="241">
        <f>_xlfn.DAYS(About!$A$3,'Core Indicators'!AS63)</f>
        <v>20</v>
      </c>
      <c r="F63" s="241">
        <f>_xlfn.DAYS(About!$A$3,'Core Indicators'!BQ63)</f>
        <v>20</v>
      </c>
      <c r="G63" s="241">
        <f>_xlfn.DAYS(About!$A$3,'Core Indicators'!DM63)</f>
        <v>20</v>
      </c>
      <c r="H63" s="241">
        <f>_xlfn.DAYS(About!$A$3,'Core Indicators'!DU63)</f>
        <v>20</v>
      </c>
      <c r="I63" s="241">
        <f>_xlfn.DAYS(About!$A$3,'Core Indicators'!EC63)</f>
        <v>20</v>
      </c>
      <c r="J63" s="241">
        <f>_xlfn.DAYS(About!$A$3,'Core Indicators'!EK63)</f>
        <v>20</v>
      </c>
      <c r="K63" s="241">
        <f>_xlfn.DAYS(About!$A$3,'Core Indicators'!ES63)</f>
        <v>20</v>
      </c>
      <c r="L63" s="241">
        <f>_xlfn.DAYS(About!$A$3,'Core Indicators'!FI63)</f>
        <v>20</v>
      </c>
      <c r="M63" s="241">
        <f>_xlfn.DAYS(About!$A$3,'Core Indicators'!GG63)</f>
        <v>90</v>
      </c>
      <c r="N63" s="241">
        <f>_xlfn.DAYS(About!$A$3,'Core Indicators'!GO63)</f>
        <v>90</v>
      </c>
      <c r="O63" s="241">
        <f>_xlfn.DAYS(About!$A$3,'Core Indicators'!GW63)</f>
        <v>90</v>
      </c>
      <c r="P63" s="241">
        <f>_xlfn.DAYS(About!$A$3,'Core Indicators'!HE63)</f>
        <v>90</v>
      </c>
      <c r="Q63" s="241">
        <f>_xlfn.DAYS(About!$A$3,'Core Indicators'!HM63)</f>
        <v>90</v>
      </c>
      <c r="R63" s="241">
        <f>_xlfn.DAYS(About!$A$3,'Core Indicators'!HU63)</f>
        <v>90</v>
      </c>
      <c r="S63" s="241">
        <f>_xlfn.DAYS(About!$A$3,'Core Indicators'!IC63)</f>
        <v>90</v>
      </c>
      <c r="T63" s="241">
        <f>_xlfn.DAYS(About!$A$3,'Core Indicators'!IK63)</f>
        <v>90</v>
      </c>
      <c r="U63" s="241">
        <f>_xlfn.DAYS(About!$A$3,'Core Indicators'!IS63)</f>
        <v>90</v>
      </c>
      <c r="V63" s="241">
        <f t="shared" si="1"/>
        <v>27</v>
      </c>
    </row>
    <row r="64" spans="1:22">
      <c r="A64" s="240" t="str">
        <f>Lists!C:C</f>
        <v>LSO004</v>
      </c>
      <c r="B64" s="241">
        <f>_xlfn.DAYS(About!$A$3,'Core Indicators'!U64)</f>
        <v>1</v>
      </c>
      <c r="C64" s="241">
        <f>_xlfn.DAYS(About!$A$3,'Core Indicators'!AC64)</f>
        <v>1</v>
      </c>
      <c r="D64" s="241">
        <f>_xlfn.DAYS(About!$A$3,'Core Indicators'!AK64)</f>
        <v>1</v>
      </c>
      <c r="E64" s="241">
        <f>_xlfn.DAYS(About!$A$3,'Core Indicators'!AS64)</f>
        <v>1</v>
      </c>
      <c r="F64" s="241">
        <f>_xlfn.DAYS(About!$A$3,'Core Indicators'!BQ64)</f>
        <v>1</v>
      </c>
      <c r="G64" s="241">
        <f>_xlfn.DAYS(About!$A$3,'Core Indicators'!DM64)</f>
        <v>1</v>
      </c>
      <c r="H64" s="241">
        <f>_xlfn.DAYS(About!$A$3,'Core Indicators'!DU64)</f>
        <v>1</v>
      </c>
      <c r="I64" s="241">
        <f>_xlfn.DAYS(About!$A$3,'Core Indicators'!EC64)</f>
        <v>1</v>
      </c>
      <c r="J64" s="241">
        <f>_xlfn.DAYS(About!$A$3,'Core Indicators'!EK64)</f>
        <v>1</v>
      </c>
      <c r="K64" s="241">
        <f>_xlfn.DAYS(About!$A$3,'Core Indicators'!ES64)</f>
        <v>1</v>
      </c>
      <c r="L64" s="241">
        <f>_xlfn.DAYS(About!$A$3,'Core Indicators'!FI64)</f>
        <v>1</v>
      </c>
      <c r="M64" s="241">
        <f>_xlfn.DAYS(About!$A$3,'Core Indicators'!GG64)</f>
        <v>169</v>
      </c>
      <c r="N64" s="241">
        <f>_xlfn.DAYS(About!$A$3,'Core Indicators'!GO64)</f>
        <v>169</v>
      </c>
      <c r="O64" s="241">
        <f>_xlfn.DAYS(About!$A$3,'Core Indicators'!GW64)</f>
        <v>169</v>
      </c>
      <c r="P64" s="241">
        <f>_xlfn.DAYS(About!$A$3,'Core Indicators'!HE64)</f>
        <v>169</v>
      </c>
      <c r="Q64" s="241">
        <f>_xlfn.DAYS(About!$A$3,'Core Indicators'!HM64)</f>
        <v>169</v>
      </c>
      <c r="R64" s="241">
        <f>_xlfn.DAYS(About!$A$3,'Core Indicators'!HU64)</f>
        <v>169</v>
      </c>
      <c r="S64" s="241">
        <f>_xlfn.DAYS(About!$A$3,'Core Indicators'!IC64)</f>
        <v>169</v>
      </c>
      <c r="T64" s="241">
        <f>_xlfn.DAYS(About!$A$3,'Core Indicators'!IK64)</f>
        <v>169</v>
      </c>
      <c r="U64" s="241">
        <f>_xlfn.DAYS(About!$A$3,'Core Indicators'!IS64)</f>
        <v>169</v>
      </c>
      <c r="V64" s="241">
        <f t="shared" si="1"/>
        <v>17.8</v>
      </c>
    </row>
    <row r="65" spans="1:22">
      <c r="A65" s="240" t="str">
        <f>Lists!C:C</f>
        <v>LTU002</v>
      </c>
      <c r="B65" s="241">
        <f>_xlfn.DAYS(About!$A$3,'Core Indicators'!U65)</f>
        <v>4</v>
      </c>
      <c r="C65" s="241">
        <f>_xlfn.DAYS(About!$A$3,'Core Indicators'!AC65)</f>
        <v>4</v>
      </c>
      <c r="D65" s="241">
        <f>_xlfn.DAYS(About!$A$3,'Core Indicators'!AK65)</f>
        <v>4</v>
      </c>
      <c r="E65" s="241">
        <f>_xlfn.DAYS(About!$A$3,'Core Indicators'!AS65)</f>
        <v>4</v>
      </c>
      <c r="F65" s="241">
        <f>_xlfn.DAYS(About!$A$3,'Core Indicators'!BQ65)</f>
        <v>4</v>
      </c>
      <c r="G65" s="241">
        <f>_xlfn.DAYS(About!$A$3,'Core Indicators'!DM65)</f>
        <v>4</v>
      </c>
      <c r="H65" s="241">
        <f>_xlfn.DAYS(About!$A$3,'Core Indicators'!DU65)</f>
        <v>4</v>
      </c>
      <c r="I65" s="241">
        <f>_xlfn.DAYS(About!$A$3,'Core Indicators'!EC65)</f>
        <v>4</v>
      </c>
      <c r="J65" s="241">
        <f>_xlfn.DAYS(About!$A$3,'Core Indicators'!EK65)</f>
        <v>4</v>
      </c>
      <c r="K65" s="241">
        <f>_xlfn.DAYS(About!$A$3,'Core Indicators'!ES65)</f>
        <v>4</v>
      </c>
      <c r="L65" s="241">
        <f>_xlfn.DAYS(About!$A$3,'Core Indicators'!FI65)</f>
        <v>4</v>
      </c>
      <c r="M65" s="241">
        <f>_xlfn.DAYS(About!$A$3,'Core Indicators'!GG65)</f>
        <v>174</v>
      </c>
      <c r="N65" s="241">
        <f>_xlfn.DAYS(About!$A$3,'Core Indicators'!GO65)</f>
        <v>174</v>
      </c>
      <c r="O65" s="241">
        <f>_xlfn.DAYS(About!$A$3,'Core Indicators'!GW65)</f>
        <v>174</v>
      </c>
      <c r="P65" s="241">
        <f>_xlfn.DAYS(About!$A$3,'Core Indicators'!HE65)</f>
        <v>174</v>
      </c>
      <c r="Q65" s="241">
        <f>_xlfn.DAYS(About!$A$3,'Core Indicators'!HM65)</f>
        <v>174</v>
      </c>
      <c r="R65" s="241">
        <f>_xlfn.DAYS(About!$A$3,'Core Indicators'!HU65)</f>
        <v>174</v>
      </c>
      <c r="S65" s="241">
        <f>_xlfn.DAYS(About!$A$3,'Core Indicators'!IC65)</f>
        <v>174</v>
      </c>
      <c r="T65" s="241">
        <f>_xlfn.DAYS(About!$A$3,'Core Indicators'!IK65)</f>
        <v>174</v>
      </c>
      <c r="U65" s="241">
        <f>_xlfn.DAYS(About!$A$3,'Core Indicators'!IS65)</f>
        <v>174</v>
      </c>
      <c r="V65" s="241">
        <f t="shared" si="1"/>
        <v>21</v>
      </c>
    </row>
    <row r="66" spans="1:22">
      <c r="A66" s="240" t="str">
        <f>Lists!C:C</f>
        <v>LVA002</v>
      </c>
      <c r="B66" s="241">
        <f>_xlfn.DAYS(About!$A$3,'Core Indicators'!U66)</f>
        <v>4</v>
      </c>
      <c r="C66" s="241">
        <f>_xlfn.DAYS(About!$A$3,'Core Indicators'!AC66)</f>
        <v>4</v>
      </c>
      <c r="D66" s="241">
        <f>_xlfn.DAYS(About!$A$3,'Core Indicators'!AK66)</f>
        <v>4</v>
      </c>
      <c r="E66" s="241">
        <f>_xlfn.DAYS(About!$A$3,'Core Indicators'!AS66)</f>
        <v>4</v>
      </c>
      <c r="F66" s="241">
        <f>_xlfn.DAYS(About!$A$3,'Core Indicators'!BQ66)</f>
        <v>4</v>
      </c>
      <c r="G66" s="241">
        <f>_xlfn.DAYS(About!$A$3,'Core Indicators'!DM66)</f>
        <v>4</v>
      </c>
      <c r="H66" s="241">
        <f>_xlfn.DAYS(About!$A$3,'Core Indicators'!DU66)</f>
        <v>4</v>
      </c>
      <c r="I66" s="241">
        <f>_xlfn.DAYS(About!$A$3,'Core Indicators'!EC66)</f>
        <v>4</v>
      </c>
      <c r="J66" s="241">
        <f>_xlfn.DAYS(About!$A$3,'Core Indicators'!EK66)</f>
        <v>4</v>
      </c>
      <c r="K66" s="241">
        <f>_xlfn.DAYS(About!$A$3,'Core Indicators'!ES66)</f>
        <v>4</v>
      </c>
      <c r="L66" s="241">
        <f>_xlfn.DAYS(About!$A$3,'Core Indicators'!FI66)</f>
        <v>4</v>
      </c>
      <c r="M66" s="241">
        <f>_xlfn.DAYS(About!$A$3,'Core Indicators'!GG66)</f>
        <v>174</v>
      </c>
      <c r="N66" s="241">
        <f>_xlfn.DAYS(About!$A$3,'Core Indicators'!GO66)</f>
        <v>174</v>
      </c>
      <c r="O66" s="241">
        <f>_xlfn.DAYS(About!$A$3,'Core Indicators'!GW66)</f>
        <v>174</v>
      </c>
      <c r="P66" s="241">
        <f>_xlfn.DAYS(About!$A$3,'Core Indicators'!HE66)</f>
        <v>174</v>
      </c>
      <c r="Q66" s="241">
        <f>_xlfn.DAYS(About!$A$3,'Core Indicators'!HM66)</f>
        <v>174</v>
      </c>
      <c r="R66" s="241">
        <f>_xlfn.DAYS(About!$A$3,'Core Indicators'!HU66)</f>
        <v>174</v>
      </c>
      <c r="S66" s="241">
        <f>_xlfn.DAYS(About!$A$3,'Core Indicators'!IC66)</f>
        <v>174</v>
      </c>
      <c r="T66" s="241">
        <f>_xlfn.DAYS(About!$A$3,'Core Indicators'!IK66)</f>
        <v>174</v>
      </c>
      <c r="U66" s="241">
        <f>_xlfn.DAYS(About!$A$3,'Core Indicators'!IS66)</f>
        <v>174</v>
      </c>
      <c r="V66" s="241">
        <f t="shared" si="1"/>
        <v>21</v>
      </c>
    </row>
    <row r="67" spans="1:22">
      <c r="A67" s="240" t="str">
        <f>Lists!C:C</f>
        <v>MAR002</v>
      </c>
      <c r="B67" s="241">
        <f>_xlfn.DAYS(About!$A$3,'Core Indicators'!U67)</f>
        <v>20</v>
      </c>
      <c r="C67" s="241">
        <f>_xlfn.DAYS(About!$A$3,'Core Indicators'!AC67)</f>
        <v>20</v>
      </c>
      <c r="D67" s="241">
        <f>_xlfn.DAYS(About!$A$3,'Core Indicators'!AK67)</f>
        <v>20</v>
      </c>
      <c r="E67" s="241">
        <f>_xlfn.DAYS(About!$A$3,'Core Indicators'!AS67)</f>
        <v>20</v>
      </c>
      <c r="F67" s="241">
        <f>_xlfn.DAYS(About!$A$3,'Core Indicators'!BQ67)</f>
        <v>20</v>
      </c>
      <c r="G67" s="241">
        <f>_xlfn.DAYS(About!$A$3,'Core Indicators'!DM67)</f>
        <v>20</v>
      </c>
      <c r="H67" s="241">
        <f>_xlfn.DAYS(About!$A$3,'Core Indicators'!DU67)</f>
        <v>20</v>
      </c>
      <c r="I67" s="241">
        <f>_xlfn.DAYS(About!$A$3,'Core Indicators'!EC67)</f>
        <v>20</v>
      </c>
      <c r="J67" s="241">
        <f>_xlfn.DAYS(About!$A$3,'Core Indicators'!EK67)</f>
        <v>20</v>
      </c>
      <c r="K67" s="241">
        <f>_xlfn.DAYS(About!$A$3,'Core Indicators'!ES67)</f>
        <v>20</v>
      </c>
      <c r="L67" s="241">
        <f>_xlfn.DAYS(About!$A$3,'Core Indicators'!FI67)</f>
        <v>20</v>
      </c>
      <c r="M67" s="241">
        <f>_xlfn.DAYS(About!$A$3,'Core Indicators'!GG67)</f>
        <v>170</v>
      </c>
      <c r="N67" s="241">
        <f>_xlfn.DAYS(About!$A$3,'Core Indicators'!GO67)</f>
        <v>170</v>
      </c>
      <c r="O67" s="241">
        <f>_xlfn.DAYS(About!$A$3,'Core Indicators'!GW67)</f>
        <v>170</v>
      </c>
      <c r="P67" s="241">
        <f>_xlfn.DAYS(About!$A$3,'Core Indicators'!HE67)</f>
        <v>170</v>
      </c>
      <c r="Q67" s="241">
        <f>_xlfn.DAYS(About!$A$3,'Core Indicators'!HM67)</f>
        <v>170</v>
      </c>
      <c r="R67" s="241">
        <f>_xlfn.DAYS(About!$A$3,'Core Indicators'!HU67)</f>
        <v>170</v>
      </c>
      <c r="S67" s="241">
        <f>_xlfn.DAYS(About!$A$3,'Core Indicators'!IC67)</f>
        <v>170</v>
      </c>
      <c r="T67" s="241">
        <f>_xlfn.DAYS(About!$A$3,'Core Indicators'!IK67)</f>
        <v>170</v>
      </c>
      <c r="U67" s="241">
        <f>_xlfn.DAYS(About!$A$3,'Core Indicators'!IS67)</f>
        <v>170</v>
      </c>
      <c r="V67" s="241">
        <f t="shared" ref="V67:V98" si="2">AVERAGE(D67:M67)</f>
        <v>35</v>
      </c>
    </row>
    <row r="68" spans="1:22">
      <c r="A68" s="240" t="str">
        <f>Lists!C:C</f>
        <v>MDA002</v>
      </c>
      <c r="B68" s="241">
        <f>_xlfn.DAYS(About!$A$3,'Core Indicators'!U68)</f>
        <v>4</v>
      </c>
      <c r="C68" s="241">
        <f>_xlfn.DAYS(About!$A$3,'Core Indicators'!AC68)</f>
        <v>4</v>
      </c>
      <c r="D68" s="241">
        <f>_xlfn.DAYS(About!$A$3,'Core Indicators'!AK68)</f>
        <v>4</v>
      </c>
      <c r="E68" s="241">
        <f>_xlfn.DAYS(About!$A$3,'Core Indicators'!AS68)</f>
        <v>4</v>
      </c>
      <c r="F68" s="241">
        <f>_xlfn.DAYS(About!$A$3,'Core Indicators'!BQ68)</f>
        <v>4</v>
      </c>
      <c r="G68" s="241">
        <f>_xlfn.DAYS(About!$A$3,'Core Indicators'!DM68)</f>
        <v>4</v>
      </c>
      <c r="H68" s="241">
        <f>_xlfn.DAYS(About!$A$3,'Core Indicators'!DU68)</f>
        <v>4</v>
      </c>
      <c r="I68" s="241">
        <f>_xlfn.DAYS(About!$A$3,'Core Indicators'!EC68)</f>
        <v>4</v>
      </c>
      <c r="J68" s="241">
        <f>_xlfn.DAYS(About!$A$3,'Core Indicators'!EK68)</f>
        <v>4</v>
      </c>
      <c r="K68" s="241">
        <f>_xlfn.DAYS(About!$A$3,'Core Indicators'!ES68)</f>
        <v>4</v>
      </c>
      <c r="L68" s="241">
        <f>_xlfn.DAYS(About!$A$3,'Core Indicators'!FI68)</f>
        <v>4</v>
      </c>
      <c r="M68" s="241">
        <f>_xlfn.DAYS(About!$A$3,'Core Indicators'!GG68)</f>
        <v>168</v>
      </c>
      <c r="N68" s="241">
        <f>_xlfn.DAYS(About!$A$3,'Core Indicators'!GO68)</f>
        <v>168</v>
      </c>
      <c r="O68" s="241">
        <f>_xlfn.DAYS(About!$A$3,'Core Indicators'!GW68)</f>
        <v>168</v>
      </c>
      <c r="P68" s="241">
        <f>_xlfn.DAYS(About!$A$3,'Core Indicators'!HE68)</f>
        <v>168</v>
      </c>
      <c r="Q68" s="241">
        <f>_xlfn.DAYS(About!$A$3,'Core Indicators'!HM68)</f>
        <v>168</v>
      </c>
      <c r="R68" s="241">
        <f>_xlfn.DAYS(About!$A$3,'Core Indicators'!HU68)</f>
        <v>168</v>
      </c>
      <c r="S68" s="241">
        <f>_xlfn.DAYS(About!$A$3,'Core Indicators'!IC68)</f>
        <v>168</v>
      </c>
      <c r="T68" s="241">
        <f>_xlfn.DAYS(About!$A$3,'Core Indicators'!IK68)</f>
        <v>168</v>
      </c>
      <c r="U68" s="241">
        <f>_xlfn.DAYS(About!$A$3,'Core Indicators'!IS68)</f>
        <v>168</v>
      </c>
      <c r="V68" s="241">
        <f t="shared" si="2"/>
        <v>20.399999999999999</v>
      </c>
    </row>
    <row r="69" spans="1:22">
      <c r="A69" s="240" t="str">
        <f>Lists!C:C</f>
        <v>MDG002</v>
      </c>
      <c r="B69" s="241">
        <f>_xlfn.DAYS(About!$A$3,'Core Indicators'!U69)</f>
        <v>33</v>
      </c>
      <c r="C69" s="241">
        <f>_xlfn.DAYS(About!$A$3,'Core Indicators'!AC69)</f>
        <v>33</v>
      </c>
      <c r="D69" s="241">
        <f>_xlfn.DAYS(About!$A$3,'Core Indicators'!AK69)</f>
        <v>33</v>
      </c>
      <c r="E69" s="241">
        <f>_xlfn.DAYS(About!$A$3,'Core Indicators'!AS69)</f>
        <v>0</v>
      </c>
      <c r="F69" s="241">
        <f>_xlfn.DAYS(About!$A$3,'Core Indicators'!BQ69)</f>
        <v>334</v>
      </c>
      <c r="G69" s="241">
        <f>_xlfn.DAYS(About!$A$3,'Core Indicators'!DM69)</f>
        <v>0</v>
      </c>
      <c r="H69" s="241">
        <f>_xlfn.DAYS(About!$A$3,'Core Indicators'!DU69)</f>
        <v>0</v>
      </c>
      <c r="I69" s="241">
        <f>_xlfn.DAYS(About!$A$3,'Core Indicators'!EC69)</f>
        <v>0</v>
      </c>
      <c r="J69" s="241">
        <f>_xlfn.DAYS(About!$A$3,'Core Indicators'!EK69)</f>
        <v>0</v>
      </c>
      <c r="K69" s="241">
        <f>_xlfn.DAYS(About!$A$3,'Core Indicators'!ES69)</f>
        <v>0</v>
      </c>
      <c r="L69" s="241">
        <f>_xlfn.DAYS(About!$A$3,'Core Indicators'!FI69)</f>
        <v>0</v>
      </c>
      <c r="M69" s="241">
        <f>_xlfn.DAYS(About!$A$3,'Core Indicators'!GG69)</f>
        <v>163</v>
      </c>
      <c r="N69" s="241">
        <f>_xlfn.DAYS(About!$A$3,'Core Indicators'!GO69)</f>
        <v>163</v>
      </c>
      <c r="O69" s="241">
        <f>_xlfn.DAYS(About!$A$3,'Core Indicators'!GW69)</f>
        <v>163</v>
      </c>
      <c r="P69" s="241">
        <f>_xlfn.DAYS(About!$A$3,'Core Indicators'!HE69)</f>
        <v>163</v>
      </c>
      <c r="Q69" s="241">
        <f>_xlfn.DAYS(About!$A$3,'Core Indicators'!HM69)</f>
        <v>163</v>
      </c>
      <c r="R69" s="241">
        <f>_xlfn.DAYS(About!$A$3,'Core Indicators'!HU69)</f>
        <v>163</v>
      </c>
      <c r="S69" s="241">
        <f>_xlfn.DAYS(About!$A$3,'Core Indicators'!IC69)</f>
        <v>163</v>
      </c>
      <c r="T69" s="241">
        <f>_xlfn.DAYS(About!$A$3,'Core Indicators'!IK69)</f>
        <v>163</v>
      </c>
      <c r="U69" s="241">
        <f>_xlfn.DAYS(About!$A$3,'Core Indicators'!IS69)</f>
        <v>163</v>
      </c>
      <c r="V69" s="241">
        <f t="shared" si="2"/>
        <v>53</v>
      </c>
    </row>
    <row r="70" spans="1:22">
      <c r="A70" s="240" t="str">
        <f>Lists!C:C</f>
        <v>MEX003</v>
      </c>
      <c r="B70" s="241">
        <f>_xlfn.DAYS(About!$A$3,'Core Indicators'!U70)</f>
        <v>0</v>
      </c>
      <c r="C70" s="241">
        <f>_xlfn.DAYS(About!$A$3,'Core Indicators'!AC70)</f>
        <v>0</v>
      </c>
      <c r="D70" s="241">
        <f>_xlfn.DAYS(About!$A$3,'Core Indicators'!AK70)</f>
        <v>0</v>
      </c>
      <c r="E70" s="241">
        <f>_xlfn.DAYS(About!$A$3,'Core Indicators'!AS70)</f>
        <v>0</v>
      </c>
      <c r="F70" s="241">
        <f>_xlfn.DAYS(About!$A$3,'Core Indicators'!BQ70)</f>
        <v>0</v>
      </c>
      <c r="G70" s="241">
        <f>_xlfn.DAYS(About!$A$3,'Core Indicators'!DM70)</f>
        <v>0</v>
      </c>
      <c r="H70" s="241">
        <f>_xlfn.DAYS(About!$A$3,'Core Indicators'!DU70)</f>
        <v>0</v>
      </c>
      <c r="I70" s="241">
        <f>_xlfn.DAYS(About!$A$3,'Core Indicators'!EC70)</f>
        <v>0</v>
      </c>
      <c r="J70" s="241">
        <f>_xlfn.DAYS(About!$A$3,'Core Indicators'!EK70)</f>
        <v>0</v>
      </c>
      <c r="K70" s="241">
        <f>_xlfn.DAYS(About!$A$3,'Core Indicators'!ES70)</f>
        <v>0</v>
      </c>
      <c r="L70" s="241">
        <f>_xlfn.DAYS(About!$A$3,'Core Indicators'!FI70)</f>
        <v>0</v>
      </c>
      <c r="M70" s="241">
        <f>_xlfn.DAYS(About!$A$3,'Core Indicators'!GG70)</f>
        <v>161</v>
      </c>
      <c r="N70" s="241">
        <f>_xlfn.DAYS(About!$A$3,'Core Indicators'!GO70)</f>
        <v>161</v>
      </c>
      <c r="O70" s="241">
        <f>_xlfn.DAYS(About!$A$3,'Core Indicators'!GW70)</f>
        <v>161</v>
      </c>
      <c r="P70" s="241">
        <f>_xlfn.DAYS(About!$A$3,'Core Indicators'!HE70)</f>
        <v>161</v>
      </c>
      <c r="Q70" s="241">
        <f>_xlfn.DAYS(About!$A$3,'Core Indicators'!HM70)</f>
        <v>161</v>
      </c>
      <c r="R70" s="241">
        <f>_xlfn.DAYS(About!$A$3,'Core Indicators'!HU70)</f>
        <v>161</v>
      </c>
      <c r="S70" s="241">
        <f>_xlfn.DAYS(About!$A$3,'Core Indicators'!IC70)</f>
        <v>161</v>
      </c>
      <c r="T70" s="241">
        <f>_xlfn.DAYS(About!$A$3,'Core Indicators'!IK70)</f>
        <v>161</v>
      </c>
      <c r="U70" s="241">
        <f>_xlfn.DAYS(About!$A$3,'Core Indicators'!IS70)</f>
        <v>161</v>
      </c>
      <c r="V70" s="241">
        <f t="shared" si="2"/>
        <v>16.100000000000001</v>
      </c>
    </row>
    <row r="71" spans="1:22">
      <c r="A71" s="240" t="str">
        <f>Lists!C:C</f>
        <v>MLI001</v>
      </c>
      <c r="B71" s="241">
        <f>_xlfn.DAYS(About!$A$3,'Core Indicators'!U71)</f>
        <v>1</v>
      </c>
      <c r="C71" s="241">
        <f>_xlfn.DAYS(About!$A$3,'Core Indicators'!AC71)</f>
        <v>1</v>
      </c>
      <c r="D71" s="241">
        <f>_xlfn.DAYS(About!$A$3,'Core Indicators'!AK71)</f>
        <v>1</v>
      </c>
      <c r="E71" s="241">
        <f>_xlfn.DAYS(About!$A$3,'Core Indicators'!AS71)</f>
        <v>1</v>
      </c>
      <c r="F71" s="241">
        <f>_xlfn.DAYS(About!$A$3,'Core Indicators'!BQ71)</f>
        <v>1</v>
      </c>
      <c r="G71" s="241">
        <f>_xlfn.DAYS(About!$A$3,'Core Indicators'!DM71)</f>
        <v>1</v>
      </c>
      <c r="H71" s="241">
        <f>_xlfn.DAYS(About!$A$3,'Core Indicators'!DU71)</f>
        <v>1</v>
      </c>
      <c r="I71" s="241">
        <f>_xlfn.DAYS(About!$A$3,'Core Indicators'!EC71)</f>
        <v>1</v>
      </c>
      <c r="J71" s="241">
        <f>_xlfn.DAYS(About!$A$3,'Core Indicators'!EK71)</f>
        <v>1</v>
      </c>
      <c r="K71" s="241">
        <f>_xlfn.DAYS(About!$A$3,'Core Indicators'!ES71)</f>
        <v>1</v>
      </c>
      <c r="L71" s="241">
        <f>_xlfn.DAYS(About!$A$3,'Core Indicators'!FI71)</f>
        <v>1</v>
      </c>
      <c r="M71" s="241">
        <f>_xlfn.DAYS(About!$A$3,'Core Indicators'!GG71)</f>
        <v>167</v>
      </c>
      <c r="N71" s="241">
        <f>_xlfn.DAYS(About!$A$3,'Core Indicators'!GO71)</f>
        <v>167</v>
      </c>
      <c r="O71" s="241">
        <f>_xlfn.DAYS(About!$A$3,'Core Indicators'!GW71)</f>
        <v>167</v>
      </c>
      <c r="P71" s="241">
        <f>_xlfn.DAYS(About!$A$3,'Core Indicators'!HE71)</f>
        <v>167</v>
      </c>
      <c r="Q71" s="241">
        <f>_xlfn.DAYS(About!$A$3,'Core Indicators'!HM71)</f>
        <v>167</v>
      </c>
      <c r="R71" s="241">
        <f>_xlfn.DAYS(About!$A$3,'Core Indicators'!HU71)</f>
        <v>167</v>
      </c>
      <c r="S71" s="241">
        <f>_xlfn.DAYS(About!$A$3,'Core Indicators'!IC71)</f>
        <v>167</v>
      </c>
      <c r="T71" s="241">
        <f>_xlfn.DAYS(About!$A$3,'Core Indicators'!IK71)</f>
        <v>167</v>
      </c>
      <c r="U71" s="241">
        <f>_xlfn.DAYS(About!$A$3,'Core Indicators'!IS71)</f>
        <v>167</v>
      </c>
      <c r="V71" s="241">
        <f t="shared" si="2"/>
        <v>17.600000000000001</v>
      </c>
    </row>
    <row r="72" spans="1:22">
      <c r="A72" s="240" t="str">
        <f>Lists!C:C</f>
        <v>MMR001</v>
      </c>
      <c r="B72" s="241">
        <f>_xlfn.DAYS(About!$A$3,'Core Indicators'!U72)</f>
        <v>6</v>
      </c>
      <c r="C72" s="241">
        <f>_xlfn.DAYS(About!$A$3,'Core Indicators'!AC72)</f>
        <v>6</v>
      </c>
      <c r="D72" s="241">
        <f>_xlfn.DAYS(About!$A$3,'Core Indicators'!AK72)</f>
        <v>6</v>
      </c>
      <c r="E72" s="241">
        <f>_xlfn.DAYS(About!$A$3,'Core Indicators'!AS72)</f>
        <v>6</v>
      </c>
      <c r="F72" s="241">
        <f>_xlfn.DAYS(About!$A$3,'Core Indicators'!BQ72)</f>
        <v>6</v>
      </c>
      <c r="G72" s="241">
        <f>_xlfn.DAYS(About!$A$3,'Core Indicators'!DM72)</f>
        <v>6</v>
      </c>
      <c r="H72" s="241">
        <f>_xlfn.DAYS(About!$A$3,'Core Indicators'!DU72)</f>
        <v>6</v>
      </c>
      <c r="I72" s="241">
        <f>_xlfn.DAYS(About!$A$3,'Core Indicators'!EC72)</f>
        <v>6</v>
      </c>
      <c r="J72" s="241">
        <f>_xlfn.DAYS(About!$A$3,'Core Indicators'!EK72)</f>
        <v>6</v>
      </c>
      <c r="K72" s="241">
        <f>_xlfn.DAYS(About!$A$3,'Core Indicators'!ES72)</f>
        <v>6</v>
      </c>
      <c r="L72" s="241">
        <f>_xlfn.DAYS(About!$A$3,'Core Indicators'!FI72)</f>
        <v>6</v>
      </c>
      <c r="M72" s="241">
        <f>_xlfn.DAYS(About!$A$3,'Core Indicators'!GG72)</f>
        <v>6</v>
      </c>
      <c r="N72" s="241">
        <f>_xlfn.DAYS(About!$A$3,'Core Indicators'!GO72)</f>
        <v>6</v>
      </c>
      <c r="O72" s="241">
        <f>_xlfn.DAYS(About!$A$3,'Core Indicators'!GW72)</f>
        <v>6</v>
      </c>
      <c r="P72" s="241">
        <f>_xlfn.DAYS(About!$A$3,'Core Indicators'!HE72)</f>
        <v>6</v>
      </c>
      <c r="Q72" s="241">
        <f>_xlfn.DAYS(About!$A$3,'Core Indicators'!HM72)</f>
        <v>6</v>
      </c>
      <c r="R72" s="241">
        <f>_xlfn.DAYS(About!$A$3,'Core Indicators'!HU72)</f>
        <v>6</v>
      </c>
      <c r="S72" s="241">
        <f>_xlfn.DAYS(About!$A$3,'Core Indicators'!IC72)</f>
        <v>6</v>
      </c>
      <c r="T72" s="241">
        <f>_xlfn.DAYS(About!$A$3,'Core Indicators'!IK72)</f>
        <v>6</v>
      </c>
      <c r="U72" s="241">
        <f>_xlfn.DAYS(About!$A$3,'Core Indicators'!IS72)</f>
        <v>6</v>
      </c>
      <c r="V72" s="241">
        <f t="shared" si="2"/>
        <v>6</v>
      </c>
    </row>
    <row r="73" spans="1:22">
      <c r="A73" s="240" t="str">
        <f>Lists!C:C</f>
        <v>MMR002</v>
      </c>
      <c r="B73" s="241">
        <f>_xlfn.DAYS(About!$A$3,'Core Indicators'!U73)</f>
        <v>6</v>
      </c>
      <c r="C73" s="241">
        <f>_xlfn.DAYS(About!$A$3,'Core Indicators'!AC73)</f>
        <v>6</v>
      </c>
      <c r="D73" s="241">
        <f>_xlfn.DAYS(About!$A$3,'Core Indicators'!AK73)</f>
        <v>6</v>
      </c>
      <c r="E73" s="241">
        <f>_xlfn.DAYS(About!$A$3,'Core Indicators'!AS73)</f>
        <v>6</v>
      </c>
      <c r="F73" s="241">
        <f>_xlfn.DAYS(About!$A$3,'Core Indicators'!BQ73)</f>
        <v>6</v>
      </c>
      <c r="G73" s="241">
        <f>_xlfn.DAYS(About!$A$3,'Core Indicators'!DM73)</f>
        <v>6</v>
      </c>
      <c r="H73" s="241">
        <f>_xlfn.DAYS(About!$A$3,'Core Indicators'!DU73)</f>
        <v>6</v>
      </c>
      <c r="I73" s="241">
        <f>_xlfn.DAYS(About!$A$3,'Core Indicators'!EC73)</f>
        <v>6</v>
      </c>
      <c r="J73" s="241">
        <f>_xlfn.DAYS(About!$A$3,'Core Indicators'!EK73)</f>
        <v>6</v>
      </c>
      <c r="K73" s="241">
        <f>_xlfn.DAYS(About!$A$3,'Core Indicators'!ES73)</f>
        <v>6</v>
      </c>
      <c r="L73" s="241">
        <f>_xlfn.DAYS(About!$A$3,'Core Indicators'!FI73)</f>
        <v>6</v>
      </c>
      <c r="M73" s="241">
        <f>_xlfn.DAYS(About!$A$3,'Core Indicators'!GG73)</f>
        <v>6</v>
      </c>
      <c r="N73" s="241">
        <f>_xlfn.DAYS(About!$A$3,'Core Indicators'!GO73)</f>
        <v>6</v>
      </c>
      <c r="O73" s="241">
        <f>_xlfn.DAYS(About!$A$3,'Core Indicators'!GW73)</f>
        <v>6</v>
      </c>
      <c r="P73" s="241">
        <f>_xlfn.DAYS(About!$A$3,'Core Indicators'!HE73)</f>
        <v>6</v>
      </c>
      <c r="Q73" s="241">
        <f>_xlfn.DAYS(About!$A$3,'Core Indicators'!HM73)</f>
        <v>6</v>
      </c>
      <c r="R73" s="241">
        <f>_xlfn.DAYS(About!$A$3,'Core Indicators'!HU73)</f>
        <v>6</v>
      </c>
      <c r="S73" s="241">
        <f>_xlfn.DAYS(About!$A$3,'Core Indicators'!IC73)</f>
        <v>6</v>
      </c>
      <c r="T73" s="241">
        <f>_xlfn.DAYS(About!$A$3,'Core Indicators'!IK73)</f>
        <v>6</v>
      </c>
      <c r="U73" s="241">
        <f>_xlfn.DAYS(About!$A$3,'Core Indicators'!IS73)</f>
        <v>6</v>
      </c>
      <c r="V73" s="241">
        <f t="shared" si="2"/>
        <v>6</v>
      </c>
    </row>
    <row r="74" spans="1:22">
      <c r="A74" s="240" t="str">
        <f>Lists!C:C</f>
        <v>MMR003</v>
      </c>
      <c r="B74" s="241">
        <f>_xlfn.DAYS(About!$A$3,'Core Indicators'!U74)</f>
        <v>6</v>
      </c>
      <c r="C74" s="241">
        <f>_xlfn.DAYS(About!$A$3,'Core Indicators'!AC74)</f>
        <v>6</v>
      </c>
      <c r="D74" s="241">
        <f>_xlfn.DAYS(About!$A$3,'Core Indicators'!AK74)</f>
        <v>6</v>
      </c>
      <c r="E74" s="241">
        <f>_xlfn.DAYS(About!$A$3,'Core Indicators'!AS74)</f>
        <v>6</v>
      </c>
      <c r="F74" s="241">
        <f>_xlfn.DAYS(About!$A$3,'Core Indicators'!BQ74)</f>
        <v>6</v>
      </c>
      <c r="G74" s="241">
        <f>_xlfn.DAYS(About!$A$3,'Core Indicators'!DM74)</f>
        <v>6</v>
      </c>
      <c r="H74" s="241">
        <f>_xlfn.DAYS(About!$A$3,'Core Indicators'!DU74)</f>
        <v>6</v>
      </c>
      <c r="I74" s="241">
        <f>_xlfn.DAYS(About!$A$3,'Core Indicators'!EC74)</f>
        <v>6</v>
      </c>
      <c r="J74" s="241">
        <f>_xlfn.DAYS(About!$A$3,'Core Indicators'!EK74)</f>
        <v>6</v>
      </c>
      <c r="K74" s="241">
        <f>_xlfn.DAYS(About!$A$3,'Core Indicators'!ES74)</f>
        <v>6</v>
      </c>
      <c r="L74" s="241">
        <f>_xlfn.DAYS(About!$A$3,'Core Indicators'!FI74)</f>
        <v>6</v>
      </c>
      <c r="M74" s="241">
        <f>_xlfn.DAYS(About!$A$3,'Core Indicators'!GG74)</f>
        <v>6</v>
      </c>
      <c r="N74" s="241">
        <f>_xlfn.DAYS(About!$A$3,'Core Indicators'!GO74)</f>
        <v>6</v>
      </c>
      <c r="O74" s="241">
        <f>_xlfn.DAYS(About!$A$3,'Core Indicators'!GW74)</f>
        <v>6</v>
      </c>
      <c r="P74" s="241">
        <f>_xlfn.DAYS(About!$A$3,'Core Indicators'!HE74)</f>
        <v>6</v>
      </c>
      <c r="Q74" s="241">
        <f>_xlfn.DAYS(About!$A$3,'Core Indicators'!HM74)</f>
        <v>6</v>
      </c>
      <c r="R74" s="241">
        <f>_xlfn.DAYS(About!$A$3,'Core Indicators'!HU74)</f>
        <v>6</v>
      </c>
      <c r="S74" s="241">
        <f>_xlfn.DAYS(About!$A$3,'Core Indicators'!IC74)</f>
        <v>6</v>
      </c>
      <c r="T74" s="241">
        <f>_xlfn.DAYS(About!$A$3,'Core Indicators'!IK74)</f>
        <v>6</v>
      </c>
      <c r="U74" s="241">
        <f>_xlfn.DAYS(About!$A$3,'Core Indicators'!IS74)</f>
        <v>6</v>
      </c>
      <c r="V74" s="241">
        <f t="shared" si="2"/>
        <v>6</v>
      </c>
    </row>
    <row r="75" spans="1:22">
      <c r="A75" s="240" t="str">
        <f>Lists!C:C</f>
        <v>MMR004</v>
      </c>
      <c r="B75" s="241">
        <f>_xlfn.DAYS(About!$A$3,'Core Indicators'!U75)</f>
        <v>6</v>
      </c>
      <c r="C75" s="241">
        <f>_xlfn.DAYS(About!$A$3,'Core Indicators'!AC75)</f>
        <v>6</v>
      </c>
      <c r="D75" s="241">
        <f>_xlfn.DAYS(About!$A$3,'Core Indicators'!AK75)</f>
        <v>6</v>
      </c>
      <c r="E75" s="241">
        <f>_xlfn.DAYS(About!$A$3,'Core Indicators'!AS75)</f>
        <v>6</v>
      </c>
      <c r="F75" s="241">
        <f>_xlfn.DAYS(About!$A$3,'Core Indicators'!BQ75)</f>
        <v>6</v>
      </c>
      <c r="G75" s="241">
        <f>_xlfn.DAYS(About!$A$3,'Core Indicators'!DM75)</f>
        <v>6</v>
      </c>
      <c r="H75" s="241">
        <f>_xlfn.DAYS(About!$A$3,'Core Indicators'!DU75)</f>
        <v>6</v>
      </c>
      <c r="I75" s="241">
        <f>_xlfn.DAYS(About!$A$3,'Core Indicators'!EC75)</f>
        <v>6</v>
      </c>
      <c r="J75" s="241">
        <f>_xlfn.DAYS(About!$A$3,'Core Indicators'!EK75)</f>
        <v>6</v>
      </c>
      <c r="K75" s="241">
        <f>_xlfn.DAYS(About!$A$3,'Core Indicators'!ES75)</f>
        <v>6</v>
      </c>
      <c r="L75" s="241">
        <f>_xlfn.DAYS(About!$A$3,'Core Indicators'!FI75)</f>
        <v>6</v>
      </c>
      <c r="M75" s="241">
        <f>_xlfn.DAYS(About!$A$3,'Core Indicators'!GG75)</f>
        <v>6</v>
      </c>
      <c r="N75" s="241">
        <f>_xlfn.DAYS(About!$A$3,'Core Indicators'!GO75)</f>
        <v>6</v>
      </c>
      <c r="O75" s="241">
        <f>_xlfn.DAYS(About!$A$3,'Core Indicators'!GW75)</f>
        <v>6</v>
      </c>
      <c r="P75" s="241">
        <f>_xlfn.DAYS(About!$A$3,'Core Indicators'!HE75)</f>
        <v>6</v>
      </c>
      <c r="Q75" s="241">
        <f>_xlfn.DAYS(About!$A$3,'Core Indicators'!HM75)</f>
        <v>6</v>
      </c>
      <c r="R75" s="241">
        <f>_xlfn.DAYS(About!$A$3,'Core Indicators'!HU75)</f>
        <v>6</v>
      </c>
      <c r="S75" s="241">
        <f>_xlfn.DAYS(About!$A$3,'Core Indicators'!IC75)</f>
        <v>6</v>
      </c>
      <c r="T75" s="241">
        <f>_xlfn.DAYS(About!$A$3,'Core Indicators'!IK75)</f>
        <v>6</v>
      </c>
      <c r="U75" s="241">
        <f>_xlfn.DAYS(About!$A$3,'Core Indicators'!IS75)</f>
        <v>6</v>
      </c>
      <c r="V75" s="241">
        <f t="shared" si="2"/>
        <v>6</v>
      </c>
    </row>
    <row r="76" spans="1:22">
      <c r="A76" s="240" t="str">
        <f>Lists!C:C</f>
        <v>MMR007</v>
      </c>
      <c r="B76" s="241">
        <f>_xlfn.DAYS(About!$A$3,'Core Indicators'!U76)</f>
        <v>6</v>
      </c>
      <c r="C76" s="241">
        <f>_xlfn.DAYS(About!$A$3,'Core Indicators'!AC76)</f>
        <v>6</v>
      </c>
      <c r="D76" s="241">
        <f>_xlfn.DAYS(About!$A$3,'Core Indicators'!AK76)</f>
        <v>6</v>
      </c>
      <c r="E76" s="241">
        <f>_xlfn.DAYS(About!$A$3,'Core Indicators'!AS76)</f>
        <v>6</v>
      </c>
      <c r="F76" s="241">
        <f>_xlfn.DAYS(About!$A$3,'Core Indicators'!BQ76)</f>
        <v>6</v>
      </c>
      <c r="G76" s="241">
        <f>_xlfn.DAYS(About!$A$3,'Core Indicators'!DM76)</f>
        <v>6</v>
      </c>
      <c r="H76" s="241">
        <f>_xlfn.DAYS(About!$A$3,'Core Indicators'!DU76)</f>
        <v>6</v>
      </c>
      <c r="I76" s="241">
        <f>_xlfn.DAYS(About!$A$3,'Core Indicators'!EC76)</f>
        <v>6</v>
      </c>
      <c r="J76" s="241">
        <f>_xlfn.DAYS(About!$A$3,'Core Indicators'!EK76)</f>
        <v>6</v>
      </c>
      <c r="K76" s="241">
        <f>_xlfn.DAYS(About!$A$3,'Core Indicators'!ES76)</f>
        <v>6</v>
      </c>
      <c r="L76" s="241">
        <f>_xlfn.DAYS(About!$A$3,'Core Indicators'!FI76)</f>
        <v>6</v>
      </c>
      <c r="M76" s="241">
        <f>_xlfn.DAYS(About!$A$3,'Core Indicators'!GG76)</f>
        <v>6</v>
      </c>
      <c r="N76" s="241">
        <f>_xlfn.DAYS(About!$A$3,'Core Indicators'!GO76)</f>
        <v>6</v>
      </c>
      <c r="O76" s="241">
        <f>_xlfn.DAYS(About!$A$3,'Core Indicators'!GW76)</f>
        <v>6</v>
      </c>
      <c r="P76" s="241">
        <f>_xlfn.DAYS(About!$A$3,'Core Indicators'!HE76)</f>
        <v>6</v>
      </c>
      <c r="Q76" s="241">
        <f>_xlfn.DAYS(About!$A$3,'Core Indicators'!HM76)</f>
        <v>6</v>
      </c>
      <c r="R76" s="241">
        <f>_xlfn.DAYS(About!$A$3,'Core Indicators'!HU76)</f>
        <v>6</v>
      </c>
      <c r="S76" s="241">
        <f>_xlfn.DAYS(About!$A$3,'Core Indicators'!IC76)</f>
        <v>6</v>
      </c>
      <c r="T76" s="241">
        <f>_xlfn.DAYS(About!$A$3,'Core Indicators'!IK76)</f>
        <v>6</v>
      </c>
      <c r="U76" s="241">
        <f>_xlfn.DAYS(About!$A$3,'Core Indicators'!IS76)</f>
        <v>6</v>
      </c>
      <c r="V76" s="241">
        <f t="shared" si="2"/>
        <v>6</v>
      </c>
    </row>
    <row r="77" spans="1:22">
      <c r="A77" s="240" t="str">
        <f>Lists!C:C</f>
        <v>MOZ001</v>
      </c>
      <c r="B77" s="241">
        <f>_xlfn.DAYS(About!$A$3,'Core Indicators'!U77)</f>
        <v>0</v>
      </c>
      <c r="C77" s="241">
        <f>_xlfn.DAYS(About!$A$3,'Core Indicators'!AC77)</f>
        <v>0</v>
      </c>
      <c r="D77" s="241">
        <f>_xlfn.DAYS(About!$A$3,'Core Indicators'!AK77)</f>
        <v>0</v>
      </c>
      <c r="E77" s="241">
        <f>_xlfn.DAYS(About!$A$3,'Core Indicators'!AS77)</f>
        <v>0</v>
      </c>
      <c r="F77" s="241">
        <f>_xlfn.DAYS(About!$A$3,'Core Indicators'!BQ77)</f>
        <v>0</v>
      </c>
      <c r="G77" s="241">
        <f>_xlfn.DAYS(About!$A$3,'Core Indicators'!DM77)</f>
        <v>0</v>
      </c>
      <c r="H77" s="241">
        <f>_xlfn.DAYS(About!$A$3,'Core Indicators'!DU77)</f>
        <v>0</v>
      </c>
      <c r="I77" s="241">
        <f>_xlfn.DAYS(About!$A$3,'Core Indicators'!EC77)</f>
        <v>0</v>
      </c>
      <c r="J77" s="241">
        <f>_xlfn.DAYS(About!$A$3,'Core Indicators'!EK77)</f>
        <v>0</v>
      </c>
      <c r="K77" s="241">
        <f>_xlfn.DAYS(About!$A$3,'Core Indicators'!ES77)</f>
        <v>0</v>
      </c>
      <c r="L77" s="241">
        <f>_xlfn.DAYS(About!$A$3,'Core Indicators'!FI77)</f>
        <v>0</v>
      </c>
      <c r="M77" s="241">
        <f>_xlfn.DAYS(About!$A$3,'Core Indicators'!GG77)</f>
        <v>98</v>
      </c>
      <c r="N77" s="241">
        <f>_xlfn.DAYS(About!$A$3,'Core Indicators'!GO77)</f>
        <v>98</v>
      </c>
      <c r="O77" s="241">
        <f>_xlfn.DAYS(About!$A$3,'Core Indicators'!GW77)</f>
        <v>98</v>
      </c>
      <c r="P77" s="241">
        <f>_xlfn.DAYS(About!$A$3,'Core Indicators'!HE77)</f>
        <v>98</v>
      </c>
      <c r="Q77" s="241">
        <f>_xlfn.DAYS(About!$A$3,'Core Indicators'!HM77)</f>
        <v>98</v>
      </c>
      <c r="R77" s="241">
        <f>_xlfn.DAYS(About!$A$3,'Core Indicators'!HU77)</f>
        <v>98</v>
      </c>
      <c r="S77" s="241">
        <f>_xlfn.DAYS(About!$A$3,'Core Indicators'!IC77)</f>
        <v>98</v>
      </c>
      <c r="T77" s="241">
        <f>_xlfn.DAYS(About!$A$3,'Core Indicators'!IK77)</f>
        <v>98</v>
      </c>
      <c r="U77" s="241">
        <f>_xlfn.DAYS(About!$A$3,'Core Indicators'!IS77)</f>
        <v>98</v>
      </c>
      <c r="V77" s="241">
        <f t="shared" si="2"/>
        <v>9.8000000000000007</v>
      </c>
    </row>
    <row r="78" spans="1:22">
      <c r="A78" s="240" t="str">
        <f>Lists!C:C</f>
        <v>MOZ004</v>
      </c>
      <c r="B78" s="241">
        <f>_xlfn.DAYS(About!$A$3,'Core Indicators'!U78)</f>
        <v>0</v>
      </c>
      <c r="C78" s="241">
        <f>_xlfn.DAYS(About!$A$3,'Core Indicators'!AC78)</f>
        <v>0</v>
      </c>
      <c r="D78" s="241">
        <f>_xlfn.DAYS(About!$A$3,'Core Indicators'!AK78)</f>
        <v>0</v>
      </c>
      <c r="E78" s="241">
        <f>_xlfn.DAYS(About!$A$3,'Core Indicators'!AS78)</f>
        <v>0</v>
      </c>
      <c r="F78" s="241">
        <f>_xlfn.DAYS(About!$A$3,'Core Indicators'!BQ78)</f>
        <v>0</v>
      </c>
      <c r="G78" s="241">
        <f>_xlfn.DAYS(About!$A$3,'Core Indicators'!DM78)</f>
        <v>0</v>
      </c>
      <c r="H78" s="241">
        <f>_xlfn.DAYS(About!$A$3,'Core Indicators'!DU78)</f>
        <v>0</v>
      </c>
      <c r="I78" s="241">
        <f>_xlfn.DAYS(About!$A$3,'Core Indicators'!EC78)</f>
        <v>0</v>
      </c>
      <c r="J78" s="241">
        <f>_xlfn.DAYS(About!$A$3,'Core Indicators'!EK78)</f>
        <v>0</v>
      </c>
      <c r="K78" s="241">
        <f>_xlfn.DAYS(About!$A$3,'Core Indicators'!ES78)</f>
        <v>0</v>
      </c>
      <c r="L78" s="241">
        <f>_xlfn.DAYS(About!$A$3,'Core Indicators'!FI78)</f>
        <v>0</v>
      </c>
      <c r="M78" s="241">
        <f>_xlfn.DAYS(About!$A$3,'Core Indicators'!GG78)</f>
        <v>98</v>
      </c>
      <c r="N78" s="241">
        <f>_xlfn.DAYS(About!$A$3,'Core Indicators'!GO78)</f>
        <v>98</v>
      </c>
      <c r="O78" s="241">
        <f>_xlfn.DAYS(About!$A$3,'Core Indicators'!GW78)</f>
        <v>98</v>
      </c>
      <c r="P78" s="241">
        <f>_xlfn.DAYS(About!$A$3,'Core Indicators'!HE78)</f>
        <v>98</v>
      </c>
      <c r="Q78" s="241">
        <f>_xlfn.DAYS(About!$A$3,'Core Indicators'!HM78)</f>
        <v>98</v>
      </c>
      <c r="R78" s="241">
        <f>_xlfn.DAYS(About!$A$3,'Core Indicators'!HU78)</f>
        <v>98</v>
      </c>
      <c r="S78" s="241">
        <f>_xlfn.DAYS(About!$A$3,'Core Indicators'!IC78)</f>
        <v>98</v>
      </c>
      <c r="T78" s="241">
        <f>_xlfn.DAYS(About!$A$3,'Core Indicators'!IK78)</f>
        <v>98</v>
      </c>
      <c r="U78" s="241">
        <f>_xlfn.DAYS(About!$A$3,'Core Indicators'!IS78)</f>
        <v>98</v>
      </c>
      <c r="V78" s="241">
        <f t="shared" si="2"/>
        <v>9.8000000000000007</v>
      </c>
    </row>
    <row r="79" spans="1:22">
      <c r="A79" s="240" t="str">
        <f>Lists!C:C</f>
        <v>MOZ012</v>
      </c>
      <c r="B79" s="241">
        <f>_xlfn.DAYS(About!$A$3,'Core Indicators'!U79)</f>
        <v>0</v>
      </c>
      <c r="C79" s="241">
        <f>_xlfn.DAYS(About!$A$3,'Core Indicators'!AC79)</f>
        <v>0</v>
      </c>
      <c r="D79" s="241">
        <f>_xlfn.DAYS(About!$A$3,'Core Indicators'!AK79)</f>
        <v>0</v>
      </c>
      <c r="E79" s="241">
        <f>_xlfn.DAYS(About!$A$3,'Core Indicators'!AS79)</f>
        <v>0</v>
      </c>
      <c r="F79" s="241">
        <f>_xlfn.DAYS(About!$A$3,'Core Indicators'!BQ79)</f>
        <v>30</v>
      </c>
      <c r="G79" s="241">
        <f>_xlfn.DAYS(About!$A$3,'Core Indicators'!DM79)</f>
        <v>0</v>
      </c>
      <c r="H79" s="241">
        <f>_xlfn.DAYS(About!$A$3,'Core Indicators'!DU79)</f>
        <v>0</v>
      </c>
      <c r="I79" s="241">
        <f>_xlfn.DAYS(About!$A$3,'Core Indicators'!EC79)</f>
        <v>0</v>
      </c>
      <c r="J79" s="241">
        <f>_xlfn.DAYS(About!$A$3,'Core Indicators'!EK79)</f>
        <v>0</v>
      </c>
      <c r="K79" s="241">
        <f>_xlfn.DAYS(About!$A$3,'Core Indicators'!ES79)</f>
        <v>0</v>
      </c>
      <c r="L79" s="241">
        <f>_xlfn.DAYS(About!$A$3,'Core Indicators'!FI79)</f>
        <v>0</v>
      </c>
      <c r="M79" s="241">
        <f>_xlfn.DAYS(About!$A$3,'Core Indicators'!GG79)</f>
        <v>163</v>
      </c>
      <c r="N79" s="241">
        <f>_xlfn.DAYS(About!$A$3,'Core Indicators'!GO79)</f>
        <v>163</v>
      </c>
      <c r="O79" s="241">
        <f>_xlfn.DAYS(About!$A$3,'Core Indicators'!GW79)</f>
        <v>163</v>
      </c>
      <c r="P79" s="241">
        <f>_xlfn.DAYS(About!$A$3,'Core Indicators'!HE79)</f>
        <v>163</v>
      </c>
      <c r="Q79" s="241">
        <f>_xlfn.DAYS(About!$A$3,'Core Indicators'!HM79)</f>
        <v>163</v>
      </c>
      <c r="R79" s="241">
        <f>_xlfn.DAYS(About!$A$3,'Core Indicators'!HU79)</f>
        <v>163</v>
      </c>
      <c r="S79" s="241">
        <f>_xlfn.DAYS(About!$A$3,'Core Indicators'!IC79)</f>
        <v>163</v>
      </c>
      <c r="T79" s="241">
        <f>_xlfn.DAYS(About!$A$3,'Core Indicators'!IK79)</f>
        <v>163</v>
      </c>
      <c r="U79" s="241">
        <f>_xlfn.DAYS(About!$A$3,'Core Indicators'!IS79)</f>
        <v>163</v>
      </c>
      <c r="V79" s="241">
        <f t="shared" si="2"/>
        <v>19.3</v>
      </c>
    </row>
    <row r="80" spans="1:22">
      <c r="A80" s="240" t="str">
        <f>Lists!C:C</f>
        <v>MOZ013</v>
      </c>
      <c r="B80" s="241">
        <f>_xlfn.DAYS(About!$A$3,'Core Indicators'!U80)</f>
        <v>30</v>
      </c>
      <c r="C80" s="241">
        <f>_xlfn.DAYS(About!$A$3,'Core Indicators'!AC80)</f>
        <v>30</v>
      </c>
      <c r="D80" s="241">
        <f>_xlfn.DAYS(About!$A$3,'Core Indicators'!AK80)</f>
        <v>30</v>
      </c>
      <c r="E80" s="241">
        <f>_xlfn.DAYS(About!$A$3,'Core Indicators'!AS80)</f>
        <v>30</v>
      </c>
      <c r="F80" s="241">
        <f>_xlfn.DAYS(About!$A$3,'Core Indicators'!BQ80)</f>
        <v>30</v>
      </c>
      <c r="G80" s="241">
        <f>_xlfn.DAYS(About!$A$3,'Core Indicators'!DM80)</f>
        <v>30</v>
      </c>
      <c r="H80" s="241">
        <f>_xlfn.DAYS(About!$A$3,'Core Indicators'!DU80)</f>
        <v>30</v>
      </c>
      <c r="I80" s="241">
        <f>_xlfn.DAYS(About!$A$3,'Core Indicators'!EC80)</f>
        <v>30</v>
      </c>
      <c r="J80" s="241">
        <f>_xlfn.DAYS(About!$A$3,'Core Indicators'!EK80)</f>
        <v>30</v>
      </c>
      <c r="K80" s="241">
        <f>_xlfn.DAYS(About!$A$3,'Core Indicators'!ES80)</f>
        <v>30</v>
      </c>
      <c r="L80" s="241">
        <f>_xlfn.DAYS(About!$A$3,'Core Indicators'!FI80)</f>
        <v>30</v>
      </c>
      <c r="M80" s="241">
        <f>_xlfn.DAYS(About!$A$3,'Core Indicators'!GG80)</f>
        <v>98</v>
      </c>
      <c r="N80" s="241">
        <f>_xlfn.DAYS(About!$A$3,'Core Indicators'!GO80)</f>
        <v>98</v>
      </c>
      <c r="O80" s="241">
        <f>_xlfn.DAYS(About!$A$3,'Core Indicators'!GW80)</f>
        <v>98</v>
      </c>
      <c r="P80" s="241">
        <f>_xlfn.DAYS(About!$A$3,'Core Indicators'!HE80)</f>
        <v>98</v>
      </c>
      <c r="Q80" s="241">
        <f>_xlfn.DAYS(About!$A$3,'Core Indicators'!HM80)</f>
        <v>98</v>
      </c>
      <c r="R80" s="241">
        <f>_xlfn.DAYS(About!$A$3,'Core Indicators'!HU80)</f>
        <v>98</v>
      </c>
      <c r="S80" s="241">
        <f>_xlfn.DAYS(About!$A$3,'Core Indicators'!IC80)</f>
        <v>98</v>
      </c>
      <c r="T80" s="241">
        <f>_xlfn.DAYS(About!$A$3,'Core Indicators'!IK80)</f>
        <v>98</v>
      </c>
      <c r="U80" s="241">
        <f>_xlfn.DAYS(About!$A$3,'Core Indicators'!IS80)</f>
        <v>98</v>
      </c>
      <c r="V80" s="241">
        <f t="shared" si="2"/>
        <v>36.799999999999997</v>
      </c>
    </row>
    <row r="81" spans="1:22">
      <c r="A81" s="240" t="str">
        <f>Lists!C:C</f>
        <v>MRT002</v>
      </c>
      <c r="B81" s="241">
        <f>_xlfn.DAYS(About!$A$3,'Core Indicators'!U81)</f>
        <v>20</v>
      </c>
      <c r="C81" s="241">
        <f>_xlfn.DAYS(About!$A$3,'Core Indicators'!AC81)</f>
        <v>20</v>
      </c>
      <c r="D81" s="241">
        <f>_xlfn.DAYS(About!$A$3,'Core Indicators'!AK81)</f>
        <v>20</v>
      </c>
      <c r="E81" s="241">
        <f>_xlfn.DAYS(About!$A$3,'Core Indicators'!AS81)</f>
        <v>20</v>
      </c>
      <c r="F81" s="241">
        <f>_xlfn.DAYS(About!$A$3,'Core Indicators'!BQ81)</f>
        <v>20</v>
      </c>
      <c r="G81" s="241">
        <f>_xlfn.DAYS(About!$A$3,'Core Indicators'!DM81)</f>
        <v>20</v>
      </c>
      <c r="H81" s="241">
        <f>_xlfn.DAYS(About!$A$3,'Core Indicators'!DU81)</f>
        <v>20</v>
      </c>
      <c r="I81" s="241">
        <f>_xlfn.DAYS(About!$A$3,'Core Indicators'!EC81)</f>
        <v>20</v>
      </c>
      <c r="J81" s="241">
        <f>_xlfn.DAYS(About!$A$3,'Core Indicators'!EK81)</f>
        <v>20</v>
      </c>
      <c r="K81" s="241">
        <f>_xlfn.DAYS(About!$A$3,'Core Indicators'!ES81)</f>
        <v>20</v>
      </c>
      <c r="L81" s="241">
        <f>_xlfn.DAYS(About!$A$3,'Core Indicators'!FI81)</f>
        <v>20</v>
      </c>
      <c r="M81" s="241">
        <f>_xlfn.DAYS(About!$A$3,'Core Indicators'!GG81)</f>
        <v>175</v>
      </c>
      <c r="N81" s="241">
        <f>_xlfn.DAYS(About!$A$3,'Core Indicators'!GO81)</f>
        <v>175</v>
      </c>
      <c r="O81" s="241">
        <f>_xlfn.DAYS(About!$A$3,'Core Indicators'!GW81)</f>
        <v>175</v>
      </c>
      <c r="P81" s="241">
        <f>_xlfn.DAYS(About!$A$3,'Core Indicators'!HE81)</f>
        <v>175</v>
      </c>
      <c r="Q81" s="241">
        <f>_xlfn.DAYS(About!$A$3,'Core Indicators'!HM81)</f>
        <v>175</v>
      </c>
      <c r="R81" s="241">
        <f>_xlfn.DAYS(About!$A$3,'Core Indicators'!HU81)</f>
        <v>175</v>
      </c>
      <c r="S81" s="241">
        <f>_xlfn.DAYS(About!$A$3,'Core Indicators'!IC81)</f>
        <v>175</v>
      </c>
      <c r="T81" s="241">
        <f>_xlfn.DAYS(About!$A$3,'Core Indicators'!IK81)</f>
        <v>175</v>
      </c>
      <c r="U81" s="241">
        <f>_xlfn.DAYS(About!$A$3,'Core Indicators'!IS81)</f>
        <v>175</v>
      </c>
      <c r="V81" s="241">
        <f t="shared" si="2"/>
        <v>35.5</v>
      </c>
    </row>
    <row r="82" spans="1:22">
      <c r="A82" s="240" t="str">
        <f>Lists!C:C</f>
        <v>MRT003</v>
      </c>
      <c r="B82" s="241">
        <f>_xlfn.DAYS(About!$A$3,'Core Indicators'!U82)</f>
        <v>20</v>
      </c>
      <c r="C82" s="241">
        <f>_xlfn.DAYS(About!$A$3,'Core Indicators'!AC82)</f>
        <v>20</v>
      </c>
      <c r="D82" s="241">
        <f>_xlfn.DAYS(About!$A$3,'Core Indicators'!AK82)</f>
        <v>20</v>
      </c>
      <c r="E82" s="241">
        <f>_xlfn.DAYS(About!$A$3,'Core Indicators'!AS82)</f>
        <v>20</v>
      </c>
      <c r="F82" s="241">
        <f>_xlfn.DAYS(About!$A$3,'Core Indicators'!BQ82)</f>
        <v>20</v>
      </c>
      <c r="G82" s="241">
        <f>_xlfn.DAYS(About!$A$3,'Core Indicators'!DM82)</f>
        <v>20</v>
      </c>
      <c r="H82" s="241">
        <f>_xlfn.DAYS(About!$A$3,'Core Indicators'!DU82)</f>
        <v>20</v>
      </c>
      <c r="I82" s="241">
        <f>_xlfn.DAYS(About!$A$3,'Core Indicators'!EC82)</f>
        <v>20</v>
      </c>
      <c r="J82" s="241">
        <f>_xlfn.DAYS(About!$A$3,'Core Indicators'!EK82)</f>
        <v>20</v>
      </c>
      <c r="K82" s="241">
        <f>_xlfn.DAYS(About!$A$3,'Core Indicators'!ES82)</f>
        <v>20</v>
      </c>
      <c r="L82" s="241">
        <f>_xlfn.DAYS(About!$A$3,'Core Indicators'!FI82)</f>
        <v>20</v>
      </c>
      <c r="M82" s="241">
        <f>_xlfn.DAYS(About!$A$3,'Core Indicators'!GG82)</f>
        <v>175</v>
      </c>
      <c r="N82" s="241">
        <f>_xlfn.DAYS(About!$A$3,'Core Indicators'!GO82)</f>
        <v>175</v>
      </c>
      <c r="O82" s="241">
        <f>_xlfn.DAYS(About!$A$3,'Core Indicators'!GW82)</f>
        <v>175</v>
      </c>
      <c r="P82" s="241">
        <f>_xlfn.DAYS(About!$A$3,'Core Indicators'!HE82)</f>
        <v>175</v>
      </c>
      <c r="Q82" s="241">
        <f>_xlfn.DAYS(About!$A$3,'Core Indicators'!HM82)</f>
        <v>175</v>
      </c>
      <c r="R82" s="241">
        <f>_xlfn.DAYS(About!$A$3,'Core Indicators'!HU82)</f>
        <v>175</v>
      </c>
      <c r="S82" s="241">
        <f>_xlfn.DAYS(About!$A$3,'Core Indicators'!IC82)</f>
        <v>175</v>
      </c>
      <c r="T82" s="241">
        <f>_xlfn.DAYS(About!$A$3,'Core Indicators'!IK82)</f>
        <v>175</v>
      </c>
      <c r="U82" s="241">
        <f>_xlfn.DAYS(About!$A$3,'Core Indicators'!IS82)</f>
        <v>175</v>
      </c>
      <c r="V82" s="241">
        <f t="shared" si="2"/>
        <v>35.5</v>
      </c>
    </row>
    <row r="83" spans="1:22">
      <c r="A83" s="240" t="str">
        <f>Lists!C:C</f>
        <v>MWI002</v>
      </c>
      <c r="B83" s="241">
        <f>_xlfn.DAYS(About!$A$3,'Core Indicators'!U83)</f>
        <v>0</v>
      </c>
      <c r="C83" s="241">
        <f>_xlfn.DAYS(About!$A$3,'Core Indicators'!AC83)</f>
        <v>0</v>
      </c>
      <c r="D83" s="241">
        <f>_xlfn.DAYS(About!$A$3,'Core Indicators'!AK83)</f>
        <v>0</v>
      </c>
      <c r="E83" s="241">
        <f>_xlfn.DAYS(About!$A$3,'Core Indicators'!AS83)</f>
        <v>0</v>
      </c>
      <c r="F83" s="241">
        <f>_xlfn.DAYS(About!$A$3,'Core Indicators'!BQ83)</f>
        <v>33</v>
      </c>
      <c r="G83" s="241">
        <f>_xlfn.DAYS(About!$A$3,'Core Indicators'!DM83)</f>
        <v>0</v>
      </c>
      <c r="H83" s="241">
        <f>_xlfn.DAYS(About!$A$3,'Core Indicators'!DU83)</f>
        <v>0</v>
      </c>
      <c r="I83" s="241">
        <f>_xlfn.DAYS(About!$A$3,'Core Indicators'!EC83)</f>
        <v>0</v>
      </c>
      <c r="J83" s="241">
        <f>_xlfn.DAYS(About!$A$3,'Core Indicators'!EK83)</f>
        <v>0</v>
      </c>
      <c r="K83" s="241">
        <f>_xlfn.DAYS(About!$A$3,'Core Indicators'!ES83)</f>
        <v>0</v>
      </c>
      <c r="L83" s="241">
        <f>_xlfn.DAYS(About!$A$3,'Core Indicators'!FI83)</f>
        <v>0</v>
      </c>
      <c r="M83" s="241">
        <f>_xlfn.DAYS(About!$A$3,'Core Indicators'!GG83)</f>
        <v>169</v>
      </c>
      <c r="N83" s="241">
        <f>_xlfn.DAYS(About!$A$3,'Core Indicators'!GO83)</f>
        <v>169</v>
      </c>
      <c r="O83" s="241">
        <f>_xlfn.DAYS(About!$A$3,'Core Indicators'!GW83)</f>
        <v>169</v>
      </c>
      <c r="P83" s="241">
        <f>_xlfn.DAYS(About!$A$3,'Core Indicators'!HE83)</f>
        <v>169</v>
      </c>
      <c r="Q83" s="241">
        <f>_xlfn.DAYS(About!$A$3,'Core Indicators'!HM83)</f>
        <v>169</v>
      </c>
      <c r="R83" s="241">
        <f>_xlfn.DAYS(About!$A$3,'Core Indicators'!HU83)</f>
        <v>169</v>
      </c>
      <c r="S83" s="241">
        <f>_xlfn.DAYS(About!$A$3,'Core Indicators'!IC83)</f>
        <v>169</v>
      </c>
      <c r="T83" s="241">
        <f>_xlfn.DAYS(About!$A$3,'Core Indicators'!IK83)</f>
        <v>169</v>
      </c>
      <c r="U83" s="241">
        <f>_xlfn.DAYS(About!$A$3,'Core Indicators'!IS83)</f>
        <v>169</v>
      </c>
      <c r="V83" s="241">
        <f t="shared" si="2"/>
        <v>20.2</v>
      </c>
    </row>
    <row r="84" spans="1:22">
      <c r="A84" s="240" t="str">
        <f>Lists!C:C</f>
        <v>MYS001</v>
      </c>
      <c r="B84" s="241">
        <f>_xlfn.DAYS(About!$A$3,'Core Indicators'!U84)</f>
        <v>0</v>
      </c>
      <c r="C84" s="241">
        <f>_xlfn.DAYS(About!$A$3,'Core Indicators'!AC84)</f>
        <v>0</v>
      </c>
      <c r="D84" s="241">
        <f>_xlfn.DAYS(About!$A$3,'Core Indicators'!AK84)</f>
        <v>0</v>
      </c>
      <c r="E84" s="241">
        <f>_xlfn.DAYS(About!$A$3,'Core Indicators'!AS84)</f>
        <v>0</v>
      </c>
      <c r="F84" s="241">
        <f>_xlfn.DAYS(About!$A$3,'Core Indicators'!BQ84)</f>
        <v>0</v>
      </c>
      <c r="G84" s="241">
        <f>_xlfn.DAYS(About!$A$3,'Core Indicators'!DM84)</f>
        <v>0</v>
      </c>
      <c r="H84" s="241">
        <f>_xlfn.DAYS(About!$A$3,'Core Indicators'!DU84)</f>
        <v>0</v>
      </c>
      <c r="I84" s="241">
        <f>_xlfn.DAYS(About!$A$3,'Core Indicators'!EC84)</f>
        <v>0</v>
      </c>
      <c r="J84" s="241">
        <f>_xlfn.DAYS(About!$A$3,'Core Indicators'!EK84)</f>
        <v>0</v>
      </c>
      <c r="K84" s="241">
        <f>_xlfn.DAYS(About!$A$3,'Core Indicators'!ES84)</f>
        <v>0</v>
      </c>
      <c r="L84" s="241">
        <f>_xlfn.DAYS(About!$A$3,'Core Indicators'!FI84)</f>
        <v>0</v>
      </c>
      <c r="M84" s="241">
        <f>_xlfn.DAYS(About!$A$3,'Core Indicators'!GG84)</f>
        <v>168</v>
      </c>
      <c r="N84" s="241">
        <f>_xlfn.DAYS(About!$A$3,'Core Indicators'!GO84)</f>
        <v>168</v>
      </c>
      <c r="O84" s="241">
        <f>_xlfn.DAYS(About!$A$3,'Core Indicators'!GW84)</f>
        <v>168</v>
      </c>
      <c r="P84" s="241">
        <f>_xlfn.DAYS(About!$A$3,'Core Indicators'!HE84)</f>
        <v>168</v>
      </c>
      <c r="Q84" s="241">
        <f>_xlfn.DAYS(About!$A$3,'Core Indicators'!HM84)</f>
        <v>168</v>
      </c>
      <c r="R84" s="241">
        <f>_xlfn.DAYS(About!$A$3,'Core Indicators'!HU84)</f>
        <v>168</v>
      </c>
      <c r="S84" s="241">
        <f>_xlfn.DAYS(About!$A$3,'Core Indicators'!IC84)</f>
        <v>168</v>
      </c>
      <c r="T84" s="241">
        <f>_xlfn.DAYS(About!$A$3,'Core Indicators'!IK84)</f>
        <v>168</v>
      </c>
      <c r="U84" s="241">
        <f>_xlfn.DAYS(About!$A$3,'Core Indicators'!IS84)</f>
        <v>168</v>
      </c>
      <c r="V84" s="241">
        <f t="shared" si="2"/>
        <v>16.8</v>
      </c>
    </row>
    <row r="85" spans="1:22">
      <c r="A85" s="240" t="str">
        <f>Lists!C:C</f>
        <v>NAM002</v>
      </c>
      <c r="B85" s="241">
        <f>_xlfn.DAYS(About!$A$3,'Core Indicators'!U85)</f>
        <v>0</v>
      </c>
      <c r="C85" s="241">
        <f>_xlfn.DAYS(About!$A$3,'Core Indicators'!AC85)</f>
        <v>0</v>
      </c>
      <c r="D85" s="241">
        <f>_xlfn.DAYS(About!$A$3,'Core Indicators'!AK85)</f>
        <v>0</v>
      </c>
      <c r="E85" s="241">
        <f>_xlfn.DAYS(About!$A$3,'Core Indicators'!AS85)</f>
        <v>1909</v>
      </c>
      <c r="F85" s="241">
        <f>_xlfn.DAYS(About!$A$3,'Core Indicators'!BQ85)</f>
        <v>0</v>
      </c>
      <c r="G85" s="241">
        <f>_xlfn.DAYS(About!$A$3,'Core Indicators'!DM85)</f>
        <v>0</v>
      </c>
      <c r="H85" s="241">
        <f>_xlfn.DAYS(About!$A$3,'Core Indicators'!DU85)</f>
        <v>0</v>
      </c>
      <c r="I85" s="241">
        <f>_xlfn.DAYS(About!$A$3,'Core Indicators'!EC85)</f>
        <v>0</v>
      </c>
      <c r="J85" s="241">
        <f>_xlfn.DAYS(About!$A$3,'Core Indicators'!EK85)</f>
        <v>0</v>
      </c>
      <c r="K85" s="241">
        <f>_xlfn.DAYS(About!$A$3,'Core Indicators'!ES85)</f>
        <v>0</v>
      </c>
      <c r="L85" s="241">
        <f>_xlfn.DAYS(About!$A$3,'Core Indicators'!FI85)</f>
        <v>1389</v>
      </c>
      <c r="M85" s="241">
        <f>_xlfn.DAYS(About!$A$3,'Core Indicators'!GG85)</f>
        <v>174</v>
      </c>
      <c r="N85" s="241">
        <f>_xlfn.DAYS(About!$A$3,'Core Indicators'!GO85)</f>
        <v>174</v>
      </c>
      <c r="O85" s="241">
        <f>_xlfn.DAYS(About!$A$3,'Core Indicators'!GW85)</f>
        <v>174</v>
      </c>
      <c r="P85" s="241">
        <f>_xlfn.DAYS(About!$A$3,'Core Indicators'!HE85)</f>
        <v>174</v>
      </c>
      <c r="Q85" s="241">
        <f>_xlfn.DAYS(About!$A$3,'Core Indicators'!HM85)</f>
        <v>174</v>
      </c>
      <c r="R85" s="241">
        <f>_xlfn.DAYS(About!$A$3,'Core Indicators'!HU85)</f>
        <v>174</v>
      </c>
      <c r="S85" s="241">
        <f>_xlfn.DAYS(About!$A$3,'Core Indicators'!IC85)</f>
        <v>174</v>
      </c>
      <c r="T85" s="241">
        <f>_xlfn.DAYS(About!$A$3,'Core Indicators'!IK85)</f>
        <v>174</v>
      </c>
      <c r="U85" s="241">
        <f>_xlfn.DAYS(About!$A$3,'Core Indicators'!IS85)</f>
        <v>174</v>
      </c>
      <c r="V85" s="241">
        <f t="shared" si="2"/>
        <v>347.2</v>
      </c>
    </row>
    <row r="86" spans="1:22">
      <c r="A86" s="240" t="str">
        <f>Lists!C:C</f>
        <v>NER002</v>
      </c>
      <c r="B86" s="241">
        <f>_xlfn.DAYS(About!$A$3,'Core Indicators'!U86)</f>
        <v>1</v>
      </c>
      <c r="C86" s="241">
        <f>_xlfn.DAYS(About!$A$3,'Core Indicators'!AC86)</f>
        <v>1</v>
      </c>
      <c r="D86" s="241">
        <f>_xlfn.DAYS(About!$A$3,'Core Indicators'!AK86)</f>
        <v>1</v>
      </c>
      <c r="E86" s="241">
        <f>_xlfn.DAYS(About!$A$3,'Core Indicators'!AS86)</f>
        <v>1</v>
      </c>
      <c r="F86" s="241">
        <f>_xlfn.DAYS(About!$A$3,'Core Indicators'!BQ86)</f>
        <v>1</v>
      </c>
      <c r="G86" s="241">
        <f>_xlfn.DAYS(About!$A$3,'Core Indicators'!DM86)</f>
        <v>1</v>
      </c>
      <c r="H86" s="241">
        <f>_xlfn.DAYS(About!$A$3,'Core Indicators'!DU86)</f>
        <v>1</v>
      </c>
      <c r="I86" s="241">
        <f>_xlfn.DAYS(About!$A$3,'Core Indicators'!EC86)</f>
        <v>1</v>
      </c>
      <c r="J86" s="241">
        <f>_xlfn.DAYS(About!$A$3,'Core Indicators'!EK86)</f>
        <v>1</v>
      </c>
      <c r="K86" s="241">
        <f>_xlfn.DAYS(About!$A$3,'Core Indicators'!ES86)</f>
        <v>1</v>
      </c>
      <c r="L86" s="241">
        <f>_xlfn.DAYS(About!$A$3,'Core Indicators'!FI86)</f>
        <v>1</v>
      </c>
      <c r="M86" s="241">
        <f>_xlfn.DAYS(About!$A$3,'Core Indicators'!GG86)</f>
        <v>163</v>
      </c>
      <c r="N86" s="241">
        <f>_xlfn.DAYS(About!$A$3,'Core Indicators'!GO86)</f>
        <v>163</v>
      </c>
      <c r="O86" s="241">
        <f>_xlfn.DAYS(About!$A$3,'Core Indicators'!GW86)</f>
        <v>163</v>
      </c>
      <c r="P86" s="241">
        <f>_xlfn.DAYS(About!$A$3,'Core Indicators'!HE86)</f>
        <v>163</v>
      </c>
      <c r="Q86" s="241">
        <f>_xlfn.DAYS(About!$A$3,'Core Indicators'!HM86)</f>
        <v>163</v>
      </c>
      <c r="R86" s="241">
        <f>_xlfn.DAYS(About!$A$3,'Core Indicators'!HU86)</f>
        <v>163</v>
      </c>
      <c r="S86" s="241">
        <f>_xlfn.DAYS(About!$A$3,'Core Indicators'!IC86)</f>
        <v>163</v>
      </c>
      <c r="T86" s="241">
        <f>_xlfn.DAYS(About!$A$3,'Core Indicators'!IK86)</f>
        <v>163</v>
      </c>
      <c r="U86" s="241">
        <f>_xlfn.DAYS(About!$A$3,'Core Indicators'!IS86)</f>
        <v>163</v>
      </c>
      <c r="V86" s="241">
        <f t="shared" si="2"/>
        <v>17.2</v>
      </c>
    </row>
    <row r="87" spans="1:22">
      <c r="A87" s="240" t="str">
        <f>Lists!C:C</f>
        <v>NER003</v>
      </c>
      <c r="B87" s="241">
        <f>_xlfn.DAYS(About!$A$3,'Core Indicators'!U87)</f>
        <v>1</v>
      </c>
      <c r="C87" s="241">
        <f>_xlfn.DAYS(About!$A$3,'Core Indicators'!AC87)</f>
        <v>1</v>
      </c>
      <c r="D87" s="241">
        <f>_xlfn.DAYS(About!$A$3,'Core Indicators'!AK87)</f>
        <v>1</v>
      </c>
      <c r="E87" s="241">
        <f>_xlfn.DAYS(About!$A$3,'Core Indicators'!AS87)</f>
        <v>1</v>
      </c>
      <c r="F87" s="241">
        <f>_xlfn.DAYS(About!$A$3,'Core Indicators'!BQ87)</f>
        <v>1</v>
      </c>
      <c r="G87" s="241">
        <f>_xlfn.DAYS(About!$A$3,'Core Indicators'!DM87)</f>
        <v>1</v>
      </c>
      <c r="H87" s="241">
        <f>_xlfn.DAYS(About!$A$3,'Core Indicators'!DU87)</f>
        <v>1</v>
      </c>
      <c r="I87" s="241">
        <f>_xlfn.DAYS(About!$A$3,'Core Indicators'!EC87)</f>
        <v>1</v>
      </c>
      <c r="J87" s="241">
        <f>_xlfn.DAYS(About!$A$3,'Core Indicators'!EK87)</f>
        <v>1</v>
      </c>
      <c r="K87" s="241">
        <f>_xlfn.DAYS(About!$A$3,'Core Indicators'!ES87)</f>
        <v>1</v>
      </c>
      <c r="L87" s="241">
        <f>_xlfn.DAYS(About!$A$3,'Core Indicators'!FI87)</f>
        <v>1</v>
      </c>
      <c r="M87" s="241">
        <f>_xlfn.DAYS(About!$A$3,'Core Indicators'!GG87)</f>
        <v>163</v>
      </c>
      <c r="N87" s="241">
        <f>_xlfn.DAYS(About!$A$3,'Core Indicators'!GO87)</f>
        <v>163</v>
      </c>
      <c r="O87" s="241">
        <f>_xlfn.DAYS(About!$A$3,'Core Indicators'!GW87)</f>
        <v>163</v>
      </c>
      <c r="P87" s="241">
        <f>_xlfn.DAYS(About!$A$3,'Core Indicators'!HE87)</f>
        <v>163</v>
      </c>
      <c r="Q87" s="241">
        <f>_xlfn.DAYS(About!$A$3,'Core Indicators'!HM87)</f>
        <v>163</v>
      </c>
      <c r="R87" s="241">
        <f>_xlfn.DAYS(About!$A$3,'Core Indicators'!HU87)</f>
        <v>163</v>
      </c>
      <c r="S87" s="241">
        <f>_xlfn.DAYS(About!$A$3,'Core Indicators'!IC87)</f>
        <v>163</v>
      </c>
      <c r="T87" s="241">
        <f>_xlfn.DAYS(About!$A$3,'Core Indicators'!IK87)</f>
        <v>163</v>
      </c>
      <c r="U87" s="241">
        <f>_xlfn.DAYS(About!$A$3,'Core Indicators'!IS87)</f>
        <v>163</v>
      </c>
      <c r="V87" s="241">
        <f t="shared" si="2"/>
        <v>17.2</v>
      </c>
    </row>
    <row r="88" spans="1:22">
      <c r="A88" s="240" t="str">
        <f>Lists!C:C</f>
        <v>NER004</v>
      </c>
      <c r="B88" s="241">
        <f>_xlfn.DAYS(About!$A$3,'Core Indicators'!U88)</f>
        <v>1</v>
      </c>
      <c r="C88" s="241">
        <f>_xlfn.DAYS(About!$A$3,'Core Indicators'!AC88)</f>
        <v>1</v>
      </c>
      <c r="D88" s="241">
        <f>_xlfn.DAYS(About!$A$3,'Core Indicators'!AK88)</f>
        <v>1</v>
      </c>
      <c r="E88" s="241">
        <f>_xlfn.DAYS(About!$A$3,'Core Indicators'!AS88)</f>
        <v>1</v>
      </c>
      <c r="F88" s="241">
        <f>_xlfn.DAYS(About!$A$3,'Core Indicators'!BQ88)</f>
        <v>1</v>
      </c>
      <c r="G88" s="241">
        <f>_xlfn.DAYS(About!$A$3,'Core Indicators'!DM88)</f>
        <v>1</v>
      </c>
      <c r="H88" s="241">
        <f>_xlfn.DAYS(About!$A$3,'Core Indicators'!DU88)</f>
        <v>1</v>
      </c>
      <c r="I88" s="241">
        <f>_xlfn.DAYS(About!$A$3,'Core Indicators'!EC88)</f>
        <v>1</v>
      </c>
      <c r="J88" s="241">
        <f>_xlfn.DAYS(About!$A$3,'Core Indicators'!EK88)</f>
        <v>1</v>
      </c>
      <c r="K88" s="241">
        <f>_xlfn.DAYS(About!$A$3,'Core Indicators'!ES88)</f>
        <v>1</v>
      </c>
      <c r="L88" s="241">
        <f>_xlfn.DAYS(About!$A$3,'Core Indicators'!FI88)</f>
        <v>1</v>
      </c>
      <c r="M88" s="241">
        <f>_xlfn.DAYS(About!$A$3,'Core Indicators'!GG88)</f>
        <v>163</v>
      </c>
      <c r="N88" s="241">
        <f>_xlfn.DAYS(About!$A$3,'Core Indicators'!GO88)</f>
        <v>163</v>
      </c>
      <c r="O88" s="241">
        <f>_xlfn.DAYS(About!$A$3,'Core Indicators'!GW88)</f>
        <v>163</v>
      </c>
      <c r="P88" s="241">
        <f>_xlfn.DAYS(About!$A$3,'Core Indicators'!HE88)</f>
        <v>163</v>
      </c>
      <c r="Q88" s="241">
        <f>_xlfn.DAYS(About!$A$3,'Core Indicators'!HM88)</f>
        <v>163</v>
      </c>
      <c r="R88" s="241">
        <f>_xlfn.DAYS(About!$A$3,'Core Indicators'!HU88)</f>
        <v>163</v>
      </c>
      <c r="S88" s="241">
        <f>_xlfn.DAYS(About!$A$3,'Core Indicators'!IC88)</f>
        <v>163</v>
      </c>
      <c r="T88" s="241">
        <f>_xlfn.DAYS(About!$A$3,'Core Indicators'!IK88)</f>
        <v>163</v>
      </c>
      <c r="U88" s="241">
        <f>_xlfn.DAYS(About!$A$3,'Core Indicators'!IS88)</f>
        <v>163</v>
      </c>
      <c r="V88" s="241">
        <f t="shared" si="2"/>
        <v>17.2</v>
      </c>
    </row>
    <row r="89" spans="1:22">
      <c r="A89" s="240" t="str">
        <f>Lists!C:C</f>
        <v>NER006</v>
      </c>
      <c r="B89" s="241">
        <f>_xlfn.DAYS(About!$A$3,'Core Indicators'!U89)</f>
        <v>1</v>
      </c>
      <c r="C89" s="241">
        <f>_xlfn.DAYS(About!$A$3,'Core Indicators'!AC89)</f>
        <v>1</v>
      </c>
      <c r="D89" s="241">
        <f>_xlfn.DAYS(About!$A$3,'Core Indicators'!AK89)</f>
        <v>1</v>
      </c>
      <c r="E89" s="241">
        <f>_xlfn.DAYS(About!$A$3,'Core Indicators'!AS89)</f>
        <v>1</v>
      </c>
      <c r="F89" s="241">
        <f>_xlfn.DAYS(About!$A$3,'Core Indicators'!BQ89)</f>
        <v>1</v>
      </c>
      <c r="G89" s="241">
        <f>_xlfn.DAYS(About!$A$3,'Core Indicators'!DM89)</f>
        <v>1</v>
      </c>
      <c r="H89" s="241">
        <f>_xlfn.DAYS(About!$A$3,'Core Indicators'!DU89)</f>
        <v>1</v>
      </c>
      <c r="I89" s="241">
        <f>_xlfn.DAYS(About!$A$3,'Core Indicators'!EC89)</f>
        <v>1</v>
      </c>
      <c r="J89" s="241">
        <f>_xlfn.DAYS(About!$A$3,'Core Indicators'!EK89)</f>
        <v>1</v>
      </c>
      <c r="K89" s="241">
        <f>_xlfn.DAYS(About!$A$3,'Core Indicators'!ES89)</f>
        <v>1</v>
      </c>
      <c r="L89" s="241">
        <f>_xlfn.DAYS(About!$A$3,'Core Indicators'!FI89)</f>
        <v>1</v>
      </c>
      <c r="M89" s="241">
        <f>_xlfn.DAYS(About!$A$3,'Core Indicators'!GG89)</f>
        <v>163</v>
      </c>
      <c r="N89" s="241">
        <f>_xlfn.DAYS(About!$A$3,'Core Indicators'!GO89)</f>
        <v>163</v>
      </c>
      <c r="O89" s="241">
        <f>_xlfn.DAYS(About!$A$3,'Core Indicators'!GW89)</f>
        <v>163</v>
      </c>
      <c r="P89" s="241">
        <f>_xlfn.DAYS(About!$A$3,'Core Indicators'!HE89)</f>
        <v>163</v>
      </c>
      <c r="Q89" s="241">
        <f>_xlfn.DAYS(About!$A$3,'Core Indicators'!HM89)</f>
        <v>163</v>
      </c>
      <c r="R89" s="241">
        <f>_xlfn.DAYS(About!$A$3,'Core Indicators'!HU89)</f>
        <v>163</v>
      </c>
      <c r="S89" s="241">
        <f>_xlfn.DAYS(About!$A$3,'Core Indicators'!IC89)</f>
        <v>163</v>
      </c>
      <c r="T89" s="241">
        <f>_xlfn.DAYS(About!$A$3,'Core Indicators'!IK89)</f>
        <v>163</v>
      </c>
      <c r="U89" s="241">
        <f>_xlfn.DAYS(About!$A$3,'Core Indicators'!IS89)</f>
        <v>163</v>
      </c>
      <c r="V89" s="241">
        <f t="shared" si="2"/>
        <v>17.2</v>
      </c>
    </row>
    <row r="90" spans="1:22">
      <c r="A90" s="240" t="str">
        <f>Lists!C:C</f>
        <v>NGA001</v>
      </c>
      <c r="B90" s="241">
        <f>_xlfn.DAYS(About!$A$3,'Core Indicators'!U90)</f>
        <v>1</v>
      </c>
      <c r="C90" s="241">
        <f>_xlfn.DAYS(About!$A$3,'Core Indicators'!AC90)</f>
        <v>1</v>
      </c>
      <c r="D90" s="241">
        <f>_xlfn.DAYS(About!$A$3,'Core Indicators'!AK90)</f>
        <v>1</v>
      </c>
      <c r="E90" s="241">
        <f>_xlfn.DAYS(About!$A$3,'Core Indicators'!AS90)</f>
        <v>1</v>
      </c>
      <c r="F90" s="241">
        <f>_xlfn.DAYS(About!$A$3,'Core Indicators'!BQ90)</f>
        <v>376</v>
      </c>
      <c r="G90" s="241">
        <f>_xlfn.DAYS(About!$A$3,'Core Indicators'!DM90)</f>
        <v>1</v>
      </c>
      <c r="H90" s="241">
        <f>_xlfn.DAYS(About!$A$3,'Core Indicators'!DU90)</f>
        <v>1</v>
      </c>
      <c r="I90" s="241">
        <f>_xlfn.DAYS(About!$A$3,'Core Indicators'!EC90)</f>
        <v>1</v>
      </c>
      <c r="J90" s="241">
        <f>_xlfn.DAYS(About!$A$3,'Core Indicators'!EK90)</f>
        <v>1</v>
      </c>
      <c r="K90" s="241">
        <f>_xlfn.DAYS(About!$A$3,'Core Indicators'!ES90)</f>
        <v>1</v>
      </c>
      <c r="L90" s="241">
        <f>_xlfn.DAYS(About!$A$3,'Core Indicators'!FI90)</f>
        <v>1</v>
      </c>
      <c r="M90" s="241">
        <f>_xlfn.DAYS(About!$A$3,'Core Indicators'!GG90)</f>
        <v>173</v>
      </c>
      <c r="N90" s="241">
        <f>_xlfn.DAYS(About!$A$3,'Core Indicators'!GO90)</f>
        <v>173</v>
      </c>
      <c r="O90" s="241">
        <f>_xlfn.DAYS(About!$A$3,'Core Indicators'!GW90)</f>
        <v>173</v>
      </c>
      <c r="P90" s="241">
        <f>_xlfn.DAYS(About!$A$3,'Core Indicators'!HE90)</f>
        <v>173</v>
      </c>
      <c r="Q90" s="241">
        <f>_xlfn.DAYS(About!$A$3,'Core Indicators'!HM90)</f>
        <v>173</v>
      </c>
      <c r="R90" s="241">
        <f>_xlfn.DAYS(About!$A$3,'Core Indicators'!HU90)</f>
        <v>173</v>
      </c>
      <c r="S90" s="241">
        <f>_xlfn.DAYS(About!$A$3,'Core Indicators'!IC90)</f>
        <v>173</v>
      </c>
      <c r="T90" s="241">
        <f>_xlfn.DAYS(About!$A$3,'Core Indicators'!IK90)</f>
        <v>173</v>
      </c>
      <c r="U90" s="241">
        <f>_xlfn.DAYS(About!$A$3,'Core Indicators'!IS90)</f>
        <v>173</v>
      </c>
      <c r="V90" s="241">
        <f t="shared" si="2"/>
        <v>55.7</v>
      </c>
    </row>
    <row r="91" spans="1:22">
      <c r="A91" s="240" t="str">
        <f>Lists!C:C</f>
        <v>NGA004</v>
      </c>
      <c r="B91" s="241">
        <f>_xlfn.DAYS(About!$A$3,'Core Indicators'!U91)</f>
        <v>1</v>
      </c>
      <c r="C91" s="241">
        <f>_xlfn.DAYS(About!$A$3,'Core Indicators'!AC91)</f>
        <v>1</v>
      </c>
      <c r="D91" s="241">
        <f>_xlfn.DAYS(About!$A$3,'Core Indicators'!AK91)</f>
        <v>1</v>
      </c>
      <c r="E91" s="241">
        <f>_xlfn.DAYS(About!$A$3,'Core Indicators'!AS91)</f>
        <v>1</v>
      </c>
      <c r="F91" s="241">
        <f>_xlfn.DAYS(About!$A$3,'Core Indicators'!BQ91)</f>
        <v>1</v>
      </c>
      <c r="G91" s="241">
        <f>_xlfn.DAYS(About!$A$3,'Core Indicators'!DM91)</f>
        <v>1</v>
      </c>
      <c r="H91" s="241">
        <f>_xlfn.DAYS(About!$A$3,'Core Indicators'!DU91)</f>
        <v>1</v>
      </c>
      <c r="I91" s="241">
        <f>_xlfn.DAYS(About!$A$3,'Core Indicators'!EC91)</f>
        <v>1</v>
      </c>
      <c r="J91" s="241">
        <f>_xlfn.DAYS(About!$A$3,'Core Indicators'!EK91)</f>
        <v>1</v>
      </c>
      <c r="K91" s="241">
        <f>_xlfn.DAYS(About!$A$3,'Core Indicators'!ES91)</f>
        <v>1</v>
      </c>
      <c r="L91" s="241">
        <f>_xlfn.DAYS(About!$A$3,'Core Indicators'!FI91)</f>
        <v>1</v>
      </c>
      <c r="M91" s="241">
        <f>_xlfn.DAYS(About!$A$3,'Core Indicators'!GG91)</f>
        <v>173</v>
      </c>
      <c r="N91" s="241">
        <f>_xlfn.DAYS(About!$A$3,'Core Indicators'!GO91)</f>
        <v>173</v>
      </c>
      <c r="O91" s="241">
        <f>_xlfn.DAYS(About!$A$3,'Core Indicators'!GW91)</f>
        <v>173</v>
      </c>
      <c r="P91" s="241">
        <f>_xlfn.DAYS(About!$A$3,'Core Indicators'!HE91)</f>
        <v>173</v>
      </c>
      <c r="Q91" s="241">
        <f>_xlfn.DAYS(About!$A$3,'Core Indicators'!HM91)</f>
        <v>173</v>
      </c>
      <c r="R91" s="241">
        <f>_xlfn.DAYS(About!$A$3,'Core Indicators'!HU91)</f>
        <v>173</v>
      </c>
      <c r="S91" s="241">
        <f>_xlfn.DAYS(About!$A$3,'Core Indicators'!IC91)</f>
        <v>173</v>
      </c>
      <c r="T91" s="241">
        <f>_xlfn.DAYS(About!$A$3,'Core Indicators'!IK91)</f>
        <v>173</v>
      </c>
      <c r="U91" s="241">
        <f>_xlfn.DAYS(About!$A$3,'Core Indicators'!IS91)</f>
        <v>173</v>
      </c>
      <c r="V91" s="241">
        <f t="shared" si="2"/>
        <v>18.2</v>
      </c>
    </row>
    <row r="92" spans="1:22">
      <c r="A92" s="240" t="str">
        <f>Lists!C:C</f>
        <v>NGA007</v>
      </c>
      <c r="B92" s="241">
        <f>_xlfn.DAYS(About!$A$3,'Core Indicators'!U92)</f>
        <v>1</v>
      </c>
      <c r="C92" s="241">
        <f>_xlfn.DAYS(About!$A$3,'Core Indicators'!AC92)</f>
        <v>1</v>
      </c>
      <c r="D92" s="241">
        <f>_xlfn.DAYS(About!$A$3,'Core Indicators'!AK92)</f>
        <v>1</v>
      </c>
      <c r="E92" s="241">
        <f>_xlfn.DAYS(About!$A$3,'Core Indicators'!AS92)</f>
        <v>1</v>
      </c>
      <c r="F92" s="241">
        <f>_xlfn.DAYS(About!$A$3,'Core Indicators'!BQ92)</f>
        <v>1</v>
      </c>
      <c r="G92" s="241">
        <f>_xlfn.DAYS(About!$A$3,'Core Indicators'!DM92)</f>
        <v>1</v>
      </c>
      <c r="H92" s="241">
        <f>_xlfn.DAYS(About!$A$3,'Core Indicators'!DU92)</f>
        <v>1</v>
      </c>
      <c r="I92" s="241">
        <f>_xlfn.DAYS(About!$A$3,'Core Indicators'!EC92)</f>
        <v>1</v>
      </c>
      <c r="J92" s="241">
        <f>_xlfn.DAYS(About!$A$3,'Core Indicators'!EK92)</f>
        <v>1</v>
      </c>
      <c r="K92" s="241">
        <f>_xlfn.DAYS(About!$A$3,'Core Indicators'!ES92)</f>
        <v>1</v>
      </c>
      <c r="L92" s="241">
        <f>_xlfn.DAYS(About!$A$3,'Core Indicators'!FI92)</f>
        <v>1</v>
      </c>
      <c r="M92" s="241">
        <f>_xlfn.DAYS(About!$A$3,'Core Indicators'!GG92)</f>
        <v>173</v>
      </c>
      <c r="N92" s="241">
        <f>_xlfn.DAYS(About!$A$3,'Core Indicators'!GO92)</f>
        <v>173</v>
      </c>
      <c r="O92" s="241">
        <f>_xlfn.DAYS(About!$A$3,'Core Indicators'!GW92)</f>
        <v>173</v>
      </c>
      <c r="P92" s="241">
        <f>_xlfn.DAYS(About!$A$3,'Core Indicators'!HE92)</f>
        <v>173</v>
      </c>
      <c r="Q92" s="241">
        <f>_xlfn.DAYS(About!$A$3,'Core Indicators'!HM92)</f>
        <v>173</v>
      </c>
      <c r="R92" s="241">
        <f>_xlfn.DAYS(About!$A$3,'Core Indicators'!HU92)</f>
        <v>173</v>
      </c>
      <c r="S92" s="241">
        <f>_xlfn.DAYS(About!$A$3,'Core Indicators'!IC92)</f>
        <v>173</v>
      </c>
      <c r="T92" s="241">
        <f>_xlfn.DAYS(About!$A$3,'Core Indicators'!IK92)</f>
        <v>173</v>
      </c>
      <c r="U92" s="241">
        <f>_xlfn.DAYS(About!$A$3,'Core Indicators'!IS92)</f>
        <v>173</v>
      </c>
      <c r="V92" s="241">
        <f t="shared" si="2"/>
        <v>18.2</v>
      </c>
    </row>
    <row r="93" spans="1:22">
      <c r="A93" s="240" t="str">
        <f>Lists!C:C</f>
        <v>NGA008</v>
      </c>
      <c r="B93" s="241">
        <f>_xlfn.DAYS(About!$A$3,'Core Indicators'!U93)</f>
        <v>1</v>
      </c>
      <c r="C93" s="241">
        <f>_xlfn.DAYS(About!$A$3,'Core Indicators'!AC93)</f>
        <v>1</v>
      </c>
      <c r="D93" s="241">
        <f>_xlfn.DAYS(About!$A$3,'Core Indicators'!AK93)</f>
        <v>1</v>
      </c>
      <c r="E93" s="241">
        <f>_xlfn.DAYS(About!$A$3,'Core Indicators'!AS93)</f>
        <v>1</v>
      </c>
      <c r="F93" s="241">
        <f>_xlfn.DAYS(About!$A$3,'Core Indicators'!BQ93)</f>
        <v>1</v>
      </c>
      <c r="G93" s="241">
        <f>_xlfn.DAYS(About!$A$3,'Core Indicators'!DM93)</f>
        <v>1</v>
      </c>
      <c r="H93" s="241">
        <f>_xlfn.DAYS(About!$A$3,'Core Indicators'!DU93)</f>
        <v>1</v>
      </c>
      <c r="I93" s="241">
        <f>_xlfn.DAYS(About!$A$3,'Core Indicators'!EC93)</f>
        <v>1</v>
      </c>
      <c r="J93" s="241">
        <f>_xlfn.DAYS(About!$A$3,'Core Indicators'!EK93)</f>
        <v>1</v>
      </c>
      <c r="K93" s="241">
        <f>_xlfn.DAYS(About!$A$3,'Core Indicators'!ES93)</f>
        <v>1</v>
      </c>
      <c r="L93" s="241">
        <f>_xlfn.DAYS(About!$A$3,'Core Indicators'!FI93)</f>
        <v>1</v>
      </c>
      <c r="M93" s="241">
        <f>_xlfn.DAYS(About!$A$3,'Core Indicators'!GG93)</f>
        <v>173</v>
      </c>
      <c r="N93" s="241">
        <f>_xlfn.DAYS(About!$A$3,'Core Indicators'!GO93)</f>
        <v>173</v>
      </c>
      <c r="O93" s="241">
        <f>_xlfn.DAYS(About!$A$3,'Core Indicators'!GW93)</f>
        <v>173</v>
      </c>
      <c r="P93" s="241">
        <f>_xlfn.DAYS(About!$A$3,'Core Indicators'!HE93)</f>
        <v>173</v>
      </c>
      <c r="Q93" s="241">
        <f>_xlfn.DAYS(About!$A$3,'Core Indicators'!HM93)</f>
        <v>173</v>
      </c>
      <c r="R93" s="241">
        <f>_xlfn.DAYS(About!$A$3,'Core Indicators'!HU93)</f>
        <v>173</v>
      </c>
      <c r="S93" s="241">
        <f>_xlfn.DAYS(About!$A$3,'Core Indicators'!IC93)</f>
        <v>173</v>
      </c>
      <c r="T93" s="241">
        <f>_xlfn.DAYS(About!$A$3,'Core Indicators'!IK93)</f>
        <v>173</v>
      </c>
      <c r="U93" s="241">
        <f>_xlfn.DAYS(About!$A$3,'Core Indicators'!IS93)</f>
        <v>173</v>
      </c>
      <c r="V93" s="241">
        <f t="shared" si="2"/>
        <v>18.2</v>
      </c>
    </row>
    <row r="94" spans="1:22">
      <c r="A94" s="240" t="str">
        <f>Lists!C:C</f>
        <v>NIC001</v>
      </c>
      <c r="B94" s="241">
        <f>_xlfn.DAYS(About!$A$3,'Core Indicators'!U94)</f>
        <v>118</v>
      </c>
      <c r="C94" s="241">
        <f>_xlfn.DAYS(About!$A$3,'Core Indicators'!AC94)</f>
        <v>118</v>
      </c>
      <c r="D94" s="241">
        <f>_xlfn.DAYS(About!$A$3,'Core Indicators'!AK94)</f>
        <v>0</v>
      </c>
      <c r="E94" s="241">
        <f>_xlfn.DAYS(About!$A$3,'Core Indicators'!AS94)</f>
        <v>0</v>
      </c>
      <c r="F94" s="241">
        <f>_xlfn.DAYS(About!$A$3,'Core Indicators'!BQ94)</f>
        <v>0</v>
      </c>
      <c r="G94" s="241">
        <f>_xlfn.DAYS(About!$A$3,'Core Indicators'!DM94)</f>
        <v>118</v>
      </c>
      <c r="H94" s="241">
        <f>_xlfn.DAYS(About!$A$3,'Core Indicators'!DU94)</f>
        <v>118</v>
      </c>
      <c r="I94" s="241">
        <f>_xlfn.DAYS(About!$A$3,'Core Indicators'!EC94)</f>
        <v>118</v>
      </c>
      <c r="J94" s="241">
        <f>_xlfn.DAYS(About!$A$3,'Core Indicators'!EK94)</f>
        <v>118</v>
      </c>
      <c r="K94" s="241">
        <f>_xlfn.DAYS(About!$A$3,'Core Indicators'!ES94)</f>
        <v>118</v>
      </c>
      <c r="L94" s="241">
        <f>_xlfn.DAYS(About!$A$3,'Core Indicators'!FI94)</f>
        <v>118</v>
      </c>
      <c r="M94" s="241">
        <f>_xlfn.DAYS(About!$A$3,'Core Indicators'!GG94)</f>
        <v>163</v>
      </c>
      <c r="N94" s="241">
        <f>_xlfn.DAYS(About!$A$3,'Core Indicators'!GO94)</f>
        <v>163</v>
      </c>
      <c r="O94" s="241">
        <f>_xlfn.DAYS(About!$A$3,'Core Indicators'!GW94)</f>
        <v>163</v>
      </c>
      <c r="P94" s="241">
        <f>_xlfn.DAYS(About!$A$3,'Core Indicators'!HE94)</f>
        <v>163</v>
      </c>
      <c r="Q94" s="241">
        <f>_xlfn.DAYS(About!$A$3,'Core Indicators'!HM94)</f>
        <v>163</v>
      </c>
      <c r="R94" s="241">
        <f>_xlfn.DAYS(About!$A$3,'Core Indicators'!HU94)</f>
        <v>163</v>
      </c>
      <c r="S94" s="241">
        <f>_xlfn.DAYS(About!$A$3,'Core Indicators'!IC94)</f>
        <v>163</v>
      </c>
      <c r="T94" s="241">
        <f>_xlfn.DAYS(About!$A$3,'Core Indicators'!IK94)</f>
        <v>163</v>
      </c>
      <c r="U94" s="241">
        <f>_xlfn.DAYS(About!$A$3,'Core Indicators'!IS94)</f>
        <v>163</v>
      </c>
      <c r="V94" s="241">
        <f t="shared" si="2"/>
        <v>87.1</v>
      </c>
    </row>
    <row r="95" spans="1:22">
      <c r="A95" s="240" t="str">
        <f>Lists!C:C</f>
        <v>PAK001</v>
      </c>
      <c r="B95" s="241">
        <f>_xlfn.DAYS(About!$A$3,'Core Indicators'!U95)</f>
        <v>0</v>
      </c>
      <c r="C95" s="241">
        <f>_xlfn.DAYS(About!$A$3,'Core Indicators'!AC95)</f>
        <v>0</v>
      </c>
      <c r="D95" s="241">
        <f>_xlfn.DAYS(About!$A$3,'Core Indicators'!AK95)</f>
        <v>0</v>
      </c>
      <c r="E95" s="241">
        <f>_xlfn.DAYS(About!$A$3,'Core Indicators'!AS95)</f>
        <v>0</v>
      </c>
      <c r="F95" s="241">
        <f>_xlfn.DAYS(About!$A$3,'Core Indicators'!BQ95)</f>
        <v>0</v>
      </c>
      <c r="G95" s="241">
        <f>_xlfn.DAYS(About!$A$3,'Core Indicators'!DM95)</f>
        <v>0</v>
      </c>
      <c r="H95" s="241">
        <f>_xlfn.DAYS(About!$A$3,'Core Indicators'!DU95)</f>
        <v>0</v>
      </c>
      <c r="I95" s="241">
        <f>_xlfn.DAYS(About!$A$3,'Core Indicators'!EC95)</f>
        <v>0</v>
      </c>
      <c r="J95" s="241">
        <f>_xlfn.DAYS(About!$A$3,'Core Indicators'!EK95)</f>
        <v>0</v>
      </c>
      <c r="K95" s="241">
        <f>_xlfn.DAYS(About!$A$3,'Core Indicators'!ES95)</f>
        <v>0</v>
      </c>
      <c r="L95" s="241">
        <f>_xlfn.DAYS(About!$A$3,'Core Indicators'!FI95)</f>
        <v>0</v>
      </c>
      <c r="M95" s="241">
        <f>_xlfn.DAYS(About!$A$3,'Core Indicators'!GG95)</f>
        <v>167</v>
      </c>
      <c r="N95" s="241">
        <f>_xlfn.DAYS(About!$A$3,'Core Indicators'!GO95)</f>
        <v>167</v>
      </c>
      <c r="O95" s="241">
        <f>_xlfn.DAYS(About!$A$3,'Core Indicators'!GW95)</f>
        <v>167</v>
      </c>
      <c r="P95" s="241">
        <f>_xlfn.DAYS(About!$A$3,'Core Indicators'!HE95)</f>
        <v>167</v>
      </c>
      <c r="Q95" s="241">
        <f>_xlfn.DAYS(About!$A$3,'Core Indicators'!HM95)</f>
        <v>167</v>
      </c>
      <c r="R95" s="241">
        <f>_xlfn.DAYS(About!$A$3,'Core Indicators'!HU95)</f>
        <v>167</v>
      </c>
      <c r="S95" s="241">
        <f>_xlfn.DAYS(About!$A$3,'Core Indicators'!IC95)</f>
        <v>167</v>
      </c>
      <c r="T95" s="241">
        <f>_xlfn.DAYS(About!$A$3,'Core Indicators'!IK95)</f>
        <v>167</v>
      </c>
      <c r="U95" s="241">
        <f>_xlfn.DAYS(About!$A$3,'Core Indicators'!IS95)</f>
        <v>167</v>
      </c>
      <c r="V95" s="241">
        <f t="shared" si="2"/>
        <v>16.7</v>
      </c>
    </row>
    <row r="96" spans="1:22">
      <c r="A96" s="240" t="str">
        <f>Lists!C:C</f>
        <v>PAK004</v>
      </c>
      <c r="B96" s="241">
        <f>_xlfn.DAYS(About!$A$3,'Core Indicators'!U96)</f>
        <v>160</v>
      </c>
      <c r="C96" s="241">
        <f>_xlfn.DAYS(About!$A$3,'Core Indicators'!AC96)</f>
        <v>160</v>
      </c>
      <c r="D96" s="241">
        <f>_xlfn.DAYS(About!$A$3,'Core Indicators'!AK96)</f>
        <v>160</v>
      </c>
      <c r="E96" s="241">
        <f>_xlfn.DAYS(About!$A$3,'Core Indicators'!AS96)</f>
        <v>160</v>
      </c>
      <c r="F96" s="241">
        <f>_xlfn.DAYS(About!$A$3,'Core Indicators'!BQ96)</f>
        <v>44</v>
      </c>
      <c r="G96" s="241">
        <f>_xlfn.DAYS(About!$A$3,'Core Indicators'!DM96)</f>
        <v>160</v>
      </c>
      <c r="H96" s="241">
        <f>_xlfn.DAYS(About!$A$3,'Core Indicators'!DU96)</f>
        <v>160</v>
      </c>
      <c r="I96" s="241">
        <f>_xlfn.DAYS(About!$A$3,'Core Indicators'!EC96)</f>
        <v>160</v>
      </c>
      <c r="J96" s="241">
        <f>_xlfn.DAYS(About!$A$3,'Core Indicators'!EK96)</f>
        <v>160</v>
      </c>
      <c r="K96" s="241">
        <f>_xlfn.DAYS(About!$A$3,'Core Indicators'!ES96)</f>
        <v>160</v>
      </c>
      <c r="L96" s="241">
        <f>_xlfn.DAYS(About!$A$3,'Core Indicators'!FI96)</f>
        <v>2254</v>
      </c>
      <c r="M96" s="241">
        <f>_xlfn.DAYS(About!$A$3,'Core Indicators'!GG96)</f>
        <v>155</v>
      </c>
      <c r="N96" s="241">
        <f>_xlfn.DAYS(About!$A$3,'Core Indicators'!GO96)</f>
        <v>155</v>
      </c>
      <c r="O96" s="241">
        <f>_xlfn.DAYS(About!$A$3,'Core Indicators'!GW96)</f>
        <v>155</v>
      </c>
      <c r="P96" s="241">
        <f>_xlfn.DAYS(About!$A$3,'Core Indicators'!HE96)</f>
        <v>155</v>
      </c>
      <c r="Q96" s="241">
        <f>_xlfn.DAYS(About!$A$3,'Core Indicators'!HM96)</f>
        <v>155</v>
      </c>
      <c r="R96" s="241">
        <f>_xlfn.DAYS(About!$A$3,'Core Indicators'!HU96)</f>
        <v>155</v>
      </c>
      <c r="S96" s="241">
        <f>_xlfn.DAYS(About!$A$3,'Core Indicators'!IC96)</f>
        <v>155</v>
      </c>
      <c r="T96" s="241">
        <f>_xlfn.DAYS(About!$A$3,'Core Indicators'!IK96)</f>
        <v>155</v>
      </c>
      <c r="U96" s="241">
        <f>_xlfn.DAYS(About!$A$3,'Core Indicators'!IS96)</f>
        <v>155</v>
      </c>
      <c r="V96" s="241">
        <f t="shared" si="2"/>
        <v>357.3</v>
      </c>
    </row>
    <row r="97" spans="1:22">
      <c r="A97" s="240" t="str">
        <f>Lists!C:C</f>
        <v>PAN002</v>
      </c>
      <c r="B97" s="241">
        <f>_xlfn.DAYS(About!$A$3,'Core Indicators'!U97)</f>
        <v>30</v>
      </c>
      <c r="C97" s="241">
        <f>_xlfn.DAYS(About!$A$3,'Core Indicators'!AC97)</f>
        <v>30</v>
      </c>
      <c r="D97" s="241">
        <f>_xlfn.DAYS(About!$A$3,'Core Indicators'!AK97)</f>
        <v>0</v>
      </c>
      <c r="E97" s="241">
        <f>_xlfn.DAYS(About!$A$3,'Core Indicators'!AS97)</f>
        <v>30</v>
      </c>
      <c r="F97" s="241">
        <f>_xlfn.DAYS(About!$A$3,'Core Indicators'!BQ97)</f>
        <v>30</v>
      </c>
      <c r="G97" s="241">
        <f>_xlfn.DAYS(About!$A$3,'Core Indicators'!DM97)</f>
        <v>30</v>
      </c>
      <c r="H97" s="241">
        <f>_xlfn.DAYS(About!$A$3,'Core Indicators'!DU97)</f>
        <v>30</v>
      </c>
      <c r="I97" s="241">
        <f>_xlfn.DAYS(About!$A$3,'Core Indicators'!EC97)</f>
        <v>30</v>
      </c>
      <c r="J97" s="241">
        <f>_xlfn.DAYS(About!$A$3,'Core Indicators'!EK97)</f>
        <v>30</v>
      </c>
      <c r="K97" s="241">
        <f>_xlfn.DAYS(About!$A$3,'Core Indicators'!ES97)</f>
        <v>30</v>
      </c>
      <c r="L97" s="241">
        <f>_xlfn.DAYS(About!$A$3,'Core Indicators'!FI97)</f>
        <v>0</v>
      </c>
      <c r="M97" s="241">
        <f>_xlfn.DAYS(About!$A$3,'Core Indicators'!GG97)</f>
        <v>162</v>
      </c>
      <c r="N97" s="241">
        <f>_xlfn.DAYS(About!$A$3,'Core Indicators'!GO97)</f>
        <v>162</v>
      </c>
      <c r="O97" s="241">
        <f>_xlfn.DAYS(About!$A$3,'Core Indicators'!GW97)</f>
        <v>162</v>
      </c>
      <c r="P97" s="241">
        <f>_xlfn.DAYS(About!$A$3,'Core Indicators'!HE97)</f>
        <v>162</v>
      </c>
      <c r="Q97" s="241">
        <f>_xlfn.DAYS(About!$A$3,'Core Indicators'!HM97)</f>
        <v>162</v>
      </c>
      <c r="R97" s="241">
        <f>_xlfn.DAYS(About!$A$3,'Core Indicators'!HU97)</f>
        <v>162</v>
      </c>
      <c r="S97" s="241">
        <f>_xlfn.DAYS(About!$A$3,'Core Indicators'!IC97)</f>
        <v>162</v>
      </c>
      <c r="T97" s="241">
        <f>_xlfn.DAYS(About!$A$3,'Core Indicators'!IK97)</f>
        <v>162</v>
      </c>
      <c r="U97" s="241">
        <f>_xlfn.DAYS(About!$A$3,'Core Indicators'!IS97)</f>
        <v>162</v>
      </c>
      <c r="V97" s="241">
        <f t="shared" si="2"/>
        <v>37.200000000000003</v>
      </c>
    </row>
    <row r="98" spans="1:22">
      <c r="A98" s="240" t="str">
        <f>Lists!C:C</f>
        <v>PER002</v>
      </c>
      <c r="B98" s="241">
        <f>_xlfn.DAYS(About!$A$3,'Core Indicators'!U98)</f>
        <v>30</v>
      </c>
      <c r="C98" s="241">
        <f>_xlfn.DAYS(About!$A$3,'Core Indicators'!AC98)</f>
        <v>30</v>
      </c>
      <c r="D98" s="241">
        <f>_xlfn.DAYS(About!$A$3,'Core Indicators'!AK98)</f>
        <v>0</v>
      </c>
      <c r="E98" s="241">
        <f>_xlfn.DAYS(About!$A$3,'Core Indicators'!AS98)</f>
        <v>0</v>
      </c>
      <c r="F98" s="241">
        <f>_xlfn.DAYS(About!$A$3,'Core Indicators'!BQ98)</f>
        <v>30</v>
      </c>
      <c r="G98" s="241">
        <f>_xlfn.DAYS(About!$A$3,'Core Indicators'!DM98)</f>
        <v>0</v>
      </c>
      <c r="H98" s="241">
        <f>_xlfn.DAYS(About!$A$3,'Core Indicators'!DU98)</f>
        <v>0</v>
      </c>
      <c r="I98" s="241">
        <f>_xlfn.DAYS(About!$A$3,'Core Indicators'!EC98)</f>
        <v>0</v>
      </c>
      <c r="J98" s="241">
        <f>_xlfn.DAYS(About!$A$3,'Core Indicators'!EK98)</f>
        <v>0</v>
      </c>
      <c r="K98" s="241">
        <f>_xlfn.DAYS(About!$A$3,'Core Indicators'!ES98)</f>
        <v>0</v>
      </c>
      <c r="L98" s="241">
        <f>_xlfn.DAYS(About!$A$3,'Core Indicators'!FI98)</f>
        <v>0</v>
      </c>
      <c r="M98" s="241">
        <f>_xlfn.DAYS(About!$A$3,'Core Indicators'!GG98)</f>
        <v>162</v>
      </c>
      <c r="N98" s="241">
        <f>_xlfn.DAYS(About!$A$3,'Core Indicators'!GO98)</f>
        <v>162</v>
      </c>
      <c r="O98" s="241">
        <f>_xlfn.DAYS(About!$A$3,'Core Indicators'!GW98)</f>
        <v>162</v>
      </c>
      <c r="P98" s="241">
        <f>_xlfn.DAYS(About!$A$3,'Core Indicators'!HE98)</f>
        <v>162</v>
      </c>
      <c r="Q98" s="241">
        <f>_xlfn.DAYS(About!$A$3,'Core Indicators'!HM98)</f>
        <v>162</v>
      </c>
      <c r="R98" s="241">
        <f>_xlfn.DAYS(About!$A$3,'Core Indicators'!HU98)</f>
        <v>162</v>
      </c>
      <c r="S98" s="241">
        <f>_xlfn.DAYS(About!$A$3,'Core Indicators'!IC98)</f>
        <v>162</v>
      </c>
      <c r="T98" s="241">
        <f>_xlfn.DAYS(About!$A$3,'Core Indicators'!IK98)</f>
        <v>162</v>
      </c>
      <c r="U98" s="241">
        <f>_xlfn.DAYS(About!$A$3,'Core Indicators'!IS98)</f>
        <v>162</v>
      </c>
      <c r="V98" s="241">
        <f t="shared" si="2"/>
        <v>19.2</v>
      </c>
    </row>
    <row r="99" spans="1:22">
      <c r="A99" s="240" t="str">
        <f>Lists!C:C</f>
        <v>PHL003</v>
      </c>
      <c r="B99" s="241">
        <f>_xlfn.DAYS(About!$A$3,'Core Indicators'!U99)</f>
        <v>0</v>
      </c>
      <c r="C99" s="241">
        <f>_xlfn.DAYS(About!$A$3,'Core Indicators'!AC99)</f>
        <v>0</v>
      </c>
      <c r="D99" s="241">
        <f>_xlfn.DAYS(About!$A$3,'Core Indicators'!AK99)</f>
        <v>0</v>
      </c>
      <c r="E99" s="241">
        <f>_xlfn.DAYS(About!$A$3,'Core Indicators'!AS99)</f>
        <v>0</v>
      </c>
      <c r="F99" s="241">
        <f>_xlfn.DAYS(About!$A$3,'Core Indicators'!BQ99)</f>
        <v>0</v>
      </c>
      <c r="G99" s="241">
        <f>_xlfn.DAYS(About!$A$3,'Core Indicators'!DM99)</f>
        <v>0</v>
      </c>
      <c r="H99" s="241">
        <f>_xlfn.DAYS(About!$A$3,'Core Indicators'!DU99)</f>
        <v>0</v>
      </c>
      <c r="I99" s="241">
        <f>_xlfn.DAYS(About!$A$3,'Core Indicators'!EC99)</f>
        <v>0</v>
      </c>
      <c r="J99" s="241">
        <f>_xlfn.DAYS(About!$A$3,'Core Indicators'!EK99)</f>
        <v>0</v>
      </c>
      <c r="K99" s="241">
        <f>_xlfn.DAYS(About!$A$3,'Core Indicators'!ES99)</f>
        <v>0</v>
      </c>
      <c r="L99" s="241">
        <f>_xlfn.DAYS(About!$A$3,'Core Indicators'!FI99)</f>
        <v>0</v>
      </c>
      <c r="M99" s="241">
        <f>_xlfn.DAYS(About!$A$3,'Core Indicators'!GG99)</f>
        <v>168</v>
      </c>
      <c r="N99" s="241">
        <f>_xlfn.DAYS(About!$A$3,'Core Indicators'!GO99)</f>
        <v>168</v>
      </c>
      <c r="O99" s="241">
        <f>_xlfn.DAYS(About!$A$3,'Core Indicators'!GW99)</f>
        <v>168</v>
      </c>
      <c r="P99" s="241">
        <f>_xlfn.DAYS(About!$A$3,'Core Indicators'!HE99)</f>
        <v>168</v>
      </c>
      <c r="Q99" s="241">
        <f>_xlfn.DAYS(About!$A$3,'Core Indicators'!HM99)</f>
        <v>168</v>
      </c>
      <c r="R99" s="241">
        <f>_xlfn.DAYS(About!$A$3,'Core Indicators'!HU99)</f>
        <v>168</v>
      </c>
      <c r="S99" s="241">
        <f>_xlfn.DAYS(About!$A$3,'Core Indicators'!IC99)</f>
        <v>168</v>
      </c>
      <c r="T99" s="241">
        <f>_xlfn.DAYS(About!$A$3,'Core Indicators'!IK99)</f>
        <v>154</v>
      </c>
      <c r="U99" s="241">
        <f>_xlfn.DAYS(About!$A$3,'Core Indicators'!IS99)</f>
        <v>168</v>
      </c>
      <c r="V99" s="241">
        <f t="shared" ref="V99:V130" si="3">AVERAGE(D99:M99)</f>
        <v>16.8</v>
      </c>
    </row>
    <row r="100" spans="1:22">
      <c r="A100" s="240" t="str">
        <f>Lists!C:C</f>
        <v>PNG003</v>
      </c>
      <c r="B100" s="241">
        <f>_xlfn.DAYS(About!$A$3,'Core Indicators'!U100)</f>
        <v>0</v>
      </c>
      <c r="C100" s="241">
        <f>_xlfn.DAYS(About!$A$3,'Core Indicators'!AC100)</f>
        <v>0</v>
      </c>
      <c r="D100" s="241">
        <f>_xlfn.DAYS(About!$A$3,'Core Indicators'!AK100)</f>
        <v>0</v>
      </c>
      <c r="E100" s="241">
        <f>_xlfn.DAYS(About!$A$3,'Core Indicators'!AS100)</f>
        <v>0</v>
      </c>
      <c r="F100" s="241">
        <f>_xlfn.DAYS(About!$A$3,'Core Indicators'!BQ100)</f>
        <v>0</v>
      </c>
      <c r="G100" s="241">
        <f>_xlfn.DAYS(About!$A$3,'Core Indicators'!DM100)</f>
        <v>0</v>
      </c>
      <c r="H100" s="241">
        <f>_xlfn.DAYS(About!$A$3,'Core Indicators'!DU100)</f>
        <v>0</v>
      </c>
      <c r="I100" s="241">
        <f>_xlfn.DAYS(About!$A$3,'Core Indicators'!EC100)</f>
        <v>0</v>
      </c>
      <c r="J100" s="241">
        <f>_xlfn.DAYS(About!$A$3,'Core Indicators'!EK100)</f>
        <v>0</v>
      </c>
      <c r="K100" s="241">
        <f>_xlfn.DAYS(About!$A$3,'Core Indicators'!ES100)</f>
        <v>0</v>
      </c>
      <c r="L100" s="241">
        <f>_xlfn.DAYS(About!$A$3,'Core Indicators'!FI100)</f>
        <v>0</v>
      </c>
      <c r="M100" s="241">
        <f>_xlfn.DAYS(About!$A$3,'Core Indicators'!GG100)</f>
        <v>168</v>
      </c>
      <c r="N100" s="241">
        <f>_xlfn.DAYS(About!$A$3,'Core Indicators'!GO100)</f>
        <v>168</v>
      </c>
      <c r="O100" s="241">
        <f>_xlfn.DAYS(About!$A$3,'Core Indicators'!GW100)</f>
        <v>168</v>
      </c>
      <c r="P100" s="241">
        <f>_xlfn.DAYS(About!$A$3,'Core Indicators'!HE100)</f>
        <v>168</v>
      </c>
      <c r="Q100" s="241">
        <f>_xlfn.DAYS(About!$A$3,'Core Indicators'!HM100)</f>
        <v>168</v>
      </c>
      <c r="R100" s="241">
        <f>_xlfn.DAYS(About!$A$3,'Core Indicators'!HU100)</f>
        <v>168</v>
      </c>
      <c r="S100" s="241">
        <f>_xlfn.DAYS(About!$A$3,'Core Indicators'!IC100)</f>
        <v>168</v>
      </c>
      <c r="T100" s="241">
        <f>_xlfn.DAYS(About!$A$3,'Core Indicators'!IK100)</f>
        <v>168</v>
      </c>
      <c r="U100" s="241">
        <f>_xlfn.DAYS(About!$A$3,'Core Indicators'!IS100)</f>
        <v>168</v>
      </c>
      <c r="V100" s="241">
        <f t="shared" si="3"/>
        <v>16.8</v>
      </c>
    </row>
    <row r="101" spans="1:22">
      <c r="A101" s="240" t="str">
        <f>Lists!C:C</f>
        <v>POL002</v>
      </c>
      <c r="B101" s="241">
        <f>_xlfn.DAYS(About!$A$3,'Core Indicators'!U101)</f>
        <v>4</v>
      </c>
      <c r="C101" s="241">
        <f>_xlfn.DAYS(About!$A$3,'Core Indicators'!AC101)</f>
        <v>4</v>
      </c>
      <c r="D101" s="241">
        <f>_xlfn.DAYS(About!$A$3,'Core Indicators'!AK101)</f>
        <v>4</v>
      </c>
      <c r="E101" s="241">
        <f>_xlfn.DAYS(About!$A$3,'Core Indicators'!AS101)</f>
        <v>4</v>
      </c>
      <c r="F101" s="241">
        <f>_xlfn.DAYS(About!$A$3,'Core Indicators'!BQ101)</f>
        <v>4</v>
      </c>
      <c r="G101" s="241">
        <f>_xlfn.DAYS(About!$A$3,'Core Indicators'!DM101)</f>
        <v>4</v>
      </c>
      <c r="H101" s="241">
        <f>_xlfn.DAYS(About!$A$3,'Core Indicators'!DU101)</f>
        <v>4</v>
      </c>
      <c r="I101" s="241">
        <f>_xlfn.DAYS(About!$A$3,'Core Indicators'!EC101)</f>
        <v>4</v>
      </c>
      <c r="J101" s="241">
        <f>_xlfn.DAYS(About!$A$3,'Core Indicators'!EK101)</f>
        <v>4</v>
      </c>
      <c r="K101" s="241">
        <f>_xlfn.DAYS(About!$A$3,'Core Indicators'!ES101)</f>
        <v>4</v>
      </c>
      <c r="L101" s="241">
        <f>_xlfn.DAYS(About!$A$3,'Core Indicators'!FI101)</f>
        <v>4</v>
      </c>
      <c r="M101" s="241">
        <f>_xlfn.DAYS(About!$A$3,'Core Indicators'!GG101)</f>
        <v>168</v>
      </c>
      <c r="N101" s="241">
        <f>_xlfn.DAYS(About!$A$3,'Core Indicators'!GO101)</f>
        <v>168</v>
      </c>
      <c r="O101" s="241">
        <f>_xlfn.DAYS(About!$A$3,'Core Indicators'!GW101)</f>
        <v>168</v>
      </c>
      <c r="P101" s="241">
        <f>_xlfn.DAYS(About!$A$3,'Core Indicators'!HE101)</f>
        <v>168</v>
      </c>
      <c r="Q101" s="241">
        <f>_xlfn.DAYS(About!$A$3,'Core Indicators'!HM101)</f>
        <v>168</v>
      </c>
      <c r="R101" s="241">
        <f>_xlfn.DAYS(About!$A$3,'Core Indicators'!HU101)</f>
        <v>168</v>
      </c>
      <c r="S101" s="241">
        <f>_xlfn.DAYS(About!$A$3,'Core Indicators'!IC101)</f>
        <v>168</v>
      </c>
      <c r="T101" s="241">
        <f>_xlfn.DAYS(About!$A$3,'Core Indicators'!IK101)</f>
        <v>168</v>
      </c>
      <c r="U101" s="241">
        <f>_xlfn.DAYS(About!$A$3,'Core Indicators'!IS101)</f>
        <v>168</v>
      </c>
      <c r="V101" s="241">
        <f t="shared" si="3"/>
        <v>20.399999999999999</v>
      </c>
    </row>
    <row r="102" spans="1:22">
      <c r="A102" s="240" t="str">
        <f>Lists!C:C</f>
        <v>PRK001</v>
      </c>
      <c r="B102" s="241">
        <f>_xlfn.DAYS(About!$A$3,'Core Indicators'!U102)</f>
        <v>0</v>
      </c>
      <c r="C102" s="241">
        <f>_xlfn.DAYS(About!$A$3,'Core Indicators'!AC102)</f>
        <v>0</v>
      </c>
      <c r="D102" s="241">
        <f>_xlfn.DAYS(About!$A$3,'Core Indicators'!AK102)</f>
        <v>0</v>
      </c>
      <c r="E102" s="241">
        <f>_xlfn.DAYS(About!$A$3,'Core Indicators'!AS102)</f>
        <v>0</v>
      </c>
      <c r="F102" s="241">
        <f>_xlfn.DAYS(About!$A$3,'Core Indicators'!BQ102)</f>
        <v>0</v>
      </c>
      <c r="G102" s="241">
        <f>_xlfn.DAYS(About!$A$3,'Core Indicators'!DM102)</f>
        <v>0</v>
      </c>
      <c r="H102" s="241">
        <f>_xlfn.DAYS(About!$A$3,'Core Indicators'!DU102)</f>
        <v>0</v>
      </c>
      <c r="I102" s="241">
        <f>_xlfn.DAYS(About!$A$3,'Core Indicators'!EC102)</f>
        <v>0</v>
      </c>
      <c r="J102" s="241">
        <f>_xlfn.DAYS(About!$A$3,'Core Indicators'!EK102)</f>
        <v>0</v>
      </c>
      <c r="K102" s="241">
        <f>_xlfn.DAYS(About!$A$3,'Core Indicators'!ES102)</f>
        <v>0</v>
      </c>
      <c r="L102" s="241">
        <f>_xlfn.DAYS(About!$A$3,'Core Indicators'!FI102)</f>
        <v>0</v>
      </c>
      <c r="M102" s="241">
        <f>_xlfn.DAYS(About!$A$3,'Core Indicators'!GG102)</f>
        <v>160</v>
      </c>
      <c r="N102" s="241">
        <f>_xlfn.DAYS(About!$A$3,'Core Indicators'!GO102)</f>
        <v>160</v>
      </c>
      <c r="O102" s="241">
        <f>_xlfn.DAYS(About!$A$3,'Core Indicators'!GW102)</f>
        <v>160</v>
      </c>
      <c r="P102" s="241">
        <f>_xlfn.DAYS(About!$A$3,'Core Indicators'!HE102)</f>
        <v>160</v>
      </c>
      <c r="Q102" s="241">
        <f>_xlfn.DAYS(About!$A$3,'Core Indicators'!HM102)</f>
        <v>160</v>
      </c>
      <c r="R102" s="241">
        <f>_xlfn.DAYS(About!$A$3,'Core Indicators'!HU102)</f>
        <v>160</v>
      </c>
      <c r="S102" s="241">
        <f>_xlfn.DAYS(About!$A$3,'Core Indicators'!IC102)</f>
        <v>160</v>
      </c>
      <c r="T102" s="241">
        <f>_xlfn.DAYS(About!$A$3,'Core Indicators'!IK102)</f>
        <v>160</v>
      </c>
      <c r="U102" s="241">
        <f>_xlfn.DAYS(About!$A$3,'Core Indicators'!IS102)</f>
        <v>160</v>
      </c>
      <c r="V102" s="241">
        <f t="shared" si="3"/>
        <v>16</v>
      </c>
    </row>
    <row r="103" spans="1:22">
      <c r="A103" s="240" t="str">
        <f>Lists!C:C</f>
        <v>PSE002</v>
      </c>
      <c r="B103" s="241">
        <f>_xlfn.DAYS(About!$A$3,'Core Indicators'!U103)</f>
        <v>14</v>
      </c>
      <c r="C103" s="241">
        <f>_xlfn.DAYS(About!$A$3,'Core Indicators'!AC103)</f>
        <v>14</v>
      </c>
      <c r="D103" s="241">
        <f>_xlfn.DAYS(About!$A$3,'Core Indicators'!AK103)</f>
        <v>14</v>
      </c>
      <c r="E103" s="241">
        <f>_xlfn.DAYS(About!$A$3,'Core Indicators'!AS103)</f>
        <v>14</v>
      </c>
      <c r="F103" s="241">
        <f>_xlfn.DAYS(About!$A$3,'Core Indicators'!BQ103)</f>
        <v>14</v>
      </c>
      <c r="G103" s="241">
        <f>_xlfn.DAYS(About!$A$3,'Core Indicators'!DM103)</f>
        <v>14</v>
      </c>
      <c r="H103" s="241">
        <f>_xlfn.DAYS(About!$A$3,'Core Indicators'!DU103)</f>
        <v>14</v>
      </c>
      <c r="I103" s="241">
        <f>_xlfn.DAYS(About!$A$3,'Core Indicators'!EC103)</f>
        <v>14</v>
      </c>
      <c r="J103" s="241">
        <f>_xlfn.DAYS(About!$A$3,'Core Indicators'!EK103)</f>
        <v>14</v>
      </c>
      <c r="K103" s="241">
        <f>_xlfn.DAYS(About!$A$3,'Core Indicators'!ES103)</f>
        <v>14</v>
      </c>
      <c r="L103" s="241">
        <f>_xlfn.DAYS(About!$A$3,'Core Indicators'!FI103)</f>
        <v>14</v>
      </c>
      <c r="M103" s="241">
        <f>_xlfn.DAYS(About!$A$3,'Core Indicators'!GG103)</f>
        <v>169</v>
      </c>
      <c r="N103" s="241">
        <f>_xlfn.DAYS(About!$A$3,'Core Indicators'!GO103)</f>
        <v>169</v>
      </c>
      <c r="O103" s="241">
        <f>_xlfn.DAYS(About!$A$3,'Core Indicators'!GW103)</f>
        <v>169</v>
      </c>
      <c r="P103" s="241">
        <f>_xlfn.DAYS(About!$A$3,'Core Indicators'!HE103)</f>
        <v>169</v>
      </c>
      <c r="Q103" s="241">
        <f>_xlfn.DAYS(About!$A$3,'Core Indicators'!HM103)</f>
        <v>169</v>
      </c>
      <c r="R103" s="241">
        <f>_xlfn.DAYS(About!$A$3,'Core Indicators'!HU103)</f>
        <v>169</v>
      </c>
      <c r="S103" s="241">
        <f>_xlfn.DAYS(About!$A$3,'Core Indicators'!IC103)</f>
        <v>169</v>
      </c>
      <c r="T103" s="241">
        <f>_xlfn.DAYS(About!$A$3,'Core Indicators'!IK103)</f>
        <v>169</v>
      </c>
      <c r="U103" s="241">
        <f>_xlfn.DAYS(About!$A$3,'Core Indicators'!IS103)</f>
        <v>169</v>
      </c>
      <c r="V103" s="241">
        <f t="shared" si="3"/>
        <v>29.5</v>
      </c>
    </row>
    <row r="104" spans="1:22">
      <c r="A104" s="240" t="str">
        <f>Lists!C:C</f>
        <v>PSE003</v>
      </c>
      <c r="B104" s="241">
        <f>_xlfn.DAYS(About!$A$3,'Core Indicators'!U104)</f>
        <v>14</v>
      </c>
      <c r="C104" s="241">
        <f>_xlfn.DAYS(About!$A$3,'Core Indicators'!AC104)</f>
        <v>14</v>
      </c>
      <c r="D104" s="241">
        <f>_xlfn.DAYS(About!$A$3,'Core Indicators'!AK104)</f>
        <v>14</v>
      </c>
      <c r="E104" s="241">
        <f>_xlfn.DAYS(About!$A$3,'Core Indicators'!AS104)</f>
        <v>14</v>
      </c>
      <c r="F104" s="241">
        <f>_xlfn.DAYS(About!$A$3,'Core Indicators'!BQ104)</f>
        <v>14</v>
      </c>
      <c r="G104" s="241">
        <f>_xlfn.DAYS(About!$A$3,'Core Indicators'!DM104)</f>
        <v>14</v>
      </c>
      <c r="H104" s="241">
        <f>_xlfn.DAYS(About!$A$3,'Core Indicators'!DU104)</f>
        <v>14</v>
      </c>
      <c r="I104" s="241">
        <f>_xlfn.DAYS(About!$A$3,'Core Indicators'!EC104)</f>
        <v>14</v>
      </c>
      <c r="J104" s="241">
        <f>_xlfn.DAYS(About!$A$3,'Core Indicators'!EK104)</f>
        <v>14</v>
      </c>
      <c r="K104" s="241">
        <f>_xlfn.DAYS(About!$A$3,'Core Indicators'!ES104)</f>
        <v>14</v>
      </c>
      <c r="L104" s="241">
        <f>_xlfn.DAYS(About!$A$3,'Core Indicators'!FI104)</f>
        <v>14</v>
      </c>
      <c r="M104" s="241">
        <f>_xlfn.DAYS(About!$A$3,'Core Indicators'!GG104)</f>
        <v>169</v>
      </c>
      <c r="N104" s="241">
        <f>_xlfn.DAYS(About!$A$3,'Core Indicators'!GO104)</f>
        <v>169</v>
      </c>
      <c r="O104" s="241">
        <f>_xlfn.DAYS(About!$A$3,'Core Indicators'!GW104)</f>
        <v>169</v>
      </c>
      <c r="P104" s="241">
        <f>_xlfn.DAYS(About!$A$3,'Core Indicators'!HE104)</f>
        <v>169</v>
      </c>
      <c r="Q104" s="241">
        <f>_xlfn.DAYS(About!$A$3,'Core Indicators'!HM104)</f>
        <v>169</v>
      </c>
      <c r="R104" s="241">
        <f>_xlfn.DAYS(About!$A$3,'Core Indicators'!HU104)</f>
        <v>169</v>
      </c>
      <c r="S104" s="241">
        <f>_xlfn.DAYS(About!$A$3,'Core Indicators'!IC104)</f>
        <v>169</v>
      </c>
      <c r="T104" s="241">
        <f>_xlfn.DAYS(About!$A$3,'Core Indicators'!IK104)</f>
        <v>169</v>
      </c>
      <c r="U104" s="241">
        <f>_xlfn.DAYS(About!$A$3,'Core Indicators'!IS104)</f>
        <v>169</v>
      </c>
      <c r="V104" s="241">
        <f t="shared" si="3"/>
        <v>29.5</v>
      </c>
    </row>
    <row r="105" spans="1:22">
      <c r="A105" s="240" t="str">
        <f>Lists!C:C</f>
        <v>PSE004</v>
      </c>
      <c r="B105" s="241">
        <f>_xlfn.DAYS(About!$A$3,'Core Indicators'!U105)</f>
        <v>14</v>
      </c>
      <c r="C105" s="241">
        <f>_xlfn.DAYS(About!$A$3,'Core Indicators'!AC105)</f>
        <v>14</v>
      </c>
      <c r="D105" s="241">
        <f>_xlfn.DAYS(About!$A$3,'Core Indicators'!AK105)</f>
        <v>14</v>
      </c>
      <c r="E105" s="241">
        <f>_xlfn.DAYS(About!$A$3,'Core Indicators'!AS105)</f>
        <v>14</v>
      </c>
      <c r="F105" s="241">
        <f>_xlfn.DAYS(About!$A$3,'Core Indicators'!BQ105)</f>
        <v>14</v>
      </c>
      <c r="G105" s="241">
        <f>_xlfn.DAYS(About!$A$3,'Core Indicators'!DM105)</f>
        <v>14</v>
      </c>
      <c r="H105" s="241">
        <f>_xlfn.DAYS(About!$A$3,'Core Indicators'!DU105)</f>
        <v>14</v>
      </c>
      <c r="I105" s="241">
        <f>_xlfn.DAYS(About!$A$3,'Core Indicators'!EC105)</f>
        <v>14</v>
      </c>
      <c r="J105" s="241">
        <f>_xlfn.DAYS(About!$A$3,'Core Indicators'!EK105)</f>
        <v>14</v>
      </c>
      <c r="K105" s="241">
        <f>_xlfn.DAYS(About!$A$3,'Core Indicators'!ES105)</f>
        <v>14</v>
      </c>
      <c r="L105" s="241">
        <f>_xlfn.DAYS(About!$A$3,'Core Indicators'!FI105)</f>
        <v>14</v>
      </c>
      <c r="M105" s="241">
        <f>_xlfn.DAYS(About!$A$3,'Core Indicators'!GG105)</f>
        <v>169</v>
      </c>
      <c r="N105" s="241">
        <f>_xlfn.DAYS(About!$A$3,'Core Indicators'!GO105)</f>
        <v>169</v>
      </c>
      <c r="O105" s="241">
        <f>_xlfn.DAYS(About!$A$3,'Core Indicators'!GW105)</f>
        <v>169</v>
      </c>
      <c r="P105" s="241">
        <f>_xlfn.DAYS(About!$A$3,'Core Indicators'!HE105)</f>
        <v>169</v>
      </c>
      <c r="Q105" s="241">
        <f>_xlfn.DAYS(About!$A$3,'Core Indicators'!HM105)</f>
        <v>169</v>
      </c>
      <c r="R105" s="241">
        <f>_xlfn.DAYS(About!$A$3,'Core Indicators'!HU105)</f>
        <v>169</v>
      </c>
      <c r="S105" s="241">
        <f>_xlfn.DAYS(About!$A$3,'Core Indicators'!IC105)</f>
        <v>169</v>
      </c>
      <c r="T105" s="241">
        <f>_xlfn.DAYS(About!$A$3,'Core Indicators'!IK105)</f>
        <v>169</v>
      </c>
      <c r="U105" s="241">
        <f>_xlfn.DAYS(About!$A$3,'Core Indicators'!IS105)</f>
        <v>169</v>
      </c>
      <c r="V105" s="241">
        <f t="shared" si="3"/>
        <v>29.5</v>
      </c>
    </row>
    <row r="106" spans="1:22">
      <c r="A106" s="240" t="str">
        <f>Lists!C:C</f>
        <v>ROU002</v>
      </c>
      <c r="B106" s="241">
        <f>_xlfn.DAYS(About!$A$3,'Core Indicators'!U106)</f>
        <v>4</v>
      </c>
      <c r="C106" s="241">
        <f>_xlfn.DAYS(About!$A$3,'Core Indicators'!AC106)</f>
        <v>4</v>
      </c>
      <c r="D106" s="241">
        <f>_xlfn.DAYS(About!$A$3,'Core Indicators'!AK106)</f>
        <v>4</v>
      </c>
      <c r="E106" s="241">
        <f>_xlfn.DAYS(About!$A$3,'Core Indicators'!AS106)</f>
        <v>4</v>
      </c>
      <c r="F106" s="241">
        <f>_xlfn.DAYS(About!$A$3,'Core Indicators'!BQ106)</f>
        <v>4</v>
      </c>
      <c r="G106" s="241">
        <f>_xlfn.DAYS(About!$A$3,'Core Indicators'!DM106)</f>
        <v>4</v>
      </c>
      <c r="H106" s="241">
        <f>_xlfn.DAYS(About!$A$3,'Core Indicators'!DU106)</f>
        <v>4</v>
      </c>
      <c r="I106" s="241">
        <f>_xlfn.DAYS(About!$A$3,'Core Indicators'!EC106)</f>
        <v>4</v>
      </c>
      <c r="J106" s="241">
        <f>_xlfn.DAYS(About!$A$3,'Core Indicators'!EK106)</f>
        <v>4</v>
      </c>
      <c r="K106" s="241">
        <f>_xlfn.DAYS(About!$A$3,'Core Indicators'!ES106)</f>
        <v>4</v>
      </c>
      <c r="L106" s="241">
        <f>_xlfn.DAYS(About!$A$3,'Core Indicators'!FI106)</f>
        <v>4</v>
      </c>
      <c r="M106" s="241">
        <f>_xlfn.DAYS(About!$A$3,'Core Indicators'!GG106)</f>
        <v>168</v>
      </c>
      <c r="N106" s="241">
        <f>_xlfn.DAYS(About!$A$3,'Core Indicators'!GO106)</f>
        <v>168</v>
      </c>
      <c r="O106" s="241">
        <f>_xlfn.DAYS(About!$A$3,'Core Indicators'!GW106)</f>
        <v>168</v>
      </c>
      <c r="P106" s="241">
        <f>_xlfn.DAYS(About!$A$3,'Core Indicators'!HE106)</f>
        <v>168</v>
      </c>
      <c r="Q106" s="241">
        <f>_xlfn.DAYS(About!$A$3,'Core Indicators'!HM106)</f>
        <v>168</v>
      </c>
      <c r="R106" s="241">
        <f>_xlfn.DAYS(About!$A$3,'Core Indicators'!HU106)</f>
        <v>168</v>
      </c>
      <c r="S106" s="241">
        <f>_xlfn.DAYS(About!$A$3,'Core Indicators'!IC106)</f>
        <v>168</v>
      </c>
      <c r="T106" s="241">
        <f>_xlfn.DAYS(About!$A$3,'Core Indicators'!IK106)</f>
        <v>168</v>
      </c>
      <c r="U106" s="241">
        <f>_xlfn.DAYS(About!$A$3,'Core Indicators'!IS106)</f>
        <v>168</v>
      </c>
      <c r="V106" s="241">
        <f t="shared" si="3"/>
        <v>20.399999999999999</v>
      </c>
    </row>
    <row r="107" spans="1:22">
      <c r="A107" s="240" t="str">
        <f>Lists!C:C</f>
        <v>RUS002</v>
      </c>
      <c r="B107" s="241">
        <f>_xlfn.DAYS(About!$A$3,'Core Indicators'!U107)</f>
        <v>4</v>
      </c>
      <c r="C107" s="241">
        <f>_xlfn.DAYS(About!$A$3,'Core Indicators'!AC107)</f>
        <v>4</v>
      </c>
      <c r="D107" s="241">
        <f>_xlfn.DAYS(About!$A$3,'Core Indicators'!AK107)</f>
        <v>4</v>
      </c>
      <c r="E107" s="241">
        <f>_xlfn.DAYS(About!$A$3,'Core Indicators'!AS107)</f>
        <v>4</v>
      </c>
      <c r="F107" s="241">
        <f>_xlfn.DAYS(About!$A$3,'Core Indicators'!BQ107)</f>
        <v>4</v>
      </c>
      <c r="G107" s="241">
        <f>_xlfn.DAYS(About!$A$3,'Core Indicators'!DM107)</f>
        <v>4</v>
      </c>
      <c r="H107" s="241">
        <f>_xlfn.DAYS(About!$A$3,'Core Indicators'!DU107)</f>
        <v>4</v>
      </c>
      <c r="I107" s="241">
        <f>_xlfn.DAYS(About!$A$3,'Core Indicators'!EC107)</f>
        <v>4</v>
      </c>
      <c r="J107" s="241">
        <f>_xlfn.DAYS(About!$A$3,'Core Indicators'!EK107)</f>
        <v>4</v>
      </c>
      <c r="K107" s="241">
        <f>_xlfn.DAYS(About!$A$3,'Core Indicators'!ES107)</f>
        <v>4</v>
      </c>
      <c r="L107" s="241">
        <f>_xlfn.DAYS(About!$A$3,'Core Indicators'!FI107)</f>
        <v>4</v>
      </c>
      <c r="M107" s="241">
        <f>_xlfn.DAYS(About!$A$3,'Core Indicators'!GG107)</f>
        <v>168</v>
      </c>
      <c r="N107" s="241">
        <f>_xlfn.DAYS(About!$A$3,'Core Indicators'!GO107)</f>
        <v>168</v>
      </c>
      <c r="O107" s="241">
        <f>_xlfn.DAYS(About!$A$3,'Core Indicators'!GW107)</f>
        <v>168</v>
      </c>
      <c r="P107" s="241">
        <f>_xlfn.DAYS(About!$A$3,'Core Indicators'!HE107)</f>
        <v>168</v>
      </c>
      <c r="Q107" s="241">
        <f>_xlfn.DAYS(About!$A$3,'Core Indicators'!HM107)</f>
        <v>168</v>
      </c>
      <c r="R107" s="241">
        <f>_xlfn.DAYS(About!$A$3,'Core Indicators'!HU107)</f>
        <v>168</v>
      </c>
      <c r="S107" s="241">
        <f>_xlfn.DAYS(About!$A$3,'Core Indicators'!IC107)</f>
        <v>168</v>
      </c>
      <c r="T107" s="241">
        <f>_xlfn.DAYS(About!$A$3,'Core Indicators'!IK107)</f>
        <v>168</v>
      </c>
      <c r="U107" s="241">
        <f>_xlfn.DAYS(About!$A$3,'Core Indicators'!IS107)</f>
        <v>168</v>
      </c>
      <c r="V107" s="241">
        <f t="shared" si="3"/>
        <v>20.399999999999999</v>
      </c>
    </row>
    <row r="108" spans="1:22">
      <c r="A108" s="240" t="str">
        <f>Lists!C:C</f>
        <v>RWA002</v>
      </c>
      <c r="B108" s="241">
        <f>_xlfn.DAYS(About!$A$3,'Core Indicators'!U108)</f>
        <v>1</v>
      </c>
      <c r="C108" s="241">
        <f>_xlfn.DAYS(About!$A$3,'Core Indicators'!AC108)</f>
        <v>1</v>
      </c>
      <c r="D108" s="241">
        <f>_xlfn.DAYS(About!$A$3,'Core Indicators'!AK108)</f>
        <v>1</v>
      </c>
      <c r="E108" s="241">
        <f>_xlfn.DAYS(About!$A$3,'Core Indicators'!AS108)</f>
        <v>1</v>
      </c>
      <c r="F108" s="241">
        <f>_xlfn.DAYS(About!$A$3,'Core Indicators'!BQ108)</f>
        <v>1</v>
      </c>
      <c r="G108" s="241">
        <f>_xlfn.DAYS(About!$A$3,'Core Indicators'!DM108)</f>
        <v>1</v>
      </c>
      <c r="H108" s="241">
        <f>_xlfn.DAYS(About!$A$3,'Core Indicators'!DU108)</f>
        <v>1</v>
      </c>
      <c r="I108" s="241">
        <f>_xlfn.DAYS(About!$A$3,'Core Indicators'!EC108)</f>
        <v>1</v>
      </c>
      <c r="J108" s="241">
        <f>_xlfn.DAYS(About!$A$3,'Core Indicators'!EK108)</f>
        <v>1</v>
      </c>
      <c r="K108" s="241">
        <f>_xlfn.DAYS(About!$A$3,'Core Indicators'!ES108)</f>
        <v>1</v>
      </c>
      <c r="L108" s="241">
        <f>_xlfn.DAYS(About!$A$3,'Core Indicators'!FI108)</f>
        <v>1</v>
      </c>
      <c r="M108" s="241">
        <f>_xlfn.DAYS(About!$A$3,'Core Indicators'!GG108)</f>
        <v>166</v>
      </c>
      <c r="N108" s="241">
        <f>_xlfn.DAYS(About!$A$3,'Core Indicators'!GO108)</f>
        <v>166</v>
      </c>
      <c r="O108" s="241">
        <f>_xlfn.DAYS(About!$A$3,'Core Indicators'!GW108)</f>
        <v>166</v>
      </c>
      <c r="P108" s="241">
        <f>_xlfn.DAYS(About!$A$3,'Core Indicators'!HE108)</f>
        <v>166</v>
      </c>
      <c r="Q108" s="241">
        <f>_xlfn.DAYS(About!$A$3,'Core Indicators'!HM108)</f>
        <v>166</v>
      </c>
      <c r="R108" s="241">
        <f>_xlfn.DAYS(About!$A$3,'Core Indicators'!HU108)</f>
        <v>166</v>
      </c>
      <c r="S108" s="241">
        <f>_xlfn.DAYS(About!$A$3,'Core Indicators'!IC108)</f>
        <v>166</v>
      </c>
      <c r="T108" s="241">
        <f>_xlfn.DAYS(About!$A$3,'Core Indicators'!IK108)</f>
        <v>166</v>
      </c>
      <c r="U108" s="241">
        <f>_xlfn.DAYS(About!$A$3,'Core Indicators'!IS108)</f>
        <v>166</v>
      </c>
      <c r="V108" s="241">
        <f t="shared" si="3"/>
        <v>17.5</v>
      </c>
    </row>
    <row r="109" spans="1:22">
      <c r="A109" s="240" t="str">
        <f>Lists!C:C</f>
        <v>SDN001</v>
      </c>
      <c r="B109" s="241">
        <f>_xlfn.DAYS(About!$A$3,'Core Indicators'!U109)</f>
        <v>20</v>
      </c>
      <c r="C109" s="241">
        <f>_xlfn.DAYS(About!$A$3,'Core Indicators'!AC109)</f>
        <v>20</v>
      </c>
      <c r="D109" s="241">
        <f>_xlfn.DAYS(About!$A$3,'Core Indicators'!AK109)</f>
        <v>20</v>
      </c>
      <c r="E109" s="241">
        <f>_xlfn.DAYS(About!$A$3,'Core Indicators'!AS109)</f>
        <v>20</v>
      </c>
      <c r="F109" s="241">
        <f>_xlfn.DAYS(About!$A$3,'Core Indicators'!BQ109)</f>
        <v>20</v>
      </c>
      <c r="G109" s="241">
        <f>_xlfn.DAYS(About!$A$3,'Core Indicators'!DM109)</f>
        <v>20</v>
      </c>
      <c r="H109" s="241">
        <f>_xlfn.DAYS(About!$A$3,'Core Indicators'!DU109)</f>
        <v>20</v>
      </c>
      <c r="I109" s="241">
        <f>_xlfn.DAYS(About!$A$3,'Core Indicators'!EC109)</f>
        <v>20</v>
      </c>
      <c r="J109" s="241">
        <f>_xlfn.DAYS(About!$A$3,'Core Indicators'!EK109)</f>
        <v>20</v>
      </c>
      <c r="K109" s="241">
        <f>_xlfn.DAYS(About!$A$3,'Core Indicators'!ES109)</f>
        <v>20</v>
      </c>
      <c r="L109" s="241">
        <f>_xlfn.DAYS(About!$A$3,'Core Indicators'!FI109)</f>
        <v>20</v>
      </c>
      <c r="M109" s="241">
        <f>_xlfn.DAYS(About!$A$3,'Core Indicators'!GG109)</f>
        <v>163</v>
      </c>
      <c r="N109" s="241">
        <f>_xlfn.DAYS(About!$A$3,'Core Indicators'!GO109)</f>
        <v>163</v>
      </c>
      <c r="O109" s="241">
        <f>_xlfn.DAYS(About!$A$3,'Core Indicators'!GW109)</f>
        <v>163</v>
      </c>
      <c r="P109" s="241">
        <f>_xlfn.DAYS(About!$A$3,'Core Indicators'!HE109)</f>
        <v>163</v>
      </c>
      <c r="Q109" s="241">
        <f>_xlfn.DAYS(About!$A$3,'Core Indicators'!HM109)</f>
        <v>163</v>
      </c>
      <c r="R109" s="241">
        <f>_xlfn.DAYS(About!$A$3,'Core Indicators'!HU109)</f>
        <v>163</v>
      </c>
      <c r="S109" s="241">
        <f>_xlfn.DAYS(About!$A$3,'Core Indicators'!IC109)</f>
        <v>163</v>
      </c>
      <c r="T109" s="241">
        <f>_xlfn.DAYS(About!$A$3,'Core Indicators'!IK109)</f>
        <v>163</v>
      </c>
      <c r="U109" s="241">
        <f>_xlfn.DAYS(About!$A$3,'Core Indicators'!IS109)</f>
        <v>163</v>
      </c>
      <c r="V109" s="241">
        <f t="shared" si="3"/>
        <v>34.299999999999997</v>
      </c>
    </row>
    <row r="110" spans="1:22">
      <c r="A110" s="240" t="str">
        <f>Lists!C:C</f>
        <v>SDN005</v>
      </c>
      <c r="B110" s="241">
        <f>_xlfn.DAYS(About!$A$3,'Core Indicators'!U110)</f>
        <v>20</v>
      </c>
      <c r="C110" s="241">
        <f>_xlfn.DAYS(About!$A$3,'Core Indicators'!AC110)</f>
        <v>20</v>
      </c>
      <c r="D110" s="241">
        <f>_xlfn.DAYS(About!$A$3,'Core Indicators'!AK110)</f>
        <v>20</v>
      </c>
      <c r="E110" s="241">
        <f>_xlfn.DAYS(About!$A$3,'Core Indicators'!AS110)</f>
        <v>20</v>
      </c>
      <c r="F110" s="241">
        <f>_xlfn.DAYS(About!$A$3,'Core Indicators'!BQ110)</f>
        <v>20</v>
      </c>
      <c r="G110" s="241">
        <f>_xlfn.DAYS(About!$A$3,'Core Indicators'!DM110)</f>
        <v>20</v>
      </c>
      <c r="H110" s="241">
        <f>_xlfn.DAYS(About!$A$3,'Core Indicators'!DU110)</f>
        <v>20</v>
      </c>
      <c r="I110" s="241">
        <f>_xlfn.DAYS(About!$A$3,'Core Indicators'!EC110)</f>
        <v>20</v>
      </c>
      <c r="J110" s="241">
        <f>_xlfn.DAYS(About!$A$3,'Core Indicators'!EK110)</f>
        <v>20</v>
      </c>
      <c r="K110" s="241">
        <f>_xlfn.DAYS(About!$A$3,'Core Indicators'!ES110)</f>
        <v>20</v>
      </c>
      <c r="L110" s="241">
        <f>_xlfn.DAYS(About!$A$3,'Core Indicators'!FI110)</f>
        <v>20</v>
      </c>
      <c r="M110" s="241">
        <f>_xlfn.DAYS(About!$A$3,'Core Indicators'!GG110)</f>
        <v>162</v>
      </c>
      <c r="N110" s="241">
        <f>_xlfn.DAYS(About!$A$3,'Core Indicators'!GO110)</f>
        <v>162</v>
      </c>
      <c r="O110" s="241">
        <f>_xlfn.DAYS(About!$A$3,'Core Indicators'!GW110)</f>
        <v>162</v>
      </c>
      <c r="P110" s="241">
        <f>_xlfn.DAYS(About!$A$3,'Core Indicators'!HE110)</f>
        <v>162</v>
      </c>
      <c r="Q110" s="241">
        <f>_xlfn.DAYS(About!$A$3,'Core Indicators'!HM110)</f>
        <v>162</v>
      </c>
      <c r="R110" s="241">
        <f>_xlfn.DAYS(About!$A$3,'Core Indicators'!HU110)</f>
        <v>162</v>
      </c>
      <c r="S110" s="241">
        <f>_xlfn.DAYS(About!$A$3,'Core Indicators'!IC110)</f>
        <v>162</v>
      </c>
      <c r="T110" s="241">
        <f>_xlfn.DAYS(About!$A$3,'Core Indicators'!IK110)</f>
        <v>162</v>
      </c>
      <c r="U110" s="241">
        <f>_xlfn.DAYS(About!$A$3,'Core Indicators'!IS110)</f>
        <v>162</v>
      </c>
      <c r="V110" s="241">
        <f t="shared" si="3"/>
        <v>34.200000000000003</v>
      </c>
    </row>
    <row r="111" spans="1:22">
      <c r="A111" s="240" t="str">
        <f>Lists!C:C</f>
        <v>SEN002</v>
      </c>
      <c r="B111" s="241">
        <f>_xlfn.DAYS(About!$A$3,'Core Indicators'!U111)</f>
        <v>1</v>
      </c>
      <c r="C111" s="241">
        <f>_xlfn.DAYS(About!$A$3,'Core Indicators'!AC111)</f>
        <v>1</v>
      </c>
      <c r="D111" s="241">
        <f>_xlfn.DAYS(About!$A$3,'Core Indicators'!AK111)</f>
        <v>1</v>
      </c>
      <c r="E111" s="241">
        <f>_xlfn.DAYS(About!$A$3,'Core Indicators'!AS111)</f>
        <v>1</v>
      </c>
      <c r="F111" s="241">
        <f>_xlfn.DAYS(About!$A$3,'Core Indicators'!BQ111)</f>
        <v>1</v>
      </c>
      <c r="G111" s="241">
        <f>_xlfn.DAYS(About!$A$3,'Core Indicators'!DM111)</f>
        <v>1</v>
      </c>
      <c r="H111" s="241">
        <f>_xlfn.DAYS(About!$A$3,'Core Indicators'!DU111)</f>
        <v>1</v>
      </c>
      <c r="I111" s="241">
        <f>_xlfn.DAYS(About!$A$3,'Core Indicators'!EC111)</f>
        <v>1</v>
      </c>
      <c r="J111" s="241">
        <f>_xlfn.DAYS(About!$A$3,'Core Indicators'!EK111)</f>
        <v>1</v>
      </c>
      <c r="K111" s="241">
        <f>_xlfn.DAYS(About!$A$3,'Core Indicators'!ES111)</f>
        <v>1</v>
      </c>
      <c r="L111" s="241">
        <f>_xlfn.DAYS(About!$A$3,'Core Indicators'!FI111)</f>
        <v>1</v>
      </c>
      <c r="M111" s="241">
        <f>_xlfn.DAYS(About!$A$3,'Core Indicators'!GG111)</f>
        <v>162</v>
      </c>
      <c r="N111" s="241">
        <f>_xlfn.DAYS(About!$A$3,'Core Indicators'!GO111)</f>
        <v>162</v>
      </c>
      <c r="O111" s="241">
        <f>_xlfn.DAYS(About!$A$3,'Core Indicators'!GW111)</f>
        <v>162</v>
      </c>
      <c r="P111" s="241">
        <f>_xlfn.DAYS(About!$A$3,'Core Indicators'!HE111)</f>
        <v>162</v>
      </c>
      <c r="Q111" s="241">
        <f>_xlfn.DAYS(About!$A$3,'Core Indicators'!HM111)</f>
        <v>162</v>
      </c>
      <c r="R111" s="241">
        <f>_xlfn.DAYS(About!$A$3,'Core Indicators'!HU111)</f>
        <v>162</v>
      </c>
      <c r="S111" s="241">
        <f>_xlfn.DAYS(About!$A$3,'Core Indicators'!IC111)</f>
        <v>162</v>
      </c>
      <c r="T111" s="241">
        <f>_xlfn.DAYS(About!$A$3,'Core Indicators'!IK111)</f>
        <v>162</v>
      </c>
      <c r="U111" s="241">
        <f>_xlfn.DAYS(About!$A$3,'Core Indicators'!IS111)</f>
        <v>162</v>
      </c>
      <c r="V111" s="241">
        <f t="shared" si="3"/>
        <v>17.100000000000001</v>
      </c>
    </row>
    <row r="112" spans="1:22">
      <c r="A112" s="240" t="str">
        <f>Lists!C:C</f>
        <v>SLV001</v>
      </c>
      <c r="B112" s="241">
        <f>_xlfn.DAYS(About!$A$3,'Core Indicators'!U112)</f>
        <v>0</v>
      </c>
      <c r="C112" s="241">
        <f>_xlfn.DAYS(About!$A$3,'Core Indicators'!AC112)</f>
        <v>0</v>
      </c>
      <c r="D112" s="241">
        <f>_xlfn.DAYS(About!$A$3,'Core Indicators'!AK112)</f>
        <v>0</v>
      </c>
      <c r="E112" s="241">
        <f>_xlfn.DAYS(About!$A$3,'Core Indicators'!AS112)</f>
        <v>0</v>
      </c>
      <c r="F112" s="241">
        <f>_xlfn.DAYS(About!$A$3,'Core Indicators'!BQ112)</f>
        <v>0</v>
      </c>
      <c r="G112" s="241">
        <f>_xlfn.DAYS(About!$A$3,'Core Indicators'!DM112)</f>
        <v>0</v>
      </c>
      <c r="H112" s="241">
        <f>_xlfn.DAYS(About!$A$3,'Core Indicators'!DU112)</f>
        <v>0</v>
      </c>
      <c r="I112" s="241">
        <f>_xlfn.DAYS(About!$A$3,'Core Indicators'!EC112)</f>
        <v>0</v>
      </c>
      <c r="J112" s="241">
        <f>_xlfn.DAYS(About!$A$3,'Core Indicators'!EK112)</f>
        <v>0</v>
      </c>
      <c r="K112" s="241">
        <f>_xlfn.DAYS(About!$A$3,'Core Indicators'!ES112)</f>
        <v>0</v>
      </c>
      <c r="L112" s="241">
        <f>_xlfn.DAYS(About!$A$3,'Core Indicators'!FI112)</f>
        <v>0</v>
      </c>
      <c r="M112" s="241">
        <f>_xlfn.DAYS(About!$A$3,'Core Indicators'!GG112)</f>
        <v>167</v>
      </c>
      <c r="N112" s="241">
        <f>_xlfn.DAYS(About!$A$3,'Core Indicators'!GO112)</f>
        <v>167</v>
      </c>
      <c r="O112" s="241">
        <f>_xlfn.DAYS(About!$A$3,'Core Indicators'!GW112)</f>
        <v>167</v>
      </c>
      <c r="P112" s="241">
        <f>_xlfn.DAYS(About!$A$3,'Core Indicators'!HE112)</f>
        <v>167</v>
      </c>
      <c r="Q112" s="241">
        <f>_xlfn.DAYS(About!$A$3,'Core Indicators'!HM112)</f>
        <v>167</v>
      </c>
      <c r="R112" s="241">
        <f>_xlfn.DAYS(About!$A$3,'Core Indicators'!HU112)</f>
        <v>167</v>
      </c>
      <c r="S112" s="241">
        <f>_xlfn.DAYS(About!$A$3,'Core Indicators'!IC112)</f>
        <v>167</v>
      </c>
      <c r="T112" s="241">
        <f>_xlfn.DAYS(About!$A$3,'Core Indicators'!IK112)</f>
        <v>167</v>
      </c>
      <c r="U112" s="241">
        <f>_xlfn.DAYS(About!$A$3,'Core Indicators'!IS112)</f>
        <v>167</v>
      </c>
      <c r="V112" s="241">
        <f t="shared" si="3"/>
        <v>16.7</v>
      </c>
    </row>
    <row r="113" spans="1:22">
      <c r="A113" s="240" t="str">
        <f>Lists!C:C</f>
        <v>SOM001</v>
      </c>
      <c r="B113" s="241">
        <f>_xlfn.DAYS(About!$A$3,'Core Indicators'!U113)</f>
        <v>1</v>
      </c>
      <c r="C113" s="241">
        <f>_xlfn.DAYS(About!$A$3,'Core Indicators'!AC113)</f>
        <v>1</v>
      </c>
      <c r="D113" s="241">
        <f>_xlfn.DAYS(About!$A$3,'Core Indicators'!AK113)</f>
        <v>1</v>
      </c>
      <c r="E113" s="241">
        <f>_xlfn.DAYS(About!$A$3,'Core Indicators'!AS113)</f>
        <v>1</v>
      </c>
      <c r="F113" s="241">
        <f>_xlfn.DAYS(About!$A$3,'Core Indicators'!BQ113)</f>
        <v>1</v>
      </c>
      <c r="G113" s="241">
        <f>_xlfn.DAYS(About!$A$3,'Core Indicators'!DM113)</f>
        <v>1</v>
      </c>
      <c r="H113" s="241">
        <f>_xlfn.DAYS(About!$A$3,'Core Indicators'!DU113)</f>
        <v>1</v>
      </c>
      <c r="I113" s="241">
        <f>_xlfn.DAYS(About!$A$3,'Core Indicators'!EC113)</f>
        <v>1</v>
      </c>
      <c r="J113" s="241">
        <f>_xlfn.DAYS(About!$A$3,'Core Indicators'!EK113)</f>
        <v>1</v>
      </c>
      <c r="K113" s="241">
        <f>_xlfn.DAYS(About!$A$3,'Core Indicators'!ES113)</f>
        <v>1</v>
      </c>
      <c r="L113" s="241">
        <f>_xlfn.DAYS(About!$A$3,'Core Indicators'!FI113)</f>
        <v>1</v>
      </c>
      <c r="M113" s="241">
        <f>_xlfn.DAYS(About!$A$3,'Core Indicators'!GG113)</f>
        <v>168</v>
      </c>
      <c r="N113" s="241">
        <f>_xlfn.DAYS(About!$A$3,'Core Indicators'!GO113)</f>
        <v>168</v>
      </c>
      <c r="O113" s="241">
        <f>_xlfn.DAYS(About!$A$3,'Core Indicators'!GW113)</f>
        <v>168</v>
      </c>
      <c r="P113" s="241">
        <f>_xlfn.DAYS(About!$A$3,'Core Indicators'!HE113)</f>
        <v>168</v>
      </c>
      <c r="Q113" s="241">
        <f>_xlfn.DAYS(About!$A$3,'Core Indicators'!HM113)</f>
        <v>168</v>
      </c>
      <c r="R113" s="241">
        <f>_xlfn.DAYS(About!$A$3,'Core Indicators'!HU113)</f>
        <v>168</v>
      </c>
      <c r="S113" s="241">
        <f>_xlfn.DAYS(About!$A$3,'Core Indicators'!IC113)</f>
        <v>168</v>
      </c>
      <c r="T113" s="241">
        <f>_xlfn.DAYS(About!$A$3,'Core Indicators'!IK113)</f>
        <v>168</v>
      </c>
      <c r="U113" s="241">
        <f>_xlfn.DAYS(About!$A$3,'Core Indicators'!IS113)</f>
        <v>168</v>
      </c>
      <c r="V113" s="241">
        <f t="shared" si="3"/>
        <v>17.7</v>
      </c>
    </row>
    <row r="114" spans="1:22">
      <c r="A114" s="240" t="str">
        <f>Lists!C:C</f>
        <v>SOM002</v>
      </c>
      <c r="B114" s="241">
        <f>_xlfn.DAYS(About!$A$3,'Core Indicators'!U114)</f>
        <v>1</v>
      </c>
      <c r="C114" s="241">
        <f>_xlfn.DAYS(About!$A$3,'Core Indicators'!AC114)</f>
        <v>1</v>
      </c>
      <c r="D114" s="241">
        <f>_xlfn.DAYS(About!$A$3,'Core Indicators'!AK114)</f>
        <v>1</v>
      </c>
      <c r="E114" s="241">
        <f>_xlfn.DAYS(About!$A$3,'Core Indicators'!AS114)</f>
        <v>1</v>
      </c>
      <c r="F114" s="241">
        <f>_xlfn.DAYS(About!$A$3,'Core Indicators'!BQ114)</f>
        <v>1</v>
      </c>
      <c r="G114" s="241">
        <f>_xlfn.DAYS(About!$A$3,'Core Indicators'!DM114)</f>
        <v>1</v>
      </c>
      <c r="H114" s="241">
        <f>_xlfn.DAYS(About!$A$3,'Core Indicators'!DU114)</f>
        <v>1</v>
      </c>
      <c r="I114" s="241">
        <f>_xlfn.DAYS(About!$A$3,'Core Indicators'!EC114)</f>
        <v>1</v>
      </c>
      <c r="J114" s="241">
        <f>_xlfn.DAYS(About!$A$3,'Core Indicators'!EK114)</f>
        <v>1</v>
      </c>
      <c r="K114" s="241">
        <f>_xlfn.DAYS(About!$A$3,'Core Indicators'!ES114)</f>
        <v>1</v>
      </c>
      <c r="L114" s="241">
        <f>_xlfn.DAYS(About!$A$3,'Core Indicators'!FI114)</f>
        <v>1</v>
      </c>
      <c r="M114" s="241">
        <f>_xlfn.DAYS(About!$A$3,'Core Indicators'!GG114)</f>
        <v>168</v>
      </c>
      <c r="N114" s="241">
        <f>_xlfn.DAYS(About!$A$3,'Core Indicators'!GO114)</f>
        <v>168</v>
      </c>
      <c r="O114" s="241">
        <f>_xlfn.DAYS(About!$A$3,'Core Indicators'!GW114)</f>
        <v>168</v>
      </c>
      <c r="P114" s="241">
        <f>_xlfn.DAYS(About!$A$3,'Core Indicators'!HE114)</f>
        <v>168</v>
      </c>
      <c r="Q114" s="241">
        <f>_xlfn.DAYS(About!$A$3,'Core Indicators'!HM114)</f>
        <v>168</v>
      </c>
      <c r="R114" s="241">
        <f>_xlfn.DAYS(About!$A$3,'Core Indicators'!HU114)</f>
        <v>168</v>
      </c>
      <c r="S114" s="241">
        <f>_xlfn.DAYS(About!$A$3,'Core Indicators'!IC114)</f>
        <v>168</v>
      </c>
      <c r="T114" s="241">
        <f>_xlfn.DAYS(About!$A$3,'Core Indicators'!IK114)</f>
        <v>168</v>
      </c>
      <c r="U114" s="241">
        <f>_xlfn.DAYS(About!$A$3,'Core Indicators'!IS114)</f>
        <v>168</v>
      </c>
      <c r="V114" s="241">
        <f t="shared" si="3"/>
        <v>17.7</v>
      </c>
    </row>
    <row r="115" spans="1:22">
      <c r="A115" s="240" t="str">
        <f>Lists!C:C</f>
        <v>SSD001</v>
      </c>
      <c r="B115" s="241">
        <f>_xlfn.DAYS(About!$A$3,'Core Indicators'!U115)</f>
        <v>1</v>
      </c>
      <c r="C115" s="241">
        <f>_xlfn.DAYS(About!$A$3,'Core Indicators'!AC115)</f>
        <v>1</v>
      </c>
      <c r="D115" s="241">
        <f>_xlfn.DAYS(About!$A$3,'Core Indicators'!AK115)</f>
        <v>1</v>
      </c>
      <c r="E115" s="241">
        <f>_xlfn.DAYS(About!$A$3,'Core Indicators'!AS115)</f>
        <v>1</v>
      </c>
      <c r="F115" s="241">
        <f>_xlfn.DAYS(About!$A$3,'Core Indicators'!BQ115)</f>
        <v>1</v>
      </c>
      <c r="G115" s="241">
        <f>_xlfn.DAYS(About!$A$3,'Core Indicators'!DM115)</f>
        <v>1</v>
      </c>
      <c r="H115" s="241">
        <f>_xlfn.DAYS(About!$A$3,'Core Indicators'!DU115)</f>
        <v>1</v>
      </c>
      <c r="I115" s="241">
        <f>_xlfn.DAYS(About!$A$3,'Core Indicators'!EC115)</f>
        <v>1</v>
      </c>
      <c r="J115" s="241">
        <f>_xlfn.DAYS(About!$A$3,'Core Indicators'!EK115)</f>
        <v>1</v>
      </c>
      <c r="K115" s="241">
        <f>_xlfn.DAYS(About!$A$3,'Core Indicators'!ES115)</f>
        <v>1</v>
      </c>
      <c r="L115" s="241">
        <f>_xlfn.DAYS(About!$A$3,'Core Indicators'!FI115)</f>
        <v>1</v>
      </c>
      <c r="M115" s="241">
        <f>_xlfn.DAYS(About!$A$3,'Core Indicators'!GG115)</f>
        <v>170</v>
      </c>
      <c r="N115" s="241">
        <f>_xlfn.DAYS(About!$A$3,'Core Indicators'!GO115)</f>
        <v>170</v>
      </c>
      <c r="O115" s="241">
        <f>_xlfn.DAYS(About!$A$3,'Core Indicators'!GW115)</f>
        <v>170</v>
      </c>
      <c r="P115" s="241">
        <f>_xlfn.DAYS(About!$A$3,'Core Indicators'!HE115)</f>
        <v>170</v>
      </c>
      <c r="Q115" s="241">
        <f>_xlfn.DAYS(About!$A$3,'Core Indicators'!HM115)</f>
        <v>170</v>
      </c>
      <c r="R115" s="241">
        <f>_xlfn.DAYS(About!$A$3,'Core Indicators'!HU115)</f>
        <v>170</v>
      </c>
      <c r="S115" s="241">
        <f>_xlfn.DAYS(About!$A$3,'Core Indicators'!IC115)</f>
        <v>170</v>
      </c>
      <c r="T115" s="241">
        <f>_xlfn.DAYS(About!$A$3,'Core Indicators'!IK115)</f>
        <v>170</v>
      </c>
      <c r="U115" s="241">
        <f>_xlfn.DAYS(About!$A$3,'Core Indicators'!IS115)</f>
        <v>170</v>
      </c>
      <c r="V115" s="241">
        <f t="shared" si="3"/>
        <v>17.899999999999999</v>
      </c>
    </row>
    <row r="116" spans="1:22">
      <c r="A116" s="240" t="str">
        <f>Lists!C:C</f>
        <v>SVK002</v>
      </c>
      <c r="B116" s="241">
        <f>_xlfn.DAYS(About!$A$3,'Core Indicators'!U116)</f>
        <v>4</v>
      </c>
      <c r="C116" s="241">
        <f>_xlfn.DAYS(About!$A$3,'Core Indicators'!AC116)</f>
        <v>4</v>
      </c>
      <c r="D116" s="241">
        <f>_xlfn.DAYS(About!$A$3,'Core Indicators'!AK116)</f>
        <v>4</v>
      </c>
      <c r="E116" s="241">
        <f>_xlfn.DAYS(About!$A$3,'Core Indicators'!AS116)</f>
        <v>4</v>
      </c>
      <c r="F116" s="241">
        <f>_xlfn.DAYS(About!$A$3,'Core Indicators'!BQ116)</f>
        <v>4</v>
      </c>
      <c r="G116" s="241">
        <f>_xlfn.DAYS(About!$A$3,'Core Indicators'!DM116)</f>
        <v>4</v>
      </c>
      <c r="H116" s="241">
        <f>_xlfn.DAYS(About!$A$3,'Core Indicators'!DU116)</f>
        <v>4</v>
      </c>
      <c r="I116" s="241">
        <f>_xlfn.DAYS(About!$A$3,'Core Indicators'!EC116)</f>
        <v>4</v>
      </c>
      <c r="J116" s="241">
        <f>_xlfn.DAYS(About!$A$3,'Core Indicators'!EK116)</f>
        <v>4</v>
      </c>
      <c r="K116" s="241">
        <f>_xlfn.DAYS(About!$A$3,'Core Indicators'!ES116)</f>
        <v>4</v>
      </c>
      <c r="L116" s="241">
        <f>_xlfn.DAYS(About!$A$3,'Core Indicators'!FI116)</f>
        <v>4</v>
      </c>
      <c r="M116" s="241">
        <f>_xlfn.DAYS(About!$A$3,'Core Indicators'!GG116)</f>
        <v>173</v>
      </c>
      <c r="N116" s="241">
        <f>_xlfn.DAYS(About!$A$3,'Core Indicators'!GO116)</f>
        <v>173</v>
      </c>
      <c r="O116" s="241">
        <f>_xlfn.DAYS(About!$A$3,'Core Indicators'!GW116)</f>
        <v>173</v>
      </c>
      <c r="P116" s="241">
        <f>_xlfn.DAYS(About!$A$3,'Core Indicators'!HE116)</f>
        <v>173</v>
      </c>
      <c r="Q116" s="241">
        <f>_xlfn.DAYS(About!$A$3,'Core Indicators'!HM116)</f>
        <v>173</v>
      </c>
      <c r="R116" s="241">
        <f>_xlfn.DAYS(About!$A$3,'Core Indicators'!HU116)</f>
        <v>173</v>
      </c>
      <c r="S116" s="241">
        <f>_xlfn.DAYS(About!$A$3,'Core Indicators'!IC116)</f>
        <v>173</v>
      </c>
      <c r="T116" s="241">
        <f>_xlfn.DAYS(About!$A$3,'Core Indicators'!IK116)</f>
        <v>173</v>
      </c>
      <c r="U116" s="241">
        <f>_xlfn.DAYS(About!$A$3,'Core Indicators'!IS116)</f>
        <v>173</v>
      </c>
      <c r="V116" s="241">
        <f t="shared" si="3"/>
        <v>20.9</v>
      </c>
    </row>
    <row r="117" spans="1:22">
      <c r="A117" s="240" t="str">
        <f>Lists!C:C</f>
        <v>SWZ001</v>
      </c>
      <c r="B117" s="241">
        <f>_xlfn.DAYS(About!$A$3,'Core Indicators'!U117)</f>
        <v>33</v>
      </c>
      <c r="C117" s="241">
        <f>_xlfn.DAYS(About!$A$3,'Core Indicators'!AC117)</f>
        <v>33</v>
      </c>
      <c r="D117" s="241">
        <f>_xlfn.DAYS(About!$A$3,'Core Indicators'!AK117)</f>
        <v>33</v>
      </c>
      <c r="E117" s="241">
        <f>_xlfn.DAYS(About!$A$3,'Core Indicators'!AS117)</f>
        <v>33</v>
      </c>
      <c r="F117" s="241">
        <f>_xlfn.DAYS(About!$A$3,'Core Indicators'!BQ117)</f>
        <v>33</v>
      </c>
      <c r="G117" s="241">
        <f>_xlfn.DAYS(About!$A$3,'Core Indicators'!DM117)</f>
        <v>33</v>
      </c>
      <c r="H117" s="241">
        <f>_xlfn.DAYS(About!$A$3,'Core Indicators'!DU117)</f>
        <v>33</v>
      </c>
      <c r="I117" s="241">
        <f>_xlfn.DAYS(About!$A$3,'Core Indicators'!EC117)</f>
        <v>33</v>
      </c>
      <c r="J117" s="241">
        <f>_xlfn.DAYS(About!$A$3,'Core Indicators'!EK117)</f>
        <v>33</v>
      </c>
      <c r="K117" s="241">
        <f>_xlfn.DAYS(About!$A$3,'Core Indicators'!ES117)</f>
        <v>33</v>
      </c>
      <c r="L117" s="241">
        <f>_xlfn.DAYS(About!$A$3,'Core Indicators'!FI117)</f>
        <v>334</v>
      </c>
      <c r="M117" s="241">
        <f>_xlfn.DAYS(About!$A$3,'Core Indicators'!GG117)</f>
        <v>174</v>
      </c>
      <c r="N117" s="241">
        <f>_xlfn.DAYS(About!$A$3,'Core Indicators'!GO117)</f>
        <v>174</v>
      </c>
      <c r="O117" s="241">
        <f>_xlfn.DAYS(About!$A$3,'Core Indicators'!GW117)</f>
        <v>174</v>
      </c>
      <c r="P117" s="241">
        <f>_xlfn.DAYS(About!$A$3,'Core Indicators'!HE117)</f>
        <v>174</v>
      </c>
      <c r="Q117" s="241">
        <f>_xlfn.DAYS(About!$A$3,'Core Indicators'!HM117)</f>
        <v>174</v>
      </c>
      <c r="R117" s="241">
        <f>_xlfn.DAYS(About!$A$3,'Core Indicators'!HU117)</f>
        <v>174</v>
      </c>
      <c r="S117" s="241">
        <f>_xlfn.DAYS(About!$A$3,'Core Indicators'!IC117)</f>
        <v>174</v>
      </c>
      <c r="T117" s="241">
        <f>_xlfn.DAYS(About!$A$3,'Core Indicators'!IK117)</f>
        <v>174</v>
      </c>
      <c r="U117" s="241">
        <f>_xlfn.DAYS(About!$A$3,'Core Indicators'!IS117)</f>
        <v>174</v>
      </c>
      <c r="V117" s="241">
        <f t="shared" si="3"/>
        <v>77.2</v>
      </c>
    </row>
    <row r="118" spans="1:22">
      <c r="A118" s="240" t="str">
        <f>Lists!C:C</f>
        <v>SYR003</v>
      </c>
      <c r="B118" s="241">
        <f>_xlfn.DAYS(About!$A$3,'Core Indicators'!U118)</f>
        <v>15</v>
      </c>
      <c r="C118" s="241">
        <f>_xlfn.DAYS(About!$A$3,'Core Indicators'!AC118)</f>
        <v>15</v>
      </c>
      <c r="D118" s="241">
        <f>_xlfn.DAYS(About!$A$3,'Core Indicators'!AK118)</f>
        <v>15</v>
      </c>
      <c r="E118" s="241">
        <f>_xlfn.DAYS(About!$A$3,'Core Indicators'!AS118)</f>
        <v>15</v>
      </c>
      <c r="F118" s="241">
        <f>_xlfn.DAYS(About!$A$3,'Core Indicators'!BQ118)</f>
        <v>15</v>
      </c>
      <c r="G118" s="241">
        <f>_xlfn.DAYS(About!$A$3,'Core Indicators'!DM118)</f>
        <v>15</v>
      </c>
      <c r="H118" s="241">
        <f>_xlfn.DAYS(About!$A$3,'Core Indicators'!DU118)</f>
        <v>15</v>
      </c>
      <c r="I118" s="241">
        <f>_xlfn.DAYS(About!$A$3,'Core Indicators'!EC118)</f>
        <v>15</v>
      </c>
      <c r="J118" s="241">
        <f>_xlfn.DAYS(About!$A$3,'Core Indicators'!EK118)</f>
        <v>15</v>
      </c>
      <c r="K118" s="241">
        <f>_xlfn.DAYS(About!$A$3,'Core Indicators'!ES118)</f>
        <v>15</v>
      </c>
      <c r="L118" s="241">
        <f>_xlfn.DAYS(About!$A$3,'Core Indicators'!FI118)</f>
        <v>15</v>
      </c>
      <c r="M118" s="241">
        <f>_xlfn.DAYS(About!$A$3,'Core Indicators'!GG118)</f>
        <v>169</v>
      </c>
      <c r="N118" s="241">
        <f>_xlfn.DAYS(About!$A$3,'Core Indicators'!GO118)</f>
        <v>169</v>
      </c>
      <c r="O118" s="241">
        <f>_xlfn.DAYS(About!$A$3,'Core Indicators'!GW118)</f>
        <v>169</v>
      </c>
      <c r="P118" s="241">
        <f>_xlfn.DAYS(About!$A$3,'Core Indicators'!HE118)</f>
        <v>169</v>
      </c>
      <c r="Q118" s="241">
        <f>_xlfn.DAYS(About!$A$3,'Core Indicators'!HM118)</f>
        <v>169</v>
      </c>
      <c r="R118" s="241">
        <f>_xlfn.DAYS(About!$A$3,'Core Indicators'!HU118)</f>
        <v>169</v>
      </c>
      <c r="S118" s="241">
        <f>_xlfn.DAYS(About!$A$3,'Core Indicators'!IC118)</f>
        <v>169</v>
      </c>
      <c r="T118" s="241">
        <f>_xlfn.DAYS(About!$A$3,'Core Indicators'!IK118)</f>
        <v>169</v>
      </c>
      <c r="U118" s="241">
        <f>_xlfn.DAYS(About!$A$3,'Core Indicators'!IS118)</f>
        <v>169</v>
      </c>
      <c r="V118" s="241">
        <f t="shared" si="3"/>
        <v>30.4</v>
      </c>
    </row>
    <row r="119" spans="1:22">
      <c r="A119" s="240" t="str">
        <f>Lists!C:C</f>
        <v>TCD001</v>
      </c>
      <c r="B119" s="241">
        <f>_xlfn.DAYS(About!$A$3,'Core Indicators'!U119)</f>
        <v>1</v>
      </c>
      <c r="C119" s="241">
        <f>_xlfn.DAYS(About!$A$3,'Core Indicators'!AC119)</f>
        <v>1</v>
      </c>
      <c r="D119" s="241">
        <f>_xlfn.DAYS(About!$A$3,'Core Indicators'!AK119)</f>
        <v>1</v>
      </c>
      <c r="E119" s="241">
        <f>_xlfn.DAYS(About!$A$3,'Core Indicators'!AS119)</f>
        <v>1</v>
      </c>
      <c r="F119" s="241">
        <f>_xlfn.DAYS(About!$A$3,'Core Indicators'!BQ119)</f>
        <v>1</v>
      </c>
      <c r="G119" s="241">
        <f>_xlfn.DAYS(About!$A$3,'Core Indicators'!DM119)</f>
        <v>1</v>
      </c>
      <c r="H119" s="241">
        <f>_xlfn.DAYS(About!$A$3,'Core Indicators'!DU119)</f>
        <v>1</v>
      </c>
      <c r="I119" s="241">
        <f>_xlfn.DAYS(About!$A$3,'Core Indicators'!EC119)</f>
        <v>1</v>
      </c>
      <c r="J119" s="241">
        <f>_xlfn.DAYS(About!$A$3,'Core Indicators'!EK119)</f>
        <v>1</v>
      </c>
      <c r="K119" s="241">
        <f>_xlfn.DAYS(About!$A$3,'Core Indicators'!ES119)</f>
        <v>1</v>
      </c>
      <c r="L119" s="241">
        <f>_xlfn.DAYS(About!$A$3,'Core Indicators'!FI119)</f>
        <v>1</v>
      </c>
      <c r="M119" s="241">
        <f>_xlfn.DAYS(About!$A$3,'Core Indicators'!GG119)</f>
        <v>163</v>
      </c>
      <c r="N119" s="241">
        <f>_xlfn.DAYS(About!$A$3,'Core Indicators'!GO119)</f>
        <v>163</v>
      </c>
      <c r="O119" s="241">
        <f>_xlfn.DAYS(About!$A$3,'Core Indicators'!GW119)</f>
        <v>163</v>
      </c>
      <c r="P119" s="241">
        <f>_xlfn.DAYS(About!$A$3,'Core Indicators'!HE119)</f>
        <v>163</v>
      </c>
      <c r="Q119" s="241">
        <f>_xlfn.DAYS(About!$A$3,'Core Indicators'!HM119)</f>
        <v>163</v>
      </c>
      <c r="R119" s="241">
        <f>_xlfn.DAYS(About!$A$3,'Core Indicators'!HU119)</f>
        <v>163</v>
      </c>
      <c r="S119" s="241">
        <f>_xlfn.DAYS(About!$A$3,'Core Indicators'!IC119)</f>
        <v>163</v>
      </c>
      <c r="T119" s="241">
        <f>_xlfn.DAYS(About!$A$3,'Core Indicators'!IK119)</f>
        <v>163</v>
      </c>
      <c r="U119" s="241">
        <f>_xlfn.DAYS(About!$A$3,'Core Indicators'!IS119)</f>
        <v>163</v>
      </c>
      <c r="V119" s="241">
        <f t="shared" si="3"/>
        <v>17.2</v>
      </c>
    </row>
    <row r="120" spans="1:22">
      <c r="A120" s="240" t="str">
        <f>Lists!C:C</f>
        <v>TCD003</v>
      </c>
      <c r="B120" s="241">
        <f>_xlfn.DAYS(About!$A$3,'Core Indicators'!U120)</f>
        <v>1</v>
      </c>
      <c r="C120" s="241">
        <f>_xlfn.DAYS(About!$A$3,'Core Indicators'!AC120)</f>
        <v>1</v>
      </c>
      <c r="D120" s="241">
        <f>_xlfn.DAYS(About!$A$3,'Core Indicators'!AK120)</f>
        <v>1</v>
      </c>
      <c r="E120" s="241">
        <f>_xlfn.DAYS(About!$A$3,'Core Indicators'!AS120)</f>
        <v>1</v>
      </c>
      <c r="F120" s="241">
        <f>_xlfn.DAYS(About!$A$3,'Core Indicators'!BQ120)</f>
        <v>1</v>
      </c>
      <c r="G120" s="241">
        <f>_xlfn.DAYS(About!$A$3,'Core Indicators'!DM120)</f>
        <v>1</v>
      </c>
      <c r="H120" s="241">
        <f>_xlfn.DAYS(About!$A$3,'Core Indicators'!DU120)</f>
        <v>1</v>
      </c>
      <c r="I120" s="241">
        <f>_xlfn.DAYS(About!$A$3,'Core Indicators'!EC120)</f>
        <v>1</v>
      </c>
      <c r="J120" s="241">
        <f>_xlfn.DAYS(About!$A$3,'Core Indicators'!EK120)</f>
        <v>1</v>
      </c>
      <c r="K120" s="241">
        <f>_xlfn.DAYS(About!$A$3,'Core Indicators'!ES120)</f>
        <v>1</v>
      </c>
      <c r="L120" s="241">
        <f>_xlfn.DAYS(About!$A$3,'Core Indicators'!FI120)</f>
        <v>1</v>
      </c>
      <c r="M120" s="241">
        <f>_xlfn.DAYS(About!$A$3,'Core Indicators'!GG120)</f>
        <v>163</v>
      </c>
      <c r="N120" s="241">
        <f>_xlfn.DAYS(About!$A$3,'Core Indicators'!GO120)</f>
        <v>163</v>
      </c>
      <c r="O120" s="241">
        <f>_xlfn.DAYS(About!$A$3,'Core Indicators'!GW120)</f>
        <v>163</v>
      </c>
      <c r="P120" s="241">
        <f>_xlfn.DAYS(About!$A$3,'Core Indicators'!HE120)</f>
        <v>163</v>
      </c>
      <c r="Q120" s="241">
        <f>_xlfn.DAYS(About!$A$3,'Core Indicators'!HM120)</f>
        <v>163</v>
      </c>
      <c r="R120" s="241">
        <f>_xlfn.DAYS(About!$A$3,'Core Indicators'!HU120)</f>
        <v>163</v>
      </c>
      <c r="S120" s="241">
        <f>_xlfn.DAYS(About!$A$3,'Core Indicators'!IC120)</f>
        <v>163</v>
      </c>
      <c r="T120" s="241">
        <f>_xlfn.DAYS(About!$A$3,'Core Indicators'!IK120)</f>
        <v>163</v>
      </c>
      <c r="U120" s="241">
        <f>_xlfn.DAYS(About!$A$3,'Core Indicators'!IS120)</f>
        <v>163</v>
      </c>
      <c r="V120" s="241">
        <f t="shared" si="3"/>
        <v>17.2</v>
      </c>
    </row>
    <row r="121" spans="1:22">
      <c r="A121" s="240" t="str">
        <f>Lists!C:C</f>
        <v>TCD004</v>
      </c>
      <c r="B121" s="241">
        <f>_xlfn.DAYS(About!$A$3,'Core Indicators'!U121)</f>
        <v>1</v>
      </c>
      <c r="C121" s="241">
        <f>_xlfn.DAYS(About!$A$3,'Core Indicators'!AC121)</f>
        <v>1</v>
      </c>
      <c r="D121" s="241">
        <f>_xlfn.DAYS(About!$A$3,'Core Indicators'!AK121)</f>
        <v>1</v>
      </c>
      <c r="E121" s="241">
        <f>_xlfn.DAYS(About!$A$3,'Core Indicators'!AS121)</f>
        <v>1</v>
      </c>
      <c r="F121" s="241">
        <f>_xlfn.DAYS(About!$A$3,'Core Indicators'!BQ121)</f>
        <v>1</v>
      </c>
      <c r="G121" s="241">
        <f>_xlfn.DAYS(About!$A$3,'Core Indicators'!DM121)</f>
        <v>1</v>
      </c>
      <c r="H121" s="241">
        <f>_xlfn.DAYS(About!$A$3,'Core Indicators'!DU121)</f>
        <v>1</v>
      </c>
      <c r="I121" s="241">
        <f>_xlfn.DAYS(About!$A$3,'Core Indicators'!EC121)</f>
        <v>1</v>
      </c>
      <c r="J121" s="241">
        <f>_xlfn.DAYS(About!$A$3,'Core Indicators'!EK121)</f>
        <v>1</v>
      </c>
      <c r="K121" s="241">
        <f>_xlfn.DAYS(About!$A$3,'Core Indicators'!ES121)</f>
        <v>1</v>
      </c>
      <c r="L121" s="241">
        <f>_xlfn.DAYS(About!$A$3,'Core Indicators'!FI121)</f>
        <v>1</v>
      </c>
      <c r="M121" s="241">
        <f>_xlfn.DAYS(About!$A$3,'Core Indicators'!GG121)</f>
        <v>163</v>
      </c>
      <c r="N121" s="241">
        <f>_xlfn.DAYS(About!$A$3,'Core Indicators'!GO121)</f>
        <v>163</v>
      </c>
      <c r="O121" s="241">
        <f>_xlfn.DAYS(About!$A$3,'Core Indicators'!GW121)</f>
        <v>163</v>
      </c>
      <c r="P121" s="241">
        <f>_xlfn.DAYS(About!$A$3,'Core Indicators'!HE121)</f>
        <v>163</v>
      </c>
      <c r="Q121" s="241">
        <f>_xlfn.DAYS(About!$A$3,'Core Indicators'!HM121)</f>
        <v>163</v>
      </c>
      <c r="R121" s="241">
        <f>_xlfn.DAYS(About!$A$3,'Core Indicators'!HU121)</f>
        <v>163</v>
      </c>
      <c r="S121" s="241">
        <f>_xlfn.DAYS(About!$A$3,'Core Indicators'!IC121)</f>
        <v>163</v>
      </c>
      <c r="T121" s="241">
        <f>_xlfn.DAYS(About!$A$3,'Core Indicators'!IK121)</f>
        <v>163</v>
      </c>
      <c r="U121" s="241">
        <f>_xlfn.DAYS(About!$A$3,'Core Indicators'!IS121)</f>
        <v>163</v>
      </c>
      <c r="V121" s="241">
        <f t="shared" si="3"/>
        <v>17.2</v>
      </c>
    </row>
    <row r="122" spans="1:22">
      <c r="A122" s="240" t="str">
        <f>Lists!C:C</f>
        <v>TCD005</v>
      </c>
      <c r="B122" s="241">
        <f>_xlfn.DAYS(About!$A$3,'Core Indicators'!U122)</f>
        <v>1</v>
      </c>
      <c r="C122" s="241">
        <f>_xlfn.DAYS(About!$A$3,'Core Indicators'!AC122)</f>
        <v>1</v>
      </c>
      <c r="D122" s="241">
        <f>_xlfn.DAYS(About!$A$3,'Core Indicators'!AK122)</f>
        <v>1</v>
      </c>
      <c r="E122" s="241">
        <f>_xlfn.DAYS(About!$A$3,'Core Indicators'!AS122)</f>
        <v>1</v>
      </c>
      <c r="F122" s="241">
        <f>_xlfn.DAYS(About!$A$3,'Core Indicators'!BQ122)</f>
        <v>1</v>
      </c>
      <c r="G122" s="241">
        <f>_xlfn.DAYS(About!$A$3,'Core Indicators'!DM122)</f>
        <v>1</v>
      </c>
      <c r="H122" s="241">
        <f>_xlfn.DAYS(About!$A$3,'Core Indicators'!DU122)</f>
        <v>1</v>
      </c>
      <c r="I122" s="241">
        <f>_xlfn.DAYS(About!$A$3,'Core Indicators'!EC122)</f>
        <v>1</v>
      </c>
      <c r="J122" s="241">
        <f>_xlfn.DAYS(About!$A$3,'Core Indicators'!EK122)</f>
        <v>1</v>
      </c>
      <c r="K122" s="241">
        <f>_xlfn.DAYS(About!$A$3,'Core Indicators'!ES122)</f>
        <v>1</v>
      </c>
      <c r="L122" s="241">
        <f>_xlfn.DAYS(About!$A$3,'Core Indicators'!FI122)</f>
        <v>1</v>
      </c>
      <c r="M122" s="241">
        <f>_xlfn.DAYS(About!$A$3,'Core Indicators'!GG122)</f>
        <v>163</v>
      </c>
      <c r="N122" s="241">
        <f>_xlfn.DAYS(About!$A$3,'Core Indicators'!GO122)</f>
        <v>163</v>
      </c>
      <c r="O122" s="241">
        <f>_xlfn.DAYS(About!$A$3,'Core Indicators'!GW122)</f>
        <v>163</v>
      </c>
      <c r="P122" s="241">
        <f>_xlfn.DAYS(About!$A$3,'Core Indicators'!HE122)</f>
        <v>163</v>
      </c>
      <c r="Q122" s="241">
        <f>_xlfn.DAYS(About!$A$3,'Core Indicators'!HM122)</f>
        <v>163</v>
      </c>
      <c r="R122" s="241">
        <f>_xlfn.DAYS(About!$A$3,'Core Indicators'!HU122)</f>
        <v>163</v>
      </c>
      <c r="S122" s="241">
        <f>_xlfn.DAYS(About!$A$3,'Core Indicators'!IC122)</f>
        <v>163</v>
      </c>
      <c r="T122" s="241">
        <f>_xlfn.DAYS(About!$A$3,'Core Indicators'!IK122)</f>
        <v>163</v>
      </c>
      <c r="U122" s="241">
        <f>_xlfn.DAYS(About!$A$3,'Core Indicators'!IS122)</f>
        <v>163</v>
      </c>
      <c r="V122" s="241">
        <f t="shared" si="3"/>
        <v>17.2</v>
      </c>
    </row>
    <row r="123" spans="1:22">
      <c r="A123" s="240" t="str">
        <f>Lists!C:C</f>
        <v>TGO002</v>
      </c>
      <c r="B123" s="241">
        <f>_xlfn.DAYS(About!$A$3,'Core Indicators'!U123)</f>
        <v>1</v>
      </c>
      <c r="C123" s="241">
        <f>_xlfn.DAYS(About!$A$3,'Core Indicators'!AC123)</f>
        <v>1</v>
      </c>
      <c r="D123" s="241">
        <f>_xlfn.DAYS(About!$A$3,'Core Indicators'!AK123)</f>
        <v>1</v>
      </c>
      <c r="E123" s="241">
        <f>_xlfn.DAYS(About!$A$3,'Core Indicators'!AS123)</f>
        <v>1</v>
      </c>
      <c r="F123" s="241">
        <f>_xlfn.DAYS(About!$A$3,'Core Indicators'!BQ123)</f>
        <v>1</v>
      </c>
      <c r="G123" s="241">
        <f>_xlfn.DAYS(About!$A$3,'Core Indicators'!DM123)</f>
        <v>1</v>
      </c>
      <c r="H123" s="241">
        <f>_xlfn.DAYS(About!$A$3,'Core Indicators'!DU123)</f>
        <v>1</v>
      </c>
      <c r="I123" s="241">
        <f>_xlfn.DAYS(About!$A$3,'Core Indicators'!EC123)</f>
        <v>1</v>
      </c>
      <c r="J123" s="241">
        <f>_xlfn.DAYS(About!$A$3,'Core Indicators'!EK123)</f>
        <v>1</v>
      </c>
      <c r="K123" s="241">
        <f>_xlfn.DAYS(About!$A$3,'Core Indicators'!ES123)</f>
        <v>1</v>
      </c>
      <c r="L123" s="241">
        <f>_xlfn.DAYS(About!$A$3,'Core Indicators'!FI123)</f>
        <v>1</v>
      </c>
      <c r="M123" s="241">
        <f>_xlfn.DAYS(About!$A$3,'Core Indicators'!GG123)</f>
        <v>163</v>
      </c>
      <c r="N123" s="241">
        <f>_xlfn.DAYS(About!$A$3,'Core Indicators'!GO123)</f>
        <v>163</v>
      </c>
      <c r="O123" s="241">
        <f>_xlfn.DAYS(About!$A$3,'Core Indicators'!GW123)</f>
        <v>163</v>
      </c>
      <c r="P123" s="241">
        <f>_xlfn.DAYS(About!$A$3,'Core Indicators'!HE123)</f>
        <v>163</v>
      </c>
      <c r="Q123" s="241">
        <f>_xlfn.DAYS(About!$A$3,'Core Indicators'!HM123)</f>
        <v>163</v>
      </c>
      <c r="R123" s="241">
        <f>_xlfn.DAYS(About!$A$3,'Core Indicators'!HU123)</f>
        <v>163</v>
      </c>
      <c r="S123" s="241">
        <f>_xlfn.DAYS(About!$A$3,'Core Indicators'!IC123)</f>
        <v>163</v>
      </c>
      <c r="T123" s="241">
        <f>_xlfn.DAYS(About!$A$3,'Core Indicators'!IK123)</f>
        <v>163</v>
      </c>
      <c r="U123" s="241">
        <f>_xlfn.DAYS(About!$A$3,'Core Indicators'!IS123)</f>
        <v>163</v>
      </c>
      <c r="V123" s="241">
        <f t="shared" si="3"/>
        <v>17.2</v>
      </c>
    </row>
    <row r="124" spans="1:22">
      <c r="A124" s="240" t="str">
        <f>Lists!C:C</f>
        <v>THA003</v>
      </c>
      <c r="B124" s="241">
        <f>_xlfn.DAYS(About!$A$3,'Core Indicators'!U124)</f>
        <v>8</v>
      </c>
      <c r="C124" s="241">
        <f>_xlfn.DAYS(About!$A$3,'Core Indicators'!AC124)</f>
        <v>8</v>
      </c>
      <c r="D124" s="241">
        <f>_xlfn.DAYS(About!$A$3,'Core Indicators'!AK124)</f>
        <v>8</v>
      </c>
      <c r="E124" s="241">
        <f>_xlfn.DAYS(About!$A$3,'Core Indicators'!AS124)</f>
        <v>8</v>
      </c>
      <c r="F124" s="241">
        <f>_xlfn.DAYS(About!$A$3,'Core Indicators'!BQ124)</f>
        <v>8</v>
      </c>
      <c r="G124" s="241">
        <f>_xlfn.DAYS(About!$A$3,'Core Indicators'!DM124)</f>
        <v>8</v>
      </c>
      <c r="H124" s="241">
        <f>_xlfn.DAYS(About!$A$3,'Core Indicators'!DU124)</f>
        <v>8</v>
      </c>
      <c r="I124" s="241">
        <f>_xlfn.DAYS(About!$A$3,'Core Indicators'!EC124)</f>
        <v>8</v>
      </c>
      <c r="J124" s="241">
        <f>_xlfn.DAYS(About!$A$3,'Core Indicators'!EK124)</f>
        <v>8</v>
      </c>
      <c r="K124" s="241">
        <f>_xlfn.DAYS(About!$A$3,'Core Indicators'!ES124)</f>
        <v>8</v>
      </c>
      <c r="L124" s="241">
        <f>_xlfn.DAYS(About!$A$3,'Core Indicators'!FI124)</f>
        <v>8</v>
      </c>
      <c r="M124" s="241">
        <f>_xlfn.DAYS(About!$A$3,'Core Indicators'!GG124)</f>
        <v>168</v>
      </c>
      <c r="N124" s="241">
        <f>_xlfn.DAYS(About!$A$3,'Core Indicators'!GO124)</f>
        <v>168</v>
      </c>
      <c r="O124" s="241">
        <f>_xlfn.DAYS(About!$A$3,'Core Indicators'!GW124)</f>
        <v>168</v>
      </c>
      <c r="P124" s="241">
        <f>_xlfn.DAYS(About!$A$3,'Core Indicators'!HE124)</f>
        <v>168</v>
      </c>
      <c r="Q124" s="241">
        <f>_xlfn.DAYS(About!$A$3,'Core Indicators'!HM124)</f>
        <v>168</v>
      </c>
      <c r="R124" s="241">
        <f>_xlfn.DAYS(About!$A$3,'Core Indicators'!HU124)</f>
        <v>168</v>
      </c>
      <c r="S124" s="241">
        <f>_xlfn.DAYS(About!$A$3,'Core Indicators'!IC124)</f>
        <v>168</v>
      </c>
      <c r="T124" s="241">
        <f>_xlfn.DAYS(About!$A$3,'Core Indicators'!IK124)</f>
        <v>168</v>
      </c>
      <c r="U124" s="241">
        <f>_xlfn.DAYS(About!$A$3,'Core Indicators'!IS124)</f>
        <v>168</v>
      </c>
      <c r="V124" s="241">
        <f t="shared" si="3"/>
        <v>24</v>
      </c>
    </row>
    <row r="125" spans="1:22">
      <c r="A125" s="240" t="str">
        <f>Lists!C:C</f>
        <v>TLS003</v>
      </c>
      <c r="B125" s="241">
        <f>_xlfn.DAYS(About!$A$3,'Core Indicators'!U125)</f>
        <v>0</v>
      </c>
      <c r="C125" s="241">
        <f>_xlfn.DAYS(About!$A$3,'Core Indicators'!AC125)</f>
        <v>0</v>
      </c>
      <c r="D125" s="241">
        <f>_xlfn.DAYS(About!$A$3,'Core Indicators'!AK125)</f>
        <v>0</v>
      </c>
      <c r="E125" s="241">
        <f>_xlfn.DAYS(About!$A$3,'Core Indicators'!AS125)</f>
        <v>0</v>
      </c>
      <c r="F125" s="241">
        <f>_xlfn.DAYS(About!$A$3,'Core Indicators'!BQ125)</f>
        <v>0</v>
      </c>
      <c r="G125" s="241">
        <f>_xlfn.DAYS(About!$A$3,'Core Indicators'!DM125)</f>
        <v>0</v>
      </c>
      <c r="H125" s="241">
        <f>_xlfn.DAYS(About!$A$3,'Core Indicators'!DU125)</f>
        <v>0</v>
      </c>
      <c r="I125" s="241">
        <f>_xlfn.DAYS(About!$A$3,'Core Indicators'!EC125)</f>
        <v>0</v>
      </c>
      <c r="J125" s="241">
        <f>_xlfn.DAYS(About!$A$3,'Core Indicators'!EK125)</f>
        <v>0</v>
      </c>
      <c r="K125" s="241">
        <f>_xlfn.DAYS(About!$A$3,'Core Indicators'!ES125)</f>
        <v>0</v>
      </c>
      <c r="L125" s="241">
        <f>_xlfn.DAYS(About!$A$3,'Core Indicators'!FI125)</f>
        <v>0</v>
      </c>
      <c r="M125" s="241">
        <f>_xlfn.DAYS(About!$A$3,'Core Indicators'!GG125)</f>
        <v>168</v>
      </c>
      <c r="N125" s="241">
        <f>_xlfn.DAYS(About!$A$3,'Core Indicators'!GO125)</f>
        <v>168</v>
      </c>
      <c r="O125" s="241">
        <f>_xlfn.DAYS(About!$A$3,'Core Indicators'!GW125)</f>
        <v>168</v>
      </c>
      <c r="P125" s="241">
        <f>_xlfn.DAYS(About!$A$3,'Core Indicators'!HE125)</f>
        <v>168</v>
      </c>
      <c r="Q125" s="241">
        <f>_xlfn.DAYS(About!$A$3,'Core Indicators'!HM125)</f>
        <v>168</v>
      </c>
      <c r="R125" s="241">
        <f>_xlfn.DAYS(About!$A$3,'Core Indicators'!HU125)</f>
        <v>168</v>
      </c>
      <c r="S125" s="241">
        <f>_xlfn.DAYS(About!$A$3,'Core Indicators'!IC125)</f>
        <v>168</v>
      </c>
      <c r="T125" s="241">
        <f>_xlfn.DAYS(About!$A$3,'Core Indicators'!IK125)</f>
        <v>168</v>
      </c>
      <c r="U125" s="241">
        <f>_xlfn.DAYS(About!$A$3,'Core Indicators'!IS125)</f>
        <v>168</v>
      </c>
      <c r="V125" s="241">
        <f t="shared" si="3"/>
        <v>16.8</v>
      </c>
    </row>
    <row r="126" spans="1:22">
      <c r="A126" s="240" t="str">
        <f>Lists!C:C</f>
        <v>TTO002</v>
      </c>
      <c r="B126" s="241">
        <f>_xlfn.DAYS(About!$A$3,'Core Indicators'!U126)</f>
        <v>30</v>
      </c>
      <c r="C126" s="241">
        <f>_xlfn.DAYS(About!$A$3,'Core Indicators'!AC126)</f>
        <v>30</v>
      </c>
      <c r="D126" s="241">
        <f>_xlfn.DAYS(About!$A$3,'Core Indicators'!AK126)</f>
        <v>0</v>
      </c>
      <c r="E126" s="241">
        <f>_xlfn.DAYS(About!$A$3,'Core Indicators'!AS126)</f>
        <v>0</v>
      </c>
      <c r="F126" s="241">
        <f>_xlfn.DAYS(About!$A$3,'Core Indicators'!BQ126)</f>
        <v>30</v>
      </c>
      <c r="G126" s="241">
        <f>_xlfn.DAYS(About!$A$3,'Core Indicators'!DM126)</f>
        <v>0</v>
      </c>
      <c r="H126" s="241">
        <f>_xlfn.DAYS(About!$A$3,'Core Indicators'!DU126)</f>
        <v>0</v>
      </c>
      <c r="I126" s="241">
        <f>_xlfn.DAYS(About!$A$3,'Core Indicators'!EC126)</f>
        <v>0</v>
      </c>
      <c r="J126" s="241">
        <f>_xlfn.DAYS(About!$A$3,'Core Indicators'!EK126)</f>
        <v>0</v>
      </c>
      <c r="K126" s="241">
        <f>_xlfn.DAYS(About!$A$3,'Core Indicators'!ES126)</f>
        <v>0</v>
      </c>
      <c r="L126" s="241">
        <f>_xlfn.DAYS(About!$A$3,'Core Indicators'!FI126)</f>
        <v>0</v>
      </c>
      <c r="M126" s="241">
        <f>_xlfn.DAYS(About!$A$3,'Core Indicators'!GG126)</f>
        <v>161</v>
      </c>
      <c r="N126" s="241">
        <f>_xlfn.DAYS(About!$A$3,'Core Indicators'!GO126)</f>
        <v>161</v>
      </c>
      <c r="O126" s="241">
        <f>_xlfn.DAYS(About!$A$3,'Core Indicators'!GW126)</f>
        <v>161</v>
      </c>
      <c r="P126" s="241">
        <f>_xlfn.DAYS(About!$A$3,'Core Indicators'!HE126)</f>
        <v>161</v>
      </c>
      <c r="Q126" s="241">
        <f>_xlfn.DAYS(About!$A$3,'Core Indicators'!HM126)</f>
        <v>161</v>
      </c>
      <c r="R126" s="241">
        <f>_xlfn.DAYS(About!$A$3,'Core Indicators'!HU126)</f>
        <v>161</v>
      </c>
      <c r="S126" s="241">
        <f>_xlfn.DAYS(About!$A$3,'Core Indicators'!IC126)</f>
        <v>161</v>
      </c>
      <c r="T126" s="241">
        <f>_xlfn.DAYS(About!$A$3,'Core Indicators'!IK126)</f>
        <v>161</v>
      </c>
      <c r="U126" s="241">
        <f>_xlfn.DAYS(About!$A$3,'Core Indicators'!IS126)</f>
        <v>161</v>
      </c>
      <c r="V126" s="241">
        <f t="shared" si="3"/>
        <v>19.100000000000001</v>
      </c>
    </row>
    <row r="127" spans="1:22">
      <c r="A127" s="240" t="str">
        <f>Lists!C:C</f>
        <v>TUN002</v>
      </c>
      <c r="B127" s="241">
        <f>_xlfn.DAYS(About!$A$3,'Core Indicators'!U127)</f>
        <v>20</v>
      </c>
      <c r="C127" s="241">
        <f>_xlfn.DAYS(About!$A$3,'Core Indicators'!AC127)</f>
        <v>20</v>
      </c>
      <c r="D127" s="241">
        <f>_xlfn.DAYS(About!$A$3,'Core Indicators'!AK127)</f>
        <v>20</v>
      </c>
      <c r="E127" s="241">
        <f>_xlfn.DAYS(About!$A$3,'Core Indicators'!AS127)</f>
        <v>20</v>
      </c>
      <c r="F127" s="241">
        <f>_xlfn.DAYS(About!$A$3,'Core Indicators'!BQ127)</f>
        <v>20</v>
      </c>
      <c r="G127" s="241">
        <f>_xlfn.DAYS(About!$A$3,'Core Indicators'!DM127)</f>
        <v>20</v>
      </c>
      <c r="H127" s="241">
        <f>_xlfn.DAYS(About!$A$3,'Core Indicators'!DU127)</f>
        <v>20</v>
      </c>
      <c r="I127" s="241">
        <f>_xlfn.DAYS(About!$A$3,'Core Indicators'!EC127)</f>
        <v>20</v>
      </c>
      <c r="J127" s="241">
        <f>_xlfn.DAYS(About!$A$3,'Core Indicators'!EK127)</f>
        <v>20</v>
      </c>
      <c r="K127" s="241">
        <f>_xlfn.DAYS(About!$A$3,'Core Indicators'!ES127)</f>
        <v>20</v>
      </c>
      <c r="L127" s="241">
        <f>_xlfn.DAYS(About!$A$3,'Core Indicators'!FI127)</f>
        <v>20</v>
      </c>
      <c r="M127" s="241">
        <f>_xlfn.DAYS(About!$A$3,'Core Indicators'!GG127)</f>
        <v>175</v>
      </c>
      <c r="N127" s="241">
        <f>_xlfn.DAYS(About!$A$3,'Core Indicators'!GO127)</f>
        <v>175</v>
      </c>
      <c r="O127" s="241">
        <f>_xlfn.DAYS(About!$A$3,'Core Indicators'!GW127)</f>
        <v>175</v>
      </c>
      <c r="P127" s="241">
        <f>_xlfn.DAYS(About!$A$3,'Core Indicators'!HE127)</f>
        <v>175</v>
      </c>
      <c r="Q127" s="241">
        <f>_xlfn.DAYS(About!$A$3,'Core Indicators'!HM127)</f>
        <v>175</v>
      </c>
      <c r="R127" s="241">
        <f>_xlfn.DAYS(About!$A$3,'Core Indicators'!HU127)</f>
        <v>175</v>
      </c>
      <c r="S127" s="241">
        <f>_xlfn.DAYS(About!$A$3,'Core Indicators'!IC127)</f>
        <v>175</v>
      </c>
      <c r="T127" s="241">
        <f>_xlfn.DAYS(About!$A$3,'Core Indicators'!IK127)</f>
        <v>175</v>
      </c>
      <c r="U127" s="241">
        <f>_xlfn.DAYS(About!$A$3,'Core Indicators'!IS127)</f>
        <v>175</v>
      </c>
      <c r="V127" s="241">
        <f t="shared" si="3"/>
        <v>35.5</v>
      </c>
    </row>
    <row r="128" spans="1:22">
      <c r="A128" s="240" t="str">
        <f>Lists!C:C</f>
        <v>TUR001</v>
      </c>
      <c r="B128" s="241">
        <f>_xlfn.DAYS(About!$A$3,'Core Indicators'!U128)</f>
        <v>6</v>
      </c>
      <c r="C128" s="241">
        <f>_xlfn.DAYS(About!$A$3,'Core Indicators'!AC128)</f>
        <v>6</v>
      </c>
      <c r="D128" s="241">
        <f>_xlfn.DAYS(About!$A$3,'Core Indicators'!AK128)</f>
        <v>6</v>
      </c>
      <c r="E128" s="241">
        <f>_xlfn.DAYS(About!$A$3,'Core Indicators'!AS128)</f>
        <v>6</v>
      </c>
      <c r="F128" s="241">
        <f>_xlfn.DAYS(About!$A$3,'Core Indicators'!BQ128)</f>
        <v>6</v>
      </c>
      <c r="G128" s="241">
        <f>_xlfn.DAYS(About!$A$3,'Core Indicators'!DM128)</f>
        <v>6</v>
      </c>
      <c r="H128" s="241">
        <f>_xlfn.DAYS(About!$A$3,'Core Indicators'!DU128)</f>
        <v>6</v>
      </c>
      <c r="I128" s="241">
        <f>_xlfn.DAYS(About!$A$3,'Core Indicators'!EC128)</f>
        <v>6</v>
      </c>
      <c r="J128" s="241">
        <f>_xlfn.DAYS(About!$A$3,'Core Indicators'!EK128)</f>
        <v>6</v>
      </c>
      <c r="K128" s="241">
        <f>_xlfn.DAYS(About!$A$3,'Core Indicators'!ES128)</f>
        <v>6</v>
      </c>
      <c r="L128" s="241">
        <f>_xlfn.DAYS(About!$A$3,'Core Indicators'!FI128)</f>
        <v>6</v>
      </c>
      <c r="M128" s="241">
        <f>_xlfn.DAYS(About!$A$3,'Core Indicators'!GG128)</f>
        <v>169</v>
      </c>
      <c r="N128" s="241">
        <f>_xlfn.DAYS(About!$A$3,'Core Indicators'!GO128)</f>
        <v>169</v>
      </c>
      <c r="O128" s="241">
        <f>_xlfn.DAYS(About!$A$3,'Core Indicators'!GW128)</f>
        <v>169</v>
      </c>
      <c r="P128" s="241">
        <f>_xlfn.DAYS(About!$A$3,'Core Indicators'!HE128)</f>
        <v>169</v>
      </c>
      <c r="Q128" s="241">
        <f>_xlfn.DAYS(About!$A$3,'Core Indicators'!HM128)</f>
        <v>169</v>
      </c>
      <c r="R128" s="241">
        <f>_xlfn.DAYS(About!$A$3,'Core Indicators'!HU128)</f>
        <v>169</v>
      </c>
      <c r="S128" s="241">
        <f>_xlfn.DAYS(About!$A$3,'Core Indicators'!IC128)</f>
        <v>169</v>
      </c>
      <c r="T128" s="241">
        <f>_xlfn.DAYS(About!$A$3,'Core Indicators'!IK128)</f>
        <v>169</v>
      </c>
      <c r="U128" s="241">
        <f>_xlfn.DAYS(About!$A$3,'Core Indicators'!IS128)</f>
        <v>169</v>
      </c>
      <c r="V128" s="241">
        <f t="shared" si="3"/>
        <v>22.3</v>
      </c>
    </row>
    <row r="129" spans="1:24">
      <c r="A129" s="240" t="str">
        <f>Lists!C:C</f>
        <v>TUR002</v>
      </c>
      <c r="B129" s="241">
        <f>_xlfn.DAYS(About!$A$3,'Core Indicators'!U129)</f>
        <v>6</v>
      </c>
      <c r="C129" s="241">
        <f>_xlfn.DAYS(About!$A$3,'Core Indicators'!AC129)</f>
        <v>6</v>
      </c>
      <c r="D129" s="241">
        <f>_xlfn.DAYS(About!$A$3,'Core Indicators'!AK129)</f>
        <v>6</v>
      </c>
      <c r="E129" s="241">
        <f>_xlfn.DAYS(About!$A$3,'Core Indicators'!AS129)</f>
        <v>6</v>
      </c>
      <c r="F129" s="241">
        <f>_xlfn.DAYS(About!$A$3,'Core Indicators'!BQ129)</f>
        <v>6</v>
      </c>
      <c r="G129" s="241">
        <f>_xlfn.DAYS(About!$A$3,'Core Indicators'!DM129)</f>
        <v>6</v>
      </c>
      <c r="H129" s="241">
        <f>_xlfn.DAYS(About!$A$3,'Core Indicators'!DU129)</f>
        <v>6</v>
      </c>
      <c r="I129" s="241">
        <f>_xlfn.DAYS(About!$A$3,'Core Indicators'!EC129)</f>
        <v>6</v>
      </c>
      <c r="J129" s="241">
        <f>_xlfn.DAYS(About!$A$3,'Core Indicators'!EK129)</f>
        <v>6</v>
      </c>
      <c r="K129" s="241">
        <f>_xlfn.DAYS(About!$A$3,'Core Indicators'!ES129)</f>
        <v>6</v>
      </c>
      <c r="L129" s="241">
        <f>_xlfn.DAYS(About!$A$3,'Core Indicators'!FI129)</f>
        <v>6</v>
      </c>
      <c r="M129" s="241">
        <f>_xlfn.DAYS(About!$A$3,'Core Indicators'!GG129)</f>
        <v>169</v>
      </c>
      <c r="N129" s="241">
        <f>_xlfn.DAYS(About!$A$3,'Core Indicators'!GO129)</f>
        <v>169</v>
      </c>
      <c r="O129" s="241">
        <f>_xlfn.DAYS(About!$A$3,'Core Indicators'!GW129)</f>
        <v>169</v>
      </c>
      <c r="P129" s="241">
        <f>_xlfn.DAYS(About!$A$3,'Core Indicators'!HE129)</f>
        <v>169</v>
      </c>
      <c r="Q129" s="241">
        <f>_xlfn.DAYS(About!$A$3,'Core Indicators'!HM129)</f>
        <v>169</v>
      </c>
      <c r="R129" s="241">
        <f>_xlfn.DAYS(About!$A$3,'Core Indicators'!HU129)</f>
        <v>169</v>
      </c>
      <c r="S129" s="241">
        <f>_xlfn.DAYS(About!$A$3,'Core Indicators'!IC129)</f>
        <v>169</v>
      </c>
      <c r="T129" s="241">
        <f>_xlfn.DAYS(About!$A$3,'Core Indicators'!IK129)</f>
        <v>169</v>
      </c>
      <c r="U129" s="241">
        <f>_xlfn.DAYS(About!$A$3,'Core Indicators'!IS129)</f>
        <v>169</v>
      </c>
      <c r="V129" s="241">
        <f t="shared" si="3"/>
        <v>22.3</v>
      </c>
    </row>
    <row r="130" spans="1:24">
      <c r="A130" s="240" t="str">
        <f>Lists!C:C</f>
        <v>TUR003</v>
      </c>
      <c r="B130" s="241">
        <f>_xlfn.DAYS(About!$A$3,'Core Indicators'!U130)</f>
        <v>6</v>
      </c>
      <c r="C130" s="241">
        <f>_xlfn.DAYS(About!$A$3,'Core Indicators'!AC130)</f>
        <v>6</v>
      </c>
      <c r="D130" s="241">
        <f>_xlfn.DAYS(About!$A$3,'Core Indicators'!AK130)</f>
        <v>6</v>
      </c>
      <c r="E130" s="241">
        <f>_xlfn.DAYS(About!$A$3,'Core Indicators'!AS130)</f>
        <v>6</v>
      </c>
      <c r="F130" s="241">
        <f>_xlfn.DAYS(About!$A$3,'Core Indicators'!BQ130)</f>
        <v>6</v>
      </c>
      <c r="G130" s="241">
        <f>_xlfn.DAYS(About!$A$3,'Core Indicators'!DM130)</f>
        <v>6</v>
      </c>
      <c r="H130" s="241">
        <f>_xlfn.DAYS(About!$A$3,'Core Indicators'!DU130)</f>
        <v>6</v>
      </c>
      <c r="I130" s="241">
        <f>_xlfn.DAYS(About!$A$3,'Core Indicators'!EC130)</f>
        <v>6</v>
      </c>
      <c r="J130" s="241">
        <f>_xlfn.DAYS(About!$A$3,'Core Indicators'!EK130)</f>
        <v>6</v>
      </c>
      <c r="K130" s="241">
        <f>_xlfn.DAYS(About!$A$3,'Core Indicators'!ES130)</f>
        <v>6</v>
      </c>
      <c r="L130" s="241">
        <f>_xlfn.DAYS(About!$A$3,'Core Indicators'!FI130)</f>
        <v>6</v>
      </c>
      <c r="M130" s="241">
        <f>_xlfn.DAYS(About!$A$3,'Core Indicators'!GG130)</f>
        <v>169</v>
      </c>
      <c r="N130" s="241">
        <f>_xlfn.DAYS(About!$A$3,'Core Indicators'!GO130)</f>
        <v>169</v>
      </c>
      <c r="O130" s="241">
        <f>_xlfn.DAYS(About!$A$3,'Core Indicators'!GW130)</f>
        <v>169</v>
      </c>
      <c r="P130" s="241">
        <f>_xlfn.DAYS(About!$A$3,'Core Indicators'!HE130)</f>
        <v>169</v>
      </c>
      <c r="Q130" s="241">
        <f>_xlfn.DAYS(About!$A$3,'Core Indicators'!HM130)</f>
        <v>169</v>
      </c>
      <c r="R130" s="241">
        <f>_xlfn.DAYS(About!$A$3,'Core Indicators'!HU130)</f>
        <v>169</v>
      </c>
      <c r="S130" s="241">
        <f>_xlfn.DAYS(About!$A$3,'Core Indicators'!IC130)</f>
        <v>169</v>
      </c>
      <c r="T130" s="241">
        <f>_xlfn.DAYS(About!$A$3,'Core Indicators'!IK130)</f>
        <v>169</v>
      </c>
      <c r="U130" s="241">
        <f>_xlfn.DAYS(About!$A$3,'Core Indicators'!IS130)</f>
        <v>169</v>
      </c>
      <c r="V130" s="241">
        <f t="shared" si="3"/>
        <v>22.3</v>
      </c>
    </row>
    <row r="131" spans="1:24">
      <c r="A131" s="240" t="str">
        <f>Lists!C:C</f>
        <v>TUR005</v>
      </c>
      <c r="B131" s="241">
        <f>_xlfn.DAYS(About!$A$3,'Core Indicators'!U131)</f>
        <v>6</v>
      </c>
      <c r="C131" s="241">
        <f>_xlfn.DAYS(About!$A$3,'Core Indicators'!AC131)</f>
        <v>6</v>
      </c>
      <c r="D131" s="241">
        <f>_xlfn.DAYS(About!$A$3,'Core Indicators'!AK131)</f>
        <v>6</v>
      </c>
      <c r="E131" s="241">
        <f>_xlfn.DAYS(About!$A$3,'Core Indicators'!AS131)</f>
        <v>6</v>
      </c>
      <c r="F131" s="241">
        <f>_xlfn.DAYS(About!$A$3,'Core Indicators'!BQ131)</f>
        <v>6</v>
      </c>
      <c r="G131" s="241">
        <f>_xlfn.DAYS(About!$A$3,'Core Indicators'!DM131)</f>
        <v>6</v>
      </c>
      <c r="H131" s="241">
        <f>_xlfn.DAYS(About!$A$3,'Core Indicators'!DU131)</f>
        <v>6</v>
      </c>
      <c r="I131" s="241">
        <f>_xlfn.DAYS(About!$A$3,'Core Indicators'!EC131)</f>
        <v>6</v>
      </c>
      <c r="J131" s="241">
        <f>_xlfn.DAYS(About!$A$3,'Core Indicators'!EK131)</f>
        <v>6</v>
      </c>
      <c r="K131" s="241">
        <f>_xlfn.DAYS(About!$A$3,'Core Indicators'!ES131)</f>
        <v>6</v>
      </c>
      <c r="L131" s="241">
        <f>_xlfn.DAYS(About!$A$3,'Core Indicators'!FI131)</f>
        <v>6</v>
      </c>
      <c r="M131" s="241">
        <f>_xlfn.DAYS(About!$A$3,'Core Indicators'!GG131)</f>
        <v>169</v>
      </c>
      <c r="N131" s="241">
        <f>_xlfn.DAYS(About!$A$3,'Core Indicators'!GO131)</f>
        <v>169</v>
      </c>
      <c r="O131" s="241">
        <f>_xlfn.DAYS(About!$A$3,'Core Indicators'!GW131)</f>
        <v>169</v>
      </c>
      <c r="P131" s="241">
        <f>_xlfn.DAYS(About!$A$3,'Core Indicators'!HE131)</f>
        <v>169</v>
      </c>
      <c r="Q131" s="241">
        <f>_xlfn.DAYS(About!$A$3,'Core Indicators'!HM131)</f>
        <v>169</v>
      </c>
      <c r="R131" s="241">
        <f>_xlfn.DAYS(About!$A$3,'Core Indicators'!HU131)</f>
        <v>169</v>
      </c>
      <c r="S131" s="241">
        <f>_xlfn.DAYS(About!$A$3,'Core Indicators'!IC131)</f>
        <v>169</v>
      </c>
      <c r="T131" s="241">
        <f>_xlfn.DAYS(About!$A$3,'Core Indicators'!IK131)</f>
        <v>169</v>
      </c>
      <c r="U131" s="241">
        <f>_xlfn.DAYS(About!$A$3,'Core Indicators'!IS131)</f>
        <v>169</v>
      </c>
      <c r="V131" s="241">
        <f t="shared" ref="V131:V141" si="4">AVERAGE(D131:M131)</f>
        <v>22.3</v>
      </c>
    </row>
    <row r="132" spans="1:24">
      <c r="A132" s="240" t="str">
        <f>Lists!C:C</f>
        <v>TZA001</v>
      </c>
      <c r="B132" s="241">
        <f>_xlfn.DAYS(About!$A$3,'Core Indicators'!U132)</f>
        <v>0</v>
      </c>
      <c r="C132" s="241">
        <f>_xlfn.DAYS(About!$A$3,'Core Indicators'!AC132)</f>
        <v>0</v>
      </c>
      <c r="D132" s="241">
        <f>_xlfn.DAYS(About!$A$3,'Core Indicators'!AK132)</f>
        <v>0</v>
      </c>
      <c r="E132" s="241">
        <f>_xlfn.DAYS(About!$A$3,'Core Indicators'!AS132)</f>
        <v>0</v>
      </c>
      <c r="F132" s="241">
        <f>_xlfn.DAYS(About!$A$3,'Core Indicators'!BQ132)</f>
        <v>0</v>
      </c>
      <c r="G132" s="241">
        <f>_xlfn.DAYS(About!$A$3,'Core Indicators'!DM132)</f>
        <v>0</v>
      </c>
      <c r="H132" s="241">
        <f>_xlfn.DAYS(About!$A$3,'Core Indicators'!DU132)</f>
        <v>0</v>
      </c>
      <c r="I132" s="241">
        <f>_xlfn.DAYS(About!$A$3,'Core Indicators'!EC132)</f>
        <v>0</v>
      </c>
      <c r="J132" s="241">
        <f>_xlfn.DAYS(About!$A$3,'Core Indicators'!EK132)</f>
        <v>0</v>
      </c>
      <c r="K132" s="241">
        <f>_xlfn.DAYS(About!$A$3,'Core Indicators'!ES132)</f>
        <v>0</v>
      </c>
      <c r="L132" s="241">
        <f>_xlfn.DAYS(About!$A$3,'Core Indicators'!FI132)</f>
        <v>0</v>
      </c>
      <c r="M132" s="241">
        <f>_xlfn.DAYS(About!$A$3,'Core Indicators'!GG132)</f>
        <v>166</v>
      </c>
      <c r="N132" s="241">
        <f>_xlfn.DAYS(About!$A$3,'Core Indicators'!GO132)</f>
        <v>166</v>
      </c>
      <c r="O132" s="241">
        <f>_xlfn.DAYS(About!$A$3,'Core Indicators'!GW132)</f>
        <v>166</v>
      </c>
      <c r="P132" s="241">
        <f>_xlfn.DAYS(About!$A$3,'Core Indicators'!HE132)</f>
        <v>166</v>
      </c>
      <c r="Q132" s="241">
        <f>_xlfn.DAYS(About!$A$3,'Core Indicators'!HM132)</f>
        <v>166</v>
      </c>
      <c r="R132" s="241">
        <f>_xlfn.DAYS(About!$A$3,'Core Indicators'!HU132)</f>
        <v>166</v>
      </c>
      <c r="S132" s="241">
        <f>_xlfn.DAYS(About!$A$3,'Core Indicators'!IC132)</f>
        <v>166</v>
      </c>
      <c r="T132" s="241">
        <f>_xlfn.DAYS(About!$A$3,'Core Indicators'!IK132)</f>
        <v>166</v>
      </c>
      <c r="U132" s="241">
        <f>_xlfn.DAYS(About!$A$3,'Core Indicators'!IS132)</f>
        <v>166</v>
      </c>
      <c r="V132" s="241">
        <f t="shared" si="4"/>
        <v>16.600000000000001</v>
      </c>
    </row>
    <row r="133" spans="1:24">
      <c r="A133" s="240" t="str">
        <f>Lists!C:C</f>
        <v>TZA002</v>
      </c>
      <c r="B133" s="241">
        <f>_xlfn.DAYS(About!$A$3,'Core Indicators'!U133)</f>
        <v>0</v>
      </c>
      <c r="C133" s="241">
        <f>_xlfn.DAYS(About!$A$3,'Core Indicators'!AC133)</f>
        <v>0</v>
      </c>
      <c r="D133" s="241">
        <f>_xlfn.DAYS(About!$A$3,'Core Indicators'!AK133)</f>
        <v>0</v>
      </c>
      <c r="E133" s="241">
        <f>_xlfn.DAYS(About!$A$3,'Core Indicators'!AS133)</f>
        <v>0</v>
      </c>
      <c r="F133" s="241">
        <f>_xlfn.DAYS(About!$A$3,'Core Indicators'!BQ133)</f>
        <v>0</v>
      </c>
      <c r="G133" s="241">
        <f>_xlfn.DAYS(About!$A$3,'Core Indicators'!DM133)</f>
        <v>0</v>
      </c>
      <c r="H133" s="241">
        <f>_xlfn.DAYS(About!$A$3,'Core Indicators'!DU133)</f>
        <v>0</v>
      </c>
      <c r="I133" s="241">
        <f>_xlfn.DAYS(About!$A$3,'Core Indicators'!EC133)</f>
        <v>0</v>
      </c>
      <c r="J133" s="241">
        <f>_xlfn.DAYS(About!$A$3,'Core Indicators'!EK133)</f>
        <v>0</v>
      </c>
      <c r="K133" s="241">
        <f>_xlfn.DAYS(About!$A$3,'Core Indicators'!ES133)</f>
        <v>0</v>
      </c>
      <c r="L133" s="241">
        <f>_xlfn.DAYS(About!$A$3,'Core Indicators'!FI133)</f>
        <v>0</v>
      </c>
      <c r="M133" s="241">
        <f>_xlfn.DAYS(About!$A$3,'Core Indicators'!GG133)</f>
        <v>166</v>
      </c>
      <c r="N133" s="241">
        <f>_xlfn.DAYS(About!$A$3,'Core Indicators'!GO133)</f>
        <v>166</v>
      </c>
      <c r="O133" s="241">
        <f>_xlfn.DAYS(About!$A$3,'Core Indicators'!GW133)</f>
        <v>166</v>
      </c>
      <c r="P133" s="241">
        <f>_xlfn.DAYS(About!$A$3,'Core Indicators'!HE133)</f>
        <v>166</v>
      </c>
      <c r="Q133" s="241">
        <f>_xlfn.DAYS(About!$A$3,'Core Indicators'!HM133)</f>
        <v>166</v>
      </c>
      <c r="R133" s="241">
        <f>_xlfn.DAYS(About!$A$3,'Core Indicators'!HU133)</f>
        <v>166</v>
      </c>
      <c r="S133" s="241">
        <f>_xlfn.DAYS(About!$A$3,'Core Indicators'!IC133)</f>
        <v>166</v>
      </c>
      <c r="T133" s="241">
        <f>_xlfn.DAYS(About!$A$3,'Core Indicators'!IK133)</f>
        <v>166</v>
      </c>
      <c r="U133" s="241">
        <f>_xlfn.DAYS(About!$A$3,'Core Indicators'!IS133)</f>
        <v>166</v>
      </c>
      <c r="V133" s="241">
        <f t="shared" si="4"/>
        <v>16.600000000000001</v>
      </c>
    </row>
    <row r="134" spans="1:24">
      <c r="A134" s="240" t="str">
        <f>Lists!C:C</f>
        <v>TZA003</v>
      </c>
      <c r="B134" s="241">
        <f>_xlfn.DAYS(About!$A$3,'Core Indicators'!U134)</f>
        <v>0</v>
      </c>
      <c r="C134" s="241">
        <f>_xlfn.DAYS(About!$A$3,'Core Indicators'!AC134)</f>
        <v>0</v>
      </c>
      <c r="D134" s="241">
        <f>_xlfn.DAYS(About!$A$3,'Core Indicators'!AK134)</f>
        <v>0</v>
      </c>
      <c r="E134" s="241">
        <f>_xlfn.DAYS(About!$A$3,'Core Indicators'!AS134)</f>
        <v>1142</v>
      </c>
      <c r="F134" s="241">
        <f>_xlfn.DAYS(About!$A$3,'Core Indicators'!BQ134)</f>
        <v>0</v>
      </c>
      <c r="G134" s="241">
        <f>_xlfn.DAYS(About!$A$3,'Core Indicators'!DM134)</f>
        <v>0</v>
      </c>
      <c r="H134" s="241">
        <f>_xlfn.DAYS(About!$A$3,'Core Indicators'!DU134)</f>
        <v>0</v>
      </c>
      <c r="I134" s="241">
        <f>_xlfn.DAYS(About!$A$3,'Core Indicators'!EC134)</f>
        <v>0</v>
      </c>
      <c r="J134" s="241">
        <f>_xlfn.DAYS(About!$A$3,'Core Indicators'!EK134)</f>
        <v>0</v>
      </c>
      <c r="K134" s="241">
        <f>_xlfn.DAYS(About!$A$3,'Core Indicators'!ES134)</f>
        <v>0</v>
      </c>
      <c r="L134" s="241">
        <f>_xlfn.DAYS(About!$A$3,'Core Indicators'!FI134)</f>
        <v>0</v>
      </c>
      <c r="M134" s="241">
        <f>_xlfn.DAYS(About!$A$3,'Core Indicators'!GG134)</f>
        <v>166</v>
      </c>
      <c r="N134" s="241">
        <f>_xlfn.DAYS(About!$A$3,'Core Indicators'!GO134)</f>
        <v>166</v>
      </c>
      <c r="O134" s="241">
        <f>_xlfn.DAYS(About!$A$3,'Core Indicators'!GW134)</f>
        <v>166</v>
      </c>
      <c r="P134" s="241">
        <f>_xlfn.DAYS(About!$A$3,'Core Indicators'!HE134)</f>
        <v>166</v>
      </c>
      <c r="Q134" s="241">
        <f>_xlfn.DAYS(About!$A$3,'Core Indicators'!HM134)</f>
        <v>166</v>
      </c>
      <c r="R134" s="241">
        <f>_xlfn.DAYS(About!$A$3,'Core Indicators'!HU134)</f>
        <v>166</v>
      </c>
      <c r="S134" s="241">
        <f>_xlfn.DAYS(About!$A$3,'Core Indicators'!IC134)</f>
        <v>166</v>
      </c>
      <c r="T134" s="241">
        <f>_xlfn.DAYS(About!$A$3,'Core Indicators'!IK134)</f>
        <v>166</v>
      </c>
      <c r="U134" s="241">
        <f>_xlfn.DAYS(About!$A$3,'Core Indicators'!IS134)</f>
        <v>166</v>
      </c>
      <c r="V134" s="241">
        <f t="shared" si="4"/>
        <v>130.80000000000001</v>
      </c>
    </row>
    <row r="135" spans="1:24">
      <c r="A135" s="240" t="str">
        <f>Lists!C:C</f>
        <v>UGA005</v>
      </c>
      <c r="B135" s="241">
        <f>_xlfn.DAYS(About!$A$3,'Core Indicators'!U135)</f>
        <v>1</v>
      </c>
      <c r="C135" s="241">
        <f>_xlfn.DAYS(About!$A$3,'Core Indicators'!AC135)</f>
        <v>1</v>
      </c>
      <c r="D135" s="241">
        <f>_xlfn.DAYS(About!$A$3,'Core Indicators'!AK135)</f>
        <v>1</v>
      </c>
      <c r="E135" s="241">
        <f>_xlfn.DAYS(About!$A$3,'Core Indicators'!AS135)</f>
        <v>1</v>
      </c>
      <c r="F135" s="241">
        <f>_xlfn.DAYS(About!$A$3,'Core Indicators'!BQ135)</f>
        <v>1</v>
      </c>
      <c r="G135" s="241">
        <f>_xlfn.DAYS(About!$A$3,'Core Indicators'!DM135)</f>
        <v>1</v>
      </c>
      <c r="H135" s="241">
        <f>_xlfn.DAYS(About!$A$3,'Core Indicators'!DU135)</f>
        <v>1</v>
      </c>
      <c r="I135" s="241">
        <f>_xlfn.DAYS(About!$A$3,'Core Indicators'!EC135)</f>
        <v>1</v>
      </c>
      <c r="J135" s="241">
        <f>_xlfn.DAYS(About!$A$3,'Core Indicators'!EK135)</f>
        <v>1</v>
      </c>
      <c r="K135" s="241">
        <f>_xlfn.DAYS(About!$A$3,'Core Indicators'!ES135)</f>
        <v>1</v>
      </c>
      <c r="L135" s="241">
        <f>_xlfn.DAYS(About!$A$3,'Core Indicators'!FI135)</f>
        <v>1</v>
      </c>
      <c r="M135" s="241">
        <f>_xlfn.DAYS(About!$A$3,'Core Indicators'!GG135)</f>
        <v>169</v>
      </c>
      <c r="N135" s="241">
        <f>_xlfn.DAYS(About!$A$3,'Core Indicators'!GO135)</f>
        <v>169</v>
      </c>
      <c r="O135" s="241">
        <f>_xlfn.DAYS(About!$A$3,'Core Indicators'!GW135)</f>
        <v>169</v>
      </c>
      <c r="P135" s="241">
        <f>_xlfn.DAYS(About!$A$3,'Core Indicators'!HE135)</f>
        <v>169</v>
      </c>
      <c r="Q135" s="241">
        <f>_xlfn.DAYS(About!$A$3,'Core Indicators'!HM135)</f>
        <v>169</v>
      </c>
      <c r="R135" s="241">
        <f>_xlfn.DAYS(About!$A$3,'Core Indicators'!HU135)</f>
        <v>169</v>
      </c>
      <c r="S135" s="241">
        <f>_xlfn.DAYS(About!$A$3,'Core Indicators'!IC135)</f>
        <v>169</v>
      </c>
      <c r="T135" s="241">
        <f>_xlfn.DAYS(About!$A$3,'Core Indicators'!IK135)</f>
        <v>169</v>
      </c>
      <c r="U135" s="241">
        <f>_xlfn.DAYS(About!$A$3,'Core Indicators'!IS135)</f>
        <v>169</v>
      </c>
      <c r="V135" s="241">
        <f t="shared" si="4"/>
        <v>17.8</v>
      </c>
    </row>
    <row r="136" spans="1:24">
      <c r="A136" s="240" t="str">
        <f>Lists!C:C</f>
        <v>UKR002</v>
      </c>
      <c r="B136" s="241">
        <f>_xlfn.DAYS(About!$A$3,'Core Indicators'!U136)</f>
        <v>4</v>
      </c>
      <c r="C136" s="241">
        <f>_xlfn.DAYS(About!$A$3,'Core Indicators'!AC136)</f>
        <v>4</v>
      </c>
      <c r="D136" s="241">
        <f>_xlfn.DAYS(About!$A$3,'Core Indicators'!AK136)</f>
        <v>4</v>
      </c>
      <c r="E136" s="241">
        <f>_xlfn.DAYS(About!$A$3,'Core Indicators'!AS136)</f>
        <v>4</v>
      </c>
      <c r="F136" s="241">
        <f>_xlfn.DAYS(About!$A$3,'Core Indicators'!BQ136)</f>
        <v>4</v>
      </c>
      <c r="G136" s="241">
        <f>_xlfn.DAYS(About!$A$3,'Core Indicators'!DM136)</f>
        <v>4</v>
      </c>
      <c r="H136" s="241">
        <f>_xlfn.DAYS(About!$A$3,'Core Indicators'!DU136)</f>
        <v>4</v>
      </c>
      <c r="I136" s="241">
        <f>_xlfn.DAYS(About!$A$3,'Core Indicators'!EC136)</f>
        <v>4</v>
      </c>
      <c r="J136" s="241">
        <f>_xlfn.DAYS(About!$A$3,'Core Indicators'!EK136)</f>
        <v>4</v>
      </c>
      <c r="K136" s="241">
        <f>_xlfn.DAYS(About!$A$3,'Core Indicators'!ES136)</f>
        <v>4</v>
      </c>
      <c r="L136" s="241">
        <f>_xlfn.DAYS(About!$A$3,'Core Indicators'!FI136)</f>
        <v>4</v>
      </c>
      <c r="M136" s="241">
        <f>_xlfn.DAYS(About!$A$3,'Core Indicators'!GG136)</f>
        <v>162</v>
      </c>
      <c r="N136" s="241">
        <f>_xlfn.DAYS(About!$A$3,'Core Indicators'!GO136)</f>
        <v>162</v>
      </c>
      <c r="O136" s="241">
        <f>_xlfn.DAYS(About!$A$3,'Core Indicators'!GW136)</f>
        <v>162</v>
      </c>
      <c r="P136" s="241">
        <f>_xlfn.DAYS(About!$A$3,'Core Indicators'!HE136)</f>
        <v>162</v>
      </c>
      <c r="Q136" s="241">
        <f>_xlfn.DAYS(About!$A$3,'Core Indicators'!HM136)</f>
        <v>162</v>
      </c>
      <c r="R136" s="241">
        <f>_xlfn.DAYS(About!$A$3,'Core Indicators'!HU136)</f>
        <v>162</v>
      </c>
      <c r="S136" s="241">
        <f>_xlfn.DAYS(About!$A$3,'Core Indicators'!IC136)</f>
        <v>162</v>
      </c>
      <c r="T136" s="241">
        <f>_xlfn.DAYS(About!$A$3,'Core Indicators'!IK136)</f>
        <v>162</v>
      </c>
      <c r="U136" s="241">
        <f>_xlfn.DAYS(About!$A$3,'Core Indicators'!IS136)</f>
        <v>162</v>
      </c>
      <c r="V136" s="241">
        <f t="shared" si="4"/>
        <v>19.8</v>
      </c>
    </row>
    <row r="137" spans="1:24">
      <c r="A137" s="240" t="str">
        <f>Lists!C:C</f>
        <v>VEN001</v>
      </c>
      <c r="B137" s="241">
        <f>_xlfn.DAYS(About!$A$3,'Core Indicators'!U137)</f>
        <v>0</v>
      </c>
      <c r="C137" s="241">
        <f>_xlfn.DAYS(About!$A$3,'Core Indicators'!AC137)</f>
        <v>0</v>
      </c>
      <c r="D137" s="241">
        <f>_xlfn.DAYS(About!$A$3,'Core Indicators'!AK137)</f>
        <v>0</v>
      </c>
      <c r="E137" s="241">
        <f>_xlfn.DAYS(About!$A$3,'Core Indicators'!AS137)</f>
        <v>0</v>
      </c>
      <c r="F137" s="241">
        <f>_xlfn.DAYS(About!$A$3,'Core Indicators'!BQ137)</f>
        <v>62</v>
      </c>
      <c r="G137" s="241">
        <f>_xlfn.DAYS(About!$A$3,'Core Indicators'!DM137)</f>
        <v>0</v>
      </c>
      <c r="H137" s="241">
        <f>_xlfn.DAYS(About!$A$3,'Core Indicators'!DU137)</f>
        <v>0</v>
      </c>
      <c r="I137" s="241">
        <f>_xlfn.DAYS(About!$A$3,'Core Indicators'!EC137)</f>
        <v>0</v>
      </c>
      <c r="J137" s="241">
        <f>_xlfn.DAYS(About!$A$3,'Core Indicators'!EK137)</f>
        <v>0</v>
      </c>
      <c r="K137" s="241">
        <f>_xlfn.DAYS(About!$A$3,'Core Indicators'!ES137)</f>
        <v>0</v>
      </c>
      <c r="L137" s="241">
        <f>_xlfn.DAYS(About!$A$3,'Core Indicators'!FI137)</f>
        <v>0</v>
      </c>
      <c r="M137" s="241">
        <f>_xlfn.DAYS(About!$A$3,'Core Indicators'!GG137)</f>
        <v>162</v>
      </c>
      <c r="N137" s="241">
        <f>_xlfn.DAYS(About!$A$3,'Core Indicators'!GO137)</f>
        <v>162</v>
      </c>
      <c r="O137" s="241">
        <f>_xlfn.DAYS(About!$A$3,'Core Indicators'!GW137)</f>
        <v>162</v>
      </c>
      <c r="P137" s="241">
        <f>_xlfn.DAYS(About!$A$3,'Core Indicators'!HE137)</f>
        <v>162</v>
      </c>
      <c r="Q137" s="241">
        <f>_xlfn.DAYS(About!$A$3,'Core Indicators'!HM137)</f>
        <v>162</v>
      </c>
      <c r="R137" s="241">
        <f>_xlfn.DAYS(About!$A$3,'Core Indicators'!HU137)</f>
        <v>162</v>
      </c>
      <c r="S137" s="241">
        <f>_xlfn.DAYS(About!$A$3,'Core Indicators'!IC137)</f>
        <v>162</v>
      </c>
      <c r="T137" s="241">
        <f>_xlfn.DAYS(About!$A$3,'Core Indicators'!IK137)</f>
        <v>162</v>
      </c>
      <c r="U137" s="241">
        <f>_xlfn.DAYS(About!$A$3,'Core Indicators'!IS137)</f>
        <v>162</v>
      </c>
      <c r="V137" s="241">
        <f t="shared" si="4"/>
        <v>22.4</v>
      </c>
    </row>
    <row r="138" spans="1:24">
      <c r="A138" s="240" t="str">
        <f>Lists!C:C</f>
        <v>YEM001</v>
      </c>
      <c r="B138" s="241">
        <f>_xlfn.DAYS(About!$A$3,'Core Indicators'!U138)</f>
        <v>15</v>
      </c>
      <c r="C138" s="241">
        <f>_xlfn.DAYS(About!$A$3,'Core Indicators'!AC138)</f>
        <v>15</v>
      </c>
      <c r="D138" s="241">
        <f>_xlfn.DAYS(About!$A$3,'Core Indicators'!AK138)</f>
        <v>15</v>
      </c>
      <c r="E138" s="241">
        <f>_xlfn.DAYS(About!$A$3,'Core Indicators'!AS138)</f>
        <v>15</v>
      </c>
      <c r="F138" s="241">
        <f>_xlfn.DAYS(About!$A$3,'Core Indicators'!BQ138)</f>
        <v>15</v>
      </c>
      <c r="G138" s="241">
        <f>_xlfn.DAYS(About!$A$3,'Core Indicators'!DM138)</f>
        <v>15</v>
      </c>
      <c r="H138" s="241">
        <f>_xlfn.DAYS(About!$A$3,'Core Indicators'!DU138)</f>
        <v>15</v>
      </c>
      <c r="I138" s="241">
        <f>_xlfn.DAYS(About!$A$3,'Core Indicators'!EC138)</f>
        <v>15</v>
      </c>
      <c r="J138" s="241">
        <f>_xlfn.DAYS(About!$A$3,'Core Indicators'!EK138)</f>
        <v>15</v>
      </c>
      <c r="K138" s="241">
        <f>_xlfn.DAYS(About!$A$3,'Core Indicators'!ES138)</f>
        <v>15</v>
      </c>
      <c r="L138" s="241">
        <f>_xlfn.DAYS(About!$A$3,'Core Indicators'!FI138)</f>
        <v>15</v>
      </c>
      <c r="M138" s="241">
        <f>_xlfn.DAYS(About!$A$3,'Core Indicators'!GG138)</f>
        <v>163</v>
      </c>
      <c r="N138" s="241">
        <f>_xlfn.DAYS(About!$A$3,'Core Indicators'!GO138)</f>
        <v>163</v>
      </c>
      <c r="O138" s="241">
        <f>_xlfn.DAYS(About!$A$3,'Core Indicators'!GW138)</f>
        <v>163</v>
      </c>
      <c r="P138" s="241">
        <f>_xlfn.DAYS(About!$A$3,'Core Indicators'!HE138)</f>
        <v>163</v>
      </c>
      <c r="Q138" s="241">
        <f>_xlfn.DAYS(About!$A$3,'Core Indicators'!HM138)</f>
        <v>163</v>
      </c>
      <c r="R138" s="241">
        <f>_xlfn.DAYS(About!$A$3,'Core Indicators'!HU138)</f>
        <v>163</v>
      </c>
      <c r="S138" s="241">
        <f>_xlfn.DAYS(About!$A$3,'Core Indicators'!IC138)</f>
        <v>163</v>
      </c>
      <c r="T138" s="241">
        <f>_xlfn.DAYS(About!$A$3,'Core Indicators'!IK138)</f>
        <v>163</v>
      </c>
      <c r="U138" s="241">
        <f>_xlfn.DAYS(About!$A$3,'Core Indicators'!IS138)</f>
        <v>163</v>
      </c>
      <c r="V138" s="241">
        <f t="shared" si="4"/>
        <v>29.8</v>
      </c>
    </row>
    <row r="139" spans="1:24">
      <c r="A139" s="240" t="str">
        <f>Lists!C:C</f>
        <v>YEM002</v>
      </c>
      <c r="B139" s="241">
        <f>_xlfn.DAYS(About!$A$3,'Core Indicators'!U139)</f>
        <v>15</v>
      </c>
      <c r="C139" s="241">
        <f>_xlfn.DAYS(About!$A$3,'Core Indicators'!AC139)</f>
        <v>15</v>
      </c>
      <c r="D139" s="241">
        <f>_xlfn.DAYS(About!$A$3,'Core Indicators'!AK139)</f>
        <v>15</v>
      </c>
      <c r="E139" s="241">
        <f>_xlfn.DAYS(About!$A$3,'Core Indicators'!AS139)</f>
        <v>15</v>
      </c>
      <c r="F139" s="241">
        <f>_xlfn.DAYS(About!$A$3,'Core Indicators'!BQ139)</f>
        <v>15</v>
      </c>
      <c r="G139" s="241">
        <f>_xlfn.DAYS(About!$A$3,'Core Indicators'!DM139)</f>
        <v>15</v>
      </c>
      <c r="H139" s="241">
        <f>_xlfn.DAYS(About!$A$3,'Core Indicators'!DU139)</f>
        <v>15</v>
      </c>
      <c r="I139" s="241">
        <f>_xlfn.DAYS(About!$A$3,'Core Indicators'!EC139)</f>
        <v>15</v>
      </c>
      <c r="J139" s="241">
        <f>_xlfn.DAYS(About!$A$3,'Core Indicators'!EK139)</f>
        <v>15</v>
      </c>
      <c r="K139" s="241">
        <f>_xlfn.DAYS(About!$A$3,'Core Indicators'!ES139)</f>
        <v>15</v>
      </c>
      <c r="L139" s="241">
        <f>_xlfn.DAYS(About!$A$3,'Core Indicators'!FI139)</f>
        <v>15</v>
      </c>
      <c r="M139" s="241">
        <f>_xlfn.DAYS(About!$A$3,'Core Indicators'!GG139)</f>
        <v>163</v>
      </c>
      <c r="N139" s="241">
        <f>_xlfn.DAYS(About!$A$3,'Core Indicators'!GO139)</f>
        <v>163</v>
      </c>
      <c r="O139" s="241">
        <f>_xlfn.DAYS(About!$A$3,'Core Indicators'!GW139)</f>
        <v>163</v>
      </c>
      <c r="P139" s="241">
        <f>_xlfn.DAYS(About!$A$3,'Core Indicators'!HE139)</f>
        <v>163</v>
      </c>
      <c r="Q139" s="241">
        <f>_xlfn.DAYS(About!$A$3,'Core Indicators'!HM139)</f>
        <v>163</v>
      </c>
      <c r="R139" s="241">
        <f>_xlfn.DAYS(About!$A$3,'Core Indicators'!HU139)</f>
        <v>163</v>
      </c>
      <c r="S139" s="241">
        <f>_xlfn.DAYS(About!$A$3,'Core Indicators'!IC139)</f>
        <v>163</v>
      </c>
      <c r="T139" s="241">
        <f>_xlfn.DAYS(About!$A$3,'Core Indicators'!IK139)</f>
        <v>163</v>
      </c>
      <c r="U139" s="241">
        <f>_xlfn.DAYS(About!$A$3,'Core Indicators'!IS139)</f>
        <v>163</v>
      </c>
      <c r="V139" s="241">
        <f t="shared" si="4"/>
        <v>29.8</v>
      </c>
    </row>
    <row r="140" spans="1:24">
      <c r="A140" s="240" t="str">
        <f>Lists!C:C</f>
        <v>ZMB002</v>
      </c>
      <c r="B140" s="241">
        <f>_xlfn.DAYS(About!$A$3,'Core Indicators'!U140)</f>
        <v>0</v>
      </c>
      <c r="C140" s="241">
        <f>_xlfn.DAYS(About!$A$3,'Core Indicators'!AC140)</f>
        <v>0</v>
      </c>
      <c r="D140" s="241">
        <f>_xlfn.DAYS(About!$A$3,'Core Indicators'!AK140)</f>
        <v>0</v>
      </c>
      <c r="E140" s="241">
        <f>_xlfn.DAYS(About!$A$3,'Core Indicators'!AS140)</f>
        <v>0</v>
      </c>
      <c r="F140" s="241">
        <f>_xlfn.DAYS(About!$A$3,'Core Indicators'!BQ140)</f>
        <v>0</v>
      </c>
      <c r="G140" s="241">
        <f>_xlfn.DAYS(About!$A$3,'Core Indicators'!DM140)</f>
        <v>0</v>
      </c>
      <c r="H140" s="241">
        <f>_xlfn.DAYS(About!$A$3,'Core Indicators'!DU140)</f>
        <v>0</v>
      </c>
      <c r="I140" s="241">
        <f>_xlfn.DAYS(About!$A$3,'Core Indicators'!EC140)</f>
        <v>0</v>
      </c>
      <c r="J140" s="241">
        <f>_xlfn.DAYS(About!$A$3,'Core Indicators'!EK140)</f>
        <v>0</v>
      </c>
      <c r="K140" s="241">
        <f>_xlfn.DAYS(About!$A$3,'Core Indicators'!ES140)</f>
        <v>0</v>
      </c>
      <c r="L140" s="241">
        <f>_xlfn.DAYS(About!$A$3,'Core Indicators'!FI140)</f>
        <v>0</v>
      </c>
      <c r="M140" s="241">
        <f>_xlfn.DAYS(About!$A$3,'Core Indicators'!GG140)</f>
        <v>174</v>
      </c>
      <c r="N140" s="241">
        <f>_xlfn.DAYS(About!$A$3,'Core Indicators'!GO140)</f>
        <v>174</v>
      </c>
      <c r="O140" s="241">
        <f>_xlfn.DAYS(About!$A$3,'Core Indicators'!GW140)</f>
        <v>174</v>
      </c>
      <c r="P140" s="241">
        <f>_xlfn.DAYS(About!$A$3,'Core Indicators'!HE140)</f>
        <v>174</v>
      </c>
      <c r="Q140" s="241">
        <f>_xlfn.DAYS(About!$A$3,'Core Indicators'!HM140)</f>
        <v>174</v>
      </c>
      <c r="R140" s="241">
        <f>_xlfn.DAYS(About!$A$3,'Core Indicators'!HU140)</f>
        <v>174</v>
      </c>
      <c r="S140" s="241">
        <f>_xlfn.DAYS(About!$A$3,'Core Indicators'!IC140)</f>
        <v>174</v>
      </c>
      <c r="T140" s="241">
        <f>_xlfn.DAYS(About!$A$3,'Core Indicators'!IK140)</f>
        <v>174</v>
      </c>
      <c r="U140" s="241">
        <f>_xlfn.DAYS(About!$A$3,'Core Indicators'!IS140)</f>
        <v>174</v>
      </c>
      <c r="V140" s="241">
        <f t="shared" si="4"/>
        <v>17.399999999999999</v>
      </c>
    </row>
    <row r="141" spans="1:24">
      <c r="A141" s="240" t="str">
        <f>Lists!C:C</f>
        <v>ZWE001</v>
      </c>
      <c r="B141" s="241">
        <f>_xlfn.DAYS(About!$A$3,'Core Indicators'!U141)</f>
        <v>0</v>
      </c>
      <c r="C141" s="241">
        <f>_xlfn.DAYS(About!$A$3,'Core Indicators'!AC141)</f>
        <v>0</v>
      </c>
      <c r="D141" s="241">
        <f>_xlfn.DAYS(About!$A$3,'Core Indicators'!AK141)</f>
        <v>0</v>
      </c>
      <c r="E141" s="241">
        <f>_xlfn.DAYS(About!$A$3,'Core Indicators'!AS141)</f>
        <v>0</v>
      </c>
      <c r="F141" s="241">
        <f>_xlfn.DAYS(About!$A$3,'Core Indicators'!BQ141)</f>
        <v>0</v>
      </c>
      <c r="G141" s="241">
        <f>_xlfn.DAYS(About!$A$3,'Core Indicators'!DM141)</f>
        <v>0</v>
      </c>
      <c r="H141" s="241">
        <f>_xlfn.DAYS(About!$A$3,'Core Indicators'!DU141)</f>
        <v>0</v>
      </c>
      <c r="I141" s="241">
        <f>_xlfn.DAYS(About!$A$3,'Core Indicators'!EC141)</f>
        <v>0</v>
      </c>
      <c r="J141" s="241">
        <f>_xlfn.DAYS(About!$A$3,'Core Indicators'!EK141)</f>
        <v>0</v>
      </c>
      <c r="K141" s="241">
        <f>_xlfn.DAYS(About!$A$3,'Core Indicators'!ES141)</f>
        <v>0</v>
      </c>
      <c r="L141" s="241">
        <f>_xlfn.DAYS(About!$A$3,'Core Indicators'!FI141)</f>
        <v>30</v>
      </c>
      <c r="M141" s="241">
        <f>_xlfn.DAYS(About!$A$3,'Core Indicators'!GG141)</f>
        <v>169</v>
      </c>
      <c r="N141" s="241">
        <f>_xlfn.DAYS(About!$A$3,'Core Indicators'!GO141)</f>
        <v>169</v>
      </c>
      <c r="O141" s="241">
        <f>_xlfn.DAYS(About!$A$3,'Core Indicators'!GW141)</f>
        <v>169</v>
      </c>
      <c r="P141" s="241">
        <f>_xlfn.DAYS(About!$A$3,'Core Indicators'!HE141)</f>
        <v>169</v>
      </c>
      <c r="Q141" s="241">
        <f>_xlfn.DAYS(About!$A$3,'Core Indicators'!HM141)</f>
        <v>169</v>
      </c>
      <c r="R141" s="241">
        <f>_xlfn.DAYS(About!$A$3,'Core Indicators'!HU141)</f>
        <v>169</v>
      </c>
      <c r="S141" s="241">
        <f>_xlfn.DAYS(About!$A$3,'Core Indicators'!IC141)</f>
        <v>169</v>
      </c>
      <c r="T141" s="241">
        <f>_xlfn.DAYS(About!$A$3,'Core Indicators'!IK141)</f>
        <v>169</v>
      </c>
      <c r="U141" s="241">
        <f>_xlfn.DAYS(About!$A$3,'Core Indicators'!IS141)</f>
        <v>169</v>
      </c>
      <c r="V141" s="241">
        <f t="shared" si="4"/>
        <v>19.899999999999999</v>
      </c>
    </row>
    <row r="143" spans="1:24">
      <c r="W143" t="s">
        <v>7939</v>
      </c>
      <c r="X143">
        <f>MIN(V3:V300)</f>
        <v>6</v>
      </c>
    </row>
    <row r="144" spans="1:24">
      <c r="W144" t="s">
        <v>7938</v>
      </c>
      <c r="X144">
        <f>MAX(V3:V300)</f>
        <v>357.3</v>
      </c>
    </row>
  </sheetData>
  <mergeCells count="1">
    <mergeCell ref="A1:V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2578125" defaultRowHeight="15"/>
  <cols>
    <col min="1" max="1" width="16.5703125" style="36" customWidth="1"/>
    <col min="2" max="2" width="18.42578125" style="36" customWidth="1"/>
    <col min="3" max="3" width="17.42578125" style="36" customWidth="1"/>
    <col min="4" max="4" width="25.5703125" style="36" customWidth="1"/>
    <col min="5" max="5" width="57.42578125" style="36" customWidth="1"/>
    <col min="6" max="6" width="74.42578125" style="36" customWidth="1"/>
    <col min="7" max="7" width="32.42578125" style="36" hidden="1" customWidth="1"/>
    <col min="8" max="9" width="33.42578125" style="36" customWidth="1"/>
    <col min="10" max="10" width="64.42578125" style="36" customWidth="1"/>
    <col min="11" max="11" width="9.42578125" style="36" customWidth="1"/>
    <col min="12" max="16384" width="9.42578125" style="36"/>
  </cols>
  <sheetData>
    <row r="1" spans="1:10" s="1" customFormat="1" ht="15" customHeight="1">
      <c r="A1" s="291"/>
      <c r="B1" s="316"/>
      <c r="C1" s="316"/>
      <c r="D1" s="316"/>
      <c r="E1" s="316"/>
      <c r="F1" s="316"/>
      <c r="G1" s="316"/>
      <c r="H1" s="316"/>
      <c r="I1" s="316"/>
      <c r="J1" s="316"/>
    </row>
    <row r="2" spans="1:10" ht="15" customHeight="1" thickBot="1">
      <c r="A2" s="125" t="s">
        <v>8411</v>
      </c>
      <c r="B2" s="125" t="s">
        <v>8412</v>
      </c>
      <c r="C2" s="125" t="s">
        <v>8413</v>
      </c>
      <c r="D2" s="125" t="s">
        <v>8414</v>
      </c>
      <c r="E2" s="125" t="s">
        <v>8415</v>
      </c>
      <c r="F2" s="125" t="s">
        <v>8416</v>
      </c>
      <c r="G2" s="125" t="s">
        <v>8417</v>
      </c>
      <c r="H2" s="125" t="s">
        <v>8418</v>
      </c>
      <c r="I2" s="125" t="s">
        <v>8419</v>
      </c>
      <c r="J2" s="125" t="s">
        <v>8420</v>
      </c>
    </row>
    <row r="3" spans="1:10" ht="66" customHeight="1">
      <c r="A3" s="121" t="s">
        <v>8421</v>
      </c>
      <c r="B3" s="37" t="s">
        <v>7902</v>
      </c>
      <c r="C3" s="37" t="s">
        <v>7922</v>
      </c>
      <c r="D3" s="37" t="s">
        <v>8409</v>
      </c>
      <c r="E3" s="37" t="s">
        <v>8422</v>
      </c>
      <c r="F3" s="37" t="s">
        <v>8423</v>
      </c>
      <c r="G3" s="37"/>
      <c r="H3" s="37" t="s">
        <v>8424</v>
      </c>
      <c r="I3" s="37"/>
      <c r="J3" s="126"/>
    </row>
    <row r="4" spans="1:10" ht="66" customHeight="1">
      <c r="A4" s="121" t="s">
        <v>8421</v>
      </c>
      <c r="B4" s="37" t="s">
        <v>7902</v>
      </c>
      <c r="C4" s="37" t="s">
        <v>7922</v>
      </c>
      <c r="D4" s="37" t="s">
        <v>8425</v>
      </c>
      <c r="E4" s="126" t="s">
        <v>8426</v>
      </c>
      <c r="F4" s="37" t="s">
        <v>8423</v>
      </c>
      <c r="G4" s="37"/>
      <c r="H4" s="37" t="s">
        <v>8424</v>
      </c>
      <c r="I4" s="37"/>
      <c r="J4" s="126"/>
    </row>
    <row r="5" spans="1:10" ht="66" customHeight="1">
      <c r="A5" s="121" t="s">
        <v>8421</v>
      </c>
      <c r="B5" s="37" t="s">
        <v>7902</v>
      </c>
      <c r="C5" s="37" t="s">
        <v>7926</v>
      </c>
      <c r="D5" s="126" t="s">
        <v>8013</v>
      </c>
      <c r="E5" s="126" t="s">
        <v>8427</v>
      </c>
      <c r="F5" s="37" t="s">
        <v>8423</v>
      </c>
      <c r="G5" s="37"/>
      <c r="H5" s="37" t="s">
        <v>8428</v>
      </c>
      <c r="I5" s="37"/>
      <c r="J5" s="126"/>
    </row>
    <row r="6" spans="1:10" ht="66" customHeight="1">
      <c r="A6" s="121" t="s">
        <v>8421</v>
      </c>
      <c r="B6" s="37" t="s">
        <v>7902</v>
      </c>
      <c r="C6" s="37" t="s">
        <v>7926</v>
      </c>
      <c r="D6" s="126" t="s">
        <v>8429</v>
      </c>
      <c r="E6" s="126" t="s">
        <v>8430</v>
      </c>
      <c r="F6" s="37" t="s">
        <v>8423</v>
      </c>
      <c r="G6" s="37"/>
      <c r="H6" s="37" t="s">
        <v>8428</v>
      </c>
      <c r="I6" s="37"/>
      <c r="J6" s="126"/>
    </row>
    <row r="7" spans="1:10" ht="66" customHeight="1">
      <c r="A7" s="121" t="s">
        <v>8421</v>
      </c>
      <c r="B7" s="126" t="s">
        <v>8431</v>
      </c>
      <c r="C7" s="126" t="s">
        <v>2007</v>
      </c>
      <c r="D7" s="126" t="s">
        <v>2007</v>
      </c>
      <c r="E7" s="126" t="s">
        <v>8014</v>
      </c>
      <c r="F7" s="37" t="s">
        <v>8423</v>
      </c>
      <c r="G7" s="37"/>
      <c r="H7" s="37" t="s">
        <v>8432</v>
      </c>
      <c r="I7" s="37"/>
      <c r="J7" s="126"/>
    </row>
    <row r="8" spans="1:10" ht="66" customHeight="1">
      <c r="A8" s="121" t="s">
        <v>8421</v>
      </c>
      <c r="B8" s="126" t="s">
        <v>8431</v>
      </c>
      <c r="C8" s="126" t="s">
        <v>2007</v>
      </c>
      <c r="D8" s="126" t="s">
        <v>8433</v>
      </c>
      <c r="E8" s="126" t="s">
        <v>8434</v>
      </c>
      <c r="F8" s="37" t="s">
        <v>8423</v>
      </c>
      <c r="G8" s="37"/>
      <c r="H8" s="37" t="s">
        <v>8432</v>
      </c>
      <c r="I8" s="37"/>
      <c r="J8" s="126"/>
    </row>
    <row r="9" spans="1:10" ht="66" customHeight="1">
      <c r="A9" s="121" t="s">
        <v>8421</v>
      </c>
      <c r="B9" s="126" t="s">
        <v>8431</v>
      </c>
      <c r="C9" s="126" t="s">
        <v>7937</v>
      </c>
      <c r="D9" s="126" t="s">
        <v>257</v>
      </c>
      <c r="E9" s="126" t="s">
        <v>8015</v>
      </c>
      <c r="F9" s="37" t="s">
        <v>8423</v>
      </c>
      <c r="G9" s="37"/>
      <c r="H9" s="37" t="s">
        <v>8435</v>
      </c>
      <c r="I9" s="37"/>
      <c r="J9" s="126"/>
    </row>
    <row r="10" spans="1:10" ht="66" customHeight="1">
      <c r="A10" s="121" t="s">
        <v>8421</v>
      </c>
      <c r="B10" s="126" t="s">
        <v>8431</v>
      </c>
      <c r="C10" s="126" t="s">
        <v>7937</v>
      </c>
      <c r="D10" s="126" t="s">
        <v>8436</v>
      </c>
      <c r="E10" s="126" t="s">
        <v>7931</v>
      </c>
      <c r="F10" s="37" t="s">
        <v>8423</v>
      </c>
      <c r="G10" s="37"/>
      <c r="H10" s="37" t="s">
        <v>8435</v>
      </c>
      <c r="I10" s="37"/>
      <c r="J10" s="126"/>
    </row>
    <row r="11" spans="1:10" ht="26.45" hidden="1" customHeight="1">
      <c r="A11" s="121" t="s">
        <v>8421</v>
      </c>
      <c r="B11" s="126" t="s">
        <v>8431</v>
      </c>
      <c r="C11" s="126" t="s">
        <v>7937</v>
      </c>
      <c r="D11" s="126" t="s">
        <v>8437</v>
      </c>
      <c r="E11" s="126" t="s">
        <v>8438</v>
      </c>
      <c r="F11" s="126"/>
      <c r="G11" s="37"/>
      <c r="H11" s="37" t="s">
        <v>8439</v>
      </c>
      <c r="I11" s="37"/>
      <c r="J11" s="126"/>
    </row>
    <row r="12" spans="1:10" ht="66" customHeight="1">
      <c r="A12" s="121" t="s">
        <v>8421</v>
      </c>
      <c r="B12" s="126" t="s">
        <v>8431</v>
      </c>
      <c r="C12" s="126" t="s">
        <v>7937</v>
      </c>
      <c r="D12" s="126" t="s">
        <v>8440</v>
      </c>
      <c r="E12" s="126" t="s">
        <v>8018</v>
      </c>
      <c r="F12" s="37" t="s">
        <v>8423</v>
      </c>
      <c r="G12" s="37"/>
      <c r="H12" s="37" t="s">
        <v>8439</v>
      </c>
      <c r="I12" s="37"/>
      <c r="J12" s="126"/>
    </row>
    <row r="13" spans="1:10" ht="66" customHeight="1">
      <c r="A13" s="121" t="s">
        <v>8421</v>
      </c>
      <c r="B13" s="126" t="s">
        <v>8431</v>
      </c>
      <c r="C13" s="126" t="s">
        <v>7937</v>
      </c>
      <c r="D13" s="126" t="s">
        <v>7935</v>
      </c>
      <c r="E13" s="126" t="s">
        <v>8441</v>
      </c>
      <c r="F13" s="37" t="s">
        <v>8423</v>
      </c>
      <c r="G13" s="37"/>
      <c r="H13" s="37" t="s">
        <v>8439</v>
      </c>
      <c r="I13" s="37"/>
      <c r="J13" s="126"/>
    </row>
    <row r="14" spans="1:10" ht="26.45" hidden="1" customHeight="1">
      <c r="A14" s="121" t="s">
        <v>8421</v>
      </c>
      <c r="B14" s="126" t="s">
        <v>8442</v>
      </c>
      <c r="C14" s="126" t="s">
        <v>8443</v>
      </c>
      <c r="D14" s="126" t="s">
        <v>8019</v>
      </c>
      <c r="E14" s="126" t="s">
        <v>8444</v>
      </c>
      <c r="F14" s="126"/>
      <c r="G14" s="37"/>
      <c r="H14" s="37" t="s">
        <v>8445</v>
      </c>
      <c r="I14" s="37"/>
      <c r="J14" s="126"/>
    </row>
    <row r="15" spans="1:10" ht="26.45" hidden="1" customHeight="1">
      <c r="A15" s="121" t="s">
        <v>8421</v>
      </c>
      <c r="B15" s="126" t="s">
        <v>8442</v>
      </c>
      <c r="C15" s="126" t="s">
        <v>8443</v>
      </c>
      <c r="D15" s="126" t="s">
        <v>8020</v>
      </c>
      <c r="E15" s="126" t="s">
        <v>8446</v>
      </c>
      <c r="F15" s="126"/>
      <c r="G15" s="37"/>
      <c r="H15" s="37" t="s">
        <v>8445</v>
      </c>
      <c r="I15" s="37"/>
      <c r="J15" s="126"/>
    </row>
    <row r="16" spans="1:10" ht="26.45" hidden="1" customHeight="1">
      <c r="A16" s="121" t="s">
        <v>8421</v>
      </c>
      <c r="B16" s="126" t="s">
        <v>8442</v>
      </c>
      <c r="C16" s="126" t="s">
        <v>8447</v>
      </c>
      <c r="D16" s="126" t="s">
        <v>8448</v>
      </c>
      <c r="E16" s="126" t="s">
        <v>8449</v>
      </c>
      <c r="F16" s="126"/>
      <c r="G16" s="37"/>
      <c r="H16" s="37"/>
      <c r="I16" s="37"/>
      <c r="J16" s="126"/>
    </row>
    <row r="17" spans="1:10" ht="26.45" customHeight="1">
      <c r="A17" s="127" t="s">
        <v>7904</v>
      </c>
      <c r="B17" s="126" t="s">
        <v>7905</v>
      </c>
      <c r="C17" s="126"/>
      <c r="D17" s="126" t="s">
        <v>8450</v>
      </c>
      <c r="E17" s="126"/>
      <c r="F17" s="126" t="s">
        <v>8451</v>
      </c>
      <c r="G17" s="126"/>
      <c r="H17" s="126" t="s">
        <v>8452</v>
      </c>
      <c r="I17" s="126"/>
      <c r="J17" s="126"/>
    </row>
    <row r="18" spans="1:10" ht="52.7" customHeight="1">
      <c r="A18" s="127" t="s">
        <v>7904</v>
      </c>
      <c r="B18" s="126" t="s">
        <v>7906</v>
      </c>
      <c r="C18" s="126" t="s">
        <v>8453</v>
      </c>
      <c r="D18" s="126" t="s">
        <v>7946</v>
      </c>
      <c r="E18" s="126" t="s">
        <v>8454</v>
      </c>
      <c r="F18" s="126" t="s">
        <v>8451</v>
      </c>
      <c r="G18" s="126"/>
      <c r="H18" s="126" t="s">
        <v>8452</v>
      </c>
      <c r="I18" s="126"/>
      <c r="J18" s="126"/>
    </row>
    <row r="19" spans="1:10" ht="79.349999999999994" customHeight="1">
      <c r="A19" s="127" t="s">
        <v>7904</v>
      </c>
      <c r="B19" s="126" t="s">
        <v>7906</v>
      </c>
      <c r="C19" s="126" t="s">
        <v>8455</v>
      </c>
      <c r="D19" s="126" t="s">
        <v>7947</v>
      </c>
      <c r="E19" s="126" t="s">
        <v>8456</v>
      </c>
      <c r="F19" s="126" t="s">
        <v>8451</v>
      </c>
      <c r="G19" s="126"/>
      <c r="H19" s="126" t="s">
        <v>8452</v>
      </c>
      <c r="I19" s="126"/>
      <c r="J19" s="126"/>
    </row>
    <row r="20" spans="1:10" ht="132" customHeight="1">
      <c r="A20" s="127" t="s">
        <v>7904</v>
      </c>
      <c r="B20" s="126" t="s">
        <v>7906</v>
      </c>
      <c r="C20" s="126" t="s">
        <v>8457</v>
      </c>
      <c r="D20" s="126" t="s">
        <v>7948</v>
      </c>
      <c r="E20" s="126" t="s">
        <v>8458</v>
      </c>
      <c r="F20" s="126" t="s">
        <v>8451</v>
      </c>
      <c r="G20" s="126"/>
      <c r="H20" s="126" t="s">
        <v>8452</v>
      </c>
      <c r="I20" s="126"/>
      <c r="J20" s="126"/>
    </row>
    <row r="21" spans="1:10" ht="118.7" customHeight="1">
      <c r="A21" s="127" t="s">
        <v>7904</v>
      </c>
      <c r="B21" s="126" t="s">
        <v>7906</v>
      </c>
      <c r="C21" s="126" t="s">
        <v>8459</v>
      </c>
      <c r="D21" s="126" t="s">
        <v>7949</v>
      </c>
      <c r="E21" s="126" t="s">
        <v>8460</v>
      </c>
      <c r="F21" s="126" t="s">
        <v>8451</v>
      </c>
      <c r="G21" s="126"/>
      <c r="H21" s="126" t="s">
        <v>8452</v>
      </c>
      <c r="I21" s="126"/>
      <c r="J21" s="126"/>
    </row>
    <row r="22" spans="1:10" ht="92.45" customHeight="1">
      <c r="A22" s="127" t="s">
        <v>7904</v>
      </c>
      <c r="B22" s="126" t="s">
        <v>7906</v>
      </c>
      <c r="C22" s="126" t="s">
        <v>8461</v>
      </c>
      <c r="D22" s="126" t="s">
        <v>7950</v>
      </c>
      <c r="E22" s="126" t="s">
        <v>8462</v>
      </c>
      <c r="F22" s="126" t="s">
        <v>8451</v>
      </c>
      <c r="G22" s="126"/>
      <c r="H22" s="126" t="s">
        <v>8452</v>
      </c>
      <c r="I22" s="126"/>
      <c r="J22" s="126"/>
    </row>
    <row r="23" spans="1:10" ht="105.6" customHeight="1">
      <c r="A23" s="128" t="s">
        <v>7907</v>
      </c>
      <c r="B23" s="126" t="s">
        <v>7908</v>
      </c>
      <c r="C23" s="126" t="s">
        <v>8463</v>
      </c>
      <c r="D23" s="126" t="s">
        <v>7956</v>
      </c>
      <c r="E23" s="126" t="s">
        <v>8464</v>
      </c>
      <c r="F23" s="126"/>
      <c r="G23" s="126"/>
      <c r="H23" s="126" t="s">
        <v>8465</v>
      </c>
      <c r="I23" s="126" t="s">
        <v>8466</v>
      </c>
      <c r="J23" s="126" t="s">
        <v>8467</v>
      </c>
    </row>
    <row r="24" spans="1:10" ht="92.45" customHeight="1">
      <c r="A24" s="128" t="s">
        <v>7907</v>
      </c>
      <c r="B24" s="126" t="s">
        <v>7908</v>
      </c>
      <c r="C24" s="126" t="s">
        <v>8463</v>
      </c>
      <c r="D24" s="126" t="s">
        <v>8468</v>
      </c>
      <c r="E24" s="126" t="s">
        <v>8469</v>
      </c>
      <c r="F24" s="126"/>
      <c r="G24" s="126"/>
      <c r="H24" s="126" t="s">
        <v>8470</v>
      </c>
      <c r="I24" s="126" t="s">
        <v>8471</v>
      </c>
      <c r="J24" s="129" t="s">
        <v>8472</v>
      </c>
    </row>
    <row r="25" spans="1:10" ht="79.349999999999994" customHeight="1">
      <c r="A25" s="128" t="s">
        <v>7907</v>
      </c>
      <c r="B25" s="126" t="s">
        <v>7908</v>
      </c>
      <c r="C25" s="126" t="s">
        <v>8473</v>
      </c>
      <c r="D25" s="126" t="s">
        <v>8041</v>
      </c>
      <c r="E25" s="126" t="s">
        <v>8474</v>
      </c>
      <c r="F25" s="126"/>
      <c r="G25" s="126"/>
      <c r="H25" s="126" t="s">
        <v>8475</v>
      </c>
      <c r="I25" s="126" t="s">
        <v>8476</v>
      </c>
      <c r="J25" s="126" t="s">
        <v>8477</v>
      </c>
    </row>
    <row r="26" spans="1:10" ht="105.6" customHeight="1">
      <c r="A26" s="128" t="s">
        <v>7907</v>
      </c>
      <c r="B26" s="126" t="s">
        <v>7908</v>
      </c>
      <c r="C26" s="126" t="s">
        <v>8473</v>
      </c>
      <c r="D26" s="126" t="s">
        <v>7952</v>
      </c>
      <c r="E26" s="126" t="s">
        <v>8478</v>
      </c>
      <c r="F26" s="126"/>
      <c r="G26" s="126"/>
      <c r="H26" s="126" t="s">
        <v>8479</v>
      </c>
      <c r="I26" s="126"/>
      <c r="J26" s="126" t="s">
        <v>8480</v>
      </c>
    </row>
    <row r="27" spans="1:10" ht="79.349999999999994" customHeight="1">
      <c r="A27" s="128" t="s">
        <v>7907</v>
      </c>
      <c r="B27" s="126" t="s">
        <v>7908</v>
      </c>
      <c r="C27" s="126" t="s">
        <v>8481</v>
      </c>
      <c r="D27" s="126" t="s">
        <v>8042</v>
      </c>
      <c r="E27" s="126" t="s">
        <v>8482</v>
      </c>
      <c r="F27" s="126" t="s">
        <v>8483</v>
      </c>
      <c r="G27" s="126"/>
      <c r="H27" s="126" t="s">
        <v>8484</v>
      </c>
      <c r="I27" s="126"/>
      <c r="J27" s="126" t="s">
        <v>8485</v>
      </c>
    </row>
    <row r="28" spans="1:10" ht="66" customHeight="1">
      <c r="A28" s="128" t="s">
        <v>7907</v>
      </c>
      <c r="B28" s="126" t="s">
        <v>7908</v>
      </c>
      <c r="C28" s="126" t="s">
        <v>8481</v>
      </c>
      <c r="D28" s="126" t="s">
        <v>7958</v>
      </c>
      <c r="E28" s="126" t="s">
        <v>8486</v>
      </c>
      <c r="F28" s="126" t="s">
        <v>8487</v>
      </c>
      <c r="G28" s="126"/>
      <c r="H28" s="126" t="s">
        <v>8488</v>
      </c>
      <c r="I28" s="126"/>
      <c r="J28" s="126" t="s">
        <v>8489</v>
      </c>
    </row>
    <row r="29" spans="1:10" ht="39.6" customHeight="1">
      <c r="A29" s="128" t="s">
        <v>7907</v>
      </c>
      <c r="B29" s="126" t="s">
        <v>7908</v>
      </c>
      <c r="C29" s="126" t="s">
        <v>7963</v>
      </c>
      <c r="D29" s="126" t="s">
        <v>8490</v>
      </c>
      <c r="E29" s="126" t="s">
        <v>8491</v>
      </c>
      <c r="F29" s="126"/>
      <c r="G29" s="126"/>
      <c r="H29" s="126" t="s">
        <v>8492</v>
      </c>
      <c r="I29" s="126" t="s">
        <v>8493</v>
      </c>
      <c r="J29" s="126" t="s">
        <v>8494</v>
      </c>
    </row>
    <row r="30" spans="1:10" ht="26.45" customHeight="1">
      <c r="A30" s="128" t="s">
        <v>7907</v>
      </c>
      <c r="B30" s="126" t="s">
        <v>7908</v>
      </c>
      <c r="C30" s="126" t="s">
        <v>7963</v>
      </c>
      <c r="D30" s="126" t="s">
        <v>8495</v>
      </c>
      <c r="E30" s="126" t="s">
        <v>8496</v>
      </c>
      <c r="F30" s="126"/>
      <c r="G30" s="126"/>
      <c r="H30" s="126" t="s">
        <v>8497</v>
      </c>
      <c r="I30" s="126"/>
      <c r="J30" s="126"/>
    </row>
    <row r="31" spans="1:10" ht="66" customHeight="1">
      <c r="A31" s="128" t="s">
        <v>7907</v>
      </c>
      <c r="B31" s="126" t="s">
        <v>7908</v>
      </c>
      <c r="C31" s="126" t="s">
        <v>7968</v>
      </c>
      <c r="D31" s="126" t="s">
        <v>8498</v>
      </c>
      <c r="E31" s="126" t="s">
        <v>8499</v>
      </c>
      <c r="F31" s="126"/>
      <c r="G31" s="126"/>
      <c r="H31" s="126" t="s">
        <v>8500</v>
      </c>
      <c r="I31" s="126"/>
      <c r="J31" s="126" t="s">
        <v>8501</v>
      </c>
    </row>
    <row r="32" spans="1:10" ht="105.6" customHeight="1">
      <c r="A32" s="128" t="s">
        <v>7907</v>
      </c>
      <c r="B32" s="126" t="s">
        <v>7908</v>
      </c>
      <c r="C32" s="126" t="s">
        <v>7968</v>
      </c>
      <c r="D32" s="126" t="s">
        <v>8502</v>
      </c>
      <c r="E32" s="126" t="s">
        <v>8478</v>
      </c>
      <c r="F32" s="126"/>
      <c r="G32" s="126"/>
      <c r="H32" s="126" t="s">
        <v>8479</v>
      </c>
      <c r="I32" s="126"/>
      <c r="J32" s="126" t="s">
        <v>8480</v>
      </c>
    </row>
    <row r="33" spans="1:10" ht="52.7" customHeight="1">
      <c r="A33" s="128" t="s">
        <v>7907</v>
      </c>
      <c r="B33" s="126" t="s">
        <v>7908</v>
      </c>
      <c r="C33" s="126" t="s">
        <v>7968</v>
      </c>
      <c r="D33" s="126" t="s">
        <v>8045</v>
      </c>
      <c r="E33" s="126" t="s">
        <v>8503</v>
      </c>
      <c r="F33" s="126"/>
      <c r="G33" s="126"/>
      <c r="H33" s="126" t="s">
        <v>8504</v>
      </c>
      <c r="I33" s="126"/>
      <c r="J33" s="126" t="s">
        <v>8505</v>
      </c>
    </row>
    <row r="34" spans="1:10" ht="52.7" customHeight="1">
      <c r="A34" s="128" t="s">
        <v>7907</v>
      </c>
      <c r="B34" s="126" t="s">
        <v>7908</v>
      </c>
      <c r="C34" s="126" t="s">
        <v>7968</v>
      </c>
      <c r="D34" s="126" t="s">
        <v>8506</v>
      </c>
      <c r="E34" s="126" t="s">
        <v>8507</v>
      </c>
      <c r="F34" s="126" t="s">
        <v>8508</v>
      </c>
      <c r="G34" s="126"/>
      <c r="H34" s="126" t="s">
        <v>8509</v>
      </c>
      <c r="I34" s="126"/>
      <c r="J34" s="126" t="s">
        <v>8510</v>
      </c>
    </row>
    <row r="35" spans="1:10" ht="52.7" customHeight="1">
      <c r="A35" s="128" t="s">
        <v>7907</v>
      </c>
      <c r="B35" s="126" t="s">
        <v>7909</v>
      </c>
      <c r="C35" s="126" t="s">
        <v>7970</v>
      </c>
      <c r="D35" s="126" t="s">
        <v>8511</v>
      </c>
      <c r="E35" s="126" t="s">
        <v>8512</v>
      </c>
      <c r="F35" s="126" t="s">
        <v>8513</v>
      </c>
      <c r="G35" s="126"/>
      <c r="H35" s="126" t="s">
        <v>8514</v>
      </c>
      <c r="I35" s="126"/>
      <c r="J35" s="126" t="s">
        <v>8515</v>
      </c>
    </row>
    <row r="36" spans="1:10" ht="92.45" customHeight="1">
      <c r="A36" s="128" t="s">
        <v>7907</v>
      </c>
      <c r="B36" s="126" t="s">
        <v>7909</v>
      </c>
      <c r="C36" s="126" t="s">
        <v>7975</v>
      </c>
      <c r="D36" s="126" t="s">
        <v>734</v>
      </c>
      <c r="E36" s="126" t="s">
        <v>8516</v>
      </c>
      <c r="F36" s="126"/>
      <c r="G36" s="126"/>
      <c r="H36" s="126" t="s">
        <v>8515</v>
      </c>
      <c r="I36" s="126" t="s">
        <v>8517</v>
      </c>
      <c r="J36" s="126" t="s">
        <v>8518</v>
      </c>
    </row>
    <row r="37" spans="1:10" ht="79.349999999999994" customHeight="1">
      <c r="A37" s="128" t="s">
        <v>7907</v>
      </c>
      <c r="B37" s="126" t="s">
        <v>7909</v>
      </c>
      <c r="C37" s="126" t="s">
        <v>7975</v>
      </c>
      <c r="D37" s="126" t="s">
        <v>746</v>
      </c>
      <c r="E37" s="126" t="s">
        <v>8519</v>
      </c>
      <c r="F37" s="126"/>
      <c r="G37" s="126"/>
      <c r="H37" s="126" t="s">
        <v>8515</v>
      </c>
      <c r="I37" s="126" t="s">
        <v>8517</v>
      </c>
      <c r="J37" s="126" t="s">
        <v>8518</v>
      </c>
    </row>
    <row r="38" spans="1:10" ht="52.7" customHeight="1">
      <c r="A38" s="128" t="s">
        <v>7907</v>
      </c>
      <c r="B38" s="126" t="s">
        <v>7909</v>
      </c>
      <c r="C38" s="126" t="s">
        <v>7975</v>
      </c>
      <c r="D38" s="126" t="s">
        <v>736</v>
      </c>
      <c r="E38" s="126" t="s">
        <v>8520</v>
      </c>
      <c r="F38" s="126"/>
      <c r="G38" s="126"/>
      <c r="H38" s="126" t="s">
        <v>8515</v>
      </c>
      <c r="I38" s="126" t="s">
        <v>8517</v>
      </c>
      <c r="J38" s="126" t="s">
        <v>8518</v>
      </c>
    </row>
    <row r="39" spans="1:10" ht="66" customHeight="1">
      <c r="A39" s="128" t="s">
        <v>7907</v>
      </c>
      <c r="B39" s="126" t="s">
        <v>7909</v>
      </c>
      <c r="C39" s="126" t="s">
        <v>7975</v>
      </c>
      <c r="D39" s="126" t="s">
        <v>610</v>
      </c>
      <c r="E39" s="126" t="s">
        <v>8521</v>
      </c>
      <c r="F39" s="126"/>
      <c r="G39" s="126"/>
      <c r="H39" s="126" t="s">
        <v>8515</v>
      </c>
      <c r="I39" s="126" t="s">
        <v>8517</v>
      </c>
      <c r="J39" s="126" t="s">
        <v>8518</v>
      </c>
    </row>
    <row r="40" spans="1:10" ht="52.7" customHeight="1">
      <c r="A40" s="128" t="s">
        <v>7907</v>
      </c>
      <c r="B40" s="126" t="s">
        <v>7909</v>
      </c>
      <c r="C40" s="126" t="s">
        <v>7975</v>
      </c>
      <c r="D40" s="126" t="s">
        <v>732</v>
      </c>
      <c r="E40" s="126" t="s">
        <v>8522</v>
      </c>
      <c r="F40" s="126"/>
      <c r="G40" s="126"/>
      <c r="H40" s="126" t="s">
        <v>8515</v>
      </c>
      <c r="I40" s="126" t="s">
        <v>8517</v>
      </c>
      <c r="J40" s="126" t="s">
        <v>8518</v>
      </c>
    </row>
    <row r="41" spans="1:10" ht="79.349999999999994" customHeight="1">
      <c r="A41" s="128" t="s">
        <v>7907</v>
      </c>
      <c r="B41" s="126" t="s">
        <v>7909</v>
      </c>
      <c r="C41" s="126" t="s">
        <v>7975</v>
      </c>
      <c r="D41" s="126" t="s">
        <v>744</v>
      </c>
      <c r="E41" s="126" t="s">
        <v>8523</v>
      </c>
      <c r="F41" s="126"/>
      <c r="G41" s="126"/>
      <c r="H41" s="126" t="s">
        <v>8515</v>
      </c>
      <c r="I41" s="126" t="s">
        <v>8517</v>
      </c>
      <c r="J41" s="126" t="s">
        <v>8518</v>
      </c>
    </row>
    <row r="42" spans="1:10" ht="52.7" customHeight="1">
      <c r="A42" s="128" t="s">
        <v>7907</v>
      </c>
      <c r="B42" s="126" t="s">
        <v>7909</v>
      </c>
      <c r="C42" s="126" t="s">
        <v>7975</v>
      </c>
      <c r="D42" s="126" t="s">
        <v>738</v>
      </c>
      <c r="E42" s="126" t="s">
        <v>8524</v>
      </c>
      <c r="F42" s="126"/>
      <c r="G42" s="126"/>
      <c r="H42" s="126" t="s">
        <v>8515</v>
      </c>
      <c r="I42" s="126" t="s">
        <v>8517</v>
      </c>
      <c r="J42" s="126" t="s">
        <v>8518</v>
      </c>
    </row>
    <row r="43" spans="1:10" ht="39.6" customHeight="1">
      <c r="A43" s="128" t="s">
        <v>7907</v>
      </c>
      <c r="B43" s="126" t="s">
        <v>7909</v>
      </c>
      <c r="C43" s="126" t="s">
        <v>7975</v>
      </c>
      <c r="D43" s="126" t="s">
        <v>7973</v>
      </c>
      <c r="E43" s="126" t="s">
        <v>8525</v>
      </c>
      <c r="F43" s="126"/>
      <c r="G43" s="126"/>
      <c r="H43" s="126" t="s">
        <v>8515</v>
      </c>
      <c r="I43" s="126" t="s">
        <v>8517</v>
      </c>
      <c r="J43" s="126" t="s">
        <v>8518</v>
      </c>
    </row>
    <row r="44" spans="1:10" ht="79.349999999999994" customHeight="1">
      <c r="A44" s="128" t="s">
        <v>7907</v>
      </c>
      <c r="B44" s="126" t="s">
        <v>7909</v>
      </c>
      <c r="C44" s="126" t="s">
        <v>7975</v>
      </c>
      <c r="D44" s="126" t="s">
        <v>740</v>
      </c>
      <c r="E44" s="126" t="s">
        <v>8526</v>
      </c>
      <c r="F44" s="126"/>
      <c r="G44" s="126"/>
      <c r="H44" s="126" t="s">
        <v>8515</v>
      </c>
      <c r="I44" s="126" t="s">
        <v>8517</v>
      </c>
      <c r="J44" s="126" t="s">
        <v>8518</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CB335"/>
  <sheetViews>
    <sheetView workbookViewId="0">
      <pane xSplit="3" topLeftCell="D1" activePane="topRight" state="frozen"/>
      <selection pane="topRight"/>
    </sheetView>
  </sheetViews>
  <sheetFormatPr defaultRowHeight="15"/>
  <cols>
    <col min="1" max="1" width="25" hidden="1" customWidth="1"/>
    <col min="2" max="2" width="40" hidden="1" customWidth="1"/>
    <col min="3" max="3" width="10" customWidth="1"/>
    <col min="4" max="4" width="12" customWidth="1"/>
    <col min="5" max="80" width="10" customWidth="1"/>
  </cols>
  <sheetData>
    <row r="1" spans="1:80">
      <c r="A1" s="283"/>
      <c r="B1" s="283"/>
      <c r="C1" s="283"/>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row>
    <row r="2" spans="1:80">
      <c r="A2" s="284" t="s">
        <v>2</v>
      </c>
      <c r="B2" s="284" t="s">
        <v>0</v>
      </c>
      <c r="C2" s="284" t="s">
        <v>1</v>
      </c>
      <c r="D2" s="284" t="s">
        <v>8527</v>
      </c>
      <c r="E2" s="285">
        <v>43466</v>
      </c>
      <c r="F2" s="285">
        <v>43497</v>
      </c>
      <c r="G2" s="285">
        <v>43525</v>
      </c>
      <c r="H2" s="285">
        <v>43556</v>
      </c>
      <c r="I2" s="285">
        <v>43586</v>
      </c>
      <c r="J2" s="285">
        <v>43617</v>
      </c>
      <c r="K2" s="285">
        <v>43647</v>
      </c>
      <c r="L2" s="285">
        <v>43678</v>
      </c>
      <c r="M2" s="285">
        <v>43709</v>
      </c>
      <c r="N2" s="285">
        <v>43739</v>
      </c>
      <c r="O2" s="285">
        <v>43770</v>
      </c>
      <c r="P2" s="285">
        <v>43800</v>
      </c>
      <c r="Q2" s="285">
        <v>43831</v>
      </c>
      <c r="R2" s="285">
        <v>43862</v>
      </c>
      <c r="S2" s="285">
        <v>43891</v>
      </c>
      <c r="T2" s="285">
        <v>43922</v>
      </c>
      <c r="U2" s="285">
        <v>43952</v>
      </c>
      <c r="V2" s="285">
        <v>43983</v>
      </c>
      <c r="W2" s="285">
        <v>44013</v>
      </c>
      <c r="X2" s="285">
        <v>44044</v>
      </c>
      <c r="Y2" s="285">
        <v>44075</v>
      </c>
      <c r="Z2" s="285">
        <v>44105</v>
      </c>
      <c r="AA2" s="285">
        <v>44136</v>
      </c>
      <c r="AB2" s="285">
        <v>44166</v>
      </c>
      <c r="AC2" s="285">
        <v>44197</v>
      </c>
      <c r="AD2" s="285">
        <v>44228</v>
      </c>
      <c r="AE2" s="285">
        <v>44256</v>
      </c>
      <c r="AF2" s="285">
        <v>44287</v>
      </c>
      <c r="AG2" s="285">
        <v>44317</v>
      </c>
      <c r="AH2" s="285">
        <v>44348</v>
      </c>
      <c r="AI2" s="285">
        <v>44378</v>
      </c>
      <c r="AJ2" s="285">
        <v>44409</v>
      </c>
      <c r="AK2" s="285">
        <v>44440</v>
      </c>
      <c r="AL2" s="285">
        <v>44470</v>
      </c>
      <c r="AM2" s="285">
        <v>44501</v>
      </c>
      <c r="AN2" s="285">
        <v>44531</v>
      </c>
      <c r="AO2" s="285">
        <v>44562</v>
      </c>
      <c r="AP2" s="285">
        <v>44593</v>
      </c>
      <c r="AQ2" s="285">
        <v>44621</v>
      </c>
      <c r="AR2" s="285">
        <v>44652</v>
      </c>
      <c r="AS2" s="285">
        <v>44682</v>
      </c>
      <c r="AT2" s="285">
        <v>44713</v>
      </c>
      <c r="AU2" s="285">
        <v>44743</v>
      </c>
      <c r="AV2" s="285">
        <v>44774</v>
      </c>
      <c r="AW2" s="285">
        <v>44805</v>
      </c>
      <c r="AX2" s="285">
        <v>44835</v>
      </c>
      <c r="AY2" s="285">
        <v>44866</v>
      </c>
      <c r="AZ2" s="285">
        <v>44896</v>
      </c>
      <c r="BA2" s="285">
        <v>44927</v>
      </c>
      <c r="BB2" s="285">
        <v>44958</v>
      </c>
      <c r="BC2" s="285">
        <v>44986</v>
      </c>
      <c r="BD2" s="285">
        <v>45017</v>
      </c>
      <c r="BE2" s="285">
        <v>45047</v>
      </c>
      <c r="BF2" s="285">
        <v>45078</v>
      </c>
      <c r="BG2" s="285">
        <v>45108</v>
      </c>
      <c r="BH2" s="285">
        <v>45139</v>
      </c>
      <c r="BI2" s="285">
        <v>45170</v>
      </c>
      <c r="BJ2" s="285">
        <v>45200</v>
      </c>
      <c r="BK2" s="285">
        <v>45231</v>
      </c>
      <c r="BL2" s="285">
        <v>45261</v>
      </c>
      <c r="BM2" s="285">
        <v>45292</v>
      </c>
      <c r="BN2" s="285">
        <v>45323</v>
      </c>
      <c r="BO2" s="285">
        <v>45352</v>
      </c>
      <c r="BP2" s="285">
        <v>45383</v>
      </c>
      <c r="BQ2" s="285">
        <v>45413</v>
      </c>
      <c r="BR2" s="285">
        <v>45444</v>
      </c>
      <c r="BS2" s="285">
        <v>45474</v>
      </c>
      <c r="BT2" s="285">
        <v>45505</v>
      </c>
      <c r="BU2" s="285">
        <v>45536</v>
      </c>
      <c r="BV2" s="285">
        <v>45566</v>
      </c>
      <c r="BW2" s="285">
        <v>45597</v>
      </c>
      <c r="BX2" s="285">
        <v>45627</v>
      </c>
      <c r="BY2" s="285">
        <v>45658</v>
      </c>
      <c r="BZ2" s="285">
        <v>45689</v>
      </c>
      <c r="CA2" s="285">
        <v>45717</v>
      </c>
      <c r="CB2" s="285">
        <v>45748</v>
      </c>
    </row>
    <row r="3" spans="1:80">
      <c r="A3" t="s">
        <v>1605</v>
      </c>
      <c r="B3" t="s">
        <v>1603</v>
      </c>
      <c r="C3" t="s">
        <v>1604</v>
      </c>
      <c r="D3" s="286" t="str">
        <f t="shared" ref="D3:D66" si="0">IF(CB3="-","-",IFERROR(IF(ROUND(AVERAGE(BZ3:CB3),1)=ROUND(AVERAGE(BW3:BY3),1),"Stable",IF(ROUND(AVERAGE(BZ3:CB3),1)&lt;ROUND(AVERAGE(BW3:BY3),1),"Decreasing",IF(ROUND(AVERAGE(BZ3:CB3),1)&gt;ROUND(AVERAGE(BW3:BY3),1),"Increasing"))),"-"))</f>
        <v>Increasing</v>
      </c>
      <c r="E3" s="286">
        <v>4.4000000000000004</v>
      </c>
      <c r="F3" s="286">
        <v>4.4000000000000004</v>
      </c>
      <c r="G3" s="286">
        <v>4.4000000000000004</v>
      </c>
      <c r="H3" s="286">
        <v>4.5</v>
      </c>
      <c r="I3" s="286">
        <v>4.5</v>
      </c>
      <c r="J3" s="286">
        <v>4.5</v>
      </c>
      <c r="K3" s="286">
        <v>4.5</v>
      </c>
      <c r="L3" s="286">
        <v>4.5</v>
      </c>
      <c r="M3" s="286">
        <v>4.5</v>
      </c>
      <c r="N3" s="286">
        <v>4.4000000000000004</v>
      </c>
      <c r="O3" s="286">
        <v>4.4000000000000004</v>
      </c>
      <c r="P3" s="286">
        <v>4.4000000000000004</v>
      </c>
      <c r="Q3" s="286">
        <v>4.4000000000000004</v>
      </c>
      <c r="R3" s="286">
        <v>4.4000000000000004</v>
      </c>
      <c r="S3" s="286">
        <v>4.5</v>
      </c>
      <c r="T3" s="286">
        <v>4.5</v>
      </c>
      <c r="U3" s="286">
        <v>4.5</v>
      </c>
      <c r="V3" s="286">
        <v>4.5</v>
      </c>
      <c r="W3" s="286">
        <v>4.5</v>
      </c>
      <c r="X3" s="286">
        <v>4.5</v>
      </c>
      <c r="Y3" s="286">
        <v>4.5999999999999996</v>
      </c>
      <c r="Z3" s="286">
        <v>4.5999999999999996</v>
      </c>
      <c r="AA3" s="286">
        <v>4.5999999999999996</v>
      </c>
      <c r="AB3" s="286">
        <v>4.5999999999999996</v>
      </c>
      <c r="AC3" s="286">
        <v>4.5999999999999996</v>
      </c>
      <c r="AD3" s="286">
        <v>4.5999999999999996</v>
      </c>
      <c r="AE3" s="286">
        <v>4.5999999999999996</v>
      </c>
      <c r="AF3" s="286">
        <v>4.5999999999999996</v>
      </c>
      <c r="AG3" s="286">
        <v>4.5999999999999996</v>
      </c>
      <c r="AH3" s="286">
        <v>4.7</v>
      </c>
      <c r="AI3" s="286">
        <v>4.7</v>
      </c>
      <c r="AJ3" s="286">
        <v>4.7</v>
      </c>
      <c r="AK3" s="286">
        <v>4.7</v>
      </c>
      <c r="AL3" s="286">
        <v>4.7</v>
      </c>
      <c r="AM3" s="286">
        <v>4.7</v>
      </c>
      <c r="AN3" s="286">
        <v>4.7</v>
      </c>
      <c r="AO3" s="286">
        <v>4.5999999999999996</v>
      </c>
      <c r="AP3" s="286">
        <v>4.5999999999999996</v>
      </c>
      <c r="AQ3" s="286">
        <v>4.5999999999999996</v>
      </c>
      <c r="AR3" s="286">
        <v>4.5</v>
      </c>
      <c r="AS3" s="286">
        <v>4.4000000000000004</v>
      </c>
      <c r="AT3" s="286">
        <v>4.5</v>
      </c>
      <c r="AU3" s="286">
        <v>4.5</v>
      </c>
      <c r="AV3" s="286">
        <v>4.5</v>
      </c>
      <c r="AW3" s="286">
        <v>4.5</v>
      </c>
      <c r="AX3" s="286">
        <v>4.5</v>
      </c>
      <c r="AY3" s="286">
        <v>4.5</v>
      </c>
      <c r="AZ3" s="286">
        <v>4.5</v>
      </c>
      <c r="BA3" s="286">
        <v>4.5</v>
      </c>
      <c r="BB3" s="286">
        <v>4.5</v>
      </c>
      <c r="BC3" s="286">
        <v>4.5</v>
      </c>
      <c r="BD3" s="286">
        <v>4.4000000000000004</v>
      </c>
      <c r="BE3" s="286">
        <v>4.4000000000000004</v>
      </c>
      <c r="BF3" s="286">
        <v>4.5</v>
      </c>
      <c r="BG3" s="286">
        <v>4.5</v>
      </c>
      <c r="BH3" s="286">
        <v>4.5</v>
      </c>
      <c r="BI3" s="286">
        <v>4.5</v>
      </c>
      <c r="BJ3" s="286">
        <v>4.4000000000000004</v>
      </c>
      <c r="BK3" s="286">
        <v>4.4000000000000004</v>
      </c>
      <c r="BL3" s="286">
        <v>4.4000000000000004</v>
      </c>
      <c r="BM3" s="286">
        <v>4.4000000000000004</v>
      </c>
      <c r="BN3" s="286">
        <v>4.4000000000000004</v>
      </c>
      <c r="BO3" s="286">
        <v>4.4000000000000004</v>
      </c>
      <c r="BP3" s="286">
        <v>4.4000000000000004</v>
      </c>
      <c r="BQ3" s="286">
        <v>4.4000000000000004</v>
      </c>
      <c r="BR3" s="286">
        <v>4.4000000000000004</v>
      </c>
      <c r="BS3" s="286">
        <v>4.4000000000000004</v>
      </c>
      <c r="BT3" s="286">
        <v>4.4000000000000004</v>
      </c>
      <c r="BU3" s="286">
        <v>4.4000000000000004</v>
      </c>
      <c r="BV3" s="286">
        <v>4.4000000000000004</v>
      </c>
      <c r="BW3" s="286">
        <v>4.4000000000000004</v>
      </c>
      <c r="BX3" s="286">
        <v>4.4000000000000004</v>
      </c>
      <c r="BY3" s="286">
        <v>4.4000000000000004</v>
      </c>
      <c r="BZ3" s="286">
        <v>4.5</v>
      </c>
      <c r="CA3" s="286">
        <v>4.5</v>
      </c>
      <c r="CB3" s="286">
        <f>_xlfn.IFNA(VLOOKUP(C3,'INFORM Severity - hidden'!$C$5:$G$300,5,FALSE),"-")</f>
        <v>4.5</v>
      </c>
    </row>
    <row r="4" spans="1:80">
      <c r="C4" t="s">
        <v>8528</v>
      </c>
      <c r="D4" s="286" t="str">
        <f t="shared" si="0"/>
        <v>-</v>
      </c>
      <c r="E4" s="286">
        <v>4.0999999999999996</v>
      </c>
      <c r="F4" s="286" t="s">
        <v>8529</v>
      </c>
      <c r="G4" s="286" t="s">
        <v>8529</v>
      </c>
      <c r="H4" s="286" t="s">
        <v>8529</v>
      </c>
      <c r="I4" s="286" t="s">
        <v>8529</v>
      </c>
      <c r="J4" s="286" t="s">
        <v>8529</v>
      </c>
      <c r="K4" s="286" t="s">
        <v>8529</v>
      </c>
      <c r="L4" s="286" t="s">
        <v>8529</v>
      </c>
      <c r="M4" s="286" t="s">
        <v>8529</v>
      </c>
      <c r="N4" s="286" t="s">
        <v>8529</v>
      </c>
      <c r="O4" s="286" t="s">
        <v>8529</v>
      </c>
      <c r="P4" s="286" t="s">
        <v>8529</v>
      </c>
      <c r="Q4" s="286" t="s">
        <v>8529</v>
      </c>
      <c r="R4" s="286" t="s">
        <v>8529</v>
      </c>
      <c r="S4" s="286" t="s">
        <v>8529</v>
      </c>
      <c r="T4" s="286" t="s">
        <v>8529</v>
      </c>
      <c r="U4" s="286" t="s">
        <v>8529</v>
      </c>
      <c r="V4" s="286" t="s">
        <v>8529</v>
      </c>
      <c r="W4" s="286" t="s">
        <v>8529</v>
      </c>
      <c r="X4" s="286" t="s">
        <v>8529</v>
      </c>
      <c r="Y4" s="286" t="s">
        <v>8529</v>
      </c>
      <c r="Z4" s="286" t="s">
        <v>8529</v>
      </c>
      <c r="AA4" s="286" t="s">
        <v>8529</v>
      </c>
      <c r="AB4" s="286" t="s">
        <v>8529</v>
      </c>
      <c r="AC4" s="286" t="s">
        <v>8529</v>
      </c>
      <c r="AD4" s="286" t="s">
        <v>8529</v>
      </c>
      <c r="AE4" s="286" t="s">
        <v>8529</v>
      </c>
      <c r="AF4" s="286" t="s">
        <v>8529</v>
      </c>
      <c r="AG4" s="286" t="s">
        <v>8529</v>
      </c>
      <c r="AH4" s="286" t="s">
        <v>8529</v>
      </c>
      <c r="AI4" s="286" t="s">
        <v>8529</v>
      </c>
      <c r="AJ4" s="286" t="s">
        <v>8529</v>
      </c>
      <c r="AK4" s="286" t="s">
        <v>8529</v>
      </c>
      <c r="AL4" s="286" t="s">
        <v>8529</v>
      </c>
      <c r="AM4" s="286" t="s">
        <v>8529</v>
      </c>
      <c r="AN4" s="286" t="s">
        <v>8529</v>
      </c>
      <c r="AO4" s="286" t="s">
        <v>8529</v>
      </c>
      <c r="AP4" s="286" t="s">
        <v>8529</v>
      </c>
      <c r="AQ4" s="286" t="s">
        <v>8529</v>
      </c>
      <c r="AR4" s="286" t="s">
        <v>8529</v>
      </c>
      <c r="AS4" s="286" t="s">
        <v>8529</v>
      </c>
      <c r="AT4" s="286" t="s">
        <v>8529</v>
      </c>
      <c r="AU4" s="286" t="s">
        <v>8529</v>
      </c>
      <c r="AV4" s="286" t="s">
        <v>8529</v>
      </c>
      <c r="AW4" s="286" t="s">
        <v>8529</v>
      </c>
      <c r="AX4" s="286" t="s">
        <v>8529</v>
      </c>
      <c r="AY4" s="286" t="s">
        <v>8529</v>
      </c>
      <c r="AZ4" s="286" t="s">
        <v>8529</v>
      </c>
      <c r="BA4" s="286" t="s">
        <v>8529</v>
      </c>
      <c r="BB4" s="286" t="s">
        <v>8529</v>
      </c>
      <c r="BC4" s="286" t="s">
        <v>8529</v>
      </c>
      <c r="BD4" s="286" t="s">
        <v>8529</v>
      </c>
      <c r="BE4" s="286" t="s">
        <v>8529</v>
      </c>
      <c r="BF4" s="286" t="s">
        <v>8529</v>
      </c>
      <c r="BG4" s="286" t="s">
        <v>8529</v>
      </c>
      <c r="BH4" s="286" t="s">
        <v>8529</v>
      </c>
      <c r="BI4" s="286" t="s">
        <v>8529</v>
      </c>
      <c r="BJ4" s="286" t="s">
        <v>8529</v>
      </c>
      <c r="BK4" s="286" t="s">
        <v>8529</v>
      </c>
      <c r="BL4" s="286" t="s">
        <v>8529</v>
      </c>
      <c r="BM4" s="286" t="s">
        <v>8529</v>
      </c>
      <c r="BN4" s="286" t="s">
        <v>8529</v>
      </c>
      <c r="BO4" s="286" t="s">
        <v>8529</v>
      </c>
      <c r="BP4" s="286" t="s">
        <v>8529</v>
      </c>
      <c r="BQ4" s="286" t="s">
        <v>8529</v>
      </c>
      <c r="BR4" s="286" t="s">
        <v>8529</v>
      </c>
      <c r="BS4" s="286" t="s">
        <v>8529</v>
      </c>
      <c r="BT4" s="286" t="s">
        <v>8529</v>
      </c>
      <c r="BU4" s="286" t="s">
        <v>8529</v>
      </c>
      <c r="BV4" s="286" t="s">
        <v>8529</v>
      </c>
      <c r="BW4" s="286" t="s">
        <v>8529</v>
      </c>
      <c r="BX4" s="286" t="s">
        <v>8529</v>
      </c>
      <c r="BY4" s="286" t="s">
        <v>8529</v>
      </c>
      <c r="BZ4" s="286" t="s">
        <v>8529</v>
      </c>
      <c r="CA4" s="286" t="s">
        <v>8529</v>
      </c>
      <c r="CB4" s="286" t="str">
        <f>_xlfn.IFNA(VLOOKUP(C4,'INFORM Severity - hidden'!$C$5:$G$300,5,FALSE),"-")</f>
        <v>-</v>
      </c>
    </row>
    <row r="5" spans="1:80">
      <c r="C5" t="s">
        <v>8530</v>
      </c>
      <c r="D5" s="286" t="str">
        <f t="shared" si="0"/>
        <v>-</v>
      </c>
      <c r="E5" s="286">
        <v>3.9</v>
      </c>
      <c r="F5" s="286" t="s">
        <v>8529</v>
      </c>
      <c r="G5" s="286" t="s">
        <v>8529</v>
      </c>
      <c r="H5" s="286" t="s">
        <v>8529</v>
      </c>
      <c r="I5" s="286" t="s">
        <v>8529</v>
      </c>
      <c r="J5" s="286" t="s">
        <v>8529</v>
      </c>
      <c r="K5" s="286" t="s">
        <v>8529</v>
      </c>
      <c r="L5" s="286" t="s">
        <v>8529</v>
      </c>
      <c r="M5" s="286" t="s">
        <v>8529</v>
      </c>
      <c r="N5" s="286" t="s">
        <v>8529</v>
      </c>
      <c r="O5" s="286" t="s">
        <v>8529</v>
      </c>
      <c r="P5" s="286" t="s">
        <v>8529</v>
      </c>
      <c r="Q5" s="286" t="s">
        <v>8529</v>
      </c>
      <c r="R5" s="286" t="s">
        <v>8529</v>
      </c>
      <c r="S5" s="286" t="s">
        <v>8529</v>
      </c>
      <c r="T5" s="286" t="s">
        <v>8529</v>
      </c>
      <c r="U5" s="286" t="s">
        <v>8529</v>
      </c>
      <c r="V5" s="286" t="s">
        <v>8529</v>
      </c>
      <c r="W5" s="286" t="s">
        <v>8529</v>
      </c>
      <c r="X5" s="286" t="s">
        <v>8529</v>
      </c>
      <c r="Y5" s="286" t="s">
        <v>8529</v>
      </c>
      <c r="Z5" s="286" t="s">
        <v>8529</v>
      </c>
      <c r="AA5" s="286" t="s">
        <v>8529</v>
      </c>
      <c r="AB5" s="286" t="s">
        <v>8529</v>
      </c>
      <c r="AC5" s="286" t="s">
        <v>8529</v>
      </c>
      <c r="AD5" s="286" t="s">
        <v>8529</v>
      </c>
      <c r="AE5" s="286" t="s">
        <v>8529</v>
      </c>
      <c r="AF5" s="286" t="s">
        <v>8529</v>
      </c>
      <c r="AG5" s="286" t="s">
        <v>8529</v>
      </c>
      <c r="AH5" s="286" t="s">
        <v>8529</v>
      </c>
      <c r="AI5" s="286" t="s">
        <v>8529</v>
      </c>
      <c r="AJ5" s="286" t="s">
        <v>8529</v>
      </c>
      <c r="AK5" s="286" t="s">
        <v>8529</v>
      </c>
      <c r="AL5" s="286" t="s">
        <v>8529</v>
      </c>
      <c r="AM5" s="286" t="s">
        <v>8529</v>
      </c>
      <c r="AN5" s="286" t="s">
        <v>8529</v>
      </c>
      <c r="AO5" s="286" t="s">
        <v>8529</v>
      </c>
      <c r="AP5" s="286" t="s">
        <v>8529</v>
      </c>
      <c r="AQ5" s="286" t="s">
        <v>8529</v>
      </c>
      <c r="AR5" s="286" t="s">
        <v>8529</v>
      </c>
      <c r="AS5" s="286" t="s">
        <v>8529</v>
      </c>
      <c r="AT5" s="286" t="s">
        <v>8529</v>
      </c>
      <c r="AU5" s="286" t="s">
        <v>8529</v>
      </c>
      <c r="AV5" s="286" t="s">
        <v>8529</v>
      </c>
      <c r="AW5" s="286" t="s">
        <v>8529</v>
      </c>
      <c r="AX5" s="286" t="s">
        <v>8529</v>
      </c>
      <c r="AY5" s="286" t="s">
        <v>8529</v>
      </c>
      <c r="AZ5" s="286" t="s">
        <v>8529</v>
      </c>
      <c r="BA5" s="286" t="s">
        <v>8529</v>
      </c>
      <c r="BB5" s="286" t="s">
        <v>8529</v>
      </c>
      <c r="BC5" s="286" t="s">
        <v>8529</v>
      </c>
      <c r="BD5" s="286" t="s">
        <v>8529</v>
      </c>
      <c r="BE5" s="286" t="s">
        <v>8529</v>
      </c>
      <c r="BF5" s="286" t="s">
        <v>8529</v>
      </c>
      <c r="BG5" s="286" t="s">
        <v>8529</v>
      </c>
      <c r="BH5" s="286" t="s">
        <v>8529</v>
      </c>
      <c r="BI5" s="286" t="s">
        <v>8529</v>
      </c>
      <c r="BJ5" s="286" t="s">
        <v>8529</v>
      </c>
      <c r="BK5" s="286" t="s">
        <v>8529</v>
      </c>
      <c r="BL5" s="286" t="s">
        <v>8529</v>
      </c>
      <c r="BM5" s="286" t="s">
        <v>8529</v>
      </c>
      <c r="BN5" s="286" t="s">
        <v>8529</v>
      </c>
      <c r="BO5" s="286" t="s">
        <v>8529</v>
      </c>
      <c r="BP5" s="286" t="s">
        <v>8529</v>
      </c>
      <c r="BQ5" s="286" t="s">
        <v>8529</v>
      </c>
      <c r="BR5" s="286" t="s">
        <v>8529</v>
      </c>
      <c r="BS5" s="286" t="s">
        <v>8529</v>
      </c>
      <c r="BT5" s="286" t="s">
        <v>8529</v>
      </c>
      <c r="BU5" s="286" t="s">
        <v>8529</v>
      </c>
      <c r="BV5" s="286" t="s">
        <v>8529</v>
      </c>
      <c r="BW5" s="286" t="s">
        <v>8529</v>
      </c>
      <c r="BX5" s="286" t="s">
        <v>8529</v>
      </c>
      <c r="BY5" s="286" t="s">
        <v>8529</v>
      </c>
      <c r="BZ5" s="286" t="s">
        <v>8529</v>
      </c>
      <c r="CA5" s="286" t="s">
        <v>8529</v>
      </c>
      <c r="CB5" s="286" t="str">
        <f>_xlfn.IFNA(VLOOKUP(C5,'INFORM Severity - hidden'!$C$5:$G$300,5,FALSE),"-")</f>
        <v>-</v>
      </c>
    </row>
    <row r="6" spans="1:80">
      <c r="C6" t="s">
        <v>8531</v>
      </c>
      <c r="D6" s="286" t="str">
        <f t="shared" si="0"/>
        <v>-</v>
      </c>
      <c r="E6" s="286" t="s">
        <v>8529</v>
      </c>
      <c r="F6" s="286" t="s">
        <v>8529</v>
      </c>
      <c r="G6" s="286">
        <v>2.1</v>
      </c>
      <c r="H6" s="286">
        <v>2.2000000000000002</v>
      </c>
      <c r="I6" s="286" t="s">
        <v>8529</v>
      </c>
      <c r="J6" s="286" t="s">
        <v>8529</v>
      </c>
      <c r="K6" s="286" t="s">
        <v>8529</v>
      </c>
      <c r="L6" s="286" t="s">
        <v>8529</v>
      </c>
      <c r="M6" s="286" t="s">
        <v>8529</v>
      </c>
      <c r="N6" s="286" t="s">
        <v>8529</v>
      </c>
      <c r="O6" s="286" t="s">
        <v>8529</v>
      </c>
      <c r="P6" s="286" t="s">
        <v>8529</v>
      </c>
      <c r="Q6" s="286" t="s">
        <v>8529</v>
      </c>
      <c r="R6" s="286" t="s">
        <v>8529</v>
      </c>
      <c r="S6" s="286" t="s">
        <v>8529</v>
      </c>
      <c r="T6" s="286" t="s">
        <v>8529</v>
      </c>
      <c r="U6" s="286" t="s">
        <v>8529</v>
      </c>
      <c r="V6" s="286" t="s">
        <v>8529</v>
      </c>
      <c r="W6" s="286" t="s">
        <v>8529</v>
      </c>
      <c r="X6" s="286" t="s">
        <v>8529</v>
      </c>
      <c r="Y6" s="286" t="s">
        <v>8529</v>
      </c>
      <c r="Z6" s="286" t="s">
        <v>8529</v>
      </c>
      <c r="AA6" s="286" t="s">
        <v>8529</v>
      </c>
      <c r="AB6" s="286" t="s">
        <v>8529</v>
      </c>
      <c r="AC6" s="286" t="s">
        <v>8529</v>
      </c>
      <c r="AD6" s="286" t="s">
        <v>8529</v>
      </c>
      <c r="AE6" s="286" t="s">
        <v>8529</v>
      </c>
      <c r="AF6" s="286" t="s">
        <v>8529</v>
      </c>
      <c r="AG6" s="286" t="s">
        <v>8529</v>
      </c>
      <c r="AH6" s="286" t="s">
        <v>8529</v>
      </c>
      <c r="AI6" s="286" t="s">
        <v>8529</v>
      </c>
      <c r="AJ6" s="286" t="s">
        <v>8529</v>
      </c>
      <c r="AK6" s="286" t="s">
        <v>8529</v>
      </c>
      <c r="AL6" s="286" t="s">
        <v>8529</v>
      </c>
      <c r="AM6" s="286" t="s">
        <v>8529</v>
      </c>
      <c r="AN6" s="286" t="s">
        <v>8529</v>
      </c>
      <c r="AO6" s="286" t="s">
        <v>8529</v>
      </c>
      <c r="AP6" s="286" t="s">
        <v>8529</v>
      </c>
      <c r="AQ6" s="286" t="s">
        <v>8529</v>
      </c>
      <c r="AR6" s="286" t="s">
        <v>8529</v>
      </c>
      <c r="AS6" s="286" t="s">
        <v>8529</v>
      </c>
      <c r="AT6" s="286" t="s">
        <v>8529</v>
      </c>
      <c r="AU6" s="286" t="s">
        <v>8529</v>
      </c>
      <c r="AV6" s="286" t="s">
        <v>8529</v>
      </c>
      <c r="AW6" s="286" t="s">
        <v>8529</v>
      </c>
      <c r="AX6" s="286" t="s">
        <v>8529</v>
      </c>
      <c r="AY6" s="286" t="s">
        <v>8529</v>
      </c>
      <c r="AZ6" s="286" t="s">
        <v>8529</v>
      </c>
      <c r="BA6" s="286" t="s">
        <v>8529</v>
      </c>
      <c r="BB6" s="286" t="s">
        <v>8529</v>
      </c>
      <c r="BC6" s="286" t="s">
        <v>8529</v>
      </c>
      <c r="BD6" s="286" t="s">
        <v>8529</v>
      </c>
      <c r="BE6" s="286" t="s">
        <v>8529</v>
      </c>
      <c r="BF6" s="286" t="s">
        <v>8529</v>
      </c>
      <c r="BG6" s="286" t="s">
        <v>8529</v>
      </c>
      <c r="BH6" s="286" t="s">
        <v>8529</v>
      </c>
      <c r="BI6" s="286" t="s">
        <v>8529</v>
      </c>
      <c r="BJ6" s="286" t="s">
        <v>8529</v>
      </c>
      <c r="BK6" s="286" t="s">
        <v>8529</v>
      </c>
      <c r="BL6" s="286" t="s">
        <v>8529</v>
      </c>
      <c r="BM6" s="286" t="s">
        <v>8529</v>
      </c>
      <c r="BN6" s="286" t="s">
        <v>8529</v>
      </c>
      <c r="BO6" s="286" t="s">
        <v>8529</v>
      </c>
      <c r="BP6" s="286" t="s">
        <v>8529</v>
      </c>
      <c r="BQ6" s="286" t="s">
        <v>8529</v>
      </c>
      <c r="BR6" s="286" t="s">
        <v>8529</v>
      </c>
      <c r="BS6" s="286" t="s">
        <v>8529</v>
      </c>
      <c r="BT6" s="286" t="s">
        <v>8529</v>
      </c>
      <c r="BU6" s="286" t="s">
        <v>8529</v>
      </c>
      <c r="BV6" s="286" t="s">
        <v>8529</v>
      </c>
      <c r="BW6" s="286" t="s">
        <v>8529</v>
      </c>
      <c r="BX6" s="286" t="s">
        <v>8529</v>
      </c>
      <c r="BY6" s="286" t="s">
        <v>8529</v>
      </c>
      <c r="BZ6" s="286" t="s">
        <v>8529</v>
      </c>
      <c r="CA6" s="286" t="s">
        <v>8529</v>
      </c>
      <c r="CB6" s="286" t="str">
        <f>_xlfn.IFNA(VLOOKUP(C6,'INFORM Severity - hidden'!$C$5:$G$300,5,FALSE),"-")</f>
        <v>-</v>
      </c>
    </row>
    <row r="7" spans="1:80">
      <c r="C7" t="s">
        <v>8532</v>
      </c>
      <c r="D7" s="286" t="str">
        <f t="shared" si="0"/>
        <v>-</v>
      </c>
      <c r="E7" s="286" t="s">
        <v>8529</v>
      </c>
      <c r="F7" s="286" t="s">
        <v>8529</v>
      </c>
      <c r="G7" s="286" t="s">
        <v>8529</v>
      </c>
      <c r="H7" s="286" t="s">
        <v>8529</v>
      </c>
      <c r="I7" s="286" t="s">
        <v>8529</v>
      </c>
      <c r="J7" s="286" t="s">
        <v>8529</v>
      </c>
      <c r="K7" s="286" t="s">
        <v>8529</v>
      </c>
      <c r="L7" s="286" t="s">
        <v>8529</v>
      </c>
      <c r="M7" s="286" t="s">
        <v>8529</v>
      </c>
      <c r="N7" s="286" t="s">
        <v>8529</v>
      </c>
      <c r="O7" s="286" t="s">
        <v>8529</v>
      </c>
      <c r="P7" s="286" t="s">
        <v>8529</v>
      </c>
      <c r="Q7" s="286" t="s">
        <v>8529</v>
      </c>
      <c r="R7" s="286" t="s">
        <v>8529</v>
      </c>
      <c r="S7" s="286" t="s">
        <v>8529</v>
      </c>
      <c r="T7" s="286" t="s">
        <v>8529</v>
      </c>
      <c r="U7" s="286" t="s">
        <v>8529</v>
      </c>
      <c r="V7" s="286" t="s">
        <v>8529</v>
      </c>
      <c r="W7" s="286" t="s">
        <v>8529</v>
      </c>
      <c r="X7" s="286" t="s">
        <v>8529</v>
      </c>
      <c r="Y7" s="286" t="s">
        <v>8529</v>
      </c>
      <c r="Z7" s="286" t="s">
        <v>8529</v>
      </c>
      <c r="AA7" s="286" t="s">
        <v>8529</v>
      </c>
      <c r="AB7" s="286" t="s">
        <v>8529</v>
      </c>
      <c r="AC7" s="286" t="s">
        <v>8529</v>
      </c>
      <c r="AD7" s="286" t="s">
        <v>8529</v>
      </c>
      <c r="AE7" s="286" t="s">
        <v>8529</v>
      </c>
      <c r="AF7" s="286" t="s">
        <v>8529</v>
      </c>
      <c r="AG7" s="286" t="s">
        <v>8529</v>
      </c>
      <c r="AH7" s="286" t="s">
        <v>8529</v>
      </c>
      <c r="AI7" s="286" t="s">
        <v>8529</v>
      </c>
      <c r="AJ7" s="286" t="s">
        <v>8529</v>
      </c>
      <c r="AK7" s="286" t="s">
        <v>8529</v>
      </c>
      <c r="AL7" s="286" t="s">
        <v>8529</v>
      </c>
      <c r="AM7" s="286" t="s">
        <v>8529</v>
      </c>
      <c r="AN7" s="286" t="s">
        <v>8529</v>
      </c>
      <c r="AO7" s="286" t="s">
        <v>8529</v>
      </c>
      <c r="AP7" s="286" t="s">
        <v>8529</v>
      </c>
      <c r="AQ7" s="286" t="s">
        <v>8529</v>
      </c>
      <c r="AR7" s="286" t="s">
        <v>8529</v>
      </c>
      <c r="AS7" s="286" t="s">
        <v>8529</v>
      </c>
      <c r="AT7" s="286">
        <v>3</v>
      </c>
      <c r="AU7" s="286">
        <v>3</v>
      </c>
      <c r="AV7" s="286">
        <v>3</v>
      </c>
      <c r="AW7" s="286">
        <v>3</v>
      </c>
      <c r="AX7" s="286">
        <v>3</v>
      </c>
      <c r="AY7" s="286">
        <v>3</v>
      </c>
      <c r="AZ7" s="286">
        <v>3</v>
      </c>
      <c r="BA7" s="286">
        <v>3</v>
      </c>
      <c r="BB7" s="286">
        <v>3</v>
      </c>
      <c r="BC7" s="286">
        <v>3</v>
      </c>
      <c r="BD7" s="286" t="s">
        <v>8529</v>
      </c>
      <c r="BE7" s="286" t="s">
        <v>8529</v>
      </c>
      <c r="BF7" s="286" t="s">
        <v>8529</v>
      </c>
      <c r="BG7" s="286" t="s">
        <v>8529</v>
      </c>
      <c r="BH7" s="286" t="s">
        <v>8529</v>
      </c>
      <c r="BI7" s="286" t="s">
        <v>8529</v>
      </c>
      <c r="BJ7" s="286" t="s">
        <v>8529</v>
      </c>
      <c r="BK7" s="286" t="s">
        <v>8529</v>
      </c>
      <c r="BL7" s="286" t="s">
        <v>8529</v>
      </c>
      <c r="BM7" s="286" t="s">
        <v>8529</v>
      </c>
      <c r="BN7" s="286" t="s">
        <v>8529</v>
      </c>
      <c r="BO7" s="286" t="s">
        <v>8529</v>
      </c>
      <c r="BP7" s="286" t="s">
        <v>8529</v>
      </c>
      <c r="BQ7" s="286" t="s">
        <v>8529</v>
      </c>
      <c r="BR7" s="286" t="s">
        <v>8529</v>
      </c>
      <c r="BS7" s="286" t="s">
        <v>8529</v>
      </c>
      <c r="BT7" s="286" t="s">
        <v>8529</v>
      </c>
      <c r="BU7" s="286" t="s">
        <v>8529</v>
      </c>
      <c r="BV7" s="286" t="s">
        <v>8529</v>
      </c>
      <c r="BW7" s="286" t="s">
        <v>8529</v>
      </c>
      <c r="BX7" s="286" t="s">
        <v>8529</v>
      </c>
      <c r="BY7" s="286" t="s">
        <v>8529</v>
      </c>
      <c r="BZ7" s="286" t="s">
        <v>8529</v>
      </c>
      <c r="CA7" s="286" t="s">
        <v>8529</v>
      </c>
      <c r="CB7" s="286" t="str">
        <f>_xlfn.IFNA(VLOOKUP(C7,'INFORM Severity - hidden'!$C$5:$G$300,5,FALSE),"-")</f>
        <v>-</v>
      </c>
    </row>
    <row r="8" spans="1:80">
      <c r="C8" t="s">
        <v>8533</v>
      </c>
      <c r="D8" s="286" t="str">
        <f t="shared" si="0"/>
        <v>-</v>
      </c>
      <c r="E8" s="286" t="s">
        <v>8529</v>
      </c>
      <c r="F8" s="286" t="s">
        <v>8529</v>
      </c>
      <c r="G8" s="286" t="s">
        <v>8529</v>
      </c>
      <c r="H8" s="286" t="s">
        <v>8529</v>
      </c>
      <c r="I8" s="286" t="s">
        <v>8529</v>
      </c>
      <c r="J8" s="286" t="s">
        <v>8529</v>
      </c>
      <c r="K8" s="286" t="s">
        <v>8529</v>
      </c>
      <c r="L8" s="286" t="s">
        <v>8529</v>
      </c>
      <c r="M8" s="286" t="s">
        <v>8529</v>
      </c>
      <c r="N8" s="286" t="s">
        <v>8529</v>
      </c>
      <c r="O8" s="286" t="s">
        <v>8529</v>
      </c>
      <c r="P8" s="286" t="s">
        <v>8529</v>
      </c>
      <c r="Q8" s="286" t="s">
        <v>8529</v>
      </c>
      <c r="R8" s="286" t="s">
        <v>8529</v>
      </c>
      <c r="S8" s="286" t="s">
        <v>8529</v>
      </c>
      <c r="T8" s="286" t="s">
        <v>8529</v>
      </c>
      <c r="U8" s="286" t="s">
        <v>8529</v>
      </c>
      <c r="V8" s="286" t="s">
        <v>8529</v>
      </c>
      <c r="W8" s="286" t="s">
        <v>8529</v>
      </c>
      <c r="X8" s="286" t="s">
        <v>8529</v>
      </c>
      <c r="Y8" s="286" t="s">
        <v>8529</v>
      </c>
      <c r="Z8" s="286" t="s">
        <v>8529</v>
      </c>
      <c r="AA8" s="286" t="s">
        <v>8529</v>
      </c>
      <c r="AB8" s="286" t="s">
        <v>8529</v>
      </c>
      <c r="AC8" s="286" t="s">
        <v>8529</v>
      </c>
      <c r="AD8" s="286" t="s">
        <v>8529</v>
      </c>
      <c r="AE8" s="286" t="s">
        <v>8529</v>
      </c>
      <c r="AF8" s="286" t="s">
        <v>8529</v>
      </c>
      <c r="AG8" s="286" t="s">
        <v>8529</v>
      </c>
      <c r="AH8" s="286" t="s">
        <v>8529</v>
      </c>
      <c r="AI8" s="286" t="s">
        <v>8529</v>
      </c>
      <c r="AJ8" s="286" t="s">
        <v>8529</v>
      </c>
      <c r="AK8" s="286" t="s">
        <v>8529</v>
      </c>
      <c r="AL8" s="286" t="s">
        <v>8529</v>
      </c>
      <c r="AM8" s="286" t="s">
        <v>8529</v>
      </c>
      <c r="AN8" s="286" t="s">
        <v>8529</v>
      </c>
      <c r="AO8" s="286" t="s">
        <v>8529</v>
      </c>
      <c r="AP8" s="286" t="s">
        <v>8529</v>
      </c>
      <c r="AQ8" s="286" t="s">
        <v>8529</v>
      </c>
      <c r="AR8" s="286" t="s">
        <v>8529</v>
      </c>
      <c r="AS8" s="286" t="s">
        <v>8529</v>
      </c>
      <c r="AT8" s="286" t="s">
        <v>8529</v>
      </c>
      <c r="AU8" s="286" t="s">
        <v>8529</v>
      </c>
      <c r="AV8" s="286" t="s">
        <v>8529</v>
      </c>
      <c r="AW8" s="286" t="s">
        <v>8529</v>
      </c>
      <c r="AX8" s="286" t="s">
        <v>8529</v>
      </c>
      <c r="AY8" s="286" t="s">
        <v>8529</v>
      </c>
      <c r="AZ8" s="286" t="s">
        <v>8529</v>
      </c>
      <c r="BA8" s="286" t="s">
        <v>8529</v>
      </c>
      <c r="BB8" s="286" t="s">
        <v>8529</v>
      </c>
      <c r="BC8" s="286" t="s">
        <v>8529</v>
      </c>
      <c r="BD8" s="286" t="s">
        <v>8529</v>
      </c>
      <c r="BE8" s="286" t="s">
        <v>8529</v>
      </c>
      <c r="BF8" s="286" t="s">
        <v>8529</v>
      </c>
      <c r="BG8" s="286" t="s">
        <v>8529</v>
      </c>
      <c r="BH8" s="286" t="s">
        <v>8529</v>
      </c>
      <c r="BI8" s="286" t="s">
        <v>8529</v>
      </c>
      <c r="BJ8" s="286">
        <v>2.7</v>
      </c>
      <c r="BK8" s="286">
        <v>3</v>
      </c>
      <c r="BL8" s="286">
        <v>3</v>
      </c>
      <c r="BM8" s="286">
        <v>3</v>
      </c>
      <c r="BN8" s="286">
        <v>2.8</v>
      </c>
      <c r="BO8" s="286">
        <v>2.8</v>
      </c>
      <c r="BP8" s="286">
        <v>2.8</v>
      </c>
      <c r="BQ8" s="286">
        <v>2.8</v>
      </c>
      <c r="BR8" s="286">
        <v>2.6</v>
      </c>
      <c r="BS8" s="286">
        <v>2.6</v>
      </c>
      <c r="BT8" s="286">
        <v>2.6</v>
      </c>
      <c r="BU8" s="286">
        <v>2.6</v>
      </c>
      <c r="BV8" s="286">
        <v>2.8</v>
      </c>
      <c r="BW8" s="286" t="s">
        <v>8529</v>
      </c>
      <c r="BX8" s="286" t="s">
        <v>8529</v>
      </c>
      <c r="BY8" s="286" t="s">
        <v>8529</v>
      </c>
      <c r="BZ8" s="286" t="s">
        <v>8529</v>
      </c>
      <c r="CA8" s="286" t="s">
        <v>8529</v>
      </c>
      <c r="CB8" s="286" t="str">
        <f>_xlfn.IFNA(VLOOKUP(C8,'INFORM Severity - hidden'!$C$5:$G$300,5,FALSE),"-")</f>
        <v>-</v>
      </c>
    </row>
    <row r="9" spans="1:80">
      <c r="A9" t="s">
        <v>1799</v>
      </c>
      <c r="B9" t="s">
        <v>1797</v>
      </c>
      <c r="C9" t="s">
        <v>1798</v>
      </c>
      <c r="D9" s="286" t="str">
        <f t="shared" si="0"/>
        <v>Increasing</v>
      </c>
      <c r="E9" s="286" t="s">
        <v>8529</v>
      </c>
      <c r="F9" s="286" t="s">
        <v>8529</v>
      </c>
      <c r="G9" s="286" t="s">
        <v>8529</v>
      </c>
      <c r="H9" s="286" t="s">
        <v>8529</v>
      </c>
      <c r="I9" s="286" t="s">
        <v>8529</v>
      </c>
      <c r="J9" s="286" t="s">
        <v>8529</v>
      </c>
      <c r="K9" s="286" t="s">
        <v>8529</v>
      </c>
      <c r="L9" s="286" t="s">
        <v>8529</v>
      </c>
      <c r="M9" s="286" t="s">
        <v>8529</v>
      </c>
      <c r="N9" s="286" t="s">
        <v>8529</v>
      </c>
      <c r="O9" s="286" t="s">
        <v>8529</v>
      </c>
      <c r="P9" s="286" t="s">
        <v>8529</v>
      </c>
      <c r="Q9" s="286" t="s">
        <v>8529</v>
      </c>
      <c r="R9" s="286" t="s">
        <v>8529</v>
      </c>
      <c r="S9" s="286" t="s">
        <v>8529</v>
      </c>
      <c r="T9" s="286" t="s">
        <v>8529</v>
      </c>
      <c r="U9" s="286" t="s">
        <v>8529</v>
      </c>
      <c r="V9" s="286" t="s">
        <v>8529</v>
      </c>
      <c r="W9" s="286" t="s">
        <v>8529</v>
      </c>
      <c r="X9" s="286" t="s">
        <v>8529</v>
      </c>
      <c r="Y9" s="286" t="s">
        <v>8529</v>
      </c>
      <c r="Z9" s="286" t="s">
        <v>8529</v>
      </c>
      <c r="AA9" s="286" t="s">
        <v>8529</v>
      </c>
      <c r="AB9" s="286" t="s">
        <v>8529</v>
      </c>
      <c r="AC9" s="286" t="s">
        <v>8529</v>
      </c>
      <c r="AD9" s="286" t="s">
        <v>8529</v>
      </c>
      <c r="AE9" s="286" t="s">
        <v>8529</v>
      </c>
      <c r="AF9" s="286" t="s">
        <v>8529</v>
      </c>
      <c r="AG9" s="286" t="s">
        <v>8529</v>
      </c>
      <c r="AH9" s="286" t="s">
        <v>8529</v>
      </c>
      <c r="AI9" s="286" t="s">
        <v>8529</v>
      </c>
      <c r="AJ9" s="286" t="s">
        <v>8529</v>
      </c>
      <c r="AK9" s="286" t="s">
        <v>8529</v>
      </c>
      <c r="AL9" s="286" t="s">
        <v>8529</v>
      </c>
      <c r="AM9" s="286" t="s">
        <v>8529</v>
      </c>
      <c r="AN9" s="286">
        <v>3.1</v>
      </c>
      <c r="AO9" s="286">
        <v>3.1</v>
      </c>
      <c r="AP9" s="286">
        <v>3.1</v>
      </c>
      <c r="AQ9" s="286">
        <v>3.1</v>
      </c>
      <c r="AR9" s="286">
        <v>3.1</v>
      </c>
      <c r="AS9" s="286">
        <v>3.1</v>
      </c>
      <c r="AT9" s="286">
        <v>3.2</v>
      </c>
      <c r="AU9" s="286">
        <v>3.2</v>
      </c>
      <c r="AV9" s="286">
        <v>3.3</v>
      </c>
      <c r="AW9" s="286">
        <v>3.3</v>
      </c>
      <c r="AX9" s="286">
        <v>3.3</v>
      </c>
      <c r="AY9" s="286">
        <v>3.1</v>
      </c>
      <c r="AZ9" s="286">
        <v>3.1</v>
      </c>
      <c r="BA9" s="286">
        <v>3.1</v>
      </c>
      <c r="BB9" s="286">
        <v>3.1</v>
      </c>
      <c r="BC9" s="286">
        <v>3.1</v>
      </c>
      <c r="BD9" s="286">
        <v>3.1</v>
      </c>
      <c r="BE9" s="286">
        <v>3.1</v>
      </c>
      <c r="BF9" s="286">
        <v>3.1</v>
      </c>
      <c r="BG9" s="286">
        <v>3.1</v>
      </c>
      <c r="BH9" s="286">
        <v>3.1</v>
      </c>
      <c r="BI9" s="286">
        <v>3.1</v>
      </c>
      <c r="BJ9" s="286">
        <v>3.1</v>
      </c>
      <c r="BK9" s="286">
        <v>3.2</v>
      </c>
      <c r="BL9" s="286">
        <v>3.2</v>
      </c>
      <c r="BM9" s="286">
        <v>3.2</v>
      </c>
      <c r="BN9" s="286">
        <v>3.1</v>
      </c>
      <c r="BO9" s="286">
        <v>3.1</v>
      </c>
      <c r="BP9" s="286">
        <v>3.1</v>
      </c>
      <c r="BQ9" s="286">
        <v>3.1</v>
      </c>
      <c r="BR9" s="286">
        <v>3.1</v>
      </c>
      <c r="BS9" s="286">
        <v>2.8</v>
      </c>
      <c r="BT9" s="286">
        <v>2.8</v>
      </c>
      <c r="BU9" s="286">
        <v>2.8</v>
      </c>
      <c r="BV9" s="286">
        <v>2.7</v>
      </c>
      <c r="BW9" s="286">
        <v>2.7</v>
      </c>
      <c r="BX9" s="286">
        <v>2.7</v>
      </c>
      <c r="BY9" s="286">
        <v>2.9</v>
      </c>
      <c r="BZ9" s="286">
        <v>2.9</v>
      </c>
      <c r="CA9" s="286">
        <v>2.8</v>
      </c>
      <c r="CB9" s="286">
        <f>_xlfn.IFNA(VLOOKUP(C9,'INFORM Severity - hidden'!$C$5:$G$300,5,FALSE),"-")</f>
        <v>3.1</v>
      </c>
    </row>
    <row r="10" spans="1:80">
      <c r="C10" t="s">
        <v>8534</v>
      </c>
      <c r="D10" s="286" t="str">
        <f t="shared" si="0"/>
        <v>-</v>
      </c>
      <c r="E10" s="286" t="s">
        <v>8529</v>
      </c>
      <c r="F10" s="286">
        <v>0.9</v>
      </c>
      <c r="G10" s="286" t="s">
        <v>8529</v>
      </c>
      <c r="H10" s="286" t="s">
        <v>8529</v>
      </c>
      <c r="I10" s="286" t="s">
        <v>8529</v>
      </c>
      <c r="J10" s="286" t="s">
        <v>8529</v>
      </c>
      <c r="K10" s="286" t="s">
        <v>8529</v>
      </c>
      <c r="L10" s="286" t="s">
        <v>8529</v>
      </c>
      <c r="M10" s="286" t="s">
        <v>8529</v>
      </c>
      <c r="N10" s="286" t="s">
        <v>8529</v>
      </c>
      <c r="O10" s="286" t="s">
        <v>8529</v>
      </c>
      <c r="P10" s="286" t="s">
        <v>8529</v>
      </c>
      <c r="Q10" s="286" t="s">
        <v>8529</v>
      </c>
      <c r="R10" s="286" t="s">
        <v>8529</v>
      </c>
      <c r="S10" s="286" t="s">
        <v>8529</v>
      </c>
      <c r="T10" s="286" t="s">
        <v>8529</v>
      </c>
      <c r="U10" s="286" t="s">
        <v>8529</v>
      </c>
      <c r="V10" s="286" t="s">
        <v>8529</v>
      </c>
      <c r="W10" s="286" t="s">
        <v>8529</v>
      </c>
      <c r="X10" s="286" t="s">
        <v>8529</v>
      </c>
      <c r="Y10" s="286" t="s">
        <v>8529</v>
      </c>
      <c r="Z10" s="286" t="s">
        <v>8529</v>
      </c>
      <c r="AA10" s="286" t="s">
        <v>8529</v>
      </c>
      <c r="AB10" s="286" t="s">
        <v>8529</v>
      </c>
      <c r="AC10" s="286" t="s">
        <v>8529</v>
      </c>
      <c r="AD10" s="286" t="s">
        <v>8529</v>
      </c>
      <c r="AE10" s="286" t="s">
        <v>8529</v>
      </c>
      <c r="AF10" s="286" t="s">
        <v>8529</v>
      </c>
      <c r="AG10" s="286" t="s">
        <v>8529</v>
      </c>
      <c r="AH10" s="286" t="s">
        <v>8529</v>
      </c>
      <c r="AI10" s="286" t="s">
        <v>8529</v>
      </c>
      <c r="AJ10" s="286" t="s">
        <v>8529</v>
      </c>
      <c r="AK10" s="286" t="s">
        <v>8529</v>
      </c>
      <c r="AL10" s="286" t="s">
        <v>8529</v>
      </c>
      <c r="AM10" s="286" t="s">
        <v>8529</v>
      </c>
      <c r="AN10" s="286" t="s">
        <v>8529</v>
      </c>
      <c r="AO10" s="286" t="s">
        <v>8529</v>
      </c>
      <c r="AP10" s="286" t="s">
        <v>8529</v>
      </c>
      <c r="AQ10" s="286" t="s">
        <v>8529</v>
      </c>
      <c r="AR10" s="286" t="s">
        <v>8529</v>
      </c>
      <c r="AS10" s="286" t="s">
        <v>8529</v>
      </c>
      <c r="AT10" s="286" t="s">
        <v>8529</v>
      </c>
      <c r="AU10" s="286" t="s">
        <v>8529</v>
      </c>
      <c r="AV10" s="286" t="s">
        <v>8529</v>
      </c>
      <c r="AW10" s="286" t="s">
        <v>8529</v>
      </c>
      <c r="AX10" s="286" t="s">
        <v>8529</v>
      </c>
      <c r="AY10" s="286" t="s">
        <v>8529</v>
      </c>
      <c r="AZ10" s="286" t="s">
        <v>8529</v>
      </c>
      <c r="BA10" s="286" t="s">
        <v>8529</v>
      </c>
      <c r="BB10" s="286" t="s">
        <v>8529</v>
      </c>
      <c r="BC10" s="286" t="s">
        <v>8529</v>
      </c>
      <c r="BD10" s="286" t="s">
        <v>8529</v>
      </c>
      <c r="BE10" s="286" t="s">
        <v>8529</v>
      </c>
      <c r="BF10" s="286" t="s">
        <v>8529</v>
      </c>
      <c r="BG10" s="286" t="s">
        <v>8529</v>
      </c>
      <c r="BH10" s="286" t="s">
        <v>8529</v>
      </c>
      <c r="BI10" s="286" t="s">
        <v>8529</v>
      </c>
      <c r="BJ10" s="286" t="s">
        <v>8529</v>
      </c>
      <c r="BK10" s="286" t="s">
        <v>8529</v>
      </c>
      <c r="BL10" s="286" t="s">
        <v>8529</v>
      </c>
      <c r="BM10" s="286" t="s">
        <v>8529</v>
      </c>
      <c r="BN10" s="286" t="s">
        <v>8529</v>
      </c>
      <c r="BO10" s="286" t="s">
        <v>8529</v>
      </c>
      <c r="BP10" s="286" t="s">
        <v>8529</v>
      </c>
      <c r="BQ10" s="286" t="s">
        <v>8529</v>
      </c>
      <c r="BR10" s="286" t="s">
        <v>8529</v>
      </c>
      <c r="BS10" s="286" t="s">
        <v>8529</v>
      </c>
      <c r="BT10" s="286" t="s">
        <v>8529</v>
      </c>
      <c r="BU10" s="286" t="s">
        <v>8529</v>
      </c>
      <c r="BV10" s="286" t="s">
        <v>8529</v>
      </c>
      <c r="BW10" s="286" t="s">
        <v>8529</v>
      </c>
      <c r="BX10" s="286" t="s">
        <v>8529</v>
      </c>
      <c r="BY10" s="286" t="s">
        <v>8529</v>
      </c>
      <c r="BZ10" s="286" t="s">
        <v>8529</v>
      </c>
      <c r="CA10" s="286" t="s">
        <v>8529</v>
      </c>
      <c r="CB10" s="286" t="str">
        <f>_xlfn.IFNA(VLOOKUP(C10,'INFORM Severity - hidden'!$C$5:$G$300,5,FALSE),"-")</f>
        <v>-</v>
      </c>
    </row>
    <row r="11" spans="1:80">
      <c r="C11" t="s">
        <v>8535</v>
      </c>
      <c r="D11" s="286" t="str">
        <f t="shared" si="0"/>
        <v>-</v>
      </c>
      <c r="E11" s="286" t="s">
        <v>8529</v>
      </c>
      <c r="F11" s="286" t="s">
        <v>8529</v>
      </c>
      <c r="G11" s="286" t="s">
        <v>8529</v>
      </c>
      <c r="H11" s="286" t="s">
        <v>8529</v>
      </c>
      <c r="I11" s="286" t="s">
        <v>8529</v>
      </c>
      <c r="J11" s="286" t="s">
        <v>8529</v>
      </c>
      <c r="K11" s="286" t="s">
        <v>8529</v>
      </c>
      <c r="L11" s="286" t="s">
        <v>8529</v>
      </c>
      <c r="M11" s="286" t="s">
        <v>8529</v>
      </c>
      <c r="N11" s="286" t="s">
        <v>8529</v>
      </c>
      <c r="O11" s="286" t="s">
        <v>8529</v>
      </c>
      <c r="P11" s="286" t="s">
        <v>8529</v>
      </c>
      <c r="Q11" s="286" t="s">
        <v>8529</v>
      </c>
      <c r="R11" s="286" t="s">
        <v>8529</v>
      </c>
      <c r="S11" s="286" t="s">
        <v>8529</v>
      </c>
      <c r="T11" s="286" t="s">
        <v>8529</v>
      </c>
      <c r="U11" s="286" t="s">
        <v>8529</v>
      </c>
      <c r="V11" s="286" t="s">
        <v>8529</v>
      </c>
      <c r="W11" s="286" t="s">
        <v>8529</v>
      </c>
      <c r="X11" s="286" t="s">
        <v>8529</v>
      </c>
      <c r="Y11" s="286" t="s">
        <v>8529</v>
      </c>
      <c r="Z11" s="286" t="s">
        <v>8529</v>
      </c>
      <c r="AA11" s="286" t="s">
        <v>8529</v>
      </c>
      <c r="AB11" s="286" t="s">
        <v>8529</v>
      </c>
      <c r="AC11" s="286">
        <v>1.7</v>
      </c>
      <c r="AD11" s="286">
        <v>1.7</v>
      </c>
      <c r="AE11" s="286">
        <v>1.6</v>
      </c>
      <c r="AF11" s="286">
        <v>1.7</v>
      </c>
      <c r="AG11" s="286">
        <v>1.7</v>
      </c>
      <c r="AH11" s="286">
        <v>1.7</v>
      </c>
      <c r="AI11" s="286">
        <v>1.7</v>
      </c>
      <c r="AJ11" s="286">
        <v>1.6</v>
      </c>
      <c r="AK11" s="286">
        <v>1.6</v>
      </c>
      <c r="AL11" s="286">
        <v>1.5</v>
      </c>
      <c r="AM11" s="286">
        <v>1.5</v>
      </c>
      <c r="AN11" s="286">
        <v>1.5</v>
      </c>
      <c r="AO11" s="286">
        <v>1.5</v>
      </c>
      <c r="AP11" s="286">
        <v>1.5</v>
      </c>
      <c r="AQ11" s="286">
        <v>1.5</v>
      </c>
      <c r="AR11" s="286">
        <v>1.5</v>
      </c>
      <c r="AS11" s="286">
        <v>1.5</v>
      </c>
      <c r="AT11" s="286">
        <v>1.3</v>
      </c>
      <c r="AU11" s="286">
        <v>1.3</v>
      </c>
      <c r="AV11" s="286">
        <v>1.3</v>
      </c>
      <c r="AW11" s="286">
        <v>1.3</v>
      </c>
      <c r="AX11" s="286">
        <v>1.3</v>
      </c>
      <c r="AY11" s="286">
        <v>1.3</v>
      </c>
      <c r="AZ11" s="286">
        <v>1.3</v>
      </c>
      <c r="BA11" s="286">
        <v>1.3</v>
      </c>
      <c r="BB11" s="286">
        <v>1.3</v>
      </c>
      <c r="BC11" s="286">
        <v>1.1000000000000001</v>
      </c>
      <c r="BD11" s="286">
        <v>1.2</v>
      </c>
      <c r="BE11" s="286">
        <v>1.3</v>
      </c>
      <c r="BF11" s="286">
        <v>1.9</v>
      </c>
      <c r="BG11" s="286">
        <v>1.9</v>
      </c>
      <c r="BH11" s="286">
        <v>1.9</v>
      </c>
      <c r="BI11" s="286">
        <v>2</v>
      </c>
      <c r="BJ11" s="286">
        <v>2.1</v>
      </c>
      <c r="BK11" s="286">
        <v>2.2000000000000002</v>
      </c>
      <c r="BL11" s="286">
        <v>2.2999999999999998</v>
      </c>
      <c r="BM11" s="286">
        <v>2.2999999999999998</v>
      </c>
      <c r="BN11" s="286">
        <v>2.2999999999999998</v>
      </c>
      <c r="BO11" s="286">
        <v>2.2999999999999998</v>
      </c>
      <c r="BP11" s="286">
        <v>2.2999999999999998</v>
      </c>
      <c r="BQ11" s="286">
        <v>2.2999999999999998</v>
      </c>
      <c r="BR11" s="286">
        <v>2.2000000000000002</v>
      </c>
      <c r="BS11" s="286">
        <v>2.2000000000000002</v>
      </c>
      <c r="BT11" s="286">
        <v>2.1</v>
      </c>
      <c r="BU11" s="286">
        <v>2.1</v>
      </c>
      <c r="BV11" s="286">
        <v>2.1</v>
      </c>
      <c r="BW11" s="286" t="s">
        <v>8529</v>
      </c>
      <c r="BX11" s="286" t="s">
        <v>8529</v>
      </c>
      <c r="BY11" s="286" t="s">
        <v>8529</v>
      </c>
      <c r="BZ11" s="286" t="s">
        <v>8529</v>
      </c>
      <c r="CA11" s="286" t="s">
        <v>8529</v>
      </c>
      <c r="CB11" s="286" t="str">
        <f>_xlfn.IFNA(VLOOKUP(C11,'INFORM Severity - hidden'!$C$5:$G$300,5,FALSE),"-")</f>
        <v>-</v>
      </c>
    </row>
    <row r="12" spans="1:80">
      <c r="C12" t="s">
        <v>8536</v>
      </c>
      <c r="D12" s="286" t="str">
        <f t="shared" si="0"/>
        <v>-</v>
      </c>
      <c r="E12" s="286" t="s">
        <v>8529</v>
      </c>
      <c r="F12" s="286" t="s">
        <v>8529</v>
      </c>
      <c r="G12" s="286" t="s">
        <v>8529</v>
      </c>
      <c r="H12" s="286" t="s">
        <v>8529</v>
      </c>
      <c r="I12" s="286" t="s">
        <v>8529</v>
      </c>
      <c r="J12" s="286" t="s">
        <v>8529</v>
      </c>
      <c r="K12" s="286" t="s">
        <v>8529</v>
      </c>
      <c r="L12" s="286" t="s">
        <v>8529</v>
      </c>
      <c r="M12" s="286" t="s">
        <v>8529</v>
      </c>
      <c r="N12" s="286" t="s">
        <v>8529</v>
      </c>
      <c r="O12" s="286" t="s">
        <v>8529</v>
      </c>
      <c r="P12" s="286" t="s">
        <v>8529</v>
      </c>
      <c r="Q12" s="286" t="s">
        <v>8529</v>
      </c>
      <c r="R12" s="286" t="s">
        <v>8529</v>
      </c>
      <c r="S12" s="286" t="s">
        <v>8529</v>
      </c>
      <c r="T12" s="286" t="s">
        <v>8529</v>
      </c>
      <c r="U12" s="286" t="s">
        <v>8529</v>
      </c>
      <c r="V12" s="286" t="s">
        <v>8529</v>
      </c>
      <c r="W12" s="286" t="s">
        <v>8529</v>
      </c>
      <c r="X12" s="286" t="s">
        <v>8529</v>
      </c>
      <c r="Y12" s="286" t="s">
        <v>8529</v>
      </c>
      <c r="Z12" s="286" t="s">
        <v>8529</v>
      </c>
      <c r="AA12" s="286" t="s">
        <v>8529</v>
      </c>
      <c r="AB12" s="286" t="s">
        <v>8529</v>
      </c>
      <c r="AC12" s="286" t="s">
        <v>8529</v>
      </c>
      <c r="AD12" s="286" t="s">
        <v>8529</v>
      </c>
      <c r="AE12" s="286" t="s">
        <v>8529</v>
      </c>
      <c r="AF12" s="286" t="s">
        <v>8529</v>
      </c>
      <c r="AG12" s="286" t="s">
        <v>8529</v>
      </c>
      <c r="AH12" s="286" t="s">
        <v>8529</v>
      </c>
      <c r="AI12" s="286" t="s">
        <v>8529</v>
      </c>
      <c r="AJ12" s="286" t="s">
        <v>8529</v>
      </c>
      <c r="AK12" s="286" t="s">
        <v>8529</v>
      </c>
      <c r="AL12" s="286" t="s">
        <v>8529</v>
      </c>
      <c r="AM12" s="286" t="s">
        <v>8529</v>
      </c>
      <c r="AN12" s="286" t="s">
        <v>8529</v>
      </c>
      <c r="AO12" s="286" t="s">
        <v>8529</v>
      </c>
      <c r="AP12" s="286" t="s">
        <v>8529</v>
      </c>
      <c r="AQ12" s="286" t="s">
        <v>8529</v>
      </c>
      <c r="AR12" s="286" t="s">
        <v>8529</v>
      </c>
      <c r="AS12" s="286" t="s">
        <v>8529</v>
      </c>
      <c r="AT12" s="286" t="s">
        <v>8529</v>
      </c>
      <c r="AU12" s="286" t="s">
        <v>8529</v>
      </c>
      <c r="AV12" s="286" t="s">
        <v>8529</v>
      </c>
      <c r="AW12" s="286" t="s">
        <v>8529</v>
      </c>
      <c r="AX12" s="286" t="s">
        <v>8529</v>
      </c>
      <c r="AY12" s="286" t="s">
        <v>8529</v>
      </c>
      <c r="AZ12" s="286" t="s">
        <v>8529</v>
      </c>
      <c r="BA12" s="286" t="s">
        <v>8529</v>
      </c>
      <c r="BB12" s="286" t="s">
        <v>8529</v>
      </c>
      <c r="BC12" s="286" t="s">
        <v>8529</v>
      </c>
      <c r="BD12" s="286" t="s">
        <v>8529</v>
      </c>
      <c r="BE12" s="286" t="s">
        <v>8529</v>
      </c>
      <c r="BF12" s="286" t="s">
        <v>8529</v>
      </c>
      <c r="BG12" s="286" t="s">
        <v>8529</v>
      </c>
      <c r="BH12" s="286" t="s">
        <v>8529</v>
      </c>
      <c r="BI12" s="286" t="s">
        <v>8529</v>
      </c>
      <c r="BJ12" s="286" t="s">
        <v>8529</v>
      </c>
      <c r="BK12" s="286" t="s">
        <v>8529</v>
      </c>
      <c r="BL12" s="286" t="s">
        <v>8529</v>
      </c>
      <c r="BM12" s="286" t="s">
        <v>8529</v>
      </c>
      <c r="BN12" s="286" t="s">
        <v>8529</v>
      </c>
      <c r="BO12" s="286" t="s">
        <v>8529</v>
      </c>
      <c r="BP12" s="286" t="s">
        <v>8529</v>
      </c>
      <c r="BQ12" s="286" t="s">
        <v>8529</v>
      </c>
      <c r="BR12" s="286" t="s">
        <v>8529</v>
      </c>
      <c r="BS12" s="286" t="s">
        <v>8529</v>
      </c>
      <c r="BT12" s="286" t="s">
        <v>8529</v>
      </c>
      <c r="BU12" s="286" t="s">
        <v>8529</v>
      </c>
      <c r="BV12" s="286" t="s">
        <v>8529</v>
      </c>
      <c r="BW12" s="286">
        <v>2.2000000000000002</v>
      </c>
      <c r="BX12" s="286">
        <v>2.2000000000000002</v>
      </c>
      <c r="BY12" s="286">
        <v>2.2000000000000002</v>
      </c>
      <c r="BZ12" s="286">
        <v>2.2000000000000002</v>
      </c>
      <c r="CA12" s="286">
        <v>2.1</v>
      </c>
      <c r="CB12" s="286" t="str">
        <f>_xlfn.IFNA(VLOOKUP(C12,'INFORM Severity - hidden'!$C$5:$G$300,5,FALSE),"-")</f>
        <v>-</v>
      </c>
    </row>
    <row r="13" spans="1:80">
      <c r="C13" t="s">
        <v>8537</v>
      </c>
      <c r="D13" s="286" t="str">
        <f t="shared" si="0"/>
        <v>-</v>
      </c>
      <c r="E13" s="286" t="s">
        <v>8529</v>
      </c>
      <c r="F13" s="286" t="s">
        <v>8529</v>
      </c>
      <c r="G13" s="286" t="s">
        <v>8529</v>
      </c>
      <c r="H13" s="286" t="s">
        <v>8529</v>
      </c>
      <c r="I13" s="286" t="s">
        <v>8529</v>
      </c>
      <c r="J13" s="286" t="s">
        <v>8529</v>
      </c>
      <c r="K13" s="286" t="s">
        <v>8529</v>
      </c>
      <c r="L13" s="286" t="s">
        <v>8529</v>
      </c>
      <c r="M13" s="286" t="s">
        <v>8529</v>
      </c>
      <c r="N13" s="286" t="s">
        <v>8529</v>
      </c>
      <c r="O13" s="286" t="s">
        <v>8529</v>
      </c>
      <c r="P13" s="286" t="s">
        <v>8529</v>
      </c>
      <c r="Q13" s="286" t="s">
        <v>8529</v>
      </c>
      <c r="R13" s="286" t="s">
        <v>8529</v>
      </c>
      <c r="S13" s="286" t="s">
        <v>8529</v>
      </c>
      <c r="T13" s="286" t="s">
        <v>8529</v>
      </c>
      <c r="U13" s="286" t="s">
        <v>8529</v>
      </c>
      <c r="V13" s="286" t="s">
        <v>8529</v>
      </c>
      <c r="W13" s="286" t="s">
        <v>8529</v>
      </c>
      <c r="X13" s="286" t="s">
        <v>8529</v>
      </c>
      <c r="Y13" s="286" t="s">
        <v>8529</v>
      </c>
      <c r="Z13" s="286" t="s">
        <v>8529</v>
      </c>
      <c r="AA13" s="286" t="s">
        <v>8529</v>
      </c>
      <c r="AB13" s="286" t="s">
        <v>8529</v>
      </c>
      <c r="AC13" s="286" t="s">
        <v>8529</v>
      </c>
      <c r="AD13" s="286" t="s">
        <v>8529</v>
      </c>
      <c r="AE13" s="286" t="s">
        <v>8529</v>
      </c>
      <c r="AF13" s="286" t="s">
        <v>8529</v>
      </c>
      <c r="AG13" s="286" t="s">
        <v>8529</v>
      </c>
      <c r="AH13" s="286" t="s">
        <v>8529</v>
      </c>
      <c r="AI13" s="286" t="s">
        <v>8529</v>
      </c>
      <c r="AJ13" s="286" t="s">
        <v>8529</v>
      </c>
      <c r="AK13" s="286" t="s">
        <v>8529</v>
      </c>
      <c r="AL13" s="286" t="s">
        <v>8529</v>
      </c>
      <c r="AM13" s="286" t="s">
        <v>8529</v>
      </c>
      <c r="AN13" s="286" t="s">
        <v>8529</v>
      </c>
      <c r="AO13" s="286" t="s">
        <v>8529</v>
      </c>
      <c r="AP13" s="286" t="s">
        <v>8529</v>
      </c>
      <c r="AQ13" s="286" t="s">
        <v>8529</v>
      </c>
      <c r="AR13" s="286" t="s">
        <v>8529</v>
      </c>
      <c r="AS13" s="286" t="s">
        <v>8529</v>
      </c>
      <c r="AT13" s="286" t="s">
        <v>8529</v>
      </c>
      <c r="AU13" s="286">
        <v>1.8</v>
      </c>
      <c r="AV13" s="286">
        <v>1.8</v>
      </c>
      <c r="AW13" s="286">
        <v>1.8</v>
      </c>
      <c r="AX13" s="286">
        <v>1.8</v>
      </c>
      <c r="AY13" s="286">
        <v>1.8</v>
      </c>
      <c r="AZ13" s="286">
        <v>1.8</v>
      </c>
      <c r="BA13" s="286">
        <v>1.8</v>
      </c>
      <c r="BB13" s="286">
        <v>1.8</v>
      </c>
      <c r="BC13" s="286">
        <v>1.8</v>
      </c>
      <c r="BD13" s="286">
        <v>1.8</v>
      </c>
      <c r="BE13" s="286">
        <v>1.9</v>
      </c>
      <c r="BF13" s="286">
        <v>2.2000000000000002</v>
      </c>
      <c r="BG13" s="286">
        <v>2.2000000000000002</v>
      </c>
      <c r="BH13" s="286">
        <v>2.2000000000000002</v>
      </c>
      <c r="BI13" s="286">
        <v>2.4</v>
      </c>
      <c r="BJ13" s="286">
        <v>2.4</v>
      </c>
      <c r="BK13" s="286">
        <v>2.5</v>
      </c>
      <c r="BL13" s="286">
        <v>2.2000000000000002</v>
      </c>
      <c r="BM13" s="286">
        <v>2.2000000000000002</v>
      </c>
      <c r="BN13" s="286">
        <v>2.1</v>
      </c>
      <c r="BO13" s="286">
        <v>2.1</v>
      </c>
      <c r="BP13" s="286">
        <v>1.8</v>
      </c>
      <c r="BQ13" s="286">
        <v>1.8</v>
      </c>
      <c r="BR13" s="286">
        <v>1.6</v>
      </c>
      <c r="BS13" s="286">
        <v>1.6</v>
      </c>
      <c r="BT13" s="286">
        <v>1.6</v>
      </c>
      <c r="BU13" s="286">
        <v>1.6</v>
      </c>
      <c r="BV13" s="286">
        <v>1.6</v>
      </c>
      <c r="BW13" s="286" t="s">
        <v>8529</v>
      </c>
      <c r="BX13" s="286" t="s">
        <v>8529</v>
      </c>
      <c r="BY13" s="286" t="s">
        <v>8529</v>
      </c>
      <c r="BZ13" s="286" t="s">
        <v>8529</v>
      </c>
      <c r="CA13" s="286" t="s">
        <v>8529</v>
      </c>
      <c r="CB13" s="286" t="str">
        <f>_xlfn.IFNA(VLOOKUP(C13,'INFORM Severity - hidden'!$C$5:$G$300,5,FALSE),"-")</f>
        <v>-</v>
      </c>
    </row>
    <row r="14" spans="1:80">
      <c r="A14" t="s">
        <v>958</v>
      </c>
      <c r="B14" t="s">
        <v>956</v>
      </c>
      <c r="C14" t="s">
        <v>957</v>
      </c>
      <c r="D14" s="286" t="str">
        <f t="shared" si="0"/>
        <v>Stable</v>
      </c>
      <c r="E14" s="286" t="s">
        <v>8529</v>
      </c>
      <c r="F14" s="286">
        <v>3.5</v>
      </c>
      <c r="G14" s="286">
        <v>3.5</v>
      </c>
      <c r="H14" s="286">
        <v>3.8</v>
      </c>
      <c r="I14" s="286">
        <v>3.8</v>
      </c>
      <c r="J14" s="286">
        <v>3.8</v>
      </c>
      <c r="K14" s="286">
        <v>3.8</v>
      </c>
      <c r="L14" s="286">
        <v>3.8</v>
      </c>
      <c r="M14" s="286">
        <v>3.8</v>
      </c>
      <c r="N14" s="286">
        <v>3.8</v>
      </c>
      <c r="O14" s="286">
        <v>3.8</v>
      </c>
      <c r="P14" s="286">
        <v>3.8</v>
      </c>
      <c r="Q14" s="286">
        <v>3.7</v>
      </c>
      <c r="R14" s="286">
        <v>3.7</v>
      </c>
      <c r="S14" s="286">
        <v>3.3</v>
      </c>
      <c r="T14" s="286">
        <v>3.3</v>
      </c>
      <c r="U14" s="286">
        <v>3.2</v>
      </c>
      <c r="V14" s="286">
        <v>3.3</v>
      </c>
      <c r="W14" s="286">
        <v>3.3</v>
      </c>
      <c r="X14" s="286">
        <v>3.3</v>
      </c>
      <c r="Y14" s="286">
        <v>3.3</v>
      </c>
      <c r="Z14" s="286">
        <v>3.4</v>
      </c>
      <c r="AA14" s="286">
        <v>3.3</v>
      </c>
      <c r="AB14" s="286">
        <v>3.3</v>
      </c>
      <c r="AC14" s="286">
        <v>3.3</v>
      </c>
      <c r="AD14" s="286">
        <v>3.3</v>
      </c>
      <c r="AE14" s="286">
        <v>3.8</v>
      </c>
      <c r="AF14" s="286">
        <v>3.8</v>
      </c>
      <c r="AG14" s="286">
        <v>3.8</v>
      </c>
      <c r="AH14" s="286">
        <v>3.8</v>
      </c>
      <c r="AI14" s="286">
        <v>3.8</v>
      </c>
      <c r="AJ14" s="286">
        <v>3.8</v>
      </c>
      <c r="AK14" s="286">
        <v>3.8</v>
      </c>
      <c r="AL14" s="286">
        <v>3.8</v>
      </c>
      <c r="AM14" s="286">
        <v>3.8</v>
      </c>
      <c r="AN14" s="286">
        <v>3.8</v>
      </c>
      <c r="AO14" s="286">
        <v>3.8</v>
      </c>
      <c r="AP14" s="286">
        <v>3.8</v>
      </c>
      <c r="AQ14" s="286">
        <v>3.5</v>
      </c>
      <c r="AR14" s="286">
        <v>3.5</v>
      </c>
      <c r="AS14" s="286">
        <v>3.5</v>
      </c>
      <c r="AT14" s="286">
        <v>3.5</v>
      </c>
      <c r="AU14" s="286">
        <v>3.5</v>
      </c>
      <c r="AV14" s="286">
        <v>3.5</v>
      </c>
      <c r="AW14" s="286">
        <v>3.5</v>
      </c>
      <c r="AX14" s="286">
        <v>3.5</v>
      </c>
      <c r="AY14" s="286">
        <v>3.5</v>
      </c>
      <c r="AZ14" s="286">
        <v>3.5</v>
      </c>
      <c r="BA14" s="286">
        <v>3.5</v>
      </c>
      <c r="BB14" s="286">
        <v>3.5</v>
      </c>
      <c r="BC14" s="286">
        <v>3.5</v>
      </c>
      <c r="BD14" s="286">
        <v>3.5</v>
      </c>
      <c r="BE14" s="286">
        <v>3.5</v>
      </c>
      <c r="BF14" s="286">
        <v>3.6</v>
      </c>
      <c r="BG14" s="286">
        <v>3.3</v>
      </c>
      <c r="BH14" s="286">
        <v>3.3</v>
      </c>
      <c r="BI14" s="286">
        <v>3.3</v>
      </c>
      <c r="BJ14" s="286">
        <v>3.3</v>
      </c>
      <c r="BK14" s="286">
        <v>3.3</v>
      </c>
      <c r="BL14" s="286">
        <v>3.4</v>
      </c>
      <c r="BM14" s="286">
        <v>3.3</v>
      </c>
      <c r="BN14" s="286">
        <v>3.3</v>
      </c>
      <c r="BO14" s="286">
        <v>3.3</v>
      </c>
      <c r="BP14" s="286">
        <v>3.3</v>
      </c>
      <c r="BQ14" s="286">
        <v>3.3</v>
      </c>
      <c r="BR14" s="286">
        <v>3.3</v>
      </c>
      <c r="BS14" s="286">
        <v>3.3</v>
      </c>
      <c r="BT14" s="286">
        <v>3.3</v>
      </c>
      <c r="BU14" s="286">
        <v>3.3</v>
      </c>
      <c r="BV14" s="286">
        <v>3.3</v>
      </c>
      <c r="BW14" s="286">
        <v>3.3</v>
      </c>
      <c r="BX14" s="286">
        <v>3.3</v>
      </c>
      <c r="BY14" s="286">
        <v>3.3</v>
      </c>
      <c r="BZ14" s="286">
        <v>3.3</v>
      </c>
      <c r="CA14" s="286">
        <v>3.3</v>
      </c>
      <c r="CB14" s="286">
        <f>_xlfn.IFNA(VLOOKUP(C14,'INFORM Severity - hidden'!$C$5:$G$300,5,FALSE),"-")</f>
        <v>3.3</v>
      </c>
    </row>
    <row r="15" spans="1:80">
      <c r="C15" t="s">
        <v>8538</v>
      </c>
      <c r="D15" s="286" t="str">
        <f t="shared" si="0"/>
        <v>-</v>
      </c>
      <c r="E15" s="286" t="s">
        <v>8529</v>
      </c>
      <c r="F15" s="286">
        <v>3.5</v>
      </c>
      <c r="G15" s="286">
        <v>3.5</v>
      </c>
      <c r="H15" s="286" t="s">
        <v>8529</v>
      </c>
      <c r="I15" s="286" t="s">
        <v>8529</v>
      </c>
      <c r="J15" s="286" t="s">
        <v>8529</v>
      </c>
      <c r="K15" s="286" t="s">
        <v>8529</v>
      </c>
      <c r="L15" s="286" t="s">
        <v>8529</v>
      </c>
      <c r="M15" s="286" t="s">
        <v>8529</v>
      </c>
      <c r="N15" s="286" t="s">
        <v>8529</v>
      </c>
      <c r="O15" s="286" t="s">
        <v>8529</v>
      </c>
      <c r="P15" s="286" t="s">
        <v>8529</v>
      </c>
      <c r="Q15" s="286" t="s">
        <v>8529</v>
      </c>
      <c r="R15" s="286" t="s">
        <v>8529</v>
      </c>
      <c r="S15" s="286" t="s">
        <v>8529</v>
      </c>
      <c r="T15" s="286" t="s">
        <v>8529</v>
      </c>
      <c r="U15" s="286" t="s">
        <v>8529</v>
      </c>
      <c r="V15" s="286" t="s">
        <v>8529</v>
      </c>
      <c r="W15" s="286" t="s">
        <v>8529</v>
      </c>
      <c r="X15" s="286" t="s">
        <v>8529</v>
      </c>
      <c r="Y15" s="286" t="s">
        <v>8529</v>
      </c>
      <c r="Z15" s="286" t="s">
        <v>8529</v>
      </c>
      <c r="AA15" s="286" t="s">
        <v>8529</v>
      </c>
      <c r="AB15" s="286" t="s">
        <v>8529</v>
      </c>
      <c r="AC15" s="286" t="s">
        <v>8529</v>
      </c>
      <c r="AD15" s="286" t="s">
        <v>8529</v>
      </c>
      <c r="AE15" s="286" t="s">
        <v>8529</v>
      </c>
      <c r="AF15" s="286" t="s">
        <v>8529</v>
      </c>
      <c r="AG15" s="286" t="s">
        <v>8529</v>
      </c>
      <c r="AH15" s="286" t="s">
        <v>8529</v>
      </c>
      <c r="AI15" s="286" t="s">
        <v>8529</v>
      </c>
      <c r="AJ15" s="286" t="s">
        <v>8529</v>
      </c>
      <c r="AK15" s="286" t="s">
        <v>8529</v>
      </c>
      <c r="AL15" s="286" t="s">
        <v>8529</v>
      </c>
      <c r="AM15" s="286" t="s">
        <v>8529</v>
      </c>
      <c r="AN15" s="286" t="s">
        <v>8529</v>
      </c>
      <c r="AO15" s="286" t="s">
        <v>8529</v>
      </c>
      <c r="AP15" s="286" t="s">
        <v>8529</v>
      </c>
      <c r="AQ15" s="286" t="s">
        <v>8529</v>
      </c>
      <c r="AR15" s="286" t="s">
        <v>8529</v>
      </c>
      <c r="AS15" s="286" t="s">
        <v>8529</v>
      </c>
      <c r="AT15" s="286" t="s">
        <v>8529</v>
      </c>
      <c r="AU15" s="286" t="s">
        <v>8529</v>
      </c>
      <c r="AV15" s="286" t="s">
        <v>8529</v>
      </c>
      <c r="AW15" s="286" t="s">
        <v>8529</v>
      </c>
      <c r="AX15" s="286" t="s">
        <v>8529</v>
      </c>
      <c r="AY15" s="286" t="s">
        <v>8529</v>
      </c>
      <c r="AZ15" s="286" t="s">
        <v>8529</v>
      </c>
      <c r="BA15" s="286" t="s">
        <v>8529</v>
      </c>
      <c r="BB15" s="286" t="s">
        <v>8529</v>
      </c>
      <c r="BC15" s="286" t="s">
        <v>8529</v>
      </c>
      <c r="BD15" s="286" t="s">
        <v>8529</v>
      </c>
      <c r="BE15" s="286" t="s">
        <v>8529</v>
      </c>
      <c r="BF15" s="286" t="s">
        <v>8529</v>
      </c>
      <c r="BG15" s="286" t="s">
        <v>8529</v>
      </c>
      <c r="BH15" s="286" t="s">
        <v>8529</v>
      </c>
      <c r="BI15" s="286" t="s">
        <v>8529</v>
      </c>
      <c r="BJ15" s="286" t="s">
        <v>8529</v>
      </c>
      <c r="BK15" s="286" t="s">
        <v>8529</v>
      </c>
      <c r="BL15" s="286" t="s">
        <v>8529</v>
      </c>
      <c r="BM15" s="286" t="s">
        <v>8529</v>
      </c>
      <c r="BN15" s="286" t="s">
        <v>8529</v>
      </c>
      <c r="BO15" s="286" t="s">
        <v>8529</v>
      </c>
      <c r="BP15" s="286" t="s">
        <v>8529</v>
      </c>
      <c r="BQ15" s="286" t="s">
        <v>8529</v>
      </c>
      <c r="BR15" s="286" t="s">
        <v>8529</v>
      </c>
      <c r="BS15" s="286" t="s">
        <v>8529</v>
      </c>
      <c r="BT15" s="286" t="s">
        <v>8529</v>
      </c>
      <c r="BU15" s="286" t="s">
        <v>8529</v>
      </c>
      <c r="BV15" s="286" t="s">
        <v>8529</v>
      </c>
      <c r="BW15" s="286" t="s">
        <v>8529</v>
      </c>
      <c r="BX15" s="286" t="s">
        <v>8529</v>
      </c>
      <c r="BY15" s="286" t="s">
        <v>8529</v>
      </c>
      <c r="BZ15" s="286" t="s">
        <v>8529</v>
      </c>
      <c r="CA15" s="286" t="s">
        <v>8529</v>
      </c>
      <c r="CB15" s="286" t="str">
        <f>_xlfn.IFNA(VLOOKUP(C15,'INFORM Severity - hidden'!$C$5:$G$300,5,FALSE),"-")</f>
        <v>-</v>
      </c>
    </row>
    <row r="16" spans="1:80">
      <c r="C16" t="s">
        <v>8539</v>
      </c>
      <c r="D16" s="286" t="str">
        <f t="shared" si="0"/>
        <v>-</v>
      </c>
      <c r="E16" s="286" t="s">
        <v>8529</v>
      </c>
      <c r="F16" s="286">
        <v>1.7</v>
      </c>
      <c r="G16" s="286">
        <v>1.7</v>
      </c>
      <c r="H16" s="286" t="s">
        <v>8529</v>
      </c>
      <c r="I16" s="286" t="s">
        <v>8529</v>
      </c>
      <c r="J16" s="286" t="s">
        <v>8529</v>
      </c>
      <c r="K16" s="286" t="s">
        <v>8529</v>
      </c>
      <c r="L16" s="286" t="s">
        <v>8529</v>
      </c>
      <c r="M16" s="286" t="s">
        <v>8529</v>
      </c>
      <c r="N16" s="286" t="s">
        <v>8529</v>
      </c>
      <c r="O16" s="286" t="s">
        <v>8529</v>
      </c>
      <c r="P16" s="286" t="s">
        <v>8529</v>
      </c>
      <c r="Q16" s="286" t="s">
        <v>8529</v>
      </c>
      <c r="R16" s="286" t="s">
        <v>8529</v>
      </c>
      <c r="S16" s="286" t="s">
        <v>8529</v>
      </c>
      <c r="T16" s="286" t="s">
        <v>8529</v>
      </c>
      <c r="U16" s="286" t="s">
        <v>8529</v>
      </c>
      <c r="V16" s="286" t="s">
        <v>8529</v>
      </c>
      <c r="W16" s="286" t="s">
        <v>8529</v>
      </c>
      <c r="X16" s="286" t="s">
        <v>8529</v>
      </c>
      <c r="Y16" s="286" t="s">
        <v>8529</v>
      </c>
      <c r="Z16" s="286" t="s">
        <v>8529</v>
      </c>
      <c r="AA16" s="286" t="s">
        <v>8529</v>
      </c>
      <c r="AB16" s="286" t="s">
        <v>8529</v>
      </c>
      <c r="AC16" s="286" t="s">
        <v>8529</v>
      </c>
      <c r="AD16" s="286" t="s">
        <v>8529</v>
      </c>
      <c r="AE16" s="286" t="s">
        <v>8529</v>
      </c>
      <c r="AF16" s="286" t="s">
        <v>8529</v>
      </c>
      <c r="AG16" s="286" t="s">
        <v>8529</v>
      </c>
      <c r="AH16" s="286" t="s">
        <v>8529</v>
      </c>
      <c r="AI16" s="286" t="s">
        <v>8529</v>
      </c>
      <c r="AJ16" s="286" t="s">
        <v>8529</v>
      </c>
      <c r="AK16" s="286" t="s">
        <v>8529</v>
      </c>
      <c r="AL16" s="286" t="s">
        <v>8529</v>
      </c>
      <c r="AM16" s="286" t="s">
        <v>8529</v>
      </c>
      <c r="AN16" s="286" t="s">
        <v>8529</v>
      </c>
      <c r="AO16" s="286" t="s">
        <v>8529</v>
      </c>
      <c r="AP16" s="286" t="s">
        <v>8529</v>
      </c>
      <c r="AQ16" s="286" t="s">
        <v>8529</v>
      </c>
      <c r="AR16" s="286" t="s">
        <v>8529</v>
      </c>
      <c r="AS16" s="286" t="s">
        <v>8529</v>
      </c>
      <c r="AT16" s="286" t="s">
        <v>8529</v>
      </c>
      <c r="AU16" s="286" t="s">
        <v>8529</v>
      </c>
      <c r="AV16" s="286" t="s">
        <v>8529</v>
      </c>
      <c r="AW16" s="286" t="s">
        <v>8529</v>
      </c>
      <c r="AX16" s="286" t="s">
        <v>8529</v>
      </c>
      <c r="AY16" s="286" t="s">
        <v>8529</v>
      </c>
      <c r="AZ16" s="286" t="s">
        <v>8529</v>
      </c>
      <c r="BA16" s="286" t="s">
        <v>8529</v>
      </c>
      <c r="BB16" s="286" t="s">
        <v>8529</v>
      </c>
      <c r="BC16" s="286" t="s">
        <v>8529</v>
      </c>
      <c r="BD16" s="286" t="s">
        <v>8529</v>
      </c>
      <c r="BE16" s="286" t="s">
        <v>8529</v>
      </c>
      <c r="BF16" s="286" t="s">
        <v>8529</v>
      </c>
      <c r="BG16" s="286" t="s">
        <v>8529</v>
      </c>
      <c r="BH16" s="286" t="s">
        <v>8529</v>
      </c>
      <c r="BI16" s="286" t="s">
        <v>8529</v>
      </c>
      <c r="BJ16" s="286" t="s">
        <v>8529</v>
      </c>
      <c r="BK16" s="286" t="s">
        <v>8529</v>
      </c>
      <c r="BL16" s="286" t="s">
        <v>8529</v>
      </c>
      <c r="BM16" s="286" t="s">
        <v>8529</v>
      </c>
      <c r="BN16" s="286" t="s">
        <v>8529</v>
      </c>
      <c r="BO16" s="286" t="s">
        <v>8529</v>
      </c>
      <c r="BP16" s="286" t="s">
        <v>8529</v>
      </c>
      <c r="BQ16" s="286" t="s">
        <v>8529</v>
      </c>
      <c r="BR16" s="286" t="s">
        <v>8529</v>
      </c>
      <c r="BS16" s="286" t="s">
        <v>8529</v>
      </c>
      <c r="BT16" s="286" t="s">
        <v>8529</v>
      </c>
      <c r="BU16" s="286" t="s">
        <v>8529</v>
      </c>
      <c r="BV16" s="286" t="s">
        <v>8529</v>
      </c>
      <c r="BW16" s="286" t="s">
        <v>8529</v>
      </c>
      <c r="BX16" s="286" t="s">
        <v>8529</v>
      </c>
      <c r="BY16" s="286" t="s">
        <v>8529</v>
      </c>
      <c r="BZ16" s="286" t="s">
        <v>8529</v>
      </c>
      <c r="CA16" s="286" t="s">
        <v>8529</v>
      </c>
      <c r="CB16" s="286" t="str">
        <f>_xlfn.IFNA(VLOOKUP(C16,'INFORM Severity - hidden'!$C$5:$G$300,5,FALSE),"-")</f>
        <v>-</v>
      </c>
    </row>
    <row r="17" spans="1:80">
      <c r="A17" t="s">
        <v>1811</v>
      </c>
      <c r="B17" t="s">
        <v>1809</v>
      </c>
      <c r="C17" t="s">
        <v>1810</v>
      </c>
      <c r="D17" s="286" t="str">
        <f t="shared" si="0"/>
        <v>Increasing</v>
      </c>
      <c r="E17" s="286" t="s">
        <v>8529</v>
      </c>
      <c r="F17" s="286" t="s">
        <v>8529</v>
      </c>
      <c r="G17" s="286" t="s">
        <v>8529</v>
      </c>
      <c r="H17" s="286" t="s">
        <v>8529</v>
      </c>
      <c r="I17" s="286" t="s">
        <v>8529</v>
      </c>
      <c r="J17" s="286" t="s">
        <v>8529</v>
      </c>
      <c r="K17" s="286" t="s">
        <v>8529</v>
      </c>
      <c r="L17" s="286" t="s">
        <v>8529</v>
      </c>
      <c r="M17" s="286" t="s">
        <v>8529</v>
      </c>
      <c r="N17" s="286" t="s">
        <v>8529</v>
      </c>
      <c r="O17" s="286" t="s">
        <v>8529</v>
      </c>
      <c r="P17" s="286" t="s">
        <v>8529</v>
      </c>
      <c r="Q17" s="286" t="s">
        <v>8529</v>
      </c>
      <c r="R17" s="286" t="s">
        <v>8529</v>
      </c>
      <c r="S17" s="286" t="s">
        <v>8529</v>
      </c>
      <c r="T17" s="286" t="s">
        <v>8529</v>
      </c>
      <c r="U17" s="286" t="s">
        <v>8529</v>
      </c>
      <c r="V17" s="286" t="s">
        <v>8529</v>
      </c>
      <c r="W17" s="286" t="s">
        <v>8529</v>
      </c>
      <c r="X17" s="286" t="s">
        <v>8529</v>
      </c>
      <c r="Y17" s="286" t="s">
        <v>8529</v>
      </c>
      <c r="Z17" s="286" t="s">
        <v>8529</v>
      </c>
      <c r="AA17" s="286" t="s">
        <v>8529</v>
      </c>
      <c r="AB17" s="286" t="s">
        <v>8529</v>
      </c>
      <c r="AC17" s="286" t="s">
        <v>8529</v>
      </c>
      <c r="AD17" s="286" t="s">
        <v>8529</v>
      </c>
      <c r="AE17" s="286" t="s">
        <v>8529</v>
      </c>
      <c r="AF17" s="286" t="s">
        <v>8529</v>
      </c>
      <c r="AG17" s="286" t="s">
        <v>8529</v>
      </c>
      <c r="AH17" s="286" t="s">
        <v>8529</v>
      </c>
      <c r="AI17" s="286" t="s">
        <v>8529</v>
      </c>
      <c r="AJ17" s="286" t="s">
        <v>8529</v>
      </c>
      <c r="AK17" s="286" t="s">
        <v>8529</v>
      </c>
      <c r="AL17" s="286" t="s">
        <v>8529</v>
      </c>
      <c r="AM17" s="286" t="s">
        <v>8529</v>
      </c>
      <c r="AN17" s="286" t="s">
        <v>8529</v>
      </c>
      <c r="AO17" s="286" t="s">
        <v>8529</v>
      </c>
      <c r="AP17" s="286" t="s">
        <v>8529</v>
      </c>
      <c r="AQ17" s="286" t="s">
        <v>8529</v>
      </c>
      <c r="AR17" s="286" t="s">
        <v>8529</v>
      </c>
      <c r="AS17" s="286" t="s">
        <v>8529</v>
      </c>
      <c r="AT17" s="286" t="s">
        <v>8529</v>
      </c>
      <c r="AU17" s="286" t="s">
        <v>8529</v>
      </c>
      <c r="AV17" s="286" t="s">
        <v>8529</v>
      </c>
      <c r="AW17" s="286" t="s">
        <v>8529</v>
      </c>
      <c r="AX17" s="286" t="s">
        <v>8529</v>
      </c>
      <c r="AY17" s="286" t="s">
        <v>8529</v>
      </c>
      <c r="AZ17" s="286" t="s">
        <v>8529</v>
      </c>
      <c r="BA17" s="286" t="s">
        <v>8529</v>
      </c>
      <c r="BB17" s="286" t="s">
        <v>8529</v>
      </c>
      <c r="BC17" s="286" t="s">
        <v>8529</v>
      </c>
      <c r="BD17" s="286" t="s">
        <v>8529</v>
      </c>
      <c r="BE17" s="286" t="s">
        <v>8529</v>
      </c>
      <c r="BF17" s="286" t="s">
        <v>8529</v>
      </c>
      <c r="BG17" s="286" t="s">
        <v>8529</v>
      </c>
      <c r="BH17" s="286" t="s">
        <v>8529</v>
      </c>
      <c r="BI17" s="286" t="s">
        <v>8529</v>
      </c>
      <c r="BJ17" s="286" t="s">
        <v>8529</v>
      </c>
      <c r="BK17" s="286" t="s">
        <v>8529</v>
      </c>
      <c r="BL17" s="286" t="s">
        <v>8529</v>
      </c>
      <c r="BM17" s="286" t="s">
        <v>8529</v>
      </c>
      <c r="BN17" s="286" t="s">
        <v>8529</v>
      </c>
      <c r="BO17" s="286" t="s">
        <v>8529</v>
      </c>
      <c r="BP17" s="286" t="s">
        <v>8529</v>
      </c>
      <c r="BQ17" s="286">
        <v>1.9</v>
      </c>
      <c r="BR17" s="286">
        <v>2</v>
      </c>
      <c r="BS17" s="286">
        <v>2</v>
      </c>
      <c r="BT17" s="286">
        <v>2</v>
      </c>
      <c r="BU17" s="286">
        <v>2</v>
      </c>
      <c r="BV17" s="286">
        <v>2</v>
      </c>
      <c r="BW17" s="286">
        <v>1.9</v>
      </c>
      <c r="BX17" s="286">
        <v>1.9</v>
      </c>
      <c r="BY17" s="286">
        <v>2</v>
      </c>
      <c r="BZ17" s="286">
        <v>2</v>
      </c>
      <c r="CA17" s="286">
        <v>2.5</v>
      </c>
      <c r="CB17" s="286">
        <f>_xlfn.IFNA(VLOOKUP(C17,'INFORM Severity - hidden'!$C$5:$G$300,5,FALSE),"-")</f>
        <v>2.4</v>
      </c>
    </row>
    <row r="18" spans="1:80">
      <c r="A18" t="s">
        <v>1617</v>
      </c>
      <c r="B18" t="s">
        <v>1615</v>
      </c>
      <c r="C18" t="s">
        <v>1616</v>
      </c>
      <c r="D18" s="286" t="str">
        <f t="shared" si="0"/>
        <v>Decreasing</v>
      </c>
      <c r="E18" s="286" t="s">
        <v>8529</v>
      </c>
      <c r="F18" s="286">
        <v>3</v>
      </c>
      <c r="G18" s="286">
        <v>3.1</v>
      </c>
      <c r="H18" s="286">
        <v>3.2</v>
      </c>
      <c r="I18" s="286">
        <v>3.2</v>
      </c>
      <c r="J18" s="286">
        <v>3.1</v>
      </c>
      <c r="K18" s="286">
        <v>3.2</v>
      </c>
      <c r="L18" s="286">
        <v>3.2</v>
      </c>
      <c r="M18" s="286">
        <v>3.2</v>
      </c>
      <c r="N18" s="286">
        <v>3.2</v>
      </c>
      <c r="O18" s="286">
        <v>3.2</v>
      </c>
      <c r="P18" s="286">
        <v>3.2</v>
      </c>
      <c r="Q18" s="286">
        <v>3.2</v>
      </c>
      <c r="R18" s="286">
        <v>3.4</v>
      </c>
      <c r="S18" s="286">
        <v>3.4</v>
      </c>
      <c r="T18" s="286">
        <v>3.4</v>
      </c>
      <c r="U18" s="286">
        <v>3.4</v>
      </c>
      <c r="V18" s="286">
        <v>3.9</v>
      </c>
      <c r="W18" s="286">
        <v>3.9</v>
      </c>
      <c r="X18" s="286">
        <v>3.9</v>
      </c>
      <c r="Y18" s="286">
        <v>3.9</v>
      </c>
      <c r="Z18" s="286">
        <v>3.8</v>
      </c>
      <c r="AA18" s="286">
        <v>3.9</v>
      </c>
      <c r="AB18" s="286">
        <v>4</v>
      </c>
      <c r="AC18" s="286">
        <v>3.9</v>
      </c>
      <c r="AD18" s="286">
        <v>3.9</v>
      </c>
      <c r="AE18" s="286">
        <v>3.9</v>
      </c>
      <c r="AF18" s="286">
        <v>4</v>
      </c>
      <c r="AG18" s="286">
        <v>4</v>
      </c>
      <c r="AH18" s="286">
        <v>4</v>
      </c>
      <c r="AI18" s="286">
        <v>4</v>
      </c>
      <c r="AJ18" s="286">
        <v>4</v>
      </c>
      <c r="AK18" s="286">
        <v>4</v>
      </c>
      <c r="AL18" s="286">
        <v>4</v>
      </c>
      <c r="AM18" s="286">
        <v>3.9</v>
      </c>
      <c r="AN18" s="286">
        <v>3.9</v>
      </c>
      <c r="AO18" s="286">
        <v>3.9</v>
      </c>
      <c r="AP18" s="286">
        <v>3.9</v>
      </c>
      <c r="AQ18" s="286">
        <v>3.9</v>
      </c>
      <c r="AR18" s="286">
        <v>3.9</v>
      </c>
      <c r="AS18" s="286">
        <v>3.9</v>
      </c>
      <c r="AT18" s="286">
        <v>3.9</v>
      </c>
      <c r="AU18" s="286">
        <v>3.9</v>
      </c>
      <c r="AV18" s="286">
        <v>3.9</v>
      </c>
      <c r="AW18" s="286">
        <v>3.7</v>
      </c>
      <c r="AX18" s="286">
        <v>3.8</v>
      </c>
      <c r="AY18" s="286">
        <v>3.8</v>
      </c>
      <c r="AZ18" s="286">
        <v>3.7</v>
      </c>
      <c r="BA18" s="286">
        <v>3.7</v>
      </c>
      <c r="BB18" s="286">
        <v>4</v>
      </c>
      <c r="BC18" s="286">
        <v>4</v>
      </c>
      <c r="BD18" s="286">
        <v>4</v>
      </c>
      <c r="BE18" s="286">
        <v>4</v>
      </c>
      <c r="BF18" s="286">
        <v>3.9</v>
      </c>
      <c r="BG18" s="286">
        <v>3.9</v>
      </c>
      <c r="BH18" s="286">
        <v>4</v>
      </c>
      <c r="BI18" s="286">
        <v>4</v>
      </c>
      <c r="BJ18" s="286">
        <v>4</v>
      </c>
      <c r="BK18" s="286">
        <v>4.0999999999999996</v>
      </c>
      <c r="BL18" s="286">
        <v>4.0999999999999996</v>
      </c>
      <c r="BM18" s="286">
        <v>4.2</v>
      </c>
      <c r="BN18" s="286">
        <v>4.0999999999999996</v>
      </c>
      <c r="BO18" s="286">
        <v>4.0999999999999996</v>
      </c>
      <c r="BP18" s="286">
        <v>4.2</v>
      </c>
      <c r="BQ18" s="286">
        <v>4.2</v>
      </c>
      <c r="BR18" s="286">
        <v>4.2</v>
      </c>
      <c r="BS18" s="286">
        <v>4.2</v>
      </c>
      <c r="BT18" s="286">
        <v>4.2</v>
      </c>
      <c r="BU18" s="286">
        <v>4.2</v>
      </c>
      <c r="BV18" s="286">
        <v>4.2</v>
      </c>
      <c r="BW18" s="286">
        <v>4.2</v>
      </c>
      <c r="BX18" s="286">
        <v>4.2</v>
      </c>
      <c r="BY18" s="286">
        <v>4.2</v>
      </c>
      <c r="BZ18" s="286">
        <v>4.2</v>
      </c>
      <c r="CA18" s="286">
        <v>3.9</v>
      </c>
      <c r="CB18" s="286">
        <f>_xlfn.IFNA(VLOOKUP(C18,'INFORM Severity - hidden'!$C$5:$G$300,5,FALSE),"-")</f>
        <v>4.0999999999999996</v>
      </c>
    </row>
    <row r="19" spans="1:80">
      <c r="C19" t="s">
        <v>8540</v>
      </c>
      <c r="D19" s="286" t="str">
        <f t="shared" si="0"/>
        <v>-</v>
      </c>
      <c r="E19" s="286" t="s">
        <v>8529</v>
      </c>
      <c r="F19" s="286" t="s">
        <v>8529</v>
      </c>
      <c r="G19" s="286" t="s">
        <v>8529</v>
      </c>
      <c r="H19" s="286" t="s">
        <v>8529</v>
      </c>
      <c r="I19" s="286" t="s">
        <v>8529</v>
      </c>
      <c r="J19" s="286" t="s">
        <v>8529</v>
      </c>
      <c r="K19" s="286" t="s">
        <v>8529</v>
      </c>
      <c r="L19" s="286" t="s">
        <v>8529</v>
      </c>
      <c r="M19" s="286" t="s">
        <v>8529</v>
      </c>
      <c r="N19" s="286" t="s">
        <v>8529</v>
      </c>
      <c r="O19" s="286" t="s">
        <v>8529</v>
      </c>
      <c r="P19" s="286" t="s">
        <v>8529</v>
      </c>
      <c r="Q19" s="286" t="s">
        <v>8529</v>
      </c>
      <c r="R19" s="286" t="s">
        <v>8529</v>
      </c>
      <c r="S19" s="286" t="s">
        <v>8529</v>
      </c>
      <c r="T19" s="286" t="s">
        <v>8529</v>
      </c>
      <c r="U19" s="286" t="s">
        <v>8529</v>
      </c>
      <c r="V19" s="286" t="s">
        <v>8529</v>
      </c>
      <c r="W19" s="286" t="s">
        <v>8529</v>
      </c>
      <c r="X19" s="286" t="s">
        <v>8529</v>
      </c>
      <c r="Y19" s="286">
        <v>2.4</v>
      </c>
      <c r="Z19" s="286">
        <v>2.2999999999999998</v>
      </c>
      <c r="AA19" s="286">
        <v>2.4</v>
      </c>
      <c r="AB19" s="286">
        <v>2.4</v>
      </c>
      <c r="AC19" s="286">
        <v>2.4</v>
      </c>
      <c r="AD19" s="286" t="s">
        <v>8529</v>
      </c>
      <c r="AE19" s="286" t="s">
        <v>8529</v>
      </c>
      <c r="AF19" s="286" t="s">
        <v>8529</v>
      </c>
      <c r="AG19" s="286" t="s">
        <v>8529</v>
      </c>
      <c r="AH19" s="286" t="s">
        <v>8529</v>
      </c>
      <c r="AI19" s="286" t="s">
        <v>8529</v>
      </c>
      <c r="AJ19" s="286" t="s">
        <v>8529</v>
      </c>
      <c r="AK19" s="286" t="s">
        <v>8529</v>
      </c>
      <c r="AL19" s="286" t="s">
        <v>8529</v>
      </c>
      <c r="AM19" s="286" t="s">
        <v>8529</v>
      </c>
      <c r="AN19" s="286" t="s">
        <v>8529</v>
      </c>
      <c r="AO19" s="286" t="s">
        <v>8529</v>
      </c>
      <c r="AP19" s="286" t="s">
        <v>8529</v>
      </c>
      <c r="AQ19" s="286" t="s">
        <v>8529</v>
      </c>
      <c r="AR19" s="286" t="s">
        <v>8529</v>
      </c>
      <c r="AS19" s="286" t="s">
        <v>8529</v>
      </c>
      <c r="AT19" s="286" t="s">
        <v>8529</v>
      </c>
      <c r="AU19" s="286" t="s">
        <v>8529</v>
      </c>
      <c r="AV19" s="286" t="s">
        <v>8529</v>
      </c>
      <c r="AW19" s="286" t="s">
        <v>8529</v>
      </c>
      <c r="AX19" s="286" t="s">
        <v>8529</v>
      </c>
      <c r="AY19" s="286" t="s">
        <v>8529</v>
      </c>
      <c r="AZ19" s="286" t="s">
        <v>8529</v>
      </c>
      <c r="BA19" s="286" t="s">
        <v>8529</v>
      </c>
      <c r="BB19" s="286" t="s">
        <v>8529</v>
      </c>
      <c r="BC19" s="286" t="s">
        <v>8529</v>
      </c>
      <c r="BD19" s="286" t="s">
        <v>8529</v>
      </c>
      <c r="BE19" s="286" t="s">
        <v>8529</v>
      </c>
      <c r="BF19" s="286" t="s">
        <v>8529</v>
      </c>
      <c r="BG19" s="286" t="s">
        <v>8529</v>
      </c>
      <c r="BH19" s="286" t="s">
        <v>8529</v>
      </c>
      <c r="BI19" s="286" t="s">
        <v>8529</v>
      </c>
      <c r="BJ19" s="286" t="s">
        <v>8529</v>
      </c>
      <c r="BK19" s="286" t="s">
        <v>8529</v>
      </c>
      <c r="BL19" s="286" t="s">
        <v>8529</v>
      </c>
      <c r="BM19" s="286" t="s">
        <v>8529</v>
      </c>
      <c r="BN19" s="286" t="s">
        <v>8529</v>
      </c>
      <c r="BO19" s="286" t="s">
        <v>8529</v>
      </c>
      <c r="BP19" s="286" t="s">
        <v>8529</v>
      </c>
      <c r="BQ19" s="286" t="s">
        <v>8529</v>
      </c>
      <c r="BR19" s="286" t="s">
        <v>8529</v>
      </c>
      <c r="BS19" s="286" t="s">
        <v>8529</v>
      </c>
      <c r="BT19" s="286" t="s">
        <v>8529</v>
      </c>
      <c r="BU19" s="286" t="s">
        <v>8529</v>
      </c>
      <c r="BV19" s="286" t="s">
        <v>8529</v>
      </c>
      <c r="BW19" s="286" t="s">
        <v>8529</v>
      </c>
      <c r="BX19" s="286" t="s">
        <v>8529</v>
      </c>
      <c r="BY19" s="286" t="s">
        <v>8529</v>
      </c>
      <c r="BZ19" s="286" t="s">
        <v>8529</v>
      </c>
      <c r="CA19" s="286" t="s">
        <v>8529</v>
      </c>
      <c r="CB19" s="286" t="str">
        <f>_xlfn.IFNA(VLOOKUP(C19,'INFORM Severity - hidden'!$C$5:$G$300,5,FALSE),"-")</f>
        <v>-</v>
      </c>
    </row>
    <row r="20" spans="1:80">
      <c r="C20" t="s">
        <v>8541</v>
      </c>
      <c r="D20" s="286" t="str">
        <f t="shared" si="0"/>
        <v>-</v>
      </c>
      <c r="E20" s="286" t="s">
        <v>8529</v>
      </c>
      <c r="F20" s="286" t="s">
        <v>8529</v>
      </c>
      <c r="G20" s="286" t="s">
        <v>8529</v>
      </c>
      <c r="H20" s="286" t="s">
        <v>8529</v>
      </c>
      <c r="I20" s="286" t="s">
        <v>8529</v>
      </c>
      <c r="J20" s="286" t="s">
        <v>8529</v>
      </c>
      <c r="K20" s="286" t="s">
        <v>8529</v>
      </c>
      <c r="L20" s="286" t="s">
        <v>8529</v>
      </c>
      <c r="M20" s="286" t="s">
        <v>8529</v>
      </c>
      <c r="N20" s="286" t="s">
        <v>8529</v>
      </c>
      <c r="O20" s="286" t="s">
        <v>8529</v>
      </c>
      <c r="P20" s="286" t="s">
        <v>8529</v>
      </c>
      <c r="Q20" s="286" t="s">
        <v>8529</v>
      </c>
      <c r="R20" s="286" t="s">
        <v>8529</v>
      </c>
      <c r="S20" s="286" t="s">
        <v>8529</v>
      </c>
      <c r="T20" s="286" t="s">
        <v>8529</v>
      </c>
      <c r="U20" s="286" t="s">
        <v>8529</v>
      </c>
      <c r="V20" s="286" t="s">
        <v>8529</v>
      </c>
      <c r="W20" s="286" t="s">
        <v>8529</v>
      </c>
      <c r="X20" s="286" t="s">
        <v>8529</v>
      </c>
      <c r="Y20" s="286" t="s">
        <v>8529</v>
      </c>
      <c r="Z20" s="286" t="s">
        <v>8529</v>
      </c>
      <c r="AA20" s="286">
        <v>3.9</v>
      </c>
      <c r="AB20" s="286">
        <v>3.9</v>
      </c>
      <c r="AC20" s="286">
        <v>3.8</v>
      </c>
      <c r="AD20" s="286" t="s">
        <v>8529</v>
      </c>
      <c r="AE20" s="286" t="s">
        <v>8529</v>
      </c>
      <c r="AF20" s="286" t="s">
        <v>8529</v>
      </c>
      <c r="AG20" s="286" t="s">
        <v>8529</v>
      </c>
      <c r="AH20" s="286" t="s">
        <v>8529</v>
      </c>
      <c r="AI20" s="286" t="s">
        <v>8529</v>
      </c>
      <c r="AJ20" s="286" t="s">
        <v>8529</v>
      </c>
      <c r="AK20" s="286" t="s">
        <v>8529</v>
      </c>
      <c r="AL20" s="286" t="s">
        <v>8529</v>
      </c>
      <c r="AM20" s="286" t="s">
        <v>8529</v>
      </c>
      <c r="AN20" s="286" t="s">
        <v>8529</v>
      </c>
      <c r="AO20" s="286" t="s">
        <v>8529</v>
      </c>
      <c r="AP20" s="286" t="s">
        <v>8529</v>
      </c>
      <c r="AQ20" s="286" t="s">
        <v>8529</v>
      </c>
      <c r="AR20" s="286" t="s">
        <v>8529</v>
      </c>
      <c r="AS20" s="286" t="s">
        <v>8529</v>
      </c>
      <c r="AT20" s="286" t="s">
        <v>8529</v>
      </c>
      <c r="AU20" s="286" t="s">
        <v>8529</v>
      </c>
      <c r="AV20" s="286" t="s">
        <v>8529</v>
      </c>
      <c r="AW20" s="286" t="s">
        <v>8529</v>
      </c>
      <c r="AX20" s="286" t="s">
        <v>8529</v>
      </c>
      <c r="AY20" s="286" t="s">
        <v>8529</v>
      </c>
      <c r="AZ20" s="286" t="s">
        <v>8529</v>
      </c>
      <c r="BA20" s="286" t="s">
        <v>8529</v>
      </c>
      <c r="BB20" s="286" t="s">
        <v>8529</v>
      </c>
      <c r="BC20" s="286" t="s">
        <v>8529</v>
      </c>
      <c r="BD20" s="286" t="s">
        <v>8529</v>
      </c>
      <c r="BE20" s="286" t="s">
        <v>8529</v>
      </c>
      <c r="BF20" s="286" t="s">
        <v>8529</v>
      </c>
      <c r="BG20" s="286" t="s">
        <v>8529</v>
      </c>
      <c r="BH20" s="286" t="s">
        <v>8529</v>
      </c>
      <c r="BI20" s="286" t="s">
        <v>8529</v>
      </c>
      <c r="BJ20" s="286" t="s">
        <v>8529</v>
      </c>
      <c r="BK20" s="286" t="s">
        <v>8529</v>
      </c>
      <c r="BL20" s="286" t="s">
        <v>8529</v>
      </c>
      <c r="BM20" s="286" t="s">
        <v>8529</v>
      </c>
      <c r="BN20" s="286" t="s">
        <v>8529</v>
      </c>
      <c r="BO20" s="286" t="s">
        <v>8529</v>
      </c>
      <c r="BP20" s="286" t="s">
        <v>8529</v>
      </c>
      <c r="BQ20" s="286" t="s">
        <v>8529</v>
      </c>
      <c r="BR20" s="286" t="s">
        <v>8529</v>
      </c>
      <c r="BS20" s="286" t="s">
        <v>8529</v>
      </c>
      <c r="BT20" s="286" t="s">
        <v>8529</v>
      </c>
      <c r="BU20" s="286" t="s">
        <v>8529</v>
      </c>
      <c r="BV20" s="286" t="s">
        <v>8529</v>
      </c>
      <c r="BW20" s="286" t="s">
        <v>8529</v>
      </c>
      <c r="BX20" s="286" t="s">
        <v>8529</v>
      </c>
      <c r="BY20" s="286" t="s">
        <v>8529</v>
      </c>
      <c r="BZ20" s="286" t="s">
        <v>8529</v>
      </c>
      <c r="CA20" s="286" t="s">
        <v>8529</v>
      </c>
      <c r="CB20" s="286" t="str">
        <f>_xlfn.IFNA(VLOOKUP(C20,'INFORM Severity - hidden'!$C$5:$G$300,5,FALSE),"-")</f>
        <v>-</v>
      </c>
    </row>
    <row r="21" spans="1:80">
      <c r="A21" t="s">
        <v>658</v>
      </c>
      <c r="B21" t="s">
        <v>1112</v>
      </c>
      <c r="C21" t="s">
        <v>1113</v>
      </c>
      <c r="D21" s="286" t="str">
        <f t="shared" si="0"/>
        <v>Decreasing</v>
      </c>
      <c r="E21" s="286" t="s">
        <v>8529</v>
      </c>
      <c r="F21" s="286" t="s">
        <v>8529</v>
      </c>
      <c r="G21" s="286" t="s">
        <v>8529</v>
      </c>
      <c r="H21" s="286" t="s">
        <v>8529</v>
      </c>
      <c r="I21" s="286" t="s">
        <v>8529</v>
      </c>
      <c r="J21" s="286" t="s">
        <v>8529</v>
      </c>
      <c r="K21" s="286" t="s">
        <v>8529</v>
      </c>
      <c r="L21" s="286" t="s">
        <v>8529</v>
      </c>
      <c r="M21" s="286" t="s">
        <v>8529</v>
      </c>
      <c r="N21" s="286" t="s">
        <v>8529</v>
      </c>
      <c r="O21" s="286" t="s">
        <v>8529</v>
      </c>
      <c r="P21" s="286" t="s">
        <v>8529</v>
      </c>
      <c r="Q21" s="286" t="s">
        <v>8529</v>
      </c>
      <c r="R21" s="286" t="s">
        <v>8529</v>
      </c>
      <c r="S21" s="286" t="s">
        <v>8529</v>
      </c>
      <c r="T21" s="286" t="s">
        <v>8529</v>
      </c>
      <c r="U21" s="286" t="s">
        <v>8529</v>
      </c>
      <c r="V21" s="286">
        <v>2.9</v>
      </c>
      <c r="W21" s="286">
        <v>3.2</v>
      </c>
      <c r="X21" s="286">
        <v>3.2</v>
      </c>
      <c r="Y21" s="286">
        <v>3.2</v>
      </c>
      <c r="Z21" s="286">
        <v>2.9</v>
      </c>
      <c r="AA21" s="286">
        <v>2.9</v>
      </c>
      <c r="AB21" s="286">
        <v>2.9</v>
      </c>
      <c r="AC21" s="286" t="s">
        <v>8529</v>
      </c>
      <c r="AD21" s="286" t="s">
        <v>8529</v>
      </c>
      <c r="AE21" s="286" t="s">
        <v>8529</v>
      </c>
      <c r="AF21" s="286" t="s">
        <v>8529</v>
      </c>
      <c r="AG21" s="286" t="s">
        <v>8529</v>
      </c>
      <c r="AH21" s="286" t="s">
        <v>8529</v>
      </c>
      <c r="AI21" s="286" t="s">
        <v>8529</v>
      </c>
      <c r="AJ21" s="286" t="s">
        <v>8529</v>
      </c>
      <c r="AK21" s="286" t="s">
        <v>8529</v>
      </c>
      <c r="AL21" s="286" t="s">
        <v>8529</v>
      </c>
      <c r="AM21" s="286" t="s">
        <v>8529</v>
      </c>
      <c r="AN21" s="286" t="s">
        <v>8529</v>
      </c>
      <c r="AO21" s="286" t="s">
        <v>8529</v>
      </c>
      <c r="AP21" s="286" t="s">
        <v>8529</v>
      </c>
      <c r="AQ21" s="286" t="s">
        <v>8529</v>
      </c>
      <c r="AR21" s="286" t="s">
        <v>8529</v>
      </c>
      <c r="AS21" s="286" t="s">
        <v>8529</v>
      </c>
      <c r="AT21" s="286">
        <v>3.5</v>
      </c>
      <c r="AU21" s="286">
        <v>3.5</v>
      </c>
      <c r="AV21" s="286">
        <v>3.5</v>
      </c>
      <c r="AW21" s="286">
        <v>3.5</v>
      </c>
      <c r="AX21" s="286">
        <v>3.4</v>
      </c>
      <c r="AY21" s="286">
        <v>3.4</v>
      </c>
      <c r="AZ21" s="286">
        <v>3.4</v>
      </c>
      <c r="BA21" s="286" t="s">
        <v>8529</v>
      </c>
      <c r="BB21" s="286" t="s">
        <v>8529</v>
      </c>
      <c r="BC21" s="286" t="s">
        <v>8529</v>
      </c>
      <c r="BD21" s="286" t="s">
        <v>8529</v>
      </c>
      <c r="BE21" s="286" t="s">
        <v>8529</v>
      </c>
      <c r="BF21" s="286" t="s">
        <v>8529</v>
      </c>
      <c r="BG21" s="286" t="s">
        <v>8529</v>
      </c>
      <c r="BH21" s="286">
        <v>3.6</v>
      </c>
      <c r="BI21" s="286">
        <v>3.4</v>
      </c>
      <c r="BJ21" s="286" t="s">
        <v>8529</v>
      </c>
      <c r="BK21" s="286" t="s">
        <v>8529</v>
      </c>
      <c r="BL21" s="286" t="s">
        <v>8529</v>
      </c>
      <c r="BM21" s="286" t="s">
        <v>8529</v>
      </c>
      <c r="BN21" s="286" t="s">
        <v>8529</v>
      </c>
      <c r="BO21" s="286" t="s">
        <v>8529</v>
      </c>
      <c r="BP21" s="286">
        <v>3.8</v>
      </c>
      <c r="BQ21" s="286">
        <v>3.8</v>
      </c>
      <c r="BR21" s="286">
        <v>4</v>
      </c>
      <c r="BS21" s="286">
        <v>4</v>
      </c>
      <c r="BT21" s="286">
        <v>4</v>
      </c>
      <c r="BU21" s="286">
        <v>4</v>
      </c>
      <c r="BV21" s="286">
        <v>4</v>
      </c>
      <c r="BW21" s="286">
        <v>4.0999999999999996</v>
      </c>
      <c r="BX21" s="286">
        <v>4</v>
      </c>
      <c r="BY21" s="286">
        <v>3.5</v>
      </c>
      <c r="BZ21" s="286">
        <v>3.5</v>
      </c>
      <c r="CA21" s="286">
        <v>3.5</v>
      </c>
      <c r="CB21" s="286">
        <f>_xlfn.IFNA(VLOOKUP(C21,'INFORM Severity - hidden'!$C$5:$G$300,5,FALSE),"-")</f>
        <v>3.5</v>
      </c>
    </row>
    <row r="22" spans="1:80">
      <c r="A22" t="s">
        <v>658</v>
      </c>
      <c r="B22" t="s">
        <v>656</v>
      </c>
      <c r="C22" t="s">
        <v>657</v>
      </c>
      <c r="D22" s="286" t="str">
        <f t="shared" si="0"/>
        <v>Decreasing</v>
      </c>
      <c r="E22" s="286" t="s">
        <v>8529</v>
      </c>
      <c r="F22" s="286">
        <v>3.3</v>
      </c>
      <c r="G22" s="286">
        <v>3.3</v>
      </c>
      <c r="H22" s="286">
        <v>3.1</v>
      </c>
      <c r="I22" s="286">
        <v>3.1</v>
      </c>
      <c r="J22" s="286">
        <v>3.1</v>
      </c>
      <c r="K22" s="286">
        <v>3.1</v>
      </c>
      <c r="L22" s="286">
        <v>3.1</v>
      </c>
      <c r="M22" s="286">
        <v>3.1</v>
      </c>
      <c r="N22" s="286">
        <v>3.2</v>
      </c>
      <c r="O22" s="286">
        <v>3.2</v>
      </c>
      <c r="P22" s="286">
        <v>3.2</v>
      </c>
      <c r="Q22" s="286">
        <v>3.2</v>
      </c>
      <c r="R22" s="286">
        <v>3.2</v>
      </c>
      <c r="S22" s="286">
        <v>3.1</v>
      </c>
      <c r="T22" s="286">
        <v>3.1</v>
      </c>
      <c r="U22" s="286">
        <v>3.2</v>
      </c>
      <c r="V22" s="286">
        <v>3.3</v>
      </c>
      <c r="W22" s="286">
        <v>3.3</v>
      </c>
      <c r="X22" s="286">
        <v>3.3</v>
      </c>
      <c r="Y22" s="286">
        <v>3.3</v>
      </c>
      <c r="Z22" s="286">
        <v>3.3</v>
      </c>
      <c r="AA22" s="286">
        <v>3.3</v>
      </c>
      <c r="AB22" s="286">
        <v>3.3</v>
      </c>
      <c r="AC22" s="286">
        <v>3.2</v>
      </c>
      <c r="AD22" s="286">
        <v>3.2</v>
      </c>
      <c r="AE22" s="286">
        <v>3.2</v>
      </c>
      <c r="AF22" s="286">
        <v>3.2</v>
      </c>
      <c r="AG22" s="286">
        <v>3.2</v>
      </c>
      <c r="AH22" s="286">
        <v>3.2</v>
      </c>
      <c r="AI22" s="286">
        <v>3.2</v>
      </c>
      <c r="AJ22" s="286">
        <v>3.2</v>
      </c>
      <c r="AK22" s="286">
        <v>3.1</v>
      </c>
      <c r="AL22" s="286">
        <v>3.1</v>
      </c>
      <c r="AM22" s="286">
        <v>3.2</v>
      </c>
      <c r="AN22" s="286">
        <v>3.2</v>
      </c>
      <c r="AO22" s="286">
        <v>3.2</v>
      </c>
      <c r="AP22" s="286">
        <v>3.2</v>
      </c>
      <c r="AQ22" s="286">
        <v>3.2</v>
      </c>
      <c r="AR22" s="286">
        <v>3.2</v>
      </c>
      <c r="AS22" s="286">
        <v>3</v>
      </c>
      <c r="AT22" s="286">
        <v>3</v>
      </c>
      <c r="AU22" s="286">
        <v>3.1</v>
      </c>
      <c r="AV22" s="286">
        <v>3</v>
      </c>
      <c r="AW22" s="286">
        <v>3.1</v>
      </c>
      <c r="AX22" s="286">
        <v>3</v>
      </c>
      <c r="AY22" s="286">
        <v>3</v>
      </c>
      <c r="AZ22" s="286">
        <v>3</v>
      </c>
      <c r="BA22" s="286">
        <v>3</v>
      </c>
      <c r="BB22" s="286">
        <v>3</v>
      </c>
      <c r="BC22" s="286">
        <v>3</v>
      </c>
      <c r="BD22" s="286">
        <v>3</v>
      </c>
      <c r="BE22" s="286">
        <v>3</v>
      </c>
      <c r="BF22" s="286">
        <v>3.3</v>
      </c>
      <c r="BG22" s="286">
        <v>3.3</v>
      </c>
      <c r="BH22" s="286">
        <v>3.3</v>
      </c>
      <c r="BI22" s="286">
        <v>3.3</v>
      </c>
      <c r="BJ22" s="286">
        <v>3.3</v>
      </c>
      <c r="BK22" s="286">
        <v>3.3</v>
      </c>
      <c r="BL22" s="286">
        <v>3.3</v>
      </c>
      <c r="BM22" s="286">
        <v>3.3</v>
      </c>
      <c r="BN22" s="286">
        <v>3.3</v>
      </c>
      <c r="BO22" s="286">
        <v>3.3</v>
      </c>
      <c r="BP22" s="286">
        <v>3.2</v>
      </c>
      <c r="BQ22" s="286">
        <v>3.2</v>
      </c>
      <c r="BR22" s="286">
        <v>3.3</v>
      </c>
      <c r="BS22" s="286">
        <v>3.3</v>
      </c>
      <c r="BT22" s="286">
        <v>3.3</v>
      </c>
      <c r="BU22" s="286">
        <v>3.3</v>
      </c>
      <c r="BV22" s="286">
        <v>3.3</v>
      </c>
      <c r="BW22" s="286">
        <v>3.1</v>
      </c>
      <c r="BX22" s="286">
        <v>3.1</v>
      </c>
      <c r="BY22" s="286">
        <v>3</v>
      </c>
      <c r="BZ22" s="286">
        <v>3</v>
      </c>
      <c r="CA22" s="286">
        <v>3</v>
      </c>
      <c r="CB22" s="286">
        <f>_xlfn.IFNA(VLOOKUP(C22,'INFORM Severity - hidden'!$C$5:$G$300,5,FALSE),"-")</f>
        <v>3</v>
      </c>
    </row>
    <row r="23" spans="1:80">
      <c r="C23" t="s">
        <v>8542</v>
      </c>
      <c r="D23" s="286" t="str">
        <f t="shared" si="0"/>
        <v>-</v>
      </c>
      <c r="E23" s="286" t="s">
        <v>8529</v>
      </c>
      <c r="F23" s="286" t="s">
        <v>8529</v>
      </c>
      <c r="G23" s="286" t="s">
        <v>8529</v>
      </c>
      <c r="H23" s="286" t="s">
        <v>8529</v>
      </c>
      <c r="I23" s="286" t="s">
        <v>8529</v>
      </c>
      <c r="J23" s="286" t="s">
        <v>8529</v>
      </c>
      <c r="K23" s="286" t="s">
        <v>8529</v>
      </c>
      <c r="L23" s="286">
        <v>3.1</v>
      </c>
      <c r="M23" s="286">
        <v>3.1</v>
      </c>
      <c r="N23" s="286">
        <v>3.2</v>
      </c>
      <c r="O23" s="286">
        <v>3.2</v>
      </c>
      <c r="P23" s="286">
        <v>3.2</v>
      </c>
      <c r="Q23" s="286">
        <v>3.2</v>
      </c>
      <c r="R23" s="286">
        <v>3.2</v>
      </c>
      <c r="S23" s="286">
        <v>3.2</v>
      </c>
      <c r="T23" s="286">
        <v>3.2</v>
      </c>
      <c r="U23" s="286">
        <v>3.2</v>
      </c>
      <c r="V23" s="286">
        <v>3.1</v>
      </c>
      <c r="W23" s="286">
        <v>3.3</v>
      </c>
      <c r="X23" s="286">
        <v>3.3</v>
      </c>
      <c r="Y23" s="286">
        <v>3.3</v>
      </c>
      <c r="Z23" s="286">
        <v>3.3</v>
      </c>
      <c r="AA23" s="286" t="s">
        <v>8529</v>
      </c>
      <c r="AB23" s="286" t="s">
        <v>8529</v>
      </c>
      <c r="AC23" s="286" t="s">
        <v>8529</v>
      </c>
      <c r="AD23" s="286" t="s">
        <v>8529</v>
      </c>
      <c r="AE23" s="286" t="s">
        <v>8529</v>
      </c>
      <c r="AF23" s="286" t="s">
        <v>8529</v>
      </c>
      <c r="AG23" s="286" t="s">
        <v>8529</v>
      </c>
      <c r="AH23" s="286" t="s">
        <v>8529</v>
      </c>
      <c r="AI23" s="286" t="s">
        <v>8529</v>
      </c>
      <c r="AJ23" s="286" t="s">
        <v>8529</v>
      </c>
      <c r="AK23" s="286" t="s">
        <v>8529</v>
      </c>
      <c r="AL23" s="286" t="s">
        <v>8529</v>
      </c>
      <c r="AM23" s="286" t="s">
        <v>8529</v>
      </c>
      <c r="AN23" s="286" t="s">
        <v>8529</v>
      </c>
      <c r="AO23" s="286" t="s">
        <v>8529</v>
      </c>
      <c r="AP23" s="286" t="s">
        <v>8529</v>
      </c>
      <c r="AQ23" s="286" t="s">
        <v>8529</v>
      </c>
      <c r="AR23" s="286" t="s">
        <v>8529</v>
      </c>
      <c r="AS23" s="286" t="s">
        <v>8529</v>
      </c>
      <c r="AT23" s="286" t="s">
        <v>8529</v>
      </c>
      <c r="AU23" s="286" t="s">
        <v>8529</v>
      </c>
      <c r="AV23" s="286" t="s">
        <v>8529</v>
      </c>
      <c r="AW23" s="286" t="s">
        <v>8529</v>
      </c>
      <c r="AX23" s="286" t="s">
        <v>8529</v>
      </c>
      <c r="AY23" s="286" t="s">
        <v>8529</v>
      </c>
      <c r="AZ23" s="286" t="s">
        <v>8529</v>
      </c>
      <c r="BA23" s="286" t="s">
        <v>8529</v>
      </c>
      <c r="BB23" s="286" t="s">
        <v>8529</v>
      </c>
      <c r="BC23" s="286" t="s">
        <v>8529</v>
      </c>
      <c r="BD23" s="286" t="s">
        <v>8529</v>
      </c>
      <c r="BE23" s="286" t="s">
        <v>8529</v>
      </c>
      <c r="BF23" s="286" t="s">
        <v>8529</v>
      </c>
      <c r="BG23" s="286" t="s">
        <v>8529</v>
      </c>
      <c r="BH23" s="286" t="s">
        <v>8529</v>
      </c>
      <c r="BI23" s="286" t="s">
        <v>8529</v>
      </c>
      <c r="BJ23" s="286" t="s">
        <v>8529</v>
      </c>
      <c r="BK23" s="286" t="s">
        <v>8529</v>
      </c>
      <c r="BL23" s="286" t="s">
        <v>8529</v>
      </c>
      <c r="BM23" s="286" t="s">
        <v>8529</v>
      </c>
      <c r="BN23" s="286" t="s">
        <v>8529</v>
      </c>
      <c r="BO23" s="286" t="s">
        <v>8529</v>
      </c>
      <c r="BP23" s="286" t="s">
        <v>8529</v>
      </c>
      <c r="BQ23" s="286" t="s">
        <v>8529</v>
      </c>
      <c r="BR23" s="286" t="s">
        <v>8529</v>
      </c>
      <c r="BS23" s="286" t="s">
        <v>8529</v>
      </c>
      <c r="BT23" s="286" t="s">
        <v>8529</v>
      </c>
      <c r="BU23" s="286" t="s">
        <v>8529</v>
      </c>
      <c r="BV23" s="286" t="s">
        <v>8529</v>
      </c>
      <c r="BW23" s="286" t="s">
        <v>8529</v>
      </c>
      <c r="BX23" s="286" t="s">
        <v>8529</v>
      </c>
      <c r="BY23" s="286" t="s">
        <v>8529</v>
      </c>
      <c r="BZ23" s="286" t="s">
        <v>8529</v>
      </c>
      <c r="CA23" s="286" t="s">
        <v>8529</v>
      </c>
      <c r="CB23" s="286" t="str">
        <f>_xlfn.IFNA(VLOOKUP(C23,'INFORM Severity - hidden'!$C$5:$G$300,5,FALSE),"-")</f>
        <v>-</v>
      </c>
    </row>
    <row r="24" spans="1:80">
      <c r="C24" t="s">
        <v>8543</v>
      </c>
      <c r="D24" s="286" t="str">
        <f t="shared" si="0"/>
        <v>-</v>
      </c>
      <c r="E24" s="286" t="s">
        <v>8529</v>
      </c>
      <c r="F24" s="286" t="s">
        <v>8529</v>
      </c>
      <c r="G24" s="286" t="s">
        <v>8529</v>
      </c>
      <c r="H24" s="286" t="s">
        <v>8529</v>
      </c>
      <c r="I24" s="286" t="s">
        <v>8529</v>
      </c>
      <c r="J24" s="286" t="s">
        <v>8529</v>
      </c>
      <c r="K24" s="286" t="s">
        <v>8529</v>
      </c>
      <c r="L24" s="286" t="s">
        <v>8529</v>
      </c>
      <c r="M24" s="286" t="s">
        <v>8529</v>
      </c>
      <c r="N24" s="286" t="s">
        <v>8529</v>
      </c>
      <c r="O24" s="286" t="s">
        <v>8529</v>
      </c>
      <c r="P24" s="286" t="s">
        <v>8529</v>
      </c>
      <c r="Q24" s="286" t="s">
        <v>8529</v>
      </c>
      <c r="R24" s="286" t="s">
        <v>8529</v>
      </c>
      <c r="S24" s="286" t="s">
        <v>8529</v>
      </c>
      <c r="T24" s="286" t="s">
        <v>8529</v>
      </c>
      <c r="U24" s="286" t="s">
        <v>8529</v>
      </c>
      <c r="V24" s="286">
        <v>2.4</v>
      </c>
      <c r="W24" s="286">
        <v>2.5</v>
      </c>
      <c r="X24" s="286">
        <v>2.5</v>
      </c>
      <c r="Y24" s="286">
        <v>2.5</v>
      </c>
      <c r="Z24" s="286">
        <v>2.5</v>
      </c>
      <c r="AA24" s="286">
        <v>2.6</v>
      </c>
      <c r="AB24" s="286">
        <v>2.6</v>
      </c>
      <c r="AC24" s="286" t="s">
        <v>8529</v>
      </c>
      <c r="AD24" s="286" t="s">
        <v>8529</v>
      </c>
      <c r="AE24" s="286" t="s">
        <v>8529</v>
      </c>
      <c r="AF24" s="286" t="s">
        <v>8529</v>
      </c>
      <c r="AG24" s="286" t="s">
        <v>8529</v>
      </c>
      <c r="AH24" s="286" t="s">
        <v>8529</v>
      </c>
      <c r="AI24" s="286" t="s">
        <v>8529</v>
      </c>
      <c r="AJ24" s="286" t="s">
        <v>8529</v>
      </c>
      <c r="AK24" s="286" t="s">
        <v>8529</v>
      </c>
      <c r="AL24" s="286" t="s">
        <v>8529</v>
      </c>
      <c r="AM24" s="286" t="s">
        <v>8529</v>
      </c>
      <c r="AN24" s="286" t="s">
        <v>8529</v>
      </c>
      <c r="AO24" s="286" t="s">
        <v>8529</v>
      </c>
      <c r="AP24" s="286" t="s">
        <v>8529</v>
      </c>
      <c r="AQ24" s="286" t="s">
        <v>8529</v>
      </c>
      <c r="AR24" s="286" t="s">
        <v>8529</v>
      </c>
      <c r="AS24" s="286" t="s">
        <v>8529</v>
      </c>
      <c r="AT24" s="286" t="s">
        <v>8529</v>
      </c>
      <c r="AU24" s="286" t="s">
        <v>8529</v>
      </c>
      <c r="AV24" s="286" t="s">
        <v>8529</v>
      </c>
      <c r="AW24" s="286" t="s">
        <v>8529</v>
      </c>
      <c r="AX24" s="286" t="s">
        <v>8529</v>
      </c>
      <c r="AY24" s="286" t="s">
        <v>8529</v>
      </c>
      <c r="AZ24" s="286" t="s">
        <v>8529</v>
      </c>
      <c r="BA24" s="286" t="s">
        <v>8529</v>
      </c>
      <c r="BB24" s="286" t="s">
        <v>8529</v>
      </c>
      <c r="BC24" s="286" t="s">
        <v>8529</v>
      </c>
      <c r="BD24" s="286" t="s">
        <v>8529</v>
      </c>
      <c r="BE24" s="286" t="s">
        <v>8529</v>
      </c>
      <c r="BF24" s="286" t="s">
        <v>8529</v>
      </c>
      <c r="BG24" s="286" t="s">
        <v>8529</v>
      </c>
      <c r="BH24" s="286" t="s">
        <v>8529</v>
      </c>
      <c r="BI24" s="286" t="s">
        <v>8529</v>
      </c>
      <c r="BJ24" s="286" t="s">
        <v>8529</v>
      </c>
      <c r="BK24" s="286" t="s">
        <v>8529</v>
      </c>
      <c r="BL24" s="286" t="s">
        <v>8529</v>
      </c>
      <c r="BM24" s="286" t="s">
        <v>8529</v>
      </c>
      <c r="BN24" s="286" t="s">
        <v>8529</v>
      </c>
      <c r="BO24" s="286" t="s">
        <v>8529</v>
      </c>
      <c r="BP24" s="286" t="s">
        <v>8529</v>
      </c>
      <c r="BQ24" s="286" t="s">
        <v>8529</v>
      </c>
      <c r="BR24" s="286" t="s">
        <v>8529</v>
      </c>
      <c r="BS24" s="286" t="s">
        <v>8529</v>
      </c>
      <c r="BT24" s="286" t="s">
        <v>8529</v>
      </c>
      <c r="BU24" s="286" t="s">
        <v>8529</v>
      </c>
      <c r="BV24" s="286" t="s">
        <v>8529</v>
      </c>
      <c r="BW24" s="286" t="s">
        <v>8529</v>
      </c>
      <c r="BX24" s="286" t="s">
        <v>8529</v>
      </c>
      <c r="BY24" s="286" t="s">
        <v>8529</v>
      </c>
      <c r="BZ24" s="286" t="s">
        <v>8529</v>
      </c>
      <c r="CA24" s="286" t="s">
        <v>8529</v>
      </c>
      <c r="CB24" s="286" t="str">
        <f>_xlfn.IFNA(VLOOKUP(C24,'INFORM Severity - hidden'!$C$5:$G$300,5,FALSE),"-")</f>
        <v>-</v>
      </c>
    </row>
    <row r="25" spans="1:80">
      <c r="C25" t="s">
        <v>8544</v>
      </c>
      <c r="D25" s="286" t="str">
        <f t="shared" si="0"/>
        <v>-</v>
      </c>
      <c r="E25" s="286" t="s">
        <v>8529</v>
      </c>
      <c r="F25" s="286" t="s">
        <v>8529</v>
      </c>
      <c r="G25" s="286" t="s">
        <v>8529</v>
      </c>
      <c r="H25" s="286" t="s">
        <v>8529</v>
      </c>
      <c r="I25" s="286" t="s">
        <v>8529</v>
      </c>
      <c r="J25" s="286" t="s">
        <v>8529</v>
      </c>
      <c r="K25" s="286" t="s">
        <v>8529</v>
      </c>
      <c r="L25" s="286" t="s">
        <v>8529</v>
      </c>
      <c r="M25" s="286" t="s">
        <v>8529</v>
      </c>
      <c r="N25" s="286" t="s">
        <v>8529</v>
      </c>
      <c r="O25" s="286" t="s">
        <v>8529</v>
      </c>
      <c r="P25" s="286" t="s">
        <v>8529</v>
      </c>
      <c r="Q25" s="286" t="s">
        <v>8529</v>
      </c>
      <c r="R25" s="286" t="s">
        <v>8529</v>
      </c>
      <c r="S25" s="286" t="s">
        <v>8529</v>
      </c>
      <c r="T25" s="286" t="s">
        <v>8529</v>
      </c>
      <c r="U25" s="286" t="s">
        <v>8529</v>
      </c>
      <c r="V25" s="286" t="s">
        <v>8529</v>
      </c>
      <c r="W25" s="286" t="s">
        <v>8529</v>
      </c>
      <c r="X25" s="286" t="s">
        <v>8529</v>
      </c>
      <c r="Y25" s="286">
        <v>2.1</v>
      </c>
      <c r="Z25" s="286">
        <v>2.1</v>
      </c>
      <c r="AA25" s="286">
        <v>2.4</v>
      </c>
      <c r="AB25" s="286" t="s">
        <v>8529</v>
      </c>
      <c r="AC25" s="286" t="s">
        <v>8529</v>
      </c>
      <c r="AD25" s="286" t="s">
        <v>8529</v>
      </c>
      <c r="AE25" s="286" t="s">
        <v>8529</v>
      </c>
      <c r="AF25" s="286" t="s">
        <v>8529</v>
      </c>
      <c r="AG25" s="286" t="s">
        <v>8529</v>
      </c>
      <c r="AH25" s="286" t="s">
        <v>8529</v>
      </c>
      <c r="AI25" s="286" t="s">
        <v>8529</v>
      </c>
      <c r="AJ25" s="286" t="s">
        <v>8529</v>
      </c>
      <c r="AK25" s="286" t="s">
        <v>8529</v>
      </c>
      <c r="AL25" s="286" t="s">
        <v>8529</v>
      </c>
      <c r="AM25" s="286" t="s">
        <v>8529</v>
      </c>
      <c r="AN25" s="286" t="s">
        <v>8529</v>
      </c>
      <c r="AO25" s="286" t="s">
        <v>8529</v>
      </c>
      <c r="AP25" s="286" t="s">
        <v>8529</v>
      </c>
      <c r="AQ25" s="286" t="s">
        <v>8529</v>
      </c>
      <c r="AR25" s="286" t="s">
        <v>8529</v>
      </c>
      <c r="AS25" s="286" t="s">
        <v>8529</v>
      </c>
      <c r="AT25" s="286" t="s">
        <v>8529</v>
      </c>
      <c r="AU25" s="286" t="s">
        <v>8529</v>
      </c>
      <c r="AV25" s="286" t="s">
        <v>8529</v>
      </c>
      <c r="AW25" s="286" t="s">
        <v>8529</v>
      </c>
      <c r="AX25" s="286" t="s">
        <v>8529</v>
      </c>
      <c r="AY25" s="286" t="s">
        <v>8529</v>
      </c>
      <c r="AZ25" s="286" t="s">
        <v>8529</v>
      </c>
      <c r="BA25" s="286" t="s">
        <v>8529</v>
      </c>
      <c r="BB25" s="286" t="s">
        <v>8529</v>
      </c>
      <c r="BC25" s="286" t="s">
        <v>8529</v>
      </c>
      <c r="BD25" s="286" t="s">
        <v>8529</v>
      </c>
      <c r="BE25" s="286" t="s">
        <v>8529</v>
      </c>
      <c r="BF25" s="286" t="s">
        <v>8529</v>
      </c>
      <c r="BG25" s="286" t="s">
        <v>8529</v>
      </c>
      <c r="BH25" s="286" t="s">
        <v>8529</v>
      </c>
      <c r="BI25" s="286" t="s">
        <v>8529</v>
      </c>
      <c r="BJ25" s="286" t="s">
        <v>8529</v>
      </c>
      <c r="BK25" s="286" t="s">
        <v>8529</v>
      </c>
      <c r="BL25" s="286" t="s">
        <v>8529</v>
      </c>
      <c r="BM25" s="286" t="s">
        <v>8529</v>
      </c>
      <c r="BN25" s="286" t="s">
        <v>8529</v>
      </c>
      <c r="BO25" s="286" t="s">
        <v>8529</v>
      </c>
      <c r="BP25" s="286" t="s">
        <v>8529</v>
      </c>
      <c r="BQ25" s="286" t="s">
        <v>8529</v>
      </c>
      <c r="BR25" s="286" t="s">
        <v>8529</v>
      </c>
      <c r="BS25" s="286" t="s">
        <v>8529</v>
      </c>
      <c r="BT25" s="286" t="s">
        <v>8529</v>
      </c>
      <c r="BU25" s="286" t="s">
        <v>8529</v>
      </c>
      <c r="BV25" s="286" t="s">
        <v>8529</v>
      </c>
      <c r="BW25" s="286" t="s">
        <v>8529</v>
      </c>
      <c r="BX25" s="286" t="s">
        <v>8529</v>
      </c>
      <c r="BY25" s="286" t="s">
        <v>8529</v>
      </c>
      <c r="BZ25" s="286" t="s">
        <v>8529</v>
      </c>
      <c r="CA25" s="286" t="s">
        <v>8529</v>
      </c>
      <c r="CB25" s="286" t="str">
        <f>_xlfn.IFNA(VLOOKUP(C25,'INFORM Severity - hidden'!$C$5:$G$300,5,FALSE),"-")</f>
        <v>-</v>
      </c>
    </row>
    <row r="26" spans="1:80">
      <c r="C26" t="s">
        <v>8545</v>
      </c>
      <c r="D26" s="286" t="str">
        <f t="shared" si="0"/>
        <v>-</v>
      </c>
      <c r="E26" s="286" t="s">
        <v>8529</v>
      </c>
      <c r="F26" s="286" t="s">
        <v>8529</v>
      </c>
      <c r="G26" s="286" t="s">
        <v>8529</v>
      </c>
      <c r="H26" s="286" t="s">
        <v>8529</v>
      </c>
      <c r="I26" s="286" t="s">
        <v>8529</v>
      </c>
      <c r="J26" s="286" t="s">
        <v>8529</v>
      </c>
      <c r="K26" s="286" t="s">
        <v>8529</v>
      </c>
      <c r="L26" s="286" t="s">
        <v>8529</v>
      </c>
      <c r="M26" s="286" t="s">
        <v>8529</v>
      </c>
      <c r="N26" s="286" t="s">
        <v>8529</v>
      </c>
      <c r="O26" s="286" t="s">
        <v>8529</v>
      </c>
      <c r="P26" s="286" t="s">
        <v>8529</v>
      </c>
      <c r="Q26" s="286" t="s">
        <v>8529</v>
      </c>
      <c r="R26" s="286" t="s">
        <v>8529</v>
      </c>
      <c r="S26" s="286" t="s">
        <v>8529</v>
      </c>
      <c r="T26" s="286" t="s">
        <v>8529</v>
      </c>
      <c r="U26" s="286" t="s">
        <v>8529</v>
      </c>
      <c r="V26" s="286" t="s">
        <v>8529</v>
      </c>
      <c r="W26" s="286" t="s">
        <v>8529</v>
      </c>
      <c r="X26" s="286" t="s">
        <v>8529</v>
      </c>
      <c r="Y26" s="286" t="s">
        <v>8529</v>
      </c>
      <c r="Z26" s="286" t="s">
        <v>8529</v>
      </c>
      <c r="AA26" s="286" t="s">
        <v>8529</v>
      </c>
      <c r="AB26" s="286" t="s">
        <v>8529</v>
      </c>
      <c r="AC26" s="286" t="s">
        <v>8529</v>
      </c>
      <c r="AD26" s="286" t="s">
        <v>8529</v>
      </c>
      <c r="AE26" s="286" t="s">
        <v>8529</v>
      </c>
      <c r="AF26" s="286" t="s">
        <v>8529</v>
      </c>
      <c r="AG26" s="286" t="s">
        <v>8529</v>
      </c>
      <c r="AH26" s="286" t="s">
        <v>8529</v>
      </c>
      <c r="AI26" s="286" t="s">
        <v>8529</v>
      </c>
      <c r="AJ26" s="286" t="s">
        <v>8529</v>
      </c>
      <c r="AK26" s="286" t="s">
        <v>8529</v>
      </c>
      <c r="AL26" s="286" t="s">
        <v>8529</v>
      </c>
      <c r="AM26" s="286" t="s">
        <v>8529</v>
      </c>
      <c r="AN26" s="286" t="s">
        <v>8529</v>
      </c>
      <c r="AO26" s="286" t="s">
        <v>8529</v>
      </c>
      <c r="AP26" s="286" t="s">
        <v>8529</v>
      </c>
      <c r="AQ26" s="286" t="s">
        <v>8529</v>
      </c>
      <c r="AR26" s="286" t="s">
        <v>8529</v>
      </c>
      <c r="AS26" s="286" t="s">
        <v>8529</v>
      </c>
      <c r="AT26" s="286">
        <v>3.1</v>
      </c>
      <c r="AU26" s="286">
        <v>3</v>
      </c>
      <c r="AV26" s="286">
        <v>3</v>
      </c>
      <c r="AW26" s="286">
        <v>3</v>
      </c>
      <c r="AX26" s="286">
        <v>3</v>
      </c>
      <c r="AY26" s="286">
        <v>3</v>
      </c>
      <c r="AZ26" s="286">
        <v>3</v>
      </c>
      <c r="BA26" s="286" t="s">
        <v>8529</v>
      </c>
      <c r="BB26" s="286" t="s">
        <v>8529</v>
      </c>
      <c r="BC26" s="286" t="s">
        <v>8529</v>
      </c>
      <c r="BD26" s="286" t="s">
        <v>8529</v>
      </c>
      <c r="BE26" s="286" t="s">
        <v>8529</v>
      </c>
      <c r="BF26" s="286" t="s">
        <v>8529</v>
      </c>
      <c r="BG26" s="286" t="s">
        <v>8529</v>
      </c>
      <c r="BH26" s="286" t="s">
        <v>8529</v>
      </c>
      <c r="BI26" s="286" t="s">
        <v>8529</v>
      </c>
      <c r="BJ26" s="286" t="s">
        <v>8529</v>
      </c>
      <c r="BK26" s="286" t="s">
        <v>8529</v>
      </c>
      <c r="BL26" s="286" t="s">
        <v>8529</v>
      </c>
      <c r="BM26" s="286" t="s">
        <v>8529</v>
      </c>
      <c r="BN26" s="286" t="s">
        <v>8529</v>
      </c>
      <c r="BO26" s="286" t="s">
        <v>8529</v>
      </c>
      <c r="BP26" s="286" t="s">
        <v>8529</v>
      </c>
      <c r="BQ26" s="286" t="s">
        <v>8529</v>
      </c>
      <c r="BR26" s="286" t="s">
        <v>8529</v>
      </c>
      <c r="BS26" s="286" t="s">
        <v>8529</v>
      </c>
      <c r="BT26" s="286" t="s">
        <v>8529</v>
      </c>
      <c r="BU26" s="286" t="s">
        <v>8529</v>
      </c>
      <c r="BV26" s="286" t="s">
        <v>8529</v>
      </c>
      <c r="BW26" s="286" t="s">
        <v>8529</v>
      </c>
      <c r="BX26" s="286" t="s">
        <v>8529</v>
      </c>
      <c r="BY26" s="286" t="s">
        <v>8529</v>
      </c>
      <c r="BZ26" s="286" t="s">
        <v>8529</v>
      </c>
      <c r="CA26" s="286" t="s">
        <v>8529</v>
      </c>
      <c r="CB26" s="286" t="str">
        <f>_xlfn.IFNA(VLOOKUP(C26,'INFORM Severity - hidden'!$C$5:$G$300,5,FALSE),"-")</f>
        <v>-</v>
      </c>
    </row>
    <row r="27" spans="1:80">
      <c r="C27" t="s">
        <v>8546</v>
      </c>
      <c r="D27" s="286" t="str">
        <f t="shared" si="0"/>
        <v>-</v>
      </c>
      <c r="E27" s="286" t="s">
        <v>8529</v>
      </c>
      <c r="F27" s="286" t="s">
        <v>8529</v>
      </c>
      <c r="G27" s="286" t="s">
        <v>8529</v>
      </c>
      <c r="H27" s="286" t="s">
        <v>8529</v>
      </c>
      <c r="I27" s="286" t="s">
        <v>8529</v>
      </c>
      <c r="J27" s="286" t="s">
        <v>8529</v>
      </c>
      <c r="K27" s="286" t="s">
        <v>8529</v>
      </c>
      <c r="L27" s="286" t="s">
        <v>8529</v>
      </c>
      <c r="M27" s="286" t="s">
        <v>8529</v>
      </c>
      <c r="N27" s="286" t="s">
        <v>8529</v>
      </c>
      <c r="O27" s="286" t="s">
        <v>8529</v>
      </c>
      <c r="P27" s="286" t="s">
        <v>8529</v>
      </c>
      <c r="Q27" s="286" t="s">
        <v>8529</v>
      </c>
      <c r="R27" s="286" t="s">
        <v>8529</v>
      </c>
      <c r="S27" s="286" t="s">
        <v>8529</v>
      </c>
      <c r="T27" s="286" t="s">
        <v>8529</v>
      </c>
      <c r="U27" s="286" t="s">
        <v>8529</v>
      </c>
      <c r="V27" s="286" t="s">
        <v>8529</v>
      </c>
      <c r="W27" s="286" t="s">
        <v>8529</v>
      </c>
      <c r="X27" s="286" t="s">
        <v>8529</v>
      </c>
      <c r="Y27" s="286" t="s">
        <v>8529</v>
      </c>
      <c r="Z27" s="286" t="s">
        <v>8529</v>
      </c>
      <c r="AA27" s="286" t="s">
        <v>8529</v>
      </c>
      <c r="AB27" s="286" t="s">
        <v>8529</v>
      </c>
      <c r="AC27" s="286" t="s">
        <v>8529</v>
      </c>
      <c r="AD27" s="286" t="s">
        <v>8529</v>
      </c>
      <c r="AE27" s="286" t="s">
        <v>8529</v>
      </c>
      <c r="AF27" s="286" t="s">
        <v>8529</v>
      </c>
      <c r="AG27" s="286" t="s">
        <v>8529</v>
      </c>
      <c r="AH27" s="286" t="s">
        <v>8529</v>
      </c>
      <c r="AI27" s="286" t="s">
        <v>8529</v>
      </c>
      <c r="AJ27" s="286" t="s">
        <v>8529</v>
      </c>
      <c r="AK27" s="286" t="s">
        <v>8529</v>
      </c>
      <c r="AL27" s="286" t="s">
        <v>8529</v>
      </c>
      <c r="AM27" s="286" t="s">
        <v>8529</v>
      </c>
      <c r="AN27" s="286" t="s">
        <v>8529</v>
      </c>
      <c r="AO27" s="286" t="s">
        <v>8529</v>
      </c>
      <c r="AP27" s="286" t="s">
        <v>8529</v>
      </c>
      <c r="AQ27" s="286" t="s">
        <v>8529</v>
      </c>
      <c r="AR27" s="286" t="s">
        <v>8529</v>
      </c>
      <c r="AS27" s="286" t="s">
        <v>8529</v>
      </c>
      <c r="AT27" s="286" t="s">
        <v>8529</v>
      </c>
      <c r="AU27" s="286" t="s">
        <v>8529</v>
      </c>
      <c r="AV27" s="286" t="s">
        <v>8529</v>
      </c>
      <c r="AW27" s="286" t="s">
        <v>8529</v>
      </c>
      <c r="AX27" s="286" t="s">
        <v>8529</v>
      </c>
      <c r="AY27" s="286" t="s">
        <v>8529</v>
      </c>
      <c r="AZ27" s="286" t="s">
        <v>8529</v>
      </c>
      <c r="BA27" s="286" t="s">
        <v>8529</v>
      </c>
      <c r="BB27" s="286" t="s">
        <v>8529</v>
      </c>
      <c r="BC27" s="286" t="s">
        <v>8529</v>
      </c>
      <c r="BD27" s="286" t="s">
        <v>8529</v>
      </c>
      <c r="BE27" s="286" t="s">
        <v>8529</v>
      </c>
      <c r="BF27" s="286" t="s">
        <v>8529</v>
      </c>
      <c r="BG27" s="286" t="s">
        <v>8529</v>
      </c>
      <c r="BH27" s="286">
        <v>2.8</v>
      </c>
      <c r="BI27" s="286">
        <v>2.8</v>
      </c>
      <c r="BJ27" s="286">
        <v>2.8</v>
      </c>
      <c r="BK27" s="286">
        <v>2.8</v>
      </c>
      <c r="BL27" s="286">
        <v>2.8</v>
      </c>
      <c r="BM27" s="286" t="s">
        <v>8529</v>
      </c>
      <c r="BN27" s="286" t="s">
        <v>8529</v>
      </c>
      <c r="BO27" s="286" t="s">
        <v>8529</v>
      </c>
      <c r="BP27" s="286" t="s">
        <v>8529</v>
      </c>
      <c r="BQ27" s="286" t="s">
        <v>8529</v>
      </c>
      <c r="BR27" s="286" t="s">
        <v>8529</v>
      </c>
      <c r="BS27" s="286" t="s">
        <v>8529</v>
      </c>
      <c r="BT27" s="286" t="s">
        <v>8529</v>
      </c>
      <c r="BU27" s="286" t="s">
        <v>8529</v>
      </c>
      <c r="BV27" s="286" t="s">
        <v>8529</v>
      </c>
      <c r="BW27" s="286" t="s">
        <v>8529</v>
      </c>
      <c r="BX27" s="286" t="s">
        <v>8529</v>
      </c>
      <c r="BY27" s="286" t="s">
        <v>8529</v>
      </c>
      <c r="BZ27" s="286" t="s">
        <v>8529</v>
      </c>
      <c r="CA27" s="286" t="s">
        <v>8529</v>
      </c>
      <c r="CB27" s="286" t="str">
        <f>_xlfn.IFNA(VLOOKUP(C27,'INFORM Severity - hidden'!$C$5:$G$300,5,FALSE),"-")</f>
        <v>-</v>
      </c>
    </row>
    <row r="28" spans="1:80">
      <c r="C28" t="s">
        <v>8547</v>
      </c>
      <c r="D28" s="286" t="str">
        <f t="shared" si="0"/>
        <v>-</v>
      </c>
      <c r="E28" s="286" t="s">
        <v>8529</v>
      </c>
      <c r="F28" s="286" t="s">
        <v>8529</v>
      </c>
      <c r="G28" s="286" t="s">
        <v>8529</v>
      </c>
      <c r="H28" s="286" t="s">
        <v>8529</v>
      </c>
      <c r="I28" s="286" t="s">
        <v>8529</v>
      </c>
      <c r="J28" s="286" t="s">
        <v>8529</v>
      </c>
      <c r="K28" s="286" t="s">
        <v>8529</v>
      </c>
      <c r="L28" s="286" t="s">
        <v>8529</v>
      </c>
      <c r="M28" s="286" t="s">
        <v>8529</v>
      </c>
      <c r="N28" s="286" t="s">
        <v>8529</v>
      </c>
      <c r="O28" s="286" t="s">
        <v>8529</v>
      </c>
      <c r="P28" s="286" t="s">
        <v>8529</v>
      </c>
      <c r="Q28" s="286" t="s">
        <v>8529</v>
      </c>
      <c r="R28" s="286" t="s">
        <v>8529</v>
      </c>
      <c r="S28" s="286" t="s">
        <v>8529</v>
      </c>
      <c r="T28" s="286" t="s">
        <v>8529</v>
      </c>
      <c r="U28" s="286" t="s">
        <v>8529</v>
      </c>
      <c r="V28" s="286" t="s">
        <v>8529</v>
      </c>
      <c r="W28" s="286" t="s">
        <v>8529</v>
      </c>
      <c r="X28" s="286" t="s">
        <v>8529</v>
      </c>
      <c r="Y28" s="286" t="s">
        <v>8529</v>
      </c>
      <c r="Z28" s="286" t="s">
        <v>8529</v>
      </c>
      <c r="AA28" s="286" t="s">
        <v>8529</v>
      </c>
      <c r="AB28" s="286" t="s">
        <v>8529</v>
      </c>
      <c r="AC28" s="286" t="s">
        <v>8529</v>
      </c>
      <c r="AD28" s="286" t="s">
        <v>8529</v>
      </c>
      <c r="AE28" s="286" t="s">
        <v>8529</v>
      </c>
      <c r="AF28" s="286" t="s">
        <v>8529</v>
      </c>
      <c r="AG28" s="286" t="s">
        <v>8529</v>
      </c>
      <c r="AH28" s="286" t="s">
        <v>8529</v>
      </c>
      <c r="AI28" s="286" t="s">
        <v>8529</v>
      </c>
      <c r="AJ28" s="286" t="s">
        <v>8529</v>
      </c>
      <c r="AK28" s="286" t="s">
        <v>8529</v>
      </c>
      <c r="AL28" s="286" t="s">
        <v>8529</v>
      </c>
      <c r="AM28" s="286" t="s">
        <v>8529</v>
      </c>
      <c r="AN28" s="286" t="s">
        <v>8529</v>
      </c>
      <c r="AO28" s="286" t="s">
        <v>8529</v>
      </c>
      <c r="AP28" s="286" t="s">
        <v>8529</v>
      </c>
      <c r="AQ28" s="286" t="s">
        <v>8529</v>
      </c>
      <c r="AR28" s="286" t="s">
        <v>8529</v>
      </c>
      <c r="AS28" s="286" t="s">
        <v>8529</v>
      </c>
      <c r="AT28" s="286" t="s">
        <v>8529</v>
      </c>
      <c r="AU28" s="286" t="s">
        <v>8529</v>
      </c>
      <c r="AV28" s="286" t="s">
        <v>8529</v>
      </c>
      <c r="AW28" s="286" t="s">
        <v>8529</v>
      </c>
      <c r="AX28" s="286" t="s">
        <v>8529</v>
      </c>
      <c r="AY28" s="286" t="s">
        <v>8529</v>
      </c>
      <c r="AZ28" s="286" t="s">
        <v>8529</v>
      </c>
      <c r="BA28" s="286" t="s">
        <v>8529</v>
      </c>
      <c r="BB28" s="286" t="s">
        <v>8529</v>
      </c>
      <c r="BC28" s="286" t="s">
        <v>8529</v>
      </c>
      <c r="BD28" s="286" t="s">
        <v>8529</v>
      </c>
      <c r="BE28" s="286" t="s">
        <v>8529</v>
      </c>
      <c r="BF28" s="286" t="s">
        <v>8529</v>
      </c>
      <c r="BG28" s="286" t="s">
        <v>8529</v>
      </c>
      <c r="BH28" s="286" t="s">
        <v>8529</v>
      </c>
      <c r="BI28" s="286" t="s">
        <v>8529</v>
      </c>
      <c r="BJ28" s="286">
        <v>4.0999999999999996</v>
      </c>
      <c r="BK28" s="286">
        <v>4.0999999999999996</v>
      </c>
      <c r="BL28" s="286">
        <v>4.0999999999999996</v>
      </c>
      <c r="BM28" s="286">
        <v>4.0999999999999996</v>
      </c>
      <c r="BN28" s="286">
        <v>4.0999999999999996</v>
      </c>
      <c r="BO28" s="286">
        <v>3.9</v>
      </c>
      <c r="BP28" s="286" t="s">
        <v>8529</v>
      </c>
      <c r="BQ28" s="286" t="s">
        <v>8529</v>
      </c>
      <c r="BR28" s="286" t="s">
        <v>8529</v>
      </c>
      <c r="BS28" s="286" t="s">
        <v>8529</v>
      </c>
      <c r="BT28" s="286" t="s">
        <v>8529</v>
      </c>
      <c r="BU28" s="286" t="s">
        <v>8529</v>
      </c>
      <c r="BV28" s="286" t="s">
        <v>8529</v>
      </c>
      <c r="BW28" s="286" t="s">
        <v>8529</v>
      </c>
      <c r="BX28" s="286" t="s">
        <v>8529</v>
      </c>
      <c r="BY28" s="286" t="s">
        <v>8529</v>
      </c>
      <c r="BZ28" s="286" t="s">
        <v>8529</v>
      </c>
      <c r="CA28" s="286" t="s">
        <v>8529</v>
      </c>
      <c r="CB28" s="286" t="str">
        <f>_xlfn.IFNA(VLOOKUP(C28,'INFORM Severity - hidden'!$C$5:$G$300,5,FALSE),"-")</f>
        <v>-</v>
      </c>
    </row>
    <row r="29" spans="1:80">
      <c r="C29" t="s">
        <v>8548</v>
      </c>
      <c r="D29" s="286" t="str">
        <f t="shared" si="0"/>
        <v>-</v>
      </c>
      <c r="E29" s="286" t="s">
        <v>8529</v>
      </c>
      <c r="F29" s="286" t="s">
        <v>8529</v>
      </c>
      <c r="G29" s="286" t="s">
        <v>8529</v>
      </c>
      <c r="H29" s="286" t="s">
        <v>8529</v>
      </c>
      <c r="I29" s="286" t="s">
        <v>8529</v>
      </c>
      <c r="J29" s="286" t="s">
        <v>8529</v>
      </c>
      <c r="K29" s="286" t="s">
        <v>8529</v>
      </c>
      <c r="L29" s="286" t="s">
        <v>8529</v>
      </c>
      <c r="M29" s="286" t="s">
        <v>8529</v>
      </c>
      <c r="N29" s="286" t="s">
        <v>8529</v>
      </c>
      <c r="O29" s="286" t="s">
        <v>8529</v>
      </c>
      <c r="P29" s="286" t="s">
        <v>8529</v>
      </c>
      <c r="Q29" s="286" t="s">
        <v>8529</v>
      </c>
      <c r="R29" s="286" t="s">
        <v>8529</v>
      </c>
      <c r="S29" s="286" t="s">
        <v>8529</v>
      </c>
      <c r="T29" s="286" t="s">
        <v>8529</v>
      </c>
      <c r="U29" s="286" t="s">
        <v>8529</v>
      </c>
      <c r="V29" s="286" t="s">
        <v>8529</v>
      </c>
      <c r="W29" s="286" t="s">
        <v>8529</v>
      </c>
      <c r="X29" s="286" t="s">
        <v>8529</v>
      </c>
      <c r="Y29" s="286" t="s">
        <v>8529</v>
      </c>
      <c r="Z29" s="286" t="s">
        <v>8529</v>
      </c>
      <c r="AA29" s="286" t="s">
        <v>8529</v>
      </c>
      <c r="AB29" s="286" t="s">
        <v>8529</v>
      </c>
      <c r="AC29" s="286" t="s">
        <v>8529</v>
      </c>
      <c r="AD29" s="286" t="s">
        <v>8529</v>
      </c>
      <c r="AE29" s="286" t="s">
        <v>8529</v>
      </c>
      <c r="AF29" s="286" t="s">
        <v>8529</v>
      </c>
      <c r="AG29" s="286" t="s">
        <v>8529</v>
      </c>
      <c r="AH29" s="286" t="s">
        <v>8529</v>
      </c>
      <c r="AI29" s="286" t="s">
        <v>8529</v>
      </c>
      <c r="AJ29" s="286" t="s">
        <v>8529</v>
      </c>
      <c r="AK29" s="286" t="s">
        <v>8529</v>
      </c>
      <c r="AL29" s="286" t="s">
        <v>8529</v>
      </c>
      <c r="AM29" s="286" t="s">
        <v>8529</v>
      </c>
      <c r="AN29" s="286" t="s">
        <v>8529</v>
      </c>
      <c r="AO29" s="286" t="s">
        <v>8529</v>
      </c>
      <c r="AP29" s="286" t="s">
        <v>8529</v>
      </c>
      <c r="AQ29" s="286" t="s">
        <v>8529</v>
      </c>
      <c r="AR29" s="286" t="s">
        <v>8529</v>
      </c>
      <c r="AS29" s="286" t="s">
        <v>8529</v>
      </c>
      <c r="AT29" s="286" t="s">
        <v>8529</v>
      </c>
      <c r="AU29" s="286" t="s">
        <v>8529</v>
      </c>
      <c r="AV29" s="286" t="s">
        <v>8529</v>
      </c>
      <c r="AW29" s="286" t="s">
        <v>8529</v>
      </c>
      <c r="AX29" s="286" t="s">
        <v>8529</v>
      </c>
      <c r="AY29" s="286" t="s">
        <v>8529</v>
      </c>
      <c r="AZ29" s="286" t="s">
        <v>8529</v>
      </c>
      <c r="BA29" s="286" t="s">
        <v>8529</v>
      </c>
      <c r="BB29" s="286" t="s">
        <v>8529</v>
      </c>
      <c r="BC29" s="286" t="s">
        <v>8529</v>
      </c>
      <c r="BD29" s="286" t="s">
        <v>8529</v>
      </c>
      <c r="BE29" s="286" t="s">
        <v>8529</v>
      </c>
      <c r="BF29" s="286" t="s">
        <v>8529</v>
      </c>
      <c r="BG29" s="286" t="s">
        <v>8529</v>
      </c>
      <c r="BH29" s="286" t="s">
        <v>8529</v>
      </c>
      <c r="BI29" s="286" t="s">
        <v>8529</v>
      </c>
      <c r="BJ29" s="286" t="s">
        <v>8529</v>
      </c>
      <c r="BK29" s="286">
        <v>1.6</v>
      </c>
      <c r="BL29" s="286">
        <v>1.6</v>
      </c>
      <c r="BM29" s="286" t="s">
        <v>8529</v>
      </c>
      <c r="BN29" s="286" t="s">
        <v>8529</v>
      </c>
      <c r="BO29" s="286" t="s">
        <v>8529</v>
      </c>
      <c r="BP29" s="286" t="s">
        <v>8529</v>
      </c>
      <c r="BQ29" s="286" t="s">
        <v>8529</v>
      </c>
      <c r="BR29" s="286" t="s">
        <v>8529</v>
      </c>
      <c r="BS29" s="286" t="s">
        <v>8529</v>
      </c>
      <c r="BT29" s="286" t="s">
        <v>8529</v>
      </c>
      <c r="BU29" s="286" t="s">
        <v>8529</v>
      </c>
      <c r="BV29" s="286" t="s">
        <v>8529</v>
      </c>
      <c r="BW29" s="286" t="s">
        <v>8529</v>
      </c>
      <c r="BX29" s="286" t="s">
        <v>8529</v>
      </c>
      <c r="BY29" s="286" t="s">
        <v>8529</v>
      </c>
      <c r="BZ29" s="286" t="s">
        <v>8529</v>
      </c>
      <c r="CA29" s="286" t="s">
        <v>8529</v>
      </c>
      <c r="CB29" s="286" t="str">
        <f>_xlfn.IFNA(VLOOKUP(C29,'INFORM Severity - hidden'!$C$5:$G$300,5,FALSE),"-")</f>
        <v>-</v>
      </c>
    </row>
    <row r="30" spans="1:80">
      <c r="A30" t="s">
        <v>658</v>
      </c>
      <c r="B30" t="s">
        <v>1132</v>
      </c>
      <c r="C30" t="s">
        <v>1133</v>
      </c>
      <c r="D30" s="286" t="str">
        <f t="shared" si="0"/>
        <v>Decreasing</v>
      </c>
      <c r="E30" s="286" t="s">
        <v>8529</v>
      </c>
      <c r="F30" s="286" t="s">
        <v>8529</v>
      </c>
      <c r="G30" s="286" t="s">
        <v>8529</v>
      </c>
      <c r="H30" s="286" t="s">
        <v>8529</v>
      </c>
      <c r="I30" s="286" t="s">
        <v>8529</v>
      </c>
      <c r="J30" s="286" t="s">
        <v>8529</v>
      </c>
      <c r="K30" s="286" t="s">
        <v>8529</v>
      </c>
      <c r="L30" s="286" t="s">
        <v>8529</v>
      </c>
      <c r="M30" s="286" t="s">
        <v>8529</v>
      </c>
      <c r="N30" s="286" t="s">
        <v>8529</v>
      </c>
      <c r="O30" s="286" t="s">
        <v>8529</v>
      </c>
      <c r="P30" s="286" t="s">
        <v>8529</v>
      </c>
      <c r="Q30" s="286" t="s">
        <v>8529</v>
      </c>
      <c r="R30" s="286" t="s">
        <v>8529</v>
      </c>
      <c r="S30" s="286" t="s">
        <v>8529</v>
      </c>
      <c r="T30" s="286" t="s">
        <v>8529</v>
      </c>
      <c r="U30" s="286" t="s">
        <v>8529</v>
      </c>
      <c r="V30" s="286" t="s">
        <v>8529</v>
      </c>
      <c r="W30" s="286" t="s">
        <v>8529</v>
      </c>
      <c r="X30" s="286" t="s">
        <v>8529</v>
      </c>
      <c r="Y30" s="286" t="s">
        <v>8529</v>
      </c>
      <c r="Z30" s="286" t="s">
        <v>8529</v>
      </c>
      <c r="AA30" s="286" t="s">
        <v>8529</v>
      </c>
      <c r="AB30" s="286" t="s">
        <v>8529</v>
      </c>
      <c r="AC30" s="286" t="s">
        <v>8529</v>
      </c>
      <c r="AD30" s="286" t="s">
        <v>8529</v>
      </c>
      <c r="AE30" s="286" t="s">
        <v>8529</v>
      </c>
      <c r="AF30" s="286" t="s">
        <v>8529</v>
      </c>
      <c r="AG30" s="286" t="s">
        <v>8529</v>
      </c>
      <c r="AH30" s="286" t="s">
        <v>8529</v>
      </c>
      <c r="AI30" s="286" t="s">
        <v>8529</v>
      </c>
      <c r="AJ30" s="286" t="s">
        <v>8529</v>
      </c>
      <c r="AK30" s="286" t="s">
        <v>8529</v>
      </c>
      <c r="AL30" s="286" t="s">
        <v>8529</v>
      </c>
      <c r="AM30" s="286" t="s">
        <v>8529</v>
      </c>
      <c r="AN30" s="286" t="s">
        <v>8529</v>
      </c>
      <c r="AO30" s="286" t="s">
        <v>8529</v>
      </c>
      <c r="AP30" s="286" t="s">
        <v>8529</v>
      </c>
      <c r="AQ30" s="286" t="s">
        <v>8529</v>
      </c>
      <c r="AR30" s="286" t="s">
        <v>8529</v>
      </c>
      <c r="AS30" s="286" t="s">
        <v>8529</v>
      </c>
      <c r="AT30" s="286" t="s">
        <v>8529</v>
      </c>
      <c r="AU30" s="286" t="s">
        <v>8529</v>
      </c>
      <c r="AV30" s="286" t="s">
        <v>8529</v>
      </c>
      <c r="AW30" s="286" t="s">
        <v>8529</v>
      </c>
      <c r="AX30" s="286" t="s">
        <v>8529</v>
      </c>
      <c r="AY30" s="286" t="s">
        <v>8529</v>
      </c>
      <c r="AZ30" s="286" t="s">
        <v>8529</v>
      </c>
      <c r="BA30" s="286" t="s">
        <v>8529</v>
      </c>
      <c r="BB30" s="286" t="s">
        <v>8529</v>
      </c>
      <c r="BC30" s="286" t="s">
        <v>8529</v>
      </c>
      <c r="BD30" s="286" t="s">
        <v>8529</v>
      </c>
      <c r="BE30" s="286" t="s">
        <v>8529</v>
      </c>
      <c r="BF30" s="286" t="s">
        <v>8529</v>
      </c>
      <c r="BG30" s="286" t="s">
        <v>8529</v>
      </c>
      <c r="BH30" s="286" t="s">
        <v>8529</v>
      </c>
      <c r="BI30" s="286" t="s">
        <v>8529</v>
      </c>
      <c r="BJ30" s="286" t="s">
        <v>8529</v>
      </c>
      <c r="BK30" s="286" t="s">
        <v>8529</v>
      </c>
      <c r="BL30" s="286" t="s">
        <v>8529</v>
      </c>
      <c r="BM30" s="286" t="s">
        <v>8529</v>
      </c>
      <c r="BN30" s="286" t="s">
        <v>8529</v>
      </c>
      <c r="BO30" s="286" t="s">
        <v>8529</v>
      </c>
      <c r="BP30" s="286">
        <v>3.5</v>
      </c>
      <c r="BQ30" s="286">
        <v>3.5</v>
      </c>
      <c r="BR30" s="286">
        <v>3.6</v>
      </c>
      <c r="BS30" s="286">
        <v>3.6</v>
      </c>
      <c r="BT30" s="286">
        <v>3.6</v>
      </c>
      <c r="BU30" s="286">
        <v>3.6</v>
      </c>
      <c r="BV30" s="286">
        <v>3.7</v>
      </c>
      <c r="BW30" s="286">
        <v>3.7</v>
      </c>
      <c r="BX30" s="286">
        <v>3.7</v>
      </c>
      <c r="BY30" s="286">
        <v>3.2</v>
      </c>
      <c r="BZ30" s="286">
        <v>3.2</v>
      </c>
      <c r="CA30" s="286">
        <v>3.2</v>
      </c>
      <c r="CB30" s="286">
        <f>_xlfn.IFNA(VLOOKUP(C30,'INFORM Severity - hidden'!$C$5:$G$300,5,FALSE),"-")</f>
        <v>3.2</v>
      </c>
    </row>
    <row r="31" spans="1:80">
      <c r="C31" t="s">
        <v>8549</v>
      </c>
      <c r="D31" s="286" t="str">
        <f t="shared" si="0"/>
        <v>-</v>
      </c>
      <c r="E31" s="286" t="s">
        <v>8529</v>
      </c>
      <c r="F31" s="286" t="s">
        <v>8529</v>
      </c>
      <c r="G31" s="286" t="s">
        <v>8529</v>
      </c>
      <c r="H31" s="286" t="s">
        <v>8529</v>
      </c>
      <c r="I31" s="286" t="s">
        <v>8529</v>
      </c>
      <c r="J31" s="286" t="s">
        <v>8529</v>
      </c>
      <c r="K31" s="286" t="s">
        <v>8529</v>
      </c>
      <c r="L31" s="286" t="s">
        <v>8529</v>
      </c>
      <c r="M31" s="286" t="s">
        <v>8529</v>
      </c>
      <c r="N31" s="286" t="s">
        <v>8529</v>
      </c>
      <c r="O31" s="286" t="s">
        <v>8529</v>
      </c>
      <c r="P31" s="286" t="s">
        <v>8529</v>
      </c>
      <c r="Q31" s="286" t="s">
        <v>8529</v>
      </c>
      <c r="R31" s="286" t="s">
        <v>8529</v>
      </c>
      <c r="S31" s="286" t="s">
        <v>8529</v>
      </c>
      <c r="T31" s="286" t="s">
        <v>8529</v>
      </c>
      <c r="U31" s="286" t="s">
        <v>8529</v>
      </c>
      <c r="V31" s="286" t="s">
        <v>8529</v>
      </c>
      <c r="W31" s="286" t="s">
        <v>8529</v>
      </c>
      <c r="X31" s="286" t="s">
        <v>8529</v>
      </c>
      <c r="Y31" s="286" t="s">
        <v>8529</v>
      </c>
      <c r="Z31" s="286" t="s">
        <v>8529</v>
      </c>
      <c r="AA31" s="286" t="s">
        <v>8529</v>
      </c>
      <c r="AB31" s="286" t="s">
        <v>8529</v>
      </c>
      <c r="AC31" s="286" t="s">
        <v>8529</v>
      </c>
      <c r="AD31" s="286" t="s">
        <v>8529</v>
      </c>
      <c r="AE31" s="286" t="s">
        <v>8529</v>
      </c>
      <c r="AF31" s="286" t="s">
        <v>8529</v>
      </c>
      <c r="AG31" s="286" t="s">
        <v>8529</v>
      </c>
      <c r="AH31" s="286" t="s">
        <v>8529</v>
      </c>
      <c r="AI31" s="286" t="s">
        <v>8529</v>
      </c>
      <c r="AJ31" s="286" t="s">
        <v>8529</v>
      </c>
      <c r="AK31" s="286" t="s">
        <v>8529</v>
      </c>
      <c r="AL31" s="286" t="s">
        <v>8529</v>
      </c>
      <c r="AM31" s="286" t="s">
        <v>8529</v>
      </c>
      <c r="AN31" s="286" t="s">
        <v>8529</v>
      </c>
      <c r="AO31" s="286" t="s">
        <v>8529</v>
      </c>
      <c r="AP31" s="286" t="s">
        <v>8529</v>
      </c>
      <c r="AQ31" s="286" t="s">
        <v>8529</v>
      </c>
      <c r="AR31" s="286" t="s">
        <v>8529</v>
      </c>
      <c r="AS31" s="286" t="s">
        <v>8529</v>
      </c>
      <c r="AT31" s="286" t="s">
        <v>8529</v>
      </c>
      <c r="AU31" s="286" t="s">
        <v>8529</v>
      </c>
      <c r="AV31" s="286" t="s">
        <v>8529</v>
      </c>
      <c r="AW31" s="286" t="s">
        <v>8529</v>
      </c>
      <c r="AX31" s="286" t="s">
        <v>8529</v>
      </c>
      <c r="AY31" s="286" t="s">
        <v>8529</v>
      </c>
      <c r="AZ31" s="286" t="s">
        <v>8529</v>
      </c>
      <c r="BA31" s="286" t="s">
        <v>8529</v>
      </c>
      <c r="BB31" s="286" t="s">
        <v>8529</v>
      </c>
      <c r="BC31" s="286" t="s">
        <v>8529</v>
      </c>
      <c r="BD31" s="286" t="s">
        <v>8529</v>
      </c>
      <c r="BE31" s="286" t="s">
        <v>8529</v>
      </c>
      <c r="BF31" s="286" t="s">
        <v>8529</v>
      </c>
      <c r="BG31" s="286" t="s">
        <v>8529</v>
      </c>
      <c r="BH31" s="286" t="s">
        <v>8529</v>
      </c>
      <c r="BI31" s="286" t="s">
        <v>8529</v>
      </c>
      <c r="BJ31" s="286" t="s">
        <v>8529</v>
      </c>
      <c r="BK31" s="286" t="s">
        <v>8529</v>
      </c>
      <c r="BL31" s="286" t="s">
        <v>8529</v>
      </c>
      <c r="BM31" s="286" t="s">
        <v>8529</v>
      </c>
      <c r="BN31" s="286" t="s">
        <v>8529</v>
      </c>
      <c r="BO31" s="286" t="s">
        <v>8529</v>
      </c>
      <c r="BP31" s="286" t="s">
        <v>8529</v>
      </c>
      <c r="BQ31" s="286" t="s">
        <v>8529</v>
      </c>
      <c r="BR31" s="286">
        <v>2.6</v>
      </c>
      <c r="BS31" s="286">
        <v>2.7</v>
      </c>
      <c r="BT31" s="286">
        <v>2.7</v>
      </c>
      <c r="BU31" s="286">
        <v>2.7</v>
      </c>
      <c r="BV31" s="286">
        <v>2.7</v>
      </c>
      <c r="BW31" s="286">
        <v>2.7</v>
      </c>
      <c r="BX31" s="286">
        <v>2.7</v>
      </c>
      <c r="BY31" s="286" t="s">
        <v>8529</v>
      </c>
      <c r="BZ31" s="286" t="s">
        <v>8529</v>
      </c>
      <c r="CA31" s="286" t="s">
        <v>8529</v>
      </c>
      <c r="CB31" s="286" t="str">
        <f>_xlfn.IFNA(VLOOKUP(C31,'INFORM Severity - hidden'!$C$5:$G$300,5,FALSE),"-")</f>
        <v>-</v>
      </c>
    </row>
    <row r="32" spans="1:80">
      <c r="C32" t="s">
        <v>8550</v>
      </c>
      <c r="D32" s="286" t="str">
        <f t="shared" si="0"/>
        <v>-</v>
      </c>
      <c r="E32" s="286" t="s">
        <v>8529</v>
      </c>
      <c r="F32" s="286" t="s">
        <v>8529</v>
      </c>
      <c r="G32" s="286" t="s">
        <v>8529</v>
      </c>
      <c r="H32" s="286" t="s">
        <v>8529</v>
      </c>
      <c r="I32" s="286" t="s">
        <v>8529</v>
      </c>
      <c r="J32" s="286" t="s">
        <v>8529</v>
      </c>
      <c r="K32" s="286" t="s">
        <v>8529</v>
      </c>
      <c r="L32" s="286" t="s">
        <v>8529</v>
      </c>
      <c r="M32" s="286" t="s">
        <v>8529</v>
      </c>
      <c r="N32" s="286" t="s">
        <v>8529</v>
      </c>
      <c r="O32" s="286" t="s">
        <v>8529</v>
      </c>
      <c r="P32" s="286" t="s">
        <v>8529</v>
      </c>
      <c r="Q32" s="286" t="s">
        <v>8529</v>
      </c>
      <c r="R32" s="286" t="s">
        <v>8529</v>
      </c>
      <c r="S32" s="286" t="s">
        <v>8529</v>
      </c>
      <c r="T32" s="286" t="s">
        <v>8529</v>
      </c>
      <c r="U32" s="286" t="s">
        <v>8529</v>
      </c>
      <c r="V32" s="286" t="s">
        <v>8529</v>
      </c>
      <c r="W32" s="286" t="s">
        <v>8529</v>
      </c>
      <c r="X32" s="286" t="s">
        <v>8529</v>
      </c>
      <c r="Y32" s="286" t="s">
        <v>8529</v>
      </c>
      <c r="Z32" s="286" t="s">
        <v>8529</v>
      </c>
      <c r="AA32" s="286" t="s">
        <v>8529</v>
      </c>
      <c r="AB32" s="286" t="s">
        <v>8529</v>
      </c>
      <c r="AC32" s="286" t="s">
        <v>8529</v>
      </c>
      <c r="AD32" s="286" t="s">
        <v>8529</v>
      </c>
      <c r="AE32" s="286" t="s">
        <v>8529</v>
      </c>
      <c r="AF32" s="286" t="s">
        <v>8529</v>
      </c>
      <c r="AG32" s="286" t="s">
        <v>8529</v>
      </c>
      <c r="AH32" s="286" t="s">
        <v>8529</v>
      </c>
      <c r="AI32" s="286" t="s">
        <v>8529</v>
      </c>
      <c r="AJ32" s="286" t="s">
        <v>8529</v>
      </c>
      <c r="AK32" s="286" t="s">
        <v>8529</v>
      </c>
      <c r="AL32" s="286" t="s">
        <v>8529</v>
      </c>
      <c r="AM32" s="286" t="s">
        <v>8529</v>
      </c>
      <c r="AN32" s="286" t="s">
        <v>8529</v>
      </c>
      <c r="AO32" s="286" t="s">
        <v>8529</v>
      </c>
      <c r="AP32" s="286" t="s">
        <v>8529</v>
      </c>
      <c r="AQ32" s="286" t="s">
        <v>8529</v>
      </c>
      <c r="AR32" s="286" t="s">
        <v>8529</v>
      </c>
      <c r="AS32" s="286" t="s">
        <v>8529</v>
      </c>
      <c r="AT32" s="286" t="s">
        <v>8529</v>
      </c>
      <c r="AU32" s="286" t="s">
        <v>8529</v>
      </c>
      <c r="AV32" s="286" t="s">
        <v>8529</v>
      </c>
      <c r="AW32" s="286" t="s">
        <v>8529</v>
      </c>
      <c r="AX32" s="286" t="s">
        <v>8529</v>
      </c>
      <c r="AY32" s="286" t="s">
        <v>8529</v>
      </c>
      <c r="AZ32" s="286" t="s">
        <v>8529</v>
      </c>
      <c r="BA32" s="286" t="s">
        <v>8529</v>
      </c>
      <c r="BB32" s="286" t="s">
        <v>8529</v>
      </c>
      <c r="BC32" s="286" t="s">
        <v>8529</v>
      </c>
      <c r="BD32" s="286" t="s">
        <v>8529</v>
      </c>
      <c r="BE32" s="286" t="s">
        <v>8529</v>
      </c>
      <c r="BF32" s="286" t="s">
        <v>8529</v>
      </c>
      <c r="BG32" s="286" t="s">
        <v>8529</v>
      </c>
      <c r="BH32" s="286" t="s">
        <v>8529</v>
      </c>
      <c r="BI32" s="286" t="s">
        <v>8529</v>
      </c>
      <c r="BJ32" s="286" t="s">
        <v>8529</v>
      </c>
      <c r="BK32" s="286" t="s">
        <v>8529</v>
      </c>
      <c r="BL32" s="286" t="s">
        <v>8529</v>
      </c>
      <c r="BM32" s="286" t="s">
        <v>8529</v>
      </c>
      <c r="BN32" s="286" t="s">
        <v>8529</v>
      </c>
      <c r="BO32" s="286" t="s">
        <v>8529</v>
      </c>
      <c r="BP32" s="286" t="s">
        <v>8529</v>
      </c>
      <c r="BQ32" s="286" t="s">
        <v>8529</v>
      </c>
      <c r="BR32" s="286" t="s">
        <v>8529</v>
      </c>
      <c r="BS32" s="286">
        <v>2.7</v>
      </c>
      <c r="BT32" s="286">
        <v>2.8</v>
      </c>
      <c r="BU32" s="286">
        <v>3.3</v>
      </c>
      <c r="BV32" s="286">
        <v>3.3</v>
      </c>
      <c r="BW32" s="286">
        <v>3.3</v>
      </c>
      <c r="BX32" s="286">
        <v>3.3</v>
      </c>
      <c r="BY32" s="286" t="s">
        <v>8529</v>
      </c>
      <c r="BZ32" s="286" t="s">
        <v>8529</v>
      </c>
      <c r="CA32" s="286" t="s">
        <v>8529</v>
      </c>
      <c r="CB32" s="286" t="str">
        <f>_xlfn.IFNA(VLOOKUP(C32,'INFORM Severity - hidden'!$C$5:$G$300,5,FALSE),"-")</f>
        <v>-</v>
      </c>
    </row>
    <row r="33" spans="1:80">
      <c r="A33" t="s">
        <v>1313</v>
      </c>
      <c r="B33" t="s">
        <v>1311</v>
      </c>
      <c r="C33" t="s">
        <v>1312</v>
      </c>
      <c r="D33" s="286" t="str">
        <f t="shared" si="0"/>
        <v>Stable</v>
      </c>
      <c r="E33" s="286" t="s">
        <v>8529</v>
      </c>
      <c r="F33" s="286" t="s">
        <v>8529</v>
      </c>
      <c r="G33" s="286" t="s">
        <v>8529</v>
      </c>
      <c r="H33" s="286" t="s">
        <v>8529</v>
      </c>
      <c r="I33" s="286" t="s">
        <v>8529</v>
      </c>
      <c r="J33" s="286" t="s">
        <v>8529</v>
      </c>
      <c r="K33" s="286" t="s">
        <v>8529</v>
      </c>
      <c r="L33" s="286" t="s">
        <v>8529</v>
      </c>
      <c r="M33" s="286" t="s">
        <v>8529</v>
      </c>
      <c r="N33" s="286" t="s">
        <v>8529</v>
      </c>
      <c r="O33" s="286" t="s">
        <v>8529</v>
      </c>
      <c r="P33" s="286" t="s">
        <v>8529</v>
      </c>
      <c r="Q33" s="286" t="s">
        <v>8529</v>
      </c>
      <c r="R33" s="286" t="s">
        <v>8529</v>
      </c>
      <c r="S33" s="286" t="s">
        <v>8529</v>
      </c>
      <c r="T33" s="286" t="s">
        <v>8529</v>
      </c>
      <c r="U33" s="286" t="s">
        <v>8529</v>
      </c>
      <c r="V33" s="286" t="s">
        <v>8529</v>
      </c>
      <c r="W33" s="286" t="s">
        <v>8529</v>
      </c>
      <c r="X33" s="286" t="s">
        <v>8529</v>
      </c>
      <c r="Y33" s="286" t="s">
        <v>8529</v>
      </c>
      <c r="Z33" s="286" t="s">
        <v>8529</v>
      </c>
      <c r="AA33" s="286" t="s">
        <v>8529</v>
      </c>
      <c r="AB33" s="286" t="s">
        <v>8529</v>
      </c>
      <c r="AC33" s="286" t="s">
        <v>8529</v>
      </c>
      <c r="AD33" s="286" t="s">
        <v>8529</v>
      </c>
      <c r="AE33" s="286" t="s">
        <v>8529</v>
      </c>
      <c r="AF33" s="286" t="s">
        <v>8529</v>
      </c>
      <c r="AG33" s="286" t="s">
        <v>8529</v>
      </c>
      <c r="AH33" s="286" t="s">
        <v>8529</v>
      </c>
      <c r="AI33" s="286" t="s">
        <v>8529</v>
      </c>
      <c r="AJ33" s="286" t="s">
        <v>8529</v>
      </c>
      <c r="AK33" s="286" t="s">
        <v>8529</v>
      </c>
      <c r="AL33" s="286" t="s">
        <v>8529</v>
      </c>
      <c r="AM33" s="286" t="s">
        <v>8529</v>
      </c>
      <c r="AN33" s="286" t="s">
        <v>8529</v>
      </c>
      <c r="AO33" s="286" t="s">
        <v>8529</v>
      </c>
      <c r="AP33" s="286" t="s">
        <v>8529</v>
      </c>
      <c r="AQ33" s="286" t="s">
        <v>8529</v>
      </c>
      <c r="AR33" s="286" t="s">
        <v>8529</v>
      </c>
      <c r="AS33" s="286" t="s">
        <v>8529</v>
      </c>
      <c r="AT33" s="286" t="s">
        <v>8529</v>
      </c>
      <c r="AU33" s="286" t="s">
        <v>8529</v>
      </c>
      <c r="AV33" s="286" t="s">
        <v>8529</v>
      </c>
      <c r="AW33" s="286" t="s">
        <v>8529</v>
      </c>
      <c r="AX33" s="286" t="s">
        <v>8529</v>
      </c>
      <c r="AY33" s="286" t="s">
        <v>8529</v>
      </c>
      <c r="AZ33" s="286" t="s">
        <v>8529</v>
      </c>
      <c r="BA33" s="286" t="s">
        <v>8529</v>
      </c>
      <c r="BB33" s="286" t="s">
        <v>8529</v>
      </c>
      <c r="BC33" s="286" t="s">
        <v>8529</v>
      </c>
      <c r="BD33" s="286" t="s">
        <v>8529</v>
      </c>
      <c r="BE33" s="286" t="s">
        <v>8529</v>
      </c>
      <c r="BF33" s="286" t="s">
        <v>8529</v>
      </c>
      <c r="BG33" s="286" t="s">
        <v>8529</v>
      </c>
      <c r="BH33" s="286" t="s">
        <v>8529</v>
      </c>
      <c r="BI33" s="286" t="s">
        <v>8529</v>
      </c>
      <c r="BJ33" s="286" t="s">
        <v>8529</v>
      </c>
      <c r="BK33" s="286">
        <v>1.5</v>
      </c>
      <c r="BL33" s="286">
        <v>1.5</v>
      </c>
      <c r="BM33" s="286">
        <v>1.5</v>
      </c>
      <c r="BN33" s="286">
        <v>1.7</v>
      </c>
      <c r="BO33" s="286">
        <v>1.8</v>
      </c>
      <c r="BP33" s="286">
        <v>1.8</v>
      </c>
      <c r="BQ33" s="286">
        <v>1.5</v>
      </c>
      <c r="BR33" s="286">
        <v>1.5</v>
      </c>
      <c r="BS33" s="286">
        <v>1.5</v>
      </c>
      <c r="BT33" s="286">
        <v>1.5</v>
      </c>
      <c r="BU33" s="286">
        <v>1.6</v>
      </c>
      <c r="BV33" s="286">
        <v>1.6</v>
      </c>
      <c r="BW33" s="286">
        <v>1.6</v>
      </c>
      <c r="BX33" s="286">
        <v>1.5</v>
      </c>
      <c r="BY33" s="286">
        <v>1.5</v>
      </c>
      <c r="BZ33" s="286">
        <v>1.5</v>
      </c>
      <c r="CA33" s="286">
        <v>1.6</v>
      </c>
      <c r="CB33" s="286">
        <f>_xlfn.IFNA(VLOOKUP(C33,'INFORM Severity - hidden'!$C$5:$G$300,5,FALSE),"-")</f>
        <v>1.5</v>
      </c>
    </row>
    <row r="34" spans="1:80">
      <c r="C34" t="s">
        <v>8551</v>
      </c>
      <c r="D34" s="286" t="str">
        <f t="shared" si="0"/>
        <v>-</v>
      </c>
      <c r="E34" s="286" t="s">
        <v>8529</v>
      </c>
      <c r="F34" s="286" t="s">
        <v>8529</v>
      </c>
      <c r="G34" s="286" t="s">
        <v>8529</v>
      </c>
      <c r="H34" s="286" t="s">
        <v>8529</v>
      </c>
      <c r="I34" s="286" t="s">
        <v>8529</v>
      </c>
      <c r="J34" s="286" t="s">
        <v>8529</v>
      </c>
      <c r="K34" s="286" t="s">
        <v>8529</v>
      </c>
      <c r="L34" s="286" t="s">
        <v>8529</v>
      </c>
      <c r="M34" s="286" t="s">
        <v>8529</v>
      </c>
      <c r="N34" s="286">
        <v>1.7</v>
      </c>
      <c r="O34" s="286">
        <v>1.7</v>
      </c>
      <c r="P34" s="286">
        <v>1.7</v>
      </c>
      <c r="Q34" s="286">
        <v>1.7</v>
      </c>
      <c r="R34" s="286">
        <v>1.7</v>
      </c>
      <c r="S34" s="286" t="s">
        <v>8529</v>
      </c>
      <c r="T34" s="286" t="s">
        <v>8529</v>
      </c>
      <c r="U34" s="286" t="s">
        <v>8529</v>
      </c>
      <c r="V34" s="286" t="s">
        <v>8529</v>
      </c>
      <c r="W34" s="286" t="s">
        <v>8529</v>
      </c>
      <c r="X34" s="286" t="s">
        <v>8529</v>
      </c>
      <c r="Y34" s="286" t="s">
        <v>8529</v>
      </c>
      <c r="Z34" s="286" t="s">
        <v>8529</v>
      </c>
      <c r="AA34" s="286" t="s">
        <v>8529</v>
      </c>
      <c r="AB34" s="286" t="s">
        <v>8529</v>
      </c>
      <c r="AC34" s="286" t="s">
        <v>8529</v>
      </c>
      <c r="AD34" s="286" t="s">
        <v>8529</v>
      </c>
      <c r="AE34" s="286" t="s">
        <v>8529</v>
      </c>
      <c r="AF34" s="286" t="s">
        <v>8529</v>
      </c>
      <c r="AG34" s="286" t="s">
        <v>8529</v>
      </c>
      <c r="AH34" s="286" t="s">
        <v>8529</v>
      </c>
      <c r="AI34" s="286" t="s">
        <v>8529</v>
      </c>
      <c r="AJ34" s="286" t="s">
        <v>8529</v>
      </c>
      <c r="AK34" s="286" t="s">
        <v>8529</v>
      </c>
      <c r="AL34" s="286" t="s">
        <v>8529</v>
      </c>
      <c r="AM34" s="286" t="s">
        <v>8529</v>
      </c>
      <c r="AN34" s="286" t="s">
        <v>8529</v>
      </c>
      <c r="AO34" s="286" t="s">
        <v>8529</v>
      </c>
      <c r="AP34" s="286" t="s">
        <v>8529</v>
      </c>
      <c r="AQ34" s="286" t="s">
        <v>8529</v>
      </c>
      <c r="AR34" s="286" t="s">
        <v>8529</v>
      </c>
      <c r="AS34" s="286" t="s">
        <v>8529</v>
      </c>
      <c r="AT34" s="286" t="s">
        <v>8529</v>
      </c>
      <c r="AU34" s="286" t="s">
        <v>8529</v>
      </c>
      <c r="AV34" s="286" t="s">
        <v>8529</v>
      </c>
      <c r="AW34" s="286" t="s">
        <v>8529</v>
      </c>
      <c r="AX34" s="286" t="s">
        <v>8529</v>
      </c>
      <c r="AY34" s="286" t="s">
        <v>8529</v>
      </c>
      <c r="AZ34" s="286" t="s">
        <v>8529</v>
      </c>
      <c r="BA34" s="286" t="s">
        <v>8529</v>
      </c>
      <c r="BB34" s="286" t="s">
        <v>8529</v>
      </c>
      <c r="BC34" s="286" t="s">
        <v>8529</v>
      </c>
      <c r="BD34" s="286" t="s">
        <v>8529</v>
      </c>
      <c r="BE34" s="286" t="s">
        <v>8529</v>
      </c>
      <c r="BF34" s="286" t="s">
        <v>8529</v>
      </c>
      <c r="BG34" s="286" t="s">
        <v>8529</v>
      </c>
      <c r="BH34" s="286" t="s">
        <v>8529</v>
      </c>
      <c r="BI34" s="286" t="s">
        <v>8529</v>
      </c>
      <c r="BJ34" s="286" t="s">
        <v>8529</v>
      </c>
      <c r="BK34" s="286" t="s">
        <v>8529</v>
      </c>
      <c r="BL34" s="286" t="s">
        <v>8529</v>
      </c>
      <c r="BM34" s="286" t="s">
        <v>8529</v>
      </c>
      <c r="BN34" s="286" t="s">
        <v>8529</v>
      </c>
      <c r="BO34" s="286" t="s">
        <v>8529</v>
      </c>
      <c r="BP34" s="286" t="s">
        <v>8529</v>
      </c>
      <c r="BQ34" s="286" t="s">
        <v>8529</v>
      </c>
      <c r="BR34" s="286" t="s">
        <v>8529</v>
      </c>
      <c r="BS34" s="286" t="s">
        <v>8529</v>
      </c>
      <c r="BT34" s="286" t="s">
        <v>8529</v>
      </c>
      <c r="BU34" s="286" t="s">
        <v>8529</v>
      </c>
      <c r="BV34" s="286" t="s">
        <v>8529</v>
      </c>
      <c r="BW34" s="286" t="s">
        <v>8529</v>
      </c>
      <c r="BX34" s="286" t="s">
        <v>8529</v>
      </c>
      <c r="BY34" s="286" t="s">
        <v>8529</v>
      </c>
      <c r="BZ34" s="286" t="s">
        <v>8529</v>
      </c>
      <c r="CA34" s="286" t="s">
        <v>8529</v>
      </c>
      <c r="CB34" s="286" t="str">
        <f>_xlfn.IFNA(VLOOKUP(C34,'INFORM Severity - hidden'!$C$5:$G$300,5,FALSE),"-")</f>
        <v>-</v>
      </c>
    </row>
    <row r="35" spans="1:80">
      <c r="C35" t="s">
        <v>8552</v>
      </c>
      <c r="D35" s="286" t="str">
        <f t="shared" si="0"/>
        <v>-</v>
      </c>
      <c r="E35" s="286" t="s">
        <v>8529</v>
      </c>
      <c r="F35" s="286">
        <v>0.8</v>
      </c>
      <c r="G35" s="286" t="s">
        <v>8529</v>
      </c>
      <c r="H35" s="286" t="s">
        <v>8529</v>
      </c>
      <c r="I35" s="286" t="s">
        <v>8529</v>
      </c>
      <c r="J35" s="286" t="s">
        <v>8529</v>
      </c>
      <c r="K35" s="286" t="s">
        <v>8529</v>
      </c>
      <c r="L35" s="286" t="s">
        <v>8529</v>
      </c>
      <c r="M35" s="286" t="s">
        <v>8529</v>
      </c>
      <c r="N35" s="286" t="s">
        <v>8529</v>
      </c>
      <c r="O35" s="286" t="s">
        <v>8529</v>
      </c>
      <c r="P35" s="286" t="s">
        <v>8529</v>
      </c>
      <c r="Q35" s="286" t="s">
        <v>8529</v>
      </c>
      <c r="R35" s="286" t="s">
        <v>8529</v>
      </c>
      <c r="S35" s="286" t="s">
        <v>8529</v>
      </c>
      <c r="T35" s="286" t="s">
        <v>8529</v>
      </c>
      <c r="U35" s="286" t="s">
        <v>8529</v>
      </c>
      <c r="V35" s="286" t="s">
        <v>8529</v>
      </c>
      <c r="W35" s="286" t="s">
        <v>8529</v>
      </c>
      <c r="X35" s="286" t="s">
        <v>8529</v>
      </c>
      <c r="Y35" s="286" t="s">
        <v>8529</v>
      </c>
      <c r="Z35" s="286" t="s">
        <v>8529</v>
      </c>
      <c r="AA35" s="286" t="s">
        <v>8529</v>
      </c>
      <c r="AB35" s="286" t="s">
        <v>8529</v>
      </c>
      <c r="AC35" s="286" t="s">
        <v>8529</v>
      </c>
      <c r="AD35" s="286" t="s">
        <v>8529</v>
      </c>
      <c r="AE35" s="286" t="s">
        <v>8529</v>
      </c>
      <c r="AF35" s="286" t="s">
        <v>8529</v>
      </c>
      <c r="AG35" s="286" t="s">
        <v>8529</v>
      </c>
      <c r="AH35" s="286" t="s">
        <v>8529</v>
      </c>
      <c r="AI35" s="286" t="s">
        <v>8529</v>
      </c>
      <c r="AJ35" s="286" t="s">
        <v>8529</v>
      </c>
      <c r="AK35" s="286" t="s">
        <v>8529</v>
      </c>
      <c r="AL35" s="286" t="s">
        <v>8529</v>
      </c>
      <c r="AM35" s="286" t="s">
        <v>8529</v>
      </c>
      <c r="AN35" s="286" t="s">
        <v>8529</v>
      </c>
      <c r="AO35" s="286" t="s">
        <v>8529</v>
      </c>
      <c r="AP35" s="286" t="s">
        <v>8529</v>
      </c>
      <c r="AQ35" s="286" t="s">
        <v>8529</v>
      </c>
      <c r="AR35" s="286" t="s">
        <v>8529</v>
      </c>
      <c r="AS35" s="286" t="s">
        <v>8529</v>
      </c>
      <c r="AT35" s="286" t="s">
        <v>8529</v>
      </c>
      <c r="AU35" s="286" t="s">
        <v>8529</v>
      </c>
      <c r="AV35" s="286" t="s">
        <v>8529</v>
      </c>
      <c r="AW35" s="286" t="s">
        <v>8529</v>
      </c>
      <c r="AX35" s="286" t="s">
        <v>8529</v>
      </c>
      <c r="AY35" s="286" t="s">
        <v>8529</v>
      </c>
      <c r="AZ35" s="286" t="s">
        <v>8529</v>
      </c>
      <c r="BA35" s="286" t="s">
        <v>8529</v>
      </c>
      <c r="BB35" s="286" t="s">
        <v>8529</v>
      </c>
      <c r="BC35" s="286" t="s">
        <v>8529</v>
      </c>
      <c r="BD35" s="286" t="s">
        <v>8529</v>
      </c>
      <c r="BE35" s="286" t="s">
        <v>8529</v>
      </c>
      <c r="BF35" s="286" t="s">
        <v>8529</v>
      </c>
      <c r="BG35" s="286" t="s">
        <v>8529</v>
      </c>
      <c r="BH35" s="286" t="s">
        <v>8529</v>
      </c>
      <c r="BI35" s="286" t="s">
        <v>8529</v>
      </c>
      <c r="BJ35" s="286" t="s">
        <v>8529</v>
      </c>
      <c r="BK35" s="286" t="s">
        <v>8529</v>
      </c>
      <c r="BL35" s="286" t="s">
        <v>8529</v>
      </c>
      <c r="BM35" s="286" t="s">
        <v>8529</v>
      </c>
      <c r="BN35" s="286" t="s">
        <v>8529</v>
      </c>
      <c r="BO35" s="286" t="s">
        <v>8529</v>
      </c>
      <c r="BP35" s="286" t="s">
        <v>8529</v>
      </c>
      <c r="BQ35" s="286" t="s">
        <v>8529</v>
      </c>
      <c r="BR35" s="286" t="s">
        <v>8529</v>
      </c>
      <c r="BS35" s="286" t="s">
        <v>8529</v>
      </c>
      <c r="BT35" s="286" t="s">
        <v>8529</v>
      </c>
      <c r="BU35" s="286" t="s">
        <v>8529</v>
      </c>
      <c r="BV35" s="286" t="s">
        <v>8529</v>
      </c>
      <c r="BW35" s="286" t="s">
        <v>8529</v>
      </c>
      <c r="BX35" s="286" t="s">
        <v>8529</v>
      </c>
      <c r="BY35" s="286" t="s">
        <v>8529</v>
      </c>
      <c r="BZ35" s="286" t="s">
        <v>8529</v>
      </c>
      <c r="CA35" s="286" t="s">
        <v>8529</v>
      </c>
      <c r="CB35" s="286" t="str">
        <f>_xlfn.IFNA(VLOOKUP(C35,'INFORM Severity - hidden'!$C$5:$G$300,5,FALSE),"-")</f>
        <v>-</v>
      </c>
    </row>
    <row r="36" spans="1:80">
      <c r="A36" t="s">
        <v>781</v>
      </c>
      <c r="B36" t="s">
        <v>779</v>
      </c>
      <c r="C36" t="s">
        <v>780</v>
      </c>
      <c r="D36" s="286" t="str">
        <f t="shared" si="0"/>
        <v>Stable</v>
      </c>
      <c r="E36" s="286" t="s">
        <v>8529</v>
      </c>
      <c r="F36" s="286" t="s">
        <v>8529</v>
      </c>
      <c r="G36" s="286" t="s">
        <v>8529</v>
      </c>
      <c r="H36" s="286" t="s">
        <v>8529</v>
      </c>
      <c r="I36" s="286" t="s">
        <v>8529</v>
      </c>
      <c r="J36" s="286" t="s">
        <v>8529</v>
      </c>
      <c r="K36" s="286" t="s">
        <v>8529</v>
      </c>
      <c r="L36" s="286" t="s">
        <v>8529</v>
      </c>
      <c r="M36" s="286" t="s">
        <v>8529</v>
      </c>
      <c r="N36" s="286" t="s">
        <v>8529</v>
      </c>
      <c r="O36" s="286" t="s">
        <v>8529</v>
      </c>
      <c r="P36" s="286" t="s">
        <v>8529</v>
      </c>
      <c r="Q36" s="286" t="s">
        <v>8529</v>
      </c>
      <c r="R36" s="286" t="s">
        <v>8529</v>
      </c>
      <c r="S36" s="286" t="s">
        <v>8529</v>
      </c>
      <c r="T36" s="286" t="s">
        <v>8529</v>
      </c>
      <c r="U36" s="286" t="s">
        <v>8529</v>
      </c>
      <c r="V36" s="286" t="s">
        <v>8529</v>
      </c>
      <c r="W36" s="286" t="s">
        <v>8529</v>
      </c>
      <c r="X36" s="286" t="s">
        <v>8529</v>
      </c>
      <c r="Y36" s="286" t="s">
        <v>8529</v>
      </c>
      <c r="Z36" s="286" t="s">
        <v>8529</v>
      </c>
      <c r="AA36" s="286" t="s">
        <v>8529</v>
      </c>
      <c r="AB36" s="286" t="s">
        <v>8529</v>
      </c>
      <c r="AC36" s="286" t="s">
        <v>8529</v>
      </c>
      <c r="AD36" s="286" t="s">
        <v>8529</v>
      </c>
      <c r="AE36" s="286" t="s">
        <v>8529</v>
      </c>
      <c r="AF36" s="286" t="s">
        <v>8529</v>
      </c>
      <c r="AG36" s="286" t="s">
        <v>8529</v>
      </c>
      <c r="AH36" s="286" t="s">
        <v>8529</v>
      </c>
      <c r="AI36" s="286" t="s">
        <v>8529</v>
      </c>
      <c r="AJ36" s="286" t="s">
        <v>8529</v>
      </c>
      <c r="AK36" s="286" t="s">
        <v>8529</v>
      </c>
      <c r="AL36" s="286" t="s">
        <v>8529</v>
      </c>
      <c r="AM36" s="286" t="s">
        <v>8529</v>
      </c>
      <c r="AN36" s="286" t="s">
        <v>8529</v>
      </c>
      <c r="AO36" s="286" t="s">
        <v>8529</v>
      </c>
      <c r="AP36" s="286" t="s">
        <v>8529</v>
      </c>
      <c r="AQ36" s="286" t="s">
        <v>8529</v>
      </c>
      <c r="AR36" s="286" t="s">
        <v>8529</v>
      </c>
      <c r="AS36" s="286" t="s">
        <v>8529</v>
      </c>
      <c r="AT36" s="286" t="s">
        <v>8529</v>
      </c>
      <c r="AU36" s="286" t="s">
        <v>8529</v>
      </c>
      <c r="AV36" s="286" t="s">
        <v>8529</v>
      </c>
      <c r="AW36" s="286" t="s">
        <v>8529</v>
      </c>
      <c r="AX36" s="286" t="s">
        <v>8529</v>
      </c>
      <c r="AY36" s="286" t="s">
        <v>8529</v>
      </c>
      <c r="AZ36" s="286" t="s">
        <v>8529</v>
      </c>
      <c r="BA36" s="286" t="s">
        <v>8529</v>
      </c>
      <c r="BB36" s="286" t="s">
        <v>8529</v>
      </c>
      <c r="BC36" s="286" t="s">
        <v>8529</v>
      </c>
      <c r="BD36" s="286" t="s">
        <v>8529</v>
      </c>
      <c r="BE36" s="286" t="s">
        <v>8529</v>
      </c>
      <c r="BF36" s="286" t="s">
        <v>8529</v>
      </c>
      <c r="BG36" s="286" t="s">
        <v>8529</v>
      </c>
      <c r="BH36" s="286" t="s">
        <v>8529</v>
      </c>
      <c r="BI36" s="286" t="s">
        <v>8529</v>
      </c>
      <c r="BJ36" s="286" t="s">
        <v>8529</v>
      </c>
      <c r="BK36" s="286">
        <v>1.8</v>
      </c>
      <c r="BL36" s="286">
        <v>1.8</v>
      </c>
      <c r="BM36" s="286">
        <v>1.8</v>
      </c>
      <c r="BN36" s="286">
        <v>1.8</v>
      </c>
      <c r="BO36" s="286">
        <v>1.9</v>
      </c>
      <c r="BP36" s="286">
        <v>2.2000000000000002</v>
      </c>
      <c r="BQ36" s="286">
        <v>1.7</v>
      </c>
      <c r="BR36" s="286">
        <v>1.8</v>
      </c>
      <c r="BS36" s="286">
        <v>1.8</v>
      </c>
      <c r="BT36" s="286">
        <v>1.8</v>
      </c>
      <c r="BU36" s="286">
        <v>1.9</v>
      </c>
      <c r="BV36" s="286">
        <v>1.8</v>
      </c>
      <c r="BW36" s="286">
        <v>1.9</v>
      </c>
      <c r="BX36" s="286">
        <v>1.9</v>
      </c>
      <c r="BY36" s="286">
        <v>1.9</v>
      </c>
      <c r="BZ36" s="286">
        <v>1.9</v>
      </c>
      <c r="CA36" s="286">
        <v>1.9</v>
      </c>
      <c r="CB36" s="286">
        <f>_xlfn.IFNA(VLOOKUP(C36,'INFORM Severity - hidden'!$C$5:$G$300,5,FALSE),"-")</f>
        <v>1.9</v>
      </c>
    </row>
    <row r="37" spans="1:80">
      <c r="A37" t="s">
        <v>669</v>
      </c>
      <c r="B37" t="s">
        <v>667</v>
      </c>
      <c r="C37" t="s">
        <v>668</v>
      </c>
      <c r="D37" s="286" t="str">
        <f t="shared" si="0"/>
        <v>Increasing</v>
      </c>
      <c r="E37" s="286" t="s">
        <v>8529</v>
      </c>
      <c r="F37" s="286" t="s">
        <v>8529</v>
      </c>
      <c r="G37" s="286" t="s">
        <v>8529</v>
      </c>
      <c r="H37" s="286" t="s">
        <v>8529</v>
      </c>
      <c r="I37" s="286" t="s">
        <v>8529</v>
      </c>
      <c r="J37" s="286" t="s">
        <v>8529</v>
      </c>
      <c r="K37" s="286" t="s">
        <v>8529</v>
      </c>
      <c r="L37" s="286" t="s">
        <v>8529</v>
      </c>
      <c r="M37" s="286" t="s">
        <v>8529</v>
      </c>
      <c r="N37" s="286" t="s">
        <v>8529</v>
      </c>
      <c r="O37" s="286" t="s">
        <v>8529</v>
      </c>
      <c r="P37" s="286" t="s">
        <v>8529</v>
      </c>
      <c r="Q37" s="286" t="s">
        <v>8529</v>
      </c>
      <c r="R37" s="286" t="s">
        <v>8529</v>
      </c>
      <c r="S37" s="286" t="s">
        <v>8529</v>
      </c>
      <c r="T37" s="286" t="s">
        <v>8529</v>
      </c>
      <c r="U37" s="286" t="s">
        <v>8529</v>
      </c>
      <c r="V37" s="286" t="s">
        <v>8529</v>
      </c>
      <c r="W37" s="286" t="s">
        <v>8529</v>
      </c>
      <c r="X37" s="286" t="s">
        <v>8529</v>
      </c>
      <c r="Y37" s="286" t="s">
        <v>8529</v>
      </c>
      <c r="Z37" s="286" t="s">
        <v>8529</v>
      </c>
      <c r="AA37" s="286" t="s">
        <v>8529</v>
      </c>
      <c r="AB37" s="286" t="s">
        <v>8529</v>
      </c>
      <c r="AC37" s="286" t="s">
        <v>8529</v>
      </c>
      <c r="AD37" s="286" t="s">
        <v>8529</v>
      </c>
      <c r="AE37" s="286" t="s">
        <v>8529</v>
      </c>
      <c r="AF37" s="286" t="s">
        <v>8529</v>
      </c>
      <c r="AG37" s="286" t="s">
        <v>8529</v>
      </c>
      <c r="AH37" s="286" t="s">
        <v>8529</v>
      </c>
      <c r="AI37" s="286" t="s">
        <v>8529</v>
      </c>
      <c r="AJ37" s="286" t="s">
        <v>8529</v>
      </c>
      <c r="AK37" s="286" t="s">
        <v>8529</v>
      </c>
      <c r="AL37" s="286" t="s">
        <v>8529</v>
      </c>
      <c r="AM37" s="286" t="s">
        <v>8529</v>
      </c>
      <c r="AN37" s="286" t="s">
        <v>8529</v>
      </c>
      <c r="AO37" s="286">
        <v>2.2000000000000002</v>
      </c>
      <c r="AP37" s="286">
        <v>2.2000000000000002</v>
      </c>
      <c r="AQ37" s="286">
        <v>2.1</v>
      </c>
      <c r="AR37" s="286">
        <v>2.1</v>
      </c>
      <c r="AS37" s="286">
        <v>2.1</v>
      </c>
      <c r="AT37" s="286">
        <v>2.8</v>
      </c>
      <c r="AU37" s="286">
        <v>2.8</v>
      </c>
      <c r="AV37" s="286">
        <v>2.5</v>
      </c>
      <c r="AW37" s="286">
        <v>2.8</v>
      </c>
      <c r="AX37" s="286">
        <v>2.8</v>
      </c>
      <c r="AY37" s="286">
        <v>2.8</v>
      </c>
      <c r="AZ37" s="286">
        <v>2.8</v>
      </c>
      <c r="BA37" s="286">
        <v>2.7</v>
      </c>
      <c r="BB37" s="286">
        <v>2.7</v>
      </c>
      <c r="BC37" s="286">
        <v>2.7</v>
      </c>
      <c r="BD37" s="286">
        <v>2.7</v>
      </c>
      <c r="BE37" s="286">
        <v>2.8</v>
      </c>
      <c r="BF37" s="286">
        <v>2.8</v>
      </c>
      <c r="BG37" s="286">
        <v>2.8</v>
      </c>
      <c r="BH37" s="286">
        <v>2.8</v>
      </c>
      <c r="BI37" s="286">
        <v>2.6</v>
      </c>
      <c r="BJ37" s="286">
        <v>2.6</v>
      </c>
      <c r="BK37" s="286">
        <v>2.5</v>
      </c>
      <c r="BL37" s="286">
        <v>2.4</v>
      </c>
      <c r="BM37" s="286">
        <v>2.4</v>
      </c>
      <c r="BN37" s="286">
        <v>2.2999999999999998</v>
      </c>
      <c r="BO37" s="286">
        <v>2.2999999999999998</v>
      </c>
      <c r="BP37" s="286">
        <v>2.2999999999999998</v>
      </c>
      <c r="BQ37" s="286">
        <v>2.5</v>
      </c>
      <c r="BR37" s="286">
        <v>2.5</v>
      </c>
      <c r="BS37" s="286">
        <v>2.5</v>
      </c>
      <c r="BT37" s="286">
        <v>2.8</v>
      </c>
      <c r="BU37" s="286">
        <v>2.5</v>
      </c>
      <c r="BV37" s="286">
        <v>2.5</v>
      </c>
      <c r="BW37" s="286">
        <v>2.5</v>
      </c>
      <c r="BX37" s="286">
        <v>2.5</v>
      </c>
      <c r="BY37" s="286">
        <v>2.5</v>
      </c>
      <c r="BZ37" s="286">
        <v>2.7</v>
      </c>
      <c r="CA37" s="286">
        <v>2.7</v>
      </c>
      <c r="CB37" s="286">
        <f>_xlfn.IFNA(VLOOKUP(C37,'INFORM Severity - hidden'!$C$5:$G$300,5,FALSE),"-")</f>
        <v>2.7</v>
      </c>
    </row>
    <row r="38" spans="1:80">
      <c r="A38" t="s">
        <v>669</v>
      </c>
      <c r="B38" t="s">
        <v>675</v>
      </c>
      <c r="C38" t="s">
        <v>676</v>
      </c>
      <c r="D38" s="286" t="str">
        <f t="shared" si="0"/>
        <v>Increasing</v>
      </c>
      <c r="E38" s="286" t="s">
        <v>8529</v>
      </c>
      <c r="F38" s="286">
        <v>1.7</v>
      </c>
      <c r="G38" s="286">
        <v>1.7</v>
      </c>
      <c r="H38" s="286">
        <v>2.2000000000000002</v>
      </c>
      <c r="I38" s="286">
        <v>2.4</v>
      </c>
      <c r="J38" s="286">
        <v>2.4</v>
      </c>
      <c r="K38" s="286">
        <v>2.4</v>
      </c>
      <c r="L38" s="286">
        <v>2.4</v>
      </c>
      <c r="M38" s="286">
        <v>2.4</v>
      </c>
      <c r="N38" s="286">
        <v>2.4</v>
      </c>
      <c r="O38" s="286">
        <v>2.2000000000000002</v>
      </c>
      <c r="P38" s="286">
        <v>2.2000000000000002</v>
      </c>
      <c r="Q38" s="286">
        <v>2.2000000000000002</v>
      </c>
      <c r="R38" s="286">
        <v>2.2000000000000002</v>
      </c>
      <c r="S38" s="286">
        <v>2.2000000000000002</v>
      </c>
      <c r="T38" s="286">
        <v>2.2000000000000002</v>
      </c>
      <c r="U38" s="286">
        <v>2.2000000000000002</v>
      </c>
      <c r="V38" s="286">
        <v>2.2000000000000002</v>
      </c>
      <c r="W38" s="286">
        <v>2.2000000000000002</v>
      </c>
      <c r="X38" s="286">
        <v>2.2000000000000002</v>
      </c>
      <c r="Y38" s="286">
        <v>2.2999999999999998</v>
      </c>
      <c r="Z38" s="286">
        <v>2.4</v>
      </c>
      <c r="AA38" s="286">
        <v>2.5</v>
      </c>
      <c r="AB38" s="286">
        <v>2.5</v>
      </c>
      <c r="AC38" s="286">
        <v>2.5</v>
      </c>
      <c r="AD38" s="286">
        <v>2.5</v>
      </c>
      <c r="AE38" s="286">
        <v>2.5</v>
      </c>
      <c r="AF38" s="286">
        <v>2.5</v>
      </c>
      <c r="AG38" s="286">
        <v>2.5</v>
      </c>
      <c r="AH38" s="286">
        <v>2.6</v>
      </c>
      <c r="AI38" s="286">
        <v>2.6</v>
      </c>
      <c r="AJ38" s="286">
        <v>2.6</v>
      </c>
      <c r="AK38" s="286">
        <v>2.6</v>
      </c>
      <c r="AL38" s="286">
        <v>2.5</v>
      </c>
      <c r="AM38" s="286">
        <v>2.5</v>
      </c>
      <c r="AN38" s="286">
        <v>2.5</v>
      </c>
      <c r="AO38" s="286">
        <v>2.5</v>
      </c>
      <c r="AP38" s="286">
        <v>2.5</v>
      </c>
      <c r="AQ38" s="286">
        <v>2.4</v>
      </c>
      <c r="AR38" s="286">
        <v>2.4</v>
      </c>
      <c r="AS38" s="286">
        <v>2.4</v>
      </c>
      <c r="AT38" s="286">
        <v>2.4</v>
      </c>
      <c r="AU38" s="286">
        <v>2.4</v>
      </c>
      <c r="AV38" s="286">
        <v>2.2999999999999998</v>
      </c>
      <c r="AW38" s="286">
        <v>2.4</v>
      </c>
      <c r="AX38" s="286">
        <v>2.4</v>
      </c>
      <c r="AY38" s="286">
        <v>2.4</v>
      </c>
      <c r="AZ38" s="286">
        <v>2.4</v>
      </c>
      <c r="BA38" s="286">
        <v>2.6</v>
      </c>
      <c r="BB38" s="286">
        <v>2.6</v>
      </c>
      <c r="BC38" s="286">
        <v>2.7</v>
      </c>
      <c r="BD38" s="286">
        <v>2.7</v>
      </c>
      <c r="BE38" s="286">
        <v>2.5</v>
      </c>
      <c r="BF38" s="286">
        <v>2.5</v>
      </c>
      <c r="BG38" s="286">
        <v>2.4</v>
      </c>
      <c r="BH38" s="286">
        <v>2.4</v>
      </c>
      <c r="BI38" s="286">
        <v>2.2999999999999998</v>
      </c>
      <c r="BJ38" s="286">
        <v>2.2999999999999998</v>
      </c>
      <c r="BK38" s="286">
        <v>2.2999999999999998</v>
      </c>
      <c r="BL38" s="286">
        <v>2.1</v>
      </c>
      <c r="BM38" s="286">
        <v>2.1</v>
      </c>
      <c r="BN38" s="286">
        <v>2.1</v>
      </c>
      <c r="BO38" s="286">
        <v>2.2000000000000002</v>
      </c>
      <c r="BP38" s="286">
        <v>2.2999999999999998</v>
      </c>
      <c r="BQ38" s="286">
        <v>2.2999999999999998</v>
      </c>
      <c r="BR38" s="286">
        <v>2.2999999999999998</v>
      </c>
      <c r="BS38" s="286">
        <v>2.2999999999999998</v>
      </c>
      <c r="BT38" s="286">
        <v>2.2999999999999998</v>
      </c>
      <c r="BU38" s="286">
        <v>2.2999999999999998</v>
      </c>
      <c r="BV38" s="286">
        <v>2.2999999999999998</v>
      </c>
      <c r="BW38" s="286">
        <v>2.2999999999999998</v>
      </c>
      <c r="BX38" s="286">
        <v>2.2999999999999998</v>
      </c>
      <c r="BY38" s="286">
        <v>2.2999999999999998</v>
      </c>
      <c r="BZ38" s="286">
        <v>2.2000000000000002</v>
      </c>
      <c r="CA38" s="286">
        <v>2.5</v>
      </c>
      <c r="CB38" s="286">
        <f>_xlfn.IFNA(VLOOKUP(C38,'INFORM Severity - hidden'!$C$5:$G$300,5,FALSE),"-")</f>
        <v>2.5</v>
      </c>
    </row>
    <row r="39" spans="1:80">
      <c r="C39" t="s">
        <v>8553</v>
      </c>
      <c r="D39" s="286" t="str">
        <f t="shared" si="0"/>
        <v>-</v>
      </c>
      <c r="E39" s="286" t="s">
        <v>8529</v>
      </c>
      <c r="F39" s="286" t="s">
        <v>8529</v>
      </c>
      <c r="G39" s="286" t="s">
        <v>8529</v>
      </c>
      <c r="H39" s="286" t="s">
        <v>8529</v>
      </c>
      <c r="I39" s="286" t="s">
        <v>8529</v>
      </c>
      <c r="J39" s="286" t="s">
        <v>8529</v>
      </c>
      <c r="K39" s="286" t="s">
        <v>8529</v>
      </c>
      <c r="L39" s="286" t="s">
        <v>8529</v>
      </c>
      <c r="M39" s="286" t="s">
        <v>8529</v>
      </c>
      <c r="N39" s="286" t="s">
        <v>8529</v>
      </c>
      <c r="O39" s="286" t="s">
        <v>8529</v>
      </c>
      <c r="P39" s="286" t="s">
        <v>8529</v>
      </c>
      <c r="Q39" s="286" t="s">
        <v>8529</v>
      </c>
      <c r="R39" s="286" t="s">
        <v>8529</v>
      </c>
      <c r="S39" s="286" t="s">
        <v>8529</v>
      </c>
      <c r="T39" s="286" t="s">
        <v>8529</v>
      </c>
      <c r="U39" s="286" t="s">
        <v>8529</v>
      </c>
      <c r="V39" s="286" t="s">
        <v>8529</v>
      </c>
      <c r="W39" s="286" t="s">
        <v>8529</v>
      </c>
      <c r="X39" s="286" t="s">
        <v>8529</v>
      </c>
      <c r="Y39" s="286" t="s">
        <v>8529</v>
      </c>
      <c r="Z39" s="286" t="s">
        <v>8529</v>
      </c>
      <c r="AA39" s="286" t="s">
        <v>8529</v>
      </c>
      <c r="AB39" s="286" t="s">
        <v>8529</v>
      </c>
      <c r="AC39" s="286" t="s">
        <v>8529</v>
      </c>
      <c r="AD39" s="286" t="s">
        <v>8529</v>
      </c>
      <c r="AE39" s="286" t="s">
        <v>8529</v>
      </c>
      <c r="AF39" s="286" t="s">
        <v>8529</v>
      </c>
      <c r="AG39" s="286" t="s">
        <v>8529</v>
      </c>
      <c r="AH39" s="286" t="s">
        <v>8529</v>
      </c>
      <c r="AI39" s="286" t="s">
        <v>8529</v>
      </c>
      <c r="AJ39" s="286" t="s">
        <v>8529</v>
      </c>
      <c r="AK39" s="286" t="s">
        <v>8529</v>
      </c>
      <c r="AL39" s="286" t="s">
        <v>8529</v>
      </c>
      <c r="AM39" s="286" t="s">
        <v>8529</v>
      </c>
      <c r="AN39" s="286" t="s">
        <v>8529</v>
      </c>
      <c r="AO39" s="286">
        <v>1.9</v>
      </c>
      <c r="AP39" s="286">
        <v>2</v>
      </c>
      <c r="AQ39" s="286">
        <v>2</v>
      </c>
      <c r="AR39" s="286">
        <v>2</v>
      </c>
      <c r="AS39" s="286">
        <v>2</v>
      </c>
      <c r="AT39" s="286">
        <v>2.2000000000000002</v>
      </c>
      <c r="AU39" s="286">
        <v>2.1</v>
      </c>
      <c r="AV39" s="286">
        <v>2</v>
      </c>
      <c r="AW39" s="286">
        <v>2.1</v>
      </c>
      <c r="AX39" s="286">
        <v>2</v>
      </c>
      <c r="AY39" s="286">
        <v>2</v>
      </c>
      <c r="AZ39" s="286">
        <v>2</v>
      </c>
      <c r="BA39" s="286">
        <v>2</v>
      </c>
      <c r="BB39" s="286">
        <v>2</v>
      </c>
      <c r="BC39" s="286">
        <v>1.6</v>
      </c>
      <c r="BD39" s="286">
        <v>1.6</v>
      </c>
      <c r="BE39" s="286">
        <v>1.3</v>
      </c>
      <c r="BF39" s="286">
        <v>1.3</v>
      </c>
      <c r="BG39" s="286">
        <v>1.3</v>
      </c>
      <c r="BH39" s="286">
        <v>1.3</v>
      </c>
      <c r="BI39" s="286">
        <v>1.5</v>
      </c>
      <c r="BJ39" s="286">
        <v>1.5</v>
      </c>
      <c r="BK39" s="286">
        <v>1.4</v>
      </c>
      <c r="BL39" s="286">
        <v>1.4</v>
      </c>
      <c r="BM39" s="286" t="s">
        <v>8529</v>
      </c>
      <c r="BN39" s="286" t="s">
        <v>8529</v>
      </c>
      <c r="BO39" s="286" t="s">
        <v>8529</v>
      </c>
      <c r="BP39" s="286" t="s">
        <v>8529</v>
      </c>
      <c r="BQ39" s="286" t="s">
        <v>8529</v>
      </c>
      <c r="BR39" s="286" t="s">
        <v>8529</v>
      </c>
      <c r="BS39" s="286" t="s">
        <v>8529</v>
      </c>
      <c r="BT39" s="286" t="s">
        <v>8529</v>
      </c>
      <c r="BU39" s="286" t="s">
        <v>8529</v>
      </c>
      <c r="BV39" s="286" t="s">
        <v>8529</v>
      </c>
      <c r="BW39" s="286" t="s">
        <v>8529</v>
      </c>
      <c r="BX39" s="286" t="s">
        <v>8529</v>
      </c>
      <c r="BY39" s="286" t="s">
        <v>8529</v>
      </c>
      <c r="BZ39" s="286" t="s">
        <v>8529</v>
      </c>
      <c r="CA39" s="286" t="s">
        <v>8529</v>
      </c>
      <c r="CB39" s="286" t="str">
        <f>_xlfn.IFNA(VLOOKUP(C39,'INFORM Severity - hidden'!$C$5:$G$300,5,FALSE),"-")</f>
        <v>-</v>
      </c>
    </row>
    <row r="40" spans="1:80">
      <c r="C40" t="s">
        <v>8554</v>
      </c>
      <c r="D40" s="286" t="str">
        <f t="shared" si="0"/>
        <v>-</v>
      </c>
      <c r="E40" s="286" t="s">
        <v>8529</v>
      </c>
      <c r="F40" s="286" t="s">
        <v>8529</v>
      </c>
      <c r="G40" s="286" t="s">
        <v>8529</v>
      </c>
      <c r="H40" s="286" t="s">
        <v>8529</v>
      </c>
      <c r="I40" s="286" t="s">
        <v>8529</v>
      </c>
      <c r="J40" s="286" t="s">
        <v>8529</v>
      </c>
      <c r="K40" s="286" t="s">
        <v>8529</v>
      </c>
      <c r="L40" s="286" t="s">
        <v>8529</v>
      </c>
      <c r="M40" s="286" t="s">
        <v>8529</v>
      </c>
      <c r="N40" s="286" t="s">
        <v>8529</v>
      </c>
      <c r="O40" s="286" t="s">
        <v>8529</v>
      </c>
      <c r="P40" s="286" t="s">
        <v>8529</v>
      </c>
      <c r="Q40" s="286" t="s">
        <v>8529</v>
      </c>
      <c r="R40" s="286" t="s">
        <v>8529</v>
      </c>
      <c r="S40" s="286" t="s">
        <v>8529</v>
      </c>
      <c r="T40" s="286" t="s">
        <v>8529</v>
      </c>
      <c r="U40" s="286" t="s">
        <v>8529</v>
      </c>
      <c r="V40" s="286" t="s">
        <v>8529</v>
      </c>
      <c r="W40" s="286" t="s">
        <v>8529</v>
      </c>
      <c r="X40" s="286" t="s">
        <v>8529</v>
      </c>
      <c r="Y40" s="286" t="s">
        <v>8529</v>
      </c>
      <c r="Z40" s="286" t="s">
        <v>8529</v>
      </c>
      <c r="AA40" s="286" t="s">
        <v>8529</v>
      </c>
      <c r="AB40" s="286" t="s">
        <v>8529</v>
      </c>
      <c r="AC40" s="286" t="s">
        <v>8529</v>
      </c>
      <c r="AD40" s="286" t="s">
        <v>8529</v>
      </c>
      <c r="AE40" s="286" t="s">
        <v>8529</v>
      </c>
      <c r="AF40" s="286" t="s">
        <v>8529</v>
      </c>
      <c r="AG40" s="286" t="s">
        <v>8529</v>
      </c>
      <c r="AH40" s="286" t="s">
        <v>8529</v>
      </c>
      <c r="AI40" s="286" t="s">
        <v>8529</v>
      </c>
      <c r="AJ40" s="286" t="s">
        <v>8529</v>
      </c>
      <c r="AK40" s="286" t="s">
        <v>8529</v>
      </c>
      <c r="AL40" s="286" t="s">
        <v>8529</v>
      </c>
      <c r="AM40" s="286" t="s">
        <v>8529</v>
      </c>
      <c r="AN40" s="286" t="s">
        <v>8529</v>
      </c>
      <c r="AO40" s="286" t="s">
        <v>8529</v>
      </c>
      <c r="AP40" s="286" t="s">
        <v>8529</v>
      </c>
      <c r="AQ40" s="286" t="s">
        <v>8529</v>
      </c>
      <c r="AR40" s="286" t="s">
        <v>8529</v>
      </c>
      <c r="AS40" s="286" t="s">
        <v>8529</v>
      </c>
      <c r="AT40" s="286" t="s">
        <v>8529</v>
      </c>
      <c r="AU40" s="286" t="s">
        <v>8529</v>
      </c>
      <c r="AV40" s="286" t="s">
        <v>8529</v>
      </c>
      <c r="AW40" s="286" t="s">
        <v>8529</v>
      </c>
      <c r="AX40" s="286" t="s">
        <v>8529</v>
      </c>
      <c r="AY40" s="286" t="s">
        <v>8529</v>
      </c>
      <c r="AZ40" s="286" t="s">
        <v>8529</v>
      </c>
      <c r="BA40" s="286" t="s">
        <v>8529</v>
      </c>
      <c r="BB40" s="286" t="s">
        <v>8529</v>
      </c>
      <c r="BC40" s="286" t="s">
        <v>8529</v>
      </c>
      <c r="BD40" s="286" t="s">
        <v>8529</v>
      </c>
      <c r="BE40" s="286" t="s">
        <v>8529</v>
      </c>
      <c r="BF40" s="286" t="s">
        <v>8529</v>
      </c>
      <c r="BG40" s="286" t="s">
        <v>8529</v>
      </c>
      <c r="BH40" s="286" t="s">
        <v>8529</v>
      </c>
      <c r="BI40" s="286" t="s">
        <v>8529</v>
      </c>
      <c r="BJ40" s="286" t="s">
        <v>8529</v>
      </c>
      <c r="BK40" s="286">
        <v>2.2999999999999998</v>
      </c>
      <c r="BL40" s="286">
        <v>2.2999999999999998</v>
      </c>
      <c r="BM40" s="286">
        <v>2.2999999999999998</v>
      </c>
      <c r="BN40" s="286">
        <v>2.2000000000000002</v>
      </c>
      <c r="BO40" s="286">
        <v>2.2999999999999998</v>
      </c>
      <c r="BP40" s="286">
        <v>2.2999999999999998</v>
      </c>
      <c r="BQ40" s="286">
        <v>2.2000000000000002</v>
      </c>
      <c r="BR40" s="286">
        <v>2.2000000000000002</v>
      </c>
      <c r="BS40" s="286">
        <v>2.1</v>
      </c>
      <c r="BT40" s="286">
        <v>2.2999999999999998</v>
      </c>
      <c r="BU40" s="286">
        <v>2.4</v>
      </c>
      <c r="BV40" s="286">
        <v>2.4</v>
      </c>
      <c r="BW40" s="286">
        <v>2.4</v>
      </c>
      <c r="BX40" s="286">
        <v>2.4</v>
      </c>
      <c r="BY40" s="286">
        <v>2.4</v>
      </c>
      <c r="BZ40" s="286">
        <v>2.2999999999999998</v>
      </c>
      <c r="CA40" s="286">
        <v>2.2999999999999998</v>
      </c>
      <c r="CB40" s="286" t="str">
        <f>_xlfn.IFNA(VLOOKUP(C40,'INFORM Severity - hidden'!$C$5:$G$300,5,FALSE),"-")</f>
        <v>-</v>
      </c>
    </row>
    <row r="41" spans="1:80">
      <c r="C41" t="s">
        <v>8555</v>
      </c>
      <c r="D41" s="286" t="str">
        <f t="shared" si="0"/>
        <v>-</v>
      </c>
      <c r="E41" s="286" t="s">
        <v>8529</v>
      </c>
      <c r="F41" s="286" t="s">
        <v>8529</v>
      </c>
      <c r="G41" s="286" t="s">
        <v>8529</v>
      </c>
      <c r="H41" s="286" t="s">
        <v>8529</v>
      </c>
      <c r="I41" s="286" t="s">
        <v>8529</v>
      </c>
      <c r="J41" s="286" t="s">
        <v>8529</v>
      </c>
      <c r="K41" s="286" t="s">
        <v>8529</v>
      </c>
      <c r="L41" s="286" t="s">
        <v>8529</v>
      </c>
      <c r="M41" s="286" t="s">
        <v>8529</v>
      </c>
      <c r="N41" s="286" t="s">
        <v>8529</v>
      </c>
      <c r="O41" s="286" t="s">
        <v>8529</v>
      </c>
      <c r="P41" s="286" t="s">
        <v>8529</v>
      </c>
      <c r="Q41" s="286" t="s">
        <v>8529</v>
      </c>
      <c r="R41" s="286" t="s">
        <v>8529</v>
      </c>
      <c r="S41" s="286" t="s">
        <v>8529</v>
      </c>
      <c r="T41" s="286" t="s">
        <v>8529</v>
      </c>
      <c r="U41" s="286" t="s">
        <v>8529</v>
      </c>
      <c r="V41" s="286" t="s">
        <v>8529</v>
      </c>
      <c r="W41" s="286" t="s">
        <v>8529</v>
      </c>
      <c r="X41" s="286" t="s">
        <v>8529</v>
      </c>
      <c r="Y41" s="286" t="s">
        <v>8529</v>
      </c>
      <c r="Z41" s="286" t="s">
        <v>8529</v>
      </c>
      <c r="AA41" s="286" t="s">
        <v>8529</v>
      </c>
      <c r="AB41" s="286" t="s">
        <v>8529</v>
      </c>
      <c r="AC41" s="286" t="s">
        <v>8529</v>
      </c>
      <c r="AD41" s="286" t="s">
        <v>8529</v>
      </c>
      <c r="AE41" s="286" t="s">
        <v>8529</v>
      </c>
      <c r="AF41" s="286" t="s">
        <v>8529</v>
      </c>
      <c r="AG41" s="286" t="s">
        <v>8529</v>
      </c>
      <c r="AH41" s="286" t="s">
        <v>8529</v>
      </c>
      <c r="AI41" s="286" t="s">
        <v>8529</v>
      </c>
      <c r="AJ41" s="286" t="s">
        <v>8529</v>
      </c>
      <c r="AK41" s="286" t="s">
        <v>8529</v>
      </c>
      <c r="AL41" s="286" t="s">
        <v>8529</v>
      </c>
      <c r="AM41" s="286" t="s">
        <v>8529</v>
      </c>
      <c r="AN41" s="286" t="s">
        <v>8529</v>
      </c>
      <c r="AO41" s="286" t="s">
        <v>8529</v>
      </c>
      <c r="AP41" s="286" t="s">
        <v>8529</v>
      </c>
      <c r="AQ41" s="286" t="s">
        <v>8529</v>
      </c>
      <c r="AR41" s="286" t="s">
        <v>8529</v>
      </c>
      <c r="AS41" s="286" t="s">
        <v>8529</v>
      </c>
      <c r="AT41" s="286" t="s">
        <v>8529</v>
      </c>
      <c r="AU41" s="286" t="s">
        <v>8529</v>
      </c>
      <c r="AV41" s="286" t="s">
        <v>8529</v>
      </c>
      <c r="AW41" s="286" t="s">
        <v>8529</v>
      </c>
      <c r="AX41" s="286" t="s">
        <v>8529</v>
      </c>
      <c r="AY41" s="286" t="s">
        <v>8529</v>
      </c>
      <c r="AZ41" s="286" t="s">
        <v>8529</v>
      </c>
      <c r="BA41" s="286" t="s">
        <v>8529</v>
      </c>
      <c r="BB41" s="286" t="s">
        <v>8529</v>
      </c>
      <c r="BC41" s="286" t="s">
        <v>8529</v>
      </c>
      <c r="BD41" s="286" t="s">
        <v>8529</v>
      </c>
      <c r="BE41" s="286" t="s">
        <v>8529</v>
      </c>
      <c r="BF41" s="286" t="s">
        <v>8529</v>
      </c>
      <c r="BG41" s="286" t="s">
        <v>8529</v>
      </c>
      <c r="BH41" s="286" t="s">
        <v>8529</v>
      </c>
      <c r="BI41" s="286" t="s">
        <v>8529</v>
      </c>
      <c r="BJ41" s="286" t="s">
        <v>8529</v>
      </c>
      <c r="BK41" s="286" t="s">
        <v>8529</v>
      </c>
      <c r="BL41" s="286" t="s">
        <v>8529</v>
      </c>
      <c r="BM41" s="286" t="s">
        <v>8529</v>
      </c>
      <c r="BN41" s="286" t="s">
        <v>8529</v>
      </c>
      <c r="BO41" s="286" t="s">
        <v>8529</v>
      </c>
      <c r="BP41" s="286" t="s">
        <v>8529</v>
      </c>
      <c r="BQ41" s="286" t="s">
        <v>8529</v>
      </c>
      <c r="BR41" s="286" t="s">
        <v>8529</v>
      </c>
      <c r="BS41" s="286" t="s">
        <v>8529</v>
      </c>
      <c r="BT41" s="286" t="s">
        <v>8529</v>
      </c>
      <c r="BU41" s="286">
        <v>2.4</v>
      </c>
      <c r="BV41" s="286">
        <v>2.4</v>
      </c>
      <c r="BW41" s="286">
        <v>2.4</v>
      </c>
      <c r="BX41" s="286">
        <v>2.4</v>
      </c>
      <c r="BY41" s="286">
        <v>2.4</v>
      </c>
      <c r="BZ41" s="286">
        <v>1.4</v>
      </c>
      <c r="CA41" s="286">
        <v>1.4</v>
      </c>
      <c r="CB41" s="286" t="str">
        <f>_xlfn.IFNA(VLOOKUP(C41,'INFORM Severity - hidden'!$C$5:$G$300,5,FALSE),"-")</f>
        <v>-</v>
      </c>
    </row>
    <row r="42" spans="1:80">
      <c r="A42" t="s">
        <v>2070</v>
      </c>
      <c r="B42" t="s">
        <v>2068</v>
      </c>
      <c r="C42" t="s">
        <v>2069</v>
      </c>
      <c r="D42" s="286" t="str">
        <f t="shared" si="0"/>
        <v>Stable</v>
      </c>
      <c r="E42" s="286" t="s">
        <v>8529</v>
      </c>
      <c r="F42" s="286">
        <v>4</v>
      </c>
      <c r="G42" s="286">
        <v>4</v>
      </c>
      <c r="H42" s="286">
        <v>4</v>
      </c>
      <c r="I42" s="286">
        <v>4</v>
      </c>
      <c r="J42" s="286">
        <v>4</v>
      </c>
      <c r="K42" s="286">
        <v>4</v>
      </c>
      <c r="L42" s="286">
        <v>4</v>
      </c>
      <c r="M42" s="286">
        <v>4</v>
      </c>
      <c r="N42" s="286">
        <v>4</v>
      </c>
      <c r="O42" s="286">
        <v>3.9</v>
      </c>
      <c r="P42" s="286">
        <v>3.9</v>
      </c>
      <c r="Q42" s="286">
        <v>3.9</v>
      </c>
      <c r="R42" s="286">
        <v>3.9</v>
      </c>
      <c r="S42" s="286">
        <v>4</v>
      </c>
      <c r="T42" s="286">
        <v>4</v>
      </c>
      <c r="U42" s="286">
        <v>4</v>
      </c>
      <c r="V42" s="286">
        <v>4</v>
      </c>
      <c r="W42" s="286">
        <v>4</v>
      </c>
      <c r="X42" s="286">
        <v>4</v>
      </c>
      <c r="Y42" s="286">
        <v>4</v>
      </c>
      <c r="Z42" s="286">
        <v>4</v>
      </c>
      <c r="AA42" s="286">
        <v>4</v>
      </c>
      <c r="AB42" s="286">
        <v>4</v>
      </c>
      <c r="AC42" s="286">
        <v>4</v>
      </c>
      <c r="AD42" s="286">
        <v>4</v>
      </c>
      <c r="AE42" s="286">
        <v>4.0999999999999996</v>
      </c>
      <c r="AF42" s="286">
        <v>4.0999999999999996</v>
      </c>
      <c r="AG42" s="286">
        <v>4.0999999999999996</v>
      </c>
      <c r="AH42" s="286">
        <v>4.2</v>
      </c>
      <c r="AI42" s="286">
        <v>4.2</v>
      </c>
      <c r="AJ42" s="286">
        <v>4.2</v>
      </c>
      <c r="AK42" s="286">
        <v>4.2</v>
      </c>
      <c r="AL42" s="286">
        <v>4.2</v>
      </c>
      <c r="AM42" s="286">
        <v>4.2</v>
      </c>
      <c r="AN42" s="286">
        <v>4.2</v>
      </c>
      <c r="AO42" s="286">
        <v>4.2</v>
      </c>
      <c r="AP42" s="286">
        <v>4.2</v>
      </c>
      <c r="AQ42" s="286">
        <v>4.2</v>
      </c>
      <c r="AR42" s="286">
        <v>4.0999999999999996</v>
      </c>
      <c r="AS42" s="286">
        <v>4.2</v>
      </c>
      <c r="AT42" s="286">
        <v>4.0999999999999996</v>
      </c>
      <c r="AU42" s="286">
        <v>4.0999999999999996</v>
      </c>
      <c r="AV42" s="286">
        <v>4.0999999999999996</v>
      </c>
      <c r="AW42" s="286">
        <v>4.0999999999999996</v>
      </c>
      <c r="AX42" s="286">
        <v>4.0999999999999996</v>
      </c>
      <c r="AY42" s="286">
        <v>4.0999999999999996</v>
      </c>
      <c r="AZ42" s="286">
        <v>4.0999999999999996</v>
      </c>
      <c r="BA42" s="286">
        <v>4.0999999999999996</v>
      </c>
      <c r="BB42" s="286">
        <v>4.0999999999999996</v>
      </c>
      <c r="BC42" s="286">
        <v>4.0999999999999996</v>
      </c>
      <c r="BD42" s="286">
        <v>4.0999999999999996</v>
      </c>
      <c r="BE42" s="286">
        <v>4.0999999999999996</v>
      </c>
      <c r="BF42" s="286">
        <v>4.2</v>
      </c>
      <c r="BG42" s="286">
        <v>4.2</v>
      </c>
      <c r="BH42" s="286">
        <v>4.2</v>
      </c>
      <c r="BI42" s="286">
        <v>4.2</v>
      </c>
      <c r="BJ42" s="286">
        <v>4.2</v>
      </c>
      <c r="BK42" s="286">
        <v>4.0999999999999996</v>
      </c>
      <c r="BL42" s="286">
        <v>4.0999999999999996</v>
      </c>
      <c r="BM42" s="286">
        <v>4.0999999999999996</v>
      </c>
      <c r="BN42" s="286">
        <v>4.0999999999999996</v>
      </c>
      <c r="BO42" s="286">
        <v>4.0999999999999996</v>
      </c>
      <c r="BP42" s="286">
        <v>4.0999999999999996</v>
      </c>
      <c r="BQ42" s="286">
        <v>4.0999999999999996</v>
      </c>
      <c r="BR42" s="286">
        <v>4.0999999999999996</v>
      </c>
      <c r="BS42" s="286">
        <v>4.0999999999999996</v>
      </c>
      <c r="BT42" s="286">
        <v>4.0999999999999996</v>
      </c>
      <c r="BU42" s="286">
        <v>4.0999999999999996</v>
      </c>
      <c r="BV42" s="286">
        <v>4.0999999999999996</v>
      </c>
      <c r="BW42" s="286">
        <v>4.0999999999999996</v>
      </c>
      <c r="BX42" s="286">
        <v>4</v>
      </c>
      <c r="BY42" s="286">
        <v>4</v>
      </c>
      <c r="BZ42" s="286">
        <v>4</v>
      </c>
      <c r="CA42" s="286">
        <v>4</v>
      </c>
      <c r="CB42" s="286">
        <f>_xlfn.IFNA(VLOOKUP(C42,'INFORM Severity - hidden'!$C$5:$G$300,5,FALSE),"-")</f>
        <v>4</v>
      </c>
    </row>
    <row r="43" spans="1:80">
      <c r="C43" t="s">
        <v>8556</v>
      </c>
      <c r="D43" s="286" t="str">
        <f t="shared" si="0"/>
        <v>-</v>
      </c>
      <c r="E43" s="286" t="s">
        <v>8529</v>
      </c>
      <c r="F43" s="286" t="s">
        <v>8529</v>
      </c>
      <c r="G43" s="286" t="s">
        <v>8529</v>
      </c>
      <c r="H43" s="286" t="s">
        <v>8529</v>
      </c>
      <c r="I43" s="286" t="s">
        <v>8529</v>
      </c>
      <c r="J43" s="286" t="s">
        <v>8529</v>
      </c>
      <c r="K43" s="286" t="s">
        <v>8529</v>
      </c>
      <c r="L43" s="286" t="s">
        <v>8529</v>
      </c>
      <c r="M43" s="286" t="s">
        <v>8529</v>
      </c>
      <c r="N43" s="286" t="s">
        <v>8529</v>
      </c>
      <c r="O43" s="286" t="s">
        <v>8529</v>
      </c>
      <c r="P43" s="286">
        <v>2.2999999999999998</v>
      </c>
      <c r="Q43" s="286">
        <v>2.2999999999999998</v>
      </c>
      <c r="R43" s="286">
        <v>2.2999999999999998</v>
      </c>
      <c r="S43" s="286">
        <v>2.2999999999999998</v>
      </c>
      <c r="T43" s="286">
        <v>2.2999999999999998</v>
      </c>
      <c r="U43" s="286" t="s">
        <v>8529</v>
      </c>
      <c r="V43" s="286" t="s">
        <v>8529</v>
      </c>
      <c r="W43" s="286" t="s">
        <v>8529</v>
      </c>
      <c r="X43" s="286" t="s">
        <v>8529</v>
      </c>
      <c r="Y43" s="286" t="s">
        <v>8529</v>
      </c>
      <c r="Z43" s="286" t="s">
        <v>8529</v>
      </c>
      <c r="AA43" s="286" t="s">
        <v>8529</v>
      </c>
      <c r="AB43" s="286" t="s">
        <v>8529</v>
      </c>
      <c r="AC43" s="286" t="s">
        <v>8529</v>
      </c>
      <c r="AD43" s="286" t="s">
        <v>8529</v>
      </c>
      <c r="AE43" s="286" t="s">
        <v>8529</v>
      </c>
      <c r="AF43" s="286" t="s">
        <v>8529</v>
      </c>
      <c r="AG43" s="286" t="s">
        <v>8529</v>
      </c>
      <c r="AH43" s="286" t="s">
        <v>8529</v>
      </c>
      <c r="AI43" s="286" t="s">
        <v>8529</v>
      </c>
      <c r="AJ43" s="286" t="s">
        <v>8529</v>
      </c>
      <c r="AK43" s="286" t="s">
        <v>8529</v>
      </c>
      <c r="AL43" s="286" t="s">
        <v>8529</v>
      </c>
      <c r="AM43" s="286" t="s">
        <v>8529</v>
      </c>
      <c r="AN43" s="286" t="s">
        <v>8529</v>
      </c>
      <c r="AO43" s="286" t="s">
        <v>8529</v>
      </c>
      <c r="AP43" s="286" t="s">
        <v>8529</v>
      </c>
      <c r="AQ43" s="286" t="s">
        <v>8529</v>
      </c>
      <c r="AR43" s="286" t="s">
        <v>8529</v>
      </c>
      <c r="AS43" s="286" t="s">
        <v>8529</v>
      </c>
      <c r="AT43" s="286" t="s">
        <v>8529</v>
      </c>
      <c r="AU43" s="286" t="s">
        <v>8529</v>
      </c>
      <c r="AV43" s="286" t="s">
        <v>8529</v>
      </c>
      <c r="AW43" s="286" t="s">
        <v>8529</v>
      </c>
      <c r="AX43" s="286" t="s">
        <v>8529</v>
      </c>
      <c r="AY43" s="286" t="s">
        <v>8529</v>
      </c>
      <c r="AZ43" s="286" t="s">
        <v>8529</v>
      </c>
      <c r="BA43" s="286" t="s">
        <v>8529</v>
      </c>
      <c r="BB43" s="286" t="s">
        <v>8529</v>
      </c>
      <c r="BC43" s="286" t="s">
        <v>8529</v>
      </c>
      <c r="BD43" s="286" t="s">
        <v>8529</v>
      </c>
      <c r="BE43" s="286" t="s">
        <v>8529</v>
      </c>
      <c r="BF43" s="286" t="s">
        <v>8529</v>
      </c>
      <c r="BG43" s="286" t="s">
        <v>8529</v>
      </c>
      <c r="BH43" s="286" t="s">
        <v>8529</v>
      </c>
      <c r="BI43" s="286" t="s">
        <v>8529</v>
      </c>
      <c r="BJ43" s="286" t="s">
        <v>8529</v>
      </c>
      <c r="BK43" s="286" t="s">
        <v>8529</v>
      </c>
      <c r="BL43" s="286" t="s">
        <v>8529</v>
      </c>
      <c r="BM43" s="286" t="s">
        <v>8529</v>
      </c>
      <c r="BN43" s="286" t="s">
        <v>8529</v>
      </c>
      <c r="BO43" s="286" t="s">
        <v>8529</v>
      </c>
      <c r="BP43" s="286" t="s">
        <v>8529</v>
      </c>
      <c r="BQ43" s="286" t="s">
        <v>8529</v>
      </c>
      <c r="BR43" s="286" t="s">
        <v>8529</v>
      </c>
      <c r="BS43" s="286" t="s">
        <v>8529</v>
      </c>
      <c r="BT43" s="286" t="s">
        <v>8529</v>
      </c>
      <c r="BU43" s="286" t="s">
        <v>8529</v>
      </c>
      <c r="BV43" s="286" t="s">
        <v>8529</v>
      </c>
      <c r="BW43" s="286" t="s">
        <v>8529</v>
      </c>
      <c r="BX43" s="286" t="s">
        <v>8529</v>
      </c>
      <c r="BY43" s="286" t="s">
        <v>8529</v>
      </c>
      <c r="BZ43" s="286" t="s">
        <v>8529</v>
      </c>
      <c r="CA43" s="286" t="s">
        <v>8529</v>
      </c>
      <c r="CB43" s="286" t="str">
        <f>_xlfn.IFNA(VLOOKUP(C43,'INFORM Severity - hidden'!$C$5:$G$300,5,FALSE),"-")</f>
        <v>-</v>
      </c>
    </row>
    <row r="44" spans="1:80">
      <c r="A44" t="s">
        <v>1926</v>
      </c>
      <c r="B44" t="s">
        <v>1924</v>
      </c>
      <c r="C44" t="s">
        <v>1925</v>
      </c>
      <c r="D44" s="286" t="str">
        <f t="shared" si="0"/>
        <v>Increasing</v>
      </c>
      <c r="E44" s="286" t="s">
        <v>8529</v>
      </c>
      <c r="F44" s="286" t="s">
        <v>8529</v>
      </c>
      <c r="G44" s="286" t="s">
        <v>8529</v>
      </c>
      <c r="H44" s="286" t="s">
        <v>8529</v>
      </c>
      <c r="I44" s="286" t="s">
        <v>8529</v>
      </c>
      <c r="J44" s="286" t="s">
        <v>8529</v>
      </c>
      <c r="K44" s="286" t="s">
        <v>8529</v>
      </c>
      <c r="L44" s="286" t="s">
        <v>8529</v>
      </c>
      <c r="M44" s="286" t="s">
        <v>8529</v>
      </c>
      <c r="N44" s="286" t="s">
        <v>8529</v>
      </c>
      <c r="O44" s="286" t="s">
        <v>8529</v>
      </c>
      <c r="P44" s="286" t="s">
        <v>8529</v>
      </c>
      <c r="Q44" s="286" t="s">
        <v>8529</v>
      </c>
      <c r="R44" s="286" t="s">
        <v>8529</v>
      </c>
      <c r="S44" s="286" t="s">
        <v>8529</v>
      </c>
      <c r="T44" s="286" t="s">
        <v>8529</v>
      </c>
      <c r="U44" s="286" t="s">
        <v>8529</v>
      </c>
      <c r="V44" s="286" t="s">
        <v>8529</v>
      </c>
      <c r="W44" s="286" t="s">
        <v>8529</v>
      </c>
      <c r="X44" s="286" t="s">
        <v>8529</v>
      </c>
      <c r="Y44" s="286" t="s">
        <v>8529</v>
      </c>
      <c r="Z44" s="286" t="s">
        <v>8529</v>
      </c>
      <c r="AA44" s="286" t="s">
        <v>8529</v>
      </c>
      <c r="AB44" s="286" t="s">
        <v>8529</v>
      </c>
      <c r="AC44" s="286" t="s">
        <v>8529</v>
      </c>
      <c r="AD44" s="286" t="s">
        <v>8529</v>
      </c>
      <c r="AE44" s="286" t="s">
        <v>8529</v>
      </c>
      <c r="AF44" s="286" t="s">
        <v>8529</v>
      </c>
      <c r="AG44" s="286" t="s">
        <v>8529</v>
      </c>
      <c r="AH44" s="286" t="s">
        <v>8529</v>
      </c>
      <c r="AI44" s="286" t="s">
        <v>8529</v>
      </c>
      <c r="AJ44" s="286" t="s">
        <v>8529</v>
      </c>
      <c r="AK44" s="286" t="s">
        <v>8529</v>
      </c>
      <c r="AL44" s="286" t="s">
        <v>8529</v>
      </c>
      <c r="AM44" s="286" t="s">
        <v>8529</v>
      </c>
      <c r="AN44" s="286" t="s">
        <v>8529</v>
      </c>
      <c r="AO44" s="286" t="s">
        <v>8529</v>
      </c>
      <c r="AP44" s="286">
        <v>2.1</v>
      </c>
      <c r="AQ44" s="286">
        <v>2.1</v>
      </c>
      <c r="AR44" s="286">
        <v>2.2000000000000002</v>
      </c>
      <c r="AS44" s="286">
        <v>2.2000000000000002</v>
      </c>
      <c r="AT44" s="286">
        <v>2.6</v>
      </c>
      <c r="AU44" s="286">
        <v>2.6</v>
      </c>
      <c r="AV44" s="286">
        <v>2.6</v>
      </c>
      <c r="AW44" s="286">
        <v>2.6</v>
      </c>
      <c r="AX44" s="286">
        <v>2.5</v>
      </c>
      <c r="AY44" s="286">
        <v>2.5</v>
      </c>
      <c r="AZ44" s="286">
        <v>2.5</v>
      </c>
      <c r="BA44" s="286">
        <v>2.5</v>
      </c>
      <c r="BB44" s="286">
        <v>2.5</v>
      </c>
      <c r="BC44" s="286">
        <v>2.5</v>
      </c>
      <c r="BD44" s="286">
        <v>2.5</v>
      </c>
      <c r="BE44" s="286">
        <v>2.5</v>
      </c>
      <c r="BF44" s="286">
        <v>2.5</v>
      </c>
      <c r="BG44" s="286">
        <v>2.6</v>
      </c>
      <c r="BH44" s="286">
        <v>2.6</v>
      </c>
      <c r="BI44" s="286">
        <v>2.6</v>
      </c>
      <c r="BJ44" s="286">
        <v>2.5</v>
      </c>
      <c r="BK44" s="286">
        <v>2.6</v>
      </c>
      <c r="BL44" s="286">
        <v>2.6</v>
      </c>
      <c r="BM44" s="286">
        <v>2.6</v>
      </c>
      <c r="BN44" s="286">
        <v>2.6</v>
      </c>
      <c r="BO44" s="286">
        <v>2.6</v>
      </c>
      <c r="BP44" s="286">
        <v>2.6</v>
      </c>
      <c r="BQ44" s="286">
        <v>2.6</v>
      </c>
      <c r="BR44" s="286">
        <v>2.6</v>
      </c>
      <c r="BS44" s="286">
        <v>2.6</v>
      </c>
      <c r="BT44" s="286">
        <v>2.5</v>
      </c>
      <c r="BU44" s="286">
        <v>2.5</v>
      </c>
      <c r="BV44" s="286">
        <v>2.5</v>
      </c>
      <c r="BW44" s="286">
        <v>2.5</v>
      </c>
      <c r="BX44" s="286">
        <v>2.5</v>
      </c>
      <c r="BY44" s="286">
        <v>2.5</v>
      </c>
      <c r="BZ44" s="286">
        <v>2.7</v>
      </c>
      <c r="CA44" s="286">
        <v>2.8</v>
      </c>
      <c r="CB44" s="286">
        <f>_xlfn.IFNA(VLOOKUP(C44,'INFORM Severity - hidden'!$C$5:$G$300,5,FALSE),"-")</f>
        <v>2.8</v>
      </c>
    </row>
    <row r="45" spans="1:80">
      <c r="C45" t="s">
        <v>8557</v>
      </c>
      <c r="D45" s="286" t="str">
        <f t="shared" si="0"/>
        <v>-</v>
      </c>
      <c r="E45" s="286" t="s">
        <v>8529</v>
      </c>
      <c r="F45" s="286" t="s">
        <v>8529</v>
      </c>
      <c r="G45" s="286" t="s">
        <v>8529</v>
      </c>
      <c r="H45" s="286" t="s">
        <v>8529</v>
      </c>
      <c r="I45" s="286" t="s">
        <v>8529</v>
      </c>
      <c r="J45" s="286" t="s">
        <v>8529</v>
      </c>
      <c r="K45" s="286" t="s">
        <v>8529</v>
      </c>
      <c r="L45" s="286" t="s">
        <v>8529</v>
      </c>
      <c r="M45" s="286" t="s">
        <v>8529</v>
      </c>
      <c r="N45" s="286" t="s">
        <v>8529</v>
      </c>
      <c r="O45" s="286" t="s">
        <v>8529</v>
      </c>
      <c r="P45" s="286" t="s">
        <v>8529</v>
      </c>
      <c r="Q45" s="286" t="s">
        <v>8529</v>
      </c>
      <c r="R45" s="286" t="s">
        <v>8529</v>
      </c>
      <c r="S45" s="286" t="s">
        <v>8529</v>
      </c>
      <c r="T45" s="286" t="s">
        <v>8529</v>
      </c>
      <c r="U45" s="286" t="s">
        <v>8529</v>
      </c>
      <c r="V45" s="286" t="s">
        <v>8529</v>
      </c>
      <c r="W45" s="286">
        <v>2.9</v>
      </c>
      <c r="X45" s="286">
        <v>2.9</v>
      </c>
      <c r="Y45" s="286">
        <v>2.9</v>
      </c>
      <c r="Z45" s="286">
        <v>3</v>
      </c>
      <c r="AA45" s="286" t="s">
        <v>8529</v>
      </c>
      <c r="AB45" s="286" t="s">
        <v>8529</v>
      </c>
      <c r="AC45" s="286" t="s">
        <v>8529</v>
      </c>
      <c r="AD45" s="286" t="s">
        <v>8529</v>
      </c>
      <c r="AE45" s="286" t="s">
        <v>8529</v>
      </c>
      <c r="AF45" s="286" t="s">
        <v>8529</v>
      </c>
      <c r="AG45" s="286" t="s">
        <v>8529</v>
      </c>
      <c r="AH45" s="286" t="s">
        <v>8529</v>
      </c>
      <c r="AI45" s="286" t="s">
        <v>8529</v>
      </c>
      <c r="AJ45" s="286" t="s">
        <v>8529</v>
      </c>
      <c r="AK45" s="286" t="s">
        <v>8529</v>
      </c>
      <c r="AL45" s="286" t="s">
        <v>8529</v>
      </c>
      <c r="AM45" s="286" t="s">
        <v>8529</v>
      </c>
      <c r="AN45" s="286" t="s">
        <v>8529</v>
      </c>
      <c r="AO45" s="286" t="s">
        <v>8529</v>
      </c>
      <c r="AP45" s="286" t="s">
        <v>8529</v>
      </c>
      <c r="AQ45" s="286" t="s">
        <v>8529</v>
      </c>
      <c r="AR45" s="286" t="s">
        <v>8529</v>
      </c>
      <c r="AS45" s="286" t="s">
        <v>8529</v>
      </c>
      <c r="AT45" s="286" t="s">
        <v>8529</v>
      </c>
      <c r="AU45" s="286" t="s">
        <v>8529</v>
      </c>
      <c r="AV45" s="286" t="s">
        <v>8529</v>
      </c>
      <c r="AW45" s="286" t="s">
        <v>8529</v>
      </c>
      <c r="AX45" s="286" t="s">
        <v>8529</v>
      </c>
      <c r="AY45" s="286" t="s">
        <v>8529</v>
      </c>
      <c r="AZ45" s="286" t="s">
        <v>8529</v>
      </c>
      <c r="BA45" s="286" t="s">
        <v>8529</v>
      </c>
      <c r="BB45" s="286" t="s">
        <v>8529</v>
      </c>
      <c r="BC45" s="286" t="s">
        <v>8529</v>
      </c>
      <c r="BD45" s="286" t="s">
        <v>8529</v>
      </c>
      <c r="BE45" s="286" t="s">
        <v>8529</v>
      </c>
      <c r="BF45" s="286" t="s">
        <v>8529</v>
      </c>
      <c r="BG45" s="286" t="s">
        <v>8529</v>
      </c>
      <c r="BH45" s="286" t="s">
        <v>8529</v>
      </c>
      <c r="BI45" s="286" t="s">
        <v>8529</v>
      </c>
      <c r="BJ45" s="286" t="s">
        <v>8529</v>
      </c>
      <c r="BK45" s="286" t="s">
        <v>8529</v>
      </c>
      <c r="BL45" s="286" t="s">
        <v>8529</v>
      </c>
      <c r="BM45" s="286" t="s">
        <v>8529</v>
      </c>
      <c r="BN45" s="286" t="s">
        <v>8529</v>
      </c>
      <c r="BO45" s="286" t="s">
        <v>8529</v>
      </c>
      <c r="BP45" s="286" t="s">
        <v>8529</v>
      </c>
      <c r="BQ45" s="286" t="s">
        <v>8529</v>
      </c>
      <c r="BR45" s="286" t="s">
        <v>8529</v>
      </c>
      <c r="BS45" s="286" t="s">
        <v>8529</v>
      </c>
      <c r="BT45" s="286" t="s">
        <v>8529</v>
      </c>
      <c r="BU45" s="286" t="s">
        <v>8529</v>
      </c>
      <c r="BV45" s="286" t="s">
        <v>8529</v>
      </c>
      <c r="BW45" s="286" t="s">
        <v>8529</v>
      </c>
      <c r="BX45" s="286" t="s">
        <v>8529</v>
      </c>
      <c r="BY45" s="286" t="s">
        <v>8529</v>
      </c>
      <c r="BZ45" s="286" t="s">
        <v>8529</v>
      </c>
      <c r="CA45" s="286" t="s">
        <v>8529</v>
      </c>
      <c r="CB45" s="286" t="str">
        <f>_xlfn.IFNA(VLOOKUP(C45,'INFORM Severity - hidden'!$C$5:$G$300,5,FALSE),"-")</f>
        <v>-</v>
      </c>
    </row>
    <row r="46" spans="1:80">
      <c r="C46" t="s">
        <v>8558</v>
      </c>
      <c r="D46" s="286" t="str">
        <f t="shared" si="0"/>
        <v>-</v>
      </c>
      <c r="E46" s="286" t="s">
        <v>8529</v>
      </c>
      <c r="F46" s="286" t="s">
        <v>8529</v>
      </c>
      <c r="G46" s="286" t="s">
        <v>8529</v>
      </c>
      <c r="H46" s="286" t="s">
        <v>8529</v>
      </c>
      <c r="I46" s="286" t="s">
        <v>8529</v>
      </c>
      <c r="J46" s="286" t="s">
        <v>8529</v>
      </c>
      <c r="K46" s="286" t="s">
        <v>8529</v>
      </c>
      <c r="L46" s="286" t="s">
        <v>8529</v>
      </c>
      <c r="M46" s="286" t="s">
        <v>8529</v>
      </c>
      <c r="N46" s="286" t="s">
        <v>8529</v>
      </c>
      <c r="O46" s="286" t="s">
        <v>8529</v>
      </c>
      <c r="P46" s="286" t="s">
        <v>8529</v>
      </c>
      <c r="Q46" s="286" t="s">
        <v>8529</v>
      </c>
      <c r="R46" s="286" t="s">
        <v>8529</v>
      </c>
      <c r="S46" s="286" t="s">
        <v>8529</v>
      </c>
      <c r="T46" s="286" t="s">
        <v>8529</v>
      </c>
      <c r="U46" s="286" t="s">
        <v>8529</v>
      </c>
      <c r="V46" s="286" t="s">
        <v>8529</v>
      </c>
      <c r="W46" s="286" t="s">
        <v>8529</v>
      </c>
      <c r="X46" s="286" t="s">
        <v>8529</v>
      </c>
      <c r="Y46" s="286" t="s">
        <v>8529</v>
      </c>
      <c r="Z46" s="286" t="s">
        <v>8529</v>
      </c>
      <c r="AA46" s="286" t="s">
        <v>8529</v>
      </c>
      <c r="AB46" s="286" t="s">
        <v>8529</v>
      </c>
      <c r="AC46" s="286" t="s">
        <v>8529</v>
      </c>
      <c r="AD46" s="286" t="s">
        <v>8529</v>
      </c>
      <c r="AE46" s="286" t="s">
        <v>8529</v>
      </c>
      <c r="AF46" s="286" t="s">
        <v>8529</v>
      </c>
      <c r="AG46" s="286" t="s">
        <v>8529</v>
      </c>
      <c r="AH46" s="286" t="s">
        <v>8529</v>
      </c>
      <c r="AI46" s="286" t="s">
        <v>8529</v>
      </c>
      <c r="AJ46" s="286">
        <v>2.4</v>
      </c>
      <c r="AK46" s="286" t="s">
        <v>8529</v>
      </c>
      <c r="AL46" s="286" t="s">
        <v>8529</v>
      </c>
      <c r="AM46" s="286" t="s">
        <v>8529</v>
      </c>
      <c r="AN46" s="286" t="s">
        <v>8529</v>
      </c>
      <c r="AO46" s="286" t="s">
        <v>8529</v>
      </c>
      <c r="AP46" s="286" t="s">
        <v>8529</v>
      </c>
      <c r="AQ46" s="286" t="s">
        <v>8529</v>
      </c>
      <c r="AR46" s="286" t="s">
        <v>8529</v>
      </c>
      <c r="AS46" s="286" t="s">
        <v>8529</v>
      </c>
      <c r="AT46" s="286" t="s">
        <v>8529</v>
      </c>
      <c r="AU46" s="286" t="s">
        <v>8529</v>
      </c>
      <c r="AV46" s="286" t="s">
        <v>8529</v>
      </c>
      <c r="AW46" s="286" t="s">
        <v>8529</v>
      </c>
      <c r="AX46" s="286" t="s">
        <v>8529</v>
      </c>
      <c r="AY46" s="286" t="s">
        <v>8529</v>
      </c>
      <c r="AZ46" s="286" t="s">
        <v>8529</v>
      </c>
      <c r="BA46" s="286" t="s">
        <v>8529</v>
      </c>
      <c r="BB46" s="286" t="s">
        <v>8529</v>
      </c>
      <c r="BC46" s="286" t="s">
        <v>8529</v>
      </c>
      <c r="BD46" s="286" t="s">
        <v>8529</v>
      </c>
      <c r="BE46" s="286" t="s">
        <v>8529</v>
      </c>
      <c r="BF46" s="286" t="s">
        <v>8529</v>
      </c>
      <c r="BG46" s="286" t="s">
        <v>8529</v>
      </c>
      <c r="BH46" s="286" t="s">
        <v>8529</v>
      </c>
      <c r="BI46" s="286" t="s">
        <v>8529</v>
      </c>
      <c r="BJ46" s="286" t="s">
        <v>8529</v>
      </c>
      <c r="BK46" s="286" t="s">
        <v>8529</v>
      </c>
      <c r="BL46" s="286" t="s">
        <v>8529</v>
      </c>
      <c r="BM46" s="286" t="s">
        <v>8529</v>
      </c>
      <c r="BN46" s="286" t="s">
        <v>8529</v>
      </c>
      <c r="BO46" s="286" t="s">
        <v>8529</v>
      </c>
      <c r="BP46" s="286" t="s">
        <v>8529</v>
      </c>
      <c r="BQ46" s="286" t="s">
        <v>8529</v>
      </c>
      <c r="BR46" s="286" t="s">
        <v>8529</v>
      </c>
      <c r="BS46" s="286" t="s">
        <v>8529</v>
      </c>
      <c r="BT46" s="286" t="s">
        <v>8529</v>
      </c>
      <c r="BU46" s="286" t="s">
        <v>8529</v>
      </c>
      <c r="BV46" s="286" t="s">
        <v>8529</v>
      </c>
      <c r="BW46" s="286" t="s">
        <v>8529</v>
      </c>
      <c r="BX46" s="286" t="s">
        <v>8529</v>
      </c>
      <c r="BY46" s="286" t="s">
        <v>8529</v>
      </c>
      <c r="BZ46" s="286" t="s">
        <v>8529</v>
      </c>
      <c r="CA46" s="286" t="s">
        <v>8529</v>
      </c>
      <c r="CB46" s="286" t="str">
        <f>_xlfn.IFNA(VLOOKUP(C46,'INFORM Severity - hidden'!$C$5:$G$300,5,FALSE),"-")</f>
        <v>-</v>
      </c>
    </row>
    <row r="47" spans="1:80">
      <c r="A47" t="s">
        <v>1938</v>
      </c>
      <c r="B47" t="s">
        <v>1936</v>
      </c>
      <c r="C47" t="s">
        <v>1937</v>
      </c>
      <c r="D47" s="286" t="str">
        <f t="shared" si="0"/>
        <v>Increasing</v>
      </c>
      <c r="E47" s="286" t="s">
        <v>8529</v>
      </c>
      <c r="F47" s="286">
        <v>4</v>
      </c>
      <c r="G47" s="286">
        <v>4</v>
      </c>
      <c r="H47" s="286">
        <v>4.0999999999999996</v>
      </c>
      <c r="I47" s="286">
        <v>4.0999999999999996</v>
      </c>
      <c r="J47" s="286">
        <v>4</v>
      </c>
      <c r="K47" s="286">
        <v>4.0999999999999996</v>
      </c>
      <c r="L47" s="286">
        <v>3.9</v>
      </c>
      <c r="M47" s="286">
        <v>4</v>
      </c>
      <c r="N47" s="286">
        <v>4</v>
      </c>
      <c r="O47" s="286">
        <v>4</v>
      </c>
      <c r="P47" s="286">
        <v>4</v>
      </c>
      <c r="Q47" s="286">
        <v>4</v>
      </c>
      <c r="R47" s="286">
        <v>4</v>
      </c>
      <c r="S47" s="286">
        <v>3.6</v>
      </c>
      <c r="T47" s="286">
        <v>3.6</v>
      </c>
      <c r="U47" s="286">
        <v>3.5</v>
      </c>
      <c r="V47" s="286">
        <v>3.6</v>
      </c>
      <c r="W47" s="286">
        <v>3.6</v>
      </c>
      <c r="X47" s="286">
        <v>3.6</v>
      </c>
      <c r="Y47" s="286">
        <v>3.6</v>
      </c>
      <c r="Z47" s="286">
        <v>3.6</v>
      </c>
      <c r="AA47" s="286">
        <v>3.7</v>
      </c>
      <c r="AB47" s="286">
        <v>3.7</v>
      </c>
      <c r="AC47" s="286">
        <v>3.7</v>
      </c>
      <c r="AD47" s="286">
        <v>3.7</v>
      </c>
      <c r="AE47" s="286">
        <v>3.7</v>
      </c>
      <c r="AF47" s="286">
        <v>3.7</v>
      </c>
      <c r="AG47" s="286">
        <v>4.0999999999999996</v>
      </c>
      <c r="AH47" s="286">
        <v>4.0999999999999996</v>
      </c>
      <c r="AI47" s="286">
        <v>4.0999999999999996</v>
      </c>
      <c r="AJ47" s="286">
        <v>4.0999999999999996</v>
      </c>
      <c r="AK47" s="286">
        <v>4.0999999999999996</v>
      </c>
      <c r="AL47" s="286">
        <v>4.2</v>
      </c>
      <c r="AM47" s="286">
        <v>4.2</v>
      </c>
      <c r="AN47" s="286">
        <v>4.2</v>
      </c>
      <c r="AO47" s="286">
        <v>4.2</v>
      </c>
      <c r="AP47" s="286">
        <v>4.2</v>
      </c>
      <c r="AQ47" s="286">
        <v>4.2</v>
      </c>
      <c r="AR47" s="286">
        <v>4.2</v>
      </c>
      <c r="AS47" s="286">
        <v>4.0999999999999996</v>
      </c>
      <c r="AT47" s="286">
        <v>4.0999999999999996</v>
      </c>
      <c r="AU47" s="286">
        <v>4.0999999999999996</v>
      </c>
      <c r="AV47" s="286">
        <v>4.0999999999999996</v>
      </c>
      <c r="AW47" s="286">
        <v>3.9</v>
      </c>
      <c r="AX47" s="286">
        <v>4</v>
      </c>
      <c r="AY47" s="286">
        <v>4</v>
      </c>
      <c r="AZ47" s="286">
        <v>4</v>
      </c>
      <c r="BA47" s="286">
        <v>4</v>
      </c>
      <c r="BB47" s="286">
        <v>4</v>
      </c>
      <c r="BC47" s="286">
        <v>4</v>
      </c>
      <c r="BD47" s="286">
        <v>4</v>
      </c>
      <c r="BE47" s="286">
        <v>4</v>
      </c>
      <c r="BF47" s="286">
        <v>4</v>
      </c>
      <c r="BG47" s="286">
        <v>3.8</v>
      </c>
      <c r="BH47" s="286">
        <v>4</v>
      </c>
      <c r="BI47" s="286">
        <v>4.0999999999999996</v>
      </c>
      <c r="BJ47" s="286">
        <v>4.0999999999999996</v>
      </c>
      <c r="BK47" s="286">
        <v>4.0999999999999996</v>
      </c>
      <c r="BL47" s="286">
        <v>4.0999999999999996</v>
      </c>
      <c r="BM47" s="286">
        <v>4.0999999999999996</v>
      </c>
      <c r="BN47" s="286">
        <v>4.0999999999999996</v>
      </c>
      <c r="BO47" s="286">
        <v>4.0999999999999996</v>
      </c>
      <c r="BP47" s="286">
        <v>3.8</v>
      </c>
      <c r="BQ47" s="286">
        <v>3.8</v>
      </c>
      <c r="BR47" s="286">
        <v>3.8</v>
      </c>
      <c r="BS47" s="286">
        <v>3.8</v>
      </c>
      <c r="BT47" s="286">
        <v>3.8</v>
      </c>
      <c r="BU47" s="286">
        <v>3.8</v>
      </c>
      <c r="BV47" s="286">
        <v>3.8</v>
      </c>
      <c r="BW47" s="286">
        <v>3.7</v>
      </c>
      <c r="BX47" s="286">
        <v>3.7</v>
      </c>
      <c r="BY47" s="286">
        <v>3.7</v>
      </c>
      <c r="BZ47" s="286">
        <v>3.9</v>
      </c>
      <c r="CA47" s="286">
        <v>3.9</v>
      </c>
      <c r="CB47" s="286">
        <f>_xlfn.IFNA(VLOOKUP(C47,'INFORM Severity - hidden'!$C$5:$G$300,5,FALSE),"-")</f>
        <v>3.9</v>
      </c>
    </row>
    <row r="48" spans="1:80">
      <c r="A48" t="s">
        <v>1938</v>
      </c>
      <c r="B48" t="s">
        <v>1948</v>
      </c>
      <c r="C48" t="s">
        <v>1949</v>
      </c>
      <c r="D48" s="286" t="str">
        <f t="shared" si="0"/>
        <v>Stable</v>
      </c>
      <c r="E48" s="286" t="s">
        <v>8529</v>
      </c>
      <c r="F48" s="286">
        <v>3.6</v>
      </c>
      <c r="G48" s="286">
        <v>3.6</v>
      </c>
      <c r="H48" s="286">
        <v>3.8</v>
      </c>
      <c r="I48" s="286">
        <v>3.8</v>
      </c>
      <c r="J48" s="286">
        <v>3.8</v>
      </c>
      <c r="K48" s="286">
        <v>3.8</v>
      </c>
      <c r="L48" s="286">
        <v>3.8</v>
      </c>
      <c r="M48" s="286">
        <v>3.8</v>
      </c>
      <c r="N48" s="286">
        <v>3.7</v>
      </c>
      <c r="O48" s="286">
        <v>3.7</v>
      </c>
      <c r="P48" s="286">
        <v>3.7</v>
      </c>
      <c r="Q48" s="286">
        <v>3.7</v>
      </c>
      <c r="R48" s="286">
        <v>3.7</v>
      </c>
      <c r="S48" s="286">
        <v>3.6</v>
      </c>
      <c r="T48" s="286">
        <v>3.6</v>
      </c>
      <c r="U48" s="286">
        <v>3.6</v>
      </c>
      <c r="V48" s="286">
        <v>3.6</v>
      </c>
      <c r="W48" s="286">
        <v>3.6</v>
      </c>
      <c r="X48" s="286">
        <v>3.1</v>
      </c>
      <c r="Y48" s="286">
        <v>3.1</v>
      </c>
      <c r="Z48" s="286">
        <v>3.1</v>
      </c>
      <c r="AA48" s="286">
        <v>3.2</v>
      </c>
      <c r="AB48" s="286">
        <v>3.2</v>
      </c>
      <c r="AC48" s="286">
        <v>3.2</v>
      </c>
      <c r="AD48" s="286">
        <v>3.2</v>
      </c>
      <c r="AE48" s="286">
        <v>3.2</v>
      </c>
      <c r="AF48" s="286">
        <v>3.2</v>
      </c>
      <c r="AG48" s="286">
        <v>3.2</v>
      </c>
      <c r="AH48" s="286">
        <v>3.3</v>
      </c>
      <c r="AI48" s="286">
        <v>3.3</v>
      </c>
      <c r="AJ48" s="286">
        <v>3.3</v>
      </c>
      <c r="AK48" s="286">
        <v>3.3</v>
      </c>
      <c r="AL48" s="286">
        <v>3.6</v>
      </c>
      <c r="AM48" s="286">
        <v>3.6</v>
      </c>
      <c r="AN48" s="286">
        <v>3.6</v>
      </c>
      <c r="AO48" s="286">
        <v>3.6</v>
      </c>
      <c r="AP48" s="286">
        <v>3.6</v>
      </c>
      <c r="AQ48" s="286">
        <v>3.6</v>
      </c>
      <c r="AR48" s="286">
        <v>3.6</v>
      </c>
      <c r="AS48" s="286">
        <v>3.7</v>
      </c>
      <c r="AT48" s="286">
        <v>3.7</v>
      </c>
      <c r="AU48" s="286">
        <v>3.7</v>
      </c>
      <c r="AV48" s="286">
        <v>3.5</v>
      </c>
      <c r="AW48" s="286">
        <v>3.5</v>
      </c>
      <c r="AX48" s="286">
        <v>3.5</v>
      </c>
      <c r="AY48" s="286">
        <v>3.5</v>
      </c>
      <c r="AZ48" s="286">
        <v>3.5</v>
      </c>
      <c r="BA48" s="286">
        <v>3.5</v>
      </c>
      <c r="BB48" s="286">
        <v>3.4</v>
      </c>
      <c r="BC48" s="286">
        <v>3.4</v>
      </c>
      <c r="BD48" s="286">
        <v>3.4</v>
      </c>
      <c r="BE48" s="286">
        <v>3.4</v>
      </c>
      <c r="BF48" s="286">
        <v>3.4</v>
      </c>
      <c r="BG48" s="286">
        <v>3.5</v>
      </c>
      <c r="BH48" s="286">
        <v>3.6</v>
      </c>
      <c r="BI48" s="286">
        <v>3.6</v>
      </c>
      <c r="BJ48" s="286">
        <v>3.6</v>
      </c>
      <c r="BK48" s="286">
        <v>3.6</v>
      </c>
      <c r="BL48" s="286">
        <v>3.6</v>
      </c>
      <c r="BM48" s="286">
        <v>3.7</v>
      </c>
      <c r="BN48" s="286">
        <v>3.6</v>
      </c>
      <c r="BO48" s="286">
        <v>3.6</v>
      </c>
      <c r="BP48" s="286">
        <v>3.5</v>
      </c>
      <c r="BQ48" s="286">
        <v>3.5</v>
      </c>
      <c r="BR48" s="286">
        <v>3.5</v>
      </c>
      <c r="BS48" s="286">
        <v>3.5</v>
      </c>
      <c r="BT48" s="286">
        <v>3.5</v>
      </c>
      <c r="BU48" s="286">
        <v>3.5</v>
      </c>
      <c r="BV48" s="286">
        <v>3.5</v>
      </c>
      <c r="BW48" s="286">
        <v>3.4</v>
      </c>
      <c r="BX48" s="286">
        <v>3.4</v>
      </c>
      <c r="BY48" s="286">
        <v>3.4</v>
      </c>
      <c r="BZ48" s="286">
        <v>3.4</v>
      </c>
      <c r="CA48" s="286">
        <v>3.4</v>
      </c>
      <c r="CB48" s="286">
        <f>_xlfn.IFNA(VLOOKUP(C48,'INFORM Severity - hidden'!$C$5:$G$300,5,FALSE),"-")</f>
        <v>3.4</v>
      </c>
    </row>
    <row r="49" spans="1:80">
      <c r="A49" t="s">
        <v>1938</v>
      </c>
      <c r="B49" t="s">
        <v>1959</v>
      </c>
      <c r="C49" t="s">
        <v>1960</v>
      </c>
      <c r="D49" s="286" t="str">
        <f t="shared" si="0"/>
        <v>Increasing</v>
      </c>
      <c r="E49" s="286" t="s">
        <v>8529</v>
      </c>
      <c r="F49" s="286">
        <v>3.2</v>
      </c>
      <c r="G49" s="286">
        <v>3.2</v>
      </c>
      <c r="H49" s="286">
        <v>3.5</v>
      </c>
      <c r="I49" s="286">
        <v>3.5</v>
      </c>
      <c r="J49" s="286">
        <v>3.5</v>
      </c>
      <c r="K49" s="286">
        <v>3.5</v>
      </c>
      <c r="L49" s="286">
        <v>3.6</v>
      </c>
      <c r="M49" s="286">
        <v>3.6</v>
      </c>
      <c r="N49" s="286">
        <v>3.6</v>
      </c>
      <c r="O49" s="286">
        <v>3.6</v>
      </c>
      <c r="P49" s="286">
        <v>3.6</v>
      </c>
      <c r="Q49" s="286">
        <v>3.6</v>
      </c>
      <c r="R49" s="286">
        <v>3.6</v>
      </c>
      <c r="S49" s="286">
        <v>3.1</v>
      </c>
      <c r="T49" s="286">
        <v>3.1</v>
      </c>
      <c r="U49" s="286">
        <v>3.1</v>
      </c>
      <c r="V49" s="286">
        <v>3.1</v>
      </c>
      <c r="W49" s="286">
        <v>3.1</v>
      </c>
      <c r="X49" s="286">
        <v>3.3</v>
      </c>
      <c r="Y49" s="286">
        <v>3.3</v>
      </c>
      <c r="Z49" s="286">
        <v>3.3</v>
      </c>
      <c r="AA49" s="286">
        <v>3.4</v>
      </c>
      <c r="AB49" s="286">
        <v>3.4</v>
      </c>
      <c r="AC49" s="286">
        <v>3.3</v>
      </c>
      <c r="AD49" s="286">
        <v>3.4</v>
      </c>
      <c r="AE49" s="286">
        <v>3.4</v>
      </c>
      <c r="AF49" s="286">
        <v>3.4</v>
      </c>
      <c r="AG49" s="286">
        <v>3.4</v>
      </c>
      <c r="AH49" s="286">
        <v>3.4</v>
      </c>
      <c r="AI49" s="286">
        <v>3.4</v>
      </c>
      <c r="AJ49" s="286">
        <v>3.4</v>
      </c>
      <c r="AK49" s="286">
        <v>3.4</v>
      </c>
      <c r="AL49" s="286">
        <v>3.4</v>
      </c>
      <c r="AM49" s="286">
        <v>3.4</v>
      </c>
      <c r="AN49" s="286">
        <v>3.4</v>
      </c>
      <c r="AO49" s="286">
        <v>3.4</v>
      </c>
      <c r="AP49" s="286">
        <v>3.4</v>
      </c>
      <c r="AQ49" s="286">
        <v>3.8</v>
      </c>
      <c r="AR49" s="286">
        <v>3.8</v>
      </c>
      <c r="AS49" s="286">
        <v>3.6</v>
      </c>
      <c r="AT49" s="286">
        <v>3.6</v>
      </c>
      <c r="AU49" s="286">
        <v>3.4</v>
      </c>
      <c r="AV49" s="286">
        <v>3.4</v>
      </c>
      <c r="AW49" s="286">
        <v>3.4</v>
      </c>
      <c r="AX49" s="286">
        <v>3.4</v>
      </c>
      <c r="AY49" s="286">
        <v>3.4</v>
      </c>
      <c r="AZ49" s="286">
        <v>3.4</v>
      </c>
      <c r="BA49" s="286">
        <v>3.4</v>
      </c>
      <c r="BB49" s="286">
        <v>3.4</v>
      </c>
      <c r="BC49" s="286">
        <v>3.4</v>
      </c>
      <c r="BD49" s="286">
        <v>3.4</v>
      </c>
      <c r="BE49" s="286">
        <v>3.4</v>
      </c>
      <c r="BF49" s="286">
        <v>3.4</v>
      </c>
      <c r="BG49" s="286">
        <v>3.5</v>
      </c>
      <c r="BH49" s="286">
        <v>3.4</v>
      </c>
      <c r="BI49" s="286">
        <v>3.5</v>
      </c>
      <c r="BJ49" s="286">
        <v>3.5</v>
      </c>
      <c r="BK49" s="286">
        <v>3.5</v>
      </c>
      <c r="BL49" s="286">
        <v>3.5</v>
      </c>
      <c r="BM49" s="286">
        <v>3.5</v>
      </c>
      <c r="BN49" s="286">
        <v>3.5</v>
      </c>
      <c r="BO49" s="286">
        <v>3.5</v>
      </c>
      <c r="BP49" s="286">
        <v>3.5</v>
      </c>
      <c r="BQ49" s="286">
        <v>3.5</v>
      </c>
      <c r="BR49" s="286">
        <v>3.5</v>
      </c>
      <c r="BS49" s="286">
        <v>3.5</v>
      </c>
      <c r="BT49" s="286">
        <v>3.5</v>
      </c>
      <c r="BU49" s="286">
        <v>3.5</v>
      </c>
      <c r="BV49" s="286">
        <v>3.5</v>
      </c>
      <c r="BW49" s="286">
        <v>3.4</v>
      </c>
      <c r="BX49" s="286">
        <v>3.4</v>
      </c>
      <c r="BY49" s="286">
        <v>3.4</v>
      </c>
      <c r="BZ49" s="286">
        <v>3.6</v>
      </c>
      <c r="CA49" s="286">
        <v>3.6</v>
      </c>
      <c r="CB49" s="286">
        <f>_xlfn.IFNA(VLOOKUP(C49,'INFORM Severity - hidden'!$C$5:$G$300,5,FALSE),"-")</f>
        <v>3.6</v>
      </c>
    </row>
    <row r="50" spans="1:80">
      <c r="A50" t="s">
        <v>1938</v>
      </c>
      <c r="B50" t="s">
        <v>1970</v>
      </c>
      <c r="C50" t="s">
        <v>1971</v>
      </c>
      <c r="D50" s="286" t="str">
        <f t="shared" si="0"/>
        <v>Increasing</v>
      </c>
      <c r="E50" s="286" t="s">
        <v>8529</v>
      </c>
      <c r="F50" s="286">
        <v>3.3</v>
      </c>
      <c r="G50" s="286">
        <v>3.3</v>
      </c>
      <c r="H50" s="286">
        <v>3.1</v>
      </c>
      <c r="I50" s="286">
        <v>3.1</v>
      </c>
      <c r="J50" s="286">
        <v>3.1</v>
      </c>
      <c r="K50" s="286">
        <v>3.1</v>
      </c>
      <c r="L50" s="286">
        <v>2.7</v>
      </c>
      <c r="M50" s="286">
        <v>2.8</v>
      </c>
      <c r="N50" s="286">
        <v>2.6</v>
      </c>
      <c r="O50" s="286">
        <v>2.6</v>
      </c>
      <c r="P50" s="286">
        <v>2.6</v>
      </c>
      <c r="Q50" s="286">
        <v>2.6</v>
      </c>
      <c r="R50" s="286">
        <v>2.6</v>
      </c>
      <c r="S50" s="286">
        <v>2.6</v>
      </c>
      <c r="T50" s="286">
        <v>2.6</v>
      </c>
      <c r="U50" s="286">
        <v>2.5</v>
      </c>
      <c r="V50" s="286">
        <v>2.6</v>
      </c>
      <c r="W50" s="286">
        <v>2.6</v>
      </c>
      <c r="X50" s="286">
        <v>2.6</v>
      </c>
      <c r="Y50" s="286">
        <v>2.5</v>
      </c>
      <c r="Z50" s="286">
        <v>2.5</v>
      </c>
      <c r="AA50" s="286">
        <v>2.6</v>
      </c>
      <c r="AB50" s="286">
        <v>2.6</v>
      </c>
      <c r="AC50" s="286">
        <v>2.8</v>
      </c>
      <c r="AD50" s="286">
        <v>2.8</v>
      </c>
      <c r="AE50" s="286">
        <v>2.8</v>
      </c>
      <c r="AF50" s="286">
        <v>2.8</v>
      </c>
      <c r="AG50" s="286">
        <v>2.8</v>
      </c>
      <c r="AH50" s="286">
        <v>2.8</v>
      </c>
      <c r="AI50" s="286">
        <v>2.8</v>
      </c>
      <c r="AJ50" s="286">
        <v>2.8</v>
      </c>
      <c r="AK50" s="286">
        <v>2.8</v>
      </c>
      <c r="AL50" s="286">
        <v>2.8</v>
      </c>
      <c r="AM50" s="286">
        <v>2.8</v>
      </c>
      <c r="AN50" s="286">
        <v>2.8</v>
      </c>
      <c r="AO50" s="286">
        <v>2.8</v>
      </c>
      <c r="AP50" s="286">
        <v>2.8</v>
      </c>
      <c r="AQ50" s="286">
        <v>3.1</v>
      </c>
      <c r="AR50" s="286">
        <v>3.1</v>
      </c>
      <c r="AS50" s="286">
        <v>3.1</v>
      </c>
      <c r="AT50" s="286">
        <v>3.1</v>
      </c>
      <c r="AU50" s="286">
        <v>2.9</v>
      </c>
      <c r="AV50" s="286">
        <v>2.9</v>
      </c>
      <c r="AW50" s="286">
        <v>2.9</v>
      </c>
      <c r="AX50" s="286">
        <v>2.9</v>
      </c>
      <c r="AY50" s="286">
        <v>2.9</v>
      </c>
      <c r="AZ50" s="286">
        <v>2.9</v>
      </c>
      <c r="BA50" s="286">
        <v>2.9</v>
      </c>
      <c r="BB50" s="286">
        <v>2.9</v>
      </c>
      <c r="BC50" s="286">
        <v>2.9</v>
      </c>
      <c r="BD50" s="286">
        <v>2.9</v>
      </c>
      <c r="BE50" s="286">
        <v>2.9</v>
      </c>
      <c r="BF50" s="286">
        <v>2.9</v>
      </c>
      <c r="BG50" s="286">
        <v>2.8</v>
      </c>
      <c r="BH50" s="286">
        <v>2.8</v>
      </c>
      <c r="BI50" s="286">
        <v>2.8</v>
      </c>
      <c r="BJ50" s="286">
        <v>2.8</v>
      </c>
      <c r="BK50" s="286">
        <v>2.8</v>
      </c>
      <c r="BL50" s="286">
        <v>2.8</v>
      </c>
      <c r="BM50" s="286">
        <v>2.8</v>
      </c>
      <c r="BN50" s="286">
        <v>2.8</v>
      </c>
      <c r="BO50" s="286">
        <v>2.8</v>
      </c>
      <c r="BP50" s="286">
        <v>2.8</v>
      </c>
      <c r="BQ50" s="286">
        <v>2.8</v>
      </c>
      <c r="BR50" s="286">
        <v>2.8</v>
      </c>
      <c r="BS50" s="286">
        <v>2.8</v>
      </c>
      <c r="BT50" s="286">
        <v>2.8</v>
      </c>
      <c r="BU50" s="286">
        <v>2.8</v>
      </c>
      <c r="BV50" s="286">
        <v>2.8</v>
      </c>
      <c r="BW50" s="286">
        <v>2.7</v>
      </c>
      <c r="BX50" s="286">
        <v>2.7</v>
      </c>
      <c r="BY50" s="286">
        <v>2.7</v>
      </c>
      <c r="BZ50" s="286">
        <v>2.7</v>
      </c>
      <c r="CA50" s="286">
        <v>2.9</v>
      </c>
      <c r="CB50" s="286">
        <f>_xlfn.IFNA(VLOOKUP(C50,'INFORM Severity - hidden'!$C$5:$G$300,5,FALSE),"-")</f>
        <v>2.9</v>
      </c>
    </row>
    <row r="51" spans="1:80">
      <c r="A51" t="s">
        <v>2082</v>
      </c>
      <c r="B51" t="s">
        <v>2080</v>
      </c>
      <c r="C51" t="s">
        <v>2081</v>
      </c>
      <c r="D51" s="286" t="str">
        <f t="shared" si="0"/>
        <v>Decreasing</v>
      </c>
      <c r="E51" s="286" t="s">
        <v>8529</v>
      </c>
      <c r="F51" s="286">
        <v>4.4000000000000004</v>
      </c>
      <c r="G51" s="286">
        <v>4.4000000000000004</v>
      </c>
      <c r="H51" s="286">
        <v>4.4000000000000004</v>
      </c>
      <c r="I51" s="286">
        <v>4.2</v>
      </c>
      <c r="J51" s="286">
        <v>4.2</v>
      </c>
      <c r="K51" s="286">
        <v>4.2</v>
      </c>
      <c r="L51" s="286">
        <v>4.2</v>
      </c>
      <c r="M51" s="286">
        <v>4.2</v>
      </c>
      <c r="N51" s="286">
        <v>4.2</v>
      </c>
      <c r="O51" s="286">
        <v>4.2</v>
      </c>
      <c r="P51" s="286">
        <v>4.2</v>
      </c>
      <c r="Q51" s="286">
        <v>4.2</v>
      </c>
      <c r="R51" s="286">
        <v>4</v>
      </c>
      <c r="S51" s="286">
        <v>4.2</v>
      </c>
      <c r="T51" s="286">
        <v>4.2</v>
      </c>
      <c r="U51" s="286">
        <v>4.2</v>
      </c>
      <c r="V51" s="286">
        <v>4.2</v>
      </c>
      <c r="W51" s="286">
        <v>4.2</v>
      </c>
      <c r="X51" s="286">
        <v>4.2</v>
      </c>
      <c r="Y51" s="286">
        <v>4.2</v>
      </c>
      <c r="Z51" s="286">
        <v>4.5</v>
      </c>
      <c r="AA51" s="286">
        <v>4.5</v>
      </c>
      <c r="AB51" s="286">
        <v>4.5</v>
      </c>
      <c r="AC51" s="286">
        <v>4.5</v>
      </c>
      <c r="AD51" s="286">
        <v>4.5</v>
      </c>
      <c r="AE51" s="286">
        <v>4.5</v>
      </c>
      <c r="AF51" s="286">
        <v>4.5</v>
      </c>
      <c r="AG51" s="286">
        <v>4.5</v>
      </c>
      <c r="AH51" s="286">
        <v>4.5</v>
      </c>
      <c r="AI51" s="286">
        <v>4.5</v>
      </c>
      <c r="AJ51" s="286">
        <v>4.5</v>
      </c>
      <c r="AK51" s="286">
        <v>4.5</v>
      </c>
      <c r="AL51" s="286">
        <v>4.5</v>
      </c>
      <c r="AM51" s="286">
        <v>4.5</v>
      </c>
      <c r="AN51" s="286">
        <v>4.5</v>
      </c>
      <c r="AO51" s="286">
        <v>4.5</v>
      </c>
      <c r="AP51" s="286">
        <v>4.5</v>
      </c>
      <c r="AQ51" s="286">
        <v>4.5</v>
      </c>
      <c r="AR51" s="286">
        <v>4.5</v>
      </c>
      <c r="AS51" s="286">
        <v>4.5</v>
      </c>
      <c r="AT51" s="286">
        <v>4.2</v>
      </c>
      <c r="AU51" s="286">
        <v>4.2</v>
      </c>
      <c r="AV51" s="286">
        <v>4.2</v>
      </c>
      <c r="AW51" s="286">
        <v>4.2</v>
      </c>
      <c r="AX51" s="286">
        <v>4.2</v>
      </c>
      <c r="AY51" s="286">
        <v>4.2</v>
      </c>
      <c r="AZ51" s="286">
        <v>4.2</v>
      </c>
      <c r="BA51" s="286">
        <v>4.2</v>
      </c>
      <c r="BB51" s="286">
        <v>4.5</v>
      </c>
      <c r="BC51" s="286">
        <v>4.5</v>
      </c>
      <c r="BD51" s="286">
        <v>4.5</v>
      </c>
      <c r="BE51" s="286">
        <v>4.5</v>
      </c>
      <c r="BF51" s="286">
        <v>4.5</v>
      </c>
      <c r="BG51" s="286">
        <v>4.4000000000000004</v>
      </c>
      <c r="BH51" s="286">
        <v>4.4000000000000004</v>
      </c>
      <c r="BI51" s="286">
        <v>4.4000000000000004</v>
      </c>
      <c r="BJ51" s="286">
        <v>4.4000000000000004</v>
      </c>
      <c r="BK51" s="286">
        <v>4.4000000000000004</v>
      </c>
      <c r="BL51" s="286">
        <v>4.3</v>
      </c>
      <c r="BM51" s="286">
        <v>4.4000000000000004</v>
      </c>
      <c r="BN51" s="286">
        <v>4.4000000000000004</v>
      </c>
      <c r="BO51" s="286">
        <v>4.4000000000000004</v>
      </c>
      <c r="BP51" s="286">
        <v>4.3</v>
      </c>
      <c r="BQ51" s="286">
        <v>4.3</v>
      </c>
      <c r="BR51" s="286">
        <v>4.3</v>
      </c>
      <c r="BS51" s="286">
        <v>4.4000000000000004</v>
      </c>
      <c r="BT51" s="286">
        <v>4.4000000000000004</v>
      </c>
      <c r="BU51" s="286">
        <v>4.4000000000000004</v>
      </c>
      <c r="BV51" s="286">
        <v>4.4000000000000004</v>
      </c>
      <c r="BW51" s="286">
        <v>4.4000000000000004</v>
      </c>
      <c r="BX51" s="286">
        <v>4.4000000000000004</v>
      </c>
      <c r="BY51" s="286">
        <v>4.3</v>
      </c>
      <c r="BZ51" s="286">
        <v>4.4000000000000004</v>
      </c>
      <c r="CA51" s="286">
        <v>4.3</v>
      </c>
      <c r="CB51" s="286">
        <f>_xlfn.IFNA(VLOOKUP(C51,'INFORM Severity - hidden'!$C$5:$G$300,5,FALSE),"-")</f>
        <v>4.3</v>
      </c>
    </row>
    <row r="52" spans="1:80">
      <c r="C52" t="s">
        <v>8559</v>
      </c>
      <c r="D52" s="286" t="str">
        <f t="shared" si="0"/>
        <v>-</v>
      </c>
      <c r="E52" s="286" t="s">
        <v>8529</v>
      </c>
      <c r="F52" s="286" t="s">
        <v>8529</v>
      </c>
      <c r="G52" s="286" t="s">
        <v>8529</v>
      </c>
      <c r="H52" s="286" t="s">
        <v>8529</v>
      </c>
      <c r="I52" s="286" t="s">
        <v>8529</v>
      </c>
      <c r="J52" s="286" t="s">
        <v>8529</v>
      </c>
      <c r="K52" s="286" t="s">
        <v>8529</v>
      </c>
      <c r="L52" s="286" t="s">
        <v>8529</v>
      </c>
      <c r="M52" s="286" t="s">
        <v>8529</v>
      </c>
      <c r="N52" s="286" t="s">
        <v>8529</v>
      </c>
      <c r="O52" s="286" t="s">
        <v>8529</v>
      </c>
      <c r="P52" s="286">
        <v>2.7</v>
      </c>
      <c r="Q52" s="286">
        <v>2.7</v>
      </c>
      <c r="R52" s="286">
        <v>2.5</v>
      </c>
      <c r="S52" s="286">
        <v>2.7</v>
      </c>
      <c r="T52" s="286">
        <v>2.7</v>
      </c>
      <c r="U52" s="286" t="s">
        <v>8529</v>
      </c>
      <c r="V52" s="286" t="s">
        <v>8529</v>
      </c>
      <c r="W52" s="286" t="s">
        <v>8529</v>
      </c>
      <c r="X52" s="286" t="s">
        <v>8529</v>
      </c>
      <c r="Y52" s="286" t="s">
        <v>8529</v>
      </c>
      <c r="Z52" s="286" t="s">
        <v>8529</v>
      </c>
      <c r="AA52" s="286" t="s">
        <v>8529</v>
      </c>
      <c r="AB52" s="286" t="s">
        <v>8529</v>
      </c>
      <c r="AC52" s="286" t="s">
        <v>8529</v>
      </c>
      <c r="AD52" s="286" t="s">
        <v>8529</v>
      </c>
      <c r="AE52" s="286" t="s">
        <v>8529</v>
      </c>
      <c r="AF52" s="286" t="s">
        <v>8529</v>
      </c>
      <c r="AG52" s="286" t="s">
        <v>8529</v>
      </c>
      <c r="AH52" s="286" t="s">
        <v>8529</v>
      </c>
      <c r="AI52" s="286" t="s">
        <v>8529</v>
      </c>
      <c r="AJ52" s="286" t="s">
        <v>8529</v>
      </c>
      <c r="AK52" s="286" t="s">
        <v>8529</v>
      </c>
      <c r="AL52" s="286" t="s">
        <v>8529</v>
      </c>
      <c r="AM52" s="286" t="s">
        <v>8529</v>
      </c>
      <c r="AN52" s="286" t="s">
        <v>8529</v>
      </c>
      <c r="AO52" s="286" t="s">
        <v>8529</v>
      </c>
      <c r="AP52" s="286" t="s">
        <v>8529</v>
      </c>
      <c r="AQ52" s="286" t="s">
        <v>8529</v>
      </c>
      <c r="AR52" s="286" t="s">
        <v>8529</v>
      </c>
      <c r="AS52" s="286" t="s">
        <v>8529</v>
      </c>
      <c r="AT52" s="286" t="s">
        <v>8529</v>
      </c>
      <c r="AU52" s="286" t="s">
        <v>8529</v>
      </c>
      <c r="AV52" s="286" t="s">
        <v>8529</v>
      </c>
      <c r="AW52" s="286" t="s">
        <v>8529</v>
      </c>
      <c r="AX52" s="286" t="s">
        <v>8529</v>
      </c>
      <c r="AY52" s="286" t="s">
        <v>8529</v>
      </c>
      <c r="AZ52" s="286" t="s">
        <v>8529</v>
      </c>
      <c r="BA52" s="286" t="s">
        <v>8529</v>
      </c>
      <c r="BB52" s="286" t="s">
        <v>8529</v>
      </c>
      <c r="BC52" s="286" t="s">
        <v>8529</v>
      </c>
      <c r="BD52" s="286" t="s">
        <v>8529</v>
      </c>
      <c r="BE52" s="286" t="s">
        <v>8529</v>
      </c>
      <c r="BF52" s="286" t="s">
        <v>8529</v>
      </c>
      <c r="BG52" s="286" t="s">
        <v>8529</v>
      </c>
      <c r="BH52" s="286" t="s">
        <v>8529</v>
      </c>
      <c r="BI52" s="286" t="s">
        <v>8529</v>
      </c>
      <c r="BJ52" s="286" t="s">
        <v>8529</v>
      </c>
      <c r="BK52" s="286" t="s">
        <v>8529</v>
      </c>
      <c r="BL52" s="286" t="s">
        <v>8529</v>
      </c>
      <c r="BM52" s="286" t="s">
        <v>8529</v>
      </c>
      <c r="BN52" s="286" t="s">
        <v>8529</v>
      </c>
      <c r="BO52" s="286" t="s">
        <v>8529</v>
      </c>
      <c r="BP52" s="286" t="s">
        <v>8529</v>
      </c>
      <c r="BQ52" s="286" t="s">
        <v>8529</v>
      </c>
      <c r="BR52" s="286" t="s">
        <v>8529</v>
      </c>
      <c r="BS52" s="286" t="s">
        <v>8529</v>
      </c>
      <c r="BT52" s="286" t="s">
        <v>8529</v>
      </c>
      <c r="BU52" s="286" t="s">
        <v>8529</v>
      </c>
      <c r="BV52" s="286" t="s">
        <v>8529</v>
      </c>
      <c r="BW52" s="286" t="s">
        <v>8529</v>
      </c>
      <c r="BX52" s="286" t="s">
        <v>8529</v>
      </c>
      <c r="BY52" s="286" t="s">
        <v>8529</v>
      </c>
      <c r="BZ52" s="286" t="s">
        <v>8529</v>
      </c>
      <c r="CA52" s="286" t="s">
        <v>8529</v>
      </c>
      <c r="CB52" s="286" t="str">
        <f>_xlfn.IFNA(VLOOKUP(C52,'INFORM Severity - hidden'!$C$5:$G$300,5,FALSE),"-")</f>
        <v>-</v>
      </c>
    </row>
    <row r="53" spans="1:80">
      <c r="C53" t="s">
        <v>8560</v>
      </c>
      <c r="D53" s="286" t="str">
        <f t="shared" si="0"/>
        <v>-</v>
      </c>
      <c r="E53" s="286" t="s">
        <v>8529</v>
      </c>
      <c r="F53" s="286" t="s">
        <v>8529</v>
      </c>
      <c r="G53" s="286" t="s">
        <v>8529</v>
      </c>
      <c r="H53" s="286" t="s">
        <v>8529</v>
      </c>
      <c r="I53" s="286" t="s">
        <v>8529</v>
      </c>
      <c r="J53" s="286" t="s">
        <v>8529</v>
      </c>
      <c r="K53" s="286" t="s">
        <v>8529</v>
      </c>
      <c r="L53" s="286" t="s">
        <v>8529</v>
      </c>
      <c r="M53" s="286" t="s">
        <v>8529</v>
      </c>
      <c r="N53" s="286" t="s">
        <v>8529</v>
      </c>
      <c r="O53" s="286" t="s">
        <v>8529</v>
      </c>
      <c r="P53" s="286" t="s">
        <v>8529</v>
      </c>
      <c r="Q53" s="286" t="s">
        <v>8529</v>
      </c>
      <c r="R53" s="286" t="s">
        <v>8529</v>
      </c>
      <c r="S53" s="286" t="s">
        <v>8529</v>
      </c>
      <c r="T53" s="286" t="s">
        <v>8529</v>
      </c>
      <c r="U53" s="286" t="s">
        <v>8529</v>
      </c>
      <c r="V53" s="286">
        <v>2.4</v>
      </c>
      <c r="W53" s="286">
        <v>2.6</v>
      </c>
      <c r="X53" s="286">
        <v>2.6</v>
      </c>
      <c r="Y53" s="286">
        <v>2.6</v>
      </c>
      <c r="Z53" s="286">
        <v>2.6</v>
      </c>
      <c r="AA53" s="286">
        <v>2.6</v>
      </c>
      <c r="AB53" s="286">
        <v>2.6</v>
      </c>
      <c r="AC53" s="286">
        <v>2.6</v>
      </c>
      <c r="AD53" s="286" t="s">
        <v>8529</v>
      </c>
      <c r="AE53" s="286" t="s">
        <v>8529</v>
      </c>
      <c r="AF53" s="286" t="s">
        <v>8529</v>
      </c>
      <c r="AG53" s="286" t="s">
        <v>8529</v>
      </c>
      <c r="AH53" s="286" t="s">
        <v>8529</v>
      </c>
      <c r="AI53" s="286" t="s">
        <v>8529</v>
      </c>
      <c r="AJ53" s="286" t="s">
        <v>8529</v>
      </c>
      <c r="AK53" s="286" t="s">
        <v>8529</v>
      </c>
      <c r="AL53" s="286" t="s">
        <v>8529</v>
      </c>
      <c r="AM53" s="286" t="s">
        <v>8529</v>
      </c>
      <c r="AN53" s="286" t="s">
        <v>8529</v>
      </c>
      <c r="AO53" s="286" t="s">
        <v>8529</v>
      </c>
      <c r="AP53" s="286" t="s">
        <v>8529</v>
      </c>
      <c r="AQ53" s="286" t="s">
        <v>8529</v>
      </c>
      <c r="AR53" s="286" t="s">
        <v>8529</v>
      </c>
      <c r="AS53" s="286" t="s">
        <v>8529</v>
      </c>
      <c r="AT53" s="286" t="s">
        <v>8529</v>
      </c>
      <c r="AU53" s="286" t="s">
        <v>8529</v>
      </c>
      <c r="AV53" s="286" t="s">
        <v>8529</v>
      </c>
      <c r="AW53" s="286" t="s">
        <v>8529</v>
      </c>
      <c r="AX53" s="286" t="s">
        <v>8529</v>
      </c>
      <c r="AY53" s="286" t="s">
        <v>8529</v>
      </c>
      <c r="AZ53" s="286" t="s">
        <v>8529</v>
      </c>
      <c r="BA53" s="286" t="s">
        <v>8529</v>
      </c>
      <c r="BB53" s="286" t="s">
        <v>8529</v>
      </c>
      <c r="BC53" s="286" t="s">
        <v>8529</v>
      </c>
      <c r="BD53" s="286" t="s">
        <v>8529</v>
      </c>
      <c r="BE53" s="286" t="s">
        <v>8529</v>
      </c>
      <c r="BF53" s="286" t="s">
        <v>8529</v>
      </c>
      <c r="BG53" s="286" t="s">
        <v>8529</v>
      </c>
      <c r="BH53" s="286" t="s">
        <v>8529</v>
      </c>
      <c r="BI53" s="286" t="s">
        <v>8529</v>
      </c>
      <c r="BJ53" s="286" t="s">
        <v>8529</v>
      </c>
      <c r="BK53" s="286" t="s">
        <v>8529</v>
      </c>
      <c r="BL53" s="286" t="s">
        <v>8529</v>
      </c>
      <c r="BM53" s="286" t="s">
        <v>8529</v>
      </c>
      <c r="BN53" s="286" t="s">
        <v>8529</v>
      </c>
      <c r="BO53" s="286" t="s">
        <v>8529</v>
      </c>
      <c r="BP53" s="286" t="s">
        <v>8529</v>
      </c>
      <c r="BQ53" s="286" t="s">
        <v>8529</v>
      </c>
      <c r="BR53" s="286" t="s">
        <v>8529</v>
      </c>
      <c r="BS53" s="286" t="s">
        <v>8529</v>
      </c>
      <c r="BT53" s="286" t="s">
        <v>8529</v>
      </c>
      <c r="BU53" s="286" t="s">
        <v>8529</v>
      </c>
      <c r="BV53" s="286" t="s">
        <v>8529</v>
      </c>
      <c r="BW53" s="286" t="s">
        <v>8529</v>
      </c>
      <c r="BX53" s="286" t="s">
        <v>8529</v>
      </c>
      <c r="BY53" s="286" t="s">
        <v>8529</v>
      </c>
      <c r="BZ53" s="286" t="s">
        <v>8529</v>
      </c>
      <c r="CA53" s="286" t="s">
        <v>8529</v>
      </c>
      <c r="CB53" s="286" t="str">
        <f>_xlfn.IFNA(VLOOKUP(C53,'INFORM Severity - hidden'!$C$5:$G$300,5,FALSE),"-")</f>
        <v>-</v>
      </c>
    </row>
    <row r="54" spans="1:80">
      <c r="C54" t="s">
        <v>8561</v>
      </c>
      <c r="D54" s="286" t="str">
        <f t="shared" si="0"/>
        <v>-</v>
      </c>
      <c r="E54" s="286" t="s">
        <v>8529</v>
      </c>
      <c r="F54" s="286" t="s">
        <v>8529</v>
      </c>
      <c r="G54" s="286" t="s">
        <v>8529</v>
      </c>
      <c r="H54" s="286" t="s">
        <v>8529</v>
      </c>
      <c r="I54" s="286" t="s">
        <v>8529</v>
      </c>
      <c r="J54" s="286" t="s">
        <v>8529</v>
      </c>
      <c r="K54" s="286" t="s">
        <v>8529</v>
      </c>
      <c r="L54" s="286" t="s">
        <v>8529</v>
      </c>
      <c r="M54" s="286" t="s">
        <v>8529</v>
      </c>
      <c r="N54" s="286" t="s">
        <v>8529</v>
      </c>
      <c r="O54" s="286" t="s">
        <v>8529</v>
      </c>
      <c r="P54" s="286" t="s">
        <v>8529</v>
      </c>
      <c r="Q54" s="286" t="s">
        <v>8529</v>
      </c>
      <c r="R54" s="286" t="s">
        <v>8529</v>
      </c>
      <c r="S54" s="286" t="s">
        <v>8529</v>
      </c>
      <c r="T54" s="286" t="s">
        <v>8529</v>
      </c>
      <c r="U54" s="286" t="s">
        <v>8529</v>
      </c>
      <c r="V54" s="286" t="s">
        <v>8529</v>
      </c>
      <c r="W54" s="286" t="s">
        <v>8529</v>
      </c>
      <c r="X54" s="286" t="s">
        <v>8529</v>
      </c>
      <c r="Y54" s="286" t="s">
        <v>8529</v>
      </c>
      <c r="Z54" s="286" t="s">
        <v>8529</v>
      </c>
      <c r="AA54" s="286" t="s">
        <v>8529</v>
      </c>
      <c r="AB54" s="286" t="s">
        <v>8529</v>
      </c>
      <c r="AC54" s="286">
        <v>3.2</v>
      </c>
      <c r="AD54" s="286">
        <v>3.2</v>
      </c>
      <c r="AE54" s="286">
        <v>3.2</v>
      </c>
      <c r="AF54" s="286">
        <v>3.2</v>
      </c>
      <c r="AG54" s="286">
        <v>3.2</v>
      </c>
      <c r="AH54" s="286">
        <v>3.3</v>
      </c>
      <c r="AI54" s="286">
        <v>3.3</v>
      </c>
      <c r="AJ54" s="286">
        <v>3.3</v>
      </c>
      <c r="AK54" s="286">
        <v>3.3</v>
      </c>
      <c r="AL54" s="286">
        <v>3.3</v>
      </c>
      <c r="AM54" s="286">
        <v>3.3</v>
      </c>
      <c r="AN54" s="286">
        <v>3.3</v>
      </c>
      <c r="AO54" s="286">
        <v>3.3</v>
      </c>
      <c r="AP54" s="286">
        <v>3.3</v>
      </c>
      <c r="AQ54" s="286">
        <v>3.3</v>
      </c>
      <c r="AR54" s="286">
        <v>3.3</v>
      </c>
      <c r="AS54" s="286">
        <v>3.2</v>
      </c>
      <c r="AT54" s="286">
        <v>2.4</v>
      </c>
      <c r="AU54" s="286">
        <v>2.4</v>
      </c>
      <c r="AV54" s="286">
        <v>2.1</v>
      </c>
      <c r="AW54" s="286">
        <v>2.1</v>
      </c>
      <c r="AX54" s="286">
        <v>2.1</v>
      </c>
      <c r="AY54" s="286">
        <v>2.1</v>
      </c>
      <c r="AZ54" s="286">
        <v>2.1</v>
      </c>
      <c r="BA54" s="286">
        <v>2.2000000000000002</v>
      </c>
      <c r="BB54" s="286">
        <v>2.2000000000000002</v>
      </c>
      <c r="BC54" s="286">
        <v>2.2000000000000002</v>
      </c>
      <c r="BD54" s="286">
        <v>2.2000000000000002</v>
      </c>
      <c r="BE54" s="286">
        <v>2.2999999999999998</v>
      </c>
      <c r="BF54" s="286">
        <v>2.2999999999999998</v>
      </c>
      <c r="BG54" s="286">
        <v>2.2999999999999998</v>
      </c>
      <c r="BH54" s="286">
        <v>2.2999999999999998</v>
      </c>
      <c r="BI54" s="286">
        <v>2.2999999999999998</v>
      </c>
      <c r="BJ54" s="286">
        <v>2.2000000000000002</v>
      </c>
      <c r="BK54" s="286">
        <v>2.2999999999999998</v>
      </c>
      <c r="BL54" s="286">
        <v>2.2999999999999998</v>
      </c>
      <c r="BM54" s="286">
        <v>2.4</v>
      </c>
      <c r="BN54" s="286">
        <v>2.2999999999999998</v>
      </c>
      <c r="BO54" s="286">
        <v>2.2999999999999998</v>
      </c>
      <c r="BP54" s="286">
        <v>2.7</v>
      </c>
      <c r="BQ54" s="286">
        <v>2.7</v>
      </c>
      <c r="BR54" s="286">
        <v>2.7</v>
      </c>
      <c r="BS54" s="286">
        <v>2.7</v>
      </c>
      <c r="BT54" s="286">
        <v>2.7</v>
      </c>
      <c r="BU54" s="286">
        <v>2.7</v>
      </c>
      <c r="BV54" s="286">
        <v>2.7</v>
      </c>
      <c r="BW54" s="286">
        <v>2.7</v>
      </c>
      <c r="BX54" s="286">
        <v>2.7</v>
      </c>
      <c r="BY54" s="286">
        <v>2.7</v>
      </c>
      <c r="BZ54" s="286">
        <v>2.7</v>
      </c>
      <c r="CA54" s="286" t="s">
        <v>8529</v>
      </c>
      <c r="CB54" s="286" t="str">
        <f>_xlfn.IFNA(VLOOKUP(C54,'INFORM Severity - hidden'!$C$5:$G$300,5,FALSE),"-")</f>
        <v>-</v>
      </c>
    </row>
    <row r="55" spans="1:80">
      <c r="C55" t="s">
        <v>8562</v>
      </c>
      <c r="D55" s="286" t="str">
        <f t="shared" si="0"/>
        <v>-</v>
      </c>
      <c r="E55" s="286" t="s">
        <v>8529</v>
      </c>
      <c r="F55" s="286">
        <v>2.5</v>
      </c>
      <c r="G55" s="286">
        <v>2.5</v>
      </c>
      <c r="H55" s="286">
        <v>2.4</v>
      </c>
      <c r="I55" s="286">
        <v>2.4</v>
      </c>
      <c r="J55" s="286">
        <v>2.4</v>
      </c>
      <c r="K55" s="286">
        <v>2.4</v>
      </c>
      <c r="L55" s="286">
        <v>2.4</v>
      </c>
      <c r="M55" s="286">
        <v>2.4</v>
      </c>
      <c r="N55" s="286">
        <v>2.4</v>
      </c>
      <c r="O55" s="286">
        <v>1.7</v>
      </c>
      <c r="P55" s="286">
        <v>1.8</v>
      </c>
      <c r="Q55" s="286">
        <v>1.8</v>
      </c>
      <c r="R55" s="286">
        <v>1.8</v>
      </c>
      <c r="S55" s="286">
        <v>1.8</v>
      </c>
      <c r="T55" s="286">
        <v>1.8</v>
      </c>
      <c r="U55" s="286">
        <v>1.8</v>
      </c>
      <c r="V55" s="286">
        <v>1.7</v>
      </c>
      <c r="W55" s="286">
        <v>1.7</v>
      </c>
      <c r="X55" s="286">
        <v>1.7</v>
      </c>
      <c r="Y55" s="286">
        <v>1.6</v>
      </c>
      <c r="Z55" s="286">
        <v>2.2000000000000002</v>
      </c>
      <c r="AA55" s="286" t="s">
        <v>8529</v>
      </c>
      <c r="AB55" s="286" t="s">
        <v>8529</v>
      </c>
      <c r="AC55" s="286" t="s">
        <v>8529</v>
      </c>
      <c r="AD55" s="286" t="s">
        <v>8529</v>
      </c>
      <c r="AE55" s="286" t="s">
        <v>8529</v>
      </c>
      <c r="AF55" s="286" t="s">
        <v>8529</v>
      </c>
      <c r="AG55" s="286" t="s">
        <v>8529</v>
      </c>
      <c r="AH55" s="286" t="s">
        <v>8529</v>
      </c>
      <c r="AI55" s="286" t="s">
        <v>8529</v>
      </c>
      <c r="AJ55" s="286" t="s">
        <v>8529</v>
      </c>
      <c r="AK55" s="286" t="s">
        <v>8529</v>
      </c>
      <c r="AL55" s="286" t="s">
        <v>8529</v>
      </c>
      <c r="AM55" s="286" t="s">
        <v>8529</v>
      </c>
      <c r="AN55" s="286" t="s">
        <v>8529</v>
      </c>
      <c r="AO55" s="286" t="s">
        <v>8529</v>
      </c>
      <c r="AP55" s="286" t="s">
        <v>8529</v>
      </c>
      <c r="AQ55" s="286" t="s">
        <v>8529</v>
      </c>
      <c r="AR55" s="286" t="s">
        <v>8529</v>
      </c>
      <c r="AS55" s="286" t="s">
        <v>8529</v>
      </c>
      <c r="AT55" s="286" t="s">
        <v>8529</v>
      </c>
      <c r="AU55" s="286" t="s">
        <v>8529</v>
      </c>
      <c r="AV55" s="286" t="s">
        <v>8529</v>
      </c>
      <c r="AW55" s="286" t="s">
        <v>8529</v>
      </c>
      <c r="AX55" s="286" t="s">
        <v>8529</v>
      </c>
      <c r="AY55" s="286" t="s">
        <v>8529</v>
      </c>
      <c r="AZ55" s="286" t="s">
        <v>8529</v>
      </c>
      <c r="BA55" s="286" t="s">
        <v>8529</v>
      </c>
      <c r="BB55" s="286" t="s">
        <v>8529</v>
      </c>
      <c r="BC55" s="286" t="s">
        <v>8529</v>
      </c>
      <c r="BD55" s="286" t="s">
        <v>8529</v>
      </c>
      <c r="BE55" s="286" t="s">
        <v>8529</v>
      </c>
      <c r="BF55" s="286" t="s">
        <v>8529</v>
      </c>
      <c r="BG55" s="286" t="s">
        <v>8529</v>
      </c>
      <c r="BH55" s="286" t="s">
        <v>8529</v>
      </c>
      <c r="BI55" s="286" t="s">
        <v>8529</v>
      </c>
      <c r="BJ55" s="286" t="s">
        <v>8529</v>
      </c>
      <c r="BK55" s="286" t="s">
        <v>8529</v>
      </c>
      <c r="BL55" s="286" t="s">
        <v>8529</v>
      </c>
      <c r="BM55" s="286" t="s">
        <v>8529</v>
      </c>
      <c r="BN55" s="286" t="s">
        <v>8529</v>
      </c>
      <c r="BO55" s="286" t="s">
        <v>8529</v>
      </c>
      <c r="BP55" s="286" t="s">
        <v>8529</v>
      </c>
      <c r="BQ55" s="286" t="s">
        <v>8529</v>
      </c>
      <c r="BR55" s="286" t="s">
        <v>8529</v>
      </c>
      <c r="BS55" s="286" t="s">
        <v>8529</v>
      </c>
      <c r="BT55" s="286" t="s">
        <v>8529</v>
      </c>
      <c r="BU55" s="286" t="s">
        <v>8529</v>
      </c>
      <c r="BV55" s="286" t="s">
        <v>8529</v>
      </c>
      <c r="BW55" s="286" t="s">
        <v>8529</v>
      </c>
      <c r="BX55" s="286" t="s">
        <v>8529</v>
      </c>
      <c r="BY55" s="286" t="s">
        <v>8529</v>
      </c>
      <c r="BZ55" s="286" t="s">
        <v>8529</v>
      </c>
      <c r="CA55" s="286" t="s">
        <v>8529</v>
      </c>
      <c r="CB55" s="286" t="str">
        <f>_xlfn.IFNA(VLOOKUP(C55,'INFORM Severity - hidden'!$C$5:$G$300,5,FALSE),"-")</f>
        <v>-</v>
      </c>
    </row>
    <row r="56" spans="1:80">
      <c r="C56" t="s">
        <v>8563</v>
      </c>
      <c r="D56" s="286" t="str">
        <f t="shared" si="0"/>
        <v>-</v>
      </c>
      <c r="E56" s="286" t="s">
        <v>8529</v>
      </c>
      <c r="F56" s="286" t="s">
        <v>8529</v>
      </c>
      <c r="G56" s="286" t="s">
        <v>8529</v>
      </c>
      <c r="H56" s="286" t="s">
        <v>8529</v>
      </c>
      <c r="I56" s="286" t="s">
        <v>8529</v>
      </c>
      <c r="J56" s="286" t="s">
        <v>8529</v>
      </c>
      <c r="K56" s="286" t="s">
        <v>8529</v>
      </c>
      <c r="L56" s="286" t="s">
        <v>8529</v>
      </c>
      <c r="M56" s="286" t="s">
        <v>8529</v>
      </c>
      <c r="N56" s="286" t="s">
        <v>8529</v>
      </c>
      <c r="O56" s="286" t="s">
        <v>8529</v>
      </c>
      <c r="P56" s="286" t="s">
        <v>8529</v>
      </c>
      <c r="Q56" s="286" t="s">
        <v>8529</v>
      </c>
      <c r="R56" s="286" t="s">
        <v>8529</v>
      </c>
      <c r="S56" s="286" t="s">
        <v>8529</v>
      </c>
      <c r="T56" s="286" t="s">
        <v>8529</v>
      </c>
      <c r="U56" s="286" t="s">
        <v>8529</v>
      </c>
      <c r="V56" s="286" t="s">
        <v>8529</v>
      </c>
      <c r="W56" s="286" t="s">
        <v>8529</v>
      </c>
      <c r="X56" s="286" t="s">
        <v>8529</v>
      </c>
      <c r="Y56" s="286" t="s">
        <v>8529</v>
      </c>
      <c r="Z56" s="286" t="s">
        <v>8529</v>
      </c>
      <c r="AA56" s="286">
        <v>2.2000000000000002</v>
      </c>
      <c r="AB56" s="286">
        <v>2.2000000000000002</v>
      </c>
      <c r="AC56" s="286">
        <v>2.2000000000000002</v>
      </c>
      <c r="AD56" s="286">
        <v>2.2000000000000002</v>
      </c>
      <c r="AE56" s="286" t="s">
        <v>8529</v>
      </c>
      <c r="AF56" s="286" t="s">
        <v>8529</v>
      </c>
      <c r="AG56" s="286" t="s">
        <v>8529</v>
      </c>
      <c r="AH56" s="286" t="s">
        <v>8529</v>
      </c>
      <c r="AI56" s="286" t="s">
        <v>8529</v>
      </c>
      <c r="AJ56" s="286" t="s">
        <v>8529</v>
      </c>
      <c r="AK56" s="286" t="s">
        <v>8529</v>
      </c>
      <c r="AL56" s="286" t="s">
        <v>8529</v>
      </c>
      <c r="AM56" s="286" t="s">
        <v>8529</v>
      </c>
      <c r="AN56" s="286" t="s">
        <v>8529</v>
      </c>
      <c r="AO56" s="286" t="s">
        <v>8529</v>
      </c>
      <c r="AP56" s="286" t="s">
        <v>8529</v>
      </c>
      <c r="AQ56" s="286" t="s">
        <v>8529</v>
      </c>
      <c r="AR56" s="286" t="s">
        <v>8529</v>
      </c>
      <c r="AS56" s="286" t="s">
        <v>8529</v>
      </c>
      <c r="AT56" s="286" t="s">
        <v>8529</v>
      </c>
      <c r="AU56" s="286" t="s">
        <v>8529</v>
      </c>
      <c r="AV56" s="286" t="s">
        <v>8529</v>
      </c>
      <c r="AW56" s="286" t="s">
        <v>8529</v>
      </c>
      <c r="AX56" s="286" t="s">
        <v>8529</v>
      </c>
      <c r="AY56" s="286" t="s">
        <v>8529</v>
      </c>
      <c r="AZ56" s="286" t="s">
        <v>8529</v>
      </c>
      <c r="BA56" s="286" t="s">
        <v>8529</v>
      </c>
      <c r="BB56" s="286" t="s">
        <v>8529</v>
      </c>
      <c r="BC56" s="286" t="s">
        <v>8529</v>
      </c>
      <c r="BD56" s="286" t="s">
        <v>8529</v>
      </c>
      <c r="BE56" s="286" t="s">
        <v>8529</v>
      </c>
      <c r="BF56" s="286" t="s">
        <v>8529</v>
      </c>
      <c r="BG56" s="286" t="s">
        <v>8529</v>
      </c>
      <c r="BH56" s="286" t="s">
        <v>8529</v>
      </c>
      <c r="BI56" s="286" t="s">
        <v>8529</v>
      </c>
      <c r="BJ56" s="286" t="s">
        <v>8529</v>
      </c>
      <c r="BK56" s="286" t="s">
        <v>8529</v>
      </c>
      <c r="BL56" s="286" t="s">
        <v>8529</v>
      </c>
      <c r="BM56" s="286" t="s">
        <v>8529</v>
      </c>
      <c r="BN56" s="286" t="s">
        <v>8529</v>
      </c>
      <c r="BO56" s="286" t="s">
        <v>8529</v>
      </c>
      <c r="BP56" s="286" t="s">
        <v>8529</v>
      </c>
      <c r="BQ56" s="286" t="s">
        <v>8529</v>
      </c>
      <c r="BR56" s="286" t="s">
        <v>8529</v>
      </c>
      <c r="BS56" s="286" t="s">
        <v>8529</v>
      </c>
      <c r="BT56" s="286" t="s">
        <v>8529</v>
      </c>
      <c r="BU56" s="286" t="s">
        <v>8529</v>
      </c>
      <c r="BV56" s="286" t="s">
        <v>8529</v>
      </c>
      <c r="BW56" s="286" t="s">
        <v>8529</v>
      </c>
      <c r="BX56" s="286" t="s">
        <v>8529</v>
      </c>
      <c r="BY56" s="286" t="s">
        <v>8529</v>
      </c>
      <c r="BZ56" s="286" t="s">
        <v>8529</v>
      </c>
      <c r="CA56" s="286" t="s">
        <v>8529</v>
      </c>
      <c r="CB56" s="286" t="str">
        <f>_xlfn.IFNA(VLOOKUP(C56,'INFORM Severity - hidden'!$C$5:$G$300,5,FALSE),"-")</f>
        <v>-</v>
      </c>
    </row>
    <row r="57" spans="1:80">
      <c r="A57" t="s">
        <v>460</v>
      </c>
      <c r="B57" t="s">
        <v>1341</v>
      </c>
      <c r="C57" t="s">
        <v>1342</v>
      </c>
      <c r="D57" s="286" t="str">
        <f t="shared" si="0"/>
        <v>Decreasing</v>
      </c>
      <c r="E57" s="286" t="s">
        <v>8529</v>
      </c>
      <c r="F57" s="286">
        <v>3.9</v>
      </c>
      <c r="G57" s="286">
        <v>3.9</v>
      </c>
      <c r="H57" s="286">
        <v>4</v>
      </c>
      <c r="I57" s="286">
        <v>4</v>
      </c>
      <c r="J57" s="286">
        <v>4</v>
      </c>
      <c r="K57" s="286">
        <v>4</v>
      </c>
      <c r="L57" s="286">
        <v>4</v>
      </c>
      <c r="M57" s="286">
        <v>4</v>
      </c>
      <c r="N57" s="286">
        <v>4.0999999999999996</v>
      </c>
      <c r="O57" s="286">
        <v>4.0999999999999996</v>
      </c>
      <c r="P57" s="286">
        <v>4.0999999999999996</v>
      </c>
      <c r="Q57" s="286">
        <v>4.0999999999999996</v>
      </c>
      <c r="R57" s="286">
        <v>3.8</v>
      </c>
      <c r="S57" s="286">
        <v>3.8</v>
      </c>
      <c r="T57" s="286">
        <v>4.2</v>
      </c>
      <c r="U57" s="286">
        <v>4.2</v>
      </c>
      <c r="V57" s="286">
        <v>4.2</v>
      </c>
      <c r="W57" s="286">
        <v>4.2</v>
      </c>
      <c r="X57" s="286">
        <v>4.2</v>
      </c>
      <c r="Y57" s="286">
        <v>4.2</v>
      </c>
      <c r="Z57" s="286">
        <v>4.2</v>
      </c>
      <c r="AA57" s="286">
        <v>4.0999999999999996</v>
      </c>
      <c r="AB57" s="286">
        <v>3.9</v>
      </c>
      <c r="AC57" s="286">
        <v>3.9</v>
      </c>
      <c r="AD57" s="286">
        <v>3.9</v>
      </c>
      <c r="AE57" s="286">
        <v>3.9</v>
      </c>
      <c r="AF57" s="286">
        <v>3.9</v>
      </c>
      <c r="AG57" s="286">
        <v>3.7</v>
      </c>
      <c r="AH57" s="286">
        <v>3.7</v>
      </c>
      <c r="AI57" s="286">
        <v>3.7</v>
      </c>
      <c r="AJ57" s="286">
        <v>3.7</v>
      </c>
      <c r="AK57" s="286">
        <v>4</v>
      </c>
      <c r="AL57" s="286">
        <v>4.0999999999999996</v>
      </c>
      <c r="AM57" s="286">
        <v>4.0999999999999996</v>
      </c>
      <c r="AN57" s="286">
        <v>4.0999999999999996</v>
      </c>
      <c r="AO57" s="286">
        <v>4.0999999999999996</v>
      </c>
      <c r="AP57" s="286">
        <v>4.0999999999999996</v>
      </c>
      <c r="AQ57" s="286">
        <v>3.9</v>
      </c>
      <c r="AR57" s="286">
        <v>3.9</v>
      </c>
      <c r="AS57" s="286">
        <v>3.9</v>
      </c>
      <c r="AT57" s="286">
        <v>3.9</v>
      </c>
      <c r="AU57" s="286">
        <v>3.9</v>
      </c>
      <c r="AV57" s="286">
        <v>4</v>
      </c>
      <c r="AW57" s="286">
        <v>4</v>
      </c>
      <c r="AX57" s="286">
        <v>4</v>
      </c>
      <c r="AY57" s="286">
        <v>4</v>
      </c>
      <c r="AZ57" s="286">
        <v>4</v>
      </c>
      <c r="BA57" s="286">
        <v>4</v>
      </c>
      <c r="BB57" s="286">
        <v>4</v>
      </c>
      <c r="BC57" s="286">
        <v>4.0999999999999996</v>
      </c>
      <c r="BD57" s="286">
        <v>4.0999999999999996</v>
      </c>
      <c r="BE57" s="286">
        <v>4</v>
      </c>
      <c r="BF57" s="286">
        <v>4</v>
      </c>
      <c r="BG57" s="286">
        <v>4</v>
      </c>
      <c r="BH57" s="286">
        <v>4</v>
      </c>
      <c r="BI57" s="286">
        <v>3.9</v>
      </c>
      <c r="BJ57" s="286">
        <v>3.9</v>
      </c>
      <c r="BK57" s="286">
        <v>3.9</v>
      </c>
      <c r="BL57" s="286">
        <v>3.9</v>
      </c>
      <c r="BM57" s="286">
        <v>4</v>
      </c>
      <c r="BN57" s="286">
        <v>4</v>
      </c>
      <c r="BO57" s="286">
        <v>4</v>
      </c>
      <c r="BP57" s="286">
        <v>3.8</v>
      </c>
      <c r="BQ57" s="286">
        <v>3.8</v>
      </c>
      <c r="BR57" s="286">
        <v>3.8</v>
      </c>
      <c r="BS57" s="286">
        <v>4.0999999999999996</v>
      </c>
      <c r="BT57" s="286">
        <v>4.0999999999999996</v>
      </c>
      <c r="BU57" s="286">
        <v>4.0999999999999996</v>
      </c>
      <c r="BV57" s="286">
        <v>4.0999999999999996</v>
      </c>
      <c r="BW57" s="286">
        <v>4.0999999999999996</v>
      </c>
      <c r="BX57" s="286">
        <v>4.0999999999999996</v>
      </c>
      <c r="BY57" s="286">
        <v>4.0999999999999996</v>
      </c>
      <c r="BZ57" s="286">
        <v>3.9</v>
      </c>
      <c r="CA57" s="286">
        <v>3.9</v>
      </c>
      <c r="CB57" s="286">
        <f>_xlfn.IFNA(VLOOKUP(C57,'INFORM Severity - hidden'!$C$5:$G$300,5,FALSE),"-")</f>
        <v>3.9</v>
      </c>
    </row>
    <row r="58" spans="1:80">
      <c r="A58" t="s">
        <v>460</v>
      </c>
      <c r="B58" t="s">
        <v>458</v>
      </c>
      <c r="C58" t="s">
        <v>459</v>
      </c>
      <c r="D58" s="286" t="str">
        <f t="shared" si="0"/>
        <v>Increasing</v>
      </c>
      <c r="E58" s="286" t="s">
        <v>8529</v>
      </c>
      <c r="F58" s="286">
        <v>2.8</v>
      </c>
      <c r="G58" s="286">
        <v>2.8</v>
      </c>
      <c r="H58" s="286">
        <v>3.3</v>
      </c>
      <c r="I58" s="286">
        <v>3.3</v>
      </c>
      <c r="J58" s="286">
        <v>3.3</v>
      </c>
      <c r="K58" s="286">
        <v>3.3</v>
      </c>
      <c r="L58" s="286">
        <v>3.3</v>
      </c>
      <c r="M58" s="286">
        <v>3.3</v>
      </c>
      <c r="N58" s="286">
        <v>3.3</v>
      </c>
      <c r="O58" s="286">
        <v>3.3</v>
      </c>
      <c r="P58" s="286">
        <v>3.3</v>
      </c>
      <c r="Q58" s="286">
        <v>3.3</v>
      </c>
      <c r="R58" s="286">
        <v>3.4</v>
      </c>
      <c r="S58" s="286">
        <v>3.4</v>
      </c>
      <c r="T58" s="286">
        <v>3.4</v>
      </c>
      <c r="U58" s="286">
        <v>3.4</v>
      </c>
      <c r="V58" s="286">
        <v>3.4</v>
      </c>
      <c r="W58" s="286">
        <v>3.4</v>
      </c>
      <c r="X58" s="286">
        <v>3.4</v>
      </c>
      <c r="Y58" s="286">
        <v>3.4</v>
      </c>
      <c r="Z58" s="286">
        <v>3.4</v>
      </c>
      <c r="AA58" s="286">
        <v>3.4</v>
      </c>
      <c r="AB58" s="286">
        <v>3.4</v>
      </c>
      <c r="AC58" s="286">
        <v>3.4</v>
      </c>
      <c r="AD58" s="286">
        <v>3.4</v>
      </c>
      <c r="AE58" s="286">
        <v>3.4</v>
      </c>
      <c r="AF58" s="286">
        <v>3.4</v>
      </c>
      <c r="AG58" s="286">
        <v>3.4</v>
      </c>
      <c r="AH58" s="286">
        <v>3.4</v>
      </c>
      <c r="AI58" s="286">
        <v>3.4</v>
      </c>
      <c r="AJ58" s="286">
        <v>3.4</v>
      </c>
      <c r="AK58" s="286">
        <v>3.5</v>
      </c>
      <c r="AL58" s="286">
        <v>3.5</v>
      </c>
      <c r="AM58" s="286">
        <v>3.5</v>
      </c>
      <c r="AN58" s="286">
        <v>3.5</v>
      </c>
      <c r="AO58" s="286">
        <v>3.5</v>
      </c>
      <c r="AP58" s="286">
        <v>3.5</v>
      </c>
      <c r="AQ58" s="286">
        <v>3.5</v>
      </c>
      <c r="AR58" s="286">
        <v>3.5</v>
      </c>
      <c r="AS58" s="286">
        <v>3.5</v>
      </c>
      <c r="AT58" s="286">
        <v>3.5</v>
      </c>
      <c r="AU58" s="286">
        <v>3.5</v>
      </c>
      <c r="AV58" s="286">
        <v>3.4</v>
      </c>
      <c r="AW58" s="286">
        <v>3.4</v>
      </c>
      <c r="AX58" s="286">
        <v>3.4</v>
      </c>
      <c r="AY58" s="286">
        <v>3.7</v>
      </c>
      <c r="AZ58" s="286">
        <v>3.7</v>
      </c>
      <c r="BA58" s="286">
        <v>3.5</v>
      </c>
      <c r="BB58" s="286">
        <v>3.5</v>
      </c>
      <c r="BC58" s="286">
        <v>3.5</v>
      </c>
      <c r="BD58" s="286">
        <v>3.7</v>
      </c>
      <c r="BE58" s="286">
        <v>3.7</v>
      </c>
      <c r="BF58" s="286">
        <v>3.7</v>
      </c>
      <c r="BG58" s="286">
        <v>3.6</v>
      </c>
      <c r="BH58" s="286">
        <v>3.6</v>
      </c>
      <c r="BI58" s="286">
        <v>3.5</v>
      </c>
      <c r="BJ58" s="286">
        <v>3.7</v>
      </c>
      <c r="BK58" s="286">
        <v>3.7</v>
      </c>
      <c r="BL58" s="286">
        <v>3.7</v>
      </c>
      <c r="BM58" s="286">
        <v>3.7</v>
      </c>
      <c r="BN58" s="286">
        <v>3.7</v>
      </c>
      <c r="BO58" s="286">
        <v>3.7</v>
      </c>
      <c r="BP58" s="286">
        <v>3.3</v>
      </c>
      <c r="BQ58" s="286">
        <v>3.3</v>
      </c>
      <c r="BR58" s="286">
        <v>3.3</v>
      </c>
      <c r="BS58" s="286">
        <v>3.2</v>
      </c>
      <c r="BT58" s="286">
        <v>3.2</v>
      </c>
      <c r="BU58" s="286">
        <v>3.2</v>
      </c>
      <c r="BV58" s="286">
        <v>3.2</v>
      </c>
      <c r="BW58" s="286">
        <v>3.2</v>
      </c>
      <c r="BX58" s="286">
        <v>3.2</v>
      </c>
      <c r="BY58" s="286">
        <v>3.2</v>
      </c>
      <c r="BZ58" s="286">
        <v>3.2</v>
      </c>
      <c r="CA58" s="286">
        <v>3.3</v>
      </c>
      <c r="CB58" s="286">
        <f>_xlfn.IFNA(VLOOKUP(C58,'INFORM Severity - hidden'!$C$5:$G$300,5,FALSE),"-")</f>
        <v>3.3</v>
      </c>
    </row>
    <row r="59" spans="1:80">
      <c r="C59" t="s">
        <v>8564</v>
      </c>
      <c r="D59" s="286" t="str">
        <f t="shared" si="0"/>
        <v>-</v>
      </c>
      <c r="E59" s="286" t="s">
        <v>8529</v>
      </c>
      <c r="F59" s="286" t="s">
        <v>8529</v>
      </c>
      <c r="G59" s="286" t="s">
        <v>8529</v>
      </c>
      <c r="H59" s="286" t="s">
        <v>8529</v>
      </c>
      <c r="I59" s="286" t="s">
        <v>8529</v>
      </c>
      <c r="J59" s="286" t="s">
        <v>8529</v>
      </c>
      <c r="K59" s="286" t="s">
        <v>8529</v>
      </c>
      <c r="L59" s="286" t="s">
        <v>8529</v>
      </c>
      <c r="M59" s="286" t="s">
        <v>8529</v>
      </c>
      <c r="N59" s="286" t="s">
        <v>8529</v>
      </c>
      <c r="O59" s="286" t="s">
        <v>8529</v>
      </c>
      <c r="P59" s="286" t="s">
        <v>8529</v>
      </c>
      <c r="Q59" s="286" t="s">
        <v>8529</v>
      </c>
      <c r="R59" s="286" t="s">
        <v>8529</v>
      </c>
      <c r="S59" s="286" t="s">
        <v>8529</v>
      </c>
      <c r="T59" s="286" t="s">
        <v>8529</v>
      </c>
      <c r="U59" s="286" t="s">
        <v>8529</v>
      </c>
      <c r="V59" s="286" t="s">
        <v>8529</v>
      </c>
      <c r="W59" s="286" t="s">
        <v>8529</v>
      </c>
      <c r="X59" s="286" t="s">
        <v>8529</v>
      </c>
      <c r="Y59" s="286" t="s">
        <v>8529</v>
      </c>
      <c r="Z59" s="286" t="s">
        <v>8529</v>
      </c>
      <c r="AA59" s="286">
        <v>2.2000000000000002</v>
      </c>
      <c r="AB59" s="286">
        <v>2</v>
      </c>
      <c r="AC59" s="286">
        <v>2.1</v>
      </c>
      <c r="AD59" s="286">
        <v>2.1</v>
      </c>
      <c r="AE59" s="286">
        <v>2.1</v>
      </c>
      <c r="AF59" s="286">
        <v>2.1</v>
      </c>
      <c r="AG59" s="286" t="s">
        <v>8529</v>
      </c>
      <c r="AH59" s="286" t="s">
        <v>8529</v>
      </c>
      <c r="AI59" s="286" t="s">
        <v>8529</v>
      </c>
      <c r="AJ59" s="286" t="s">
        <v>8529</v>
      </c>
      <c r="AK59" s="286" t="s">
        <v>8529</v>
      </c>
      <c r="AL59" s="286" t="s">
        <v>8529</v>
      </c>
      <c r="AM59" s="286" t="s">
        <v>8529</v>
      </c>
      <c r="AN59" s="286" t="s">
        <v>8529</v>
      </c>
      <c r="AO59" s="286" t="s">
        <v>8529</v>
      </c>
      <c r="AP59" s="286" t="s">
        <v>8529</v>
      </c>
      <c r="AQ59" s="286" t="s">
        <v>8529</v>
      </c>
      <c r="AR59" s="286" t="s">
        <v>8529</v>
      </c>
      <c r="AS59" s="286" t="s">
        <v>8529</v>
      </c>
      <c r="AT59" s="286" t="s">
        <v>8529</v>
      </c>
      <c r="AU59" s="286" t="s">
        <v>8529</v>
      </c>
      <c r="AV59" s="286" t="s">
        <v>8529</v>
      </c>
      <c r="AW59" s="286" t="s">
        <v>8529</v>
      </c>
      <c r="AX59" s="286" t="s">
        <v>8529</v>
      </c>
      <c r="AY59" s="286" t="s">
        <v>8529</v>
      </c>
      <c r="AZ59" s="286" t="s">
        <v>8529</v>
      </c>
      <c r="BA59" s="286" t="s">
        <v>8529</v>
      </c>
      <c r="BB59" s="286" t="s">
        <v>8529</v>
      </c>
      <c r="BC59" s="286" t="s">
        <v>8529</v>
      </c>
      <c r="BD59" s="286" t="s">
        <v>8529</v>
      </c>
      <c r="BE59" s="286" t="s">
        <v>8529</v>
      </c>
      <c r="BF59" s="286" t="s">
        <v>8529</v>
      </c>
      <c r="BG59" s="286" t="s">
        <v>8529</v>
      </c>
      <c r="BH59" s="286" t="s">
        <v>8529</v>
      </c>
      <c r="BI59" s="286" t="s">
        <v>8529</v>
      </c>
      <c r="BJ59" s="286" t="s">
        <v>8529</v>
      </c>
      <c r="BK59" s="286" t="s">
        <v>8529</v>
      </c>
      <c r="BL59" s="286" t="s">
        <v>8529</v>
      </c>
      <c r="BM59" s="286" t="s">
        <v>8529</v>
      </c>
      <c r="BN59" s="286" t="s">
        <v>8529</v>
      </c>
      <c r="BO59" s="286" t="s">
        <v>8529</v>
      </c>
      <c r="BP59" s="286" t="s">
        <v>8529</v>
      </c>
      <c r="BQ59" s="286" t="s">
        <v>8529</v>
      </c>
      <c r="BR59" s="286" t="s">
        <v>8529</v>
      </c>
      <c r="BS59" s="286" t="s">
        <v>8529</v>
      </c>
      <c r="BT59" s="286" t="s">
        <v>8529</v>
      </c>
      <c r="BU59" s="286" t="s">
        <v>8529</v>
      </c>
      <c r="BV59" s="286" t="s">
        <v>8529</v>
      </c>
      <c r="BW59" s="286" t="s">
        <v>8529</v>
      </c>
      <c r="BX59" s="286" t="s">
        <v>8529</v>
      </c>
      <c r="BY59" s="286" t="s">
        <v>8529</v>
      </c>
      <c r="BZ59" s="286" t="s">
        <v>8529</v>
      </c>
      <c r="CA59" s="286" t="s">
        <v>8529</v>
      </c>
      <c r="CB59" s="286" t="str">
        <f>_xlfn.IFNA(VLOOKUP(C59,'INFORM Severity - hidden'!$C$5:$G$300,5,FALSE),"-")</f>
        <v>-</v>
      </c>
    </row>
    <row r="60" spans="1:80">
      <c r="C60" t="s">
        <v>8565</v>
      </c>
      <c r="D60" s="286" t="str">
        <f t="shared" si="0"/>
        <v>-</v>
      </c>
      <c r="E60" s="286" t="s">
        <v>8529</v>
      </c>
      <c r="F60" s="286" t="s">
        <v>8529</v>
      </c>
      <c r="G60" s="286" t="s">
        <v>8529</v>
      </c>
      <c r="H60" s="286">
        <v>2</v>
      </c>
      <c r="I60" s="286">
        <v>2</v>
      </c>
      <c r="J60" s="286" t="s">
        <v>8529</v>
      </c>
      <c r="K60" s="286" t="s">
        <v>8529</v>
      </c>
      <c r="L60" s="286" t="s">
        <v>8529</v>
      </c>
      <c r="M60" s="286" t="s">
        <v>8529</v>
      </c>
      <c r="N60" s="286" t="s">
        <v>8529</v>
      </c>
      <c r="O60" s="286" t="s">
        <v>8529</v>
      </c>
      <c r="P60" s="286" t="s">
        <v>8529</v>
      </c>
      <c r="Q60" s="286" t="s">
        <v>8529</v>
      </c>
      <c r="R60" s="286" t="s">
        <v>8529</v>
      </c>
      <c r="S60" s="286" t="s">
        <v>8529</v>
      </c>
      <c r="T60" s="286" t="s">
        <v>8529</v>
      </c>
      <c r="U60" s="286" t="s">
        <v>8529</v>
      </c>
      <c r="V60" s="286" t="s">
        <v>8529</v>
      </c>
      <c r="W60" s="286" t="s">
        <v>8529</v>
      </c>
      <c r="X60" s="286" t="s">
        <v>8529</v>
      </c>
      <c r="Y60" s="286" t="s">
        <v>8529</v>
      </c>
      <c r="Z60" s="286" t="s">
        <v>8529</v>
      </c>
      <c r="AA60" s="286" t="s">
        <v>8529</v>
      </c>
      <c r="AB60" s="286" t="s">
        <v>8529</v>
      </c>
      <c r="AC60" s="286" t="s">
        <v>8529</v>
      </c>
      <c r="AD60" s="286" t="s">
        <v>8529</v>
      </c>
      <c r="AE60" s="286" t="s">
        <v>8529</v>
      </c>
      <c r="AF60" s="286" t="s">
        <v>8529</v>
      </c>
      <c r="AG60" s="286" t="s">
        <v>8529</v>
      </c>
      <c r="AH60" s="286" t="s">
        <v>8529</v>
      </c>
      <c r="AI60" s="286" t="s">
        <v>8529</v>
      </c>
      <c r="AJ60" s="286" t="s">
        <v>8529</v>
      </c>
      <c r="AK60" s="286" t="s">
        <v>8529</v>
      </c>
      <c r="AL60" s="286" t="s">
        <v>8529</v>
      </c>
      <c r="AM60" s="286" t="s">
        <v>8529</v>
      </c>
      <c r="AN60" s="286" t="s">
        <v>8529</v>
      </c>
      <c r="AO60" s="286" t="s">
        <v>8529</v>
      </c>
      <c r="AP60" s="286" t="s">
        <v>8529</v>
      </c>
      <c r="AQ60" s="286" t="s">
        <v>8529</v>
      </c>
      <c r="AR60" s="286" t="s">
        <v>8529</v>
      </c>
      <c r="AS60" s="286" t="s">
        <v>8529</v>
      </c>
      <c r="AT60" s="286" t="s">
        <v>8529</v>
      </c>
      <c r="AU60" s="286" t="s">
        <v>8529</v>
      </c>
      <c r="AV60" s="286" t="s">
        <v>8529</v>
      </c>
      <c r="AW60" s="286" t="s">
        <v>8529</v>
      </c>
      <c r="AX60" s="286" t="s">
        <v>8529</v>
      </c>
      <c r="AY60" s="286" t="s">
        <v>8529</v>
      </c>
      <c r="AZ60" s="286" t="s">
        <v>8529</v>
      </c>
      <c r="BA60" s="286" t="s">
        <v>8529</v>
      </c>
      <c r="BB60" s="286" t="s">
        <v>8529</v>
      </c>
      <c r="BC60" s="286" t="s">
        <v>8529</v>
      </c>
      <c r="BD60" s="286" t="s">
        <v>8529</v>
      </c>
      <c r="BE60" s="286" t="s">
        <v>8529</v>
      </c>
      <c r="BF60" s="286" t="s">
        <v>8529</v>
      </c>
      <c r="BG60" s="286" t="s">
        <v>8529</v>
      </c>
      <c r="BH60" s="286" t="s">
        <v>8529</v>
      </c>
      <c r="BI60" s="286" t="s">
        <v>8529</v>
      </c>
      <c r="BJ60" s="286" t="s">
        <v>8529</v>
      </c>
      <c r="BK60" s="286" t="s">
        <v>8529</v>
      </c>
      <c r="BL60" s="286" t="s">
        <v>8529</v>
      </c>
      <c r="BM60" s="286" t="s">
        <v>8529</v>
      </c>
      <c r="BN60" s="286" t="s">
        <v>8529</v>
      </c>
      <c r="BO60" s="286" t="s">
        <v>8529</v>
      </c>
      <c r="BP60" s="286" t="s">
        <v>8529</v>
      </c>
      <c r="BQ60" s="286" t="s">
        <v>8529</v>
      </c>
      <c r="BR60" s="286" t="s">
        <v>8529</v>
      </c>
      <c r="BS60" s="286" t="s">
        <v>8529</v>
      </c>
      <c r="BT60" s="286" t="s">
        <v>8529</v>
      </c>
      <c r="BU60" s="286" t="s">
        <v>8529</v>
      </c>
      <c r="BV60" s="286" t="s">
        <v>8529</v>
      </c>
      <c r="BW60" s="286" t="s">
        <v>8529</v>
      </c>
      <c r="BX60" s="286" t="s">
        <v>8529</v>
      </c>
      <c r="BY60" s="286" t="s">
        <v>8529</v>
      </c>
      <c r="BZ60" s="286" t="s">
        <v>8529</v>
      </c>
      <c r="CA60" s="286" t="s">
        <v>8529</v>
      </c>
      <c r="CB60" s="286" t="str">
        <f>_xlfn.IFNA(VLOOKUP(C60,'INFORM Severity - hidden'!$C$5:$G$300,5,FALSE),"-")</f>
        <v>-</v>
      </c>
    </row>
    <row r="61" spans="1:80">
      <c r="A61" t="s">
        <v>476</v>
      </c>
      <c r="B61" t="s">
        <v>474</v>
      </c>
      <c r="C61" t="s">
        <v>475</v>
      </c>
      <c r="D61" s="286" t="str">
        <f t="shared" si="0"/>
        <v>Decreasing</v>
      </c>
      <c r="E61" s="286" t="s">
        <v>8529</v>
      </c>
      <c r="F61" s="286" t="s">
        <v>8529</v>
      </c>
      <c r="G61" s="286" t="s">
        <v>8529</v>
      </c>
      <c r="H61" s="286">
        <v>0.8</v>
      </c>
      <c r="I61" s="286">
        <v>0.8</v>
      </c>
      <c r="J61" s="286">
        <v>0.8</v>
      </c>
      <c r="K61" s="286">
        <v>0.8</v>
      </c>
      <c r="L61" s="286">
        <v>0.8</v>
      </c>
      <c r="M61" s="286">
        <v>0.8</v>
      </c>
      <c r="N61" s="286">
        <v>0.8</v>
      </c>
      <c r="O61" s="286">
        <v>0.8</v>
      </c>
      <c r="P61" s="286">
        <v>0.8</v>
      </c>
      <c r="Q61" s="286">
        <v>1.3</v>
      </c>
      <c r="R61" s="286">
        <v>1.2</v>
      </c>
      <c r="S61" s="286">
        <v>1</v>
      </c>
      <c r="T61" s="286">
        <v>1</v>
      </c>
      <c r="U61" s="286">
        <v>1</v>
      </c>
      <c r="V61" s="286">
        <v>1.1000000000000001</v>
      </c>
      <c r="W61" s="286">
        <v>1.1000000000000001</v>
      </c>
      <c r="X61" s="286">
        <v>1.1000000000000001</v>
      </c>
      <c r="Y61" s="286">
        <v>1.1000000000000001</v>
      </c>
      <c r="Z61" s="286">
        <v>1.1000000000000001</v>
      </c>
      <c r="AA61" s="286">
        <v>1.1000000000000001</v>
      </c>
      <c r="AB61" s="286">
        <v>1.1000000000000001</v>
      </c>
      <c r="AC61" s="286">
        <v>1.2</v>
      </c>
      <c r="AD61" s="286">
        <v>1.2</v>
      </c>
      <c r="AE61" s="286">
        <v>1.2</v>
      </c>
      <c r="AF61" s="286">
        <v>1.2</v>
      </c>
      <c r="AG61" s="286">
        <v>1.2</v>
      </c>
      <c r="AH61" s="286">
        <v>1.2</v>
      </c>
      <c r="AI61" s="286">
        <v>1.2</v>
      </c>
      <c r="AJ61" s="286">
        <v>1.2</v>
      </c>
      <c r="AK61" s="286">
        <v>1.2</v>
      </c>
      <c r="AL61" s="286">
        <v>1.1000000000000001</v>
      </c>
      <c r="AM61" s="286">
        <v>1.1000000000000001</v>
      </c>
      <c r="AN61" s="286">
        <v>1.1000000000000001</v>
      </c>
      <c r="AO61" s="286">
        <v>1.1000000000000001</v>
      </c>
      <c r="AP61" s="286">
        <v>1.1000000000000001</v>
      </c>
      <c r="AQ61" s="286">
        <v>1.1000000000000001</v>
      </c>
      <c r="AR61" s="286">
        <v>1.1000000000000001</v>
      </c>
      <c r="AS61" s="286">
        <v>1.1000000000000001</v>
      </c>
      <c r="AT61" s="286">
        <v>1.3</v>
      </c>
      <c r="AU61" s="286">
        <v>2.1</v>
      </c>
      <c r="AV61" s="286">
        <v>2.1</v>
      </c>
      <c r="AW61" s="286">
        <v>2.1</v>
      </c>
      <c r="AX61" s="286">
        <v>2.1</v>
      </c>
      <c r="AY61" s="286">
        <v>2.1</v>
      </c>
      <c r="AZ61" s="286">
        <v>2.1</v>
      </c>
      <c r="BA61" s="286">
        <v>2.1</v>
      </c>
      <c r="BB61" s="286">
        <v>2.1</v>
      </c>
      <c r="BC61" s="286">
        <v>2.1</v>
      </c>
      <c r="BD61" s="286">
        <v>2.1</v>
      </c>
      <c r="BE61" s="286">
        <v>2.1</v>
      </c>
      <c r="BF61" s="286">
        <v>2.1</v>
      </c>
      <c r="BG61" s="286">
        <v>2.1</v>
      </c>
      <c r="BH61" s="286">
        <v>2.1</v>
      </c>
      <c r="BI61" s="286">
        <v>2.1</v>
      </c>
      <c r="BJ61" s="286">
        <v>2.1</v>
      </c>
      <c r="BK61" s="286">
        <v>2.1</v>
      </c>
      <c r="BL61" s="286">
        <v>2.1</v>
      </c>
      <c r="BM61" s="286">
        <v>2.2000000000000002</v>
      </c>
      <c r="BN61" s="286">
        <v>2.2000000000000002</v>
      </c>
      <c r="BO61" s="286">
        <v>2.2000000000000002</v>
      </c>
      <c r="BP61" s="286">
        <v>2.2000000000000002</v>
      </c>
      <c r="BQ61" s="286">
        <v>2.2000000000000002</v>
      </c>
      <c r="BR61" s="286">
        <v>2.2000000000000002</v>
      </c>
      <c r="BS61" s="286">
        <v>2.2000000000000002</v>
      </c>
      <c r="BT61" s="286">
        <v>2.2000000000000002</v>
      </c>
      <c r="BU61" s="286">
        <v>2.2000000000000002</v>
      </c>
      <c r="BV61" s="286">
        <v>2.2000000000000002</v>
      </c>
      <c r="BW61" s="286">
        <v>2.2000000000000002</v>
      </c>
      <c r="BX61" s="286">
        <v>2.2000000000000002</v>
      </c>
      <c r="BY61" s="286">
        <v>2.1</v>
      </c>
      <c r="BZ61" s="286">
        <v>2.1</v>
      </c>
      <c r="CA61" s="286">
        <v>2.1</v>
      </c>
      <c r="CB61" s="286">
        <f>_xlfn.IFNA(VLOOKUP(C61,'INFORM Severity - hidden'!$C$5:$G$300,5,FALSE),"-")</f>
        <v>2.2000000000000002</v>
      </c>
    </row>
    <row r="62" spans="1:80">
      <c r="A62" t="s">
        <v>1372</v>
      </c>
      <c r="B62" t="s">
        <v>1370</v>
      </c>
      <c r="C62" t="s">
        <v>1371</v>
      </c>
      <c r="D62" s="286" t="str">
        <f t="shared" si="0"/>
        <v>Stable</v>
      </c>
      <c r="E62" s="286" t="s">
        <v>8529</v>
      </c>
      <c r="F62" s="286" t="s">
        <v>8529</v>
      </c>
      <c r="G62" s="286" t="s">
        <v>8529</v>
      </c>
      <c r="H62" s="286" t="s">
        <v>8529</v>
      </c>
      <c r="I62" s="286" t="s">
        <v>8529</v>
      </c>
      <c r="J62" s="286" t="s">
        <v>8529</v>
      </c>
      <c r="K62" s="286" t="s">
        <v>8529</v>
      </c>
      <c r="L62" s="286" t="s">
        <v>8529</v>
      </c>
      <c r="M62" s="286" t="s">
        <v>8529</v>
      </c>
      <c r="N62" s="286" t="s">
        <v>8529</v>
      </c>
      <c r="O62" s="286" t="s">
        <v>8529</v>
      </c>
      <c r="P62" s="286" t="s">
        <v>8529</v>
      </c>
      <c r="Q62" s="286" t="s">
        <v>8529</v>
      </c>
      <c r="R62" s="286" t="s">
        <v>8529</v>
      </c>
      <c r="S62" s="286" t="s">
        <v>8529</v>
      </c>
      <c r="T62" s="286" t="s">
        <v>8529</v>
      </c>
      <c r="U62" s="286" t="s">
        <v>8529</v>
      </c>
      <c r="V62" s="286" t="s">
        <v>8529</v>
      </c>
      <c r="W62" s="286" t="s">
        <v>8529</v>
      </c>
      <c r="X62" s="286" t="s">
        <v>8529</v>
      </c>
      <c r="Y62" s="286" t="s">
        <v>8529</v>
      </c>
      <c r="Z62" s="286" t="s">
        <v>8529</v>
      </c>
      <c r="AA62" s="286" t="s">
        <v>8529</v>
      </c>
      <c r="AB62" s="286" t="s">
        <v>8529</v>
      </c>
      <c r="AC62" s="286" t="s">
        <v>8529</v>
      </c>
      <c r="AD62" s="286" t="s">
        <v>8529</v>
      </c>
      <c r="AE62" s="286" t="s">
        <v>8529</v>
      </c>
      <c r="AF62" s="286" t="s">
        <v>8529</v>
      </c>
      <c r="AG62" s="286" t="s">
        <v>8529</v>
      </c>
      <c r="AH62" s="286" t="s">
        <v>8529</v>
      </c>
      <c r="AI62" s="286" t="s">
        <v>8529</v>
      </c>
      <c r="AJ62" s="286" t="s">
        <v>8529</v>
      </c>
      <c r="AK62" s="286" t="s">
        <v>8529</v>
      </c>
      <c r="AL62" s="286" t="s">
        <v>8529</v>
      </c>
      <c r="AM62" s="286" t="s">
        <v>8529</v>
      </c>
      <c r="AN62" s="286" t="s">
        <v>8529</v>
      </c>
      <c r="AO62" s="286" t="s">
        <v>8529</v>
      </c>
      <c r="AP62" s="286" t="s">
        <v>8529</v>
      </c>
      <c r="AQ62" s="286" t="s">
        <v>8529</v>
      </c>
      <c r="AR62" s="286" t="s">
        <v>8529</v>
      </c>
      <c r="AS62" s="286" t="s">
        <v>8529</v>
      </c>
      <c r="AT62" s="286" t="s">
        <v>8529</v>
      </c>
      <c r="AU62" s="286" t="s">
        <v>8529</v>
      </c>
      <c r="AV62" s="286" t="s">
        <v>8529</v>
      </c>
      <c r="AW62" s="286" t="s">
        <v>8529</v>
      </c>
      <c r="AX62" s="286" t="s">
        <v>8529</v>
      </c>
      <c r="AY62" s="286" t="s">
        <v>8529</v>
      </c>
      <c r="AZ62" s="286" t="s">
        <v>8529</v>
      </c>
      <c r="BA62" s="286" t="s">
        <v>8529</v>
      </c>
      <c r="BB62" s="286" t="s">
        <v>8529</v>
      </c>
      <c r="BC62" s="286" t="s">
        <v>8529</v>
      </c>
      <c r="BD62" s="286" t="s">
        <v>8529</v>
      </c>
      <c r="BE62" s="286" t="s">
        <v>8529</v>
      </c>
      <c r="BF62" s="286" t="s">
        <v>8529</v>
      </c>
      <c r="BG62" s="286" t="s">
        <v>8529</v>
      </c>
      <c r="BH62" s="286" t="s">
        <v>8529</v>
      </c>
      <c r="BI62" s="286" t="s">
        <v>8529</v>
      </c>
      <c r="BJ62" s="286" t="s">
        <v>8529</v>
      </c>
      <c r="BK62" s="286">
        <v>1.8</v>
      </c>
      <c r="BL62" s="286">
        <v>1.8</v>
      </c>
      <c r="BM62" s="286">
        <v>1.8</v>
      </c>
      <c r="BN62" s="286">
        <v>1.8</v>
      </c>
      <c r="BO62" s="286">
        <v>1.8</v>
      </c>
      <c r="BP62" s="286">
        <v>1.8</v>
      </c>
      <c r="BQ62" s="286">
        <v>1.8</v>
      </c>
      <c r="BR62" s="286">
        <v>1.8</v>
      </c>
      <c r="BS62" s="286">
        <v>1.8</v>
      </c>
      <c r="BT62" s="286">
        <v>1.8</v>
      </c>
      <c r="BU62" s="286">
        <v>1.8</v>
      </c>
      <c r="BV62" s="286">
        <v>1.8</v>
      </c>
      <c r="BW62" s="286">
        <v>1.9</v>
      </c>
      <c r="BX62" s="286">
        <v>1.9</v>
      </c>
      <c r="BY62" s="286">
        <v>1.9</v>
      </c>
      <c r="BZ62" s="286">
        <v>1.9</v>
      </c>
      <c r="CA62" s="286">
        <v>1.9</v>
      </c>
      <c r="CB62" s="286">
        <f>_xlfn.IFNA(VLOOKUP(C62,'INFORM Severity - hidden'!$C$5:$G$300,5,FALSE),"-")</f>
        <v>1.9</v>
      </c>
    </row>
    <row r="63" spans="1:80">
      <c r="A63" t="s">
        <v>419</v>
      </c>
      <c r="B63" t="s">
        <v>447</v>
      </c>
      <c r="C63" t="s">
        <v>448</v>
      </c>
      <c r="D63" s="286" t="str">
        <f t="shared" si="0"/>
        <v>Stable</v>
      </c>
      <c r="E63" s="286" t="s">
        <v>8529</v>
      </c>
      <c r="F63" s="286">
        <v>2.6</v>
      </c>
      <c r="G63" s="286">
        <v>2.9</v>
      </c>
      <c r="H63" s="286">
        <v>2.9</v>
      </c>
      <c r="I63" s="286" t="s">
        <v>8529</v>
      </c>
      <c r="J63" s="286" t="s">
        <v>8529</v>
      </c>
      <c r="K63" s="286" t="s">
        <v>8529</v>
      </c>
      <c r="L63" s="286" t="s">
        <v>8529</v>
      </c>
      <c r="M63" s="286" t="s">
        <v>8529</v>
      </c>
      <c r="N63" s="286" t="s">
        <v>8529</v>
      </c>
      <c r="O63" s="286" t="s">
        <v>8529</v>
      </c>
      <c r="P63" s="286">
        <v>2.9</v>
      </c>
      <c r="Q63" s="286">
        <v>2.9</v>
      </c>
      <c r="R63" s="286">
        <v>2.9</v>
      </c>
      <c r="S63" s="286">
        <v>2.9</v>
      </c>
      <c r="T63" s="286">
        <v>2.9</v>
      </c>
      <c r="U63" s="286">
        <v>2.9</v>
      </c>
      <c r="V63" s="286">
        <v>2.9</v>
      </c>
      <c r="W63" s="286">
        <v>2.9</v>
      </c>
      <c r="X63" s="286">
        <v>2.9</v>
      </c>
      <c r="Y63" s="286">
        <v>2.9</v>
      </c>
      <c r="Z63" s="286">
        <v>2.9</v>
      </c>
      <c r="AA63" s="286">
        <v>3</v>
      </c>
      <c r="AB63" s="286">
        <v>3</v>
      </c>
      <c r="AC63" s="286">
        <v>3</v>
      </c>
      <c r="AD63" s="286">
        <v>2.7</v>
      </c>
      <c r="AE63" s="286">
        <v>2.7</v>
      </c>
      <c r="AF63" s="286">
        <v>2.7</v>
      </c>
      <c r="AG63" s="286">
        <v>2.7</v>
      </c>
      <c r="AH63" s="286">
        <v>2.7</v>
      </c>
      <c r="AI63" s="286">
        <v>2.6</v>
      </c>
      <c r="AJ63" s="286">
        <v>2.6</v>
      </c>
      <c r="AK63" s="286">
        <v>2.8</v>
      </c>
      <c r="AL63" s="286">
        <v>2.8</v>
      </c>
      <c r="AM63" s="286">
        <v>2.8</v>
      </c>
      <c r="AN63" s="286">
        <v>2.8</v>
      </c>
      <c r="AO63" s="286">
        <v>2.7</v>
      </c>
      <c r="AP63" s="286">
        <v>2.7</v>
      </c>
      <c r="AQ63" s="286">
        <v>2.7</v>
      </c>
      <c r="AR63" s="286">
        <v>2.7</v>
      </c>
      <c r="AS63" s="286">
        <v>2.5</v>
      </c>
      <c r="AT63" s="286">
        <v>2.5</v>
      </c>
      <c r="AU63" s="286">
        <v>2.5</v>
      </c>
      <c r="AV63" s="286">
        <v>2.5</v>
      </c>
      <c r="AW63" s="286">
        <v>2.5</v>
      </c>
      <c r="AX63" s="286">
        <v>2.6</v>
      </c>
      <c r="AY63" s="286">
        <v>2.6</v>
      </c>
      <c r="AZ63" s="286">
        <v>2.7</v>
      </c>
      <c r="BA63" s="286">
        <v>2.7</v>
      </c>
      <c r="BB63" s="286">
        <v>2.7</v>
      </c>
      <c r="BC63" s="286">
        <v>2.7</v>
      </c>
      <c r="BD63" s="286">
        <v>2.7</v>
      </c>
      <c r="BE63" s="286">
        <v>2.6</v>
      </c>
      <c r="BF63" s="286">
        <v>2.9</v>
      </c>
      <c r="BG63" s="286">
        <v>2.9</v>
      </c>
      <c r="BH63" s="286">
        <v>2.8</v>
      </c>
      <c r="BI63" s="286">
        <v>2.8</v>
      </c>
      <c r="BJ63" s="286">
        <v>2.8</v>
      </c>
      <c r="BK63" s="286">
        <v>2.9</v>
      </c>
      <c r="BL63" s="286">
        <v>2.9</v>
      </c>
      <c r="BM63" s="286">
        <v>2.9</v>
      </c>
      <c r="BN63" s="286">
        <v>2.9</v>
      </c>
      <c r="BO63" s="286">
        <v>2.9</v>
      </c>
      <c r="BP63" s="286">
        <v>3</v>
      </c>
      <c r="BQ63" s="286">
        <v>3</v>
      </c>
      <c r="BR63" s="286">
        <v>3</v>
      </c>
      <c r="BS63" s="286">
        <v>2.8</v>
      </c>
      <c r="BT63" s="286">
        <v>2.7</v>
      </c>
      <c r="BU63" s="286">
        <v>2.7</v>
      </c>
      <c r="BV63" s="286">
        <v>2.8</v>
      </c>
      <c r="BW63" s="286">
        <v>2.8</v>
      </c>
      <c r="BX63" s="286">
        <v>2.8</v>
      </c>
      <c r="BY63" s="286">
        <v>2.8</v>
      </c>
      <c r="BZ63" s="286">
        <v>2.8</v>
      </c>
      <c r="CA63" s="286">
        <v>2.8</v>
      </c>
      <c r="CB63" s="286">
        <f>_xlfn.IFNA(VLOOKUP(C63,'INFORM Severity - hidden'!$C$5:$G$300,5,FALSE),"-")</f>
        <v>2.8</v>
      </c>
    </row>
    <row r="64" spans="1:80">
      <c r="A64" t="s">
        <v>419</v>
      </c>
      <c r="B64" t="s">
        <v>432</v>
      </c>
      <c r="C64" t="s">
        <v>433</v>
      </c>
      <c r="D64" s="286" t="str">
        <f t="shared" si="0"/>
        <v>Stable</v>
      </c>
      <c r="E64" s="286" t="s">
        <v>8529</v>
      </c>
      <c r="F64" s="286">
        <v>1.4</v>
      </c>
      <c r="G64" s="286">
        <v>1.4</v>
      </c>
      <c r="H64" s="286">
        <v>1.7</v>
      </c>
      <c r="I64" s="286">
        <v>1.7</v>
      </c>
      <c r="J64" s="286">
        <v>1.7</v>
      </c>
      <c r="K64" s="286">
        <v>1.7</v>
      </c>
      <c r="L64" s="286">
        <v>1.4</v>
      </c>
      <c r="M64" s="286">
        <v>1.4</v>
      </c>
      <c r="N64" s="286">
        <v>1.4</v>
      </c>
      <c r="O64" s="286">
        <v>1.4</v>
      </c>
      <c r="P64" s="286">
        <v>1.4</v>
      </c>
      <c r="Q64" s="286">
        <v>1.4</v>
      </c>
      <c r="R64" s="286">
        <v>1.4</v>
      </c>
      <c r="S64" s="286">
        <v>1.4</v>
      </c>
      <c r="T64" s="286">
        <v>1.4</v>
      </c>
      <c r="U64" s="286">
        <v>1.4</v>
      </c>
      <c r="V64" s="286">
        <v>1.4</v>
      </c>
      <c r="W64" s="286">
        <v>1.4</v>
      </c>
      <c r="X64" s="286">
        <v>1.4</v>
      </c>
      <c r="Y64" s="286">
        <v>1.5</v>
      </c>
      <c r="Z64" s="286">
        <v>1.5</v>
      </c>
      <c r="AA64" s="286">
        <v>1.8</v>
      </c>
      <c r="AB64" s="286">
        <v>1.8</v>
      </c>
      <c r="AC64" s="286">
        <v>1.8</v>
      </c>
      <c r="AD64" s="286">
        <v>1.8</v>
      </c>
      <c r="AE64" s="286">
        <v>1.8</v>
      </c>
      <c r="AF64" s="286">
        <v>1.8</v>
      </c>
      <c r="AG64" s="286">
        <v>1.8</v>
      </c>
      <c r="AH64" s="286">
        <v>1.8</v>
      </c>
      <c r="AI64" s="286">
        <v>1.7</v>
      </c>
      <c r="AJ64" s="286">
        <v>1.7</v>
      </c>
      <c r="AK64" s="286">
        <v>1.7</v>
      </c>
      <c r="AL64" s="286">
        <v>1.7</v>
      </c>
      <c r="AM64" s="286">
        <v>1.7</v>
      </c>
      <c r="AN64" s="286">
        <v>1.7</v>
      </c>
      <c r="AO64" s="286">
        <v>1.7</v>
      </c>
      <c r="AP64" s="286">
        <v>1.7</v>
      </c>
      <c r="AQ64" s="286">
        <v>1.7</v>
      </c>
      <c r="AR64" s="286">
        <v>1.7</v>
      </c>
      <c r="AS64" s="286">
        <v>1.5</v>
      </c>
      <c r="AT64" s="286">
        <v>1.5</v>
      </c>
      <c r="AU64" s="286">
        <v>1.8</v>
      </c>
      <c r="AV64" s="286">
        <v>1.8</v>
      </c>
      <c r="AW64" s="286">
        <v>1.8</v>
      </c>
      <c r="AX64" s="286">
        <v>1.9</v>
      </c>
      <c r="AY64" s="286">
        <v>1.9</v>
      </c>
      <c r="AZ64" s="286">
        <v>2</v>
      </c>
      <c r="BA64" s="286">
        <v>2</v>
      </c>
      <c r="BB64" s="286">
        <v>2</v>
      </c>
      <c r="BC64" s="286">
        <v>2</v>
      </c>
      <c r="BD64" s="286">
        <v>2</v>
      </c>
      <c r="BE64" s="286">
        <v>1.9</v>
      </c>
      <c r="BF64" s="286">
        <v>1.9</v>
      </c>
      <c r="BG64" s="286">
        <v>1.4</v>
      </c>
      <c r="BH64" s="286">
        <v>1.3</v>
      </c>
      <c r="BI64" s="286">
        <v>1.1000000000000001</v>
      </c>
      <c r="BJ64" s="286">
        <v>1.1000000000000001</v>
      </c>
      <c r="BK64" s="286">
        <v>1.2</v>
      </c>
      <c r="BL64" s="286">
        <v>1.2</v>
      </c>
      <c r="BM64" s="286">
        <v>1.2</v>
      </c>
      <c r="BN64" s="286">
        <v>1.2</v>
      </c>
      <c r="BO64" s="286">
        <v>1.2</v>
      </c>
      <c r="BP64" s="286">
        <v>1.4</v>
      </c>
      <c r="BQ64" s="286">
        <v>1.4</v>
      </c>
      <c r="BR64" s="286">
        <v>1.4</v>
      </c>
      <c r="BS64" s="286">
        <v>1.4</v>
      </c>
      <c r="BT64" s="286">
        <v>1.4</v>
      </c>
      <c r="BU64" s="286">
        <v>1.4</v>
      </c>
      <c r="BV64" s="286">
        <v>1.5</v>
      </c>
      <c r="BW64" s="286">
        <v>1.5</v>
      </c>
      <c r="BX64" s="286">
        <v>1.5</v>
      </c>
      <c r="BY64" s="286">
        <v>1.5</v>
      </c>
      <c r="BZ64" s="286">
        <v>1.5</v>
      </c>
      <c r="CA64" s="286">
        <v>1.5</v>
      </c>
      <c r="CB64" s="286">
        <f>_xlfn.IFNA(VLOOKUP(C64,'INFORM Severity - hidden'!$C$5:$G$300,5,FALSE),"-")</f>
        <v>1.5</v>
      </c>
    </row>
    <row r="65" spans="1:80">
      <c r="A65" t="s">
        <v>419</v>
      </c>
      <c r="B65" t="s">
        <v>417</v>
      </c>
      <c r="C65" t="s">
        <v>418</v>
      </c>
      <c r="D65" s="286" t="str">
        <f t="shared" si="0"/>
        <v>Stable</v>
      </c>
      <c r="E65" s="286" t="s">
        <v>8529</v>
      </c>
      <c r="F65" s="286">
        <v>2.6</v>
      </c>
      <c r="G65" s="286">
        <v>2.8</v>
      </c>
      <c r="H65" s="286">
        <v>2.8</v>
      </c>
      <c r="I65" s="286">
        <v>2.9</v>
      </c>
      <c r="J65" s="286">
        <v>2.8</v>
      </c>
      <c r="K65" s="286">
        <v>2.8</v>
      </c>
      <c r="L65" s="286">
        <v>2.7</v>
      </c>
      <c r="M65" s="286">
        <v>2.7</v>
      </c>
      <c r="N65" s="286">
        <v>2.7</v>
      </c>
      <c r="O65" s="286">
        <v>2.8</v>
      </c>
      <c r="P65" s="286">
        <v>2.8</v>
      </c>
      <c r="Q65" s="286">
        <v>2.8</v>
      </c>
      <c r="R65" s="286">
        <v>2.8</v>
      </c>
      <c r="S65" s="286">
        <v>2.8</v>
      </c>
      <c r="T65" s="286">
        <v>2.8</v>
      </c>
      <c r="U65" s="286">
        <v>2.8</v>
      </c>
      <c r="V65" s="286">
        <v>2.8</v>
      </c>
      <c r="W65" s="286">
        <v>2.8</v>
      </c>
      <c r="X65" s="286">
        <v>2.8</v>
      </c>
      <c r="Y65" s="286">
        <v>2.9</v>
      </c>
      <c r="Z65" s="286">
        <v>2.9</v>
      </c>
      <c r="AA65" s="286">
        <v>3.1</v>
      </c>
      <c r="AB65" s="286">
        <v>3.1</v>
      </c>
      <c r="AC65" s="286">
        <v>3.1</v>
      </c>
      <c r="AD65" s="286">
        <v>2.8</v>
      </c>
      <c r="AE65" s="286">
        <v>2.8</v>
      </c>
      <c r="AF65" s="286">
        <v>2.8</v>
      </c>
      <c r="AG65" s="286">
        <v>2.8</v>
      </c>
      <c r="AH65" s="286">
        <v>2.8</v>
      </c>
      <c r="AI65" s="286">
        <v>2.4</v>
      </c>
      <c r="AJ65" s="286">
        <v>2.4</v>
      </c>
      <c r="AK65" s="286">
        <v>2.6</v>
      </c>
      <c r="AL65" s="286">
        <v>2.6</v>
      </c>
      <c r="AM65" s="286">
        <v>2.6</v>
      </c>
      <c r="AN65" s="286">
        <v>2.6</v>
      </c>
      <c r="AO65" s="286">
        <v>2.6</v>
      </c>
      <c r="AP65" s="286">
        <v>2.6</v>
      </c>
      <c r="AQ65" s="286">
        <v>2.6</v>
      </c>
      <c r="AR65" s="286">
        <v>2.6</v>
      </c>
      <c r="AS65" s="286">
        <v>2.4</v>
      </c>
      <c r="AT65" s="286">
        <v>2.4</v>
      </c>
      <c r="AU65" s="286">
        <v>2.6</v>
      </c>
      <c r="AV65" s="286">
        <v>2.6</v>
      </c>
      <c r="AW65" s="286">
        <v>2.6</v>
      </c>
      <c r="AX65" s="286">
        <v>2.6</v>
      </c>
      <c r="AY65" s="286">
        <v>2.6</v>
      </c>
      <c r="AZ65" s="286">
        <v>2.7</v>
      </c>
      <c r="BA65" s="286">
        <v>2.7</v>
      </c>
      <c r="BB65" s="286">
        <v>2.7</v>
      </c>
      <c r="BC65" s="286">
        <v>2.7</v>
      </c>
      <c r="BD65" s="286">
        <v>2.7</v>
      </c>
      <c r="BE65" s="286">
        <v>2.6</v>
      </c>
      <c r="BF65" s="286">
        <v>2.9</v>
      </c>
      <c r="BG65" s="286">
        <v>2.8</v>
      </c>
      <c r="BH65" s="286">
        <v>2.7</v>
      </c>
      <c r="BI65" s="286">
        <v>2.7</v>
      </c>
      <c r="BJ65" s="286">
        <v>2.7</v>
      </c>
      <c r="BK65" s="286">
        <v>2.8</v>
      </c>
      <c r="BL65" s="286">
        <v>2.8</v>
      </c>
      <c r="BM65" s="286">
        <v>2.8</v>
      </c>
      <c r="BN65" s="286">
        <v>2.8</v>
      </c>
      <c r="BO65" s="286">
        <v>2.8</v>
      </c>
      <c r="BP65" s="286">
        <v>2.9</v>
      </c>
      <c r="BQ65" s="286">
        <v>2.9</v>
      </c>
      <c r="BR65" s="286">
        <v>2.9</v>
      </c>
      <c r="BS65" s="286">
        <v>2.6</v>
      </c>
      <c r="BT65" s="286">
        <v>2.6</v>
      </c>
      <c r="BU65" s="286">
        <v>2.6</v>
      </c>
      <c r="BV65" s="286">
        <v>2.6</v>
      </c>
      <c r="BW65" s="286">
        <v>2.6</v>
      </c>
      <c r="BX65" s="286">
        <v>2.6</v>
      </c>
      <c r="BY65" s="286">
        <v>2.6</v>
      </c>
      <c r="BZ65" s="286">
        <v>2.6</v>
      </c>
      <c r="CA65" s="286">
        <v>2.6</v>
      </c>
      <c r="CB65" s="286">
        <f>_xlfn.IFNA(VLOOKUP(C65,'INFORM Severity - hidden'!$C$5:$G$300,5,FALSE),"-")</f>
        <v>2.6</v>
      </c>
    </row>
    <row r="66" spans="1:80">
      <c r="C66" t="s">
        <v>8566</v>
      </c>
      <c r="D66" s="286" t="str">
        <f t="shared" si="0"/>
        <v>-</v>
      </c>
      <c r="E66" s="286" t="s">
        <v>8529</v>
      </c>
      <c r="F66" s="286" t="s">
        <v>8529</v>
      </c>
      <c r="G66" s="286" t="s">
        <v>8529</v>
      </c>
      <c r="H66" s="286" t="s">
        <v>8529</v>
      </c>
      <c r="I66" s="286" t="s">
        <v>8529</v>
      </c>
      <c r="J66" s="286" t="s">
        <v>8529</v>
      </c>
      <c r="K66" s="286" t="s">
        <v>8529</v>
      </c>
      <c r="L66" s="286" t="s">
        <v>8529</v>
      </c>
      <c r="M66" s="286" t="s">
        <v>8529</v>
      </c>
      <c r="N66" s="286" t="s">
        <v>8529</v>
      </c>
      <c r="O66" s="286" t="s">
        <v>8529</v>
      </c>
      <c r="P66" s="286">
        <v>2.2999999999999998</v>
      </c>
      <c r="Q66" s="286">
        <v>2.2999999999999998</v>
      </c>
      <c r="R66" s="286">
        <v>2.2999999999999998</v>
      </c>
      <c r="S66" s="286">
        <v>2.2999999999999998</v>
      </c>
      <c r="T66" s="286">
        <v>2.2999999999999998</v>
      </c>
      <c r="U66" s="286">
        <v>2.2999999999999998</v>
      </c>
      <c r="V66" s="286">
        <v>2.2999999999999998</v>
      </c>
      <c r="W66" s="286" t="s">
        <v>8529</v>
      </c>
      <c r="X66" s="286" t="s">
        <v>8529</v>
      </c>
      <c r="Y66" s="286" t="s">
        <v>8529</v>
      </c>
      <c r="Z66" s="286" t="s">
        <v>8529</v>
      </c>
      <c r="AA66" s="286" t="s">
        <v>8529</v>
      </c>
      <c r="AB66" s="286" t="s">
        <v>8529</v>
      </c>
      <c r="AC66" s="286" t="s">
        <v>8529</v>
      </c>
      <c r="AD66" s="286" t="s">
        <v>8529</v>
      </c>
      <c r="AE66" s="286" t="s">
        <v>8529</v>
      </c>
      <c r="AF66" s="286" t="s">
        <v>8529</v>
      </c>
      <c r="AG66" s="286" t="s">
        <v>8529</v>
      </c>
      <c r="AH66" s="286" t="s">
        <v>8529</v>
      </c>
      <c r="AI66" s="286" t="s">
        <v>8529</v>
      </c>
      <c r="AJ66" s="286" t="s">
        <v>8529</v>
      </c>
      <c r="AK66" s="286" t="s">
        <v>8529</v>
      </c>
      <c r="AL66" s="286" t="s">
        <v>8529</v>
      </c>
      <c r="AM66" s="286" t="s">
        <v>8529</v>
      </c>
      <c r="AN66" s="286" t="s">
        <v>8529</v>
      </c>
      <c r="AO66" s="286" t="s">
        <v>8529</v>
      </c>
      <c r="AP66" s="286" t="s">
        <v>8529</v>
      </c>
      <c r="AQ66" s="286" t="s">
        <v>8529</v>
      </c>
      <c r="AR66" s="286" t="s">
        <v>8529</v>
      </c>
      <c r="AS66" s="286" t="s">
        <v>8529</v>
      </c>
      <c r="AT66" s="286" t="s">
        <v>8529</v>
      </c>
      <c r="AU66" s="286" t="s">
        <v>8529</v>
      </c>
      <c r="AV66" s="286" t="s">
        <v>8529</v>
      </c>
      <c r="AW66" s="286" t="s">
        <v>8529</v>
      </c>
      <c r="AX66" s="286" t="s">
        <v>8529</v>
      </c>
      <c r="AY66" s="286" t="s">
        <v>8529</v>
      </c>
      <c r="AZ66" s="286" t="s">
        <v>8529</v>
      </c>
      <c r="BA66" s="286" t="s">
        <v>8529</v>
      </c>
      <c r="BB66" s="286" t="s">
        <v>8529</v>
      </c>
      <c r="BC66" s="286" t="s">
        <v>8529</v>
      </c>
      <c r="BD66" s="286" t="s">
        <v>8529</v>
      </c>
      <c r="BE66" s="286" t="s">
        <v>8529</v>
      </c>
      <c r="BF66" s="286" t="s">
        <v>8529</v>
      </c>
      <c r="BG66" s="286" t="s">
        <v>8529</v>
      </c>
      <c r="BH66" s="286" t="s">
        <v>8529</v>
      </c>
      <c r="BI66" s="286" t="s">
        <v>8529</v>
      </c>
      <c r="BJ66" s="286" t="s">
        <v>8529</v>
      </c>
      <c r="BK66" s="286" t="s">
        <v>8529</v>
      </c>
      <c r="BL66" s="286" t="s">
        <v>8529</v>
      </c>
      <c r="BM66" s="286" t="s">
        <v>8529</v>
      </c>
      <c r="BN66" s="286" t="s">
        <v>8529</v>
      </c>
      <c r="BO66" s="286" t="s">
        <v>8529</v>
      </c>
      <c r="BP66" s="286" t="s">
        <v>8529</v>
      </c>
      <c r="BQ66" s="286" t="s">
        <v>8529</v>
      </c>
      <c r="BR66" s="286" t="s">
        <v>8529</v>
      </c>
      <c r="BS66" s="286" t="s">
        <v>8529</v>
      </c>
      <c r="BT66" s="286" t="s">
        <v>8529</v>
      </c>
      <c r="BU66" s="286" t="s">
        <v>8529</v>
      </c>
      <c r="BV66" s="286" t="s">
        <v>8529</v>
      </c>
      <c r="BW66" s="286" t="s">
        <v>8529</v>
      </c>
      <c r="BX66" s="286" t="s">
        <v>8529</v>
      </c>
      <c r="BY66" s="286" t="s">
        <v>8529</v>
      </c>
      <c r="BZ66" s="286" t="s">
        <v>8529</v>
      </c>
      <c r="CA66" s="286" t="s">
        <v>8529</v>
      </c>
      <c r="CB66" s="286" t="str">
        <f>_xlfn.IFNA(VLOOKUP(C66,'INFORM Severity - hidden'!$C$5:$G$300,5,FALSE),"-")</f>
        <v>-</v>
      </c>
    </row>
    <row r="67" spans="1:80">
      <c r="A67" t="s">
        <v>490</v>
      </c>
      <c r="B67" t="s">
        <v>488</v>
      </c>
      <c r="C67" t="s">
        <v>489</v>
      </c>
      <c r="D67" s="286" t="str">
        <f t="shared" ref="D67:D130" si="1">IF(CB67="-","-",IFERROR(IF(ROUND(AVERAGE(BZ67:CB67),1)=ROUND(AVERAGE(BW67:BY67),1),"Stable",IF(ROUND(AVERAGE(BZ67:CB67),1)&lt;ROUND(AVERAGE(BW67:BY67),1),"Decreasing",IF(ROUND(AVERAGE(BZ67:CB67),1)&gt;ROUND(AVERAGE(BW67:BY67),1),"Increasing"))),"-"))</f>
        <v>Stable</v>
      </c>
      <c r="E67" s="286" t="s">
        <v>8529</v>
      </c>
      <c r="F67" s="286" t="s">
        <v>8529</v>
      </c>
      <c r="G67" s="286" t="s">
        <v>8529</v>
      </c>
      <c r="H67" s="286" t="s">
        <v>8529</v>
      </c>
      <c r="I67" s="286" t="s">
        <v>8529</v>
      </c>
      <c r="J67" s="286" t="s">
        <v>8529</v>
      </c>
      <c r="K67" s="286" t="s">
        <v>8529</v>
      </c>
      <c r="L67" s="286" t="s">
        <v>8529</v>
      </c>
      <c r="M67" s="286" t="s">
        <v>8529</v>
      </c>
      <c r="N67" s="286" t="s">
        <v>8529</v>
      </c>
      <c r="O67" s="286" t="s">
        <v>8529</v>
      </c>
      <c r="P67" s="286" t="s">
        <v>8529</v>
      </c>
      <c r="Q67" s="286" t="s">
        <v>8529</v>
      </c>
      <c r="R67" s="286" t="s">
        <v>8529</v>
      </c>
      <c r="S67" s="286" t="s">
        <v>8529</v>
      </c>
      <c r="T67" s="286" t="s">
        <v>8529</v>
      </c>
      <c r="U67" s="286" t="s">
        <v>8529</v>
      </c>
      <c r="V67" s="286" t="s">
        <v>8529</v>
      </c>
      <c r="W67" s="286" t="s">
        <v>8529</v>
      </c>
      <c r="X67" s="286" t="s">
        <v>8529</v>
      </c>
      <c r="Y67" s="286" t="s">
        <v>8529</v>
      </c>
      <c r="Z67" s="286" t="s">
        <v>8529</v>
      </c>
      <c r="AA67" s="286" t="s">
        <v>8529</v>
      </c>
      <c r="AB67" s="286" t="s">
        <v>8529</v>
      </c>
      <c r="AC67" s="286" t="s">
        <v>8529</v>
      </c>
      <c r="AD67" s="286" t="s">
        <v>8529</v>
      </c>
      <c r="AE67" s="286" t="s">
        <v>8529</v>
      </c>
      <c r="AF67" s="286" t="s">
        <v>8529</v>
      </c>
      <c r="AG67" s="286" t="s">
        <v>8529</v>
      </c>
      <c r="AH67" s="286" t="s">
        <v>8529</v>
      </c>
      <c r="AI67" s="286" t="s">
        <v>8529</v>
      </c>
      <c r="AJ67" s="286" t="s">
        <v>8529</v>
      </c>
      <c r="AK67" s="286" t="s">
        <v>8529</v>
      </c>
      <c r="AL67" s="286" t="s">
        <v>8529</v>
      </c>
      <c r="AM67" s="286" t="s">
        <v>8529</v>
      </c>
      <c r="AN67" s="286" t="s">
        <v>8529</v>
      </c>
      <c r="AO67" s="286" t="s">
        <v>8529</v>
      </c>
      <c r="AP67" s="286">
        <v>1.9</v>
      </c>
      <c r="AQ67" s="286">
        <v>1.8</v>
      </c>
      <c r="AR67" s="286">
        <v>1.8</v>
      </c>
      <c r="AS67" s="286">
        <v>1.8</v>
      </c>
      <c r="AT67" s="286">
        <v>2.1</v>
      </c>
      <c r="AU67" s="286">
        <v>2.1</v>
      </c>
      <c r="AV67" s="286">
        <v>2.1</v>
      </c>
      <c r="AW67" s="286">
        <v>2.1</v>
      </c>
      <c r="AX67" s="286">
        <v>2.2000000000000002</v>
      </c>
      <c r="AY67" s="286">
        <v>2.2000000000000002</v>
      </c>
      <c r="AZ67" s="286">
        <v>2.2000000000000002</v>
      </c>
      <c r="BA67" s="286">
        <v>2.2000000000000002</v>
      </c>
      <c r="BB67" s="286">
        <v>2.2000000000000002</v>
      </c>
      <c r="BC67" s="286">
        <v>2.2000000000000002</v>
      </c>
      <c r="BD67" s="286">
        <v>2.2000000000000002</v>
      </c>
      <c r="BE67" s="286">
        <v>2.1</v>
      </c>
      <c r="BF67" s="286">
        <v>2.1</v>
      </c>
      <c r="BG67" s="286">
        <v>1.8</v>
      </c>
      <c r="BH67" s="286">
        <v>1.8</v>
      </c>
      <c r="BI67" s="286">
        <v>1.8</v>
      </c>
      <c r="BJ67" s="286">
        <v>1.8</v>
      </c>
      <c r="BK67" s="286">
        <v>1.8</v>
      </c>
      <c r="BL67" s="286">
        <v>1.8</v>
      </c>
      <c r="BM67" s="286">
        <v>1.8</v>
      </c>
      <c r="BN67" s="286">
        <v>1.8</v>
      </c>
      <c r="BO67" s="286">
        <v>1.8</v>
      </c>
      <c r="BP67" s="286">
        <v>1.8</v>
      </c>
      <c r="BQ67" s="286">
        <v>1.8</v>
      </c>
      <c r="BR67" s="286">
        <v>1.8</v>
      </c>
      <c r="BS67" s="286">
        <v>1.8</v>
      </c>
      <c r="BT67" s="286">
        <v>1.8</v>
      </c>
      <c r="BU67" s="286">
        <v>1.8</v>
      </c>
      <c r="BV67" s="286">
        <v>1.8</v>
      </c>
      <c r="BW67" s="286">
        <v>1.8</v>
      </c>
      <c r="BX67" s="286">
        <v>1.8</v>
      </c>
      <c r="BY67" s="286">
        <v>1.8</v>
      </c>
      <c r="BZ67" s="286">
        <v>1.8</v>
      </c>
      <c r="CA67" s="286">
        <v>1.8</v>
      </c>
      <c r="CB67" s="286">
        <f>_xlfn.IFNA(VLOOKUP(C67,'INFORM Severity - hidden'!$C$5:$G$300,5,FALSE),"-")</f>
        <v>1.8</v>
      </c>
    </row>
    <row r="68" spans="1:80">
      <c r="A68" t="s">
        <v>90</v>
      </c>
      <c r="B68" t="s">
        <v>88</v>
      </c>
      <c r="C68" t="s">
        <v>89</v>
      </c>
      <c r="D68" s="286" t="str">
        <f t="shared" si="1"/>
        <v>Stable</v>
      </c>
      <c r="E68" s="286" t="s">
        <v>8529</v>
      </c>
      <c r="F68" s="286" t="s">
        <v>8529</v>
      </c>
      <c r="G68" s="286" t="s">
        <v>8529</v>
      </c>
      <c r="H68" s="286" t="s">
        <v>8529</v>
      </c>
      <c r="I68" s="286" t="s">
        <v>8529</v>
      </c>
      <c r="J68" s="286" t="s">
        <v>8529</v>
      </c>
      <c r="K68" s="286" t="s">
        <v>8529</v>
      </c>
      <c r="L68" s="286" t="s">
        <v>8529</v>
      </c>
      <c r="M68" s="286" t="s">
        <v>8529</v>
      </c>
      <c r="N68" s="286" t="s">
        <v>8529</v>
      </c>
      <c r="O68" s="286" t="s">
        <v>8529</v>
      </c>
      <c r="P68" s="286" t="s">
        <v>8529</v>
      </c>
      <c r="Q68" s="286" t="s">
        <v>8529</v>
      </c>
      <c r="R68" s="286" t="s">
        <v>8529</v>
      </c>
      <c r="S68" s="286" t="s">
        <v>8529</v>
      </c>
      <c r="T68" s="286" t="s">
        <v>8529</v>
      </c>
      <c r="U68" s="286" t="s">
        <v>8529</v>
      </c>
      <c r="V68" s="286" t="s">
        <v>8529</v>
      </c>
      <c r="W68" s="286" t="s">
        <v>8529</v>
      </c>
      <c r="X68" s="286" t="s">
        <v>8529</v>
      </c>
      <c r="Y68" s="286" t="s">
        <v>8529</v>
      </c>
      <c r="Z68" s="286" t="s">
        <v>8529</v>
      </c>
      <c r="AA68" s="286" t="s">
        <v>8529</v>
      </c>
      <c r="AB68" s="286" t="s">
        <v>8529</v>
      </c>
      <c r="AC68" s="286" t="s">
        <v>8529</v>
      </c>
      <c r="AD68" s="286" t="s">
        <v>8529</v>
      </c>
      <c r="AE68" s="286" t="s">
        <v>8529</v>
      </c>
      <c r="AF68" s="286" t="s">
        <v>8529</v>
      </c>
      <c r="AG68" s="286" t="s">
        <v>8529</v>
      </c>
      <c r="AH68" s="286" t="s">
        <v>8529</v>
      </c>
      <c r="AI68" s="286" t="s">
        <v>8529</v>
      </c>
      <c r="AJ68" s="286" t="s">
        <v>8529</v>
      </c>
      <c r="AK68" s="286" t="s">
        <v>8529</v>
      </c>
      <c r="AL68" s="286" t="s">
        <v>8529</v>
      </c>
      <c r="AM68" s="286" t="s">
        <v>8529</v>
      </c>
      <c r="AN68" s="286" t="s">
        <v>8529</v>
      </c>
      <c r="AO68" s="286" t="s">
        <v>8529</v>
      </c>
      <c r="AP68" s="286" t="s">
        <v>8529</v>
      </c>
      <c r="AQ68" s="286" t="s">
        <v>8529</v>
      </c>
      <c r="AR68" s="286" t="s">
        <v>8529</v>
      </c>
      <c r="AS68" s="286" t="s">
        <v>8529</v>
      </c>
      <c r="AT68" s="286" t="s">
        <v>8529</v>
      </c>
      <c r="AU68" s="286">
        <v>2.6</v>
      </c>
      <c r="AV68" s="286">
        <v>2.6</v>
      </c>
      <c r="AW68" s="286">
        <v>2.6</v>
      </c>
      <c r="AX68" s="286">
        <v>2.6</v>
      </c>
      <c r="AY68" s="286">
        <v>2.7</v>
      </c>
      <c r="AZ68" s="286">
        <v>2.7</v>
      </c>
      <c r="BA68" s="286">
        <v>2.7</v>
      </c>
      <c r="BB68" s="286">
        <v>2.7</v>
      </c>
      <c r="BC68" s="286">
        <v>2.7</v>
      </c>
      <c r="BD68" s="286">
        <v>2.6</v>
      </c>
      <c r="BE68" s="286">
        <v>2.6</v>
      </c>
      <c r="BF68" s="286">
        <v>2.6</v>
      </c>
      <c r="BG68" s="286">
        <v>2.6</v>
      </c>
      <c r="BH68" s="286">
        <v>2.5</v>
      </c>
      <c r="BI68" s="286">
        <v>2.5</v>
      </c>
      <c r="BJ68" s="286">
        <v>2.5</v>
      </c>
      <c r="BK68" s="286">
        <v>2.5</v>
      </c>
      <c r="BL68" s="286">
        <v>2.5</v>
      </c>
      <c r="BM68" s="286">
        <v>2.5</v>
      </c>
      <c r="BN68" s="286">
        <v>2.6</v>
      </c>
      <c r="BO68" s="286">
        <v>2.6</v>
      </c>
      <c r="BP68" s="286">
        <v>2.6</v>
      </c>
      <c r="BQ68" s="286">
        <v>2.7</v>
      </c>
      <c r="BR68" s="286">
        <v>2.7</v>
      </c>
      <c r="BS68" s="286">
        <v>2.6</v>
      </c>
      <c r="BT68" s="286">
        <v>2.6</v>
      </c>
      <c r="BU68" s="286">
        <v>2.6</v>
      </c>
      <c r="BV68" s="286">
        <v>2.6</v>
      </c>
      <c r="BW68" s="286">
        <v>2.6</v>
      </c>
      <c r="BX68" s="286">
        <v>2.6</v>
      </c>
      <c r="BY68" s="286">
        <v>2.6</v>
      </c>
      <c r="BZ68" s="286">
        <v>2.6</v>
      </c>
      <c r="CA68" s="286">
        <v>2.6</v>
      </c>
      <c r="CB68" s="286">
        <f>_xlfn.IFNA(VLOOKUP(C68,'INFORM Severity - hidden'!$C$5:$G$300,5,FALSE),"-")</f>
        <v>2.6</v>
      </c>
    </row>
    <row r="69" spans="1:80">
      <c r="A69" t="s">
        <v>90</v>
      </c>
      <c r="B69" t="s">
        <v>94</v>
      </c>
      <c r="C69" t="s">
        <v>95</v>
      </c>
      <c r="D69" s="286" t="str">
        <f t="shared" si="1"/>
        <v>Stable</v>
      </c>
      <c r="E69" s="286" t="s">
        <v>8529</v>
      </c>
      <c r="F69" s="286">
        <v>2.2000000000000002</v>
      </c>
      <c r="G69" s="286">
        <v>2.2000000000000002</v>
      </c>
      <c r="H69" s="286">
        <v>1.6</v>
      </c>
      <c r="I69" s="286">
        <v>1.6</v>
      </c>
      <c r="J69" s="286">
        <v>1.6</v>
      </c>
      <c r="K69" s="286">
        <v>1.6</v>
      </c>
      <c r="L69" s="286">
        <v>1.6</v>
      </c>
      <c r="M69" s="286">
        <v>1.6</v>
      </c>
      <c r="N69" s="286">
        <v>1.6</v>
      </c>
      <c r="O69" s="286">
        <v>2.2000000000000002</v>
      </c>
      <c r="P69" s="286">
        <v>2.2000000000000002</v>
      </c>
      <c r="Q69" s="286">
        <v>2.2000000000000002</v>
      </c>
      <c r="R69" s="286">
        <v>2.2000000000000002</v>
      </c>
      <c r="S69" s="286">
        <v>2.2000000000000002</v>
      </c>
      <c r="T69" s="286">
        <v>2.2000000000000002</v>
      </c>
      <c r="U69" s="286">
        <v>2.2000000000000002</v>
      </c>
      <c r="V69" s="286">
        <v>2.2000000000000002</v>
      </c>
      <c r="W69" s="286">
        <v>2.2000000000000002</v>
      </c>
      <c r="X69" s="286">
        <v>2.2000000000000002</v>
      </c>
      <c r="Y69" s="286">
        <v>2.2000000000000002</v>
      </c>
      <c r="Z69" s="286">
        <v>2.2000000000000002</v>
      </c>
      <c r="AA69" s="286">
        <v>2.2999999999999998</v>
      </c>
      <c r="AB69" s="286">
        <v>2.2999999999999998</v>
      </c>
      <c r="AC69" s="286">
        <v>2.2999999999999998</v>
      </c>
      <c r="AD69" s="286">
        <v>2.2999999999999998</v>
      </c>
      <c r="AE69" s="286">
        <v>2.2999999999999998</v>
      </c>
      <c r="AF69" s="286">
        <v>2.2999999999999998</v>
      </c>
      <c r="AG69" s="286">
        <v>2.2999999999999998</v>
      </c>
      <c r="AH69" s="286">
        <v>2.2000000000000002</v>
      </c>
      <c r="AI69" s="286">
        <v>2.2000000000000002</v>
      </c>
      <c r="AJ69" s="286">
        <v>2.2000000000000002</v>
      </c>
      <c r="AK69" s="286">
        <v>2.2000000000000002</v>
      </c>
      <c r="AL69" s="286">
        <v>2.2999999999999998</v>
      </c>
      <c r="AM69" s="286">
        <v>2.2999999999999998</v>
      </c>
      <c r="AN69" s="286">
        <v>2.2999999999999998</v>
      </c>
      <c r="AO69" s="286">
        <v>2.2999999999999998</v>
      </c>
      <c r="AP69" s="286">
        <v>2.2999999999999998</v>
      </c>
      <c r="AQ69" s="286">
        <v>2.2999999999999998</v>
      </c>
      <c r="AR69" s="286">
        <v>2.2999999999999998</v>
      </c>
      <c r="AS69" s="286">
        <v>2.2999999999999998</v>
      </c>
      <c r="AT69" s="286">
        <v>2.2999999999999998</v>
      </c>
      <c r="AU69" s="286">
        <v>2.2999999999999998</v>
      </c>
      <c r="AV69" s="286">
        <v>2.1</v>
      </c>
      <c r="AW69" s="286">
        <v>2.1</v>
      </c>
      <c r="AX69" s="286">
        <v>2.1</v>
      </c>
      <c r="AY69" s="286">
        <v>2.1</v>
      </c>
      <c r="AZ69" s="286">
        <v>2.2000000000000002</v>
      </c>
      <c r="BA69" s="286">
        <v>2.2000000000000002</v>
      </c>
      <c r="BB69" s="286">
        <v>2.2000000000000002</v>
      </c>
      <c r="BC69" s="286">
        <v>2.2000000000000002</v>
      </c>
      <c r="BD69" s="286">
        <v>2.2000000000000002</v>
      </c>
      <c r="BE69" s="286">
        <v>2.2000000000000002</v>
      </c>
      <c r="BF69" s="286">
        <v>2.1</v>
      </c>
      <c r="BG69" s="286">
        <v>2.1</v>
      </c>
      <c r="BH69" s="286">
        <v>2.1</v>
      </c>
      <c r="BI69" s="286">
        <v>2.1</v>
      </c>
      <c r="BJ69" s="286">
        <v>2.1</v>
      </c>
      <c r="BK69" s="286">
        <v>2.1</v>
      </c>
      <c r="BL69" s="286">
        <v>2.1</v>
      </c>
      <c r="BM69" s="286">
        <v>2.1</v>
      </c>
      <c r="BN69" s="286">
        <v>2.2000000000000002</v>
      </c>
      <c r="BO69" s="286">
        <v>2.2000000000000002</v>
      </c>
      <c r="BP69" s="286">
        <v>2.2000000000000002</v>
      </c>
      <c r="BQ69" s="286">
        <v>2.2000000000000002</v>
      </c>
      <c r="BR69" s="286">
        <v>2.2999999999999998</v>
      </c>
      <c r="BS69" s="286">
        <v>2.5</v>
      </c>
      <c r="BT69" s="286">
        <v>2.5</v>
      </c>
      <c r="BU69" s="286">
        <v>2.5</v>
      </c>
      <c r="BV69" s="286">
        <v>2.5</v>
      </c>
      <c r="BW69" s="286">
        <v>2.5</v>
      </c>
      <c r="BX69" s="286">
        <v>2.5</v>
      </c>
      <c r="BY69" s="286">
        <v>2.5</v>
      </c>
      <c r="BZ69" s="286">
        <v>2.5</v>
      </c>
      <c r="CA69" s="286">
        <v>2.5</v>
      </c>
      <c r="CB69" s="286">
        <f>_xlfn.IFNA(VLOOKUP(C69,'INFORM Severity - hidden'!$C$5:$G$300,5,FALSE),"-")</f>
        <v>2.5</v>
      </c>
    </row>
    <row r="70" spans="1:80">
      <c r="A70" t="s">
        <v>90</v>
      </c>
      <c r="B70" t="s">
        <v>297</v>
      </c>
      <c r="C70" t="s">
        <v>298</v>
      </c>
      <c r="D70" s="286" t="str">
        <f t="shared" si="1"/>
        <v>Stable</v>
      </c>
      <c r="E70" s="286" t="s">
        <v>8529</v>
      </c>
      <c r="F70" s="286" t="s">
        <v>8529</v>
      </c>
      <c r="G70" s="286" t="s">
        <v>8529</v>
      </c>
      <c r="H70" s="286" t="s">
        <v>8529</v>
      </c>
      <c r="I70" s="286" t="s">
        <v>8529</v>
      </c>
      <c r="J70" s="286" t="s">
        <v>8529</v>
      </c>
      <c r="K70" s="286" t="s">
        <v>8529</v>
      </c>
      <c r="L70" s="286" t="s">
        <v>8529</v>
      </c>
      <c r="M70" s="286" t="s">
        <v>8529</v>
      </c>
      <c r="N70" s="286" t="s">
        <v>8529</v>
      </c>
      <c r="O70" s="286" t="s">
        <v>8529</v>
      </c>
      <c r="P70" s="286" t="s">
        <v>8529</v>
      </c>
      <c r="Q70" s="286" t="s">
        <v>8529</v>
      </c>
      <c r="R70" s="286" t="s">
        <v>8529</v>
      </c>
      <c r="S70" s="286" t="s">
        <v>8529</v>
      </c>
      <c r="T70" s="286" t="s">
        <v>8529</v>
      </c>
      <c r="U70" s="286" t="s">
        <v>8529</v>
      </c>
      <c r="V70" s="286" t="s">
        <v>8529</v>
      </c>
      <c r="W70" s="286" t="s">
        <v>8529</v>
      </c>
      <c r="X70" s="286" t="s">
        <v>8529</v>
      </c>
      <c r="Y70" s="286" t="s">
        <v>8529</v>
      </c>
      <c r="Z70" s="286" t="s">
        <v>8529</v>
      </c>
      <c r="AA70" s="286" t="s">
        <v>8529</v>
      </c>
      <c r="AB70" s="286" t="s">
        <v>8529</v>
      </c>
      <c r="AC70" s="286" t="s">
        <v>8529</v>
      </c>
      <c r="AD70" s="286" t="s">
        <v>8529</v>
      </c>
      <c r="AE70" s="286" t="s">
        <v>8529</v>
      </c>
      <c r="AF70" s="286" t="s">
        <v>8529</v>
      </c>
      <c r="AG70" s="286" t="s">
        <v>8529</v>
      </c>
      <c r="AH70" s="286" t="s">
        <v>8529</v>
      </c>
      <c r="AI70" s="286" t="s">
        <v>8529</v>
      </c>
      <c r="AJ70" s="286" t="s">
        <v>8529</v>
      </c>
      <c r="AK70" s="286" t="s">
        <v>8529</v>
      </c>
      <c r="AL70" s="286" t="s">
        <v>8529</v>
      </c>
      <c r="AM70" s="286" t="s">
        <v>8529</v>
      </c>
      <c r="AN70" s="286" t="s">
        <v>8529</v>
      </c>
      <c r="AO70" s="286" t="s">
        <v>8529</v>
      </c>
      <c r="AP70" s="286" t="s">
        <v>8529</v>
      </c>
      <c r="AQ70" s="286" t="s">
        <v>8529</v>
      </c>
      <c r="AR70" s="286" t="s">
        <v>8529</v>
      </c>
      <c r="AS70" s="286" t="s">
        <v>8529</v>
      </c>
      <c r="AT70" s="286" t="s">
        <v>8529</v>
      </c>
      <c r="AU70" s="286" t="s">
        <v>8529</v>
      </c>
      <c r="AV70" s="286">
        <v>2.6</v>
      </c>
      <c r="AW70" s="286">
        <v>2.6</v>
      </c>
      <c r="AX70" s="286">
        <v>2.7</v>
      </c>
      <c r="AY70" s="286">
        <v>2.7</v>
      </c>
      <c r="AZ70" s="286">
        <v>2.7</v>
      </c>
      <c r="BA70" s="286">
        <v>2.7</v>
      </c>
      <c r="BB70" s="286">
        <v>2.7</v>
      </c>
      <c r="BC70" s="286">
        <v>2.7</v>
      </c>
      <c r="BD70" s="286">
        <v>2.7</v>
      </c>
      <c r="BE70" s="286">
        <v>2.7</v>
      </c>
      <c r="BF70" s="286">
        <v>2.6</v>
      </c>
      <c r="BG70" s="286">
        <v>2.6</v>
      </c>
      <c r="BH70" s="286">
        <v>2.6</v>
      </c>
      <c r="BI70" s="286">
        <v>2.6</v>
      </c>
      <c r="BJ70" s="286">
        <v>2.6</v>
      </c>
      <c r="BK70" s="286">
        <v>2.5</v>
      </c>
      <c r="BL70" s="286">
        <v>2.5</v>
      </c>
      <c r="BM70" s="286">
        <v>2.6</v>
      </c>
      <c r="BN70" s="286">
        <v>2.7</v>
      </c>
      <c r="BO70" s="286">
        <v>2.7</v>
      </c>
      <c r="BP70" s="286">
        <v>2.7</v>
      </c>
      <c r="BQ70" s="286">
        <v>2.7</v>
      </c>
      <c r="BR70" s="286">
        <v>2.8</v>
      </c>
      <c r="BS70" s="286">
        <v>2.7</v>
      </c>
      <c r="BT70" s="286">
        <v>2.7</v>
      </c>
      <c r="BU70" s="286">
        <v>2.7</v>
      </c>
      <c r="BV70" s="286">
        <v>2.7</v>
      </c>
      <c r="BW70" s="286">
        <v>2.7</v>
      </c>
      <c r="BX70" s="286">
        <v>2.8</v>
      </c>
      <c r="BY70" s="286">
        <v>2.8</v>
      </c>
      <c r="BZ70" s="286">
        <v>2.8</v>
      </c>
      <c r="CA70" s="286">
        <v>2.8</v>
      </c>
      <c r="CB70" s="286">
        <f>_xlfn.IFNA(VLOOKUP(C70,'INFORM Severity - hidden'!$C$5:$G$300,5,FALSE),"-")</f>
        <v>2.8</v>
      </c>
    </row>
    <row r="71" spans="1:80">
      <c r="A71" t="s">
        <v>519</v>
      </c>
      <c r="B71" t="s">
        <v>2394</v>
      </c>
      <c r="C71" t="s">
        <v>2395</v>
      </c>
      <c r="D71" s="286" t="str">
        <f t="shared" si="1"/>
        <v>-</v>
      </c>
      <c r="E71" s="286" t="s">
        <v>8529</v>
      </c>
      <c r="F71" s="286" t="s">
        <v>8529</v>
      </c>
      <c r="G71" s="286" t="s">
        <v>8529</v>
      </c>
      <c r="H71" s="286" t="s">
        <v>8529</v>
      </c>
      <c r="I71" s="286" t="s">
        <v>8529</v>
      </c>
      <c r="J71" s="286" t="s">
        <v>8529</v>
      </c>
      <c r="K71" s="286" t="s">
        <v>8529</v>
      </c>
      <c r="L71" s="286" t="s">
        <v>8529</v>
      </c>
      <c r="M71" s="286" t="s">
        <v>8529</v>
      </c>
      <c r="N71" s="286" t="s">
        <v>8529</v>
      </c>
      <c r="O71" s="286" t="s">
        <v>8529</v>
      </c>
      <c r="P71" s="286" t="s">
        <v>8529</v>
      </c>
      <c r="Q71" s="286" t="s">
        <v>8529</v>
      </c>
      <c r="R71" s="286" t="s">
        <v>8529</v>
      </c>
      <c r="S71" s="286" t="s">
        <v>8529</v>
      </c>
      <c r="T71" s="286" t="s">
        <v>8529</v>
      </c>
      <c r="U71" s="286" t="s">
        <v>8529</v>
      </c>
      <c r="V71" s="286" t="s">
        <v>8529</v>
      </c>
      <c r="W71" s="286" t="s">
        <v>8529</v>
      </c>
      <c r="X71" s="286" t="s">
        <v>8529</v>
      </c>
      <c r="Y71" s="286" t="s">
        <v>8529</v>
      </c>
      <c r="Z71" s="286" t="s">
        <v>8529</v>
      </c>
      <c r="AA71" s="286" t="s">
        <v>8529</v>
      </c>
      <c r="AB71" s="286" t="s">
        <v>8529</v>
      </c>
      <c r="AC71" s="286" t="s">
        <v>8529</v>
      </c>
      <c r="AD71" s="286" t="s">
        <v>8529</v>
      </c>
      <c r="AE71" s="286" t="s">
        <v>8529</v>
      </c>
      <c r="AF71" s="286" t="s">
        <v>8529</v>
      </c>
      <c r="AG71" s="286" t="s">
        <v>8529</v>
      </c>
      <c r="AH71" s="286" t="s">
        <v>8529</v>
      </c>
      <c r="AI71" s="286" t="s">
        <v>8529</v>
      </c>
      <c r="AJ71" s="286" t="s">
        <v>8529</v>
      </c>
      <c r="AK71" s="286" t="s">
        <v>8529</v>
      </c>
      <c r="AL71" s="286" t="s">
        <v>8529</v>
      </c>
      <c r="AM71" s="286" t="s">
        <v>8529</v>
      </c>
      <c r="AN71" s="286" t="s">
        <v>8529</v>
      </c>
      <c r="AO71" s="286" t="s">
        <v>8529</v>
      </c>
      <c r="AP71" s="286" t="s">
        <v>8529</v>
      </c>
      <c r="AQ71" s="286" t="s">
        <v>8529</v>
      </c>
      <c r="AR71" s="286" t="s">
        <v>8529</v>
      </c>
      <c r="AS71" s="286" t="s">
        <v>8529</v>
      </c>
      <c r="AT71" s="286" t="s">
        <v>8529</v>
      </c>
      <c r="AU71" s="286" t="s">
        <v>8529</v>
      </c>
      <c r="AV71" s="286" t="s">
        <v>8529</v>
      </c>
      <c r="AW71" s="286" t="s">
        <v>8529</v>
      </c>
      <c r="AX71" s="286" t="s">
        <v>8529</v>
      </c>
      <c r="AY71" s="286" t="s">
        <v>8529</v>
      </c>
      <c r="AZ71" s="286" t="s">
        <v>8529</v>
      </c>
      <c r="BA71" s="286" t="s">
        <v>8529</v>
      </c>
      <c r="BB71" s="286" t="s">
        <v>8529</v>
      </c>
      <c r="BC71" s="286" t="s">
        <v>8529</v>
      </c>
      <c r="BD71" s="286" t="s">
        <v>8529</v>
      </c>
      <c r="BE71" s="286" t="s">
        <v>8529</v>
      </c>
      <c r="BF71" s="286" t="s">
        <v>8529</v>
      </c>
      <c r="BG71" s="286" t="s">
        <v>8529</v>
      </c>
      <c r="BH71" s="286" t="s">
        <v>8529</v>
      </c>
      <c r="BI71" s="286" t="s">
        <v>8529</v>
      </c>
      <c r="BJ71" s="286" t="s">
        <v>8529</v>
      </c>
      <c r="BK71" s="286" t="s">
        <v>8529</v>
      </c>
      <c r="BL71" s="286" t="s">
        <v>8529</v>
      </c>
      <c r="BM71" s="286" t="s">
        <v>8529</v>
      </c>
      <c r="BN71" s="286" t="s">
        <v>8529</v>
      </c>
      <c r="BO71" s="286" t="s">
        <v>8529</v>
      </c>
      <c r="BP71" s="286" t="s">
        <v>8529</v>
      </c>
      <c r="BQ71" s="286" t="s">
        <v>8529</v>
      </c>
      <c r="BR71" s="286" t="s">
        <v>8529</v>
      </c>
      <c r="BS71" s="286" t="s">
        <v>8529</v>
      </c>
      <c r="BT71" s="286" t="s">
        <v>8529</v>
      </c>
      <c r="BU71" s="286" t="s">
        <v>8529</v>
      </c>
      <c r="BV71" s="286" t="s">
        <v>8529</v>
      </c>
      <c r="BW71" s="286" t="s">
        <v>8529</v>
      </c>
      <c r="BX71" s="286" t="s">
        <v>8529</v>
      </c>
      <c r="BY71" s="286" t="s">
        <v>8529</v>
      </c>
      <c r="BZ71" s="286">
        <v>3.5</v>
      </c>
      <c r="CA71" s="286">
        <v>3.4</v>
      </c>
      <c r="CB71" s="286">
        <f>_xlfn.IFNA(VLOOKUP(C71,'INFORM Severity - hidden'!$C$5:$G$300,5,FALSE),"-")</f>
        <v>3.4</v>
      </c>
    </row>
    <row r="72" spans="1:80">
      <c r="A72" t="s">
        <v>519</v>
      </c>
      <c r="B72" t="s">
        <v>517</v>
      </c>
      <c r="C72" t="s">
        <v>518</v>
      </c>
      <c r="D72" s="286" t="str">
        <f t="shared" si="1"/>
        <v>Increasing</v>
      </c>
      <c r="E72" s="286" t="s">
        <v>8529</v>
      </c>
      <c r="F72" s="286">
        <v>1.7</v>
      </c>
      <c r="G72" s="286">
        <v>1.7</v>
      </c>
      <c r="H72" s="286">
        <v>2.2999999999999998</v>
      </c>
      <c r="I72" s="286">
        <v>2.2999999999999998</v>
      </c>
      <c r="J72" s="286">
        <v>2.4</v>
      </c>
      <c r="K72" s="286">
        <v>2.2999999999999998</v>
      </c>
      <c r="L72" s="286">
        <v>2.2999999999999998</v>
      </c>
      <c r="M72" s="286">
        <v>2.2999999999999998</v>
      </c>
      <c r="N72" s="286">
        <v>2.2999999999999998</v>
      </c>
      <c r="O72" s="286">
        <v>2.2999999999999998</v>
      </c>
      <c r="P72" s="286">
        <v>2.2999999999999998</v>
      </c>
      <c r="Q72" s="286">
        <v>2.2999999999999998</v>
      </c>
      <c r="R72" s="286">
        <v>2.4</v>
      </c>
      <c r="S72" s="286">
        <v>2.5</v>
      </c>
      <c r="T72" s="286">
        <v>2.4</v>
      </c>
      <c r="U72" s="286">
        <v>2.4</v>
      </c>
      <c r="V72" s="286">
        <v>2.4</v>
      </c>
      <c r="W72" s="286">
        <v>2.4</v>
      </c>
      <c r="X72" s="286">
        <v>2.4</v>
      </c>
      <c r="Y72" s="286">
        <v>2.4</v>
      </c>
      <c r="Z72" s="286">
        <v>2.4</v>
      </c>
      <c r="AA72" s="286">
        <v>2.4</v>
      </c>
      <c r="AB72" s="286">
        <v>2.4</v>
      </c>
      <c r="AC72" s="286">
        <v>2.2999999999999998</v>
      </c>
      <c r="AD72" s="286">
        <v>2.2999999999999998</v>
      </c>
      <c r="AE72" s="286">
        <v>2.2999999999999998</v>
      </c>
      <c r="AF72" s="286">
        <v>2.2999999999999998</v>
      </c>
      <c r="AG72" s="286">
        <v>2.2999999999999998</v>
      </c>
      <c r="AH72" s="286">
        <v>2.2999999999999998</v>
      </c>
      <c r="AI72" s="286">
        <v>2.2999999999999998</v>
      </c>
      <c r="AJ72" s="286">
        <v>2.2999999999999998</v>
      </c>
      <c r="AK72" s="286">
        <v>2.2999999999999998</v>
      </c>
      <c r="AL72" s="286">
        <v>2.2999999999999998</v>
      </c>
      <c r="AM72" s="286">
        <v>2.2999999999999998</v>
      </c>
      <c r="AN72" s="286">
        <v>2.2999999999999998</v>
      </c>
      <c r="AO72" s="286">
        <v>2.2999999999999998</v>
      </c>
      <c r="AP72" s="286">
        <v>2.5</v>
      </c>
      <c r="AQ72" s="286">
        <v>2.5</v>
      </c>
      <c r="AR72" s="286">
        <v>2.5</v>
      </c>
      <c r="AS72" s="286">
        <v>2.5</v>
      </c>
      <c r="AT72" s="286">
        <v>2.5</v>
      </c>
      <c r="AU72" s="286">
        <v>2.7</v>
      </c>
      <c r="AV72" s="286">
        <v>2.7</v>
      </c>
      <c r="AW72" s="286">
        <v>2.7</v>
      </c>
      <c r="AX72" s="286">
        <v>2.8</v>
      </c>
      <c r="AY72" s="286">
        <v>2.8</v>
      </c>
      <c r="AZ72" s="286">
        <v>2.8</v>
      </c>
      <c r="BA72" s="286">
        <v>2.8</v>
      </c>
      <c r="BB72" s="286">
        <v>2.8</v>
      </c>
      <c r="BC72" s="286">
        <v>2.8</v>
      </c>
      <c r="BD72" s="286">
        <v>2.8</v>
      </c>
      <c r="BE72" s="286">
        <v>2.7</v>
      </c>
      <c r="BF72" s="286">
        <v>2.7</v>
      </c>
      <c r="BG72" s="286">
        <v>2.7</v>
      </c>
      <c r="BH72" s="286">
        <v>2.7</v>
      </c>
      <c r="BI72" s="286">
        <v>2.6</v>
      </c>
      <c r="BJ72" s="286">
        <v>2.6</v>
      </c>
      <c r="BK72" s="286">
        <v>2.6</v>
      </c>
      <c r="BL72" s="286">
        <v>2.6</v>
      </c>
      <c r="BM72" s="286">
        <v>2.6</v>
      </c>
      <c r="BN72" s="286">
        <v>2.6</v>
      </c>
      <c r="BO72" s="286">
        <v>2.6</v>
      </c>
      <c r="BP72" s="286">
        <v>2.7</v>
      </c>
      <c r="BQ72" s="286">
        <v>2.7</v>
      </c>
      <c r="BR72" s="286">
        <v>2.7</v>
      </c>
      <c r="BS72" s="286">
        <v>2.7</v>
      </c>
      <c r="BT72" s="286">
        <v>2.7</v>
      </c>
      <c r="BU72" s="286">
        <v>2.7</v>
      </c>
      <c r="BV72" s="286">
        <v>2.7</v>
      </c>
      <c r="BW72" s="286">
        <v>2.7</v>
      </c>
      <c r="BX72" s="286">
        <v>2.7</v>
      </c>
      <c r="BY72" s="286">
        <v>2.7</v>
      </c>
      <c r="BZ72" s="286">
        <v>2.7</v>
      </c>
      <c r="CA72" s="286">
        <v>2.9</v>
      </c>
      <c r="CB72" s="286">
        <f>_xlfn.IFNA(VLOOKUP(C72,'INFORM Severity - hidden'!$C$5:$G$300,5,FALSE),"-")</f>
        <v>2.9</v>
      </c>
    </row>
    <row r="73" spans="1:80">
      <c r="A73" t="s">
        <v>519</v>
      </c>
      <c r="B73" t="s">
        <v>2414</v>
      </c>
      <c r="C73" t="s">
        <v>2415</v>
      </c>
      <c r="D73" s="286" t="str">
        <f t="shared" si="1"/>
        <v>-</v>
      </c>
      <c r="E73" s="286" t="s">
        <v>8529</v>
      </c>
      <c r="F73" s="286" t="s">
        <v>8529</v>
      </c>
      <c r="G73" s="286" t="s">
        <v>8529</v>
      </c>
      <c r="H73" s="286" t="s">
        <v>8529</v>
      </c>
      <c r="I73" s="286" t="s">
        <v>8529</v>
      </c>
      <c r="J73" s="286" t="s">
        <v>8529</v>
      </c>
      <c r="K73" s="286" t="s">
        <v>8529</v>
      </c>
      <c r="L73" s="286" t="s">
        <v>8529</v>
      </c>
      <c r="M73" s="286" t="s">
        <v>8529</v>
      </c>
      <c r="N73" s="286" t="s">
        <v>8529</v>
      </c>
      <c r="O73" s="286" t="s">
        <v>8529</v>
      </c>
      <c r="P73" s="286" t="s">
        <v>8529</v>
      </c>
      <c r="Q73" s="286" t="s">
        <v>8529</v>
      </c>
      <c r="R73" s="286" t="s">
        <v>8529</v>
      </c>
      <c r="S73" s="286" t="s">
        <v>8529</v>
      </c>
      <c r="T73" s="286" t="s">
        <v>8529</v>
      </c>
      <c r="U73" s="286" t="s">
        <v>8529</v>
      </c>
      <c r="V73" s="286" t="s">
        <v>8529</v>
      </c>
      <c r="W73" s="286" t="s">
        <v>8529</v>
      </c>
      <c r="X73" s="286" t="s">
        <v>8529</v>
      </c>
      <c r="Y73" s="286" t="s">
        <v>8529</v>
      </c>
      <c r="Z73" s="286" t="s">
        <v>8529</v>
      </c>
      <c r="AA73" s="286" t="s">
        <v>8529</v>
      </c>
      <c r="AB73" s="286" t="s">
        <v>8529</v>
      </c>
      <c r="AC73" s="286" t="s">
        <v>8529</v>
      </c>
      <c r="AD73" s="286" t="s">
        <v>8529</v>
      </c>
      <c r="AE73" s="286" t="s">
        <v>8529</v>
      </c>
      <c r="AF73" s="286" t="s">
        <v>8529</v>
      </c>
      <c r="AG73" s="286" t="s">
        <v>8529</v>
      </c>
      <c r="AH73" s="286" t="s">
        <v>8529</v>
      </c>
      <c r="AI73" s="286" t="s">
        <v>8529</v>
      </c>
      <c r="AJ73" s="286" t="s">
        <v>8529</v>
      </c>
      <c r="AK73" s="286" t="s">
        <v>8529</v>
      </c>
      <c r="AL73" s="286" t="s">
        <v>8529</v>
      </c>
      <c r="AM73" s="286" t="s">
        <v>8529</v>
      </c>
      <c r="AN73" s="286" t="s">
        <v>8529</v>
      </c>
      <c r="AO73" s="286" t="s">
        <v>8529</v>
      </c>
      <c r="AP73" s="286" t="s">
        <v>8529</v>
      </c>
      <c r="AQ73" s="286" t="s">
        <v>8529</v>
      </c>
      <c r="AR73" s="286" t="s">
        <v>8529</v>
      </c>
      <c r="AS73" s="286" t="s">
        <v>8529</v>
      </c>
      <c r="AT73" s="286" t="s">
        <v>8529</v>
      </c>
      <c r="AU73" s="286" t="s">
        <v>8529</v>
      </c>
      <c r="AV73" s="286" t="s">
        <v>8529</v>
      </c>
      <c r="AW73" s="286" t="s">
        <v>8529</v>
      </c>
      <c r="AX73" s="286" t="s">
        <v>8529</v>
      </c>
      <c r="AY73" s="286" t="s">
        <v>8529</v>
      </c>
      <c r="AZ73" s="286" t="s">
        <v>8529</v>
      </c>
      <c r="BA73" s="286" t="s">
        <v>8529</v>
      </c>
      <c r="BB73" s="286" t="s">
        <v>8529</v>
      </c>
      <c r="BC73" s="286" t="s">
        <v>8529</v>
      </c>
      <c r="BD73" s="286" t="s">
        <v>8529</v>
      </c>
      <c r="BE73" s="286" t="s">
        <v>8529</v>
      </c>
      <c r="BF73" s="286" t="s">
        <v>8529</v>
      </c>
      <c r="BG73" s="286" t="s">
        <v>8529</v>
      </c>
      <c r="BH73" s="286" t="s">
        <v>8529</v>
      </c>
      <c r="BI73" s="286" t="s">
        <v>8529</v>
      </c>
      <c r="BJ73" s="286" t="s">
        <v>8529</v>
      </c>
      <c r="BK73" s="286" t="s">
        <v>8529</v>
      </c>
      <c r="BL73" s="286" t="s">
        <v>8529</v>
      </c>
      <c r="BM73" s="286" t="s">
        <v>8529</v>
      </c>
      <c r="BN73" s="286" t="s">
        <v>8529</v>
      </c>
      <c r="BO73" s="286" t="s">
        <v>8529</v>
      </c>
      <c r="BP73" s="286" t="s">
        <v>8529</v>
      </c>
      <c r="BQ73" s="286" t="s">
        <v>8529</v>
      </c>
      <c r="BR73" s="286" t="s">
        <v>8529</v>
      </c>
      <c r="BS73" s="286" t="s">
        <v>8529</v>
      </c>
      <c r="BT73" s="286" t="s">
        <v>8529</v>
      </c>
      <c r="BU73" s="286" t="s">
        <v>8529</v>
      </c>
      <c r="BV73" s="286" t="s">
        <v>8529</v>
      </c>
      <c r="BW73" s="286" t="s">
        <v>8529</v>
      </c>
      <c r="BX73" s="286" t="s">
        <v>8529</v>
      </c>
      <c r="BY73" s="286" t="s">
        <v>8529</v>
      </c>
      <c r="BZ73" s="286">
        <v>3.5</v>
      </c>
      <c r="CA73" s="286">
        <v>3.3</v>
      </c>
      <c r="CB73" s="286">
        <f>_xlfn.IFNA(VLOOKUP(C73,'INFORM Severity - hidden'!$C$5:$G$300,5,FALSE),"-")</f>
        <v>3.2</v>
      </c>
    </row>
    <row r="74" spans="1:80">
      <c r="C74" t="s">
        <v>8567</v>
      </c>
      <c r="D74" s="286" t="str">
        <f t="shared" si="1"/>
        <v>-</v>
      </c>
      <c r="E74" s="286" t="s">
        <v>8529</v>
      </c>
      <c r="F74" s="286" t="s">
        <v>8529</v>
      </c>
      <c r="G74" s="286" t="s">
        <v>8529</v>
      </c>
      <c r="H74" s="286" t="s">
        <v>8529</v>
      </c>
      <c r="I74" s="286" t="s">
        <v>8529</v>
      </c>
      <c r="J74" s="286" t="s">
        <v>8529</v>
      </c>
      <c r="K74" s="286" t="s">
        <v>8529</v>
      </c>
      <c r="L74" s="286" t="s">
        <v>8529</v>
      </c>
      <c r="M74" s="286" t="s">
        <v>8529</v>
      </c>
      <c r="N74" s="286" t="s">
        <v>8529</v>
      </c>
      <c r="O74" s="286" t="s">
        <v>8529</v>
      </c>
      <c r="P74" s="286" t="s">
        <v>8529</v>
      </c>
      <c r="Q74" s="286" t="s">
        <v>8529</v>
      </c>
      <c r="R74" s="286" t="s">
        <v>8529</v>
      </c>
      <c r="S74" s="286" t="s">
        <v>8529</v>
      </c>
      <c r="T74" s="286" t="s">
        <v>8529</v>
      </c>
      <c r="U74" s="286" t="s">
        <v>8529</v>
      </c>
      <c r="V74" s="286" t="s">
        <v>8529</v>
      </c>
      <c r="W74" s="286" t="s">
        <v>8529</v>
      </c>
      <c r="X74" s="286" t="s">
        <v>8529</v>
      </c>
      <c r="Y74" s="286" t="s">
        <v>8529</v>
      </c>
      <c r="Z74" s="286" t="s">
        <v>8529</v>
      </c>
      <c r="AA74" s="286" t="s">
        <v>8529</v>
      </c>
      <c r="AB74" s="286" t="s">
        <v>8529</v>
      </c>
      <c r="AC74" s="286" t="s">
        <v>8529</v>
      </c>
      <c r="AD74" s="286" t="s">
        <v>8529</v>
      </c>
      <c r="AE74" s="286" t="s">
        <v>8529</v>
      </c>
      <c r="AF74" s="286" t="s">
        <v>8529</v>
      </c>
      <c r="AG74" s="286" t="s">
        <v>8529</v>
      </c>
      <c r="AH74" s="286" t="s">
        <v>8529</v>
      </c>
      <c r="AI74" s="286" t="s">
        <v>8529</v>
      </c>
      <c r="AJ74" s="286" t="s">
        <v>8529</v>
      </c>
      <c r="AK74" s="286" t="s">
        <v>8529</v>
      </c>
      <c r="AL74" s="286" t="s">
        <v>8529</v>
      </c>
      <c r="AM74" s="286" t="s">
        <v>8529</v>
      </c>
      <c r="AN74" s="286" t="s">
        <v>8529</v>
      </c>
      <c r="AO74" s="286" t="s">
        <v>8529</v>
      </c>
      <c r="AP74" s="286" t="s">
        <v>8529</v>
      </c>
      <c r="AQ74" s="286" t="s">
        <v>8529</v>
      </c>
      <c r="AR74" s="286" t="s">
        <v>8529</v>
      </c>
      <c r="AS74" s="286" t="s">
        <v>8529</v>
      </c>
      <c r="AT74" s="286" t="s">
        <v>8529</v>
      </c>
      <c r="AU74" s="286" t="s">
        <v>8529</v>
      </c>
      <c r="AV74" s="286" t="s">
        <v>8529</v>
      </c>
      <c r="AW74" s="286" t="s">
        <v>8529</v>
      </c>
      <c r="AX74" s="286" t="s">
        <v>8529</v>
      </c>
      <c r="AY74" s="286" t="s">
        <v>8529</v>
      </c>
      <c r="AZ74" s="286" t="s">
        <v>8529</v>
      </c>
      <c r="BA74" s="286" t="s">
        <v>8529</v>
      </c>
      <c r="BB74" s="286" t="s">
        <v>8529</v>
      </c>
      <c r="BC74" s="286" t="s">
        <v>8529</v>
      </c>
      <c r="BD74" s="286" t="s">
        <v>8529</v>
      </c>
      <c r="BE74" s="286" t="s">
        <v>8529</v>
      </c>
      <c r="BF74" s="286">
        <v>2</v>
      </c>
      <c r="BG74" s="286" t="s">
        <v>8529</v>
      </c>
      <c r="BH74" s="286" t="s">
        <v>8529</v>
      </c>
      <c r="BI74" s="286" t="s">
        <v>8529</v>
      </c>
      <c r="BJ74" s="286" t="s">
        <v>8529</v>
      </c>
      <c r="BK74" s="286" t="s">
        <v>8529</v>
      </c>
      <c r="BL74" s="286" t="s">
        <v>8529</v>
      </c>
      <c r="BM74" s="286" t="s">
        <v>8529</v>
      </c>
      <c r="BN74" s="286" t="s">
        <v>8529</v>
      </c>
      <c r="BO74" s="286" t="s">
        <v>8529</v>
      </c>
      <c r="BP74" s="286" t="s">
        <v>8529</v>
      </c>
      <c r="BQ74" s="286" t="s">
        <v>8529</v>
      </c>
      <c r="BR74" s="286" t="s">
        <v>8529</v>
      </c>
      <c r="BS74" s="286" t="s">
        <v>8529</v>
      </c>
      <c r="BT74" s="286" t="s">
        <v>8529</v>
      </c>
      <c r="BU74" s="286" t="s">
        <v>8529</v>
      </c>
      <c r="BV74" s="286" t="s">
        <v>8529</v>
      </c>
      <c r="BW74" s="286" t="s">
        <v>8529</v>
      </c>
      <c r="BX74" s="286" t="s">
        <v>8529</v>
      </c>
      <c r="BY74" s="286" t="s">
        <v>8529</v>
      </c>
      <c r="BZ74" s="286" t="s">
        <v>8529</v>
      </c>
      <c r="CA74" s="286" t="s">
        <v>8529</v>
      </c>
      <c r="CB74" s="286" t="str">
        <f>_xlfn.IFNA(VLOOKUP(C74,'INFORM Severity - hidden'!$C$5:$G$300,5,FALSE),"-")</f>
        <v>-</v>
      </c>
    </row>
    <row r="75" spans="1:80">
      <c r="C75" t="s">
        <v>8568</v>
      </c>
      <c r="D75" s="286" t="str">
        <f t="shared" si="1"/>
        <v>-</v>
      </c>
      <c r="E75" s="286" t="s">
        <v>8529</v>
      </c>
      <c r="F75" s="286">
        <v>1</v>
      </c>
      <c r="G75" s="286">
        <v>1</v>
      </c>
      <c r="H75" s="286">
        <v>1.7</v>
      </c>
      <c r="I75" s="286">
        <v>1.7</v>
      </c>
      <c r="J75" s="286">
        <v>1.7</v>
      </c>
      <c r="K75" s="286">
        <v>1.7</v>
      </c>
      <c r="L75" s="286">
        <v>1.7</v>
      </c>
      <c r="M75" s="286">
        <v>1.7</v>
      </c>
      <c r="N75" s="286">
        <v>1.7</v>
      </c>
      <c r="O75" s="286">
        <v>1.7</v>
      </c>
      <c r="P75" s="286">
        <v>1.7</v>
      </c>
      <c r="Q75" s="286">
        <v>1.7</v>
      </c>
      <c r="R75" s="286">
        <v>1.7</v>
      </c>
      <c r="S75" s="286">
        <v>1.7</v>
      </c>
      <c r="T75" s="286">
        <v>2.1</v>
      </c>
      <c r="U75" s="286">
        <v>2.1</v>
      </c>
      <c r="V75" s="286">
        <v>2.2000000000000002</v>
      </c>
      <c r="W75" s="286">
        <v>2.2000000000000002</v>
      </c>
      <c r="X75" s="286">
        <v>2.2000000000000002</v>
      </c>
      <c r="Y75" s="286">
        <v>2.2000000000000002</v>
      </c>
      <c r="Z75" s="286">
        <v>2.2000000000000002</v>
      </c>
      <c r="AA75" s="286">
        <v>2.4</v>
      </c>
      <c r="AB75" s="286">
        <v>2.4</v>
      </c>
      <c r="AC75" s="286">
        <v>3.1</v>
      </c>
      <c r="AD75" s="286">
        <v>3.1</v>
      </c>
      <c r="AE75" s="286">
        <v>2.9</v>
      </c>
      <c r="AF75" s="286">
        <v>2.4</v>
      </c>
      <c r="AG75" s="286">
        <v>2.4</v>
      </c>
      <c r="AH75" s="286">
        <v>2.2999999999999998</v>
      </c>
      <c r="AI75" s="286">
        <v>2.2999999999999998</v>
      </c>
      <c r="AJ75" s="286">
        <v>2.2999999999999998</v>
      </c>
      <c r="AK75" s="286">
        <v>2.2999999999999998</v>
      </c>
      <c r="AL75" s="286">
        <v>2.2999999999999998</v>
      </c>
      <c r="AM75" s="286">
        <v>2.2999999999999998</v>
      </c>
      <c r="AN75" s="286">
        <v>2.2999999999999998</v>
      </c>
      <c r="AO75" s="286">
        <v>2.2999999999999998</v>
      </c>
      <c r="AP75" s="286">
        <v>2.2999999999999998</v>
      </c>
      <c r="AQ75" s="286">
        <v>2.2999999999999998</v>
      </c>
      <c r="AR75" s="286">
        <v>2.2999999999999998</v>
      </c>
      <c r="AS75" s="286">
        <v>2.9</v>
      </c>
      <c r="AT75" s="286">
        <v>2.9</v>
      </c>
      <c r="AU75" s="286">
        <v>1.7</v>
      </c>
      <c r="AV75" s="286">
        <v>1.7</v>
      </c>
      <c r="AW75" s="286">
        <v>1.7</v>
      </c>
      <c r="AX75" s="286">
        <v>1.7</v>
      </c>
      <c r="AY75" s="286">
        <v>1.7</v>
      </c>
      <c r="AZ75" s="286">
        <v>1.8</v>
      </c>
      <c r="BA75" s="286">
        <v>1.8</v>
      </c>
      <c r="BB75" s="286">
        <v>1.8</v>
      </c>
      <c r="BC75" s="286">
        <v>1.7</v>
      </c>
      <c r="BD75" s="286">
        <v>1.7</v>
      </c>
      <c r="BE75" s="286">
        <v>1.7</v>
      </c>
      <c r="BF75" s="286">
        <v>1.7</v>
      </c>
      <c r="BG75" s="286" t="s">
        <v>8529</v>
      </c>
      <c r="BH75" s="286" t="s">
        <v>8529</v>
      </c>
      <c r="BI75" s="286" t="s">
        <v>8529</v>
      </c>
      <c r="BJ75" s="286" t="s">
        <v>8529</v>
      </c>
      <c r="BK75" s="286" t="s">
        <v>8529</v>
      </c>
      <c r="BL75" s="286" t="s">
        <v>8529</v>
      </c>
      <c r="BM75" s="286" t="s">
        <v>8529</v>
      </c>
      <c r="BN75" s="286" t="s">
        <v>8529</v>
      </c>
      <c r="BO75" s="286" t="s">
        <v>8529</v>
      </c>
      <c r="BP75" s="286" t="s">
        <v>8529</v>
      </c>
      <c r="BQ75" s="286" t="s">
        <v>8529</v>
      </c>
      <c r="BR75" s="286" t="s">
        <v>8529</v>
      </c>
      <c r="BS75" s="286" t="s">
        <v>8529</v>
      </c>
      <c r="BT75" s="286" t="s">
        <v>8529</v>
      </c>
      <c r="BU75" s="286" t="s">
        <v>8529</v>
      </c>
      <c r="BV75" s="286" t="s">
        <v>8529</v>
      </c>
      <c r="BW75" s="286" t="s">
        <v>8529</v>
      </c>
      <c r="BX75" s="286" t="s">
        <v>8529</v>
      </c>
      <c r="BY75" s="286" t="s">
        <v>8529</v>
      </c>
      <c r="BZ75" s="286" t="s">
        <v>8529</v>
      </c>
      <c r="CA75" s="286" t="s">
        <v>8529</v>
      </c>
      <c r="CB75" s="286" t="str">
        <f>_xlfn.IFNA(VLOOKUP(C75,'INFORM Severity - hidden'!$C$5:$G$300,5,FALSE),"-")</f>
        <v>-</v>
      </c>
    </row>
    <row r="76" spans="1:80">
      <c r="C76" t="s">
        <v>8569</v>
      </c>
      <c r="D76" s="286" t="str">
        <f t="shared" si="1"/>
        <v>-</v>
      </c>
      <c r="E76" s="286" t="s">
        <v>8529</v>
      </c>
      <c r="F76" s="286" t="s">
        <v>8529</v>
      </c>
      <c r="G76" s="286" t="s">
        <v>8529</v>
      </c>
      <c r="H76" s="286" t="s">
        <v>8529</v>
      </c>
      <c r="I76" s="286" t="s">
        <v>8529</v>
      </c>
      <c r="J76" s="286" t="s">
        <v>8529</v>
      </c>
      <c r="K76" s="286" t="s">
        <v>8529</v>
      </c>
      <c r="L76" s="286" t="s">
        <v>8529</v>
      </c>
      <c r="M76" s="286" t="s">
        <v>8529</v>
      </c>
      <c r="N76" s="286" t="s">
        <v>8529</v>
      </c>
      <c r="O76" s="286" t="s">
        <v>8529</v>
      </c>
      <c r="P76" s="286" t="s">
        <v>8529</v>
      </c>
      <c r="Q76" s="286" t="s">
        <v>8529</v>
      </c>
      <c r="R76" s="286" t="s">
        <v>8529</v>
      </c>
      <c r="S76" s="286" t="s">
        <v>8529</v>
      </c>
      <c r="T76" s="286" t="s">
        <v>8529</v>
      </c>
      <c r="U76" s="286" t="s">
        <v>8529</v>
      </c>
      <c r="V76" s="286" t="s">
        <v>8529</v>
      </c>
      <c r="W76" s="286" t="s">
        <v>8529</v>
      </c>
      <c r="X76" s="286" t="s">
        <v>8529</v>
      </c>
      <c r="Y76" s="286" t="s">
        <v>8529</v>
      </c>
      <c r="Z76" s="286" t="s">
        <v>8529</v>
      </c>
      <c r="AA76" s="286" t="s">
        <v>8529</v>
      </c>
      <c r="AB76" s="286" t="s">
        <v>8529</v>
      </c>
      <c r="AC76" s="286" t="s">
        <v>8529</v>
      </c>
      <c r="AD76" s="286" t="s">
        <v>8529</v>
      </c>
      <c r="AE76" s="286" t="s">
        <v>8529</v>
      </c>
      <c r="AF76" s="286" t="s">
        <v>8529</v>
      </c>
      <c r="AG76" s="286" t="s">
        <v>8529</v>
      </c>
      <c r="AH76" s="286" t="s">
        <v>8529</v>
      </c>
      <c r="AI76" s="286" t="s">
        <v>8529</v>
      </c>
      <c r="AJ76" s="286" t="s">
        <v>8529</v>
      </c>
      <c r="AK76" s="286" t="s">
        <v>8529</v>
      </c>
      <c r="AL76" s="286" t="s">
        <v>8529</v>
      </c>
      <c r="AM76" s="286" t="s">
        <v>8529</v>
      </c>
      <c r="AN76" s="286" t="s">
        <v>8529</v>
      </c>
      <c r="AO76" s="286" t="s">
        <v>8529</v>
      </c>
      <c r="AP76" s="286" t="s">
        <v>8529</v>
      </c>
      <c r="AQ76" s="286" t="s">
        <v>8529</v>
      </c>
      <c r="AR76" s="286" t="s">
        <v>8529</v>
      </c>
      <c r="AS76" s="286" t="s">
        <v>8529</v>
      </c>
      <c r="AT76" s="286" t="s">
        <v>8529</v>
      </c>
      <c r="AU76" s="286" t="s">
        <v>8529</v>
      </c>
      <c r="AV76" s="286" t="s">
        <v>8529</v>
      </c>
      <c r="AW76" s="286" t="s">
        <v>8529</v>
      </c>
      <c r="AX76" s="286" t="s">
        <v>8529</v>
      </c>
      <c r="AY76" s="286" t="s">
        <v>8529</v>
      </c>
      <c r="AZ76" s="286" t="s">
        <v>8529</v>
      </c>
      <c r="BA76" s="286" t="s">
        <v>8529</v>
      </c>
      <c r="BB76" s="286" t="s">
        <v>8529</v>
      </c>
      <c r="BC76" s="286" t="s">
        <v>8529</v>
      </c>
      <c r="BD76" s="286" t="s">
        <v>8529</v>
      </c>
      <c r="BE76" s="286" t="s">
        <v>8529</v>
      </c>
      <c r="BF76" s="286">
        <v>1.9</v>
      </c>
      <c r="BG76" s="286" t="s">
        <v>8529</v>
      </c>
      <c r="BH76" s="286" t="s">
        <v>8529</v>
      </c>
      <c r="BI76" s="286" t="s">
        <v>8529</v>
      </c>
      <c r="BJ76" s="286" t="s">
        <v>8529</v>
      </c>
      <c r="BK76" s="286" t="s">
        <v>8529</v>
      </c>
      <c r="BL76" s="286" t="s">
        <v>8529</v>
      </c>
      <c r="BM76" s="286" t="s">
        <v>8529</v>
      </c>
      <c r="BN76" s="286" t="s">
        <v>8529</v>
      </c>
      <c r="BO76" s="286" t="s">
        <v>8529</v>
      </c>
      <c r="BP76" s="286" t="s">
        <v>8529</v>
      </c>
      <c r="BQ76" s="286" t="s">
        <v>8529</v>
      </c>
      <c r="BR76" s="286" t="s">
        <v>8529</v>
      </c>
      <c r="BS76" s="286" t="s">
        <v>8529</v>
      </c>
      <c r="BT76" s="286" t="s">
        <v>8529</v>
      </c>
      <c r="BU76" s="286" t="s">
        <v>8529</v>
      </c>
      <c r="BV76" s="286" t="s">
        <v>8529</v>
      </c>
      <c r="BW76" s="286" t="s">
        <v>8529</v>
      </c>
      <c r="BX76" s="286" t="s">
        <v>8529</v>
      </c>
      <c r="BY76" s="286" t="s">
        <v>8529</v>
      </c>
      <c r="BZ76" s="286" t="s">
        <v>8529</v>
      </c>
      <c r="CA76" s="286" t="s">
        <v>8529</v>
      </c>
      <c r="CB76" s="286" t="str">
        <f>_xlfn.IFNA(VLOOKUP(C76,'INFORM Severity - hidden'!$C$5:$G$300,5,FALSE),"-")</f>
        <v>-</v>
      </c>
    </row>
    <row r="77" spans="1:80">
      <c r="A77" t="s">
        <v>731</v>
      </c>
      <c r="B77" t="s">
        <v>729</v>
      </c>
      <c r="C77" t="s">
        <v>730</v>
      </c>
      <c r="D77" s="286" t="str">
        <f t="shared" si="1"/>
        <v>Stable</v>
      </c>
      <c r="E77" s="286" t="s">
        <v>8529</v>
      </c>
      <c r="F77" s="286" t="s">
        <v>8529</v>
      </c>
      <c r="G77" s="286" t="s">
        <v>8529</v>
      </c>
      <c r="H77" s="286" t="s">
        <v>8529</v>
      </c>
      <c r="I77" s="286" t="s">
        <v>8529</v>
      </c>
      <c r="J77" s="286" t="s">
        <v>8529</v>
      </c>
      <c r="K77" s="286" t="s">
        <v>8529</v>
      </c>
      <c r="L77" s="286" t="s">
        <v>8529</v>
      </c>
      <c r="M77" s="286" t="s">
        <v>8529</v>
      </c>
      <c r="N77" s="286" t="s">
        <v>8529</v>
      </c>
      <c r="O77" s="286" t="s">
        <v>8529</v>
      </c>
      <c r="P77" s="286" t="s">
        <v>8529</v>
      </c>
      <c r="Q77" s="286" t="s">
        <v>8529</v>
      </c>
      <c r="R77" s="286" t="s">
        <v>8529</v>
      </c>
      <c r="S77" s="286" t="s">
        <v>8529</v>
      </c>
      <c r="T77" s="286" t="s">
        <v>8529</v>
      </c>
      <c r="U77" s="286" t="s">
        <v>8529</v>
      </c>
      <c r="V77" s="286" t="s">
        <v>8529</v>
      </c>
      <c r="W77" s="286" t="s">
        <v>8529</v>
      </c>
      <c r="X77" s="286" t="s">
        <v>8529</v>
      </c>
      <c r="Y77" s="286" t="s">
        <v>8529</v>
      </c>
      <c r="Z77" s="286" t="s">
        <v>8529</v>
      </c>
      <c r="AA77" s="286" t="s">
        <v>8529</v>
      </c>
      <c r="AB77" s="286" t="s">
        <v>8529</v>
      </c>
      <c r="AC77" s="286" t="s">
        <v>8529</v>
      </c>
      <c r="AD77" s="286" t="s">
        <v>8529</v>
      </c>
      <c r="AE77" s="286" t="s">
        <v>8529</v>
      </c>
      <c r="AF77" s="286" t="s">
        <v>8529</v>
      </c>
      <c r="AG77" s="286" t="s">
        <v>8529</v>
      </c>
      <c r="AH77" s="286" t="s">
        <v>8529</v>
      </c>
      <c r="AI77" s="286" t="s">
        <v>8529</v>
      </c>
      <c r="AJ77" s="286" t="s">
        <v>8529</v>
      </c>
      <c r="AK77" s="286" t="s">
        <v>8529</v>
      </c>
      <c r="AL77" s="286" t="s">
        <v>8529</v>
      </c>
      <c r="AM77" s="286" t="s">
        <v>8529</v>
      </c>
      <c r="AN77" s="286" t="s">
        <v>8529</v>
      </c>
      <c r="AO77" s="286" t="s">
        <v>8529</v>
      </c>
      <c r="AP77" s="286" t="s">
        <v>8529</v>
      </c>
      <c r="AQ77" s="286" t="s">
        <v>8529</v>
      </c>
      <c r="AR77" s="286" t="s">
        <v>8529</v>
      </c>
      <c r="AS77" s="286" t="s">
        <v>8529</v>
      </c>
      <c r="AT77" s="286" t="s">
        <v>8529</v>
      </c>
      <c r="AU77" s="286" t="s">
        <v>8529</v>
      </c>
      <c r="AV77" s="286" t="s">
        <v>8529</v>
      </c>
      <c r="AW77" s="286" t="s">
        <v>8529</v>
      </c>
      <c r="AX77" s="286" t="s">
        <v>8529</v>
      </c>
      <c r="AY77" s="286" t="s">
        <v>8529</v>
      </c>
      <c r="AZ77" s="286" t="s">
        <v>8529</v>
      </c>
      <c r="BA77" s="286" t="s">
        <v>8529</v>
      </c>
      <c r="BB77" s="286" t="s">
        <v>8529</v>
      </c>
      <c r="BC77" s="286" t="s">
        <v>8529</v>
      </c>
      <c r="BD77" s="286" t="s">
        <v>8529</v>
      </c>
      <c r="BE77" s="286" t="s">
        <v>8529</v>
      </c>
      <c r="BF77" s="286" t="s">
        <v>8529</v>
      </c>
      <c r="BG77" s="286">
        <v>1.9</v>
      </c>
      <c r="BH77" s="286">
        <v>2</v>
      </c>
      <c r="BI77" s="286">
        <v>2</v>
      </c>
      <c r="BJ77" s="286">
        <v>2</v>
      </c>
      <c r="BK77" s="286">
        <v>2.2000000000000002</v>
      </c>
      <c r="BL77" s="286">
        <v>2.2999999999999998</v>
      </c>
      <c r="BM77" s="286">
        <v>2.2999999999999998</v>
      </c>
      <c r="BN77" s="286">
        <v>2.2999999999999998</v>
      </c>
      <c r="BO77" s="286">
        <v>2.2999999999999998</v>
      </c>
      <c r="BP77" s="286">
        <v>2.2999999999999998</v>
      </c>
      <c r="BQ77" s="286">
        <v>2.1</v>
      </c>
      <c r="BR77" s="286">
        <v>2.1</v>
      </c>
      <c r="BS77" s="286">
        <v>2.4</v>
      </c>
      <c r="BT77" s="286">
        <v>2.4</v>
      </c>
      <c r="BU77" s="286">
        <v>2.2999999999999998</v>
      </c>
      <c r="BV77" s="286">
        <v>2.2000000000000002</v>
      </c>
      <c r="BW77" s="286">
        <v>2.2000000000000002</v>
      </c>
      <c r="BX77" s="286">
        <v>2.2000000000000002</v>
      </c>
      <c r="BY77" s="286">
        <v>2.2000000000000002</v>
      </c>
      <c r="BZ77" s="286">
        <v>2.2000000000000002</v>
      </c>
      <c r="CA77" s="286">
        <v>2.2000000000000002</v>
      </c>
      <c r="CB77" s="286">
        <f>_xlfn.IFNA(VLOOKUP(C77,'INFORM Severity - hidden'!$C$5:$G$300,5,FALSE),"-")</f>
        <v>2.2000000000000002</v>
      </c>
    </row>
    <row r="78" spans="1:80">
      <c r="A78" t="s">
        <v>1557</v>
      </c>
      <c r="B78" t="s">
        <v>1555</v>
      </c>
      <c r="C78" t="s">
        <v>1556</v>
      </c>
      <c r="D78" s="286" t="str">
        <f t="shared" si="1"/>
        <v>Decreasing</v>
      </c>
      <c r="E78" s="286" t="s">
        <v>8529</v>
      </c>
      <c r="F78" s="286">
        <v>3.4</v>
      </c>
      <c r="G78" s="286">
        <v>3.4</v>
      </c>
      <c r="H78" s="286">
        <v>3.8</v>
      </c>
      <c r="I78" s="286">
        <v>3.8</v>
      </c>
      <c r="J78" s="286">
        <v>3.8</v>
      </c>
      <c r="K78" s="286">
        <v>3.8</v>
      </c>
      <c r="L78" s="286">
        <v>3.8</v>
      </c>
      <c r="M78" s="286">
        <v>3.8</v>
      </c>
      <c r="N78" s="286">
        <v>3.8</v>
      </c>
      <c r="O78" s="286">
        <v>3.8</v>
      </c>
      <c r="P78" s="286">
        <v>3.8</v>
      </c>
      <c r="Q78" s="286">
        <v>3.8</v>
      </c>
      <c r="R78" s="286">
        <v>3.8</v>
      </c>
      <c r="S78" s="286">
        <v>3.8</v>
      </c>
      <c r="T78" s="286">
        <v>3.8</v>
      </c>
      <c r="U78" s="286">
        <v>3.8</v>
      </c>
      <c r="V78" s="286">
        <v>3.8</v>
      </c>
      <c r="W78" s="286">
        <v>3.8</v>
      </c>
      <c r="X78" s="286">
        <v>3.8</v>
      </c>
      <c r="Y78" s="286">
        <v>3.8</v>
      </c>
      <c r="Z78" s="286">
        <v>3.8</v>
      </c>
      <c r="AA78" s="286">
        <v>3.7</v>
      </c>
      <c r="AB78" s="286">
        <v>3.7</v>
      </c>
      <c r="AC78" s="286">
        <v>3.7</v>
      </c>
      <c r="AD78" s="286">
        <v>3.7</v>
      </c>
      <c r="AE78" s="286">
        <v>3.7</v>
      </c>
      <c r="AF78" s="286">
        <v>3.7</v>
      </c>
      <c r="AG78" s="286">
        <v>3.7</v>
      </c>
      <c r="AH78" s="286">
        <v>3.7</v>
      </c>
      <c r="AI78" s="286">
        <v>3.7</v>
      </c>
      <c r="AJ78" s="286">
        <v>3.7</v>
      </c>
      <c r="AK78" s="286">
        <v>3.7</v>
      </c>
      <c r="AL78" s="286">
        <v>3.7</v>
      </c>
      <c r="AM78" s="286">
        <v>3.7</v>
      </c>
      <c r="AN78" s="286">
        <v>3.7</v>
      </c>
      <c r="AO78" s="286">
        <v>3.7</v>
      </c>
      <c r="AP78" s="286">
        <v>3.7</v>
      </c>
      <c r="AQ78" s="286">
        <v>3.7</v>
      </c>
      <c r="AR78" s="286">
        <v>3.7</v>
      </c>
      <c r="AS78" s="286">
        <v>3.7</v>
      </c>
      <c r="AT78" s="286">
        <v>3.7</v>
      </c>
      <c r="AU78" s="286">
        <v>3.7</v>
      </c>
      <c r="AV78" s="286">
        <v>3.7</v>
      </c>
      <c r="AW78" s="286">
        <v>3.5</v>
      </c>
      <c r="AX78" s="286">
        <v>3.5</v>
      </c>
      <c r="AY78" s="286">
        <v>3.5</v>
      </c>
      <c r="AZ78" s="286">
        <v>3.5</v>
      </c>
      <c r="BA78" s="286">
        <v>3.5</v>
      </c>
      <c r="BB78" s="286">
        <v>3.5</v>
      </c>
      <c r="BC78" s="286">
        <v>3.5</v>
      </c>
      <c r="BD78" s="286">
        <v>3.5</v>
      </c>
      <c r="BE78" s="286">
        <v>3.5</v>
      </c>
      <c r="BF78" s="286">
        <v>3.5</v>
      </c>
      <c r="BG78" s="286">
        <v>3.5</v>
      </c>
      <c r="BH78" s="286">
        <v>3.5</v>
      </c>
      <c r="BI78" s="286">
        <v>3.7</v>
      </c>
      <c r="BJ78" s="286">
        <v>3.5</v>
      </c>
      <c r="BK78" s="286">
        <v>3.5</v>
      </c>
      <c r="BL78" s="286">
        <v>3.6</v>
      </c>
      <c r="BM78" s="286">
        <v>3.6</v>
      </c>
      <c r="BN78" s="286">
        <v>3.6</v>
      </c>
      <c r="BO78" s="286">
        <v>3.6</v>
      </c>
      <c r="BP78" s="286">
        <v>3.3</v>
      </c>
      <c r="BQ78" s="286">
        <v>3.3</v>
      </c>
      <c r="BR78" s="286">
        <v>3.2</v>
      </c>
      <c r="BS78" s="286">
        <v>3.2</v>
      </c>
      <c r="BT78" s="286">
        <v>3.2</v>
      </c>
      <c r="BU78" s="286">
        <v>3.2</v>
      </c>
      <c r="BV78" s="286">
        <v>3.2</v>
      </c>
      <c r="BW78" s="286">
        <v>3.2</v>
      </c>
      <c r="BX78" s="286">
        <v>3</v>
      </c>
      <c r="BY78" s="286">
        <v>3</v>
      </c>
      <c r="BZ78" s="286">
        <v>3</v>
      </c>
      <c r="CA78" s="286">
        <v>3</v>
      </c>
      <c r="CB78" s="286">
        <f>_xlfn.IFNA(VLOOKUP(C78,'INFORM Severity - hidden'!$C$5:$G$300,5,FALSE),"-")</f>
        <v>3</v>
      </c>
    </row>
    <row r="79" spans="1:80">
      <c r="A79" t="s">
        <v>856</v>
      </c>
      <c r="B79" t="s">
        <v>854</v>
      </c>
      <c r="C79" t="s">
        <v>855</v>
      </c>
      <c r="D79" s="286" t="str">
        <f t="shared" si="1"/>
        <v>Decreasing</v>
      </c>
      <c r="E79" s="286" t="s">
        <v>8529</v>
      </c>
      <c r="F79" s="286">
        <v>1.2</v>
      </c>
      <c r="G79" s="286" t="s">
        <v>8529</v>
      </c>
      <c r="H79" s="286" t="s">
        <v>8529</v>
      </c>
      <c r="I79" s="286" t="s">
        <v>8529</v>
      </c>
      <c r="J79" s="286" t="s">
        <v>8529</v>
      </c>
      <c r="K79" s="286" t="s">
        <v>8529</v>
      </c>
      <c r="L79" s="286" t="s">
        <v>8529</v>
      </c>
      <c r="M79" s="286" t="s">
        <v>8529</v>
      </c>
      <c r="N79" s="286" t="s">
        <v>8529</v>
      </c>
      <c r="O79" s="286" t="s">
        <v>8529</v>
      </c>
      <c r="P79" s="286" t="s">
        <v>8529</v>
      </c>
      <c r="Q79" s="286" t="s">
        <v>8529</v>
      </c>
      <c r="R79" s="286" t="s">
        <v>8529</v>
      </c>
      <c r="S79" s="286" t="s">
        <v>8529</v>
      </c>
      <c r="T79" s="286" t="s">
        <v>8529</v>
      </c>
      <c r="U79" s="286" t="s">
        <v>8529</v>
      </c>
      <c r="V79" s="286" t="s">
        <v>8529</v>
      </c>
      <c r="W79" s="286" t="s">
        <v>8529</v>
      </c>
      <c r="X79" s="286" t="s">
        <v>8529</v>
      </c>
      <c r="Y79" s="286" t="s">
        <v>8529</v>
      </c>
      <c r="Z79" s="286" t="s">
        <v>8529</v>
      </c>
      <c r="AA79" s="286" t="s">
        <v>8529</v>
      </c>
      <c r="AB79" s="286" t="s">
        <v>8529</v>
      </c>
      <c r="AC79" s="286">
        <v>1.5</v>
      </c>
      <c r="AD79" s="286">
        <v>1.5</v>
      </c>
      <c r="AE79" s="286">
        <v>1.5</v>
      </c>
      <c r="AF79" s="286">
        <v>1.5</v>
      </c>
      <c r="AG79" s="286">
        <v>1.6</v>
      </c>
      <c r="AH79" s="286">
        <v>1.8</v>
      </c>
      <c r="AI79" s="286">
        <v>1.8</v>
      </c>
      <c r="AJ79" s="286">
        <v>1.8</v>
      </c>
      <c r="AK79" s="286">
        <v>1.8</v>
      </c>
      <c r="AL79" s="286">
        <v>1.8</v>
      </c>
      <c r="AM79" s="286">
        <v>1.8</v>
      </c>
      <c r="AN79" s="286">
        <v>1.8</v>
      </c>
      <c r="AO79" s="286">
        <v>1.8</v>
      </c>
      <c r="AP79" s="286">
        <v>1.8</v>
      </c>
      <c r="AQ79" s="286">
        <v>1.7</v>
      </c>
      <c r="AR79" s="286">
        <v>1.7</v>
      </c>
      <c r="AS79" s="286">
        <v>1.6</v>
      </c>
      <c r="AT79" s="286">
        <v>1.6</v>
      </c>
      <c r="AU79" s="286">
        <v>1.8</v>
      </c>
      <c r="AV79" s="286">
        <v>1.8</v>
      </c>
      <c r="AW79" s="286">
        <v>1.8</v>
      </c>
      <c r="AX79" s="286">
        <v>1.8</v>
      </c>
      <c r="AY79" s="286">
        <v>1.8</v>
      </c>
      <c r="AZ79" s="286">
        <v>1.8</v>
      </c>
      <c r="BA79" s="286">
        <v>1.8</v>
      </c>
      <c r="BB79" s="286">
        <v>1.8</v>
      </c>
      <c r="BC79" s="286">
        <v>1.8</v>
      </c>
      <c r="BD79" s="286">
        <v>1.8</v>
      </c>
      <c r="BE79" s="286">
        <v>1.8</v>
      </c>
      <c r="BF79" s="286">
        <v>1.8</v>
      </c>
      <c r="BG79" s="286">
        <v>1.8</v>
      </c>
      <c r="BH79" s="286">
        <v>1.8</v>
      </c>
      <c r="BI79" s="286">
        <v>1.8</v>
      </c>
      <c r="BJ79" s="286">
        <v>1.9</v>
      </c>
      <c r="BK79" s="286">
        <v>1.8</v>
      </c>
      <c r="BL79" s="286">
        <v>1.8</v>
      </c>
      <c r="BM79" s="286">
        <v>1.8</v>
      </c>
      <c r="BN79" s="286">
        <v>1.8</v>
      </c>
      <c r="BO79" s="286">
        <v>1.8</v>
      </c>
      <c r="BP79" s="286">
        <v>1.9</v>
      </c>
      <c r="BQ79" s="286">
        <v>1.9</v>
      </c>
      <c r="BR79" s="286">
        <v>1.9</v>
      </c>
      <c r="BS79" s="286">
        <v>1.9</v>
      </c>
      <c r="BT79" s="286">
        <v>1.9</v>
      </c>
      <c r="BU79" s="286">
        <v>1.9</v>
      </c>
      <c r="BV79" s="286">
        <v>1.8</v>
      </c>
      <c r="BW79" s="286">
        <v>1.9</v>
      </c>
      <c r="BX79" s="286">
        <v>1.7</v>
      </c>
      <c r="BY79" s="286">
        <v>1.5</v>
      </c>
      <c r="BZ79" s="286">
        <v>1.6</v>
      </c>
      <c r="CA79" s="286">
        <v>1.6</v>
      </c>
      <c r="CB79" s="286">
        <f>_xlfn.IFNA(VLOOKUP(C79,'INFORM Severity - hidden'!$C$5:$G$300,5,FALSE),"-")</f>
        <v>1.6</v>
      </c>
    </row>
    <row r="80" spans="1:80">
      <c r="A80" t="s">
        <v>793</v>
      </c>
      <c r="B80" t="s">
        <v>791</v>
      </c>
      <c r="C80" t="s">
        <v>792</v>
      </c>
      <c r="D80" s="286" t="str">
        <f t="shared" si="1"/>
        <v>Stable</v>
      </c>
      <c r="E80" s="286" t="s">
        <v>8529</v>
      </c>
      <c r="F80" s="286" t="s">
        <v>8529</v>
      </c>
      <c r="G80" s="286" t="s">
        <v>8529</v>
      </c>
      <c r="H80" s="286" t="s">
        <v>8529</v>
      </c>
      <c r="I80" s="286" t="s">
        <v>8529</v>
      </c>
      <c r="J80" s="286" t="s">
        <v>8529</v>
      </c>
      <c r="K80" s="286" t="s">
        <v>8529</v>
      </c>
      <c r="L80" s="286" t="s">
        <v>8529</v>
      </c>
      <c r="M80" s="286" t="s">
        <v>8529</v>
      </c>
      <c r="N80" s="286" t="s">
        <v>8529</v>
      </c>
      <c r="O80" s="286" t="s">
        <v>8529</v>
      </c>
      <c r="P80" s="286" t="s">
        <v>8529</v>
      </c>
      <c r="Q80" s="286" t="s">
        <v>8529</v>
      </c>
      <c r="R80" s="286" t="s">
        <v>8529</v>
      </c>
      <c r="S80" s="286" t="s">
        <v>8529</v>
      </c>
      <c r="T80" s="286" t="s">
        <v>8529</v>
      </c>
      <c r="U80" s="286" t="s">
        <v>8529</v>
      </c>
      <c r="V80" s="286" t="s">
        <v>8529</v>
      </c>
      <c r="W80" s="286" t="s">
        <v>8529</v>
      </c>
      <c r="X80" s="286" t="s">
        <v>8529</v>
      </c>
      <c r="Y80" s="286" t="s">
        <v>8529</v>
      </c>
      <c r="Z80" s="286" t="s">
        <v>8529</v>
      </c>
      <c r="AA80" s="286" t="s">
        <v>8529</v>
      </c>
      <c r="AB80" s="286" t="s">
        <v>8529</v>
      </c>
      <c r="AC80" s="286" t="s">
        <v>8529</v>
      </c>
      <c r="AD80" s="286" t="s">
        <v>8529</v>
      </c>
      <c r="AE80" s="286" t="s">
        <v>8529</v>
      </c>
      <c r="AF80" s="286" t="s">
        <v>8529</v>
      </c>
      <c r="AG80" s="286" t="s">
        <v>8529</v>
      </c>
      <c r="AH80" s="286" t="s">
        <v>8529</v>
      </c>
      <c r="AI80" s="286" t="s">
        <v>8529</v>
      </c>
      <c r="AJ80" s="286" t="s">
        <v>8529</v>
      </c>
      <c r="AK80" s="286" t="s">
        <v>8529</v>
      </c>
      <c r="AL80" s="286" t="s">
        <v>8529</v>
      </c>
      <c r="AM80" s="286" t="s">
        <v>8529</v>
      </c>
      <c r="AN80" s="286" t="s">
        <v>8529</v>
      </c>
      <c r="AO80" s="286" t="s">
        <v>8529</v>
      </c>
      <c r="AP80" s="286" t="s">
        <v>8529</v>
      </c>
      <c r="AQ80" s="286" t="s">
        <v>8529</v>
      </c>
      <c r="AR80" s="286" t="s">
        <v>8529</v>
      </c>
      <c r="AS80" s="286" t="s">
        <v>8529</v>
      </c>
      <c r="AT80" s="286" t="s">
        <v>8529</v>
      </c>
      <c r="AU80" s="286" t="s">
        <v>8529</v>
      </c>
      <c r="AV80" s="286" t="s">
        <v>8529</v>
      </c>
      <c r="AW80" s="286" t="s">
        <v>8529</v>
      </c>
      <c r="AX80" s="286" t="s">
        <v>8529</v>
      </c>
      <c r="AY80" s="286" t="s">
        <v>8529</v>
      </c>
      <c r="AZ80" s="286" t="s">
        <v>8529</v>
      </c>
      <c r="BA80" s="286" t="s">
        <v>8529</v>
      </c>
      <c r="BB80" s="286" t="s">
        <v>8529</v>
      </c>
      <c r="BC80" s="286" t="s">
        <v>8529</v>
      </c>
      <c r="BD80" s="286" t="s">
        <v>8529</v>
      </c>
      <c r="BE80" s="286" t="s">
        <v>8529</v>
      </c>
      <c r="BF80" s="286" t="s">
        <v>8529</v>
      </c>
      <c r="BG80" s="286" t="s">
        <v>8529</v>
      </c>
      <c r="BH80" s="286" t="s">
        <v>8529</v>
      </c>
      <c r="BI80" s="286" t="s">
        <v>8529</v>
      </c>
      <c r="BJ80" s="286" t="s">
        <v>8529</v>
      </c>
      <c r="BK80" s="286">
        <v>1.3</v>
      </c>
      <c r="BL80" s="286">
        <v>1.3</v>
      </c>
      <c r="BM80" s="286">
        <v>1.3</v>
      </c>
      <c r="BN80" s="286">
        <v>1.2</v>
      </c>
      <c r="BO80" s="286">
        <v>1.2</v>
      </c>
      <c r="BP80" s="286">
        <v>1.2</v>
      </c>
      <c r="BQ80" s="286">
        <v>1.2</v>
      </c>
      <c r="BR80" s="286">
        <v>1.2</v>
      </c>
      <c r="BS80" s="286">
        <v>1.2</v>
      </c>
      <c r="BT80" s="286">
        <v>1.2</v>
      </c>
      <c r="BU80" s="286">
        <v>1.2</v>
      </c>
      <c r="BV80" s="286">
        <v>1.2</v>
      </c>
      <c r="BW80" s="286">
        <v>1.2</v>
      </c>
      <c r="BX80" s="286">
        <v>1.2</v>
      </c>
      <c r="BY80" s="286">
        <v>1.2</v>
      </c>
      <c r="BZ80" s="286">
        <v>1.2</v>
      </c>
      <c r="CA80" s="286">
        <v>1.2</v>
      </c>
      <c r="CB80" s="286">
        <f>_xlfn.IFNA(VLOOKUP(C80,'INFORM Severity - hidden'!$C$5:$G$300,5,FALSE),"-")</f>
        <v>1.2</v>
      </c>
    </row>
    <row r="81" spans="1:80">
      <c r="A81" t="s">
        <v>350</v>
      </c>
      <c r="B81" t="s">
        <v>393</v>
      </c>
      <c r="C81" t="s">
        <v>394</v>
      </c>
      <c r="D81" s="286" t="str">
        <f t="shared" si="1"/>
        <v>Stable</v>
      </c>
      <c r="E81" s="286" t="s">
        <v>8529</v>
      </c>
      <c r="F81" s="286" t="s">
        <v>8529</v>
      </c>
      <c r="G81" s="286">
        <v>3.8</v>
      </c>
      <c r="H81" s="286">
        <v>3.8</v>
      </c>
      <c r="I81" s="286">
        <v>3.8</v>
      </c>
      <c r="J81" s="286">
        <v>3.8</v>
      </c>
      <c r="K81" s="286">
        <v>3.8</v>
      </c>
      <c r="L81" s="286">
        <v>3.8</v>
      </c>
      <c r="M81" s="286">
        <v>3.8</v>
      </c>
      <c r="N81" s="286">
        <v>3.8</v>
      </c>
      <c r="O81" s="286">
        <v>3.8</v>
      </c>
      <c r="P81" s="286">
        <v>3.8</v>
      </c>
      <c r="Q81" s="286">
        <v>3.8</v>
      </c>
      <c r="R81" s="286">
        <v>3.8</v>
      </c>
      <c r="S81" s="286">
        <v>3.8</v>
      </c>
      <c r="T81" s="286">
        <v>4</v>
      </c>
      <c r="U81" s="286">
        <v>4</v>
      </c>
      <c r="V81" s="286">
        <v>4</v>
      </c>
      <c r="W81" s="286">
        <v>4</v>
      </c>
      <c r="X81" s="286">
        <v>4</v>
      </c>
      <c r="Y81" s="286">
        <v>4</v>
      </c>
      <c r="Z81" s="286">
        <v>4</v>
      </c>
      <c r="AA81" s="286">
        <v>4.0999999999999996</v>
      </c>
      <c r="AB81" s="286">
        <v>4.0999999999999996</v>
      </c>
      <c r="AC81" s="286">
        <v>4.0999999999999996</v>
      </c>
      <c r="AD81" s="286">
        <v>4.0999999999999996</v>
      </c>
      <c r="AE81" s="286">
        <v>4.5</v>
      </c>
      <c r="AF81" s="286">
        <v>4.5999999999999996</v>
      </c>
      <c r="AG81" s="286">
        <v>4.5999999999999996</v>
      </c>
      <c r="AH81" s="286">
        <v>4.7</v>
      </c>
      <c r="AI81" s="286">
        <v>4.7</v>
      </c>
      <c r="AJ81" s="286">
        <v>4.7</v>
      </c>
      <c r="AK81" s="286">
        <v>4.7</v>
      </c>
      <c r="AL81" s="286">
        <v>4.7</v>
      </c>
      <c r="AM81" s="286">
        <v>4.7</v>
      </c>
      <c r="AN81" s="286">
        <v>4.7</v>
      </c>
      <c r="AO81" s="286">
        <v>4.7</v>
      </c>
      <c r="AP81" s="286">
        <v>4.7</v>
      </c>
      <c r="AQ81" s="286">
        <v>4.7</v>
      </c>
      <c r="AR81" s="286">
        <v>4.7</v>
      </c>
      <c r="AS81" s="286">
        <v>4.5999999999999996</v>
      </c>
      <c r="AT81" s="286">
        <v>4.5999999999999996</v>
      </c>
      <c r="AU81" s="286">
        <v>4.5999999999999996</v>
      </c>
      <c r="AV81" s="286">
        <v>4.5999999999999996</v>
      </c>
      <c r="AW81" s="286">
        <v>4</v>
      </c>
      <c r="AX81" s="286">
        <v>4</v>
      </c>
      <c r="AY81" s="286">
        <v>4.0999999999999996</v>
      </c>
      <c r="AZ81" s="286">
        <v>4.0999999999999996</v>
      </c>
      <c r="BA81" s="286">
        <v>4.3</v>
      </c>
      <c r="BB81" s="286">
        <v>4.4000000000000004</v>
      </c>
      <c r="BC81" s="286">
        <v>4.3</v>
      </c>
      <c r="BD81" s="286">
        <v>4.3</v>
      </c>
      <c r="BE81" s="286">
        <v>4.3</v>
      </c>
      <c r="BF81" s="286">
        <v>4</v>
      </c>
      <c r="BG81" s="286">
        <v>4</v>
      </c>
      <c r="BH81" s="286">
        <v>4</v>
      </c>
      <c r="BI81" s="286">
        <v>4</v>
      </c>
      <c r="BJ81" s="286">
        <v>4</v>
      </c>
      <c r="BK81" s="286">
        <v>4.0999999999999996</v>
      </c>
      <c r="BL81" s="286">
        <v>4.0999999999999996</v>
      </c>
      <c r="BM81" s="286">
        <v>4.0999999999999996</v>
      </c>
      <c r="BN81" s="286">
        <v>4.0999999999999996</v>
      </c>
      <c r="BO81" s="286">
        <v>4.0999999999999996</v>
      </c>
      <c r="BP81" s="286">
        <v>4.4000000000000004</v>
      </c>
      <c r="BQ81" s="286">
        <v>4.4000000000000004</v>
      </c>
      <c r="BR81" s="286">
        <v>4.3</v>
      </c>
      <c r="BS81" s="286">
        <v>4.3</v>
      </c>
      <c r="BT81" s="286">
        <v>4.3</v>
      </c>
      <c r="BU81" s="286">
        <v>4.3</v>
      </c>
      <c r="BV81" s="286">
        <v>4.3</v>
      </c>
      <c r="BW81" s="286">
        <v>4.3</v>
      </c>
      <c r="BX81" s="286">
        <v>4.3</v>
      </c>
      <c r="BY81" s="286">
        <v>4.3</v>
      </c>
      <c r="BZ81" s="286">
        <v>4.3</v>
      </c>
      <c r="CA81" s="286">
        <v>4.3</v>
      </c>
      <c r="CB81" s="286">
        <f>_xlfn.IFNA(VLOOKUP(C81,'INFORM Severity - hidden'!$C$5:$G$300,5,FALSE),"-")</f>
        <v>4.3</v>
      </c>
    </row>
    <row r="82" spans="1:80">
      <c r="C82" t="s">
        <v>8570</v>
      </c>
      <c r="D82" s="286" t="str">
        <f t="shared" si="1"/>
        <v>-</v>
      </c>
      <c r="E82" s="286" t="s">
        <v>8529</v>
      </c>
      <c r="F82" s="286" t="s">
        <v>8529</v>
      </c>
      <c r="G82" s="286" t="s">
        <v>8529</v>
      </c>
      <c r="H82" s="286" t="s">
        <v>8529</v>
      </c>
      <c r="I82" s="286" t="s">
        <v>8529</v>
      </c>
      <c r="J82" s="286" t="s">
        <v>8529</v>
      </c>
      <c r="K82" s="286" t="s">
        <v>8529</v>
      </c>
      <c r="L82" s="286" t="s">
        <v>8529</v>
      </c>
      <c r="M82" s="286" t="s">
        <v>8529</v>
      </c>
      <c r="N82" s="286" t="s">
        <v>8529</v>
      </c>
      <c r="O82" s="286" t="s">
        <v>8529</v>
      </c>
      <c r="P82" s="286" t="s">
        <v>8529</v>
      </c>
      <c r="Q82" s="286" t="s">
        <v>8529</v>
      </c>
      <c r="R82" s="286" t="s">
        <v>8529</v>
      </c>
      <c r="S82" s="286" t="s">
        <v>8529</v>
      </c>
      <c r="T82" s="286" t="s">
        <v>8529</v>
      </c>
      <c r="U82" s="286" t="s">
        <v>8529</v>
      </c>
      <c r="V82" s="286">
        <v>2.4</v>
      </c>
      <c r="W82" s="286">
        <v>2.4</v>
      </c>
      <c r="X82" s="286">
        <v>2.4</v>
      </c>
      <c r="Y82" s="286">
        <v>2.4</v>
      </c>
      <c r="Z82" s="286">
        <v>2.4</v>
      </c>
      <c r="AA82" s="286">
        <v>2.6</v>
      </c>
      <c r="AB82" s="286">
        <v>2.6</v>
      </c>
      <c r="AC82" s="286">
        <v>2.6</v>
      </c>
      <c r="AD82" s="286">
        <v>2.6</v>
      </c>
      <c r="AE82" s="286">
        <v>2.6</v>
      </c>
      <c r="AF82" s="286">
        <v>2.7</v>
      </c>
      <c r="AG82" s="286">
        <v>2.7</v>
      </c>
      <c r="AH82" s="286">
        <v>2.4</v>
      </c>
      <c r="AI82" s="286">
        <v>2.4</v>
      </c>
      <c r="AJ82" s="286">
        <v>2.4</v>
      </c>
      <c r="AK82" s="286">
        <v>2.7</v>
      </c>
      <c r="AL82" s="286">
        <v>2.6</v>
      </c>
      <c r="AM82" s="286">
        <v>2.6</v>
      </c>
      <c r="AN82" s="286">
        <v>2.5</v>
      </c>
      <c r="AO82" s="286" t="s">
        <v>8529</v>
      </c>
      <c r="AP82" s="286" t="s">
        <v>8529</v>
      </c>
      <c r="AQ82" s="286" t="s">
        <v>8529</v>
      </c>
      <c r="AR82" s="286" t="s">
        <v>8529</v>
      </c>
      <c r="AS82" s="286" t="s">
        <v>8529</v>
      </c>
      <c r="AT82" s="286" t="s">
        <v>8529</v>
      </c>
      <c r="AU82" s="286" t="s">
        <v>8529</v>
      </c>
      <c r="AV82" s="286" t="s">
        <v>8529</v>
      </c>
      <c r="AW82" s="286" t="s">
        <v>8529</v>
      </c>
      <c r="AX82" s="286" t="s">
        <v>8529</v>
      </c>
      <c r="AY82" s="286" t="s">
        <v>8529</v>
      </c>
      <c r="AZ82" s="286" t="s">
        <v>8529</v>
      </c>
      <c r="BA82" s="286" t="s">
        <v>8529</v>
      </c>
      <c r="BB82" s="286" t="s">
        <v>8529</v>
      </c>
      <c r="BC82" s="286" t="s">
        <v>8529</v>
      </c>
      <c r="BD82" s="286" t="s">
        <v>8529</v>
      </c>
      <c r="BE82" s="286" t="s">
        <v>8529</v>
      </c>
      <c r="BF82" s="286" t="s">
        <v>8529</v>
      </c>
      <c r="BG82" s="286" t="s">
        <v>8529</v>
      </c>
      <c r="BH82" s="286" t="s">
        <v>8529</v>
      </c>
      <c r="BI82" s="286" t="s">
        <v>8529</v>
      </c>
      <c r="BJ82" s="286" t="s">
        <v>8529</v>
      </c>
      <c r="BK82" s="286" t="s">
        <v>8529</v>
      </c>
      <c r="BL82" s="286" t="s">
        <v>8529</v>
      </c>
      <c r="BM82" s="286" t="s">
        <v>8529</v>
      </c>
      <c r="BN82" s="286" t="s">
        <v>8529</v>
      </c>
      <c r="BO82" s="286" t="s">
        <v>8529</v>
      </c>
      <c r="BP82" s="286" t="s">
        <v>8529</v>
      </c>
      <c r="BQ82" s="286" t="s">
        <v>8529</v>
      </c>
      <c r="BR82" s="286" t="s">
        <v>8529</v>
      </c>
      <c r="BS82" s="286" t="s">
        <v>8529</v>
      </c>
      <c r="BT82" s="286" t="s">
        <v>8529</v>
      </c>
      <c r="BU82" s="286" t="s">
        <v>8529</v>
      </c>
      <c r="BV82" s="286" t="s">
        <v>8529</v>
      </c>
      <c r="BW82" s="286" t="s">
        <v>8529</v>
      </c>
      <c r="BX82" s="286" t="s">
        <v>8529</v>
      </c>
      <c r="BY82" s="286" t="s">
        <v>8529</v>
      </c>
      <c r="BZ82" s="286" t="s">
        <v>8529</v>
      </c>
      <c r="CA82" s="286" t="s">
        <v>8529</v>
      </c>
      <c r="CB82" s="286" t="str">
        <f>_xlfn.IFNA(VLOOKUP(C82,'INFORM Severity - hidden'!$C$5:$G$300,5,FALSE),"-")</f>
        <v>-</v>
      </c>
    </row>
    <row r="83" spans="1:80">
      <c r="A83" t="s">
        <v>350</v>
      </c>
      <c r="B83" t="s">
        <v>348</v>
      </c>
      <c r="C83" t="s">
        <v>349</v>
      </c>
      <c r="D83" s="286" t="str">
        <f t="shared" si="1"/>
        <v>Increasing</v>
      </c>
      <c r="E83" s="286" t="s">
        <v>8529</v>
      </c>
      <c r="F83" s="286" t="s">
        <v>8529</v>
      </c>
      <c r="G83" s="286" t="s">
        <v>8529</v>
      </c>
      <c r="H83" s="286" t="s">
        <v>8529</v>
      </c>
      <c r="I83" s="286" t="s">
        <v>8529</v>
      </c>
      <c r="J83" s="286" t="s">
        <v>8529</v>
      </c>
      <c r="K83" s="286" t="s">
        <v>8529</v>
      </c>
      <c r="L83" s="286" t="s">
        <v>8529</v>
      </c>
      <c r="M83" s="286" t="s">
        <v>8529</v>
      </c>
      <c r="N83" s="286" t="s">
        <v>8529</v>
      </c>
      <c r="O83" s="286" t="s">
        <v>8529</v>
      </c>
      <c r="P83" s="286" t="s">
        <v>8529</v>
      </c>
      <c r="Q83" s="286" t="s">
        <v>8529</v>
      </c>
      <c r="R83" s="286" t="s">
        <v>8529</v>
      </c>
      <c r="S83" s="286" t="s">
        <v>8529</v>
      </c>
      <c r="T83" s="286" t="s">
        <v>8529</v>
      </c>
      <c r="U83" s="286" t="s">
        <v>8529</v>
      </c>
      <c r="V83" s="286" t="s">
        <v>8529</v>
      </c>
      <c r="W83" s="286">
        <v>2.8</v>
      </c>
      <c r="X83" s="286">
        <v>2.8</v>
      </c>
      <c r="Y83" s="286">
        <v>2.8</v>
      </c>
      <c r="Z83" s="286">
        <v>2.8</v>
      </c>
      <c r="AA83" s="286">
        <v>2.9</v>
      </c>
      <c r="AB83" s="286">
        <v>2.9</v>
      </c>
      <c r="AC83" s="286">
        <v>2.9</v>
      </c>
      <c r="AD83" s="286">
        <v>2.9</v>
      </c>
      <c r="AE83" s="286">
        <v>3</v>
      </c>
      <c r="AF83" s="286">
        <v>3</v>
      </c>
      <c r="AG83" s="286">
        <v>3</v>
      </c>
      <c r="AH83" s="286">
        <v>3.1</v>
      </c>
      <c r="AI83" s="286">
        <v>3.1</v>
      </c>
      <c r="AJ83" s="286">
        <v>3.1</v>
      </c>
      <c r="AK83" s="286">
        <v>3.1</v>
      </c>
      <c r="AL83" s="286">
        <v>3.1</v>
      </c>
      <c r="AM83" s="286">
        <v>3.1</v>
      </c>
      <c r="AN83" s="286">
        <v>3.1</v>
      </c>
      <c r="AO83" s="286">
        <v>3.1</v>
      </c>
      <c r="AP83" s="286">
        <v>3.1</v>
      </c>
      <c r="AQ83" s="286">
        <v>3.1</v>
      </c>
      <c r="AR83" s="286">
        <v>3.1</v>
      </c>
      <c r="AS83" s="286">
        <v>3</v>
      </c>
      <c r="AT83" s="286">
        <v>2.6</v>
      </c>
      <c r="AU83" s="286">
        <v>3</v>
      </c>
      <c r="AV83" s="286">
        <v>3</v>
      </c>
      <c r="AW83" s="286">
        <v>3</v>
      </c>
      <c r="AX83" s="286">
        <v>3</v>
      </c>
      <c r="AY83" s="286">
        <v>3.2</v>
      </c>
      <c r="AZ83" s="286">
        <v>3.3</v>
      </c>
      <c r="BA83" s="286">
        <v>3.3</v>
      </c>
      <c r="BB83" s="286">
        <v>3.3</v>
      </c>
      <c r="BC83" s="286">
        <v>3.3</v>
      </c>
      <c r="BD83" s="286">
        <v>3.2</v>
      </c>
      <c r="BE83" s="286">
        <v>3.2</v>
      </c>
      <c r="BF83" s="286">
        <v>3.2</v>
      </c>
      <c r="BG83" s="286">
        <v>3.2</v>
      </c>
      <c r="BH83" s="286">
        <v>3.2</v>
      </c>
      <c r="BI83" s="286">
        <v>3.2</v>
      </c>
      <c r="BJ83" s="286">
        <v>3.2</v>
      </c>
      <c r="BK83" s="286">
        <v>3.3</v>
      </c>
      <c r="BL83" s="286">
        <v>3.3</v>
      </c>
      <c r="BM83" s="286">
        <v>3.3</v>
      </c>
      <c r="BN83" s="286">
        <v>3.3</v>
      </c>
      <c r="BO83" s="286">
        <v>3.3</v>
      </c>
      <c r="BP83" s="286">
        <v>3</v>
      </c>
      <c r="BQ83" s="286">
        <v>3.1</v>
      </c>
      <c r="BR83" s="286">
        <v>3.1</v>
      </c>
      <c r="BS83" s="286">
        <v>3.1</v>
      </c>
      <c r="BT83" s="286">
        <v>3.1</v>
      </c>
      <c r="BU83" s="286">
        <v>3.1</v>
      </c>
      <c r="BV83" s="286">
        <v>3.1</v>
      </c>
      <c r="BW83" s="286">
        <v>3.1</v>
      </c>
      <c r="BX83" s="286">
        <v>3</v>
      </c>
      <c r="BY83" s="286">
        <v>3</v>
      </c>
      <c r="BZ83" s="286">
        <v>3</v>
      </c>
      <c r="CA83" s="286">
        <v>3.1</v>
      </c>
      <c r="CB83" s="286">
        <f>_xlfn.IFNA(VLOOKUP(C83,'INFORM Severity - hidden'!$C$5:$G$300,5,FALSE),"-")</f>
        <v>3.1</v>
      </c>
    </row>
    <row r="84" spans="1:80">
      <c r="A84" t="s">
        <v>350</v>
      </c>
      <c r="B84" t="s">
        <v>354</v>
      </c>
      <c r="C84" t="s">
        <v>355</v>
      </c>
      <c r="D84" s="286" t="str">
        <f t="shared" si="1"/>
        <v>Increasing</v>
      </c>
      <c r="E84" s="286" t="s">
        <v>8529</v>
      </c>
      <c r="F84" s="286" t="s">
        <v>8529</v>
      </c>
      <c r="G84" s="286" t="s">
        <v>8529</v>
      </c>
      <c r="H84" s="286" t="s">
        <v>8529</v>
      </c>
      <c r="I84" s="286" t="s">
        <v>8529</v>
      </c>
      <c r="J84" s="286" t="s">
        <v>8529</v>
      </c>
      <c r="K84" s="286" t="s">
        <v>8529</v>
      </c>
      <c r="L84" s="286" t="s">
        <v>8529</v>
      </c>
      <c r="M84" s="286" t="s">
        <v>8529</v>
      </c>
      <c r="N84" s="286" t="s">
        <v>8529</v>
      </c>
      <c r="O84" s="286" t="s">
        <v>8529</v>
      </c>
      <c r="P84" s="286" t="s">
        <v>8529</v>
      </c>
      <c r="Q84" s="286" t="s">
        <v>8529</v>
      </c>
      <c r="R84" s="286" t="s">
        <v>8529</v>
      </c>
      <c r="S84" s="286" t="s">
        <v>8529</v>
      </c>
      <c r="T84" s="286" t="s">
        <v>8529</v>
      </c>
      <c r="U84" s="286" t="s">
        <v>8529</v>
      </c>
      <c r="V84" s="286" t="s">
        <v>8529</v>
      </c>
      <c r="W84" s="286" t="s">
        <v>8529</v>
      </c>
      <c r="X84" s="286" t="s">
        <v>8529</v>
      </c>
      <c r="Y84" s="286" t="s">
        <v>8529</v>
      </c>
      <c r="Z84" s="286" t="s">
        <v>8529</v>
      </c>
      <c r="AA84" s="286" t="s">
        <v>8529</v>
      </c>
      <c r="AB84" s="286">
        <v>4.2</v>
      </c>
      <c r="AC84" s="286">
        <v>3.7</v>
      </c>
      <c r="AD84" s="286">
        <v>3.7</v>
      </c>
      <c r="AE84" s="286">
        <v>3.7</v>
      </c>
      <c r="AF84" s="286">
        <v>3.7</v>
      </c>
      <c r="AG84" s="286">
        <v>3.7</v>
      </c>
      <c r="AH84" s="286">
        <v>4.4000000000000004</v>
      </c>
      <c r="AI84" s="286">
        <v>4.4000000000000004</v>
      </c>
      <c r="AJ84" s="286">
        <v>4.4000000000000004</v>
      </c>
      <c r="AK84" s="286">
        <v>4.4000000000000004</v>
      </c>
      <c r="AL84" s="286">
        <v>4.4000000000000004</v>
      </c>
      <c r="AM84" s="286">
        <v>4.3</v>
      </c>
      <c r="AN84" s="286">
        <v>4.4000000000000004</v>
      </c>
      <c r="AO84" s="286">
        <v>4.4000000000000004</v>
      </c>
      <c r="AP84" s="286">
        <v>4.4000000000000004</v>
      </c>
      <c r="AQ84" s="286">
        <v>4.4000000000000004</v>
      </c>
      <c r="AR84" s="286">
        <v>4.4000000000000004</v>
      </c>
      <c r="AS84" s="286">
        <v>4.3</v>
      </c>
      <c r="AT84" s="286">
        <v>4.2</v>
      </c>
      <c r="AU84" s="286">
        <v>4.2</v>
      </c>
      <c r="AV84" s="286">
        <v>4.2</v>
      </c>
      <c r="AW84" s="286">
        <v>4.2</v>
      </c>
      <c r="AX84" s="286">
        <v>4.2</v>
      </c>
      <c r="AY84" s="286">
        <v>4.3</v>
      </c>
      <c r="AZ84" s="286">
        <v>4.3</v>
      </c>
      <c r="BA84" s="286">
        <v>4.3</v>
      </c>
      <c r="BB84" s="286">
        <v>4.3</v>
      </c>
      <c r="BC84" s="286">
        <v>4.3</v>
      </c>
      <c r="BD84" s="286">
        <v>4.2</v>
      </c>
      <c r="BE84" s="286">
        <v>4.0999999999999996</v>
      </c>
      <c r="BF84" s="286">
        <v>3.9</v>
      </c>
      <c r="BG84" s="286">
        <v>3.9</v>
      </c>
      <c r="BH84" s="286">
        <v>3.9</v>
      </c>
      <c r="BI84" s="286">
        <v>3.9</v>
      </c>
      <c r="BJ84" s="286">
        <v>3.9</v>
      </c>
      <c r="BK84" s="286">
        <v>3.9</v>
      </c>
      <c r="BL84" s="286">
        <v>3.9</v>
      </c>
      <c r="BM84" s="286">
        <v>3.9</v>
      </c>
      <c r="BN84" s="286">
        <v>3.9</v>
      </c>
      <c r="BO84" s="286">
        <v>3.9</v>
      </c>
      <c r="BP84" s="286">
        <v>4.2</v>
      </c>
      <c r="BQ84" s="286">
        <v>4.2</v>
      </c>
      <c r="BR84" s="286">
        <v>4.2</v>
      </c>
      <c r="BS84" s="286">
        <v>4.3</v>
      </c>
      <c r="BT84" s="286">
        <v>4.3</v>
      </c>
      <c r="BU84" s="286">
        <v>4.3</v>
      </c>
      <c r="BV84" s="286">
        <v>4.3</v>
      </c>
      <c r="BW84" s="286">
        <v>4.3</v>
      </c>
      <c r="BX84" s="286">
        <v>4.2</v>
      </c>
      <c r="BY84" s="286">
        <v>4.2</v>
      </c>
      <c r="BZ84" s="286">
        <v>4.2</v>
      </c>
      <c r="CA84" s="286">
        <v>4.3</v>
      </c>
      <c r="CB84" s="286">
        <f>_xlfn.IFNA(VLOOKUP(C84,'INFORM Severity - hidden'!$C$5:$G$300,5,FALSE),"-")</f>
        <v>4.3</v>
      </c>
    </row>
    <row r="85" spans="1:80">
      <c r="A85" t="s">
        <v>350</v>
      </c>
      <c r="B85" t="s">
        <v>360</v>
      </c>
      <c r="C85" t="s">
        <v>361</v>
      </c>
      <c r="D85" s="286" t="str">
        <f t="shared" si="1"/>
        <v>Stable</v>
      </c>
      <c r="E85" s="286" t="s">
        <v>8529</v>
      </c>
      <c r="F85" s="286" t="s">
        <v>8529</v>
      </c>
      <c r="G85" s="286" t="s">
        <v>8529</v>
      </c>
      <c r="H85" s="286" t="s">
        <v>8529</v>
      </c>
      <c r="I85" s="286" t="s">
        <v>8529</v>
      </c>
      <c r="J85" s="286" t="s">
        <v>8529</v>
      </c>
      <c r="K85" s="286" t="s">
        <v>8529</v>
      </c>
      <c r="L85" s="286" t="s">
        <v>8529</v>
      </c>
      <c r="M85" s="286" t="s">
        <v>8529</v>
      </c>
      <c r="N85" s="286" t="s">
        <v>8529</v>
      </c>
      <c r="O85" s="286" t="s">
        <v>8529</v>
      </c>
      <c r="P85" s="286" t="s">
        <v>8529</v>
      </c>
      <c r="Q85" s="286" t="s">
        <v>8529</v>
      </c>
      <c r="R85" s="286" t="s">
        <v>8529</v>
      </c>
      <c r="S85" s="286" t="s">
        <v>8529</v>
      </c>
      <c r="T85" s="286" t="s">
        <v>8529</v>
      </c>
      <c r="U85" s="286" t="s">
        <v>8529</v>
      </c>
      <c r="V85" s="286" t="s">
        <v>8529</v>
      </c>
      <c r="W85" s="286" t="s">
        <v>8529</v>
      </c>
      <c r="X85" s="286" t="s">
        <v>8529</v>
      </c>
      <c r="Y85" s="286" t="s">
        <v>8529</v>
      </c>
      <c r="Z85" s="286" t="s">
        <v>8529</v>
      </c>
      <c r="AA85" s="286" t="s">
        <v>8529</v>
      </c>
      <c r="AB85" s="286" t="s">
        <v>8529</v>
      </c>
      <c r="AC85" s="286" t="s">
        <v>8529</v>
      </c>
      <c r="AD85" s="286" t="s">
        <v>8529</v>
      </c>
      <c r="AE85" s="286" t="s">
        <v>8529</v>
      </c>
      <c r="AF85" s="286" t="s">
        <v>8529</v>
      </c>
      <c r="AG85" s="286" t="s">
        <v>8529</v>
      </c>
      <c r="AH85" s="286" t="s">
        <v>8529</v>
      </c>
      <c r="AI85" s="286" t="s">
        <v>8529</v>
      </c>
      <c r="AJ85" s="286" t="s">
        <v>8529</v>
      </c>
      <c r="AK85" s="286" t="s">
        <v>8529</v>
      </c>
      <c r="AL85" s="286" t="s">
        <v>8529</v>
      </c>
      <c r="AM85" s="286" t="s">
        <v>8529</v>
      </c>
      <c r="AN85" s="286" t="s">
        <v>8529</v>
      </c>
      <c r="AO85" s="286" t="s">
        <v>8529</v>
      </c>
      <c r="AP85" s="286">
        <v>2.7</v>
      </c>
      <c r="AQ85" s="286">
        <v>2.6</v>
      </c>
      <c r="AR85" s="286">
        <v>2.8</v>
      </c>
      <c r="AS85" s="286">
        <v>2.8</v>
      </c>
      <c r="AT85" s="286">
        <v>3.5</v>
      </c>
      <c r="AU85" s="286">
        <v>3.5</v>
      </c>
      <c r="AV85" s="286">
        <v>3.5</v>
      </c>
      <c r="AW85" s="286">
        <v>3.7</v>
      </c>
      <c r="AX85" s="286">
        <v>3.7</v>
      </c>
      <c r="AY85" s="286">
        <v>3.8</v>
      </c>
      <c r="AZ85" s="286">
        <v>3.8</v>
      </c>
      <c r="BA85" s="286">
        <v>3.7</v>
      </c>
      <c r="BB85" s="286">
        <v>3.7</v>
      </c>
      <c r="BC85" s="286">
        <v>3.7</v>
      </c>
      <c r="BD85" s="286">
        <v>3.7</v>
      </c>
      <c r="BE85" s="286">
        <v>3.7</v>
      </c>
      <c r="BF85" s="286">
        <v>3.6</v>
      </c>
      <c r="BG85" s="286">
        <v>3.6</v>
      </c>
      <c r="BH85" s="286">
        <v>3.7</v>
      </c>
      <c r="BI85" s="286">
        <v>3.6</v>
      </c>
      <c r="BJ85" s="286">
        <v>3.7</v>
      </c>
      <c r="BK85" s="286">
        <v>3.6</v>
      </c>
      <c r="BL85" s="286">
        <v>3.6</v>
      </c>
      <c r="BM85" s="286">
        <v>3.6</v>
      </c>
      <c r="BN85" s="286">
        <v>3.6</v>
      </c>
      <c r="BO85" s="286">
        <v>3.6</v>
      </c>
      <c r="BP85" s="286">
        <v>4.0999999999999996</v>
      </c>
      <c r="BQ85" s="286">
        <v>4.0999999999999996</v>
      </c>
      <c r="BR85" s="286">
        <v>4.2</v>
      </c>
      <c r="BS85" s="286">
        <v>4.2</v>
      </c>
      <c r="BT85" s="286">
        <v>4.2</v>
      </c>
      <c r="BU85" s="286">
        <v>4.2</v>
      </c>
      <c r="BV85" s="286">
        <v>4.2</v>
      </c>
      <c r="BW85" s="286">
        <v>4.0999999999999996</v>
      </c>
      <c r="BX85" s="286">
        <v>4.0999999999999996</v>
      </c>
      <c r="BY85" s="286">
        <v>4.0999999999999996</v>
      </c>
      <c r="BZ85" s="286">
        <v>4.0999999999999996</v>
      </c>
      <c r="CA85" s="286">
        <v>4.0999999999999996</v>
      </c>
      <c r="CB85" s="286">
        <f>_xlfn.IFNA(VLOOKUP(C85,'INFORM Severity - hidden'!$C$5:$G$300,5,FALSE),"-")</f>
        <v>4.0999999999999996</v>
      </c>
    </row>
    <row r="86" spans="1:80">
      <c r="C86" t="s">
        <v>8571</v>
      </c>
      <c r="D86" s="286" t="str">
        <f t="shared" si="1"/>
        <v>-</v>
      </c>
      <c r="E86" s="286" t="s">
        <v>8529</v>
      </c>
      <c r="F86" s="286" t="s">
        <v>8529</v>
      </c>
      <c r="G86" s="286" t="s">
        <v>8529</v>
      </c>
      <c r="H86" s="286" t="s">
        <v>8529</v>
      </c>
      <c r="I86" s="286" t="s">
        <v>8529</v>
      </c>
      <c r="J86" s="286" t="s">
        <v>8529</v>
      </c>
      <c r="K86" s="286" t="s">
        <v>8529</v>
      </c>
      <c r="L86" s="286" t="s">
        <v>8529</v>
      </c>
      <c r="M86" s="286" t="s">
        <v>8529</v>
      </c>
      <c r="N86" s="286" t="s">
        <v>8529</v>
      </c>
      <c r="O86" s="286" t="s">
        <v>8529</v>
      </c>
      <c r="P86" s="286" t="s">
        <v>8529</v>
      </c>
      <c r="Q86" s="286" t="s">
        <v>8529</v>
      </c>
      <c r="R86" s="286" t="s">
        <v>8529</v>
      </c>
      <c r="S86" s="286" t="s">
        <v>8529</v>
      </c>
      <c r="T86" s="286" t="s">
        <v>8529</v>
      </c>
      <c r="U86" s="286" t="s">
        <v>8529</v>
      </c>
      <c r="V86" s="286" t="s">
        <v>8529</v>
      </c>
      <c r="W86" s="286" t="s">
        <v>8529</v>
      </c>
      <c r="X86" s="286" t="s">
        <v>8529</v>
      </c>
      <c r="Y86" s="286" t="s">
        <v>8529</v>
      </c>
      <c r="Z86" s="286" t="s">
        <v>8529</v>
      </c>
      <c r="AA86" s="286" t="s">
        <v>8529</v>
      </c>
      <c r="AB86" s="286" t="s">
        <v>8529</v>
      </c>
      <c r="AC86" s="286">
        <v>1.4</v>
      </c>
      <c r="AD86" s="286">
        <v>1.4</v>
      </c>
      <c r="AE86" s="286">
        <v>1.4</v>
      </c>
      <c r="AF86" s="286">
        <v>1.4</v>
      </c>
      <c r="AG86" s="286" t="s">
        <v>8529</v>
      </c>
      <c r="AH86" s="286" t="s">
        <v>8529</v>
      </c>
      <c r="AI86" s="286" t="s">
        <v>8529</v>
      </c>
      <c r="AJ86" s="286" t="s">
        <v>8529</v>
      </c>
      <c r="AK86" s="286" t="s">
        <v>8529</v>
      </c>
      <c r="AL86" s="286" t="s">
        <v>8529</v>
      </c>
      <c r="AM86" s="286" t="s">
        <v>8529</v>
      </c>
      <c r="AN86" s="286" t="s">
        <v>8529</v>
      </c>
      <c r="AO86" s="286" t="s">
        <v>8529</v>
      </c>
      <c r="AP86" s="286" t="s">
        <v>8529</v>
      </c>
      <c r="AQ86" s="286" t="s">
        <v>8529</v>
      </c>
      <c r="AR86" s="286" t="s">
        <v>8529</v>
      </c>
      <c r="AS86" s="286" t="s">
        <v>8529</v>
      </c>
      <c r="AT86" s="286" t="s">
        <v>8529</v>
      </c>
      <c r="AU86" s="286" t="s">
        <v>8529</v>
      </c>
      <c r="AV86" s="286" t="s">
        <v>8529</v>
      </c>
      <c r="AW86" s="286" t="s">
        <v>8529</v>
      </c>
      <c r="AX86" s="286" t="s">
        <v>8529</v>
      </c>
      <c r="AY86" s="286" t="s">
        <v>8529</v>
      </c>
      <c r="AZ86" s="286" t="s">
        <v>8529</v>
      </c>
      <c r="BA86" s="286" t="s">
        <v>8529</v>
      </c>
      <c r="BB86" s="286" t="s">
        <v>8529</v>
      </c>
      <c r="BC86" s="286" t="s">
        <v>8529</v>
      </c>
      <c r="BD86" s="286" t="s">
        <v>8529</v>
      </c>
      <c r="BE86" s="286" t="s">
        <v>8529</v>
      </c>
      <c r="BF86" s="286" t="s">
        <v>8529</v>
      </c>
      <c r="BG86" s="286" t="s">
        <v>8529</v>
      </c>
      <c r="BH86" s="286" t="s">
        <v>8529</v>
      </c>
      <c r="BI86" s="286" t="s">
        <v>8529</v>
      </c>
      <c r="BJ86" s="286" t="s">
        <v>8529</v>
      </c>
      <c r="BK86" s="286" t="s">
        <v>8529</v>
      </c>
      <c r="BL86" s="286" t="s">
        <v>8529</v>
      </c>
      <c r="BM86" s="286" t="s">
        <v>8529</v>
      </c>
      <c r="BN86" s="286" t="s">
        <v>8529</v>
      </c>
      <c r="BO86" s="286" t="s">
        <v>8529</v>
      </c>
      <c r="BP86" s="286" t="s">
        <v>8529</v>
      </c>
      <c r="BQ86" s="286" t="s">
        <v>8529</v>
      </c>
      <c r="BR86" s="286" t="s">
        <v>8529</v>
      </c>
      <c r="BS86" s="286" t="s">
        <v>8529</v>
      </c>
      <c r="BT86" s="286" t="s">
        <v>8529</v>
      </c>
      <c r="BU86" s="286" t="s">
        <v>8529</v>
      </c>
      <c r="BV86" s="286" t="s">
        <v>8529</v>
      </c>
      <c r="BW86" s="286" t="s">
        <v>8529</v>
      </c>
      <c r="BX86" s="286" t="s">
        <v>8529</v>
      </c>
      <c r="BY86" s="286" t="s">
        <v>8529</v>
      </c>
      <c r="BZ86" s="286" t="s">
        <v>8529</v>
      </c>
      <c r="CA86" s="286" t="s">
        <v>8529</v>
      </c>
      <c r="CB86" s="286" t="str">
        <f>_xlfn.IFNA(VLOOKUP(C86,'INFORM Severity - hidden'!$C$5:$G$300,5,FALSE),"-")</f>
        <v>-</v>
      </c>
    </row>
    <row r="87" spans="1:80">
      <c r="C87" t="s">
        <v>8572</v>
      </c>
      <c r="D87" s="286" t="str">
        <f t="shared" si="1"/>
        <v>-</v>
      </c>
      <c r="E87" s="286" t="s">
        <v>8529</v>
      </c>
      <c r="F87" s="286" t="s">
        <v>8529</v>
      </c>
      <c r="G87" s="286" t="s">
        <v>8529</v>
      </c>
      <c r="H87" s="286" t="s">
        <v>8529</v>
      </c>
      <c r="I87" s="286" t="s">
        <v>8529</v>
      </c>
      <c r="J87" s="286" t="s">
        <v>8529</v>
      </c>
      <c r="K87" s="286" t="s">
        <v>8529</v>
      </c>
      <c r="L87" s="286" t="s">
        <v>8529</v>
      </c>
      <c r="M87" s="286" t="s">
        <v>8529</v>
      </c>
      <c r="N87" s="286" t="s">
        <v>8529</v>
      </c>
      <c r="O87" s="286" t="s">
        <v>8529</v>
      </c>
      <c r="P87" s="286" t="s">
        <v>8529</v>
      </c>
      <c r="Q87" s="286" t="s">
        <v>8529</v>
      </c>
      <c r="R87" s="286" t="s">
        <v>8529</v>
      </c>
      <c r="S87" s="286" t="s">
        <v>8529</v>
      </c>
      <c r="T87" s="286" t="s">
        <v>8529</v>
      </c>
      <c r="U87" s="286" t="s">
        <v>8529</v>
      </c>
      <c r="V87" s="286" t="s">
        <v>8529</v>
      </c>
      <c r="W87" s="286" t="s">
        <v>8529</v>
      </c>
      <c r="X87" s="286" t="s">
        <v>8529</v>
      </c>
      <c r="Y87" s="286" t="s">
        <v>8529</v>
      </c>
      <c r="Z87" s="286" t="s">
        <v>8529</v>
      </c>
      <c r="AA87" s="286" t="s">
        <v>8529</v>
      </c>
      <c r="AB87" s="286" t="s">
        <v>8529</v>
      </c>
      <c r="AC87" s="286" t="s">
        <v>8529</v>
      </c>
      <c r="AD87" s="286" t="s">
        <v>8529</v>
      </c>
      <c r="AE87" s="286" t="s">
        <v>8529</v>
      </c>
      <c r="AF87" s="286" t="s">
        <v>8529</v>
      </c>
      <c r="AG87" s="286" t="s">
        <v>8529</v>
      </c>
      <c r="AH87" s="286" t="s">
        <v>8529</v>
      </c>
      <c r="AI87" s="286" t="s">
        <v>8529</v>
      </c>
      <c r="AJ87" s="286" t="s">
        <v>8529</v>
      </c>
      <c r="AK87" s="286" t="s">
        <v>8529</v>
      </c>
      <c r="AL87" s="286" t="s">
        <v>8529</v>
      </c>
      <c r="AM87" s="286" t="s">
        <v>8529</v>
      </c>
      <c r="AN87" s="286" t="s">
        <v>8529</v>
      </c>
      <c r="AO87" s="286" t="s">
        <v>8529</v>
      </c>
      <c r="AP87" s="286" t="s">
        <v>8529</v>
      </c>
      <c r="AQ87" s="286" t="s">
        <v>8529</v>
      </c>
      <c r="AR87" s="286" t="s">
        <v>8529</v>
      </c>
      <c r="AS87" s="286" t="s">
        <v>8529</v>
      </c>
      <c r="AT87" s="286" t="s">
        <v>8529</v>
      </c>
      <c r="AU87" s="286" t="s">
        <v>8529</v>
      </c>
      <c r="AV87" s="286">
        <v>1.7</v>
      </c>
      <c r="AW87" s="286">
        <v>1.7</v>
      </c>
      <c r="AX87" s="286">
        <v>1.7</v>
      </c>
      <c r="AY87" s="286">
        <v>1.6</v>
      </c>
      <c r="AZ87" s="286">
        <v>1.6</v>
      </c>
      <c r="BA87" s="286">
        <v>1.6</v>
      </c>
      <c r="BB87" s="286">
        <v>1.4</v>
      </c>
      <c r="BC87" s="286" t="s">
        <v>8529</v>
      </c>
      <c r="BD87" s="286" t="s">
        <v>8529</v>
      </c>
      <c r="BE87" s="286" t="s">
        <v>8529</v>
      </c>
      <c r="BF87" s="286" t="s">
        <v>8529</v>
      </c>
      <c r="BG87" s="286" t="s">
        <v>8529</v>
      </c>
      <c r="BH87" s="286" t="s">
        <v>8529</v>
      </c>
      <c r="BI87" s="286" t="s">
        <v>8529</v>
      </c>
      <c r="BJ87" s="286" t="s">
        <v>8529</v>
      </c>
      <c r="BK87" s="286" t="s">
        <v>8529</v>
      </c>
      <c r="BL87" s="286" t="s">
        <v>8529</v>
      </c>
      <c r="BM87" s="286" t="s">
        <v>8529</v>
      </c>
      <c r="BN87" s="286" t="s">
        <v>8529</v>
      </c>
      <c r="BO87" s="286" t="s">
        <v>8529</v>
      </c>
      <c r="BP87" s="286" t="s">
        <v>8529</v>
      </c>
      <c r="BQ87" s="286" t="s">
        <v>8529</v>
      </c>
      <c r="BR87" s="286" t="s">
        <v>8529</v>
      </c>
      <c r="BS87" s="286" t="s">
        <v>8529</v>
      </c>
      <c r="BT87" s="286" t="s">
        <v>8529</v>
      </c>
      <c r="BU87" s="286" t="s">
        <v>8529</v>
      </c>
      <c r="BV87" s="286" t="s">
        <v>8529</v>
      </c>
      <c r="BW87" s="286" t="s">
        <v>8529</v>
      </c>
      <c r="BX87" s="286" t="s">
        <v>8529</v>
      </c>
      <c r="BY87" s="286" t="s">
        <v>8529</v>
      </c>
      <c r="BZ87" s="286" t="s">
        <v>8529</v>
      </c>
      <c r="CA87" s="286" t="s">
        <v>8529</v>
      </c>
      <c r="CB87" s="286" t="str">
        <f>_xlfn.IFNA(VLOOKUP(C87,'INFORM Severity - hidden'!$C$5:$G$300,5,FALSE),"-")</f>
        <v>-</v>
      </c>
    </row>
    <row r="88" spans="1:80">
      <c r="A88" t="s">
        <v>40</v>
      </c>
      <c r="B88" t="s">
        <v>38</v>
      </c>
      <c r="C88" t="s">
        <v>39</v>
      </c>
      <c r="D88" s="286" t="str">
        <f t="shared" si="1"/>
        <v>Stable</v>
      </c>
      <c r="E88" s="286" t="s">
        <v>8529</v>
      </c>
      <c r="F88" s="286">
        <v>1</v>
      </c>
      <c r="G88" s="286">
        <v>1</v>
      </c>
      <c r="H88" s="286">
        <v>1.7</v>
      </c>
      <c r="I88" s="286">
        <v>1.5</v>
      </c>
      <c r="J88" s="286">
        <v>1.5</v>
      </c>
      <c r="K88" s="286">
        <v>1.8</v>
      </c>
      <c r="L88" s="286">
        <v>1.8</v>
      </c>
      <c r="M88" s="286">
        <v>1.8</v>
      </c>
      <c r="N88" s="286">
        <v>1.9</v>
      </c>
      <c r="O88" s="286">
        <v>1.9</v>
      </c>
      <c r="P88" s="286">
        <v>1.9</v>
      </c>
      <c r="Q88" s="286">
        <v>1.9</v>
      </c>
      <c r="R88" s="286">
        <v>1.9</v>
      </c>
      <c r="S88" s="286">
        <v>2</v>
      </c>
      <c r="T88" s="286">
        <v>1.9</v>
      </c>
      <c r="U88" s="286">
        <v>2</v>
      </c>
      <c r="V88" s="286">
        <v>2.1</v>
      </c>
      <c r="W88" s="286">
        <v>2.2000000000000002</v>
      </c>
      <c r="X88" s="286">
        <v>1.9</v>
      </c>
      <c r="Y88" s="286">
        <v>1.9</v>
      </c>
      <c r="Z88" s="286">
        <v>1.9</v>
      </c>
      <c r="AA88" s="286">
        <v>1.8</v>
      </c>
      <c r="AB88" s="286">
        <v>1.8</v>
      </c>
      <c r="AC88" s="286">
        <v>1.8</v>
      </c>
      <c r="AD88" s="286">
        <v>1.6</v>
      </c>
      <c r="AE88" s="286">
        <v>1.6</v>
      </c>
      <c r="AF88" s="286">
        <v>1.5</v>
      </c>
      <c r="AG88" s="286">
        <v>1.5</v>
      </c>
      <c r="AH88" s="286">
        <v>1.6</v>
      </c>
      <c r="AI88" s="286">
        <v>1.6</v>
      </c>
      <c r="AJ88" s="286">
        <v>1.6</v>
      </c>
      <c r="AK88" s="286">
        <v>1.7</v>
      </c>
      <c r="AL88" s="286">
        <v>1.7</v>
      </c>
      <c r="AM88" s="286">
        <v>1.7</v>
      </c>
      <c r="AN88" s="286">
        <v>1.6</v>
      </c>
      <c r="AO88" s="286">
        <v>1.6</v>
      </c>
      <c r="AP88" s="286">
        <v>1.6</v>
      </c>
      <c r="AQ88" s="286">
        <v>1.6</v>
      </c>
      <c r="AR88" s="286">
        <v>1.6</v>
      </c>
      <c r="AS88" s="286">
        <v>1.6</v>
      </c>
      <c r="AT88" s="286">
        <v>1.6</v>
      </c>
      <c r="AU88" s="286">
        <v>1.6</v>
      </c>
      <c r="AV88" s="286">
        <v>1.4</v>
      </c>
      <c r="AW88" s="286">
        <v>1.5</v>
      </c>
      <c r="AX88" s="286">
        <v>1.4</v>
      </c>
      <c r="AY88" s="286">
        <v>1.4</v>
      </c>
      <c r="AZ88" s="286">
        <v>1.4</v>
      </c>
      <c r="BA88" s="286">
        <v>1.4</v>
      </c>
      <c r="BB88" s="286">
        <v>1.4</v>
      </c>
      <c r="BC88" s="286">
        <v>1.4</v>
      </c>
      <c r="BD88" s="286">
        <v>1.6</v>
      </c>
      <c r="BE88" s="286">
        <v>1.5</v>
      </c>
      <c r="BF88" s="286">
        <v>1.9</v>
      </c>
      <c r="BG88" s="286">
        <v>1.9</v>
      </c>
      <c r="BH88" s="286">
        <v>1.9</v>
      </c>
      <c r="BI88" s="286">
        <v>2.1</v>
      </c>
      <c r="BJ88" s="286">
        <v>2.1</v>
      </c>
      <c r="BK88" s="286">
        <v>2.2000000000000002</v>
      </c>
      <c r="BL88" s="286">
        <v>2.2000000000000002</v>
      </c>
      <c r="BM88" s="286">
        <v>2.1</v>
      </c>
      <c r="BN88" s="286">
        <v>2.1</v>
      </c>
      <c r="BO88" s="286">
        <v>2.2000000000000002</v>
      </c>
      <c r="BP88" s="286">
        <v>2.2000000000000002</v>
      </c>
      <c r="BQ88" s="286">
        <v>2.1</v>
      </c>
      <c r="BR88" s="286">
        <v>2.1</v>
      </c>
      <c r="BS88" s="286">
        <v>2.1</v>
      </c>
      <c r="BT88" s="286">
        <v>2.1</v>
      </c>
      <c r="BU88" s="286">
        <v>2.1</v>
      </c>
      <c r="BV88" s="286">
        <v>2.1</v>
      </c>
      <c r="BW88" s="286">
        <v>2.2999999999999998</v>
      </c>
      <c r="BX88" s="286">
        <v>2.2999999999999998</v>
      </c>
      <c r="BY88" s="286">
        <v>2.2999999999999998</v>
      </c>
      <c r="BZ88" s="286">
        <v>2.2999999999999998</v>
      </c>
      <c r="CA88" s="286">
        <v>2.2999999999999998</v>
      </c>
      <c r="CB88" s="286">
        <f>_xlfn.IFNA(VLOOKUP(C88,'INFORM Severity - hidden'!$C$5:$G$300,5,FALSE),"-")</f>
        <v>2.2999999999999998</v>
      </c>
    </row>
    <row r="89" spans="1:80">
      <c r="A89" t="s">
        <v>2049</v>
      </c>
      <c r="B89" t="s">
        <v>2047</v>
      </c>
      <c r="C89" t="s">
        <v>2048</v>
      </c>
      <c r="D89" s="286" t="str">
        <f t="shared" si="1"/>
        <v>Decreasing</v>
      </c>
      <c r="E89" s="286" t="s">
        <v>8529</v>
      </c>
      <c r="F89" s="286">
        <v>3.4</v>
      </c>
      <c r="G89" s="286">
        <v>3.4</v>
      </c>
      <c r="H89" s="286">
        <v>4</v>
      </c>
      <c r="I89" s="286">
        <v>3.7</v>
      </c>
      <c r="J89" s="286">
        <v>3.5</v>
      </c>
      <c r="K89" s="286">
        <v>3.5</v>
      </c>
      <c r="L89" s="286">
        <v>3.5</v>
      </c>
      <c r="M89" s="286">
        <v>3.5</v>
      </c>
      <c r="N89" s="286">
        <v>3.5</v>
      </c>
      <c r="O89" s="286">
        <v>3.5</v>
      </c>
      <c r="P89" s="286">
        <v>3.5</v>
      </c>
      <c r="Q89" s="286">
        <v>3.5</v>
      </c>
      <c r="R89" s="286">
        <v>3.3</v>
      </c>
      <c r="S89" s="286">
        <v>3.3</v>
      </c>
      <c r="T89" s="286">
        <v>3.4</v>
      </c>
      <c r="U89" s="286">
        <v>3.4</v>
      </c>
      <c r="V89" s="286">
        <v>3.4</v>
      </c>
      <c r="W89" s="286">
        <v>3.4</v>
      </c>
      <c r="X89" s="286">
        <v>3.4</v>
      </c>
      <c r="Y89" s="286">
        <v>3.4</v>
      </c>
      <c r="Z89" s="286">
        <v>3.4</v>
      </c>
      <c r="AA89" s="286">
        <v>3.4</v>
      </c>
      <c r="AB89" s="286">
        <v>3.4</v>
      </c>
      <c r="AC89" s="286">
        <v>3.4</v>
      </c>
      <c r="AD89" s="286">
        <v>3.4</v>
      </c>
      <c r="AE89" s="286">
        <v>3.4</v>
      </c>
      <c r="AF89" s="286">
        <v>3.4</v>
      </c>
      <c r="AG89" s="286">
        <v>3.4</v>
      </c>
      <c r="AH89" s="286">
        <v>3.4</v>
      </c>
      <c r="AI89" s="286">
        <v>3.4</v>
      </c>
      <c r="AJ89" s="286">
        <v>3.4</v>
      </c>
      <c r="AK89" s="286">
        <v>3.4</v>
      </c>
      <c r="AL89" s="286">
        <v>3.4</v>
      </c>
      <c r="AM89" s="286">
        <v>3.5</v>
      </c>
      <c r="AN89" s="286">
        <v>3.5</v>
      </c>
      <c r="AO89" s="286">
        <v>3.5</v>
      </c>
      <c r="AP89" s="286">
        <v>3.5</v>
      </c>
      <c r="AQ89" s="286">
        <v>3.5</v>
      </c>
      <c r="AR89" s="286">
        <v>3.5</v>
      </c>
      <c r="AS89" s="286">
        <v>3.5</v>
      </c>
      <c r="AT89" s="286">
        <v>3.6</v>
      </c>
      <c r="AU89" s="286">
        <v>3.6</v>
      </c>
      <c r="AV89" s="286">
        <v>3.6</v>
      </c>
      <c r="AW89" s="286">
        <v>3.6</v>
      </c>
      <c r="AX89" s="286">
        <v>3.5</v>
      </c>
      <c r="AY89" s="286">
        <v>3.5</v>
      </c>
      <c r="AZ89" s="286">
        <v>3.5</v>
      </c>
      <c r="BA89" s="286">
        <v>3.5</v>
      </c>
      <c r="BB89" s="286">
        <v>3.5</v>
      </c>
      <c r="BC89" s="286">
        <v>3.5</v>
      </c>
      <c r="BD89" s="286">
        <v>3.5</v>
      </c>
      <c r="BE89" s="286">
        <v>3.4</v>
      </c>
      <c r="BF89" s="286">
        <v>3.4</v>
      </c>
      <c r="BG89" s="286">
        <v>3.4</v>
      </c>
      <c r="BH89" s="286">
        <v>3.5</v>
      </c>
      <c r="BI89" s="286">
        <v>3.5</v>
      </c>
      <c r="BJ89" s="286">
        <v>3.5</v>
      </c>
      <c r="BK89" s="286">
        <v>3.5</v>
      </c>
      <c r="BL89" s="286">
        <v>3.4</v>
      </c>
      <c r="BM89" s="286">
        <v>3.5</v>
      </c>
      <c r="BN89" s="286">
        <v>3.5</v>
      </c>
      <c r="BO89" s="286">
        <v>3.5</v>
      </c>
      <c r="BP89" s="286">
        <v>3.4</v>
      </c>
      <c r="BQ89" s="286">
        <v>3.4</v>
      </c>
      <c r="BR89" s="286">
        <v>3.5</v>
      </c>
      <c r="BS89" s="286">
        <v>3.5</v>
      </c>
      <c r="BT89" s="286">
        <v>3.5</v>
      </c>
      <c r="BU89" s="286">
        <v>3.5</v>
      </c>
      <c r="BV89" s="286">
        <v>3.5</v>
      </c>
      <c r="BW89" s="286">
        <v>3.5</v>
      </c>
      <c r="BX89" s="286">
        <v>3.5</v>
      </c>
      <c r="BY89" s="286">
        <v>3.5</v>
      </c>
      <c r="BZ89" s="286">
        <v>3.4</v>
      </c>
      <c r="CA89" s="286">
        <v>3.5</v>
      </c>
      <c r="CB89" s="286">
        <f>_xlfn.IFNA(VLOOKUP(C89,'INFORM Severity - hidden'!$C$5:$G$300,5,FALSE),"-")</f>
        <v>3.3</v>
      </c>
    </row>
    <row r="90" spans="1:80">
      <c r="C90" t="s">
        <v>8573</v>
      </c>
      <c r="D90" s="286" t="str">
        <f t="shared" si="1"/>
        <v>-</v>
      </c>
      <c r="E90" s="286" t="s">
        <v>8529</v>
      </c>
      <c r="F90" s="286" t="s">
        <v>8529</v>
      </c>
      <c r="G90" s="286" t="s">
        <v>8529</v>
      </c>
      <c r="H90" s="286" t="s">
        <v>8529</v>
      </c>
      <c r="I90" s="286" t="s">
        <v>8529</v>
      </c>
      <c r="J90" s="286" t="s">
        <v>8529</v>
      </c>
      <c r="K90" s="286" t="s">
        <v>8529</v>
      </c>
      <c r="L90" s="286" t="s">
        <v>8529</v>
      </c>
      <c r="M90" s="286" t="s">
        <v>8529</v>
      </c>
      <c r="N90" s="286" t="s">
        <v>8529</v>
      </c>
      <c r="O90" s="286" t="s">
        <v>8529</v>
      </c>
      <c r="P90" s="286" t="s">
        <v>8529</v>
      </c>
      <c r="Q90" s="286" t="s">
        <v>8529</v>
      </c>
      <c r="R90" s="286" t="s">
        <v>8529</v>
      </c>
      <c r="S90" s="286" t="s">
        <v>8529</v>
      </c>
      <c r="T90" s="286" t="s">
        <v>8529</v>
      </c>
      <c r="U90" s="286" t="s">
        <v>8529</v>
      </c>
      <c r="V90" s="286" t="s">
        <v>8529</v>
      </c>
      <c r="W90" s="286" t="s">
        <v>8529</v>
      </c>
      <c r="X90" s="286" t="s">
        <v>8529</v>
      </c>
      <c r="Y90" s="286" t="s">
        <v>8529</v>
      </c>
      <c r="Z90" s="286" t="s">
        <v>8529</v>
      </c>
      <c r="AA90" s="286" t="s">
        <v>8529</v>
      </c>
      <c r="AB90" s="286">
        <v>2.7</v>
      </c>
      <c r="AC90" s="286">
        <v>3.1</v>
      </c>
      <c r="AD90" s="286">
        <v>3.1</v>
      </c>
      <c r="AE90" s="286">
        <v>3.1</v>
      </c>
      <c r="AF90" s="286">
        <v>3.1</v>
      </c>
      <c r="AG90" s="286">
        <v>3.1</v>
      </c>
      <c r="AH90" s="286">
        <v>3.1</v>
      </c>
      <c r="AI90" s="286">
        <v>3.1</v>
      </c>
      <c r="AJ90" s="286">
        <v>3.1</v>
      </c>
      <c r="AK90" s="286" t="s">
        <v>8529</v>
      </c>
      <c r="AL90" s="286" t="s">
        <v>8529</v>
      </c>
      <c r="AM90" s="286" t="s">
        <v>8529</v>
      </c>
      <c r="AN90" s="286" t="s">
        <v>8529</v>
      </c>
      <c r="AO90" s="286" t="s">
        <v>8529</v>
      </c>
      <c r="AP90" s="286" t="s">
        <v>8529</v>
      </c>
      <c r="AQ90" s="286" t="s">
        <v>8529</v>
      </c>
      <c r="AR90" s="286" t="s">
        <v>8529</v>
      </c>
      <c r="AS90" s="286" t="s">
        <v>8529</v>
      </c>
      <c r="AT90" s="286" t="s">
        <v>8529</v>
      </c>
      <c r="AU90" s="286" t="s">
        <v>8529</v>
      </c>
      <c r="AV90" s="286" t="s">
        <v>8529</v>
      </c>
      <c r="AW90" s="286" t="s">
        <v>8529</v>
      </c>
      <c r="AX90" s="286" t="s">
        <v>8529</v>
      </c>
      <c r="AY90" s="286" t="s">
        <v>8529</v>
      </c>
      <c r="AZ90" s="286" t="s">
        <v>8529</v>
      </c>
      <c r="BA90" s="286" t="s">
        <v>8529</v>
      </c>
      <c r="BB90" s="286" t="s">
        <v>8529</v>
      </c>
      <c r="BC90" s="286" t="s">
        <v>8529</v>
      </c>
      <c r="BD90" s="286" t="s">
        <v>8529</v>
      </c>
      <c r="BE90" s="286" t="s">
        <v>8529</v>
      </c>
      <c r="BF90" s="286" t="s">
        <v>8529</v>
      </c>
      <c r="BG90" s="286" t="s">
        <v>8529</v>
      </c>
      <c r="BH90" s="286" t="s">
        <v>8529</v>
      </c>
      <c r="BI90" s="286" t="s">
        <v>8529</v>
      </c>
      <c r="BJ90" s="286" t="s">
        <v>8529</v>
      </c>
      <c r="BK90" s="286" t="s">
        <v>8529</v>
      </c>
      <c r="BL90" s="286" t="s">
        <v>8529</v>
      </c>
      <c r="BM90" s="286" t="s">
        <v>8529</v>
      </c>
      <c r="BN90" s="286" t="s">
        <v>8529</v>
      </c>
      <c r="BO90" s="286" t="s">
        <v>8529</v>
      </c>
      <c r="BP90" s="286" t="s">
        <v>8529</v>
      </c>
      <c r="BQ90" s="286" t="s">
        <v>8529</v>
      </c>
      <c r="BR90" s="286" t="s">
        <v>8529</v>
      </c>
      <c r="BS90" s="286" t="s">
        <v>8529</v>
      </c>
      <c r="BT90" s="286" t="s">
        <v>8529</v>
      </c>
      <c r="BU90" s="286" t="s">
        <v>8529</v>
      </c>
      <c r="BV90" s="286" t="s">
        <v>8529</v>
      </c>
      <c r="BW90" s="286" t="s">
        <v>8529</v>
      </c>
      <c r="BX90" s="286" t="s">
        <v>8529</v>
      </c>
      <c r="BY90" s="286" t="s">
        <v>8529</v>
      </c>
      <c r="BZ90" s="286" t="s">
        <v>8529</v>
      </c>
      <c r="CA90" s="286" t="s">
        <v>8529</v>
      </c>
      <c r="CB90" s="286" t="str">
        <f>_xlfn.IFNA(VLOOKUP(C90,'INFORM Severity - hidden'!$C$5:$G$300,5,FALSE),"-")</f>
        <v>-</v>
      </c>
    </row>
    <row r="91" spans="1:80">
      <c r="A91" t="s">
        <v>1629</v>
      </c>
      <c r="B91" t="s">
        <v>1627</v>
      </c>
      <c r="C91" t="s">
        <v>1628</v>
      </c>
      <c r="D91" s="286" t="str">
        <f t="shared" si="1"/>
        <v>Stable</v>
      </c>
      <c r="E91" s="286" t="s">
        <v>8529</v>
      </c>
      <c r="F91" s="286">
        <v>2.2999999999999998</v>
      </c>
      <c r="G91" s="286">
        <v>2.2999999999999998</v>
      </c>
      <c r="H91" s="286">
        <v>2.8</v>
      </c>
      <c r="I91" s="286">
        <v>2.8</v>
      </c>
      <c r="J91" s="286">
        <v>2.8</v>
      </c>
      <c r="K91" s="286">
        <v>2.8</v>
      </c>
      <c r="L91" s="286">
        <v>2.8</v>
      </c>
      <c r="M91" s="286">
        <v>2.8</v>
      </c>
      <c r="N91" s="286">
        <v>2.8</v>
      </c>
      <c r="O91" s="286">
        <v>2.8</v>
      </c>
      <c r="P91" s="286">
        <v>3.2</v>
      </c>
      <c r="Q91" s="286">
        <v>3.2</v>
      </c>
      <c r="R91" s="286">
        <v>3.2</v>
      </c>
      <c r="S91" s="286">
        <v>3.2</v>
      </c>
      <c r="T91" s="286">
        <v>3.3</v>
      </c>
      <c r="U91" s="286">
        <v>3.3</v>
      </c>
      <c r="V91" s="286">
        <v>3.3</v>
      </c>
      <c r="W91" s="286">
        <v>3.3</v>
      </c>
      <c r="X91" s="286">
        <v>3.3</v>
      </c>
      <c r="Y91" s="286">
        <v>3.3</v>
      </c>
      <c r="Z91" s="286">
        <v>3.2</v>
      </c>
      <c r="AA91" s="286">
        <v>3.3</v>
      </c>
      <c r="AB91" s="286">
        <v>3.3</v>
      </c>
      <c r="AC91" s="286">
        <v>3.3</v>
      </c>
      <c r="AD91" s="286">
        <v>3.3</v>
      </c>
      <c r="AE91" s="286">
        <v>3.3</v>
      </c>
      <c r="AF91" s="286">
        <v>3.3</v>
      </c>
      <c r="AG91" s="286">
        <v>3.3</v>
      </c>
      <c r="AH91" s="286">
        <v>3.3</v>
      </c>
      <c r="AI91" s="286">
        <v>3.3</v>
      </c>
      <c r="AJ91" s="286">
        <v>3.3</v>
      </c>
      <c r="AK91" s="286">
        <v>3.3</v>
      </c>
      <c r="AL91" s="286">
        <v>3.3</v>
      </c>
      <c r="AM91" s="286">
        <v>3.7</v>
      </c>
      <c r="AN91" s="286">
        <v>3.7</v>
      </c>
      <c r="AO91" s="286">
        <v>3.7</v>
      </c>
      <c r="AP91" s="286">
        <v>3.7</v>
      </c>
      <c r="AQ91" s="286">
        <v>3.7</v>
      </c>
      <c r="AR91" s="286">
        <v>3.7</v>
      </c>
      <c r="AS91" s="286">
        <v>3.6</v>
      </c>
      <c r="AT91" s="286">
        <v>3.3</v>
      </c>
      <c r="AU91" s="286">
        <v>3.3</v>
      </c>
      <c r="AV91" s="286">
        <v>3.3</v>
      </c>
      <c r="AW91" s="286">
        <v>3.3</v>
      </c>
      <c r="AX91" s="286">
        <v>3.3</v>
      </c>
      <c r="AY91" s="286">
        <v>3.3</v>
      </c>
      <c r="AZ91" s="286">
        <v>3.3</v>
      </c>
      <c r="BA91" s="286">
        <v>3.4</v>
      </c>
      <c r="BB91" s="286">
        <v>3.4</v>
      </c>
      <c r="BC91" s="286">
        <v>3.4</v>
      </c>
      <c r="BD91" s="286">
        <v>3.4</v>
      </c>
      <c r="BE91" s="286">
        <v>3.6</v>
      </c>
      <c r="BF91" s="286">
        <v>3.6</v>
      </c>
      <c r="BG91" s="286">
        <v>3.6</v>
      </c>
      <c r="BH91" s="286">
        <v>3.6</v>
      </c>
      <c r="BI91" s="286">
        <v>3.6</v>
      </c>
      <c r="BJ91" s="286">
        <v>3.6</v>
      </c>
      <c r="BK91" s="286">
        <v>3.6</v>
      </c>
      <c r="BL91" s="286">
        <v>3.6</v>
      </c>
      <c r="BM91" s="286">
        <v>3.6</v>
      </c>
      <c r="BN91" s="286">
        <v>3.6</v>
      </c>
      <c r="BO91" s="286">
        <v>3.6</v>
      </c>
      <c r="BP91" s="286">
        <v>3.6</v>
      </c>
      <c r="BQ91" s="286">
        <v>3.6</v>
      </c>
      <c r="BR91" s="286">
        <v>3.5</v>
      </c>
      <c r="BS91" s="286">
        <v>3.4</v>
      </c>
      <c r="BT91" s="286">
        <v>3.4</v>
      </c>
      <c r="BU91" s="286">
        <v>3.4</v>
      </c>
      <c r="BV91" s="286">
        <v>3.4</v>
      </c>
      <c r="BW91" s="286">
        <v>3.4</v>
      </c>
      <c r="BX91" s="286">
        <v>3.4</v>
      </c>
      <c r="BY91" s="286">
        <v>3.4</v>
      </c>
      <c r="BZ91" s="286">
        <v>3.4</v>
      </c>
      <c r="CA91" s="286">
        <v>3.4</v>
      </c>
      <c r="CB91" s="286">
        <f>_xlfn.IFNA(VLOOKUP(C91,'INFORM Severity - hidden'!$C$5:$G$300,5,FALSE),"-")</f>
        <v>3.4</v>
      </c>
    </row>
    <row r="92" spans="1:80">
      <c r="C92" t="s">
        <v>8574</v>
      </c>
      <c r="D92" s="286" t="str">
        <f t="shared" si="1"/>
        <v>-</v>
      </c>
      <c r="E92" s="286" t="s">
        <v>8529</v>
      </c>
      <c r="F92" s="286" t="s">
        <v>8529</v>
      </c>
      <c r="G92" s="286" t="s">
        <v>8529</v>
      </c>
      <c r="H92" s="286" t="s">
        <v>8529</v>
      </c>
      <c r="I92" s="286" t="s">
        <v>8529</v>
      </c>
      <c r="J92" s="286" t="s">
        <v>8529</v>
      </c>
      <c r="K92" s="286" t="s">
        <v>8529</v>
      </c>
      <c r="L92" s="286" t="s">
        <v>8529</v>
      </c>
      <c r="M92" s="286" t="s">
        <v>8529</v>
      </c>
      <c r="N92" s="286" t="s">
        <v>8529</v>
      </c>
      <c r="O92" s="286" t="s">
        <v>8529</v>
      </c>
      <c r="P92" s="286" t="s">
        <v>8529</v>
      </c>
      <c r="Q92" s="286" t="s">
        <v>8529</v>
      </c>
      <c r="R92" s="286" t="s">
        <v>8529</v>
      </c>
      <c r="S92" s="286" t="s">
        <v>8529</v>
      </c>
      <c r="T92" s="286" t="s">
        <v>8529</v>
      </c>
      <c r="U92" s="286" t="s">
        <v>8529</v>
      </c>
      <c r="V92" s="286" t="s">
        <v>8529</v>
      </c>
      <c r="W92" s="286" t="s">
        <v>8529</v>
      </c>
      <c r="X92" s="286" t="s">
        <v>8529</v>
      </c>
      <c r="Y92" s="286" t="s">
        <v>8529</v>
      </c>
      <c r="Z92" s="286" t="s">
        <v>8529</v>
      </c>
      <c r="AA92" s="286" t="s">
        <v>8529</v>
      </c>
      <c r="AB92" s="286">
        <v>3.1</v>
      </c>
      <c r="AC92" s="286">
        <v>3.3</v>
      </c>
      <c r="AD92" s="286">
        <v>3.3</v>
      </c>
      <c r="AE92" s="286">
        <v>3.3</v>
      </c>
      <c r="AF92" s="286">
        <v>3.3</v>
      </c>
      <c r="AG92" s="286">
        <v>3.3</v>
      </c>
      <c r="AH92" s="286">
        <v>3.3</v>
      </c>
      <c r="AI92" s="286">
        <v>3.3</v>
      </c>
      <c r="AJ92" s="286">
        <v>3.3</v>
      </c>
      <c r="AK92" s="286">
        <v>3.3</v>
      </c>
      <c r="AL92" s="286" t="s">
        <v>8529</v>
      </c>
      <c r="AM92" s="286" t="s">
        <v>8529</v>
      </c>
      <c r="AN92" s="286" t="s">
        <v>8529</v>
      </c>
      <c r="AO92" s="286" t="s">
        <v>8529</v>
      </c>
      <c r="AP92" s="286" t="s">
        <v>8529</v>
      </c>
      <c r="AQ92" s="286" t="s">
        <v>8529</v>
      </c>
      <c r="AR92" s="286" t="s">
        <v>8529</v>
      </c>
      <c r="AS92" s="286" t="s">
        <v>8529</v>
      </c>
      <c r="AT92" s="286" t="s">
        <v>8529</v>
      </c>
      <c r="AU92" s="286" t="s">
        <v>8529</v>
      </c>
      <c r="AV92" s="286" t="s">
        <v>8529</v>
      </c>
      <c r="AW92" s="286" t="s">
        <v>8529</v>
      </c>
      <c r="AX92" s="286" t="s">
        <v>8529</v>
      </c>
      <c r="AY92" s="286" t="s">
        <v>8529</v>
      </c>
      <c r="AZ92" s="286" t="s">
        <v>8529</v>
      </c>
      <c r="BA92" s="286" t="s">
        <v>8529</v>
      </c>
      <c r="BB92" s="286" t="s">
        <v>8529</v>
      </c>
      <c r="BC92" s="286" t="s">
        <v>8529</v>
      </c>
      <c r="BD92" s="286" t="s">
        <v>8529</v>
      </c>
      <c r="BE92" s="286" t="s">
        <v>8529</v>
      </c>
      <c r="BF92" s="286" t="s">
        <v>8529</v>
      </c>
      <c r="BG92" s="286" t="s">
        <v>8529</v>
      </c>
      <c r="BH92" s="286" t="s">
        <v>8529</v>
      </c>
      <c r="BI92" s="286" t="s">
        <v>8529</v>
      </c>
      <c r="BJ92" s="286" t="s">
        <v>8529</v>
      </c>
      <c r="BK92" s="286" t="s">
        <v>8529</v>
      </c>
      <c r="BL92" s="286" t="s">
        <v>8529</v>
      </c>
      <c r="BM92" s="286" t="s">
        <v>8529</v>
      </c>
      <c r="BN92" s="286" t="s">
        <v>8529</v>
      </c>
      <c r="BO92" s="286" t="s">
        <v>8529</v>
      </c>
      <c r="BP92" s="286" t="s">
        <v>8529</v>
      </c>
      <c r="BQ92" s="286" t="s">
        <v>8529</v>
      </c>
      <c r="BR92" s="286" t="s">
        <v>8529</v>
      </c>
      <c r="BS92" s="286" t="s">
        <v>8529</v>
      </c>
      <c r="BT92" s="286" t="s">
        <v>8529</v>
      </c>
      <c r="BU92" s="286" t="s">
        <v>8529</v>
      </c>
      <c r="BV92" s="286" t="s">
        <v>8529</v>
      </c>
      <c r="BW92" s="286" t="s">
        <v>8529</v>
      </c>
      <c r="BX92" s="286" t="s">
        <v>8529</v>
      </c>
      <c r="BY92" s="286" t="s">
        <v>8529</v>
      </c>
      <c r="BZ92" s="286" t="s">
        <v>8529</v>
      </c>
      <c r="CA92" s="286" t="s">
        <v>8529</v>
      </c>
      <c r="CB92" s="286" t="str">
        <f>_xlfn.IFNA(VLOOKUP(C92,'INFORM Severity - hidden'!$C$5:$G$300,5,FALSE),"-")</f>
        <v>-</v>
      </c>
    </row>
    <row r="93" spans="1:80">
      <c r="A93" t="s">
        <v>1641</v>
      </c>
      <c r="B93" t="s">
        <v>1639</v>
      </c>
      <c r="C93" t="s">
        <v>1640</v>
      </c>
      <c r="D93" s="286" t="str">
        <f t="shared" si="1"/>
        <v>Increasing</v>
      </c>
      <c r="E93" s="286">
        <v>3.4</v>
      </c>
      <c r="F93" s="286">
        <v>2.9</v>
      </c>
      <c r="G93" s="286">
        <v>2.9</v>
      </c>
      <c r="H93" s="286">
        <v>3.2</v>
      </c>
      <c r="I93" s="286">
        <v>3.2</v>
      </c>
      <c r="J93" s="286">
        <v>3.3</v>
      </c>
      <c r="K93" s="286">
        <v>3.3</v>
      </c>
      <c r="L93" s="286">
        <v>3.3</v>
      </c>
      <c r="M93" s="286">
        <v>3.3</v>
      </c>
      <c r="N93" s="286">
        <v>3.3</v>
      </c>
      <c r="O93" s="286">
        <v>3.4</v>
      </c>
      <c r="P93" s="286">
        <v>3.4</v>
      </c>
      <c r="Q93" s="286">
        <v>3.4</v>
      </c>
      <c r="R93" s="286">
        <v>3.4</v>
      </c>
      <c r="S93" s="286">
        <v>3.5</v>
      </c>
      <c r="T93" s="286">
        <v>3.5</v>
      </c>
      <c r="U93" s="286">
        <v>3.5</v>
      </c>
      <c r="V93" s="286">
        <v>3.5</v>
      </c>
      <c r="W93" s="286">
        <v>3.5</v>
      </c>
      <c r="X93" s="286">
        <v>3.5</v>
      </c>
      <c r="Y93" s="286">
        <v>3.4</v>
      </c>
      <c r="Z93" s="286">
        <v>3.5</v>
      </c>
      <c r="AA93" s="286">
        <v>3.5</v>
      </c>
      <c r="AB93" s="286">
        <v>3.5</v>
      </c>
      <c r="AC93" s="286">
        <v>3.5</v>
      </c>
      <c r="AD93" s="286">
        <v>3.5</v>
      </c>
      <c r="AE93" s="286">
        <v>3.8</v>
      </c>
      <c r="AF93" s="286">
        <v>3.8</v>
      </c>
      <c r="AG93" s="286">
        <v>3.8</v>
      </c>
      <c r="AH93" s="286">
        <v>3.8</v>
      </c>
      <c r="AI93" s="286">
        <v>3.8</v>
      </c>
      <c r="AJ93" s="286">
        <v>4.0999999999999996</v>
      </c>
      <c r="AK93" s="286">
        <v>4.0999999999999996</v>
      </c>
      <c r="AL93" s="286">
        <v>4.0999999999999996</v>
      </c>
      <c r="AM93" s="286">
        <v>4.0999999999999996</v>
      </c>
      <c r="AN93" s="286">
        <v>4.0999999999999996</v>
      </c>
      <c r="AO93" s="286">
        <v>4.0999999999999996</v>
      </c>
      <c r="AP93" s="286">
        <v>4.0999999999999996</v>
      </c>
      <c r="AQ93" s="286">
        <v>4.0999999999999996</v>
      </c>
      <c r="AR93" s="286">
        <v>4.0999999999999996</v>
      </c>
      <c r="AS93" s="286">
        <v>4</v>
      </c>
      <c r="AT93" s="286">
        <v>4.2</v>
      </c>
      <c r="AU93" s="286">
        <v>4.2</v>
      </c>
      <c r="AV93" s="286">
        <v>4.2</v>
      </c>
      <c r="AW93" s="286">
        <v>4.2</v>
      </c>
      <c r="AX93" s="286">
        <v>4.2</v>
      </c>
      <c r="AY93" s="286">
        <v>4.2</v>
      </c>
      <c r="AZ93" s="286">
        <v>4.2</v>
      </c>
      <c r="BA93" s="286">
        <v>4.2</v>
      </c>
      <c r="BB93" s="286">
        <v>4.2</v>
      </c>
      <c r="BC93" s="286">
        <v>4.2</v>
      </c>
      <c r="BD93" s="286">
        <v>4.2</v>
      </c>
      <c r="BE93" s="286">
        <v>4.2</v>
      </c>
      <c r="BF93" s="286">
        <v>4.2</v>
      </c>
      <c r="BG93" s="286">
        <v>4.2</v>
      </c>
      <c r="BH93" s="286">
        <v>4.3</v>
      </c>
      <c r="BI93" s="286">
        <v>4.3</v>
      </c>
      <c r="BJ93" s="286">
        <v>4.2</v>
      </c>
      <c r="BK93" s="286">
        <v>4.2</v>
      </c>
      <c r="BL93" s="286">
        <v>4.2</v>
      </c>
      <c r="BM93" s="286">
        <v>4.3</v>
      </c>
      <c r="BN93" s="286">
        <v>4.3</v>
      </c>
      <c r="BO93" s="286">
        <v>4.3</v>
      </c>
      <c r="BP93" s="286">
        <v>4</v>
      </c>
      <c r="BQ93" s="286">
        <v>4</v>
      </c>
      <c r="BR93" s="286">
        <v>4</v>
      </c>
      <c r="BS93" s="286">
        <v>4</v>
      </c>
      <c r="BT93" s="286">
        <v>4</v>
      </c>
      <c r="BU93" s="286">
        <v>4</v>
      </c>
      <c r="BV93" s="286">
        <v>4</v>
      </c>
      <c r="BW93" s="286">
        <v>4</v>
      </c>
      <c r="BX93" s="286">
        <v>4</v>
      </c>
      <c r="BY93" s="286">
        <v>4</v>
      </c>
      <c r="BZ93" s="286">
        <v>4.4000000000000004</v>
      </c>
      <c r="CA93" s="286">
        <v>4.4000000000000004</v>
      </c>
      <c r="CB93" s="286">
        <f>_xlfn.IFNA(VLOOKUP(C93,'INFORM Severity - hidden'!$C$5:$G$300,5,FALSE),"-")</f>
        <v>4.4000000000000004</v>
      </c>
    </row>
    <row r="94" spans="1:80">
      <c r="C94" t="s">
        <v>8575</v>
      </c>
      <c r="D94" s="286" t="str">
        <f t="shared" si="1"/>
        <v>-</v>
      </c>
      <c r="E94" s="286" t="s">
        <v>8529</v>
      </c>
      <c r="F94" s="286" t="s">
        <v>8529</v>
      </c>
      <c r="G94" s="286" t="s">
        <v>8529</v>
      </c>
      <c r="H94" s="286" t="s">
        <v>8529</v>
      </c>
      <c r="I94" s="286" t="s">
        <v>8529</v>
      </c>
      <c r="J94" s="286" t="s">
        <v>8529</v>
      </c>
      <c r="K94" s="286" t="s">
        <v>8529</v>
      </c>
      <c r="L94" s="286" t="s">
        <v>8529</v>
      </c>
      <c r="M94" s="286" t="s">
        <v>8529</v>
      </c>
      <c r="N94" s="286" t="s">
        <v>8529</v>
      </c>
      <c r="O94" s="286" t="s">
        <v>8529</v>
      </c>
      <c r="P94" s="286" t="s">
        <v>8529</v>
      </c>
      <c r="Q94" s="286" t="s">
        <v>8529</v>
      </c>
      <c r="R94" s="286" t="s">
        <v>8529</v>
      </c>
      <c r="S94" s="286" t="s">
        <v>8529</v>
      </c>
      <c r="T94" s="286" t="s">
        <v>8529</v>
      </c>
      <c r="U94" s="286" t="s">
        <v>8529</v>
      </c>
      <c r="V94" s="286" t="s">
        <v>8529</v>
      </c>
      <c r="W94" s="286" t="s">
        <v>8529</v>
      </c>
      <c r="X94" s="286" t="s">
        <v>8529</v>
      </c>
      <c r="Y94" s="286" t="s">
        <v>8529</v>
      </c>
      <c r="Z94" s="286" t="s">
        <v>8529</v>
      </c>
      <c r="AA94" s="286" t="s">
        <v>8529</v>
      </c>
      <c r="AB94" s="286" t="s">
        <v>8529</v>
      </c>
      <c r="AC94" s="286" t="s">
        <v>8529</v>
      </c>
      <c r="AD94" s="286" t="s">
        <v>8529</v>
      </c>
      <c r="AE94" s="286" t="s">
        <v>8529</v>
      </c>
      <c r="AF94" s="286" t="s">
        <v>8529</v>
      </c>
      <c r="AG94" s="286" t="s">
        <v>8529</v>
      </c>
      <c r="AH94" s="286" t="s">
        <v>8529</v>
      </c>
      <c r="AI94" s="286" t="s">
        <v>8529</v>
      </c>
      <c r="AJ94" s="286">
        <v>3</v>
      </c>
      <c r="AK94" s="286">
        <v>3</v>
      </c>
      <c r="AL94" s="286">
        <v>3.1</v>
      </c>
      <c r="AM94" s="286">
        <v>3.1</v>
      </c>
      <c r="AN94" s="286">
        <v>3.1</v>
      </c>
      <c r="AO94" s="286">
        <v>3.1</v>
      </c>
      <c r="AP94" s="286">
        <v>3.1</v>
      </c>
      <c r="AQ94" s="286">
        <v>3.1</v>
      </c>
      <c r="AR94" s="286">
        <v>3.1</v>
      </c>
      <c r="AS94" s="286">
        <v>3</v>
      </c>
      <c r="AT94" s="286">
        <v>3.1</v>
      </c>
      <c r="AU94" s="286">
        <v>2.9</v>
      </c>
      <c r="AV94" s="286">
        <v>3.1</v>
      </c>
      <c r="AW94" s="286">
        <v>3.1</v>
      </c>
      <c r="AX94" s="286">
        <v>3.1</v>
      </c>
      <c r="AY94" s="286">
        <v>2.9</v>
      </c>
      <c r="AZ94" s="286">
        <v>2.9</v>
      </c>
      <c r="BA94" s="286">
        <v>2.9</v>
      </c>
      <c r="BB94" s="286">
        <v>2.9</v>
      </c>
      <c r="BC94" s="286">
        <v>2.9</v>
      </c>
      <c r="BD94" s="286">
        <v>2.9</v>
      </c>
      <c r="BE94" s="286">
        <v>2.9</v>
      </c>
      <c r="BF94" s="286">
        <v>2.9</v>
      </c>
      <c r="BG94" s="286">
        <v>2.9</v>
      </c>
      <c r="BH94" s="286">
        <v>3</v>
      </c>
      <c r="BI94" s="286">
        <v>3</v>
      </c>
      <c r="BJ94" s="286">
        <v>3</v>
      </c>
      <c r="BK94" s="286">
        <v>3</v>
      </c>
      <c r="BL94" s="286">
        <v>3</v>
      </c>
      <c r="BM94" s="286" t="s">
        <v>8529</v>
      </c>
      <c r="BN94" s="286" t="s">
        <v>8529</v>
      </c>
      <c r="BO94" s="286" t="s">
        <v>8529</v>
      </c>
      <c r="BP94" s="286" t="s">
        <v>8529</v>
      </c>
      <c r="BQ94" s="286" t="s">
        <v>8529</v>
      </c>
      <c r="BR94" s="286" t="s">
        <v>8529</v>
      </c>
      <c r="BS94" s="286" t="s">
        <v>8529</v>
      </c>
      <c r="BT94" s="286" t="s">
        <v>8529</v>
      </c>
      <c r="BU94" s="286" t="s">
        <v>8529</v>
      </c>
      <c r="BV94" s="286" t="s">
        <v>8529</v>
      </c>
      <c r="BW94" s="286" t="s">
        <v>8529</v>
      </c>
      <c r="BX94" s="286" t="s">
        <v>8529</v>
      </c>
      <c r="BY94" s="286" t="s">
        <v>8529</v>
      </c>
      <c r="BZ94" s="286" t="s">
        <v>8529</v>
      </c>
      <c r="CA94" s="286" t="s">
        <v>8529</v>
      </c>
      <c r="CB94" s="286" t="str">
        <f>_xlfn.IFNA(VLOOKUP(C94,'INFORM Severity - hidden'!$C$5:$G$300,5,FALSE),"-")</f>
        <v>-</v>
      </c>
    </row>
    <row r="95" spans="1:80">
      <c r="A95" t="s">
        <v>1145</v>
      </c>
      <c r="B95" t="s">
        <v>1143</v>
      </c>
      <c r="C95" t="s">
        <v>1144</v>
      </c>
      <c r="D95" s="286" t="str">
        <f t="shared" si="1"/>
        <v>Stable</v>
      </c>
      <c r="E95" s="286" t="s">
        <v>8529</v>
      </c>
      <c r="F95" s="286" t="s">
        <v>8529</v>
      </c>
      <c r="G95" s="286" t="s">
        <v>8529</v>
      </c>
      <c r="H95" s="286" t="s">
        <v>8529</v>
      </c>
      <c r="I95" s="286" t="s">
        <v>8529</v>
      </c>
      <c r="J95" s="286" t="s">
        <v>8529</v>
      </c>
      <c r="K95" s="286" t="s">
        <v>8529</v>
      </c>
      <c r="L95" s="286" t="s">
        <v>8529</v>
      </c>
      <c r="M95" s="286" t="s">
        <v>8529</v>
      </c>
      <c r="N95" s="286" t="s">
        <v>8529</v>
      </c>
      <c r="O95" s="286" t="s">
        <v>8529</v>
      </c>
      <c r="P95" s="286" t="s">
        <v>8529</v>
      </c>
      <c r="Q95" s="286" t="s">
        <v>8529</v>
      </c>
      <c r="R95" s="286" t="s">
        <v>8529</v>
      </c>
      <c r="S95" s="286" t="s">
        <v>8529</v>
      </c>
      <c r="T95" s="286" t="s">
        <v>8529</v>
      </c>
      <c r="U95" s="286" t="s">
        <v>8529</v>
      </c>
      <c r="V95" s="286" t="s">
        <v>8529</v>
      </c>
      <c r="W95" s="286" t="s">
        <v>8529</v>
      </c>
      <c r="X95" s="286" t="s">
        <v>8529</v>
      </c>
      <c r="Y95" s="286" t="s">
        <v>8529</v>
      </c>
      <c r="Z95" s="286" t="s">
        <v>8529</v>
      </c>
      <c r="AA95" s="286" t="s">
        <v>8529</v>
      </c>
      <c r="AB95" s="286" t="s">
        <v>8529</v>
      </c>
      <c r="AC95" s="286" t="s">
        <v>8529</v>
      </c>
      <c r="AD95" s="286" t="s">
        <v>8529</v>
      </c>
      <c r="AE95" s="286" t="s">
        <v>8529</v>
      </c>
      <c r="AF95" s="286" t="s">
        <v>8529</v>
      </c>
      <c r="AG95" s="286" t="s">
        <v>8529</v>
      </c>
      <c r="AH95" s="286" t="s">
        <v>8529</v>
      </c>
      <c r="AI95" s="286" t="s">
        <v>8529</v>
      </c>
      <c r="AJ95" s="286" t="s">
        <v>8529</v>
      </c>
      <c r="AK95" s="286" t="s">
        <v>8529</v>
      </c>
      <c r="AL95" s="286" t="s">
        <v>8529</v>
      </c>
      <c r="AM95" s="286" t="s">
        <v>8529</v>
      </c>
      <c r="AN95" s="286" t="s">
        <v>8529</v>
      </c>
      <c r="AO95" s="286" t="s">
        <v>8529</v>
      </c>
      <c r="AP95" s="286">
        <v>1.1000000000000001</v>
      </c>
      <c r="AQ95" s="286">
        <v>1.4</v>
      </c>
      <c r="AR95" s="286">
        <v>1.3</v>
      </c>
      <c r="AS95" s="286">
        <v>1.4</v>
      </c>
      <c r="AT95" s="286">
        <v>1.4</v>
      </c>
      <c r="AU95" s="286">
        <v>2.5</v>
      </c>
      <c r="AV95" s="286">
        <v>2.6</v>
      </c>
      <c r="AW95" s="286">
        <v>2.6</v>
      </c>
      <c r="AX95" s="286">
        <v>2.6</v>
      </c>
      <c r="AY95" s="286">
        <v>2.5</v>
      </c>
      <c r="AZ95" s="286">
        <v>1.5</v>
      </c>
      <c r="BA95" s="286">
        <v>1.5</v>
      </c>
      <c r="BB95" s="286">
        <v>1.5</v>
      </c>
      <c r="BC95" s="286">
        <v>1.5</v>
      </c>
      <c r="BD95" s="286">
        <v>1.5</v>
      </c>
      <c r="BE95" s="286">
        <v>1.5</v>
      </c>
      <c r="BF95" s="286">
        <v>1.6</v>
      </c>
      <c r="BG95" s="286">
        <v>1.6</v>
      </c>
      <c r="BH95" s="286">
        <v>1.6</v>
      </c>
      <c r="BI95" s="286">
        <v>1.6</v>
      </c>
      <c r="BJ95" s="286">
        <v>1.2</v>
      </c>
      <c r="BK95" s="286">
        <v>1.3</v>
      </c>
      <c r="BL95" s="286">
        <v>1.3</v>
      </c>
      <c r="BM95" s="286">
        <v>1.6</v>
      </c>
      <c r="BN95" s="286">
        <v>1.6</v>
      </c>
      <c r="BO95" s="286">
        <v>1.6</v>
      </c>
      <c r="BP95" s="286">
        <v>1.6</v>
      </c>
      <c r="BQ95" s="286">
        <v>1.6</v>
      </c>
      <c r="BR95" s="286">
        <v>1.5</v>
      </c>
      <c r="BS95" s="286">
        <v>1.5</v>
      </c>
      <c r="BT95" s="286">
        <v>1.5</v>
      </c>
      <c r="BU95" s="286">
        <v>1.5</v>
      </c>
      <c r="BV95" s="286">
        <v>1.5</v>
      </c>
      <c r="BW95" s="286">
        <v>1.5</v>
      </c>
      <c r="BX95" s="286">
        <v>1.5</v>
      </c>
      <c r="BY95" s="286">
        <v>1.5</v>
      </c>
      <c r="BZ95" s="286">
        <v>1.5</v>
      </c>
      <c r="CA95" s="286">
        <v>1.5</v>
      </c>
      <c r="CB95" s="286">
        <f>_xlfn.IFNA(VLOOKUP(C95,'INFORM Severity - hidden'!$C$5:$G$300,5,FALSE),"-")</f>
        <v>1.5</v>
      </c>
    </row>
    <row r="96" spans="1:80">
      <c r="C96" t="s">
        <v>8576</v>
      </c>
      <c r="D96" s="286" t="str">
        <f t="shared" si="1"/>
        <v>-</v>
      </c>
      <c r="E96" s="286" t="s">
        <v>8529</v>
      </c>
      <c r="F96" s="286">
        <v>2.2999999999999998</v>
      </c>
      <c r="G96" s="286">
        <v>2.2999999999999998</v>
      </c>
      <c r="H96" s="286">
        <v>2.8</v>
      </c>
      <c r="I96" s="286">
        <v>2.8</v>
      </c>
      <c r="J96" s="286">
        <v>2.8</v>
      </c>
      <c r="K96" s="286">
        <v>2.1</v>
      </c>
      <c r="L96" s="286">
        <v>2.1</v>
      </c>
      <c r="M96" s="286">
        <v>2.1</v>
      </c>
      <c r="N96" s="286">
        <v>2.1</v>
      </c>
      <c r="O96" s="286">
        <v>2.1</v>
      </c>
      <c r="P96" s="286">
        <v>2.1</v>
      </c>
      <c r="Q96" s="286">
        <v>1.9</v>
      </c>
      <c r="R96" s="286">
        <v>1.9</v>
      </c>
      <c r="S96" s="286">
        <v>2.2000000000000002</v>
      </c>
      <c r="T96" s="286" t="s">
        <v>8529</v>
      </c>
      <c r="U96" s="286" t="s">
        <v>8529</v>
      </c>
      <c r="V96" s="286" t="s">
        <v>8529</v>
      </c>
      <c r="W96" s="286" t="s">
        <v>8529</v>
      </c>
      <c r="X96" s="286" t="s">
        <v>8529</v>
      </c>
      <c r="Y96" s="286" t="s">
        <v>8529</v>
      </c>
      <c r="Z96" s="286" t="s">
        <v>8529</v>
      </c>
      <c r="AA96" s="286" t="s">
        <v>8529</v>
      </c>
      <c r="AB96" s="286" t="s">
        <v>8529</v>
      </c>
      <c r="AC96" s="286" t="s">
        <v>8529</v>
      </c>
      <c r="AD96" s="286" t="s">
        <v>8529</v>
      </c>
      <c r="AE96" s="286" t="s">
        <v>8529</v>
      </c>
      <c r="AF96" s="286" t="s">
        <v>8529</v>
      </c>
      <c r="AG96" s="286" t="s">
        <v>8529</v>
      </c>
      <c r="AH96" s="286" t="s">
        <v>8529</v>
      </c>
      <c r="AI96" s="286" t="s">
        <v>8529</v>
      </c>
      <c r="AJ96" s="286" t="s">
        <v>8529</v>
      </c>
      <c r="AK96" s="286" t="s">
        <v>8529</v>
      </c>
      <c r="AL96" s="286" t="s">
        <v>8529</v>
      </c>
      <c r="AM96" s="286" t="s">
        <v>8529</v>
      </c>
      <c r="AN96" s="286" t="s">
        <v>8529</v>
      </c>
      <c r="AO96" s="286" t="s">
        <v>8529</v>
      </c>
      <c r="AP96" s="286" t="s">
        <v>8529</v>
      </c>
      <c r="AQ96" s="286" t="s">
        <v>8529</v>
      </c>
      <c r="AR96" s="286" t="s">
        <v>8529</v>
      </c>
      <c r="AS96" s="286" t="s">
        <v>8529</v>
      </c>
      <c r="AT96" s="286" t="s">
        <v>8529</v>
      </c>
      <c r="AU96" s="286" t="s">
        <v>8529</v>
      </c>
      <c r="AV96" s="286" t="s">
        <v>8529</v>
      </c>
      <c r="AW96" s="286" t="s">
        <v>8529</v>
      </c>
      <c r="AX96" s="286" t="s">
        <v>8529</v>
      </c>
      <c r="AY96" s="286" t="s">
        <v>8529</v>
      </c>
      <c r="AZ96" s="286" t="s">
        <v>8529</v>
      </c>
      <c r="BA96" s="286" t="s">
        <v>8529</v>
      </c>
      <c r="BB96" s="286" t="s">
        <v>8529</v>
      </c>
      <c r="BC96" s="286" t="s">
        <v>8529</v>
      </c>
      <c r="BD96" s="286" t="s">
        <v>8529</v>
      </c>
      <c r="BE96" s="286" t="s">
        <v>8529</v>
      </c>
      <c r="BF96" s="286" t="s">
        <v>8529</v>
      </c>
      <c r="BG96" s="286" t="s">
        <v>8529</v>
      </c>
      <c r="BH96" s="286" t="s">
        <v>8529</v>
      </c>
      <c r="BI96" s="286" t="s">
        <v>8529</v>
      </c>
      <c r="BJ96" s="286" t="s">
        <v>8529</v>
      </c>
      <c r="BK96" s="286" t="s">
        <v>8529</v>
      </c>
      <c r="BL96" s="286" t="s">
        <v>8529</v>
      </c>
      <c r="BM96" s="286" t="s">
        <v>8529</v>
      </c>
      <c r="BN96" s="286" t="s">
        <v>8529</v>
      </c>
      <c r="BO96" s="286" t="s">
        <v>8529</v>
      </c>
      <c r="BP96" s="286" t="s">
        <v>8529</v>
      </c>
      <c r="BQ96" s="286" t="s">
        <v>8529</v>
      </c>
      <c r="BR96" s="286" t="s">
        <v>8529</v>
      </c>
      <c r="BS96" s="286" t="s">
        <v>8529</v>
      </c>
      <c r="BT96" s="286" t="s">
        <v>8529</v>
      </c>
      <c r="BU96" s="286" t="s">
        <v>8529</v>
      </c>
      <c r="BV96" s="286" t="s">
        <v>8529</v>
      </c>
      <c r="BW96" s="286" t="s">
        <v>8529</v>
      </c>
      <c r="BX96" s="286" t="s">
        <v>8529</v>
      </c>
      <c r="BY96" s="286" t="s">
        <v>8529</v>
      </c>
      <c r="BZ96" s="286" t="s">
        <v>8529</v>
      </c>
      <c r="CA96" s="286" t="s">
        <v>8529</v>
      </c>
      <c r="CB96" s="286" t="str">
        <f>_xlfn.IFNA(VLOOKUP(C96,'INFORM Severity - hidden'!$C$5:$G$300,5,FALSE),"-")</f>
        <v>-</v>
      </c>
    </row>
    <row r="97" spans="1:80">
      <c r="A97" t="s">
        <v>231</v>
      </c>
      <c r="B97" t="s">
        <v>229</v>
      </c>
      <c r="C97" t="s">
        <v>230</v>
      </c>
      <c r="D97" s="286" t="str">
        <f t="shared" si="1"/>
        <v>Stable</v>
      </c>
      <c r="E97" s="286" t="s">
        <v>8529</v>
      </c>
      <c r="F97" s="286" t="s">
        <v>8529</v>
      </c>
      <c r="G97" s="286" t="s">
        <v>8529</v>
      </c>
      <c r="H97" s="286" t="s">
        <v>8529</v>
      </c>
      <c r="I97" s="286" t="s">
        <v>8529</v>
      </c>
      <c r="J97" s="286" t="s">
        <v>8529</v>
      </c>
      <c r="K97" s="286">
        <v>2.2000000000000002</v>
      </c>
      <c r="L97" s="286">
        <v>2.2000000000000002</v>
      </c>
      <c r="M97" s="286">
        <v>2.2000000000000002</v>
      </c>
      <c r="N97" s="286">
        <v>2.2000000000000002</v>
      </c>
      <c r="O97" s="286">
        <v>2.2000000000000002</v>
      </c>
      <c r="P97" s="286">
        <v>2.2000000000000002</v>
      </c>
      <c r="Q97" s="286" t="s">
        <v>8529</v>
      </c>
      <c r="R97" s="286" t="s">
        <v>8529</v>
      </c>
      <c r="S97" s="286" t="s">
        <v>8529</v>
      </c>
      <c r="T97" s="286" t="s">
        <v>8529</v>
      </c>
      <c r="U97" s="286" t="s">
        <v>8529</v>
      </c>
      <c r="V97" s="286" t="s">
        <v>8529</v>
      </c>
      <c r="W97" s="286" t="s">
        <v>8529</v>
      </c>
      <c r="X97" s="286" t="s">
        <v>8529</v>
      </c>
      <c r="Y97" s="286" t="s">
        <v>8529</v>
      </c>
      <c r="Z97" s="286" t="s">
        <v>8529</v>
      </c>
      <c r="AA97" s="286" t="s">
        <v>8529</v>
      </c>
      <c r="AB97" s="286" t="s">
        <v>8529</v>
      </c>
      <c r="AC97" s="286" t="s">
        <v>8529</v>
      </c>
      <c r="AD97" s="286" t="s">
        <v>8529</v>
      </c>
      <c r="AE97" s="286" t="s">
        <v>8529</v>
      </c>
      <c r="AF97" s="286" t="s">
        <v>8529</v>
      </c>
      <c r="AG97" s="286" t="s">
        <v>8529</v>
      </c>
      <c r="AH97" s="286" t="s">
        <v>8529</v>
      </c>
      <c r="AI97" s="286" t="s">
        <v>8529</v>
      </c>
      <c r="AJ97" s="286" t="s">
        <v>8529</v>
      </c>
      <c r="AK97" s="286" t="s">
        <v>8529</v>
      </c>
      <c r="AL97" s="286" t="s">
        <v>8529</v>
      </c>
      <c r="AM97" s="286">
        <v>2</v>
      </c>
      <c r="AN97" s="286">
        <v>2.1</v>
      </c>
      <c r="AO97" s="286">
        <v>2.1</v>
      </c>
      <c r="AP97" s="286">
        <v>2.2000000000000002</v>
      </c>
      <c r="AQ97" s="286">
        <v>2.2999999999999998</v>
      </c>
      <c r="AR97" s="286">
        <v>2.2999999999999998</v>
      </c>
      <c r="AS97" s="286">
        <v>2.6</v>
      </c>
      <c r="AT97" s="286">
        <v>2.6</v>
      </c>
      <c r="AU97" s="286">
        <v>2.6</v>
      </c>
      <c r="AV97" s="286">
        <v>2.6</v>
      </c>
      <c r="AW97" s="286">
        <v>2.6</v>
      </c>
      <c r="AX97" s="286">
        <v>2.5</v>
      </c>
      <c r="AY97" s="286">
        <v>2.5</v>
      </c>
      <c r="AZ97" s="286">
        <v>2.5</v>
      </c>
      <c r="BA97" s="286">
        <v>2.5</v>
      </c>
      <c r="BB97" s="286">
        <v>2.5</v>
      </c>
      <c r="BC97" s="286">
        <v>2.5</v>
      </c>
      <c r="BD97" s="286">
        <v>2.5</v>
      </c>
      <c r="BE97" s="286">
        <v>2.5</v>
      </c>
      <c r="BF97" s="286">
        <v>2.5</v>
      </c>
      <c r="BG97" s="286">
        <v>2.5</v>
      </c>
      <c r="BH97" s="286">
        <v>2.5</v>
      </c>
      <c r="BI97" s="286">
        <v>2.5</v>
      </c>
      <c r="BJ97" s="286">
        <v>2.5</v>
      </c>
      <c r="BK97" s="286">
        <v>2.5</v>
      </c>
      <c r="BL97" s="286">
        <v>2.5</v>
      </c>
      <c r="BM97" s="286">
        <v>2.5</v>
      </c>
      <c r="BN97" s="286">
        <v>2.5</v>
      </c>
      <c r="BO97" s="286">
        <v>2.5</v>
      </c>
      <c r="BP97" s="286">
        <v>2.5</v>
      </c>
      <c r="BQ97" s="286">
        <v>2.5</v>
      </c>
      <c r="BR97" s="286">
        <v>2.5</v>
      </c>
      <c r="BS97" s="286">
        <v>2.5</v>
      </c>
      <c r="BT97" s="286">
        <v>2.5</v>
      </c>
      <c r="BU97" s="286">
        <v>2.5</v>
      </c>
      <c r="BV97" s="286">
        <v>2.5</v>
      </c>
      <c r="BW97" s="286">
        <v>2.5</v>
      </c>
      <c r="BX97" s="286">
        <v>2.5</v>
      </c>
      <c r="BY97" s="286">
        <v>2.5</v>
      </c>
      <c r="BZ97" s="286">
        <v>2.5</v>
      </c>
      <c r="CA97" s="286">
        <v>2.5</v>
      </c>
      <c r="CB97" s="286">
        <f>_xlfn.IFNA(VLOOKUP(C97,'INFORM Severity - hidden'!$C$5:$G$300,5,FALSE),"-")</f>
        <v>2.5</v>
      </c>
    </row>
    <row r="98" spans="1:80">
      <c r="C98" t="s">
        <v>8577</v>
      </c>
      <c r="D98" s="286" t="str">
        <f t="shared" si="1"/>
        <v>-</v>
      </c>
      <c r="E98" s="286" t="s">
        <v>8529</v>
      </c>
      <c r="F98" s="286" t="s">
        <v>8529</v>
      </c>
      <c r="G98" s="286" t="s">
        <v>8529</v>
      </c>
      <c r="H98" s="286" t="s">
        <v>8529</v>
      </c>
      <c r="I98" s="286" t="s">
        <v>8529</v>
      </c>
      <c r="J98" s="286" t="s">
        <v>8529</v>
      </c>
      <c r="K98" s="286">
        <v>1.2</v>
      </c>
      <c r="L98" s="286">
        <v>1.2</v>
      </c>
      <c r="M98" s="286">
        <v>1.2</v>
      </c>
      <c r="N98" s="286">
        <v>1.4</v>
      </c>
      <c r="O98" s="286">
        <v>1.3</v>
      </c>
      <c r="P98" s="286" t="s">
        <v>8529</v>
      </c>
      <c r="Q98" s="286" t="s">
        <v>8529</v>
      </c>
      <c r="R98" s="286" t="s">
        <v>8529</v>
      </c>
      <c r="S98" s="286" t="s">
        <v>8529</v>
      </c>
      <c r="T98" s="286" t="s">
        <v>8529</v>
      </c>
      <c r="U98" s="286" t="s">
        <v>8529</v>
      </c>
      <c r="V98" s="286" t="s">
        <v>8529</v>
      </c>
      <c r="W98" s="286" t="s">
        <v>8529</v>
      </c>
      <c r="X98" s="286" t="s">
        <v>8529</v>
      </c>
      <c r="Y98" s="286" t="s">
        <v>8529</v>
      </c>
      <c r="Z98" s="286" t="s">
        <v>8529</v>
      </c>
      <c r="AA98" s="286" t="s">
        <v>8529</v>
      </c>
      <c r="AB98" s="286" t="s">
        <v>8529</v>
      </c>
      <c r="AC98" s="286" t="s">
        <v>8529</v>
      </c>
      <c r="AD98" s="286" t="s">
        <v>8529</v>
      </c>
      <c r="AE98" s="286" t="s">
        <v>8529</v>
      </c>
      <c r="AF98" s="286" t="s">
        <v>8529</v>
      </c>
      <c r="AG98" s="286" t="s">
        <v>8529</v>
      </c>
      <c r="AH98" s="286" t="s">
        <v>8529</v>
      </c>
      <c r="AI98" s="286" t="s">
        <v>8529</v>
      </c>
      <c r="AJ98" s="286" t="s">
        <v>8529</v>
      </c>
      <c r="AK98" s="286" t="s">
        <v>8529</v>
      </c>
      <c r="AL98" s="286" t="s">
        <v>8529</v>
      </c>
      <c r="AM98" s="286" t="s">
        <v>8529</v>
      </c>
      <c r="AN98" s="286" t="s">
        <v>8529</v>
      </c>
      <c r="AO98" s="286" t="s">
        <v>8529</v>
      </c>
      <c r="AP98" s="286" t="s">
        <v>8529</v>
      </c>
      <c r="AQ98" s="286" t="s">
        <v>8529</v>
      </c>
      <c r="AR98" s="286" t="s">
        <v>8529</v>
      </c>
      <c r="AS98" s="286" t="s">
        <v>8529</v>
      </c>
      <c r="AT98" s="286" t="s">
        <v>8529</v>
      </c>
      <c r="AU98" s="286" t="s">
        <v>8529</v>
      </c>
      <c r="AV98" s="286" t="s">
        <v>8529</v>
      </c>
      <c r="AW98" s="286" t="s">
        <v>8529</v>
      </c>
      <c r="AX98" s="286" t="s">
        <v>8529</v>
      </c>
      <c r="AY98" s="286" t="s">
        <v>8529</v>
      </c>
      <c r="AZ98" s="286" t="s">
        <v>8529</v>
      </c>
      <c r="BA98" s="286" t="s">
        <v>8529</v>
      </c>
      <c r="BB98" s="286" t="s">
        <v>8529</v>
      </c>
      <c r="BC98" s="286" t="s">
        <v>8529</v>
      </c>
      <c r="BD98" s="286" t="s">
        <v>8529</v>
      </c>
      <c r="BE98" s="286" t="s">
        <v>8529</v>
      </c>
      <c r="BF98" s="286" t="s">
        <v>8529</v>
      </c>
      <c r="BG98" s="286" t="s">
        <v>8529</v>
      </c>
      <c r="BH98" s="286" t="s">
        <v>8529</v>
      </c>
      <c r="BI98" s="286" t="s">
        <v>8529</v>
      </c>
      <c r="BJ98" s="286" t="s">
        <v>8529</v>
      </c>
      <c r="BK98" s="286" t="s">
        <v>8529</v>
      </c>
      <c r="BL98" s="286" t="s">
        <v>8529</v>
      </c>
      <c r="BM98" s="286" t="s">
        <v>8529</v>
      </c>
      <c r="BN98" s="286" t="s">
        <v>8529</v>
      </c>
      <c r="BO98" s="286" t="s">
        <v>8529</v>
      </c>
      <c r="BP98" s="286" t="s">
        <v>8529</v>
      </c>
      <c r="BQ98" s="286" t="s">
        <v>8529</v>
      </c>
      <c r="BR98" s="286" t="s">
        <v>8529</v>
      </c>
      <c r="BS98" s="286" t="s">
        <v>8529</v>
      </c>
      <c r="BT98" s="286" t="s">
        <v>8529</v>
      </c>
      <c r="BU98" s="286" t="s">
        <v>8529</v>
      </c>
      <c r="BV98" s="286" t="s">
        <v>8529</v>
      </c>
      <c r="BW98" s="286" t="s">
        <v>8529</v>
      </c>
      <c r="BX98" s="286" t="s">
        <v>8529</v>
      </c>
      <c r="BY98" s="286" t="s">
        <v>8529</v>
      </c>
      <c r="BZ98" s="286" t="s">
        <v>8529</v>
      </c>
      <c r="CA98" s="286" t="s">
        <v>8529</v>
      </c>
      <c r="CB98" s="286" t="str">
        <f>_xlfn.IFNA(VLOOKUP(C98,'INFORM Severity - hidden'!$C$5:$G$300,5,FALSE),"-")</f>
        <v>-</v>
      </c>
    </row>
    <row r="99" spans="1:80">
      <c r="C99" t="s">
        <v>8578</v>
      </c>
      <c r="D99" s="286" t="str">
        <f t="shared" si="1"/>
        <v>-</v>
      </c>
      <c r="E99" s="286" t="s">
        <v>8529</v>
      </c>
      <c r="F99" s="286" t="s">
        <v>8529</v>
      </c>
      <c r="G99" s="286" t="s">
        <v>8529</v>
      </c>
      <c r="H99" s="286" t="s">
        <v>8529</v>
      </c>
      <c r="I99" s="286" t="s">
        <v>8529</v>
      </c>
      <c r="J99" s="286" t="s">
        <v>8529</v>
      </c>
      <c r="K99" s="286" t="s">
        <v>8529</v>
      </c>
      <c r="L99" s="286" t="s">
        <v>8529</v>
      </c>
      <c r="M99" s="286" t="s">
        <v>8529</v>
      </c>
      <c r="N99" s="286" t="s">
        <v>8529</v>
      </c>
      <c r="O99" s="286" t="s">
        <v>8529</v>
      </c>
      <c r="P99" s="286" t="s">
        <v>8529</v>
      </c>
      <c r="Q99" s="286">
        <v>1.4</v>
      </c>
      <c r="R99" s="286">
        <v>1.4</v>
      </c>
      <c r="S99" s="286">
        <v>1.7</v>
      </c>
      <c r="T99" s="286" t="s">
        <v>8529</v>
      </c>
      <c r="U99" s="286" t="s">
        <v>8529</v>
      </c>
      <c r="V99" s="286" t="s">
        <v>8529</v>
      </c>
      <c r="W99" s="286" t="s">
        <v>8529</v>
      </c>
      <c r="X99" s="286" t="s">
        <v>8529</v>
      </c>
      <c r="Y99" s="286" t="s">
        <v>8529</v>
      </c>
      <c r="Z99" s="286" t="s">
        <v>8529</v>
      </c>
      <c r="AA99" s="286" t="s">
        <v>8529</v>
      </c>
      <c r="AB99" s="286" t="s">
        <v>8529</v>
      </c>
      <c r="AC99" s="286" t="s">
        <v>8529</v>
      </c>
      <c r="AD99" s="286" t="s">
        <v>8529</v>
      </c>
      <c r="AE99" s="286" t="s">
        <v>8529</v>
      </c>
      <c r="AF99" s="286" t="s">
        <v>8529</v>
      </c>
      <c r="AG99" s="286" t="s">
        <v>8529</v>
      </c>
      <c r="AH99" s="286" t="s">
        <v>8529</v>
      </c>
      <c r="AI99" s="286" t="s">
        <v>8529</v>
      </c>
      <c r="AJ99" s="286" t="s">
        <v>8529</v>
      </c>
      <c r="AK99" s="286" t="s">
        <v>8529</v>
      </c>
      <c r="AL99" s="286" t="s">
        <v>8529</v>
      </c>
      <c r="AM99" s="286" t="s">
        <v>8529</v>
      </c>
      <c r="AN99" s="286" t="s">
        <v>8529</v>
      </c>
      <c r="AO99" s="286" t="s">
        <v>8529</v>
      </c>
      <c r="AP99" s="286" t="s">
        <v>8529</v>
      </c>
      <c r="AQ99" s="286" t="s">
        <v>8529</v>
      </c>
      <c r="AR99" s="286" t="s">
        <v>8529</v>
      </c>
      <c r="AS99" s="286" t="s">
        <v>8529</v>
      </c>
      <c r="AT99" s="286" t="s">
        <v>8529</v>
      </c>
      <c r="AU99" s="286" t="s">
        <v>8529</v>
      </c>
      <c r="AV99" s="286" t="s">
        <v>8529</v>
      </c>
      <c r="AW99" s="286" t="s">
        <v>8529</v>
      </c>
      <c r="AX99" s="286" t="s">
        <v>8529</v>
      </c>
      <c r="AY99" s="286" t="s">
        <v>8529</v>
      </c>
      <c r="AZ99" s="286" t="s">
        <v>8529</v>
      </c>
      <c r="BA99" s="286" t="s">
        <v>8529</v>
      </c>
      <c r="BB99" s="286" t="s">
        <v>8529</v>
      </c>
      <c r="BC99" s="286" t="s">
        <v>8529</v>
      </c>
      <c r="BD99" s="286" t="s">
        <v>8529</v>
      </c>
      <c r="BE99" s="286" t="s">
        <v>8529</v>
      </c>
      <c r="BF99" s="286" t="s">
        <v>8529</v>
      </c>
      <c r="BG99" s="286" t="s">
        <v>8529</v>
      </c>
      <c r="BH99" s="286" t="s">
        <v>8529</v>
      </c>
      <c r="BI99" s="286" t="s">
        <v>8529</v>
      </c>
      <c r="BJ99" s="286" t="s">
        <v>8529</v>
      </c>
      <c r="BK99" s="286" t="s">
        <v>8529</v>
      </c>
      <c r="BL99" s="286" t="s">
        <v>8529</v>
      </c>
      <c r="BM99" s="286" t="s">
        <v>8529</v>
      </c>
      <c r="BN99" s="286" t="s">
        <v>8529</v>
      </c>
      <c r="BO99" s="286" t="s">
        <v>8529</v>
      </c>
      <c r="BP99" s="286" t="s">
        <v>8529</v>
      </c>
      <c r="BQ99" s="286" t="s">
        <v>8529</v>
      </c>
      <c r="BR99" s="286" t="s">
        <v>8529</v>
      </c>
      <c r="BS99" s="286" t="s">
        <v>8529</v>
      </c>
      <c r="BT99" s="286" t="s">
        <v>8529</v>
      </c>
      <c r="BU99" s="286" t="s">
        <v>8529</v>
      </c>
      <c r="BV99" s="286" t="s">
        <v>8529</v>
      </c>
      <c r="BW99" s="286" t="s">
        <v>8529</v>
      </c>
      <c r="BX99" s="286" t="s">
        <v>8529</v>
      </c>
      <c r="BY99" s="286" t="s">
        <v>8529</v>
      </c>
      <c r="BZ99" s="286" t="s">
        <v>8529</v>
      </c>
      <c r="CA99" s="286" t="s">
        <v>8529</v>
      </c>
      <c r="CB99" s="286" t="str">
        <f>_xlfn.IFNA(VLOOKUP(C99,'INFORM Severity - hidden'!$C$5:$G$300,5,FALSE),"-")</f>
        <v>-</v>
      </c>
    </row>
    <row r="100" spans="1:80">
      <c r="C100" t="s">
        <v>8579</v>
      </c>
      <c r="D100" s="286" t="str">
        <f t="shared" si="1"/>
        <v>-</v>
      </c>
      <c r="E100" s="286" t="s">
        <v>8529</v>
      </c>
      <c r="F100" s="286" t="s">
        <v>8529</v>
      </c>
      <c r="G100" s="286" t="s">
        <v>8529</v>
      </c>
      <c r="H100" s="286" t="s">
        <v>8529</v>
      </c>
      <c r="I100" s="286" t="s">
        <v>8529</v>
      </c>
      <c r="J100" s="286" t="s">
        <v>8529</v>
      </c>
      <c r="K100" s="286" t="s">
        <v>8529</v>
      </c>
      <c r="L100" s="286" t="s">
        <v>8529</v>
      </c>
      <c r="M100" s="286" t="s">
        <v>8529</v>
      </c>
      <c r="N100" s="286" t="s">
        <v>8529</v>
      </c>
      <c r="O100" s="286" t="s">
        <v>8529</v>
      </c>
      <c r="P100" s="286" t="s">
        <v>8529</v>
      </c>
      <c r="Q100" s="286" t="s">
        <v>8529</v>
      </c>
      <c r="R100" s="286" t="s">
        <v>8529</v>
      </c>
      <c r="S100" s="286" t="s">
        <v>8529</v>
      </c>
      <c r="T100" s="286" t="s">
        <v>8529</v>
      </c>
      <c r="U100" s="286" t="s">
        <v>8529</v>
      </c>
      <c r="V100" s="286" t="s">
        <v>8529</v>
      </c>
      <c r="W100" s="286" t="s">
        <v>8529</v>
      </c>
      <c r="X100" s="286" t="s">
        <v>8529</v>
      </c>
      <c r="Y100" s="286" t="s">
        <v>8529</v>
      </c>
      <c r="Z100" s="286" t="s">
        <v>8529</v>
      </c>
      <c r="AA100" s="286" t="s">
        <v>8529</v>
      </c>
      <c r="AB100" s="286" t="s">
        <v>8529</v>
      </c>
      <c r="AC100" s="286">
        <v>2.1</v>
      </c>
      <c r="AD100" s="286">
        <v>2.1</v>
      </c>
      <c r="AE100" s="286">
        <v>2.1</v>
      </c>
      <c r="AF100" s="286">
        <v>2.1</v>
      </c>
      <c r="AG100" s="286" t="s">
        <v>8529</v>
      </c>
      <c r="AH100" s="286" t="s">
        <v>8529</v>
      </c>
      <c r="AI100" s="286" t="s">
        <v>8529</v>
      </c>
      <c r="AJ100" s="286" t="s">
        <v>8529</v>
      </c>
      <c r="AK100" s="286" t="s">
        <v>8529</v>
      </c>
      <c r="AL100" s="286" t="s">
        <v>8529</v>
      </c>
      <c r="AM100" s="286" t="s">
        <v>8529</v>
      </c>
      <c r="AN100" s="286" t="s">
        <v>8529</v>
      </c>
      <c r="AO100" s="286" t="s">
        <v>8529</v>
      </c>
      <c r="AP100" s="286" t="s">
        <v>8529</v>
      </c>
      <c r="AQ100" s="286" t="s">
        <v>8529</v>
      </c>
      <c r="AR100" s="286" t="s">
        <v>8529</v>
      </c>
      <c r="AS100" s="286" t="s">
        <v>8529</v>
      </c>
      <c r="AT100" s="286" t="s">
        <v>8529</v>
      </c>
      <c r="AU100" s="286" t="s">
        <v>8529</v>
      </c>
      <c r="AV100" s="286" t="s">
        <v>8529</v>
      </c>
      <c r="AW100" s="286" t="s">
        <v>8529</v>
      </c>
      <c r="AX100" s="286" t="s">
        <v>8529</v>
      </c>
      <c r="AY100" s="286" t="s">
        <v>8529</v>
      </c>
      <c r="AZ100" s="286" t="s">
        <v>8529</v>
      </c>
      <c r="BA100" s="286" t="s">
        <v>8529</v>
      </c>
      <c r="BB100" s="286" t="s">
        <v>8529</v>
      </c>
      <c r="BC100" s="286" t="s">
        <v>8529</v>
      </c>
      <c r="BD100" s="286" t="s">
        <v>8529</v>
      </c>
      <c r="BE100" s="286" t="s">
        <v>8529</v>
      </c>
      <c r="BF100" s="286" t="s">
        <v>8529</v>
      </c>
      <c r="BG100" s="286" t="s">
        <v>8529</v>
      </c>
      <c r="BH100" s="286" t="s">
        <v>8529</v>
      </c>
      <c r="BI100" s="286" t="s">
        <v>8529</v>
      </c>
      <c r="BJ100" s="286" t="s">
        <v>8529</v>
      </c>
      <c r="BK100" s="286" t="s">
        <v>8529</v>
      </c>
      <c r="BL100" s="286" t="s">
        <v>8529</v>
      </c>
      <c r="BM100" s="286" t="s">
        <v>8529</v>
      </c>
      <c r="BN100" s="286" t="s">
        <v>8529</v>
      </c>
      <c r="BO100" s="286" t="s">
        <v>8529</v>
      </c>
      <c r="BP100" s="286" t="s">
        <v>8529</v>
      </c>
      <c r="BQ100" s="286" t="s">
        <v>8529</v>
      </c>
      <c r="BR100" s="286" t="s">
        <v>8529</v>
      </c>
      <c r="BS100" s="286" t="s">
        <v>8529</v>
      </c>
      <c r="BT100" s="286" t="s">
        <v>8529</v>
      </c>
      <c r="BU100" s="286" t="s">
        <v>8529</v>
      </c>
      <c r="BV100" s="286" t="s">
        <v>8529</v>
      </c>
      <c r="BW100" s="286" t="s">
        <v>8529</v>
      </c>
      <c r="BX100" s="286" t="s">
        <v>8529</v>
      </c>
      <c r="BY100" s="286" t="s">
        <v>8529</v>
      </c>
      <c r="BZ100" s="286" t="s">
        <v>8529</v>
      </c>
      <c r="CA100" s="286" t="s">
        <v>8529</v>
      </c>
      <c r="CB100" s="286" t="str">
        <f>_xlfn.IFNA(VLOOKUP(C100,'INFORM Severity - hidden'!$C$5:$G$300,5,FALSE),"-")</f>
        <v>-</v>
      </c>
    </row>
    <row r="101" spans="1:80">
      <c r="C101" t="s">
        <v>8580</v>
      </c>
      <c r="D101" s="286" t="str">
        <f t="shared" si="1"/>
        <v>-</v>
      </c>
      <c r="E101" s="286" t="s">
        <v>8529</v>
      </c>
      <c r="F101" s="286" t="s">
        <v>8529</v>
      </c>
      <c r="G101" s="286" t="s">
        <v>8529</v>
      </c>
      <c r="H101" s="286" t="s">
        <v>8529</v>
      </c>
      <c r="I101" s="286" t="s">
        <v>8529</v>
      </c>
      <c r="J101" s="286" t="s">
        <v>8529</v>
      </c>
      <c r="K101" s="286" t="s">
        <v>8529</v>
      </c>
      <c r="L101" s="286" t="s">
        <v>8529</v>
      </c>
      <c r="M101" s="286" t="s">
        <v>8529</v>
      </c>
      <c r="N101" s="286" t="s">
        <v>8529</v>
      </c>
      <c r="O101" s="286" t="s">
        <v>8529</v>
      </c>
      <c r="P101" s="286" t="s">
        <v>8529</v>
      </c>
      <c r="Q101" s="286" t="s">
        <v>8529</v>
      </c>
      <c r="R101" s="286" t="s">
        <v>8529</v>
      </c>
      <c r="S101" s="286" t="s">
        <v>8529</v>
      </c>
      <c r="T101" s="286" t="s">
        <v>8529</v>
      </c>
      <c r="U101" s="286" t="s">
        <v>8529</v>
      </c>
      <c r="V101" s="286" t="s">
        <v>8529</v>
      </c>
      <c r="W101" s="286" t="s">
        <v>8529</v>
      </c>
      <c r="X101" s="286" t="s">
        <v>8529</v>
      </c>
      <c r="Y101" s="286" t="s">
        <v>8529</v>
      </c>
      <c r="Z101" s="286" t="s">
        <v>8529</v>
      </c>
      <c r="AA101" s="286" t="s">
        <v>8529</v>
      </c>
      <c r="AB101" s="286" t="s">
        <v>8529</v>
      </c>
      <c r="AC101" s="286">
        <v>2.1</v>
      </c>
      <c r="AD101" s="286">
        <v>2.1</v>
      </c>
      <c r="AE101" s="286">
        <v>2.1</v>
      </c>
      <c r="AF101" s="286">
        <v>2.1</v>
      </c>
      <c r="AG101" s="286" t="s">
        <v>8529</v>
      </c>
      <c r="AH101" s="286" t="s">
        <v>8529</v>
      </c>
      <c r="AI101" s="286" t="s">
        <v>8529</v>
      </c>
      <c r="AJ101" s="286" t="s">
        <v>8529</v>
      </c>
      <c r="AK101" s="286" t="s">
        <v>8529</v>
      </c>
      <c r="AL101" s="286" t="s">
        <v>8529</v>
      </c>
      <c r="AM101" s="286" t="s">
        <v>8529</v>
      </c>
      <c r="AN101" s="286" t="s">
        <v>8529</v>
      </c>
      <c r="AO101" s="286" t="s">
        <v>8529</v>
      </c>
      <c r="AP101" s="286" t="s">
        <v>8529</v>
      </c>
      <c r="AQ101" s="286" t="s">
        <v>8529</v>
      </c>
      <c r="AR101" s="286" t="s">
        <v>8529</v>
      </c>
      <c r="AS101" s="286" t="s">
        <v>8529</v>
      </c>
      <c r="AT101" s="286" t="s">
        <v>8529</v>
      </c>
      <c r="AU101" s="286" t="s">
        <v>8529</v>
      </c>
      <c r="AV101" s="286" t="s">
        <v>8529</v>
      </c>
      <c r="AW101" s="286" t="s">
        <v>8529</v>
      </c>
      <c r="AX101" s="286" t="s">
        <v>8529</v>
      </c>
      <c r="AY101" s="286">
        <v>2.5</v>
      </c>
      <c r="AZ101" s="286">
        <v>2.4</v>
      </c>
      <c r="BA101" s="286">
        <v>2.5</v>
      </c>
      <c r="BB101" s="286">
        <v>2.5</v>
      </c>
      <c r="BC101" s="286">
        <v>2.5</v>
      </c>
      <c r="BD101" s="286">
        <v>2.6</v>
      </c>
      <c r="BE101" s="286">
        <v>2.6</v>
      </c>
      <c r="BF101" s="286">
        <v>2.6</v>
      </c>
      <c r="BG101" s="286">
        <v>2.5</v>
      </c>
      <c r="BH101" s="286">
        <v>2.5</v>
      </c>
      <c r="BI101" s="286">
        <v>2.5</v>
      </c>
      <c r="BJ101" s="286">
        <v>2.5</v>
      </c>
      <c r="BK101" s="286" t="s">
        <v>8529</v>
      </c>
      <c r="BL101" s="286" t="s">
        <v>8529</v>
      </c>
      <c r="BM101" s="286" t="s">
        <v>8529</v>
      </c>
      <c r="BN101" s="286" t="s">
        <v>8529</v>
      </c>
      <c r="BO101" s="286" t="s">
        <v>8529</v>
      </c>
      <c r="BP101" s="286" t="s">
        <v>8529</v>
      </c>
      <c r="BQ101" s="286" t="s">
        <v>8529</v>
      </c>
      <c r="BR101" s="286" t="s">
        <v>8529</v>
      </c>
      <c r="BS101" s="286" t="s">
        <v>8529</v>
      </c>
      <c r="BT101" s="286" t="s">
        <v>8529</v>
      </c>
      <c r="BU101" s="286" t="s">
        <v>8529</v>
      </c>
      <c r="BV101" s="286" t="s">
        <v>8529</v>
      </c>
      <c r="BW101" s="286" t="s">
        <v>8529</v>
      </c>
      <c r="BX101" s="286" t="s">
        <v>8529</v>
      </c>
      <c r="BY101" s="286" t="s">
        <v>8529</v>
      </c>
      <c r="BZ101" s="286" t="s">
        <v>8529</v>
      </c>
      <c r="CA101" s="286" t="s">
        <v>8529</v>
      </c>
      <c r="CB101" s="286" t="str">
        <f>_xlfn.IFNA(VLOOKUP(C101,'INFORM Severity - hidden'!$C$5:$G$300,5,FALSE),"-")</f>
        <v>-</v>
      </c>
    </row>
    <row r="102" spans="1:80">
      <c r="C102" t="s">
        <v>8581</v>
      </c>
      <c r="D102" s="286" t="str">
        <f t="shared" si="1"/>
        <v>-</v>
      </c>
      <c r="E102" s="286" t="s">
        <v>8529</v>
      </c>
      <c r="F102" s="286" t="s">
        <v>8529</v>
      </c>
      <c r="G102" s="286" t="s">
        <v>8529</v>
      </c>
      <c r="H102" s="286" t="s">
        <v>8529</v>
      </c>
      <c r="I102" s="286" t="s">
        <v>8529</v>
      </c>
      <c r="J102" s="286" t="s">
        <v>8529</v>
      </c>
      <c r="K102" s="286" t="s">
        <v>8529</v>
      </c>
      <c r="L102" s="286" t="s">
        <v>8529</v>
      </c>
      <c r="M102" s="286" t="s">
        <v>8529</v>
      </c>
      <c r="N102" s="286" t="s">
        <v>8529</v>
      </c>
      <c r="O102" s="286" t="s">
        <v>8529</v>
      </c>
      <c r="P102" s="286" t="s">
        <v>8529</v>
      </c>
      <c r="Q102" s="286" t="s">
        <v>8529</v>
      </c>
      <c r="R102" s="286" t="s">
        <v>8529</v>
      </c>
      <c r="S102" s="286" t="s">
        <v>8529</v>
      </c>
      <c r="T102" s="286" t="s">
        <v>8529</v>
      </c>
      <c r="U102" s="286" t="s">
        <v>8529</v>
      </c>
      <c r="V102" s="286" t="s">
        <v>8529</v>
      </c>
      <c r="W102" s="286" t="s">
        <v>8529</v>
      </c>
      <c r="X102" s="286" t="s">
        <v>8529</v>
      </c>
      <c r="Y102" s="286" t="s">
        <v>8529</v>
      </c>
      <c r="Z102" s="286" t="s">
        <v>8529</v>
      </c>
      <c r="AA102" s="286" t="s">
        <v>8529</v>
      </c>
      <c r="AB102" s="286" t="s">
        <v>8529</v>
      </c>
      <c r="AC102" s="286" t="s">
        <v>8529</v>
      </c>
      <c r="AD102" s="286" t="s">
        <v>8529</v>
      </c>
      <c r="AE102" s="286" t="s">
        <v>8529</v>
      </c>
      <c r="AF102" s="286" t="s">
        <v>8529</v>
      </c>
      <c r="AG102" s="286" t="s">
        <v>8529</v>
      </c>
      <c r="AH102" s="286" t="s">
        <v>8529</v>
      </c>
      <c r="AI102" s="286" t="s">
        <v>8529</v>
      </c>
      <c r="AJ102" s="286" t="s">
        <v>8529</v>
      </c>
      <c r="AK102" s="286" t="s">
        <v>8529</v>
      </c>
      <c r="AL102" s="286" t="s">
        <v>8529</v>
      </c>
      <c r="AM102" s="286" t="s">
        <v>8529</v>
      </c>
      <c r="AN102" s="286" t="s">
        <v>8529</v>
      </c>
      <c r="AO102" s="286" t="s">
        <v>8529</v>
      </c>
      <c r="AP102" s="286" t="s">
        <v>8529</v>
      </c>
      <c r="AQ102" s="286" t="s">
        <v>8529</v>
      </c>
      <c r="AR102" s="286" t="s">
        <v>8529</v>
      </c>
      <c r="AS102" s="286" t="s">
        <v>8529</v>
      </c>
      <c r="AT102" s="286" t="s">
        <v>8529</v>
      </c>
      <c r="AU102" s="286" t="s">
        <v>8529</v>
      </c>
      <c r="AV102" s="286" t="s">
        <v>8529</v>
      </c>
      <c r="AW102" s="286" t="s">
        <v>8529</v>
      </c>
      <c r="AX102" s="286" t="s">
        <v>8529</v>
      </c>
      <c r="AY102" s="286">
        <v>2.1</v>
      </c>
      <c r="AZ102" s="286">
        <v>2.1</v>
      </c>
      <c r="BA102" s="286">
        <v>2.1</v>
      </c>
      <c r="BB102" s="286">
        <v>2.1</v>
      </c>
      <c r="BC102" s="286">
        <v>2.1</v>
      </c>
      <c r="BD102" s="286">
        <v>2.2999999999999998</v>
      </c>
      <c r="BE102" s="286">
        <v>2.2999999999999998</v>
      </c>
      <c r="BF102" s="286">
        <v>2.2999999999999998</v>
      </c>
      <c r="BG102" s="286">
        <v>2</v>
      </c>
      <c r="BH102" s="286">
        <v>2</v>
      </c>
      <c r="BI102" s="286">
        <v>2</v>
      </c>
      <c r="BJ102" s="286">
        <v>2</v>
      </c>
      <c r="BK102" s="286" t="s">
        <v>8529</v>
      </c>
      <c r="BL102" s="286" t="s">
        <v>8529</v>
      </c>
      <c r="BM102" s="286" t="s">
        <v>8529</v>
      </c>
      <c r="BN102" s="286" t="s">
        <v>8529</v>
      </c>
      <c r="BO102" s="286" t="s">
        <v>8529</v>
      </c>
      <c r="BP102" s="286" t="s">
        <v>8529</v>
      </c>
      <c r="BQ102" s="286" t="s">
        <v>8529</v>
      </c>
      <c r="BR102" s="286" t="s">
        <v>8529</v>
      </c>
      <c r="BS102" s="286" t="s">
        <v>8529</v>
      </c>
      <c r="BT102" s="286" t="s">
        <v>8529</v>
      </c>
      <c r="BU102" s="286" t="s">
        <v>8529</v>
      </c>
      <c r="BV102" s="286" t="s">
        <v>8529</v>
      </c>
      <c r="BW102" s="286" t="s">
        <v>8529</v>
      </c>
      <c r="BX102" s="286" t="s">
        <v>8529</v>
      </c>
      <c r="BY102" s="286" t="s">
        <v>8529</v>
      </c>
      <c r="BZ102" s="286" t="s">
        <v>8529</v>
      </c>
      <c r="CA102" s="286" t="s">
        <v>8529</v>
      </c>
      <c r="CB102" s="286" t="str">
        <f>_xlfn.IFNA(VLOOKUP(C102,'INFORM Severity - hidden'!$C$5:$G$300,5,FALSE),"-")</f>
        <v>-</v>
      </c>
    </row>
    <row r="103" spans="1:80">
      <c r="C103" t="s">
        <v>8582</v>
      </c>
      <c r="D103" s="286" t="str">
        <f t="shared" si="1"/>
        <v>-</v>
      </c>
      <c r="E103" s="286" t="s">
        <v>8529</v>
      </c>
      <c r="F103" s="286" t="s">
        <v>8529</v>
      </c>
      <c r="G103" s="286" t="s">
        <v>8529</v>
      </c>
      <c r="H103" s="286" t="s">
        <v>8529</v>
      </c>
      <c r="I103" s="286" t="s">
        <v>8529</v>
      </c>
      <c r="J103" s="286" t="s">
        <v>8529</v>
      </c>
      <c r="K103" s="286" t="s">
        <v>8529</v>
      </c>
      <c r="L103" s="286" t="s">
        <v>8529</v>
      </c>
      <c r="M103" s="286" t="s">
        <v>8529</v>
      </c>
      <c r="N103" s="286" t="s">
        <v>8529</v>
      </c>
      <c r="O103" s="286" t="s">
        <v>8529</v>
      </c>
      <c r="P103" s="286" t="s">
        <v>8529</v>
      </c>
      <c r="Q103" s="286" t="s">
        <v>8529</v>
      </c>
      <c r="R103" s="286" t="s">
        <v>8529</v>
      </c>
      <c r="S103" s="286" t="s">
        <v>8529</v>
      </c>
      <c r="T103" s="286" t="s">
        <v>8529</v>
      </c>
      <c r="U103" s="286" t="s">
        <v>8529</v>
      </c>
      <c r="V103" s="286">
        <v>2.4</v>
      </c>
      <c r="W103" s="286">
        <v>3</v>
      </c>
      <c r="X103" s="286">
        <v>2.9</v>
      </c>
      <c r="Y103" s="286">
        <v>3</v>
      </c>
      <c r="Z103" s="286">
        <v>2.7</v>
      </c>
      <c r="AA103" s="286">
        <v>2.8</v>
      </c>
      <c r="AB103" s="286">
        <v>2.8</v>
      </c>
      <c r="AC103" s="286" t="s">
        <v>8529</v>
      </c>
      <c r="AD103" s="286" t="s">
        <v>8529</v>
      </c>
      <c r="AE103" s="286" t="s">
        <v>8529</v>
      </c>
      <c r="AF103" s="286" t="s">
        <v>8529</v>
      </c>
      <c r="AG103" s="286" t="s">
        <v>8529</v>
      </c>
      <c r="AH103" s="286" t="s">
        <v>8529</v>
      </c>
      <c r="AI103" s="286" t="s">
        <v>8529</v>
      </c>
      <c r="AJ103" s="286" t="s">
        <v>8529</v>
      </c>
      <c r="AK103" s="286" t="s">
        <v>8529</v>
      </c>
      <c r="AL103" s="286" t="s">
        <v>8529</v>
      </c>
      <c r="AM103" s="286" t="s">
        <v>8529</v>
      </c>
      <c r="AN103" s="286" t="s">
        <v>8529</v>
      </c>
      <c r="AO103" s="286" t="s">
        <v>8529</v>
      </c>
      <c r="AP103" s="286" t="s">
        <v>8529</v>
      </c>
      <c r="AQ103" s="286" t="s">
        <v>8529</v>
      </c>
      <c r="AR103" s="286" t="s">
        <v>8529</v>
      </c>
      <c r="AS103" s="286" t="s">
        <v>8529</v>
      </c>
      <c r="AT103" s="286" t="s">
        <v>8529</v>
      </c>
      <c r="AU103" s="286" t="s">
        <v>8529</v>
      </c>
      <c r="AV103" s="286" t="s">
        <v>8529</v>
      </c>
      <c r="AW103" s="286" t="s">
        <v>8529</v>
      </c>
      <c r="AX103" s="286" t="s">
        <v>8529</v>
      </c>
      <c r="AY103" s="286" t="s">
        <v>8529</v>
      </c>
      <c r="AZ103" s="286" t="s">
        <v>8529</v>
      </c>
      <c r="BA103" s="286" t="s">
        <v>8529</v>
      </c>
      <c r="BB103" s="286" t="s">
        <v>8529</v>
      </c>
      <c r="BC103" s="286" t="s">
        <v>8529</v>
      </c>
      <c r="BD103" s="286" t="s">
        <v>8529</v>
      </c>
      <c r="BE103" s="286" t="s">
        <v>8529</v>
      </c>
      <c r="BF103" s="286" t="s">
        <v>8529</v>
      </c>
      <c r="BG103" s="286" t="s">
        <v>8529</v>
      </c>
      <c r="BH103" s="286" t="s">
        <v>8529</v>
      </c>
      <c r="BI103" s="286" t="s">
        <v>8529</v>
      </c>
      <c r="BJ103" s="286" t="s">
        <v>8529</v>
      </c>
      <c r="BK103" s="286" t="s">
        <v>8529</v>
      </c>
      <c r="BL103" s="286" t="s">
        <v>8529</v>
      </c>
      <c r="BM103" s="286" t="s">
        <v>8529</v>
      </c>
      <c r="BN103" s="286" t="s">
        <v>8529</v>
      </c>
      <c r="BO103" s="286" t="s">
        <v>8529</v>
      </c>
      <c r="BP103" s="286" t="s">
        <v>8529</v>
      </c>
      <c r="BQ103" s="286" t="s">
        <v>8529</v>
      </c>
      <c r="BR103" s="286" t="s">
        <v>8529</v>
      </c>
      <c r="BS103" s="286" t="s">
        <v>8529</v>
      </c>
      <c r="BT103" s="286" t="s">
        <v>8529</v>
      </c>
      <c r="BU103" s="286" t="s">
        <v>8529</v>
      </c>
      <c r="BV103" s="286" t="s">
        <v>8529</v>
      </c>
      <c r="BW103" s="286" t="s">
        <v>8529</v>
      </c>
      <c r="BX103" s="286" t="s">
        <v>8529</v>
      </c>
      <c r="BY103" s="286" t="s">
        <v>8529</v>
      </c>
      <c r="BZ103" s="286" t="s">
        <v>8529</v>
      </c>
      <c r="CA103" s="286" t="s">
        <v>8529</v>
      </c>
      <c r="CB103" s="286" t="str">
        <f>_xlfn.IFNA(VLOOKUP(C103,'INFORM Severity - hidden'!$C$5:$G$300,5,FALSE),"-")</f>
        <v>-</v>
      </c>
    </row>
    <row r="104" spans="1:80">
      <c r="C104" t="s">
        <v>8583</v>
      </c>
      <c r="D104" s="286" t="str">
        <f t="shared" si="1"/>
        <v>-</v>
      </c>
      <c r="E104" s="286" t="s">
        <v>8529</v>
      </c>
      <c r="F104" s="286" t="s">
        <v>8529</v>
      </c>
      <c r="G104" s="286" t="s">
        <v>8529</v>
      </c>
      <c r="H104" s="286" t="s">
        <v>8529</v>
      </c>
      <c r="I104" s="286" t="s">
        <v>8529</v>
      </c>
      <c r="J104" s="286" t="s">
        <v>8529</v>
      </c>
      <c r="K104" s="286" t="s">
        <v>8529</v>
      </c>
      <c r="L104" s="286" t="s">
        <v>8529</v>
      </c>
      <c r="M104" s="286" t="s">
        <v>8529</v>
      </c>
      <c r="N104" s="286" t="s">
        <v>8529</v>
      </c>
      <c r="O104" s="286" t="s">
        <v>8529</v>
      </c>
      <c r="P104" s="286" t="s">
        <v>8529</v>
      </c>
      <c r="Q104" s="286" t="s">
        <v>8529</v>
      </c>
      <c r="R104" s="286" t="s">
        <v>8529</v>
      </c>
      <c r="S104" s="286" t="s">
        <v>8529</v>
      </c>
      <c r="T104" s="286" t="s">
        <v>8529</v>
      </c>
      <c r="U104" s="286" t="s">
        <v>8529</v>
      </c>
      <c r="V104" s="286" t="s">
        <v>8529</v>
      </c>
      <c r="W104" s="286" t="s">
        <v>8529</v>
      </c>
      <c r="X104" s="286" t="s">
        <v>8529</v>
      </c>
      <c r="Y104" s="286" t="s">
        <v>8529</v>
      </c>
      <c r="Z104" s="286" t="s">
        <v>8529</v>
      </c>
      <c r="AA104" s="286" t="s">
        <v>8529</v>
      </c>
      <c r="AB104" s="286" t="s">
        <v>8529</v>
      </c>
      <c r="AC104" s="286" t="s">
        <v>8529</v>
      </c>
      <c r="AD104" s="286" t="s">
        <v>8529</v>
      </c>
      <c r="AE104" s="286" t="s">
        <v>8529</v>
      </c>
      <c r="AF104" s="286" t="s">
        <v>8529</v>
      </c>
      <c r="AG104" s="286" t="s">
        <v>8529</v>
      </c>
      <c r="AH104" s="286" t="s">
        <v>8529</v>
      </c>
      <c r="AI104" s="286" t="s">
        <v>8529</v>
      </c>
      <c r="AJ104" s="286" t="s">
        <v>8529</v>
      </c>
      <c r="AK104" s="286" t="s">
        <v>8529</v>
      </c>
      <c r="AL104" s="286" t="s">
        <v>8529</v>
      </c>
      <c r="AM104" s="286" t="s">
        <v>8529</v>
      </c>
      <c r="AN104" s="286" t="s">
        <v>8529</v>
      </c>
      <c r="AO104" s="286" t="s">
        <v>8529</v>
      </c>
      <c r="AP104" s="286" t="s">
        <v>8529</v>
      </c>
      <c r="AQ104" s="286" t="s">
        <v>8529</v>
      </c>
      <c r="AR104" s="286" t="s">
        <v>8529</v>
      </c>
      <c r="AS104" s="286" t="s">
        <v>8529</v>
      </c>
      <c r="AT104" s="286" t="s">
        <v>8529</v>
      </c>
      <c r="AU104" s="286" t="s">
        <v>8529</v>
      </c>
      <c r="AV104" s="286" t="s">
        <v>8529</v>
      </c>
      <c r="AW104" s="286" t="s">
        <v>8529</v>
      </c>
      <c r="AX104" s="286" t="s">
        <v>8529</v>
      </c>
      <c r="AY104" s="286" t="s">
        <v>8529</v>
      </c>
      <c r="AZ104" s="286" t="s">
        <v>8529</v>
      </c>
      <c r="BA104" s="286" t="s">
        <v>8529</v>
      </c>
      <c r="BB104" s="286" t="s">
        <v>8529</v>
      </c>
      <c r="BC104" s="286" t="s">
        <v>8529</v>
      </c>
      <c r="BD104" s="286" t="s">
        <v>8529</v>
      </c>
      <c r="BE104" s="286" t="s">
        <v>8529</v>
      </c>
      <c r="BF104" s="286" t="s">
        <v>8529</v>
      </c>
      <c r="BG104" s="286" t="s">
        <v>8529</v>
      </c>
      <c r="BH104" s="286" t="s">
        <v>8529</v>
      </c>
      <c r="BI104" s="286" t="s">
        <v>8529</v>
      </c>
      <c r="BJ104" s="286" t="s">
        <v>8529</v>
      </c>
      <c r="BK104" s="286" t="s">
        <v>8529</v>
      </c>
      <c r="BL104" s="286" t="s">
        <v>8529</v>
      </c>
      <c r="BM104" s="286" t="s">
        <v>8529</v>
      </c>
      <c r="BN104" s="286" t="s">
        <v>8529</v>
      </c>
      <c r="BO104" s="286" t="s">
        <v>8529</v>
      </c>
      <c r="BP104" s="286" t="s">
        <v>8529</v>
      </c>
      <c r="BQ104" s="286" t="s">
        <v>8529</v>
      </c>
      <c r="BR104" s="286" t="s">
        <v>8529</v>
      </c>
      <c r="BS104" s="286" t="s">
        <v>8529</v>
      </c>
      <c r="BT104" s="286" t="s">
        <v>8529</v>
      </c>
      <c r="BU104" s="286" t="s">
        <v>8529</v>
      </c>
      <c r="BV104" s="286" t="s">
        <v>8529</v>
      </c>
      <c r="BW104" s="286" t="s">
        <v>8529</v>
      </c>
      <c r="BX104" s="286" t="s">
        <v>8529</v>
      </c>
      <c r="BY104" s="286" t="s">
        <v>8529</v>
      </c>
      <c r="BZ104" s="286" t="s">
        <v>8529</v>
      </c>
      <c r="CA104" s="286" t="s">
        <v>8529</v>
      </c>
      <c r="CB104" s="286" t="str">
        <f>_xlfn.IFNA(VLOOKUP(C104,'INFORM Severity - hidden'!$C$5:$G$300,5,FALSE),"-")</f>
        <v>-</v>
      </c>
    </row>
    <row r="105" spans="1:80">
      <c r="C105" t="s">
        <v>8584</v>
      </c>
      <c r="D105" s="286" t="str">
        <f t="shared" si="1"/>
        <v>-</v>
      </c>
      <c r="E105" s="286" t="s">
        <v>8529</v>
      </c>
      <c r="F105" s="286" t="s">
        <v>8529</v>
      </c>
      <c r="G105" s="286" t="s">
        <v>8529</v>
      </c>
      <c r="H105" s="286" t="s">
        <v>8529</v>
      </c>
      <c r="I105" s="286" t="s">
        <v>8529</v>
      </c>
      <c r="J105" s="286" t="s">
        <v>8529</v>
      </c>
      <c r="K105" s="286" t="s">
        <v>8529</v>
      </c>
      <c r="L105" s="286" t="s">
        <v>8529</v>
      </c>
      <c r="M105" s="286" t="s">
        <v>8529</v>
      </c>
      <c r="N105" s="286" t="s">
        <v>8529</v>
      </c>
      <c r="O105" s="286" t="s">
        <v>8529</v>
      </c>
      <c r="P105" s="286" t="s">
        <v>8529</v>
      </c>
      <c r="Q105" s="286" t="s">
        <v>8529</v>
      </c>
      <c r="R105" s="286" t="s">
        <v>8529</v>
      </c>
      <c r="S105" s="286" t="s">
        <v>8529</v>
      </c>
      <c r="T105" s="286" t="s">
        <v>8529</v>
      </c>
      <c r="U105" s="286" t="s">
        <v>8529</v>
      </c>
      <c r="V105" s="286">
        <v>2.4</v>
      </c>
      <c r="W105" s="286">
        <v>2.5</v>
      </c>
      <c r="X105" s="286">
        <v>2.5</v>
      </c>
      <c r="Y105" s="286">
        <v>2.5</v>
      </c>
      <c r="Z105" s="286">
        <v>2.5</v>
      </c>
      <c r="AA105" s="286">
        <v>2.5</v>
      </c>
      <c r="AB105" s="286">
        <v>2.5</v>
      </c>
      <c r="AC105" s="286" t="s">
        <v>8529</v>
      </c>
      <c r="AD105" s="286" t="s">
        <v>8529</v>
      </c>
      <c r="AE105" s="286" t="s">
        <v>8529</v>
      </c>
      <c r="AF105" s="286" t="s">
        <v>8529</v>
      </c>
      <c r="AG105" s="286" t="s">
        <v>8529</v>
      </c>
      <c r="AH105" s="286" t="s">
        <v>8529</v>
      </c>
      <c r="AI105" s="286" t="s">
        <v>8529</v>
      </c>
      <c r="AJ105" s="286" t="s">
        <v>8529</v>
      </c>
      <c r="AK105" s="286" t="s">
        <v>8529</v>
      </c>
      <c r="AL105" s="286" t="s">
        <v>8529</v>
      </c>
      <c r="AM105" s="286" t="s">
        <v>8529</v>
      </c>
      <c r="AN105" s="286" t="s">
        <v>8529</v>
      </c>
      <c r="AO105" s="286" t="s">
        <v>8529</v>
      </c>
      <c r="AP105" s="286" t="s">
        <v>8529</v>
      </c>
      <c r="AQ105" s="286" t="s">
        <v>8529</v>
      </c>
      <c r="AR105" s="286" t="s">
        <v>8529</v>
      </c>
      <c r="AS105" s="286" t="s">
        <v>8529</v>
      </c>
      <c r="AT105" s="286" t="s">
        <v>8529</v>
      </c>
      <c r="AU105" s="286" t="s">
        <v>8529</v>
      </c>
      <c r="AV105" s="286" t="s">
        <v>8529</v>
      </c>
      <c r="AW105" s="286" t="s">
        <v>8529</v>
      </c>
      <c r="AX105" s="286" t="s">
        <v>8529</v>
      </c>
      <c r="AY105" s="286" t="s">
        <v>8529</v>
      </c>
      <c r="AZ105" s="286" t="s">
        <v>8529</v>
      </c>
      <c r="BA105" s="286" t="s">
        <v>8529</v>
      </c>
      <c r="BB105" s="286" t="s">
        <v>8529</v>
      </c>
      <c r="BC105" s="286" t="s">
        <v>8529</v>
      </c>
      <c r="BD105" s="286" t="s">
        <v>8529</v>
      </c>
      <c r="BE105" s="286" t="s">
        <v>8529</v>
      </c>
      <c r="BF105" s="286" t="s">
        <v>8529</v>
      </c>
      <c r="BG105" s="286" t="s">
        <v>8529</v>
      </c>
      <c r="BH105" s="286" t="s">
        <v>8529</v>
      </c>
      <c r="BI105" s="286" t="s">
        <v>8529</v>
      </c>
      <c r="BJ105" s="286" t="s">
        <v>8529</v>
      </c>
      <c r="BK105" s="286" t="s">
        <v>8529</v>
      </c>
      <c r="BL105" s="286" t="s">
        <v>8529</v>
      </c>
      <c r="BM105" s="286" t="s">
        <v>8529</v>
      </c>
      <c r="BN105" s="286" t="s">
        <v>8529</v>
      </c>
      <c r="BO105" s="286" t="s">
        <v>8529</v>
      </c>
      <c r="BP105" s="286" t="s">
        <v>8529</v>
      </c>
      <c r="BQ105" s="286" t="s">
        <v>8529</v>
      </c>
      <c r="BR105" s="286" t="s">
        <v>8529</v>
      </c>
      <c r="BS105" s="286" t="s">
        <v>8529</v>
      </c>
      <c r="BT105" s="286" t="s">
        <v>8529</v>
      </c>
      <c r="BU105" s="286" t="s">
        <v>8529</v>
      </c>
      <c r="BV105" s="286" t="s">
        <v>8529</v>
      </c>
      <c r="BW105" s="286" t="s">
        <v>8529</v>
      </c>
      <c r="BX105" s="286" t="s">
        <v>8529</v>
      </c>
      <c r="BY105" s="286" t="s">
        <v>8529</v>
      </c>
      <c r="BZ105" s="286" t="s">
        <v>8529</v>
      </c>
      <c r="CA105" s="286" t="s">
        <v>8529</v>
      </c>
      <c r="CB105" s="286" t="str">
        <f>_xlfn.IFNA(VLOOKUP(C105,'INFORM Severity - hidden'!$C$5:$G$300,5,FALSE),"-")</f>
        <v>-</v>
      </c>
    </row>
    <row r="106" spans="1:80">
      <c r="C106" t="s">
        <v>8585</v>
      </c>
      <c r="D106" s="286" t="str">
        <f t="shared" si="1"/>
        <v>-</v>
      </c>
      <c r="E106" s="286" t="s">
        <v>8529</v>
      </c>
      <c r="F106" s="286" t="s">
        <v>8529</v>
      </c>
      <c r="G106" s="286" t="s">
        <v>8529</v>
      </c>
      <c r="H106" s="286" t="s">
        <v>8529</v>
      </c>
      <c r="I106" s="286" t="s">
        <v>8529</v>
      </c>
      <c r="J106" s="286" t="s">
        <v>8529</v>
      </c>
      <c r="K106" s="286" t="s">
        <v>8529</v>
      </c>
      <c r="L106" s="286" t="s">
        <v>8529</v>
      </c>
      <c r="M106" s="286" t="s">
        <v>8529</v>
      </c>
      <c r="N106" s="286" t="s">
        <v>8529</v>
      </c>
      <c r="O106" s="286" t="s">
        <v>8529</v>
      </c>
      <c r="P106" s="286" t="s">
        <v>8529</v>
      </c>
      <c r="Q106" s="286" t="s">
        <v>8529</v>
      </c>
      <c r="R106" s="286" t="s">
        <v>8529</v>
      </c>
      <c r="S106" s="286" t="s">
        <v>8529</v>
      </c>
      <c r="T106" s="286" t="s">
        <v>8529</v>
      </c>
      <c r="U106" s="286" t="s">
        <v>8529</v>
      </c>
      <c r="V106" s="286" t="s">
        <v>8529</v>
      </c>
      <c r="W106" s="286">
        <v>2.9</v>
      </c>
      <c r="X106" s="286" t="s">
        <v>8529</v>
      </c>
      <c r="Y106" s="286" t="s">
        <v>8529</v>
      </c>
      <c r="Z106" s="286" t="s">
        <v>8529</v>
      </c>
      <c r="AA106" s="286" t="s">
        <v>8529</v>
      </c>
      <c r="AB106" s="286" t="s">
        <v>8529</v>
      </c>
      <c r="AC106" s="286" t="s">
        <v>8529</v>
      </c>
      <c r="AD106" s="286" t="s">
        <v>8529</v>
      </c>
      <c r="AE106" s="286" t="s">
        <v>8529</v>
      </c>
      <c r="AF106" s="286" t="s">
        <v>8529</v>
      </c>
      <c r="AG106" s="286" t="s">
        <v>8529</v>
      </c>
      <c r="AH106" s="286" t="s">
        <v>8529</v>
      </c>
      <c r="AI106" s="286" t="s">
        <v>8529</v>
      </c>
      <c r="AJ106" s="286" t="s">
        <v>8529</v>
      </c>
      <c r="AK106" s="286" t="s">
        <v>8529</v>
      </c>
      <c r="AL106" s="286" t="s">
        <v>8529</v>
      </c>
      <c r="AM106" s="286" t="s">
        <v>8529</v>
      </c>
      <c r="AN106" s="286" t="s">
        <v>8529</v>
      </c>
      <c r="AO106" s="286" t="s">
        <v>8529</v>
      </c>
      <c r="AP106" s="286" t="s">
        <v>8529</v>
      </c>
      <c r="AQ106" s="286" t="s">
        <v>8529</v>
      </c>
      <c r="AR106" s="286" t="s">
        <v>8529</v>
      </c>
      <c r="AS106" s="286" t="s">
        <v>8529</v>
      </c>
      <c r="AT106" s="286" t="s">
        <v>8529</v>
      </c>
      <c r="AU106" s="286" t="s">
        <v>8529</v>
      </c>
      <c r="AV106" s="286" t="s">
        <v>8529</v>
      </c>
      <c r="AW106" s="286" t="s">
        <v>8529</v>
      </c>
      <c r="AX106" s="286" t="s">
        <v>8529</v>
      </c>
      <c r="AY106" s="286" t="s">
        <v>8529</v>
      </c>
      <c r="AZ106" s="286" t="s">
        <v>8529</v>
      </c>
      <c r="BA106" s="286" t="s">
        <v>8529</v>
      </c>
      <c r="BB106" s="286" t="s">
        <v>8529</v>
      </c>
      <c r="BC106" s="286" t="s">
        <v>8529</v>
      </c>
      <c r="BD106" s="286" t="s">
        <v>8529</v>
      </c>
      <c r="BE106" s="286" t="s">
        <v>8529</v>
      </c>
      <c r="BF106" s="286" t="s">
        <v>8529</v>
      </c>
      <c r="BG106" s="286" t="s">
        <v>8529</v>
      </c>
      <c r="BH106" s="286" t="s">
        <v>8529</v>
      </c>
      <c r="BI106" s="286" t="s">
        <v>8529</v>
      </c>
      <c r="BJ106" s="286" t="s">
        <v>8529</v>
      </c>
      <c r="BK106" s="286" t="s">
        <v>8529</v>
      </c>
      <c r="BL106" s="286" t="s">
        <v>8529</v>
      </c>
      <c r="BM106" s="286" t="s">
        <v>8529</v>
      </c>
      <c r="BN106" s="286" t="s">
        <v>8529</v>
      </c>
      <c r="BO106" s="286" t="s">
        <v>8529</v>
      </c>
      <c r="BP106" s="286" t="s">
        <v>8529</v>
      </c>
      <c r="BQ106" s="286" t="s">
        <v>8529</v>
      </c>
      <c r="BR106" s="286" t="s">
        <v>8529</v>
      </c>
      <c r="BS106" s="286" t="s">
        <v>8529</v>
      </c>
      <c r="BT106" s="286" t="s">
        <v>8529</v>
      </c>
      <c r="BU106" s="286" t="s">
        <v>8529</v>
      </c>
      <c r="BV106" s="286" t="s">
        <v>8529</v>
      </c>
      <c r="BW106" s="286" t="s">
        <v>8529</v>
      </c>
      <c r="BX106" s="286" t="s">
        <v>8529</v>
      </c>
      <c r="BY106" s="286" t="s">
        <v>8529</v>
      </c>
      <c r="BZ106" s="286" t="s">
        <v>8529</v>
      </c>
      <c r="CA106" s="286" t="s">
        <v>8529</v>
      </c>
      <c r="CB106" s="286" t="str">
        <f>_xlfn.IFNA(VLOOKUP(C106,'INFORM Severity - hidden'!$C$5:$G$300,5,FALSE),"-")</f>
        <v>-</v>
      </c>
    </row>
    <row r="107" spans="1:80">
      <c r="C107" t="s">
        <v>8586</v>
      </c>
      <c r="D107" s="286" t="str">
        <f t="shared" si="1"/>
        <v>-</v>
      </c>
      <c r="E107" s="286" t="s">
        <v>8529</v>
      </c>
      <c r="F107" s="286" t="s">
        <v>8529</v>
      </c>
      <c r="G107" s="286" t="s">
        <v>8529</v>
      </c>
      <c r="H107" s="286" t="s">
        <v>8529</v>
      </c>
      <c r="I107" s="286" t="s">
        <v>8529</v>
      </c>
      <c r="J107" s="286" t="s">
        <v>8529</v>
      </c>
      <c r="K107" s="286" t="s">
        <v>8529</v>
      </c>
      <c r="L107" s="286" t="s">
        <v>8529</v>
      </c>
      <c r="M107" s="286" t="s">
        <v>8529</v>
      </c>
      <c r="N107" s="286" t="s">
        <v>8529</v>
      </c>
      <c r="O107" s="286" t="s">
        <v>8529</v>
      </c>
      <c r="P107" s="286" t="s">
        <v>8529</v>
      </c>
      <c r="Q107" s="286" t="s">
        <v>8529</v>
      </c>
      <c r="R107" s="286" t="s">
        <v>8529</v>
      </c>
      <c r="S107" s="286" t="s">
        <v>8529</v>
      </c>
      <c r="T107" s="286" t="s">
        <v>8529</v>
      </c>
      <c r="U107" s="286" t="s">
        <v>8529</v>
      </c>
      <c r="V107" s="286" t="s">
        <v>8529</v>
      </c>
      <c r="W107" s="286" t="s">
        <v>8529</v>
      </c>
      <c r="X107" s="286" t="s">
        <v>8529</v>
      </c>
      <c r="Y107" s="286">
        <v>2.7</v>
      </c>
      <c r="Z107" s="286">
        <v>2.6</v>
      </c>
      <c r="AA107" s="286">
        <v>2.6</v>
      </c>
      <c r="AB107" s="286" t="s">
        <v>8529</v>
      </c>
      <c r="AC107" s="286" t="s">
        <v>8529</v>
      </c>
      <c r="AD107" s="286" t="s">
        <v>8529</v>
      </c>
      <c r="AE107" s="286" t="s">
        <v>8529</v>
      </c>
      <c r="AF107" s="286" t="s">
        <v>8529</v>
      </c>
      <c r="AG107" s="286" t="s">
        <v>8529</v>
      </c>
      <c r="AH107" s="286" t="s">
        <v>8529</v>
      </c>
      <c r="AI107" s="286" t="s">
        <v>8529</v>
      </c>
      <c r="AJ107" s="286" t="s">
        <v>8529</v>
      </c>
      <c r="AK107" s="286" t="s">
        <v>8529</v>
      </c>
      <c r="AL107" s="286" t="s">
        <v>8529</v>
      </c>
      <c r="AM107" s="286" t="s">
        <v>8529</v>
      </c>
      <c r="AN107" s="286" t="s">
        <v>8529</v>
      </c>
      <c r="AO107" s="286" t="s">
        <v>8529</v>
      </c>
      <c r="AP107" s="286" t="s">
        <v>8529</v>
      </c>
      <c r="AQ107" s="286" t="s">
        <v>8529</v>
      </c>
      <c r="AR107" s="286" t="s">
        <v>8529</v>
      </c>
      <c r="AS107" s="286" t="s">
        <v>8529</v>
      </c>
      <c r="AT107" s="286" t="s">
        <v>8529</v>
      </c>
      <c r="AU107" s="286" t="s">
        <v>8529</v>
      </c>
      <c r="AV107" s="286" t="s">
        <v>8529</v>
      </c>
      <c r="AW107" s="286" t="s">
        <v>8529</v>
      </c>
      <c r="AX107" s="286" t="s">
        <v>8529</v>
      </c>
      <c r="AY107" s="286" t="s">
        <v>8529</v>
      </c>
      <c r="AZ107" s="286" t="s">
        <v>8529</v>
      </c>
      <c r="BA107" s="286" t="s">
        <v>8529</v>
      </c>
      <c r="BB107" s="286" t="s">
        <v>8529</v>
      </c>
      <c r="BC107" s="286" t="s">
        <v>8529</v>
      </c>
      <c r="BD107" s="286" t="s">
        <v>8529</v>
      </c>
      <c r="BE107" s="286" t="s">
        <v>8529</v>
      </c>
      <c r="BF107" s="286" t="s">
        <v>8529</v>
      </c>
      <c r="BG107" s="286" t="s">
        <v>8529</v>
      </c>
      <c r="BH107" s="286" t="s">
        <v>8529</v>
      </c>
      <c r="BI107" s="286" t="s">
        <v>8529</v>
      </c>
      <c r="BJ107" s="286" t="s">
        <v>8529</v>
      </c>
      <c r="BK107" s="286" t="s">
        <v>8529</v>
      </c>
      <c r="BL107" s="286" t="s">
        <v>8529</v>
      </c>
      <c r="BM107" s="286" t="s">
        <v>8529</v>
      </c>
      <c r="BN107" s="286" t="s">
        <v>8529</v>
      </c>
      <c r="BO107" s="286" t="s">
        <v>8529</v>
      </c>
      <c r="BP107" s="286" t="s">
        <v>8529</v>
      </c>
      <c r="BQ107" s="286" t="s">
        <v>8529</v>
      </c>
      <c r="BR107" s="286" t="s">
        <v>8529</v>
      </c>
      <c r="BS107" s="286" t="s">
        <v>8529</v>
      </c>
      <c r="BT107" s="286" t="s">
        <v>8529</v>
      </c>
      <c r="BU107" s="286" t="s">
        <v>8529</v>
      </c>
      <c r="BV107" s="286" t="s">
        <v>8529</v>
      </c>
      <c r="BW107" s="286" t="s">
        <v>8529</v>
      </c>
      <c r="BX107" s="286" t="s">
        <v>8529</v>
      </c>
      <c r="BY107" s="286" t="s">
        <v>8529</v>
      </c>
      <c r="BZ107" s="286" t="s">
        <v>8529</v>
      </c>
      <c r="CA107" s="286" t="s">
        <v>8529</v>
      </c>
      <c r="CB107" s="286" t="str">
        <f>_xlfn.IFNA(VLOOKUP(C107,'INFORM Severity - hidden'!$C$5:$G$300,5,FALSE),"-")</f>
        <v>-</v>
      </c>
    </row>
    <row r="108" spans="1:80">
      <c r="C108" t="s">
        <v>8587</v>
      </c>
      <c r="D108" s="286" t="str">
        <f t="shared" si="1"/>
        <v>-</v>
      </c>
      <c r="E108" s="286" t="s">
        <v>8529</v>
      </c>
      <c r="F108" s="286" t="s">
        <v>8529</v>
      </c>
      <c r="G108" s="286" t="s">
        <v>8529</v>
      </c>
      <c r="H108" s="286" t="s">
        <v>8529</v>
      </c>
      <c r="I108" s="286" t="s">
        <v>8529</v>
      </c>
      <c r="J108" s="286" t="s">
        <v>8529</v>
      </c>
      <c r="K108" s="286" t="s">
        <v>8529</v>
      </c>
      <c r="L108" s="286" t="s">
        <v>8529</v>
      </c>
      <c r="M108" s="286" t="s">
        <v>8529</v>
      </c>
      <c r="N108" s="286" t="s">
        <v>8529</v>
      </c>
      <c r="O108" s="286" t="s">
        <v>8529</v>
      </c>
      <c r="P108" s="286" t="s">
        <v>8529</v>
      </c>
      <c r="Q108" s="286" t="s">
        <v>8529</v>
      </c>
      <c r="R108" s="286" t="s">
        <v>8529</v>
      </c>
      <c r="S108" s="286" t="s">
        <v>8529</v>
      </c>
      <c r="T108" s="286" t="s">
        <v>8529</v>
      </c>
      <c r="U108" s="286" t="s">
        <v>8529</v>
      </c>
      <c r="V108" s="286" t="s">
        <v>8529</v>
      </c>
      <c r="W108" s="286" t="s">
        <v>8529</v>
      </c>
      <c r="X108" s="286" t="s">
        <v>8529</v>
      </c>
      <c r="Y108" s="286" t="s">
        <v>8529</v>
      </c>
      <c r="Z108" s="286" t="s">
        <v>8529</v>
      </c>
      <c r="AA108" s="286" t="s">
        <v>8529</v>
      </c>
      <c r="AB108" s="286" t="s">
        <v>8529</v>
      </c>
      <c r="AC108" s="286" t="s">
        <v>8529</v>
      </c>
      <c r="AD108" s="286" t="s">
        <v>8529</v>
      </c>
      <c r="AE108" s="286" t="s">
        <v>8529</v>
      </c>
      <c r="AF108" s="286" t="s">
        <v>8529</v>
      </c>
      <c r="AG108" s="286" t="s">
        <v>8529</v>
      </c>
      <c r="AH108" s="286" t="s">
        <v>8529</v>
      </c>
      <c r="AI108" s="286" t="s">
        <v>8529</v>
      </c>
      <c r="AJ108" s="286" t="s">
        <v>8529</v>
      </c>
      <c r="AK108" s="286" t="s">
        <v>8529</v>
      </c>
      <c r="AL108" s="286" t="s">
        <v>8529</v>
      </c>
      <c r="AM108" s="286" t="s">
        <v>8529</v>
      </c>
      <c r="AN108" s="286" t="s">
        <v>8529</v>
      </c>
      <c r="AO108" s="286" t="s">
        <v>8529</v>
      </c>
      <c r="AP108" s="286" t="s">
        <v>8529</v>
      </c>
      <c r="AQ108" s="286" t="s">
        <v>8529</v>
      </c>
      <c r="AR108" s="286" t="s">
        <v>8529</v>
      </c>
      <c r="AS108" s="286" t="s">
        <v>8529</v>
      </c>
      <c r="AT108" s="286" t="s">
        <v>8529</v>
      </c>
      <c r="AU108" s="286" t="s">
        <v>8529</v>
      </c>
      <c r="AV108" s="286" t="s">
        <v>8529</v>
      </c>
      <c r="AW108" s="286" t="s">
        <v>8529</v>
      </c>
      <c r="AX108" s="286" t="s">
        <v>8529</v>
      </c>
      <c r="AY108" s="286" t="s">
        <v>8529</v>
      </c>
      <c r="AZ108" s="286" t="s">
        <v>8529</v>
      </c>
      <c r="BA108" s="286" t="s">
        <v>8529</v>
      </c>
      <c r="BB108" s="286" t="s">
        <v>8529</v>
      </c>
      <c r="BC108" s="286" t="s">
        <v>8529</v>
      </c>
      <c r="BD108" s="286" t="s">
        <v>8529</v>
      </c>
      <c r="BE108" s="286" t="s">
        <v>8529</v>
      </c>
      <c r="BF108" s="286" t="s">
        <v>8529</v>
      </c>
      <c r="BG108" s="286" t="s">
        <v>8529</v>
      </c>
      <c r="BH108" s="286" t="s">
        <v>8529</v>
      </c>
      <c r="BI108" s="286" t="s">
        <v>8529</v>
      </c>
      <c r="BJ108" s="286" t="s">
        <v>8529</v>
      </c>
      <c r="BK108" s="286" t="s">
        <v>8529</v>
      </c>
      <c r="BL108" s="286" t="s">
        <v>8529</v>
      </c>
      <c r="BM108" s="286" t="s">
        <v>8529</v>
      </c>
      <c r="BN108" s="286" t="s">
        <v>8529</v>
      </c>
      <c r="BO108" s="286" t="s">
        <v>8529</v>
      </c>
      <c r="BP108" s="286" t="s">
        <v>8529</v>
      </c>
      <c r="BQ108" s="286" t="s">
        <v>8529</v>
      </c>
      <c r="BR108" s="286" t="s">
        <v>8529</v>
      </c>
      <c r="BS108" s="286" t="s">
        <v>8529</v>
      </c>
      <c r="BT108" s="286" t="s">
        <v>8529</v>
      </c>
      <c r="BU108" s="286">
        <v>2.2000000000000002</v>
      </c>
      <c r="BV108" s="286">
        <v>2.2000000000000002</v>
      </c>
      <c r="BW108" s="286">
        <v>2.2000000000000002</v>
      </c>
      <c r="BX108" s="286">
        <v>2.2000000000000002</v>
      </c>
      <c r="BY108" s="286">
        <v>2.2000000000000002</v>
      </c>
      <c r="BZ108" s="286">
        <v>2.2000000000000002</v>
      </c>
      <c r="CA108" s="286" t="s">
        <v>8529</v>
      </c>
      <c r="CB108" s="286" t="str">
        <f>_xlfn.IFNA(VLOOKUP(C108,'INFORM Severity - hidden'!$C$5:$G$300,5,FALSE),"-")</f>
        <v>-</v>
      </c>
    </row>
    <row r="109" spans="1:80">
      <c r="C109" t="s">
        <v>8588</v>
      </c>
      <c r="D109" s="286" t="str">
        <f t="shared" si="1"/>
        <v>-</v>
      </c>
      <c r="E109" s="286" t="s">
        <v>8529</v>
      </c>
      <c r="F109" s="286" t="s">
        <v>8529</v>
      </c>
      <c r="G109" s="286" t="s">
        <v>8529</v>
      </c>
      <c r="H109" s="286">
        <v>3.2</v>
      </c>
      <c r="I109" s="286">
        <v>3.1</v>
      </c>
      <c r="J109" s="286">
        <v>3.1</v>
      </c>
      <c r="K109" s="286" t="s">
        <v>8529</v>
      </c>
      <c r="L109" s="286" t="s">
        <v>8529</v>
      </c>
      <c r="M109" s="286" t="s">
        <v>8529</v>
      </c>
      <c r="N109" s="286" t="s">
        <v>8529</v>
      </c>
      <c r="O109" s="286" t="s">
        <v>8529</v>
      </c>
      <c r="P109" s="286" t="s">
        <v>8529</v>
      </c>
      <c r="Q109" s="286" t="s">
        <v>8529</v>
      </c>
      <c r="R109" s="286" t="s">
        <v>8529</v>
      </c>
      <c r="S109" s="286" t="s">
        <v>8529</v>
      </c>
      <c r="T109" s="286" t="s">
        <v>8529</v>
      </c>
      <c r="U109" s="286" t="s">
        <v>8529</v>
      </c>
      <c r="V109" s="286" t="s">
        <v>8529</v>
      </c>
      <c r="W109" s="286" t="s">
        <v>8529</v>
      </c>
      <c r="X109" s="286" t="s">
        <v>8529</v>
      </c>
      <c r="Y109" s="286" t="s">
        <v>8529</v>
      </c>
      <c r="Z109" s="286" t="s">
        <v>8529</v>
      </c>
      <c r="AA109" s="286" t="s">
        <v>8529</v>
      </c>
      <c r="AB109" s="286" t="s">
        <v>8529</v>
      </c>
      <c r="AC109" s="286" t="s">
        <v>8529</v>
      </c>
      <c r="AD109" s="286" t="s">
        <v>8529</v>
      </c>
      <c r="AE109" s="286" t="s">
        <v>8529</v>
      </c>
      <c r="AF109" s="286" t="s">
        <v>8529</v>
      </c>
      <c r="AG109" s="286" t="s">
        <v>8529</v>
      </c>
      <c r="AH109" s="286" t="s">
        <v>8529</v>
      </c>
      <c r="AI109" s="286" t="s">
        <v>8529</v>
      </c>
      <c r="AJ109" s="286" t="s">
        <v>8529</v>
      </c>
      <c r="AK109" s="286" t="s">
        <v>8529</v>
      </c>
      <c r="AL109" s="286" t="s">
        <v>8529</v>
      </c>
      <c r="AM109" s="286" t="s">
        <v>8529</v>
      </c>
      <c r="AN109" s="286" t="s">
        <v>8529</v>
      </c>
      <c r="AO109" s="286" t="s">
        <v>8529</v>
      </c>
      <c r="AP109" s="286" t="s">
        <v>8529</v>
      </c>
      <c r="AQ109" s="286" t="s">
        <v>8529</v>
      </c>
      <c r="AR109" s="286" t="s">
        <v>8529</v>
      </c>
      <c r="AS109" s="286" t="s">
        <v>8529</v>
      </c>
      <c r="AT109" s="286" t="s">
        <v>8529</v>
      </c>
      <c r="AU109" s="286" t="s">
        <v>8529</v>
      </c>
      <c r="AV109" s="286" t="s">
        <v>8529</v>
      </c>
      <c r="AW109" s="286" t="s">
        <v>8529</v>
      </c>
      <c r="AX109" s="286" t="s">
        <v>8529</v>
      </c>
      <c r="AY109" s="286" t="s">
        <v>8529</v>
      </c>
      <c r="AZ109" s="286" t="s">
        <v>8529</v>
      </c>
      <c r="BA109" s="286" t="s">
        <v>8529</v>
      </c>
      <c r="BB109" s="286" t="s">
        <v>8529</v>
      </c>
      <c r="BC109" s="286" t="s">
        <v>8529</v>
      </c>
      <c r="BD109" s="286" t="s">
        <v>8529</v>
      </c>
      <c r="BE109" s="286" t="s">
        <v>8529</v>
      </c>
      <c r="BF109" s="286" t="s">
        <v>8529</v>
      </c>
      <c r="BG109" s="286" t="s">
        <v>8529</v>
      </c>
      <c r="BH109" s="286" t="s">
        <v>8529</v>
      </c>
      <c r="BI109" s="286" t="s">
        <v>8529</v>
      </c>
      <c r="BJ109" s="286" t="s">
        <v>8529</v>
      </c>
      <c r="BK109" s="286" t="s">
        <v>8529</v>
      </c>
      <c r="BL109" s="286" t="s">
        <v>8529</v>
      </c>
      <c r="BM109" s="286" t="s">
        <v>8529</v>
      </c>
      <c r="BN109" s="286" t="s">
        <v>8529</v>
      </c>
      <c r="BO109" s="286" t="s">
        <v>8529</v>
      </c>
      <c r="BP109" s="286" t="s">
        <v>8529</v>
      </c>
      <c r="BQ109" s="286" t="s">
        <v>8529</v>
      </c>
      <c r="BR109" s="286" t="s">
        <v>8529</v>
      </c>
      <c r="BS109" s="286" t="s">
        <v>8529</v>
      </c>
      <c r="BT109" s="286" t="s">
        <v>8529</v>
      </c>
      <c r="BU109" s="286" t="s">
        <v>8529</v>
      </c>
      <c r="BV109" s="286" t="s">
        <v>8529</v>
      </c>
      <c r="BW109" s="286" t="s">
        <v>8529</v>
      </c>
      <c r="BX109" s="286" t="s">
        <v>8529</v>
      </c>
      <c r="BY109" s="286" t="s">
        <v>8529</v>
      </c>
      <c r="BZ109" s="286" t="s">
        <v>8529</v>
      </c>
      <c r="CA109" s="286" t="s">
        <v>8529</v>
      </c>
      <c r="CB109" s="286" t="str">
        <f>_xlfn.IFNA(VLOOKUP(C109,'INFORM Severity - hidden'!$C$5:$G$300,5,FALSE),"-")</f>
        <v>-</v>
      </c>
    </row>
    <row r="110" spans="1:80">
      <c r="C110" t="s">
        <v>8589</v>
      </c>
      <c r="D110" s="286" t="str">
        <f t="shared" si="1"/>
        <v>-</v>
      </c>
      <c r="E110" s="286" t="s">
        <v>8529</v>
      </c>
      <c r="F110" s="286" t="s">
        <v>8529</v>
      </c>
      <c r="G110" s="286" t="s">
        <v>8529</v>
      </c>
      <c r="H110" s="286" t="s">
        <v>8529</v>
      </c>
      <c r="I110" s="286" t="s">
        <v>8529</v>
      </c>
      <c r="J110" s="286" t="s">
        <v>8529</v>
      </c>
      <c r="K110" s="286" t="s">
        <v>8529</v>
      </c>
      <c r="L110" s="286" t="s">
        <v>8529</v>
      </c>
      <c r="M110" s="286" t="s">
        <v>8529</v>
      </c>
      <c r="N110" s="286" t="s">
        <v>8529</v>
      </c>
      <c r="O110" s="286" t="s">
        <v>8529</v>
      </c>
      <c r="P110" s="286" t="s">
        <v>8529</v>
      </c>
      <c r="Q110" s="286">
        <v>1.6</v>
      </c>
      <c r="R110" s="286" t="s">
        <v>8529</v>
      </c>
      <c r="S110" s="286" t="s">
        <v>8529</v>
      </c>
      <c r="T110" s="286" t="s">
        <v>8529</v>
      </c>
      <c r="U110" s="286" t="s">
        <v>8529</v>
      </c>
      <c r="V110" s="286" t="s">
        <v>8529</v>
      </c>
      <c r="W110" s="286" t="s">
        <v>8529</v>
      </c>
      <c r="X110" s="286" t="s">
        <v>8529</v>
      </c>
      <c r="Y110" s="286" t="s">
        <v>8529</v>
      </c>
      <c r="Z110" s="286" t="s">
        <v>8529</v>
      </c>
      <c r="AA110" s="286" t="s">
        <v>8529</v>
      </c>
      <c r="AB110" s="286" t="s">
        <v>8529</v>
      </c>
      <c r="AC110" s="286" t="s">
        <v>8529</v>
      </c>
      <c r="AD110" s="286" t="s">
        <v>8529</v>
      </c>
      <c r="AE110" s="286" t="s">
        <v>8529</v>
      </c>
      <c r="AF110" s="286" t="s">
        <v>8529</v>
      </c>
      <c r="AG110" s="286" t="s">
        <v>8529</v>
      </c>
      <c r="AH110" s="286" t="s">
        <v>8529</v>
      </c>
      <c r="AI110" s="286" t="s">
        <v>8529</v>
      </c>
      <c r="AJ110" s="286" t="s">
        <v>8529</v>
      </c>
      <c r="AK110" s="286" t="s">
        <v>8529</v>
      </c>
      <c r="AL110" s="286" t="s">
        <v>8529</v>
      </c>
      <c r="AM110" s="286" t="s">
        <v>8529</v>
      </c>
      <c r="AN110" s="286" t="s">
        <v>8529</v>
      </c>
      <c r="AO110" s="286" t="s">
        <v>8529</v>
      </c>
      <c r="AP110" s="286" t="s">
        <v>8529</v>
      </c>
      <c r="AQ110" s="286" t="s">
        <v>8529</v>
      </c>
      <c r="AR110" s="286" t="s">
        <v>8529</v>
      </c>
      <c r="AS110" s="286" t="s">
        <v>8529</v>
      </c>
      <c r="AT110" s="286" t="s">
        <v>8529</v>
      </c>
      <c r="AU110" s="286" t="s">
        <v>8529</v>
      </c>
      <c r="AV110" s="286" t="s">
        <v>8529</v>
      </c>
      <c r="AW110" s="286" t="s">
        <v>8529</v>
      </c>
      <c r="AX110" s="286" t="s">
        <v>8529</v>
      </c>
      <c r="AY110" s="286" t="s">
        <v>8529</v>
      </c>
      <c r="AZ110" s="286" t="s">
        <v>8529</v>
      </c>
      <c r="BA110" s="286" t="s">
        <v>8529</v>
      </c>
      <c r="BB110" s="286" t="s">
        <v>8529</v>
      </c>
      <c r="BC110" s="286" t="s">
        <v>8529</v>
      </c>
      <c r="BD110" s="286" t="s">
        <v>8529</v>
      </c>
      <c r="BE110" s="286" t="s">
        <v>8529</v>
      </c>
      <c r="BF110" s="286" t="s">
        <v>8529</v>
      </c>
      <c r="BG110" s="286" t="s">
        <v>8529</v>
      </c>
      <c r="BH110" s="286" t="s">
        <v>8529</v>
      </c>
      <c r="BI110" s="286" t="s">
        <v>8529</v>
      </c>
      <c r="BJ110" s="286" t="s">
        <v>8529</v>
      </c>
      <c r="BK110" s="286" t="s">
        <v>8529</v>
      </c>
      <c r="BL110" s="286" t="s">
        <v>8529</v>
      </c>
      <c r="BM110" s="286" t="s">
        <v>8529</v>
      </c>
      <c r="BN110" s="286" t="s">
        <v>8529</v>
      </c>
      <c r="BO110" s="286" t="s">
        <v>8529</v>
      </c>
      <c r="BP110" s="286" t="s">
        <v>8529</v>
      </c>
      <c r="BQ110" s="286" t="s">
        <v>8529</v>
      </c>
      <c r="BR110" s="286" t="s">
        <v>8529</v>
      </c>
      <c r="BS110" s="286" t="s">
        <v>8529</v>
      </c>
      <c r="BT110" s="286" t="s">
        <v>8529</v>
      </c>
      <c r="BU110" s="286" t="s">
        <v>8529</v>
      </c>
      <c r="BV110" s="286" t="s">
        <v>8529</v>
      </c>
      <c r="BW110" s="286" t="s">
        <v>8529</v>
      </c>
      <c r="BX110" s="286" t="s">
        <v>8529</v>
      </c>
      <c r="BY110" s="286" t="s">
        <v>8529</v>
      </c>
      <c r="BZ110" s="286" t="s">
        <v>8529</v>
      </c>
      <c r="CA110" s="286" t="s">
        <v>8529</v>
      </c>
      <c r="CB110" s="286" t="str">
        <f>_xlfn.IFNA(VLOOKUP(C110,'INFORM Severity - hidden'!$C$5:$G$300,5,FALSE),"-")</f>
        <v>-</v>
      </c>
    </row>
    <row r="111" spans="1:80">
      <c r="A111" t="s">
        <v>268</v>
      </c>
      <c r="B111" t="s">
        <v>266</v>
      </c>
      <c r="C111" t="s">
        <v>267</v>
      </c>
      <c r="D111" s="286" t="str">
        <f t="shared" si="1"/>
        <v>Increasing</v>
      </c>
      <c r="E111" s="286" t="s">
        <v>8529</v>
      </c>
      <c r="F111" s="286" t="s">
        <v>8529</v>
      </c>
      <c r="G111" s="286" t="s">
        <v>8529</v>
      </c>
      <c r="H111" s="286" t="s">
        <v>8529</v>
      </c>
      <c r="I111" s="286" t="s">
        <v>8529</v>
      </c>
      <c r="J111" s="286" t="s">
        <v>8529</v>
      </c>
      <c r="K111" s="286" t="s">
        <v>8529</v>
      </c>
      <c r="L111" s="286" t="s">
        <v>8529</v>
      </c>
      <c r="M111" s="286" t="s">
        <v>8529</v>
      </c>
      <c r="N111" s="286" t="s">
        <v>8529</v>
      </c>
      <c r="O111" s="286" t="s">
        <v>8529</v>
      </c>
      <c r="P111" s="286" t="s">
        <v>8529</v>
      </c>
      <c r="Q111" s="286" t="s">
        <v>8529</v>
      </c>
      <c r="R111" s="286" t="s">
        <v>8529</v>
      </c>
      <c r="S111" s="286">
        <v>3.4</v>
      </c>
      <c r="T111" s="286">
        <v>3.4</v>
      </c>
      <c r="U111" s="286">
        <v>3.4</v>
      </c>
      <c r="V111" s="286">
        <v>3.5</v>
      </c>
      <c r="W111" s="286">
        <v>3.5</v>
      </c>
      <c r="X111" s="286">
        <v>3.5</v>
      </c>
      <c r="Y111" s="286">
        <v>3.5</v>
      </c>
      <c r="Z111" s="286">
        <v>3.5</v>
      </c>
      <c r="AA111" s="286">
        <v>3.4</v>
      </c>
      <c r="AB111" s="286">
        <v>3.4</v>
      </c>
      <c r="AC111" s="286">
        <v>3.4</v>
      </c>
      <c r="AD111" s="286">
        <v>3.4</v>
      </c>
      <c r="AE111" s="286">
        <v>3.4</v>
      </c>
      <c r="AF111" s="286">
        <v>3.4</v>
      </c>
      <c r="AG111" s="286">
        <v>3.4</v>
      </c>
      <c r="AH111" s="286">
        <v>3.3</v>
      </c>
      <c r="AI111" s="286">
        <v>3.3</v>
      </c>
      <c r="AJ111" s="286">
        <v>3.3</v>
      </c>
      <c r="AK111" s="286">
        <v>3.3</v>
      </c>
      <c r="AL111" s="286">
        <v>3.4</v>
      </c>
      <c r="AM111" s="286">
        <v>3.4</v>
      </c>
      <c r="AN111" s="286">
        <v>3.4</v>
      </c>
      <c r="AO111" s="286">
        <v>3.4</v>
      </c>
      <c r="AP111" s="286">
        <v>3.4</v>
      </c>
      <c r="AQ111" s="286">
        <v>3.4</v>
      </c>
      <c r="AR111" s="286">
        <v>3.6</v>
      </c>
      <c r="AS111" s="286">
        <v>3.6</v>
      </c>
      <c r="AT111" s="286">
        <v>3.6</v>
      </c>
      <c r="AU111" s="286">
        <v>3.6</v>
      </c>
      <c r="AV111" s="286">
        <v>3.6</v>
      </c>
      <c r="AW111" s="286">
        <v>3.6</v>
      </c>
      <c r="AX111" s="286">
        <v>3.5</v>
      </c>
      <c r="AY111" s="286">
        <v>3.5</v>
      </c>
      <c r="AZ111" s="286">
        <v>3.6</v>
      </c>
      <c r="BA111" s="286">
        <v>3.6</v>
      </c>
      <c r="BB111" s="286">
        <v>3.7</v>
      </c>
      <c r="BC111" s="286">
        <v>3.7</v>
      </c>
      <c r="BD111" s="286">
        <v>3.6</v>
      </c>
      <c r="BE111" s="286">
        <v>3.6</v>
      </c>
      <c r="BF111" s="286">
        <v>3.6</v>
      </c>
      <c r="BG111" s="286">
        <v>3.6</v>
      </c>
      <c r="BH111" s="286">
        <v>3.7</v>
      </c>
      <c r="BI111" s="286">
        <v>3.7</v>
      </c>
      <c r="BJ111" s="286">
        <v>3.7</v>
      </c>
      <c r="BK111" s="286">
        <v>3.8</v>
      </c>
      <c r="BL111" s="286">
        <v>3.8</v>
      </c>
      <c r="BM111" s="286">
        <v>3.8</v>
      </c>
      <c r="BN111" s="286">
        <v>3.8</v>
      </c>
      <c r="BO111" s="286">
        <v>3.8</v>
      </c>
      <c r="BP111" s="286">
        <v>3.8</v>
      </c>
      <c r="BQ111" s="286">
        <v>3.8</v>
      </c>
      <c r="BR111" s="286">
        <v>3.8</v>
      </c>
      <c r="BS111" s="286">
        <v>3.8</v>
      </c>
      <c r="BT111" s="286">
        <v>3.7</v>
      </c>
      <c r="BU111" s="286">
        <v>3.7</v>
      </c>
      <c r="BV111" s="286">
        <v>3.5</v>
      </c>
      <c r="BW111" s="286">
        <v>3.7</v>
      </c>
      <c r="BX111" s="286">
        <v>3.7</v>
      </c>
      <c r="BY111" s="286">
        <v>3.7</v>
      </c>
      <c r="BZ111" s="286">
        <v>3.8</v>
      </c>
      <c r="CA111" s="286">
        <v>3.8</v>
      </c>
      <c r="CB111" s="286">
        <f>_xlfn.IFNA(VLOOKUP(C111,'INFORM Severity - hidden'!$C$5:$G$300,5,FALSE),"-")</f>
        <v>3.8</v>
      </c>
    </row>
    <row r="112" spans="1:80">
      <c r="A112" t="s">
        <v>101</v>
      </c>
      <c r="B112" t="s">
        <v>276</v>
      </c>
      <c r="C112" t="s">
        <v>277</v>
      </c>
      <c r="D112" s="286" t="str">
        <f t="shared" si="1"/>
        <v>Decreasing</v>
      </c>
      <c r="E112" s="286" t="s">
        <v>8529</v>
      </c>
      <c r="F112" s="286">
        <v>4.3</v>
      </c>
      <c r="G112" s="286">
        <v>4.3</v>
      </c>
      <c r="H112" s="286">
        <v>4.2</v>
      </c>
      <c r="I112" s="286">
        <v>4.2</v>
      </c>
      <c r="J112" s="286">
        <v>4.3</v>
      </c>
      <c r="K112" s="286">
        <v>4.3</v>
      </c>
      <c r="L112" s="286">
        <v>4.3</v>
      </c>
      <c r="M112" s="286">
        <v>4.3</v>
      </c>
      <c r="N112" s="286">
        <v>4.3</v>
      </c>
      <c r="O112" s="286">
        <v>4.3</v>
      </c>
      <c r="P112" s="286">
        <v>4.2</v>
      </c>
      <c r="Q112" s="286">
        <v>4.2</v>
      </c>
      <c r="R112" s="286">
        <v>4.2</v>
      </c>
      <c r="S112" s="286">
        <v>4.2</v>
      </c>
      <c r="T112" s="286">
        <v>3.9</v>
      </c>
      <c r="U112" s="286">
        <v>3.9</v>
      </c>
      <c r="V112" s="286">
        <v>4</v>
      </c>
      <c r="W112" s="286">
        <v>4</v>
      </c>
      <c r="X112" s="286">
        <v>4</v>
      </c>
      <c r="Y112" s="286">
        <v>4</v>
      </c>
      <c r="Z112" s="286">
        <v>4</v>
      </c>
      <c r="AA112" s="286">
        <v>4</v>
      </c>
      <c r="AB112" s="286">
        <v>4</v>
      </c>
      <c r="AC112" s="286">
        <v>3.9</v>
      </c>
      <c r="AD112" s="286">
        <v>3.9</v>
      </c>
      <c r="AE112" s="286">
        <v>4.2</v>
      </c>
      <c r="AF112" s="286">
        <v>4.2</v>
      </c>
      <c r="AG112" s="286">
        <v>4.2</v>
      </c>
      <c r="AH112" s="286">
        <v>4.2</v>
      </c>
      <c r="AI112" s="286">
        <v>4.2</v>
      </c>
      <c r="AJ112" s="286">
        <v>4.2</v>
      </c>
      <c r="AK112" s="286">
        <v>4.2</v>
      </c>
      <c r="AL112" s="286">
        <v>4.2</v>
      </c>
      <c r="AM112" s="286">
        <v>4.2</v>
      </c>
      <c r="AN112" s="286">
        <v>4.2</v>
      </c>
      <c r="AO112" s="286">
        <v>3.9</v>
      </c>
      <c r="AP112" s="286">
        <v>3.9</v>
      </c>
      <c r="AQ112" s="286">
        <v>3.9</v>
      </c>
      <c r="AR112" s="286">
        <v>3.9</v>
      </c>
      <c r="AS112" s="286">
        <v>3.9</v>
      </c>
      <c r="AT112" s="286">
        <v>3.9</v>
      </c>
      <c r="AU112" s="286">
        <v>3.9</v>
      </c>
      <c r="AV112" s="286">
        <v>3.9</v>
      </c>
      <c r="AW112" s="286">
        <v>3.9</v>
      </c>
      <c r="AX112" s="286">
        <v>3.9</v>
      </c>
      <c r="AY112" s="286">
        <v>3.8</v>
      </c>
      <c r="AZ112" s="286">
        <v>3.9</v>
      </c>
      <c r="BA112" s="286">
        <v>3.9</v>
      </c>
      <c r="BB112" s="286">
        <v>3.9</v>
      </c>
      <c r="BC112" s="286">
        <v>3.9</v>
      </c>
      <c r="BD112" s="286">
        <v>3.9</v>
      </c>
      <c r="BE112" s="286">
        <v>3.9</v>
      </c>
      <c r="BF112" s="286">
        <v>3.9</v>
      </c>
      <c r="BG112" s="286">
        <v>3.9</v>
      </c>
      <c r="BH112" s="286">
        <v>3.8</v>
      </c>
      <c r="BI112" s="286">
        <v>3.8</v>
      </c>
      <c r="BJ112" s="286">
        <v>3.8</v>
      </c>
      <c r="BK112" s="286">
        <v>3.8</v>
      </c>
      <c r="BL112" s="286">
        <v>3.8</v>
      </c>
      <c r="BM112" s="286">
        <v>3.8</v>
      </c>
      <c r="BN112" s="286">
        <v>3.8</v>
      </c>
      <c r="BO112" s="286">
        <v>3.8</v>
      </c>
      <c r="BP112" s="286">
        <v>3.8</v>
      </c>
      <c r="BQ112" s="286">
        <v>3</v>
      </c>
      <c r="BR112" s="286">
        <v>3</v>
      </c>
      <c r="BS112" s="286">
        <v>3</v>
      </c>
      <c r="BT112" s="286">
        <v>3</v>
      </c>
      <c r="BU112" s="286">
        <v>3</v>
      </c>
      <c r="BV112" s="286">
        <v>3</v>
      </c>
      <c r="BW112" s="286">
        <v>3</v>
      </c>
      <c r="BX112" s="286">
        <v>3</v>
      </c>
      <c r="BY112" s="286">
        <v>3</v>
      </c>
      <c r="BZ112" s="286">
        <v>2.9</v>
      </c>
      <c r="CA112" s="286">
        <v>2.9</v>
      </c>
      <c r="CB112" s="286">
        <f>_xlfn.IFNA(VLOOKUP(C112,'INFORM Severity - hidden'!$C$5:$G$300,5,FALSE),"-")</f>
        <v>2.9</v>
      </c>
    </row>
    <row r="113" spans="1:80">
      <c r="A113" t="s">
        <v>101</v>
      </c>
      <c r="B113" t="s">
        <v>99</v>
      </c>
      <c r="C113" t="s">
        <v>100</v>
      </c>
      <c r="D113" s="286" t="str">
        <f t="shared" si="1"/>
        <v>Decreasing</v>
      </c>
      <c r="E113" s="286" t="s">
        <v>8529</v>
      </c>
      <c r="F113" s="286">
        <v>4.4000000000000004</v>
      </c>
      <c r="G113" s="286">
        <v>4.3</v>
      </c>
      <c r="H113" s="286">
        <v>4.2</v>
      </c>
      <c r="I113" s="286">
        <v>4.2</v>
      </c>
      <c r="J113" s="286">
        <v>4.3</v>
      </c>
      <c r="K113" s="286">
        <v>4.3</v>
      </c>
      <c r="L113" s="286">
        <v>4.3</v>
      </c>
      <c r="M113" s="286">
        <v>4.3</v>
      </c>
      <c r="N113" s="286">
        <v>4.3</v>
      </c>
      <c r="O113" s="286">
        <v>4.3</v>
      </c>
      <c r="P113" s="286">
        <v>4.0999999999999996</v>
      </c>
      <c r="Q113" s="286">
        <v>4.0999999999999996</v>
      </c>
      <c r="R113" s="286">
        <v>4.0999999999999996</v>
      </c>
      <c r="S113" s="286">
        <v>4</v>
      </c>
      <c r="T113" s="286">
        <v>4</v>
      </c>
      <c r="U113" s="286">
        <v>4</v>
      </c>
      <c r="V113" s="286">
        <v>4.0999999999999996</v>
      </c>
      <c r="W113" s="286">
        <v>4.0999999999999996</v>
      </c>
      <c r="X113" s="286">
        <v>4.0999999999999996</v>
      </c>
      <c r="Y113" s="286">
        <v>4.0999999999999996</v>
      </c>
      <c r="Z113" s="286">
        <v>4.0999999999999996</v>
      </c>
      <c r="AA113" s="286">
        <v>4.0999999999999996</v>
      </c>
      <c r="AB113" s="286">
        <v>4.0999999999999996</v>
      </c>
      <c r="AC113" s="286">
        <v>4.0999999999999996</v>
      </c>
      <c r="AD113" s="286">
        <v>4.2</v>
      </c>
      <c r="AE113" s="286">
        <v>4.4000000000000004</v>
      </c>
      <c r="AF113" s="286">
        <v>4.4000000000000004</v>
      </c>
      <c r="AG113" s="286">
        <v>4.4000000000000004</v>
      </c>
      <c r="AH113" s="286">
        <v>4.4000000000000004</v>
      </c>
      <c r="AI113" s="286">
        <v>4.4000000000000004</v>
      </c>
      <c r="AJ113" s="286">
        <v>4.4000000000000004</v>
      </c>
      <c r="AK113" s="286">
        <v>4.4000000000000004</v>
      </c>
      <c r="AL113" s="286">
        <v>4.4000000000000004</v>
      </c>
      <c r="AM113" s="286">
        <v>4.4000000000000004</v>
      </c>
      <c r="AN113" s="286">
        <v>4.2</v>
      </c>
      <c r="AO113" s="286">
        <v>3.9</v>
      </c>
      <c r="AP113" s="286">
        <v>3.9</v>
      </c>
      <c r="AQ113" s="286">
        <v>3.9</v>
      </c>
      <c r="AR113" s="286">
        <v>3.8</v>
      </c>
      <c r="AS113" s="286">
        <v>3.9</v>
      </c>
      <c r="AT113" s="286">
        <v>3.9</v>
      </c>
      <c r="AU113" s="286">
        <v>3.9</v>
      </c>
      <c r="AV113" s="286">
        <v>3.9</v>
      </c>
      <c r="AW113" s="286">
        <v>3.9</v>
      </c>
      <c r="AX113" s="286">
        <v>3.9</v>
      </c>
      <c r="AY113" s="286">
        <v>3.7</v>
      </c>
      <c r="AZ113" s="286">
        <v>3.9</v>
      </c>
      <c r="BA113" s="286">
        <v>3.9</v>
      </c>
      <c r="BB113" s="286">
        <v>3.9</v>
      </c>
      <c r="BC113" s="286">
        <v>3.9</v>
      </c>
      <c r="BD113" s="286">
        <v>3.9</v>
      </c>
      <c r="BE113" s="286">
        <v>3.9</v>
      </c>
      <c r="BF113" s="286">
        <v>3.9</v>
      </c>
      <c r="BG113" s="286">
        <v>3.8</v>
      </c>
      <c r="BH113" s="286">
        <v>3.8</v>
      </c>
      <c r="BI113" s="286">
        <v>3.8</v>
      </c>
      <c r="BJ113" s="286">
        <v>3.8</v>
      </c>
      <c r="BK113" s="286">
        <v>3.7</v>
      </c>
      <c r="BL113" s="286">
        <v>3.7</v>
      </c>
      <c r="BM113" s="286">
        <v>3.7</v>
      </c>
      <c r="BN113" s="286">
        <v>3.7</v>
      </c>
      <c r="BO113" s="286">
        <v>3.7</v>
      </c>
      <c r="BP113" s="286">
        <v>3.7</v>
      </c>
      <c r="BQ113" s="286">
        <v>2.8</v>
      </c>
      <c r="BR113" s="286">
        <v>2.8</v>
      </c>
      <c r="BS113" s="286">
        <v>2.8</v>
      </c>
      <c r="BT113" s="286">
        <v>2.8</v>
      </c>
      <c r="BU113" s="286">
        <v>2.8</v>
      </c>
      <c r="BV113" s="286">
        <v>2.8</v>
      </c>
      <c r="BW113" s="286">
        <v>2.8</v>
      </c>
      <c r="BX113" s="286">
        <v>2.8</v>
      </c>
      <c r="BY113" s="286">
        <v>2.8</v>
      </c>
      <c r="BZ113" s="286">
        <v>2.7</v>
      </c>
      <c r="CA113" s="286">
        <v>2.7</v>
      </c>
      <c r="CB113" s="286">
        <f>_xlfn.IFNA(VLOOKUP(C113,'INFORM Severity - hidden'!$C$5:$G$300,5,FALSE),"-")</f>
        <v>2.7</v>
      </c>
    </row>
    <row r="114" spans="1:80">
      <c r="A114" t="s">
        <v>101</v>
      </c>
      <c r="B114" t="s">
        <v>105</v>
      </c>
      <c r="C114" t="s">
        <v>106</v>
      </c>
      <c r="D114" s="286" t="str">
        <f t="shared" si="1"/>
        <v>Stable</v>
      </c>
      <c r="E114" s="286" t="s">
        <v>8529</v>
      </c>
      <c r="F114" s="286">
        <v>2.5</v>
      </c>
      <c r="G114" s="286">
        <v>2.4</v>
      </c>
      <c r="H114" s="286">
        <v>3.2</v>
      </c>
      <c r="I114" s="286">
        <v>3.1</v>
      </c>
      <c r="J114" s="286">
        <v>3.2</v>
      </c>
      <c r="K114" s="286">
        <v>3.2</v>
      </c>
      <c r="L114" s="286">
        <v>3.2</v>
      </c>
      <c r="M114" s="286">
        <v>3.2</v>
      </c>
      <c r="N114" s="286">
        <v>3.2</v>
      </c>
      <c r="O114" s="286">
        <v>2.9</v>
      </c>
      <c r="P114" s="286">
        <v>2.9</v>
      </c>
      <c r="Q114" s="286">
        <v>2.9</v>
      </c>
      <c r="R114" s="286">
        <v>2.9</v>
      </c>
      <c r="S114" s="286">
        <v>2.9</v>
      </c>
      <c r="T114" s="286">
        <v>2.9</v>
      </c>
      <c r="U114" s="286">
        <v>2.9</v>
      </c>
      <c r="V114" s="286">
        <v>2.9</v>
      </c>
      <c r="W114" s="286">
        <v>2.9</v>
      </c>
      <c r="X114" s="286">
        <v>2.9</v>
      </c>
      <c r="Y114" s="286">
        <v>2.8</v>
      </c>
      <c r="Z114" s="286">
        <v>2.8</v>
      </c>
      <c r="AA114" s="286">
        <v>2.8</v>
      </c>
      <c r="AB114" s="286">
        <v>2.8</v>
      </c>
      <c r="AC114" s="286">
        <v>2.8</v>
      </c>
      <c r="AD114" s="286">
        <v>2.8</v>
      </c>
      <c r="AE114" s="286">
        <v>2.8</v>
      </c>
      <c r="AF114" s="286">
        <v>2.9</v>
      </c>
      <c r="AG114" s="286">
        <v>2.9</v>
      </c>
      <c r="AH114" s="286">
        <v>2.9</v>
      </c>
      <c r="AI114" s="286">
        <v>2.9</v>
      </c>
      <c r="AJ114" s="286">
        <v>2.9</v>
      </c>
      <c r="AK114" s="286">
        <v>2.9</v>
      </c>
      <c r="AL114" s="286">
        <v>2.9</v>
      </c>
      <c r="AM114" s="286">
        <v>2.9</v>
      </c>
      <c r="AN114" s="286">
        <v>2.9</v>
      </c>
      <c r="AO114" s="286">
        <v>2.9</v>
      </c>
      <c r="AP114" s="286">
        <v>2.9</v>
      </c>
      <c r="AQ114" s="286">
        <v>2.9</v>
      </c>
      <c r="AR114" s="286">
        <v>3</v>
      </c>
      <c r="AS114" s="286">
        <v>3</v>
      </c>
      <c r="AT114" s="286">
        <v>3</v>
      </c>
      <c r="AU114" s="286">
        <v>3</v>
      </c>
      <c r="AV114" s="286">
        <v>3</v>
      </c>
      <c r="AW114" s="286">
        <v>3</v>
      </c>
      <c r="AX114" s="286">
        <v>3</v>
      </c>
      <c r="AY114" s="286">
        <v>2.9</v>
      </c>
      <c r="AZ114" s="286">
        <v>2.9</v>
      </c>
      <c r="BA114" s="286">
        <v>2.9</v>
      </c>
      <c r="BB114" s="286">
        <v>2.9</v>
      </c>
      <c r="BC114" s="286">
        <v>2.9</v>
      </c>
      <c r="BD114" s="286">
        <v>2.9</v>
      </c>
      <c r="BE114" s="286">
        <v>2.9</v>
      </c>
      <c r="BF114" s="286">
        <v>2.6</v>
      </c>
      <c r="BG114" s="286">
        <v>2.6</v>
      </c>
      <c r="BH114" s="286">
        <v>2.5</v>
      </c>
      <c r="BI114" s="286">
        <v>2.5</v>
      </c>
      <c r="BJ114" s="286">
        <v>2.5</v>
      </c>
      <c r="BK114" s="286">
        <v>2.5</v>
      </c>
      <c r="BL114" s="286">
        <v>2.5</v>
      </c>
      <c r="BM114" s="286">
        <v>2.5</v>
      </c>
      <c r="BN114" s="286">
        <v>2.5</v>
      </c>
      <c r="BO114" s="286">
        <v>2.5</v>
      </c>
      <c r="BP114" s="286">
        <v>2.5</v>
      </c>
      <c r="BQ114" s="286">
        <v>2</v>
      </c>
      <c r="BR114" s="286">
        <v>2</v>
      </c>
      <c r="BS114" s="286">
        <v>2</v>
      </c>
      <c r="BT114" s="286">
        <v>2</v>
      </c>
      <c r="BU114" s="286">
        <v>2</v>
      </c>
      <c r="BV114" s="286">
        <v>2.2000000000000002</v>
      </c>
      <c r="BW114" s="286">
        <v>2.2000000000000002</v>
      </c>
      <c r="BX114" s="286">
        <v>2.1</v>
      </c>
      <c r="BY114" s="286">
        <v>2.1</v>
      </c>
      <c r="BZ114" s="286">
        <v>2.1</v>
      </c>
      <c r="CA114" s="286">
        <v>2.1</v>
      </c>
      <c r="CB114" s="286">
        <f>_xlfn.IFNA(VLOOKUP(C114,'INFORM Severity - hidden'!$C$5:$G$300,5,FALSE),"-")</f>
        <v>2.1</v>
      </c>
    </row>
    <row r="115" spans="1:80">
      <c r="A115" t="s">
        <v>922</v>
      </c>
      <c r="B115" t="s">
        <v>920</v>
      </c>
      <c r="C115" t="s">
        <v>921</v>
      </c>
      <c r="D115" s="286" t="str">
        <f t="shared" si="1"/>
        <v>Decreasing</v>
      </c>
      <c r="E115" s="286" t="s">
        <v>8529</v>
      </c>
      <c r="F115" s="286">
        <v>1.1000000000000001</v>
      </c>
      <c r="G115" s="286" t="s">
        <v>8529</v>
      </c>
      <c r="H115" s="286" t="s">
        <v>8529</v>
      </c>
      <c r="I115" s="286" t="s">
        <v>8529</v>
      </c>
      <c r="J115" s="286" t="s">
        <v>8529</v>
      </c>
      <c r="K115" s="286" t="s">
        <v>8529</v>
      </c>
      <c r="L115" s="286" t="s">
        <v>8529</v>
      </c>
      <c r="M115" s="286" t="s">
        <v>8529</v>
      </c>
      <c r="N115" s="286" t="s">
        <v>8529</v>
      </c>
      <c r="O115" s="286" t="s">
        <v>8529</v>
      </c>
      <c r="P115" s="286" t="s">
        <v>8529</v>
      </c>
      <c r="Q115" s="286" t="s">
        <v>8529</v>
      </c>
      <c r="R115" s="286" t="s">
        <v>8529</v>
      </c>
      <c r="S115" s="286" t="s">
        <v>8529</v>
      </c>
      <c r="T115" s="286" t="s">
        <v>8529</v>
      </c>
      <c r="U115" s="286" t="s">
        <v>8529</v>
      </c>
      <c r="V115" s="286" t="s">
        <v>8529</v>
      </c>
      <c r="W115" s="286" t="s">
        <v>8529</v>
      </c>
      <c r="X115" s="286" t="s">
        <v>8529</v>
      </c>
      <c r="Y115" s="286" t="s">
        <v>8529</v>
      </c>
      <c r="Z115" s="286" t="s">
        <v>8529</v>
      </c>
      <c r="AA115" s="286" t="s">
        <v>8529</v>
      </c>
      <c r="AB115" s="286" t="s">
        <v>8529</v>
      </c>
      <c r="AC115" s="286" t="s">
        <v>8529</v>
      </c>
      <c r="AD115" s="286" t="s">
        <v>8529</v>
      </c>
      <c r="AE115" s="286" t="s">
        <v>8529</v>
      </c>
      <c r="AF115" s="286" t="s">
        <v>8529</v>
      </c>
      <c r="AG115" s="286" t="s">
        <v>8529</v>
      </c>
      <c r="AH115" s="286">
        <v>1.9</v>
      </c>
      <c r="AI115" s="286">
        <v>1.9</v>
      </c>
      <c r="AJ115" s="286">
        <v>1.9</v>
      </c>
      <c r="AK115" s="286">
        <v>1.9</v>
      </c>
      <c r="AL115" s="286">
        <v>1.9</v>
      </c>
      <c r="AM115" s="286">
        <v>1.9</v>
      </c>
      <c r="AN115" s="286">
        <v>1.9</v>
      </c>
      <c r="AO115" s="286">
        <v>1.9</v>
      </c>
      <c r="AP115" s="286">
        <v>1.9</v>
      </c>
      <c r="AQ115" s="286">
        <v>1.9</v>
      </c>
      <c r="AR115" s="286">
        <v>1.9</v>
      </c>
      <c r="AS115" s="286">
        <v>1.9</v>
      </c>
      <c r="AT115" s="286">
        <v>1.9</v>
      </c>
      <c r="AU115" s="286">
        <v>1.9</v>
      </c>
      <c r="AV115" s="286">
        <v>1.9</v>
      </c>
      <c r="AW115" s="286">
        <v>1.9</v>
      </c>
      <c r="AX115" s="286">
        <v>1.9</v>
      </c>
      <c r="AY115" s="286">
        <v>2</v>
      </c>
      <c r="AZ115" s="286">
        <v>2</v>
      </c>
      <c r="BA115" s="286">
        <v>2</v>
      </c>
      <c r="BB115" s="286">
        <v>1.9</v>
      </c>
      <c r="BC115" s="286">
        <v>2</v>
      </c>
      <c r="BD115" s="286">
        <v>2</v>
      </c>
      <c r="BE115" s="286">
        <v>2.1</v>
      </c>
      <c r="BF115" s="286">
        <v>2.1</v>
      </c>
      <c r="BG115" s="286">
        <v>2.1</v>
      </c>
      <c r="BH115" s="286">
        <v>2.6</v>
      </c>
      <c r="BI115" s="286">
        <v>2.6</v>
      </c>
      <c r="BJ115" s="286">
        <v>2.6</v>
      </c>
      <c r="BK115" s="286">
        <v>2.1</v>
      </c>
      <c r="BL115" s="286">
        <v>2.1</v>
      </c>
      <c r="BM115" s="286">
        <v>2.2000000000000002</v>
      </c>
      <c r="BN115" s="286">
        <v>2.1</v>
      </c>
      <c r="BO115" s="286">
        <v>2.1</v>
      </c>
      <c r="BP115" s="286">
        <v>2.2000000000000002</v>
      </c>
      <c r="BQ115" s="286">
        <v>2.2000000000000002</v>
      </c>
      <c r="BR115" s="286">
        <v>2.2000000000000002</v>
      </c>
      <c r="BS115" s="286">
        <v>2.2000000000000002</v>
      </c>
      <c r="BT115" s="286">
        <v>2.2000000000000002</v>
      </c>
      <c r="BU115" s="286">
        <v>2.2000000000000002</v>
      </c>
      <c r="BV115" s="286">
        <v>2.2000000000000002</v>
      </c>
      <c r="BW115" s="286">
        <v>2.1</v>
      </c>
      <c r="BX115" s="286">
        <v>1.9</v>
      </c>
      <c r="BY115" s="286">
        <v>1.7</v>
      </c>
      <c r="BZ115" s="286">
        <v>1.7</v>
      </c>
      <c r="CA115" s="286">
        <v>1.7</v>
      </c>
      <c r="CB115" s="286">
        <f>_xlfn.IFNA(VLOOKUP(C115,'INFORM Severity - hidden'!$C$5:$G$300,5,FALSE),"-")</f>
        <v>1.7</v>
      </c>
    </row>
    <row r="116" spans="1:80">
      <c r="C116" t="s">
        <v>8590</v>
      </c>
      <c r="D116" s="286" t="str">
        <f t="shared" si="1"/>
        <v>-</v>
      </c>
      <c r="E116" s="286" t="s">
        <v>8529</v>
      </c>
      <c r="F116" s="286">
        <v>1.6</v>
      </c>
      <c r="G116" s="286">
        <v>1.6</v>
      </c>
      <c r="H116" s="286" t="s">
        <v>8529</v>
      </c>
      <c r="I116" s="286" t="s">
        <v>8529</v>
      </c>
      <c r="J116" s="286" t="s">
        <v>8529</v>
      </c>
      <c r="K116" s="286" t="s">
        <v>8529</v>
      </c>
      <c r="L116" s="286" t="s">
        <v>8529</v>
      </c>
      <c r="M116" s="286" t="s">
        <v>8529</v>
      </c>
      <c r="N116" s="286" t="s">
        <v>8529</v>
      </c>
      <c r="O116" s="286" t="s">
        <v>8529</v>
      </c>
      <c r="P116" s="286" t="s">
        <v>8529</v>
      </c>
      <c r="Q116" s="286" t="s">
        <v>8529</v>
      </c>
      <c r="R116" s="286" t="s">
        <v>8529</v>
      </c>
      <c r="S116" s="286" t="s">
        <v>8529</v>
      </c>
      <c r="T116" s="286" t="s">
        <v>8529</v>
      </c>
      <c r="U116" s="286" t="s">
        <v>8529</v>
      </c>
      <c r="V116" s="286" t="s">
        <v>8529</v>
      </c>
      <c r="W116" s="286" t="s">
        <v>8529</v>
      </c>
      <c r="X116" s="286" t="s">
        <v>8529</v>
      </c>
      <c r="Y116" s="286" t="s">
        <v>8529</v>
      </c>
      <c r="Z116" s="286" t="s">
        <v>8529</v>
      </c>
      <c r="AA116" s="286" t="s">
        <v>8529</v>
      </c>
      <c r="AB116" s="286" t="s">
        <v>8529</v>
      </c>
      <c r="AC116" s="286" t="s">
        <v>8529</v>
      </c>
      <c r="AD116" s="286" t="s">
        <v>8529</v>
      </c>
      <c r="AE116" s="286" t="s">
        <v>8529</v>
      </c>
      <c r="AF116" s="286" t="s">
        <v>8529</v>
      </c>
      <c r="AG116" s="286" t="s">
        <v>8529</v>
      </c>
      <c r="AH116" s="286" t="s">
        <v>8529</v>
      </c>
      <c r="AI116" s="286" t="s">
        <v>8529</v>
      </c>
      <c r="AJ116" s="286" t="s">
        <v>8529</v>
      </c>
      <c r="AK116" s="286" t="s">
        <v>8529</v>
      </c>
      <c r="AL116" s="286" t="s">
        <v>8529</v>
      </c>
      <c r="AM116" s="286" t="s">
        <v>8529</v>
      </c>
      <c r="AN116" s="286" t="s">
        <v>8529</v>
      </c>
      <c r="AO116" s="286" t="s">
        <v>8529</v>
      </c>
      <c r="AP116" s="286" t="s">
        <v>8529</v>
      </c>
      <c r="AQ116" s="286" t="s">
        <v>8529</v>
      </c>
      <c r="AR116" s="286" t="s">
        <v>8529</v>
      </c>
      <c r="AS116" s="286" t="s">
        <v>8529</v>
      </c>
      <c r="AT116" s="286" t="s">
        <v>8529</v>
      </c>
      <c r="AU116" s="286" t="s">
        <v>8529</v>
      </c>
      <c r="AV116" s="286" t="s">
        <v>8529</v>
      </c>
      <c r="AW116" s="286" t="s">
        <v>8529</v>
      </c>
      <c r="AX116" s="286" t="s">
        <v>8529</v>
      </c>
      <c r="AY116" s="286" t="s">
        <v>8529</v>
      </c>
      <c r="AZ116" s="286" t="s">
        <v>8529</v>
      </c>
      <c r="BA116" s="286" t="s">
        <v>8529</v>
      </c>
      <c r="BB116" s="286" t="s">
        <v>8529</v>
      </c>
      <c r="BC116" s="286" t="s">
        <v>8529</v>
      </c>
      <c r="BD116" s="286" t="s">
        <v>8529</v>
      </c>
      <c r="BE116" s="286" t="s">
        <v>8529</v>
      </c>
      <c r="BF116" s="286" t="s">
        <v>8529</v>
      </c>
      <c r="BG116" s="286" t="s">
        <v>8529</v>
      </c>
      <c r="BH116" s="286" t="s">
        <v>8529</v>
      </c>
      <c r="BI116" s="286" t="s">
        <v>8529</v>
      </c>
      <c r="BJ116" s="286" t="s">
        <v>8529</v>
      </c>
      <c r="BK116" s="286" t="s">
        <v>8529</v>
      </c>
      <c r="BL116" s="286" t="s">
        <v>8529</v>
      </c>
      <c r="BM116" s="286" t="s">
        <v>8529</v>
      </c>
      <c r="BN116" s="286" t="s">
        <v>8529</v>
      </c>
      <c r="BO116" s="286" t="s">
        <v>8529</v>
      </c>
      <c r="BP116" s="286" t="s">
        <v>8529</v>
      </c>
      <c r="BQ116" s="286" t="s">
        <v>8529</v>
      </c>
      <c r="BR116" s="286" t="s">
        <v>8529</v>
      </c>
      <c r="BS116" s="286" t="s">
        <v>8529</v>
      </c>
      <c r="BT116" s="286" t="s">
        <v>8529</v>
      </c>
      <c r="BU116" s="286" t="s">
        <v>8529</v>
      </c>
      <c r="BV116" s="286" t="s">
        <v>8529</v>
      </c>
      <c r="BW116" s="286" t="s">
        <v>8529</v>
      </c>
      <c r="BX116" s="286" t="s">
        <v>8529</v>
      </c>
      <c r="BY116" s="286" t="s">
        <v>8529</v>
      </c>
      <c r="BZ116" s="286" t="s">
        <v>8529</v>
      </c>
      <c r="CA116" s="286" t="s">
        <v>8529</v>
      </c>
      <c r="CB116" s="286" t="str">
        <f>_xlfn.IFNA(VLOOKUP(C116,'INFORM Severity - hidden'!$C$5:$G$300,5,FALSE),"-")</f>
        <v>-</v>
      </c>
    </row>
    <row r="117" spans="1:80">
      <c r="A117" t="s">
        <v>55</v>
      </c>
      <c r="B117" t="s">
        <v>53</v>
      </c>
      <c r="C117" t="s">
        <v>54</v>
      </c>
      <c r="D117" s="286" t="str">
        <f t="shared" si="1"/>
        <v>Stable</v>
      </c>
      <c r="E117" s="286" t="s">
        <v>8529</v>
      </c>
      <c r="F117" s="286">
        <v>1.6</v>
      </c>
      <c r="G117" s="286">
        <v>1.6</v>
      </c>
      <c r="H117" s="286">
        <v>2.5</v>
      </c>
      <c r="I117" s="286">
        <v>2.6</v>
      </c>
      <c r="J117" s="286">
        <v>2.6</v>
      </c>
      <c r="K117" s="286">
        <v>2.6</v>
      </c>
      <c r="L117" s="286">
        <v>2.6</v>
      </c>
      <c r="M117" s="286">
        <v>2.6</v>
      </c>
      <c r="N117" s="286">
        <v>2.6</v>
      </c>
      <c r="O117" s="286">
        <v>2.5</v>
      </c>
      <c r="P117" s="286">
        <v>2.5</v>
      </c>
      <c r="Q117" s="286">
        <v>2.5</v>
      </c>
      <c r="R117" s="286">
        <v>2.5</v>
      </c>
      <c r="S117" s="286">
        <v>2.5</v>
      </c>
      <c r="T117" s="286">
        <v>2.5</v>
      </c>
      <c r="U117" s="286">
        <v>2.6</v>
      </c>
      <c r="V117" s="286">
        <v>2.7</v>
      </c>
      <c r="W117" s="286">
        <v>2.7</v>
      </c>
      <c r="X117" s="286">
        <v>2.7</v>
      </c>
      <c r="Y117" s="286">
        <v>2.7</v>
      </c>
      <c r="Z117" s="286">
        <v>2.7</v>
      </c>
      <c r="AA117" s="286">
        <v>2.8</v>
      </c>
      <c r="AB117" s="286">
        <v>2.7</v>
      </c>
      <c r="AC117" s="286">
        <v>3.1</v>
      </c>
      <c r="AD117" s="286">
        <v>3.1</v>
      </c>
      <c r="AE117" s="286">
        <v>3.1</v>
      </c>
      <c r="AF117" s="286">
        <v>3.1</v>
      </c>
      <c r="AG117" s="286">
        <v>3.1</v>
      </c>
      <c r="AH117" s="286">
        <v>2.9</v>
      </c>
      <c r="AI117" s="286">
        <v>2.9</v>
      </c>
      <c r="AJ117" s="286">
        <v>2.9</v>
      </c>
      <c r="AK117" s="286">
        <v>2.9</v>
      </c>
      <c r="AL117" s="286">
        <v>2.8</v>
      </c>
      <c r="AM117" s="286">
        <v>2.8</v>
      </c>
      <c r="AN117" s="286">
        <v>2.7</v>
      </c>
      <c r="AO117" s="286">
        <v>2.7</v>
      </c>
      <c r="AP117" s="286">
        <v>2.7</v>
      </c>
      <c r="AQ117" s="286">
        <v>2.7</v>
      </c>
      <c r="AR117" s="286">
        <v>2.7</v>
      </c>
      <c r="AS117" s="286">
        <v>2.7</v>
      </c>
      <c r="AT117" s="286">
        <v>2.7</v>
      </c>
      <c r="AU117" s="286">
        <v>2.7</v>
      </c>
      <c r="AV117" s="286">
        <v>2.7</v>
      </c>
      <c r="AW117" s="286">
        <v>2.7</v>
      </c>
      <c r="AX117" s="286">
        <v>2.7</v>
      </c>
      <c r="AY117" s="286">
        <v>2.7</v>
      </c>
      <c r="AZ117" s="286">
        <v>2.7</v>
      </c>
      <c r="BA117" s="286">
        <v>2.7</v>
      </c>
      <c r="BB117" s="286">
        <v>2.7</v>
      </c>
      <c r="BC117" s="286">
        <v>2.7</v>
      </c>
      <c r="BD117" s="286">
        <v>2.7</v>
      </c>
      <c r="BE117" s="286">
        <v>2.8</v>
      </c>
      <c r="BF117" s="286">
        <v>2.9</v>
      </c>
      <c r="BG117" s="286">
        <v>2.9</v>
      </c>
      <c r="BH117" s="286">
        <v>3</v>
      </c>
      <c r="BI117" s="286">
        <v>3</v>
      </c>
      <c r="BJ117" s="286">
        <v>3</v>
      </c>
      <c r="BK117" s="286">
        <v>2.9</v>
      </c>
      <c r="BL117" s="286">
        <v>2.9</v>
      </c>
      <c r="BM117" s="286">
        <v>3.1</v>
      </c>
      <c r="BN117" s="286">
        <v>2.8</v>
      </c>
      <c r="BO117" s="286">
        <v>2.8</v>
      </c>
      <c r="BP117" s="286">
        <v>2.8</v>
      </c>
      <c r="BQ117" s="286">
        <v>2.8</v>
      </c>
      <c r="BR117" s="286">
        <v>2.8</v>
      </c>
      <c r="BS117" s="286">
        <v>2.8</v>
      </c>
      <c r="BT117" s="286">
        <v>2.8</v>
      </c>
      <c r="BU117" s="286">
        <v>2.8</v>
      </c>
      <c r="BV117" s="286">
        <v>2.8</v>
      </c>
      <c r="BW117" s="286">
        <v>2.8</v>
      </c>
      <c r="BX117" s="286">
        <v>2.8</v>
      </c>
      <c r="BY117" s="286">
        <v>2.8</v>
      </c>
      <c r="BZ117" s="286">
        <v>2.8</v>
      </c>
      <c r="CA117" s="286">
        <v>2.8</v>
      </c>
      <c r="CB117" s="286">
        <f>_xlfn.IFNA(VLOOKUP(C117,'INFORM Severity - hidden'!$C$5:$G$300,5,FALSE),"-")</f>
        <v>2.8</v>
      </c>
    </row>
    <row r="118" spans="1:80">
      <c r="C118" t="s">
        <v>8591</v>
      </c>
      <c r="D118" s="286" t="str">
        <f t="shared" si="1"/>
        <v>-</v>
      </c>
      <c r="E118" s="286" t="s">
        <v>8529</v>
      </c>
      <c r="F118" s="286">
        <v>1.6</v>
      </c>
      <c r="G118" s="286">
        <v>1.6</v>
      </c>
      <c r="H118" s="286" t="s">
        <v>8529</v>
      </c>
      <c r="I118" s="286" t="s">
        <v>8529</v>
      </c>
      <c r="J118" s="286" t="s">
        <v>8529</v>
      </c>
      <c r="K118" s="286" t="s">
        <v>8529</v>
      </c>
      <c r="L118" s="286" t="s">
        <v>8529</v>
      </c>
      <c r="M118" s="286" t="s">
        <v>8529</v>
      </c>
      <c r="N118" s="286" t="s">
        <v>8529</v>
      </c>
      <c r="O118" s="286" t="s">
        <v>8529</v>
      </c>
      <c r="P118" s="286" t="s">
        <v>8529</v>
      </c>
      <c r="Q118" s="286" t="s">
        <v>8529</v>
      </c>
      <c r="R118" s="286" t="s">
        <v>8529</v>
      </c>
      <c r="S118" s="286" t="s">
        <v>8529</v>
      </c>
      <c r="T118" s="286" t="s">
        <v>8529</v>
      </c>
      <c r="U118" s="286" t="s">
        <v>8529</v>
      </c>
      <c r="V118" s="286" t="s">
        <v>8529</v>
      </c>
      <c r="W118" s="286" t="s">
        <v>8529</v>
      </c>
      <c r="X118" s="286" t="s">
        <v>8529</v>
      </c>
      <c r="Y118" s="286" t="s">
        <v>8529</v>
      </c>
      <c r="Z118" s="286" t="s">
        <v>8529</v>
      </c>
      <c r="AA118" s="286" t="s">
        <v>8529</v>
      </c>
      <c r="AB118" s="286" t="s">
        <v>8529</v>
      </c>
      <c r="AC118" s="286" t="s">
        <v>8529</v>
      </c>
      <c r="AD118" s="286" t="s">
        <v>8529</v>
      </c>
      <c r="AE118" s="286" t="s">
        <v>8529</v>
      </c>
      <c r="AF118" s="286" t="s">
        <v>8529</v>
      </c>
      <c r="AG118" s="286" t="s">
        <v>8529</v>
      </c>
      <c r="AH118" s="286" t="s">
        <v>8529</v>
      </c>
      <c r="AI118" s="286" t="s">
        <v>8529</v>
      </c>
      <c r="AJ118" s="286" t="s">
        <v>8529</v>
      </c>
      <c r="AK118" s="286" t="s">
        <v>8529</v>
      </c>
      <c r="AL118" s="286" t="s">
        <v>8529</v>
      </c>
      <c r="AM118" s="286" t="s">
        <v>8529</v>
      </c>
      <c r="AN118" s="286" t="s">
        <v>8529</v>
      </c>
      <c r="AO118" s="286" t="s">
        <v>8529</v>
      </c>
      <c r="AP118" s="286" t="s">
        <v>8529</v>
      </c>
      <c r="AQ118" s="286" t="s">
        <v>8529</v>
      </c>
      <c r="AR118" s="286" t="s">
        <v>8529</v>
      </c>
      <c r="AS118" s="286" t="s">
        <v>8529</v>
      </c>
      <c r="AT118" s="286" t="s">
        <v>8529</v>
      </c>
      <c r="AU118" s="286" t="s">
        <v>8529</v>
      </c>
      <c r="AV118" s="286" t="s">
        <v>8529</v>
      </c>
      <c r="AW118" s="286" t="s">
        <v>8529</v>
      </c>
      <c r="AX118" s="286" t="s">
        <v>8529</v>
      </c>
      <c r="AY118" s="286" t="s">
        <v>8529</v>
      </c>
      <c r="AZ118" s="286" t="s">
        <v>8529</v>
      </c>
      <c r="BA118" s="286" t="s">
        <v>8529</v>
      </c>
      <c r="BB118" s="286" t="s">
        <v>8529</v>
      </c>
      <c r="BC118" s="286" t="s">
        <v>8529</v>
      </c>
      <c r="BD118" s="286" t="s">
        <v>8529</v>
      </c>
      <c r="BE118" s="286" t="s">
        <v>8529</v>
      </c>
      <c r="BF118" s="286" t="s">
        <v>8529</v>
      </c>
      <c r="BG118" s="286" t="s">
        <v>8529</v>
      </c>
      <c r="BH118" s="286" t="s">
        <v>8529</v>
      </c>
      <c r="BI118" s="286" t="s">
        <v>8529</v>
      </c>
      <c r="BJ118" s="286" t="s">
        <v>8529</v>
      </c>
      <c r="BK118" s="286" t="s">
        <v>8529</v>
      </c>
      <c r="BL118" s="286" t="s">
        <v>8529</v>
      </c>
      <c r="BM118" s="286" t="s">
        <v>8529</v>
      </c>
      <c r="BN118" s="286" t="s">
        <v>8529</v>
      </c>
      <c r="BO118" s="286" t="s">
        <v>8529</v>
      </c>
      <c r="BP118" s="286" t="s">
        <v>8529</v>
      </c>
      <c r="BQ118" s="286" t="s">
        <v>8529</v>
      </c>
      <c r="BR118" s="286" t="s">
        <v>8529</v>
      </c>
      <c r="BS118" s="286" t="s">
        <v>8529</v>
      </c>
      <c r="BT118" s="286" t="s">
        <v>8529</v>
      </c>
      <c r="BU118" s="286" t="s">
        <v>8529</v>
      </c>
      <c r="BV118" s="286" t="s">
        <v>8529</v>
      </c>
      <c r="BW118" s="286" t="s">
        <v>8529</v>
      </c>
      <c r="BX118" s="286" t="s">
        <v>8529</v>
      </c>
      <c r="BY118" s="286" t="s">
        <v>8529</v>
      </c>
      <c r="BZ118" s="286" t="s">
        <v>8529</v>
      </c>
      <c r="CA118" s="286" t="s">
        <v>8529</v>
      </c>
      <c r="CB118" s="286" t="str">
        <f>_xlfn.IFNA(VLOOKUP(C118,'INFORM Severity - hidden'!$C$5:$G$300,5,FALSE),"-")</f>
        <v>-</v>
      </c>
    </row>
    <row r="119" spans="1:80">
      <c r="A119" t="s">
        <v>542</v>
      </c>
      <c r="B119" t="s">
        <v>540</v>
      </c>
      <c r="C119" t="s">
        <v>541</v>
      </c>
      <c r="D119" s="286" t="str">
        <f t="shared" si="1"/>
        <v>Stable</v>
      </c>
      <c r="E119" s="286" t="s">
        <v>8529</v>
      </c>
      <c r="F119" s="286" t="s">
        <v>8529</v>
      </c>
      <c r="G119" s="286" t="s">
        <v>8529</v>
      </c>
      <c r="H119" s="286" t="s">
        <v>8529</v>
      </c>
      <c r="I119" s="286" t="s">
        <v>8529</v>
      </c>
      <c r="J119" s="286">
        <v>3.1</v>
      </c>
      <c r="K119" s="286">
        <v>3.1</v>
      </c>
      <c r="L119" s="286">
        <v>3.1</v>
      </c>
      <c r="M119" s="286">
        <v>3.4</v>
      </c>
      <c r="N119" s="286">
        <v>3.4</v>
      </c>
      <c r="O119" s="286">
        <v>3.3</v>
      </c>
      <c r="P119" s="286">
        <v>3.3</v>
      </c>
      <c r="Q119" s="286">
        <v>3.3</v>
      </c>
      <c r="R119" s="286">
        <v>3.3</v>
      </c>
      <c r="S119" s="286">
        <v>3.3</v>
      </c>
      <c r="T119" s="286">
        <v>3.3</v>
      </c>
      <c r="U119" s="286">
        <v>3.4</v>
      </c>
      <c r="V119" s="286">
        <v>3.5</v>
      </c>
      <c r="W119" s="286">
        <v>3.1</v>
      </c>
      <c r="X119" s="286">
        <v>3.1</v>
      </c>
      <c r="Y119" s="286">
        <v>3.1</v>
      </c>
      <c r="Z119" s="286">
        <v>3.1</v>
      </c>
      <c r="AA119" s="286">
        <v>3</v>
      </c>
      <c r="AB119" s="286">
        <v>3</v>
      </c>
      <c r="AC119" s="286">
        <v>3</v>
      </c>
      <c r="AD119" s="286" t="s">
        <v>8529</v>
      </c>
      <c r="AE119" s="286" t="s">
        <v>8529</v>
      </c>
      <c r="AF119" s="286" t="s">
        <v>8529</v>
      </c>
      <c r="AG119" s="286" t="s">
        <v>8529</v>
      </c>
      <c r="AH119" s="286" t="s">
        <v>8529</v>
      </c>
      <c r="AI119" s="286" t="s">
        <v>8529</v>
      </c>
      <c r="AJ119" s="286" t="s">
        <v>8529</v>
      </c>
      <c r="AK119" s="286">
        <v>3.1</v>
      </c>
      <c r="AL119" s="286">
        <v>3.1</v>
      </c>
      <c r="AM119" s="286">
        <v>3.1</v>
      </c>
      <c r="AN119" s="286">
        <v>3.2</v>
      </c>
      <c r="AO119" s="286">
        <v>3.2</v>
      </c>
      <c r="AP119" s="286">
        <v>3.2</v>
      </c>
      <c r="AQ119" s="286">
        <v>3.3</v>
      </c>
      <c r="AR119" s="286">
        <v>3.3</v>
      </c>
      <c r="AS119" s="286">
        <v>3.3</v>
      </c>
      <c r="AT119" s="286">
        <v>3.6</v>
      </c>
      <c r="AU119" s="286">
        <v>3.6</v>
      </c>
      <c r="AV119" s="286">
        <v>3.6</v>
      </c>
      <c r="AW119" s="286">
        <v>3.8</v>
      </c>
      <c r="AX119" s="286">
        <v>3.8</v>
      </c>
      <c r="AY119" s="286">
        <v>3.8</v>
      </c>
      <c r="AZ119" s="286">
        <v>3.8</v>
      </c>
      <c r="BA119" s="286">
        <v>3.8</v>
      </c>
      <c r="BB119" s="286">
        <v>3.7</v>
      </c>
      <c r="BC119" s="286">
        <v>3.7</v>
      </c>
      <c r="BD119" s="286">
        <v>3.7</v>
      </c>
      <c r="BE119" s="286">
        <v>3.6</v>
      </c>
      <c r="BF119" s="286">
        <v>3.7</v>
      </c>
      <c r="BG119" s="286">
        <v>3.7</v>
      </c>
      <c r="BH119" s="286">
        <v>3.7</v>
      </c>
      <c r="BI119" s="286">
        <v>3.6</v>
      </c>
      <c r="BJ119" s="286">
        <v>3.5</v>
      </c>
      <c r="BK119" s="286">
        <v>3.6</v>
      </c>
      <c r="BL119" s="286">
        <v>3.5</v>
      </c>
      <c r="BM119" s="286">
        <v>3.5</v>
      </c>
      <c r="BN119" s="286">
        <v>3.5</v>
      </c>
      <c r="BO119" s="286">
        <v>3.5</v>
      </c>
      <c r="BP119" s="286">
        <v>3.5</v>
      </c>
      <c r="BQ119" s="286">
        <v>3.5</v>
      </c>
      <c r="BR119" s="286">
        <v>3.5</v>
      </c>
      <c r="BS119" s="286">
        <v>3.5</v>
      </c>
      <c r="BT119" s="286">
        <v>3.5</v>
      </c>
      <c r="BU119" s="286">
        <v>3.5</v>
      </c>
      <c r="BV119" s="286">
        <v>3.6</v>
      </c>
      <c r="BW119" s="286">
        <v>3.5</v>
      </c>
      <c r="BX119" s="286">
        <v>3.5</v>
      </c>
      <c r="BY119" s="286">
        <v>3.5</v>
      </c>
      <c r="BZ119" s="286">
        <v>3.5</v>
      </c>
      <c r="CA119" s="286">
        <v>3.5</v>
      </c>
      <c r="CB119" s="286">
        <f>_xlfn.IFNA(VLOOKUP(C119,'INFORM Severity - hidden'!$C$5:$G$300,5,FALSE),"-")</f>
        <v>3.5</v>
      </c>
    </row>
    <row r="120" spans="1:80">
      <c r="A120" t="s">
        <v>542</v>
      </c>
      <c r="B120" t="s">
        <v>1454</v>
      </c>
      <c r="C120" t="s">
        <v>1455</v>
      </c>
      <c r="D120" s="286" t="str">
        <f t="shared" si="1"/>
        <v>Stable</v>
      </c>
      <c r="E120" s="286" t="s">
        <v>8529</v>
      </c>
      <c r="F120" s="286">
        <v>2</v>
      </c>
      <c r="G120" s="286">
        <v>2</v>
      </c>
      <c r="H120" s="286">
        <v>2.8</v>
      </c>
      <c r="I120" s="286">
        <v>2.8</v>
      </c>
      <c r="J120" s="286">
        <v>2.8</v>
      </c>
      <c r="K120" s="286">
        <v>2.8</v>
      </c>
      <c r="L120" s="286">
        <v>2.8</v>
      </c>
      <c r="M120" s="286">
        <v>2.8</v>
      </c>
      <c r="N120" s="286">
        <v>2.8</v>
      </c>
      <c r="O120" s="286">
        <v>2.7</v>
      </c>
      <c r="P120" s="286">
        <v>2.7</v>
      </c>
      <c r="Q120" s="286">
        <v>2.7</v>
      </c>
      <c r="R120" s="286">
        <v>2.7</v>
      </c>
      <c r="S120" s="286">
        <v>2.7</v>
      </c>
      <c r="T120" s="286">
        <v>2.7</v>
      </c>
      <c r="U120" s="286">
        <v>2.8</v>
      </c>
      <c r="V120" s="286">
        <v>2.8</v>
      </c>
      <c r="W120" s="286">
        <v>2.8</v>
      </c>
      <c r="X120" s="286">
        <v>2.8</v>
      </c>
      <c r="Y120" s="286">
        <v>2.8</v>
      </c>
      <c r="Z120" s="286">
        <v>2.8</v>
      </c>
      <c r="AA120" s="286">
        <v>2.8</v>
      </c>
      <c r="AB120" s="286">
        <v>2.8</v>
      </c>
      <c r="AC120" s="286">
        <v>2.8</v>
      </c>
      <c r="AD120" s="286">
        <v>2.8</v>
      </c>
      <c r="AE120" s="286">
        <v>2.8</v>
      </c>
      <c r="AF120" s="286">
        <v>2.8</v>
      </c>
      <c r="AG120" s="286">
        <v>2.8</v>
      </c>
      <c r="AH120" s="286">
        <v>2.8</v>
      </c>
      <c r="AI120" s="286">
        <v>2.8</v>
      </c>
      <c r="AJ120" s="286">
        <v>2.8</v>
      </c>
      <c r="AK120" s="286">
        <v>2.5</v>
      </c>
      <c r="AL120" s="286">
        <v>2.6</v>
      </c>
      <c r="AM120" s="286">
        <v>2.6</v>
      </c>
      <c r="AN120" s="286">
        <v>2.6</v>
      </c>
      <c r="AO120" s="286">
        <v>2.6</v>
      </c>
      <c r="AP120" s="286">
        <v>2.6</v>
      </c>
      <c r="AQ120" s="286">
        <v>2.6</v>
      </c>
      <c r="AR120" s="286">
        <v>2.6</v>
      </c>
      <c r="AS120" s="286">
        <v>2.6</v>
      </c>
      <c r="AT120" s="286">
        <v>2.8</v>
      </c>
      <c r="AU120" s="286">
        <v>2.8</v>
      </c>
      <c r="AV120" s="286">
        <v>2.8</v>
      </c>
      <c r="AW120" s="286">
        <v>2.9</v>
      </c>
      <c r="AX120" s="286">
        <v>2.9</v>
      </c>
      <c r="AY120" s="286">
        <v>2.9</v>
      </c>
      <c r="AZ120" s="286">
        <v>2.9</v>
      </c>
      <c r="BA120" s="286">
        <v>2.9</v>
      </c>
      <c r="BB120" s="286">
        <v>3</v>
      </c>
      <c r="BC120" s="286">
        <v>3</v>
      </c>
      <c r="BD120" s="286">
        <v>3</v>
      </c>
      <c r="BE120" s="286">
        <v>3</v>
      </c>
      <c r="BF120" s="286">
        <v>3</v>
      </c>
      <c r="BG120" s="286">
        <v>3</v>
      </c>
      <c r="BH120" s="286">
        <v>3</v>
      </c>
      <c r="BI120" s="286">
        <v>3</v>
      </c>
      <c r="BJ120" s="286">
        <v>3</v>
      </c>
      <c r="BK120" s="286">
        <v>3</v>
      </c>
      <c r="BL120" s="286">
        <v>3</v>
      </c>
      <c r="BM120" s="286">
        <v>3</v>
      </c>
      <c r="BN120" s="286">
        <v>3</v>
      </c>
      <c r="BO120" s="286">
        <v>3</v>
      </c>
      <c r="BP120" s="286">
        <v>2.9</v>
      </c>
      <c r="BQ120" s="286">
        <v>2.9</v>
      </c>
      <c r="BR120" s="286">
        <v>2.9</v>
      </c>
      <c r="BS120" s="286">
        <v>2.9</v>
      </c>
      <c r="BT120" s="286">
        <v>2.9</v>
      </c>
      <c r="BU120" s="286">
        <v>2.9</v>
      </c>
      <c r="BV120" s="286">
        <v>2.9</v>
      </c>
      <c r="BW120" s="286">
        <v>2.8</v>
      </c>
      <c r="BX120" s="286">
        <v>2.8</v>
      </c>
      <c r="BY120" s="286">
        <v>2.8</v>
      </c>
      <c r="BZ120" s="286">
        <v>2.8</v>
      </c>
      <c r="CA120" s="286">
        <v>2.8</v>
      </c>
      <c r="CB120" s="286">
        <f>_xlfn.IFNA(VLOOKUP(C120,'INFORM Severity - hidden'!$C$5:$G$300,5,FALSE),"-")</f>
        <v>2.8</v>
      </c>
    </row>
    <row r="121" spans="1:80">
      <c r="A121" t="s">
        <v>542</v>
      </c>
      <c r="B121" t="s">
        <v>547</v>
      </c>
      <c r="C121" t="s">
        <v>548</v>
      </c>
      <c r="D121" s="286" t="str">
        <f t="shared" si="1"/>
        <v>Decreasing</v>
      </c>
      <c r="E121" s="286" t="s">
        <v>8529</v>
      </c>
      <c r="F121" s="286" t="s">
        <v>8529</v>
      </c>
      <c r="G121" s="286" t="s">
        <v>8529</v>
      </c>
      <c r="H121" s="286" t="s">
        <v>8529</v>
      </c>
      <c r="I121" s="286" t="s">
        <v>8529</v>
      </c>
      <c r="J121" s="286">
        <v>3</v>
      </c>
      <c r="K121" s="286">
        <v>3.1</v>
      </c>
      <c r="L121" s="286">
        <v>3.1</v>
      </c>
      <c r="M121" s="286">
        <v>3.3</v>
      </c>
      <c r="N121" s="286">
        <v>3.3</v>
      </c>
      <c r="O121" s="286">
        <v>3.2</v>
      </c>
      <c r="P121" s="286">
        <v>3.2</v>
      </c>
      <c r="Q121" s="286">
        <v>3.2</v>
      </c>
      <c r="R121" s="286">
        <v>3.2</v>
      </c>
      <c r="S121" s="286">
        <v>3.2</v>
      </c>
      <c r="T121" s="286">
        <v>3.2</v>
      </c>
      <c r="U121" s="286">
        <v>3.4</v>
      </c>
      <c r="V121" s="286">
        <v>3.4</v>
      </c>
      <c r="W121" s="286">
        <v>3</v>
      </c>
      <c r="X121" s="286">
        <v>3</v>
      </c>
      <c r="Y121" s="286">
        <v>2.9</v>
      </c>
      <c r="Z121" s="286">
        <v>2.9</v>
      </c>
      <c r="AA121" s="286">
        <v>3</v>
      </c>
      <c r="AB121" s="286">
        <v>2.9</v>
      </c>
      <c r="AC121" s="286">
        <v>2.9</v>
      </c>
      <c r="AD121" s="286" t="s">
        <v>8529</v>
      </c>
      <c r="AE121" s="286" t="s">
        <v>8529</v>
      </c>
      <c r="AF121" s="286" t="s">
        <v>8529</v>
      </c>
      <c r="AG121" s="286" t="s">
        <v>8529</v>
      </c>
      <c r="AH121" s="286" t="s">
        <v>8529</v>
      </c>
      <c r="AI121" s="286" t="s">
        <v>8529</v>
      </c>
      <c r="AJ121" s="286" t="s">
        <v>8529</v>
      </c>
      <c r="AK121" s="286">
        <v>2.8</v>
      </c>
      <c r="AL121" s="286">
        <v>2.9</v>
      </c>
      <c r="AM121" s="286">
        <v>2.9</v>
      </c>
      <c r="AN121" s="286">
        <v>2.9</v>
      </c>
      <c r="AO121" s="286">
        <v>2.9</v>
      </c>
      <c r="AP121" s="286">
        <v>2.9</v>
      </c>
      <c r="AQ121" s="286">
        <v>3.2</v>
      </c>
      <c r="AR121" s="286">
        <v>3.2</v>
      </c>
      <c r="AS121" s="286">
        <v>3.2</v>
      </c>
      <c r="AT121" s="286">
        <v>3.5</v>
      </c>
      <c r="AU121" s="286">
        <v>3.5</v>
      </c>
      <c r="AV121" s="286">
        <v>3.5</v>
      </c>
      <c r="AW121" s="286">
        <v>4</v>
      </c>
      <c r="AX121" s="286">
        <v>3.9</v>
      </c>
      <c r="AY121" s="286">
        <v>3.9</v>
      </c>
      <c r="AZ121" s="286">
        <v>3.9</v>
      </c>
      <c r="BA121" s="286">
        <v>3.9</v>
      </c>
      <c r="BB121" s="286">
        <v>3.8</v>
      </c>
      <c r="BC121" s="286">
        <v>3.8</v>
      </c>
      <c r="BD121" s="286">
        <v>3.8</v>
      </c>
      <c r="BE121" s="286">
        <v>3.8</v>
      </c>
      <c r="BF121" s="286">
        <v>3.8</v>
      </c>
      <c r="BG121" s="286">
        <v>3.9</v>
      </c>
      <c r="BH121" s="286">
        <v>3.9</v>
      </c>
      <c r="BI121" s="286">
        <v>3.8</v>
      </c>
      <c r="BJ121" s="286">
        <v>3.7</v>
      </c>
      <c r="BK121" s="286">
        <v>3.4</v>
      </c>
      <c r="BL121" s="286">
        <v>3.4</v>
      </c>
      <c r="BM121" s="286">
        <v>3.4</v>
      </c>
      <c r="BN121" s="286">
        <v>3.4</v>
      </c>
      <c r="BO121" s="286">
        <v>3.4</v>
      </c>
      <c r="BP121" s="286">
        <v>3.1</v>
      </c>
      <c r="BQ121" s="286">
        <v>3.2</v>
      </c>
      <c r="BR121" s="286">
        <v>3.2</v>
      </c>
      <c r="BS121" s="286">
        <v>3.2</v>
      </c>
      <c r="BT121" s="286">
        <v>3.1</v>
      </c>
      <c r="BU121" s="286">
        <v>3.1</v>
      </c>
      <c r="BV121" s="286">
        <v>3.4</v>
      </c>
      <c r="BW121" s="286">
        <v>3.4</v>
      </c>
      <c r="BX121" s="286">
        <v>3.4</v>
      </c>
      <c r="BY121" s="286">
        <v>3.4</v>
      </c>
      <c r="BZ121" s="286">
        <v>3.4</v>
      </c>
      <c r="CA121" s="286">
        <v>3.3</v>
      </c>
      <c r="CB121" s="286">
        <f>_xlfn.IFNA(VLOOKUP(C121,'INFORM Severity - hidden'!$C$5:$G$300,5,FALSE),"-")</f>
        <v>3.3</v>
      </c>
    </row>
    <row r="122" spans="1:80">
      <c r="C122" t="s">
        <v>8592</v>
      </c>
      <c r="D122" s="286" t="str">
        <f t="shared" si="1"/>
        <v>-</v>
      </c>
      <c r="E122" s="286" t="s">
        <v>8529</v>
      </c>
      <c r="F122" s="286" t="s">
        <v>8529</v>
      </c>
      <c r="G122" s="286" t="s">
        <v>8529</v>
      </c>
      <c r="H122" s="286" t="s">
        <v>8529</v>
      </c>
      <c r="I122" s="286" t="s">
        <v>8529</v>
      </c>
      <c r="J122" s="286" t="s">
        <v>8529</v>
      </c>
      <c r="K122" s="286" t="s">
        <v>8529</v>
      </c>
      <c r="L122" s="286" t="s">
        <v>8529</v>
      </c>
      <c r="M122" s="286" t="s">
        <v>8529</v>
      </c>
      <c r="N122" s="286" t="s">
        <v>8529</v>
      </c>
      <c r="O122" s="286" t="s">
        <v>8529</v>
      </c>
      <c r="P122" s="286" t="s">
        <v>8529</v>
      </c>
      <c r="Q122" s="286" t="s">
        <v>8529</v>
      </c>
      <c r="R122" s="286" t="s">
        <v>8529</v>
      </c>
      <c r="S122" s="286" t="s">
        <v>8529</v>
      </c>
      <c r="T122" s="286" t="s">
        <v>8529</v>
      </c>
      <c r="U122" s="286" t="s">
        <v>8529</v>
      </c>
      <c r="V122" s="286" t="s">
        <v>8529</v>
      </c>
      <c r="W122" s="286" t="s">
        <v>8529</v>
      </c>
      <c r="X122" s="286" t="s">
        <v>8529</v>
      </c>
      <c r="Y122" s="286" t="s">
        <v>8529</v>
      </c>
      <c r="Z122" s="286" t="s">
        <v>8529</v>
      </c>
      <c r="AA122" s="286" t="s">
        <v>8529</v>
      </c>
      <c r="AB122" s="286" t="s">
        <v>8529</v>
      </c>
      <c r="AC122" s="286" t="s">
        <v>8529</v>
      </c>
      <c r="AD122" s="286" t="s">
        <v>8529</v>
      </c>
      <c r="AE122" s="286" t="s">
        <v>8529</v>
      </c>
      <c r="AF122" s="286" t="s">
        <v>8529</v>
      </c>
      <c r="AG122" s="286" t="s">
        <v>8529</v>
      </c>
      <c r="AH122" s="286" t="s">
        <v>8529</v>
      </c>
      <c r="AI122" s="286" t="s">
        <v>8529</v>
      </c>
      <c r="AJ122" s="286" t="s">
        <v>8529</v>
      </c>
      <c r="AK122" s="286" t="s">
        <v>8529</v>
      </c>
      <c r="AL122" s="286" t="s">
        <v>8529</v>
      </c>
      <c r="AM122" s="286" t="s">
        <v>8529</v>
      </c>
      <c r="AN122" s="286" t="s">
        <v>8529</v>
      </c>
      <c r="AO122" s="286" t="s">
        <v>8529</v>
      </c>
      <c r="AP122" s="286" t="s">
        <v>8529</v>
      </c>
      <c r="AQ122" s="286" t="s">
        <v>8529</v>
      </c>
      <c r="AR122" s="286" t="s">
        <v>8529</v>
      </c>
      <c r="AS122" s="286" t="s">
        <v>8529</v>
      </c>
      <c r="AT122" s="286" t="s">
        <v>8529</v>
      </c>
      <c r="AU122" s="286" t="s">
        <v>8529</v>
      </c>
      <c r="AV122" s="286" t="s">
        <v>8529</v>
      </c>
      <c r="AW122" s="286" t="s">
        <v>8529</v>
      </c>
      <c r="AX122" s="286" t="s">
        <v>8529</v>
      </c>
      <c r="AY122" s="286" t="s">
        <v>8529</v>
      </c>
      <c r="AZ122" s="286" t="s">
        <v>8529</v>
      </c>
      <c r="BA122" s="286" t="s">
        <v>8529</v>
      </c>
      <c r="BB122" s="286" t="s">
        <v>8529</v>
      </c>
      <c r="BC122" s="286" t="s">
        <v>8529</v>
      </c>
      <c r="BD122" s="286" t="s">
        <v>8529</v>
      </c>
      <c r="BE122" s="286" t="s">
        <v>8529</v>
      </c>
      <c r="BF122" s="286" t="s">
        <v>8529</v>
      </c>
      <c r="BG122" s="286" t="s">
        <v>8529</v>
      </c>
      <c r="BH122" s="286" t="s">
        <v>8529</v>
      </c>
      <c r="BI122" s="286" t="s">
        <v>8529</v>
      </c>
      <c r="BJ122" s="286" t="s">
        <v>8529</v>
      </c>
      <c r="BK122" s="286" t="s">
        <v>8529</v>
      </c>
      <c r="BL122" s="286" t="s">
        <v>8529</v>
      </c>
      <c r="BM122" s="286" t="s">
        <v>8529</v>
      </c>
      <c r="BN122" s="286" t="s">
        <v>8529</v>
      </c>
      <c r="BO122" s="286" t="s">
        <v>8529</v>
      </c>
      <c r="BP122" s="286" t="s">
        <v>8529</v>
      </c>
      <c r="BQ122" s="286" t="s">
        <v>8529</v>
      </c>
      <c r="BR122" s="286" t="s">
        <v>8529</v>
      </c>
      <c r="BS122" s="286" t="s">
        <v>8529</v>
      </c>
      <c r="BT122" s="286" t="s">
        <v>8529</v>
      </c>
      <c r="BU122" s="286" t="s">
        <v>8529</v>
      </c>
      <c r="BV122" s="286" t="s">
        <v>8529</v>
      </c>
      <c r="BW122" s="286" t="s">
        <v>8529</v>
      </c>
      <c r="BX122" s="286" t="s">
        <v>8529</v>
      </c>
      <c r="BY122" s="286" t="s">
        <v>8529</v>
      </c>
      <c r="BZ122" s="286" t="s">
        <v>8529</v>
      </c>
      <c r="CA122" s="286" t="s">
        <v>8529</v>
      </c>
      <c r="CB122" s="286" t="str">
        <f>_xlfn.IFNA(VLOOKUP(C122,'INFORM Severity - hidden'!$C$5:$G$300,5,FALSE),"-")</f>
        <v>-</v>
      </c>
    </row>
    <row r="123" spans="1:80">
      <c r="C123" t="s">
        <v>8593</v>
      </c>
      <c r="D123" s="286" t="str">
        <f t="shared" si="1"/>
        <v>-</v>
      </c>
      <c r="E123" s="286" t="s">
        <v>8529</v>
      </c>
      <c r="F123" s="286" t="s">
        <v>8529</v>
      </c>
      <c r="G123" s="286" t="s">
        <v>8529</v>
      </c>
      <c r="H123" s="286" t="s">
        <v>8529</v>
      </c>
      <c r="I123" s="286" t="s">
        <v>8529</v>
      </c>
      <c r="J123" s="286" t="s">
        <v>8529</v>
      </c>
      <c r="K123" s="286" t="s">
        <v>8529</v>
      </c>
      <c r="L123" s="286" t="s">
        <v>8529</v>
      </c>
      <c r="M123" s="286" t="s">
        <v>8529</v>
      </c>
      <c r="N123" s="286" t="s">
        <v>8529</v>
      </c>
      <c r="O123" s="286" t="s">
        <v>8529</v>
      </c>
      <c r="P123" s="286" t="s">
        <v>8529</v>
      </c>
      <c r="Q123" s="286" t="s">
        <v>8529</v>
      </c>
      <c r="R123" s="286" t="s">
        <v>8529</v>
      </c>
      <c r="S123" s="286" t="s">
        <v>8529</v>
      </c>
      <c r="T123" s="286">
        <v>1.7</v>
      </c>
      <c r="U123" s="286">
        <v>1.7</v>
      </c>
      <c r="V123" s="286">
        <v>2.2000000000000002</v>
      </c>
      <c r="W123" s="286">
        <v>2.2000000000000002</v>
      </c>
      <c r="X123" s="286">
        <v>2.2000000000000002</v>
      </c>
      <c r="Y123" s="286">
        <v>2.2000000000000002</v>
      </c>
      <c r="Z123" s="286">
        <v>2.2000000000000002</v>
      </c>
      <c r="AA123" s="286">
        <v>2.2000000000000002</v>
      </c>
      <c r="AB123" s="286">
        <v>2.2000000000000002</v>
      </c>
      <c r="AC123" s="286">
        <v>2.2000000000000002</v>
      </c>
      <c r="AD123" s="286" t="s">
        <v>8529</v>
      </c>
      <c r="AE123" s="286" t="s">
        <v>8529</v>
      </c>
      <c r="AF123" s="286" t="s">
        <v>8529</v>
      </c>
      <c r="AG123" s="286" t="s">
        <v>8529</v>
      </c>
      <c r="AH123" s="286" t="s">
        <v>8529</v>
      </c>
      <c r="AI123" s="286" t="s">
        <v>8529</v>
      </c>
      <c r="AJ123" s="286" t="s">
        <v>8529</v>
      </c>
      <c r="AK123" s="286" t="s">
        <v>8529</v>
      </c>
      <c r="AL123" s="286" t="s">
        <v>8529</v>
      </c>
      <c r="AM123" s="286" t="s">
        <v>8529</v>
      </c>
      <c r="AN123" s="286" t="s">
        <v>8529</v>
      </c>
      <c r="AO123" s="286" t="s">
        <v>8529</v>
      </c>
      <c r="AP123" s="286" t="s">
        <v>8529</v>
      </c>
      <c r="AQ123" s="286" t="s">
        <v>8529</v>
      </c>
      <c r="AR123" s="286" t="s">
        <v>8529</v>
      </c>
      <c r="AS123" s="286" t="s">
        <v>8529</v>
      </c>
      <c r="AT123" s="286" t="s">
        <v>8529</v>
      </c>
      <c r="AU123" s="286" t="s">
        <v>8529</v>
      </c>
      <c r="AV123" s="286" t="s">
        <v>8529</v>
      </c>
      <c r="AW123" s="286" t="s">
        <v>8529</v>
      </c>
      <c r="AX123" s="286" t="s">
        <v>8529</v>
      </c>
      <c r="AY123" s="286" t="s">
        <v>8529</v>
      </c>
      <c r="AZ123" s="286" t="s">
        <v>8529</v>
      </c>
      <c r="BA123" s="286" t="s">
        <v>8529</v>
      </c>
      <c r="BB123" s="286" t="s">
        <v>8529</v>
      </c>
      <c r="BC123" s="286" t="s">
        <v>8529</v>
      </c>
      <c r="BD123" s="286" t="s">
        <v>8529</v>
      </c>
      <c r="BE123" s="286" t="s">
        <v>8529</v>
      </c>
      <c r="BF123" s="286" t="s">
        <v>8529</v>
      </c>
      <c r="BG123" s="286" t="s">
        <v>8529</v>
      </c>
      <c r="BH123" s="286" t="s">
        <v>8529</v>
      </c>
      <c r="BI123" s="286" t="s">
        <v>8529</v>
      </c>
      <c r="BJ123" s="286" t="s">
        <v>8529</v>
      </c>
      <c r="BK123" s="286" t="s">
        <v>8529</v>
      </c>
      <c r="BL123" s="286" t="s">
        <v>8529</v>
      </c>
      <c r="BM123" s="286" t="s">
        <v>8529</v>
      </c>
      <c r="BN123" s="286" t="s">
        <v>8529</v>
      </c>
      <c r="BO123" s="286" t="s">
        <v>8529</v>
      </c>
      <c r="BP123" s="286" t="s">
        <v>8529</v>
      </c>
      <c r="BQ123" s="286" t="s">
        <v>8529</v>
      </c>
      <c r="BR123" s="286" t="s">
        <v>8529</v>
      </c>
      <c r="BS123" s="286" t="s">
        <v>8529</v>
      </c>
      <c r="BT123" s="286" t="s">
        <v>8529</v>
      </c>
      <c r="BU123" s="286" t="s">
        <v>8529</v>
      </c>
      <c r="BV123" s="286" t="s">
        <v>8529</v>
      </c>
      <c r="BW123" s="286" t="s">
        <v>8529</v>
      </c>
      <c r="BX123" s="286" t="s">
        <v>8529</v>
      </c>
      <c r="BY123" s="286" t="s">
        <v>8529</v>
      </c>
      <c r="BZ123" s="286" t="s">
        <v>8529</v>
      </c>
      <c r="CA123" s="286" t="s">
        <v>8529</v>
      </c>
      <c r="CB123" s="286" t="str">
        <f>_xlfn.IFNA(VLOOKUP(C123,'INFORM Severity - hidden'!$C$5:$G$300,5,FALSE),"-")</f>
        <v>-</v>
      </c>
    </row>
    <row r="124" spans="1:80">
      <c r="C124" t="s">
        <v>8594</v>
      </c>
      <c r="D124" s="286" t="str">
        <f t="shared" si="1"/>
        <v>-</v>
      </c>
      <c r="E124" s="286" t="s">
        <v>8529</v>
      </c>
      <c r="F124" s="286" t="s">
        <v>8529</v>
      </c>
      <c r="G124" s="286" t="s">
        <v>8529</v>
      </c>
      <c r="H124" s="286" t="s">
        <v>8529</v>
      </c>
      <c r="I124" s="286" t="s">
        <v>8529</v>
      </c>
      <c r="J124" s="286" t="s">
        <v>8529</v>
      </c>
      <c r="K124" s="286" t="s">
        <v>8529</v>
      </c>
      <c r="L124" s="286" t="s">
        <v>8529</v>
      </c>
      <c r="M124" s="286" t="s">
        <v>8529</v>
      </c>
      <c r="N124" s="286">
        <v>1.9</v>
      </c>
      <c r="O124" s="286" t="s">
        <v>8529</v>
      </c>
      <c r="P124" s="286" t="s">
        <v>8529</v>
      </c>
      <c r="Q124" s="286" t="s">
        <v>8529</v>
      </c>
      <c r="R124" s="286" t="s">
        <v>8529</v>
      </c>
      <c r="S124" s="286" t="s">
        <v>8529</v>
      </c>
      <c r="T124" s="286" t="s">
        <v>8529</v>
      </c>
      <c r="U124" s="286" t="s">
        <v>8529</v>
      </c>
      <c r="V124" s="286" t="s">
        <v>8529</v>
      </c>
      <c r="W124" s="286" t="s">
        <v>8529</v>
      </c>
      <c r="X124" s="286" t="s">
        <v>8529</v>
      </c>
      <c r="Y124" s="286" t="s">
        <v>8529</v>
      </c>
      <c r="Z124" s="286" t="s">
        <v>8529</v>
      </c>
      <c r="AA124" s="286" t="s">
        <v>8529</v>
      </c>
      <c r="AB124" s="286" t="s">
        <v>8529</v>
      </c>
      <c r="AC124" s="286" t="s">
        <v>8529</v>
      </c>
      <c r="AD124" s="286" t="s">
        <v>8529</v>
      </c>
      <c r="AE124" s="286" t="s">
        <v>8529</v>
      </c>
      <c r="AF124" s="286" t="s">
        <v>8529</v>
      </c>
      <c r="AG124" s="286" t="s">
        <v>8529</v>
      </c>
      <c r="AH124" s="286" t="s">
        <v>8529</v>
      </c>
      <c r="AI124" s="286" t="s">
        <v>8529</v>
      </c>
      <c r="AJ124" s="286" t="s">
        <v>8529</v>
      </c>
      <c r="AK124" s="286" t="s">
        <v>8529</v>
      </c>
      <c r="AL124" s="286" t="s">
        <v>8529</v>
      </c>
      <c r="AM124" s="286" t="s">
        <v>8529</v>
      </c>
      <c r="AN124" s="286" t="s">
        <v>8529</v>
      </c>
      <c r="AO124" s="286" t="s">
        <v>8529</v>
      </c>
      <c r="AP124" s="286" t="s">
        <v>8529</v>
      </c>
      <c r="AQ124" s="286" t="s">
        <v>8529</v>
      </c>
      <c r="AR124" s="286" t="s">
        <v>8529</v>
      </c>
      <c r="AS124" s="286" t="s">
        <v>8529</v>
      </c>
      <c r="AT124" s="286" t="s">
        <v>8529</v>
      </c>
      <c r="AU124" s="286" t="s">
        <v>8529</v>
      </c>
      <c r="AV124" s="286" t="s">
        <v>8529</v>
      </c>
      <c r="AW124" s="286" t="s">
        <v>8529</v>
      </c>
      <c r="AX124" s="286" t="s">
        <v>8529</v>
      </c>
      <c r="AY124" s="286" t="s">
        <v>8529</v>
      </c>
      <c r="AZ124" s="286" t="s">
        <v>8529</v>
      </c>
      <c r="BA124" s="286" t="s">
        <v>8529</v>
      </c>
      <c r="BB124" s="286" t="s">
        <v>8529</v>
      </c>
      <c r="BC124" s="286" t="s">
        <v>8529</v>
      </c>
      <c r="BD124" s="286" t="s">
        <v>8529</v>
      </c>
      <c r="BE124" s="286" t="s">
        <v>8529</v>
      </c>
      <c r="BF124" s="286" t="s">
        <v>8529</v>
      </c>
      <c r="BG124" s="286" t="s">
        <v>8529</v>
      </c>
      <c r="BH124" s="286" t="s">
        <v>8529</v>
      </c>
      <c r="BI124" s="286" t="s">
        <v>8529</v>
      </c>
      <c r="BJ124" s="286" t="s">
        <v>8529</v>
      </c>
      <c r="BK124" s="286" t="s">
        <v>8529</v>
      </c>
      <c r="BL124" s="286" t="s">
        <v>8529</v>
      </c>
      <c r="BM124" s="286" t="s">
        <v>8529</v>
      </c>
      <c r="BN124" s="286" t="s">
        <v>8529</v>
      </c>
      <c r="BO124" s="286" t="s">
        <v>8529</v>
      </c>
      <c r="BP124" s="286" t="s">
        <v>8529</v>
      </c>
      <c r="BQ124" s="286" t="s">
        <v>8529</v>
      </c>
      <c r="BR124" s="286" t="s">
        <v>8529</v>
      </c>
      <c r="BS124" s="286" t="s">
        <v>8529</v>
      </c>
      <c r="BT124" s="286" t="s">
        <v>8529</v>
      </c>
      <c r="BU124" s="286" t="s">
        <v>8529</v>
      </c>
      <c r="BV124" s="286" t="s">
        <v>8529</v>
      </c>
      <c r="BW124" s="286" t="s">
        <v>8529</v>
      </c>
      <c r="BX124" s="286" t="s">
        <v>8529</v>
      </c>
      <c r="BY124" s="286" t="s">
        <v>8529</v>
      </c>
      <c r="BZ124" s="286" t="s">
        <v>8529</v>
      </c>
      <c r="CA124" s="286" t="s">
        <v>8529</v>
      </c>
      <c r="CB124" s="286" t="str">
        <f>_xlfn.IFNA(VLOOKUP(C124,'INFORM Severity - hidden'!$C$5:$G$300,5,FALSE),"-")</f>
        <v>-</v>
      </c>
    </row>
    <row r="125" spans="1:80">
      <c r="C125" t="s">
        <v>8595</v>
      </c>
      <c r="D125" s="286" t="str">
        <f t="shared" si="1"/>
        <v>-</v>
      </c>
      <c r="E125" s="286" t="s">
        <v>8529</v>
      </c>
      <c r="F125" s="286" t="s">
        <v>8529</v>
      </c>
      <c r="G125" s="286" t="s">
        <v>8529</v>
      </c>
      <c r="H125" s="286" t="s">
        <v>8529</v>
      </c>
      <c r="I125" s="286" t="s">
        <v>8529</v>
      </c>
      <c r="J125" s="286" t="s">
        <v>8529</v>
      </c>
      <c r="K125" s="286" t="s">
        <v>8529</v>
      </c>
      <c r="L125" s="286" t="s">
        <v>8529</v>
      </c>
      <c r="M125" s="286" t="s">
        <v>8529</v>
      </c>
      <c r="N125" s="286" t="s">
        <v>8529</v>
      </c>
      <c r="O125" s="286" t="s">
        <v>8529</v>
      </c>
      <c r="P125" s="286" t="s">
        <v>8529</v>
      </c>
      <c r="Q125" s="286" t="s">
        <v>8529</v>
      </c>
      <c r="R125" s="286" t="s">
        <v>8529</v>
      </c>
      <c r="S125" s="286" t="s">
        <v>8529</v>
      </c>
      <c r="T125" s="286" t="s">
        <v>8529</v>
      </c>
      <c r="U125" s="286" t="s">
        <v>8529</v>
      </c>
      <c r="V125" s="286" t="s">
        <v>8529</v>
      </c>
      <c r="W125" s="286" t="s">
        <v>8529</v>
      </c>
      <c r="X125" s="286" t="s">
        <v>8529</v>
      </c>
      <c r="Y125" s="286" t="s">
        <v>8529</v>
      </c>
      <c r="Z125" s="286" t="s">
        <v>8529</v>
      </c>
      <c r="AA125" s="286" t="s">
        <v>8529</v>
      </c>
      <c r="AB125" s="286" t="s">
        <v>8529</v>
      </c>
      <c r="AC125" s="286" t="s">
        <v>8529</v>
      </c>
      <c r="AD125" s="286" t="s">
        <v>8529</v>
      </c>
      <c r="AE125" s="286" t="s">
        <v>8529</v>
      </c>
      <c r="AF125" s="286" t="s">
        <v>8529</v>
      </c>
      <c r="AG125" s="286" t="s">
        <v>8529</v>
      </c>
      <c r="AH125" s="286" t="s">
        <v>8529</v>
      </c>
      <c r="AI125" s="286" t="s">
        <v>8529</v>
      </c>
      <c r="AJ125" s="286" t="s">
        <v>8529</v>
      </c>
      <c r="AK125" s="286" t="s">
        <v>8529</v>
      </c>
      <c r="AL125" s="286" t="s">
        <v>8529</v>
      </c>
      <c r="AM125" s="286" t="s">
        <v>8529</v>
      </c>
      <c r="AN125" s="286" t="s">
        <v>8529</v>
      </c>
      <c r="AO125" s="286" t="s">
        <v>8529</v>
      </c>
      <c r="AP125" s="286" t="s">
        <v>8529</v>
      </c>
      <c r="AQ125" s="286" t="s">
        <v>8529</v>
      </c>
      <c r="AR125" s="286" t="s">
        <v>8529</v>
      </c>
      <c r="AS125" s="286" t="s">
        <v>8529</v>
      </c>
      <c r="AT125" s="286" t="s">
        <v>8529</v>
      </c>
      <c r="AU125" s="286" t="s">
        <v>8529</v>
      </c>
      <c r="AV125" s="286" t="s">
        <v>8529</v>
      </c>
      <c r="AW125" s="286" t="s">
        <v>8529</v>
      </c>
      <c r="AX125" s="286" t="s">
        <v>8529</v>
      </c>
      <c r="AY125" s="286" t="s">
        <v>8529</v>
      </c>
      <c r="AZ125" s="286" t="s">
        <v>8529</v>
      </c>
      <c r="BA125" s="286" t="s">
        <v>8529</v>
      </c>
      <c r="BB125" s="286" t="s">
        <v>8529</v>
      </c>
      <c r="BC125" s="286" t="s">
        <v>8529</v>
      </c>
      <c r="BD125" s="286" t="s">
        <v>8529</v>
      </c>
      <c r="BE125" s="286" t="s">
        <v>8529</v>
      </c>
      <c r="BF125" s="286" t="s">
        <v>8529</v>
      </c>
      <c r="BG125" s="286" t="s">
        <v>8529</v>
      </c>
      <c r="BH125" s="286" t="s">
        <v>8529</v>
      </c>
      <c r="BI125" s="286" t="s">
        <v>8529</v>
      </c>
      <c r="BJ125" s="286">
        <v>1.5</v>
      </c>
      <c r="BK125" s="286">
        <v>1.5</v>
      </c>
      <c r="BL125" s="286">
        <v>1.5</v>
      </c>
      <c r="BM125" s="286">
        <v>1.5</v>
      </c>
      <c r="BN125" s="286" t="s">
        <v>8529</v>
      </c>
      <c r="BO125" s="286" t="s">
        <v>8529</v>
      </c>
      <c r="BP125" s="286" t="s">
        <v>8529</v>
      </c>
      <c r="BQ125" s="286" t="s">
        <v>8529</v>
      </c>
      <c r="BR125" s="286" t="s">
        <v>8529</v>
      </c>
      <c r="BS125" s="286" t="s">
        <v>8529</v>
      </c>
      <c r="BT125" s="286" t="s">
        <v>8529</v>
      </c>
      <c r="BU125" s="286" t="s">
        <v>8529</v>
      </c>
      <c r="BV125" s="286" t="s">
        <v>8529</v>
      </c>
      <c r="BW125" s="286" t="s">
        <v>8529</v>
      </c>
      <c r="BX125" s="286" t="s">
        <v>8529</v>
      </c>
      <c r="BY125" s="286" t="s">
        <v>8529</v>
      </c>
      <c r="BZ125" s="286" t="s">
        <v>8529</v>
      </c>
      <c r="CA125" s="286" t="s">
        <v>8529</v>
      </c>
      <c r="CB125" s="286" t="str">
        <f>_xlfn.IFNA(VLOOKUP(C125,'INFORM Severity - hidden'!$C$5:$G$300,5,FALSE),"-")</f>
        <v>-</v>
      </c>
    </row>
    <row r="126" spans="1:80">
      <c r="C126" t="s">
        <v>8596</v>
      </c>
      <c r="D126" s="286" t="str">
        <f t="shared" si="1"/>
        <v>-</v>
      </c>
      <c r="E126" s="286" t="s">
        <v>8529</v>
      </c>
      <c r="F126" s="286" t="s">
        <v>8529</v>
      </c>
      <c r="G126" s="286" t="s">
        <v>8529</v>
      </c>
      <c r="H126" s="286" t="s">
        <v>8529</v>
      </c>
      <c r="I126" s="286" t="s">
        <v>8529</v>
      </c>
      <c r="J126" s="286" t="s">
        <v>8529</v>
      </c>
      <c r="K126" s="286" t="s">
        <v>8529</v>
      </c>
      <c r="L126" s="286" t="s">
        <v>8529</v>
      </c>
      <c r="M126" s="286" t="s">
        <v>8529</v>
      </c>
      <c r="N126" s="286" t="s">
        <v>8529</v>
      </c>
      <c r="O126" s="286" t="s">
        <v>8529</v>
      </c>
      <c r="P126" s="286" t="s">
        <v>8529</v>
      </c>
      <c r="Q126" s="286" t="s">
        <v>8529</v>
      </c>
      <c r="R126" s="286" t="s">
        <v>8529</v>
      </c>
      <c r="S126" s="286" t="s">
        <v>8529</v>
      </c>
      <c r="T126" s="286" t="s">
        <v>8529</v>
      </c>
      <c r="U126" s="286" t="s">
        <v>8529</v>
      </c>
      <c r="V126" s="286" t="s">
        <v>8529</v>
      </c>
      <c r="W126" s="286" t="s">
        <v>8529</v>
      </c>
      <c r="X126" s="286" t="s">
        <v>8529</v>
      </c>
      <c r="Y126" s="286" t="s">
        <v>8529</v>
      </c>
      <c r="Z126" s="286" t="s">
        <v>8529</v>
      </c>
      <c r="AA126" s="286" t="s">
        <v>8529</v>
      </c>
      <c r="AB126" s="286" t="s">
        <v>8529</v>
      </c>
      <c r="AC126" s="286" t="s">
        <v>8529</v>
      </c>
      <c r="AD126" s="286" t="s">
        <v>8529</v>
      </c>
      <c r="AE126" s="286" t="s">
        <v>8529</v>
      </c>
      <c r="AF126" s="286" t="s">
        <v>8529</v>
      </c>
      <c r="AG126" s="286" t="s">
        <v>8529</v>
      </c>
      <c r="AH126" s="286" t="s">
        <v>8529</v>
      </c>
      <c r="AI126" s="286" t="s">
        <v>8529</v>
      </c>
      <c r="AJ126" s="286" t="s">
        <v>8529</v>
      </c>
      <c r="AK126" s="286" t="s">
        <v>8529</v>
      </c>
      <c r="AL126" s="286" t="s">
        <v>8529</v>
      </c>
      <c r="AM126" s="286" t="s">
        <v>8529</v>
      </c>
      <c r="AN126" s="286" t="s">
        <v>8529</v>
      </c>
      <c r="AO126" s="286" t="s">
        <v>8529</v>
      </c>
      <c r="AP126" s="286" t="s">
        <v>8529</v>
      </c>
      <c r="AQ126" s="286" t="s">
        <v>8529</v>
      </c>
      <c r="AR126" s="286" t="s">
        <v>8529</v>
      </c>
      <c r="AS126" s="286" t="s">
        <v>8529</v>
      </c>
      <c r="AT126" s="286" t="s">
        <v>8529</v>
      </c>
      <c r="AU126" s="286" t="s">
        <v>8529</v>
      </c>
      <c r="AV126" s="286" t="s">
        <v>8529</v>
      </c>
      <c r="AW126" s="286" t="s">
        <v>8529</v>
      </c>
      <c r="AX126" s="286" t="s">
        <v>8529</v>
      </c>
      <c r="AY126" s="286" t="s">
        <v>8529</v>
      </c>
      <c r="AZ126" s="286" t="s">
        <v>8529</v>
      </c>
      <c r="BA126" s="286" t="s">
        <v>8529</v>
      </c>
      <c r="BB126" s="286" t="s">
        <v>8529</v>
      </c>
      <c r="BC126" s="286" t="s">
        <v>8529</v>
      </c>
      <c r="BD126" s="286" t="s">
        <v>8529</v>
      </c>
      <c r="BE126" s="286" t="s">
        <v>8529</v>
      </c>
      <c r="BF126" s="286" t="s">
        <v>8529</v>
      </c>
      <c r="BG126" s="286" t="s">
        <v>8529</v>
      </c>
      <c r="BH126" s="286" t="s">
        <v>8529</v>
      </c>
      <c r="BI126" s="286" t="s">
        <v>8529</v>
      </c>
      <c r="BJ126" s="286" t="s">
        <v>8529</v>
      </c>
      <c r="BK126" s="286" t="s">
        <v>8529</v>
      </c>
      <c r="BL126" s="286" t="s">
        <v>8529</v>
      </c>
      <c r="BM126" s="286" t="s">
        <v>8529</v>
      </c>
      <c r="BN126" s="286" t="s">
        <v>8529</v>
      </c>
      <c r="BO126" s="286" t="s">
        <v>8529</v>
      </c>
      <c r="BP126" s="286" t="s">
        <v>8529</v>
      </c>
      <c r="BQ126" s="286" t="s">
        <v>8529</v>
      </c>
      <c r="BR126" s="286" t="s">
        <v>8529</v>
      </c>
      <c r="BS126" s="286" t="s">
        <v>8529</v>
      </c>
      <c r="BT126" s="286" t="s">
        <v>8529</v>
      </c>
      <c r="BU126" s="286">
        <v>2</v>
      </c>
      <c r="BV126" s="286">
        <v>2</v>
      </c>
      <c r="BW126" s="286">
        <v>2.1</v>
      </c>
      <c r="BX126" s="286">
        <v>2.1</v>
      </c>
      <c r="BY126" s="286">
        <v>2.1</v>
      </c>
      <c r="BZ126" s="286" t="s">
        <v>8529</v>
      </c>
      <c r="CA126" s="286" t="s">
        <v>8529</v>
      </c>
      <c r="CB126" s="286" t="str">
        <f>_xlfn.IFNA(VLOOKUP(C126,'INFORM Severity - hidden'!$C$5:$G$300,5,FALSE),"-")</f>
        <v>-</v>
      </c>
    </row>
    <row r="127" spans="1:80">
      <c r="C127" t="s">
        <v>8597</v>
      </c>
      <c r="D127" s="286" t="str">
        <f t="shared" si="1"/>
        <v>-</v>
      </c>
      <c r="E127" s="286" t="s">
        <v>8529</v>
      </c>
      <c r="F127" s="286">
        <v>2.4</v>
      </c>
      <c r="G127" s="286">
        <v>2.4</v>
      </c>
      <c r="H127" s="286" t="s">
        <v>8529</v>
      </c>
      <c r="I127" s="286" t="s">
        <v>8529</v>
      </c>
      <c r="J127" s="286" t="s">
        <v>8529</v>
      </c>
      <c r="K127" s="286" t="s">
        <v>8529</v>
      </c>
      <c r="L127" s="286" t="s">
        <v>8529</v>
      </c>
      <c r="M127" s="286" t="s">
        <v>8529</v>
      </c>
      <c r="N127" s="286" t="s">
        <v>8529</v>
      </c>
      <c r="O127" s="286" t="s">
        <v>8529</v>
      </c>
      <c r="P127" s="286" t="s">
        <v>8529</v>
      </c>
      <c r="Q127" s="286" t="s">
        <v>8529</v>
      </c>
      <c r="R127" s="286" t="s">
        <v>8529</v>
      </c>
      <c r="S127" s="286" t="s">
        <v>8529</v>
      </c>
      <c r="T127" s="286" t="s">
        <v>8529</v>
      </c>
      <c r="U127" s="286" t="s">
        <v>8529</v>
      </c>
      <c r="V127" s="286" t="s">
        <v>8529</v>
      </c>
      <c r="W127" s="286" t="s">
        <v>8529</v>
      </c>
      <c r="X127" s="286" t="s">
        <v>8529</v>
      </c>
      <c r="Y127" s="286" t="s">
        <v>8529</v>
      </c>
      <c r="Z127" s="286" t="s">
        <v>8529</v>
      </c>
      <c r="AA127" s="286" t="s">
        <v>8529</v>
      </c>
      <c r="AB127" s="286" t="s">
        <v>8529</v>
      </c>
      <c r="AC127" s="286" t="s">
        <v>8529</v>
      </c>
      <c r="AD127" s="286" t="s">
        <v>8529</v>
      </c>
      <c r="AE127" s="286" t="s">
        <v>8529</v>
      </c>
      <c r="AF127" s="286" t="s">
        <v>8529</v>
      </c>
      <c r="AG127" s="286" t="s">
        <v>8529</v>
      </c>
      <c r="AH127" s="286" t="s">
        <v>8529</v>
      </c>
      <c r="AI127" s="286" t="s">
        <v>8529</v>
      </c>
      <c r="AJ127" s="286" t="s">
        <v>8529</v>
      </c>
      <c r="AK127" s="286" t="s">
        <v>8529</v>
      </c>
      <c r="AL127" s="286" t="s">
        <v>8529</v>
      </c>
      <c r="AM127" s="286" t="s">
        <v>8529</v>
      </c>
      <c r="AN127" s="286" t="s">
        <v>8529</v>
      </c>
      <c r="AO127" s="286" t="s">
        <v>8529</v>
      </c>
      <c r="AP127" s="286" t="s">
        <v>8529</v>
      </c>
      <c r="AQ127" s="286" t="s">
        <v>8529</v>
      </c>
      <c r="AR127" s="286" t="s">
        <v>8529</v>
      </c>
      <c r="AS127" s="286" t="s">
        <v>8529</v>
      </c>
      <c r="AT127" s="286" t="s">
        <v>8529</v>
      </c>
      <c r="AU127" s="286" t="s">
        <v>8529</v>
      </c>
      <c r="AV127" s="286" t="s">
        <v>8529</v>
      </c>
      <c r="AW127" s="286" t="s">
        <v>8529</v>
      </c>
      <c r="AX127" s="286" t="s">
        <v>8529</v>
      </c>
      <c r="AY127" s="286" t="s">
        <v>8529</v>
      </c>
      <c r="AZ127" s="286" t="s">
        <v>8529</v>
      </c>
      <c r="BA127" s="286" t="s">
        <v>8529</v>
      </c>
      <c r="BB127" s="286" t="s">
        <v>8529</v>
      </c>
      <c r="BC127" s="286" t="s">
        <v>8529</v>
      </c>
      <c r="BD127" s="286" t="s">
        <v>8529</v>
      </c>
      <c r="BE127" s="286" t="s">
        <v>8529</v>
      </c>
      <c r="BF127" s="286" t="s">
        <v>8529</v>
      </c>
      <c r="BG127" s="286" t="s">
        <v>8529</v>
      </c>
      <c r="BH127" s="286" t="s">
        <v>8529</v>
      </c>
      <c r="BI127" s="286" t="s">
        <v>8529</v>
      </c>
      <c r="BJ127" s="286" t="s">
        <v>8529</v>
      </c>
      <c r="BK127" s="286" t="s">
        <v>8529</v>
      </c>
      <c r="BL127" s="286" t="s">
        <v>8529</v>
      </c>
      <c r="BM127" s="286" t="s">
        <v>8529</v>
      </c>
      <c r="BN127" s="286" t="s">
        <v>8529</v>
      </c>
      <c r="BO127" s="286" t="s">
        <v>8529</v>
      </c>
      <c r="BP127" s="286" t="s">
        <v>8529</v>
      </c>
      <c r="BQ127" s="286" t="s">
        <v>8529</v>
      </c>
      <c r="BR127" s="286" t="s">
        <v>8529</v>
      </c>
      <c r="BS127" s="286" t="s">
        <v>8529</v>
      </c>
      <c r="BT127" s="286" t="s">
        <v>8529</v>
      </c>
      <c r="BU127" s="286" t="s">
        <v>8529</v>
      </c>
      <c r="BV127" s="286" t="s">
        <v>8529</v>
      </c>
      <c r="BW127" s="286" t="s">
        <v>8529</v>
      </c>
      <c r="BX127" s="286" t="s">
        <v>8529</v>
      </c>
      <c r="BY127" s="286" t="s">
        <v>8529</v>
      </c>
      <c r="BZ127" s="286" t="s">
        <v>8529</v>
      </c>
      <c r="CA127" s="286" t="s">
        <v>8529</v>
      </c>
      <c r="CB127" s="286" t="str">
        <f>_xlfn.IFNA(VLOOKUP(C127,'INFORM Severity - hidden'!$C$5:$G$300,5,FALSE),"-")</f>
        <v>-</v>
      </c>
    </row>
    <row r="128" spans="1:80">
      <c r="A128" t="s">
        <v>1476</v>
      </c>
      <c r="B128" t="s">
        <v>1474</v>
      </c>
      <c r="C128" t="s">
        <v>1475</v>
      </c>
      <c r="D128" s="286" t="str">
        <f t="shared" si="1"/>
        <v>Decreasing</v>
      </c>
      <c r="E128" s="286" t="s">
        <v>8529</v>
      </c>
      <c r="F128" s="286">
        <v>2.4</v>
      </c>
      <c r="G128" s="286">
        <v>2.4</v>
      </c>
      <c r="H128" s="286">
        <v>2.9</v>
      </c>
      <c r="I128" s="286">
        <v>2.8</v>
      </c>
      <c r="J128" s="286">
        <v>2.8</v>
      </c>
      <c r="K128" s="286">
        <v>2.8</v>
      </c>
      <c r="L128" s="286">
        <v>2.8</v>
      </c>
      <c r="M128" s="286">
        <v>2.8</v>
      </c>
      <c r="N128" s="286">
        <v>2.9</v>
      </c>
      <c r="O128" s="286">
        <v>2.9</v>
      </c>
      <c r="P128" s="286">
        <v>2.9</v>
      </c>
      <c r="Q128" s="286">
        <v>2.9</v>
      </c>
      <c r="R128" s="286">
        <v>2.9</v>
      </c>
      <c r="S128" s="286">
        <v>2.9</v>
      </c>
      <c r="T128" s="286">
        <v>2.9</v>
      </c>
      <c r="U128" s="286">
        <v>2.9</v>
      </c>
      <c r="V128" s="286">
        <v>3.2</v>
      </c>
      <c r="W128" s="286">
        <v>3.1</v>
      </c>
      <c r="X128" s="286">
        <v>3.2</v>
      </c>
      <c r="Y128" s="286">
        <v>3.2</v>
      </c>
      <c r="Z128" s="286">
        <v>3.2</v>
      </c>
      <c r="AA128" s="286">
        <v>3.2</v>
      </c>
      <c r="AB128" s="286">
        <v>3.2</v>
      </c>
      <c r="AC128" s="286">
        <v>3.4</v>
      </c>
      <c r="AD128" s="286">
        <v>3.4</v>
      </c>
      <c r="AE128" s="286">
        <v>3.5</v>
      </c>
      <c r="AF128" s="286">
        <v>3.5</v>
      </c>
      <c r="AG128" s="286">
        <v>3.5</v>
      </c>
      <c r="AH128" s="286">
        <v>3.5</v>
      </c>
      <c r="AI128" s="286">
        <v>3.5</v>
      </c>
      <c r="AJ128" s="286">
        <v>3.4</v>
      </c>
      <c r="AK128" s="286">
        <v>3.4</v>
      </c>
      <c r="AL128" s="286">
        <v>3.4</v>
      </c>
      <c r="AM128" s="286">
        <v>3.4</v>
      </c>
      <c r="AN128" s="286">
        <v>3.3</v>
      </c>
      <c r="AO128" s="286">
        <v>3.3</v>
      </c>
      <c r="AP128" s="286">
        <v>3.3</v>
      </c>
      <c r="AQ128" s="286">
        <v>3.3</v>
      </c>
      <c r="AR128" s="286">
        <v>3.6</v>
      </c>
      <c r="AS128" s="286">
        <v>3.6</v>
      </c>
      <c r="AT128" s="286">
        <v>3.5</v>
      </c>
      <c r="AU128" s="286">
        <v>3.5</v>
      </c>
      <c r="AV128" s="286">
        <v>3.5</v>
      </c>
      <c r="AW128" s="286">
        <v>3.5</v>
      </c>
      <c r="AX128" s="286">
        <v>3.5</v>
      </c>
      <c r="AY128" s="286">
        <v>3.5</v>
      </c>
      <c r="AZ128" s="286">
        <v>3.4</v>
      </c>
      <c r="BA128" s="286">
        <v>3.4</v>
      </c>
      <c r="BB128" s="286">
        <v>3.4</v>
      </c>
      <c r="BC128" s="286">
        <v>3.4</v>
      </c>
      <c r="BD128" s="286">
        <v>3.3</v>
      </c>
      <c r="BE128" s="286">
        <v>3.4</v>
      </c>
      <c r="BF128" s="286">
        <v>3.4</v>
      </c>
      <c r="BG128" s="286">
        <v>3.4</v>
      </c>
      <c r="BH128" s="286">
        <v>3.4</v>
      </c>
      <c r="BI128" s="286">
        <v>3.4</v>
      </c>
      <c r="BJ128" s="286">
        <v>3.4</v>
      </c>
      <c r="BK128" s="286">
        <v>3.5</v>
      </c>
      <c r="BL128" s="286">
        <v>3.2</v>
      </c>
      <c r="BM128" s="286">
        <v>3.2</v>
      </c>
      <c r="BN128" s="286">
        <v>3.2</v>
      </c>
      <c r="BO128" s="286">
        <v>3.2</v>
      </c>
      <c r="BP128" s="286">
        <v>3.3</v>
      </c>
      <c r="BQ128" s="286">
        <v>3.1</v>
      </c>
      <c r="BR128" s="286">
        <v>3.1</v>
      </c>
      <c r="BS128" s="286">
        <v>3.3</v>
      </c>
      <c r="BT128" s="286">
        <v>3.3</v>
      </c>
      <c r="BU128" s="286">
        <v>3.3</v>
      </c>
      <c r="BV128" s="286">
        <v>3.3</v>
      </c>
      <c r="BW128" s="286">
        <v>3.4</v>
      </c>
      <c r="BX128" s="286">
        <v>3.4</v>
      </c>
      <c r="BY128" s="286">
        <v>3.3</v>
      </c>
      <c r="BZ128" s="286">
        <v>3.3</v>
      </c>
      <c r="CA128" s="286">
        <v>3.2</v>
      </c>
      <c r="CB128" s="286">
        <f>_xlfn.IFNA(VLOOKUP(C128,'INFORM Severity - hidden'!$C$5:$G$300,5,FALSE),"-")</f>
        <v>3.2</v>
      </c>
    </row>
    <row r="129" spans="1:80">
      <c r="C129" t="s">
        <v>8598</v>
      </c>
      <c r="D129" s="286" t="str">
        <f t="shared" si="1"/>
        <v>-</v>
      </c>
      <c r="E129" s="286" t="s">
        <v>8529</v>
      </c>
      <c r="F129" s="286">
        <v>1.4</v>
      </c>
      <c r="G129" s="286">
        <v>1.4</v>
      </c>
      <c r="H129" s="286" t="s">
        <v>8529</v>
      </c>
      <c r="I129" s="286" t="s">
        <v>8529</v>
      </c>
      <c r="J129" s="286" t="s">
        <v>8529</v>
      </c>
      <c r="K129" s="286" t="s">
        <v>8529</v>
      </c>
      <c r="L129" s="286" t="s">
        <v>8529</v>
      </c>
      <c r="M129" s="286" t="s">
        <v>8529</v>
      </c>
      <c r="N129" s="286" t="s">
        <v>8529</v>
      </c>
      <c r="O129" s="286" t="s">
        <v>8529</v>
      </c>
      <c r="P129" s="286" t="s">
        <v>8529</v>
      </c>
      <c r="Q129" s="286" t="s">
        <v>8529</v>
      </c>
      <c r="R129" s="286" t="s">
        <v>8529</v>
      </c>
      <c r="S129" s="286" t="s">
        <v>8529</v>
      </c>
      <c r="T129" s="286" t="s">
        <v>8529</v>
      </c>
      <c r="U129" s="286" t="s">
        <v>8529</v>
      </c>
      <c r="V129" s="286" t="s">
        <v>8529</v>
      </c>
      <c r="W129" s="286" t="s">
        <v>8529</v>
      </c>
      <c r="X129" s="286" t="s">
        <v>8529</v>
      </c>
      <c r="Y129" s="286" t="s">
        <v>8529</v>
      </c>
      <c r="Z129" s="286" t="s">
        <v>8529</v>
      </c>
      <c r="AA129" s="286" t="s">
        <v>8529</v>
      </c>
      <c r="AB129" s="286" t="s">
        <v>8529</v>
      </c>
      <c r="AC129" s="286" t="s">
        <v>8529</v>
      </c>
      <c r="AD129" s="286" t="s">
        <v>8529</v>
      </c>
      <c r="AE129" s="286" t="s">
        <v>8529</v>
      </c>
      <c r="AF129" s="286" t="s">
        <v>8529</v>
      </c>
      <c r="AG129" s="286" t="s">
        <v>8529</v>
      </c>
      <c r="AH129" s="286" t="s">
        <v>8529</v>
      </c>
      <c r="AI129" s="286" t="s">
        <v>8529</v>
      </c>
      <c r="AJ129" s="286" t="s">
        <v>8529</v>
      </c>
      <c r="AK129" s="286" t="s">
        <v>8529</v>
      </c>
      <c r="AL129" s="286" t="s">
        <v>8529</v>
      </c>
      <c r="AM129" s="286" t="s">
        <v>8529</v>
      </c>
      <c r="AN129" s="286" t="s">
        <v>8529</v>
      </c>
      <c r="AO129" s="286" t="s">
        <v>8529</v>
      </c>
      <c r="AP129" s="286" t="s">
        <v>8529</v>
      </c>
      <c r="AQ129" s="286" t="s">
        <v>8529</v>
      </c>
      <c r="AR129" s="286" t="s">
        <v>8529</v>
      </c>
      <c r="AS129" s="286" t="s">
        <v>8529</v>
      </c>
      <c r="AT129" s="286" t="s">
        <v>8529</v>
      </c>
      <c r="AU129" s="286" t="s">
        <v>8529</v>
      </c>
      <c r="AV129" s="286" t="s">
        <v>8529</v>
      </c>
      <c r="AW129" s="286" t="s">
        <v>8529</v>
      </c>
      <c r="AX129" s="286" t="s">
        <v>8529</v>
      </c>
      <c r="AY129" s="286" t="s">
        <v>8529</v>
      </c>
      <c r="AZ129" s="286" t="s">
        <v>8529</v>
      </c>
      <c r="BA129" s="286" t="s">
        <v>8529</v>
      </c>
      <c r="BB129" s="286" t="s">
        <v>8529</v>
      </c>
      <c r="BC129" s="286" t="s">
        <v>8529</v>
      </c>
      <c r="BD129" s="286" t="s">
        <v>8529</v>
      </c>
      <c r="BE129" s="286" t="s">
        <v>8529</v>
      </c>
      <c r="BF129" s="286" t="s">
        <v>8529</v>
      </c>
      <c r="BG129" s="286" t="s">
        <v>8529</v>
      </c>
      <c r="BH129" s="286" t="s">
        <v>8529</v>
      </c>
      <c r="BI129" s="286" t="s">
        <v>8529</v>
      </c>
      <c r="BJ129" s="286" t="s">
        <v>8529</v>
      </c>
      <c r="BK129" s="286" t="s">
        <v>8529</v>
      </c>
      <c r="BL129" s="286" t="s">
        <v>8529</v>
      </c>
      <c r="BM129" s="286" t="s">
        <v>8529</v>
      </c>
      <c r="BN129" s="286" t="s">
        <v>8529</v>
      </c>
      <c r="BO129" s="286" t="s">
        <v>8529</v>
      </c>
      <c r="BP129" s="286" t="s">
        <v>8529</v>
      </c>
      <c r="BQ129" s="286" t="s">
        <v>8529</v>
      </c>
      <c r="BR129" s="286" t="s">
        <v>8529</v>
      </c>
      <c r="BS129" s="286" t="s">
        <v>8529</v>
      </c>
      <c r="BT129" s="286" t="s">
        <v>8529</v>
      </c>
      <c r="BU129" s="286" t="s">
        <v>8529</v>
      </c>
      <c r="BV129" s="286" t="s">
        <v>8529</v>
      </c>
      <c r="BW129" s="286" t="s">
        <v>8529</v>
      </c>
      <c r="BX129" s="286" t="s">
        <v>8529</v>
      </c>
      <c r="BY129" s="286" t="s">
        <v>8529</v>
      </c>
      <c r="BZ129" s="286" t="s">
        <v>8529</v>
      </c>
      <c r="CA129" s="286" t="s">
        <v>8529</v>
      </c>
      <c r="CB129" s="286" t="str">
        <f>_xlfn.IFNA(VLOOKUP(C129,'INFORM Severity - hidden'!$C$5:$G$300,5,FALSE),"-")</f>
        <v>-</v>
      </c>
    </row>
    <row r="130" spans="1:80">
      <c r="C130" t="s">
        <v>8599</v>
      </c>
      <c r="D130" s="286" t="str">
        <f t="shared" si="1"/>
        <v>-</v>
      </c>
      <c r="E130" s="286" t="s">
        <v>8529</v>
      </c>
      <c r="F130" s="286" t="s">
        <v>8529</v>
      </c>
      <c r="G130" s="286" t="s">
        <v>8529</v>
      </c>
      <c r="H130" s="286" t="s">
        <v>8529</v>
      </c>
      <c r="I130" s="286" t="s">
        <v>8529</v>
      </c>
      <c r="J130" s="286" t="s">
        <v>8529</v>
      </c>
      <c r="K130" s="286" t="s">
        <v>8529</v>
      </c>
      <c r="L130" s="286" t="s">
        <v>8529</v>
      </c>
      <c r="M130" s="286" t="s">
        <v>8529</v>
      </c>
      <c r="N130" s="286" t="s">
        <v>8529</v>
      </c>
      <c r="O130" s="286" t="s">
        <v>8529</v>
      </c>
      <c r="P130" s="286" t="s">
        <v>8529</v>
      </c>
      <c r="Q130" s="286" t="s">
        <v>8529</v>
      </c>
      <c r="R130" s="286" t="s">
        <v>8529</v>
      </c>
      <c r="S130" s="286" t="s">
        <v>8529</v>
      </c>
      <c r="T130" s="286">
        <v>3.3</v>
      </c>
      <c r="U130" s="286">
        <v>3.3</v>
      </c>
      <c r="V130" s="286">
        <v>3.3</v>
      </c>
      <c r="W130" s="286">
        <v>3.3</v>
      </c>
      <c r="X130" s="286">
        <v>3.4</v>
      </c>
      <c r="Y130" s="286">
        <v>3.5</v>
      </c>
      <c r="Z130" s="286">
        <v>3.5</v>
      </c>
      <c r="AA130" s="286">
        <v>3.5</v>
      </c>
      <c r="AB130" s="286">
        <v>3.5</v>
      </c>
      <c r="AC130" s="286">
        <v>3.5</v>
      </c>
      <c r="AD130" s="286">
        <v>3.6</v>
      </c>
      <c r="AE130" s="286">
        <v>3.7</v>
      </c>
      <c r="AF130" s="286">
        <v>3.7</v>
      </c>
      <c r="AG130" s="286">
        <v>3.7</v>
      </c>
      <c r="AH130" s="286">
        <v>3.7</v>
      </c>
      <c r="AI130" s="286">
        <v>3.7</v>
      </c>
      <c r="AJ130" s="286">
        <v>3.5</v>
      </c>
      <c r="AK130" s="286">
        <v>3.5</v>
      </c>
      <c r="AL130" s="286">
        <v>3.5</v>
      </c>
      <c r="AM130" s="286">
        <v>3.5</v>
      </c>
      <c r="AN130" s="286">
        <v>3.5</v>
      </c>
      <c r="AO130" s="286">
        <v>3.5</v>
      </c>
      <c r="AP130" s="286">
        <v>3.5</v>
      </c>
      <c r="AQ130" s="286">
        <v>3.5</v>
      </c>
      <c r="AR130" s="286">
        <v>3.6</v>
      </c>
      <c r="AS130" s="286">
        <v>3.6</v>
      </c>
      <c r="AT130" s="286">
        <v>3.5</v>
      </c>
      <c r="AU130" s="286">
        <v>3.5</v>
      </c>
      <c r="AV130" s="286">
        <v>3.5</v>
      </c>
      <c r="AW130" s="286">
        <v>3.6</v>
      </c>
      <c r="AX130" s="286">
        <v>3.6</v>
      </c>
      <c r="AY130" s="286">
        <v>3.6</v>
      </c>
      <c r="AZ130" s="286">
        <v>3.4</v>
      </c>
      <c r="BA130" s="286">
        <v>3.4</v>
      </c>
      <c r="BB130" s="286">
        <v>3.5</v>
      </c>
      <c r="BC130" s="286">
        <v>3.4</v>
      </c>
      <c r="BD130" s="286">
        <v>3.4</v>
      </c>
      <c r="BE130" s="286">
        <v>3.5</v>
      </c>
      <c r="BF130" s="286">
        <v>3.5</v>
      </c>
      <c r="BG130" s="286">
        <v>3.7</v>
      </c>
      <c r="BH130" s="286">
        <v>3.5</v>
      </c>
      <c r="BI130" s="286">
        <v>3.4</v>
      </c>
      <c r="BJ130" s="286">
        <v>3.5</v>
      </c>
      <c r="BK130" s="286">
        <v>3.5</v>
      </c>
      <c r="BL130" s="286">
        <v>3.5</v>
      </c>
      <c r="BM130" s="286">
        <v>3.6</v>
      </c>
      <c r="BN130" s="286">
        <v>3.6</v>
      </c>
      <c r="BO130" s="286">
        <v>3.6</v>
      </c>
      <c r="BP130" s="286">
        <v>3.5</v>
      </c>
      <c r="BQ130" s="286" t="s">
        <v>8529</v>
      </c>
      <c r="BR130" s="286" t="s">
        <v>8529</v>
      </c>
      <c r="BS130" s="286" t="s">
        <v>8529</v>
      </c>
      <c r="BT130" s="286" t="s">
        <v>8529</v>
      </c>
      <c r="BU130" s="286" t="s">
        <v>8529</v>
      </c>
      <c r="BV130" s="286" t="s">
        <v>8529</v>
      </c>
      <c r="BW130" s="286" t="s">
        <v>8529</v>
      </c>
      <c r="BX130" s="286" t="s">
        <v>8529</v>
      </c>
      <c r="BY130" s="286" t="s">
        <v>8529</v>
      </c>
      <c r="BZ130" s="286" t="s">
        <v>8529</v>
      </c>
      <c r="CA130" s="286" t="s">
        <v>8529</v>
      </c>
      <c r="CB130" s="286" t="str">
        <f>_xlfn.IFNA(VLOOKUP(C130,'INFORM Severity - hidden'!$C$5:$G$300,5,FALSE),"-")</f>
        <v>-</v>
      </c>
    </row>
    <row r="131" spans="1:80">
      <c r="C131" t="s">
        <v>8600</v>
      </c>
      <c r="D131" s="286" t="str">
        <f t="shared" ref="D131:D194" si="2">IF(CB131="-","-",IFERROR(IF(ROUND(AVERAGE(BZ131:CB131),1)=ROUND(AVERAGE(BW131:BY131),1),"Stable",IF(ROUND(AVERAGE(BZ131:CB131),1)&lt;ROUND(AVERAGE(BW131:BY131),1),"Decreasing",IF(ROUND(AVERAGE(BZ131:CB131),1)&gt;ROUND(AVERAGE(BW131:BY131),1),"Increasing"))),"-"))</f>
        <v>-</v>
      </c>
      <c r="E131" s="286" t="s">
        <v>8529</v>
      </c>
      <c r="F131" s="286" t="s">
        <v>8529</v>
      </c>
      <c r="G131" s="286" t="s">
        <v>8529</v>
      </c>
      <c r="H131" s="286" t="s">
        <v>8529</v>
      </c>
      <c r="I131" s="286" t="s">
        <v>8529</v>
      </c>
      <c r="J131" s="286" t="s">
        <v>8529</v>
      </c>
      <c r="K131" s="286" t="s">
        <v>8529</v>
      </c>
      <c r="L131" s="286" t="s">
        <v>8529</v>
      </c>
      <c r="M131" s="286" t="s">
        <v>8529</v>
      </c>
      <c r="N131" s="286" t="s">
        <v>8529</v>
      </c>
      <c r="O131" s="286" t="s">
        <v>8529</v>
      </c>
      <c r="P131" s="286" t="s">
        <v>8529</v>
      </c>
      <c r="Q131" s="286" t="s">
        <v>8529</v>
      </c>
      <c r="R131" s="286" t="s">
        <v>8529</v>
      </c>
      <c r="S131" s="286" t="s">
        <v>8529</v>
      </c>
      <c r="T131" s="286" t="s">
        <v>8529</v>
      </c>
      <c r="U131" s="286" t="s">
        <v>8529</v>
      </c>
      <c r="V131" s="286" t="s">
        <v>8529</v>
      </c>
      <c r="W131" s="286" t="s">
        <v>8529</v>
      </c>
      <c r="X131" s="286">
        <v>3.2</v>
      </c>
      <c r="Y131" s="286">
        <v>3.2</v>
      </c>
      <c r="Z131" s="286">
        <v>3.1</v>
      </c>
      <c r="AA131" s="286">
        <v>3.2</v>
      </c>
      <c r="AB131" s="286">
        <v>3.2</v>
      </c>
      <c r="AC131" s="286">
        <v>3.2</v>
      </c>
      <c r="AD131" s="286" t="s">
        <v>8529</v>
      </c>
      <c r="AE131" s="286" t="s">
        <v>8529</v>
      </c>
      <c r="AF131" s="286" t="s">
        <v>8529</v>
      </c>
      <c r="AG131" s="286" t="s">
        <v>8529</v>
      </c>
      <c r="AH131" s="286" t="s">
        <v>8529</v>
      </c>
      <c r="AI131" s="286" t="s">
        <v>8529</v>
      </c>
      <c r="AJ131" s="286" t="s">
        <v>8529</v>
      </c>
      <c r="AK131" s="286" t="s">
        <v>8529</v>
      </c>
      <c r="AL131" s="286" t="s">
        <v>8529</v>
      </c>
      <c r="AM131" s="286" t="s">
        <v>8529</v>
      </c>
      <c r="AN131" s="286" t="s">
        <v>8529</v>
      </c>
      <c r="AO131" s="286" t="s">
        <v>8529</v>
      </c>
      <c r="AP131" s="286" t="s">
        <v>8529</v>
      </c>
      <c r="AQ131" s="286" t="s">
        <v>8529</v>
      </c>
      <c r="AR131" s="286" t="s">
        <v>8529</v>
      </c>
      <c r="AS131" s="286" t="s">
        <v>8529</v>
      </c>
      <c r="AT131" s="286" t="s">
        <v>8529</v>
      </c>
      <c r="AU131" s="286" t="s">
        <v>8529</v>
      </c>
      <c r="AV131" s="286" t="s">
        <v>8529</v>
      </c>
      <c r="AW131" s="286" t="s">
        <v>8529</v>
      </c>
      <c r="AX131" s="286" t="s">
        <v>8529</v>
      </c>
      <c r="AY131" s="286" t="s">
        <v>8529</v>
      </c>
      <c r="AZ131" s="286" t="s">
        <v>8529</v>
      </c>
      <c r="BA131" s="286" t="s">
        <v>8529</v>
      </c>
      <c r="BB131" s="286" t="s">
        <v>8529</v>
      </c>
      <c r="BC131" s="286" t="s">
        <v>8529</v>
      </c>
      <c r="BD131" s="286" t="s">
        <v>8529</v>
      </c>
      <c r="BE131" s="286" t="s">
        <v>8529</v>
      </c>
      <c r="BF131" s="286" t="s">
        <v>8529</v>
      </c>
      <c r="BG131" s="286" t="s">
        <v>8529</v>
      </c>
      <c r="BH131" s="286" t="s">
        <v>8529</v>
      </c>
      <c r="BI131" s="286" t="s">
        <v>8529</v>
      </c>
      <c r="BJ131" s="286" t="s">
        <v>8529</v>
      </c>
      <c r="BK131" s="286" t="s">
        <v>8529</v>
      </c>
      <c r="BL131" s="286" t="s">
        <v>8529</v>
      </c>
      <c r="BM131" s="286" t="s">
        <v>8529</v>
      </c>
      <c r="BN131" s="286" t="s">
        <v>8529</v>
      </c>
      <c r="BO131" s="286" t="s">
        <v>8529</v>
      </c>
      <c r="BP131" s="286" t="s">
        <v>8529</v>
      </c>
      <c r="BQ131" s="286" t="s">
        <v>8529</v>
      </c>
      <c r="BR131" s="286" t="s">
        <v>8529</v>
      </c>
      <c r="BS131" s="286" t="s">
        <v>8529</v>
      </c>
      <c r="BT131" s="286" t="s">
        <v>8529</v>
      </c>
      <c r="BU131" s="286" t="s">
        <v>8529</v>
      </c>
      <c r="BV131" s="286" t="s">
        <v>8529</v>
      </c>
      <c r="BW131" s="286" t="s">
        <v>8529</v>
      </c>
      <c r="BX131" s="286" t="s">
        <v>8529</v>
      </c>
      <c r="BY131" s="286" t="s">
        <v>8529</v>
      </c>
      <c r="BZ131" s="286" t="s">
        <v>8529</v>
      </c>
      <c r="CA131" s="286" t="s">
        <v>8529</v>
      </c>
      <c r="CB131" s="286" t="str">
        <f>_xlfn.IFNA(VLOOKUP(C131,'INFORM Severity - hidden'!$C$5:$G$300,5,FALSE),"-")</f>
        <v>-</v>
      </c>
    </row>
    <row r="132" spans="1:80">
      <c r="A132" t="s">
        <v>1476</v>
      </c>
      <c r="B132" t="s">
        <v>1486</v>
      </c>
      <c r="C132" t="s">
        <v>1487</v>
      </c>
      <c r="D132" s="286" t="str">
        <f t="shared" si="2"/>
        <v>Increasing</v>
      </c>
      <c r="E132" s="286" t="s">
        <v>8529</v>
      </c>
      <c r="F132" s="286" t="s">
        <v>8529</v>
      </c>
      <c r="G132" s="286" t="s">
        <v>8529</v>
      </c>
      <c r="H132" s="286" t="s">
        <v>8529</v>
      </c>
      <c r="I132" s="286" t="s">
        <v>8529</v>
      </c>
      <c r="J132" s="286" t="s">
        <v>8529</v>
      </c>
      <c r="K132" s="286" t="s">
        <v>8529</v>
      </c>
      <c r="L132" s="286" t="s">
        <v>8529</v>
      </c>
      <c r="M132" s="286" t="s">
        <v>8529</v>
      </c>
      <c r="N132" s="286" t="s">
        <v>8529</v>
      </c>
      <c r="O132" s="286" t="s">
        <v>8529</v>
      </c>
      <c r="P132" s="286" t="s">
        <v>8529</v>
      </c>
      <c r="Q132" s="286" t="s">
        <v>8529</v>
      </c>
      <c r="R132" s="286" t="s">
        <v>8529</v>
      </c>
      <c r="S132" s="286" t="s">
        <v>8529</v>
      </c>
      <c r="T132" s="286" t="s">
        <v>8529</v>
      </c>
      <c r="U132" s="286" t="s">
        <v>8529</v>
      </c>
      <c r="V132" s="286" t="s">
        <v>8529</v>
      </c>
      <c r="W132" s="286" t="s">
        <v>8529</v>
      </c>
      <c r="X132" s="286" t="s">
        <v>8529</v>
      </c>
      <c r="Y132" s="286" t="s">
        <v>8529</v>
      </c>
      <c r="Z132" s="286" t="s">
        <v>8529</v>
      </c>
      <c r="AA132" s="286" t="s">
        <v>8529</v>
      </c>
      <c r="AB132" s="286" t="s">
        <v>8529</v>
      </c>
      <c r="AC132" s="286" t="s">
        <v>8529</v>
      </c>
      <c r="AD132" s="286" t="s">
        <v>8529</v>
      </c>
      <c r="AE132" s="286" t="s">
        <v>8529</v>
      </c>
      <c r="AF132" s="286" t="s">
        <v>8529</v>
      </c>
      <c r="AG132" s="286" t="s">
        <v>8529</v>
      </c>
      <c r="AH132" s="286" t="s">
        <v>8529</v>
      </c>
      <c r="AI132" s="286" t="s">
        <v>8529</v>
      </c>
      <c r="AJ132" s="286" t="s">
        <v>8529</v>
      </c>
      <c r="AK132" s="286" t="s">
        <v>8529</v>
      </c>
      <c r="AL132" s="286" t="s">
        <v>8529</v>
      </c>
      <c r="AM132" s="286" t="s">
        <v>8529</v>
      </c>
      <c r="AN132" s="286" t="s">
        <v>8529</v>
      </c>
      <c r="AO132" s="286" t="s">
        <v>8529</v>
      </c>
      <c r="AP132" s="286" t="s">
        <v>8529</v>
      </c>
      <c r="AQ132" s="286" t="s">
        <v>8529</v>
      </c>
      <c r="AR132" s="286" t="s">
        <v>8529</v>
      </c>
      <c r="AS132" s="286" t="s">
        <v>8529</v>
      </c>
      <c r="AT132" s="286" t="s">
        <v>8529</v>
      </c>
      <c r="AU132" s="286" t="s">
        <v>8529</v>
      </c>
      <c r="AV132" s="286" t="s">
        <v>8529</v>
      </c>
      <c r="AW132" s="286" t="s">
        <v>8529</v>
      </c>
      <c r="AX132" s="286" t="s">
        <v>8529</v>
      </c>
      <c r="AY132" s="286" t="s">
        <v>8529</v>
      </c>
      <c r="AZ132" s="286" t="s">
        <v>8529</v>
      </c>
      <c r="BA132" s="286" t="s">
        <v>8529</v>
      </c>
      <c r="BB132" s="286" t="s">
        <v>8529</v>
      </c>
      <c r="BC132" s="286" t="s">
        <v>8529</v>
      </c>
      <c r="BD132" s="286" t="s">
        <v>8529</v>
      </c>
      <c r="BE132" s="286" t="s">
        <v>8529</v>
      </c>
      <c r="BF132" s="286" t="s">
        <v>8529</v>
      </c>
      <c r="BG132" s="286" t="s">
        <v>8529</v>
      </c>
      <c r="BH132" s="286" t="s">
        <v>8529</v>
      </c>
      <c r="BI132" s="286" t="s">
        <v>8529</v>
      </c>
      <c r="BJ132" s="286" t="s">
        <v>8529</v>
      </c>
      <c r="BK132" s="286" t="s">
        <v>8529</v>
      </c>
      <c r="BL132" s="286" t="s">
        <v>8529</v>
      </c>
      <c r="BM132" s="286" t="s">
        <v>8529</v>
      </c>
      <c r="BN132" s="286" t="s">
        <v>8529</v>
      </c>
      <c r="BO132" s="286" t="s">
        <v>8529</v>
      </c>
      <c r="BP132" s="286" t="s">
        <v>8529</v>
      </c>
      <c r="BQ132" s="286">
        <v>3.4</v>
      </c>
      <c r="BR132" s="286">
        <v>3.5</v>
      </c>
      <c r="BS132" s="286">
        <v>3.5</v>
      </c>
      <c r="BT132" s="286">
        <v>3.7</v>
      </c>
      <c r="BU132" s="286">
        <v>3.7</v>
      </c>
      <c r="BV132" s="286">
        <v>3.9</v>
      </c>
      <c r="BW132" s="286">
        <v>4</v>
      </c>
      <c r="BX132" s="286">
        <v>3.7</v>
      </c>
      <c r="BY132" s="286">
        <v>4.2</v>
      </c>
      <c r="BZ132" s="286">
        <v>4.2</v>
      </c>
      <c r="CA132" s="286">
        <v>4.2</v>
      </c>
      <c r="CB132" s="286">
        <f>_xlfn.IFNA(VLOOKUP(C132,'INFORM Severity - hidden'!$C$5:$G$300,5,FALSE),"-")</f>
        <v>4.0999999999999996</v>
      </c>
    </row>
    <row r="133" spans="1:80">
      <c r="C133" t="s">
        <v>8601</v>
      </c>
      <c r="D133" s="286" t="str">
        <f t="shared" si="2"/>
        <v>-</v>
      </c>
      <c r="E133" s="286" t="s">
        <v>8529</v>
      </c>
      <c r="F133" s="286">
        <v>3.9</v>
      </c>
      <c r="G133" s="286">
        <v>3.7</v>
      </c>
      <c r="H133" s="286">
        <v>3.9</v>
      </c>
      <c r="I133" s="286">
        <v>3.9</v>
      </c>
      <c r="J133" s="286">
        <v>3.9</v>
      </c>
      <c r="K133" s="286">
        <v>3.9</v>
      </c>
      <c r="L133" s="286">
        <v>3.9</v>
      </c>
      <c r="M133" s="286">
        <v>3.9</v>
      </c>
      <c r="N133" s="286">
        <v>3.9</v>
      </c>
      <c r="O133" s="286">
        <v>3.9</v>
      </c>
      <c r="P133" s="286">
        <v>3.9</v>
      </c>
      <c r="Q133" s="286">
        <v>3.9</v>
      </c>
      <c r="R133" s="286">
        <v>3.9</v>
      </c>
      <c r="S133" s="286">
        <v>3.9</v>
      </c>
      <c r="T133" s="286">
        <v>4.2</v>
      </c>
      <c r="U133" s="286">
        <v>4.2</v>
      </c>
      <c r="V133" s="286">
        <v>4.2</v>
      </c>
      <c r="W133" s="286">
        <v>4.2</v>
      </c>
      <c r="X133" s="286">
        <v>4.2</v>
      </c>
      <c r="Y133" s="286">
        <v>4.0999999999999996</v>
      </c>
      <c r="Z133" s="286">
        <v>4.0999999999999996</v>
      </c>
      <c r="AA133" s="286">
        <v>4.2</v>
      </c>
      <c r="AB133" s="286">
        <v>4.2</v>
      </c>
      <c r="AC133" s="286">
        <v>4.2</v>
      </c>
      <c r="AD133" s="286">
        <v>4.2</v>
      </c>
      <c r="AE133" s="286">
        <v>4</v>
      </c>
      <c r="AF133" s="286">
        <v>4</v>
      </c>
      <c r="AG133" s="286">
        <v>4</v>
      </c>
      <c r="AH133" s="286">
        <v>3.8</v>
      </c>
      <c r="AI133" s="286">
        <v>3.8</v>
      </c>
      <c r="AJ133" s="286">
        <v>3.8</v>
      </c>
      <c r="AK133" s="286">
        <v>3.8</v>
      </c>
      <c r="AL133" s="286">
        <v>3.8</v>
      </c>
      <c r="AM133" s="286">
        <v>3.8</v>
      </c>
      <c r="AN133" s="286">
        <v>3.8</v>
      </c>
      <c r="AO133" s="286">
        <v>3.8</v>
      </c>
      <c r="AP133" s="286">
        <v>3.5</v>
      </c>
      <c r="AQ133" s="286">
        <v>3.5</v>
      </c>
      <c r="AR133" s="286">
        <v>3.5</v>
      </c>
      <c r="AS133" s="286">
        <v>3.5</v>
      </c>
      <c r="AT133" s="286">
        <v>3.5</v>
      </c>
      <c r="AU133" s="286">
        <v>3.6</v>
      </c>
      <c r="AV133" s="286">
        <v>3.6</v>
      </c>
      <c r="AW133" s="286">
        <v>3.6</v>
      </c>
      <c r="AX133" s="286">
        <v>3.7</v>
      </c>
      <c r="AY133" s="286">
        <v>3.7</v>
      </c>
      <c r="AZ133" s="286">
        <v>3.7</v>
      </c>
      <c r="BA133" s="286">
        <v>3.8</v>
      </c>
      <c r="BB133" s="286">
        <v>3.8</v>
      </c>
      <c r="BC133" s="286">
        <v>3.8</v>
      </c>
      <c r="BD133" s="286">
        <v>3.8</v>
      </c>
      <c r="BE133" s="286">
        <v>3.7</v>
      </c>
      <c r="BF133" s="286">
        <v>3.4</v>
      </c>
      <c r="BG133" s="286">
        <v>3.4</v>
      </c>
      <c r="BH133" s="286">
        <v>3.4</v>
      </c>
      <c r="BI133" s="286">
        <v>3.8</v>
      </c>
      <c r="BJ133" s="286">
        <v>3.8</v>
      </c>
      <c r="BK133" s="286">
        <v>3.8</v>
      </c>
      <c r="BL133" s="286">
        <v>3.8</v>
      </c>
      <c r="BM133" s="286">
        <v>3.8</v>
      </c>
      <c r="BN133" s="286">
        <v>3.8</v>
      </c>
      <c r="BO133" s="286">
        <v>3.8</v>
      </c>
      <c r="BP133" s="286">
        <v>4</v>
      </c>
      <c r="BQ133" s="286">
        <v>4</v>
      </c>
      <c r="BR133" s="286">
        <v>4</v>
      </c>
      <c r="BS133" s="286">
        <v>4</v>
      </c>
      <c r="BT133" s="286">
        <v>4</v>
      </c>
      <c r="BU133" s="286">
        <v>4</v>
      </c>
      <c r="BV133" s="286">
        <v>4</v>
      </c>
      <c r="BW133" s="286">
        <v>3.9</v>
      </c>
      <c r="BX133" s="286">
        <v>3.9</v>
      </c>
      <c r="BY133" s="286" t="s">
        <v>8529</v>
      </c>
      <c r="BZ133" s="286" t="s">
        <v>8529</v>
      </c>
      <c r="CA133" s="286" t="s">
        <v>8529</v>
      </c>
      <c r="CB133" s="286" t="str">
        <f>_xlfn.IFNA(VLOOKUP(C133,'INFORM Severity - hidden'!$C$5:$G$300,5,FALSE),"-")</f>
        <v>-</v>
      </c>
    </row>
    <row r="134" spans="1:80">
      <c r="A134" t="s">
        <v>1499</v>
      </c>
      <c r="B134" t="s">
        <v>1497</v>
      </c>
      <c r="C134" t="s">
        <v>1498</v>
      </c>
      <c r="D134" s="286" t="str">
        <f t="shared" si="2"/>
        <v>Decreasing</v>
      </c>
      <c r="E134" s="286" t="s">
        <v>8529</v>
      </c>
      <c r="F134" s="286">
        <v>2.6</v>
      </c>
      <c r="G134" s="286">
        <v>2.6</v>
      </c>
      <c r="H134" s="286">
        <v>3.5</v>
      </c>
      <c r="I134" s="286">
        <v>3.5</v>
      </c>
      <c r="J134" s="286">
        <v>3.5</v>
      </c>
      <c r="K134" s="286">
        <v>3.5</v>
      </c>
      <c r="L134" s="286">
        <v>3.5</v>
      </c>
      <c r="M134" s="286">
        <v>3.5</v>
      </c>
      <c r="N134" s="286">
        <v>3.5</v>
      </c>
      <c r="O134" s="286">
        <v>3.5</v>
      </c>
      <c r="P134" s="286">
        <v>3.5</v>
      </c>
      <c r="Q134" s="286">
        <v>3.5</v>
      </c>
      <c r="R134" s="286">
        <v>3.5</v>
      </c>
      <c r="S134" s="286">
        <v>3.6</v>
      </c>
      <c r="T134" s="286">
        <v>3.1</v>
      </c>
      <c r="U134" s="286">
        <v>3.1</v>
      </c>
      <c r="V134" s="286">
        <v>3.1</v>
      </c>
      <c r="W134" s="286">
        <v>3</v>
      </c>
      <c r="X134" s="286">
        <v>3</v>
      </c>
      <c r="Y134" s="286">
        <v>3</v>
      </c>
      <c r="Z134" s="286">
        <v>3</v>
      </c>
      <c r="AA134" s="286">
        <v>3</v>
      </c>
      <c r="AB134" s="286">
        <v>3</v>
      </c>
      <c r="AC134" s="286">
        <v>3</v>
      </c>
      <c r="AD134" s="286">
        <v>3</v>
      </c>
      <c r="AE134" s="286">
        <v>2.6</v>
      </c>
      <c r="AF134" s="286">
        <v>2.6</v>
      </c>
      <c r="AG134" s="286">
        <v>2.6</v>
      </c>
      <c r="AH134" s="286">
        <v>2.5</v>
      </c>
      <c r="AI134" s="286">
        <v>2.5</v>
      </c>
      <c r="AJ134" s="286">
        <v>3</v>
      </c>
      <c r="AK134" s="286">
        <v>3</v>
      </c>
      <c r="AL134" s="286">
        <v>3</v>
      </c>
      <c r="AM134" s="286">
        <v>3</v>
      </c>
      <c r="AN134" s="286">
        <v>3</v>
      </c>
      <c r="AO134" s="286">
        <v>3</v>
      </c>
      <c r="AP134" s="286">
        <v>2.9</v>
      </c>
      <c r="AQ134" s="286">
        <v>2.8</v>
      </c>
      <c r="AR134" s="286">
        <v>2.8</v>
      </c>
      <c r="AS134" s="286">
        <v>3.1</v>
      </c>
      <c r="AT134" s="286">
        <v>3.1</v>
      </c>
      <c r="AU134" s="286">
        <v>3.4</v>
      </c>
      <c r="AV134" s="286">
        <v>3.4</v>
      </c>
      <c r="AW134" s="286">
        <v>3.4</v>
      </c>
      <c r="AX134" s="286">
        <v>3.5</v>
      </c>
      <c r="AY134" s="286">
        <v>3.5</v>
      </c>
      <c r="AZ134" s="286">
        <v>3.5</v>
      </c>
      <c r="BA134" s="286">
        <v>3.4</v>
      </c>
      <c r="BB134" s="286">
        <v>3.4</v>
      </c>
      <c r="BC134" s="286">
        <v>3.4</v>
      </c>
      <c r="BD134" s="286">
        <v>3.4</v>
      </c>
      <c r="BE134" s="286">
        <v>3.4</v>
      </c>
      <c r="BF134" s="286">
        <v>3</v>
      </c>
      <c r="BG134" s="286">
        <v>3</v>
      </c>
      <c r="BH134" s="286">
        <v>3</v>
      </c>
      <c r="BI134" s="286">
        <v>3</v>
      </c>
      <c r="BJ134" s="286">
        <v>3</v>
      </c>
      <c r="BK134" s="286">
        <v>3.1</v>
      </c>
      <c r="BL134" s="286">
        <v>3.2</v>
      </c>
      <c r="BM134" s="286">
        <v>3.2</v>
      </c>
      <c r="BN134" s="286">
        <v>3.4</v>
      </c>
      <c r="BO134" s="286">
        <v>3.4</v>
      </c>
      <c r="BP134" s="286">
        <v>3.4</v>
      </c>
      <c r="BQ134" s="286">
        <v>3.5</v>
      </c>
      <c r="BR134" s="286">
        <v>3.5</v>
      </c>
      <c r="BS134" s="286">
        <v>3.5</v>
      </c>
      <c r="BT134" s="286">
        <v>3.5</v>
      </c>
      <c r="BU134" s="286">
        <v>3.5</v>
      </c>
      <c r="BV134" s="286">
        <v>3.5</v>
      </c>
      <c r="BW134" s="286">
        <v>3.4</v>
      </c>
      <c r="BX134" s="286">
        <v>3.4</v>
      </c>
      <c r="BY134" s="286">
        <v>3.3</v>
      </c>
      <c r="BZ134" s="286">
        <v>3.3</v>
      </c>
      <c r="CA134" s="286">
        <v>3.3</v>
      </c>
      <c r="CB134" s="286">
        <f>_xlfn.IFNA(VLOOKUP(C134,'INFORM Severity - hidden'!$C$5:$G$300,5,FALSE),"-")</f>
        <v>3.3</v>
      </c>
    </row>
    <row r="135" spans="1:80">
      <c r="C135" t="s">
        <v>8602</v>
      </c>
      <c r="D135" s="286" t="str">
        <f t="shared" si="2"/>
        <v>-</v>
      </c>
      <c r="E135" s="286" t="s">
        <v>8529</v>
      </c>
      <c r="F135" s="286" t="s">
        <v>8529</v>
      </c>
      <c r="G135" s="286" t="s">
        <v>8529</v>
      </c>
      <c r="H135" s="286" t="s">
        <v>8529</v>
      </c>
      <c r="I135" s="286" t="s">
        <v>8529</v>
      </c>
      <c r="J135" s="286" t="s">
        <v>8529</v>
      </c>
      <c r="K135" s="286" t="s">
        <v>8529</v>
      </c>
      <c r="L135" s="286" t="s">
        <v>8529</v>
      </c>
      <c r="M135" s="286" t="s">
        <v>8529</v>
      </c>
      <c r="N135" s="286" t="s">
        <v>8529</v>
      </c>
      <c r="O135" s="286" t="s">
        <v>8529</v>
      </c>
      <c r="P135" s="286" t="s">
        <v>8529</v>
      </c>
      <c r="Q135" s="286" t="s">
        <v>8529</v>
      </c>
      <c r="R135" s="286" t="s">
        <v>8529</v>
      </c>
      <c r="S135" s="286" t="s">
        <v>8529</v>
      </c>
      <c r="T135" s="286" t="s">
        <v>8529</v>
      </c>
      <c r="U135" s="286" t="s">
        <v>8529</v>
      </c>
      <c r="V135" s="286" t="s">
        <v>8529</v>
      </c>
      <c r="W135" s="286" t="s">
        <v>8529</v>
      </c>
      <c r="X135" s="286" t="s">
        <v>8529</v>
      </c>
      <c r="Y135" s="286" t="s">
        <v>8529</v>
      </c>
      <c r="Z135" s="286" t="s">
        <v>8529</v>
      </c>
      <c r="AA135" s="286" t="s">
        <v>8529</v>
      </c>
      <c r="AB135" s="286" t="s">
        <v>8529</v>
      </c>
      <c r="AC135" s="286" t="s">
        <v>8529</v>
      </c>
      <c r="AD135" s="286" t="s">
        <v>8529</v>
      </c>
      <c r="AE135" s="286" t="s">
        <v>8529</v>
      </c>
      <c r="AF135" s="286" t="s">
        <v>8529</v>
      </c>
      <c r="AG135" s="286" t="s">
        <v>8529</v>
      </c>
      <c r="AH135" s="286" t="s">
        <v>8529</v>
      </c>
      <c r="AI135" s="286" t="s">
        <v>8529</v>
      </c>
      <c r="AJ135" s="286" t="s">
        <v>8529</v>
      </c>
      <c r="AK135" s="286" t="s">
        <v>8529</v>
      </c>
      <c r="AL135" s="286" t="s">
        <v>8529</v>
      </c>
      <c r="AM135" s="286" t="s">
        <v>8529</v>
      </c>
      <c r="AN135" s="286" t="s">
        <v>8529</v>
      </c>
      <c r="AO135" s="286" t="s">
        <v>8529</v>
      </c>
      <c r="AP135" s="286" t="s">
        <v>8529</v>
      </c>
      <c r="AQ135" s="286" t="s">
        <v>8529</v>
      </c>
      <c r="AR135" s="286" t="s">
        <v>8529</v>
      </c>
      <c r="AS135" s="286" t="s">
        <v>8529</v>
      </c>
      <c r="AT135" s="286" t="s">
        <v>8529</v>
      </c>
      <c r="AU135" s="286" t="s">
        <v>8529</v>
      </c>
      <c r="AV135" s="286" t="s">
        <v>8529</v>
      </c>
      <c r="AW135" s="286" t="s">
        <v>8529</v>
      </c>
      <c r="AX135" s="286" t="s">
        <v>8529</v>
      </c>
      <c r="AY135" s="286" t="s">
        <v>8529</v>
      </c>
      <c r="AZ135" s="286" t="s">
        <v>8529</v>
      </c>
      <c r="BA135" s="286" t="s">
        <v>8529</v>
      </c>
      <c r="BB135" s="286" t="s">
        <v>8529</v>
      </c>
      <c r="BC135" s="286" t="s">
        <v>8529</v>
      </c>
      <c r="BD135" s="286" t="s">
        <v>8529</v>
      </c>
      <c r="BE135" s="286" t="s">
        <v>8529</v>
      </c>
      <c r="BF135" s="286" t="s">
        <v>8529</v>
      </c>
      <c r="BG135" s="286" t="s">
        <v>8529</v>
      </c>
      <c r="BH135" s="286" t="s">
        <v>8529</v>
      </c>
      <c r="BI135" s="286">
        <v>3.3</v>
      </c>
      <c r="BJ135" s="286">
        <v>3.3</v>
      </c>
      <c r="BK135" s="286">
        <v>3.3</v>
      </c>
      <c r="BL135" s="286">
        <v>3.3</v>
      </c>
      <c r="BM135" s="286">
        <v>3.3</v>
      </c>
      <c r="BN135" s="286">
        <v>3.2</v>
      </c>
      <c r="BO135" s="286">
        <v>3.2</v>
      </c>
      <c r="BP135" s="286">
        <v>2.9</v>
      </c>
      <c r="BQ135" s="286">
        <v>2.9</v>
      </c>
      <c r="BR135" s="286">
        <v>3</v>
      </c>
      <c r="BS135" s="286">
        <v>3</v>
      </c>
      <c r="BT135" s="286">
        <v>3</v>
      </c>
      <c r="BU135" s="286">
        <v>3</v>
      </c>
      <c r="BV135" s="286" t="s">
        <v>8529</v>
      </c>
      <c r="BW135" s="286" t="s">
        <v>8529</v>
      </c>
      <c r="BX135" s="286" t="s">
        <v>8529</v>
      </c>
      <c r="BY135" s="286" t="s">
        <v>8529</v>
      </c>
      <c r="BZ135" s="286" t="s">
        <v>8529</v>
      </c>
      <c r="CA135" s="286" t="s">
        <v>8529</v>
      </c>
      <c r="CB135" s="286" t="str">
        <f>_xlfn.IFNA(VLOOKUP(C135,'INFORM Severity - hidden'!$C$5:$G$300,5,FALSE),"-")</f>
        <v>-</v>
      </c>
    </row>
    <row r="136" spans="1:80">
      <c r="A136" t="s">
        <v>1499</v>
      </c>
      <c r="B136" t="s">
        <v>1509</v>
      </c>
      <c r="C136" t="s">
        <v>1510</v>
      </c>
      <c r="D136" s="286" t="str">
        <f t="shared" si="2"/>
        <v>Increasing</v>
      </c>
      <c r="E136" s="286" t="s">
        <v>8529</v>
      </c>
      <c r="F136" s="286" t="s">
        <v>8529</v>
      </c>
      <c r="G136" s="286" t="s">
        <v>8529</v>
      </c>
      <c r="H136" s="286" t="s">
        <v>8529</v>
      </c>
      <c r="I136" s="286" t="s">
        <v>8529</v>
      </c>
      <c r="J136" s="286" t="s">
        <v>8529</v>
      </c>
      <c r="K136" s="286" t="s">
        <v>8529</v>
      </c>
      <c r="L136" s="286" t="s">
        <v>8529</v>
      </c>
      <c r="M136" s="286" t="s">
        <v>8529</v>
      </c>
      <c r="N136" s="286" t="s">
        <v>8529</v>
      </c>
      <c r="O136" s="286" t="s">
        <v>8529</v>
      </c>
      <c r="P136" s="286" t="s">
        <v>8529</v>
      </c>
      <c r="Q136" s="286" t="s">
        <v>8529</v>
      </c>
      <c r="R136" s="286" t="s">
        <v>8529</v>
      </c>
      <c r="S136" s="286" t="s">
        <v>8529</v>
      </c>
      <c r="T136" s="286" t="s">
        <v>8529</v>
      </c>
      <c r="U136" s="286" t="s">
        <v>8529</v>
      </c>
      <c r="V136" s="286" t="s">
        <v>8529</v>
      </c>
      <c r="W136" s="286" t="s">
        <v>8529</v>
      </c>
      <c r="X136" s="286" t="s">
        <v>8529</v>
      </c>
      <c r="Y136" s="286" t="s">
        <v>8529</v>
      </c>
      <c r="Z136" s="286" t="s">
        <v>8529</v>
      </c>
      <c r="AA136" s="286" t="s">
        <v>8529</v>
      </c>
      <c r="AB136" s="286" t="s">
        <v>8529</v>
      </c>
      <c r="AC136" s="286" t="s">
        <v>8529</v>
      </c>
      <c r="AD136" s="286" t="s">
        <v>8529</v>
      </c>
      <c r="AE136" s="286" t="s">
        <v>8529</v>
      </c>
      <c r="AF136" s="286" t="s">
        <v>8529</v>
      </c>
      <c r="AG136" s="286" t="s">
        <v>8529</v>
      </c>
      <c r="AH136" s="286" t="s">
        <v>8529</v>
      </c>
      <c r="AI136" s="286" t="s">
        <v>8529</v>
      </c>
      <c r="AJ136" s="286" t="s">
        <v>8529</v>
      </c>
      <c r="AK136" s="286" t="s">
        <v>8529</v>
      </c>
      <c r="AL136" s="286" t="s">
        <v>8529</v>
      </c>
      <c r="AM136" s="286" t="s">
        <v>8529</v>
      </c>
      <c r="AN136" s="286" t="s">
        <v>8529</v>
      </c>
      <c r="AO136" s="286" t="s">
        <v>8529</v>
      </c>
      <c r="AP136" s="286" t="s">
        <v>8529</v>
      </c>
      <c r="AQ136" s="286" t="s">
        <v>8529</v>
      </c>
      <c r="AR136" s="286" t="s">
        <v>8529</v>
      </c>
      <c r="AS136" s="286" t="s">
        <v>8529</v>
      </c>
      <c r="AT136" s="286" t="s">
        <v>8529</v>
      </c>
      <c r="AU136" s="286" t="s">
        <v>8529</v>
      </c>
      <c r="AV136" s="286" t="s">
        <v>8529</v>
      </c>
      <c r="AW136" s="286" t="s">
        <v>8529</v>
      </c>
      <c r="AX136" s="286" t="s">
        <v>8529</v>
      </c>
      <c r="AY136" s="286" t="s">
        <v>8529</v>
      </c>
      <c r="AZ136" s="286" t="s">
        <v>8529</v>
      </c>
      <c r="BA136" s="286" t="s">
        <v>8529</v>
      </c>
      <c r="BB136" s="286" t="s">
        <v>8529</v>
      </c>
      <c r="BC136" s="286" t="s">
        <v>8529</v>
      </c>
      <c r="BD136" s="286" t="s">
        <v>8529</v>
      </c>
      <c r="BE136" s="286" t="s">
        <v>8529</v>
      </c>
      <c r="BF136" s="286" t="s">
        <v>8529</v>
      </c>
      <c r="BG136" s="286" t="s">
        <v>8529</v>
      </c>
      <c r="BH136" s="286" t="s">
        <v>8529</v>
      </c>
      <c r="BI136" s="286" t="s">
        <v>8529</v>
      </c>
      <c r="BJ136" s="286" t="s">
        <v>8529</v>
      </c>
      <c r="BK136" s="286" t="s">
        <v>8529</v>
      </c>
      <c r="BL136" s="286" t="s">
        <v>8529</v>
      </c>
      <c r="BM136" s="286" t="s">
        <v>8529</v>
      </c>
      <c r="BN136" s="286" t="s">
        <v>8529</v>
      </c>
      <c r="BO136" s="286" t="s">
        <v>8529</v>
      </c>
      <c r="BP136" s="286" t="s">
        <v>8529</v>
      </c>
      <c r="BQ136" s="286" t="s">
        <v>8529</v>
      </c>
      <c r="BR136" s="286" t="s">
        <v>8529</v>
      </c>
      <c r="BS136" s="286">
        <v>2.5</v>
      </c>
      <c r="BT136" s="286">
        <v>2.6</v>
      </c>
      <c r="BU136" s="286">
        <v>2.6</v>
      </c>
      <c r="BV136" s="286">
        <v>2.6</v>
      </c>
      <c r="BW136" s="286">
        <v>2.6</v>
      </c>
      <c r="BX136" s="286">
        <v>2.7</v>
      </c>
      <c r="BY136" s="286">
        <v>3.2</v>
      </c>
      <c r="BZ136" s="286">
        <v>3.1</v>
      </c>
      <c r="CA136" s="286">
        <v>3.1</v>
      </c>
      <c r="CB136" s="286">
        <f>_xlfn.IFNA(VLOOKUP(C136,'INFORM Severity - hidden'!$C$5:$G$300,5,FALSE),"-")</f>
        <v>3.1</v>
      </c>
    </row>
    <row r="137" spans="1:80">
      <c r="A137" t="s">
        <v>1499</v>
      </c>
      <c r="B137" t="s">
        <v>2359</v>
      </c>
      <c r="C137" t="s">
        <v>2360</v>
      </c>
      <c r="D137" s="286" t="str">
        <f t="shared" si="2"/>
        <v>Stable</v>
      </c>
      <c r="E137" s="286" t="s">
        <v>8529</v>
      </c>
      <c r="F137" s="286" t="s">
        <v>8529</v>
      </c>
      <c r="G137" s="286" t="s">
        <v>8529</v>
      </c>
      <c r="H137" s="286" t="s">
        <v>8529</v>
      </c>
      <c r="I137" s="286" t="s">
        <v>8529</v>
      </c>
      <c r="J137" s="286" t="s">
        <v>8529</v>
      </c>
      <c r="K137" s="286" t="s">
        <v>8529</v>
      </c>
      <c r="L137" s="286" t="s">
        <v>8529</v>
      </c>
      <c r="M137" s="286" t="s">
        <v>8529</v>
      </c>
      <c r="N137" s="286" t="s">
        <v>8529</v>
      </c>
      <c r="O137" s="286" t="s">
        <v>8529</v>
      </c>
      <c r="P137" s="286" t="s">
        <v>8529</v>
      </c>
      <c r="Q137" s="286" t="s">
        <v>8529</v>
      </c>
      <c r="R137" s="286" t="s">
        <v>8529</v>
      </c>
      <c r="S137" s="286" t="s">
        <v>8529</v>
      </c>
      <c r="T137" s="286" t="s">
        <v>8529</v>
      </c>
      <c r="U137" s="286" t="s">
        <v>8529</v>
      </c>
      <c r="V137" s="286" t="s">
        <v>8529</v>
      </c>
      <c r="W137" s="286" t="s">
        <v>8529</v>
      </c>
      <c r="X137" s="286" t="s">
        <v>8529</v>
      </c>
      <c r="Y137" s="286" t="s">
        <v>8529</v>
      </c>
      <c r="Z137" s="286" t="s">
        <v>8529</v>
      </c>
      <c r="AA137" s="286" t="s">
        <v>8529</v>
      </c>
      <c r="AB137" s="286" t="s">
        <v>8529</v>
      </c>
      <c r="AC137" s="286" t="s">
        <v>8529</v>
      </c>
      <c r="AD137" s="286" t="s">
        <v>8529</v>
      </c>
      <c r="AE137" s="286" t="s">
        <v>8529</v>
      </c>
      <c r="AF137" s="286" t="s">
        <v>8529</v>
      </c>
      <c r="AG137" s="286" t="s">
        <v>8529</v>
      </c>
      <c r="AH137" s="286" t="s">
        <v>8529</v>
      </c>
      <c r="AI137" s="286" t="s">
        <v>8529</v>
      </c>
      <c r="AJ137" s="286" t="s">
        <v>8529</v>
      </c>
      <c r="AK137" s="286" t="s">
        <v>8529</v>
      </c>
      <c r="AL137" s="286" t="s">
        <v>8529</v>
      </c>
      <c r="AM137" s="286" t="s">
        <v>8529</v>
      </c>
      <c r="AN137" s="286" t="s">
        <v>8529</v>
      </c>
      <c r="AO137" s="286" t="s">
        <v>8529</v>
      </c>
      <c r="AP137" s="286" t="s">
        <v>8529</v>
      </c>
      <c r="AQ137" s="286" t="s">
        <v>8529</v>
      </c>
      <c r="AR137" s="286" t="s">
        <v>8529</v>
      </c>
      <c r="AS137" s="286" t="s">
        <v>8529</v>
      </c>
      <c r="AT137" s="286" t="s">
        <v>8529</v>
      </c>
      <c r="AU137" s="286" t="s">
        <v>8529</v>
      </c>
      <c r="AV137" s="286" t="s">
        <v>8529</v>
      </c>
      <c r="AW137" s="286" t="s">
        <v>8529</v>
      </c>
      <c r="AX137" s="286" t="s">
        <v>8529</v>
      </c>
      <c r="AY137" s="286" t="s">
        <v>8529</v>
      </c>
      <c r="AZ137" s="286" t="s">
        <v>8529</v>
      </c>
      <c r="BA137" s="286" t="s">
        <v>8529</v>
      </c>
      <c r="BB137" s="286" t="s">
        <v>8529</v>
      </c>
      <c r="BC137" s="286" t="s">
        <v>8529</v>
      </c>
      <c r="BD137" s="286" t="s">
        <v>8529</v>
      </c>
      <c r="BE137" s="286" t="s">
        <v>8529</v>
      </c>
      <c r="BF137" s="286" t="s">
        <v>8529</v>
      </c>
      <c r="BG137" s="286" t="s">
        <v>8529</v>
      </c>
      <c r="BH137" s="286" t="s">
        <v>8529</v>
      </c>
      <c r="BI137" s="286" t="s">
        <v>8529</v>
      </c>
      <c r="BJ137" s="286" t="s">
        <v>8529</v>
      </c>
      <c r="BK137" s="286" t="s">
        <v>8529</v>
      </c>
      <c r="BL137" s="286" t="s">
        <v>8529</v>
      </c>
      <c r="BM137" s="286" t="s">
        <v>8529</v>
      </c>
      <c r="BN137" s="286" t="s">
        <v>8529</v>
      </c>
      <c r="BO137" s="286" t="s">
        <v>8529</v>
      </c>
      <c r="BP137" s="286" t="s">
        <v>8529</v>
      </c>
      <c r="BQ137" s="286" t="s">
        <v>8529</v>
      </c>
      <c r="BR137" s="286" t="s">
        <v>8529</v>
      </c>
      <c r="BS137" s="286" t="s">
        <v>8529</v>
      </c>
      <c r="BT137" s="286" t="s">
        <v>8529</v>
      </c>
      <c r="BU137" s="286" t="s">
        <v>8529</v>
      </c>
      <c r="BV137" s="286" t="s">
        <v>8529</v>
      </c>
      <c r="BW137" s="286" t="s">
        <v>8529</v>
      </c>
      <c r="BX137" s="286" t="s">
        <v>8529</v>
      </c>
      <c r="BY137" s="286">
        <v>3.4</v>
      </c>
      <c r="BZ137" s="286">
        <v>3.4</v>
      </c>
      <c r="CA137" s="286">
        <v>3.4</v>
      </c>
      <c r="CB137" s="286">
        <f>_xlfn.IFNA(VLOOKUP(C137,'INFORM Severity - hidden'!$C$5:$G$300,5,FALSE),"-")</f>
        <v>3.4</v>
      </c>
    </row>
    <row r="138" spans="1:80">
      <c r="C138" t="s">
        <v>8603</v>
      </c>
      <c r="D138" s="286" t="str">
        <f t="shared" si="2"/>
        <v>-</v>
      </c>
      <c r="E138" s="286" t="s">
        <v>8529</v>
      </c>
      <c r="F138" s="286" t="s">
        <v>8529</v>
      </c>
      <c r="G138" s="286" t="s">
        <v>8529</v>
      </c>
      <c r="H138" s="286" t="s">
        <v>8529</v>
      </c>
      <c r="I138" s="286" t="s">
        <v>8529</v>
      </c>
      <c r="J138" s="286" t="s">
        <v>8529</v>
      </c>
      <c r="K138" s="286" t="s">
        <v>8529</v>
      </c>
      <c r="L138" s="286" t="s">
        <v>8529</v>
      </c>
      <c r="M138" s="286" t="s">
        <v>8529</v>
      </c>
      <c r="N138" s="286" t="s">
        <v>8529</v>
      </c>
      <c r="O138" s="286" t="s">
        <v>8529</v>
      </c>
      <c r="P138" s="286" t="s">
        <v>8529</v>
      </c>
      <c r="Q138" s="286" t="s">
        <v>8529</v>
      </c>
      <c r="R138" s="286" t="s">
        <v>8529</v>
      </c>
      <c r="S138" s="286" t="s">
        <v>8529</v>
      </c>
      <c r="T138" s="286" t="s">
        <v>8529</v>
      </c>
      <c r="U138" s="286" t="s">
        <v>8529</v>
      </c>
      <c r="V138" s="286" t="s">
        <v>8529</v>
      </c>
      <c r="W138" s="286" t="s">
        <v>8529</v>
      </c>
      <c r="X138" s="286" t="s">
        <v>8529</v>
      </c>
      <c r="Y138" s="286" t="s">
        <v>8529</v>
      </c>
      <c r="Z138" s="286" t="s">
        <v>8529</v>
      </c>
      <c r="AA138" s="286" t="s">
        <v>8529</v>
      </c>
      <c r="AB138" s="286" t="s">
        <v>8529</v>
      </c>
      <c r="AC138" s="286" t="s">
        <v>8529</v>
      </c>
      <c r="AD138" s="286" t="s">
        <v>8529</v>
      </c>
      <c r="AE138" s="286" t="s">
        <v>8529</v>
      </c>
      <c r="AF138" s="286" t="s">
        <v>8529</v>
      </c>
      <c r="AG138" s="286" t="s">
        <v>8529</v>
      </c>
      <c r="AH138" s="286" t="s">
        <v>8529</v>
      </c>
      <c r="AI138" s="286" t="s">
        <v>8529</v>
      </c>
      <c r="AJ138" s="286" t="s">
        <v>8529</v>
      </c>
      <c r="AK138" s="286" t="s">
        <v>8529</v>
      </c>
      <c r="AL138" s="286" t="s">
        <v>8529</v>
      </c>
      <c r="AM138" s="286" t="s">
        <v>8529</v>
      </c>
      <c r="AN138" s="286" t="s">
        <v>8529</v>
      </c>
      <c r="AO138" s="286" t="s">
        <v>8529</v>
      </c>
      <c r="AP138" s="286" t="s">
        <v>8529</v>
      </c>
      <c r="AQ138" s="286" t="s">
        <v>8529</v>
      </c>
      <c r="AR138" s="286" t="s">
        <v>8529</v>
      </c>
      <c r="AS138" s="286" t="s">
        <v>8529</v>
      </c>
      <c r="AT138" s="286" t="s">
        <v>8529</v>
      </c>
      <c r="AU138" s="286" t="s">
        <v>8529</v>
      </c>
      <c r="AV138" s="286" t="s">
        <v>8529</v>
      </c>
      <c r="AW138" s="286" t="s">
        <v>8529</v>
      </c>
      <c r="AX138" s="286" t="s">
        <v>8529</v>
      </c>
      <c r="AY138" s="286" t="s">
        <v>8529</v>
      </c>
      <c r="AZ138" s="286" t="s">
        <v>8529</v>
      </c>
      <c r="BA138" s="286" t="s">
        <v>8529</v>
      </c>
      <c r="BB138" s="286" t="s">
        <v>8529</v>
      </c>
      <c r="BC138" s="286" t="s">
        <v>8529</v>
      </c>
      <c r="BD138" s="286" t="s">
        <v>8529</v>
      </c>
      <c r="BE138" s="286" t="s">
        <v>8529</v>
      </c>
      <c r="BF138" s="286" t="s">
        <v>8529</v>
      </c>
      <c r="BG138" s="286" t="s">
        <v>8529</v>
      </c>
      <c r="BH138" s="286" t="s">
        <v>8529</v>
      </c>
      <c r="BI138" s="286" t="s">
        <v>8529</v>
      </c>
      <c r="BJ138" s="286">
        <v>3.3</v>
      </c>
      <c r="BK138" s="286">
        <v>3.3</v>
      </c>
      <c r="BL138" s="286">
        <v>3.3</v>
      </c>
      <c r="BM138" s="286">
        <v>3.3</v>
      </c>
      <c r="BN138" s="286">
        <v>3.1</v>
      </c>
      <c r="BO138" s="286">
        <v>3</v>
      </c>
      <c r="BP138" s="286">
        <v>3</v>
      </c>
      <c r="BQ138" s="286" t="s">
        <v>8529</v>
      </c>
      <c r="BR138" s="286" t="s">
        <v>8529</v>
      </c>
      <c r="BS138" s="286" t="s">
        <v>8529</v>
      </c>
      <c r="BT138" s="286" t="s">
        <v>8529</v>
      </c>
      <c r="BU138" s="286" t="s">
        <v>8529</v>
      </c>
      <c r="BV138" s="286" t="s">
        <v>8529</v>
      </c>
      <c r="BW138" s="286" t="s">
        <v>8529</v>
      </c>
      <c r="BX138" s="286">
        <v>1.9</v>
      </c>
      <c r="BY138" s="286" t="s">
        <v>8529</v>
      </c>
      <c r="BZ138" s="286" t="s">
        <v>8529</v>
      </c>
      <c r="CA138" s="286" t="s">
        <v>8529</v>
      </c>
      <c r="CB138" s="286" t="str">
        <f>_xlfn.IFNA(VLOOKUP(C138,'INFORM Severity - hidden'!$C$5:$G$300,5,FALSE),"-")</f>
        <v>-</v>
      </c>
    </row>
    <row r="139" spans="1:80">
      <c r="C139" t="s">
        <v>8604</v>
      </c>
      <c r="D139" s="286" t="str">
        <f t="shared" si="2"/>
        <v>-</v>
      </c>
      <c r="E139" s="286" t="s">
        <v>8529</v>
      </c>
      <c r="F139" s="286" t="s">
        <v>8529</v>
      </c>
      <c r="G139" s="286" t="s">
        <v>8529</v>
      </c>
      <c r="H139" s="286" t="s">
        <v>8529</v>
      </c>
      <c r="I139" s="286" t="s">
        <v>8529</v>
      </c>
      <c r="J139" s="286" t="s">
        <v>8529</v>
      </c>
      <c r="K139" s="286" t="s">
        <v>8529</v>
      </c>
      <c r="L139" s="286" t="s">
        <v>8529</v>
      </c>
      <c r="M139" s="286" t="s">
        <v>8529</v>
      </c>
      <c r="N139" s="286" t="s">
        <v>8529</v>
      </c>
      <c r="O139" s="286" t="s">
        <v>8529</v>
      </c>
      <c r="P139" s="286" t="s">
        <v>8529</v>
      </c>
      <c r="Q139" s="286" t="s">
        <v>8529</v>
      </c>
      <c r="R139" s="286" t="s">
        <v>8529</v>
      </c>
      <c r="S139" s="286" t="s">
        <v>8529</v>
      </c>
      <c r="T139" s="286" t="s">
        <v>8529</v>
      </c>
      <c r="U139" s="286" t="s">
        <v>8529</v>
      </c>
      <c r="V139" s="286" t="s">
        <v>8529</v>
      </c>
      <c r="W139" s="286" t="s">
        <v>8529</v>
      </c>
      <c r="X139" s="286" t="s">
        <v>8529</v>
      </c>
      <c r="Y139" s="286" t="s">
        <v>8529</v>
      </c>
      <c r="Z139" s="286" t="s">
        <v>8529</v>
      </c>
      <c r="AA139" s="286" t="s">
        <v>8529</v>
      </c>
      <c r="AB139" s="286" t="s">
        <v>8529</v>
      </c>
      <c r="AC139" s="286" t="s">
        <v>8529</v>
      </c>
      <c r="AD139" s="286" t="s">
        <v>8529</v>
      </c>
      <c r="AE139" s="286" t="s">
        <v>8529</v>
      </c>
      <c r="AF139" s="286" t="s">
        <v>8529</v>
      </c>
      <c r="AG139" s="286" t="s">
        <v>8529</v>
      </c>
      <c r="AH139" s="286" t="s">
        <v>8529</v>
      </c>
      <c r="AI139" s="286" t="s">
        <v>8529</v>
      </c>
      <c r="AJ139" s="286" t="s">
        <v>8529</v>
      </c>
      <c r="AK139" s="286" t="s">
        <v>8529</v>
      </c>
      <c r="AL139" s="286" t="s">
        <v>8529</v>
      </c>
      <c r="AM139" s="286" t="s">
        <v>8529</v>
      </c>
      <c r="AN139" s="286" t="s">
        <v>8529</v>
      </c>
      <c r="AO139" s="286" t="s">
        <v>8529</v>
      </c>
      <c r="AP139" s="286" t="s">
        <v>8529</v>
      </c>
      <c r="AQ139" s="286" t="s">
        <v>8529</v>
      </c>
      <c r="AR139" s="286" t="s">
        <v>8529</v>
      </c>
      <c r="AS139" s="286" t="s">
        <v>8529</v>
      </c>
      <c r="AT139" s="286">
        <v>3.4</v>
      </c>
      <c r="AU139" s="286">
        <v>3.4</v>
      </c>
      <c r="AV139" s="286">
        <v>3.4</v>
      </c>
      <c r="AW139" s="286">
        <v>3.4</v>
      </c>
      <c r="AX139" s="286">
        <v>3.4</v>
      </c>
      <c r="AY139" s="286">
        <v>3.4</v>
      </c>
      <c r="AZ139" s="286">
        <v>3.4</v>
      </c>
      <c r="BA139" s="286">
        <v>3.4</v>
      </c>
      <c r="BB139" s="286">
        <v>3.4</v>
      </c>
      <c r="BC139" s="286">
        <v>3.4</v>
      </c>
      <c r="BD139" s="286">
        <v>3.4</v>
      </c>
      <c r="BE139" s="286">
        <v>3.4</v>
      </c>
      <c r="BF139" s="286">
        <v>3.4</v>
      </c>
      <c r="BG139" s="286">
        <v>3.4</v>
      </c>
      <c r="BH139" s="286">
        <v>3.4</v>
      </c>
      <c r="BI139" s="286">
        <v>3.4</v>
      </c>
      <c r="BJ139" s="286">
        <v>3.1</v>
      </c>
      <c r="BK139" s="286">
        <v>3.1</v>
      </c>
      <c r="BL139" s="286">
        <v>3.1</v>
      </c>
      <c r="BM139" s="286">
        <v>3.1</v>
      </c>
      <c r="BN139" s="286">
        <v>2.9</v>
      </c>
      <c r="BO139" s="286">
        <v>2.9</v>
      </c>
      <c r="BP139" s="286">
        <v>2.9</v>
      </c>
      <c r="BQ139" s="286">
        <v>2.9</v>
      </c>
      <c r="BR139" s="286">
        <v>2.9</v>
      </c>
      <c r="BS139" s="286" t="s">
        <v>8529</v>
      </c>
      <c r="BT139" s="286" t="s">
        <v>8529</v>
      </c>
      <c r="BU139" s="286" t="s">
        <v>8529</v>
      </c>
      <c r="BV139" s="286" t="s">
        <v>8529</v>
      </c>
      <c r="BW139" s="286" t="s">
        <v>8529</v>
      </c>
      <c r="BX139" s="286" t="s">
        <v>8529</v>
      </c>
      <c r="BY139" s="286" t="s">
        <v>8529</v>
      </c>
      <c r="BZ139" s="286" t="s">
        <v>8529</v>
      </c>
      <c r="CA139" s="286" t="s">
        <v>8529</v>
      </c>
      <c r="CB139" s="286" t="str">
        <f>_xlfn.IFNA(VLOOKUP(C139,'INFORM Severity - hidden'!$C$5:$G$300,5,FALSE),"-")</f>
        <v>-</v>
      </c>
    </row>
    <row r="140" spans="1:80">
      <c r="C140" t="s">
        <v>8605</v>
      </c>
      <c r="D140" s="286" t="str">
        <f t="shared" si="2"/>
        <v>-</v>
      </c>
      <c r="E140" s="286" t="s">
        <v>8529</v>
      </c>
      <c r="F140" s="286" t="s">
        <v>8529</v>
      </c>
      <c r="G140" s="286" t="s">
        <v>8529</v>
      </c>
      <c r="H140" s="286" t="s">
        <v>8529</v>
      </c>
      <c r="I140" s="286" t="s">
        <v>8529</v>
      </c>
      <c r="J140" s="286" t="s">
        <v>8529</v>
      </c>
      <c r="K140" s="286" t="s">
        <v>8529</v>
      </c>
      <c r="L140" s="286" t="s">
        <v>8529</v>
      </c>
      <c r="M140" s="286" t="s">
        <v>8529</v>
      </c>
      <c r="N140" s="286" t="s">
        <v>8529</v>
      </c>
      <c r="O140" s="286" t="s">
        <v>8529</v>
      </c>
      <c r="P140" s="286" t="s">
        <v>8529</v>
      </c>
      <c r="Q140" s="286" t="s">
        <v>8529</v>
      </c>
      <c r="R140" s="286" t="s">
        <v>8529</v>
      </c>
      <c r="S140" s="286" t="s">
        <v>8529</v>
      </c>
      <c r="T140" s="286" t="s">
        <v>8529</v>
      </c>
      <c r="U140" s="286" t="s">
        <v>8529</v>
      </c>
      <c r="V140" s="286" t="s">
        <v>8529</v>
      </c>
      <c r="W140" s="286" t="s">
        <v>8529</v>
      </c>
      <c r="X140" s="286" t="s">
        <v>8529</v>
      </c>
      <c r="Y140" s="286" t="s">
        <v>8529</v>
      </c>
      <c r="Z140" s="286" t="s">
        <v>8529</v>
      </c>
      <c r="AA140" s="286" t="s">
        <v>8529</v>
      </c>
      <c r="AB140" s="286" t="s">
        <v>8529</v>
      </c>
      <c r="AC140" s="286" t="s">
        <v>8529</v>
      </c>
      <c r="AD140" s="286" t="s">
        <v>8529</v>
      </c>
      <c r="AE140" s="286" t="s">
        <v>8529</v>
      </c>
      <c r="AF140" s="286" t="s">
        <v>8529</v>
      </c>
      <c r="AG140" s="286" t="s">
        <v>8529</v>
      </c>
      <c r="AH140" s="286" t="s">
        <v>8529</v>
      </c>
      <c r="AI140" s="286" t="s">
        <v>8529</v>
      </c>
      <c r="AJ140" s="286" t="s">
        <v>8529</v>
      </c>
      <c r="AK140" s="286" t="s">
        <v>8529</v>
      </c>
      <c r="AL140" s="286" t="s">
        <v>8529</v>
      </c>
      <c r="AM140" s="286" t="s">
        <v>8529</v>
      </c>
      <c r="AN140" s="286" t="s">
        <v>8529</v>
      </c>
      <c r="AO140" s="286" t="s">
        <v>8529</v>
      </c>
      <c r="AP140" s="286" t="s">
        <v>8529</v>
      </c>
      <c r="AQ140" s="286" t="s">
        <v>8529</v>
      </c>
      <c r="AR140" s="286" t="s">
        <v>8529</v>
      </c>
      <c r="AS140" s="286" t="s">
        <v>8529</v>
      </c>
      <c r="AT140" s="286" t="s">
        <v>8529</v>
      </c>
      <c r="AU140" s="286" t="s">
        <v>8529</v>
      </c>
      <c r="AV140" s="286" t="s">
        <v>8529</v>
      </c>
      <c r="AW140" s="286" t="s">
        <v>8529</v>
      </c>
      <c r="AX140" s="286" t="s">
        <v>8529</v>
      </c>
      <c r="AY140" s="286" t="s">
        <v>8529</v>
      </c>
      <c r="AZ140" s="286" t="s">
        <v>8529</v>
      </c>
      <c r="BA140" s="286" t="s">
        <v>8529</v>
      </c>
      <c r="BB140" s="286" t="s">
        <v>8529</v>
      </c>
      <c r="BC140" s="286" t="s">
        <v>8529</v>
      </c>
      <c r="BD140" s="286" t="s">
        <v>8529</v>
      </c>
      <c r="BE140" s="286" t="s">
        <v>8529</v>
      </c>
      <c r="BF140" s="286" t="s">
        <v>8529</v>
      </c>
      <c r="BG140" s="286" t="s">
        <v>8529</v>
      </c>
      <c r="BH140" s="286" t="s">
        <v>8529</v>
      </c>
      <c r="BI140" s="286" t="s">
        <v>8529</v>
      </c>
      <c r="BJ140" s="286">
        <v>1.1000000000000001</v>
      </c>
      <c r="BK140" s="286">
        <v>1.1000000000000001</v>
      </c>
      <c r="BL140" s="286">
        <v>1.1000000000000001</v>
      </c>
      <c r="BM140" s="286">
        <v>1.1000000000000001</v>
      </c>
      <c r="BN140" s="286">
        <v>1.5</v>
      </c>
      <c r="BO140" s="286">
        <v>1.4</v>
      </c>
      <c r="BP140" s="286">
        <v>1.4</v>
      </c>
      <c r="BQ140" s="286" t="s">
        <v>8529</v>
      </c>
      <c r="BR140" s="286" t="s">
        <v>8529</v>
      </c>
      <c r="BS140" s="286" t="s">
        <v>8529</v>
      </c>
      <c r="BT140" s="286" t="s">
        <v>8529</v>
      </c>
      <c r="BU140" s="286" t="s">
        <v>8529</v>
      </c>
      <c r="BV140" s="286" t="s">
        <v>8529</v>
      </c>
      <c r="BW140" s="286" t="s">
        <v>8529</v>
      </c>
      <c r="BX140" s="286" t="s">
        <v>8529</v>
      </c>
      <c r="BY140" s="286" t="s">
        <v>8529</v>
      </c>
      <c r="BZ140" s="286" t="s">
        <v>8529</v>
      </c>
      <c r="CA140" s="286" t="s">
        <v>8529</v>
      </c>
      <c r="CB140" s="286" t="str">
        <f>_xlfn.IFNA(VLOOKUP(C140,'INFORM Severity - hidden'!$C$5:$G$300,5,FALSE),"-")</f>
        <v>-</v>
      </c>
    </row>
    <row r="141" spans="1:80">
      <c r="C141" t="s">
        <v>8606</v>
      </c>
      <c r="D141" s="286" t="str">
        <f t="shared" si="2"/>
        <v>-</v>
      </c>
      <c r="E141" s="286" t="s">
        <v>8529</v>
      </c>
      <c r="F141" s="286" t="s">
        <v>8529</v>
      </c>
      <c r="G141" s="286" t="s">
        <v>8529</v>
      </c>
      <c r="H141" s="286" t="s">
        <v>8529</v>
      </c>
      <c r="I141" s="286" t="s">
        <v>8529</v>
      </c>
      <c r="J141" s="286" t="s">
        <v>8529</v>
      </c>
      <c r="K141" s="286" t="s">
        <v>8529</v>
      </c>
      <c r="L141" s="286" t="s">
        <v>8529</v>
      </c>
      <c r="M141" s="286" t="s">
        <v>8529</v>
      </c>
      <c r="N141" s="286" t="s">
        <v>8529</v>
      </c>
      <c r="O141" s="286" t="s">
        <v>8529</v>
      </c>
      <c r="P141" s="286" t="s">
        <v>8529</v>
      </c>
      <c r="Q141" s="286" t="s">
        <v>8529</v>
      </c>
      <c r="R141" s="286" t="s">
        <v>8529</v>
      </c>
      <c r="S141" s="286" t="s">
        <v>8529</v>
      </c>
      <c r="T141" s="286" t="s">
        <v>8529</v>
      </c>
      <c r="U141" s="286" t="s">
        <v>8529</v>
      </c>
      <c r="V141" s="286" t="s">
        <v>8529</v>
      </c>
      <c r="W141" s="286" t="s">
        <v>8529</v>
      </c>
      <c r="X141" s="286" t="s">
        <v>8529</v>
      </c>
      <c r="Y141" s="286" t="s">
        <v>8529</v>
      </c>
      <c r="Z141" s="286" t="s">
        <v>8529</v>
      </c>
      <c r="AA141" s="286" t="s">
        <v>8529</v>
      </c>
      <c r="AB141" s="286" t="s">
        <v>8529</v>
      </c>
      <c r="AC141" s="286" t="s">
        <v>8529</v>
      </c>
      <c r="AD141" s="286" t="s">
        <v>8529</v>
      </c>
      <c r="AE141" s="286" t="s">
        <v>8529</v>
      </c>
      <c r="AF141" s="286" t="s">
        <v>8529</v>
      </c>
      <c r="AG141" s="286" t="s">
        <v>8529</v>
      </c>
      <c r="AH141" s="286" t="s">
        <v>8529</v>
      </c>
      <c r="AI141" s="286" t="s">
        <v>8529</v>
      </c>
      <c r="AJ141" s="286" t="s">
        <v>8529</v>
      </c>
      <c r="AK141" s="286" t="s">
        <v>8529</v>
      </c>
      <c r="AL141" s="286" t="s">
        <v>8529</v>
      </c>
      <c r="AM141" s="286" t="s">
        <v>8529</v>
      </c>
      <c r="AN141" s="286" t="s">
        <v>8529</v>
      </c>
      <c r="AO141" s="286" t="s">
        <v>8529</v>
      </c>
      <c r="AP141" s="286" t="s">
        <v>8529</v>
      </c>
      <c r="AQ141" s="286" t="s">
        <v>8529</v>
      </c>
      <c r="AR141" s="286" t="s">
        <v>8529</v>
      </c>
      <c r="AS141" s="286" t="s">
        <v>8529</v>
      </c>
      <c r="AT141" s="286" t="s">
        <v>8529</v>
      </c>
      <c r="AU141" s="286" t="s">
        <v>8529</v>
      </c>
      <c r="AV141" s="286" t="s">
        <v>8529</v>
      </c>
      <c r="AW141" s="286" t="s">
        <v>8529</v>
      </c>
      <c r="AX141" s="286" t="s">
        <v>8529</v>
      </c>
      <c r="AY141" s="286" t="s">
        <v>8529</v>
      </c>
      <c r="AZ141" s="286" t="s">
        <v>8529</v>
      </c>
      <c r="BA141" s="286" t="s">
        <v>8529</v>
      </c>
      <c r="BB141" s="286" t="s">
        <v>8529</v>
      </c>
      <c r="BC141" s="286" t="s">
        <v>8529</v>
      </c>
      <c r="BD141" s="286" t="s">
        <v>8529</v>
      </c>
      <c r="BE141" s="286" t="s">
        <v>8529</v>
      </c>
      <c r="BF141" s="286" t="s">
        <v>8529</v>
      </c>
      <c r="BG141" s="286" t="s">
        <v>8529</v>
      </c>
      <c r="BH141" s="286" t="s">
        <v>8529</v>
      </c>
      <c r="BI141" s="286" t="s">
        <v>8529</v>
      </c>
      <c r="BJ141" s="286" t="s">
        <v>8529</v>
      </c>
      <c r="BK141" s="286" t="s">
        <v>8529</v>
      </c>
      <c r="BL141" s="286" t="s">
        <v>8529</v>
      </c>
      <c r="BM141" s="286" t="s">
        <v>8529</v>
      </c>
      <c r="BN141" s="286" t="s">
        <v>8529</v>
      </c>
      <c r="BO141" s="286" t="s">
        <v>8529</v>
      </c>
      <c r="BP141" s="286" t="s">
        <v>8529</v>
      </c>
      <c r="BQ141" s="286" t="s">
        <v>8529</v>
      </c>
      <c r="BR141" s="286" t="s">
        <v>8529</v>
      </c>
      <c r="BS141" s="286">
        <v>1.7</v>
      </c>
      <c r="BT141" s="286">
        <v>1.7</v>
      </c>
      <c r="BU141" s="286">
        <v>1.7</v>
      </c>
      <c r="BV141" s="286" t="s">
        <v>8529</v>
      </c>
      <c r="BW141" s="286" t="s">
        <v>8529</v>
      </c>
      <c r="BX141" s="286" t="s">
        <v>8529</v>
      </c>
      <c r="BY141" s="286" t="s">
        <v>8529</v>
      </c>
      <c r="BZ141" s="286" t="s">
        <v>8529</v>
      </c>
      <c r="CA141" s="286" t="s">
        <v>8529</v>
      </c>
      <c r="CB141" s="286" t="str">
        <f>_xlfn.IFNA(VLOOKUP(C141,'INFORM Severity - hidden'!$C$5:$G$300,5,FALSE),"-")</f>
        <v>-</v>
      </c>
    </row>
    <row r="142" spans="1:80">
      <c r="C142" t="s">
        <v>8607</v>
      </c>
      <c r="D142" s="286" t="str">
        <f t="shared" si="2"/>
        <v>-</v>
      </c>
      <c r="E142" s="286" t="s">
        <v>8529</v>
      </c>
      <c r="F142" s="286" t="s">
        <v>8529</v>
      </c>
      <c r="G142" s="286" t="s">
        <v>8529</v>
      </c>
      <c r="H142" s="286" t="s">
        <v>8529</v>
      </c>
      <c r="I142" s="286" t="s">
        <v>8529</v>
      </c>
      <c r="J142" s="286" t="s">
        <v>8529</v>
      </c>
      <c r="K142" s="286" t="s">
        <v>8529</v>
      </c>
      <c r="L142" s="286" t="s">
        <v>8529</v>
      </c>
      <c r="M142" s="286" t="s">
        <v>8529</v>
      </c>
      <c r="N142" s="286" t="s">
        <v>8529</v>
      </c>
      <c r="O142" s="286" t="s">
        <v>8529</v>
      </c>
      <c r="P142" s="286" t="s">
        <v>8529</v>
      </c>
      <c r="Q142" s="286" t="s">
        <v>8529</v>
      </c>
      <c r="R142" s="286" t="s">
        <v>8529</v>
      </c>
      <c r="S142" s="286" t="s">
        <v>8529</v>
      </c>
      <c r="T142" s="286" t="s">
        <v>8529</v>
      </c>
      <c r="U142" s="286" t="s">
        <v>8529</v>
      </c>
      <c r="V142" s="286" t="s">
        <v>8529</v>
      </c>
      <c r="W142" s="286" t="s">
        <v>8529</v>
      </c>
      <c r="X142" s="286" t="s">
        <v>8529</v>
      </c>
      <c r="Y142" s="286" t="s">
        <v>8529</v>
      </c>
      <c r="Z142" s="286" t="s">
        <v>8529</v>
      </c>
      <c r="AA142" s="286" t="s">
        <v>8529</v>
      </c>
      <c r="AB142" s="286" t="s">
        <v>8529</v>
      </c>
      <c r="AC142" s="286" t="s">
        <v>8529</v>
      </c>
      <c r="AD142" s="286" t="s">
        <v>8529</v>
      </c>
      <c r="AE142" s="286" t="s">
        <v>8529</v>
      </c>
      <c r="AF142" s="286" t="s">
        <v>8529</v>
      </c>
      <c r="AG142" s="286" t="s">
        <v>8529</v>
      </c>
      <c r="AH142" s="286" t="s">
        <v>8529</v>
      </c>
      <c r="AI142" s="286" t="s">
        <v>8529</v>
      </c>
      <c r="AJ142" s="286" t="s">
        <v>8529</v>
      </c>
      <c r="AK142" s="286" t="s">
        <v>8529</v>
      </c>
      <c r="AL142" s="286" t="s">
        <v>8529</v>
      </c>
      <c r="AM142" s="286" t="s">
        <v>8529</v>
      </c>
      <c r="AN142" s="286" t="s">
        <v>8529</v>
      </c>
      <c r="AO142" s="286" t="s">
        <v>8529</v>
      </c>
      <c r="AP142" s="286" t="s">
        <v>8529</v>
      </c>
      <c r="AQ142" s="286" t="s">
        <v>8529</v>
      </c>
      <c r="AR142" s="286" t="s">
        <v>8529</v>
      </c>
      <c r="AS142" s="286" t="s">
        <v>8529</v>
      </c>
      <c r="AT142" s="286" t="s">
        <v>8529</v>
      </c>
      <c r="AU142" s="286" t="s">
        <v>8529</v>
      </c>
      <c r="AV142" s="286" t="s">
        <v>8529</v>
      </c>
      <c r="AW142" s="286" t="s">
        <v>8529</v>
      </c>
      <c r="AX142" s="286" t="s">
        <v>8529</v>
      </c>
      <c r="AY142" s="286" t="s">
        <v>8529</v>
      </c>
      <c r="AZ142" s="286" t="s">
        <v>8529</v>
      </c>
      <c r="BA142" s="286" t="s">
        <v>8529</v>
      </c>
      <c r="BB142" s="286" t="s">
        <v>8529</v>
      </c>
      <c r="BC142" s="286" t="s">
        <v>8529</v>
      </c>
      <c r="BD142" s="286" t="s">
        <v>8529</v>
      </c>
      <c r="BE142" s="286" t="s">
        <v>8529</v>
      </c>
      <c r="BF142" s="286" t="s">
        <v>8529</v>
      </c>
      <c r="BG142" s="286" t="s">
        <v>8529</v>
      </c>
      <c r="BH142" s="286" t="s">
        <v>8529</v>
      </c>
      <c r="BI142" s="286" t="s">
        <v>8529</v>
      </c>
      <c r="BJ142" s="286" t="s">
        <v>8529</v>
      </c>
      <c r="BK142" s="286" t="s">
        <v>8529</v>
      </c>
      <c r="BL142" s="286" t="s">
        <v>8529</v>
      </c>
      <c r="BM142" s="286" t="s">
        <v>8529</v>
      </c>
      <c r="BN142" s="286" t="s">
        <v>8529</v>
      </c>
      <c r="BO142" s="286" t="s">
        <v>8529</v>
      </c>
      <c r="BP142" s="286" t="s">
        <v>8529</v>
      </c>
      <c r="BQ142" s="286" t="s">
        <v>8529</v>
      </c>
      <c r="BR142" s="286" t="s">
        <v>8529</v>
      </c>
      <c r="BS142" s="286" t="s">
        <v>8529</v>
      </c>
      <c r="BT142" s="286" t="s">
        <v>8529</v>
      </c>
      <c r="BU142" s="286" t="s">
        <v>8529</v>
      </c>
      <c r="BV142" s="286">
        <v>1.3</v>
      </c>
      <c r="BW142" s="286">
        <v>1.3</v>
      </c>
      <c r="BX142" s="286">
        <v>1.4</v>
      </c>
      <c r="BY142" s="286" t="s">
        <v>8529</v>
      </c>
      <c r="BZ142" s="286" t="s">
        <v>8529</v>
      </c>
      <c r="CA142" s="286" t="s">
        <v>8529</v>
      </c>
      <c r="CB142" s="286" t="str">
        <f>_xlfn.IFNA(VLOOKUP(C142,'INFORM Severity - hidden'!$C$5:$G$300,5,FALSE),"-")</f>
        <v>-</v>
      </c>
    </row>
    <row r="143" spans="1:80">
      <c r="C143" t="s">
        <v>8608</v>
      </c>
      <c r="D143" s="286" t="str">
        <f t="shared" si="2"/>
        <v>-</v>
      </c>
      <c r="E143" s="286" t="s">
        <v>8529</v>
      </c>
      <c r="F143" s="286" t="s">
        <v>8529</v>
      </c>
      <c r="G143" s="286" t="s">
        <v>8529</v>
      </c>
      <c r="H143" s="286" t="s">
        <v>8529</v>
      </c>
      <c r="I143" s="286" t="s">
        <v>8529</v>
      </c>
      <c r="J143" s="286" t="s">
        <v>8529</v>
      </c>
      <c r="K143" s="286" t="s">
        <v>8529</v>
      </c>
      <c r="L143" s="286" t="s">
        <v>8529</v>
      </c>
      <c r="M143" s="286" t="s">
        <v>8529</v>
      </c>
      <c r="N143" s="286" t="s">
        <v>8529</v>
      </c>
      <c r="O143" s="286" t="s">
        <v>8529</v>
      </c>
      <c r="P143" s="286" t="s">
        <v>8529</v>
      </c>
      <c r="Q143" s="286" t="s">
        <v>8529</v>
      </c>
      <c r="R143" s="286" t="s">
        <v>8529</v>
      </c>
      <c r="S143" s="286" t="s">
        <v>8529</v>
      </c>
      <c r="T143" s="286" t="s">
        <v>8529</v>
      </c>
      <c r="U143" s="286" t="s">
        <v>8529</v>
      </c>
      <c r="V143" s="286" t="s">
        <v>8529</v>
      </c>
      <c r="W143" s="286" t="s">
        <v>8529</v>
      </c>
      <c r="X143" s="286" t="s">
        <v>8529</v>
      </c>
      <c r="Y143" s="286" t="s">
        <v>8529</v>
      </c>
      <c r="Z143" s="286" t="s">
        <v>8529</v>
      </c>
      <c r="AA143" s="286" t="s">
        <v>8529</v>
      </c>
      <c r="AB143" s="286" t="s">
        <v>8529</v>
      </c>
      <c r="AC143" s="286" t="s">
        <v>8529</v>
      </c>
      <c r="AD143" s="286" t="s">
        <v>8529</v>
      </c>
      <c r="AE143" s="286" t="s">
        <v>8529</v>
      </c>
      <c r="AF143" s="286" t="s">
        <v>8529</v>
      </c>
      <c r="AG143" s="286" t="s">
        <v>8529</v>
      </c>
      <c r="AH143" s="286" t="s">
        <v>8529</v>
      </c>
      <c r="AI143" s="286" t="s">
        <v>8529</v>
      </c>
      <c r="AJ143" s="286" t="s">
        <v>8529</v>
      </c>
      <c r="AK143" s="286" t="s">
        <v>8529</v>
      </c>
      <c r="AL143" s="286" t="s">
        <v>8529</v>
      </c>
      <c r="AM143" s="286" t="s">
        <v>8529</v>
      </c>
      <c r="AN143" s="286" t="s">
        <v>8529</v>
      </c>
      <c r="AO143" s="286" t="s">
        <v>8529</v>
      </c>
      <c r="AP143" s="286" t="s">
        <v>8529</v>
      </c>
      <c r="AQ143" s="286" t="s">
        <v>8529</v>
      </c>
      <c r="AR143" s="286" t="s">
        <v>8529</v>
      </c>
      <c r="AS143" s="286" t="s">
        <v>8529</v>
      </c>
      <c r="AT143" s="286" t="s">
        <v>8529</v>
      </c>
      <c r="AU143" s="286" t="s">
        <v>8529</v>
      </c>
      <c r="AV143" s="286" t="s">
        <v>8529</v>
      </c>
      <c r="AW143" s="286" t="s">
        <v>8529</v>
      </c>
      <c r="AX143" s="286" t="s">
        <v>8529</v>
      </c>
      <c r="AY143" s="286" t="s">
        <v>8529</v>
      </c>
      <c r="AZ143" s="286" t="s">
        <v>8529</v>
      </c>
      <c r="BA143" s="286" t="s">
        <v>8529</v>
      </c>
      <c r="BB143" s="286" t="s">
        <v>8529</v>
      </c>
      <c r="BC143" s="286" t="s">
        <v>8529</v>
      </c>
      <c r="BD143" s="286" t="s">
        <v>8529</v>
      </c>
      <c r="BE143" s="286" t="s">
        <v>8529</v>
      </c>
      <c r="BF143" s="286" t="s">
        <v>8529</v>
      </c>
      <c r="BG143" s="286" t="s">
        <v>8529</v>
      </c>
      <c r="BH143" s="286" t="s">
        <v>8529</v>
      </c>
      <c r="BI143" s="286" t="s">
        <v>8529</v>
      </c>
      <c r="BJ143" s="286" t="s">
        <v>8529</v>
      </c>
      <c r="BK143" s="286" t="s">
        <v>8529</v>
      </c>
      <c r="BL143" s="286" t="s">
        <v>8529</v>
      </c>
      <c r="BM143" s="286" t="s">
        <v>8529</v>
      </c>
      <c r="BN143" s="286" t="s">
        <v>8529</v>
      </c>
      <c r="BO143" s="286" t="s">
        <v>8529</v>
      </c>
      <c r="BP143" s="286" t="s">
        <v>8529</v>
      </c>
      <c r="BQ143" s="286" t="s">
        <v>8529</v>
      </c>
      <c r="BR143" s="286" t="s">
        <v>8529</v>
      </c>
      <c r="BS143" s="286" t="s">
        <v>8529</v>
      </c>
      <c r="BT143" s="286" t="s">
        <v>8529</v>
      </c>
      <c r="BU143" s="286" t="s">
        <v>8529</v>
      </c>
      <c r="BV143" s="286" t="s">
        <v>8529</v>
      </c>
      <c r="BW143" s="286" t="s">
        <v>8529</v>
      </c>
      <c r="BX143" s="286">
        <v>1.7</v>
      </c>
      <c r="BY143" s="286">
        <v>1.7</v>
      </c>
      <c r="BZ143" s="286" t="s">
        <v>8529</v>
      </c>
      <c r="CA143" s="286" t="s">
        <v>8529</v>
      </c>
      <c r="CB143" s="286" t="str">
        <f>_xlfn.IFNA(VLOOKUP(C143,'INFORM Severity - hidden'!$C$5:$G$300,5,FALSE),"-")</f>
        <v>-</v>
      </c>
    </row>
    <row r="144" spans="1:80">
      <c r="C144" t="s">
        <v>8609</v>
      </c>
      <c r="D144" s="286" t="str">
        <f t="shared" si="2"/>
        <v>-</v>
      </c>
      <c r="E144" s="286">
        <v>2.2000000000000002</v>
      </c>
      <c r="F144" s="286">
        <v>2.2000000000000002</v>
      </c>
      <c r="G144" s="286">
        <v>2.1</v>
      </c>
      <c r="H144" s="286">
        <v>2.1</v>
      </c>
      <c r="I144" s="286">
        <v>2.1</v>
      </c>
      <c r="J144" s="286">
        <v>2.1</v>
      </c>
      <c r="K144" s="286">
        <v>2.1</v>
      </c>
      <c r="L144" s="286">
        <v>2.1</v>
      </c>
      <c r="M144" s="286">
        <v>2.1</v>
      </c>
      <c r="N144" s="286">
        <v>2.2000000000000002</v>
      </c>
      <c r="O144" s="286">
        <v>2.2000000000000002</v>
      </c>
      <c r="P144" s="286">
        <v>2.2000000000000002</v>
      </c>
      <c r="Q144" s="286">
        <v>2.2000000000000002</v>
      </c>
      <c r="R144" s="286">
        <v>2.2000000000000002</v>
      </c>
      <c r="S144" s="286">
        <v>2.4</v>
      </c>
      <c r="T144" s="286">
        <v>2.4</v>
      </c>
      <c r="U144" s="286">
        <v>2.4</v>
      </c>
      <c r="V144" s="286">
        <v>2.4</v>
      </c>
      <c r="W144" s="286">
        <v>2.4</v>
      </c>
      <c r="X144" s="286">
        <v>2.4</v>
      </c>
      <c r="Y144" s="286">
        <v>2.2999999999999998</v>
      </c>
      <c r="Z144" s="286">
        <v>2.5</v>
      </c>
      <c r="AA144" s="286">
        <v>2.5</v>
      </c>
      <c r="AB144" s="286">
        <v>2.5</v>
      </c>
      <c r="AC144" s="286">
        <v>2.5</v>
      </c>
      <c r="AD144" s="286">
        <v>2.5</v>
      </c>
      <c r="AE144" s="286">
        <v>2.5</v>
      </c>
      <c r="AF144" s="286">
        <v>2.5</v>
      </c>
      <c r="AG144" s="286">
        <v>2.5</v>
      </c>
      <c r="AH144" s="286">
        <v>2.5</v>
      </c>
      <c r="AI144" s="286">
        <v>2.5</v>
      </c>
      <c r="AJ144" s="286">
        <v>2.5</v>
      </c>
      <c r="AK144" s="286">
        <v>2</v>
      </c>
      <c r="AL144" s="286">
        <v>2</v>
      </c>
      <c r="AM144" s="286">
        <v>2.2000000000000002</v>
      </c>
      <c r="AN144" s="286">
        <v>2.2000000000000002</v>
      </c>
      <c r="AO144" s="286">
        <v>2.2000000000000002</v>
      </c>
      <c r="AP144" s="286">
        <v>2.2000000000000002</v>
      </c>
      <c r="AQ144" s="286">
        <v>2.2000000000000002</v>
      </c>
      <c r="AR144" s="286">
        <v>2.2000000000000002</v>
      </c>
      <c r="AS144" s="286">
        <v>2.1</v>
      </c>
      <c r="AT144" s="286">
        <v>2.1</v>
      </c>
      <c r="AU144" s="286">
        <v>2.1</v>
      </c>
      <c r="AV144" s="286">
        <v>2</v>
      </c>
      <c r="AW144" s="286">
        <v>2</v>
      </c>
      <c r="AX144" s="286">
        <v>2.1</v>
      </c>
      <c r="AY144" s="286" t="s">
        <v>8529</v>
      </c>
      <c r="AZ144" s="286" t="s">
        <v>8529</v>
      </c>
      <c r="BA144" s="286" t="s">
        <v>8529</v>
      </c>
      <c r="BB144" s="286" t="s">
        <v>8529</v>
      </c>
      <c r="BC144" s="286" t="s">
        <v>8529</v>
      </c>
      <c r="BD144" s="286" t="s">
        <v>8529</v>
      </c>
      <c r="BE144" s="286" t="s">
        <v>8529</v>
      </c>
      <c r="BF144" s="286" t="s">
        <v>8529</v>
      </c>
      <c r="BG144" s="286" t="s">
        <v>8529</v>
      </c>
      <c r="BH144" s="286" t="s">
        <v>8529</v>
      </c>
      <c r="BI144" s="286" t="s">
        <v>8529</v>
      </c>
      <c r="BJ144" s="286" t="s">
        <v>8529</v>
      </c>
      <c r="BK144" s="286" t="s">
        <v>8529</v>
      </c>
      <c r="BL144" s="286" t="s">
        <v>8529</v>
      </c>
      <c r="BM144" s="286" t="s">
        <v>8529</v>
      </c>
      <c r="BN144" s="286" t="s">
        <v>8529</v>
      </c>
      <c r="BO144" s="286" t="s">
        <v>8529</v>
      </c>
      <c r="BP144" s="286" t="s">
        <v>8529</v>
      </c>
      <c r="BQ144" s="286" t="s">
        <v>8529</v>
      </c>
      <c r="BR144" s="286" t="s">
        <v>8529</v>
      </c>
      <c r="BS144" s="286" t="s">
        <v>8529</v>
      </c>
      <c r="BT144" s="286" t="s">
        <v>8529</v>
      </c>
      <c r="BU144" s="286" t="s">
        <v>8529</v>
      </c>
      <c r="BV144" s="286" t="s">
        <v>8529</v>
      </c>
      <c r="BW144" s="286" t="s">
        <v>8529</v>
      </c>
      <c r="BX144" s="286" t="s">
        <v>8529</v>
      </c>
      <c r="BY144" s="286" t="s">
        <v>8529</v>
      </c>
      <c r="BZ144" s="286" t="s">
        <v>8529</v>
      </c>
      <c r="CA144" s="286" t="s">
        <v>8529</v>
      </c>
      <c r="CB144" s="286" t="str">
        <f>_xlfn.IFNA(VLOOKUP(C144,'INFORM Severity - hidden'!$C$5:$G$300,5,FALSE),"-")</f>
        <v>-</v>
      </c>
    </row>
    <row r="145" spans="1:80">
      <c r="C145" t="s">
        <v>8610</v>
      </c>
      <c r="D145" s="286" t="str">
        <f t="shared" si="2"/>
        <v>-</v>
      </c>
      <c r="E145" s="286" t="s">
        <v>8529</v>
      </c>
      <c r="F145" s="286" t="s">
        <v>8529</v>
      </c>
      <c r="G145" s="286" t="s">
        <v>8529</v>
      </c>
      <c r="H145" s="286" t="s">
        <v>8529</v>
      </c>
      <c r="I145" s="286" t="s">
        <v>8529</v>
      </c>
      <c r="J145" s="286" t="s">
        <v>8529</v>
      </c>
      <c r="K145" s="286" t="s">
        <v>8529</v>
      </c>
      <c r="L145" s="286" t="s">
        <v>8529</v>
      </c>
      <c r="M145" s="286" t="s">
        <v>8529</v>
      </c>
      <c r="N145" s="286" t="s">
        <v>8529</v>
      </c>
      <c r="O145" s="286" t="s">
        <v>8529</v>
      </c>
      <c r="P145" s="286" t="s">
        <v>8529</v>
      </c>
      <c r="Q145" s="286" t="s">
        <v>8529</v>
      </c>
      <c r="R145" s="286" t="s">
        <v>8529</v>
      </c>
      <c r="S145" s="286" t="s">
        <v>8529</v>
      </c>
      <c r="T145" s="286" t="s">
        <v>8529</v>
      </c>
      <c r="U145" s="286" t="s">
        <v>8529</v>
      </c>
      <c r="V145" s="286" t="s">
        <v>8529</v>
      </c>
      <c r="W145" s="286" t="s">
        <v>8529</v>
      </c>
      <c r="X145" s="286" t="s">
        <v>8529</v>
      </c>
      <c r="Y145" s="286" t="s">
        <v>8529</v>
      </c>
      <c r="Z145" s="286" t="s">
        <v>8529</v>
      </c>
      <c r="AA145" s="286" t="s">
        <v>8529</v>
      </c>
      <c r="AB145" s="286" t="s">
        <v>8529</v>
      </c>
      <c r="AC145" s="286" t="s">
        <v>8529</v>
      </c>
      <c r="AD145" s="286" t="s">
        <v>8529</v>
      </c>
      <c r="AE145" s="286" t="s">
        <v>8529</v>
      </c>
      <c r="AF145" s="286" t="s">
        <v>8529</v>
      </c>
      <c r="AG145" s="286" t="s">
        <v>8529</v>
      </c>
      <c r="AH145" s="286" t="s">
        <v>8529</v>
      </c>
      <c r="AI145" s="286" t="s">
        <v>8529</v>
      </c>
      <c r="AJ145" s="286" t="s">
        <v>8529</v>
      </c>
      <c r="AK145" s="286" t="s">
        <v>8529</v>
      </c>
      <c r="AL145" s="286" t="s">
        <v>8529</v>
      </c>
      <c r="AM145" s="286" t="s">
        <v>8529</v>
      </c>
      <c r="AN145" s="286" t="s">
        <v>8529</v>
      </c>
      <c r="AO145" s="286" t="s">
        <v>8529</v>
      </c>
      <c r="AP145" s="286" t="s">
        <v>8529</v>
      </c>
      <c r="AQ145" s="286" t="s">
        <v>8529</v>
      </c>
      <c r="AR145" s="286" t="s">
        <v>8529</v>
      </c>
      <c r="AS145" s="286" t="s">
        <v>8529</v>
      </c>
      <c r="AT145" s="286" t="s">
        <v>8529</v>
      </c>
      <c r="AU145" s="286" t="s">
        <v>8529</v>
      </c>
      <c r="AV145" s="286" t="s">
        <v>8529</v>
      </c>
      <c r="AW145" s="286" t="s">
        <v>8529</v>
      </c>
      <c r="AX145" s="286" t="s">
        <v>8529</v>
      </c>
      <c r="AY145" s="286">
        <v>2.2000000000000002</v>
      </c>
      <c r="AZ145" s="286">
        <v>2.2000000000000002</v>
      </c>
      <c r="BA145" s="286">
        <v>2.2000000000000002</v>
      </c>
      <c r="BB145" s="286">
        <v>2.2000000000000002</v>
      </c>
      <c r="BC145" s="286" t="s">
        <v>8529</v>
      </c>
      <c r="BD145" s="286" t="s">
        <v>8529</v>
      </c>
      <c r="BE145" s="286" t="s">
        <v>8529</v>
      </c>
      <c r="BF145" s="286" t="s">
        <v>8529</v>
      </c>
      <c r="BG145" s="286" t="s">
        <v>8529</v>
      </c>
      <c r="BH145" s="286" t="s">
        <v>8529</v>
      </c>
      <c r="BI145" s="286" t="s">
        <v>8529</v>
      </c>
      <c r="BJ145" s="286" t="s">
        <v>8529</v>
      </c>
      <c r="BK145" s="286" t="s">
        <v>8529</v>
      </c>
      <c r="BL145" s="286" t="s">
        <v>8529</v>
      </c>
      <c r="BM145" s="286" t="s">
        <v>8529</v>
      </c>
      <c r="BN145" s="286" t="s">
        <v>8529</v>
      </c>
      <c r="BO145" s="286" t="s">
        <v>8529</v>
      </c>
      <c r="BP145" s="286" t="s">
        <v>8529</v>
      </c>
      <c r="BQ145" s="286" t="s">
        <v>8529</v>
      </c>
      <c r="BR145" s="286" t="s">
        <v>8529</v>
      </c>
      <c r="BS145" s="286" t="s">
        <v>8529</v>
      </c>
      <c r="BT145" s="286" t="s">
        <v>8529</v>
      </c>
      <c r="BU145" s="286" t="s">
        <v>8529</v>
      </c>
      <c r="BV145" s="286" t="s">
        <v>8529</v>
      </c>
      <c r="BW145" s="286" t="s">
        <v>8529</v>
      </c>
      <c r="BX145" s="286" t="s">
        <v>8529</v>
      </c>
      <c r="BY145" s="286" t="s">
        <v>8529</v>
      </c>
      <c r="BZ145" s="286" t="s">
        <v>8529</v>
      </c>
      <c r="CA145" s="286" t="s">
        <v>8529</v>
      </c>
      <c r="CB145" s="286" t="str">
        <f>_xlfn.IFNA(VLOOKUP(C145,'INFORM Severity - hidden'!$C$5:$G$300,5,FALSE),"-")</f>
        <v>-</v>
      </c>
    </row>
    <row r="146" spans="1:80">
      <c r="A146" t="s">
        <v>988</v>
      </c>
      <c r="B146" t="s">
        <v>986</v>
      </c>
      <c r="C146" t="s">
        <v>987</v>
      </c>
      <c r="D146" s="286" t="str">
        <f t="shared" si="2"/>
        <v>Decreasing</v>
      </c>
      <c r="E146" s="286" t="s">
        <v>8529</v>
      </c>
      <c r="F146" s="286" t="s">
        <v>8529</v>
      </c>
      <c r="G146" s="286" t="s">
        <v>8529</v>
      </c>
      <c r="H146" s="286" t="s">
        <v>8529</v>
      </c>
      <c r="I146" s="286" t="s">
        <v>8529</v>
      </c>
      <c r="J146" s="286" t="s">
        <v>8529</v>
      </c>
      <c r="K146" s="286" t="s">
        <v>8529</v>
      </c>
      <c r="L146" s="286" t="s">
        <v>8529</v>
      </c>
      <c r="M146" s="286" t="s">
        <v>8529</v>
      </c>
      <c r="N146" s="286" t="s">
        <v>8529</v>
      </c>
      <c r="O146" s="286" t="s">
        <v>8529</v>
      </c>
      <c r="P146" s="286" t="s">
        <v>8529</v>
      </c>
      <c r="Q146" s="286" t="s">
        <v>8529</v>
      </c>
      <c r="R146" s="286" t="s">
        <v>8529</v>
      </c>
      <c r="S146" s="286" t="s">
        <v>8529</v>
      </c>
      <c r="T146" s="286" t="s">
        <v>8529</v>
      </c>
      <c r="U146" s="286" t="s">
        <v>8529</v>
      </c>
      <c r="V146" s="286" t="s">
        <v>8529</v>
      </c>
      <c r="W146" s="286" t="s">
        <v>8529</v>
      </c>
      <c r="X146" s="286" t="s">
        <v>8529</v>
      </c>
      <c r="Y146" s="286" t="s">
        <v>8529</v>
      </c>
      <c r="Z146" s="286" t="s">
        <v>8529</v>
      </c>
      <c r="AA146" s="286" t="s">
        <v>8529</v>
      </c>
      <c r="AB146" s="286" t="s">
        <v>8529</v>
      </c>
      <c r="AC146" s="286" t="s">
        <v>8529</v>
      </c>
      <c r="AD146" s="286" t="s">
        <v>8529</v>
      </c>
      <c r="AE146" s="286" t="s">
        <v>8529</v>
      </c>
      <c r="AF146" s="286" t="s">
        <v>8529</v>
      </c>
      <c r="AG146" s="286" t="s">
        <v>8529</v>
      </c>
      <c r="AH146" s="286" t="s">
        <v>8529</v>
      </c>
      <c r="AI146" s="286" t="s">
        <v>8529</v>
      </c>
      <c r="AJ146" s="286" t="s">
        <v>8529</v>
      </c>
      <c r="AK146" s="286" t="s">
        <v>8529</v>
      </c>
      <c r="AL146" s="286" t="s">
        <v>8529</v>
      </c>
      <c r="AM146" s="286" t="s">
        <v>8529</v>
      </c>
      <c r="AN146" s="286" t="s">
        <v>8529</v>
      </c>
      <c r="AO146" s="286" t="s">
        <v>8529</v>
      </c>
      <c r="AP146" s="286" t="s">
        <v>8529</v>
      </c>
      <c r="AQ146" s="286" t="s">
        <v>8529</v>
      </c>
      <c r="AR146" s="286" t="s">
        <v>8529</v>
      </c>
      <c r="AS146" s="286" t="s">
        <v>8529</v>
      </c>
      <c r="AT146" s="286" t="s">
        <v>8529</v>
      </c>
      <c r="AU146" s="286" t="s">
        <v>8529</v>
      </c>
      <c r="AV146" s="286" t="s">
        <v>8529</v>
      </c>
      <c r="AW146" s="286" t="s">
        <v>8529</v>
      </c>
      <c r="AX146" s="286" t="s">
        <v>8529</v>
      </c>
      <c r="AY146" s="286" t="s">
        <v>8529</v>
      </c>
      <c r="AZ146" s="286" t="s">
        <v>8529</v>
      </c>
      <c r="BA146" s="286" t="s">
        <v>8529</v>
      </c>
      <c r="BB146" s="286" t="s">
        <v>8529</v>
      </c>
      <c r="BC146" s="286" t="s">
        <v>8529</v>
      </c>
      <c r="BD146" s="286" t="s">
        <v>8529</v>
      </c>
      <c r="BE146" s="286" t="s">
        <v>8529</v>
      </c>
      <c r="BF146" s="286" t="s">
        <v>8529</v>
      </c>
      <c r="BG146" s="286" t="s">
        <v>8529</v>
      </c>
      <c r="BH146" s="286" t="s">
        <v>8529</v>
      </c>
      <c r="BI146" s="286" t="s">
        <v>8529</v>
      </c>
      <c r="BJ146" s="286" t="s">
        <v>8529</v>
      </c>
      <c r="BK146" s="286" t="s">
        <v>8529</v>
      </c>
      <c r="BL146" s="286" t="s">
        <v>8529</v>
      </c>
      <c r="BM146" s="286" t="s">
        <v>8529</v>
      </c>
      <c r="BN146" s="286" t="s">
        <v>8529</v>
      </c>
      <c r="BO146" s="286" t="s">
        <v>8529</v>
      </c>
      <c r="BP146" s="286" t="s">
        <v>8529</v>
      </c>
      <c r="BQ146" s="286" t="s">
        <v>8529</v>
      </c>
      <c r="BR146" s="286" t="s">
        <v>8529</v>
      </c>
      <c r="BS146" s="286" t="s">
        <v>8529</v>
      </c>
      <c r="BT146" s="286">
        <v>2.1</v>
      </c>
      <c r="BU146" s="286">
        <v>2.1</v>
      </c>
      <c r="BV146" s="286">
        <v>2.2000000000000002</v>
      </c>
      <c r="BW146" s="286">
        <v>2.2000000000000002</v>
      </c>
      <c r="BX146" s="286">
        <v>2.2000000000000002</v>
      </c>
      <c r="BY146" s="286">
        <v>2.2000000000000002</v>
      </c>
      <c r="BZ146" s="286">
        <v>2.1</v>
      </c>
      <c r="CA146" s="286">
        <v>2.1</v>
      </c>
      <c r="CB146" s="286">
        <f>_xlfn.IFNA(VLOOKUP(C146,'INFORM Severity - hidden'!$C$5:$G$300,5,FALSE),"-")</f>
        <v>2.1</v>
      </c>
    </row>
    <row r="147" spans="1:80">
      <c r="A147" t="s">
        <v>805</v>
      </c>
      <c r="B147" t="s">
        <v>803</v>
      </c>
      <c r="C147" t="s">
        <v>804</v>
      </c>
      <c r="D147" s="286" t="str">
        <f t="shared" si="2"/>
        <v>Stable</v>
      </c>
      <c r="E147" s="286" t="s">
        <v>8529</v>
      </c>
      <c r="F147" s="286" t="s">
        <v>8529</v>
      </c>
      <c r="G147" s="286" t="s">
        <v>8529</v>
      </c>
      <c r="H147" s="286" t="s">
        <v>8529</v>
      </c>
      <c r="I147" s="286" t="s">
        <v>8529</v>
      </c>
      <c r="J147" s="286" t="s">
        <v>8529</v>
      </c>
      <c r="K147" s="286" t="s">
        <v>8529</v>
      </c>
      <c r="L147" s="286" t="s">
        <v>8529</v>
      </c>
      <c r="M147" s="286" t="s">
        <v>8529</v>
      </c>
      <c r="N147" s="286" t="s">
        <v>8529</v>
      </c>
      <c r="O147" s="286" t="s">
        <v>8529</v>
      </c>
      <c r="P147" s="286" t="s">
        <v>8529</v>
      </c>
      <c r="Q147" s="286" t="s">
        <v>8529</v>
      </c>
      <c r="R147" s="286" t="s">
        <v>8529</v>
      </c>
      <c r="S147" s="286" t="s">
        <v>8529</v>
      </c>
      <c r="T147" s="286" t="s">
        <v>8529</v>
      </c>
      <c r="U147" s="286" t="s">
        <v>8529</v>
      </c>
      <c r="V147" s="286" t="s">
        <v>8529</v>
      </c>
      <c r="W147" s="286" t="s">
        <v>8529</v>
      </c>
      <c r="X147" s="286" t="s">
        <v>8529</v>
      </c>
      <c r="Y147" s="286" t="s">
        <v>8529</v>
      </c>
      <c r="Z147" s="286" t="s">
        <v>8529</v>
      </c>
      <c r="AA147" s="286" t="s">
        <v>8529</v>
      </c>
      <c r="AB147" s="286" t="s">
        <v>8529</v>
      </c>
      <c r="AC147" s="286" t="s">
        <v>8529</v>
      </c>
      <c r="AD147" s="286" t="s">
        <v>8529</v>
      </c>
      <c r="AE147" s="286" t="s">
        <v>8529</v>
      </c>
      <c r="AF147" s="286" t="s">
        <v>8529</v>
      </c>
      <c r="AG147" s="286" t="s">
        <v>8529</v>
      </c>
      <c r="AH147" s="286" t="s">
        <v>8529</v>
      </c>
      <c r="AI147" s="286" t="s">
        <v>8529</v>
      </c>
      <c r="AJ147" s="286" t="s">
        <v>8529</v>
      </c>
      <c r="AK147" s="286" t="s">
        <v>8529</v>
      </c>
      <c r="AL147" s="286" t="s">
        <v>8529</v>
      </c>
      <c r="AM147" s="286" t="s">
        <v>8529</v>
      </c>
      <c r="AN147" s="286" t="s">
        <v>8529</v>
      </c>
      <c r="AO147" s="286" t="s">
        <v>8529</v>
      </c>
      <c r="AP147" s="286" t="s">
        <v>8529</v>
      </c>
      <c r="AQ147" s="286" t="s">
        <v>8529</v>
      </c>
      <c r="AR147" s="286" t="s">
        <v>8529</v>
      </c>
      <c r="AS147" s="286" t="s">
        <v>8529</v>
      </c>
      <c r="AT147" s="286" t="s">
        <v>8529</v>
      </c>
      <c r="AU147" s="286" t="s">
        <v>8529</v>
      </c>
      <c r="AV147" s="286" t="s">
        <v>8529</v>
      </c>
      <c r="AW147" s="286" t="s">
        <v>8529</v>
      </c>
      <c r="AX147" s="286" t="s">
        <v>8529</v>
      </c>
      <c r="AY147" s="286" t="s">
        <v>8529</v>
      </c>
      <c r="AZ147" s="286" t="s">
        <v>8529</v>
      </c>
      <c r="BA147" s="286" t="s">
        <v>8529</v>
      </c>
      <c r="BB147" s="286" t="s">
        <v>8529</v>
      </c>
      <c r="BC147" s="286" t="s">
        <v>8529</v>
      </c>
      <c r="BD147" s="286" t="s">
        <v>8529</v>
      </c>
      <c r="BE147" s="286" t="s">
        <v>8529</v>
      </c>
      <c r="BF147" s="286" t="s">
        <v>8529</v>
      </c>
      <c r="BG147" s="286" t="s">
        <v>8529</v>
      </c>
      <c r="BH147" s="286" t="s">
        <v>8529</v>
      </c>
      <c r="BI147" s="286" t="s">
        <v>8529</v>
      </c>
      <c r="BJ147" s="286" t="s">
        <v>8529</v>
      </c>
      <c r="BK147" s="286">
        <v>1.3</v>
      </c>
      <c r="BL147" s="286">
        <v>1.3</v>
      </c>
      <c r="BM147" s="286">
        <v>1.3</v>
      </c>
      <c r="BN147" s="286">
        <v>1.3</v>
      </c>
      <c r="BO147" s="286">
        <v>1.3</v>
      </c>
      <c r="BP147" s="286">
        <v>1.3</v>
      </c>
      <c r="BQ147" s="286">
        <v>1.3</v>
      </c>
      <c r="BR147" s="286">
        <v>1.3</v>
      </c>
      <c r="BS147" s="286">
        <v>1.3</v>
      </c>
      <c r="BT147" s="286">
        <v>1.3</v>
      </c>
      <c r="BU147" s="286">
        <v>1.3</v>
      </c>
      <c r="BV147" s="286">
        <v>1.3</v>
      </c>
      <c r="BW147" s="286">
        <v>1.3</v>
      </c>
      <c r="BX147" s="286">
        <v>1.3</v>
      </c>
      <c r="BY147" s="286">
        <v>1.3</v>
      </c>
      <c r="BZ147" s="286">
        <v>1.3</v>
      </c>
      <c r="CA147" s="286">
        <v>1.3</v>
      </c>
      <c r="CB147" s="286">
        <f>_xlfn.IFNA(VLOOKUP(C147,'INFORM Severity - hidden'!$C$5:$G$300,5,FALSE),"-")</f>
        <v>1.3</v>
      </c>
    </row>
    <row r="148" spans="1:80">
      <c r="A148" t="s">
        <v>817</v>
      </c>
      <c r="B148" t="s">
        <v>815</v>
      </c>
      <c r="C148" t="s">
        <v>816</v>
      </c>
      <c r="D148" s="286" t="str">
        <f t="shared" si="2"/>
        <v>Stable</v>
      </c>
      <c r="E148" s="286" t="s">
        <v>8529</v>
      </c>
      <c r="F148" s="286" t="s">
        <v>8529</v>
      </c>
      <c r="G148" s="286" t="s">
        <v>8529</v>
      </c>
      <c r="H148" s="286" t="s">
        <v>8529</v>
      </c>
      <c r="I148" s="286" t="s">
        <v>8529</v>
      </c>
      <c r="J148" s="286" t="s">
        <v>8529</v>
      </c>
      <c r="K148" s="286" t="s">
        <v>8529</v>
      </c>
      <c r="L148" s="286" t="s">
        <v>8529</v>
      </c>
      <c r="M148" s="286" t="s">
        <v>8529</v>
      </c>
      <c r="N148" s="286" t="s">
        <v>8529</v>
      </c>
      <c r="O148" s="286" t="s">
        <v>8529</v>
      </c>
      <c r="P148" s="286" t="s">
        <v>8529</v>
      </c>
      <c r="Q148" s="286" t="s">
        <v>8529</v>
      </c>
      <c r="R148" s="286" t="s">
        <v>8529</v>
      </c>
      <c r="S148" s="286" t="s">
        <v>8529</v>
      </c>
      <c r="T148" s="286" t="s">
        <v>8529</v>
      </c>
      <c r="U148" s="286" t="s">
        <v>8529</v>
      </c>
      <c r="V148" s="286" t="s">
        <v>8529</v>
      </c>
      <c r="W148" s="286" t="s">
        <v>8529</v>
      </c>
      <c r="X148" s="286" t="s">
        <v>8529</v>
      </c>
      <c r="Y148" s="286" t="s">
        <v>8529</v>
      </c>
      <c r="Z148" s="286" t="s">
        <v>8529</v>
      </c>
      <c r="AA148" s="286" t="s">
        <v>8529</v>
      </c>
      <c r="AB148" s="286" t="s">
        <v>8529</v>
      </c>
      <c r="AC148" s="286" t="s">
        <v>8529</v>
      </c>
      <c r="AD148" s="286" t="s">
        <v>8529</v>
      </c>
      <c r="AE148" s="286" t="s">
        <v>8529</v>
      </c>
      <c r="AF148" s="286" t="s">
        <v>8529</v>
      </c>
      <c r="AG148" s="286" t="s">
        <v>8529</v>
      </c>
      <c r="AH148" s="286" t="s">
        <v>8529</v>
      </c>
      <c r="AI148" s="286" t="s">
        <v>8529</v>
      </c>
      <c r="AJ148" s="286" t="s">
        <v>8529</v>
      </c>
      <c r="AK148" s="286" t="s">
        <v>8529</v>
      </c>
      <c r="AL148" s="286" t="s">
        <v>8529</v>
      </c>
      <c r="AM148" s="286" t="s">
        <v>8529</v>
      </c>
      <c r="AN148" s="286" t="s">
        <v>8529</v>
      </c>
      <c r="AO148" s="286" t="s">
        <v>8529</v>
      </c>
      <c r="AP148" s="286" t="s">
        <v>8529</v>
      </c>
      <c r="AQ148" s="286" t="s">
        <v>8529</v>
      </c>
      <c r="AR148" s="286" t="s">
        <v>8529</v>
      </c>
      <c r="AS148" s="286" t="s">
        <v>8529</v>
      </c>
      <c r="AT148" s="286" t="s">
        <v>8529</v>
      </c>
      <c r="AU148" s="286" t="s">
        <v>8529</v>
      </c>
      <c r="AV148" s="286" t="s">
        <v>8529</v>
      </c>
      <c r="AW148" s="286" t="s">
        <v>8529</v>
      </c>
      <c r="AX148" s="286" t="s">
        <v>8529</v>
      </c>
      <c r="AY148" s="286" t="s">
        <v>8529</v>
      </c>
      <c r="AZ148" s="286" t="s">
        <v>8529</v>
      </c>
      <c r="BA148" s="286" t="s">
        <v>8529</v>
      </c>
      <c r="BB148" s="286" t="s">
        <v>8529</v>
      </c>
      <c r="BC148" s="286" t="s">
        <v>8529</v>
      </c>
      <c r="BD148" s="286" t="s">
        <v>8529</v>
      </c>
      <c r="BE148" s="286" t="s">
        <v>8529</v>
      </c>
      <c r="BF148" s="286" t="s">
        <v>8529</v>
      </c>
      <c r="BG148" s="286" t="s">
        <v>8529</v>
      </c>
      <c r="BH148" s="286" t="s">
        <v>8529</v>
      </c>
      <c r="BI148" s="286" t="s">
        <v>8529</v>
      </c>
      <c r="BJ148" s="286" t="s">
        <v>8529</v>
      </c>
      <c r="BK148" s="286">
        <v>1.2</v>
      </c>
      <c r="BL148" s="286">
        <v>1.3</v>
      </c>
      <c r="BM148" s="286">
        <v>1.3</v>
      </c>
      <c r="BN148" s="286">
        <v>1.3</v>
      </c>
      <c r="BO148" s="286">
        <v>1.3</v>
      </c>
      <c r="BP148" s="286">
        <v>1.3</v>
      </c>
      <c r="BQ148" s="286">
        <v>1.3</v>
      </c>
      <c r="BR148" s="286">
        <v>1.3</v>
      </c>
      <c r="BS148" s="286">
        <v>1.3</v>
      </c>
      <c r="BT148" s="286">
        <v>1.3</v>
      </c>
      <c r="BU148" s="286">
        <v>1.3</v>
      </c>
      <c r="BV148" s="286">
        <v>1.3</v>
      </c>
      <c r="BW148" s="286">
        <v>1.3</v>
      </c>
      <c r="BX148" s="286">
        <v>1.3</v>
      </c>
      <c r="BY148" s="286">
        <v>1.3</v>
      </c>
      <c r="BZ148" s="286">
        <v>1.3</v>
      </c>
      <c r="CA148" s="286">
        <v>1.3</v>
      </c>
      <c r="CB148" s="286">
        <f>_xlfn.IFNA(VLOOKUP(C148,'INFORM Severity - hidden'!$C$5:$G$300,5,FALSE),"-")</f>
        <v>1.3</v>
      </c>
    </row>
    <row r="149" spans="1:80">
      <c r="C149" t="s">
        <v>8611</v>
      </c>
      <c r="D149" s="286" t="str">
        <f t="shared" si="2"/>
        <v>-</v>
      </c>
      <c r="E149" s="286" t="s">
        <v>8529</v>
      </c>
      <c r="F149" s="286" t="s">
        <v>8529</v>
      </c>
      <c r="G149" s="286" t="s">
        <v>8529</v>
      </c>
      <c r="H149" s="286" t="s">
        <v>8529</v>
      </c>
      <c r="I149" s="286" t="s">
        <v>8529</v>
      </c>
      <c r="J149" s="286" t="s">
        <v>8529</v>
      </c>
      <c r="K149" s="286" t="s">
        <v>8529</v>
      </c>
      <c r="L149" s="286" t="s">
        <v>8529</v>
      </c>
      <c r="M149" s="286" t="s">
        <v>8529</v>
      </c>
      <c r="N149" s="286" t="s">
        <v>8529</v>
      </c>
      <c r="O149" s="286" t="s">
        <v>8529</v>
      </c>
      <c r="P149" s="286" t="s">
        <v>8529</v>
      </c>
      <c r="Q149" s="286" t="s">
        <v>8529</v>
      </c>
      <c r="R149" s="286" t="s">
        <v>8529</v>
      </c>
      <c r="S149" s="286" t="s">
        <v>8529</v>
      </c>
      <c r="T149" s="286" t="s">
        <v>8529</v>
      </c>
      <c r="U149" s="286" t="s">
        <v>8529</v>
      </c>
      <c r="V149" s="286" t="s">
        <v>8529</v>
      </c>
      <c r="W149" s="286" t="s">
        <v>8529</v>
      </c>
      <c r="X149" s="286" t="s">
        <v>8529</v>
      </c>
      <c r="Y149" s="286" t="s">
        <v>8529</v>
      </c>
      <c r="Z149" s="286" t="s">
        <v>8529</v>
      </c>
      <c r="AA149" s="286" t="s">
        <v>8529</v>
      </c>
      <c r="AB149" s="286" t="s">
        <v>8529</v>
      </c>
      <c r="AC149" s="286" t="s">
        <v>8529</v>
      </c>
      <c r="AD149" s="286" t="s">
        <v>8529</v>
      </c>
      <c r="AE149" s="286" t="s">
        <v>8529</v>
      </c>
      <c r="AF149" s="286" t="s">
        <v>8529</v>
      </c>
      <c r="AG149" s="286" t="s">
        <v>8529</v>
      </c>
      <c r="AH149" s="286" t="s">
        <v>8529</v>
      </c>
      <c r="AI149" s="286" t="s">
        <v>8529</v>
      </c>
      <c r="AJ149" s="286" t="s">
        <v>8529</v>
      </c>
      <c r="AK149" s="286" t="s">
        <v>8529</v>
      </c>
      <c r="AL149" s="286" t="s">
        <v>8529</v>
      </c>
      <c r="AM149" s="286" t="s">
        <v>8529</v>
      </c>
      <c r="AN149" s="286" t="s">
        <v>8529</v>
      </c>
      <c r="AO149" s="286" t="s">
        <v>8529</v>
      </c>
      <c r="AP149" s="286" t="s">
        <v>8529</v>
      </c>
      <c r="AQ149" s="286" t="s">
        <v>8529</v>
      </c>
      <c r="AR149" s="286" t="s">
        <v>8529</v>
      </c>
      <c r="AS149" s="286" t="s">
        <v>8529</v>
      </c>
      <c r="AT149" s="286" t="s">
        <v>8529</v>
      </c>
      <c r="AU149" s="286" t="s">
        <v>8529</v>
      </c>
      <c r="AV149" s="286" t="s">
        <v>8529</v>
      </c>
      <c r="AW149" s="286" t="s">
        <v>8529</v>
      </c>
      <c r="AX149" s="286" t="s">
        <v>8529</v>
      </c>
      <c r="AY149" s="286" t="s">
        <v>8529</v>
      </c>
      <c r="AZ149" s="286" t="s">
        <v>8529</v>
      </c>
      <c r="BA149" s="286" t="s">
        <v>8529</v>
      </c>
      <c r="BB149" s="286" t="s">
        <v>8529</v>
      </c>
      <c r="BC149" s="286" t="s">
        <v>8529</v>
      </c>
      <c r="BD149" s="286" t="s">
        <v>8529</v>
      </c>
      <c r="BE149" s="286" t="s">
        <v>8529</v>
      </c>
      <c r="BF149" s="286" t="s">
        <v>8529</v>
      </c>
      <c r="BG149" s="286" t="s">
        <v>8529</v>
      </c>
      <c r="BH149" s="286" t="s">
        <v>8529</v>
      </c>
      <c r="BI149" s="286">
        <v>2.9</v>
      </c>
      <c r="BJ149" s="286">
        <v>2.9</v>
      </c>
      <c r="BK149" s="286">
        <v>3</v>
      </c>
      <c r="BL149" s="286">
        <v>3</v>
      </c>
      <c r="BM149" s="286">
        <v>3.2</v>
      </c>
      <c r="BN149" s="286">
        <v>3</v>
      </c>
      <c r="BO149" s="286">
        <v>3</v>
      </c>
      <c r="BP149" s="286">
        <v>2.9</v>
      </c>
      <c r="BQ149" s="286">
        <v>2.9</v>
      </c>
      <c r="BR149" s="286">
        <v>2.8</v>
      </c>
      <c r="BS149" s="286">
        <v>2.8</v>
      </c>
      <c r="BT149" s="286">
        <v>2.8</v>
      </c>
      <c r="BU149" s="286">
        <v>2.8</v>
      </c>
      <c r="BV149" s="286" t="s">
        <v>8529</v>
      </c>
      <c r="BW149" s="286" t="s">
        <v>8529</v>
      </c>
      <c r="BX149" s="286" t="s">
        <v>8529</v>
      </c>
      <c r="BY149" s="286" t="s">
        <v>8529</v>
      </c>
      <c r="BZ149" s="286" t="s">
        <v>8529</v>
      </c>
      <c r="CA149" s="286" t="s">
        <v>8529</v>
      </c>
      <c r="CB149" s="286" t="str">
        <f>_xlfn.IFNA(VLOOKUP(C149,'INFORM Severity - hidden'!$C$5:$G$300,5,FALSE),"-")</f>
        <v>-</v>
      </c>
    </row>
    <row r="150" spans="1:80">
      <c r="A150" t="s">
        <v>934</v>
      </c>
      <c r="B150" t="s">
        <v>932</v>
      </c>
      <c r="C150" t="s">
        <v>933</v>
      </c>
      <c r="D150" s="286" t="str">
        <f t="shared" si="2"/>
        <v>Increasing</v>
      </c>
      <c r="E150" s="286" t="s">
        <v>8529</v>
      </c>
      <c r="F150" s="286" t="s">
        <v>8529</v>
      </c>
      <c r="G150" s="286" t="s">
        <v>8529</v>
      </c>
      <c r="H150" s="286" t="s">
        <v>8529</v>
      </c>
      <c r="I150" s="286" t="s">
        <v>8529</v>
      </c>
      <c r="J150" s="286" t="s">
        <v>8529</v>
      </c>
      <c r="K150" s="286" t="s">
        <v>8529</v>
      </c>
      <c r="L150" s="286" t="s">
        <v>8529</v>
      </c>
      <c r="M150" s="286" t="s">
        <v>8529</v>
      </c>
      <c r="N150" s="286" t="s">
        <v>8529</v>
      </c>
      <c r="O150" s="286" t="s">
        <v>8529</v>
      </c>
      <c r="P150" s="286" t="s">
        <v>8529</v>
      </c>
      <c r="Q150" s="286" t="s">
        <v>8529</v>
      </c>
      <c r="R150" s="286" t="s">
        <v>8529</v>
      </c>
      <c r="S150" s="286" t="s">
        <v>8529</v>
      </c>
      <c r="T150" s="286" t="s">
        <v>8529</v>
      </c>
      <c r="U150" s="286" t="s">
        <v>8529</v>
      </c>
      <c r="V150" s="286" t="s">
        <v>8529</v>
      </c>
      <c r="W150" s="286" t="s">
        <v>8529</v>
      </c>
      <c r="X150" s="286" t="s">
        <v>8529</v>
      </c>
      <c r="Y150" s="286" t="s">
        <v>8529</v>
      </c>
      <c r="Z150" s="286" t="s">
        <v>8529</v>
      </c>
      <c r="AA150" s="286" t="s">
        <v>8529</v>
      </c>
      <c r="AB150" s="286" t="s">
        <v>8529</v>
      </c>
      <c r="AC150" s="286" t="s">
        <v>8529</v>
      </c>
      <c r="AD150" s="286" t="s">
        <v>8529</v>
      </c>
      <c r="AE150" s="286" t="s">
        <v>8529</v>
      </c>
      <c r="AF150" s="286" t="s">
        <v>8529</v>
      </c>
      <c r="AG150" s="286" t="s">
        <v>8529</v>
      </c>
      <c r="AH150" s="286" t="s">
        <v>8529</v>
      </c>
      <c r="AI150" s="286" t="s">
        <v>8529</v>
      </c>
      <c r="AJ150" s="286" t="s">
        <v>8529</v>
      </c>
      <c r="AK150" s="286" t="s">
        <v>8529</v>
      </c>
      <c r="AL150" s="286" t="s">
        <v>8529</v>
      </c>
      <c r="AM150" s="286" t="s">
        <v>8529</v>
      </c>
      <c r="AN150" s="286" t="s">
        <v>8529</v>
      </c>
      <c r="AO150" s="286" t="s">
        <v>8529</v>
      </c>
      <c r="AP150" s="286" t="s">
        <v>8529</v>
      </c>
      <c r="AQ150" s="286" t="s">
        <v>8529</v>
      </c>
      <c r="AR150" s="286" t="s">
        <v>8529</v>
      </c>
      <c r="AS150" s="286" t="s">
        <v>8529</v>
      </c>
      <c r="AT150" s="286" t="s">
        <v>8529</v>
      </c>
      <c r="AU150" s="286">
        <v>2.1</v>
      </c>
      <c r="AV150" s="286">
        <v>2.1</v>
      </c>
      <c r="AW150" s="286">
        <v>2.1</v>
      </c>
      <c r="AX150" s="286">
        <v>2.2000000000000002</v>
      </c>
      <c r="AY150" s="286">
        <v>2.2000000000000002</v>
      </c>
      <c r="AZ150" s="286">
        <v>2.2000000000000002</v>
      </c>
      <c r="BA150" s="286">
        <v>2.2000000000000002</v>
      </c>
      <c r="BB150" s="286">
        <v>2.2000000000000002</v>
      </c>
      <c r="BC150" s="286">
        <v>2.2000000000000002</v>
      </c>
      <c r="BD150" s="286">
        <v>2.2000000000000002</v>
      </c>
      <c r="BE150" s="286">
        <v>2.2000000000000002</v>
      </c>
      <c r="BF150" s="286">
        <v>2.1</v>
      </c>
      <c r="BG150" s="286">
        <v>2.2000000000000002</v>
      </c>
      <c r="BH150" s="286">
        <v>2.2000000000000002</v>
      </c>
      <c r="BI150" s="286">
        <v>2.2000000000000002</v>
      </c>
      <c r="BJ150" s="286">
        <v>2.2000000000000002</v>
      </c>
      <c r="BK150" s="286">
        <v>2.2000000000000002</v>
      </c>
      <c r="BL150" s="286">
        <v>2.2000000000000002</v>
      </c>
      <c r="BM150" s="286">
        <v>2.7</v>
      </c>
      <c r="BN150" s="286">
        <v>2.2000000000000002</v>
      </c>
      <c r="BO150" s="286">
        <v>2.2000000000000002</v>
      </c>
      <c r="BP150" s="286">
        <v>2.2000000000000002</v>
      </c>
      <c r="BQ150" s="286">
        <v>2.2000000000000002</v>
      </c>
      <c r="BR150" s="286">
        <v>2.2000000000000002</v>
      </c>
      <c r="BS150" s="286">
        <v>2.2000000000000002</v>
      </c>
      <c r="BT150" s="286">
        <v>2.1</v>
      </c>
      <c r="BU150" s="286">
        <v>2.1</v>
      </c>
      <c r="BV150" s="286">
        <v>2.1</v>
      </c>
      <c r="BW150" s="286">
        <v>1.6</v>
      </c>
      <c r="BX150" s="286">
        <v>1.6</v>
      </c>
      <c r="BY150" s="286">
        <v>1.6</v>
      </c>
      <c r="BZ150" s="286">
        <v>1.6</v>
      </c>
      <c r="CA150" s="286">
        <v>1.7</v>
      </c>
      <c r="CB150" s="286">
        <f>_xlfn.IFNA(VLOOKUP(C150,'INFORM Severity - hidden'!$C$5:$G$300,5,FALSE),"-")</f>
        <v>1.7</v>
      </c>
    </row>
    <row r="151" spans="1:80">
      <c r="C151" t="s">
        <v>8612</v>
      </c>
      <c r="D151" s="286" t="str">
        <f t="shared" si="2"/>
        <v>-</v>
      </c>
      <c r="E151" s="286" t="s">
        <v>8529</v>
      </c>
      <c r="F151" s="286" t="s">
        <v>8529</v>
      </c>
      <c r="G151" s="286" t="s">
        <v>8529</v>
      </c>
      <c r="H151" s="286" t="s">
        <v>8529</v>
      </c>
      <c r="I151" s="286" t="s">
        <v>8529</v>
      </c>
      <c r="J151" s="286" t="s">
        <v>8529</v>
      </c>
      <c r="K151" s="286" t="s">
        <v>8529</v>
      </c>
      <c r="L151" s="286" t="s">
        <v>8529</v>
      </c>
      <c r="M151" s="286" t="s">
        <v>8529</v>
      </c>
      <c r="N151" s="286" t="s">
        <v>8529</v>
      </c>
      <c r="O151" s="286" t="s">
        <v>8529</v>
      </c>
      <c r="P151" s="286" t="s">
        <v>8529</v>
      </c>
      <c r="Q151" s="286" t="s">
        <v>8529</v>
      </c>
      <c r="R151" s="286" t="s">
        <v>8529</v>
      </c>
      <c r="S151" s="286" t="s">
        <v>8529</v>
      </c>
      <c r="T151" s="286" t="s">
        <v>8529</v>
      </c>
      <c r="U151" s="286" t="s">
        <v>8529</v>
      </c>
      <c r="V151" s="286" t="s">
        <v>8529</v>
      </c>
      <c r="W151" s="286" t="s">
        <v>8529</v>
      </c>
      <c r="X151" s="286" t="s">
        <v>8529</v>
      </c>
      <c r="Y151" s="286" t="s">
        <v>8529</v>
      </c>
      <c r="Z151" s="286" t="s">
        <v>8529</v>
      </c>
      <c r="AA151" s="286" t="s">
        <v>8529</v>
      </c>
      <c r="AB151" s="286" t="s">
        <v>8529</v>
      </c>
      <c r="AC151" s="286" t="s">
        <v>8529</v>
      </c>
      <c r="AD151" s="286" t="s">
        <v>8529</v>
      </c>
      <c r="AE151" s="286" t="s">
        <v>8529</v>
      </c>
      <c r="AF151" s="286" t="s">
        <v>8529</v>
      </c>
      <c r="AG151" s="286" t="s">
        <v>8529</v>
      </c>
      <c r="AH151" s="286" t="s">
        <v>8529</v>
      </c>
      <c r="AI151" s="286" t="s">
        <v>8529</v>
      </c>
      <c r="AJ151" s="286" t="s">
        <v>8529</v>
      </c>
      <c r="AK151" s="286" t="s">
        <v>8529</v>
      </c>
      <c r="AL151" s="286" t="s">
        <v>8529</v>
      </c>
      <c r="AM151" s="286" t="s">
        <v>8529</v>
      </c>
      <c r="AN151" s="286" t="s">
        <v>8529</v>
      </c>
      <c r="AO151" s="286" t="s">
        <v>8529</v>
      </c>
      <c r="AP151" s="286" t="s">
        <v>8529</v>
      </c>
      <c r="AQ151" s="286" t="s">
        <v>8529</v>
      </c>
      <c r="AR151" s="286" t="s">
        <v>8529</v>
      </c>
      <c r="AS151" s="286" t="s">
        <v>8529</v>
      </c>
      <c r="AT151" s="286" t="s">
        <v>8529</v>
      </c>
      <c r="AU151" s="286" t="s">
        <v>8529</v>
      </c>
      <c r="AV151" s="286" t="s">
        <v>8529</v>
      </c>
      <c r="AW151" s="286" t="s">
        <v>8529</v>
      </c>
      <c r="AX151" s="286" t="s">
        <v>8529</v>
      </c>
      <c r="AY151" s="286" t="s">
        <v>8529</v>
      </c>
      <c r="AZ151" s="286" t="s">
        <v>8529</v>
      </c>
      <c r="BA151" s="286" t="s">
        <v>8529</v>
      </c>
      <c r="BB151" s="286" t="s">
        <v>8529</v>
      </c>
      <c r="BC151" s="286" t="s">
        <v>8529</v>
      </c>
      <c r="BD151" s="286" t="s">
        <v>8529</v>
      </c>
      <c r="BE151" s="286" t="s">
        <v>8529</v>
      </c>
      <c r="BF151" s="286" t="s">
        <v>8529</v>
      </c>
      <c r="BG151" s="286" t="s">
        <v>8529</v>
      </c>
      <c r="BH151" s="286" t="s">
        <v>8529</v>
      </c>
      <c r="BI151" s="286">
        <v>2.8</v>
      </c>
      <c r="BJ151" s="286">
        <v>2.8</v>
      </c>
      <c r="BK151" s="286">
        <v>2.9</v>
      </c>
      <c r="BL151" s="286">
        <v>2.9</v>
      </c>
      <c r="BM151" s="286">
        <v>3</v>
      </c>
      <c r="BN151" s="286">
        <v>2.9</v>
      </c>
      <c r="BO151" s="286">
        <v>2.9</v>
      </c>
      <c r="BP151" s="286">
        <v>2.7</v>
      </c>
      <c r="BQ151" s="286">
        <v>2.7</v>
      </c>
      <c r="BR151" s="286">
        <v>2.6</v>
      </c>
      <c r="BS151" s="286">
        <v>2.6</v>
      </c>
      <c r="BT151" s="286">
        <v>2.6</v>
      </c>
      <c r="BU151" s="286">
        <v>2.6</v>
      </c>
      <c r="BV151" s="286" t="s">
        <v>8529</v>
      </c>
      <c r="BW151" s="286" t="s">
        <v>8529</v>
      </c>
      <c r="BX151" s="286" t="s">
        <v>8529</v>
      </c>
      <c r="BY151" s="286" t="s">
        <v>8529</v>
      </c>
      <c r="BZ151" s="286" t="s">
        <v>8529</v>
      </c>
      <c r="CA151" s="286" t="s">
        <v>8529</v>
      </c>
      <c r="CB151" s="286" t="str">
        <f>_xlfn.IFNA(VLOOKUP(C151,'INFORM Severity - hidden'!$C$5:$G$300,5,FALSE),"-")</f>
        <v>-</v>
      </c>
    </row>
    <row r="152" spans="1:80">
      <c r="A152" t="s">
        <v>1201</v>
      </c>
      <c r="B152" t="s">
        <v>1199</v>
      </c>
      <c r="C152" t="s">
        <v>1200</v>
      </c>
      <c r="D152" s="286" t="str">
        <f t="shared" si="2"/>
        <v>Decreasing</v>
      </c>
      <c r="E152" s="286" t="s">
        <v>8529</v>
      </c>
      <c r="F152" s="286" t="s">
        <v>8529</v>
      </c>
      <c r="G152" s="286" t="s">
        <v>8529</v>
      </c>
      <c r="H152" s="286" t="s">
        <v>8529</v>
      </c>
      <c r="I152" s="286" t="s">
        <v>8529</v>
      </c>
      <c r="J152" s="286" t="s">
        <v>8529</v>
      </c>
      <c r="K152" s="286" t="s">
        <v>8529</v>
      </c>
      <c r="L152" s="286" t="s">
        <v>8529</v>
      </c>
      <c r="M152" s="286" t="s">
        <v>8529</v>
      </c>
      <c r="N152" s="286" t="s">
        <v>8529</v>
      </c>
      <c r="O152" s="286" t="s">
        <v>8529</v>
      </c>
      <c r="P152" s="286" t="s">
        <v>8529</v>
      </c>
      <c r="Q152" s="286" t="s">
        <v>8529</v>
      </c>
      <c r="R152" s="286" t="s">
        <v>8529</v>
      </c>
      <c r="S152" s="286" t="s">
        <v>8529</v>
      </c>
      <c r="T152" s="286" t="s">
        <v>8529</v>
      </c>
      <c r="U152" s="286" t="s">
        <v>8529</v>
      </c>
      <c r="V152" s="286" t="s">
        <v>8529</v>
      </c>
      <c r="W152" s="286" t="s">
        <v>8529</v>
      </c>
      <c r="X152" s="286" t="s">
        <v>8529</v>
      </c>
      <c r="Y152" s="286" t="s">
        <v>8529</v>
      </c>
      <c r="Z152" s="286" t="s">
        <v>8529</v>
      </c>
      <c r="AA152" s="286" t="s">
        <v>8529</v>
      </c>
      <c r="AB152" s="286" t="s">
        <v>8529</v>
      </c>
      <c r="AC152" s="286" t="s">
        <v>8529</v>
      </c>
      <c r="AD152" s="286" t="s">
        <v>8529</v>
      </c>
      <c r="AE152" s="286" t="s">
        <v>8529</v>
      </c>
      <c r="AF152" s="286" t="s">
        <v>8529</v>
      </c>
      <c r="AG152" s="286" t="s">
        <v>8529</v>
      </c>
      <c r="AH152" s="286" t="s">
        <v>8529</v>
      </c>
      <c r="AI152" s="286" t="s">
        <v>8529</v>
      </c>
      <c r="AJ152" s="286" t="s">
        <v>8529</v>
      </c>
      <c r="AK152" s="286" t="s">
        <v>8529</v>
      </c>
      <c r="AL152" s="286" t="s">
        <v>8529</v>
      </c>
      <c r="AM152" s="286" t="s">
        <v>8529</v>
      </c>
      <c r="AN152" s="286" t="s">
        <v>8529</v>
      </c>
      <c r="AO152" s="286" t="s">
        <v>8529</v>
      </c>
      <c r="AP152" s="286" t="s">
        <v>8529</v>
      </c>
      <c r="AQ152" s="286">
        <v>1.4</v>
      </c>
      <c r="AR152" s="286">
        <v>1.2</v>
      </c>
      <c r="AS152" s="286">
        <v>1.2</v>
      </c>
      <c r="AT152" s="286">
        <v>1.2</v>
      </c>
      <c r="AU152" s="286">
        <v>2.2999999999999998</v>
      </c>
      <c r="AV152" s="286">
        <v>2.2999999999999998</v>
      </c>
      <c r="AW152" s="286">
        <v>2.4</v>
      </c>
      <c r="AX152" s="286">
        <v>2.4</v>
      </c>
      <c r="AY152" s="286">
        <v>2.4</v>
      </c>
      <c r="AZ152" s="286">
        <v>1.9</v>
      </c>
      <c r="BA152" s="286">
        <v>1.9</v>
      </c>
      <c r="BB152" s="286">
        <v>1.9</v>
      </c>
      <c r="BC152" s="286">
        <v>1.9</v>
      </c>
      <c r="BD152" s="286">
        <v>1.9</v>
      </c>
      <c r="BE152" s="286">
        <v>1.9</v>
      </c>
      <c r="BF152" s="286">
        <v>1.9</v>
      </c>
      <c r="BG152" s="286">
        <v>1.9</v>
      </c>
      <c r="BH152" s="286">
        <v>1.9</v>
      </c>
      <c r="BI152" s="286">
        <v>1.9</v>
      </c>
      <c r="BJ152" s="286">
        <v>1.6</v>
      </c>
      <c r="BK152" s="286">
        <v>1.6</v>
      </c>
      <c r="BL152" s="286">
        <v>1.6</v>
      </c>
      <c r="BM152" s="286">
        <v>1.6</v>
      </c>
      <c r="BN152" s="286">
        <v>1.6</v>
      </c>
      <c r="BO152" s="286">
        <v>1.6</v>
      </c>
      <c r="BP152" s="286">
        <v>1.6</v>
      </c>
      <c r="BQ152" s="286">
        <v>1.6</v>
      </c>
      <c r="BR152" s="286">
        <v>1.6</v>
      </c>
      <c r="BS152" s="286">
        <v>1.6</v>
      </c>
      <c r="BT152" s="286">
        <v>1.6</v>
      </c>
      <c r="BU152" s="286">
        <v>1.6</v>
      </c>
      <c r="BV152" s="286">
        <v>1.6</v>
      </c>
      <c r="BW152" s="286">
        <v>1.6</v>
      </c>
      <c r="BX152" s="286">
        <v>1.6</v>
      </c>
      <c r="BY152" s="286">
        <v>2.1</v>
      </c>
      <c r="BZ152" s="286">
        <v>1.6</v>
      </c>
      <c r="CA152" s="286">
        <v>1.6</v>
      </c>
      <c r="CB152" s="286">
        <f>_xlfn.IFNA(VLOOKUP(C152,'INFORM Severity - hidden'!$C$5:$G$300,5,FALSE),"-")</f>
        <v>1.6</v>
      </c>
    </row>
    <row r="153" spans="1:80">
      <c r="C153" t="s">
        <v>8613</v>
      </c>
      <c r="D153" s="286" t="str">
        <f t="shared" si="2"/>
        <v>-</v>
      </c>
      <c r="E153" s="286" t="s">
        <v>8529</v>
      </c>
      <c r="F153" s="286">
        <v>2.8</v>
      </c>
      <c r="G153" s="286">
        <v>2.8</v>
      </c>
      <c r="H153" s="286">
        <v>2.9</v>
      </c>
      <c r="I153" s="286">
        <v>2.9</v>
      </c>
      <c r="J153" s="286" t="s">
        <v>8529</v>
      </c>
      <c r="K153" s="286" t="s">
        <v>8529</v>
      </c>
      <c r="L153" s="286" t="s">
        <v>8529</v>
      </c>
      <c r="M153" s="286" t="s">
        <v>8529</v>
      </c>
      <c r="N153" s="286" t="s">
        <v>8529</v>
      </c>
      <c r="O153" s="286" t="s">
        <v>8529</v>
      </c>
      <c r="P153" s="286" t="s">
        <v>8529</v>
      </c>
      <c r="Q153" s="286" t="s">
        <v>8529</v>
      </c>
      <c r="R153" s="286" t="s">
        <v>8529</v>
      </c>
      <c r="S153" s="286" t="s">
        <v>8529</v>
      </c>
      <c r="T153" s="286" t="s">
        <v>8529</v>
      </c>
      <c r="U153" s="286" t="s">
        <v>8529</v>
      </c>
      <c r="V153" s="286" t="s">
        <v>8529</v>
      </c>
      <c r="W153" s="286" t="s">
        <v>8529</v>
      </c>
      <c r="X153" s="286" t="s">
        <v>8529</v>
      </c>
      <c r="Y153" s="286" t="s">
        <v>8529</v>
      </c>
      <c r="Z153" s="286" t="s">
        <v>8529</v>
      </c>
      <c r="AA153" s="286" t="s">
        <v>8529</v>
      </c>
      <c r="AB153" s="286" t="s">
        <v>8529</v>
      </c>
      <c r="AC153" s="286" t="s">
        <v>8529</v>
      </c>
      <c r="AD153" s="286" t="s">
        <v>8529</v>
      </c>
      <c r="AE153" s="286" t="s">
        <v>8529</v>
      </c>
      <c r="AF153" s="286" t="s">
        <v>8529</v>
      </c>
      <c r="AG153" s="286" t="s">
        <v>8529</v>
      </c>
      <c r="AH153" s="286" t="s">
        <v>8529</v>
      </c>
      <c r="AI153" s="286" t="s">
        <v>8529</v>
      </c>
      <c r="AJ153" s="286" t="s">
        <v>8529</v>
      </c>
      <c r="AK153" s="286" t="s">
        <v>8529</v>
      </c>
      <c r="AL153" s="286" t="s">
        <v>8529</v>
      </c>
      <c r="AM153" s="286" t="s">
        <v>8529</v>
      </c>
      <c r="AN153" s="286" t="s">
        <v>8529</v>
      </c>
      <c r="AO153" s="286">
        <v>2.7</v>
      </c>
      <c r="AP153" s="286">
        <v>3</v>
      </c>
      <c r="AQ153" s="286">
        <v>3</v>
      </c>
      <c r="AR153" s="286">
        <v>3</v>
      </c>
      <c r="AS153" s="286">
        <v>3</v>
      </c>
      <c r="AT153" s="286">
        <v>3</v>
      </c>
      <c r="AU153" s="286">
        <v>2.9</v>
      </c>
      <c r="AV153" s="286">
        <v>2.9</v>
      </c>
      <c r="AW153" s="286">
        <v>2.5</v>
      </c>
      <c r="AX153" s="286">
        <v>2.5</v>
      </c>
      <c r="AY153" s="286">
        <v>2.9</v>
      </c>
      <c r="AZ153" s="286">
        <v>2.9</v>
      </c>
      <c r="BA153" s="286" t="s">
        <v>8529</v>
      </c>
      <c r="BB153" s="286">
        <v>2.9</v>
      </c>
      <c r="BC153" s="286">
        <v>3</v>
      </c>
      <c r="BD153" s="286">
        <v>3</v>
      </c>
      <c r="BE153" s="286">
        <v>2.9</v>
      </c>
      <c r="BF153" s="286">
        <v>2.9</v>
      </c>
      <c r="BG153" s="286">
        <v>2.9</v>
      </c>
      <c r="BH153" s="286">
        <v>2.8</v>
      </c>
      <c r="BI153" s="286">
        <v>2.8</v>
      </c>
      <c r="BJ153" s="286">
        <v>2.9</v>
      </c>
      <c r="BK153" s="286">
        <v>2.9</v>
      </c>
      <c r="BL153" s="286">
        <v>2.9</v>
      </c>
      <c r="BM153" s="286">
        <v>2.9</v>
      </c>
      <c r="BN153" s="286">
        <v>2.9</v>
      </c>
      <c r="BO153" s="286">
        <v>2.9</v>
      </c>
      <c r="BP153" s="286">
        <v>2.8</v>
      </c>
      <c r="BQ153" s="286">
        <v>2.9</v>
      </c>
      <c r="BR153" s="286">
        <v>2.9</v>
      </c>
      <c r="BS153" s="286">
        <v>3</v>
      </c>
      <c r="BT153" s="286">
        <v>3</v>
      </c>
      <c r="BU153" s="286">
        <v>3</v>
      </c>
      <c r="BV153" s="286">
        <v>3</v>
      </c>
      <c r="BW153" s="286" t="s">
        <v>8529</v>
      </c>
      <c r="BX153" s="286" t="s">
        <v>8529</v>
      </c>
      <c r="BY153" s="286" t="s">
        <v>8529</v>
      </c>
      <c r="BZ153" s="286" t="s">
        <v>8529</v>
      </c>
      <c r="CA153" s="286" t="s">
        <v>8529</v>
      </c>
      <c r="CB153" s="286" t="str">
        <f>_xlfn.IFNA(VLOOKUP(C153,'INFORM Severity - hidden'!$C$5:$G$300,5,FALSE),"-")</f>
        <v>-</v>
      </c>
    </row>
    <row r="154" spans="1:80">
      <c r="A154" t="s">
        <v>594</v>
      </c>
      <c r="B154" t="s">
        <v>592</v>
      </c>
      <c r="C154" t="s">
        <v>593</v>
      </c>
      <c r="D154" s="286" t="str">
        <f t="shared" si="2"/>
        <v>Increasing</v>
      </c>
      <c r="E154" s="286" t="s">
        <v>8529</v>
      </c>
      <c r="F154" s="286">
        <v>3</v>
      </c>
      <c r="G154" s="286">
        <v>3</v>
      </c>
      <c r="H154" s="286">
        <v>2.9</v>
      </c>
      <c r="I154" s="286">
        <v>2.9</v>
      </c>
      <c r="J154" s="286">
        <v>2.9</v>
      </c>
      <c r="K154" s="286">
        <v>2.8</v>
      </c>
      <c r="L154" s="286">
        <v>2.8</v>
      </c>
      <c r="M154" s="286">
        <v>2.6</v>
      </c>
      <c r="N154" s="286">
        <v>2.4</v>
      </c>
      <c r="O154" s="286">
        <v>2.4</v>
      </c>
      <c r="P154" s="286">
        <v>2.4</v>
      </c>
      <c r="Q154" s="286">
        <v>2.7</v>
      </c>
      <c r="R154" s="286">
        <v>2.7</v>
      </c>
      <c r="S154" s="286">
        <v>2.7</v>
      </c>
      <c r="T154" s="286">
        <v>2.7</v>
      </c>
      <c r="U154" s="286">
        <v>2.6</v>
      </c>
      <c r="V154" s="286">
        <v>2.6</v>
      </c>
      <c r="W154" s="286">
        <v>2.6</v>
      </c>
      <c r="X154" s="286">
        <v>2.6</v>
      </c>
      <c r="Y154" s="286">
        <v>2.6</v>
      </c>
      <c r="Z154" s="286">
        <v>2.5</v>
      </c>
      <c r="AA154" s="286">
        <v>2.5</v>
      </c>
      <c r="AB154" s="286">
        <v>2.5</v>
      </c>
      <c r="AC154" s="286">
        <v>3</v>
      </c>
      <c r="AD154" s="286">
        <v>3</v>
      </c>
      <c r="AE154" s="286">
        <v>3</v>
      </c>
      <c r="AF154" s="286">
        <v>3</v>
      </c>
      <c r="AG154" s="286">
        <v>3.1</v>
      </c>
      <c r="AH154" s="286">
        <v>3.1</v>
      </c>
      <c r="AI154" s="286">
        <v>2.8</v>
      </c>
      <c r="AJ154" s="286">
        <v>2.8</v>
      </c>
      <c r="AK154" s="286">
        <v>2.8</v>
      </c>
      <c r="AL154" s="286">
        <v>2.8</v>
      </c>
      <c r="AM154" s="286">
        <v>2.9</v>
      </c>
      <c r="AN154" s="286">
        <v>2.8</v>
      </c>
      <c r="AO154" s="286">
        <v>2.9</v>
      </c>
      <c r="AP154" s="286">
        <v>3</v>
      </c>
      <c r="AQ154" s="286">
        <v>3</v>
      </c>
      <c r="AR154" s="286">
        <v>2.9</v>
      </c>
      <c r="AS154" s="286">
        <v>2.9</v>
      </c>
      <c r="AT154" s="286">
        <v>2.9</v>
      </c>
      <c r="AU154" s="286">
        <v>2.5</v>
      </c>
      <c r="AV154" s="286">
        <v>2.6</v>
      </c>
      <c r="AW154" s="286">
        <v>2.2000000000000002</v>
      </c>
      <c r="AX154" s="286">
        <v>2.2000000000000002</v>
      </c>
      <c r="AY154" s="286">
        <v>2.7</v>
      </c>
      <c r="AZ154" s="286">
        <v>3</v>
      </c>
      <c r="BA154" s="286">
        <v>2.7</v>
      </c>
      <c r="BB154" s="286">
        <v>2.7</v>
      </c>
      <c r="BC154" s="286">
        <v>2.7</v>
      </c>
      <c r="BD154" s="286">
        <v>2.7</v>
      </c>
      <c r="BE154" s="286">
        <v>2.5</v>
      </c>
      <c r="BF154" s="286">
        <v>2.5</v>
      </c>
      <c r="BG154" s="286">
        <v>2.5</v>
      </c>
      <c r="BH154" s="286">
        <v>2.5</v>
      </c>
      <c r="BI154" s="286">
        <v>2.5</v>
      </c>
      <c r="BJ154" s="286">
        <v>2.5</v>
      </c>
      <c r="BK154" s="286">
        <v>2.5</v>
      </c>
      <c r="BL154" s="286">
        <v>2.5</v>
      </c>
      <c r="BM154" s="286">
        <v>2.5</v>
      </c>
      <c r="BN154" s="286">
        <v>2.6</v>
      </c>
      <c r="BO154" s="286">
        <v>2.6</v>
      </c>
      <c r="BP154" s="286">
        <v>2.4</v>
      </c>
      <c r="BQ154" s="286">
        <v>2.5</v>
      </c>
      <c r="BR154" s="286">
        <v>2.5</v>
      </c>
      <c r="BS154" s="286">
        <v>2.5</v>
      </c>
      <c r="BT154" s="286">
        <v>2.5</v>
      </c>
      <c r="BU154" s="286">
        <v>2.5</v>
      </c>
      <c r="BV154" s="286">
        <v>2.5</v>
      </c>
      <c r="BW154" s="286">
        <v>2.5</v>
      </c>
      <c r="BX154" s="286">
        <v>2.5</v>
      </c>
      <c r="BY154" s="286">
        <v>2.6</v>
      </c>
      <c r="BZ154" s="286">
        <v>2.6</v>
      </c>
      <c r="CA154" s="286">
        <v>2.6</v>
      </c>
      <c r="CB154" s="286">
        <f>_xlfn.IFNA(VLOOKUP(C154,'INFORM Severity - hidden'!$C$5:$G$300,5,FALSE),"-")</f>
        <v>2.6</v>
      </c>
    </row>
    <row r="155" spans="1:80">
      <c r="C155" t="s">
        <v>8614</v>
      </c>
      <c r="D155" s="286" t="str">
        <f t="shared" si="2"/>
        <v>-</v>
      </c>
      <c r="E155" s="286" t="s">
        <v>8529</v>
      </c>
      <c r="F155" s="286">
        <v>1.7</v>
      </c>
      <c r="G155" s="286">
        <v>1.8</v>
      </c>
      <c r="H155" s="286">
        <v>2.2999999999999998</v>
      </c>
      <c r="I155" s="286">
        <v>2.4</v>
      </c>
      <c r="J155" s="286" t="s">
        <v>8529</v>
      </c>
      <c r="K155" s="286" t="s">
        <v>8529</v>
      </c>
      <c r="L155" s="286" t="s">
        <v>8529</v>
      </c>
      <c r="M155" s="286" t="s">
        <v>8529</v>
      </c>
      <c r="N155" s="286" t="s">
        <v>8529</v>
      </c>
      <c r="O155" s="286" t="s">
        <v>8529</v>
      </c>
      <c r="P155" s="286" t="s">
        <v>8529</v>
      </c>
      <c r="Q155" s="286" t="s">
        <v>8529</v>
      </c>
      <c r="R155" s="286" t="s">
        <v>8529</v>
      </c>
      <c r="S155" s="286" t="s">
        <v>8529</v>
      </c>
      <c r="T155" s="286" t="s">
        <v>8529</v>
      </c>
      <c r="U155" s="286" t="s">
        <v>8529</v>
      </c>
      <c r="V155" s="286" t="s">
        <v>8529</v>
      </c>
      <c r="W155" s="286" t="s">
        <v>8529</v>
      </c>
      <c r="X155" s="286" t="s">
        <v>8529</v>
      </c>
      <c r="Y155" s="286" t="s">
        <v>8529</v>
      </c>
      <c r="Z155" s="286" t="s">
        <v>8529</v>
      </c>
      <c r="AA155" s="286" t="s">
        <v>8529</v>
      </c>
      <c r="AB155" s="286" t="s">
        <v>8529</v>
      </c>
      <c r="AC155" s="286" t="s">
        <v>8529</v>
      </c>
      <c r="AD155" s="286" t="s">
        <v>8529</v>
      </c>
      <c r="AE155" s="286" t="s">
        <v>8529</v>
      </c>
      <c r="AF155" s="286" t="s">
        <v>8529</v>
      </c>
      <c r="AG155" s="286" t="s">
        <v>8529</v>
      </c>
      <c r="AH155" s="286" t="s">
        <v>8529</v>
      </c>
      <c r="AI155" s="286" t="s">
        <v>8529</v>
      </c>
      <c r="AJ155" s="286" t="s">
        <v>8529</v>
      </c>
      <c r="AK155" s="286" t="s">
        <v>8529</v>
      </c>
      <c r="AL155" s="286" t="s">
        <v>8529</v>
      </c>
      <c r="AM155" s="286" t="s">
        <v>8529</v>
      </c>
      <c r="AN155" s="286" t="s">
        <v>8529</v>
      </c>
      <c r="AO155" s="286" t="s">
        <v>8529</v>
      </c>
      <c r="AP155" s="286" t="s">
        <v>8529</v>
      </c>
      <c r="AQ155" s="286" t="s">
        <v>8529</v>
      </c>
      <c r="AR155" s="286" t="s">
        <v>8529</v>
      </c>
      <c r="AS155" s="286" t="s">
        <v>8529</v>
      </c>
      <c r="AT155" s="286" t="s">
        <v>8529</v>
      </c>
      <c r="AU155" s="286" t="s">
        <v>8529</v>
      </c>
      <c r="AV155" s="286" t="s">
        <v>8529</v>
      </c>
      <c r="AW155" s="286" t="s">
        <v>8529</v>
      </c>
      <c r="AX155" s="286" t="s">
        <v>8529</v>
      </c>
      <c r="AY155" s="286" t="s">
        <v>8529</v>
      </c>
      <c r="AZ155" s="286" t="s">
        <v>8529</v>
      </c>
      <c r="BA155" s="286" t="s">
        <v>8529</v>
      </c>
      <c r="BB155" s="286" t="s">
        <v>8529</v>
      </c>
      <c r="BC155" s="286" t="s">
        <v>8529</v>
      </c>
      <c r="BD155" s="286" t="s">
        <v>8529</v>
      </c>
      <c r="BE155" s="286" t="s">
        <v>8529</v>
      </c>
      <c r="BF155" s="286" t="s">
        <v>8529</v>
      </c>
      <c r="BG155" s="286" t="s">
        <v>8529</v>
      </c>
      <c r="BH155" s="286" t="s">
        <v>8529</v>
      </c>
      <c r="BI155" s="286" t="s">
        <v>8529</v>
      </c>
      <c r="BJ155" s="286" t="s">
        <v>8529</v>
      </c>
      <c r="BK155" s="286" t="s">
        <v>8529</v>
      </c>
      <c r="BL155" s="286" t="s">
        <v>8529</v>
      </c>
      <c r="BM155" s="286" t="s">
        <v>8529</v>
      </c>
      <c r="BN155" s="286" t="s">
        <v>8529</v>
      </c>
      <c r="BO155" s="286" t="s">
        <v>8529</v>
      </c>
      <c r="BP155" s="286" t="s">
        <v>8529</v>
      </c>
      <c r="BQ155" s="286" t="s">
        <v>8529</v>
      </c>
      <c r="BR155" s="286" t="s">
        <v>8529</v>
      </c>
      <c r="BS155" s="286" t="s">
        <v>8529</v>
      </c>
      <c r="BT155" s="286" t="s">
        <v>8529</v>
      </c>
      <c r="BU155" s="286" t="s">
        <v>8529</v>
      </c>
      <c r="BV155" s="286" t="s">
        <v>8529</v>
      </c>
      <c r="BW155" s="286" t="s">
        <v>8529</v>
      </c>
      <c r="BX155" s="286" t="s">
        <v>8529</v>
      </c>
      <c r="BY155" s="286" t="s">
        <v>8529</v>
      </c>
      <c r="BZ155" s="286" t="s">
        <v>8529</v>
      </c>
      <c r="CA155" s="286" t="s">
        <v>8529</v>
      </c>
      <c r="CB155" s="286" t="str">
        <f>_xlfn.IFNA(VLOOKUP(C155,'INFORM Severity - hidden'!$C$5:$G$300,5,FALSE),"-")</f>
        <v>-</v>
      </c>
    </row>
    <row r="156" spans="1:80">
      <c r="C156" t="s">
        <v>8615</v>
      </c>
      <c r="D156" s="286" t="str">
        <f t="shared" si="2"/>
        <v>-</v>
      </c>
      <c r="E156" s="286" t="s">
        <v>8529</v>
      </c>
      <c r="F156" s="286" t="s">
        <v>8529</v>
      </c>
      <c r="G156" s="286" t="s">
        <v>8529</v>
      </c>
      <c r="H156" s="286" t="s">
        <v>8529</v>
      </c>
      <c r="I156" s="286" t="s">
        <v>8529</v>
      </c>
      <c r="J156" s="286" t="s">
        <v>8529</v>
      </c>
      <c r="K156" s="286" t="s">
        <v>8529</v>
      </c>
      <c r="L156" s="286" t="s">
        <v>8529</v>
      </c>
      <c r="M156" s="286" t="s">
        <v>8529</v>
      </c>
      <c r="N156" s="286" t="s">
        <v>8529</v>
      </c>
      <c r="O156" s="286" t="s">
        <v>8529</v>
      </c>
      <c r="P156" s="286" t="s">
        <v>8529</v>
      </c>
      <c r="Q156" s="286" t="s">
        <v>8529</v>
      </c>
      <c r="R156" s="286">
        <v>1.2</v>
      </c>
      <c r="S156" s="286">
        <v>1.3</v>
      </c>
      <c r="T156" s="286">
        <v>1.3</v>
      </c>
      <c r="U156" s="286">
        <v>1.3</v>
      </c>
      <c r="V156" s="286">
        <v>1.3</v>
      </c>
      <c r="W156" s="286">
        <v>1.3</v>
      </c>
      <c r="X156" s="286">
        <v>1.3</v>
      </c>
      <c r="Y156" s="286">
        <v>1.3</v>
      </c>
      <c r="Z156" s="286">
        <v>1.3</v>
      </c>
      <c r="AA156" s="286">
        <v>1.1000000000000001</v>
      </c>
      <c r="AB156" s="286">
        <v>1.1000000000000001</v>
      </c>
      <c r="AC156" s="286" t="s">
        <v>8529</v>
      </c>
      <c r="AD156" s="286" t="s">
        <v>8529</v>
      </c>
      <c r="AE156" s="286" t="s">
        <v>8529</v>
      </c>
      <c r="AF156" s="286" t="s">
        <v>8529</v>
      </c>
      <c r="AG156" s="286" t="s">
        <v>8529</v>
      </c>
      <c r="AH156" s="286" t="s">
        <v>8529</v>
      </c>
      <c r="AI156" s="286" t="s">
        <v>8529</v>
      </c>
      <c r="AJ156" s="286" t="s">
        <v>8529</v>
      </c>
      <c r="AK156" s="286" t="s">
        <v>8529</v>
      </c>
      <c r="AL156" s="286" t="s">
        <v>8529</v>
      </c>
      <c r="AM156" s="286" t="s">
        <v>8529</v>
      </c>
      <c r="AN156" s="286" t="s">
        <v>8529</v>
      </c>
      <c r="AO156" s="286" t="s">
        <v>8529</v>
      </c>
      <c r="AP156" s="286" t="s">
        <v>8529</v>
      </c>
      <c r="AQ156" s="286" t="s">
        <v>8529</v>
      </c>
      <c r="AR156" s="286" t="s">
        <v>8529</v>
      </c>
      <c r="AS156" s="286" t="s">
        <v>8529</v>
      </c>
      <c r="AT156" s="286" t="s">
        <v>8529</v>
      </c>
      <c r="AU156" s="286" t="s">
        <v>8529</v>
      </c>
      <c r="AV156" s="286" t="s">
        <v>8529</v>
      </c>
      <c r="AW156" s="286" t="s">
        <v>8529</v>
      </c>
      <c r="AX156" s="286" t="s">
        <v>8529</v>
      </c>
      <c r="AY156" s="286" t="s">
        <v>8529</v>
      </c>
      <c r="AZ156" s="286" t="s">
        <v>8529</v>
      </c>
      <c r="BA156" s="286" t="s">
        <v>8529</v>
      </c>
      <c r="BB156" s="286" t="s">
        <v>8529</v>
      </c>
      <c r="BC156" s="286" t="s">
        <v>8529</v>
      </c>
      <c r="BD156" s="286" t="s">
        <v>8529</v>
      </c>
      <c r="BE156" s="286" t="s">
        <v>8529</v>
      </c>
      <c r="BF156" s="286" t="s">
        <v>8529</v>
      </c>
      <c r="BG156" s="286" t="s">
        <v>8529</v>
      </c>
      <c r="BH156" s="286" t="s">
        <v>8529</v>
      </c>
      <c r="BI156" s="286" t="s">
        <v>8529</v>
      </c>
      <c r="BJ156" s="286" t="s">
        <v>8529</v>
      </c>
      <c r="BK156" s="286" t="s">
        <v>8529</v>
      </c>
      <c r="BL156" s="286" t="s">
        <v>8529</v>
      </c>
      <c r="BM156" s="286" t="s">
        <v>8529</v>
      </c>
      <c r="BN156" s="286" t="s">
        <v>8529</v>
      </c>
      <c r="BO156" s="286" t="s">
        <v>8529</v>
      </c>
      <c r="BP156" s="286" t="s">
        <v>8529</v>
      </c>
      <c r="BQ156" s="286" t="s">
        <v>8529</v>
      </c>
      <c r="BR156" s="286" t="s">
        <v>8529</v>
      </c>
      <c r="BS156" s="286" t="s">
        <v>8529</v>
      </c>
      <c r="BT156" s="286" t="s">
        <v>8529</v>
      </c>
      <c r="BU156" s="286" t="s">
        <v>8529</v>
      </c>
      <c r="BV156" s="286" t="s">
        <v>8529</v>
      </c>
      <c r="BW156" s="286" t="s">
        <v>8529</v>
      </c>
      <c r="BX156" s="286" t="s">
        <v>8529</v>
      </c>
      <c r="BY156" s="286" t="s">
        <v>8529</v>
      </c>
      <c r="BZ156" s="286" t="s">
        <v>8529</v>
      </c>
      <c r="CA156" s="286" t="s">
        <v>8529</v>
      </c>
      <c r="CB156" s="286" t="str">
        <f>_xlfn.IFNA(VLOOKUP(C156,'INFORM Severity - hidden'!$C$5:$G$300,5,FALSE),"-")</f>
        <v>-</v>
      </c>
    </row>
    <row r="157" spans="1:80">
      <c r="C157" t="s">
        <v>8616</v>
      </c>
      <c r="D157" s="286" t="str">
        <f t="shared" si="2"/>
        <v>-</v>
      </c>
      <c r="E157" s="286" t="s">
        <v>8529</v>
      </c>
      <c r="F157" s="286" t="s">
        <v>8529</v>
      </c>
      <c r="G157" s="286" t="s">
        <v>8529</v>
      </c>
      <c r="H157" s="286" t="s">
        <v>8529</v>
      </c>
      <c r="I157" s="286" t="s">
        <v>8529</v>
      </c>
      <c r="J157" s="286" t="s">
        <v>8529</v>
      </c>
      <c r="K157" s="286" t="s">
        <v>8529</v>
      </c>
      <c r="L157" s="286" t="s">
        <v>8529</v>
      </c>
      <c r="M157" s="286" t="s">
        <v>8529</v>
      </c>
      <c r="N157" s="286" t="s">
        <v>8529</v>
      </c>
      <c r="O157" s="286" t="s">
        <v>8529</v>
      </c>
      <c r="P157" s="286" t="s">
        <v>8529</v>
      </c>
      <c r="Q157" s="286" t="s">
        <v>8529</v>
      </c>
      <c r="R157" s="286">
        <v>2.5</v>
      </c>
      <c r="S157" s="286">
        <v>2.5</v>
      </c>
      <c r="T157" s="286">
        <v>2.5</v>
      </c>
      <c r="U157" s="286">
        <v>2.5</v>
      </c>
      <c r="V157" s="286">
        <v>2.6</v>
      </c>
      <c r="W157" s="286">
        <v>2.6</v>
      </c>
      <c r="X157" s="286">
        <v>2.6</v>
      </c>
      <c r="Y157" s="286">
        <v>2.6</v>
      </c>
      <c r="Z157" s="286">
        <v>2.6</v>
      </c>
      <c r="AA157" s="286">
        <v>2.5</v>
      </c>
      <c r="AB157" s="286">
        <v>2.5</v>
      </c>
      <c r="AC157" s="286" t="s">
        <v>8529</v>
      </c>
      <c r="AD157" s="286" t="s">
        <v>8529</v>
      </c>
      <c r="AE157" s="286" t="s">
        <v>8529</v>
      </c>
      <c r="AF157" s="286" t="s">
        <v>8529</v>
      </c>
      <c r="AG157" s="286" t="s">
        <v>8529</v>
      </c>
      <c r="AH157" s="286" t="s">
        <v>8529</v>
      </c>
      <c r="AI157" s="286" t="s">
        <v>8529</v>
      </c>
      <c r="AJ157" s="286" t="s">
        <v>8529</v>
      </c>
      <c r="AK157" s="286" t="s">
        <v>8529</v>
      </c>
      <c r="AL157" s="286" t="s">
        <v>8529</v>
      </c>
      <c r="AM157" s="286" t="s">
        <v>8529</v>
      </c>
      <c r="AN157" s="286" t="s">
        <v>8529</v>
      </c>
      <c r="AO157" s="286" t="s">
        <v>8529</v>
      </c>
      <c r="AP157" s="286" t="s">
        <v>8529</v>
      </c>
      <c r="AQ157" s="286" t="s">
        <v>8529</v>
      </c>
      <c r="AR157" s="286" t="s">
        <v>8529</v>
      </c>
      <c r="AS157" s="286" t="s">
        <v>8529</v>
      </c>
      <c r="AT157" s="286" t="s">
        <v>8529</v>
      </c>
      <c r="AU157" s="286" t="s">
        <v>8529</v>
      </c>
      <c r="AV157" s="286" t="s">
        <v>8529</v>
      </c>
      <c r="AW157" s="286" t="s">
        <v>8529</v>
      </c>
      <c r="AX157" s="286" t="s">
        <v>8529</v>
      </c>
      <c r="AY157" s="286" t="s">
        <v>8529</v>
      </c>
      <c r="AZ157" s="286" t="s">
        <v>8529</v>
      </c>
      <c r="BA157" s="286" t="s">
        <v>8529</v>
      </c>
      <c r="BB157" s="286" t="s">
        <v>8529</v>
      </c>
      <c r="BC157" s="286" t="s">
        <v>8529</v>
      </c>
      <c r="BD157" s="286" t="s">
        <v>8529</v>
      </c>
      <c r="BE157" s="286" t="s">
        <v>8529</v>
      </c>
      <c r="BF157" s="286" t="s">
        <v>8529</v>
      </c>
      <c r="BG157" s="286" t="s">
        <v>8529</v>
      </c>
      <c r="BH157" s="286" t="s">
        <v>8529</v>
      </c>
      <c r="BI157" s="286" t="s">
        <v>8529</v>
      </c>
      <c r="BJ157" s="286" t="s">
        <v>8529</v>
      </c>
      <c r="BK157" s="286" t="s">
        <v>8529</v>
      </c>
      <c r="BL157" s="286" t="s">
        <v>8529</v>
      </c>
      <c r="BM157" s="286" t="s">
        <v>8529</v>
      </c>
      <c r="BN157" s="286" t="s">
        <v>8529</v>
      </c>
      <c r="BO157" s="286" t="s">
        <v>8529</v>
      </c>
      <c r="BP157" s="286" t="s">
        <v>8529</v>
      </c>
      <c r="BQ157" s="286" t="s">
        <v>8529</v>
      </c>
      <c r="BR157" s="286" t="s">
        <v>8529</v>
      </c>
      <c r="BS157" s="286" t="s">
        <v>8529</v>
      </c>
      <c r="BT157" s="286" t="s">
        <v>8529</v>
      </c>
      <c r="BU157" s="286" t="s">
        <v>8529</v>
      </c>
      <c r="BV157" s="286" t="s">
        <v>8529</v>
      </c>
      <c r="BW157" s="286" t="s">
        <v>8529</v>
      </c>
      <c r="BX157" s="286" t="s">
        <v>8529</v>
      </c>
      <c r="BY157" s="286" t="s">
        <v>8529</v>
      </c>
      <c r="BZ157" s="286" t="s">
        <v>8529</v>
      </c>
      <c r="CA157" s="286" t="s">
        <v>8529</v>
      </c>
      <c r="CB157" s="286" t="str">
        <f>_xlfn.IFNA(VLOOKUP(C157,'INFORM Severity - hidden'!$C$5:$G$300,5,FALSE),"-")</f>
        <v>-</v>
      </c>
    </row>
    <row r="158" spans="1:80">
      <c r="C158" t="s">
        <v>8617</v>
      </c>
      <c r="D158" s="286" t="str">
        <f t="shared" si="2"/>
        <v>-</v>
      </c>
      <c r="E158" s="286" t="s">
        <v>8529</v>
      </c>
      <c r="F158" s="286" t="s">
        <v>8529</v>
      </c>
      <c r="G158" s="286" t="s">
        <v>8529</v>
      </c>
      <c r="H158" s="286" t="s">
        <v>8529</v>
      </c>
      <c r="I158" s="286" t="s">
        <v>8529</v>
      </c>
      <c r="J158" s="286" t="s">
        <v>8529</v>
      </c>
      <c r="K158" s="286" t="s">
        <v>8529</v>
      </c>
      <c r="L158" s="286" t="s">
        <v>8529</v>
      </c>
      <c r="M158" s="286" t="s">
        <v>8529</v>
      </c>
      <c r="N158" s="286" t="s">
        <v>8529</v>
      </c>
      <c r="O158" s="286" t="s">
        <v>8529</v>
      </c>
      <c r="P158" s="286" t="s">
        <v>8529</v>
      </c>
      <c r="Q158" s="286" t="s">
        <v>8529</v>
      </c>
      <c r="R158" s="286" t="s">
        <v>8529</v>
      </c>
      <c r="S158" s="286" t="s">
        <v>8529</v>
      </c>
      <c r="T158" s="286" t="s">
        <v>8529</v>
      </c>
      <c r="U158" s="286" t="s">
        <v>8529</v>
      </c>
      <c r="V158" s="286" t="s">
        <v>8529</v>
      </c>
      <c r="W158" s="286" t="s">
        <v>8529</v>
      </c>
      <c r="X158" s="286" t="s">
        <v>8529</v>
      </c>
      <c r="Y158" s="286" t="s">
        <v>8529</v>
      </c>
      <c r="Z158" s="286" t="s">
        <v>8529</v>
      </c>
      <c r="AA158" s="286" t="s">
        <v>8529</v>
      </c>
      <c r="AB158" s="286" t="s">
        <v>8529</v>
      </c>
      <c r="AC158" s="286" t="s">
        <v>8529</v>
      </c>
      <c r="AD158" s="286" t="s">
        <v>8529</v>
      </c>
      <c r="AE158" s="286" t="s">
        <v>8529</v>
      </c>
      <c r="AF158" s="286" t="s">
        <v>8529</v>
      </c>
      <c r="AG158" s="286" t="s">
        <v>8529</v>
      </c>
      <c r="AH158" s="286" t="s">
        <v>8529</v>
      </c>
      <c r="AI158" s="286" t="s">
        <v>8529</v>
      </c>
      <c r="AJ158" s="286" t="s">
        <v>8529</v>
      </c>
      <c r="AK158" s="286" t="s">
        <v>8529</v>
      </c>
      <c r="AL158" s="286" t="s">
        <v>8529</v>
      </c>
      <c r="AM158" s="286" t="s">
        <v>8529</v>
      </c>
      <c r="AN158" s="286" t="s">
        <v>8529</v>
      </c>
      <c r="AO158" s="286">
        <v>1.7</v>
      </c>
      <c r="AP158" s="286">
        <v>2.1</v>
      </c>
      <c r="AQ158" s="286">
        <v>1.9</v>
      </c>
      <c r="AR158" s="286">
        <v>1.8</v>
      </c>
      <c r="AS158" s="286">
        <v>1.8</v>
      </c>
      <c r="AT158" s="286">
        <v>1.8</v>
      </c>
      <c r="AU158" s="286">
        <v>1.8</v>
      </c>
      <c r="AV158" s="286">
        <v>2.2000000000000002</v>
      </c>
      <c r="AW158" s="286">
        <v>2.2999999999999998</v>
      </c>
      <c r="AX158" s="286">
        <v>2.2999999999999998</v>
      </c>
      <c r="AY158" s="286">
        <v>2.2999999999999998</v>
      </c>
      <c r="AZ158" s="286">
        <v>2.2999999999999998</v>
      </c>
      <c r="BA158" s="286" t="s">
        <v>8529</v>
      </c>
      <c r="BB158" s="286" t="s">
        <v>8529</v>
      </c>
      <c r="BC158" s="286" t="s">
        <v>8529</v>
      </c>
      <c r="BD158" s="286" t="s">
        <v>8529</v>
      </c>
      <c r="BE158" s="286" t="s">
        <v>8529</v>
      </c>
      <c r="BF158" s="286" t="s">
        <v>8529</v>
      </c>
      <c r="BG158" s="286" t="s">
        <v>8529</v>
      </c>
      <c r="BH158" s="286" t="s">
        <v>8529</v>
      </c>
      <c r="BI158" s="286" t="s">
        <v>8529</v>
      </c>
      <c r="BJ158" s="286" t="s">
        <v>8529</v>
      </c>
      <c r="BK158" s="286" t="s">
        <v>8529</v>
      </c>
      <c r="BL158" s="286" t="s">
        <v>8529</v>
      </c>
      <c r="BM158" s="286" t="s">
        <v>8529</v>
      </c>
      <c r="BN158" s="286" t="s">
        <v>8529</v>
      </c>
      <c r="BO158" s="286" t="s">
        <v>8529</v>
      </c>
      <c r="BP158" s="286" t="s">
        <v>8529</v>
      </c>
      <c r="BQ158" s="286" t="s">
        <v>8529</v>
      </c>
      <c r="BR158" s="286" t="s">
        <v>8529</v>
      </c>
      <c r="BS158" s="286" t="s">
        <v>8529</v>
      </c>
      <c r="BT158" s="286" t="s">
        <v>8529</v>
      </c>
      <c r="BU158" s="286" t="s">
        <v>8529</v>
      </c>
      <c r="BV158" s="286" t="s">
        <v>8529</v>
      </c>
      <c r="BW158" s="286" t="s">
        <v>8529</v>
      </c>
      <c r="BX158" s="286" t="s">
        <v>8529</v>
      </c>
      <c r="BY158" s="286" t="s">
        <v>8529</v>
      </c>
      <c r="BZ158" s="286" t="s">
        <v>8529</v>
      </c>
      <c r="CA158" s="286" t="s">
        <v>8529</v>
      </c>
      <c r="CB158" s="286" t="str">
        <f>_xlfn.IFNA(VLOOKUP(C158,'INFORM Severity - hidden'!$C$5:$G$300,5,FALSE),"-")</f>
        <v>-</v>
      </c>
    </row>
    <row r="159" spans="1:80">
      <c r="C159" t="s">
        <v>8618</v>
      </c>
      <c r="D159" s="286" t="str">
        <f t="shared" si="2"/>
        <v>-</v>
      </c>
      <c r="E159" s="286" t="s">
        <v>8529</v>
      </c>
      <c r="F159" s="286" t="s">
        <v>8529</v>
      </c>
      <c r="G159" s="286" t="s">
        <v>8529</v>
      </c>
      <c r="H159" s="286" t="s">
        <v>8529</v>
      </c>
      <c r="I159" s="286" t="s">
        <v>8529</v>
      </c>
      <c r="J159" s="286" t="s">
        <v>8529</v>
      </c>
      <c r="K159" s="286" t="s">
        <v>8529</v>
      </c>
      <c r="L159" s="286" t="s">
        <v>8529</v>
      </c>
      <c r="M159" s="286" t="s">
        <v>8529</v>
      </c>
      <c r="N159" s="286" t="s">
        <v>8529</v>
      </c>
      <c r="O159" s="286" t="s">
        <v>8529</v>
      </c>
      <c r="P159" s="286" t="s">
        <v>8529</v>
      </c>
      <c r="Q159" s="286" t="s">
        <v>8529</v>
      </c>
      <c r="R159" s="286" t="s">
        <v>8529</v>
      </c>
      <c r="S159" s="286" t="s">
        <v>8529</v>
      </c>
      <c r="T159" s="286" t="s">
        <v>8529</v>
      </c>
      <c r="U159" s="286" t="s">
        <v>8529</v>
      </c>
      <c r="V159" s="286" t="s">
        <v>8529</v>
      </c>
      <c r="W159" s="286" t="s">
        <v>8529</v>
      </c>
      <c r="X159" s="286" t="s">
        <v>8529</v>
      </c>
      <c r="Y159" s="286" t="s">
        <v>8529</v>
      </c>
      <c r="Z159" s="286" t="s">
        <v>8529</v>
      </c>
      <c r="AA159" s="286" t="s">
        <v>8529</v>
      </c>
      <c r="AB159" s="286" t="s">
        <v>8529</v>
      </c>
      <c r="AC159" s="286" t="s">
        <v>8529</v>
      </c>
      <c r="AD159" s="286" t="s">
        <v>8529</v>
      </c>
      <c r="AE159" s="286" t="s">
        <v>8529</v>
      </c>
      <c r="AF159" s="286" t="s">
        <v>8529</v>
      </c>
      <c r="AG159" s="286" t="s">
        <v>8529</v>
      </c>
      <c r="AH159" s="286" t="s">
        <v>8529</v>
      </c>
      <c r="AI159" s="286" t="s">
        <v>8529</v>
      </c>
      <c r="AJ159" s="286" t="s">
        <v>8529</v>
      </c>
      <c r="AK159" s="286" t="s">
        <v>8529</v>
      </c>
      <c r="AL159" s="286" t="s">
        <v>8529</v>
      </c>
      <c r="AM159" s="286" t="s">
        <v>8529</v>
      </c>
      <c r="AN159" s="286" t="s">
        <v>8529</v>
      </c>
      <c r="AO159" s="286" t="s">
        <v>8529</v>
      </c>
      <c r="AP159" s="286" t="s">
        <v>8529</v>
      </c>
      <c r="AQ159" s="286" t="s">
        <v>8529</v>
      </c>
      <c r="AR159" s="286" t="s">
        <v>8529</v>
      </c>
      <c r="AS159" s="286" t="s">
        <v>8529</v>
      </c>
      <c r="AT159" s="286" t="s">
        <v>8529</v>
      </c>
      <c r="AU159" s="286" t="s">
        <v>8529</v>
      </c>
      <c r="AV159" s="286" t="s">
        <v>8529</v>
      </c>
      <c r="AW159" s="286" t="s">
        <v>8529</v>
      </c>
      <c r="AX159" s="286" t="s">
        <v>8529</v>
      </c>
      <c r="AY159" s="286" t="s">
        <v>8529</v>
      </c>
      <c r="AZ159" s="286" t="s">
        <v>8529</v>
      </c>
      <c r="BA159" s="286" t="s">
        <v>8529</v>
      </c>
      <c r="BB159" s="286">
        <v>1.9</v>
      </c>
      <c r="BC159" s="286">
        <v>1.9</v>
      </c>
      <c r="BD159" s="286">
        <v>1.9</v>
      </c>
      <c r="BE159" s="286" t="s">
        <v>8529</v>
      </c>
      <c r="BF159" s="286" t="s">
        <v>8529</v>
      </c>
      <c r="BG159" s="286" t="s">
        <v>8529</v>
      </c>
      <c r="BH159" s="286" t="s">
        <v>8529</v>
      </c>
      <c r="BI159" s="286" t="s">
        <v>8529</v>
      </c>
      <c r="BJ159" s="286" t="s">
        <v>8529</v>
      </c>
      <c r="BK159" s="286" t="s">
        <v>8529</v>
      </c>
      <c r="BL159" s="286" t="s">
        <v>8529</v>
      </c>
      <c r="BM159" s="286" t="s">
        <v>8529</v>
      </c>
      <c r="BN159" s="286" t="s">
        <v>8529</v>
      </c>
      <c r="BO159" s="286" t="s">
        <v>8529</v>
      </c>
      <c r="BP159" s="286" t="s">
        <v>8529</v>
      </c>
      <c r="BQ159" s="286" t="s">
        <v>8529</v>
      </c>
      <c r="BR159" s="286" t="s">
        <v>8529</v>
      </c>
      <c r="BS159" s="286" t="s">
        <v>8529</v>
      </c>
      <c r="BT159" s="286" t="s">
        <v>8529</v>
      </c>
      <c r="BU159" s="286" t="s">
        <v>8529</v>
      </c>
      <c r="BV159" s="286" t="s">
        <v>8529</v>
      </c>
      <c r="BW159" s="286" t="s">
        <v>8529</v>
      </c>
      <c r="BX159" s="286" t="s">
        <v>8529</v>
      </c>
      <c r="BY159" s="286" t="s">
        <v>8529</v>
      </c>
      <c r="BZ159" s="286" t="s">
        <v>8529</v>
      </c>
      <c r="CA159" s="286" t="s">
        <v>8529</v>
      </c>
      <c r="CB159" s="286" t="str">
        <f>_xlfn.IFNA(VLOOKUP(C159,'INFORM Severity - hidden'!$C$5:$G$300,5,FALSE),"-")</f>
        <v>-</v>
      </c>
    </row>
    <row r="160" spans="1:80">
      <c r="C160" t="s">
        <v>8619</v>
      </c>
      <c r="D160" s="286" t="str">
        <f t="shared" si="2"/>
        <v>-</v>
      </c>
      <c r="E160" s="286" t="s">
        <v>8529</v>
      </c>
      <c r="F160" s="286" t="s">
        <v>8529</v>
      </c>
      <c r="G160" s="286" t="s">
        <v>8529</v>
      </c>
      <c r="H160" s="286" t="s">
        <v>8529</v>
      </c>
      <c r="I160" s="286" t="s">
        <v>8529</v>
      </c>
      <c r="J160" s="286" t="s">
        <v>8529</v>
      </c>
      <c r="K160" s="286" t="s">
        <v>8529</v>
      </c>
      <c r="L160" s="286" t="s">
        <v>8529</v>
      </c>
      <c r="M160" s="286" t="s">
        <v>8529</v>
      </c>
      <c r="N160" s="286" t="s">
        <v>8529</v>
      </c>
      <c r="O160" s="286" t="s">
        <v>8529</v>
      </c>
      <c r="P160" s="286" t="s">
        <v>8529</v>
      </c>
      <c r="Q160" s="286" t="s">
        <v>8529</v>
      </c>
      <c r="R160" s="286" t="s">
        <v>8529</v>
      </c>
      <c r="S160" s="286" t="s">
        <v>8529</v>
      </c>
      <c r="T160" s="286" t="s">
        <v>8529</v>
      </c>
      <c r="U160" s="286" t="s">
        <v>8529</v>
      </c>
      <c r="V160" s="286" t="s">
        <v>8529</v>
      </c>
      <c r="W160" s="286" t="s">
        <v>8529</v>
      </c>
      <c r="X160" s="286" t="s">
        <v>8529</v>
      </c>
      <c r="Y160" s="286" t="s">
        <v>8529</v>
      </c>
      <c r="Z160" s="286" t="s">
        <v>8529</v>
      </c>
      <c r="AA160" s="286" t="s">
        <v>8529</v>
      </c>
      <c r="AB160" s="286" t="s">
        <v>8529</v>
      </c>
      <c r="AC160" s="286" t="s">
        <v>8529</v>
      </c>
      <c r="AD160" s="286" t="s">
        <v>8529</v>
      </c>
      <c r="AE160" s="286" t="s">
        <v>8529</v>
      </c>
      <c r="AF160" s="286" t="s">
        <v>8529</v>
      </c>
      <c r="AG160" s="286" t="s">
        <v>8529</v>
      </c>
      <c r="AH160" s="286" t="s">
        <v>8529</v>
      </c>
      <c r="AI160" s="286" t="s">
        <v>8529</v>
      </c>
      <c r="AJ160" s="286" t="s">
        <v>8529</v>
      </c>
      <c r="AK160" s="286" t="s">
        <v>8529</v>
      </c>
      <c r="AL160" s="286" t="s">
        <v>8529</v>
      </c>
      <c r="AM160" s="286" t="s">
        <v>8529</v>
      </c>
      <c r="AN160" s="286" t="s">
        <v>8529</v>
      </c>
      <c r="AO160" s="286" t="s">
        <v>8529</v>
      </c>
      <c r="AP160" s="286" t="s">
        <v>8529</v>
      </c>
      <c r="AQ160" s="286" t="s">
        <v>8529</v>
      </c>
      <c r="AR160" s="286" t="s">
        <v>8529</v>
      </c>
      <c r="AS160" s="286" t="s">
        <v>8529</v>
      </c>
      <c r="AT160" s="286" t="s">
        <v>8529</v>
      </c>
      <c r="AU160" s="286" t="s">
        <v>8529</v>
      </c>
      <c r="AV160" s="286" t="s">
        <v>8529</v>
      </c>
      <c r="AW160" s="286" t="s">
        <v>8529</v>
      </c>
      <c r="AX160" s="286" t="s">
        <v>8529</v>
      </c>
      <c r="AY160" s="286" t="s">
        <v>8529</v>
      </c>
      <c r="AZ160" s="286" t="s">
        <v>8529</v>
      </c>
      <c r="BA160" s="286" t="s">
        <v>8529</v>
      </c>
      <c r="BB160" s="286" t="s">
        <v>8529</v>
      </c>
      <c r="BC160" s="286">
        <v>2.1</v>
      </c>
      <c r="BD160" s="286">
        <v>2.1</v>
      </c>
      <c r="BE160" s="286">
        <v>2.8</v>
      </c>
      <c r="BF160" s="286">
        <v>2.8</v>
      </c>
      <c r="BG160" s="286">
        <v>2.8</v>
      </c>
      <c r="BH160" s="286">
        <v>2.8</v>
      </c>
      <c r="BI160" s="286">
        <v>2.8</v>
      </c>
      <c r="BJ160" s="286">
        <v>2.8</v>
      </c>
      <c r="BK160" s="286">
        <v>2.7</v>
      </c>
      <c r="BL160" s="286">
        <v>2.7</v>
      </c>
      <c r="BM160" s="286">
        <v>2.7</v>
      </c>
      <c r="BN160" s="286">
        <v>2.6</v>
      </c>
      <c r="BO160" s="286">
        <v>2.6</v>
      </c>
      <c r="BP160" s="286">
        <v>2.7</v>
      </c>
      <c r="BQ160" s="286" t="s">
        <v>8529</v>
      </c>
      <c r="BR160" s="286" t="s">
        <v>8529</v>
      </c>
      <c r="BS160" s="286" t="s">
        <v>8529</v>
      </c>
      <c r="BT160" s="286" t="s">
        <v>8529</v>
      </c>
      <c r="BU160" s="286" t="s">
        <v>8529</v>
      </c>
      <c r="BV160" s="286" t="s">
        <v>8529</v>
      </c>
      <c r="BW160" s="286" t="s">
        <v>8529</v>
      </c>
      <c r="BX160" s="286" t="s">
        <v>8529</v>
      </c>
      <c r="BY160" s="286" t="s">
        <v>8529</v>
      </c>
      <c r="BZ160" s="286" t="s">
        <v>8529</v>
      </c>
      <c r="CA160" s="286" t="s">
        <v>8529</v>
      </c>
      <c r="CB160" s="286" t="str">
        <f>_xlfn.IFNA(VLOOKUP(C160,'INFORM Severity - hidden'!$C$5:$G$300,5,FALSE),"-")</f>
        <v>-</v>
      </c>
    </row>
    <row r="161" spans="1:80">
      <c r="C161" t="s">
        <v>8620</v>
      </c>
      <c r="D161" s="286" t="str">
        <f t="shared" si="2"/>
        <v>-</v>
      </c>
      <c r="E161" s="286" t="s">
        <v>8529</v>
      </c>
      <c r="F161" s="286" t="s">
        <v>8529</v>
      </c>
      <c r="G161" s="286" t="s">
        <v>8529</v>
      </c>
      <c r="H161" s="286" t="s">
        <v>8529</v>
      </c>
      <c r="I161" s="286" t="s">
        <v>8529</v>
      </c>
      <c r="J161" s="286" t="s">
        <v>8529</v>
      </c>
      <c r="K161" s="286" t="s">
        <v>8529</v>
      </c>
      <c r="L161" s="286" t="s">
        <v>8529</v>
      </c>
      <c r="M161" s="286" t="s">
        <v>8529</v>
      </c>
      <c r="N161" s="286" t="s">
        <v>8529</v>
      </c>
      <c r="O161" s="286" t="s">
        <v>8529</v>
      </c>
      <c r="P161" s="286" t="s">
        <v>8529</v>
      </c>
      <c r="Q161" s="286" t="s">
        <v>8529</v>
      </c>
      <c r="R161" s="286" t="s">
        <v>8529</v>
      </c>
      <c r="S161" s="286" t="s">
        <v>8529</v>
      </c>
      <c r="T161" s="286" t="s">
        <v>8529</v>
      </c>
      <c r="U161" s="286" t="s">
        <v>8529</v>
      </c>
      <c r="V161" s="286" t="s">
        <v>8529</v>
      </c>
      <c r="W161" s="286" t="s">
        <v>8529</v>
      </c>
      <c r="X161" s="286" t="s">
        <v>8529</v>
      </c>
      <c r="Y161" s="286" t="s">
        <v>8529</v>
      </c>
      <c r="Z161" s="286" t="s">
        <v>8529</v>
      </c>
      <c r="AA161" s="286" t="s">
        <v>8529</v>
      </c>
      <c r="AB161" s="286" t="s">
        <v>8529</v>
      </c>
      <c r="AC161" s="286" t="s">
        <v>8529</v>
      </c>
      <c r="AD161" s="286" t="s">
        <v>8529</v>
      </c>
      <c r="AE161" s="286" t="s">
        <v>8529</v>
      </c>
      <c r="AF161" s="286" t="s">
        <v>8529</v>
      </c>
      <c r="AG161" s="286" t="s">
        <v>8529</v>
      </c>
      <c r="AH161" s="286" t="s">
        <v>8529</v>
      </c>
      <c r="AI161" s="286" t="s">
        <v>8529</v>
      </c>
      <c r="AJ161" s="286" t="s">
        <v>8529</v>
      </c>
      <c r="AK161" s="286" t="s">
        <v>8529</v>
      </c>
      <c r="AL161" s="286" t="s">
        <v>8529</v>
      </c>
      <c r="AM161" s="286" t="s">
        <v>8529</v>
      </c>
      <c r="AN161" s="286" t="s">
        <v>8529</v>
      </c>
      <c r="AO161" s="286" t="s">
        <v>8529</v>
      </c>
      <c r="AP161" s="286" t="s">
        <v>8529</v>
      </c>
      <c r="AQ161" s="286" t="s">
        <v>8529</v>
      </c>
      <c r="AR161" s="286" t="s">
        <v>8529</v>
      </c>
      <c r="AS161" s="286" t="s">
        <v>8529</v>
      </c>
      <c r="AT161" s="286" t="s">
        <v>8529</v>
      </c>
      <c r="AU161" s="286" t="s">
        <v>8529</v>
      </c>
      <c r="AV161" s="286" t="s">
        <v>8529</v>
      </c>
      <c r="AW161" s="286" t="s">
        <v>8529</v>
      </c>
      <c r="AX161" s="286" t="s">
        <v>8529</v>
      </c>
      <c r="AY161" s="286" t="s">
        <v>8529</v>
      </c>
      <c r="AZ161" s="286" t="s">
        <v>8529</v>
      </c>
      <c r="BA161" s="286" t="s">
        <v>8529</v>
      </c>
      <c r="BB161" s="286" t="s">
        <v>8529</v>
      </c>
      <c r="BC161" s="286" t="s">
        <v>8529</v>
      </c>
      <c r="BD161" s="286" t="s">
        <v>8529</v>
      </c>
      <c r="BE161" s="286" t="s">
        <v>8529</v>
      </c>
      <c r="BF161" s="286" t="s">
        <v>8529</v>
      </c>
      <c r="BG161" s="286" t="s">
        <v>8529</v>
      </c>
      <c r="BH161" s="286" t="s">
        <v>8529</v>
      </c>
      <c r="BI161" s="286" t="s">
        <v>8529</v>
      </c>
      <c r="BJ161" s="286" t="s">
        <v>8529</v>
      </c>
      <c r="BK161" s="286" t="s">
        <v>8529</v>
      </c>
      <c r="BL161" s="286" t="s">
        <v>8529</v>
      </c>
      <c r="BM161" s="286" t="s">
        <v>8529</v>
      </c>
      <c r="BN161" s="286" t="s">
        <v>8529</v>
      </c>
      <c r="BO161" s="286" t="s">
        <v>8529</v>
      </c>
      <c r="BP161" s="286" t="s">
        <v>8529</v>
      </c>
      <c r="BQ161" s="286">
        <v>2.2000000000000002</v>
      </c>
      <c r="BR161" s="286">
        <v>2.1</v>
      </c>
      <c r="BS161" s="286">
        <v>2.4</v>
      </c>
      <c r="BT161" s="286">
        <v>2.1</v>
      </c>
      <c r="BU161" s="286">
        <v>2.1</v>
      </c>
      <c r="BV161" s="286">
        <v>2.1</v>
      </c>
      <c r="BW161" s="286" t="s">
        <v>8529</v>
      </c>
      <c r="BX161" s="286" t="s">
        <v>8529</v>
      </c>
      <c r="BY161" s="286" t="s">
        <v>8529</v>
      </c>
      <c r="BZ161" s="286" t="s">
        <v>8529</v>
      </c>
      <c r="CA161" s="286" t="s">
        <v>8529</v>
      </c>
      <c r="CB161" s="286" t="str">
        <f>_xlfn.IFNA(VLOOKUP(C161,'INFORM Severity - hidden'!$C$5:$G$300,5,FALSE),"-")</f>
        <v>-</v>
      </c>
    </row>
    <row r="162" spans="1:80">
      <c r="C162" t="s">
        <v>8621</v>
      </c>
      <c r="D162" s="286" t="str">
        <f t="shared" si="2"/>
        <v>-</v>
      </c>
      <c r="E162" s="286" t="s">
        <v>8529</v>
      </c>
      <c r="F162" s="286" t="s">
        <v>8529</v>
      </c>
      <c r="G162" s="286" t="s">
        <v>8529</v>
      </c>
      <c r="H162" s="286" t="s">
        <v>8529</v>
      </c>
      <c r="I162" s="286" t="s">
        <v>8529</v>
      </c>
      <c r="J162" s="286" t="s">
        <v>8529</v>
      </c>
      <c r="K162" s="286" t="s">
        <v>8529</v>
      </c>
      <c r="L162" s="286" t="s">
        <v>8529</v>
      </c>
      <c r="M162" s="286" t="s">
        <v>8529</v>
      </c>
      <c r="N162" s="286" t="s">
        <v>8529</v>
      </c>
      <c r="O162" s="286" t="s">
        <v>8529</v>
      </c>
      <c r="P162" s="286" t="s">
        <v>8529</v>
      </c>
      <c r="Q162" s="286" t="s">
        <v>8529</v>
      </c>
      <c r="R162" s="286" t="s">
        <v>8529</v>
      </c>
      <c r="S162" s="286" t="s">
        <v>8529</v>
      </c>
      <c r="T162" s="286" t="s">
        <v>8529</v>
      </c>
      <c r="U162" s="286" t="s">
        <v>8529</v>
      </c>
      <c r="V162" s="286" t="s">
        <v>8529</v>
      </c>
      <c r="W162" s="286" t="s">
        <v>8529</v>
      </c>
      <c r="X162" s="286" t="s">
        <v>8529</v>
      </c>
      <c r="Y162" s="286" t="s">
        <v>8529</v>
      </c>
      <c r="Z162" s="286" t="s">
        <v>8529</v>
      </c>
      <c r="AA162" s="286" t="s">
        <v>8529</v>
      </c>
      <c r="AB162" s="286" t="s">
        <v>8529</v>
      </c>
      <c r="AC162" s="286" t="s">
        <v>8529</v>
      </c>
      <c r="AD162" s="286" t="s">
        <v>8529</v>
      </c>
      <c r="AE162" s="286" t="s">
        <v>8529</v>
      </c>
      <c r="AF162" s="286" t="s">
        <v>8529</v>
      </c>
      <c r="AG162" s="286" t="s">
        <v>8529</v>
      </c>
      <c r="AH162" s="286" t="s">
        <v>8529</v>
      </c>
      <c r="AI162" s="286" t="s">
        <v>8529</v>
      </c>
      <c r="AJ162" s="286" t="s">
        <v>8529</v>
      </c>
      <c r="AK162" s="286" t="s">
        <v>8529</v>
      </c>
      <c r="AL162" s="286" t="s">
        <v>8529</v>
      </c>
      <c r="AM162" s="286" t="s">
        <v>8529</v>
      </c>
      <c r="AN162" s="286" t="s">
        <v>8529</v>
      </c>
      <c r="AO162" s="286" t="s">
        <v>8529</v>
      </c>
      <c r="AP162" s="286" t="s">
        <v>8529</v>
      </c>
      <c r="AQ162" s="286" t="s">
        <v>8529</v>
      </c>
      <c r="AR162" s="286" t="s">
        <v>8529</v>
      </c>
      <c r="AS162" s="286" t="s">
        <v>8529</v>
      </c>
      <c r="AT162" s="286">
        <v>2.8</v>
      </c>
      <c r="AU162" s="286">
        <v>2.8</v>
      </c>
      <c r="AV162" s="286">
        <v>2.8</v>
      </c>
      <c r="AW162" s="286">
        <v>2.8</v>
      </c>
      <c r="AX162" s="286">
        <v>2.8</v>
      </c>
      <c r="AY162" s="286">
        <v>2.8</v>
      </c>
      <c r="AZ162" s="286">
        <v>2.8</v>
      </c>
      <c r="BA162" s="286">
        <v>2.8</v>
      </c>
      <c r="BB162" s="286">
        <v>2.8</v>
      </c>
      <c r="BC162" s="286">
        <v>2.8</v>
      </c>
      <c r="BD162" s="286">
        <v>2.8</v>
      </c>
      <c r="BE162" s="286">
        <v>2.8</v>
      </c>
      <c r="BF162" s="286">
        <v>2.8</v>
      </c>
      <c r="BG162" s="286">
        <v>2.8</v>
      </c>
      <c r="BH162" s="286">
        <v>2.8</v>
      </c>
      <c r="BI162" s="286">
        <v>2.8</v>
      </c>
      <c r="BJ162" s="286">
        <v>2.8</v>
      </c>
      <c r="BK162" s="286">
        <v>3</v>
      </c>
      <c r="BL162" s="286">
        <v>3</v>
      </c>
      <c r="BM162" s="286">
        <v>3</v>
      </c>
      <c r="BN162" s="286">
        <v>3</v>
      </c>
      <c r="BO162" s="286">
        <v>3</v>
      </c>
      <c r="BP162" s="286">
        <v>3</v>
      </c>
      <c r="BQ162" s="286">
        <v>3</v>
      </c>
      <c r="BR162" s="286">
        <v>2.9</v>
      </c>
      <c r="BS162" s="286">
        <v>2.9</v>
      </c>
      <c r="BT162" s="286">
        <v>2.9</v>
      </c>
      <c r="BU162" s="286">
        <v>2.9</v>
      </c>
      <c r="BV162" s="286">
        <v>2.9</v>
      </c>
      <c r="BW162" s="286">
        <v>2.8</v>
      </c>
      <c r="BX162" s="286">
        <v>2.8</v>
      </c>
      <c r="BY162" s="286">
        <v>3.1</v>
      </c>
      <c r="BZ162" s="286">
        <v>3.1</v>
      </c>
      <c r="CA162" s="286" t="s">
        <v>8529</v>
      </c>
      <c r="CB162" s="286" t="str">
        <f>_xlfn.IFNA(VLOOKUP(C162,'INFORM Severity - hidden'!$C$5:$G$300,5,FALSE),"-")</f>
        <v>-</v>
      </c>
    </row>
    <row r="163" spans="1:80">
      <c r="C163" t="s">
        <v>8622</v>
      </c>
      <c r="D163" s="286" t="str">
        <f t="shared" si="2"/>
        <v>-</v>
      </c>
      <c r="E163" s="286" t="s">
        <v>8529</v>
      </c>
      <c r="F163" s="286" t="s">
        <v>8529</v>
      </c>
      <c r="G163" s="286" t="s">
        <v>8529</v>
      </c>
      <c r="H163" s="286" t="s">
        <v>8529</v>
      </c>
      <c r="I163" s="286" t="s">
        <v>8529</v>
      </c>
      <c r="J163" s="286" t="s">
        <v>8529</v>
      </c>
      <c r="K163" s="286" t="s">
        <v>8529</v>
      </c>
      <c r="L163" s="286" t="s">
        <v>8529</v>
      </c>
      <c r="M163" s="286" t="s">
        <v>8529</v>
      </c>
      <c r="N163" s="286" t="s">
        <v>8529</v>
      </c>
      <c r="O163" s="286" t="s">
        <v>8529</v>
      </c>
      <c r="P163" s="286" t="s">
        <v>8529</v>
      </c>
      <c r="Q163" s="286" t="s">
        <v>8529</v>
      </c>
      <c r="R163" s="286" t="s">
        <v>8529</v>
      </c>
      <c r="S163" s="286" t="s">
        <v>8529</v>
      </c>
      <c r="T163" s="286" t="s">
        <v>8529</v>
      </c>
      <c r="U163" s="286" t="s">
        <v>8529</v>
      </c>
      <c r="V163" s="286" t="s">
        <v>8529</v>
      </c>
      <c r="W163" s="286" t="s">
        <v>8529</v>
      </c>
      <c r="X163" s="286" t="s">
        <v>8529</v>
      </c>
      <c r="Y163" s="286" t="s">
        <v>8529</v>
      </c>
      <c r="Z163" s="286" t="s">
        <v>8529</v>
      </c>
      <c r="AA163" s="286" t="s">
        <v>8529</v>
      </c>
      <c r="AB163" s="286" t="s">
        <v>8529</v>
      </c>
      <c r="AC163" s="286" t="s">
        <v>8529</v>
      </c>
      <c r="AD163" s="286" t="s">
        <v>8529</v>
      </c>
      <c r="AE163" s="286" t="s">
        <v>8529</v>
      </c>
      <c r="AF163" s="286" t="s">
        <v>8529</v>
      </c>
      <c r="AG163" s="286" t="s">
        <v>8529</v>
      </c>
      <c r="AH163" s="286" t="s">
        <v>8529</v>
      </c>
      <c r="AI163" s="286" t="s">
        <v>8529</v>
      </c>
      <c r="AJ163" s="286" t="s">
        <v>8529</v>
      </c>
      <c r="AK163" s="286" t="s">
        <v>8529</v>
      </c>
      <c r="AL163" s="286" t="s">
        <v>8529</v>
      </c>
      <c r="AM163" s="286" t="s">
        <v>8529</v>
      </c>
      <c r="AN163" s="286" t="s">
        <v>8529</v>
      </c>
      <c r="AO163" s="286" t="s">
        <v>8529</v>
      </c>
      <c r="AP163" s="286" t="s">
        <v>8529</v>
      </c>
      <c r="AQ163" s="286" t="s">
        <v>8529</v>
      </c>
      <c r="AR163" s="286" t="s">
        <v>8529</v>
      </c>
      <c r="AS163" s="286" t="s">
        <v>8529</v>
      </c>
      <c r="AT163" s="286">
        <v>2.5</v>
      </c>
      <c r="AU163" s="286" t="s">
        <v>8529</v>
      </c>
      <c r="AV163" s="286">
        <v>2.5</v>
      </c>
      <c r="AW163" s="286" t="s">
        <v>8529</v>
      </c>
      <c r="AX163" s="286" t="s">
        <v>8529</v>
      </c>
      <c r="AY163" s="286" t="s">
        <v>8529</v>
      </c>
      <c r="AZ163" s="286" t="s">
        <v>8529</v>
      </c>
      <c r="BA163" s="286" t="s">
        <v>8529</v>
      </c>
      <c r="BB163" s="286" t="s">
        <v>8529</v>
      </c>
      <c r="BC163" s="286" t="s">
        <v>8529</v>
      </c>
      <c r="BD163" s="286" t="s">
        <v>8529</v>
      </c>
      <c r="BE163" s="286" t="s">
        <v>8529</v>
      </c>
      <c r="BF163" s="286" t="s">
        <v>8529</v>
      </c>
      <c r="BG163" s="286" t="s">
        <v>8529</v>
      </c>
      <c r="BH163" s="286" t="s">
        <v>8529</v>
      </c>
      <c r="BI163" s="286" t="s">
        <v>8529</v>
      </c>
      <c r="BJ163" s="286" t="s">
        <v>8529</v>
      </c>
      <c r="BK163" s="286" t="s">
        <v>8529</v>
      </c>
      <c r="BL163" s="286" t="s">
        <v>8529</v>
      </c>
      <c r="BM163" s="286" t="s">
        <v>8529</v>
      </c>
      <c r="BN163" s="286" t="s">
        <v>8529</v>
      </c>
      <c r="BO163" s="286" t="s">
        <v>8529</v>
      </c>
      <c r="BP163" s="286" t="s">
        <v>8529</v>
      </c>
      <c r="BQ163" s="286" t="s">
        <v>8529</v>
      </c>
      <c r="BR163" s="286" t="s">
        <v>8529</v>
      </c>
      <c r="BS163" s="286" t="s">
        <v>8529</v>
      </c>
      <c r="BT163" s="286" t="s">
        <v>8529</v>
      </c>
      <c r="BU163" s="286" t="s">
        <v>8529</v>
      </c>
      <c r="BV163" s="286" t="s">
        <v>8529</v>
      </c>
      <c r="BW163" s="286" t="s">
        <v>8529</v>
      </c>
      <c r="BX163" s="286" t="s">
        <v>8529</v>
      </c>
      <c r="BY163" s="286" t="s">
        <v>8529</v>
      </c>
      <c r="BZ163" s="286" t="s">
        <v>8529</v>
      </c>
      <c r="CA163" s="286" t="s">
        <v>8529</v>
      </c>
      <c r="CB163" s="286" t="str">
        <f>_xlfn.IFNA(VLOOKUP(C163,'INFORM Severity - hidden'!$C$5:$G$300,5,FALSE),"-")</f>
        <v>-</v>
      </c>
    </row>
    <row r="164" spans="1:80">
      <c r="A164" t="s">
        <v>503</v>
      </c>
      <c r="B164" t="s">
        <v>501</v>
      </c>
      <c r="C164" t="s">
        <v>502</v>
      </c>
      <c r="D164" s="286" t="str">
        <f t="shared" si="2"/>
        <v>Increasing</v>
      </c>
      <c r="E164" s="286" t="s">
        <v>8529</v>
      </c>
      <c r="F164" s="286" t="s">
        <v>8529</v>
      </c>
      <c r="G164" s="286" t="s">
        <v>8529</v>
      </c>
      <c r="H164" s="286" t="s">
        <v>8529</v>
      </c>
      <c r="I164" s="286" t="s">
        <v>8529</v>
      </c>
      <c r="J164" s="286" t="s">
        <v>8529</v>
      </c>
      <c r="K164" s="286" t="s">
        <v>8529</v>
      </c>
      <c r="L164" s="286" t="s">
        <v>8529</v>
      </c>
      <c r="M164" s="286" t="s">
        <v>8529</v>
      </c>
      <c r="N164" s="286" t="s">
        <v>8529</v>
      </c>
      <c r="O164" s="286" t="s">
        <v>8529</v>
      </c>
      <c r="P164" s="286" t="s">
        <v>8529</v>
      </c>
      <c r="Q164" s="286" t="s">
        <v>8529</v>
      </c>
      <c r="R164" s="286" t="s">
        <v>8529</v>
      </c>
      <c r="S164" s="286" t="s">
        <v>8529</v>
      </c>
      <c r="T164" s="286" t="s">
        <v>8529</v>
      </c>
      <c r="U164" s="286" t="s">
        <v>8529</v>
      </c>
      <c r="V164" s="286" t="s">
        <v>8529</v>
      </c>
      <c r="W164" s="286" t="s">
        <v>8529</v>
      </c>
      <c r="X164" s="286" t="s">
        <v>8529</v>
      </c>
      <c r="Y164" s="286" t="s">
        <v>8529</v>
      </c>
      <c r="Z164" s="286" t="s">
        <v>8529</v>
      </c>
      <c r="AA164" s="286" t="s">
        <v>8529</v>
      </c>
      <c r="AB164" s="286" t="s">
        <v>8529</v>
      </c>
      <c r="AC164" s="286" t="s">
        <v>8529</v>
      </c>
      <c r="AD164" s="286" t="s">
        <v>8529</v>
      </c>
      <c r="AE164" s="286" t="s">
        <v>8529</v>
      </c>
      <c r="AF164" s="286" t="s">
        <v>8529</v>
      </c>
      <c r="AG164" s="286" t="s">
        <v>8529</v>
      </c>
      <c r="AH164" s="286" t="s">
        <v>8529</v>
      </c>
      <c r="AI164" s="286" t="s">
        <v>8529</v>
      </c>
      <c r="AJ164" s="286" t="s">
        <v>8529</v>
      </c>
      <c r="AK164" s="286" t="s">
        <v>8529</v>
      </c>
      <c r="AL164" s="286" t="s">
        <v>8529</v>
      </c>
      <c r="AM164" s="286" t="s">
        <v>8529</v>
      </c>
      <c r="AN164" s="286" t="s">
        <v>8529</v>
      </c>
      <c r="AO164" s="286" t="s">
        <v>8529</v>
      </c>
      <c r="AP164" s="286">
        <v>2.4</v>
      </c>
      <c r="AQ164" s="286">
        <v>2.4</v>
      </c>
      <c r="AR164" s="286">
        <v>2.4</v>
      </c>
      <c r="AS164" s="286">
        <v>2.4</v>
      </c>
      <c r="AT164" s="286">
        <v>2.5</v>
      </c>
      <c r="AU164" s="286">
        <v>2.5</v>
      </c>
      <c r="AV164" s="286">
        <v>2.5</v>
      </c>
      <c r="AW164" s="286">
        <v>2.5</v>
      </c>
      <c r="AX164" s="286">
        <v>2.5</v>
      </c>
      <c r="AY164" s="286">
        <v>2.5</v>
      </c>
      <c r="AZ164" s="286">
        <v>2.6</v>
      </c>
      <c r="BA164" s="286">
        <v>2.6</v>
      </c>
      <c r="BB164" s="286">
        <v>2.6</v>
      </c>
      <c r="BC164" s="286">
        <v>2.6</v>
      </c>
      <c r="BD164" s="286">
        <v>2.6</v>
      </c>
      <c r="BE164" s="286">
        <v>2.6</v>
      </c>
      <c r="BF164" s="286">
        <v>2.6</v>
      </c>
      <c r="BG164" s="286">
        <v>2.6</v>
      </c>
      <c r="BH164" s="286">
        <v>2.6</v>
      </c>
      <c r="BI164" s="286">
        <v>2.4</v>
      </c>
      <c r="BJ164" s="286">
        <v>2.4</v>
      </c>
      <c r="BK164" s="286">
        <v>2.5</v>
      </c>
      <c r="BL164" s="286">
        <v>2.5</v>
      </c>
      <c r="BM164" s="286">
        <v>2.5</v>
      </c>
      <c r="BN164" s="286">
        <v>2.2999999999999998</v>
      </c>
      <c r="BO164" s="286">
        <v>2.4</v>
      </c>
      <c r="BP164" s="286">
        <v>2.4</v>
      </c>
      <c r="BQ164" s="286">
        <v>2.5</v>
      </c>
      <c r="BR164" s="286">
        <v>2.5</v>
      </c>
      <c r="BS164" s="286">
        <v>2.2999999999999998</v>
      </c>
      <c r="BT164" s="286">
        <v>2.2999999999999998</v>
      </c>
      <c r="BU164" s="286">
        <v>2.4</v>
      </c>
      <c r="BV164" s="286">
        <v>2.4</v>
      </c>
      <c r="BW164" s="286">
        <v>2.2999999999999998</v>
      </c>
      <c r="BX164" s="286">
        <v>2.2999999999999998</v>
      </c>
      <c r="BY164" s="286">
        <v>2.6</v>
      </c>
      <c r="BZ164" s="286">
        <v>2.6</v>
      </c>
      <c r="CA164" s="286">
        <v>2.6</v>
      </c>
      <c r="CB164" s="286">
        <f>_xlfn.IFNA(VLOOKUP(C164,'INFORM Severity - hidden'!$C$5:$G$300,5,FALSE),"-")</f>
        <v>2.2999999999999998</v>
      </c>
    </row>
    <row r="165" spans="1:80">
      <c r="C165" t="s">
        <v>8623</v>
      </c>
      <c r="D165" s="286" t="str">
        <f t="shared" si="2"/>
        <v>-</v>
      </c>
      <c r="E165" s="286" t="s">
        <v>8529</v>
      </c>
      <c r="F165" s="286" t="s">
        <v>8529</v>
      </c>
      <c r="G165" s="286" t="s">
        <v>8529</v>
      </c>
      <c r="H165" s="286" t="s">
        <v>8529</v>
      </c>
      <c r="I165" s="286" t="s">
        <v>8529</v>
      </c>
      <c r="J165" s="286" t="s">
        <v>8529</v>
      </c>
      <c r="K165" s="286" t="s">
        <v>8529</v>
      </c>
      <c r="L165" s="286" t="s">
        <v>8529</v>
      </c>
      <c r="M165" s="286" t="s">
        <v>8529</v>
      </c>
      <c r="N165" s="286" t="s">
        <v>8529</v>
      </c>
      <c r="O165" s="286" t="s">
        <v>8529</v>
      </c>
      <c r="P165" s="286" t="s">
        <v>8529</v>
      </c>
      <c r="Q165" s="286" t="s">
        <v>8529</v>
      </c>
      <c r="R165" s="286" t="s">
        <v>8529</v>
      </c>
      <c r="S165" s="286" t="s">
        <v>8529</v>
      </c>
      <c r="T165" s="286" t="s">
        <v>8529</v>
      </c>
      <c r="U165" s="286" t="s">
        <v>8529</v>
      </c>
      <c r="V165" s="286" t="s">
        <v>8529</v>
      </c>
      <c r="W165" s="286" t="s">
        <v>8529</v>
      </c>
      <c r="X165" s="286" t="s">
        <v>8529</v>
      </c>
      <c r="Y165" s="286" t="s">
        <v>8529</v>
      </c>
      <c r="Z165" s="286" t="s">
        <v>8529</v>
      </c>
      <c r="AA165" s="286" t="s">
        <v>8529</v>
      </c>
      <c r="AB165" s="286">
        <v>1.7</v>
      </c>
      <c r="AC165" s="286">
        <v>1.7</v>
      </c>
      <c r="AD165" s="286">
        <v>1.7</v>
      </c>
      <c r="AE165" s="286" t="s">
        <v>8529</v>
      </c>
      <c r="AF165" s="286" t="s">
        <v>8529</v>
      </c>
      <c r="AG165" s="286" t="s">
        <v>8529</v>
      </c>
      <c r="AH165" s="286" t="s">
        <v>8529</v>
      </c>
      <c r="AI165" s="286" t="s">
        <v>8529</v>
      </c>
      <c r="AJ165" s="286" t="s">
        <v>8529</v>
      </c>
      <c r="AK165" s="286" t="s">
        <v>8529</v>
      </c>
      <c r="AL165" s="286" t="s">
        <v>8529</v>
      </c>
      <c r="AM165" s="286" t="s">
        <v>8529</v>
      </c>
      <c r="AN165" s="286" t="s">
        <v>8529</v>
      </c>
      <c r="AO165" s="286" t="s">
        <v>8529</v>
      </c>
      <c r="AP165" s="286" t="s">
        <v>8529</v>
      </c>
      <c r="AQ165" s="286" t="s">
        <v>8529</v>
      </c>
      <c r="AR165" s="286" t="s">
        <v>8529</v>
      </c>
      <c r="AS165" s="286" t="s">
        <v>8529</v>
      </c>
      <c r="AT165" s="286" t="s">
        <v>8529</v>
      </c>
      <c r="AU165" s="286" t="s">
        <v>8529</v>
      </c>
      <c r="AV165" s="286" t="s">
        <v>8529</v>
      </c>
      <c r="AW165" s="286" t="s">
        <v>8529</v>
      </c>
      <c r="AX165" s="286" t="s">
        <v>8529</v>
      </c>
      <c r="AY165" s="286" t="s">
        <v>8529</v>
      </c>
      <c r="AZ165" s="286" t="s">
        <v>8529</v>
      </c>
      <c r="BA165" s="286" t="s">
        <v>8529</v>
      </c>
      <c r="BB165" s="286" t="s">
        <v>8529</v>
      </c>
      <c r="BC165" s="286" t="s">
        <v>8529</v>
      </c>
      <c r="BD165" s="286" t="s">
        <v>8529</v>
      </c>
      <c r="BE165" s="286" t="s">
        <v>8529</v>
      </c>
      <c r="BF165" s="286" t="s">
        <v>8529</v>
      </c>
      <c r="BG165" s="286" t="s">
        <v>8529</v>
      </c>
      <c r="BH165" s="286" t="s">
        <v>8529</v>
      </c>
      <c r="BI165" s="286" t="s">
        <v>8529</v>
      </c>
      <c r="BJ165" s="286" t="s">
        <v>8529</v>
      </c>
      <c r="BK165" s="286" t="s">
        <v>8529</v>
      </c>
      <c r="BL165" s="286" t="s">
        <v>8529</v>
      </c>
      <c r="BM165" s="286" t="s">
        <v>8529</v>
      </c>
      <c r="BN165" s="286" t="s">
        <v>8529</v>
      </c>
      <c r="BO165" s="286" t="s">
        <v>8529</v>
      </c>
      <c r="BP165" s="286" t="s">
        <v>8529</v>
      </c>
      <c r="BQ165" s="286" t="s">
        <v>8529</v>
      </c>
      <c r="BR165" s="286" t="s">
        <v>8529</v>
      </c>
      <c r="BS165" s="286" t="s">
        <v>8529</v>
      </c>
      <c r="BT165" s="286" t="s">
        <v>8529</v>
      </c>
      <c r="BU165" s="286" t="s">
        <v>8529</v>
      </c>
      <c r="BV165" s="286" t="s">
        <v>8529</v>
      </c>
      <c r="BW165" s="286" t="s">
        <v>8529</v>
      </c>
      <c r="BX165" s="286" t="s">
        <v>8529</v>
      </c>
      <c r="BY165" s="286" t="s">
        <v>8529</v>
      </c>
      <c r="BZ165" s="286" t="s">
        <v>8529</v>
      </c>
      <c r="CA165" s="286" t="s">
        <v>8529</v>
      </c>
      <c r="CB165" s="286" t="str">
        <f>_xlfn.IFNA(VLOOKUP(C165,'INFORM Severity - hidden'!$C$5:$G$300,5,FALSE),"-")</f>
        <v>-</v>
      </c>
    </row>
    <row r="166" spans="1:80">
      <c r="A166" t="s">
        <v>1522</v>
      </c>
      <c r="B166" t="s">
        <v>1520</v>
      </c>
      <c r="C166" t="s">
        <v>1521</v>
      </c>
      <c r="D166" s="286" t="str">
        <f t="shared" si="2"/>
        <v>Increasing</v>
      </c>
      <c r="E166" s="286">
        <v>3.6</v>
      </c>
      <c r="F166" s="286">
        <v>3.8</v>
      </c>
      <c r="G166" s="286">
        <v>3.8</v>
      </c>
      <c r="H166" s="286">
        <v>3.6</v>
      </c>
      <c r="I166" s="286">
        <v>3.6</v>
      </c>
      <c r="J166" s="286">
        <v>3.6</v>
      </c>
      <c r="K166" s="286">
        <v>3.6</v>
      </c>
      <c r="L166" s="286">
        <v>3.7</v>
      </c>
      <c r="M166" s="286">
        <v>3.7</v>
      </c>
      <c r="N166" s="286">
        <v>3.8</v>
      </c>
      <c r="O166" s="286">
        <v>3.8</v>
      </c>
      <c r="P166" s="286">
        <v>3.8</v>
      </c>
      <c r="Q166" s="286">
        <v>3.8</v>
      </c>
      <c r="R166" s="286">
        <v>3.8</v>
      </c>
      <c r="S166" s="286">
        <v>3.8</v>
      </c>
      <c r="T166" s="286">
        <v>3.8</v>
      </c>
      <c r="U166" s="286">
        <v>3.8</v>
      </c>
      <c r="V166" s="286">
        <v>3.8</v>
      </c>
      <c r="W166" s="286">
        <v>3.8</v>
      </c>
      <c r="X166" s="286">
        <v>3.8</v>
      </c>
      <c r="Y166" s="286">
        <v>3.8</v>
      </c>
      <c r="Z166" s="286">
        <v>3.8</v>
      </c>
      <c r="AA166" s="286">
        <v>3.8</v>
      </c>
      <c r="AB166" s="286">
        <v>3.8</v>
      </c>
      <c r="AC166" s="286">
        <v>3.8</v>
      </c>
      <c r="AD166" s="286">
        <v>3.8</v>
      </c>
      <c r="AE166" s="286">
        <v>4.0999999999999996</v>
      </c>
      <c r="AF166" s="286">
        <v>4.0999999999999996</v>
      </c>
      <c r="AG166" s="286">
        <v>4.0999999999999996</v>
      </c>
      <c r="AH166" s="286">
        <v>4.3</v>
      </c>
      <c r="AI166" s="286">
        <v>4.3</v>
      </c>
      <c r="AJ166" s="286">
        <v>4.3</v>
      </c>
      <c r="AK166" s="286">
        <v>4.3</v>
      </c>
      <c r="AL166" s="286">
        <v>4.3</v>
      </c>
      <c r="AM166" s="286">
        <v>4.3</v>
      </c>
      <c r="AN166" s="286">
        <v>4.3</v>
      </c>
      <c r="AO166" s="286">
        <v>4.3</v>
      </c>
      <c r="AP166" s="286">
        <v>4.3</v>
      </c>
      <c r="AQ166" s="286">
        <v>4.3</v>
      </c>
      <c r="AR166" s="286">
        <v>4.2</v>
      </c>
      <c r="AS166" s="286">
        <v>4.2</v>
      </c>
      <c r="AT166" s="286">
        <v>4.2</v>
      </c>
      <c r="AU166" s="286">
        <v>4.2</v>
      </c>
      <c r="AV166" s="286">
        <v>4.2</v>
      </c>
      <c r="AW166" s="286">
        <v>4.2</v>
      </c>
      <c r="AX166" s="286">
        <v>4.0999999999999996</v>
      </c>
      <c r="AY166" s="286">
        <v>4.0999999999999996</v>
      </c>
      <c r="AZ166" s="286">
        <v>4.2</v>
      </c>
      <c r="BA166" s="286">
        <v>4.3</v>
      </c>
      <c r="BB166" s="286">
        <v>4.3</v>
      </c>
      <c r="BC166" s="286">
        <v>4.3</v>
      </c>
      <c r="BD166" s="286">
        <v>4.3</v>
      </c>
      <c r="BE166" s="286">
        <v>4.3</v>
      </c>
      <c r="BF166" s="286">
        <v>4.3</v>
      </c>
      <c r="BG166" s="286">
        <v>4.3</v>
      </c>
      <c r="BH166" s="286">
        <v>4.3</v>
      </c>
      <c r="BI166" s="286">
        <v>4.3</v>
      </c>
      <c r="BJ166" s="286">
        <v>4.3</v>
      </c>
      <c r="BK166" s="286">
        <v>4.3</v>
      </c>
      <c r="BL166" s="286">
        <v>4.3</v>
      </c>
      <c r="BM166" s="286">
        <v>4.3</v>
      </c>
      <c r="BN166" s="286">
        <v>4.3</v>
      </c>
      <c r="BO166" s="286">
        <v>4.3</v>
      </c>
      <c r="BP166" s="286">
        <v>4.5</v>
      </c>
      <c r="BQ166" s="286">
        <v>4.3</v>
      </c>
      <c r="BR166" s="286">
        <v>4.3</v>
      </c>
      <c r="BS166" s="286">
        <v>4.3</v>
      </c>
      <c r="BT166" s="286">
        <v>4.3</v>
      </c>
      <c r="BU166" s="286">
        <v>4.3</v>
      </c>
      <c r="BV166" s="286">
        <v>4.2</v>
      </c>
      <c r="BW166" s="286">
        <v>4.2</v>
      </c>
      <c r="BX166" s="286">
        <v>4.2</v>
      </c>
      <c r="BY166" s="286">
        <v>4.2</v>
      </c>
      <c r="BZ166" s="286">
        <v>4.3</v>
      </c>
      <c r="CA166" s="286">
        <v>4.3</v>
      </c>
      <c r="CB166" s="286">
        <f>_xlfn.IFNA(VLOOKUP(C166,'INFORM Severity - hidden'!$C$5:$G$300,5,FALSE),"-")</f>
        <v>4.3</v>
      </c>
    </row>
    <row r="167" spans="1:80">
      <c r="A167" t="s">
        <v>4303</v>
      </c>
      <c r="B167" t="s">
        <v>4301</v>
      </c>
      <c r="C167" t="s">
        <v>4302</v>
      </c>
      <c r="D167" s="286" t="str">
        <f t="shared" si="2"/>
        <v>Stable</v>
      </c>
      <c r="E167" s="286" t="s">
        <v>8529</v>
      </c>
      <c r="F167" s="286">
        <v>3.2</v>
      </c>
      <c r="G167" s="286">
        <v>3.2</v>
      </c>
      <c r="H167" s="286">
        <v>3.2</v>
      </c>
      <c r="I167" s="286">
        <v>3.3</v>
      </c>
      <c r="J167" s="286">
        <v>3.3</v>
      </c>
      <c r="K167" s="286">
        <v>3.3</v>
      </c>
      <c r="L167" s="286">
        <v>3.3</v>
      </c>
      <c r="M167" s="286">
        <v>3.3</v>
      </c>
      <c r="N167" s="286">
        <v>3.4</v>
      </c>
      <c r="O167" s="286">
        <v>3.4</v>
      </c>
      <c r="P167" s="286">
        <v>3.4</v>
      </c>
      <c r="Q167" s="286">
        <v>3.4</v>
      </c>
      <c r="R167" s="286">
        <v>3.4</v>
      </c>
      <c r="S167" s="286">
        <v>3.6</v>
      </c>
      <c r="T167" s="286">
        <v>3.6</v>
      </c>
      <c r="U167" s="286">
        <v>3.6</v>
      </c>
      <c r="V167" s="286">
        <v>3.6</v>
      </c>
      <c r="W167" s="286">
        <v>3.6</v>
      </c>
      <c r="X167" s="286">
        <v>3.5</v>
      </c>
      <c r="Y167" s="286">
        <v>3.5</v>
      </c>
      <c r="Z167" s="286">
        <v>3.5</v>
      </c>
      <c r="AA167" s="286">
        <v>3.5</v>
      </c>
      <c r="AB167" s="286">
        <v>3.5</v>
      </c>
      <c r="AC167" s="286">
        <v>3.5</v>
      </c>
      <c r="AD167" s="286">
        <v>3.7</v>
      </c>
      <c r="AE167" s="286">
        <v>3.7</v>
      </c>
      <c r="AF167" s="286">
        <v>3.7</v>
      </c>
      <c r="AG167" s="286">
        <v>3.7</v>
      </c>
      <c r="AH167" s="286">
        <v>3.7</v>
      </c>
      <c r="AI167" s="286">
        <v>3.9</v>
      </c>
      <c r="AJ167" s="286">
        <v>3.9</v>
      </c>
      <c r="AK167" s="286">
        <v>3.9</v>
      </c>
      <c r="AL167" s="286">
        <v>3.8</v>
      </c>
      <c r="AM167" s="286">
        <v>3.9</v>
      </c>
      <c r="AN167" s="286">
        <v>3.9</v>
      </c>
      <c r="AO167" s="286">
        <v>4.3</v>
      </c>
      <c r="AP167" s="286">
        <v>4.3</v>
      </c>
      <c r="AQ167" s="286">
        <v>4.3</v>
      </c>
      <c r="AR167" s="286">
        <v>4.3</v>
      </c>
      <c r="AS167" s="286">
        <v>4.4000000000000004</v>
      </c>
      <c r="AT167" s="286">
        <v>4.4000000000000004</v>
      </c>
      <c r="AU167" s="286">
        <v>4.4000000000000004</v>
      </c>
      <c r="AV167" s="286">
        <v>4.4000000000000004</v>
      </c>
      <c r="AW167" s="286">
        <v>4.4000000000000004</v>
      </c>
      <c r="AX167" s="286">
        <v>4.4000000000000004</v>
      </c>
      <c r="AY167" s="286">
        <v>4.4000000000000004</v>
      </c>
      <c r="AZ167" s="286">
        <v>4.4000000000000004</v>
      </c>
      <c r="BA167" s="286">
        <v>4.5</v>
      </c>
      <c r="BB167" s="286">
        <v>4.5</v>
      </c>
      <c r="BC167" s="286">
        <v>4.5</v>
      </c>
      <c r="BD167" s="286">
        <v>4.5</v>
      </c>
      <c r="BE167" s="286">
        <v>4.5999999999999996</v>
      </c>
      <c r="BF167" s="286">
        <v>4.5999999999999996</v>
      </c>
      <c r="BG167" s="286">
        <v>4.5999999999999996</v>
      </c>
      <c r="BH167" s="286">
        <v>4.5999999999999996</v>
      </c>
      <c r="BI167" s="286">
        <v>4.5999999999999996</v>
      </c>
      <c r="BJ167" s="286">
        <v>4.5999999999999996</v>
      </c>
      <c r="BK167" s="286">
        <v>4.5999999999999996</v>
      </c>
      <c r="BL167" s="286">
        <v>4.5999999999999996</v>
      </c>
      <c r="BM167" s="286">
        <v>4.5999999999999996</v>
      </c>
      <c r="BN167" s="286">
        <v>4.5999999999999996</v>
      </c>
      <c r="BO167" s="286">
        <v>4.5999999999999996</v>
      </c>
      <c r="BP167" s="286">
        <v>4.5999999999999996</v>
      </c>
      <c r="BQ167" s="286">
        <v>4.5999999999999996</v>
      </c>
      <c r="BR167" s="286">
        <v>4.5999999999999996</v>
      </c>
      <c r="BS167" s="286">
        <v>4.5999999999999996</v>
      </c>
      <c r="BT167" s="286">
        <v>4.5999999999999996</v>
      </c>
      <c r="BU167" s="286">
        <v>4.5999999999999996</v>
      </c>
      <c r="BV167" s="286">
        <v>4.5999999999999996</v>
      </c>
      <c r="BW167" s="286">
        <v>4.5999999999999996</v>
      </c>
      <c r="BX167" s="286">
        <v>4.5999999999999996</v>
      </c>
      <c r="BY167" s="286">
        <v>4.5999999999999996</v>
      </c>
      <c r="BZ167" s="286">
        <v>4.5999999999999996</v>
      </c>
      <c r="CA167" s="286">
        <v>4.5999999999999996</v>
      </c>
      <c r="CB167" s="286">
        <f>_xlfn.IFNA(VLOOKUP(C167,'INFORM Severity - hidden'!$C$5:$G$300,5,FALSE),"-")</f>
        <v>4.5999999999999996</v>
      </c>
    </row>
    <row r="168" spans="1:80">
      <c r="A168" t="s">
        <v>4303</v>
      </c>
      <c r="B168" t="s">
        <v>4356</v>
      </c>
      <c r="C168" t="s">
        <v>4357</v>
      </c>
      <c r="D168" s="286" t="str">
        <f t="shared" si="2"/>
        <v>Stable</v>
      </c>
      <c r="E168" s="286" t="s">
        <v>8529</v>
      </c>
      <c r="F168" s="286">
        <v>3.3</v>
      </c>
      <c r="G168" s="286">
        <v>3.3</v>
      </c>
      <c r="H168" s="286">
        <v>3.1</v>
      </c>
      <c r="I168" s="286">
        <v>3.2</v>
      </c>
      <c r="J168" s="286">
        <v>3.2</v>
      </c>
      <c r="K168" s="286">
        <v>3.2</v>
      </c>
      <c r="L168" s="286">
        <v>3.2</v>
      </c>
      <c r="M168" s="286">
        <v>3.2</v>
      </c>
      <c r="N168" s="286">
        <v>3.5</v>
      </c>
      <c r="O168" s="286">
        <v>3.5</v>
      </c>
      <c r="P168" s="286">
        <v>3.4</v>
      </c>
      <c r="Q168" s="286">
        <v>3.5</v>
      </c>
      <c r="R168" s="286">
        <v>3.5</v>
      </c>
      <c r="S168" s="286">
        <v>3.5</v>
      </c>
      <c r="T168" s="286">
        <v>3.5</v>
      </c>
      <c r="U168" s="286">
        <v>3.5</v>
      </c>
      <c r="V168" s="286">
        <v>3.5</v>
      </c>
      <c r="W168" s="286">
        <v>3.5</v>
      </c>
      <c r="X168" s="286">
        <v>3.5</v>
      </c>
      <c r="Y168" s="286">
        <v>3.5</v>
      </c>
      <c r="Z168" s="286">
        <v>3.5</v>
      </c>
      <c r="AA168" s="286">
        <v>3.5</v>
      </c>
      <c r="AB168" s="286">
        <v>3.5</v>
      </c>
      <c r="AC168" s="286">
        <v>3.5</v>
      </c>
      <c r="AD168" s="286">
        <v>3.5</v>
      </c>
      <c r="AE168" s="286">
        <v>3.5</v>
      </c>
      <c r="AF168" s="286">
        <v>3.5</v>
      </c>
      <c r="AG168" s="286">
        <v>3.5</v>
      </c>
      <c r="AH168" s="286">
        <v>3.6</v>
      </c>
      <c r="AI168" s="286">
        <v>3.6</v>
      </c>
      <c r="AJ168" s="286">
        <v>3.6</v>
      </c>
      <c r="AK168" s="286">
        <v>3.6</v>
      </c>
      <c r="AL168" s="286">
        <v>3.5</v>
      </c>
      <c r="AM168" s="286">
        <v>3.5</v>
      </c>
      <c r="AN168" s="286">
        <v>3.5</v>
      </c>
      <c r="AO168" s="286">
        <v>3.6</v>
      </c>
      <c r="AP168" s="286">
        <v>3.6</v>
      </c>
      <c r="AQ168" s="286">
        <v>3.7</v>
      </c>
      <c r="AR168" s="286">
        <v>3.7</v>
      </c>
      <c r="AS168" s="286">
        <v>3.7</v>
      </c>
      <c r="AT168" s="286">
        <v>3.7</v>
      </c>
      <c r="AU168" s="286">
        <v>3.7</v>
      </c>
      <c r="AV168" s="286">
        <v>3.7</v>
      </c>
      <c r="AW168" s="286">
        <v>3.7</v>
      </c>
      <c r="AX168" s="286">
        <v>3.7</v>
      </c>
      <c r="AY168" s="286">
        <v>3.7</v>
      </c>
      <c r="AZ168" s="286">
        <v>3.7</v>
      </c>
      <c r="BA168" s="286">
        <v>3.9</v>
      </c>
      <c r="BB168" s="286">
        <v>3.9</v>
      </c>
      <c r="BC168" s="286">
        <v>3.9</v>
      </c>
      <c r="BD168" s="286">
        <v>3.8</v>
      </c>
      <c r="BE168" s="286">
        <v>3.8</v>
      </c>
      <c r="BF168" s="286">
        <v>3.7</v>
      </c>
      <c r="BG168" s="286">
        <v>3.7</v>
      </c>
      <c r="BH168" s="286">
        <v>3.7</v>
      </c>
      <c r="BI168" s="286">
        <v>3.7</v>
      </c>
      <c r="BJ168" s="286">
        <v>3.7</v>
      </c>
      <c r="BK168" s="286">
        <v>3.8</v>
      </c>
      <c r="BL168" s="286">
        <v>3.9</v>
      </c>
      <c r="BM168" s="286">
        <v>3.8</v>
      </c>
      <c r="BN168" s="286">
        <v>3.9</v>
      </c>
      <c r="BO168" s="286">
        <v>3.9</v>
      </c>
      <c r="BP168" s="286">
        <v>4</v>
      </c>
      <c r="BQ168" s="286">
        <v>4</v>
      </c>
      <c r="BR168" s="286">
        <v>4</v>
      </c>
      <c r="BS168" s="286">
        <v>4.0999999999999996</v>
      </c>
      <c r="BT168" s="286">
        <v>4.0999999999999996</v>
      </c>
      <c r="BU168" s="286">
        <v>4.0999999999999996</v>
      </c>
      <c r="BV168" s="286">
        <v>4.0999999999999996</v>
      </c>
      <c r="BW168" s="286">
        <v>4.0999999999999996</v>
      </c>
      <c r="BX168" s="286">
        <v>4.0999999999999996</v>
      </c>
      <c r="BY168" s="286">
        <v>4.0999999999999996</v>
      </c>
      <c r="BZ168" s="286">
        <v>4.0999999999999996</v>
      </c>
      <c r="CA168" s="286">
        <v>4.0999999999999996</v>
      </c>
      <c r="CB168" s="286">
        <f>_xlfn.IFNA(VLOOKUP(C168,'INFORM Severity - hidden'!$C$5:$G$300,5,FALSE),"-")</f>
        <v>4</v>
      </c>
    </row>
    <row r="169" spans="1:80">
      <c r="A169" t="s">
        <v>4303</v>
      </c>
      <c r="B169" t="s">
        <v>4390</v>
      </c>
      <c r="C169" t="s">
        <v>4391</v>
      </c>
      <c r="D169" s="286" t="str">
        <f t="shared" si="2"/>
        <v>Increasing</v>
      </c>
      <c r="E169" s="286" t="s">
        <v>8529</v>
      </c>
      <c r="F169" s="286">
        <v>2.1</v>
      </c>
      <c r="G169" s="286">
        <v>2.1</v>
      </c>
      <c r="H169" s="286">
        <v>2.2999999999999998</v>
      </c>
      <c r="I169" s="286">
        <v>2.4</v>
      </c>
      <c r="J169" s="286">
        <v>2.2999999999999998</v>
      </c>
      <c r="K169" s="286">
        <v>2.2999999999999998</v>
      </c>
      <c r="L169" s="286">
        <v>2.2999999999999998</v>
      </c>
      <c r="M169" s="286">
        <v>2.2999999999999998</v>
      </c>
      <c r="N169" s="286">
        <v>2.7</v>
      </c>
      <c r="O169" s="286">
        <v>2.7</v>
      </c>
      <c r="P169" s="286">
        <v>2.7</v>
      </c>
      <c r="Q169" s="286">
        <v>2.7</v>
      </c>
      <c r="R169" s="286">
        <v>2.7</v>
      </c>
      <c r="S169" s="286">
        <v>2.6</v>
      </c>
      <c r="T169" s="286">
        <v>2.6</v>
      </c>
      <c r="U169" s="286">
        <v>2.6</v>
      </c>
      <c r="V169" s="286">
        <v>2.6</v>
      </c>
      <c r="W169" s="286">
        <v>2.6</v>
      </c>
      <c r="X169" s="286">
        <v>2.6</v>
      </c>
      <c r="Y169" s="286">
        <v>2.6</v>
      </c>
      <c r="Z169" s="286">
        <v>2.6</v>
      </c>
      <c r="AA169" s="286">
        <v>2.6</v>
      </c>
      <c r="AB169" s="286">
        <v>2.6</v>
      </c>
      <c r="AC169" s="286">
        <v>2.6</v>
      </c>
      <c r="AD169" s="286">
        <v>3.1</v>
      </c>
      <c r="AE169" s="286">
        <v>3.1</v>
      </c>
      <c r="AF169" s="286">
        <v>3.1</v>
      </c>
      <c r="AG169" s="286">
        <v>3.1</v>
      </c>
      <c r="AH169" s="286">
        <v>3.2</v>
      </c>
      <c r="AI169" s="286">
        <v>3.2</v>
      </c>
      <c r="AJ169" s="286">
        <v>3.2</v>
      </c>
      <c r="AK169" s="286">
        <v>3.2</v>
      </c>
      <c r="AL169" s="286">
        <v>3.1</v>
      </c>
      <c r="AM169" s="286">
        <v>3.1</v>
      </c>
      <c r="AN169" s="286">
        <v>3.2</v>
      </c>
      <c r="AO169" s="286">
        <v>3.7</v>
      </c>
      <c r="AP169" s="286">
        <v>3.7</v>
      </c>
      <c r="AQ169" s="286">
        <v>3.7</v>
      </c>
      <c r="AR169" s="286">
        <v>3.7</v>
      </c>
      <c r="AS169" s="286">
        <v>3.8</v>
      </c>
      <c r="AT169" s="286">
        <v>3.8</v>
      </c>
      <c r="AU169" s="286">
        <v>3.8</v>
      </c>
      <c r="AV169" s="286">
        <v>3.8</v>
      </c>
      <c r="AW169" s="286">
        <v>3.8</v>
      </c>
      <c r="AX169" s="286">
        <v>3.7</v>
      </c>
      <c r="AY169" s="286">
        <v>3.7</v>
      </c>
      <c r="AZ169" s="286">
        <v>3.7</v>
      </c>
      <c r="BA169" s="286">
        <v>3.7</v>
      </c>
      <c r="BB169" s="286">
        <v>3.7</v>
      </c>
      <c r="BC169" s="286">
        <v>3.7</v>
      </c>
      <c r="BD169" s="286">
        <v>3.7</v>
      </c>
      <c r="BE169" s="286">
        <v>3.7</v>
      </c>
      <c r="BF169" s="286">
        <v>3.7</v>
      </c>
      <c r="BG169" s="286">
        <v>3.6</v>
      </c>
      <c r="BH169" s="286">
        <v>3.6</v>
      </c>
      <c r="BI169" s="286">
        <v>3.7</v>
      </c>
      <c r="BJ169" s="286">
        <v>3.7</v>
      </c>
      <c r="BK169" s="286">
        <v>3.7</v>
      </c>
      <c r="BL169" s="286">
        <v>3.7</v>
      </c>
      <c r="BM169" s="286">
        <v>3.7</v>
      </c>
      <c r="BN169" s="286">
        <v>3.7</v>
      </c>
      <c r="BO169" s="286">
        <v>3.7</v>
      </c>
      <c r="BP169" s="286">
        <v>3.8</v>
      </c>
      <c r="BQ169" s="286">
        <v>3.8</v>
      </c>
      <c r="BR169" s="286">
        <v>3.8</v>
      </c>
      <c r="BS169" s="286">
        <v>3.8</v>
      </c>
      <c r="BT169" s="286">
        <v>3.9</v>
      </c>
      <c r="BU169" s="286">
        <v>3.9</v>
      </c>
      <c r="BV169" s="286">
        <v>3.9</v>
      </c>
      <c r="BW169" s="286">
        <v>3.9</v>
      </c>
      <c r="BX169" s="286">
        <v>3.9</v>
      </c>
      <c r="BY169" s="286">
        <v>3.9</v>
      </c>
      <c r="BZ169" s="286">
        <v>4</v>
      </c>
      <c r="CA169" s="286">
        <v>4</v>
      </c>
      <c r="CB169" s="286">
        <f>_xlfn.IFNA(VLOOKUP(C169,'INFORM Severity - hidden'!$C$5:$G$300,5,FALSE),"-")</f>
        <v>3.9</v>
      </c>
    </row>
    <row r="170" spans="1:80">
      <c r="A170" t="s">
        <v>4303</v>
      </c>
      <c r="B170" t="s">
        <v>4426</v>
      </c>
      <c r="C170" t="s">
        <v>4427</v>
      </c>
      <c r="D170" s="286" t="str">
        <f t="shared" si="2"/>
        <v>Decreasing</v>
      </c>
      <c r="E170" s="286" t="s">
        <v>8529</v>
      </c>
      <c r="F170" s="286" t="s">
        <v>8529</v>
      </c>
      <c r="G170" s="286" t="s">
        <v>8529</v>
      </c>
      <c r="H170" s="286" t="s">
        <v>8529</v>
      </c>
      <c r="I170" s="286" t="s">
        <v>8529</v>
      </c>
      <c r="J170" s="286" t="s">
        <v>8529</v>
      </c>
      <c r="K170" s="286" t="s">
        <v>8529</v>
      </c>
      <c r="L170" s="286" t="s">
        <v>8529</v>
      </c>
      <c r="M170" s="286" t="s">
        <v>8529</v>
      </c>
      <c r="N170" s="286" t="s">
        <v>8529</v>
      </c>
      <c r="O170" s="286" t="s">
        <v>8529</v>
      </c>
      <c r="P170" s="286" t="s">
        <v>8529</v>
      </c>
      <c r="Q170" s="286" t="s">
        <v>8529</v>
      </c>
      <c r="R170" s="286" t="s">
        <v>8529</v>
      </c>
      <c r="S170" s="286" t="s">
        <v>8529</v>
      </c>
      <c r="T170" s="286" t="s">
        <v>8529</v>
      </c>
      <c r="U170" s="286" t="s">
        <v>8529</v>
      </c>
      <c r="V170" s="286" t="s">
        <v>8529</v>
      </c>
      <c r="W170" s="286" t="s">
        <v>8529</v>
      </c>
      <c r="X170" s="286" t="s">
        <v>8529</v>
      </c>
      <c r="Y170" s="286" t="s">
        <v>8529</v>
      </c>
      <c r="Z170" s="286" t="s">
        <v>8529</v>
      </c>
      <c r="AA170" s="286" t="s">
        <v>8529</v>
      </c>
      <c r="AB170" s="286" t="s">
        <v>8529</v>
      </c>
      <c r="AC170" s="286" t="s">
        <v>8529</v>
      </c>
      <c r="AD170" s="286" t="s">
        <v>8529</v>
      </c>
      <c r="AE170" s="286" t="s">
        <v>8529</v>
      </c>
      <c r="AF170" s="286" t="s">
        <v>8529</v>
      </c>
      <c r="AG170" s="286" t="s">
        <v>8529</v>
      </c>
      <c r="AH170" s="286">
        <v>2.1</v>
      </c>
      <c r="AI170" s="286">
        <v>3.4</v>
      </c>
      <c r="AJ170" s="286">
        <v>3.4</v>
      </c>
      <c r="AK170" s="286">
        <v>3.4</v>
      </c>
      <c r="AL170" s="286">
        <v>3.4</v>
      </c>
      <c r="AM170" s="286">
        <v>3.4</v>
      </c>
      <c r="AN170" s="286">
        <v>3.5</v>
      </c>
      <c r="AO170" s="286">
        <v>4.0999999999999996</v>
      </c>
      <c r="AP170" s="286">
        <v>4.0999999999999996</v>
      </c>
      <c r="AQ170" s="286">
        <v>4.0999999999999996</v>
      </c>
      <c r="AR170" s="286">
        <v>4.0999999999999996</v>
      </c>
      <c r="AS170" s="286">
        <v>4.5</v>
      </c>
      <c r="AT170" s="286">
        <v>4.5</v>
      </c>
      <c r="AU170" s="286">
        <v>4.5</v>
      </c>
      <c r="AV170" s="286">
        <v>4.5</v>
      </c>
      <c r="AW170" s="286">
        <v>4.5</v>
      </c>
      <c r="AX170" s="286">
        <v>4.5</v>
      </c>
      <c r="AY170" s="286">
        <v>4.5</v>
      </c>
      <c r="AZ170" s="286">
        <v>4.5</v>
      </c>
      <c r="BA170" s="286">
        <v>4.4000000000000004</v>
      </c>
      <c r="BB170" s="286">
        <v>4.4000000000000004</v>
      </c>
      <c r="BC170" s="286">
        <v>4.4000000000000004</v>
      </c>
      <c r="BD170" s="286">
        <v>4.4000000000000004</v>
      </c>
      <c r="BE170" s="286">
        <v>4.4000000000000004</v>
      </c>
      <c r="BF170" s="286">
        <v>4.4000000000000004</v>
      </c>
      <c r="BG170" s="286">
        <v>4.4000000000000004</v>
      </c>
      <c r="BH170" s="286">
        <v>4.4000000000000004</v>
      </c>
      <c r="BI170" s="286">
        <v>4.4000000000000004</v>
      </c>
      <c r="BJ170" s="286">
        <v>4.4000000000000004</v>
      </c>
      <c r="BK170" s="286">
        <v>4.4000000000000004</v>
      </c>
      <c r="BL170" s="286">
        <v>4.4000000000000004</v>
      </c>
      <c r="BM170" s="286">
        <v>4.4000000000000004</v>
      </c>
      <c r="BN170" s="286">
        <v>4.4000000000000004</v>
      </c>
      <c r="BO170" s="286">
        <v>4.4000000000000004</v>
      </c>
      <c r="BP170" s="286">
        <v>4.5999999999999996</v>
      </c>
      <c r="BQ170" s="286">
        <v>4.5999999999999996</v>
      </c>
      <c r="BR170" s="286">
        <v>4.5999999999999996</v>
      </c>
      <c r="BS170" s="286">
        <v>4.5999999999999996</v>
      </c>
      <c r="BT170" s="286">
        <v>4.5999999999999996</v>
      </c>
      <c r="BU170" s="286">
        <v>4.5999999999999996</v>
      </c>
      <c r="BV170" s="286">
        <v>4.5999999999999996</v>
      </c>
      <c r="BW170" s="286">
        <v>4.5999999999999996</v>
      </c>
      <c r="BX170" s="286">
        <v>4.5999999999999996</v>
      </c>
      <c r="BY170" s="286">
        <v>4.5999999999999996</v>
      </c>
      <c r="BZ170" s="286">
        <v>4.5999999999999996</v>
      </c>
      <c r="CA170" s="286">
        <v>4.5999999999999996</v>
      </c>
      <c r="CB170" s="286">
        <f>_xlfn.IFNA(VLOOKUP(C170,'INFORM Severity - hidden'!$C$5:$G$300,5,FALSE),"-")</f>
        <v>4.3</v>
      </c>
    </row>
    <row r="171" spans="1:80">
      <c r="C171" t="s">
        <v>8624</v>
      </c>
      <c r="D171" s="286" t="str">
        <f t="shared" si="2"/>
        <v>-</v>
      </c>
      <c r="E171" s="286" t="s">
        <v>8529</v>
      </c>
      <c r="F171" s="286" t="s">
        <v>8529</v>
      </c>
      <c r="G171" s="286" t="s">
        <v>8529</v>
      </c>
      <c r="H171" s="286" t="s">
        <v>8529</v>
      </c>
      <c r="I171" s="286" t="s">
        <v>8529</v>
      </c>
      <c r="J171" s="286" t="s">
        <v>8529</v>
      </c>
      <c r="K171" s="286" t="s">
        <v>8529</v>
      </c>
      <c r="L171" s="286" t="s">
        <v>8529</v>
      </c>
      <c r="M171" s="286" t="s">
        <v>8529</v>
      </c>
      <c r="N171" s="286" t="s">
        <v>8529</v>
      </c>
      <c r="O171" s="286" t="s">
        <v>8529</v>
      </c>
      <c r="P171" s="286" t="s">
        <v>8529</v>
      </c>
      <c r="Q171" s="286" t="s">
        <v>8529</v>
      </c>
      <c r="R171" s="286" t="s">
        <v>8529</v>
      </c>
      <c r="S171" s="286" t="s">
        <v>8529</v>
      </c>
      <c r="T171" s="286" t="s">
        <v>8529</v>
      </c>
      <c r="U171" s="286" t="s">
        <v>8529</v>
      </c>
      <c r="V171" s="286" t="s">
        <v>8529</v>
      </c>
      <c r="W171" s="286" t="s">
        <v>8529</v>
      </c>
      <c r="X171" s="286" t="s">
        <v>8529</v>
      </c>
      <c r="Y171" s="286" t="s">
        <v>8529</v>
      </c>
      <c r="Z171" s="286" t="s">
        <v>8529</v>
      </c>
      <c r="AA171" s="286" t="s">
        <v>8529</v>
      </c>
      <c r="AB171" s="286" t="s">
        <v>8529</v>
      </c>
      <c r="AC171" s="286" t="s">
        <v>8529</v>
      </c>
      <c r="AD171" s="286" t="s">
        <v>8529</v>
      </c>
      <c r="AE171" s="286" t="s">
        <v>8529</v>
      </c>
      <c r="AF171" s="286" t="s">
        <v>8529</v>
      </c>
      <c r="AG171" s="286" t="s">
        <v>8529</v>
      </c>
      <c r="AH171" s="286" t="s">
        <v>8529</v>
      </c>
      <c r="AI171" s="286" t="s">
        <v>8529</v>
      </c>
      <c r="AJ171" s="286" t="s">
        <v>8529</v>
      </c>
      <c r="AK171" s="286" t="s">
        <v>8529</v>
      </c>
      <c r="AL171" s="286" t="s">
        <v>8529</v>
      </c>
      <c r="AM171" s="286" t="s">
        <v>8529</v>
      </c>
      <c r="AN171" s="286" t="s">
        <v>8529</v>
      </c>
      <c r="AO171" s="286" t="s">
        <v>8529</v>
      </c>
      <c r="AP171" s="286" t="s">
        <v>8529</v>
      </c>
      <c r="AQ171" s="286" t="s">
        <v>8529</v>
      </c>
      <c r="AR171" s="286" t="s">
        <v>8529</v>
      </c>
      <c r="AS171" s="286" t="s">
        <v>8529</v>
      </c>
      <c r="AT171" s="286" t="s">
        <v>8529</v>
      </c>
      <c r="AU171" s="286" t="s">
        <v>8529</v>
      </c>
      <c r="AV171" s="286" t="s">
        <v>8529</v>
      </c>
      <c r="AW171" s="286" t="s">
        <v>8529</v>
      </c>
      <c r="AX171" s="286" t="s">
        <v>8529</v>
      </c>
      <c r="AY171" s="286" t="s">
        <v>8529</v>
      </c>
      <c r="AZ171" s="286" t="s">
        <v>8529</v>
      </c>
      <c r="BA171" s="286" t="s">
        <v>8529</v>
      </c>
      <c r="BB171" s="286" t="s">
        <v>8529</v>
      </c>
      <c r="BC171" s="286" t="s">
        <v>8529</v>
      </c>
      <c r="BD171" s="286" t="s">
        <v>8529</v>
      </c>
      <c r="BE171" s="286">
        <v>2.8</v>
      </c>
      <c r="BF171" s="286">
        <v>2.9</v>
      </c>
      <c r="BG171" s="286">
        <v>2.8</v>
      </c>
      <c r="BH171" s="286">
        <v>2.8</v>
      </c>
      <c r="BI171" s="286">
        <v>2.8</v>
      </c>
      <c r="BJ171" s="286">
        <v>2.8</v>
      </c>
      <c r="BK171" s="286">
        <v>2.8</v>
      </c>
      <c r="BL171" s="286">
        <v>2.8</v>
      </c>
      <c r="BM171" s="286" t="s">
        <v>8529</v>
      </c>
      <c r="BN171" s="286" t="s">
        <v>8529</v>
      </c>
      <c r="BO171" s="286" t="s">
        <v>8529</v>
      </c>
      <c r="BP171" s="286" t="s">
        <v>8529</v>
      </c>
      <c r="BQ171" s="286" t="s">
        <v>8529</v>
      </c>
      <c r="BR171" s="286" t="s">
        <v>8529</v>
      </c>
      <c r="BS171" s="286" t="s">
        <v>8529</v>
      </c>
      <c r="BT171" s="286" t="s">
        <v>8529</v>
      </c>
      <c r="BU171" s="286" t="s">
        <v>8529</v>
      </c>
      <c r="BV171" s="286" t="s">
        <v>8529</v>
      </c>
      <c r="BW171" s="286" t="s">
        <v>8529</v>
      </c>
      <c r="BX171" s="286" t="s">
        <v>8529</v>
      </c>
      <c r="BY171" s="286" t="s">
        <v>8529</v>
      </c>
      <c r="BZ171" s="286" t="s">
        <v>8529</v>
      </c>
      <c r="CA171" s="286" t="s">
        <v>8529</v>
      </c>
      <c r="CB171" s="286" t="str">
        <f>_xlfn.IFNA(VLOOKUP(C171,'INFORM Severity - hidden'!$C$5:$G$300,5,FALSE),"-")</f>
        <v>-</v>
      </c>
    </row>
    <row r="172" spans="1:80">
      <c r="C172" t="s">
        <v>8625</v>
      </c>
      <c r="D172" s="286" t="str">
        <f t="shared" si="2"/>
        <v>-</v>
      </c>
      <c r="E172" s="286" t="s">
        <v>8529</v>
      </c>
      <c r="F172" s="286" t="s">
        <v>8529</v>
      </c>
      <c r="G172" s="286" t="s">
        <v>8529</v>
      </c>
      <c r="H172" s="286" t="s">
        <v>8529</v>
      </c>
      <c r="I172" s="286" t="s">
        <v>8529</v>
      </c>
      <c r="J172" s="286" t="s">
        <v>8529</v>
      </c>
      <c r="K172" s="286" t="s">
        <v>8529</v>
      </c>
      <c r="L172" s="286" t="s">
        <v>8529</v>
      </c>
      <c r="M172" s="286" t="s">
        <v>8529</v>
      </c>
      <c r="N172" s="286" t="s">
        <v>8529</v>
      </c>
      <c r="O172" s="286" t="s">
        <v>8529</v>
      </c>
      <c r="P172" s="286" t="s">
        <v>8529</v>
      </c>
      <c r="Q172" s="286" t="s">
        <v>8529</v>
      </c>
      <c r="R172" s="286" t="s">
        <v>8529</v>
      </c>
      <c r="S172" s="286" t="s">
        <v>8529</v>
      </c>
      <c r="T172" s="286" t="s">
        <v>8529</v>
      </c>
      <c r="U172" s="286" t="s">
        <v>8529</v>
      </c>
      <c r="V172" s="286" t="s">
        <v>8529</v>
      </c>
      <c r="W172" s="286" t="s">
        <v>8529</v>
      </c>
      <c r="X172" s="286" t="s">
        <v>8529</v>
      </c>
      <c r="Y172" s="286" t="s">
        <v>8529</v>
      </c>
      <c r="Z172" s="286" t="s">
        <v>8529</v>
      </c>
      <c r="AA172" s="286" t="s">
        <v>8529</v>
      </c>
      <c r="AB172" s="286" t="s">
        <v>8529</v>
      </c>
      <c r="AC172" s="286" t="s">
        <v>8529</v>
      </c>
      <c r="AD172" s="286" t="s">
        <v>8529</v>
      </c>
      <c r="AE172" s="286" t="s">
        <v>8529</v>
      </c>
      <c r="AF172" s="286" t="s">
        <v>8529</v>
      </c>
      <c r="AG172" s="286" t="s">
        <v>8529</v>
      </c>
      <c r="AH172" s="286" t="s">
        <v>8529</v>
      </c>
      <c r="AI172" s="286" t="s">
        <v>8529</v>
      </c>
      <c r="AJ172" s="286" t="s">
        <v>8529</v>
      </c>
      <c r="AK172" s="286" t="s">
        <v>8529</v>
      </c>
      <c r="AL172" s="286" t="s">
        <v>8529</v>
      </c>
      <c r="AM172" s="286" t="s">
        <v>8529</v>
      </c>
      <c r="AN172" s="286" t="s">
        <v>8529</v>
      </c>
      <c r="AO172" s="286" t="s">
        <v>8529</v>
      </c>
      <c r="AP172" s="286" t="s">
        <v>8529</v>
      </c>
      <c r="AQ172" s="286" t="s">
        <v>8529</v>
      </c>
      <c r="AR172" s="286" t="s">
        <v>8529</v>
      </c>
      <c r="AS172" s="286" t="s">
        <v>8529</v>
      </c>
      <c r="AT172" s="286" t="s">
        <v>8529</v>
      </c>
      <c r="AU172" s="286" t="s">
        <v>8529</v>
      </c>
      <c r="AV172" s="286" t="s">
        <v>8529</v>
      </c>
      <c r="AW172" s="286" t="s">
        <v>8529</v>
      </c>
      <c r="AX172" s="286" t="s">
        <v>8529</v>
      </c>
      <c r="AY172" s="286" t="s">
        <v>8529</v>
      </c>
      <c r="AZ172" s="286" t="s">
        <v>8529</v>
      </c>
      <c r="BA172" s="286" t="s">
        <v>8529</v>
      </c>
      <c r="BB172" s="286" t="s">
        <v>8529</v>
      </c>
      <c r="BC172" s="286" t="s">
        <v>8529</v>
      </c>
      <c r="BD172" s="286" t="s">
        <v>8529</v>
      </c>
      <c r="BE172" s="286" t="s">
        <v>8529</v>
      </c>
      <c r="BF172" s="286" t="s">
        <v>8529</v>
      </c>
      <c r="BG172" s="286" t="s">
        <v>8529</v>
      </c>
      <c r="BH172" s="286" t="s">
        <v>8529</v>
      </c>
      <c r="BI172" s="286" t="s">
        <v>8529</v>
      </c>
      <c r="BJ172" s="286" t="s">
        <v>8529</v>
      </c>
      <c r="BK172" s="286" t="s">
        <v>8529</v>
      </c>
      <c r="BL172" s="286" t="s">
        <v>8529</v>
      </c>
      <c r="BM172" s="286" t="s">
        <v>8529</v>
      </c>
      <c r="BN172" s="286" t="s">
        <v>8529</v>
      </c>
      <c r="BO172" s="286" t="s">
        <v>8529</v>
      </c>
      <c r="BP172" s="286" t="s">
        <v>8529</v>
      </c>
      <c r="BQ172" s="286" t="s">
        <v>8529</v>
      </c>
      <c r="BR172" s="286" t="s">
        <v>8529</v>
      </c>
      <c r="BS172" s="286" t="s">
        <v>8529</v>
      </c>
      <c r="BT172" s="286">
        <v>2.4</v>
      </c>
      <c r="BU172" s="286">
        <v>3</v>
      </c>
      <c r="BV172" s="286">
        <v>3</v>
      </c>
      <c r="BW172" s="286">
        <v>3</v>
      </c>
      <c r="BX172" s="286">
        <v>3</v>
      </c>
      <c r="BY172" s="286" t="s">
        <v>8529</v>
      </c>
      <c r="BZ172" s="286" t="s">
        <v>8529</v>
      </c>
      <c r="CA172" s="286" t="s">
        <v>8529</v>
      </c>
      <c r="CB172" s="286" t="str">
        <f>_xlfn.IFNA(VLOOKUP(C172,'INFORM Severity - hidden'!$C$5:$G$300,5,FALSE),"-")</f>
        <v>-</v>
      </c>
    </row>
    <row r="173" spans="1:80">
      <c r="A173" t="s">
        <v>4303</v>
      </c>
      <c r="B173" t="s">
        <v>4464</v>
      </c>
      <c r="C173" t="s">
        <v>4465</v>
      </c>
      <c r="D173" s="286" t="str">
        <f t="shared" si="2"/>
        <v>-</v>
      </c>
      <c r="E173" s="286" t="s">
        <v>8529</v>
      </c>
      <c r="F173" s="286" t="s">
        <v>8529</v>
      </c>
      <c r="G173" s="286" t="s">
        <v>8529</v>
      </c>
      <c r="H173" s="286" t="s">
        <v>8529</v>
      </c>
      <c r="I173" s="286" t="s">
        <v>8529</v>
      </c>
      <c r="J173" s="286" t="s">
        <v>8529</v>
      </c>
      <c r="K173" s="286" t="s">
        <v>8529</v>
      </c>
      <c r="L173" s="286" t="s">
        <v>8529</v>
      </c>
      <c r="M173" s="286" t="s">
        <v>8529</v>
      </c>
      <c r="N173" s="286" t="s">
        <v>8529</v>
      </c>
      <c r="O173" s="286" t="s">
        <v>8529</v>
      </c>
      <c r="P173" s="286" t="s">
        <v>8529</v>
      </c>
      <c r="Q173" s="286" t="s">
        <v>8529</v>
      </c>
      <c r="R173" s="286" t="s">
        <v>8529</v>
      </c>
      <c r="S173" s="286" t="s">
        <v>8529</v>
      </c>
      <c r="T173" s="286" t="s">
        <v>8529</v>
      </c>
      <c r="U173" s="286" t="s">
        <v>8529</v>
      </c>
      <c r="V173" s="286" t="s">
        <v>8529</v>
      </c>
      <c r="W173" s="286" t="s">
        <v>8529</v>
      </c>
      <c r="X173" s="286" t="s">
        <v>8529</v>
      </c>
      <c r="Y173" s="286" t="s">
        <v>8529</v>
      </c>
      <c r="Z173" s="286" t="s">
        <v>8529</v>
      </c>
      <c r="AA173" s="286" t="s">
        <v>8529</v>
      </c>
      <c r="AB173" s="286" t="s">
        <v>8529</v>
      </c>
      <c r="AC173" s="286" t="s">
        <v>8529</v>
      </c>
      <c r="AD173" s="286" t="s">
        <v>8529</v>
      </c>
      <c r="AE173" s="286" t="s">
        <v>8529</v>
      </c>
      <c r="AF173" s="286" t="s">
        <v>8529</v>
      </c>
      <c r="AG173" s="286" t="s">
        <v>8529</v>
      </c>
      <c r="AH173" s="286" t="s">
        <v>8529</v>
      </c>
      <c r="AI173" s="286" t="s">
        <v>8529</v>
      </c>
      <c r="AJ173" s="286" t="s">
        <v>8529</v>
      </c>
      <c r="AK173" s="286" t="s">
        <v>8529</v>
      </c>
      <c r="AL173" s="286" t="s">
        <v>8529</v>
      </c>
      <c r="AM173" s="286" t="s">
        <v>8529</v>
      </c>
      <c r="AN173" s="286" t="s">
        <v>8529</v>
      </c>
      <c r="AO173" s="286" t="s">
        <v>8529</v>
      </c>
      <c r="AP173" s="286" t="s">
        <v>8529</v>
      </c>
      <c r="AQ173" s="286" t="s">
        <v>8529</v>
      </c>
      <c r="AR173" s="286" t="s">
        <v>8529</v>
      </c>
      <c r="AS173" s="286" t="s">
        <v>8529</v>
      </c>
      <c r="AT173" s="286" t="s">
        <v>8529</v>
      </c>
      <c r="AU173" s="286" t="s">
        <v>8529</v>
      </c>
      <c r="AV173" s="286" t="s">
        <v>8529</v>
      </c>
      <c r="AW173" s="286" t="s">
        <v>8529</v>
      </c>
      <c r="AX173" s="286" t="s">
        <v>8529</v>
      </c>
      <c r="AY173" s="286" t="s">
        <v>8529</v>
      </c>
      <c r="AZ173" s="286" t="s">
        <v>8529</v>
      </c>
      <c r="BA173" s="286" t="s">
        <v>8529</v>
      </c>
      <c r="BB173" s="286" t="s">
        <v>8529</v>
      </c>
      <c r="BC173" s="286" t="s">
        <v>8529</v>
      </c>
      <c r="BD173" s="286" t="s">
        <v>8529</v>
      </c>
      <c r="BE173" s="286" t="s">
        <v>8529</v>
      </c>
      <c r="BF173" s="286" t="s">
        <v>8529</v>
      </c>
      <c r="BG173" s="286" t="s">
        <v>8529</v>
      </c>
      <c r="BH173" s="286" t="s">
        <v>8529</v>
      </c>
      <c r="BI173" s="286" t="s">
        <v>8529</v>
      </c>
      <c r="BJ173" s="286" t="s">
        <v>8529</v>
      </c>
      <c r="BK173" s="286" t="s">
        <v>8529</v>
      </c>
      <c r="BL173" s="286" t="s">
        <v>8529</v>
      </c>
      <c r="BM173" s="286" t="s">
        <v>8529</v>
      </c>
      <c r="BN173" s="286" t="s">
        <v>8529</v>
      </c>
      <c r="BO173" s="286" t="s">
        <v>8529</v>
      </c>
      <c r="BP173" s="286" t="s">
        <v>8529</v>
      </c>
      <c r="BQ173" s="286" t="s">
        <v>8529</v>
      </c>
      <c r="BR173" s="286" t="s">
        <v>8529</v>
      </c>
      <c r="BS173" s="286" t="s">
        <v>8529</v>
      </c>
      <c r="BT173" s="286" t="s">
        <v>8529</v>
      </c>
      <c r="BU173" s="286" t="s">
        <v>8529</v>
      </c>
      <c r="BV173" s="286" t="s">
        <v>8529</v>
      </c>
      <c r="BW173" s="286" t="s">
        <v>8529</v>
      </c>
      <c r="BX173" s="286" t="s">
        <v>8529</v>
      </c>
      <c r="BY173" s="286" t="s">
        <v>8529</v>
      </c>
      <c r="BZ173" s="286" t="s">
        <v>8529</v>
      </c>
      <c r="CA173" s="286" t="s">
        <v>8529</v>
      </c>
      <c r="CB173" s="286">
        <f>_xlfn.IFNA(VLOOKUP(C173,'INFORM Severity - hidden'!$C$5:$G$300,5,FALSE),"-")</f>
        <v>4.2</v>
      </c>
    </row>
    <row r="174" spans="1:80">
      <c r="C174" t="s">
        <v>8626</v>
      </c>
      <c r="D174" s="286" t="str">
        <f t="shared" si="2"/>
        <v>-</v>
      </c>
      <c r="E174" s="286" t="s">
        <v>8529</v>
      </c>
      <c r="F174" s="286" t="s">
        <v>8529</v>
      </c>
      <c r="G174" s="286" t="s">
        <v>8529</v>
      </c>
      <c r="H174" s="286" t="s">
        <v>8529</v>
      </c>
      <c r="I174" s="286" t="s">
        <v>8529</v>
      </c>
      <c r="J174" s="286" t="s">
        <v>8529</v>
      </c>
      <c r="K174" s="286" t="s">
        <v>8529</v>
      </c>
      <c r="L174" s="286" t="s">
        <v>8529</v>
      </c>
      <c r="M174" s="286" t="s">
        <v>8529</v>
      </c>
      <c r="N174" s="286" t="s">
        <v>8529</v>
      </c>
      <c r="O174" s="286" t="s">
        <v>8529</v>
      </c>
      <c r="P174" s="286" t="s">
        <v>8529</v>
      </c>
      <c r="Q174" s="286" t="s">
        <v>8529</v>
      </c>
      <c r="R174" s="286" t="s">
        <v>8529</v>
      </c>
      <c r="S174" s="286" t="s">
        <v>8529</v>
      </c>
      <c r="T174" s="286" t="s">
        <v>8529</v>
      </c>
      <c r="U174" s="286" t="s">
        <v>8529</v>
      </c>
      <c r="V174" s="286" t="s">
        <v>8529</v>
      </c>
      <c r="W174" s="286" t="s">
        <v>8529</v>
      </c>
      <c r="X174" s="286" t="s">
        <v>8529</v>
      </c>
      <c r="Y174" s="286" t="s">
        <v>8529</v>
      </c>
      <c r="Z174" s="286" t="s">
        <v>8529</v>
      </c>
      <c r="AA174" s="286" t="s">
        <v>8529</v>
      </c>
      <c r="AB174" s="286" t="s">
        <v>8529</v>
      </c>
      <c r="AC174" s="286" t="s">
        <v>8529</v>
      </c>
      <c r="AD174" s="286" t="s">
        <v>8529</v>
      </c>
      <c r="AE174" s="286" t="s">
        <v>8529</v>
      </c>
      <c r="AF174" s="286" t="s">
        <v>8529</v>
      </c>
      <c r="AG174" s="286" t="s">
        <v>8529</v>
      </c>
      <c r="AH174" s="286" t="s">
        <v>8529</v>
      </c>
      <c r="AI174" s="286" t="s">
        <v>8529</v>
      </c>
      <c r="AJ174" s="286" t="s">
        <v>8529</v>
      </c>
      <c r="AK174" s="286" t="s">
        <v>8529</v>
      </c>
      <c r="AL174" s="286" t="s">
        <v>8529</v>
      </c>
      <c r="AM174" s="286" t="s">
        <v>8529</v>
      </c>
      <c r="AN174" s="286" t="s">
        <v>8529</v>
      </c>
      <c r="AO174" s="286" t="s">
        <v>8529</v>
      </c>
      <c r="AP174" s="286" t="s">
        <v>8529</v>
      </c>
      <c r="AQ174" s="286" t="s">
        <v>8529</v>
      </c>
      <c r="AR174" s="286" t="s">
        <v>8529</v>
      </c>
      <c r="AS174" s="286" t="s">
        <v>8529</v>
      </c>
      <c r="AT174" s="286" t="s">
        <v>8529</v>
      </c>
      <c r="AU174" s="286" t="s">
        <v>8529</v>
      </c>
      <c r="AV174" s="286" t="s">
        <v>8529</v>
      </c>
      <c r="AW174" s="286" t="s">
        <v>8529</v>
      </c>
      <c r="AX174" s="286" t="s">
        <v>8529</v>
      </c>
      <c r="AY174" s="286" t="s">
        <v>8529</v>
      </c>
      <c r="AZ174" s="286" t="s">
        <v>8529</v>
      </c>
      <c r="BA174" s="286" t="s">
        <v>8529</v>
      </c>
      <c r="BB174" s="286" t="s">
        <v>8529</v>
      </c>
      <c r="BC174" s="286" t="s">
        <v>8529</v>
      </c>
      <c r="BD174" s="286" t="s">
        <v>8529</v>
      </c>
      <c r="BE174" s="286" t="s">
        <v>8529</v>
      </c>
      <c r="BF174" s="286" t="s">
        <v>8529</v>
      </c>
      <c r="BG174" s="286">
        <v>2.2000000000000002</v>
      </c>
      <c r="BH174" s="286">
        <v>2.2000000000000002</v>
      </c>
      <c r="BI174" s="286" t="s">
        <v>8529</v>
      </c>
      <c r="BJ174" s="286" t="s">
        <v>8529</v>
      </c>
      <c r="BK174" s="286" t="s">
        <v>8529</v>
      </c>
      <c r="BL174" s="286" t="s">
        <v>8529</v>
      </c>
      <c r="BM174" s="286" t="s">
        <v>8529</v>
      </c>
      <c r="BN174" s="286" t="s">
        <v>8529</v>
      </c>
      <c r="BO174" s="286" t="s">
        <v>8529</v>
      </c>
      <c r="BP174" s="286" t="s">
        <v>8529</v>
      </c>
      <c r="BQ174" s="286" t="s">
        <v>8529</v>
      </c>
      <c r="BR174" s="286" t="s">
        <v>8529</v>
      </c>
      <c r="BS174" s="286" t="s">
        <v>8529</v>
      </c>
      <c r="BT174" s="286" t="s">
        <v>8529</v>
      </c>
      <c r="BU174" s="286" t="s">
        <v>8529</v>
      </c>
      <c r="BV174" s="286" t="s">
        <v>8529</v>
      </c>
      <c r="BW174" s="286" t="s">
        <v>8529</v>
      </c>
      <c r="BX174" s="286" t="s">
        <v>8529</v>
      </c>
      <c r="BY174" s="286" t="s">
        <v>8529</v>
      </c>
      <c r="BZ174" s="286" t="s">
        <v>8529</v>
      </c>
      <c r="CA174" s="286" t="s">
        <v>8529</v>
      </c>
      <c r="CB174" s="286" t="str">
        <f>_xlfn.IFNA(VLOOKUP(C174,'INFORM Severity - hidden'!$C$5:$G$300,5,FALSE),"-")</f>
        <v>-</v>
      </c>
    </row>
    <row r="175" spans="1:80">
      <c r="C175" t="s">
        <v>8627</v>
      </c>
      <c r="D175" s="286" t="str">
        <f t="shared" si="2"/>
        <v>-</v>
      </c>
      <c r="E175" s="286" t="s">
        <v>8529</v>
      </c>
      <c r="F175" s="286" t="s">
        <v>8529</v>
      </c>
      <c r="G175" s="286" t="s">
        <v>8529</v>
      </c>
      <c r="H175" s="286" t="s">
        <v>8529</v>
      </c>
      <c r="I175" s="286" t="s">
        <v>8529</v>
      </c>
      <c r="J175" s="286" t="s">
        <v>8529</v>
      </c>
      <c r="K175" s="286" t="s">
        <v>8529</v>
      </c>
      <c r="L175" s="286" t="s">
        <v>8529</v>
      </c>
      <c r="M175" s="286" t="s">
        <v>8529</v>
      </c>
      <c r="N175" s="286" t="s">
        <v>8529</v>
      </c>
      <c r="O175" s="286" t="s">
        <v>8529</v>
      </c>
      <c r="P175" s="286" t="s">
        <v>8529</v>
      </c>
      <c r="Q175" s="286" t="s">
        <v>8529</v>
      </c>
      <c r="R175" s="286" t="s">
        <v>8529</v>
      </c>
      <c r="S175" s="286" t="s">
        <v>8529</v>
      </c>
      <c r="T175" s="286" t="s">
        <v>8529</v>
      </c>
      <c r="U175" s="286" t="s">
        <v>8529</v>
      </c>
      <c r="V175" s="286" t="s">
        <v>8529</v>
      </c>
      <c r="W175" s="286" t="s">
        <v>8529</v>
      </c>
      <c r="X175" s="286" t="s">
        <v>8529</v>
      </c>
      <c r="Y175" s="286" t="s">
        <v>8529</v>
      </c>
      <c r="Z175" s="286" t="s">
        <v>8529</v>
      </c>
      <c r="AA175" s="286" t="s">
        <v>8529</v>
      </c>
      <c r="AB175" s="286" t="s">
        <v>8529</v>
      </c>
      <c r="AC175" s="286" t="s">
        <v>8529</v>
      </c>
      <c r="AD175" s="286" t="s">
        <v>8529</v>
      </c>
      <c r="AE175" s="286" t="s">
        <v>8529</v>
      </c>
      <c r="AF175" s="286" t="s">
        <v>8529</v>
      </c>
      <c r="AG175" s="286" t="s">
        <v>8529</v>
      </c>
      <c r="AH175" s="286" t="s">
        <v>8529</v>
      </c>
      <c r="AI175" s="286" t="s">
        <v>8529</v>
      </c>
      <c r="AJ175" s="286" t="s">
        <v>8529</v>
      </c>
      <c r="AK175" s="286" t="s">
        <v>8529</v>
      </c>
      <c r="AL175" s="286" t="s">
        <v>8529</v>
      </c>
      <c r="AM175" s="286" t="s">
        <v>8529</v>
      </c>
      <c r="AN175" s="286" t="s">
        <v>8529</v>
      </c>
      <c r="AO175" s="286" t="s">
        <v>8529</v>
      </c>
      <c r="AP175" s="286" t="s">
        <v>8529</v>
      </c>
      <c r="AQ175" s="286" t="s">
        <v>8529</v>
      </c>
      <c r="AR175" s="286" t="s">
        <v>8529</v>
      </c>
      <c r="AS175" s="286" t="s">
        <v>8529</v>
      </c>
      <c r="AT175" s="286" t="s">
        <v>8529</v>
      </c>
      <c r="AU175" s="286" t="s">
        <v>8529</v>
      </c>
      <c r="AV175" s="286" t="s">
        <v>8529</v>
      </c>
      <c r="AW175" s="286" t="s">
        <v>8529</v>
      </c>
      <c r="AX175" s="286" t="s">
        <v>8529</v>
      </c>
      <c r="AY175" s="286" t="s">
        <v>8529</v>
      </c>
      <c r="AZ175" s="286" t="s">
        <v>8529</v>
      </c>
      <c r="BA175" s="286" t="s">
        <v>8529</v>
      </c>
      <c r="BB175" s="286" t="s">
        <v>8529</v>
      </c>
      <c r="BC175" s="286" t="s">
        <v>8529</v>
      </c>
      <c r="BD175" s="286">
        <v>2.6</v>
      </c>
      <c r="BE175" s="286">
        <v>2.4</v>
      </c>
      <c r="BF175" s="286">
        <v>2.4</v>
      </c>
      <c r="BG175" s="286">
        <v>2.4</v>
      </c>
      <c r="BH175" s="286">
        <v>2.4</v>
      </c>
      <c r="BI175" s="286" t="s">
        <v>8529</v>
      </c>
      <c r="BJ175" s="286" t="s">
        <v>8529</v>
      </c>
      <c r="BK175" s="286" t="s">
        <v>8529</v>
      </c>
      <c r="BL175" s="286" t="s">
        <v>8529</v>
      </c>
      <c r="BM175" s="286" t="s">
        <v>8529</v>
      </c>
      <c r="BN175" s="286" t="s">
        <v>8529</v>
      </c>
      <c r="BO175" s="286" t="s">
        <v>8529</v>
      </c>
      <c r="BP175" s="286" t="s">
        <v>8529</v>
      </c>
      <c r="BQ175" s="286" t="s">
        <v>8529</v>
      </c>
      <c r="BR175" s="286" t="s">
        <v>8529</v>
      </c>
      <c r="BS175" s="286" t="s">
        <v>8529</v>
      </c>
      <c r="BT175" s="286" t="s">
        <v>8529</v>
      </c>
      <c r="BU175" s="286" t="s">
        <v>8529</v>
      </c>
      <c r="BV175" s="286" t="s">
        <v>8529</v>
      </c>
      <c r="BW175" s="286" t="s">
        <v>8529</v>
      </c>
      <c r="BX175" s="286" t="s">
        <v>8529</v>
      </c>
      <c r="BY175" s="286" t="s">
        <v>8529</v>
      </c>
      <c r="BZ175" s="286" t="s">
        <v>8529</v>
      </c>
      <c r="CA175" s="286" t="s">
        <v>8529</v>
      </c>
      <c r="CB175" s="286" t="str">
        <f>_xlfn.IFNA(VLOOKUP(C175,'INFORM Severity - hidden'!$C$5:$G$300,5,FALSE),"-")</f>
        <v>-</v>
      </c>
    </row>
    <row r="176" spans="1:80">
      <c r="C176" t="s">
        <v>8628</v>
      </c>
      <c r="D176" s="286" t="str">
        <f t="shared" si="2"/>
        <v>-</v>
      </c>
      <c r="E176" s="286" t="s">
        <v>8529</v>
      </c>
      <c r="F176" s="286" t="s">
        <v>8529</v>
      </c>
      <c r="G176" s="286" t="s">
        <v>8529</v>
      </c>
      <c r="H176" s="286" t="s">
        <v>8529</v>
      </c>
      <c r="I176" s="286" t="s">
        <v>8529</v>
      </c>
      <c r="J176" s="286" t="s">
        <v>8529</v>
      </c>
      <c r="K176" s="286" t="s">
        <v>8529</v>
      </c>
      <c r="L176" s="286" t="s">
        <v>8529</v>
      </c>
      <c r="M176" s="286" t="s">
        <v>8529</v>
      </c>
      <c r="N176" s="286" t="s">
        <v>8529</v>
      </c>
      <c r="O176" s="286" t="s">
        <v>8529</v>
      </c>
      <c r="P176" s="286" t="s">
        <v>8529</v>
      </c>
      <c r="Q176" s="286" t="s">
        <v>8529</v>
      </c>
      <c r="R176" s="286" t="s">
        <v>8529</v>
      </c>
      <c r="S176" s="286" t="s">
        <v>8529</v>
      </c>
      <c r="T176" s="286" t="s">
        <v>8529</v>
      </c>
      <c r="U176" s="286" t="s">
        <v>8529</v>
      </c>
      <c r="V176" s="286" t="s">
        <v>8529</v>
      </c>
      <c r="W176" s="286" t="s">
        <v>8529</v>
      </c>
      <c r="X176" s="286" t="s">
        <v>8529</v>
      </c>
      <c r="Y176" s="286" t="s">
        <v>8529</v>
      </c>
      <c r="Z176" s="286" t="s">
        <v>8529</v>
      </c>
      <c r="AA176" s="286" t="s">
        <v>8529</v>
      </c>
      <c r="AB176" s="286" t="s">
        <v>8529</v>
      </c>
      <c r="AC176" s="286" t="s">
        <v>8529</v>
      </c>
      <c r="AD176" s="286" t="s">
        <v>8529</v>
      </c>
      <c r="AE176" s="286" t="s">
        <v>8529</v>
      </c>
      <c r="AF176" s="286" t="s">
        <v>8529</v>
      </c>
      <c r="AG176" s="286" t="s">
        <v>8529</v>
      </c>
      <c r="AH176" s="286" t="s">
        <v>8529</v>
      </c>
      <c r="AI176" s="286" t="s">
        <v>8529</v>
      </c>
      <c r="AJ176" s="286" t="s">
        <v>8529</v>
      </c>
      <c r="AK176" s="286" t="s">
        <v>8529</v>
      </c>
      <c r="AL176" s="286" t="s">
        <v>8529</v>
      </c>
      <c r="AM176" s="286" t="s">
        <v>8529</v>
      </c>
      <c r="AN176" s="286" t="s">
        <v>8529</v>
      </c>
      <c r="AO176" s="286" t="s">
        <v>8529</v>
      </c>
      <c r="AP176" s="286" t="s">
        <v>8529</v>
      </c>
      <c r="AQ176" s="286" t="s">
        <v>8529</v>
      </c>
      <c r="AR176" s="286" t="s">
        <v>8529</v>
      </c>
      <c r="AS176" s="286" t="s">
        <v>8529</v>
      </c>
      <c r="AT176" s="286" t="s">
        <v>8529</v>
      </c>
      <c r="AU176" s="286" t="s">
        <v>8529</v>
      </c>
      <c r="AV176" s="286" t="s">
        <v>8529</v>
      </c>
      <c r="AW176" s="286" t="s">
        <v>8529</v>
      </c>
      <c r="AX176" s="286" t="s">
        <v>8529</v>
      </c>
      <c r="AY176" s="286" t="s">
        <v>8529</v>
      </c>
      <c r="AZ176" s="286" t="s">
        <v>8529</v>
      </c>
      <c r="BA176" s="286" t="s">
        <v>8529</v>
      </c>
      <c r="BB176" s="286" t="s">
        <v>8529</v>
      </c>
      <c r="BC176" s="286" t="s">
        <v>8529</v>
      </c>
      <c r="BD176" s="286" t="s">
        <v>8529</v>
      </c>
      <c r="BE176" s="286" t="s">
        <v>8529</v>
      </c>
      <c r="BF176" s="286" t="s">
        <v>8529</v>
      </c>
      <c r="BG176" s="286">
        <v>1.1000000000000001</v>
      </c>
      <c r="BH176" s="286">
        <v>1.1000000000000001</v>
      </c>
      <c r="BI176" s="286" t="s">
        <v>8529</v>
      </c>
      <c r="BJ176" s="286" t="s">
        <v>8529</v>
      </c>
      <c r="BK176" s="286" t="s">
        <v>8529</v>
      </c>
      <c r="BL176" s="286" t="s">
        <v>8529</v>
      </c>
      <c r="BM176" s="286" t="s">
        <v>8529</v>
      </c>
      <c r="BN176" s="286" t="s">
        <v>8529</v>
      </c>
      <c r="BO176" s="286" t="s">
        <v>8529</v>
      </c>
      <c r="BP176" s="286" t="s">
        <v>8529</v>
      </c>
      <c r="BQ176" s="286" t="s">
        <v>8529</v>
      </c>
      <c r="BR176" s="286" t="s">
        <v>8529</v>
      </c>
      <c r="BS176" s="286" t="s">
        <v>8529</v>
      </c>
      <c r="BT176" s="286" t="s">
        <v>8529</v>
      </c>
      <c r="BU176" s="286" t="s">
        <v>8529</v>
      </c>
      <c r="BV176" s="286" t="s">
        <v>8529</v>
      </c>
      <c r="BW176" s="286" t="s">
        <v>8529</v>
      </c>
      <c r="BX176" s="286" t="s">
        <v>8529</v>
      </c>
      <c r="BY176" s="286" t="s">
        <v>8529</v>
      </c>
      <c r="BZ176" s="286" t="s">
        <v>8529</v>
      </c>
      <c r="CA176" s="286" t="s">
        <v>8529</v>
      </c>
      <c r="CB176" s="286" t="str">
        <f>_xlfn.IFNA(VLOOKUP(C176,'INFORM Severity - hidden'!$C$5:$G$300,5,FALSE),"-")</f>
        <v>-</v>
      </c>
    </row>
    <row r="177" spans="1:80">
      <c r="C177" t="s">
        <v>8629</v>
      </c>
      <c r="D177" s="286" t="str">
        <f t="shared" si="2"/>
        <v>-</v>
      </c>
      <c r="E177" s="286" t="s">
        <v>8529</v>
      </c>
      <c r="F177" s="286" t="s">
        <v>8529</v>
      </c>
      <c r="G177" s="286" t="s">
        <v>8529</v>
      </c>
      <c r="H177" s="286" t="s">
        <v>8529</v>
      </c>
      <c r="I177" s="286" t="s">
        <v>8529</v>
      </c>
      <c r="J177" s="286" t="s">
        <v>8529</v>
      </c>
      <c r="K177" s="286" t="s">
        <v>8529</v>
      </c>
      <c r="L177" s="286" t="s">
        <v>8529</v>
      </c>
      <c r="M177" s="286" t="s">
        <v>8529</v>
      </c>
      <c r="N177" s="286" t="s">
        <v>8529</v>
      </c>
      <c r="O177" s="286" t="s">
        <v>8529</v>
      </c>
      <c r="P177" s="286" t="s">
        <v>8529</v>
      </c>
      <c r="Q177" s="286" t="s">
        <v>8529</v>
      </c>
      <c r="R177" s="286" t="s">
        <v>8529</v>
      </c>
      <c r="S177" s="286" t="s">
        <v>8529</v>
      </c>
      <c r="T177" s="286" t="s">
        <v>8529</v>
      </c>
      <c r="U177" s="286" t="s">
        <v>8529</v>
      </c>
      <c r="V177" s="286" t="s">
        <v>8529</v>
      </c>
      <c r="W177" s="286" t="s">
        <v>8529</v>
      </c>
      <c r="X177" s="286" t="s">
        <v>8529</v>
      </c>
      <c r="Y177" s="286" t="s">
        <v>8529</v>
      </c>
      <c r="Z177" s="286" t="s">
        <v>8529</v>
      </c>
      <c r="AA177" s="286" t="s">
        <v>8529</v>
      </c>
      <c r="AB177" s="286" t="s">
        <v>8529</v>
      </c>
      <c r="AC177" s="286" t="s">
        <v>8529</v>
      </c>
      <c r="AD177" s="286" t="s">
        <v>8529</v>
      </c>
      <c r="AE177" s="286" t="s">
        <v>8529</v>
      </c>
      <c r="AF177" s="286" t="s">
        <v>8529</v>
      </c>
      <c r="AG177" s="286" t="s">
        <v>8529</v>
      </c>
      <c r="AH177" s="286" t="s">
        <v>8529</v>
      </c>
      <c r="AI177" s="286" t="s">
        <v>8529</v>
      </c>
      <c r="AJ177" s="286" t="s">
        <v>8529</v>
      </c>
      <c r="AK177" s="286" t="s">
        <v>8529</v>
      </c>
      <c r="AL177" s="286" t="s">
        <v>8529</v>
      </c>
      <c r="AM177" s="286" t="s">
        <v>8529</v>
      </c>
      <c r="AN177" s="286" t="s">
        <v>8529</v>
      </c>
      <c r="AO177" s="286" t="s">
        <v>8529</v>
      </c>
      <c r="AP177" s="286" t="s">
        <v>8529</v>
      </c>
      <c r="AQ177" s="286" t="s">
        <v>8529</v>
      </c>
      <c r="AR177" s="286" t="s">
        <v>8529</v>
      </c>
      <c r="AS177" s="286" t="s">
        <v>8529</v>
      </c>
      <c r="AT177" s="286" t="s">
        <v>8529</v>
      </c>
      <c r="AU177" s="286" t="s">
        <v>8529</v>
      </c>
      <c r="AV177" s="286" t="s">
        <v>8529</v>
      </c>
      <c r="AW177" s="286" t="s">
        <v>8529</v>
      </c>
      <c r="AX177" s="286" t="s">
        <v>8529</v>
      </c>
      <c r="AY177" s="286" t="s">
        <v>8529</v>
      </c>
      <c r="AZ177" s="286" t="s">
        <v>8529</v>
      </c>
      <c r="BA177" s="286" t="s">
        <v>8529</v>
      </c>
      <c r="BB177" s="286" t="s">
        <v>8529</v>
      </c>
      <c r="BC177" s="286" t="s">
        <v>8529</v>
      </c>
      <c r="BD177" s="286" t="s">
        <v>8529</v>
      </c>
      <c r="BE177" s="286" t="s">
        <v>8529</v>
      </c>
      <c r="BF177" s="286" t="s">
        <v>8529</v>
      </c>
      <c r="BG177" s="286" t="s">
        <v>8529</v>
      </c>
      <c r="BH177" s="286" t="s">
        <v>8529</v>
      </c>
      <c r="BI177" s="286" t="s">
        <v>8529</v>
      </c>
      <c r="BJ177" s="286" t="s">
        <v>8529</v>
      </c>
      <c r="BK177" s="286" t="s">
        <v>8529</v>
      </c>
      <c r="BL177" s="286" t="s">
        <v>8529</v>
      </c>
      <c r="BM177" s="286" t="s">
        <v>8529</v>
      </c>
      <c r="BN177" s="286">
        <v>1.9</v>
      </c>
      <c r="BO177" s="286">
        <v>2.2999999999999998</v>
      </c>
      <c r="BP177" s="286">
        <v>2.2999999999999998</v>
      </c>
      <c r="BQ177" s="286">
        <v>2.2999999999999998</v>
      </c>
      <c r="BR177" s="286">
        <v>2.2999999999999998</v>
      </c>
      <c r="BS177" s="286">
        <v>2.2999999999999998</v>
      </c>
      <c r="BT177" s="286" t="s">
        <v>8529</v>
      </c>
      <c r="BU177" s="286" t="s">
        <v>8529</v>
      </c>
      <c r="BV177" s="286" t="s">
        <v>8529</v>
      </c>
      <c r="BW177" s="286" t="s">
        <v>8529</v>
      </c>
      <c r="BX177" s="286" t="s">
        <v>8529</v>
      </c>
      <c r="BY177" s="286" t="s">
        <v>8529</v>
      </c>
      <c r="BZ177" s="286" t="s">
        <v>8529</v>
      </c>
      <c r="CA177" s="286" t="s">
        <v>8529</v>
      </c>
      <c r="CB177" s="286" t="str">
        <f>_xlfn.IFNA(VLOOKUP(C177,'INFORM Severity - hidden'!$C$5:$G$300,5,FALSE),"-")</f>
        <v>-</v>
      </c>
    </row>
    <row r="178" spans="1:80">
      <c r="A178" t="s">
        <v>555</v>
      </c>
      <c r="B178" t="s">
        <v>2272</v>
      </c>
      <c r="C178" t="s">
        <v>2273</v>
      </c>
      <c r="D178" s="286" t="str">
        <f t="shared" si="2"/>
        <v>Stable</v>
      </c>
      <c r="E178" s="286" t="s">
        <v>8529</v>
      </c>
      <c r="F178" s="286" t="s">
        <v>8529</v>
      </c>
      <c r="G178" s="286" t="s">
        <v>8529</v>
      </c>
      <c r="H178" s="286">
        <v>3.8</v>
      </c>
      <c r="I178" s="286">
        <v>3.7</v>
      </c>
      <c r="J178" s="286">
        <v>3.7</v>
      </c>
      <c r="K178" s="286">
        <v>3.2</v>
      </c>
      <c r="L178" s="286">
        <v>3.2</v>
      </c>
      <c r="M178" s="286">
        <v>3.2</v>
      </c>
      <c r="N178" s="286">
        <v>3.2</v>
      </c>
      <c r="O178" s="286">
        <v>3.4</v>
      </c>
      <c r="P178" s="286">
        <v>3.4</v>
      </c>
      <c r="Q178" s="286">
        <v>3.5</v>
      </c>
      <c r="R178" s="286">
        <v>3.5</v>
      </c>
      <c r="S178" s="286">
        <v>3.2</v>
      </c>
      <c r="T178" s="286">
        <v>3.2</v>
      </c>
      <c r="U178" s="286">
        <v>3.2</v>
      </c>
      <c r="V178" s="286">
        <v>3.2</v>
      </c>
      <c r="W178" s="286">
        <v>3</v>
      </c>
      <c r="X178" s="286">
        <v>3</v>
      </c>
      <c r="Y178" s="286">
        <v>3</v>
      </c>
      <c r="Z178" s="286">
        <v>3.2</v>
      </c>
      <c r="AA178" s="286">
        <v>3.3</v>
      </c>
      <c r="AB178" s="286">
        <v>3.3</v>
      </c>
      <c r="AC178" s="286">
        <v>3.6</v>
      </c>
      <c r="AD178" s="286">
        <v>3.6</v>
      </c>
      <c r="AE178" s="286">
        <v>3.6</v>
      </c>
      <c r="AF178" s="286">
        <v>3.6</v>
      </c>
      <c r="AG178" s="286">
        <v>3.6</v>
      </c>
      <c r="AH178" s="286">
        <v>3.7</v>
      </c>
      <c r="AI178" s="286" t="s">
        <v>8529</v>
      </c>
      <c r="AJ178" s="286" t="s">
        <v>8529</v>
      </c>
      <c r="AK178" s="286" t="s">
        <v>8529</v>
      </c>
      <c r="AL178" s="286" t="s">
        <v>8529</v>
      </c>
      <c r="AM178" s="286" t="s">
        <v>8529</v>
      </c>
      <c r="AN178" s="286" t="s">
        <v>8529</v>
      </c>
      <c r="AO178" s="286">
        <v>3.5</v>
      </c>
      <c r="AP178" s="286">
        <v>3.5</v>
      </c>
      <c r="AQ178" s="286">
        <v>3.6</v>
      </c>
      <c r="AR178" s="286">
        <v>3.6</v>
      </c>
      <c r="AS178" s="286">
        <v>3.6</v>
      </c>
      <c r="AT178" s="286">
        <v>3.6</v>
      </c>
      <c r="AU178" s="286">
        <v>3.6</v>
      </c>
      <c r="AV178" s="286">
        <v>3.6</v>
      </c>
      <c r="AW178" s="286">
        <v>3.6</v>
      </c>
      <c r="AX178" s="286">
        <v>3.6</v>
      </c>
      <c r="AY178" s="286">
        <v>3.6</v>
      </c>
      <c r="AZ178" s="286">
        <v>3.6</v>
      </c>
      <c r="BA178" s="286">
        <v>3.6</v>
      </c>
      <c r="BB178" s="286">
        <v>3.4</v>
      </c>
      <c r="BC178" s="286">
        <v>3.5</v>
      </c>
      <c r="BD178" s="286">
        <v>3.5</v>
      </c>
      <c r="BE178" s="286">
        <v>3.6</v>
      </c>
      <c r="BF178" s="286">
        <v>3.5</v>
      </c>
      <c r="BG178" s="286">
        <v>3.5</v>
      </c>
      <c r="BH178" s="286">
        <v>3.5</v>
      </c>
      <c r="BI178" s="286">
        <v>3.5</v>
      </c>
      <c r="BJ178" s="286">
        <v>3.5</v>
      </c>
      <c r="BK178" s="286">
        <v>3.6</v>
      </c>
      <c r="BL178" s="286">
        <v>3.6</v>
      </c>
      <c r="BM178" s="286">
        <v>3.6</v>
      </c>
      <c r="BN178" s="286">
        <v>3.6</v>
      </c>
      <c r="BO178" s="286">
        <v>3.6</v>
      </c>
      <c r="BP178" s="286">
        <v>3.7</v>
      </c>
      <c r="BQ178" s="286">
        <v>3.7</v>
      </c>
      <c r="BR178" s="286">
        <v>3.7</v>
      </c>
      <c r="BS178" s="286">
        <v>3.9</v>
      </c>
      <c r="BT178" s="286">
        <v>3.9</v>
      </c>
      <c r="BU178" s="286">
        <v>3.9</v>
      </c>
      <c r="BV178" s="286">
        <v>3.9</v>
      </c>
      <c r="BW178" s="286">
        <v>3.9</v>
      </c>
      <c r="BX178" s="286">
        <v>3.8</v>
      </c>
      <c r="BY178" s="286">
        <v>3.8</v>
      </c>
      <c r="BZ178" s="286">
        <v>3.9</v>
      </c>
      <c r="CA178" s="286">
        <v>3.9</v>
      </c>
      <c r="CB178" s="286">
        <f>_xlfn.IFNA(VLOOKUP(C178,'INFORM Severity - hidden'!$C$5:$G$300,5,FALSE),"-")</f>
        <v>3.5</v>
      </c>
    </row>
    <row r="179" spans="1:80">
      <c r="C179" t="s">
        <v>8630</v>
      </c>
      <c r="D179" s="286" t="str">
        <f t="shared" si="2"/>
        <v>-</v>
      </c>
      <c r="E179" s="286" t="s">
        <v>8529</v>
      </c>
      <c r="F179" s="286">
        <v>3.3</v>
      </c>
      <c r="G179" s="286">
        <v>3.3</v>
      </c>
      <c r="H179" s="286">
        <v>3.3</v>
      </c>
      <c r="I179" s="286">
        <v>3.3</v>
      </c>
      <c r="J179" s="286" t="s">
        <v>8529</v>
      </c>
      <c r="K179" s="286" t="s">
        <v>8529</v>
      </c>
      <c r="L179" s="286" t="s">
        <v>8529</v>
      </c>
      <c r="M179" s="286" t="s">
        <v>8529</v>
      </c>
      <c r="N179" s="286" t="s">
        <v>8529</v>
      </c>
      <c r="O179" s="286" t="s">
        <v>8529</v>
      </c>
      <c r="P179" s="286" t="s">
        <v>8529</v>
      </c>
      <c r="Q179" s="286" t="s">
        <v>8529</v>
      </c>
      <c r="R179" s="286" t="s">
        <v>8529</v>
      </c>
      <c r="S179" s="286" t="s">
        <v>8529</v>
      </c>
      <c r="T179" s="286" t="s">
        <v>8529</v>
      </c>
      <c r="U179" s="286" t="s">
        <v>8529</v>
      </c>
      <c r="V179" s="286" t="s">
        <v>8529</v>
      </c>
      <c r="W179" s="286" t="s">
        <v>8529</v>
      </c>
      <c r="X179" s="286" t="s">
        <v>8529</v>
      </c>
      <c r="Y179" s="286" t="s">
        <v>8529</v>
      </c>
      <c r="Z179" s="286" t="s">
        <v>8529</v>
      </c>
      <c r="AA179" s="286" t="s">
        <v>8529</v>
      </c>
      <c r="AB179" s="286" t="s">
        <v>8529</v>
      </c>
      <c r="AC179" s="286" t="s">
        <v>8529</v>
      </c>
      <c r="AD179" s="286" t="s">
        <v>8529</v>
      </c>
      <c r="AE179" s="286" t="s">
        <v>8529</v>
      </c>
      <c r="AF179" s="286" t="s">
        <v>8529</v>
      </c>
      <c r="AG179" s="286" t="s">
        <v>8529</v>
      </c>
      <c r="AH179" s="286" t="s">
        <v>8529</v>
      </c>
      <c r="AI179" s="286" t="s">
        <v>8529</v>
      </c>
      <c r="AJ179" s="286" t="s">
        <v>8529</v>
      </c>
      <c r="AK179" s="286" t="s">
        <v>8529</v>
      </c>
      <c r="AL179" s="286" t="s">
        <v>8529</v>
      </c>
      <c r="AM179" s="286" t="s">
        <v>8529</v>
      </c>
      <c r="AN179" s="286" t="s">
        <v>8529</v>
      </c>
      <c r="AO179" s="286" t="s">
        <v>8529</v>
      </c>
      <c r="AP179" s="286" t="s">
        <v>8529</v>
      </c>
      <c r="AQ179" s="286" t="s">
        <v>8529</v>
      </c>
      <c r="AR179" s="286" t="s">
        <v>8529</v>
      </c>
      <c r="AS179" s="286" t="s">
        <v>8529</v>
      </c>
      <c r="AT179" s="286" t="s">
        <v>8529</v>
      </c>
      <c r="AU179" s="286" t="s">
        <v>8529</v>
      </c>
      <c r="AV179" s="286" t="s">
        <v>8529</v>
      </c>
      <c r="AW179" s="286" t="s">
        <v>8529</v>
      </c>
      <c r="AX179" s="286" t="s">
        <v>8529</v>
      </c>
      <c r="AY179" s="286" t="s">
        <v>8529</v>
      </c>
      <c r="AZ179" s="286" t="s">
        <v>8529</v>
      </c>
      <c r="BA179" s="286" t="s">
        <v>8529</v>
      </c>
      <c r="BB179" s="286" t="s">
        <v>8529</v>
      </c>
      <c r="BC179" s="286" t="s">
        <v>8529</v>
      </c>
      <c r="BD179" s="286" t="s">
        <v>8529</v>
      </c>
      <c r="BE179" s="286" t="s">
        <v>8529</v>
      </c>
      <c r="BF179" s="286" t="s">
        <v>8529</v>
      </c>
      <c r="BG179" s="286" t="s">
        <v>8529</v>
      </c>
      <c r="BH179" s="286" t="s">
        <v>8529</v>
      </c>
      <c r="BI179" s="286" t="s">
        <v>8529</v>
      </c>
      <c r="BJ179" s="286" t="s">
        <v>8529</v>
      </c>
      <c r="BK179" s="286" t="s">
        <v>8529</v>
      </c>
      <c r="BL179" s="286" t="s">
        <v>8529</v>
      </c>
      <c r="BM179" s="286" t="s">
        <v>8529</v>
      </c>
      <c r="BN179" s="286" t="s">
        <v>8529</v>
      </c>
      <c r="BO179" s="286" t="s">
        <v>8529</v>
      </c>
      <c r="BP179" s="286" t="s">
        <v>8529</v>
      </c>
      <c r="BQ179" s="286" t="s">
        <v>8529</v>
      </c>
      <c r="BR179" s="286" t="s">
        <v>8529</v>
      </c>
      <c r="BS179" s="286" t="s">
        <v>8529</v>
      </c>
      <c r="BT179" s="286" t="s">
        <v>8529</v>
      </c>
      <c r="BU179" s="286" t="s">
        <v>8529</v>
      </c>
      <c r="BV179" s="286" t="s">
        <v>8529</v>
      </c>
      <c r="BW179" s="286" t="s">
        <v>8529</v>
      </c>
      <c r="BX179" s="286" t="s">
        <v>8529</v>
      </c>
      <c r="BY179" s="286" t="s">
        <v>8529</v>
      </c>
      <c r="BZ179" s="286" t="s">
        <v>8529</v>
      </c>
      <c r="CA179" s="286" t="s">
        <v>8529</v>
      </c>
      <c r="CB179" s="286" t="str">
        <f>_xlfn.IFNA(VLOOKUP(C179,'INFORM Severity - hidden'!$C$5:$G$300,5,FALSE),"-")</f>
        <v>-</v>
      </c>
    </row>
    <row r="180" spans="1:80">
      <c r="C180" t="s">
        <v>8631</v>
      </c>
      <c r="D180" s="286" t="str">
        <f t="shared" si="2"/>
        <v>-</v>
      </c>
      <c r="E180" s="286" t="s">
        <v>8529</v>
      </c>
      <c r="F180" s="286" t="s">
        <v>8529</v>
      </c>
      <c r="G180" s="286">
        <v>3.1</v>
      </c>
      <c r="H180" s="286">
        <v>3.4</v>
      </c>
      <c r="I180" s="286">
        <v>3.4</v>
      </c>
      <c r="J180" s="286" t="s">
        <v>8529</v>
      </c>
      <c r="K180" s="286" t="s">
        <v>8529</v>
      </c>
      <c r="L180" s="286" t="s">
        <v>8529</v>
      </c>
      <c r="M180" s="286" t="s">
        <v>8529</v>
      </c>
      <c r="N180" s="286" t="s">
        <v>8529</v>
      </c>
      <c r="O180" s="286" t="s">
        <v>8529</v>
      </c>
      <c r="P180" s="286" t="s">
        <v>8529</v>
      </c>
      <c r="Q180" s="286" t="s">
        <v>8529</v>
      </c>
      <c r="R180" s="286" t="s">
        <v>8529</v>
      </c>
      <c r="S180" s="286" t="s">
        <v>8529</v>
      </c>
      <c r="T180" s="286" t="s">
        <v>8529</v>
      </c>
      <c r="U180" s="286" t="s">
        <v>8529</v>
      </c>
      <c r="V180" s="286" t="s">
        <v>8529</v>
      </c>
      <c r="W180" s="286" t="s">
        <v>8529</v>
      </c>
      <c r="X180" s="286" t="s">
        <v>8529</v>
      </c>
      <c r="Y180" s="286" t="s">
        <v>8529</v>
      </c>
      <c r="Z180" s="286" t="s">
        <v>8529</v>
      </c>
      <c r="AA180" s="286" t="s">
        <v>8529</v>
      </c>
      <c r="AB180" s="286" t="s">
        <v>8529</v>
      </c>
      <c r="AC180" s="286" t="s">
        <v>8529</v>
      </c>
      <c r="AD180" s="286" t="s">
        <v>8529</v>
      </c>
      <c r="AE180" s="286" t="s">
        <v>8529</v>
      </c>
      <c r="AF180" s="286" t="s">
        <v>8529</v>
      </c>
      <c r="AG180" s="286" t="s">
        <v>8529</v>
      </c>
      <c r="AH180" s="286" t="s">
        <v>8529</v>
      </c>
      <c r="AI180" s="286" t="s">
        <v>8529</v>
      </c>
      <c r="AJ180" s="286" t="s">
        <v>8529</v>
      </c>
      <c r="AK180" s="286" t="s">
        <v>8529</v>
      </c>
      <c r="AL180" s="286" t="s">
        <v>8529</v>
      </c>
      <c r="AM180" s="286" t="s">
        <v>8529</v>
      </c>
      <c r="AN180" s="286" t="s">
        <v>8529</v>
      </c>
      <c r="AO180" s="286" t="s">
        <v>8529</v>
      </c>
      <c r="AP180" s="286" t="s">
        <v>8529</v>
      </c>
      <c r="AQ180" s="286" t="s">
        <v>8529</v>
      </c>
      <c r="AR180" s="286" t="s">
        <v>8529</v>
      </c>
      <c r="AS180" s="286" t="s">
        <v>8529</v>
      </c>
      <c r="AT180" s="286" t="s">
        <v>8529</v>
      </c>
      <c r="AU180" s="286" t="s">
        <v>8529</v>
      </c>
      <c r="AV180" s="286" t="s">
        <v>8529</v>
      </c>
      <c r="AW180" s="286" t="s">
        <v>8529</v>
      </c>
      <c r="AX180" s="286" t="s">
        <v>8529</v>
      </c>
      <c r="AY180" s="286" t="s">
        <v>8529</v>
      </c>
      <c r="AZ180" s="286" t="s">
        <v>8529</v>
      </c>
      <c r="BA180" s="286" t="s">
        <v>8529</v>
      </c>
      <c r="BB180" s="286" t="s">
        <v>8529</v>
      </c>
      <c r="BC180" s="286" t="s">
        <v>8529</v>
      </c>
      <c r="BD180" s="286" t="s">
        <v>8529</v>
      </c>
      <c r="BE180" s="286" t="s">
        <v>8529</v>
      </c>
      <c r="BF180" s="286" t="s">
        <v>8529</v>
      </c>
      <c r="BG180" s="286" t="s">
        <v>8529</v>
      </c>
      <c r="BH180" s="286" t="s">
        <v>8529</v>
      </c>
      <c r="BI180" s="286" t="s">
        <v>8529</v>
      </c>
      <c r="BJ180" s="286" t="s">
        <v>8529</v>
      </c>
      <c r="BK180" s="286" t="s">
        <v>8529</v>
      </c>
      <c r="BL180" s="286" t="s">
        <v>8529</v>
      </c>
      <c r="BM180" s="286" t="s">
        <v>8529</v>
      </c>
      <c r="BN180" s="286" t="s">
        <v>8529</v>
      </c>
      <c r="BO180" s="286" t="s">
        <v>8529</v>
      </c>
      <c r="BP180" s="286" t="s">
        <v>8529</v>
      </c>
      <c r="BQ180" s="286" t="s">
        <v>8529</v>
      </c>
      <c r="BR180" s="286" t="s">
        <v>8529</v>
      </c>
      <c r="BS180" s="286" t="s">
        <v>8529</v>
      </c>
      <c r="BT180" s="286" t="s">
        <v>8529</v>
      </c>
      <c r="BU180" s="286" t="s">
        <v>8529</v>
      </c>
      <c r="BV180" s="286" t="s">
        <v>8529</v>
      </c>
      <c r="BW180" s="286" t="s">
        <v>8529</v>
      </c>
      <c r="BX180" s="286" t="s">
        <v>8529</v>
      </c>
      <c r="BY180" s="286" t="s">
        <v>8529</v>
      </c>
      <c r="BZ180" s="286" t="s">
        <v>8529</v>
      </c>
      <c r="CA180" s="286" t="s">
        <v>8529</v>
      </c>
      <c r="CB180" s="286" t="str">
        <f>_xlfn.IFNA(VLOOKUP(C180,'INFORM Severity - hidden'!$C$5:$G$300,5,FALSE),"-")</f>
        <v>-</v>
      </c>
    </row>
    <row r="181" spans="1:80">
      <c r="A181" t="s">
        <v>555</v>
      </c>
      <c r="B181" t="s">
        <v>553</v>
      </c>
      <c r="C181" t="s">
        <v>554</v>
      </c>
      <c r="D181" s="286" t="str">
        <f t="shared" si="2"/>
        <v>Decreasing</v>
      </c>
      <c r="E181" s="286" t="s">
        <v>8529</v>
      </c>
      <c r="F181" s="286" t="s">
        <v>8529</v>
      </c>
      <c r="G181" s="286" t="s">
        <v>8529</v>
      </c>
      <c r="H181" s="286" t="s">
        <v>8529</v>
      </c>
      <c r="I181" s="286" t="s">
        <v>8529</v>
      </c>
      <c r="J181" s="286" t="s">
        <v>8529</v>
      </c>
      <c r="K181" s="286" t="s">
        <v>8529</v>
      </c>
      <c r="L181" s="286" t="s">
        <v>8529</v>
      </c>
      <c r="M181" s="286" t="s">
        <v>8529</v>
      </c>
      <c r="N181" s="286" t="s">
        <v>8529</v>
      </c>
      <c r="O181" s="286" t="s">
        <v>8529</v>
      </c>
      <c r="P181" s="286" t="s">
        <v>8529</v>
      </c>
      <c r="Q181" s="286" t="s">
        <v>8529</v>
      </c>
      <c r="R181" s="286" t="s">
        <v>8529</v>
      </c>
      <c r="S181" s="286">
        <v>2</v>
      </c>
      <c r="T181" s="286">
        <v>2</v>
      </c>
      <c r="U181" s="286">
        <v>2.6</v>
      </c>
      <c r="V181" s="286">
        <v>2.6</v>
      </c>
      <c r="W181" s="286">
        <v>2.8</v>
      </c>
      <c r="X181" s="286">
        <v>2.9</v>
      </c>
      <c r="Y181" s="286">
        <v>2.9</v>
      </c>
      <c r="Z181" s="286">
        <v>2.9</v>
      </c>
      <c r="AA181" s="286">
        <v>2.1</v>
      </c>
      <c r="AB181" s="286">
        <v>2.1</v>
      </c>
      <c r="AC181" s="286">
        <v>3.5</v>
      </c>
      <c r="AD181" s="286">
        <v>3.5</v>
      </c>
      <c r="AE181" s="286">
        <v>3.5</v>
      </c>
      <c r="AF181" s="286">
        <v>3.6</v>
      </c>
      <c r="AG181" s="286">
        <v>3.6</v>
      </c>
      <c r="AH181" s="286">
        <v>3.6</v>
      </c>
      <c r="AI181" s="286">
        <v>3.4</v>
      </c>
      <c r="AJ181" s="286">
        <v>3.4</v>
      </c>
      <c r="AK181" s="286">
        <v>3.4</v>
      </c>
      <c r="AL181" s="286">
        <v>3.3</v>
      </c>
      <c r="AM181" s="286">
        <v>3.3</v>
      </c>
      <c r="AN181" s="286">
        <v>3.3</v>
      </c>
      <c r="AO181" s="286">
        <v>3.4</v>
      </c>
      <c r="AP181" s="286">
        <v>3.4</v>
      </c>
      <c r="AQ181" s="286">
        <v>3.4</v>
      </c>
      <c r="AR181" s="286">
        <v>3.4</v>
      </c>
      <c r="AS181" s="286">
        <v>3.4</v>
      </c>
      <c r="AT181" s="286">
        <v>3.4</v>
      </c>
      <c r="AU181" s="286">
        <v>3.4</v>
      </c>
      <c r="AV181" s="286">
        <v>3.4</v>
      </c>
      <c r="AW181" s="286">
        <v>3.4</v>
      </c>
      <c r="AX181" s="286">
        <v>3.4</v>
      </c>
      <c r="AY181" s="286">
        <v>3.5</v>
      </c>
      <c r="AZ181" s="286">
        <v>3.5</v>
      </c>
      <c r="BA181" s="286">
        <v>3.5</v>
      </c>
      <c r="BB181" s="286">
        <v>3.5</v>
      </c>
      <c r="BC181" s="286">
        <v>3.5</v>
      </c>
      <c r="BD181" s="286">
        <v>3.4</v>
      </c>
      <c r="BE181" s="286">
        <v>3.5</v>
      </c>
      <c r="BF181" s="286">
        <v>3.4</v>
      </c>
      <c r="BG181" s="286">
        <v>3.4</v>
      </c>
      <c r="BH181" s="286">
        <v>3.4</v>
      </c>
      <c r="BI181" s="286">
        <v>3.4</v>
      </c>
      <c r="BJ181" s="286">
        <v>3.4</v>
      </c>
      <c r="BK181" s="286">
        <v>3.5</v>
      </c>
      <c r="BL181" s="286">
        <v>3.5</v>
      </c>
      <c r="BM181" s="286">
        <v>3.5</v>
      </c>
      <c r="BN181" s="286">
        <v>3.5</v>
      </c>
      <c r="BO181" s="286">
        <v>3.4</v>
      </c>
      <c r="BP181" s="286">
        <v>3.7</v>
      </c>
      <c r="BQ181" s="286">
        <v>3.7</v>
      </c>
      <c r="BR181" s="286">
        <v>3.6</v>
      </c>
      <c r="BS181" s="286">
        <v>3.6</v>
      </c>
      <c r="BT181" s="286">
        <v>3.6</v>
      </c>
      <c r="BU181" s="286">
        <v>3.6</v>
      </c>
      <c r="BV181" s="286">
        <v>3.6</v>
      </c>
      <c r="BW181" s="286">
        <v>3.6</v>
      </c>
      <c r="BX181" s="286">
        <v>3.6</v>
      </c>
      <c r="BY181" s="286">
        <v>3.6</v>
      </c>
      <c r="BZ181" s="286">
        <v>3.4</v>
      </c>
      <c r="CA181" s="286">
        <v>3.3</v>
      </c>
      <c r="CB181" s="286">
        <f>_xlfn.IFNA(VLOOKUP(C181,'INFORM Severity - hidden'!$C$5:$G$300,5,FALSE),"-")</f>
        <v>3.5</v>
      </c>
    </row>
    <row r="182" spans="1:80">
      <c r="C182" t="s">
        <v>8632</v>
      </c>
      <c r="D182" s="286" t="str">
        <f t="shared" si="2"/>
        <v>-</v>
      </c>
      <c r="E182" s="286" t="s">
        <v>8529</v>
      </c>
      <c r="F182" s="286" t="s">
        <v>8529</v>
      </c>
      <c r="G182" s="286" t="s">
        <v>8529</v>
      </c>
      <c r="H182" s="286">
        <v>2.7</v>
      </c>
      <c r="I182" s="286">
        <v>2.8</v>
      </c>
      <c r="J182" s="286" t="s">
        <v>8529</v>
      </c>
      <c r="K182" s="286" t="s">
        <v>8529</v>
      </c>
      <c r="L182" s="286" t="s">
        <v>8529</v>
      </c>
      <c r="M182" s="286" t="s">
        <v>8529</v>
      </c>
      <c r="N182" s="286" t="s">
        <v>8529</v>
      </c>
      <c r="O182" s="286" t="s">
        <v>8529</v>
      </c>
      <c r="P182" s="286" t="s">
        <v>8529</v>
      </c>
      <c r="Q182" s="286" t="s">
        <v>8529</v>
      </c>
      <c r="R182" s="286" t="s">
        <v>8529</v>
      </c>
      <c r="S182" s="286" t="s">
        <v>8529</v>
      </c>
      <c r="T182" s="286" t="s">
        <v>8529</v>
      </c>
      <c r="U182" s="286" t="s">
        <v>8529</v>
      </c>
      <c r="V182" s="286" t="s">
        <v>8529</v>
      </c>
      <c r="W182" s="286" t="s">
        <v>8529</v>
      </c>
      <c r="X182" s="286" t="s">
        <v>8529</v>
      </c>
      <c r="Y182" s="286" t="s">
        <v>8529</v>
      </c>
      <c r="Z182" s="286" t="s">
        <v>8529</v>
      </c>
      <c r="AA182" s="286" t="s">
        <v>8529</v>
      </c>
      <c r="AB182" s="286" t="s">
        <v>8529</v>
      </c>
      <c r="AC182" s="286" t="s">
        <v>8529</v>
      </c>
      <c r="AD182" s="286" t="s">
        <v>8529</v>
      </c>
      <c r="AE182" s="286" t="s">
        <v>8529</v>
      </c>
      <c r="AF182" s="286" t="s">
        <v>8529</v>
      </c>
      <c r="AG182" s="286" t="s">
        <v>8529</v>
      </c>
      <c r="AH182" s="286" t="s">
        <v>8529</v>
      </c>
      <c r="AI182" s="286" t="s">
        <v>8529</v>
      </c>
      <c r="AJ182" s="286" t="s">
        <v>8529</v>
      </c>
      <c r="AK182" s="286" t="s">
        <v>8529</v>
      </c>
      <c r="AL182" s="286" t="s">
        <v>8529</v>
      </c>
      <c r="AM182" s="286" t="s">
        <v>8529</v>
      </c>
      <c r="AN182" s="286" t="s">
        <v>8529</v>
      </c>
      <c r="AO182" s="286" t="s">
        <v>8529</v>
      </c>
      <c r="AP182" s="286" t="s">
        <v>8529</v>
      </c>
      <c r="AQ182" s="286" t="s">
        <v>8529</v>
      </c>
      <c r="AR182" s="286" t="s">
        <v>8529</v>
      </c>
      <c r="AS182" s="286" t="s">
        <v>8529</v>
      </c>
      <c r="AT182" s="286" t="s">
        <v>8529</v>
      </c>
      <c r="AU182" s="286" t="s">
        <v>8529</v>
      </c>
      <c r="AV182" s="286" t="s">
        <v>8529</v>
      </c>
      <c r="AW182" s="286" t="s">
        <v>8529</v>
      </c>
      <c r="AX182" s="286" t="s">
        <v>8529</v>
      </c>
      <c r="AY182" s="286" t="s">
        <v>8529</v>
      </c>
      <c r="AZ182" s="286" t="s">
        <v>8529</v>
      </c>
      <c r="BA182" s="286" t="s">
        <v>8529</v>
      </c>
      <c r="BB182" s="286" t="s">
        <v>8529</v>
      </c>
      <c r="BC182" s="286" t="s">
        <v>8529</v>
      </c>
      <c r="BD182" s="286" t="s">
        <v>8529</v>
      </c>
      <c r="BE182" s="286" t="s">
        <v>8529</v>
      </c>
      <c r="BF182" s="286" t="s">
        <v>8529</v>
      </c>
      <c r="BG182" s="286" t="s">
        <v>8529</v>
      </c>
      <c r="BH182" s="286" t="s">
        <v>8529</v>
      </c>
      <c r="BI182" s="286" t="s">
        <v>8529</v>
      </c>
      <c r="BJ182" s="286" t="s">
        <v>8529</v>
      </c>
      <c r="BK182" s="286" t="s">
        <v>8529</v>
      </c>
      <c r="BL182" s="286" t="s">
        <v>8529</v>
      </c>
      <c r="BM182" s="286" t="s">
        <v>8529</v>
      </c>
      <c r="BN182" s="286" t="s">
        <v>8529</v>
      </c>
      <c r="BO182" s="286" t="s">
        <v>8529</v>
      </c>
      <c r="BP182" s="286" t="s">
        <v>8529</v>
      </c>
      <c r="BQ182" s="286" t="s">
        <v>8529</v>
      </c>
      <c r="BR182" s="286" t="s">
        <v>8529</v>
      </c>
      <c r="BS182" s="286" t="s">
        <v>8529</v>
      </c>
      <c r="BT182" s="286" t="s">
        <v>8529</v>
      </c>
      <c r="BU182" s="286" t="s">
        <v>8529</v>
      </c>
      <c r="BV182" s="286" t="s">
        <v>8529</v>
      </c>
      <c r="BW182" s="286" t="s">
        <v>8529</v>
      </c>
      <c r="BX182" s="286" t="s">
        <v>8529</v>
      </c>
      <c r="BY182" s="286" t="s">
        <v>8529</v>
      </c>
      <c r="BZ182" s="286" t="s">
        <v>8529</v>
      </c>
      <c r="CA182" s="286" t="s">
        <v>8529</v>
      </c>
      <c r="CB182" s="286" t="str">
        <f>_xlfn.IFNA(VLOOKUP(C182,'INFORM Severity - hidden'!$C$5:$G$300,5,FALSE),"-")</f>
        <v>-</v>
      </c>
    </row>
    <row r="183" spans="1:80">
      <c r="C183" t="s">
        <v>8633</v>
      </c>
      <c r="D183" s="286" t="str">
        <f t="shared" si="2"/>
        <v>-</v>
      </c>
      <c r="E183" s="286" t="s">
        <v>8529</v>
      </c>
      <c r="F183" s="286" t="s">
        <v>8529</v>
      </c>
      <c r="G183" s="286" t="s">
        <v>8529</v>
      </c>
      <c r="H183" s="286" t="s">
        <v>8529</v>
      </c>
      <c r="I183" s="286" t="s">
        <v>8529</v>
      </c>
      <c r="J183" s="286" t="s">
        <v>8529</v>
      </c>
      <c r="K183" s="286" t="s">
        <v>8529</v>
      </c>
      <c r="L183" s="286" t="s">
        <v>8529</v>
      </c>
      <c r="M183" s="286" t="s">
        <v>8529</v>
      </c>
      <c r="N183" s="286" t="s">
        <v>8529</v>
      </c>
      <c r="O183" s="286" t="s">
        <v>8529</v>
      </c>
      <c r="P183" s="286" t="s">
        <v>8529</v>
      </c>
      <c r="Q183" s="286" t="s">
        <v>8529</v>
      </c>
      <c r="R183" s="286">
        <v>3.2</v>
      </c>
      <c r="S183" s="286">
        <v>3.2</v>
      </c>
      <c r="T183" s="286">
        <v>3.2</v>
      </c>
      <c r="U183" s="286">
        <v>3.2</v>
      </c>
      <c r="V183" s="286">
        <v>3.2</v>
      </c>
      <c r="W183" s="286">
        <v>3.2</v>
      </c>
      <c r="X183" s="286">
        <v>3.2</v>
      </c>
      <c r="Y183" s="286">
        <v>3.2</v>
      </c>
      <c r="Z183" s="286">
        <v>2.8</v>
      </c>
      <c r="AA183" s="286">
        <v>3</v>
      </c>
      <c r="AB183" s="286">
        <v>3</v>
      </c>
      <c r="AC183" s="286">
        <v>3.4</v>
      </c>
      <c r="AD183" s="286">
        <v>3.4</v>
      </c>
      <c r="AE183" s="286">
        <v>3.4</v>
      </c>
      <c r="AF183" s="286">
        <v>3.5</v>
      </c>
      <c r="AG183" s="286">
        <v>3.5</v>
      </c>
      <c r="AH183" s="286">
        <v>3.5</v>
      </c>
      <c r="AI183" s="286" t="s">
        <v>8529</v>
      </c>
      <c r="AJ183" s="286" t="s">
        <v>8529</v>
      </c>
      <c r="AK183" s="286" t="s">
        <v>8529</v>
      </c>
      <c r="AL183" s="286" t="s">
        <v>8529</v>
      </c>
      <c r="AM183" s="286" t="s">
        <v>8529</v>
      </c>
      <c r="AN183" s="286" t="s">
        <v>8529</v>
      </c>
      <c r="AO183" s="286" t="s">
        <v>8529</v>
      </c>
      <c r="AP183" s="286" t="s">
        <v>8529</v>
      </c>
      <c r="AQ183" s="286" t="s">
        <v>8529</v>
      </c>
      <c r="AR183" s="286" t="s">
        <v>8529</v>
      </c>
      <c r="AS183" s="286" t="s">
        <v>8529</v>
      </c>
      <c r="AT183" s="286" t="s">
        <v>8529</v>
      </c>
      <c r="AU183" s="286" t="s">
        <v>8529</v>
      </c>
      <c r="AV183" s="286" t="s">
        <v>8529</v>
      </c>
      <c r="AW183" s="286" t="s">
        <v>8529</v>
      </c>
      <c r="AX183" s="286" t="s">
        <v>8529</v>
      </c>
      <c r="AY183" s="286" t="s">
        <v>8529</v>
      </c>
      <c r="AZ183" s="286" t="s">
        <v>8529</v>
      </c>
      <c r="BA183" s="286" t="s">
        <v>8529</v>
      </c>
      <c r="BB183" s="286" t="s">
        <v>8529</v>
      </c>
      <c r="BC183" s="286" t="s">
        <v>8529</v>
      </c>
      <c r="BD183" s="286" t="s">
        <v>8529</v>
      </c>
      <c r="BE183" s="286" t="s">
        <v>8529</v>
      </c>
      <c r="BF183" s="286" t="s">
        <v>8529</v>
      </c>
      <c r="BG183" s="286" t="s">
        <v>8529</v>
      </c>
      <c r="BH183" s="286" t="s">
        <v>8529</v>
      </c>
      <c r="BI183" s="286" t="s">
        <v>8529</v>
      </c>
      <c r="BJ183" s="286" t="s">
        <v>8529</v>
      </c>
      <c r="BK183" s="286" t="s">
        <v>8529</v>
      </c>
      <c r="BL183" s="286" t="s">
        <v>8529</v>
      </c>
      <c r="BM183" s="286" t="s">
        <v>8529</v>
      </c>
      <c r="BN183" s="286" t="s">
        <v>8529</v>
      </c>
      <c r="BO183" s="286" t="s">
        <v>8529</v>
      </c>
      <c r="BP183" s="286" t="s">
        <v>8529</v>
      </c>
      <c r="BQ183" s="286" t="s">
        <v>8529</v>
      </c>
      <c r="BR183" s="286" t="s">
        <v>8529</v>
      </c>
      <c r="BS183" s="286" t="s">
        <v>8529</v>
      </c>
      <c r="BT183" s="286" t="s">
        <v>8529</v>
      </c>
      <c r="BU183" s="286" t="s">
        <v>8529</v>
      </c>
      <c r="BV183" s="286" t="s">
        <v>8529</v>
      </c>
      <c r="BW183" s="286" t="s">
        <v>8529</v>
      </c>
      <c r="BX183" s="286" t="s">
        <v>8529</v>
      </c>
      <c r="BY183" s="286" t="s">
        <v>8529</v>
      </c>
      <c r="BZ183" s="286" t="s">
        <v>8529</v>
      </c>
      <c r="CA183" s="286" t="s">
        <v>8529</v>
      </c>
      <c r="CB183" s="286" t="str">
        <f>_xlfn.IFNA(VLOOKUP(C183,'INFORM Severity - hidden'!$C$5:$G$300,5,FALSE),"-")</f>
        <v>-</v>
      </c>
    </row>
    <row r="184" spans="1:80">
      <c r="C184" t="s">
        <v>8634</v>
      </c>
      <c r="D184" s="286" t="str">
        <f t="shared" si="2"/>
        <v>-</v>
      </c>
      <c r="E184" s="286" t="s">
        <v>8529</v>
      </c>
      <c r="F184" s="286" t="s">
        <v>8529</v>
      </c>
      <c r="G184" s="286" t="s">
        <v>8529</v>
      </c>
      <c r="H184" s="286" t="s">
        <v>8529</v>
      </c>
      <c r="I184" s="286" t="s">
        <v>8529</v>
      </c>
      <c r="J184" s="286" t="s">
        <v>8529</v>
      </c>
      <c r="K184" s="286" t="s">
        <v>8529</v>
      </c>
      <c r="L184" s="286" t="s">
        <v>8529</v>
      </c>
      <c r="M184" s="286" t="s">
        <v>8529</v>
      </c>
      <c r="N184" s="286" t="s">
        <v>8529</v>
      </c>
      <c r="O184" s="286" t="s">
        <v>8529</v>
      </c>
      <c r="P184" s="286" t="s">
        <v>8529</v>
      </c>
      <c r="Q184" s="286" t="s">
        <v>8529</v>
      </c>
      <c r="R184" s="286" t="s">
        <v>8529</v>
      </c>
      <c r="S184" s="286" t="s">
        <v>8529</v>
      </c>
      <c r="T184" s="286" t="s">
        <v>8529</v>
      </c>
      <c r="U184" s="286" t="s">
        <v>8529</v>
      </c>
      <c r="V184" s="286" t="s">
        <v>8529</v>
      </c>
      <c r="W184" s="286" t="s">
        <v>8529</v>
      </c>
      <c r="X184" s="286" t="s">
        <v>8529</v>
      </c>
      <c r="Y184" s="286" t="s">
        <v>8529</v>
      </c>
      <c r="Z184" s="286" t="s">
        <v>8529</v>
      </c>
      <c r="AA184" s="286" t="s">
        <v>8529</v>
      </c>
      <c r="AB184" s="286" t="s">
        <v>8529</v>
      </c>
      <c r="AC184" s="286" t="s">
        <v>8529</v>
      </c>
      <c r="AD184" s="286">
        <v>2.2000000000000002</v>
      </c>
      <c r="AE184" s="286">
        <v>2.2000000000000002</v>
      </c>
      <c r="AF184" s="286">
        <v>2.2999999999999998</v>
      </c>
      <c r="AG184" s="286">
        <v>2.2999999999999998</v>
      </c>
      <c r="AH184" s="286">
        <v>2.2999999999999998</v>
      </c>
      <c r="AI184" s="286" t="s">
        <v>8529</v>
      </c>
      <c r="AJ184" s="286" t="s">
        <v>8529</v>
      </c>
      <c r="AK184" s="286" t="s">
        <v>8529</v>
      </c>
      <c r="AL184" s="286" t="s">
        <v>8529</v>
      </c>
      <c r="AM184" s="286" t="s">
        <v>8529</v>
      </c>
      <c r="AN184" s="286" t="s">
        <v>8529</v>
      </c>
      <c r="AO184" s="286" t="s">
        <v>8529</v>
      </c>
      <c r="AP184" s="286" t="s">
        <v>8529</v>
      </c>
      <c r="AQ184" s="286" t="s">
        <v>8529</v>
      </c>
      <c r="AR184" s="286" t="s">
        <v>8529</v>
      </c>
      <c r="AS184" s="286" t="s">
        <v>8529</v>
      </c>
      <c r="AT184" s="286" t="s">
        <v>8529</v>
      </c>
      <c r="AU184" s="286" t="s">
        <v>8529</v>
      </c>
      <c r="AV184" s="286" t="s">
        <v>8529</v>
      </c>
      <c r="AW184" s="286" t="s">
        <v>8529</v>
      </c>
      <c r="AX184" s="286" t="s">
        <v>8529</v>
      </c>
      <c r="AY184" s="286" t="s">
        <v>8529</v>
      </c>
      <c r="AZ184" s="286" t="s">
        <v>8529</v>
      </c>
      <c r="BA184" s="286" t="s">
        <v>8529</v>
      </c>
      <c r="BB184" s="286" t="s">
        <v>8529</v>
      </c>
      <c r="BC184" s="286" t="s">
        <v>8529</v>
      </c>
      <c r="BD184" s="286" t="s">
        <v>8529</v>
      </c>
      <c r="BE184" s="286" t="s">
        <v>8529</v>
      </c>
      <c r="BF184" s="286" t="s">
        <v>8529</v>
      </c>
      <c r="BG184" s="286" t="s">
        <v>8529</v>
      </c>
      <c r="BH184" s="286" t="s">
        <v>8529</v>
      </c>
      <c r="BI184" s="286" t="s">
        <v>8529</v>
      </c>
      <c r="BJ184" s="286" t="s">
        <v>8529</v>
      </c>
      <c r="BK184" s="286" t="s">
        <v>8529</v>
      </c>
      <c r="BL184" s="286" t="s">
        <v>8529</v>
      </c>
      <c r="BM184" s="286" t="s">
        <v>8529</v>
      </c>
      <c r="BN184" s="286" t="s">
        <v>8529</v>
      </c>
      <c r="BO184" s="286" t="s">
        <v>8529</v>
      </c>
      <c r="BP184" s="286" t="s">
        <v>8529</v>
      </c>
      <c r="BQ184" s="286" t="s">
        <v>8529</v>
      </c>
      <c r="BR184" s="286" t="s">
        <v>8529</v>
      </c>
      <c r="BS184" s="286" t="s">
        <v>8529</v>
      </c>
      <c r="BT184" s="286" t="s">
        <v>8529</v>
      </c>
      <c r="BU184" s="286" t="s">
        <v>8529</v>
      </c>
      <c r="BV184" s="286" t="s">
        <v>8529</v>
      </c>
      <c r="BW184" s="286" t="s">
        <v>8529</v>
      </c>
      <c r="BX184" s="286" t="s">
        <v>8529</v>
      </c>
      <c r="BY184" s="286" t="s">
        <v>8529</v>
      </c>
      <c r="BZ184" s="286" t="s">
        <v>8529</v>
      </c>
      <c r="CA184" s="286" t="s">
        <v>8529</v>
      </c>
      <c r="CB184" s="286" t="str">
        <f>_xlfn.IFNA(VLOOKUP(C184,'INFORM Severity - hidden'!$C$5:$G$300,5,FALSE),"-")</f>
        <v>-</v>
      </c>
    </row>
    <row r="185" spans="1:80">
      <c r="C185" t="s">
        <v>8635</v>
      </c>
      <c r="D185" s="286" t="str">
        <f t="shared" si="2"/>
        <v>-</v>
      </c>
      <c r="E185" s="286" t="s">
        <v>8529</v>
      </c>
      <c r="F185" s="286" t="s">
        <v>8529</v>
      </c>
      <c r="G185" s="286" t="s">
        <v>8529</v>
      </c>
      <c r="H185" s="286" t="s">
        <v>8529</v>
      </c>
      <c r="I185" s="286" t="s">
        <v>8529</v>
      </c>
      <c r="J185" s="286" t="s">
        <v>8529</v>
      </c>
      <c r="K185" s="286" t="s">
        <v>8529</v>
      </c>
      <c r="L185" s="286" t="s">
        <v>8529</v>
      </c>
      <c r="M185" s="286" t="s">
        <v>8529</v>
      </c>
      <c r="N185" s="286" t="s">
        <v>8529</v>
      </c>
      <c r="O185" s="286" t="s">
        <v>8529</v>
      </c>
      <c r="P185" s="286" t="s">
        <v>8529</v>
      </c>
      <c r="Q185" s="286" t="s">
        <v>8529</v>
      </c>
      <c r="R185" s="286" t="s">
        <v>8529</v>
      </c>
      <c r="S185" s="286" t="s">
        <v>8529</v>
      </c>
      <c r="T185" s="286" t="s">
        <v>8529</v>
      </c>
      <c r="U185" s="286" t="s">
        <v>8529</v>
      </c>
      <c r="V185" s="286" t="s">
        <v>8529</v>
      </c>
      <c r="W185" s="286" t="s">
        <v>8529</v>
      </c>
      <c r="X185" s="286" t="s">
        <v>8529</v>
      </c>
      <c r="Y185" s="286" t="s">
        <v>8529</v>
      </c>
      <c r="Z185" s="286" t="s">
        <v>8529</v>
      </c>
      <c r="AA185" s="286" t="s">
        <v>8529</v>
      </c>
      <c r="AB185" s="286" t="s">
        <v>8529</v>
      </c>
      <c r="AC185" s="286" t="s">
        <v>8529</v>
      </c>
      <c r="AD185" s="286" t="s">
        <v>8529</v>
      </c>
      <c r="AE185" s="286" t="s">
        <v>8529</v>
      </c>
      <c r="AF185" s="286" t="s">
        <v>8529</v>
      </c>
      <c r="AG185" s="286" t="s">
        <v>8529</v>
      </c>
      <c r="AH185" s="286" t="s">
        <v>8529</v>
      </c>
      <c r="AI185" s="286" t="s">
        <v>8529</v>
      </c>
      <c r="AJ185" s="286" t="s">
        <v>8529</v>
      </c>
      <c r="AK185" s="286" t="s">
        <v>8529</v>
      </c>
      <c r="AL185" s="286" t="s">
        <v>8529</v>
      </c>
      <c r="AM185" s="286" t="s">
        <v>8529</v>
      </c>
      <c r="AN185" s="286" t="s">
        <v>8529</v>
      </c>
      <c r="AO185" s="286">
        <v>2.2999999999999998</v>
      </c>
      <c r="AP185" s="286">
        <v>2.4</v>
      </c>
      <c r="AQ185" s="286">
        <v>2.6</v>
      </c>
      <c r="AR185" s="286">
        <v>3.1</v>
      </c>
      <c r="AS185" s="286">
        <v>3.1</v>
      </c>
      <c r="AT185" s="286">
        <v>3.1</v>
      </c>
      <c r="AU185" s="286">
        <v>3.1</v>
      </c>
      <c r="AV185" s="286">
        <v>3.1</v>
      </c>
      <c r="AW185" s="286">
        <v>3.1</v>
      </c>
      <c r="AX185" s="286">
        <v>3.1</v>
      </c>
      <c r="AY185" s="286">
        <v>2.9</v>
      </c>
      <c r="AZ185" s="286">
        <v>2.9</v>
      </c>
      <c r="BA185" s="286" t="s">
        <v>8529</v>
      </c>
      <c r="BB185" s="286" t="s">
        <v>8529</v>
      </c>
      <c r="BC185" s="286" t="s">
        <v>8529</v>
      </c>
      <c r="BD185" s="286" t="s">
        <v>8529</v>
      </c>
      <c r="BE185" s="286" t="s">
        <v>8529</v>
      </c>
      <c r="BF185" s="286" t="s">
        <v>8529</v>
      </c>
      <c r="BG185" s="286" t="s">
        <v>8529</v>
      </c>
      <c r="BH185" s="286" t="s">
        <v>8529</v>
      </c>
      <c r="BI185" s="286" t="s">
        <v>8529</v>
      </c>
      <c r="BJ185" s="286" t="s">
        <v>8529</v>
      </c>
      <c r="BK185" s="286" t="s">
        <v>8529</v>
      </c>
      <c r="BL185" s="286" t="s">
        <v>8529</v>
      </c>
      <c r="BM185" s="286" t="s">
        <v>8529</v>
      </c>
      <c r="BN185" s="286" t="s">
        <v>8529</v>
      </c>
      <c r="BO185" s="286" t="s">
        <v>8529</v>
      </c>
      <c r="BP185" s="286" t="s">
        <v>8529</v>
      </c>
      <c r="BQ185" s="286" t="s">
        <v>8529</v>
      </c>
      <c r="BR185" s="286" t="s">
        <v>8529</v>
      </c>
      <c r="BS185" s="286" t="s">
        <v>8529</v>
      </c>
      <c r="BT185" s="286" t="s">
        <v>8529</v>
      </c>
      <c r="BU185" s="286" t="s">
        <v>8529</v>
      </c>
      <c r="BV185" s="286" t="s">
        <v>8529</v>
      </c>
      <c r="BW185" s="286" t="s">
        <v>8529</v>
      </c>
      <c r="BX185" s="286" t="s">
        <v>8529</v>
      </c>
      <c r="BY185" s="286" t="s">
        <v>8529</v>
      </c>
      <c r="BZ185" s="286" t="s">
        <v>8529</v>
      </c>
      <c r="CA185" s="286" t="s">
        <v>8529</v>
      </c>
      <c r="CB185" s="286" t="str">
        <f>_xlfn.IFNA(VLOOKUP(C185,'INFORM Severity - hidden'!$C$5:$G$300,5,FALSE),"-")</f>
        <v>-</v>
      </c>
    </row>
    <row r="186" spans="1:80">
      <c r="C186" t="s">
        <v>8636</v>
      </c>
      <c r="D186" s="286" t="str">
        <f t="shared" si="2"/>
        <v>-</v>
      </c>
      <c r="E186" s="286" t="s">
        <v>8529</v>
      </c>
      <c r="F186" s="286" t="s">
        <v>8529</v>
      </c>
      <c r="G186" s="286" t="s">
        <v>8529</v>
      </c>
      <c r="H186" s="286" t="s">
        <v>8529</v>
      </c>
      <c r="I186" s="286" t="s">
        <v>8529</v>
      </c>
      <c r="J186" s="286" t="s">
        <v>8529</v>
      </c>
      <c r="K186" s="286" t="s">
        <v>8529</v>
      </c>
      <c r="L186" s="286" t="s">
        <v>8529</v>
      </c>
      <c r="M186" s="286" t="s">
        <v>8529</v>
      </c>
      <c r="N186" s="286" t="s">
        <v>8529</v>
      </c>
      <c r="O186" s="286" t="s">
        <v>8529</v>
      </c>
      <c r="P186" s="286" t="s">
        <v>8529</v>
      </c>
      <c r="Q186" s="286" t="s">
        <v>8529</v>
      </c>
      <c r="R186" s="286" t="s">
        <v>8529</v>
      </c>
      <c r="S186" s="286" t="s">
        <v>8529</v>
      </c>
      <c r="T186" s="286" t="s">
        <v>8529</v>
      </c>
      <c r="U186" s="286" t="s">
        <v>8529</v>
      </c>
      <c r="V186" s="286" t="s">
        <v>8529</v>
      </c>
      <c r="W186" s="286" t="s">
        <v>8529</v>
      </c>
      <c r="X186" s="286" t="s">
        <v>8529</v>
      </c>
      <c r="Y186" s="286" t="s">
        <v>8529</v>
      </c>
      <c r="Z186" s="286" t="s">
        <v>8529</v>
      </c>
      <c r="AA186" s="286" t="s">
        <v>8529</v>
      </c>
      <c r="AB186" s="286" t="s">
        <v>8529</v>
      </c>
      <c r="AC186" s="286" t="s">
        <v>8529</v>
      </c>
      <c r="AD186" s="286" t="s">
        <v>8529</v>
      </c>
      <c r="AE186" s="286" t="s">
        <v>8529</v>
      </c>
      <c r="AF186" s="286" t="s">
        <v>8529</v>
      </c>
      <c r="AG186" s="286" t="s">
        <v>8529</v>
      </c>
      <c r="AH186" s="286" t="s">
        <v>8529</v>
      </c>
      <c r="AI186" s="286" t="s">
        <v>8529</v>
      </c>
      <c r="AJ186" s="286" t="s">
        <v>8529</v>
      </c>
      <c r="AK186" s="286" t="s">
        <v>8529</v>
      </c>
      <c r="AL186" s="286" t="s">
        <v>8529</v>
      </c>
      <c r="AM186" s="286" t="s">
        <v>8529</v>
      </c>
      <c r="AN186" s="286" t="s">
        <v>8529</v>
      </c>
      <c r="AO186" s="286" t="s">
        <v>8529</v>
      </c>
      <c r="AP186" s="286" t="s">
        <v>8529</v>
      </c>
      <c r="AQ186" s="286" t="s">
        <v>8529</v>
      </c>
      <c r="AR186" s="286" t="s">
        <v>8529</v>
      </c>
      <c r="AS186" s="286" t="s">
        <v>8529</v>
      </c>
      <c r="AT186" s="286" t="s">
        <v>8529</v>
      </c>
      <c r="AU186" s="286" t="s">
        <v>8529</v>
      </c>
      <c r="AV186" s="286" t="s">
        <v>8529</v>
      </c>
      <c r="AW186" s="286" t="s">
        <v>8529</v>
      </c>
      <c r="AX186" s="286" t="s">
        <v>8529</v>
      </c>
      <c r="AY186" s="286" t="s">
        <v>8529</v>
      </c>
      <c r="AZ186" s="286" t="s">
        <v>8529</v>
      </c>
      <c r="BA186" s="286" t="s">
        <v>8529</v>
      </c>
      <c r="BB186" s="286">
        <v>1.5</v>
      </c>
      <c r="BC186" s="286">
        <v>1.5</v>
      </c>
      <c r="BD186" s="286">
        <v>1.5</v>
      </c>
      <c r="BE186" s="286">
        <v>1.5</v>
      </c>
      <c r="BF186" s="286">
        <v>1.5</v>
      </c>
      <c r="BG186" s="286">
        <v>1.5</v>
      </c>
      <c r="BH186" s="286">
        <v>1.5</v>
      </c>
      <c r="BI186" s="286">
        <v>1.5</v>
      </c>
      <c r="BJ186" s="286">
        <v>1.5</v>
      </c>
      <c r="BK186" s="286" t="s">
        <v>8529</v>
      </c>
      <c r="BL186" s="286" t="s">
        <v>8529</v>
      </c>
      <c r="BM186" s="286" t="s">
        <v>8529</v>
      </c>
      <c r="BN186" s="286" t="s">
        <v>8529</v>
      </c>
      <c r="BO186" s="286" t="s">
        <v>8529</v>
      </c>
      <c r="BP186" s="286" t="s">
        <v>8529</v>
      </c>
      <c r="BQ186" s="286" t="s">
        <v>8529</v>
      </c>
      <c r="BR186" s="286" t="s">
        <v>8529</v>
      </c>
      <c r="BS186" s="286" t="s">
        <v>8529</v>
      </c>
      <c r="BT186" s="286" t="s">
        <v>8529</v>
      </c>
      <c r="BU186" s="286" t="s">
        <v>8529</v>
      </c>
      <c r="BV186" s="286" t="s">
        <v>8529</v>
      </c>
      <c r="BW186" s="286" t="s">
        <v>8529</v>
      </c>
      <c r="BX186" s="286" t="s">
        <v>8529</v>
      </c>
      <c r="BY186" s="286" t="s">
        <v>8529</v>
      </c>
      <c r="BZ186" s="286" t="s">
        <v>8529</v>
      </c>
      <c r="CA186" s="286" t="s">
        <v>8529</v>
      </c>
      <c r="CB186" s="286" t="str">
        <f>_xlfn.IFNA(VLOOKUP(C186,'INFORM Severity - hidden'!$C$5:$G$300,5,FALSE),"-")</f>
        <v>-</v>
      </c>
    </row>
    <row r="187" spans="1:80">
      <c r="C187" t="s">
        <v>8637</v>
      </c>
      <c r="D187" s="286" t="str">
        <f t="shared" si="2"/>
        <v>-</v>
      </c>
      <c r="E187" s="286" t="s">
        <v>8529</v>
      </c>
      <c r="F187" s="286" t="s">
        <v>8529</v>
      </c>
      <c r="G187" s="286" t="s">
        <v>8529</v>
      </c>
      <c r="H187" s="286" t="s">
        <v>8529</v>
      </c>
      <c r="I187" s="286" t="s">
        <v>8529</v>
      </c>
      <c r="J187" s="286" t="s">
        <v>8529</v>
      </c>
      <c r="K187" s="286" t="s">
        <v>8529</v>
      </c>
      <c r="L187" s="286" t="s">
        <v>8529</v>
      </c>
      <c r="M187" s="286" t="s">
        <v>8529</v>
      </c>
      <c r="N187" s="286" t="s">
        <v>8529</v>
      </c>
      <c r="O187" s="286" t="s">
        <v>8529</v>
      </c>
      <c r="P187" s="286" t="s">
        <v>8529</v>
      </c>
      <c r="Q187" s="286" t="s">
        <v>8529</v>
      </c>
      <c r="R187" s="286" t="s">
        <v>8529</v>
      </c>
      <c r="S187" s="286" t="s">
        <v>8529</v>
      </c>
      <c r="T187" s="286" t="s">
        <v>8529</v>
      </c>
      <c r="U187" s="286" t="s">
        <v>8529</v>
      </c>
      <c r="V187" s="286" t="s">
        <v>8529</v>
      </c>
      <c r="W187" s="286" t="s">
        <v>8529</v>
      </c>
      <c r="X187" s="286" t="s">
        <v>8529</v>
      </c>
      <c r="Y187" s="286" t="s">
        <v>8529</v>
      </c>
      <c r="Z187" s="286" t="s">
        <v>8529</v>
      </c>
      <c r="AA187" s="286" t="s">
        <v>8529</v>
      </c>
      <c r="AB187" s="286" t="s">
        <v>8529</v>
      </c>
      <c r="AC187" s="286" t="s">
        <v>8529</v>
      </c>
      <c r="AD187" s="286" t="s">
        <v>8529</v>
      </c>
      <c r="AE187" s="286" t="s">
        <v>8529</v>
      </c>
      <c r="AF187" s="286" t="s">
        <v>8529</v>
      </c>
      <c r="AG187" s="286" t="s">
        <v>8529</v>
      </c>
      <c r="AH187" s="286" t="s">
        <v>8529</v>
      </c>
      <c r="AI187" s="286" t="s">
        <v>8529</v>
      </c>
      <c r="AJ187" s="286" t="s">
        <v>8529</v>
      </c>
      <c r="AK187" s="286" t="s">
        <v>8529</v>
      </c>
      <c r="AL187" s="286" t="s">
        <v>8529</v>
      </c>
      <c r="AM187" s="286" t="s">
        <v>8529</v>
      </c>
      <c r="AN187" s="286" t="s">
        <v>8529</v>
      </c>
      <c r="AO187" s="286" t="s">
        <v>8529</v>
      </c>
      <c r="AP187" s="286" t="s">
        <v>8529</v>
      </c>
      <c r="AQ187" s="286" t="s">
        <v>8529</v>
      </c>
      <c r="AR187" s="286" t="s">
        <v>8529</v>
      </c>
      <c r="AS187" s="286" t="s">
        <v>8529</v>
      </c>
      <c r="AT187" s="286" t="s">
        <v>8529</v>
      </c>
      <c r="AU187" s="286" t="s">
        <v>8529</v>
      </c>
      <c r="AV187" s="286" t="s">
        <v>8529</v>
      </c>
      <c r="AW187" s="286" t="s">
        <v>8529</v>
      </c>
      <c r="AX187" s="286" t="s">
        <v>8529</v>
      </c>
      <c r="AY187" s="286" t="s">
        <v>8529</v>
      </c>
      <c r="AZ187" s="286" t="s">
        <v>8529</v>
      </c>
      <c r="BA187" s="286" t="s">
        <v>8529</v>
      </c>
      <c r="BB187" s="286" t="s">
        <v>8529</v>
      </c>
      <c r="BC187" s="286">
        <v>2.2000000000000002</v>
      </c>
      <c r="BD187" s="286">
        <v>2.2000000000000002</v>
      </c>
      <c r="BE187" s="286">
        <v>2.4</v>
      </c>
      <c r="BF187" s="286">
        <v>2.2999999999999998</v>
      </c>
      <c r="BG187" s="286">
        <v>2.2999999999999998</v>
      </c>
      <c r="BH187" s="286">
        <v>2.2999999999999998</v>
      </c>
      <c r="BI187" s="286">
        <v>2.2999999999999998</v>
      </c>
      <c r="BJ187" s="286">
        <v>2.2999999999999998</v>
      </c>
      <c r="BK187" s="286">
        <v>3.1</v>
      </c>
      <c r="BL187" s="286">
        <v>2.6</v>
      </c>
      <c r="BM187" s="286">
        <v>2.8</v>
      </c>
      <c r="BN187" s="286">
        <v>2.8</v>
      </c>
      <c r="BO187" s="286">
        <v>2.9</v>
      </c>
      <c r="BP187" s="286" t="s">
        <v>8529</v>
      </c>
      <c r="BQ187" s="286" t="s">
        <v>8529</v>
      </c>
      <c r="BR187" s="286" t="s">
        <v>8529</v>
      </c>
      <c r="BS187" s="286" t="s">
        <v>8529</v>
      </c>
      <c r="BT187" s="286" t="s">
        <v>8529</v>
      </c>
      <c r="BU187" s="286" t="s">
        <v>8529</v>
      </c>
      <c r="BV187" s="286" t="s">
        <v>8529</v>
      </c>
      <c r="BW187" s="286" t="s">
        <v>8529</v>
      </c>
      <c r="BX187" s="286" t="s">
        <v>8529</v>
      </c>
      <c r="BY187" s="286" t="s">
        <v>8529</v>
      </c>
      <c r="BZ187" s="286" t="s">
        <v>8529</v>
      </c>
      <c r="CA187" s="286" t="s">
        <v>8529</v>
      </c>
      <c r="CB187" s="286" t="str">
        <f>_xlfn.IFNA(VLOOKUP(C187,'INFORM Severity - hidden'!$C$5:$G$300,5,FALSE),"-")</f>
        <v>-</v>
      </c>
    </row>
    <row r="188" spans="1:80">
      <c r="C188" t="s">
        <v>8638</v>
      </c>
      <c r="D188" s="286" t="str">
        <f t="shared" si="2"/>
        <v>-</v>
      </c>
      <c r="E188" s="286" t="s">
        <v>8529</v>
      </c>
      <c r="F188" s="286" t="s">
        <v>8529</v>
      </c>
      <c r="G188" s="286" t="s">
        <v>8529</v>
      </c>
      <c r="H188" s="286" t="s">
        <v>8529</v>
      </c>
      <c r="I188" s="286" t="s">
        <v>8529</v>
      </c>
      <c r="J188" s="286" t="s">
        <v>8529</v>
      </c>
      <c r="K188" s="286" t="s">
        <v>8529</v>
      </c>
      <c r="L188" s="286" t="s">
        <v>8529</v>
      </c>
      <c r="M188" s="286" t="s">
        <v>8529</v>
      </c>
      <c r="N188" s="286" t="s">
        <v>8529</v>
      </c>
      <c r="O188" s="286" t="s">
        <v>8529</v>
      </c>
      <c r="P188" s="286" t="s">
        <v>8529</v>
      </c>
      <c r="Q188" s="286" t="s">
        <v>8529</v>
      </c>
      <c r="R188" s="286" t="s">
        <v>8529</v>
      </c>
      <c r="S188" s="286" t="s">
        <v>8529</v>
      </c>
      <c r="T188" s="286" t="s">
        <v>8529</v>
      </c>
      <c r="U188" s="286" t="s">
        <v>8529</v>
      </c>
      <c r="V188" s="286" t="s">
        <v>8529</v>
      </c>
      <c r="W188" s="286" t="s">
        <v>8529</v>
      </c>
      <c r="X188" s="286" t="s">
        <v>8529</v>
      </c>
      <c r="Y188" s="286" t="s">
        <v>8529</v>
      </c>
      <c r="Z188" s="286" t="s">
        <v>8529</v>
      </c>
      <c r="AA188" s="286" t="s">
        <v>8529</v>
      </c>
      <c r="AB188" s="286" t="s">
        <v>8529</v>
      </c>
      <c r="AC188" s="286" t="s">
        <v>8529</v>
      </c>
      <c r="AD188" s="286" t="s">
        <v>8529</v>
      </c>
      <c r="AE188" s="286" t="s">
        <v>8529</v>
      </c>
      <c r="AF188" s="286" t="s">
        <v>8529</v>
      </c>
      <c r="AG188" s="286" t="s">
        <v>8529</v>
      </c>
      <c r="AH188" s="286" t="s">
        <v>8529</v>
      </c>
      <c r="AI188" s="286" t="s">
        <v>8529</v>
      </c>
      <c r="AJ188" s="286" t="s">
        <v>8529</v>
      </c>
      <c r="AK188" s="286" t="s">
        <v>8529</v>
      </c>
      <c r="AL188" s="286" t="s">
        <v>8529</v>
      </c>
      <c r="AM188" s="286" t="s">
        <v>8529</v>
      </c>
      <c r="AN188" s="286" t="s">
        <v>8529</v>
      </c>
      <c r="AO188" s="286" t="s">
        <v>8529</v>
      </c>
      <c r="AP188" s="286" t="s">
        <v>8529</v>
      </c>
      <c r="AQ188" s="286" t="s">
        <v>8529</v>
      </c>
      <c r="AR188" s="286" t="s">
        <v>8529</v>
      </c>
      <c r="AS188" s="286" t="s">
        <v>8529</v>
      </c>
      <c r="AT188" s="286" t="s">
        <v>8529</v>
      </c>
      <c r="AU188" s="286" t="s">
        <v>8529</v>
      </c>
      <c r="AV188" s="286" t="s">
        <v>8529</v>
      </c>
      <c r="AW188" s="286" t="s">
        <v>8529</v>
      </c>
      <c r="AX188" s="286" t="s">
        <v>8529</v>
      </c>
      <c r="AY188" s="286" t="s">
        <v>8529</v>
      </c>
      <c r="AZ188" s="286" t="s">
        <v>8529</v>
      </c>
      <c r="BA188" s="286" t="s">
        <v>8529</v>
      </c>
      <c r="BB188" s="286" t="s">
        <v>8529</v>
      </c>
      <c r="BC188" s="286" t="s">
        <v>8529</v>
      </c>
      <c r="BD188" s="286" t="s">
        <v>8529</v>
      </c>
      <c r="BE188" s="286" t="s">
        <v>8529</v>
      </c>
      <c r="BF188" s="286" t="s">
        <v>8529</v>
      </c>
      <c r="BG188" s="286" t="s">
        <v>8529</v>
      </c>
      <c r="BH188" s="286" t="s">
        <v>8529</v>
      </c>
      <c r="BI188" s="286" t="s">
        <v>8529</v>
      </c>
      <c r="BJ188" s="286" t="s">
        <v>8529</v>
      </c>
      <c r="BK188" s="286" t="s">
        <v>8529</v>
      </c>
      <c r="BL188" s="286" t="s">
        <v>8529</v>
      </c>
      <c r="BM188" s="286" t="s">
        <v>8529</v>
      </c>
      <c r="BN188" s="286" t="s">
        <v>8529</v>
      </c>
      <c r="BO188" s="286" t="s">
        <v>8529</v>
      </c>
      <c r="BP188" s="286" t="s">
        <v>8529</v>
      </c>
      <c r="BQ188" s="286">
        <v>3.1</v>
      </c>
      <c r="BR188" s="286">
        <v>3.2</v>
      </c>
      <c r="BS188" s="286">
        <v>3.2</v>
      </c>
      <c r="BT188" s="286">
        <v>3.2</v>
      </c>
      <c r="BU188" s="286">
        <v>3.2</v>
      </c>
      <c r="BV188" s="286">
        <v>3.2</v>
      </c>
      <c r="BW188" s="286">
        <v>3.1</v>
      </c>
      <c r="BX188" s="286">
        <v>3.1</v>
      </c>
      <c r="BY188" s="286">
        <v>3.1</v>
      </c>
      <c r="BZ188" s="286" t="s">
        <v>8529</v>
      </c>
      <c r="CA188" s="286" t="s">
        <v>8529</v>
      </c>
      <c r="CB188" s="286" t="str">
        <f>_xlfn.IFNA(VLOOKUP(C188,'INFORM Severity - hidden'!$C$5:$G$300,5,FALSE),"-")</f>
        <v>-</v>
      </c>
    </row>
    <row r="189" spans="1:80">
      <c r="A189" t="s">
        <v>555</v>
      </c>
      <c r="B189" t="s">
        <v>625</v>
      </c>
      <c r="C189" t="s">
        <v>626</v>
      </c>
      <c r="D189" s="286" t="str">
        <f t="shared" si="2"/>
        <v>Stable</v>
      </c>
      <c r="E189" s="286" t="s">
        <v>8529</v>
      </c>
      <c r="F189" s="286" t="s">
        <v>8529</v>
      </c>
      <c r="G189" s="286" t="s">
        <v>8529</v>
      </c>
      <c r="H189" s="286" t="s">
        <v>8529</v>
      </c>
      <c r="I189" s="286" t="s">
        <v>8529</v>
      </c>
      <c r="J189" s="286" t="s">
        <v>8529</v>
      </c>
      <c r="K189" s="286" t="s">
        <v>8529</v>
      </c>
      <c r="L189" s="286" t="s">
        <v>8529</v>
      </c>
      <c r="M189" s="286" t="s">
        <v>8529</v>
      </c>
      <c r="N189" s="286" t="s">
        <v>8529</v>
      </c>
      <c r="O189" s="286" t="s">
        <v>8529</v>
      </c>
      <c r="P189" s="286" t="s">
        <v>8529</v>
      </c>
      <c r="Q189" s="286" t="s">
        <v>8529</v>
      </c>
      <c r="R189" s="286" t="s">
        <v>8529</v>
      </c>
      <c r="S189" s="286" t="s">
        <v>8529</v>
      </c>
      <c r="T189" s="286" t="s">
        <v>8529</v>
      </c>
      <c r="U189" s="286" t="s">
        <v>8529</v>
      </c>
      <c r="V189" s="286" t="s">
        <v>8529</v>
      </c>
      <c r="W189" s="286" t="s">
        <v>8529</v>
      </c>
      <c r="X189" s="286" t="s">
        <v>8529</v>
      </c>
      <c r="Y189" s="286" t="s">
        <v>8529</v>
      </c>
      <c r="Z189" s="286" t="s">
        <v>8529</v>
      </c>
      <c r="AA189" s="286" t="s">
        <v>8529</v>
      </c>
      <c r="AB189" s="286" t="s">
        <v>8529</v>
      </c>
      <c r="AC189" s="286" t="s">
        <v>8529</v>
      </c>
      <c r="AD189" s="286" t="s">
        <v>8529</v>
      </c>
      <c r="AE189" s="286" t="s">
        <v>8529</v>
      </c>
      <c r="AF189" s="286" t="s">
        <v>8529</v>
      </c>
      <c r="AG189" s="286" t="s">
        <v>8529</v>
      </c>
      <c r="AH189" s="286" t="s">
        <v>8529</v>
      </c>
      <c r="AI189" s="286" t="s">
        <v>8529</v>
      </c>
      <c r="AJ189" s="286" t="s">
        <v>8529</v>
      </c>
      <c r="AK189" s="286" t="s">
        <v>8529</v>
      </c>
      <c r="AL189" s="286" t="s">
        <v>8529</v>
      </c>
      <c r="AM189" s="286" t="s">
        <v>8529</v>
      </c>
      <c r="AN189" s="286" t="s">
        <v>8529</v>
      </c>
      <c r="AO189" s="286" t="s">
        <v>8529</v>
      </c>
      <c r="AP189" s="286" t="s">
        <v>8529</v>
      </c>
      <c r="AQ189" s="286" t="s">
        <v>8529</v>
      </c>
      <c r="AR189" s="286" t="s">
        <v>8529</v>
      </c>
      <c r="AS189" s="286" t="s">
        <v>8529</v>
      </c>
      <c r="AT189" s="286" t="s">
        <v>8529</v>
      </c>
      <c r="AU189" s="286" t="s">
        <v>8529</v>
      </c>
      <c r="AV189" s="286" t="s">
        <v>8529</v>
      </c>
      <c r="AW189" s="286" t="s">
        <v>8529</v>
      </c>
      <c r="AX189" s="286" t="s">
        <v>8529</v>
      </c>
      <c r="AY189" s="286" t="s">
        <v>8529</v>
      </c>
      <c r="AZ189" s="286" t="s">
        <v>8529</v>
      </c>
      <c r="BA189" s="286" t="s">
        <v>8529</v>
      </c>
      <c r="BB189" s="286" t="s">
        <v>8529</v>
      </c>
      <c r="BC189" s="286" t="s">
        <v>8529</v>
      </c>
      <c r="BD189" s="286" t="s">
        <v>8529</v>
      </c>
      <c r="BE189" s="286" t="s">
        <v>8529</v>
      </c>
      <c r="BF189" s="286" t="s">
        <v>8529</v>
      </c>
      <c r="BG189" s="286" t="s">
        <v>8529</v>
      </c>
      <c r="BH189" s="286" t="s">
        <v>8529</v>
      </c>
      <c r="BI189" s="286" t="s">
        <v>8529</v>
      </c>
      <c r="BJ189" s="286" t="s">
        <v>8529</v>
      </c>
      <c r="BK189" s="286" t="s">
        <v>8529</v>
      </c>
      <c r="BL189" s="286" t="s">
        <v>8529</v>
      </c>
      <c r="BM189" s="286" t="s">
        <v>8529</v>
      </c>
      <c r="BN189" s="286" t="s">
        <v>8529</v>
      </c>
      <c r="BO189" s="286" t="s">
        <v>8529</v>
      </c>
      <c r="BP189" s="286" t="s">
        <v>8529</v>
      </c>
      <c r="BQ189" s="286" t="s">
        <v>8529</v>
      </c>
      <c r="BR189" s="286" t="s">
        <v>8529</v>
      </c>
      <c r="BS189" s="286">
        <v>3.3</v>
      </c>
      <c r="BT189" s="286">
        <v>3.4</v>
      </c>
      <c r="BU189" s="286">
        <v>3.4</v>
      </c>
      <c r="BV189" s="286">
        <v>3.4</v>
      </c>
      <c r="BW189" s="286">
        <v>3.4</v>
      </c>
      <c r="BX189" s="286">
        <v>3.3</v>
      </c>
      <c r="BY189" s="286">
        <v>3.3</v>
      </c>
      <c r="BZ189" s="286">
        <v>3.3</v>
      </c>
      <c r="CA189" s="286">
        <v>3.3</v>
      </c>
      <c r="CB189" s="286">
        <f>_xlfn.IFNA(VLOOKUP(C189,'INFORM Severity - hidden'!$C$5:$G$300,5,FALSE),"-")</f>
        <v>3.3</v>
      </c>
    </row>
    <row r="190" spans="1:80">
      <c r="A190" t="s">
        <v>555</v>
      </c>
      <c r="B190" t="s">
        <v>2292</v>
      </c>
      <c r="C190" t="s">
        <v>2293</v>
      </c>
      <c r="D190" s="286" t="str">
        <f t="shared" si="2"/>
        <v>-</v>
      </c>
      <c r="E190" s="286" t="s">
        <v>8529</v>
      </c>
      <c r="F190" s="286" t="s">
        <v>8529</v>
      </c>
      <c r="G190" s="286" t="s">
        <v>8529</v>
      </c>
      <c r="H190" s="286" t="s">
        <v>8529</v>
      </c>
      <c r="I190" s="286" t="s">
        <v>8529</v>
      </c>
      <c r="J190" s="286" t="s">
        <v>8529</v>
      </c>
      <c r="K190" s="286" t="s">
        <v>8529</v>
      </c>
      <c r="L190" s="286" t="s">
        <v>8529</v>
      </c>
      <c r="M190" s="286" t="s">
        <v>8529</v>
      </c>
      <c r="N190" s="286" t="s">
        <v>8529</v>
      </c>
      <c r="O190" s="286" t="s">
        <v>8529</v>
      </c>
      <c r="P190" s="286" t="s">
        <v>8529</v>
      </c>
      <c r="Q190" s="286" t="s">
        <v>8529</v>
      </c>
      <c r="R190" s="286" t="s">
        <v>8529</v>
      </c>
      <c r="S190" s="286" t="s">
        <v>8529</v>
      </c>
      <c r="T190" s="286" t="s">
        <v>8529</v>
      </c>
      <c r="U190" s="286" t="s">
        <v>8529</v>
      </c>
      <c r="V190" s="286" t="s">
        <v>8529</v>
      </c>
      <c r="W190" s="286" t="s">
        <v>8529</v>
      </c>
      <c r="X190" s="286" t="s">
        <v>8529</v>
      </c>
      <c r="Y190" s="286" t="s">
        <v>8529</v>
      </c>
      <c r="Z190" s="286" t="s">
        <v>8529</v>
      </c>
      <c r="AA190" s="286" t="s">
        <v>8529</v>
      </c>
      <c r="AB190" s="286" t="s">
        <v>8529</v>
      </c>
      <c r="AC190" s="286" t="s">
        <v>8529</v>
      </c>
      <c r="AD190" s="286" t="s">
        <v>8529</v>
      </c>
      <c r="AE190" s="286" t="s">
        <v>8529</v>
      </c>
      <c r="AF190" s="286" t="s">
        <v>8529</v>
      </c>
      <c r="AG190" s="286" t="s">
        <v>8529</v>
      </c>
      <c r="AH190" s="286" t="s">
        <v>8529</v>
      </c>
      <c r="AI190" s="286" t="s">
        <v>8529</v>
      </c>
      <c r="AJ190" s="286" t="s">
        <v>8529</v>
      </c>
      <c r="AK190" s="286" t="s">
        <v>8529</v>
      </c>
      <c r="AL190" s="286" t="s">
        <v>8529</v>
      </c>
      <c r="AM190" s="286" t="s">
        <v>8529</v>
      </c>
      <c r="AN190" s="286" t="s">
        <v>8529</v>
      </c>
      <c r="AO190" s="286" t="s">
        <v>8529</v>
      </c>
      <c r="AP190" s="286" t="s">
        <v>8529</v>
      </c>
      <c r="AQ190" s="286" t="s">
        <v>8529</v>
      </c>
      <c r="AR190" s="286" t="s">
        <v>8529</v>
      </c>
      <c r="AS190" s="286" t="s">
        <v>8529</v>
      </c>
      <c r="AT190" s="286" t="s">
        <v>8529</v>
      </c>
      <c r="AU190" s="286" t="s">
        <v>8529</v>
      </c>
      <c r="AV190" s="286" t="s">
        <v>8529</v>
      </c>
      <c r="AW190" s="286" t="s">
        <v>8529</v>
      </c>
      <c r="AX190" s="286" t="s">
        <v>8529</v>
      </c>
      <c r="AY190" s="286" t="s">
        <v>8529</v>
      </c>
      <c r="AZ190" s="286" t="s">
        <v>8529</v>
      </c>
      <c r="BA190" s="286" t="s">
        <v>8529</v>
      </c>
      <c r="BB190" s="286" t="s">
        <v>8529</v>
      </c>
      <c r="BC190" s="286" t="s">
        <v>8529</v>
      </c>
      <c r="BD190" s="286" t="s">
        <v>8529</v>
      </c>
      <c r="BE190" s="286" t="s">
        <v>8529</v>
      </c>
      <c r="BF190" s="286" t="s">
        <v>8529</v>
      </c>
      <c r="BG190" s="286" t="s">
        <v>8529</v>
      </c>
      <c r="BH190" s="286" t="s">
        <v>8529</v>
      </c>
      <c r="BI190" s="286" t="s">
        <v>8529</v>
      </c>
      <c r="BJ190" s="286" t="s">
        <v>8529</v>
      </c>
      <c r="BK190" s="286" t="s">
        <v>8529</v>
      </c>
      <c r="BL190" s="286" t="s">
        <v>8529</v>
      </c>
      <c r="BM190" s="286" t="s">
        <v>8529</v>
      </c>
      <c r="BN190" s="286" t="s">
        <v>8529</v>
      </c>
      <c r="BO190" s="286" t="s">
        <v>8529</v>
      </c>
      <c r="BP190" s="286" t="s">
        <v>8529</v>
      </c>
      <c r="BQ190" s="286" t="s">
        <v>8529</v>
      </c>
      <c r="BR190" s="286" t="s">
        <v>8529</v>
      </c>
      <c r="BS190" s="286" t="s">
        <v>8529</v>
      </c>
      <c r="BT190" s="286" t="s">
        <v>8529</v>
      </c>
      <c r="BU190" s="286" t="s">
        <v>8529</v>
      </c>
      <c r="BV190" s="286" t="s">
        <v>8529</v>
      </c>
      <c r="BW190" s="286" t="s">
        <v>8529</v>
      </c>
      <c r="BX190" s="286" t="s">
        <v>8529</v>
      </c>
      <c r="BY190" s="286" t="s">
        <v>8529</v>
      </c>
      <c r="BZ190" s="286">
        <v>2.7</v>
      </c>
      <c r="CA190" s="286">
        <v>3.4</v>
      </c>
      <c r="CB190" s="286">
        <f>_xlfn.IFNA(VLOOKUP(C190,'INFORM Severity - hidden'!$C$5:$G$300,5,FALSE),"-")</f>
        <v>3.4</v>
      </c>
    </row>
    <row r="191" spans="1:80">
      <c r="C191" t="s">
        <v>8639</v>
      </c>
      <c r="D191" s="286" t="str">
        <f t="shared" si="2"/>
        <v>-</v>
      </c>
      <c r="E191" s="286" t="s">
        <v>8529</v>
      </c>
      <c r="F191" s="286">
        <v>2.9</v>
      </c>
      <c r="G191" s="286">
        <v>2.9</v>
      </c>
      <c r="H191" s="286" t="s">
        <v>8529</v>
      </c>
      <c r="I191" s="286" t="s">
        <v>8529</v>
      </c>
      <c r="J191" s="286" t="s">
        <v>8529</v>
      </c>
      <c r="K191" s="286" t="s">
        <v>8529</v>
      </c>
      <c r="L191" s="286" t="s">
        <v>8529</v>
      </c>
      <c r="M191" s="286" t="s">
        <v>8529</v>
      </c>
      <c r="N191" s="286" t="s">
        <v>8529</v>
      </c>
      <c r="O191" s="286" t="s">
        <v>8529</v>
      </c>
      <c r="P191" s="286" t="s">
        <v>8529</v>
      </c>
      <c r="Q191" s="286" t="s">
        <v>8529</v>
      </c>
      <c r="R191" s="286" t="s">
        <v>8529</v>
      </c>
      <c r="S191" s="286" t="s">
        <v>8529</v>
      </c>
      <c r="T191" s="286" t="s">
        <v>8529</v>
      </c>
      <c r="U191" s="286" t="s">
        <v>8529</v>
      </c>
      <c r="V191" s="286" t="s">
        <v>8529</v>
      </c>
      <c r="W191" s="286" t="s">
        <v>8529</v>
      </c>
      <c r="X191" s="286" t="s">
        <v>8529</v>
      </c>
      <c r="Y191" s="286" t="s">
        <v>8529</v>
      </c>
      <c r="Z191" s="286" t="s">
        <v>8529</v>
      </c>
      <c r="AA191" s="286" t="s">
        <v>8529</v>
      </c>
      <c r="AB191" s="286" t="s">
        <v>8529</v>
      </c>
      <c r="AC191" s="286" t="s">
        <v>8529</v>
      </c>
      <c r="AD191" s="286" t="s">
        <v>8529</v>
      </c>
      <c r="AE191" s="286" t="s">
        <v>8529</v>
      </c>
      <c r="AF191" s="286" t="s">
        <v>8529</v>
      </c>
      <c r="AG191" s="286" t="s">
        <v>8529</v>
      </c>
      <c r="AH191" s="286" t="s">
        <v>8529</v>
      </c>
      <c r="AI191" s="286" t="s">
        <v>8529</v>
      </c>
      <c r="AJ191" s="286" t="s">
        <v>8529</v>
      </c>
      <c r="AK191" s="286" t="s">
        <v>8529</v>
      </c>
      <c r="AL191" s="286" t="s">
        <v>8529</v>
      </c>
      <c r="AM191" s="286" t="s">
        <v>8529</v>
      </c>
      <c r="AN191" s="286" t="s">
        <v>8529</v>
      </c>
      <c r="AO191" s="286" t="s">
        <v>8529</v>
      </c>
      <c r="AP191" s="286" t="s">
        <v>8529</v>
      </c>
      <c r="AQ191" s="286" t="s">
        <v>8529</v>
      </c>
      <c r="AR191" s="286" t="s">
        <v>8529</v>
      </c>
      <c r="AS191" s="286" t="s">
        <v>8529</v>
      </c>
      <c r="AT191" s="286" t="s">
        <v>8529</v>
      </c>
      <c r="AU191" s="286" t="s">
        <v>8529</v>
      </c>
      <c r="AV191" s="286" t="s">
        <v>8529</v>
      </c>
      <c r="AW191" s="286" t="s">
        <v>8529</v>
      </c>
      <c r="AX191" s="286" t="s">
        <v>8529</v>
      </c>
      <c r="AY191" s="286" t="s">
        <v>8529</v>
      </c>
      <c r="AZ191" s="286" t="s">
        <v>8529</v>
      </c>
      <c r="BA191" s="286" t="s">
        <v>8529</v>
      </c>
      <c r="BB191" s="286" t="s">
        <v>8529</v>
      </c>
      <c r="BC191" s="286" t="s">
        <v>8529</v>
      </c>
      <c r="BD191" s="286" t="s">
        <v>8529</v>
      </c>
      <c r="BE191" s="286" t="s">
        <v>8529</v>
      </c>
      <c r="BF191" s="286" t="s">
        <v>8529</v>
      </c>
      <c r="BG191" s="286" t="s">
        <v>8529</v>
      </c>
      <c r="BH191" s="286" t="s">
        <v>8529</v>
      </c>
      <c r="BI191" s="286" t="s">
        <v>8529</v>
      </c>
      <c r="BJ191" s="286" t="s">
        <v>8529</v>
      </c>
      <c r="BK191" s="286" t="s">
        <v>8529</v>
      </c>
      <c r="BL191" s="286" t="s">
        <v>8529</v>
      </c>
      <c r="BM191" s="286" t="s">
        <v>8529</v>
      </c>
      <c r="BN191" s="286" t="s">
        <v>8529</v>
      </c>
      <c r="BO191" s="286" t="s">
        <v>8529</v>
      </c>
      <c r="BP191" s="286" t="s">
        <v>8529</v>
      </c>
      <c r="BQ191" s="286" t="s">
        <v>8529</v>
      </c>
      <c r="BR191" s="286" t="s">
        <v>8529</v>
      </c>
      <c r="BS191" s="286" t="s">
        <v>8529</v>
      </c>
      <c r="BT191" s="286" t="s">
        <v>8529</v>
      </c>
      <c r="BU191" s="286" t="s">
        <v>8529</v>
      </c>
      <c r="BV191" s="286" t="s">
        <v>8529</v>
      </c>
      <c r="BW191" s="286" t="s">
        <v>8529</v>
      </c>
      <c r="BX191" s="286" t="s">
        <v>8529</v>
      </c>
      <c r="BY191" s="286" t="s">
        <v>8529</v>
      </c>
      <c r="BZ191" s="286" t="s">
        <v>8529</v>
      </c>
      <c r="CA191" s="286" t="s">
        <v>8529</v>
      </c>
      <c r="CB191" s="286" t="str">
        <f>_xlfn.IFNA(VLOOKUP(C191,'INFORM Severity - hidden'!$C$5:$G$300,5,FALSE),"-")</f>
        <v>-</v>
      </c>
    </row>
    <row r="192" spans="1:80">
      <c r="A192" t="s">
        <v>84</v>
      </c>
      <c r="B192" t="s">
        <v>82</v>
      </c>
      <c r="C192" t="s">
        <v>83</v>
      </c>
      <c r="D192" s="286" t="str">
        <f t="shared" si="2"/>
        <v>Increasing</v>
      </c>
      <c r="E192" s="286" t="s">
        <v>8529</v>
      </c>
      <c r="F192" s="286">
        <v>2.2999999999999998</v>
      </c>
      <c r="G192" s="286">
        <v>2.2999999999999998</v>
      </c>
      <c r="H192" s="286">
        <v>2.2999999999999998</v>
      </c>
      <c r="I192" s="286">
        <v>2.2000000000000002</v>
      </c>
      <c r="J192" s="286">
        <v>2.2000000000000002</v>
      </c>
      <c r="K192" s="286">
        <v>2.2000000000000002</v>
      </c>
      <c r="L192" s="286">
        <v>2.2000000000000002</v>
      </c>
      <c r="M192" s="286">
        <v>2.2000000000000002</v>
      </c>
      <c r="N192" s="286">
        <v>2.2000000000000002</v>
      </c>
      <c r="O192" s="286">
        <v>2.2000000000000002</v>
      </c>
      <c r="P192" s="286">
        <v>2.2000000000000002</v>
      </c>
      <c r="Q192" s="286">
        <v>2.2000000000000002</v>
      </c>
      <c r="R192" s="286">
        <v>2.2000000000000002</v>
      </c>
      <c r="S192" s="286">
        <v>2.2000000000000002</v>
      </c>
      <c r="T192" s="286">
        <v>2.2999999999999998</v>
      </c>
      <c r="U192" s="286">
        <v>2.2999999999999998</v>
      </c>
      <c r="V192" s="286">
        <v>2.2999999999999998</v>
      </c>
      <c r="W192" s="286">
        <v>2.2999999999999998</v>
      </c>
      <c r="X192" s="286">
        <v>2.2999999999999998</v>
      </c>
      <c r="Y192" s="286">
        <v>2.2999999999999998</v>
      </c>
      <c r="Z192" s="286">
        <v>2.2999999999999998</v>
      </c>
      <c r="AA192" s="286">
        <v>2.2000000000000002</v>
      </c>
      <c r="AB192" s="286">
        <v>2.2000000000000002</v>
      </c>
      <c r="AC192" s="286">
        <v>2.2000000000000002</v>
      </c>
      <c r="AD192" s="286">
        <v>2.2000000000000002</v>
      </c>
      <c r="AE192" s="286">
        <v>2.2000000000000002</v>
      </c>
      <c r="AF192" s="286">
        <v>2.2000000000000002</v>
      </c>
      <c r="AG192" s="286">
        <v>2.2000000000000002</v>
      </c>
      <c r="AH192" s="286">
        <v>2.2000000000000002</v>
      </c>
      <c r="AI192" s="286">
        <v>2.2000000000000002</v>
      </c>
      <c r="AJ192" s="286">
        <v>2.1</v>
      </c>
      <c r="AK192" s="286">
        <v>2.1</v>
      </c>
      <c r="AL192" s="286">
        <v>2.1</v>
      </c>
      <c r="AM192" s="286">
        <v>2.1</v>
      </c>
      <c r="AN192" s="286">
        <v>2.1</v>
      </c>
      <c r="AO192" s="286">
        <v>2.1</v>
      </c>
      <c r="AP192" s="286">
        <v>2.1</v>
      </c>
      <c r="AQ192" s="286">
        <v>2.1</v>
      </c>
      <c r="AR192" s="286">
        <v>2.1</v>
      </c>
      <c r="AS192" s="286">
        <v>2.1</v>
      </c>
      <c r="AT192" s="286">
        <v>2.1</v>
      </c>
      <c r="AU192" s="286">
        <v>2.2000000000000002</v>
      </c>
      <c r="AV192" s="286">
        <v>2.2000000000000002</v>
      </c>
      <c r="AW192" s="286">
        <v>2.2000000000000002</v>
      </c>
      <c r="AX192" s="286">
        <v>2.2000000000000002</v>
      </c>
      <c r="AY192" s="286">
        <v>2.2999999999999998</v>
      </c>
      <c r="AZ192" s="286">
        <v>2.2999999999999998</v>
      </c>
      <c r="BA192" s="286">
        <v>2.2999999999999998</v>
      </c>
      <c r="BB192" s="286">
        <v>2.2999999999999998</v>
      </c>
      <c r="BC192" s="286">
        <v>2.1</v>
      </c>
      <c r="BD192" s="286">
        <v>2.1</v>
      </c>
      <c r="BE192" s="286">
        <v>2.1</v>
      </c>
      <c r="BF192" s="286">
        <v>2.1</v>
      </c>
      <c r="BG192" s="286">
        <v>2.1</v>
      </c>
      <c r="BH192" s="286">
        <v>2.2000000000000002</v>
      </c>
      <c r="BI192" s="286">
        <v>2.2000000000000002</v>
      </c>
      <c r="BJ192" s="286">
        <v>2.2000000000000002</v>
      </c>
      <c r="BK192" s="286">
        <v>1.9</v>
      </c>
      <c r="BL192" s="286">
        <v>1.9</v>
      </c>
      <c r="BM192" s="286">
        <v>1.9</v>
      </c>
      <c r="BN192" s="286">
        <v>1.7</v>
      </c>
      <c r="BO192" s="286">
        <v>1.7</v>
      </c>
      <c r="BP192" s="286">
        <v>2.1</v>
      </c>
      <c r="BQ192" s="286">
        <v>2</v>
      </c>
      <c r="BR192" s="286">
        <v>2</v>
      </c>
      <c r="BS192" s="286">
        <v>2.2000000000000002</v>
      </c>
      <c r="BT192" s="286">
        <v>2.2000000000000002</v>
      </c>
      <c r="BU192" s="286">
        <v>2.2000000000000002</v>
      </c>
      <c r="BV192" s="286">
        <v>2.2000000000000002</v>
      </c>
      <c r="BW192" s="286">
        <v>2.2000000000000002</v>
      </c>
      <c r="BX192" s="286">
        <v>2.2000000000000002</v>
      </c>
      <c r="BY192" s="286">
        <v>2.2000000000000002</v>
      </c>
      <c r="BZ192" s="286">
        <v>2.2000000000000002</v>
      </c>
      <c r="CA192" s="286">
        <v>2.4</v>
      </c>
      <c r="CB192" s="286">
        <f>_xlfn.IFNA(VLOOKUP(C192,'INFORM Severity - hidden'!$C$5:$G$300,5,FALSE),"-")</f>
        <v>2.4</v>
      </c>
    </row>
    <row r="193" spans="1:80">
      <c r="A193" t="s">
        <v>84</v>
      </c>
      <c r="B193" t="s">
        <v>328</v>
      </c>
      <c r="C193" t="s">
        <v>329</v>
      </c>
      <c r="D193" s="286" t="str">
        <f t="shared" si="2"/>
        <v>Stable</v>
      </c>
      <c r="E193" s="286" t="s">
        <v>8529</v>
      </c>
      <c r="F193" s="286">
        <v>3</v>
      </c>
      <c r="G193" s="286">
        <v>3</v>
      </c>
      <c r="H193" s="286">
        <v>3</v>
      </c>
      <c r="I193" s="286">
        <v>2.7</v>
      </c>
      <c r="J193" s="286">
        <v>2.8</v>
      </c>
      <c r="K193" s="286">
        <v>2.9</v>
      </c>
      <c r="L193" s="286">
        <v>2.9</v>
      </c>
      <c r="M193" s="286">
        <v>2.9</v>
      </c>
      <c r="N193" s="286">
        <v>2.9</v>
      </c>
      <c r="O193" s="286">
        <v>2.8</v>
      </c>
      <c r="P193" s="286">
        <v>2.8</v>
      </c>
      <c r="Q193" s="286">
        <v>2.6</v>
      </c>
      <c r="R193" s="286">
        <v>2.6</v>
      </c>
      <c r="S193" s="286">
        <v>2.6</v>
      </c>
      <c r="T193" s="286">
        <v>2.6</v>
      </c>
      <c r="U193" s="286">
        <v>2.6</v>
      </c>
      <c r="V193" s="286">
        <v>2.7</v>
      </c>
      <c r="W193" s="286">
        <v>2.7</v>
      </c>
      <c r="X193" s="286">
        <v>3</v>
      </c>
      <c r="Y193" s="286">
        <v>2.9</v>
      </c>
      <c r="Z193" s="286">
        <v>2.9</v>
      </c>
      <c r="AA193" s="286">
        <v>2.8</v>
      </c>
      <c r="AB193" s="286">
        <v>2.8</v>
      </c>
      <c r="AC193" s="286">
        <v>2.8</v>
      </c>
      <c r="AD193" s="286">
        <v>2.8</v>
      </c>
      <c r="AE193" s="286">
        <v>2.8</v>
      </c>
      <c r="AF193" s="286">
        <v>2.8</v>
      </c>
      <c r="AG193" s="286">
        <v>2.8</v>
      </c>
      <c r="AH193" s="286">
        <v>2.8</v>
      </c>
      <c r="AI193" s="286">
        <v>2.8</v>
      </c>
      <c r="AJ193" s="286">
        <v>2.8</v>
      </c>
      <c r="AK193" s="286">
        <v>2.8</v>
      </c>
      <c r="AL193" s="286">
        <v>2.8</v>
      </c>
      <c r="AM193" s="286">
        <v>2.8</v>
      </c>
      <c r="AN193" s="286">
        <v>2.8</v>
      </c>
      <c r="AO193" s="286">
        <v>2.8</v>
      </c>
      <c r="AP193" s="286">
        <v>2.8</v>
      </c>
      <c r="AQ193" s="286">
        <v>2.8</v>
      </c>
      <c r="AR193" s="286">
        <v>2.8</v>
      </c>
      <c r="AS193" s="286">
        <v>2.8</v>
      </c>
      <c r="AT193" s="286">
        <v>2.8</v>
      </c>
      <c r="AU193" s="286">
        <v>2.8</v>
      </c>
      <c r="AV193" s="286">
        <v>2.7</v>
      </c>
      <c r="AW193" s="286">
        <v>2.7</v>
      </c>
      <c r="AX193" s="286">
        <v>2.7</v>
      </c>
      <c r="AY193" s="286">
        <v>2.7</v>
      </c>
      <c r="AZ193" s="286">
        <v>2.7</v>
      </c>
      <c r="BA193" s="286">
        <v>2.7</v>
      </c>
      <c r="BB193" s="286">
        <v>2.7</v>
      </c>
      <c r="BC193" s="286">
        <v>2.7</v>
      </c>
      <c r="BD193" s="286">
        <v>2.7</v>
      </c>
      <c r="BE193" s="286">
        <v>2.7</v>
      </c>
      <c r="BF193" s="286">
        <v>2.7</v>
      </c>
      <c r="BG193" s="286">
        <v>2.6</v>
      </c>
      <c r="BH193" s="286">
        <v>2.6</v>
      </c>
      <c r="BI193" s="286">
        <v>2.6</v>
      </c>
      <c r="BJ193" s="286">
        <v>2.6</v>
      </c>
      <c r="BK193" s="286">
        <v>2.6</v>
      </c>
      <c r="BL193" s="286">
        <v>2.6</v>
      </c>
      <c r="BM193" s="286">
        <v>2.6</v>
      </c>
      <c r="BN193" s="286">
        <v>2.7</v>
      </c>
      <c r="BO193" s="286">
        <v>2.6</v>
      </c>
      <c r="BP193" s="286">
        <v>2.5</v>
      </c>
      <c r="BQ193" s="286">
        <v>2.5</v>
      </c>
      <c r="BR193" s="286">
        <v>2.5</v>
      </c>
      <c r="BS193" s="286">
        <v>2.6</v>
      </c>
      <c r="BT193" s="286">
        <v>2.6</v>
      </c>
      <c r="BU193" s="286">
        <v>2.6</v>
      </c>
      <c r="BV193" s="286">
        <v>2.6</v>
      </c>
      <c r="BW193" s="286">
        <v>2.6</v>
      </c>
      <c r="BX193" s="286">
        <v>2.6</v>
      </c>
      <c r="BY193" s="286">
        <v>2.6</v>
      </c>
      <c r="BZ193" s="286">
        <v>2.6</v>
      </c>
      <c r="CA193" s="286">
        <v>2.6</v>
      </c>
      <c r="CB193" s="286">
        <f>_xlfn.IFNA(VLOOKUP(C193,'INFORM Severity - hidden'!$C$5:$G$300,5,FALSE),"-")</f>
        <v>2.6</v>
      </c>
    </row>
    <row r="194" spans="1:80">
      <c r="A194" t="s">
        <v>512</v>
      </c>
      <c r="B194" t="s">
        <v>510</v>
      </c>
      <c r="C194" t="s">
        <v>511</v>
      </c>
      <c r="D194" s="286" t="str">
        <f t="shared" si="2"/>
        <v>Stable</v>
      </c>
      <c r="E194" s="286" t="s">
        <v>8529</v>
      </c>
      <c r="F194" s="286" t="s">
        <v>8529</v>
      </c>
      <c r="G194" s="286">
        <v>2.9</v>
      </c>
      <c r="H194" s="286">
        <v>3</v>
      </c>
      <c r="I194" s="286">
        <v>3.1</v>
      </c>
      <c r="J194" s="286">
        <v>3.1</v>
      </c>
      <c r="K194" s="286">
        <v>3.1</v>
      </c>
      <c r="L194" s="286">
        <v>2.7</v>
      </c>
      <c r="M194" s="286">
        <v>2.7</v>
      </c>
      <c r="N194" s="286">
        <v>2.5</v>
      </c>
      <c r="O194" s="286">
        <v>2.5</v>
      </c>
      <c r="P194" s="286">
        <v>2.5</v>
      </c>
      <c r="Q194" s="286">
        <v>2.6</v>
      </c>
      <c r="R194" s="286">
        <v>2.6</v>
      </c>
      <c r="S194" s="286">
        <v>2.7</v>
      </c>
      <c r="T194" s="286">
        <v>2.7</v>
      </c>
      <c r="U194" s="286">
        <v>2.6</v>
      </c>
      <c r="V194" s="286">
        <v>2.7</v>
      </c>
      <c r="W194" s="286">
        <v>2.7</v>
      </c>
      <c r="X194" s="286">
        <v>2.6</v>
      </c>
      <c r="Y194" s="286">
        <v>2.6</v>
      </c>
      <c r="Z194" s="286">
        <v>2.7</v>
      </c>
      <c r="AA194" s="286">
        <v>2.8</v>
      </c>
      <c r="AB194" s="286">
        <v>2.8</v>
      </c>
      <c r="AC194" s="286">
        <v>2.8</v>
      </c>
      <c r="AD194" s="286">
        <v>2.8</v>
      </c>
      <c r="AE194" s="286">
        <v>2.8</v>
      </c>
      <c r="AF194" s="286">
        <v>2.8</v>
      </c>
      <c r="AG194" s="286">
        <v>2.9</v>
      </c>
      <c r="AH194" s="286">
        <v>2.9</v>
      </c>
      <c r="AI194" s="286">
        <v>3</v>
      </c>
      <c r="AJ194" s="286">
        <v>3</v>
      </c>
      <c r="AK194" s="286">
        <v>2.8</v>
      </c>
      <c r="AL194" s="286">
        <v>2.8</v>
      </c>
      <c r="AM194" s="286">
        <v>3</v>
      </c>
      <c r="AN194" s="286">
        <v>3</v>
      </c>
      <c r="AO194" s="286">
        <v>3</v>
      </c>
      <c r="AP194" s="286">
        <v>3</v>
      </c>
      <c r="AQ194" s="286">
        <v>2.5</v>
      </c>
      <c r="AR194" s="286">
        <v>2.5</v>
      </c>
      <c r="AS194" s="286">
        <v>2.4</v>
      </c>
      <c r="AT194" s="286">
        <v>3</v>
      </c>
      <c r="AU194" s="286">
        <v>3</v>
      </c>
      <c r="AV194" s="286">
        <v>3</v>
      </c>
      <c r="AW194" s="286">
        <v>3</v>
      </c>
      <c r="AX194" s="286">
        <v>3.2</v>
      </c>
      <c r="AY194" s="286">
        <v>3.2</v>
      </c>
      <c r="AZ194" s="286">
        <v>3.2</v>
      </c>
      <c r="BA194" s="286">
        <v>3.3</v>
      </c>
      <c r="BB194" s="286">
        <v>3.3</v>
      </c>
      <c r="BC194" s="286">
        <v>3.4</v>
      </c>
      <c r="BD194" s="286">
        <v>3.4</v>
      </c>
      <c r="BE194" s="286">
        <v>3.3</v>
      </c>
      <c r="BF194" s="286">
        <v>3.5</v>
      </c>
      <c r="BG194" s="286">
        <v>3.5</v>
      </c>
      <c r="BH194" s="286">
        <v>3.3</v>
      </c>
      <c r="BI194" s="286">
        <v>3.2</v>
      </c>
      <c r="BJ194" s="286">
        <v>3.4</v>
      </c>
      <c r="BK194" s="286">
        <v>3.4</v>
      </c>
      <c r="BL194" s="286">
        <v>3.4</v>
      </c>
      <c r="BM194" s="286">
        <v>3.4</v>
      </c>
      <c r="BN194" s="286">
        <v>3.4</v>
      </c>
      <c r="BO194" s="286">
        <v>3.4</v>
      </c>
      <c r="BP194" s="286">
        <v>3.4</v>
      </c>
      <c r="BQ194" s="286">
        <v>3.6</v>
      </c>
      <c r="BR194" s="286">
        <v>3.6</v>
      </c>
      <c r="BS194" s="286">
        <v>3.5</v>
      </c>
      <c r="BT194" s="286">
        <v>3.5</v>
      </c>
      <c r="BU194" s="286">
        <v>3.5</v>
      </c>
      <c r="BV194" s="286">
        <v>3.5</v>
      </c>
      <c r="BW194" s="286">
        <v>3.4</v>
      </c>
      <c r="BX194" s="286">
        <v>3.4</v>
      </c>
      <c r="BY194" s="286">
        <v>3.4</v>
      </c>
      <c r="BZ194" s="286">
        <v>3.4</v>
      </c>
      <c r="CA194" s="286">
        <v>3.4</v>
      </c>
      <c r="CB194" s="286">
        <f>_xlfn.IFNA(VLOOKUP(C194,'INFORM Severity - hidden'!$C$5:$G$300,5,FALSE),"-")</f>
        <v>3.4</v>
      </c>
    </row>
    <row r="195" spans="1:80">
      <c r="C195" t="s">
        <v>8640</v>
      </c>
      <c r="D195" s="286" t="str">
        <f t="shared" ref="D195:D258" si="3">IF(CB195="-","-",IFERROR(IF(ROUND(AVERAGE(BZ195:CB195),1)=ROUND(AVERAGE(BW195:BY195),1),"Stable",IF(ROUND(AVERAGE(BZ195:CB195),1)&lt;ROUND(AVERAGE(BW195:BY195),1),"Decreasing",IF(ROUND(AVERAGE(BZ195:CB195),1)&gt;ROUND(AVERAGE(BW195:BY195),1),"Increasing"))),"-"))</f>
        <v>-</v>
      </c>
      <c r="E195" s="286" t="s">
        <v>8529</v>
      </c>
      <c r="F195" s="286" t="s">
        <v>8529</v>
      </c>
      <c r="G195" s="286" t="s">
        <v>8529</v>
      </c>
      <c r="H195" s="286" t="s">
        <v>8529</v>
      </c>
      <c r="I195" s="286">
        <v>2.7</v>
      </c>
      <c r="J195" s="286">
        <v>2.6</v>
      </c>
      <c r="K195" s="286" t="s">
        <v>8529</v>
      </c>
      <c r="L195" s="286" t="s">
        <v>8529</v>
      </c>
      <c r="M195" s="286" t="s">
        <v>8529</v>
      </c>
      <c r="N195" s="286" t="s">
        <v>8529</v>
      </c>
      <c r="O195" s="286" t="s">
        <v>8529</v>
      </c>
      <c r="P195" s="286" t="s">
        <v>8529</v>
      </c>
      <c r="Q195" s="286" t="s">
        <v>8529</v>
      </c>
      <c r="R195" s="286" t="s">
        <v>8529</v>
      </c>
      <c r="S195" s="286" t="s">
        <v>8529</v>
      </c>
      <c r="T195" s="286" t="s">
        <v>8529</v>
      </c>
      <c r="U195" s="286" t="s">
        <v>8529</v>
      </c>
      <c r="V195" s="286" t="s">
        <v>8529</v>
      </c>
      <c r="W195" s="286" t="s">
        <v>8529</v>
      </c>
      <c r="X195" s="286" t="s">
        <v>8529</v>
      </c>
      <c r="Y195" s="286" t="s">
        <v>8529</v>
      </c>
      <c r="Z195" s="286" t="s">
        <v>8529</v>
      </c>
      <c r="AA195" s="286" t="s">
        <v>8529</v>
      </c>
      <c r="AB195" s="286" t="s">
        <v>8529</v>
      </c>
      <c r="AC195" s="286" t="s">
        <v>8529</v>
      </c>
      <c r="AD195" s="286" t="s">
        <v>8529</v>
      </c>
      <c r="AE195" s="286" t="s">
        <v>8529</v>
      </c>
      <c r="AF195" s="286" t="s">
        <v>8529</v>
      </c>
      <c r="AG195" s="286" t="s">
        <v>8529</v>
      </c>
      <c r="AH195" s="286" t="s">
        <v>8529</v>
      </c>
      <c r="AI195" s="286" t="s">
        <v>8529</v>
      </c>
      <c r="AJ195" s="286" t="s">
        <v>8529</v>
      </c>
      <c r="AK195" s="286" t="s">
        <v>8529</v>
      </c>
      <c r="AL195" s="286" t="s">
        <v>8529</v>
      </c>
      <c r="AM195" s="286" t="s">
        <v>8529</v>
      </c>
      <c r="AN195" s="286" t="s">
        <v>8529</v>
      </c>
      <c r="AO195" s="286" t="s">
        <v>8529</v>
      </c>
      <c r="AP195" s="286" t="s">
        <v>8529</v>
      </c>
      <c r="AQ195" s="286" t="s">
        <v>8529</v>
      </c>
      <c r="AR195" s="286" t="s">
        <v>8529</v>
      </c>
      <c r="AS195" s="286" t="s">
        <v>8529</v>
      </c>
      <c r="AT195" s="286" t="s">
        <v>8529</v>
      </c>
      <c r="AU195" s="286" t="s">
        <v>8529</v>
      </c>
      <c r="AV195" s="286" t="s">
        <v>8529</v>
      </c>
      <c r="AW195" s="286" t="s">
        <v>8529</v>
      </c>
      <c r="AX195" s="286" t="s">
        <v>8529</v>
      </c>
      <c r="AY195" s="286" t="s">
        <v>8529</v>
      </c>
      <c r="AZ195" s="286" t="s">
        <v>8529</v>
      </c>
      <c r="BA195" s="286" t="s">
        <v>8529</v>
      </c>
      <c r="BB195" s="286" t="s">
        <v>8529</v>
      </c>
      <c r="BC195" s="286" t="s">
        <v>8529</v>
      </c>
      <c r="BD195" s="286" t="s">
        <v>8529</v>
      </c>
      <c r="BE195" s="286" t="s">
        <v>8529</v>
      </c>
      <c r="BF195" s="286" t="s">
        <v>8529</v>
      </c>
      <c r="BG195" s="286" t="s">
        <v>8529</v>
      </c>
      <c r="BH195" s="286" t="s">
        <v>8529</v>
      </c>
      <c r="BI195" s="286" t="s">
        <v>8529</v>
      </c>
      <c r="BJ195" s="286" t="s">
        <v>8529</v>
      </c>
      <c r="BK195" s="286" t="s">
        <v>8529</v>
      </c>
      <c r="BL195" s="286" t="s">
        <v>8529</v>
      </c>
      <c r="BM195" s="286" t="s">
        <v>8529</v>
      </c>
      <c r="BN195" s="286" t="s">
        <v>8529</v>
      </c>
      <c r="BO195" s="286" t="s">
        <v>8529</v>
      </c>
      <c r="BP195" s="286" t="s">
        <v>8529</v>
      </c>
      <c r="BQ195" s="286" t="s">
        <v>8529</v>
      </c>
      <c r="BR195" s="286" t="s">
        <v>8529</v>
      </c>
      <c r="BS195" s="286" t="s">
        <v>8529</v>
      </c>
      <c r="BT195" s="286" t="s">
        <v>8529</v>
      </c>
      <c r="BU195" s="286" t="s">
        <v>8529</v>
      </c>
      <c r="BV195" s="286" t="s">
        <v>8529</v>
      </c>
      <c r="BW195" s="286" t="s">
        <v>8529</v>
      </c>
      <c r="BX195" s="286" t="s">
        <v>8529</v>
      </c>
      <c r="BY195" s="286" t="s">
        <v>8529</v>
      </c>
      <c r="BZ195" s="286" t="s">
        <v>8529</v>
      </c>
      <c r="CA195" s="286" t="s">
        <v>8529</v>
      </c>
      <c r="CB195" s="286" t="str">
        <f>_xlfn.IFNA(VLOOKUP(C195,'INFORM Severity - hidden'!$C$5:$G$300,5,FALSE),"-")</f>
        <v>-</v>
      </c>
    </row>
    <row r="196" spans="1:80">
      <c r="C196" t="s">
        <v>8641</v>
      </c>
      <c r="D196" s="286" t="str">
        <f t="shared" si="3"/>
        <v>-</v>
      </c>
      <c r="E196" s="286" t="s">
        <v>8529</v>
      </c>
      <c r="F196" s="286" t="s">
        <v>8529</v>
      </c>
      <c r="G196" s="286" t="s">
        <v>8529</v>
      </c>
      <c r="H196" s="286" t="s">
        <v>8529</v>
      </c>
      <c r="I196" s="286" t="s">
        <v>8529</v>
      </c>
      <c r="J196" s="286" t="s">
        <v>8529</v>
      </c>
      <c r="K196" s="286" t="s">
        <v>8529</v>
      </c>
      <c r="L196" s="286" t="s">
        <v>8529</v>
      </c>
      <c r="M196" s="286" t="s">
        <v>8529</v>
      </c>
      <c r="N196" s="286" t="s">
        <v>8529</v>
      </c>
      <c r="O196" s="286" t="s">
        <v>8529</v>
      </c>
      <c r="P196" s="286" t="s">
        <v>8529</v>
      </c>
      <c r="Q196" s="286" t="s">
        <v>8529</v>
      </c>
      <c r="R196" s="286" t="s">
        <v>8529</v>
      </c>
      <c r="S196" s="286" t="s">
        <v>8529</v>
      </c>
      <c r="T196" s="286" t="s">
        <v>8529</v>
      </c>
      <c r="U196" s="286" t="s">
        <v>8529</v>
      </c>
      <c r="V196" s="286" t="s">
        <v>8529</v>
      </c>
      <c r="W196" s="286" t="s">
        <v>8529</v>
      </c>
      <c r="X196" s="286" t="s">
        <v>8529</v>
      </c>
      <c r="Y196" s="286" t="s">
        <v>8529</v>
      </c>
      <c r="Z196" s="286" t="s">
        <v>8529</v>
      </c>
      <c r="AA196" s="286" t="s">
        <v>8529</v>
      </c>
      <c r="AB196" s="286" t="s">
        <v>8529</v>
      </c>
      <c r="AC196" s="286" t="s">
        <v>8529</v>
      </c>
      <c r="AD196" s="286" t="s">
        <v>8529</v>
      </c>
      <c r="AE196" s="286" t="s">
        <v>8529</v>
      </c>
      <c r="AF196" s="286" t="s">
        <v>8529</v>
      </c>
      <c r="AG196" s="286" t="s">
        <v>8529</v>
      </c>
      <c r="AH196" s="286" t="s">
        <v>8529</v>
      </c>
      <c r="AI196" s="286" t="s">
        <v>8529</v>
      </c>
      <c r="AJ196" s="286" t="s">
        <v>8529</v>
      </c>
      <c r="AK196" s="286" t="s">
        <v>8529</v>
      </c>
      <c r="AL196" s="286" t="s">
        <v>8529</v>
      </c>
      <c r="AM196" s="286" t="s">
        <v>8529</v>
      </c>
      <c r="AN196" s="286" t="s">
        <v>8529</v>
      </c>
      <c r="AO196" s="286">
        <v>2.1</v>
      </c>
      <c r="AP196" s="286">
        <v>2.1</v>
      </c>
      <c r="AQ196" s="286">
        <v>2.1</v>
      </c>
      <c r="AR196" s="286">
        <v>2.1</v>
      </c>
      <c r="AS196" s="286">
        <v>2</v>
      </c>
      <c r="AT196" s="286">
        <v>2.5</v>
      </c>
      <c r="AU196" s="286">
        <v>2.5</v>
      </c>
      <c r="AV196" s="286">
        <v>2.5</v>
      </c>
      <c r="AW196" s="286">
        <v>2.5</v>
      </c>
      <c r="AX196" s="286">
        <v>2.4</v>
      </c>
      <c r="AY196" s="286">
        <v>2.4</v>
      </c>
      <c r="AZ196" s="286">
        <v>2.4</v>
      </c>
      <c r="BA196" s="286" t="s">
        <v>8529</v>
      </c>
      <c r="BB196" s="286" t="s">
        <v>8529</v>
      </c>
      <c r="BC196" s="286" t="s">
        <v>8529</v>
      </c>
      <c r="BD196" s="286" t="s">
        <v>8529</v>
      </c>
      <c r="BE196" s="286" t="s">
        <v>8529</v>
      </c>
      <c r="BF196" s="286" t="s">
        <v>8529</v>
      </c>
      <c r="BG196" s="286" t="s">
        <v>8529</v>
      </c>
      <c r="BH196" s="286" t="s">
        <v>8529</v>
      </c>
      <c r="BI196" s="286" t="s">
        <v>8529</v>
      </c>
      <c r="BJ196" s="286" t="s">
        <v>8529</v>
      </c>
      <c r="BK196" s="286" t="s">
        <v>8529</v>
      </c>
      <c r="BL196" s="286" t="s">
        <v>8529</v>
      </c>
      <c r="BM196" s="286" t="s">
        <v>8529</v>
      </c>
      <c r="BN196" s="286" t="s">
        <v>8529</v>
      </c>
      <c r="BO196" s="286" t="s">
        <v>8529</v>
      </c>
      <c r="BP196" s="286" t="s">
        <v>8529</v>
      </c>
      <c r="BQ196" s="286" t="s">
        <v>8529</v>
      </c>
      <c r="BR196" s="286" t="s">
        <v>8529</v>
      </c>
      <c r="BS196" s="286" t="s">
        <v>8529</v>
      </c>
      <c r="BT196" s="286" t="s">
        <v>8529</v>
      </c>
      <c r="BU196" s="286" t="s">
        <v>8529</v>
      </c>
      <c r="BV196" s="286" t="s">
        <v>8529</v>
      </c>
      <c r="BW196" s="286" t="s">
        <v>8529</v>
      </c>
      <c r="BX196" s="286" t="s">
        <v>8529</v>
      </c>
      <c r="BY196" s="286" t="s">
        <v>8529</v>
      </c>
      <c r="BZ196" s="286" t="s">
        <v>8529</v>
      </c>
      <c r="CA196" s="286" t="s">
        <v>8529</v>
      </c>
      <c r="CB196" s="286" t="str">
        <f>_xlfn.IFNA(VLOOKUP(C196,'INFORM Severity - hidden'!$C$5:$G$300,5,FALSE),"-")</f>
        <v>-</v>
      </c>
    </row>
    <row r="197" spans="1:80">
      <c r="C197" t="s">
        <v>8642</v>
      </c>
      <c r="D197" s="286" t="str">
        <f t="shared" si="3"/>
        <v>-</v>
      </c>
      <c r="E197" s="286" t="s">
        <v>8529</v>
      </c>
      <c r="F197" s="286" t="s">
        <v>8529</v>
      </c>
      <c r="G197" s="286" t="s">
        <v>8529</v>
      </c>
      <c r="H197" s="286" t="s">
        <v>8529</v>
      </c>
      <c r="I197" s="286" t="s">
        <v>8529</v>
      </c>
      <c r="J197" s="286" t="s">
        <v>8529</v>
      </c>
      <c r="K197" s="286" t="s">
        <v>8529</v>
      </c>
      <c r="L197" s="286" t="s">
        <v>8529</v>
      </c>
      <c r="M197" s="286" t="s">
        <v>8529</v>
      </c>
      <c r="N197" s="286" t="s">
        <v>8529</v>
      </c>
      <c r="O197" s="286" t="s">
        <v>8529</v>
      </c>
      <c r="P197" s="286" t="s">
        <v>8529</v>
      </c>
      <c r="Q197" s="286" t="s">
        <v>8529</v>
      </c>
      <c r="R197" s="286" t="s">
        <v>8529</v>
      </c>
      <c r="S197" s="286" t="s">
        <v>8529</v>
      </c>
      <c r="T197" s="286" t="s">
        <v>8529</v>
      </c>
      <c r="U197" s="286" t="s">
        <v>8529</v>
      </c>
      <c r="V197" s="286" t="s">
        <v>8529</v>
      </c>
      <c r="W197" s="286" t="s">
        <v>8529</v>
      </c>
      <c r="X197" s="286" t="s">
        <v>8529</v>
      </c>
      <c r="Y197" s="286" t="s">
        <v>8529</v>
      </c>
      <c r="Z197" s="286" t="s">
        <v>8529</v>
      </c>
      <c r="AA197" s="286" t="s">
        <v>8529</v>
      </c>
      <c r="AB197" s="286" t="s">
        <v>8529</v>
      </c>
      <c r="AC197" s="286" t="s">
        <v>8529</v>
      </c>
      <c r="AD197" s="286" t="s">
        <v>8529</v>
      </c>
      <c r="AE197" s="286" t="s">
        <v>8529</v>
      </c>
      <c r="AF197" s="286" t="s">
        <v>8529</v>
      </c>
      <c r="AG197" s="286" t="s">
        <v>8529</v>
      </c>
      <c r="AH197" s="286" t="s">
        <v>8529</v>
      </c>
      <c r="AI197" s="286" t="s">
        <v>8529</v>
      </c>
      <c r="AJ197" s="286" t="s">
        <v>8529</v>
      </c>
      <c r="AK197" s="286" t="s">
        <v>8529</v>
      </c>
      <c r="AL197" s="286" t="s">
        <v>8529</v>
      </c>
      <c r="AM197" s="286" t="s">
        <v>8529</v>
      </c>
      <c r="AN197" s="286" t="s">
        <v>8529</v>
      </c>
      <c r="AO197" s="286" t="s">
        <v>8529</v>
      </c>
      <c r="AP197" s="286" t="s">
        <v>8529</v>
      </c>
      <c r="AQ197" s="286" t="s">
        <v>8529</v>
      </c>
      <c r="AR197" s="286" t="s">
        <v>8529</v>
      </c>
      <c r="AS197" s="286" t="s">
        <v>8529</v>
      </c>
      <c r="AT197" s="286" t="s">
        <v>8529</v>
      </c>
      <c r="AU197" s="286" t="s">
        <v>8529</v>
      </c>
      <c r="AV197" s="286" t="s">
        <v>8529</v>
      </c>
      <c r="AW197" s="286" t="s">
        <v>8529</v>
      </c>
      <c r="AX197" s="286" t="s">
        <v>8529</v>
      </c>
      <c r="AY197" s="286" t="s">
        <v>8529</v>
      </c>
      <c r="AZ197" s="286" t="s">
        <v>8529</v>
      </c>
      <c r="BA197" s="286" t="s">
        <v>8529</v>
      </c>
      <c r="BB197" s="286" t="s">
        <v>8529</v>
      </c>
      <c r="BC197" s="286">
        <v>2.7</v>
      </c>
      <c r="BD197" s="286">
        <v>2.8</v>
      </c>
      <c r="BE197" s="286">
        <v>2.9</v>
      </c>
      <c r="BF197" s="286">
        <v>2.9</v>
      </c>
      <c r="BG197" s="286">
        <v>2.9</v>
      </c>
      <c r="BH197" s="286">
        <v>2.9</v>
      </c>
      <c r="BI197" s="286">
        <v>2.9</v>
      </c>
      <c r="BJ197" s="286">
        <v>2.8</v>
      </c>
      <c r="BK197" s="286">
        <v>3</v>
      </c>
      <c r="BL197" s="286">
        <v>3</v>
      </c>
      <c r="BM197" s="286">
        <v>3</v>
      </c>
      <c r="BN197" s="286">
        <v>3</v>
      </c>
      <c r="BO197" s="286">
        <v>3</v>
      </c>
      <c r="BP197" s="286">
        <v>3</v>
      </c>
      <c r="BQ197" s="286" t="s">
        <v>8529</v>
      </c>
      <c r="BR197" s="286" t="s">
        <v>8529</v>
      </c>
      <c r="BS197" s="286" t="s">
        <v>8529</v>
      </c>
      <c r="BT197" s="286" t="s">
        <v>8529</v>
      </c>
      <c r="BU197" s="286" t="s">
        <v>8529</v>
      </c>
      <c r="BV197" s="286" t="s">
        <v>8529</v>
      </c>
      <c r="BW197" s="286" t="s">
        <v>8529</v>
      </c>
      <c r="BX197" s="286" t="s">
        <v>8529</v>
      </c>
      <c r="BY197" s="286" t="s">
        <v>8529</v>
      </c>
      <c r="BZ197" s="286" t="s">
        <v>8529</v>
      </c>
      <c r="CA197" s="286" t="s">
        <v>8529</v>
      </c>
      <c r="CB197" s="286" t="str">
        <f>_xlfn.IFNA(VLOOKUP(C197,'INFORM Severity - hidden'!$C$5:$G$300,5,FALSE),"-")</f>
        <v>-</v>
      </c>
    </row>
    <row r="198" spans="1:80">
      <c r="A198" t="s">
        <v>1213</v>
      </c>
      <c r="B198" t="s">
        <v>1211</v>
      </c>
      <c r="C198" t="s">
        <v>1212</v>
      </c>
      <c r="D198" s="286" t="str">
        <f t="shared" si="3"/>
        <v>Decreasing</v>
      </c>
      <c r="E198" s="286" t="s">
        <v>8529</v>
      </c>
      <c r="F198" s="286" t="s">
        <v>8529</v>
      </c>
      <c r="G198" s="286" t="s">
        <v>8529</v>
      </c>
      <c r="H198" s="286" t="s">
        <v>8529</v>
      </c>
      <c r="I198" s="286" t="s">
        <v>8529</v>
      </c>
      <c r="J198" s="286" t="s">
        <v>8529</v>
      </c>
      <c r="K198" s="286" t="s">
        <v>8529</v>
      </c>
      <c r="L198" s="286" t="s">
        <v>8529</v>
      </c>
      <c r="M198" s="286" t="s">
        <v>8529</v>
      </c>
      <c r="N198" s="286" t="s">
        <v>8529</v>
      </c>
      <c r="O198" s="286" t="s">
        <v>8529</v>
      </c>
      <c r="P198" s="286" t="s">
        <v>8529</v>
      </c>
      <c r="Q198" s="286" t="s">
        <v>8529</v>
      </c>
      <c r="R198" s="286" t="s">
        <v>8529</v>
      </c>
      <c r="S198" s="286" t="s">
        <v>8529</v>
      </c>
      <c r="T198" s="286" t="s">
        <v>8529</v>
      </c>
      <c r="U198" s="286" t="s">
        <v>8529</v>
      </c>
      <c r="V198" s="286" t="s">
        <v>8529</v>
      </c>
      <c r="W198" s="286" t="s">
        <v>8529</v>
      </c>
      <c r="X198" s="286" t="s">
        <v>8529</v>
      </c>
      <c r="Y198" s="286" t="s">
        <v>8529</v>
      </c>
      <c r="Z198" s="286" t="s">
        <v>8529</v>
      </c>
      <c r="AA198" s="286" t="s">
        <v>8529</v>
      </c>
      <c r="AB198" s="286" t="s">
        <v>8529</v>
      </c>
      <c r="AC198" s="286" t="s">
        <v>8529</v>
      </c>
      <c r="AD198" s="286" t="s">
        <v>8529</v>
      </c>
      <c r="AE198" s="286">
        <v>1.6</v>
      </c>
      <c r="AF198" s="286">
        <v>1.6</v>
      </c>
      <c r="AG198" s="286">
        <v>1.6</v>
      </c>
      <c r="AH198" s="286">
        <v>1.7</v>
      </c>
      <c r="AI198" s="286">
        <v>1.7</v>
      </c>
      <c r="AJ198" s="286">
        <v>1.7</v>
      </c>
      <c r="AK198" s="286">
        <v>1.7</v>
      </c>
      <c r="AL198" s="286">
        <v>1.7</v>
      </c>
      <c r="AM198" s="286">
        <v>1.7</v>
      </c>
      <c r="AN198" s="286">
        <v>1.6</v>
      </c>
      <c r="AO198" s="286">
        <v>1.6</v>
      </c>
      <c r="AP198" s="286">
        <v>1.7</v>
      </c>
      <c r="AQ198" s="286">
        <v>1.6</v>
      </c>
      <c r="AR198" s="286">
        <v>2.2000000000000002</v>
      </c>
      <c r="AS198" s="286">
        <v>2.2999999999999998</v>
      </c>
      <c r="AT198" s="286">
        <v>2.2999999999999998</v>
      </c>
      <c r="AU198" s="286">
        <v>2.2999999999999998</v>
      </c>
      <c r="AV198" s="286">
        <v>2.2999999999999998</v>
      </c>
      <c r="AW198" s="286">
        <v>2.2999999999999998</v>
      </c>
      <c r="AX198" s="286">
        <v>2.2999999999999998</v>
      </c>
      <c r="AY198" s="286">
        <v>2.2999999999999998</v>
      </c>
      <c r="AZ198" s="286">
        <v>2.2999999999999998</v>
      </c>
      <c r="BA198" s="286">
        <v>2.2999999999999998</v>
      </c>
      <c r="BB198" s="286">
        <v>2.2999999999999998</v>
      </c>
      <c r="BC198" s="286">
        <v>2.2999999999999998</v>
      </c>
      <c r="BD198" s="286">
        <v>2.2999999999999998</v>
      </c>
      <c r="BE198" s="286">
        <v>2.5</v>
      </c>
      <c r="BF198" s="286">
        <v>2.5</v>
      </c>
      <c r="BG198" s="286">
        <v>2.2999999999999998</v>
      </c>
      <c r="BH198" s="286">
        <v>2.2999999999999998</v>
      </c>
      <c r="BI198" s="286">
        <v>2.2999999999999998</v>
      </c>
      <c r="BJ198" s="286">
        <v>2.2999999999999998</v>
      </c>
      <c r="BK198" s="286">
        <v>2.2999999999999998</v>
      </c>
      <c r="BL198" s="286">
        <v>2.2999999999999998</v>
      </c>
      <c r="BM198" s="286">
        <v>2.2999999999999998</v>
      </c>
      <c r="BN198" s="286">
        <v>2.2999999999999998</v>
      </c>
      <c r="BO198" s="286">
        <v>2.2999999999999998</v>
      </c>
      <c r="BP198" s="286">
        <v>2.2000000000000002</v>
      </c>
      <c r="BQ198" s="286">
        <v>2.2000000000000002</v>
      </c>
      <c r="BR198" s="286">
        <v>2.2000000000000002</v>
      </c>
      <c r="BS198" s="286">
        <v>2.2000000000000002</v>
      </c>
      <c r="BT198" s="286">
        <v>2.2000000000000002</v>
      </c>
      <c r="BU198" s="286">
        <v>2.2000000000000002</v>
      </c>
      <c r="BV198" s="286">
        <v>2.2000000000000002</v>
      </c>
      <c r="BW198" s="286">
        <v>1.8</v>
      </c>
      <c r="BX198" s="286">
        <v>1.8</v>
      </c>
      <c r="BY198" s="286">
        <v>1.7</v>
      </c>
      <c r="BZ198" s="286">
        <v>1.7</v>
      </c>
      <c r="CA198" s="286">
        <v>1.7</v>
      </c>
      <c r="CB198" s="286">
        <f>_xlfn.IFNA(VLOOKUP(C198,'INFORM Severity - hidden'!$C$5:$G$300,5,FALSE),"-")</f>
        <v>1.7</v>
      </c>
    </row>
    <row r="199" spans="1:80">
      <c r="C199" t="s">
        <v>8643</v>
      </c>
      <c r="D199" s="286" t="str">
        <f t="shared" si="3"/>
        <v>-</v>
      </c>
      <c r="E199" s="286" t="s">
        <v>8529</v>
      </c>
      <c r="F199" s="286" t="s">
        <v>8529</v>
      </c>
      <c r="G199" s="286" t="s">
        <v>8529</v>
      </c>
      <c r="H199" s="286" t="s">
        <v>8529</v>
      </c>
      <c r="I199" s="286" t="s">
        <v>8529</v>
      </c>
      <c r="J199" s="286" t="s">
        <v>8529</v>
      </c>
      <c r="K199" s="286" t="s">
        <v>8529</v>
      </c>
      <c r="L199" s="286" t="s">
        <v>8529</v>
      </c>
      <c r="M199" s="286" t="s">
        <v>8529</v>
      </c>
      <c r="N199" s="286" t="s">
        <v>8529</v>
      </c>
      <c r="O199" s="286" t="s">
        <v>8529</v>
      </c>
      <c r="P199" s="286" t="s">
        <v>8529</v>
      </c>
      <c r="Q199" s="286" t="s">
        <v>8529</v>
      </c>
      <c r="R199" s="286" t="s">
        <v>8529</v>
      </c>
      <c r="S199" s="286" t="s">
        <v>8529</v>
      </c>
      <c r="T199" s="286" t="s">
        <v>8529</v>
      </c>
      <c r="U199" s="286" t="s">
        <v>8529</v>
      </c>
      <c r="V199" s="286" t="s">
        <v>8529</v>
      </c>
      <c r="W199" s="286" t="s">
        <v>8529</v>
      </c>
      <c r="X199" s="286" t="s">
        <v>8529</v>
      </c>
      <c r="Y199" s="286" t="s">
        <v>8529</v>
      </c>
      <c r="Z199" s="286" t="s">
        <v>8529</v>
      </c>
      <c r="AA199" s="286" t="s">
        <v>8529</v>
      </c>
      <c r="AB199" s="286" t="s">
        <v>8529</v>
      </c>
      <c r="AC199" s="286" t="s">
        <v>8529</v>
      </c>
      <c r="AD199" s="286" t="s">
        <v>8529</v>
      </c>
      <c r="AE199" s="286" t="s">
        <v>8529</v>
      </c>
      <c r="AF199" s="286" t="s">
        <v>8529</v>
      </c>
      <c r="AG199" s="286" t="s">
        <v>8529</v>
      </c>
      <c r="AH199" s="286" t="s">
        <v>8529</v>
      </c>
      <c r="AI199" s="286" t="s">
        <v>8529</v>
      </c>
      <c r="AJ199" s="286" t="s">
        <v>8529</v>
      </c>
      <c r="AK199" s="286" t="s">
        <v>8529</v>
      </c>
      <c r="AL199" s="286" t="s">
        <v>8529</v>
      </c>
      <c r="AM199" s="286" t="s">
        <v>8529</v>
      </c>
      <c r="AN199" s="286" t="s">
        <v>8529</v>
      </c>
      <c r="AO199" s="286" t="s">
        <v>8529</v>
      </c>
      <c r="AP199" s="286" t="s">
        <v>8529</v>
      </c>
      <c r="AQ199" s="286" t="s">
        <v>8529</v>
      </c>
      <c r="AR199" s="286" t="s">
        <v>8529</v>
      </c>
      <c r="AS199" s="286" t="s">
        <v>8529</v>
      </c>
      <c r="AT199" s="286" t="s">
        <v>8529</v>
      </c>
      <c r="AU199" s="286" t="s">
        <v>8529</v>
      </c>
      <c r="AV199" s="286" t="s">
        <v>8529</v>
      </c>
      <c r="AW199" s="286" t="s">
        <v>8529</v>
      </c>
      <c r="AX199" s="286" t="s">
        <v>8529</v>
      </c>
      <c r="AY199" s="286" t="s">
        <v>8529</v>
      </c>
      <c r="AZ199" s="286" t="s">
        <v>8529</v>
      </c>
      <c r="BA199" s="286" t="s">
        <v>8529</v>
      </c>
      <c r="BB199" s="286" t="s">
        <v>8529</v>
      </c>
      <c r="BC199" s="286" t="s">
        <v>8529</v>
      </c>
      <c r="BD199" s="286" t="s">
        <v>8529</v>
      </c>
      <c r="BE199" s="286" t="s">
        <v>8529</v>
      </c>
      <c r="BF199" s="286" t="s">
        <v>8529</v>
      </c>
      <c r="BG199" s="286" t="s">
        <v>8529</v>
      </c>
      <c r="BH199" s="286" t="s">
        <v>8529</v>
      </c>
      <c r="BI199" s="286" t="s">
        <v>8529</v>
      </c>
      <c r="BJ199" s="286" t="s">
        <v>8529</v>
      </c>
      <c r="BK199" s="286" t="s">
        <v>8529</v>
      </c>
      <c r="BL199" s="286" t="s">
        <v>8529</v>
      </c>
      <c r="BM199" s="286" t="s">
        <v>8529</v>
      </c>
      <c r="BN199" s="286" t="s">
        <v>8529</v>
      </c>
      <c r="BO199" s="286" t="s">
        <v>8529</v>
      </c>
      <c r="BP199" s="286" t="s">
        <v>8529</v>
      </c>
      <c r="BQ199" s="286" t="s">
        <v>8529</v>
      </c>
      <c r="BR199" s="286" t="s">
        <v>8529</v>
      </c>
      <c r="BS199" s="286" t="s">
        <v>8529</v>
      </c>
      <c r="BT199" s="286" t="s">
        <v>8529</v>
      </c>
      <c r="BU199" s="286" t="s">
        <v>8529</v>
      </c>
      <c r="BV199" s="286" t="s">
        <v>8529</v>
      </c>
      <c r="BW199" s="286" t="s">
        <v>8529</v>
      </c>
      <c r="BX199" s="286" t="s">
        <v>8529</v>
      </c>
      <c r="BY199" s="286">
        <v>2.1</v>
      </c>
      <c r="BZ199" s="286" t="s">
        <v>8529</v>
      </c>
      <c r="CA199" s="286" t="s">
        <v>8529</v>
      </c>
      <c r="CB199" s="286" t="str">
        <f>_xlfn.IFNA(VLOOKUP(C199,'INFORM Severity - hidden'!$C$5:$G$300,5,FALSE),"-")</f>
        <v>-</v>
      </c>
    </row>
    <row r="200" spans="1:80">
      <c r="C200" t="s">
        <v>8644</v>
      </c>
      <c r="D200" s="286" t="str">
        <f t="shared" si="3"/>
        <v>-</v>
      </c>
      <c r="E200" s="286" t="s">
        <v>8529</v>
      </c>
      <c r="F200" s="286" t="s">
        <v>8529</v>
      </c>
      <c r="G200" s="286" t="s">
        <v>8529</v>
      </c>
      <c r="H200" s="286" t="s">
        <v>8529</v>
      </c>
      <c r="I200" s="286" t="s">
        <v>8529</v>
      </c>
      <c r="J200" s="286" t="s">
        <v>8529</v>
      </c>
      <c r="K200" s="286" t="s">
        <v>8529</v>
      </c>
      <c r="L200" s="286" t="s">
        <v>8529</v>
      </c>
      <c r="M200" s="286" t="s">
        <v>8529</v>
      </c>
      <c r="N200" s="286" t="s">
        <v>8529</v>
      </c>
      <c r="O200" s="286" t="s">
        <v>8529</v>
      </c>
      <c r="P200" s="286" t="s">
        <v>8529</v>
      </c>
      <c r="Q200" s="286" t="s">
        <v>8529</v>
      </c>
      <c r="R200" s="286" t="s">
        <v>8529</v>
      </c>
      <c r="S200" s="286" t="s">
        <v>8529</v>
      </c>
      <c r="T200" s="286" t="s">
        <v>8529</v>
      </c>
      <c r="U200" s="286" t="s">
        <v>8529</v>
      </c>
      <c r="V200" s="286" t="s">
        <v>8529</v>
      </c>
      <c r="W200" s="286" t="s">
        <v>8529</v>
      </c>
      <c r="X200" s="286" t="s">
        <v>8529</v>
      </c>
      <c r="Y200" s="286" t="s">
        <v>8529</v>
      </c>
      <c r="Z200" s="286" t="s">
        <v>8529</v>
      </c>
      <c r="AA200" s="286" t="s">
        <v>8529</v>
      </c>
      <c r="AB200" s="286" t="s">
        <v>8529</v>
      </c>
      <c r="AC200" s="286" t="s">
        <v>8529</v>
      </c>
      <c r="AD200" s="286" t="s">
        <v>8529</v>
      </c>
      <c r="AE200" s="286" t="s">
        <v>8529</v>
      </c>
      <c r="AF200" s="286" t="s">
        <v>8529</v>
      </c>
      <c r="AG200" s="286" t="s">
        <v>8529</v>
      </c>
      <c r="AH200" s="286" t="s">
        <v>8529</v>
      </c>
      <c r="AI200" s="286" t="s">
        <v>8529</v>
      </c>
      <c r="AJ200" s="286" t="s">
        <v>8529</v>
      </c>
      <c r="AK200" s="286" t="s">
        <v>8529</v>
      </c>
      <c r="AL200" s="286" t="s">
        <v>8529</v>
      </c>
      <c r="AM200" s="286" t="s">
        <v>8529</v>
      </c>
      <c r="AN200" s="286" t="s">
        <v>8529</v>
      </c>
      <c r="AO200" s="286" t="s">
        <v>8529</v>
      </c>
      <c r="AP200" s="286" t="s">
        <v>8529</v>
      </c>
      <c r="AQ200" s="286" t="s">
        <v>8529</v>
      </c>
      <c r="AR200" s="286" t="s">
        <v>8529</v>
      </c>
      <c r="AS200" s="286" t="s">
        <v>8529</v>
      </c>
      <c r="AT200" s="286" t="s">
        <v>8529</v>
      </c>
      <c r="AU200" s="286" t="s">
        <v>8529</v>
      </c>
      <c r="AV200" s="286" t="s">
        <v>8529</v>
      </c>
      <c r="AW200" s="286" t="s">
        <v>8529</v>
      </c>
      <c r="AX200" s="286" t="s">
        <v>8529</v>
      </c>
      <c r="AY200" s="286" t="s">
        <v>8529</v>
      </c>
      <c r="AZ200" s="286" t="s">
        <v>8529</v>
      </c>
      <c r="BA200" s="286" t="s">
        <v>8529</v>
      </c>
      <c r="BB200" s="286" t="s">
        <v>8529</v>
      </c>
      <c r="BC200" s="286" t="s">
        <v>8529</v>
      </c>
      <c r="BD200" s="286" t="s">
        <v>8529</v>
      </c>
      <c r="BE200" s="286" t="s">
        <v>8529</v>
      </c>
      <c r="BF200" s="286" t="s">
        <v>8529</v>
      </c>
      <c r="BG200" s="286" t="s">
        <v>8529</v>
      </c>
      <c r="BH200" s="286" t="s">
        <v>8529</v>
      </c>
      <c r="BI200" s="286" t="s">
        <v>8529</v>
      </c>
      <c r="BJ200" s="286" t="s">
        <v>8529</v>
      </c>
      <c r="BK200" s="286" t="s">
        <v>8529</v>
      </c>
      <c r="BL200" s="286" t="s">
        <v>8529</v>
      </c>
      <c r="BM200" s="286" t="s">
        <v>8529</v>
      </c>
      <c r="BN200" s="286" t="s">
        <v>8529</v>
      </c>
      <c r="BO200" s="286" t="s">
        <v>8529</v>
      </c>
      <c r="BP200" s="286" t="s">
        <v>8529</v>
      </c>
      <c r="BQ200" s="286" t="s">
        <v>8529</v>
      </c>
      <c r="BR200" s="286" t="s">
        <v>8529</v>
      </c>
      <c r="BS200" s="286" t="s">
        <v>8529</v>
      </c>
      <c r="BT200" s="286" t="s">
        <v>8529</v>
      </c>
      <c r="BU200" s="286" t="s">
        <v>8529</v>
      </c>
      <c r="BV200" s="286" t="s">
        <v>8529</v>
      </c>
      <c r="BW200" s="286" t="s">
        <v>8529</v>
      </c>
      <c r="BX200" s="286" t="s">
        <v>8529</v>
      </c>
      <c r="BY200" s="286">
        <v>1.2</v>
      </c>
      <c r="BZ200" s="286" t="s">
        <v>8529</v>
      </c>
      <c r="CA200" s="286" t="s">
        <v>8529</v>
      </c>
      <c r="CB200" s="286" t="str">
        <f>_xlfn.IFNA(VLOOKUP(C200,'INFORM Severity - hidden'!$C$5:$G$300,5,FALSE),"-")</f>
        <v>-</v>
      </c>
    </row>
    <row r="201" spans="1:80">
      <c r="A201" t="s">
        <v>256</v>
      </c>
      <c r="B201" t="s">
        <v>254</v>
      </c>
      <c r="C201" t="s">
        <v>255</v>
      </c>
      <c r="D201" s="286" t="str">
        <f t="shared" si="3"/>
        <v>Stable</v>
      </c>
      <c r="E201" s="286" t="s">
        <v>8529</v>
      </c>
      <c r="F201" s="286" t="s">
        <v>8529</v>
      </c>
      <c r="G201" s="286" t="s">
        <v>8529</v>
      </c>
      <c r="H201" s="286" t="s">
        <v>8529</v>
      </c>
      <c r="I201" s="286" t="s">
        <v>8529</v>
      </c>
      <c r="J201" s="286" t="s">
        <v>8529</v>
      </c>
      <c r="K201" s="286" t="s">
        <v>8529</v>
      </c>
      <c r="L201" s="286" t="s">
        <v>8529</v>
      </c>
      <c r="M201" s="286" t="s">
        <v>8529</v>
      </c>
      <c r="N201" s="286" t="s">
        <v>8529</v>
      </c>
      <c r="O201" s="286" t="s">
        <v>8529</v>
      </c>
      <c r="P201" s="286" t="s">
        <v>8529</v>
      </c>
      <c r="Q201" s="286" t="s">
        <v>8529</v>
      </c>
      <c r="R201" s="286">
        <v>2.2000000000000002</v>
      </c>
      <c r="S201" s="286">
        <v>2.1</v>
      </c>
      <c r="T201" s="286">
        <v>2.1</v>
      </c>
      <c r="U201" s="286">
        <v>2.1</v>
      </c>
      <c r="V201" s="286">
        <v>2.1</v>
      </c>
      <c r="W201" s="286">
        <v>2.1</v>
      </c>
      <c r="X201" s="286">
        <v>2.1</v>
      </c>
      <c r="Y201" s="286">
        <v>2.1</v>
      </c>
      <c r="Z201" s="286">
        <v>2</v>
      </c>
      <c r="AA201" s="286">
        <v>2.1</v>
      </c>
      <c r="AB201" s="286">
        <v>2.1</v>
      </c>
      <c r="AC201" s="286">
        <v>2.1</v>
      </c>
      <c r="AD201" s="286">
        <v>2.1</v>
      </c>
      <c r="AE201" s="286">
        <v>2.1</v>
      </c>
      <c r="AF201" s="286">
        <v>2.1</v>
      </c>
      <c r="AG201" s="286">
        <v>2.1</v>
      </c>
      <c r="AH201" s="286">
        <v>2.1</v>
      </c>
      <c r="AI201" s="286">
        <v>2.2999999999999998</v>
      </c>
      <c r="AJ201" s="286">
        <v>2.2999999999999998</v>
      </c>
      <c r="AK201" s="286">
        <v>2.2999999999999998</v>
      </c>
      <c r="AL201" s="286">
        <v>2.2000000000000002</v>
      </c>
      <c r="AM201" s="286">
        <v>2.2000000000000002</v>
      </c>
      <c r="AN201" s="286">
        <v>2.4</v>
      </c>
      <c r="AO201" s="286">
        <v>2.4</v>
      </c>
      <c r="AP201" s="286">
        <v>2.4</v>
      </c>
      <c r="AQ201" s="286">
        <v>2.4</v>
      </c>
      <c r="AR201" s="286">
        <v>2.4</v>
      </c>
      <c r="AS201" s="286">
        <v>2.5</v>
      </c>
      <c r="AT201" s="286">
        <v>2.5</v>
      </c>
      <c r="AU201" s="286">
        <v>2.5</v>
      </c>
      <c r="AV201" s="286">
        <v>2.5</v>
      </c>
      <c r="AW201" s="286">
        <v>2.5</v>
      </c>
      <c r="AX201" s="286">
        <v>2.5</v>
      </c>
      <c r="AY201" s="286">
        <v>2.5</v>
      </c>
      <c r="AZ201" s="286">
        <v>2.5</v>
      </c>
      <c r="BA201" s="286">
        <v>2.5</v>
      </c>
      <c r="BB201" s="286">
        <v>2.5</v>
      </c>
      <c r="BC201" s="286">
        <v>2.4</v>
      </c>
      <c r="BD201" s="286">
        <v>2.2000000000000002</v>
      </c>
      <c r="BE201" s="286">
        <v>2.2999999999999998</v>
      </c>
      <c r="BF201" s="286">
        <v>2.2999999999999998</v>
      </c>
      <c r="BG201" s="286">
        <v>2.2999999999999998</v>
      </c>
      <c r="BH201" s="286">
        <v>2.2999999999999998</v>
      </c>
      <c r="BI201" s="286">
        <v>2.5</v>
      </c>
      <c r="BJ201" s="286">
        <v>2.2999999999999998</v>
      </c>
      <c r="BK201" s="286">
        <v>2.5</v>
      </c>
      <c r="BL201" s="286">
        <v>2.5</v>
      </c>
      <c r="BM201" s="286">
        <v>2.5</v>
      </c>
      <c r="BN201" s="286">
        <v>2.5</v>
      </c>
      <c r="BO201" s="286">
        <v>2.5</v>
      </c>
      <c r="BP201" s="286">
        <v>2.5</v>
      </c>
      <c r="BQ201" s="286">
        <v>2.5</v>
      </c>
      <c r="BR201" s="286">
        <v>2.5</v>
      </c>
      <c r="BS201" s="286">
        <v>2.6</v>
      </c>
      <c r="BT201" s="286">
        <v>2.6</v>
      </c>
      <c r="BU201" s="286">
        <v>2.6</v>
      </c>
      <c r="BV201" s="286">
        <v>2.6</v>
      </c>
      <c r="BW201" s="286">
        <v>2.6</v>
      </c>
      <c r="BX201" s="286">
        <v>2.6</v>
      </c>
      <c r="BY201" s="286">
        <v>2.6</v>
      </c>
      <c r="BZ201" s="286">
        <v>2.6</v>
      </c>
      <c r="CA201" s="286">
        <v>2.6</v>
      </c>
      <c r="CB201" s="286">
        <f>_xlfn.IFNA(VLOOKUP(C201,'INFORM Severity - hidden'!$C$5:$G$300,5,FALSE),"-")</f>
        <v>2.5</v>
      </c>
    </row>
    <row r="202" spans="1:80">
      <c r="C202" t="s">
        <v>8645</v>
      </c>
      <c r="D202" s="286" t="str">
        <f t="shared" si="3"/>
        <v>-</v>
      </c>
      <c r="E202" s="286" t="s">
        <v>8529</v>
      </c>
      <c r="F202" s="286">
        <v>3.1</v>
      </c>
      <c r="G202" s="286">
        <v>3.2</v>
      </c>
      <c r="H202" s="286">
        <v>3.5</v>
      </c>
      <c r="I202" s="286">
        <v>3.5</v>
      </c>
      <c r="J202" s="286">
        <v>3.5</v>
      </c>
      <c r="K202" s="286">
        <v>3.5</v>
      </c>
      <c r="L202" s="286">
        <v>3.5</v>
      </c>
      <c r="M202" s="286">
        <v>3.5</v>
      </c>
      <c r="N202" s="286">
        <v>3.6</v>
      </c>
      <c r="O202" s="286">
        <v>3.6</v>
      </c>
      <c r="P202" s="286">
        <v>3.6</v>
      </c>
      <c r="Q202" s="286">
        <v>3.6</v>
      </c>
      <c r="R202" s="286">
        <v>3.6</v>
      </c>
      <c r="S202" s="286">
        <v>3.6</v>
      </c>
      <c r="T202" s="286">
        <v>3.6</v>
      </c>
      <c r="U202" s="286">
        <v>3.6</v>
      </c>
      <c r="V202" s="286">
        <v>3.6</v>
      </c>
      <c r="W202" s="286">
        <v>3.7</v>
      </c>
      <c r="X202" s="286">
        <v>3.7</v>
      </c>
      <c r="Y202" s="286">
        <v>3.7</v>
      </c>
      <c r="Z202" s="286">
        <v>3.8</v>
      </c>
      <c r="AA202" s="286">
        <v>3.7</v>
      </c>
      <c r="AB202" s="286">
        <v>3.7</v>
      </c>
      <c r="AC202" s="286">
        <v>3.7</v>
      </c>
      <c r="AD202" s="286">
        <v>3.7</v>
      </c>
      <c r="AE202" s="286">
        <v>3.7</v>
      </c>
      <c r="AF202" s="286">
        <v>3.7</v>
      </c>
      <c r="AG202" s="286">
        <v>3.7</v>
      </c>
      <c r="AH202" s="286">
        <v>3.8</v>
      </c>
      <c r="AI202" s="286">
        <v>3.8</v>
      </c>
      <c r="AJ202" s="286">
        <v>3.8</v>
      </c>
      <c r="AK202" s="286">
        <v>3.8</v>
      </c>
      <c r="AL202" s="286">
        <v>3.8</v>
      </c>
      <c r="AM202" s="286">
        <v>3.8</v>
      </c>
      <c r="AN202" s="286">
        <v>3.8</v>
      </c>
      <c r="AO202" s="286">
        <v>3.8</v>
      </c>
      <c r="AP202" s="286">
        <v>3.8</v>
      </c>
      <c r="AQ202" s="286">
        <v>3.8</v>
      </c>
      <c r="AR202" s="286">
        <v>3.7</v>
      </c>
      <c r="AS202" s="286">
        <v>3.7</v>
      </c>
      <c r="AT202" s="286">
        <v>3.5</v>
      </c>
      <c r="AU202" s="286">
        <v>3.5</v>
      </c>
      <c r="AV202" s="286">
        <v>3.6</v>
      </c>
      <c r="AW202" s="286">
        <v>3.6</v>
      </c>
      <c r="AX202" s="286">
        <v>3.7</v>
      </c>
      <c r="AY202" s="286">
        <v>3.5</v>
      </c>
      <c r="AZ202" s="286">
        <v>3.7</v>
      </c>
      <c r="BA202" s="286">
        <v>3.9</v>
      </c>
      <c r="BB202" s="286">
        <v>3.9</v>
      </c>
      <c r="BC202" s="286">
        <v>3.9</v>
      </c>
      <c r="BD202" s="286">
        <v>3.9</v>
      </c>
      <c r="BE202" s="286">
        <v>3.8</v>
      </c>
      <c r="BF202" s="286">
        <v>3.8</v>
      </c>
      <c r="BG202" s="286">
        <v>3.7</v>
      </c>
      <c r="BH202" s="286">
        <v>3.8</v>
      </c>
      <c r="BI202" s="286">
        <v>3.8</v>
      </c>
      <c r="BJ202" s="286">
        <v>3.8</v>
      </c>
      <c r="BK202" s="286">
        <v>3.7</v>
      </c>
      <c r="BL202" s="286">
        <v>3.7</v>
      </c>
      <c r="BM202" s="286">
        <v>3.8</v>
      </c>
      <c r="BN202" s="286">
        <v>3.7</v>
      </c>
      <c r="BO202" s="286">
        <v>3.7</v>
      </c>
      <c r="BP202" s="286">
        <v>3.5</v>
      </c>
      <c r="BQ202" s="286">
        <v>3.7</v>
      </c>
      <c r="BR202" s="286">
        <v>3.7</v>
      </c>
      <c r="BS202" s="286" t="s">
        <v>8529</v>
      </c>
      <c r="BT202" s="286" t="s">
        <v>8529</v>
      </c>
      <c r="BU202" s="286" t="s">
        <v>8529</v>
      </c>
      <c r="BV202" s="286" t="s">
        <v>8529</v>
      </c>
      <c r="BW202" s="286" t="s">
        <v>8529</v>
      </c>
      <c r="BX202" s="286" t="s">
        <v>8529</v>
      </c>
      <c r="BY202" s="286" t="s">
        <v>8529</v>
      </c>
      <c r="BZ202" s="286" t="s">
        <v>8529</v>
      </c>
      <c r="CA202" s="286" t="s">
        <v>8529</v>
      </c>
      <c r="CB202" s="286" t="str">
        <f>_xlfn.IFNA(VLOOKUP(C202,'INFORM Severity - hidden'!$C$5:$G$300,5,FALSE),"-")</f>
        <v>-</v>
      </c>
    </row>
    <row r="203" spans="1:80">
      <c r="A203" t="s">
        <v>61</v>
      </c>
      <c r="B203" t="s">
        <v>59</v>
      </c>
      <c r="C203" t="s">
        <v>60</v>
      </c>
      <c r="D203" s="286" t="str">
        <f t="shared" si="3"/>
        <v>Decreasing</v>
      </c>
      <c r="E203" s="286" t="s">
        <v>8529</v>
      </c>
      <c r="F203" s="286">
        <v>3.1</v>
      </c>
      <c r="G203" s="286">
        <v>3.2</v>
      </c>
      <c r="H203" s="286">
        <v>3.2</v>
      </c>
      <c r="I203" s="286">
        <v>3.2</v>
      </c>
      <c r="J203" s="286">
        <v>3.3</v>
      </c>
      <c r="K203" s="286">
        <v>3.3</v>
      </c>
      <c r="L203" s="286">
        <v>3.3</v>
      </c>
      <c r="M203" s="286">
        <v>3.3</v>
      </c>
      <c r="N203" s="286">
        <v>3.4</v>
      </c>
      <c r="O203" s="286">
        <v>3.4</v>
      </c>
      <c r="P203" s="286">
        <v>3.4</v>
      </c>
      <c r="Q203" s="286">
        <v>3.4</v>
      </c>
      <c r="R203" s="286">
        <v>3.4</v>
      </c>
      <c r="S203" s="286">
        <v>3.4</v>
      </c>
      <c r="T203" s="286">
        <v>3.4</v>
      </c>
      <c r="U203" s="286">
        <v>3.4</v>
      </c>
      <c r="V203" s="286">
        <v>3.4</v>
      </c>
      <c r="W203" s="286">
        <v>3.5</v>
      </c>
      <c r="X203" s="286">
        <v>3.5</v>
      </c>
      <c r="Y203" s="286">
        <v>3.4</v>
      </c>
      <c r="Z203" s="286">
        <v>3.4</v>
      </c>
      <c r="AA203" s="286">
        <v>3.4</v>
      </c>
      <c r="AB203" s="286">
        <v>3.4</v>
      </c>
      <c r="AC203" s="286">
        <v>2.9</v>
      </c>
      <c r="AD203" s="286">
        <v>2.9</v>
      </c>
      <c r="AE203" s="286">
        <v>2.9</v>
      </c>
      <c r="AF203" s="286">
        <v>2.9</v>
      </c>
      <c r="AG203" s="286">
        <v>2.9</v>
      </c>
      <c r="AH203" s="286">
        <v>3</v>
      </c>
      <c r="AI203" s="286">
        <v>3</v>
      </c>
      <c r="AJ203" s="286">
        <v>3</v>
      </c>
      <c r="AK203" s="286">
        <v>3</v>
      </c>
      <c r="AL203" s="286">
        <v>3</v>
      </c>
      <c r="AM203" s="286">
        <v>3</v>
      </c>
      <c r="AN203" s="286">
        <v>3</v>
      </c>
      <c r="AO203" s="286">
        <v>3</v>
      </c>
      <c r="AP203" s="286">
        <v>3</v>
      </c>
      <c r="AQ203" s="286">
        <v>3</v>
      </c>
      <c r="AR203" s="286">
        <v>2.9</v>
      </c>
      <c r="AS203" s="286">
        <v>2.9</v>
      </c>
      <c r="AT203" s="286">
        <v>2.9</v>
      </c>
      <c r="AU203" s="286">
        <v>2.9</v>
      </c>
      <c r="AV203" s="286">
        <v>3</v>
      </c>
      <c r="AW203" s="286">
        <v>3</v>
      </c>
      <c r="AX203" s="286">
        <v>3</v>
      </c>
      <c r="AY203" s="286">
        <v>3</v>
      </c>
      <c r="AZ203" s="286">
        <v>3</v>
      </c>
      <c r="BA203" s="286">
        <v>3</v>
      </c>
      <c r="BB203" s="286">
        <v>3</v>
      </c>
      <c r="BC203" s="286">
        <v>3.1</v>
      </c>
      <c r="BD203" s="286">
        <v>3.1</v>
      </c>
      <c r="BE203" s="286">
        <v>3.1</v>
      </c>
      <c r="BF203" s="286">
        <v>3.1</v>
      </c>
      <c r="BG203" s="286">
        <v>3.2</v>
      </c>
      <c r="BH203" s="286">
        <v>3.2</v>
      </c>
      <c r="BI203" s="286">
        <v>3.2</v>
      </c>
      <c r="BJ203" s="286">
        <v>3.2</v>
      </c>
      <c r="BK203" s="286">
        <v>3.2</v>
      </c>
      <c r="BL203" s="286">
        <v>3.1</v>
      </c>
      <c r="BM203" s="286">
        <v>3.3</v>
      </c>
      <c r="BN203" s="286">
        <v>3.2</v>
      </c>
      <c r="BO203" s="286">
        <v>3.2</v>
      </c>
      <c r="BP203" s="286">
        <v>3.2</v>
      </c>
      <c r="BQ203" s="286">
        <v>3.4</v>
      </c>
      <c r="BR203" s="286">
        <v>3.4</v>
      </c>
      <c r="BS203" s="286">
        <v>3.4</v>
      </c>
      <c r="BT203" s="286">
        <v>3.4</v>
      </c>
      <c r="BU203" s="286">
        <v>3.4</v>
      </c>
      <c r="BV203" s="286">
        <v>3.3</v>
      </c>
      <c r="BW203" s="286">
        <v>3.3</v>
      </c>
      <c r="BX203" s="286">
        <v>3.3</v>
      </c>
      <c r="BY203" s="286">
        <v>3.3</v>
      </c>
      <c r="BZ203" s="286">
        <v>3.3</v>
      </c>
      <c r="CA203" s="286">
        <v>3.3</v>
      </c>
      <c r="CB203" s="286">
        <f>_xlfn.IFNA(VLOOKUP(C203,'INFORM Severity - hidden'!$C$5:$G$300,5,FALSE),"-")</f>
        <v>2.8</v>
      </c>
    </row>
    <row r="204" spans="1:80">
      <c r="A204" t="s">
        <v>61</v>
      </c>
      <c r="B204" t="s">
        <v>67</v>
      </c>
      <c r="C204" t="s">
        <v>68</v>
      </c>
      <c r="D204" s="286" t="str">
        <f t="shared" si="3"/>
        <v>Decreasing</v>
      </c>
      <c r="E204" s="286" t="s">
        <v>8529</v>
      </c>
      <c r="F204" s="286">
        <v>2.4</v>
      </c>
      <c r="G204" s="286">
        <v>2.6</v>
      </c>
      <c r="H204" s="286">
        <v>3</v>
      </c>
      <c r="I204" s="286">
        <v>3</v>
      </c>
      <c r="J204" s="286">
        <v>3</v>
      </c>
      <c r="K204" s="286">
        <v>3</v>
      </c>
      <c r="L204" s="286">
        <v>3</v>
      </c>
      <c r="M204" s="286">
        <v>3</v>
      </c>
      <c r="N204" s="286">
        <v>3.1</v>
      </c>
      <c r="O204" s="286">
        <v>3.1</v>
      </c>
      <c r="P204" s="286">
        <v>3.1</v>
      </c>
      <c r="Q204" s="286">
        <v>3.1</v>
      </c>
      <c r="R204" s="286">
        <v>3.1</v>
      </c>
      <c r="S204" s="286">
        <v>3.2</v>
      </c>
      <c r="T204" s="286">
        <v>3.2</v>
      </c>
      <c r="U204" s="286">
        <v>3.2</v>
      </c>
      <c r="V204" s="286">
        <v>3.2</v>
      </c>
      <c r="W204" s="286">
        <v>3.3</v>
      </c>
      <c r="X204" s="286">
        <v>3.2</v>
      </c>
      <c r="Y204" s="286">
        <v>3.2</v>
      </c>
      <c r="Z204" s="286">
        <v>3.2</v>
      </c>
      <c r="AA204" s="286">
        <v>3.2</v>
      </c>
      <c r="AB204" s="286">
        <v>3.2</v>
      </c>
      <c r="AC204" s="286">
        <v>3.2</v>
      </c>
      <c r="AD204" s="286">
        <v>3.2</v>
      </c>
      <c r="AE204" s="286">
        <v>3.2</v>
      </c>
      <c r="AF204" s="286">
        <v>3.3</v>
      </c>
      <c r="AG204" s="286">
        <v>3.3</v>
      </c>
      <c r="AH204" s="286">
        <v>3.4</v>
      </c>
      <c r="AI204" s="286">
        <v>3.4</v>
      </c>
      <c r="AJ204" s="286">
        <v>3.4</v>
      </c>
      <c r="AK204" s="286">
        <v>3.4</v>
      </c>
      <c r="AL204" s="286">
        <v>3.3</v>
      </c>
      <c r="AM204" s="286">
        <v>3.3</v>
      </c>
      <c r="AN204" s="286">
        <v>3.3</v>
      </c>
      <c r="AO204" s="286">
        <v>3.3</v>
      </c>
      <c r="AP204" s="286">
        <v>3.3</v>
      </c>
      <c r="AQ204" s="286">
        <v>3.3</v>
      </c>
      <c r="AR204" s="286">
        <v>3.3</v>
      </c>
      <c r="AS204" s="286">
        <v>3.3</v>
      </c>
      <c r="AT204" s="286">
        <v>3.3</v>
      </c>
      <c r="AU204" s="286">
        <v>3.3</v>
      </c>
      <c r="AV204" s="286">
        <v>3.6</v>
      </c>
      <c r="AW204" s="286">
        <v>3.6</v>
      </c>
      <c r="AX204" s="286">
        <v>3.7</v>
      </c>
      <c r="AY204" s="286">
        <v>3.7</v>
      </c>
      <c r="AZ204" s="286">
        <v>3.6</v>
      </c>
      <c r="BA204" s="286">
        <v>3.6</v>
      </c>
      <c r="BB204" s="286">
        <v>3.6</v>
      </c>
      <c r="BC204" s="286">
        <v>3.6</v>
      </c>
      <c r="BD204" s="286">
        <v>3.6</v>
      </c>
      <c r="BE204" s="286">
        <v>3.5</v>
      </c>
      <c r="BF204" s="286">
        <v>3.5</v>
      </c>
      <c r="BG204" s="286">
        <v>3.5</v>
      </c>
      <c r="BH204" s="286">
        <v>3.4</v>
      </c>
      <c r="BI204" s="286">
        <v>3.5</v>
      </c>
      <c r="BJ204" s="286">
        <v>3.5</v>
      </c>
      <c r="BK204" s="286">
        <v>3.5</v>
      </c>
      <c r="BL204" s="286">
        <v>3.5</v>
      </c>
      <c r="BM204" s="286">
        <v>3.6</v>
      </c>
      <c r="BN204" s="286">
        <v>3.5</v>
      </c>
      <c r="BO204" s="286">
        <v>3.5</v>
      </c>
      <c r="BP204" s="286">
        <v>3.5</v>
      </c>
      <c r="BQ204" s="286">
        <v>3.5</v>
      </c>
      <c r="BR204" s="286">
        <v>3.5</v>
      </c>
      <c r="BS204" s="286">
        <v>3.5</v>
      </c>
      <c r="BT204" s="286">
        <v>3.5</v>
      </c>
      <c r="BU204" s="286">
        <v>3.5</v>
      </c>
      <c r="BV204" s="286">
        <v>3.5</v>
      </c>
      <c r="BW204" s="286">
        <v>3.5</v>
      </c>
      <c r="BX204" s="286">
        <v>3.5</v>
      </c>
      <c r="BY204" s="286">
        <v>3.5</v>
      </c>
      <c r="BZ204" s="286">
        <v>3.3</v>
      </c>
      <c r="CA204" s="286">
        <v>3.3</v>
      </c>
      <c r="CB204" s="286">
        <f>_xlfn.IFNA(VLOOKUP(C204,'INFORM Severity - hidden'!$C$5:$G$300,5,FALSE),"-")</f>
        <v>3</v>
      </c>
    </row>
    <row r="205" spans="1:80">
      <c r="A205" t="s">
        <v>61</v>
      </c>
      <c r="B205" t="s">
        <v>245</v>
      </c>
      <c r="C205" t="s">
        <v>246</v>
      </c>
      <c r="D205" s="286" t="str">
        <f t="shared" si="3"/>
        <v>Decreasing</v>
      </c>
      <c r="E205" s="286" t="s">
        <v>8529</v>
      </c>
      <c r="F205" s="286" t="s">
        <v>8529</v>
      </c>
      <c r="G205" s="286" t="s">
        <v>8529</v>
      </c>
      <c r="H205" s="286" t="s">
        <v>8529</v>
      </c>
      <c r="I205" s="286" t="s">
        <v>8529</v>
      </c>
      <c r="J205" s="286" t="s">
        <v>8529</v>
      </c>
      <c r="K205" s="286" t="s">
        <v>8529</v>
      </c>
      <c r="L205" s="286" t="s">
        <v>8529</v>
      </c>
      <c r="M205" s="286" t="s">
        <v>8529</v>
      </c>
      <c r="N205" s="286" t="s">
        <v>8529</v>
      </c>
      <c r="O205" s="286" t="s">
        <v>8529</v>
      </c>
      <c r="P205" s="286">
        <v>2.5</v>
      </c>
      <c r="Q205" s="286">
        <v>2.5</v>
      </c>
      <c r="R205" s="286">
        <v>2.6</v>
      </c>
      <c r="S205" s="286">
        <v>2.5</v>
      </c>
      <c r="T205" s="286">
        <v>2.5</v>
      </c>
      <c r="U205" s="286">
        <v>2.5</v>
      </c>
      <c r="V205" s="286">
        <v>2.6</v>
      </c>
      <c r="W205" s="286">
        <v>2.5</v>
      </c>
      <c r="X205" s="286">
        <v>2.5</v>
      </c>
      <c r="Y205" s="286">
        <v>2.5</v>
      </c>
      <c r="Z205" s="286">
        <v>2.5</v>
      </c>
      <c r="AA205" s="286">
        <v>2.4</v>
      </c>
      <c r="AB205" s="286">
        <v>2.5</v>
      </c>
      <c r="AC205" s="286">
        <v>2.7</v>
      </c>
      <c r="AD205" s="286">
        <v>2.7</v>
      </c>
      <c r="AE205" s="286">
        <v>2.7</v>
      </c>
      <c r="AF205" s="286">
        <v>2.7</v>
      </c>
      <c r="AG205" s="286">
        <v>2.7</v>
      </c>
      <c r="AH205" s="286">
        <v>2.7</v>
      </c>
      <c r="AI205" s="286">
        <v>2.7</v>
      </c>
      <c r="AJ205" s="286">
        <v>2.7</v>
      </c>
      <c r="AK205" s="286">
        <v>2.7</v>
      </c>
      <c r="AL205" s="286">
        <v>2.7</v>
      </c>
      <c r="AM205" s="286">
        <v>2.7</v>
      </c>
      <c r="AN205" s="286">
        <v>2.7</v>
      </c>
      <c r="AO205" s="286">
        <v>2.7</v>
      </c>
      <c r="AP205" s="286">
        <v>2.7</v>
      </c>
      <c r="AQ205" s="286">
        <v>2.7</v>
      </c>
      <c r="AR205" s="286">
        <v>2.7</v>
      </c>
      <c r="AS205" s="286">
        <v>2.7</v>
      </c>
      <c r="AT205" s="286">
        <v>2.7</v>
      </c>
      <c r="AU205" s="286">
        <v>2.7</v>
      </c>
      <c r="AV205" s="286">
        <v>2.8</v>
      </c>
      <c r="AW205" s="286">
        <v>2.7</v>
      </c>
      <c r="AX205" s="286">
        <v>2.8</v>
      </c>
      <c r="AY205" s="286">
        <v>2.8</v>
      </c>
      <c r="AZ205" s="286">
        <v>2.6</v>
      </c>
      <c r="BA205" s="286">
        <v>2.6</v>
      </c>
      <c r="BB205" s="286">
        <v>2.6</v>
      </c>
      <c r="BC205" s="286">
        <v>2.6</v>
      </c>
      <c r="BD205" s="286">
        <v>2.6</v>
      </c>
      <c r="BE205" s="286">
        <v>2.5</v>
      </c>
      <c r="BF205" s="286">
        <v>2.5</v>
      </c>
      <c r="BG205" s="286">
        <v>2.6</v>
      </c>
      <c r="BH205" s="286">
        <v>2.6</v>
      </c>
      <c r="BI205" s="286">
        <v>2.6</v>
      </c>
      <c r="BJ205" s="286">
        <v>2.6</v>
      </c>
      <c r="BK205" s="286">
        <v>2.6</v>
      </c>
      <c r="BL205" s="286">
        <v>2.6</v>
      </c>
      <c r="BM205" s="286">
        <v>2.6</v>
      </c>
      <c r="BN205" s="286">
        <v>2.6</v>
      </c>
      <c r="BO205" s="286">
        <v>2.6</v>
      </c>
      <c r="BP205" s="286">
        <v>2.7</v>
      </c>
      <c r="BQ205" s="286">
        <v>2.9</v>
      </c>
      <c r="BR205" s="286">
        <v>2.9</v>
      </c>
      <c r="BS205" s="286">
        <v>2.9</v>
      </c>
      <c r="BT205" s="286">
        <v>3</v>
      </c>
      <c r="BU205" s="286">
        <v>3</v>
      </c>
      <c r="BV205" s="286">
        <v>3</v>
      </c>
      <c r="BW205" s="286">
        <v>3.1</v>
      </c>
      <c r="BX205" s="286">
        <v>3.1</v>
      </c>
      <c r="BY205" s="286">
        <v>3.1</v>
      </c>
      <c r="BZ205" s="286">
        <v>3.1</v>
      </c>
      <c r="CA205" s="286">
        <v>2.8</v>
      </c>
      <c r="CB205" s="286">
        <f>_xlfn.IFNA(VLOOKUP(C205,'INFORM Severity - hidden'!$C$5:$G$300,5,FALSE),"-")</f>
        <v>2.9</v>
      </c>
    </row>
    <row r="206" spans="1:80">
      <c r="C206" t="s">
        <v>8646</v>
      </c>
      <c r="D206" s="286" t="str">
        <f t="shared" si="3"/>
        <v>-</v>
      </c>
      <c r="E206" s="286" t="s">
        <v>8529</v>
      </c>
      <c r="F206" s="286" t="s">
        <v>8529</v>
      </c>
      <c r="G206" s="286" t="s">
        <v>8529</v>
      </c>
      <c r="H206" s="286" t="s">
        <v>8529</v>
      </c>
      <c r="I206" s="286" t="s">
        <v>8529</v>
      </c>
      <c r="J206" s="286" t="s">
        <v>8529</v>
      </c>
      <c r="K206" s="286" t="s">
        <v>8529</v>
      </c>
      <c r="L206" s="286" t="s">
        <v>8529</v>
      </c>
      <c r="M206" s="286" t="s">
        <v>8529</v>
      </c>
      <c r="N206" s="286" t="s">
        <v>8529</v>
      </c>
      <c r="O206" s="286" t="s">
        <v>8529</v>
      </c>
      <c r="P206" s="286" t="s">
        <v>8529</v>
      </c>
      <c r="Q206" s="286" t="s">
        <v>8529</v>
      </c>
      <c r="R206" s="286" t="s">
        <v>8529</v>
      </c>
      <c r="S206" s="286" t="s">
        <v>8529</v>
      </c>
      <c r="T206" s="286" t="s">
        <v>8529</v>
      </c>
      <c r="U206" s="286" t="s">
        <v>8529</v>
      </c>
      <c r="V206" s="286" t="s">
        <v>8529</v>
      </c>
      <c r="W206" s="286" t="s">
        <v>8529</v>
      </c>
      <c r="X206" s="286" t="s">
        <v>8529</v>
      </c>
      <c r="Y206" s="286" t="s">
        <v>8529</v>
      </c>
      <c r="Z206" s="286">
        <v>2.9</v>
      </c>
      <c r="AA206" s="286">
        <v>2.9</v>
      </c>
      <c r="AB206" s="286">
        <v>2.9</v>
      </c>
      <c r="AC206" s="286">
        <v>2.9</v>
      </c>
      <c r="AD206" s="286" t="s">
        <v>8529</v>
      </c>
      <c r="AE206" s="286" t="s">
        <v>8529</v>
      </c>
      <c r="AF206" s="286" t="s">
        <v>8529</v>
      </c>
      <c r="AG206" s="286" t="s">
        <v>8529</v>
      </c>
      <c r="AH206" s="286" t="s">
        <v>8529</v>
      </c>
      <c r="AI206" s="286" t="s">
        <v>8529</v>
      </c>
      <c r="AJ206" s="286" t="s">
        <v>8529</v>
      </c>
      <c r="AK206" s="286" t="s">
        <v>8529</v>
      </c>
      <c r="AL206" s="286" t="s">
        <v>8529</v>
      </c>
      <c r="AM206" s="286" t="s">
        <v>8529</v>
      </c>
      <c r="AN206" s="286" t="s">
        <v>8529</v>
      </c>
      <c r="AO206" s="286" t="s">
        <v>8529</v>
      </c>
      <c r="AP206" s="286" t="s">
        <v>8529</v>
      </c>
      <c r="AQ206" s="286" t="s">
        <v>8529</v>
      </c>
      <c r="AR206" s="286" t="s">
        <v>8529</v>
      </c>
      <c r="AS206" s="286" t="s">
        <v>8529</v>
      </c>
      <c r="AT206" s="286" t="s">
        <v>8529</v>
      </c>
      <c r="AU206" s="286" t="s">
        <v>8529</v>
      </c>
      <c r="AV206" s="286" t="s">
        <v>8529</v>
      </c>
      <c r="AW206" s="286" t="s">
        <v>8529</v>
      </c>
      <c r="AX206" s="286" t="s">
        <v>8529</v>
      </c>
      <c r="AY206" s="286" t="s">
        <v>8529</v>
      </c>
      <c r="AZ206" s="286" t="s">
        <v>8529</v>
      </c>
      <c r="BA206" s="286" t="s">
        <v>8529</v>
      </c>
      <c r="BB206" s="286" t="s">
        <v>8529</v>
      </c>
      <c r="BC206" s="286" t="s">
        <v>8529</v>
      </c>
      <c r="BD206" s="286" t="s">
        <v>8529</v>
      </c>
      <c r="BE206" s="286" t="s">
        <v>8529</v>
      </c>
      <c r="BF206" s="286" t="s">
        <v>8529</v>
      </c>
      <c r="BG206" s="286" t="s">
        <v>8529</v>
      </c>
      <c r="BH206" s="286" t="s">
        <v>8529</v>
      </c>
      <c r="BI206" s="286" t="s">
        <v>8529</v>
      </c>
      <c r="BJ206" s="286" t="s">
        <v>8529</v>
      </c>
      <c r="BK206" s="286" t="s">
        <v>8529</v>
      </c>
      <c r="BL206" s="286" t="s">
        <v>8529</v>
      </c>
      <c r="BM206" s="286" t="s">
        <v>8529</v>
      </c>
      <c r="BN206" s="286" t="s">
        <v>8529</v>
      </c>
      <c r="BO206" s="286" t="s">
        <v>8529</v>
      </c>
      <c r="BP206" s="286" t="s">
        <v>8529</v>
      </c>
      <c r="BQ206" s="286" t="s">
        <v>8529</v>
      </c>
      <c r="BR206" s="286" t="s">
        <v>8529</v>
      </c>
      <c r="BS206" s="286" t="s">
        <v>8529</v>
      </c>
      <c r="BT206" s="286" t="s">
        <v>8529</v>
      </c>
      <c r="BU206" s="286" t="s">
        <v>8529</v>
      </c>
      <c r="BV206" s="286" t="s">
        <v>8529</v>
      </c>
      <c r="BW206" s="286" t="s">
        <v>8529</v>
      </c>
      <c r="BX206" s="286" t="s">
        <v>8529</v>
      </c>
      <c r="BY206" s="286" t="s">
        <v>8529</v>
      </c>
      <c r="BZ206" s="286" t="s">
        <v>8529</v>
      </c>
      <c r="CA206" s="286" t="s">
        <v>8529</v>
      </c>
      <c r="CB206" s="286" t="str">
        <f>_xlfn.IFNA(VLOOKUP(C206,'INFORM Severity - hidden'!$C$5:$G$300,5,FALSE),"-")</f>
        <v>-</v>
      </c>
    </row>
    <row r="207" spans="1:80">
      <c r="A207" t="s">
        <v>61</v>
      </c>
      <c r="B207" t="s">
        <v>616</v>
      </c>
      <c r="C207" t="s">
        <v>617</v>
      </c>
      <c r="D207" s="286" t="str">
        <f t="shared" si="3"/>
        <v>Decreasing</v>
      </c>
      <c r="E207" s="286" t="s">
        <v>8529</v>
      </c>
      <c r="F207" s="286" t="s">
        <v>8529</v>
      </c>
      <c r="G207" s="286" t="s">
        <v>8529</v>
      </c>
      <c r="H207" s="286" t="s">
        <v>8529</v>
      </c>
      <c r="I207" s="286" t="s">
        <v>8529</v>
      </c>
      <c r="J207" s="286" t="s">
        <v>8529</v>
      </c>
      <c r="K207" s="286" t="s">
        <v>8529</v>
      </c>
      <c r="L207" s="286" t="s">
        <v>8529</v>
      </c>
      <c r="M207" s="286" t="s">
        <v>8529</v>
      </c>
      <c r="N207" s="286" t="s">
        <v>8529</v>
      </c>
      <c r="O207" s="286" t="s">
        <v>8529</v>
      </c>
      <c r="P207" s="286" t="s">
        <v>8529</v>
      </c>
      <c r="Q207" s="286" t="s">
        <v>8529</v>
      </c>
      <c r="R207" s="286" t="s">
        <v>8529</v>
      </c>
      <c r="S207" s="286" t="s">
        <v>8529</v>
      </c>
      <c r="T207" s="286" t="s">
        <v>8529</v>
      </c>
      <c r="U207" s="286" t="s">
        <v>8529</v>
      </c>
      <c r="V207" s="286" t="s">
        <v>8529</v>
      </c>
      <c r="W207" s="286" t="s">
        <v>8529</v>
      </c>
      <c r="X207" s="286" t="s">
        <v>8529</v>
      </c>
      <c r="Y207" s="286" t="s">
        <v>8529</v>
      </c>
      <c r="Z207" s="286" t="s">
        <v>8529</v>
      </c>
      <c r="AA207" s="286" t="s">
        <v>8529</v>
      </c>
      <c r="AB207" s="286" t="s">
        <v>8529</v>
      </c>
      <c r="AC207" s="286" t="s">
        <v>8529</v>
      </c>
      <c r="AD207" s="286" t="s">
        <v>8529</v>
      </c>
      <c r="AE207" s="286" t="s">
        <v>8529</v>
      </c>
      <c r="AF207" s="286" t="s">
        <v>8529</v>
      </c>
      <c r="AG207" s="286" t="s">
        <v>8529</v>
      </c>
      <c r="AH207" s="286" t="s">
        <v>8529</v>
      </c>
      <c r="AI207" s="286" t="s">
        <v>8529</v>
      </c>
      <c r="AJ207" s="286" t="s">
        <v>8529</v>
      </c>
      <c r="AK207" s="286" t="s">
        <v>8529</v>
      </c>
      <c r="AL207" s="286" t="s">
        <v>8529</v>
      </c>
      <c r="AM207" s="286" t="s">
        <v>8529</v>
      </c>
      <c r="AN207" s="286" t="s">
        <v>8529</v>
      </c>
      <c r="AO207" s="286" t="s">
        <v>8529</v>
      </c>
      <c r="AP207" s="286" t="s">
        <v>8529</v>
      </c>
      <c r="AQ207" s="286" t="s">
        <v>8529</v>
      </c>
      <c r="AR207" s="286" t="s">
        <v>8529</v>
      </c>
      <c r="AS207" s="286" t="s">
        <v>8529</v>
      </c>
      <c r="AT207" s="286" t="s">
        <v>8529</v>
      </c>
      <c r="AU207" s="286" t="s">
        <v>8529</v>
      </c>
      <c r="AV207" s="286" t="s">
        <v>8529</v>
      </c>
      <c r="AW207" s="286" t="s">
        <v>8529</v>
      </c>
      <c r="AX207" s="286" t="s">
        <v>8529</v>
      </c>
      <c r="AY207" s="286" t="s">
        <v>8529</v>
      </c>
      <c r="AZ207" s="286" t="s">
        <v>8529</v>
      </c>
      <c r="BA207" s="286" t="s">
        <v>8529</v>
      </c>
      <c r="BB207" s="286" t="s">
        <v>8529</v>
      </c>
      <c r="BC207" s="286" t="s">
        <v>8529</v>
      </c>
      <c r="BD207" s="286" t="s">
        <v>8529</v>
      </c>
      <c r="BE207" s="286" t="s">
        <v>8529</v>
      </c>
      <c r="BF207" s="286" t="s">
        <v>8529</v>
      </c>
      <c r="BG207" s="286" t="s">
        <v>8529</v>
      </c>
      <c r="BH207" s="286" t="s">
        <v>8529</v>
      </c>
      <c r="BI207" s="286" t="s">
        <v>8529</v>
      </c>
      <c r="BJ207" s="286" t="s">
        <v>8529</v>
      </c>
      <c r="BK207" s="286" t="s">
        <v>8529</v>
      </c>
      <c r="BL207" s="286" t="s">
        <v>8529</v>
      </c>
      <c r="BM207" s="286" t="s">
        <v>8529</v>
      </c>
      <c r="BN207" s="286" t="s">
        <v>8529</v>
      </c>
      <c r="BO207" s="286" t="s">
        <v>8529</v>
      </c>
      <c r="BP207" s="286" t="s">
        <v>8529</v>
      </c>
      <c r="BQ207" s="286" t="s">
        <v>8529</v>
      </c>
      <c r="BR207" s="286" t="s">
        <v>8529</v>
      </c>
      <c r="BS207" s="286">
        <v>3.4</v>
      </c>
      <c r="BT207" s="286">
        <v>3.6</v>
      </c>
      <c r="BU207" s="286">
        <v>3.6</v>
      </c>
      <c r="BV207" s="286">
        <v>3.6</v>
      </c>
      <c r="BW207" s="286">
        <v>3.6</v>
      </c>
      <c r="BX207" s="286">
        <v>3.7</v>
      </c>
      <c r="BY207" s="286">
        <v>3.7</v>
      </c>
      <c r="BZ207" s="286">
        <v>3.6</v>
      </c>
      <c r="CA207" s="286">
        <v>3.6</v>
      </c>
      <c r="CB207" s="286">
        <f>_xlfn.IFNA(VLOOKUP(C207,'INFORM Severity - hidden'!$C$5:$G$300,5,FALSE),"-")</f>
        <v>3.7</v>
      </c>
    </row>
    <row r="208" spans="1:80">
      <c r="A208" t="s">
        <v>576</v>
      </c>
      <c r="B208" t="s">
        <v>574</v>
      </c>
      <c r="C208" t="s">
        <v>575</v>
      </c>
      <c r="D208" s="286" t="str">
        <f t="shared" si="3"/>
        <v>Increasing</v>
      </c>
      <c r="E208" s="286">
        <v>3.5</v>
      </c>
      <c r="F208" s="286">
        <v>3.5</v>
      </c>
      <c r="G208" s="286">
        <v>4</v>
      </c>
      <c r="H208" s="286">
        <v>4.0999999999999996</v>
      </c>
      <c r="I208" s="286">
        <v>3.8</v>
      </c>
      <c r="J208" s="286">
        <v>3.8</v>
      </c>
      <c r="K208" s="286">
        <v>4.0999999999999996</v>
      </c>
      <c r="L208" s="286">
        <v>4.0999999999999996</v>
      </c>
      <c r="M208" s="286">
        <v>4.0999999999999996</v>
      </c>
      <c r="N208" s="286">
        <v>4.0999999999999996</v>
      </c>
      <c r="O208" s="286">
        <v>4.0999999999999996</v>
      </c>
      <c r="P208" s="286">
        <v>4.0999999999999996</v>
      </c>
      <c r="Q208" s="286">
        <v>4</v>
      </c>
      <c r="R208" s="286">
        <v>4</v>
      </c>
      <c r="S208" s="286">
        <v>3.7</v>
      </c>
      <c r="T208" s="286">
        <v>4.2</v>
      </c>
      <c r="U208" s="286">
        <v>4.0999999999999996</v>
      </c>
      <c r="V208" s="286">
        <v>4.2</v>
      </c>
      <c r="W208" s="286">
        <v>4.2</v>
      </c>
      <c r="X208" s="286">
        <v>4.2</v>
      </c>
      <c r="Y208" s="286">
        <v>4.2</v>
      </c>
      <c r="Z208" s="286">
        <v>4.2</v>
      </c>
      <c r="AA208" s="286">
        <v>4</v>
      </c>
      <c r="AB208" s="286">
        <v>4</v>
      </c>
      <c r="AC208" s="286">
        <v>4</v>
      </c>
      <c r="AD208" s="286">
        <v>4.0999999999999996</v>
      </c>
      <c r="AE208" s="286">
        <v>4.0999999999999996</v>
      </c>
      <c r="AF208" s="286">
        <v>4.0999999999999996</v>
      </c>
      <c r="AG208" s="286">
        <v>4.0999999999999996</v>
      </c>
      <c r="AH208" s="286">
        <v>4.0999999999999996</v>
      </c>
      <c r="AI208" s="286">
        <v>4.0999999999999996</v>
      </c>
      <c r="AJ208" s="286">
        <v>4.2</v>
      </c>
      <c r="AK208" s="286">
        <v>4.2</v>
      </c>
      <c r="AL208" s="286">
        <v>4.2</v>
      </c>
      <c r="AM208" s="286">
        <v>4.2</v>
      </c>
      <c r="AN208" s="286">
        <v>4.2</v>
      </c>
      <c r="AO208" s="286">
        <v>4.2</v>
      </c>
      <c r="AP208" s="286">
        <v>4.2</v>
      </c>
      <c r="AQ208" s="286">
        <v>4.2</v>
      </c>
      <c r="AR208" s="286">
        <v>4.2</v>
      </c>
      <c r="AS208" s="286">
        <v>4.0999999999999996</v>
      </c>
      <c r="AT208" s="286">
        <v>3.5</v>
      </c>
      <c r="AU208" s="286">
        <v>4.0999999999999996</v>
      </c>
      <c r="AV208" s="286">
        <v>4.0999999999999996</v>
      </c>
      <c r="AW208" s="286">
        <v>4.0999999999999996</v>
      </c>
      <c r="AX208" s="286">
        <v>4.0999999999999996</v>
      </c>
      <c r="AY208" s="286">
        <v>4.0999999999999996</v>
      </c>
      <c r="AZ208" s="286">
        <v>4.0999999999999996</v>
      </c>
      <c r="BA208" s="286">
        <v>4.0999999999999996</v>
      </c>
      <c r="BB208" s="286">
        <v>4.0999999999999996</v>
      </c>
      <c r="BC208" s="286">
        <v>4.0999999999999996</v>
      </c>
      <c r="BD208" s="286">
        <v>4.0999999999999996</v>
      </c>
      <c r="BE208" s="286">
        <v>4.2</v>
      </c>
      <c r="BF208" s="286">
        <v>4.2</v>
      </c>
      <c r="BG208" s="286">
        <v>4.2</v>
      </c>
      <c r="BH208" s="286">
        <v>4.2</v>
      </c>
      <c r="BI208" s="286">
        <v>4.2</v>
      </c>
      <c r="BJ208" s="286">
        <v>4.0999999999999996</v>
      </c>
      <c r="BK208" s="286">
        <v>3.9</v>
      </c>
      <c r="BL208" s="286">
        <v>3.9</v>
      </c>
      <c r="BM208" s="286">
        <v>3.9</v>
      </c>
      <c r="BN208" s="286">
        <v>3.9</v>
      </c>
      <c r="BO208" s="286">
        <v>3.9</v>
      </c>
      <c r="BP208" s="286">
        <v>3.9</v>
      </c>
      <c r="BQ208" s="286">
        <v>3.9</v>
      </c>
      <c r="BR208" s="286">
        <v>4</v>
      </c>
      <c r="BS208" s="286">
        <v>4</v>
      </c>
      <c r="BT208" s="286">
        <v>4.0999999999999996</v>
      </c>
      <c r="BU208" s="286">
        <v>4.0999999999999996</v>
      </c>
      <c r="BV208" s="286">
        <v>4.0999999999999996</v>
      </c>
      <c r="BW208" s="286">
        <v>4</v>
      </c>
      <c r="BX208" s="286">
        <v>4</v>
      </c>
      <c r="BY208" s="286">
        <v>4</v>
      </c>
      <c r="BZ208" s="286">
        <v>4.0999999999999996</v>
      </c>
      <c r="CA208" s="286">
        <v>4.0999999999999996</v>
      </c>
      <c r="CB208" s="286">
        <f>_xlfn.IFNA(VLOOKUP(C208,'INFORM Severity - hidden'!$C$5:$G$300,5,FALSE),"-")</f>
        <v>4.0999999999999996</v>
      </c>
    </row>
    <row r="209" spans="1:80">
      <c r="C209" t="s">
        <v>8647</v>
      </c>
      <c r="D209" s="286" t="str">
        <f t="shared" si="3"/>
        <v>-</v>
      </c>
      <c r="E209" s="286">
        <v>3.6</v>
      </c>
      <c r="F209" s="286">
        <v>3.6</v>
      </c>
      <c r="G209" s="286">
        <v>3.5</v>
      </c>
      <c r="H209" s="286">
        <v>3.6</v>
      </c>
      <c r="I209" s="286" t="s">
        <v>8529</v>
      </c>
      <c r="J209" s="286" t="s">
        <v>8529</v>
      </c>
      <c r="K209" s="286" t="s">
        <v>8529</v>
      </c>
      <c r="L209" s="286" t="s">
        <v>8529</v>
      </c>
      <c r="M209" s="286" t="s">
        <v>8529</v>
      </c>
      <c r="N209" s="286" t="s">
        <v>8529</v>
      </c>
      <c r="O209" s="286" t="s">
        <v>8529</v>
      </c>
      <c r="P209" s="286" t="s">
        <v>8529</v>
      </c>
      <c r="Q209" s="286" t="s">
        <v>8529</v>
      </c>
      <c r="R209" s="286" t="s">
        <v>8529</v>
      </c>
      <c r="S209" s="286" t="s">
        <v>8529</v>
      </c>
      <c r="T209" s="286" t="s">
        <v>8529</v>
      </c>
      <c r="U209" s="286" t="s">
        <v>8529</v>
      </c>
      <c r="V209" s="286" t="s">
        <v>8529</v>
      </c>
      <c r="W209" s="286" t="s">
        <v>8529</v>
      </c>
      <c r="X209" s="286" t="s">
        <v>8529</v>
      </c>
      <c r="Y209" s="286" t="s">
        <v>8529</v>
      </c>
      <c r="Z209" s="286" t="s">
        <v>8529</v>
      </c>
      <c r="AA209" s="286" t="s">
        <v>8529</v>
      </c>
      <c r="AB209" s="286" t="s">
        <v>8529</v>
      </c>
      <c r="AC209" s="286" t="s">
        <v>8529</v>
      </c>
      <c r="AD209" s="286" t="s">
        <v>8529</v>
      </c>
      <c r="AE209" s="286" t="s">
        <v>8529</v>
      </c>
      <c r="AF209" s="286" t="s">
        <v>8529</v>
      </c>
      <c r="AG209" s="286" t="s">
        <v>8529</v>
      </c>
      <c r="AH209" s="286" t="s">
        <v>8529</v>
      </c>
      <c r="AI209" s="286" t="s">
        <v>8529</v>
      </c>
      <c r="AJ209" s="286" t="s">
        <v>8529</v>
      </c>
      <c r="AK209" s="286" t="s">
        <v>8529</v>
      </c>
      <c r="AL209" s="286" t="s">
        <v>8529</v>
      </c>
      <c r="AM209" s="286" t="s">
        <v>8529</v>
      </c>
      <c r="AN209" s="286" t="s">
        <v>8529</v>
      </c>
      <c r="AO209" s="286" t="s">
        <v>8529</v>
      </c>
      <c r="AP209" s="286" t="s">
        <v>8529</v>
      </c>
      <c r="AQ209" s="286" t="s">
        <v>8529</v>
      </c>
      <c r="AR209" s="286" t="s">
        <v>8529</v>
      </c>
      <c r="AS209" s="286" t="s">
        <v>8529</v>
      </c>
      <c r="AT209" s="286" t="s">
        <v>8529</v>
      </c>
      <c r="AU209" s="286" t="s">
        <v>8529</v>
      </c>
      <c r="AV209" s="286" t="s">
        <v>8529</v>
      </c>
      <c r="AW209" s="286" t="s">
        <v>8529</v>
      </c>
      <c r="AX209" s="286" t="s">
        <v>8529</v>
      </c>
      <c r="AY209" s="286" t="s">
        <v>8529</v>
      </c>
      <c r="AZ209" s="286" t="s">
        <v>8529</v>
      </c>
      <c r="BA209" s="286" t="s">
        <v>8529</v>
      </c>
      <c r="BB209" s="286" t="s">
        <v>8529</v>
      </c>
      <c r="BC209" s="286" t="s">
        <v>8529</v>
      </c>
      <c r="BD209" s="286" t="s">
        <v>8529</v>
      </c>
      <c r="BE209" s="286" t="s">
        <v>8529</v>
      </c>
      <c r="BF209" s="286" t="s">
        <v>8529</v>
      </c>
      <c r="BG209" s="286" t="s">
        <v>8529</v>
      </c>
      <c r="BH209" s="286" t="s">
        <v>8529</v>
      </c>
      <c r="BI209" s="286" t="s">
        <v>8529</v>
      </c>
      <c r="BJ209" s="286" t="s">
        <v>8529</v>
      </c>
      <c r="BK209" s="286" t="s">
        <v>8529</v>
      </c>
      <c r="BL209" s="286" t="s">
        <v>8529</v>
      </c>
      <c r="BM209" s="286" t="s">
        <v>8529</v>
      </c>
      <c r="BN209" s="286" t="s">
        <v>8529</v>
      </c>
      <c r="BO209" s="286" t="s">
        <v>8529</v>
      </c>
      <c r="BP209" s="286" t="s">
        <v>8529</v>
      </c>
      <c r="BQ209" s="286" t="s">
        <v>8529</v>
      </c>
      <c r="BR209" s="286" t="s">
        <v>8529</v>
      </c>
      <c r="BS209" s="286" t="s">
        <v>8529</v>
      </c>
      <c r="BT209" s="286" t="s">
        <v>8529</v>
      </c>
      <c r="BU209" s="286" t="s">
        <v>8529</v>
      </c>
      <c r="BV209" s="286" t="s">
        <v>8529</v>
      </c>
      <c r="BW209" s="286" t="s">
        <v>8529</v>
      </c>
      <c r="BX209" s="286" t="s">
        <v>8529</v>
      </c>
      <c r="BY209" s="286" t="s">
        <v>8529</v>
      </c>
      <c r="BZ209" s="286" t="s">
        <v>8529</v>
      </c>
      <c r="CA209" s="286" t="s">
        <v>8529</v>
      </c>
      <c r="CB209" s="286" t="str">
        <f>_xlfn.IFNA(VLOOKUP(C209,'INFORM Severity - hidden'!$C$5:$G$300,5,FALSE),"-")</f>
        <v>-</v>
      </c>
    </row>
    <row r="210" spans="1:80">
      <c r="C210" t="s">
        <v>8648</v>
      </c>
      <c r="D210" s="286" t="str">
        <f t="shared" si="3"/>
        <v>-</v>
      </c>
      <c r="E210" s="286">
        <v>2.1</v>
      </c>
      <c r="F210" s="286">
        <v>2</v>
      </c>
      <c r="G210" s="286">
        <v>2.7</v>
      </c>
      <c r="H210" s="286">
        <v>2.8</v>
      </c>
      <c r="I210" s="286">
        <v>2.8</v>
      </c>
      <c r="J210" s="286">
        <v>2.8</v>
      </c>
      <c r="K210" s="286">
        <v>2.8</v>
      </c>
      <c r="L210" s="286">
        <v>2.8</v>
      </c>
      <c r="M210" s="286">
        <v>2.8</v>
      </c>
      <c r="N210" s="286">
        <v>2.8</v>
      </c>
      <c r="O210" s="286" t="s">
        <v>8529</v>
      </c>
      <c r="P210" s="286" t="s">
        <v>8529</v>
      </c>
      <c r="Q210" s="286" t="s">
        <v>8529</v>
      </c>
      <c r="R210" s="286" t="s">
        <v>8529</v>
      </c>
      <c r="S210" s="286" t="s">
        <v>8529</v>
      </c>
      <c r="T210" s="286" t="s">
        <v>8529</v>
      </c>
      <c r="U210" s="286" t="s">
        <v>8529</v>
      </c>
      <c r="V210" s="286" t="s">
        <v>8529</v>
      </c>
      <c r="W210" s="286" t="s">
        <v>8529</v>
      </c>
      <c r="X210" s="286" t="s">
        <v>8529</v>
      </c>
      <c r="Y210" s="286" t="s">
        <v>8529</v>
      </c>
      <c r="Z210" s="286" t="s">
        <v>8529</v>
      </c>
      <c r="AA210" s="286">
        <v>2.5</v>
      </c>
      <c r="AB210" s="286">
        <v>2.5</v>
      </c>
      <c r="AC210" s="286">
        <v>2.5</v>
      </c>
      <c r="AD210" s="286">
        <v>2.5</v>
      </c>
      <c r="AE210" s="286">
        <v>2.5</v>
      </c>
      <c r="AF210" s="286">
        <v>2.5</v>
      </c>
      <c r="AG210" s="286">
        <v>2.5</v>
      </c>
      <c r="AH210" s="286">
        <v>2.6</v>
      </c>
      <c r="AI210" s="286">
        <v>2.6</v>
      </c>
      <c r="AJ210" s="286">
        <v>3.4</v>
      </c>
      <c r="AK210" s="286">
        <v>3.4</v>
      </c>
      <c r="AL210" s="286">
        <v>3.4</v>
      </c>
      <c r="AM210" s="286">
        <v>3.2</v>
      </c>
      <c r="AN210" s="286">
        <v>3.2</v>
      </c>
      <c r="AO210" s="286">
        <v>3.2</v>
      </c>
      <c r="AP210" s="286">
        <v>3.2</v>
      </c>
      <c r="AQ210" s="286">
        <v>3.2</v>
      </c>
      <c r="AR210" s="286">
        <v>3.2</v>
      </c>
      <c r="AS210" s="286">
        <v>3.2</v>
      </c>
      <c r="AT210" s="286">
        <v>3.2</v>
      </c>
      <c r="AU210" s="286">
        <v>3.3</v>
      </c>
      <c r="AV210" s="286">
        <v>3.3</v>
      </c>
      <c r="AW210" s="286">
        <v>3.3</v>
      </c>
      <c r="AX210" s="286">
        <v>3.3</v>
      </c>
      <c r="AY210" s="286">
        <v>3.3</v>
      </c>
      <c r="AZ210" s="286">
        <v>3.3</v>
      </c>
      <c r="BA210" s="286">
        <v>3.3</v>
      </c>
      <c r="BB210" s="286">
        <v>3.4</v>
      </c>
      <c r="BC210" s="286">
        <v>3.4</v>
      </c>
      <c r="BD210" s="286">
        <v>3.4</v>
      </c>
      <c r="BE210" s="286">
        <v>3.4</v>
      </c>
      <c r="BF210" s="286">
        <v>3.4</v>
      </c>
      <c r="BG210" s="286">
        <v>3.4</v>
      </c>
      <c r="BH210" s="286">
        <v>3.4</v>
      </c>
      <c r="BI210" s="286">
        <v>3.4</v>
      </c>
      <c r="BJ210" s="286">
        <v>3.4</v>
      </c>
      <c r="BK210" s="286">
        <v>3.4</v>
      </c>
      <c r="BL210" s="286">
        <v>3.4</v>
      </c>
      <c r="BM210" s="286">
        <v>3.4</v>
      </c>
      <c r="BN210" s="286">
        <v>3.4</v>
      </c>
      <c r="BO210" s="286">
        <v>3.4</v>
      </c>
      <c r="BP210" s="286">
        <v>3.1</v>
      </c>
      <c r="BQ210" s="286">
        <v>3.2</v>
      </c>
      <c r="BR210" s="286">
        <v>3.2</v>
      </c>
      <c r="BS210" s="286">
        <v>3.2</v>
      </c>
      <c r="BT210" s="286">
        <v>3.2</v>
      </c>
      <c r="BU210" s="286">
        <v>3.2</v>
      </c>
      <c r="BV210" s="286">
        <v>3.2</v>
      </c>
      <c r="BW210" s="286">
        <v>3.1</v>
      </c>
      <c r="BX210" s="286">
        <v>3.1</v>
      </c>
      <c r="BY210" s="286">
        <v>3.1</v>
      </c>
      <c r="BZ210" s="286">
        <v>3.1</v>
      </c>
      <c r="CA210" s="286" t="s">
        <v>8529</v>
      </c>
      <c r="CB210" s="286" t="str">
        <f>_xlfn.IFNA(VLOOKUP(C210,'INFORM Severity - hidden'!$C$5:$G$300,5,FALSE),"-")</f>
        <v>-</v>
      </c>
    </row>
    <row r="211" spans="1:80">
      <c r="A211" t="s">
        <v>576</v>
      </c>
      <c r="B211" t="s">
        <v>875</v>
      </c>
      <c r="C211" t="s">
        <v>876</v>
      </c>
      <c r="D211" s="286" t="str">
        <f t="shared" si="3"/>
        <v>Stable</v>
      </c>
      <c r="E211" s="286">
        <v>4</v>
      </c>
      <c r="F211" s="286">
        <v>4</v>
      </c>
      <c r="G211" s="286">
        <v>4</v>
      </c>
      <c r="H211" s="286">
        <v>4.0999999999999996</v>
      </c>
      <c r="I211" s="286">
        <v>4.0999999999999996</v>
      </c>
      <c r="J211" s="286">
        <v>4.0999999999999996</v>
      </c>
      <c r="K211" s="286">
        <v>4.2</v>
      </c>
      <c r="L211" s="286">
        <v>4.0999999999999996</v>
      </c>
      <c r="M211" s="286">
        <v>4.0999999999999996</v>
      </c>
      <c r="N211" s="286">
        <v>4.0999999999999996</v>
      </c>
      <c r="O211" s="286">
        <v>4.0999999999999996</v>
      </c>
      <c r="P211" s="286">
        <v>4.0999999999999996</v>
      </c>
      <c r="Q211" s="286">
        <v>4</v>
      </c>
      <c r="R211" s="286">
        <v>4</v>
      </c>
      <c r="S211" s="286">
        <v>4</v>
      </c>
      <c r="T211" s="286">
        <v>4</v>
      </c>
      <c r="U211" s="286">
        <v>4</v>
      </c>
      <c r="V211" s="286">
        <v>4.0999999999999996</v>
      </c>
      <c r="W211" s="286">
        <v>4.0999999999999996</v>
      </c>
      <c r="X211" s="286">
        <v>4.0999999999999996</v>
      </c>
      <c r="Y211" s="286">
        <v>4.0999999999999996</v>
      </c>
      <c r="Z211" s="286">
        <v>4</v>
      </c>
      <c r="AA211" s="286">
        <v>4.0999999999999996</v>
      </c>
      <c r="AB211" s="286">
        <v>4.0999999999999996</v>
      </c>
      <c r="AC211" s="286">
        <v>4.0999999999999996</v>
      </c>
      <c r="AD211" s="286">
        <v>4</v>
      </c>
      <c r="AE211" s="286">
        <v>4.0999999999999996</v>
      </c>
      <c r="AF211" s="286">
        <v>4.0999999999999996</v>
      </c>
      <c r="AG211" s="286">
        <v>4.0999999999999996</v>
      </c>
      <c r="AH211" s="286">
        <v>4.0999999999999996</v>
      </c>
      <c r="AI211" s="286">
        <v>4.0999999999999996</v>
      </c>
      <c r="AJ211" s="286">
        <v>4.2</v>
      </c>
      <c r="AK211" s="286">
        <v>4.2</v>
      </c>
      <c r="AL211" s="286">
        <v>4.2</v>
      </c>
      <c r="AM211" s="286">
        <v>4.0999999999999996</v>
      </c>
      <c r="AN211" s="286">
        <v>4.0999999999999996</v>
      </c>
      <c r="AO211" s="286">
        <v>4.0999999999999996</v>
      </c>
      <c r="AP211" s="286">
        <v>4.2</v>
      </c>
      <c r="AQ211" s="286">
        <v>4.2</v>
      </c>
      <c r="AR211" s="286">
        <v>4.2</v>
      </c>
      <c r="AS211" s="286">
        <v>4.2</v>
      </c>
      <c r="AT211" s="286">
        <v>4.2</v>
      </c>
      <c r="AU211" s="286">
        <v>4.0999999999999996</v>
      </c>
      <c r="AV211" s="286">
        <v>4.0999999999999996</v>
      </c>
      <c r="AW211" s="286">
        <v>4.0999999999999996</v>
      </c>
      <c r="AX211" s="286">
        <v>4.2</v>
      </c>
      <c r="AY211" s="286">
        <v>4.0999999999999996</v>
      </c>
      <c r="AZ211" s="286">
        <v>4.0999999999999996</v>
      </c>
      <c r="BA211" s="286">
        <v>4.2</v>
      </c>
      <c r="BB211" s="286">
        <v>4.2</v>
      </c>
      <c r="BC211" s="286">
        <v>4.2</v>
      </c>
      <c r="BD211" s="286">
        <v>4.2</v>
      </c>
      <c r="BE211" s="286">
        <v>4.3</v>
      </c>
      <c r="BF211" s="286">
        <v>4.3</v>
      </c>
      <c r="BG211" s="286">
        <v>4.3</v>
      </c>
      <c r="BH211" s="286">
        <v>4.3</v>
      </c>
      <c r="BI211" s="286">
        <v>4.3</v>
      </c>
      <c r="BJ211" s="286">
        <v>4.2</v>
      </c>
      <c r="BK211" s="286">
        <v>4.0999999999999996</v>
      </c>
      <c r="BL211" s="286">
        <v>4.2</v>
      </c>
      <c r="BM211" s="286">
        <v>4.2</v>
      </c>
      <c r="BN211" s="286">
        <v>4.2</v>
      </c>
      <c r="BO211" s="286">
        <v>4.0999999999999996</v>
      </c>
      <c r="BP211" s="286">
        <v>4.0999999999999996</v>
      </c>
      <c r="BQ211" s="286">
        <v>4.0999999999999996</v>
      </c>
      <c r="BR211" s="286">
        <v>4.0999999999999996</v>
      </c>
      <c r="BS211" s="286">
        <v>4.0999999999999996</v>
      </c>
      <c r="BT211" s="286">
        <v>4.2</v>
      </c>
      <c r="BU211" s="286">
        <v>4.2</v>
      </c>
      <c r="BV211" s="286">
        <v>4.2</v>
      </c>
      <c r="BW211" s="286">
        <v>4.2</v>
      </c>
      <c r="BX211" s="286">
        <v>4.2</v>
      </c>
      <c r="BY211" s="286">
        <v>4.2</v>
      </c>
      <c r="BZ211" s="286">
        <v>4.2</v>
      </c>
      <c r="CA211" s="286">
        <v>4.2</v>
      </c>
      <c r="CB211" s="286">
        <f>_xlfn.IFNA(VLOOKUP(C211,'INFORM Severity - hidden'!$C$5:$G$300,5,FALSE),"-")</f>
        <v>4.2</v>
      </c>
    </row>
    <row r="212" spans="1:80">
      <c r="C212" t="s">
        <v>8649</v>
      </c>
      <c r="D212" s="286" t="str">
        <f t="shared" si="3"/>
        <v>-</v>
      </c>
      <c r="E212" s="286">
        <v>1.5</v>
      </c>
      <c r="F212" s="286">
        <v>1.5</v>
      </c>
      <c r="G212" s="286" t="s">
        <v>8529</v>
      </c>
      <c r="H212" s="286" t="s">
        <v>8529</v>
      </c>
      <c r="I212" s="286" t="s">
        <v>8529</v>
      </c>
      <c r="J212" s="286" t="s">
        <v>8529</v>
      </c>
      <c r="K212" s="286" t="s">
        <v>8529</v>
      </c>
      <c r="L212" s="286" t="s">
        <v>8529</v>
      </c>
      <c r="M212" s="286" t="s">
        <v>8529</v>
      </c>
      <c r="N212" s="286" t="s">
        <v>8529</v>
      </c>
      <c r="O212" s="286" t="s">
        <v>8529</v>
      </c>
      <c r="P212" s="286" t="s">
        <v>8529</v>
      </c>
      <c r="Q212" s="286" t="s">
        <v>8529</v>
      </c>
      <c r="R212" s="286" t="s">
        <v>8529</v>
      </c>
      <c r="S212" s="286" t="s">
        <v>8529</v>
      </c>
      <c r="T212" s="286" t="s">
        <v>8529</v>
      </c>
      <c r="U212" s="286" t="s">
        <v>8529</v>
      </c>
      <c r="V212" s="286" t="s">
        <v>8529</v>
      </c>
      <c r="W212" s="286" t="s">
        <v>8529</v>
      </c>
      <c r="X212" s="286" t="s">
        <v>8529</v>
      </c>
      <c r="Y212" s="286" t="s">
        <v>8529</v>
      </c>
      <c r="Z212" s="286" t="s">
        <v>8529</v>
      </c>
      <c r="AA212" s="286" t="s">
        <v>8529</v>
      </c>
      <c r="AB212" s="286" t="s">
        <v>8529</v>
      </c>
      <c r="AC212" s="286" t="s">
        <v>8529</v>
      </c>
      <c r="AD212" s="286" t="s">
        <v>8529</v>
      </c>
      <c r="AE212" s="286" t="s">
        <v>8529</v>
      </c>
      <c r="AF212" s="286" t="s">
        <v>8529</v>
      </c>
      <c r="AG212" s="286" t="s">
        <v>8529</v>
      </c>
      <c r="AH212" s="286" t="s">
        <v>8529</v>
      </c>
      <c r="AI212" s="286" t="s">
        <v>8529</v>
      </c>
      <c r="AJ212" s="286" t="s">
        <v>8529</v>
      </c>
      <c r="AK212" s="286" t="s">
        <v>8529</v>
      </c>
      <c r="AL212" s="286" t="s">
        <v>8529</v>
      </c>
      <c r="AM212" s="286" t="s">
        <v>8529</v>
      </c>
      <c r="AN212" s="286" t="s">
        <v>8529</v>
      </c>
      <c r="AO212" s="286" t="s">
        <v>8529</v>
      </c>
      <c r="AP212" s="286" t="s">
        <v>8529</v>
      </c>
      <c r="AQ212" s="286" t="s">
        <v>8529</v>
      </c>
      <c r="AR212" s="286" t="s">
        <v>8529</v>
      </c>
      <c r="AS212" s="286" t="s">
        <v>8529</v>
      </c>
      <c r="AT212" s="286" t="s">
        <v>8529</v>
      </c>
      <c r="AU212" s="286" t="s">
        <v>8529</v>
      </c>
      <c r="AV212" s="286" t="s">
        <v>8529</v>
      </c>
      <c r="AW212" s="286" t="s">
        <v>8529</v>
      </c>
      <c r="AX212" s="286" t="s">
        <v>8529</v>
      </c>
      <c r="AY212" s="286" t="s">
        <v>8529</v>
      </c>
      <c r="AZ212" s="286" t="s">
        <v>8529</v>
      </c>
      <c r="BA212" s="286" t="s">
        <v>8529</v>
      </c>
      <c r="BB212" s="286" t="s">
        <v>8529</v>
      </c>
      <c r="BC212" s="286" t="s">
        <v>8529</v>
      </c>
      <c r="BD212" s="286" t="s">
        <v>8529</v>
      </c>
      <c r="BE212" s="286" t="s">
        <v>8529</v>
      </c>
      <c r="BF212" s="286" t="s">
        <v>8529</v>
      </c>
      <c r="BG212" s="286" t="s">
        <v>8529</v>
      </c>
      <c r="BH212" s="286" t="s">
        <v>8529</v>
      </c>
      <c r="BI212" s="286" t="s">
        <v>8529</v>
      </c>
      <c r="BJ212" s="286" t="s">
        <v>8529</v>
      </c>
      <c r="BK212" s="286" t="s">
        <v>8529</v>
      </c>
      <c r="BL212" s="286" t="s">
        <v>8529</v>
      </c>
      <c r="BM212" s="286" t="s">
        <v>8529</v>
      </c>
      <c r="BN212" s="286" t="s">
        <v>8529</v>
      </c>
      <c r="BO212" s="286" t="s">
        <v>8529</v>
      </c>
      <c r="BP212" s="286" t="s">
        <v>8529</v>
      </c>
      <c r="BQ212" s="286" t="s">
        <v>8529</v>
      </c>
      <c r="BR212" s="286" t="s">
        <v>8529</v>
      </c>
      <c r="BS212" s="286" t="s">
        <v>8529</v>
      </c>
      <c r="BT212" s="286" t="s">
        <v>8529</v>
      </c>
      <c r="BU212" s="286" t="s">
        <v>8529</v>
      </c>
      <c r="BV212" s="286" t="s">
        <v>8529</v>
      </c>
      <c r="BW212" s="286" t="s">
        <v>8529</v>
      </c>
      <c r="BX212" s="286" t="s">
        <v>8529</v>
      </c>
      <c r="BY212" s="286" t="s">
        <v>8529</v>
      </c>
      <c r="BZ212" s="286" t="s">
        <v>8529</v>
      </c>
      <c r="CA212" s="286" t="s">
        <v>8529</v>
      </c>
      <c r="CB212" s="286" t="str">
        <f>_xlfn.IFNA(VLOOKUP(C212,'INFORM Severity - hidden'!$C$5:$G$300,5,FALSE),"-")</f>
        <v>-</v>
      </c>
    </row>
    <row r="213" spans="1:80">
      <c r="A213" t="s">
        <v>576</v>
      </c>
      <c r="B213" t="s">
        <v>886</v>
      </c>
      <c r="C213" t="s">
        <v>887</v>
      </c>
      <c r="D213" s="286" t="str">
        <f t="shared" si="3"/>
        <v>Stable</v>
      </c>
      <c r="E213" s="286" t="s">
        <v>8529</v>
      </c>
      <c r="F213" s="286" t="s">
        <v>8529</v>
      </c>
      <c r="G213" s="286" t="s">
        <v>8529</v>
      </c>
      <c r="H213" s="286" t="s">
        <v>8529</v>
      </c>
      <c r="I213" s="286" t="s">
        <v>8529</v>
      </c>
      <c r="J213" s="286" t="s">
        <v>8529</v>
      </c>
      <c r="K213" s="286" t="s">
        <v>8529</v>
      </c>
      <c r="L213" s="286" t="s">
        <v>8529</v>
      </c>
      <c r="M213" s="286" t="s">
        <v>8529</v>
      </c>
      <c r="N213" s="286" t="s">
        <v>8529</v>
      </c>
      <c r="O213" s="286" t="s">
        <v>8529</v>
      </c>
      <c r="P213" s="286" t="s">
        <v>8529</v>
      </c>
      <c r="Q213" s="286" t="s">
        <v>8529</v>
      </c>
      <c r="R213" s="286" t="s">
        <v>8529</v>
      </c>
      <c r="S213" s="286">
        <v>2.5</v>
      </c>
      <c r="T213" s="286">
        <v>2.5</v>
      </c>
      <c r="U213" s="286">
        <v>2.6</v>
      </c>
      <c r="V213" s="286">
        <v>2.6</v>
      </c>
      <c r="W213" s="286">
        <v>2.6</v>
      </c>
      <c r="X213" s="286">
        <v>2.6</v>
      </c>
      <c r="Y213" s="286">
        <v>2.6</v>
      </c>
      <c r="Z213" s="286">
        <v>2.6</v>
      </c>
      <c r="AA213" s="286">
        <v>2.6</v>
      </c>
      <c r="AB213" s="286">
        <v>2.6</v>
      </c>
      <c r="AC213" s="286">
        <v>2.6</v>
      </c>
      <c r="AD213" s="286">
        <v>2.6</v>
      </c>
      <c r="AE213" s="286">
        <v>2.7</v>
      </c>
      <c r="AF213" s="286">
        <v>2.7</v>
      </c>
      <c r="AG213" s="286">
        <v>2.7</v>
      </c>
      <c r="AH213" s="286">
        <v>2.9</v>
      </c>
      <c r="AI213" s="286">
        <v>2.8</v>
      </c>
      <c r="AJ213" s="286">
        <v>3.7</v>
      </c>
      <c r="AK213" s="286">
        <v>3.7</v>
      </c>
      <c r="AL213" s="286">
        <v>3.6</v>
      </c>
      <c r="AM213" s="286">
        <v>3.6</v>
      </c>
      <c r="AN213" s="286">
        <v>3.6</v>
      </c>
      <c r="AO213" s="286">
        <v>3.6</v>
      </c>
      <c r="AP213" s="286">
        <v>3.6</v>
      </c>
      <c r="AQ213" s="286">
        <v>3.6</v>
      </c>
      <c r="AR213" s="286">
        <v>3.6</v>
      </c>
      <c r="AS213" s="286">
        <v>3.6</v>
      </c>
      <c r="AT213" s="286">
        <v>3.6</v>
      </c>
      <c r="AU213" s="286">
        <v>3.7</v>
      </c>
      <c r="AV213" s="286">
        <v>3.7</v>
      </c>
      <c r="AW213" s="286">
        <v>3.7</v>
      </c>
      <c r="AX213" s="286">
        <v>3.7</v>
      </c>
      <c r="AY213" s="286">
        <v>3.7</v>
      </c>
      <c r="AZ213" s="286">
        <v>3.7</v>
      </c>
      <c r="BA213" s="286">
        <v>3.7</v>
      </c>
      <c r="BB213" s="286">
        <v>3.6</v>
      </c>
      <c r="BC213" s="286">
        <v>3.7</v>
      </c>
      <c r="BD213" s="286">
        <v>3.7</v>
      </c>
      <c r="BE213" s="286">
        <v>3.7</v>
      </c>
      <c r="BF213" s="286">
        <v>3.7</v>
      </c>
      <c r="BG213" s="286">
        <v>3.7</v>
      </c>
      <c r="BH213" s="286">
        <v>3.7</v>
      </c>
      <c r="BI213" s="286">
        <v>3.7</v>
      </c>
      <c r="BJ213" s="286">
        <v>3.7</v>
      </c>
      <c r="BK213" s="286">
        <v>3.7</v>
      </c>
      <c r="BL213" s="286">
        <v>3.7</v>
      </c>
      <c r="BM213" s="286">
        <v>3.7</v>
      </c>
      <c r="BN213" s="286">
        <v>3.7</v>
      </c>
      <c r="BO213" s="286">
        <v>3.7</v>
      </c>
      <c r="BP213" s="286">
        <v>3.5</v>
      </c>
      <c r="BQ213" s="286">
        <v>3.5</v>
      </c>
      <c r="BR213" s="286">
        <v>3.6</v>
      </c>
      <c r="BS213" s="286">
        <v>3.6</v>
      </c>
      <c r="BT213" s="286">
        <v>3.6</v>
      </c>
      <c r="BU213" s="286">
        <v>3.6</v>
      </c>
      <c r="BV213" s="286">
        <v>3.6</v>
      </c>
      <c r="BW213" s="286">
        <v>3.5</v>
      </c>
      <c r="BX213" s="286">
        <v>3.5</v>
      </c>
      <c r="BY213" s="286">
        <v>3.5</v>
      </c>
      <c r="BZ213" s="286">
        <v>3.5</v>
      </c>
      <c r="CA213" s="286">
        <v>3.5</v>
      </c>
      <c r="CB213" s="286">
        <f>_xlfn.IFNA(VLOOKUP(C213,'INFORM Severity - hidden'!$C$5:$G$300,5,FALSE),"-")</f>
        <v>3.5</v>
      </c>
    </row>
    <row r="214" spans="1:80">
      <c r="A214" t="s">
        <v>576</v>
      </c>
      <c r="B214" t="s">
        <v>897</v>
      </c>
      <c r="C214" t="s">
        <v>898</v>
      </c>
      <c r="D214" s="286" t="str">
        <f t="shared" si="3"/>
        <v>Increasing</v>
      </c>
      <c r="E214" s="286" t="s">
        <v>8529</v>
      </c>
      <c r="F214" s="286" t="s">
        <v>8529</v>
      </c>
      <c r="G214" s="286" t="s">
        <v>8529</v>
      </c>
      <c r="H214" s="286" t="s">
        <v>8529</v>
      </c>
      <c r="I214" s="286" t="s">
        <v>8529</v>
      </c>
      <c r="J214" s="286" t="s">
        <v>8529</v>
      </c>
      <c r="K214" s="286" t="s">
        <v>8529</v>
      </c>
      <c r="L214" s="286" t="s">
        <v>8529</v>
      </c>
      <c r="M214" s="286" t="s">
        <v>8529</v>
      </c>
      <c r="N214" s="286" t="s">
        <v>8529</v>
      </c>
      <c r="O214" s="286" t="s">
        <v>8529</v>
      </c>
      <c r="P214" s="286" t="s">
        <v>8529</v>
      </c>
      <c r="Q214" s="286">
        <v>2</v>
      </c>
      <c r="R214" s="286">
        <v>2.4</v>
      </c>
      <c r="S214" s="286">
        <v>2.4</v>
      </c>
      <c r="T214" s="286">
        <v>2.5</v>
      </c>
      <c r="U214" s="286">
        <v>2.5</v>
      </c>
      <c r="V214" s="286">
        <v>2.1</v>
      </c>
      <c r="W214" s="286">
        <v>2.1</v>
      </c>
      <c r="X214" s="286">
        <v>2.1</v>
      </c>
      <c r="Y214" s="286">
        <v>2.1</v>
      </c>
      <c r="Z214" s="286">
        <v>2</v>
      </c>
      <c r="AA214" s="286">
        <v>2.1</v>
      </c>
      <c r="AB214" s="286">
        <v>2.1</v>
      </c>
      <c r="AC214" s="286">
        <v>2.1</v>
      </c>
      <c r="AD214" s="286">
        <v>2.1</v>
      </c>
      <c r="AE214" s="286">
        <v>2.1</v>
      </c>
      <c r="AF214" s="286">
        <v>2.1</v>
      </c>
      <c r="AG214" s="286">
        <v>2.1</v>
      </c>
      <c r="AH214" s="286">
        <v>2</v>
      </c>
      <c r="AI214" s="286">
        <v>2</v>
      </c>
      <c r="AJ214" s="286">
        <v>2</v>
      </c>
      <c r="AK214" s="286">
        <v>2</v>
      </c>
      <c r="AL214" s="286">
        <v>2</v>
      </c>
      <c r="AM214" s="286">
        <v>2</v>
      </c>
      <c r="AN214" s="286">
        <v>2</v>
      </c>
      <c r="AO214" s="286">
        <v>2</v>
      </c>
      <c r="AP214" s="286">
        <v>2</v>
      </c>
      <c r="AQ214" s="286">
        <v>2</v>
      </c>
      <c r="AR214" s="286">
        <v>2</v>
      </c>
      <c r="AS214" s="286">
        <v>2</v>
      </c>
      <c r="AT214" s="286">
        <v>1.7</v>
      </c>
      <c r="AU214" s="286">
        <v>2.2000000000000002</v>
      </c>
      <c r="AV214" s="286">
        <v>2.2000000000000002</v>
      </c>
      <c r="AW214" s="286">
        <v>2.2000000000000002</v>
      </c>
      <c r="AX214" s="286">
        <v>2.2000000000000002</v>
      </c>
      <c r="AY214" s="286">
        <v>2.2000000000000002</v>
      </c>
      <c r="AZ214" s="286">
        <v>2.2000000000000002</v>
      </c>
      <c r="BA214" s="286">
        <v>2.2000000000000002</v>
      </c>
      <c r="BB214" s="286">
        <v>2.2999999999999998</v>
      </c>
      <c r="BC214" s="286">
        <v>2.2999999999999998</v>
      </c>
      <c r="BD214" s="286">
        <v>2.2999999999999998</v>
      </c>
      <c r="BE214" s="286">
        <v>2.2999999999999998</v>
      </c>
      <c r="BF214" s="286">
        <v>2.2999999999999998</v>
      </c>
      <c r="BG214" s="286">
        <v>2.2999999999999998</v>
      </c>
      <c r="BH214" s="286">
        <v>2.2999999999999998</v>
      </c>
      <c r="BI214" s="286">
        <v>2.2999999999999998</v>
      </c>
      <c r="BJ214" s="286">
        <v>2.2999999999999998</v>
      </c>
      <c r="BK214" s="286">
        <v>2</v>
      </c>
      <c r="BL214" s="286">
        <v>2</v>
      </c>
      <c r="BM214" s="286">
        <v>2</v>
      </c>
      <c r="BN214" s="286">
        <v>2</v>
      </c>
      <c r="BO214" s="286">
        <v>2</v>
      </c>
      <c r="BP214" s="286">
        <v>2</v>
      </c>
      <c r="BQ214" s="286">
        <v>2</v>
      </c>
      <c r="BR214" s="286">
        <v>2</v>
      </c>
      <c r="BS214" s="286">
        <v>2</v>
      </c>
      <c r="BT214" s="286">
        <v>2</v>
      </c>
      <c r="BU214" s="286">
        <v>2</v>
      </c>
      <c r="BV214" s="286">
        <v>2</v>
      </c>
      <c r="BW214" s="286">
        <v>2</v>
      </c>
      <c r="BX214" s="286">
        <v>2</v>
      </c>
      <c r="BY214" s="286">
        <v>2</v>
      </c>
      <c r="BZ214" s="286">
        <v>2.1</v>
      </c>
      <c r="CA214" s="286">
        <v>2.1</v>
      </c>
      <c r="CB214" s="286">
        <f>_xlfn.IFNA(VLOOKUP(C214,'INFORM Severity - hidden'!$C$5:$G$300,5,FALSE),"-")</f>
        <v>2.1</v>
      </c>
    </row>
    <row r="215" spans="1:80">
      <c r="A215" t="s">
        <v>483</v>
      </c>
      <c r="B215" t="s">
        <v>481</v>
      </c>
      <c r="C215" t="s">
        <v>482</v>
      </c>
      <c r="D215" s="286" t="str">
        <f t="shared" si="3"/>
        <v>-</v>
      </c>
      <c r="E215" s="286">
        <v>2</v>
      </c>
      <c r="F215" s="286">
        <v>2</v>
      </c>
      <c r="G215" s="286">
        <v>2</v>
      </c>
      <c r="H215" s="286">
        <v>2.4</v>
      </c>
      <c r="I215" s="286">
        <v>2.4</v>
      </c>
      <c r="J215" s="286">
        <v>2.4</v>
      </c>
      <c r="K215" s="286">
        <v>2.4</v>
      </c>
      <c r="L215" s="286">
        <v>2.4</v>
      </c>
      <c r="M215" s="286">
        <v>2.4</v>
      </c>
      <c r="N215" s="286" t="s">
        <v>8529</v>
      </c>
      <c r="O215" s="286" t="s">
        <v>8529</v>
      </c>
      <c r="P215" s="286" t="s">
        <v>8529</v>
      </c>
      <c r="Q215" s="286" t="s">
        <v>8529</v>
      </c>
      <c r="R215" s="286" t="s">
        <v>8529</v>
      </c>
      <c r="S215" s="286" t="s">
        <v>8529</v>
      </c>
      <c r="T215" s="286" t="s">
        <v>8529</v>
      </c>
      <c r="U215" s="286" t="s">
        <v>8529</v>
      </c>
      <c r="V215" s="286" t="s">
        <v>8529</v>
      </c>
      <c r="W215" s="286" t="s">
        <v>8529</v>
      </c>
      <c r="X215" s="286" t="s">
        <v>8529</v>
      </c>
      <c r="Y215" s="286" t="s">
        <v>8529</v>
      </c>
      <c r="Z215" s="286" t="s">
        <v>8529</v>
      </c>
      <c r="AA215" s="286" t="s">
        <v>8529</v>
      </c>
      <c r="AB215" s="286" t="s">
        <v>8529</v>
      </c>
      <c r="AC215" s="286" t="s">
        <v>8529</v>
      </c>
      <c r="AD215" s="286" t="s">
        <v>8529</v>
      </c>
      <c r="AE215" s="286" t="s">
        <v>8529</v>
      </c>
      <c r="AF215" s="286" t="s">
        <v>8529</v>
      </c>
      <c r="AG215" s="286" t="s">
        <v>8529</v>
      </c>
      <c r="AH215" s="286" t="s">
        <v>8529</v>
      </c>
      <c r="AI215" s="286" t="s">
        <v>8529</v>
      </c>
      <c r="AJ215" s="286" t="s">
        <v>8529</v>
      </c>
      <c r="AK215" s="286" t="s">
        <v>8529</v>
      </c>
      <c r="AL215" s="286" t="s">
        <v>8529</v>
      </c>
      <c r="AM215" s="286" t="s">
        <v>8529</v>
      </c>
      <c r="AN215" s="286" t="s">
        <v>8529</v>
      </c>
      <c r="AO215" s="286" t="s">
        <v>8529</v>
      </c>
      <c r="AP215" s="286" t="s">
        <v>8529</v>
      </c>
      <c r="AQ215" s="286" t="s">
        <v>8529</v>
      </c>
      <c r="AR215" s="286">
        <v>1.9</v>
      </c>
      <c r="AS215" s="286">
        <v>1.9</v>
      </c>
      <c r="AT215" s="286" t="s">
        <v>8529</v>
      </c>
      <c r="AU215" s="286" t="s">
        <v>8529</v>
      </c>
      <c r="AV215" s="286">
        <v>2</v>
      </c>
      <c r="AW215" s="286" t="s">
        <v>8529</v>
      </c>
      <c r="AX215" s="286">
        <v>1.9</v>
      </c>
      <c r="AY215" s="286">
        <v>1.9</v>
      </c>
      <c r="AZ215" s="286" t="s">
        <v>8529</v>
      </c>
      <c r="BA215" s="286" t="s">
        <v>8529</v>
      </c>
      <c r="BB215" s="286" t="s">
        <v>8529</v>
      </c>
      <c r="BC215" s="286" t="s">
        <v>8529</v>
      </c>
      <c r="BD215" s="286" t="s">
        <v>8529</v>
      </c>
      <c r="BE215" s="286" t="s">
        <v>8529</v>
      </c>
      <c r="BF215" s="286" t="s">
        <v>8529</v>
      </c>
      <c r="BG215" s="286" t="s">
        <v>8529</v>
      </c>
      <c r="BH215" s="286" t="s">
        <v>8529</v>
      </c>
      <c r="BI215" s="286">
        <v>1.9</v>
      </c>
      <c r="BJ215" s="286">
        <v>1.9</v>
      </c>
      <c r="BK215" s="286">
        <v>1.7</v>
      </c>
      <c r="BL215" s="286">
        <v>1.7</v>
      </c>
      <c r="BM215" s="286">
        <v>1.7</v>
      </c>
      <c r="BN215" s="286" t="s">
        <v>8529</v>
      </c>
      <c r="BO215" s="286" t="s">
        <v>8529</v>
      </c>
      <c r="BP215" s="286" t="s">
        <v>8529</v>
      </c>
      <c r="BQ215" s="286" t="s">
        <v>8529</v>
      </c>
      <c r="BR215" s="286" t="s">
        <v>8529</v>
      </c>
      <c r="BS215" s="286" t="s">
        <v>8529</v>
      </c>
      <c r="BT215" s="286" t="s">
        <v>8529</v>
      </c>
      <c r="BU215" s="286" t="s">
        <v>8529</v>
      </c>
      <c r="BV215" s="286" t="s">
        <v>8529</v>
      </c>
      <c r="BW215" s="286" t="s">
        <v>8529</v>
      </c>
      <c r="BX215" s="286" t="s">
        <v>8529</v>
      </c>
      <c r="BY215" s="286" t="s">
        <v>8529</v>
      </c>
      <c r="BZ215" s="286" t="s">
        <v>8529</v>
      </c>
      <c r="CA215" s="286" t="s">
        <v>8529</v>
      </c>
      <c r="CB215" s="286" t="str">
        <f>_xlfn.IFNA(VLOOKUP(C215,'INFORM Severity - hidden'!$C$5:$G$300,5,FALSE),"-")</f>
        <v>x</v>
      </c>
    </row>
    <row r="216" spans="1:80">
      <c r="C216" t="s">
        <v>8650</v>
      </c>
      <c r="D216" s="286" t="str">
        <f t="shared" si="3"/>
        <v>-</v>
      </c>
      <c r="E216" s="286" t="s">
        <v>8529</v>
      </c>
      <c r="F216" s="286" t="s">
        <v>8529</v>
      </c>
      <c r="G216" s="286" t="s">
        <v>8529</v>
      </c>
      <c r="H216" s="286" t="s">
        <v>8529</v>
      </c>
      <c r="I216" s="286" t="s">
        <v>8529</v>
      </c>
      <c r="J216" s="286" t="s">
        <v>8529</v>
      </c>
      <c r="K216" s="286" t="s">
        <v>8529</v>
      </c>
      <c r="L216" s="286" t="s">
        <v>8529</v>
      </c>
      <c r="M216" s="286" t="s">
        <v>8529</v>
      </c>
      <c r="N216" s="286" t="s">
        <v>8529</v>
      </c>
      <c r="O216" s="286" t="s">
        <v>8529</v>
      </c>
      <c r="P216" s="286" t="s">
        <v>8529</v>
      </c>
      <c r="Q216" s="286" t="s">
        <v>8529</v>
      </c>
      <c r="R216" s="286" t="s">
        <v>8529</v>
      </c>
      <c r="S216" s="286" t="s">
        <v>8529</v>
      </c>
      <c r="T216" s="286" t="s">
        <v>8529</v>
      </c>
      <c r="U216" s="286" t="s">
        <v>8529</v>
      </c>
      <c r="V216" s="286" t="s">
        <v>8529</v>
      </c>
      <c r="W216" s="286" t="s">
        <v>8529</v>
      </c>
      <c r="X216" s="286" t="s">
        <v>8529</v>
      </c>
      <c r="Y216" s="286" t="s">
        <v>8529</v>
      </c>
      <c r="Z216" s="286" t="s">
        <v>8529</v>
      </c>
      <c r="AA216" s="286" t="s">
        <v>8529</v>
      </c>
      <c r="AB216" s="286">
        <v>2.2000000000000002</v>
      </c>
      <c r="AC216" s="286">
        <v>2.2000000000000002</v>
      </c>
      <c r="AD216" s="286">
        <v>2.2000000000000002</v>
      </c>
      <c r="AE216" s="286">
        <v>2.2000000000000002</v>
      </c>
      <c r="AF216" s="286">
        <v>2.2000000000000002</v>
      </c>
      <c r="AG216" s="286">
        <v>2.2000000000000002</v>
      </c>
      <c r="AH216" s="286">
        <v>2.2999999999999998</v>
      </c>
      <c r="AI216" s="286">
        <v>2.2999999999999998</v>
      </c>
      <c r="AJ216" s="286">
        <v>2.2999999999999998</v>
      </c>
      <c r="AK216" s="286">
        <v>2.2999999999999998</v>
      </c>
      <c r="AL216" s="286" t="s">
        <v>8529</v>
      </c>
      <c r="AM216" s="286" t="s">
        <v>8529</v>
      </c>
      <c r="AN216" s="286" t="s">
        <v>8529</v>
      </c>
      <c r="AO216" s="286" t="s">
        <v>8529</v>
      </c>
      <c r="AP216" s="286" t="s">
        <v>8529</v>
      </c>
      <c r="AQ216" s="286" t="s">
        <v>8529</v>
      </c>
      <c r="AR216" s="286" t="s">
        <v>8529</v>
      </c>
      <c r="AS216" s="286" t="s">
        <v>8529</v>
      </c>
      <c r="AT216" s="286" t="s">
        <v>8529</v>
      </c>
      <c r="AU216" s="286" t="s">
        <v>8529</v>
      </c>
      <c r="AV216" s="286" t="s">
        <v>8529</v>
      </c>
      <c r="AW216" s="286" t="s">
        <v>8529</v>
      </c>
      <c r="AX216" s="286" t="s">
        <v>8529</v>
      </c>
      <c r="AY216" s="286" t="s">
        <v>8529</v>
      </c>
      <c r="AZ216" s="286" t="s">
        <v>8529</v>
      </c>
      <c r="BA216" s="286" t="s">
        <v>8529</v>
      </c>
      <c r="BB216" s="286" t="s">
        <v>8529</v>
      </c>
      <c r="BC216" s="286" t="s">
        <v>8529</v>
      </c>
      <c r="BD216" s="286" t="s">
        <v>8529</v>
      </c>
      <c r="BE216" s="286" t="s">
        <v>8529</v>
      </c>
      <c r="BF216" s="286" t="s">
        <v>8529</v>
      </c>
      <c r="BG216" s="286" t="s">
        <v>8529</v>
      </c>
      <c r="BH216" s="286" t="s">
        <v>8529</v>
      </c>
      <c r="BI216" s="286" t="s">
        <v>8529</v>
      </c>
      <c r="BJ216" s="286" t="s">
        <v>8529</v>
      </c>
      <c r="BK216" s="286" t="s">
        <v>8529</v>
      </c>
      <c r="BL216" s="286" t="s">
        <v>8529</v>
      </c>
      <c r="BM216" s="286" t="s">
        <v>8529</v>
      </c>
      <c r="BN216" s="286" t="s">
        <v>8529</v>
      </c>
      <c r="BO216" s="286" t="s">
        <v>8529</v>
      </c>
      <c r="BP216" s="286" t="s">
        <v>8529</v>
      </c>
      <c r="BQ216" s="286" t="s">
        <v>8529</v>
      </c>
      <c r="BR216" s="286" t="s">
        <v>8529</v>
      </c>
      <c r="BS216" s="286" t="s">
        <v>8529</v>
      </c>
      <c r="BT216" s="286" t="s">
        <v>8529</v>
      </c>
      <c r="BU216" s="286" t="s">
        <v>8529</v>
      </c>
      <c r="BV216" s="286" t="s">
        <v>8529</v>
      </c>
      <c r="BW216" s="286" t="s">
        <v>8529</v>
      </c>
      <c r="BX216" s="286" t="s">
        <v>8529</v>
      </c>
      <c r="BY216" s="286" t="s">
        <v>8529</v>
      </c>
      <c r="BZ216" s="286" t="s">
        <v>8529</v>
      </c>
      <c r="CA216" s="286" t="s">
        <v>8529</v>
      </c>
      <c r="CB216" s="286" t="str">
        <f>_xlfn.IFNA(VLOOKUP(C216,'INFORM Severity - hidden'!$C$5:$G$300,5,FALSE),"-")</f>
        <v>-</v>
      </c>
    </row>
    <row r="217" spans="1:80">
      <c r="C217" t="s">
        <v>8651</v>
      </c>
      <c r="D217" s="286" t="str">
        <f t="shared" si="3"/>
        <v>-</v>
      </c>
      <c r="E217" s="286" t="s">
        <v>8529</v>
      </c>
      <c r="F217" s="286" t="s">
        <v>8529</v>
      </c>
      <c r="G217" s="286" t="s">
        <v>8529</v>
      </c>
      <c r="H217" s="286" t="s">
        <v>8529</v>
      </c>
      <c r="I217" s="286" t="s">
        <v>8529</v>
      </c>
      <c r="J217" s="286" t="s">
        <v>8529</v>
      </c>
      <c r="K217" s="286">
        <v>1.9</v>
      </c>
      <c r="L217" s="286">
        <v>1.9</v>
      </c>
      <c r="M217" s="286" t="s">
        <v>8529</v>
      </c>
      <c r="N217" s="286" t="s">
        <v>8529</v>
      </c>
      <c r="O217" s="286" t="s">
        <v>8529</v>
      </c>
      <c r="P217" s="286" t="s">
        <v>8529</v>
      </c>
      <c r="Q217" s="286" t="s">
        <v>8529</v>
      </c>
      <c r="R217" s="286" t="s">
        <v>8529</v>
      </c>
      <c r="S217" s="286" t="s">
        <v>8529</v>
      </c>
      <c r="T217" s="286" t="s">
        <v>8529</v>
      </c>
      <c r="U217" s="286" t="s">
        <v>8529</v>
      </c>
      <c r="V217" s="286" t="s">
        <v>8529</v>
      </c>
      <c r="W217" s="286" t="s">
        <v>8529</v>
      </c>
      <c r="X217" s="286" t="s">
        <v>8529</v>
      </c>
      <c r="Y217" s="286" t="s">
        <v>8529</v>
      </c>
      <c r="Z217" s="286" t="s">
        <v>8529</v>
      </c>
      <c r="AA217" s="286" t="s">
        <v>8529</v>
      </c>
      <c r="AB217" s="286" t="s">
        <v>8529</v>
      </c>
      <c r="AC217" s="286" t="s">
        <v>8529</v>
      </c>
      <c r="AD217" s="286" t="s">
        <v>8529</v>
      </c>
      <c r="AE217" s="286" t="s">
        <v>8529</v>
      </c>
      <c r="AF217" s="286" t="s">
        <v>8529</v>
      </c>
      <c r="AG217" s="286" t="s">
        <v>8529</v>
      </c>
      <c r="AH217" s="286" t="s">
        <v>8529</v>
      </c>
      <c r="AI217" s="286" t="s">
        <v>8529</v>
      </c>
      <c r="AJ217" s="286" t="s">
        <v>8529</v>
      </c>
      <c r="AK217" s="286" t="s">
        <v>8529</v>
      </c>
      <c r="AL217" s="286" t="s">
        <v>8529</v>
      </c>
      <c r="AM217" s="286" t="s">
        <v>8529</v>
      </c>
      <c r="AN217" s="286" t="s">
        <v>8529</v>
      </c>
      <c r="AO217" s="286" t="s">
        <v>8529</v>
      </c>
      <c r="AP217" s="286" t="s">
        <v>8529</v>
      </c>
      <c r="AQ217" s="286" t="s">
        <v>8529</v>
      </c>
      <c r="AR217" s="286" t="s">
        <v>8529</v>
      </c>
      <c r="AS217" s="286" t="s">
        <v>8529</v>
      </c>
      <c r="AT217" s="286" t="s">
        <v>8529</v>
      </c>
      <c r="AU217" s="286" t="s">
        <v>8529</v>
      </c>
      <c r="AV217" s="286" t="s">
        <v>8529</v>
      </c>
      <c r="AW217" s="286" t="s">
        <v>8529</v>
      </c>
      <c r="AX217" s="286" t="s">
        <v>8529</v>
      </c>
      <c r="AY217" s="286" t="s">
        <v>8529</v>
      </c>
      <c r="AZ217" s="286" t="s">
        <v>8529</v>
      </c>
      <c r="BA217" s="286" t="s">
        <v>8529</v>
      </c>
      <c r="BB217" s="286" t="s">
        <v>8529</v>
      </c>
      <c r="BC217" s="286" t="s">
        <v>8529</v>
      </c>
      <c r="BD217" s="286" t="s">
        <v>8529</v>
      </c>
      <c r="BE217" s="286" t="s">
        <v>8529</v>
      </c>
      <c r="BF217" s="286" t="s">
        <v>8529</v>
      </c>
      <c r="BG217" s="286" t="s">
        <v>8529</v>
      </c>
      <c r="BH217" s="286" t="s">
        <v>8529</v>
      </c>
      <c r="BI217" s="286" t="s">
        <v>8529</v>
      </c>
      <c r="BJ217" s="286" t="s">
        <v>8529</v>
      </c>
      <c r="BK217" s="286" t="s">
        <v>8529</v>
      </c>
      <c r="BL217" s="286" t="s">
        <v>8529</v>
      </c>
      <c r="BM217" s="286" t="s">
        <v>8529</v>
      </c>
      <c r="BN217" s="286" t="s">
        <v>8529</v>
      </c>
      <c r="BO217" s="286" t="s">
        <v>8529</v>
      </c>
      <c r="BP217" s="286" t="s">
        <v>8529</v>
      </c>
      <c r="BQ217" s="286" t="s">
        <v>8529</v>
      </c>
      <c r="BR217" s="286" t="s">
        <v>8529</v>
      </c>
      <c r="BS217" s="286" t="s">
        <v>8529</v>
      </c>
      <c r="BT217" s="286" t="s">
        <v>8529</v>
      </c>
      <c r="BU217" s="286" t="s">
        <v>8529</v>
      </c>
      <c r="BV217" s="286" t="s">
        <v>8529</v>
      </c>
      <c r="BW217" s="286" t="s">
        <v>8529</v>
      </c>
      <c r="BX217" s="286" t="s">
        <v>8529</v>
      </c>
      <c r="BY217" s="286" t="s">
        <v>8529</v>
      </c>
      <c r="BZ217" s="286" t="s">
        <v>8529</v>
      </c>
      <c r="CA217" s="286" t="s">
        <v>8529</v>
      </c>
      <c r="CB217" s="286" t="str">
        <f>_xlfn.IFNA(VLOOKUP(C217,'INFORM Severity - hidden'!$C$5:$G$300,5,FALSE),"-")</f>
        <v>-</v>
      </c>
    </row>
    <row r="218" spans="1:80">
      <c r="C218" t="s">
        <v>8652</v>
      </c>
      <c r="D218" s="286" t="str">
        <f t="shared" si="3"/>
        <v>-</v>
      </c>
      <c r="E218" s="286" t="s">
        <v>8529</v>
      </c>
      <c r="F218" s="286" t="s">
        <v>8529</v>
      </c>
      <c r="G218" s="286" t="s">
        <v>8529</v>
      </c>
      <c r="H218" s="286" t="s">
        <v>8529</v>
      </c>
      <c r="I218" s="286" t="s">
        <v>8529</v>
      </c>
      <c r="J218" s="286" t="s">
        <v>8529</v>
      </c>
      <c r="K218" s="286" t="s">
        <v>8529</v>
      </c>
      <c r="L218" s="286" t="s">
        <v>8529</v>
      </c>
      <c r="M218" s="286" t="s">
        <v>8529</v>
      </c>
      <c r="N218" s="286" t="s">
        <v>8529</v>
      </c>
      <c r="O218" s="286" t="s">
        <v>8529</v>
      </c>
      <c r="P218" s="286" t="s">
        <v>8529</v>
      </c>
      <c r="Q218" s="286" t="s">
        <v>8529</v>
      </c>
      <c r="R218" s="286" t="s">
        <v>8529</v>
      </c>
      <c r="S218" s="286" t="s">
        <v>8529</v>
      </c>
      <c r="T218" s="286" t="s">
        <v>8529</v>
      </c>
      <c r="U218" s="286" t="s">
        <v>8529</v>
      </c>
      <c r="V218" s="286" t="s">
        <v>8529</v>
      </c>
      <c r="W218" s="286" t="s">
        <v>8529</v>
      </c>
      <c r="X218" s="286" t="s">
        <v>8529</v>
      </c>
      <c r="Y218" s="286" t="s">
        <v>8529</v>
      </c>
      <c r="Z218" s="286" t="s">
        <v>8529</v>
      </c>
      <c r="AA218" s="286" t="s">
        <v>8529</v>
      </c>
      <c r="AB218" s="286" t="s">
        <v>8529</v>
      </c>
      <c r="AC218" s="286" t="s">
        <v>8529</v>
      </c>
      <c r="AD218" s="286" t="s">
        <v>8529</v>
      </c>
      <c r="AE218" s="286" t="s">
        <v>8529</v>
      </c>
      <c r="AF218" s="286" t="s">
        <v>8529</v>
      </c>
      <c r="AG218" s="286" t="s">
        <v>8529</v>
      </c>
      <c r="AH218" s="286" t="s">
        <v>8529</v>
      </c>
      <c r="AI218" s="286" t="s">
        <v>8529</v>
      </c>
      <c r="AJ218" s="286" t="s">
        <v>8529</v>
      </c>
      <c r="AK218" s="286" t="s">
        <v>8529</v>
      </c>
      <c r="AL218" s="286" t="s">
        <v>8529</v>
      </c>
      <c r="AM218" s="286" t="s">
        <v>8529</v>
      </c>
      <c r="AN218" s="286" t="s">
        <v>8529</v>
      </c>
      <c r="AO218" s="286" t="s">
        <v>8529</v>
      </c>
      <c r="AP218" s="286" t="s">
        <v>8529</v>
      </c>
      <c r="AQ218" s="286" t="s">
        <v>8529</v>
      </c>
      <c r="AR218" s="286" t="s">
        <v>8529</v>
      </c>
      <c r="AS218" s="286" t="s">
        <v>8529</v>
      </c>
      <c r="AT218" s="286" t="s">
        <v>8529</v>
      </c>
      <c r="AU218" s="286" t="s">
        <v>8529</v>
      </c>
      <c r="AV218" s="286" t="s">
        <v>8529</v>
      </c>
      <c r="AW218" s="286" t="s">
        <v>8529</v>
      </c>
      <c r="AX218" s="286" t="s">
        <v>8529</v>
      </c>
      <c r="AY218" s="286" t="s">
        <v>8529</v>
      </c>
      <c r="AZ218" s="286" t="s">
        <v>8529</v>
      </c>
      <c r="BA218" s="286" t="s">
        <v>8529</v>
      </c>
      <c r="BB218" s="286" t="s">
        <v>8529</v>
      </c>
      <c r="BC218" s="286" t="s">
        <v>8529</v>
      </c>
      <c r="BD218" s="286" t="s">
        <v>8529</v>
      </c>
      <c r="BE218" s="286" t="s">
        <v>8529</v>
      </c>
      <c r="BF218" s="286" t="s">
        <v>8529</v>
      </c>
      <c r="BG218" s="286" t="s">
        <v>8529</v>
      </c>
      <c r="BH218" s="286" t="s">
        <v>8529</v>
      </c>
      <c r="BI218" s="286" t="s">
        <v>8529</v>
      </c>
      <c r="BJ218" s="286" t="s">
        <v>8529</v>
      </c>
      <c r="BK218" s="286">
        <v>2.4</v>
      </c>
      <c r="BL218" s="286">
        <v>2.4</v>
      </c>
      <c r="BM218" s="286">
        <v>2.4</v>
      </c>
      <c r="BN218" s="286">
        <v>2.4</v>
      </c>
      <c r="BO218" s="286">
        <v>2.4</v>
      </c>
      <c r="BP218" s="286">
        <v>2.4</v>
      </c>
      <c r="BQ218" s="286">
        <v>2.4</v>
      </c>
      <c r="BR218" s="286">
        <v>2.2000000000000002</v>
      </c>
      <c r="BS218" s="286">
        <v>2.2000000000000002</v>
      </c>
      <c r="BT218" s="286">
        <v>2.1</v>
      </c>
      <c r="BU218" s="286" t="s">
        <v>8529</v>
      </c>
      <c r="BV218" s="286" t="s">
        <v>8529</v>
      </c>
      <c r="BW218" s="286" t="s">
        <v>8529</v>
      </c>
      <c r="BX218" s="286" t="s">
        <v>8529</v>
      </c>
      <c r="BY218" s="286" t="s">
        <v>8529</v>
      </c>
      <c r="BZ218" s="286" t="s">
        <v>8529</v>
      </c>
      <c r="CA218" s="286" t="s">
        <v>8529</v>
      </c>
      <c r="CB218" s="286" t="str">
        <f>_xlfn.IFNA(VLOOKUP(C218,'INFORM Severity - hidden'!$C$5:$G$300,5,FALSE),"-")</f>
        <v>-</v>
      </c>
    </row>
    <row r="219" spans="1:80">
      <c r="C219" t="s">
        <v>8653</v>
      </c>
      <c r="D219" s="286" t="str">
        <f t="shared" si="3"/>
        <v>-</v>
      </c>
      <c r="E219" s="286" t="s">
        <v>8529</v>
      </c>
      <c r="F219" s="286" t="s">
        <v>8529</v>
      </c>
      <c r="G219" s="286" t="s">
        <v>8529</v>
      </c>
      <c r="H219" s="286" t="s">
        <v>8529</v>
      </c>
      <c r="I219" s="286" t="s">
        <v>8529</v>
      </c>
      <c r="J219" s="286" t="s">
        <v>8529</v>
      </c>
      <c r="K219" s="286" t="s">
        <v>8529</v>
      </c>
      <c r="L219" s="286" t="s">
        <v>8529</v>
      </c>
      <c r="M219" s="286" t="s">
        <v>8529</v>
      </c>
      <c r="N219" s="286" t="s">
        <v>8529</v>
      </c>
      <c r="O219" s="286" t="s">
        <v>8529</v>
      </c>
      <c r="P219" s="286" t="s">
        <v>8529</v>
      </c>
      <c r="Q219" s="286" t="s">
        <v>8529</v>
      </c>
      <c r="R219" s="286" t="s">
        <v>8529</v>
      </c>
      <c r="S219" s="286" t="s">
        <v>8529</v>
      </c>
      <c r="T219" s="286" t="s">
        <v>8529</v>
      </c>
      <c r="U219" s="286" t="s">
        <v>8529</v>
      </c>
      <c r="V219" s="286" t="s">
        <v>8529</v>
      </c>
      <c r="W219" s="286" t="s">
        <v>8529</v>
      </c>
      <c r="X219" s="286" t="s">
        <v>8529</v>
      </c>
      <c r="Y219" s="286" t="s">
        <v>8529</v>
      </c>
      <c r="Z219" s="286" t="s">
        <v>8529</v>
      </c>
      <c r="AA219" s="286" t="s">
        <v>8529</v>
      </c>
      <c r="AB219" s="286" t="s">
        <v>8529</v>
      </c>
      <c r="AC219" s="286" t="s">
        <v>8529</v>
      </c>
      <c r="AD219" s="286" t="s">
        <v>8529</v>
      </c>
      <c r="AE219" s="286" t="s">
        <v>8529</v>
      </c>
      <c r="AF219" s="286" t="s">
        <v>8529</v>
      </c>
      <c r="AG219" s="286" t="s">
        <v>8529</v>
      </c>
      <c r="AH219" s="286" t="s">
        <v>8529</v>
      </c>
      <c r="AI219" s="286" t="s">
        <v>8529</v>
      </c>
      <c r="AJ219" s="286" t="s">
        <v>8529</v>
      </c>
      <c r="AK219" s="286" t="s">
        <v>8529</v>
      </c>
      <c r="AL219" s="286" t="s">
        <v>8529</v>
      </c>
      <c r="AM219" s="286" t="s">
        <v>8529</v>
      </c>
      <c r="AN219" s="286" t="s">
        <v>8529</v>
      </c>
      <c r="AO219" s="286" t="s">
        <v>8529</v>
      </c>
      <c r="AP219" s="286" t="s">
        <v>8529</v>
      </c>
      <c r="AQ219" s="286" t="s">
        <v>8529</v>
      </c>
      <c r="AR219" s="286" t="s">
        <v>8529</v>
      </c>
      <c r="AS219" s="286" t="s">
        <v>8529</v>
      </c>
      <c r="AT219" s="286" t="s">
        <v>8529</v>
      </c>
      <c r="AU219" s="286" t="s">
        <v>8529</v>
      </c>
      <c r="AV219" s="286" t="s">
        <v>8529</v>
      </c>
      <c r="AW219" s="286" t="s">
        <v>8529</v>
      </c>
      <c r="AX219" s="286" t="s">
        <v>8529</v>
      </c>
      <c r="AY219" s="286" t="s">
        <v>8529</v>
      </c>
      <c r="AZ219" s="286" t="s">
        <v>8529</v>
      </c>
      <c r="BA219" s="286" t="s">
        <v>8529</v>
      </c>
      <c r="BB219" s="286" t="s">
        <v>8529</v>
      </c>
      <c r="BC219" s="286" t="s">
        <v>8529</v>
      </c>
      <c r="BD219" s="286" t="s">
        <v>8529</v>
      </c>
      <c r="BE219" s="286" t="s">
        <v>8529</v>
      </c>
      <c r="BF219" s="286" t="s">
        <v>8529</v>
      </c>
      <c r="BG219" s="286" t="s">
        <v>8529</v>
      </c>
      <c r="BH219" s="286" t="s">
        <v>8529</v>
      </c>
      <c r="BI219" s="286" t="s">
        <v>8529</v>
      </c>
      <c r="BJ219" s="286" t="s">
        <v>8529</v>
      </c>
      <c r="BK219" s="286" t="s">
        <v>8529</v>
      </c>
      <c r="BL219" s="286" t="s">
        <v>8529</v>
      </c>
      <c r="BM219" s="286" t="s">
        <v>8529</v>
      </c>
      <c r="BN219" s="286" t="s">
        <v>8529</v>
      </c>
      <c r="BO219" s="286" t="s">
        <v>8529</v>
      </c>
      <c r="BP219" s="286" t="s">
        <v>8529</v>
      </c>
      <c r="BQ219" s="286" t="s">
        <v>8529</v>
      </c>
      <c r="BR219" s="286" t="s">
        <v>8529</v>
      </c>
      <c r="BS219" s="286" t="s">
        <v>8529</v>
      </c>
      <c r="BT219" s="286" t="s">
        <v>8529</v>
      </c>
      <c r="BU219" s="286" t="s">
        <v>8529</v>
      </c>
      <c r="BV219" s="286">
        <v>2.5</v>
      </c>
      <c r="BW219" s="286">
        <v>2.5</v>
      </c>
      <c r="BX219" s="286">
        <v>2.5</v>
      </c>
      <c r="BY219" s="286" t="s">
        <v>8529</v>
      </c>
      <c r="BZ219" s="286" t="s">
        <v>8529</v>
      </c>
      <c r="CA219" s="286" t="s">
        <v>8529</v>
      </c>
      <c r="CB219" s="286" t="str">
        <f>_xlfn.IFNA(VLOOKUP(C219,'INFORM Severity - hidden'!$C$5:$G$300,5,FALSE),"-")</f>
        <v>-</v>
      </c>
    </row>
    <row r="220" spans="1:80">
      <c r="A220" t="s">
        <v>195</v>
      </c>
      <c r="B220" t="s">
        <v>1532</v>
      </c>
      <c r="C220" t="s">
        <v>1533</v>
      </c>
      <c r="D220" s="286" t="str">
        <f t="shared" si="3"/>
        <v>Stable</v>
      </c>
      <c r="E220" s="286" t="s">
        <v>8529</v>
      </c>
      <c r="F220" s="286">
        <v>3.2</v>
      </c>
      <c r="G220" s="286">
        <v>3.2</v>
      </c>
      <c r="H220" s="286">
        <v>3.3</v>
      </c>
      <c r="I220" s="286">
        <v>3.3</v>
      </c>
      <c r="J220" s="286">
        <v>3.3</v>
      </c>
      <c r="K220" s="286">
        <v>3.3</v>
      </c>
      <c r="L220" s="286">
        <v>3.3</v>
      </c>
      <c r="M220" s="286">
        <v>3.3</v>
      </c>
      <c r="N220" s="286">
        <v>3.4</v>
      </c>
      <c r="O220" s="286">
        <v>3.4</v>
      </c>
      <c r="P220" s="286">
        <v>3.4</v>
      </c>
      <c r="Q220" s="286">
        <v>3.4</v>
      </c>
      <c r="R220" s="286">
        <v>3.4</v>
      </c>
      <c r="S220" s="286">
        <v>3.4</v>
      </c>
      <c r="T220" s="286">
        <v>3.4</v>
      </c>
      <c r="U220" s="286">
        <v>3.4</v>
      </c>
      <c r="V220" s="286">
        <v>3.4</v>
      </c>
      <c r="W220" s="286">
        <v>3.4</v>
      </c>
      <c r="X220" s="286">
        <v>3.4</v>
      </c>
      <c r="Y220" s="286">
        <v>3.4</v>
      </c>
      <c r="Z220" s="286">
        <v>3.4</v>
      </c>
      <c r="AA220" s="286">
        <v>3.4</v>
      </c>
      <c r="AB220" s="286">
        <v>3.4</v>
      </c>
      <c r="AC220" s="286">
        <v>3.4</v>
      </c>
      <c r="AD220" s="286">
        <v>3.4</v>
      </c>
      <c r="AE220" s="286">
        <v>3.4</v>
      </c>
      <c r="AF220" s="286">
        <v>3.4</v>
      </c>
      <c r="AG220" s="286">
        <v>3.8</v>
      </c>
      <c r="AH220" s="286">
        <v>3.8</v>
      </c>
      <c r="AI220" s="286">
        <v>3.8</v>
      </c>
      <c r="AJ220" s="286">
        <v>3.8</v>
      </c>
      <c r="AK220" s="286">
        <v>3.8</v>
      </c>
      <c r="AL220" s="286">
        <v>3.7</v>
      </c>
      <c r="AM220" s="286">
        <v>3.7</v>
      </c>
      <c r="AN220" s="286">
        <v>3.6</v>
      </c>
      <c r="AO220" s="286">
        <v>3.6</v>
      </c>
      <c r="AP220" s="286">
        <v>3.6</v>
      </c>
      <c r="AQ220" s="286">
        <v>3.6</v>
      </c>
      <c r="AR220" s="286">
        <v>3.6</v>
      </c>
      <c r="AS220" s="286">
        <v>3.7</v>
      </c>
      <c r="AT220" s="286">
        <v>3.7</v>
      </c>
      <c r="AU220" s="286">
        <v>3.6</v>
      </c>
      <c r="AV220" s="286">
        <v>3.6</v>
      </c>
      <c r="AW220" s="286">
        <v>3.9</v>
      </c>
      <c r="AX220" s="286">
        <v>3.8</v>
      </c>
      <c r="AY220" s="286">
        <v>3.9</v>
      </c>
      <c r="AZ220" s="286">
        <v>3.8</v>
      </c>
      <c r="BA220" s="286">
        <v>3.8</v>
      </c>
      <c r="BB220" s="286">
        <v>3.8</v>
      </c>
      <c r="BC220" s="286">
        <v>3.8</v>
      </c>
      <c r="BD220" s="286">
        <v>3.8</v>
      </c>
      <c r="BE220" s="286">
        <v>3.9</v>
      </c>
      <c r="BF220" s="286">
        <v>3.9</v>
      </c>
      <c r="BG220" s="286">
        <v>3.9</v>
      </c>
      <c r="BH220" s="286">
        <v>3.9</v>
      </c>
      <c r="BI220" s="286">
        <v>3.9</v>
      </c>
      <c r="BJ220" s="286">
        <v>3.9</v>
      </c>
      <c r="BK220" s="286">
        <v>4</v>
      </c>
      <c r="BL220" s="286">
        <v>3.9</v>
      </c>
      <c r="BM220" s="286">
        <v>4</v>
      </c>
      <c r="BN220" s="286">
        <v>4</v>
      </c>
      <c r="BO220" s="286">
        <v>4</v>
      </c>
      <c r="BP220" s="286">
        <v>3.9</v>
      </c>
      <c r="BQ220" s="286">
        <v>4</v>
      </c>
      <c r="BR220" s="286">
        <v>4</v>
      </c>
      <c r="BS220" s="286">
        <v>3.8</v>
      </c>
      <c r="BT220" s="286">
        <v>3.8</v>
      </c>
      <c r="BU220" s="286">
        <v>3.8</v>
      </c>
      <c r="BV220" s="286">
        <v>3.8</v>
      </c>
      <c r="BW220" s="286">
        <v>4</v>
      </c>
      <c r="BX220" s="286">
        <v>4</v>
      </c>
      <c r="BY220" s="286">
        <v>4</v>
      </c>
      <c r="BZ220" s="286">
        <v>4</v>
      </c>
      <c r="CA220" s="286">
        <v>4</v>
      </c>
      <c r="CB220" s="286">
        <f>_xlfn.IFNA(VLOOKUP(C220,'INFORM Severity - hidden'!$C$5:$G$300,5,FALSE),"-")</f>
        <v>4</v>
      </c>
    </row>
    <row r="221" spans="1:80">
      <c r="C221" t="s">
        <v>8654</v>
      </c>
      <c r="D221" s="286" t="str">
        <f t="shared" si="3"/>
        <v>-</v>
      </c>
      <c r="E221" s="286" t="s">
        <v>8529</v>
      </c>
      <c r="F221" s="286">
        <v>2.6</v>
      </c>
      <c r="G221" s="286" t="s">
        <v>8529</v>
      </c>
      <c r="H221" s="286" t="s">
        <v>8529</v>
      </c>
      <c r="I221" s="286" t="s">
        <v>8529</v>
      </c>
      <c r="J221" s="286" t="s">
        <v>8529</v>
      </c>
      <c r="K221" s="286" t="s">
        <v>8529</v>
      </c>
      <c r="L221" s="286" t="s">
        <v>8529</v>
      </c>
      <c r="M221" s="286" t="s">
        <v>8529</v>
      </c>
      <c r="N221" s="286" t="s">
        <v>8529</v>
      </c>
      <c r="O221" s="286" t="s">
        <v>8529</v>
      </c>
      <c r="P221" s="286" t="s">
        <v>8529</v>
      </c>
      <c r="Q221" s="286" t="s">
        <v>8529</v>
      </c>
      <c r="R221" s="286" t="s">
        <v>8529</v>
      </c>
      <c r="S221" s="286" t="s">
        <v>8529</v>
      </c>
      <c r="T221" s="286" t="s">
        <v>8529</v>
      </c>
      <c r="U221" s="286" t="s">
        <v>8529</v>
      </c>
      <c r="V221" s="286" t="s">
        <v>8529</v>
      </c>
      <c r="W221" s="286" t="s">
        <v>8529</v>
      </c>
      <c r="X221" s="286" t="s">
        <v>8529</v>
      </c>
      <c r="Y221" s="286" t="s">
        <v>8529</v>
      </c>
      <c r="Z221" s="286" t="s">
        <v>8529</v>
      </c>
      <c r="AA221" s="286" t="s">
        <v>8529</v>
      </c>
      <c r="AB221" s="286" t="s">
        <v>8529</v>
      </c>
      <c r="AC221" s="286" t="s">
        <v>8529</v>
      </c>
      <c r="AD221" s="286" t="s">
        <v>8529</v>
      </c>
      <c r="AE221" s="286" t="s">
        <v>8529</v>
      </c>
      <c r="AF221" s="286" t="s">
        <v>8529</v>
      </c>
      <c r="AG221" s="286" t="s">
        <v>8529</v>
      </c>
      <c r="AH221" s="286" t="s">
        <v>8529</v>
      </c>
      <c r="AI221" s="286" t="s">
        <v>8529</v>
      </c>
      <c r="AJ221" s="286" t="s">
        <v>8529</v>
      </c>
      <c r="AK221" s="286" t="s">
        <v>8529</v>
      </c>
      <c r="AL221" s="286" t="s">
        <v>8529</v>
      </c>
      <c r="AM221" s="286" t="s">
        <v>8529</v>
      </c>
      <c r="AN221" s="286" t="s">
        <v>8529</v>
      </c>
      <c r="AO221" s="286" t="s">
        <v>8529</v>
      </c>
      <c r="AP221" s="286" t="s">
        <v>8529</v>
      </c>
      <c r="AQ221" s="286" t="s">
        <v>8529</v>
      </c>
      <c r="AR221" s="286" t="s">
        <v>8529</v>
      </c>
      <c r="AS221" s="286" t="s">
        <v>8529</v>
      </c>
      <c r="AT221" s="286" t="s">
        <v>8529</v>
      </c>
      <c r="AU221" s="286" t="s">
        <v>8529</v>
      </c>
      <c r="AV221" s="286" t="s">
        <v>8529</v>
      </c>
      <c r="AW221" s="286" t="s">
        <v>8529</v>
      </c>
      <c r="AX221" s="286" t="s">
        <v>8529</v>
      </c>
      <c r="AY221" s="286" t="s">
        <v>8529</v>
      </c>
      <c r="AZ221" s="286" t="s">
        <v>8529</v>
      </c>
      <c r="BA221" s="286" t="s">
        <v>8529</v>
      </c>
      <c r="BB221" s="286" t="s">
        <v>8529</v>
      </c>
      <c r="BC221" s="286" t="s">
        <v>8529</v>
      </c>
      <c r="BD221" s="286" t="s">
        <v>8529</v>
      </c>
      <c r="BE221" s="286" t="s">
        <v>8529</v>
      </c>
      <c r="BF221" s="286" t="s">
        <v>8529</v>
      </c>
      <c r="BG221" s="286" t="s">
        <v>8529</v>
      </c>
      <c r="BH221" s="286" t="s">
        <v>8529</v>
      </c>
      <c r="BI221" s="286" t="s">
        <v>8529</v>
      </c>
      <c r="BJ221" s="286" t="s">
        <v>8529</v>
      </c>
      <c r="BK221" s="286" t="s">
        <v>8529</v>
      </c>
      <c r="BL221" s="286" t="s">
        <v>8529</v>
      </c>
      <c r="BM221" s="286" t="s">
        <v>8529</v>
      </c>
      <c r="BN221" s="286" t="s">
        <v>8529</v>
      </c>
      <c r="BO221" s="286" t="s">
        <v>8529</v>
      </c>
      <c r="BP221" s="286" t="s">
        <v>8529</v>
      </c>
      <c r="BQ221" s="286" t="s">
        <v>8529</v>
      </c>
      <c r="BR221" s="286" t="s">
        <v>8529</v>
      </c>
      <c r="BS221" s="286" t="s">
        <v>8529</v>
      </c>
      <c r="BT221" s="286" t="s">
        <v>8529</v>
      </c>
      <c r="BU221" s="286" t="s">
        <v>8529</v>
      </c>
      <c r="BV221" s="286" t="s">
        <v>8529</v>
      </c>
      <c r="BW221" s="286" t="s">
        <v>8529</v>
      </c>
      <c r="BX221" s="286" t="s">
        <v>8529</v>
      </c>
      <c r="BY221" s="286" t="s">
        <v>8529</v>
      </c>
      <c r="BZ221" s="286" t="s">
        <v>8529</v>
      </c>
      <c r="CA221" s="286" t="s">
        <v>8529</v>
      </c>
      <c r="CB221" s="286" t="str">
        <f>_xlfn.IFNA(VLOOKUP(C221,'INFORM Severity - hidden'!$C$5:$G$300,5,FALSE),"-")</f>
        <v>-</v>
      </c>
    </row>
    <row r="222" spans="1:80">
      <c r="C222" t="s">
        <v>8655</v>
      </c>
      <c r="D222" s="286" t="str">
        <f t="shared" si="3"/>
        <v>-</v>
      </c>
      <c r="E222" s="286" t="s">
        <v>8529</v>
      </c>
      <c r="F222" s="286">
        <v>3.2</v>
      </c>
      <c r="G222" s="286">
        <v>3.2</v>
      </c>
      <c r="H222" s="286" t="s">
        <v>8529</v>
      </c>
      <c r="I222" s="286" t="s">
        <v>8529</v>
      </c>
      <c r="J222" s="286" t="s">
        <v>8529</v>
      </c>
      <c r="K222" s="286" t="s">
        <v>8529</v>
      </c>
      <c r="L222" s="286" t="s">
        <v>8529</v>
      </c>
      <c r="M222" s="286" t="s">
        <v>8529</v>
      </c>
      <c r="N222" s="286" t="s">
        <v>8529</v>
      </c>
      <c r="O222" s="286" t="s">
        <v>8529</v>
      </c>
      <c r="P222" s="286" t="s">
        <v>8529</v>
      </c>
      <c r="Q222" s="286" t="s">
        <v>8529</v>
      </c>
      <c r="R222" s="286" t="s">
        <v>8529</v>
      </c>
      <c r="S222" s="286" t="s">
        <v>8529</v>
      </c>
      <c r="T222" s="286" t="s">
        <v>8529</v>
      </c>
      <c r="U222" s="286" t="s">
        <v>8529</v>
      </c>
      <c r="V222" s="286" t="s">
        <v>8529</v>
      </c>
      <c r="W222" s="286" t="s">
        <v>8529</v>
      </c>
      <c r="X222" s="286" t="s">
        <v>8529</v>
      </c>
      <c r="Y222" s="286" t="s">
        <v>8529</v>
      </c>
      <c r="Z222" s="286" t="s">
        <v>8529</v>
      </c>
      <c r="AA222" s="286" t="s">
        <v>8529</v>
      </c>
      <c r="AB222" s="286" t="s">
        <v>8529</v>
      </c>
      <c r="AC222" s="286" t="s">
        <v>8529</v>
      </c>
      <c r="AD222" s="286" t="s">
        <v>8529</v>
      </c>
      <c r="AE222" s="286" t="s">
        <v>8529</v>
      </c>
      <c r="AF222" s="286" t="s">
        <v>8529</v>
      </c>
      <c r="AG222" s="286" t="s">
        <v>8529</v>
      </c>
      <c r="AH222" s="286" t="s">
        <v>8529</v>
      </c>
      <c r="AI222" s="286" t="s">
        <v>8529</v>
      </c>
      <c r="AJ222" s="286" t="s">
        <v>8529</v>
      </c>
      <c r="AK222" s="286" t="s">
        <v>8529</v>
      </c>
      <c r="AL222" s="286" t="s">
        <v>8529</v>
      </c>
      <c r="AM222" s="286" t="s">
        <v>8529</v>
      </c>
      <c r="AN222" s="286" t="s">
        <v>8529</v>
      </c>
      <c r="AO222" s="286" t="s">
        <v>8529</v>
      </c>
      <c r="AP222" s="286" t="s">
        <v>8529</v>
      </c>
      <c r="AQ222" s="286" t="s">
        <v>8529</v>
      </c>
      <c r="AR222" s="286" t="s">
        <v>8529</v>
      </c>
      <c r="AS222" s="286" t="s">
        <v>8529</v>
      </c>
      <c r="AT222" s="286" t="s">
        <v>8529</v>
      </c>
      <c r="AU222" s="286" t="s">
        <v>8529</v>
      </c>
      <c r="AV222" s="286" t="s">
        <v>8529</v>
      </c>
      <c r="AW222" s="286" t="s">
        <v>8529</v>
      </c>
      <c r="AX222" s="286" t="s">
        <v>8529</v>
      </c>
      <c r="AY222" s="286" t="s">
        <v>8529</v>
      </c>
      <c r="AZ222" s="286" t="s">
        <v>8529</v>
      </c>
      <c r="BA222" s="286" t="s">
        <v>8529</v>
      </c>
      <c r="BB222" s="286" t="s">
        <v>8529</v>
      </c>
      <c r="BC222" s="286" t="s">
        <v>8529</v>
      </c>
      <c r="BD222" s="286" t="s">
        <v>8529</v>
      </c>
      <c r="BE222" s="286" t="s">
        <v>8529</v>
      </c>
      <c r="BF222" s="286" t="s">
        <v>8529</v>
      </c>
      <c r="BG222" s="286" t="s">
        <v>8529</v>
      </c>
      <c r="BH222" s="286" t="s">
        <v>8529</v>
      </c>
      <c r="BI222" s="286" t="s">
        <v>8529</v>
      </c>
      <c r="BJ222" s="286" t="s">
        <v>8529</v>
      </c>
      <c r="BK222" s="286" t="s">
        <v>8529</v>
      </c>
      <c r="BL222" s="286" t="s">
        <v>8529</v>
      </c>
      <c r="BM222" s="286" t="s">
        <v>8529</v>
      </c>
      <c r="BN222" s="286" t="s">
        <v>8529</v>
      </c>
      <c r="BO222" s="286" t="s">
        <v>8529</v>
      </c>
      <c r="BP222" s="286" t="s">
        <v>8529</v>
      </c>
      <c r="BQ222" s="286" t="s">
        <v>8529</v>
      </c>
      <c r="BR222" s="286" t="s">
        <v>8529</v>
      </c>
      <c r="BS222" s="286" t="s">
        <v>8529</v>
      </c>
      <c r="BT222" s="286" t="s">
        <v>8529</v>
      </c>
      <c r="BU222" s="286" t="s">
        <v>8529</v>
      </c>
      <c r="BV222" s="286" t="s">
        <v>8529</v>
      </c>
      <c r="BW222" s="286" t="s">
        <v>8529</v>
      </c>
      <c r="BX222" s="286" t="s">
        <v>8529</v>
      </c>
      <c r="BY222" s="286" t="s">
        <v>8529</v>
      </c>
      <c r="BZ222" s="286" t="s">
        <v>8529</v>
      </c>
      <c r="CA222" s="286" t="s">
        <v>8529</v>
      </c>
      <c r="CB222" s="286" t="str">
        <f>_xlfn.IFNA(VLOOKUP(C222,'INFORM Severity - hidden'!$C$5:$G$300,5,FALSE),"-")</f>
        <v>-</v>
      </c>
    </row>
    <row r="223" spans="1:80">
      <c r="A223" t="s">
        <v>195</v>
      </c>
      <c r="B223" t="s">
        <v>193</v>
      </c>
      <c r="C223" t="s">
        <v>194</v>
      </c>
      <c r="D223" s="286" t="str">
        <f t="shared" si="3"/>
        <v>-</v>
      </c>
      <c r="E223" s="286" t="s">
        <v>8529</v>
      </c>
      <c r="F223" s="286" t="s">
        <v>8529</v>
      </c>
      <c r="G223" s="286" t="s">
        <v>8529</v>
      </c>
      <c r="H223" s="286" t="s">
        <v>8529</v>
      </c>
      <c r="I223" s="286" t="s">
        <v>8529</v>
      </c>
      <c r="J223" s="286" t="s">
        <v>8529</v>
      </c>
      <c r="K223" s="286" t="s">
        <v>8529</v>
      </c>
      <c r="L223" s="286" t="s">
        <v>8529</v>
      </c>
      <c r="M223" s="286" t="s">
        <v>8529</v>
      </c>
      <c r="N223" s="286" t="s">
        <v>8529</v>
      </c>
      <c r="O223" s="286" t="s">
        <v>8529</v>
      </c>
      <c r="P223" s="286" t="s">
        <v>8529</v>
      </c>
      <c r="Q223" s="286" t="s">
        <v>8529</v>
      </c>
      <c r="R223" s="286" t="s">
        <v>8529</v>
      </c>
      <c r="S223" s="286" t="s">
        <v>8529</v>
      </c>
      <c r="T223" s="286" t="s">
        <v>8529</v>
      </c>
      <c r="U223" s="286" t="s">
        <v>8529</v>
      </c>
      <c r="V223" s="286" t="s">
        <v>8529</v>
      </c>
      <c r="W223" s="286" t="s">
        <v>8529</v>
      </c>
      <c r="X223" s="286" t="s">
        <v>8529</v>
      </c>
      <c r="Y223" s="286" t="s">
        <v>8529</v>
      </c>
      <c r="Z223" s="286" t="s">
        <v>8529</v>
      </c>
      <c r="AA223" s="286" t="s">
        <v>8529</v>
      </c>
      <c r="AB223" s="286" t="s">
        <v>8529</v>
      </c>
      <c r="AC223" s="286" t="s">
        <v>8529</v>
      </c>
      <c r="AD223" s="286" t="s">
        <v>8529</v>
      </c>
      <c r="AE223" s="286" t="s">
        <v>8529</v>
      </c>
      <c r="AF223" s="286" t="s">
        <v>8529</v>
      </c>
      <c r="AG223" s="286" t="s">
        <v>8529</v>
      </c>
      <c r="AH223" s="286" t="s">
        <v>8529</v>
      </c>
      <c r="AI223" s="286" t="s">
        <v>8529</v>
      </c>
      <c r="AJ223" s="286" t="s">
        <v>8529</v>
      </c>
      <c r="AK223" s="286" t="s">
        <v>8529</v>
      </c>
      <c r="AL223" s="286" t="s">
        <v>8529</v>
      </c>
      <c r="AM223" s="286" t="s">
        <v>8529</v>
      </c>
      <c r="AN223" s="286" t="s">
        <v>8529</v>
      </c>
      <c r="AO223" s="286" t="s">
        <v>8529</v>
      </c>
      <c r="AP223" s="286" t="s">
        <v>8529</v>
      </c>
      <c r="AQ223" s="286" t="s">
        <v>8529</v>
      </c>
      <c r="AR223" s="286" t="s">
        <v>8529</v>
      </c>
      <c r="AS223" s="286" t="s">
        <v>8529</v>
      </c>
      <c r="AT223" s="286" t="s">
        <v>8529</v>
      </c>
      <c r="AU223" s="286" t="s">
        <v>8529</v>
      </c>
      <c r="AV223" s="286" t="s">
        <v>8529</v>
      </c>
      <c r="AW223" s="286" t="s">
        <v>8529</v>
      </c>
      <c r="AX223" s="286" t="s">
        <v>8529</v>
      </c>
      <c r="AY223" s="286" t="s">
        <v>8529</v>
      </c>
      <c r="AZ223" s="286" t="s">
        <v>8529</v>
      </c>
      <c r="BA223" s="286" t="s">
        <v>8529</v>
      </c>
      <c r="BB223" s="286" t="s">
        <v>8529</v>
      </c>
      <c r="BC223" s="286" t="s">
        <v>8529</v>
      </c>
      <c r="BD223" s="286" t="s">
        <v>8529</v>
      </c>
      <c r="BE223" s="286" t="s">
        <v>8529</v>
      </c>
      <c r="BF223" s="286" t="s">
        <v>8529</v>
      </c>
      <c r="BG223" s="286" t="s">
        <v>8529</v>
      </c>
      <c r="BH223" s="286" t="s">
        <v>8529</v>
      </c>
      <c r="BI223" s="286" t="s">
        <v>8529</v>
      </c>
      <c r="BJ223" s="286" t="s">
        <v>8529</v>
      </c>
      <c r="BK223" s="286" t="s">
        <v>8529</v>
      </c>
      <c r="BL223" s="286" t="s">
        <v>8529</v>
      </c>
      <c r="BM223" s="286" t="s">
        <v>8529</v>
      </c>
      <c r="BN223" s="286" t="s">
        <v>8529</v>
      </c>
      <c r="BO223" s="286" t="s">
        <v>8529</v>
      </c>
      <c r="BP223" s="286" t="s">
        <v>8529</v>
      </c>
      <c r="BQ223" s="286" t="s">
        <v>8529</v>
      </c>
      <c r="BR223" s="286" t="s">
        <v>8529</v>
      </c>
      <c r="BS223" s="286" t="s">
        <v>8529</v>
      </c>
      <c r="BT223" s="286" t="s">
        <v>8529</v>
      </c>
      <c r="BU223" s="286" t="s">
        <v>8529</v>
      </c>
      <c r="BV223" s="286" t="s">
        <v>8529</v>
      </c>
      <c r="BW223" s="286" t="s">
        <v>8529</v>
      </c>
      <c r="BX223" s="286" t="s">
        <v>8529</v>
      </c>
      <c r="BY223" s="286" t="s">
        <v>8529</v>
      </c>
      <c r="BZ223" s="286" t="s">
        <v>8529</v>
      </c>
      <c r="CA223" s="286" t="s">
        <v>8529</v>
      </c>
      <c r="CB223" s="286" t="str">
        <f>_xlfn.IFNA(VLOOKUP(C223,'INFORM Severity - hidden'!$C$5:$G$300,5,FALSE),"-")</f>
        <v>x</v>
      </c>
    </row>
    <row r="224" spans="1:80">
      <c r="C224" t="s">
        <v>8656</v>
      </c>
      <c r="D224" s="286" t="str">
        <f t="shared" si="3"/>
        <v>-</v>
      </c>
      <c r="E224" s="286" t="s">
        <v>8529</v>
      </c>
      <c r="F224" s="286" t="s">
        <v>8529</v>
      </c>
      <c r="G224" s="286" t="s">
        <v>8529</v>
      </c>
      <c r="H224" s="286" t="s">
        <v>8529</v>
      </c>
      <c r="I224" s="286" t="s">
        <v>8529</v>
      </c>
      <c r="J224" s="286" t="s">
        <v>8529</v>
      </c>
      <c r="K224" s="286" t="s">
        <v>8529</v>
      </c>
      <c r="L224" s="286" t="s">
        <v>8529</v>
      </c>
      <c r="M224" s="286" t="s">
        <v>8529</v>
      </c>
      <c r="N224" s="286" t="s">
        <v>8529</v>
      </c>
      <c r="O224" s="286" t="s">
        <v>8529</v>
      </c>
      <c r="P224" s="286" t="s">
        <v>8529</v>
      </c>
      <c r="Q224" s="286" t="s">
        <v>8529</v>
      </c>
      <c r="R224" s="286" t="s">
        <v>8529</v>
      </c>
      <c r="S224" s="286" t="s">
        <v>8529</v>
      </c>
      <c r="T224" s="286" t="s">
        <v>8529</v>
      </c>
      <c r="U224" s="286" t="s">
        <v>8529</v>
      </c>
      <c r="V224" s="286" t="s">
        <v>8529</v>
      </c>
      <c r="W224" s="286" t="s">
        <v>8529</v>
      </c>
      <c r="X224" s="286" t="s">
        <v>8529</v>
      </c>
      <c r="Y224" s="286" t="s">
        <v>8529</v>
      </c>
      <c r="Z224" s="286" t="s">
        <v>8529</v>
      </c>
      <c r="AA224" s="286" t="s">
        <v>8529</v>
      </c>
      <c r="AB224" s="286" t="s">
        <v>8529</v>
      </c>
      <c r="AC224" s="286" t="s">
        <v>8529</v>
      </c>
      <c r="AD224" s="286" t="s">
        <v>8529</v>
      </c>
      <c r="AE224" s="286" t="s">
        <v>8529</v>
      </c>
      <c r="AF224" s="286" t="s">
        <v>8529</v>
      </c>
      <c r="AG224" s="286" t="s">
        <v>8529</v>
      </c>
      <c r="AH224" s="286" t="s">
        <v>8529</v>
      </c>
      <c r="AI224" s="286" t="s">
        <v>8529</v>
      </c>
      <c r="AJ224" s="286" t="s">
        <v>8529</v>
      </c>
      <c r="AK224" s="286" t="s">
        <v>8529</v>
      </c>
      <c r="AL224" s="286" t="s">
        <v>8529</v>
      </c>
      <c r="AM224" s="286" t="s">
        <v>8529</v>
      </c>
      <c r="AN224" s="286" t="s">
        <v>8529</v>
      </c>
      <c r="AO224" s="286" t="s">
        <v>8529</v>
      </c>
      <c r="AP224" s="286" t="s">
        <v>8529</v>
      </c>
      <c r="AQ224" s="286" t="s">
        <v>8529</v>
      </c>
      <c r="AR224" s="286" t="s">
        <v>8529</v>
      </c>
      <c r="AS224" s="286" t="s">
        <v>8529</v>
      </c>
      <c r="AT224" s="286" t="s">
        <v>8529</v>
      </c>
      <c r="AU224" s="286">
        <v>2</v>
      </c>
      <c r="AV224" s="286">
        <v>3.4</v>
      </c>
      <c r="AW224" s="286">
        <v>3.5</v>
      </c>
      <c r="AX224" s="286">
        <v>3.7</v>
      </c>
      <c r="AY224" s="286">
        <v>3.7</v>
      </c>
      <c r="AZ224" s="286">
        <v>3.6</v>
      </c>
      <c r="BA224" s="286">
        <v>3.6</v>
      </c>
      <c r="BB224" s="286">
        <v>3.6</v>
      </c>
      <c r="BC224" s="286">
        <v>3.6</v>
      </c>
      <c r="BD224" s="286">
        <v>3.6</v>
      </c>
      <c r="BE224" s="286">
        <v>3.6</v>
      </c>
      <c r="BF224" s="286">
        <v>3.6</v>
      </c>
      <c r="BG224" s="286">
        <v>3.6</v>
      </c>
      <c r="BH224" s="286">
        <v>3.6</v>
      </c>
      <c r="BI224" s="286">
        <v>3.6</v>
      </c>
      <c r="BJ224" s="286">
        <v>3.6</v>
      </c>
      <c r="BK224" s="286">
        <v>3.7</v>
      </c>
      <c r="BL224" s="286">
        <v>3.7</v>
      </c>
      <c r="BM224" s="286">
        <v>3.7</v>
      </c>
      <c r="BN224" s="286">
        <v>3.7</v>
      </c>
      <c r="BO224" s="286">
        <v>3.7</v>
      </c>
      <c r="BP224" s="286">
        <v>3.7</v>
      </c>
      <c r="BQ224" s="286">
        <v>3.7</v>
      </c>
      <c r="BR224" s="286">
        <v>3.5</v>
      </c>
      <c r="BS224" s="286">
        <v>3.6</v>
      </c>
      <c r="BT224" s="286">
        <v>3.6</v>
      </c>
      <c r="BU224" s="286">
        <v>3.6</v>
      </c>
      <c r="BV224" s="286">
        <v>3.6</v>
      </c>
      <c r="BW224" s="286" t="s">
        <v>8529</v>
      </c>
      <c r="BX224" s="286" t="s">
        <v>8529</v>
      </c>
      <c r="BY224" s="286" t="s">
        <v>8529</v>
      </c>
      <c r="BZ224" s="286" t="s">
        <v>8529</v>
      </c>
      <c r="CA224" s="286" t="s">
        <v>8529</v>
      </c>
      <c r="CB224" s="286" t="str">
        <f>_xlfn.IFNA(VLOOKUP(C224,'INFORM Severity - hidden'!$C$5:$G$300,5,FALSE),"-")</f>
        <v>-</v>
      </c>
    </row>
    <row r="225" spans="1:80">
      <c r="A225" t="s">
        <v>1858</v>
      </c>
      <c r="B225" t="s">
        <v>1856</v>
      </c>
      <c r="C225" t="s">
        <v>1857</v>
      </c>
      <c r="D225" s="286" t="str">
        <f t="shared" si="3"/>
        <v>Increasing</v>
      </c>
      <c r="E225" s="286" t="s">
        <v>8529</v>
      </c>
      <c r="F225" s="286">
        <v>1.1000000000000001</v>
      </c>
      <c r="G225" s="286" t="s">
        <v>8529</v>
      </c>
      <c r="H225" s="286" t="s">
        <v>8529</v>
      </c>
      <c r="I225" s="286" t="s">
        <v>8529</v>
      </c>
      <c r="J225" s="286" t="s">
        <v>8529</v>
      </c>
      <c r="K225" s="286" t="s">
        <v>8529</v>
      </c>
      <c r="L225" s="286" t="s">
        <v>8529</v>
      </c>
      <c r="M225" s="286" t="s">
        <v>8529</v>
      </c>
      <c r="N225" s="286" t="s">
        <v>8529</v>
      </c>
      <c r="O225" s="286" t="s">
        <v>8529</v>
      </c>
      <c r="P225" s="286" t="s">
        <v>8529</v>
      </c>
      <c r="Q225" s="286" t="s">
        <v>8529</v>
      </c>
      <c r="R225" s="286" t="s">
        <v>8529</v>
      </c>
      <c r="S225" s="286" t="s">
        <v>8529</v>
      </c>
      <c r="T225" s="286" t="s">
        <v>8529</v>
      </c>
      <c r="U225" s="286" t="s">
        <v>8529</v>
      </c>
      <c r="V225" s="286" t="s">
        <v>8529</v>
      </c>
      <c r="W225" s="286" t="s">
        <v>8529</v>
      </c>
      <c r="X225" s="286" t="s">
        <v>8529</v>
      </c>
      <c r="Y225" s="286" t="s">
        <v>8529</v>
      </c>
      <c r="Z225" s="286" t="s">
        <v>8529</v>
      </c>
      <c r="AA225" s="286" t="s">
        <v>8529</v>
      </c>
      <c r="AB225" s="286" t="s">
        <v>8529</v>
      </c>
      <c r="AC225" s="286" t="s">
        <v>8529</v>
      </c>
      <c r="AD225" s="286" t="s">
        <v>8529</v>
      </c>
      <c r="AE225" s="286" t="s">
        <v>8529</v>
      </c>
      <c r="AF225" s="286" t="s">
        <v>8529</v>
      </c>
      <c r="AG225" s="286" t="s">
        <v>8529</v>
      </c>
      <c r="AH225" s="286" t="s">
        <v>8529</v>
      </c>
      <c r="AI225" s="286" t="s">
        <v>8529</v>
      </c>
      <c r="AJ225" s="286" t="s">
        <v>8529</v>
      </c>
      <c r="AK225" s="286" t="s">
        <v>8529</v>
      </c>
      <c r="AL225" s="286" t="s">
        <v>8529</v>
      </c>
      <c r="AM225" s="286" t="s">
        <v>8529</v>
      </c>
      <c r="AN225" s="286" t="s">
        <v>8529</v>
      </c>
      <c r="AO225" s="286" t="s">
        <v>8529</v>
      </c>
      <c r="AP225" s="286">
        <v>2.1</v>
      </c>
      <c r="AQ225" s="286">
        <v>2.1</v>
      </c>
      <c r="AR225" s="286">
        <v>2.1</v>
      </c>
      <c r="AS225" s="286">
        <v>2.1</v>
      </c>
      <c r="AT225" s="286">
        <v>2.2000000000000002</v>
      </c>
      <c r="AU225" s="286">
        <v>2.2000000000000002</v>
      </c>
      <c r="AV225" s="286">
        <v>2.2000000000000002</v>
      </c>
      <c r="AW225" s="286">
        <v>2.2000000000000002</v>
      </c>
      <c r="AX225" s="286">
        <v>2.2999999999999998</v>
      </c>
      <c r="AY225" s="286">
        <v>2.2999999999999998</v>
      </c>
      <c r="AZ225" s="286">
        <v>2.4</v>
      </c>
      <c r="BA225" s="286">
        <v>2.2999999999999998</v>
      </c>
      <c r="BB225" s="286">
        <v>2.2999999999999998</v>
      </c>
      <c r="BC225" s="286">
        <v>2.2999999999999998</v>
      </c>
      <c r="BD225" s="286">
        <v>2.2999999999999998</v>
      </c>
      <c r="BE225" s="286">
        <v>2.2999999999999998</v>
      </c>
      <c r="BF225" s="286">
        <v>2.2999999999999998</v>
      </c>
      <c r="BG225" s="286">
        <v>2.2999999999999998</v>
      </c>
      <c r="BH225" s="286">
        <v>2.2999999999999998</v>
      </c>
      <c r="BI225" s="286">
        <v>2</v>
      </c>
      <c r="BJ225" s="286">
        <v>2</v>
      </c>
      <c r="BK225" s="286">
        <v>2</v>
      </c>
      <c r="BL225" s="286">
        <v>2</v>
      </c>
      <c r="BM225" s="286">
        <v>2</v>
      </c>
      <c r="BN225" s="286">
        <v>2.1</v>
      </c>
      <c r="BO225" s="286">
        <v>2.1</v>
      </c>
      <c r="BP225" s="286">
        <v>2.1</v>
      </c>
      <c r="BQ225" s="286">
        <v>2</v>
      </c>
      <c r="BR225" s="286">
        <v>2</v>
      </c>
      <c r="BS225" s="286">
        <v>2</v>
      </c>
      <c r="BT225" s="286">
        <v>2.2000000000000002</v>
      </c>
      <c r="BU225" s="286">
        <v>2.2000000000000002</v>
      </c>
      <c r="BV225" s="286">
        <v>1.9</v>
      </c>
      <c r="BW225" s="286">
        <v>1.8</v>
      </c>
      <c r="BX225" s="286">
        <v>1.8</v>
      </c>
      <c r="BY225" s="286">
        <v>1.9</v>
      </c>
      <c r="BZ225" s="286">
        <v>2.6</v>
      </c>
      <c r="CA225" s="286">
        <v>2.6</v>
      </c>
      <c r="CB225" s="286">
        <f>_xlfn.IFNA(VLOOKUP(C225,'INFORM Severity - hidden'!$C$5:$G$300,5,FALSE),"-")</f>
        <v>2.6</v>
      </c>
    </row>
    <row r="226" spans="1:80">
      <c r="A226" t="s">
        <v>1870</v>
      </c>
      <c r="B226" t="s">
        <v>1868</v>
      </c>
      <c r="C226" t="s">
        <v>1869</v>
      </c>
      <c r="D226" s="286" t="str">
        <f t="shared" si="3"/>
        <v>Increasing</v>
      </c>
      <c r="E226" s="286" t="s">
        <v>8529</v>
      </c>
      <c r="F226" s="286">
        <v>1.5</v>
      </c>
      <c r="G226" s="286">
        <v>1.5</v>
      </c>
      <c r="H226" s="286">
        <v>2.6</v>
      </c>
      <c r="I226" s="286">
        <v>2.6</v>
      </c>
      <c r="J226" s="286">
        <v>2.6</v>
      </c>
      <c r="K226" s="286">
        <v>2.6</v>
      </c>
      <c r="L226" s="286">
        <v>2.6</v>
      </c>
      <c r="M226" s="286">
        <v>2.6</v>
      </c>
      <c r="N226" s="286">
        <v>2.6</v>
      </c>
      <c r="O226" s="286">
        <v>2.2999999999999998</v>
      </c>
      <c r="P226" s="286">
        <v>2.2999999999999998</v>
      </c>
      <c r="Q226" s="286">
        <v>2.2999999999999998</v>
      </c>
      <c r="R226" s="286">
        <v>2.6</v>
      </c>
      <c r="S226" s="286">
        <v>2.6</v>
      </c>
      <c r="T226" s="286">
        <v>2.6</v>
      </c>
      <c r="U226" s="286">
        <v>2.6</v>
      </c>
      <c r="V226" s="286">
        <v>2.6</v>
      </c>
      <c r="W226" s="286">
        <v>2.6</v>
      </c>
      <c r="X226" s="286">
        <v>2.6</v>
      </c>
      <c r="Y226" s="286">
        <v>2.6</v>
      </c>
      <c r="Z226" s="286">
        <v>2.6</v>
      </c>
      <c r="AA226" s="286">
        <v>2.7</v>
      </c>
      <c r="AB226" s="286">
        <v>2.7</v>
      </c>
      <c r="AC226" s="286">
        <v>2.8</v>
      </c>
      <c r="AD226" s="286">
        <v>2.8</v>
      </c>
      <c r="AE226" s="286">
        <v>2.8</v>
      </c>
      <c r="AF226" s="286">
        <v>2.8</v>
      </c>
      <c r="AG226" s="286">
        <v>2.8</v>
      </c>
      <c r="AH226" s="286">
        <v>2.8</v>
      </c>
      <c r="AI226" s="286">
        <v>2.8</v>
      </c>
      <c r="AJ226" s="286">
        <v>2.8</v>
      </c>
      <c r="AK226" s="286">
        <v>2.8</v>
      </c>
      <c r="AL226" s="286">
        <v>2.7</v>
      </c>
      <c r="AM226" s="286">
        <v>2.8</v>
      </c>
      <c r="AN226" s="286">
        <v>2.8</v>
      </c>
      <c r="AO226" s="286">
        <v>2.8</v>
      </c>
      <c r="AP226" s="286">
        <v>3</v>
      </c>
      <c r="AQ226" s="286">
        <v>3</v>
      </c>
      <c r="AR226" s="286">
        <v>3</v>
      </c>
      <c r="AS226" s="286">
        <v>2.9</v>
      </c>
      <c r="AT226" s="286">
        <v>2.9</v>
      </c>
      <c r="AU226" s="286">
        <v>3.1</v>
      </c>
      <c r="AV226" s="286">
        <v>3.1</v>
      </c>
      <c r="AW226" s="286">
        <v>3.1</v>
      </c>
      <c r="AX226" s="286">
        <v>3.1</v>
      </c>
      <c r="AY226" s="286">
        <v>3.2</v>
      </c>
      <c r="AZ226" s="286">
        <v>3.2</v>
      </c>
      <c r="BA226" s="286">
        <v>3.2</v>
      </c>
      <c r="BB226" s="286">
        <v>3.2</v>
      </c>
      <c r="BC226" s="286">
        <v>3.2</v>
      </c>
      <c r="BD226" s="286">
        <v>3.2</v>
      </c>
      <c r="BE226" s="286">
        <v>3.1</v>
      </c>
      <c r="BF226" s="286">
        <v>3.1</v>
      </c>
      <c r="BG226" s="286">
        <v>3</v>
      </c>
      <c r="BH226" s="286">
        <v>3</v>
      </c>
      <c r="BI226" s="286">
        <v>2.8</v>
      </c>
      <c r="BJ226" s="286">
        <v>2.9</v>
      </c>
      <c r="BK226" s="286">
        <v>2.9</v>
      </c>
      <c r="BL226" s="286">
        <v>2.9</v>
      </c>
      <c r="BM226" s="286">
        <v>2.9</v>
      </c>
      <c r="BN226" s="286">
        <v>2.9</v>
      </c>
      <c r="BO226" s="286">
        <v>2.9</v>
      </c>
      <c r="BP226" s="286">
        <v>3.2</v>
      </c>
      <c r="BQ226" s="286">
        <v>3.2</v>
      </c>
      <c r="BR226" s="286">
        <v>3.2</v>
      </c>
      <c r="BS226" s="286">
        <v>3.2</v>
      </c>
      <c r="BT226" s="286">
        <v>2.8</v>
      </c>
      <c r="BU226" s="286">
        <v>2.8</v>
      </c>
      <c r="BV226" s="286">
        <v>2.8</v>
      </c>
      <c r="BW226" s="286">
        <v>2.8</v>
      </c>
      <c r="BX226" s="286">
        <v>2.8</v>
      </c>
      <c r="BY226" s="286">
        <v>2.8</v>
      </c>
      <c r="BZ226" s="286">
        <v>3.5</v>
      </c>
      <c r="CA226" s="286">
        <v>3.3</v>
      </c>
      <c r="CB226" s="286">
        <f>_xlfn.IFNA(VLOOKUP(C226,'INFORM Severity - hidden'!$C$5:$G$300,5,FALSE),"-")</f>
        <v>3.3</v>
      </c>
    </row>
    <row r="227" spans="1:80">
      <c r="C227" t="s">
        <v>8657</v>
      </c>
      <c r="D227" s="286" t="str">
        <f t="shared" si="3"/>
        <v>-</v>
      </c>
      <c r="E227" s="286" t="s">
        <v>8529</v>
      </c>
      <c r="F227" s="286" t="s">
        <v>8529</v>
      </c>
      <c r="G227" s="286" t="s">
        <v>8529</v>
      </c>
      <c r="H227" s="286" t="s">
        <v>8529</v>
      </c>
      <c r="I227" s="286" t="s">
        <v>8529</v>
      </c>
      <c r="J227" s="286" t="s">
        <v>8529</v>
      </c>
      <c r="K227" s="286" t="s">
        <v>8529</v>
      </c>
      <c r="L227" s="286" t="s">
        <v>8529</v>
      </c>
      <c r="M227" s="286" t="s">
        <v>8529</v>
      </c>
      <c r="N227" s="286" t="s">
        <v>8529</v>
      </c>
      <c r="O227" s="286" t="s">
        <v>8529</v>
      </c>
      <c r="P227" s="286">
        <v>2.7</v>
      </c>
      <c r="Q227" s="286">
        <v>2.7</v>
      </c>
      <c r="R227" s="286">
        <v>3.4</v>
      </c>
      <c r="S227" s="286">
        <v>2.7</v>
      </c>
      <c r="T227" s="286">
        <v>2.4</v>
      </c>
      <c r="U227" s="286">
        <v>2.4</v>
      </c>
      <c r="V227" s="286">
        <v>2.5</v>
      </c>
      <c r="W227" s="286">
        <v>2.5</v>
      </c>
      <c r="X227" s="286">
        <v>2.5</v>
      </c>
      <c r="Y227" s="286">
        <v>2.5</v>
      </c>
      <c r="Z227" s="286">
        <v>2.4</v>
      </c>
      <c r="AA227" s="286">
        <v>3</v>
      </c>
      <c r="AB227" s="286">
        <v>3</v>
      </c>
      <c r="AC227" s="286">
        <v>3</v>
      </c>
      <c r="AD227" s="286">
        <v>3</v>
      </c>
      <c r="AE227" s="286">
        <v>3</v>
      </c>
      <c r="AF227" s="286">
        <v>3</v>
      </c>
      <c r="AG227" s="286" t="s">
        <v>8529</v>
      </c>
      <c r="AH227" s="286" t="s">
        <v>8529</v>
      </c>
      <c r="AI227" s="286" t="s">
        <v>8529</v>
      </c>
      <c r="AJ227" s="286" t="s">
        <v>8529</v>
      </c>
      <c r="AK227" s="286" t="s">
        <v>8529</v>
      </c>
      <c r="AL227" s="286" t="s">
        <v>8529</v>
      </c>
      <c r="AM227" s="286" t="s">
        <v>8529</v>
      </c>
      <c r="AN227" s="286">
        <v>3.3</v>
      </c>
      <c r="AO227" s="286">
        <v>3.2</v>
      </c>
      <c r="AP227" s="286">
        <v>3.3</v>
      </c>
      <c r="AQ227" s="286">
        <v>3.3</v>
      </c>
      <c r="AR227" s="286">
        <v>3.3</v>
      </c>
      <c r="AS227" s="286">
        <v>3.1</v>
      </c>
      <c r="AT227" s="286">
        <v>3.2</v>
      </c>
      <c r="AU227" s="286">
        <v>3.1</v>
      </c>
      <c r="AV227" s="286">
        <v>3.1</v>
      </c>
      <c r="AW227" s="286">
        <v>2.9</v>
      </c>
      <c r="AX227" s="286">
        <v>2.9</v>
      </c>
      <c r="AY227" s="286">
        <v>3</v>
      </c>
      <c r="AZ227" s="286">
        <v>3.1</v>
      </c>
      <c r="BA227" s="286">
        <v>2.7</v>
      </c>
      <c r="BB227" s="286">
        <v>2.6</v>
      </c>
      <c r="BC227" s="286">
        <v>2.6</v>
      </c>
      <c r="BD227" s="286">
        <v>2.6</v>
      </c>
      <c r="BE227" s="286">
        <v>2.6</v>
      </c>
      <c r="BF227" s="286">
        <v>2.5</v>
      </c>
      <c r="BG227" s="286">
        <v>2.5</v>
      </c>
      <c r="BH227" s="286">
        <v>2.6</v>
      </c>
      <c r="BI227" s="286">
        <v>2.6</v>
      </c>
      <c r="BJ227" s="286">
        <v>2.5</v>
      </c>
      <c r="BK227" s="286" t="s">
        <v>8529</v>
      </c>
      <c r="BL227" s="286" t="s">
        <v>8529</v>
      </c>
      <c r="BM227" s="286" t="s">
        <v>8529</v>
      </c>
      <c r="BN227" s="286" t="s">
        <v>8529</v>
      </c>
      <c r="BO227" s="286" t="s">
        <v>8529</v>
      </c>
      <c r="BP227" s="286" t="s">
        <v>8529</v>
      </c>
      <c r="BQ227" s="286" t="s">
        <v>8529</v>
      </c>
      <c r="BR227" s="286" t="s">
        <v>8529</v>
      </c>
      <c r="BS227" s="286" t="s">
        <v>8529</v>
      </c>
      <c r="BT227" s="286">
        <v>2.6</v>
      </c>
      <c r="BU227" s="286">
        <v>2.6</v>
      </c>
      <c r="BV227" s="286">
        <v>2.9</v>
      </c>
      <c r="BW227" s="286">
        <v>2.9</v>
      </c>
      <c r="BX227" s="286">
        <v>2.9</v>
      </c>
      <c r="BY227" s="286">
        <v>2.9</v>
      </c>
      <c r="BZ227" s="286">
        <v>2.9</v>
      </c>
      <c r="CA227" s="286" t="s">
        <v>8529</v>
      </c>
      <c r="CB227" s="286" t="str">
        <f>_xlfn.IFNA(VLOOKUP(C227,'INFORM Severity - hidden'!$C$5:$G$300,5,FALSE),"-")</f>
        <v>-</v>
      </c>
    </row>
    <row r="228" spans="1:80">
      <c r="A228" t="s">
        <v>721</v>
      </c>
      <c r="B228" t="s">
        <v>719</v>
      </c>
      <c r="C228" t="s">
        <v>720</v>
      </c>
      <c r="D228" s="286" t="str">
        <f t="shared" si="3"/>
        <v>Stable</v>
      </c>
      <c r="E228" s="286" t="s">
        <v>8529</v>
      </c>
      <c r="F228" s="286" t="s">
        <v>8529</v>
      </c>
      <c r="G228" s="286">
        <v>1.1000000000000001</v>
      </c>
      <c r="H228" s="286">
        <v>1.8</v>
      </c>
      <c r="I228" s="286">
        <v>2</v>
      </c>
      <c r="J228" s="286">
        <v>1.8</v>
      </c>
      <c r="K228" s="286">
        <v>2.2000000000000002</v>
      </c>
      <c r="L228" s="286">
        <v>2.2000000000000002</v>
      </c>
      <c r="M228" s="286">
        <v>2.2000000000000002</v>
      </c>
      <c r="N228" s="286">
        <v>2.1</v>
      </c>
      <c r="O228" s="286">
        <v>2.2000000000000002</v>
      </c>
      <c r="P228" s="286">
        <v>2.2000000000000002</v>
      </c>
      <c r="Q228" s="286">
        <v>2.2000000000000002</v>
      </c>
      <c r="R228" s="286">
        <v>2.4</v>
      </c>
      <c r="S228" s="286">
        <v>2.4</v>
      </c>
      <c r="T228" s="286">
        <v>2.2000000000000002</v>
      </c>
      <c r="U228" s="286">
        <v>2.2000000000000002</v>
      </c>
      <c r="V228" s="286">
        <v>2.2999999999999998</v>
      </c>
      <c r="W228" s="286">
        <v>2.2999999999999998</v>
      </c>
      <c r="X228" s="286">
        <v>2.2999999999999998</v>
      </c>
      <c r="Y228" s="286">
        <v>2.2999999999999998</v>
      </c>
      <c r="Z228" s="286">
        <v>2.2999999999999998</v>
      </c>
      <c r="AA228" s="286">
        <v>2.2999999999999998</v>
      </c>
      <c r="AB228" s="286">
        <v>2.2999999999999998</v>
      </c>
      <c r="AC228" s="286">
        <v>2.2999999999999998</v>
      </c>
      <c r="AD228" s="286">
        <v>2.2999999999999998</v>
      </c>
      <c r="AE228" s="286">
        <v>2.4</v>
      </c>
      <c r="AF228" s="286">
        <v>2.4</v>
      </c>
      <c r="AG228" s="286">
        <v>2.4</v>
      </c>
      <c r="AH228" s="286">
        <v>2.4</v>
      </c>
      <c r="AI228" s="286">
        <v>2.4</v>
      </c>
      <c r="AJ228" s="286">
        <v>2.4</v>
      </c>
      <c r="AK228" s="286">
        <v>2.2999999999999998</v>
      </c>
      <c r="AL228" s="286">
        <v>2.2000000000000002</v>
      </c>
      <c r="AM228" s="286">
        <v>2.2000000000000002</v>
      </c>
      <c r="AN228" s="286">
        <v>2.1</v>
      </c>
      <c r="AO228" s="286">
        <v>2.1</v>
      </c>
      <c r="AP228" s="286">
        <v>2.4</v>
      </c>
      <c r="AQ228" s="286">
        <v>2.2999999999999998</v>
      </c>
      <c r="AR228" s="286">
        <v>2.2999999999999998</v>
      </c>
      <c r="AS228" s="286">
        <v>2.2000000000000002</v>
      </c>
      <c r="AT228" s="286">
        <v>2.1</v>
      </c>
      <c r="AU228" s="286">
        <v>2.1</v>
      </c>
      <c r="AV228" s="286">
        <v>2.1</v>
      </c>
      <c r="AW228" s="286">
        <v>2.1</v>
      </c>
      <c r="AX228" s="286">
        <v>2.2000000000000002</v>
      </c>
      <c r="AY228" s="286">
        <v>2.2000000000000002</v>
      </c>
      <c r="AZ228" s="286">
        <v>2.2000000000000002</v>
      </c>
      <c r="BA228" s="286">
        <v>2.2000000000000002</v>
      </c>
      <c r="BB228" s="286">
        <v>2.2000000000000002</v>
      </c>
      <c r="BC228" s="286">
        <v>2.2000000000000002</v>
      </c>
      <c r="BD228" s="286">
        <v>2.2000000000000002</v>
      </c>
      <c r="BE228" s="286">
        <v>2.2000000000000002</v>
      </c>
      <c r="BF228" s="286">
        <v>2.1</v>
      </c>
      <c r="BG228" s="286">
        <v>2.1</v>
      </c>
      <c r="BH228" s="286">
        <v>2.1</v>
      </c>
      <c r="BI228" s="286">
        <v>2.1</v>
      </c>
      <c r="BJ228" s="286">
        <v>2.1</v>
      </c>
      <c r="BK228" s="286">
        <v>2.2000000000000002</v>
      </c>
      <c r="BL228" s="286">
        <v>2.2000000000000002</v>
      </c>
      <c r="BM228" s="286">
        <v>2.2000000000000002</v>
      </c>
      <c r="BN228" s="286">
        <v>2.2000000000000002</v>
      </c>
      <c r="BO228" s="286">
        <v>2.2000000000000002</v>
      </c>
      <c r="BP228" s="286">
        <v>2.2000000000000002</v>
      </c>
      <c r="BQ228" s="286">
        <v>2.2000000000000002</v>
      </c>
      <c r="BR228" s="286">
        <v>2.2000000000000002</v>
      </c>
      <c r="BS228" s="286">
        <v>2.2999999999999998</v>
      </c>
      <c r="BT228" s="286">
        <v>2.2000000000000002</v>
      </c>
      <c r="BU228" s="286">
        <v>2.1</v>
      </c>
      <c r="BV228" s="286">
        <v>2.1</v>
      </c>
      <c r="BW228" s="286">
        <v>2.1</v>
      </c>
      <c r="BX228" s="286">
        <v>2</v>
      </c>
      <c r="BY228" s="286">
        <v>2</v>
      </c>
      <c r="BZ228" s="286">
        <v>2</v>
      </c>
      <c r="CA228" s="286">
        <v>2</v>
      </c>
      <c r="CB228" s="286">
        <f>_xlfn.IFNA(VLOOKUP(C228,'INFORM Severity - hidden'!$C$5:$G$300,5,FALSE),"-")</f>
        <v>2</v>
      </c>
    </row>
    <row r="229" spans="1:80">
      <c r="C229" t="s">
        <v>8658</v>
      </c>
      <c r="D229" s="286" t="str">
        <f t="shared" si="3"/>
        <v>-</v>
      </c>
      <c r="E229" s="286" t="s">
        <v>8529</v>
      </c>
      <c r="F229" s="286" t="s">
        <v>8529</v>
      </c>
      <c r="G229" s="286" t="s">
        <v>8529</v>
      </c>
      <c r="H229" s="286" t="s">
        <v>8529</v>
      </c>
      <c r="I229" s="286" t="s">
        <v>8529</v>
      </c>
      <c r="J229" s="286" t="s">
        <v>8529</v>
      </c>
      <c r="K229" s="286" t="s">
        <v>8529</v>
      </c>
      <c r="L229" s="286" t="s">
        <v>8529</v>
      </c>
      <c r="M229" s="286" t="s">
        <v>8529</v>
      </c>
      <c r="N229" s="286" t="s">
        <v>8529</v>
      </c>
      <c r="O229" s="286" t="s">
        <v>8529</v>
      </c>
      <c r="P229" s="286">
        <v>2.1</v>
      </c>
      <c r="Q229" s="286">
        <v>2.1</v>
      </c>
      <c r="R229" s="286">
        <v>2.1</v>
      </c>
      <c r="S229" s="286">
        <v>2.1</v>
      </c>
      <c r="T229" s="286">
        <v>2.1</v>
      </c>
      <c r="U229" s="286">
        <v>2.1</v>
      </c>
      <c r="V229" s="286">
        <v>2.1</v>
      </c>
      <c r="W229" s="286">
        <v>2.1</v>
      </c>
      <c r="X229" s="286">
        <v>2</v>
      </c>
      <c r="Y229" s="286">
        <v>2</v>
      </c>
      <c r="Z229" s="286">
        <v>1.8</v>
      </c>
      <c r="AA229" s="286">
        <v>1.8</v>
      </c>
      <c r="AB229" s="286">
        <v>1.8</v>
      </c>
      <c r="AC229" s="286">
        <v>1.8</v>
      </c>
      <c r="AD229" s="286">
        <v>1.8</v>
      </c>
      <c r="AE229" s="286">
        <v>1.8</v>
      </c>
      <c r="AF229" s="286">
        <v>1.8</v>
      </c>
      <c r="AG229" s="286" t="s">
        <v>8529</v>
      </c>
      <c r="AH229" s="286" t="s">
        <v>8529</v>
      </c>
      <c r="AI229" s="286" t="s">
        <v>8529</v>
      </c>
      <c r="AJ229" s="286" t="s">
        <v>8529</v>
      </c>
      <c r="AK229" s="286" t="s">
        <v>8529</v>
      </c>
      <c r="AL229" s="286" t="s">
        <v>8529</v>
      </c>
      <c r="AM229" s="286" t="s">
        <v>8529</v>
      </c>
      <c r="AN229" s="286" t="s">
        <v>8529</v>
      </c>
      <c r="AO229" s="286" t="s">
        <v>8529</v>
      </c>
      <c r="AP229" s="286" t="s">
        <v>8529</v>
      </c>
      <c r="AQ229" s="286" t="s">
        <v>8529</v>
      </c>
      <c r="AR229" s="286" t="s">
        <v>8529</v>
      </c>
      <c r="AS229" s="286" t="s">
        <v>8529</v>
      </c>
      <c r="AT229" s="286" t="s">
        <v>8529</v>
      </c>
      <c r="AU229" s="286" t="s">
        <v>8529</v>
      </c>
      <c r="AV229" s="286" t="s">
        <v>8529</v>
      </c>
      <c r="AW229" s="286" t="s">
        <v>8529</v>
      </c>
      <c r="AX229" s="286" t="s">
        <v>8529</v>
      </c>
      <c r="AY229" s="286" t="s">
        <v>8529</v>
      </c>
      <c r="AZ229" s="286" t="s">
        <v>8529</v>
      </c>
      <c r="BA229" s="286" t="s">
        <v>8529</v>
      </c>
      <c r="BB229" s="286" t="s">
        <v>8529</v>
      </c>
      <c r="BC229" s="286" t="s">
        <v>8529</v>
      </c>
      <c r="BD229" s="286" t="s">
        <v>8529</v>
      </c>
      <c r="BE229" s="286" t="s">
        <v>8529</v>
      </c>
      <c r="BF229" s="286" t="s">
        <v>8529</v>
      </c>
      <c r="BG229" s="286" t="s">
        <v>8529</v>
      </c>
      <c r="BH229" s="286" t="s">
        <v>8529</v>
      </c>
      <c r="BI229" s="286" t="s">
        <v>8529</v>
      </c>
      <c r="BJ229" s="286" t="s">
        <v>8529</v>
      </c>
      <c r="BK229" s="286" t="s">
        <v>8529</v>
      </c>
      <c r="BL229" s="286" t="s">
        <v>8529</v>
      </c>
      <c r="BM229" s="286" t="s">
        <v>8529</v>
      </c>
      <c r="BN229" s="286" t="s">
        <v>8529</v>
      </c>
      <c r="BO229" s="286" t="s">
        <v>8529</v>
      </c>
      <c r="BP229" s="286" t="s">
        <v>8529</v>
      </c>
      <c r="BQ229" s="286" t="s">
        <v>8529</v>
      </c>
      <c r="BR229" s="286" t="s">
        <v>8529</v>
      </c>
      <c r="BS229" s="286" t="s">
        <v>8529</v>
      </c>
      <c r="BT229" s="286" t="s">
        <v>8529</v>
      </c>
      <c r="BU229" s="286" t="s">
        <v>8529</v>
      </c>
      <c r="BV229" s="286" t="s">
        <v>8529</v>
      </c>
      <c r="BW229" s="286" t="s">
        <v>8529</v>
      </c>
      <c r="BX229" s="286" t="s">
        <v>8529</v>
      </c>
      <c r="BY229" s="286" t="s">
        <v>8529</v>
      </c>
      <c r="BZ229" s="286" t="s">
        <v>8529</v>
      </c>
      <c r="CA229" s="286" t="s">
        <v>8529</v>
      </c>
      <c r="CB229" s="286" t="str">
        <f>_xlfn.IFNA(VLOOKUP(C229,'INFORM Severity - hidden'!$C$5:$G$300,5,FALSE),"-")</f>
        <v>-</v>
      </c>
    </row>
    <row r="230" spans="1:80">
      <c r="C230" t="s">
        <v>8659</v>
      </c>
      <c r="D230" s="286" t="str">
        <f t="shared" si="3"/>
        <v>-</v>
      </c>
      <c r="E230" s="286" t="s">
        <v>8529</v>
      </c>
      <c r="F230" s="286" t="s">
        <v>8529</v>
      </c>
      <c r="G230" s="286" t="s">
        <v>8529</v>
      </c>
      <c r="H230" s="286" t="s">
        <v>8529</v>
      </c>
      <c r="I230" s="286" t="s">
        <v>8529</v>
      </c>
      <c r="J230" s="286" t="s">
        <v>8529</v>
      </c>
      <c r="K230" s="286" t="s">
        <v>8529</v>
      </c>
      <c r="L230" s="286" t="s">
        <v>8529</v>
      </c>
      <c r="M230" s="286" t="s">
        <v>8529</v>
      </c>
      <c r="N230" s="286" t="s">
        <v>8529</v>
      </c>
      <c r="O230" s="286" t="s">
        <v>8529</v>
      </c>
      <c r="P230" s="286">
        <v>1.8</v>
      </c>
      <c r="Q230" s="286">
        <v>1.8</v>
      </c>
      <c r="R230" s="286" t="s">
        <v>8529</v>
      </c>
      <c r="S230" s="286" t="s">
        <v>8529</v>
      </c>
      <c r="T230" s="286" t="s">
        <v>8529</v>
      </c>
      <c r="U230" s="286" t="s">
        <v>8529</v>
      </c>
      <c r="V230" s="286" t="s">
        <v>8529</v>
      </c>
      <c r="W230" s="286" t="s">
        <v>8529</v>
      </c>
      <c r="X230" s="286" t="s">
        <v>8529</v>
      </c>
      <c r="Y230" s="286" t="s">
        <v>8529</v>
      </c>
      <c r="Z230" s="286" t="s">
        <v>8529</v>
      </c>
      <c r="AA230" s="286" t="s">
        <v>8529</v>
      </c>
      <c r="AB230" s="286" t="s">
        <v>8529</v>
      </c>
      <c r="AC230" s="286" t="s">
        <v>8529</v>
      </c>
      <c r="AD230" s="286" t="s">
        <v>8529</v>
      </c>
      <c r="AE230" s="286" t="s">
        <v>8529</v>
      </c>
      <c r="AF230" s="286" t="s">
        <v>8529</v>
      </c>
      <c r="AG230" s="286" t="s">
        <v>8529</v>
      </c>
      <c r="AH230" s="286" t="s">
        <v>8529</v>
      </c>
      <c r="AI230" s="286" t="s">
        <v>8529</v>
      </c>
      <c r="AJ230" s="286" t="s">
        <v>8529</v>
      </c>
      <c r="AK230" s="286" t="s">
        <v>8529</v>
      </c>
      <c r="AL230" s="286" t="s">
        <v>8529</v>
      </c>
      <c r="AM230" s="286" t="s">
        <v>8529</v>
      </c>
      <c r="AN230" s="286" t="s">
        <v>8529</v>
      </c>
      <c r="AO230" s="286" t="s">
        <v>8529</v>
      </c>
      <c r="AP230" s="286" t="s">
        <v>8529</v>
      </c>
      <c r="AQ230" s="286" t="s">
        <v>8529</v>
      </c>
      <c r="AR230" s="286" t="s">
        <v>8529</v>
      </c>
      <c r="AS230" s="286" t="s">
        <v>8529</v>
      </c>
      <c r="AT230" s="286" t="s">
        <v>8529</v>
      </c>
      <c r="AU230" s="286" t="s">
        <v>8529</v>
      </c>
      <c r="AV230" s="286" t="s">
        <v>8529</v>
      </c>
      <c r="AW230" s="286" t="s">
        <v>8529</v>
      </c>
      <c r="AX230" s="286" t="s">
        <v>8529</v>
      </c>
      <c r="AY230" s="286" t="s">
        <v>8529</v>
      </c>
      <c r="AZ230" s="286" t="s">
        <v>8529</v>
      </c>
      <c r="BA230" s="286" t="s">
        <v>8529</v>
      </c>
      <c r="BB230" s="286" t="s">
        <v>8529</v>
      </c>
      <c r="BC230" s="286" t="s">
        <v>8529</v>
      </c>
      <c r="BD230" s="286" t="s">
        <v>8529</v>
      </c>
      <c r="BE230" s="286" t="s">
        <v>8529</v>
      </c>
      <c r="BF230" s="286" t="s">
        <v>8529</v>
      </c>
      <c r="BG230" s="286" t="s">
        <v>8529</v>
      </c>
      <c r="BH230" s="286" t="s">
        <v>8529</v>
      </c>
      <c r="BI230" s="286" t="s">
        <v>8529</v>
      </c>
      <c r="BJ230" s="286" t="s">
        <v>8529</v>
      </c>
      <c r="BK230" s="286" t="s">
        <v>8529</v>
      </c>
      <c r="BL230" s="286" t="s">
        <v>8529</v>
      </c>
      <c r="BM230" s="286" t="s">
        <v>8529</v>
      </c>
      <c r="BN230" s="286" t="s">
        <v>8529</v>
      </c>
      <c r="BO230" s="286" t="s">
        <v>8529</v>
      </c>
      <c r="BP230" s="286" t="s">
        <v>8529</v>
      </c>
      <c r="BQ230" s="286" t="s">
        <v>8529</v>
      </c>
      <c r="BR230" s="286" t="s">
        <v>8529</v>
      </c>
      <c r="BS230" s="286" t="s">
        <v>8529</v>
      </c>
      <c r="BT230" s="286" t="s">
        <v>8529</v>
      </c>
      <c r="BU230" s="286" t="s">
        <v>8529</v>
      </c>
      <c r="BV230" s="286" t="s">
        <v>8529</v>
      </c>
      <c r="BW230" s="286" t="s">
        <v>8529</v>
      </c>
      <c r="BX230" s="286" t="s">
        <v>8529</v>
      </c>
      <c r="BY230" s="286" t="s">
        <v>8529</v>
      </c>
      <c r="BZ230" s="286" t="s">
        <v>8529</v>
      </c>
      <c r="CA230" s="286" t="s">
        <v>8529</v>
      </c>
      <c r="CB230" s="286" t="str">
        <f>_xlfn.IFNA(VLOOKUP(C230,'INFORM Severity - hidden'!$C$5:$G$300,5,FALSE),"-")</f>
        <v>-</v>
      </c>
    </row>
    <row r="231" spans="1:80">
      <c r="C231" t="s">
        <v>8660</v>
      </c>
      <c r="D231" s="286" t="str">
        <f t="shared" si="3"/>
        <v>-</v>
      </c>
      <c r="E231" s="286" t="s">
        <v>8529</v>
      </c>
      <c r="F231" s="286" t="s">
        <v>8529</v>
      </c>
      <c r="G231" s="286" t="s">
        <v>8529</v>
      </c>
      <c r="H231" s="286" t="s">
        <v>8529</v>
      </c>
      <c r="I231" s="286" t="s">
        <v>8529</v>
      </c>
      <c r="J231" s="286" t="s">
        <v>8529</v>
      </c>
      <c r="K231" s="286" t="s">
        <v>8529</v>
      </c>
      <c r="L231" s="286" t="s">
        <v>8529</v>
      </c>
      <c r="M231" s="286" t="s">
        <v>8529</v>
      </c>
      <c r="N231" s="286" t="s">
        <v>8529</v>
      </c>
      <c r="O231" s="286" t="s">
        <v>8529</v>
      </c>
      <c r="P231" s="286" t="s">
        <v>8529</v>
      </c>
      <c r="Q231" s="286">
        <v>3</v>
      </c>
      <c r="R231" s="286">
        <v>3.1</v>
      </c>
      <c r="S231" s="286" t="s">
        <v>8529</v>
      </c>
      <c r="T231" s="286" t="s">
        <v>8529</v>
      </c>
      <c r="U231" s="286" t="s">
        <v>8529</v>
      </c>
      <c r="V231" s="286" t="s">
        <v>8529</v>
      </c>
      <c r="W231" s="286" t="s">
        <v>8529</v>
      </c>
      <c r="X231" s="286" t="s">
        <v>8529</v>
      </c>
      <c r="Y231" s="286" t="s">
        <v>8529</v>
      </c>
      <c r="Z231" s="286" t="s">
        <v>8529</v>
      </c>
      <c r="AA231" s="286" t="s">
        <v>8529</v>
      </c>
      <c r="AB231" s="286" t="s">
        <v>8529</v>
      </c>
      <c r="AC231" s="286" t="s">
        <v>8529</v>
      </c>
      <c r="AD231" s="286" t="s">
        <v>8529</v>
      </c>
      <c r="AE231" s="286" t="s">
        <v>8529</v>
      </c>
      <c r="AF231" s="286" t="s">
        <v>8529</v>
      </c>
      <c r="AG231" s="286" t="s">
        <v>8529</v>
      </c>
      <c r="AH231" s="286" t="s">
        <v>8529</v>
      </c>
      <c r="AI231" s="286" t="s">
        <v>8529</v>
      </c>
      <c r="AJ231" s="286" t="s">
        <v>8529</v>
      </c>
      <c r="AK231" s="286" t="s">
        <v>8529</v>
      </c>
      <c r="AL231" s="286" t="s">
        <v>8529</v>
      </c>
      <c r="AM231" s="286" t="s">
        <v>8529</v>
      </c>
      <c r="AN231" s="286" t="s">
        <v>8529</v>
      </c>
      <c r="AO231" s="286" t="s">
        <v>8529</v>
      </c>
      <c r="AP231" s="286" t="s">
        <v>8529</v>
      </c>
      <c r="AQ231" s="286" t="s">
        <v>8529</v>
      </c>
      <c r="AR231" s="286" t="s">
        <v>8529</v>
      </c>
      <c r="AS231" s="286" t="s">
        <v>8529</v>
      </c>
      <c r="AT231" s="286" t="s">
        <v>8529</v>
      </c>
      <c r="AU231" s="286" t="s">
        <v>8529</v>
      </c>
      <c r="AV231" s="286" t="s">
        <v>8529</v>
      </c>
      <c r="AW231" s="286" t="s">
        <v>8529</v>
      </c>
      <c r="AX231" s="286" t="s">
        <v>8529</v>
      </c>
      <c r="AY231" s="286" t="s">
        <v>8529</v>
      </c>
      <c r="AZ231" s="286" t="s">
        <v>8529</v>
      </c>
      <c r="BA231" s="286" t="s">
        <v>8529</v>
      </c>
      <c r="BB231" s="286" t="s">
        <v>8529</v>
      </c>
      <c r="BC231" s="286" t="s">
        <v>8529</v>
      </c>
      <c r="BD231" s="286" t="s">
        <v>8529</v>
      </c>
      <c r="BE231" s="286" t="s">
        <v>8529</v>
      </c>
      <c r="BF231" s="286" t="s">
        <v>8529</v>
      </c>
      <c r="BG231" s="286" t="s">
        <v>8529</v>
      </c>
      <c r="BH231" s="286" t="s">
        <v>8529</v>
      </c>
      <c r="BI231" s="286" t="s">
        <v>8529</v>
      </c>
      <c r="BJ231" s="286" t="s">
        <v>8529</v>
      </c>
      <c r="BK231" s="286" t="s">
        <v>8529</v>
      </c>
      <c r="BL231" s="286" t="s">
        <v>8529</v>
      </c>
      <c r="BM231" s="286" t="s">
        <v>8529</v>
      </c>
      <c r="BN231" s="286" t="s">
        <v>8529</v>
      </c>
      <c r="BO231" s="286" t="s">
        <v>8529</v>
      </c>
      <c r="BP231" s="286" t="s">
        <v>8529</v>
      </c>
      <c r="BQ231" s="286" t="s">
        <v>8529</v>
      </c>
      <c r="BR231" s="286" t="s">
        <v>8529</v>
      </c>
      <c r="BS231" s="286" t="s">
        <v>8529</v>
      </c>
      <c r="BT231" s="286" t="s">
        <v>8529</v>
      </c>
      <c r="BU231" s="286" t="s">
        <v>8529</v>
      </c>
      <c r="BV231" s="286" t="s">
        <v>8529</v>
      </c>
      <c r="BW231" s="286" t="s">
        <v>8529</v>
      </c>
      <c r="BX231" s="286" t="s">
        <v>8529</v>
      </c>
      <c r="BY231" s="286" t="s">
        <v>8529</v>
      </c>
      <c r="BZ231" s="286" t="s">
        <v>8529</v>
      </c>
      <c r="CA231" s="286" t="s">
        <v>8529</v>
      </c>
      <c r="CB231" s="286" t="str">
        <f>_xlfn.IFNA(VLOOKUP(C231,'INFORM Severity - hidden'!$C$5:$G$300,5,FALSE),"-")</f>
        <v>-</v>
      </c>
    </row>
    <row r="232" spans="1:80">
      <c r="C232" t="s">
        <v>8661</v>
      </c>
      <c r="D232" s="286" t="str">
        <f t="shared" si="3"/>
        <v>-</v>
      </c>
      <c r="E232" s="286" t="s">
        <v>8529</v>
      </c>
      <c r="F232" s="286" t="s">
        <v>8529</v>
      </c>
      <c r="G232" s="286" t="s">
        <v>8529</v>
      </c>
      <c r="H232" s="286" t="s">
        <v>8529</v>
      </c>
      <c r="I232" s="286" t="s">
        <v>8529</v>
      </c>
      <c r="J232" s="286" t="s">
        <v>8529</v>
      </c>
      <c r="K232" s="286" t="s">
        <v>8529</v>
      </c>
      <c r="L232" s="286" t="s">
        <v>8529</v>
      </c>
      <c r="M232" s="286" t="s">
        <v>8529</v>
      </c>
      <c r="N232" s="286" t="s">
        <v>8529</v>
      </c>
      <c r="O232" s="286" t="s">
        <v>8529</v>
      </c>
      <c r="P232" s="286" t="s">
        <v>8529</v>
      </c>
      <c r="Q232" s="286" t="s">
        <v>8529</v>
      </c>
      <c r="R232" s="286">
        <v>2</v>
      </c>
      <c r="S232" s="286" t="s">
        <v>8529</v>
      </c>
      <c r="T232" s="286" t="s">
        <v>8529</v>
      </c>
      <c r="U232" s="286" t="s">
        <v>8529</v>
      </c>
      <c r="V232" s="286" t="s">
        <v>8529</v>
      </c>
      <c r="W232" s="286" t="s">
        <v>8529</v>
      </c>
      <c r="X232" s="286" t="s">
        <v>8529</v>
      </c>
      <c r="Y232" s="286" t="s">
        <v>8529</v>
      </c>
      <c r="Z232" s="286" t="s">
        <v>8529</v>
      </c>
      <c r="AA232" s="286" t="s">
        <v>8529</v>
      </c>
      <c r="AB232" s="286" t="s">
        <v>8529</v>
      </c>
      <c r="AC232" s="286" t="s">
        <v>8529</v>
      </c>
      <c r="AD232" s="286" t="s">
        <v>8529</v>
      </c>
      <c r="AE232" s="286" t="s">
        <v>8529</v>
      </c>
      <c r="AF232" s="286" t="s">
        <v>8529</v>
      </c>
      <c r="AG232" s="286" t="s">
        <v>8529</v>
      </c>
      <c r="AH232" s="286" t="s">
        <v>8529</v>
      </c>
      <c r="AI232" s="286" t="s">
        <v>8529</v>
      </c>
      <c r="AJ232" s="286" t="s">
        <v>8529</v>
      </c>
      <c r="AK232" s="286" t="s">
        <v>8529</v>
      </c>
      <c r="AL232" s="286" t="s">
        <v>8529</v>
      </c>
      <c r="AM232" s="286" t="s">
        <v>8529</v>
      </c>
      <c r="AN232" s="286" t="s">
        <v>8529</v>
      </c>
      <c r="AO232" s="286" t="s">
        <v>8529</v>
      </c>
      <c r="AP232" s="286" t="s">
        <v>8529</v>
      </c>
      <c r="AQ232" s="286" t="s">
        <v>8529</v>
      </c>
      <c r="AR232" s="286" t="s">
        <v>8529</v>
      </c>
      <c r="AS232" s="286" t="s">
        <v>8529</v>
      </c>
      <c r="AT232" s="286" t="s">
        <v>8529</v>
      </c>
      <c r="AU232" s="286" t="s">
        <v>8529</v>
      </c>
      <c r="AV232" s="286" t="s">
        <v>8529</v>
      </c>
      <c r="AW232" s="286" t="s">
        <v>8529</v>
      </c>
      <c r="AX232" s="286" t="s">
        <v>8529</v>
      </c>
      <c r="AY232" s="286" t="s">
        <v>8529</v>
      </c>
      <c r="AZ232" s="286" t="s">
        <v>8529</v>
      </c>
      <c r="BA232" s="286" t="s">
        <v>8529</v>
      </c>
      <c r="BB232" s="286" t="s">
        <v>8529</v>
      </c>
      <c r="BC232" s="286" t="s">
        <v>8529</v>
      </c>
      <c r="BD232" s="286" t="s">
        <v>8529</v>
      </c>
      <c r="BE232" s="286" t="s">
        <v>8529</v>
      </c>
      <c r="BF232" s="286" t="s">
        <v>8529</v>
      </c>
      <c r="BG232" s="286" t="s">
        <v>8529</v>
      </c>
      <c r="BH232" s="286" t="s">
        <v>8529</v>
      </c>
      <c r="BI232" s="286" t="s">
        <v>8529</v>
      </c>
      <c r="BJ232" s="286" t="s">
        <v>8529</v>
      </c>
      <c r="BK232" s="286" t="s">
        <v>8529</v>
      </c>
      <c r="BL232" s="286" t="s">
        <v>8529</v>
      </c>
      <c r="BM232" s="286" t="s">
        <v>8529</v>
      </c>
      <c r="BN232" s="286" t="s">
        <v>8529</v>
      </c>
      <c r="BO232" s="286" t="s">
        <v>8529</v>
      </c>
      <c r="BP232" s="286" t="s">
        <v>8529</v>
      </c>
      <c r="BQ232" s="286" t="s">
        <v>8529</v>
      </c>
      <c r="BR232" s="286" t="s">
        <v>8529</v>
      </c>
      <c r="BS232" s="286" t="s">
        <v>8529</v>
      </c>
      <c r="BT232" s="286" t="s">
        <v>8529</v>
      </c>
      <c r="BU232" s="286" t="s">
        <v>8529</v>
      </c>
      <c r="BV232" s="286" t="s">
        <v>8529</v>
      </c>
      <c r="BW232" s="286" t="s">
        <v>8529</v>
      </c>
      <c r="BX232" s="286" t="s">
        <v>8529</v>
      </c>
      <c r="BY232" s="286" t="s">
        <v>8529</v>
      </c>
      <c r="BZ232" s="286" t="s">
        <v>8529</v>
      </c>
      <c r="CA232" s="286" t="s">
        <v>8529</v>
      </c>
      <c r="CB232" s="286" t="str">
        <f>_xlfn.IFNA(VLOOKUP(C232,'INFORM Severity - hidden'!$C$5:$G$300,5,FALSE),"-")</f>
        <v>-</v>
      </c>
    </row>
    <row r="233" spans="1:80">
      <c r="C233" t="s">
        <v>8662</v>
      </c>
      <c r="D233" s="286" t="str">
        <f t="shared" si="3"/>
        <v>-</v>
      </c>
      <c r="E233" s="286" t="s">
        <v>8529</v>
      </c>
      <c r="F233" s="286" t="s">
        <v>8529</v>
      </c>
      <c r="G233" s="286" t="s">
        <v>8529</v>
      </c>
      <c r="H233" s="286" t="s">
        <v>8529</v>
      </c>
      <c r="I233" s="286" t="s">
        <v>8529</v>
      </c>
      <c r="J233" s="286" t="s">
        <v>8529</v>
      </c>
      <c r="K233" s="286" t="s">
        <v>8529</v>
      </c>
      <c r="L233" s="286" t="s">
        <v>8529</v>
      </c>
      <c r="M233" s="286" t="s">
        <v>8529</v>
      </c>
      <c r="N233" s="286" t="s">
        <v>8529</v>
      </c>
      <c r="O233" s="286" t="s">
        <v>8529</v>
      </c>
      <c r="P233" s="286" t="s">
        <v>8529</v>
      </c>
      <c r="Q233" s="286" t="s">
        <v>8529</v>
      </c>
      <c r="R233" s="286" t="s">
        <v>8529</v>
      </c>
      <c r="S233" s="286" t="s">
        <v>8529</v>
      </c>
      <c r="T233" s="286" t="s">
        <v>8529</v>
      </c>
      <c r="U233" s="286" t="s">
        <v>8529</v>
      </c>
      <c r="V233" s="286" t="s">
        <v>8529</v>
      </c>
      <c r="W233" s="286" t="s">
        <v>8529</v>
      </c>
      <c r="X233" s="286" t="s">
        <v>8529</v>
      </c>
      <c r="Y233" s="286" t="s">
        <v>8529</v>
      </c>
      <c r="Z233" s="286" t="s">
        <v>8529</v>
      </c>
      <c r="AA233" s="286" t="s">
        <v>8529</v>
      </c>
      <c r="AB233" s="286" t="s">
        <v>8529</v>
      </c>
      <c r="AC233" s="286" t="s">
        <v>8529</v>
      </c>
      <c r="AD233" s="286" t="s">
        <v>8529</v>
      </c>
      <c r="AE233" s="286" t="s">
        <v>8529</v>
      </c>
      <c r="AF233" s="286" t="s">
        <v>8529</v>
      </c>
      <c r="AG233" s="286" t="s">
        <v>8529</v>
      </c>
      <c r="AH233" s="286" t="s">
        <v>8529</v>
      </c>
      <c r="AI233" s="286" t="s">
        <v>8529</v>
      </c>
      <c r="AJ233" s="286" t="s">
        <v>8529</v>
      </c>
      <c r="AK233" s="286" t="s">
        <v>8529</v>
      </c>
      <c r="AL233" s="286" t="s">
        <v>8529</v>
      </c>
      <c r="AM233" s="286" t="s">
        <v>8529</v>
      </c>
      <c r="AN233" s="286" t="s">
        <v>8529</v>
      </c>
      <c r="AO233" s="286" t="s">
        <v>8529</v>
      </c>
      <c r="AP233" s="286" t="s">
        <v>8529</v>
      </c>
      <c r="AQ233" s="286" t="s">
        <v>8529</v>
      </c>
      <c r="AR233" s="286" t="s">
        <v>8529</v>
      </c>
      <c r="AS233" s="286" t="s">
        <v>8529</v>
      </c>
      <c r="AT233" s="286" t="s">
        <v>8529</v>
      </c>
      <c r="AU233" s="286" t="s">
        <v>8529</v>
      </c>
      <c r="AV233" s="286" t="s">
        <v>8529</v>
      </c>
      <c r="AW233" s="286" t="s">
        <v>8529</v>
      </c>
      <c r="AX233" s="286" t="s">
        <v>8529</v>
      </c>
      <c r="AY233" s="286" t="s">
        <v>8529</v>
      </c>
      <c r="AZ233" s="286" t="s">
        <v>8529</v>
      </c>
      <c r="BA233" s="286" t="s">
        <v>8529</v>
      </c>
      <c r="BB233" s="286" t="s">
        <v>8529</v>
      </c>
      <c r="BC233" s="286" t="s">
        <v>8529</v>
      </c>
      <c r="BD233" s="286" t="s">
        <v>8529</v>
      </c>
      <c r="BE233" s="286" t="s">
        <v>8529</v>
      </c>
      <c r="BF233" s="286" t="s">
        <v>8529</v>
      </c>
      <c r="BG233" s="286" t="s">
        <v>8529</v>
      </c>
      <c r="BH233" s="286" t="s">
        <v>8529</v>
      </c>
      <c r="BI233" s="286" t="s">
        <v>8529</v>
      </c>
      <c r="BJ233" s="286" t="s">
        <v>8529</v>
      </c>
      <c r="BK233" s="286" t="s">
        <v>8529</v>
      </c>
      <c r="BL233" s="286" t="s">
        <v>8529</v>
      </c>
      <c r="BM233" s="286" t="s">
        <v>8529</v>
      </c>
      <c r="BN233" s="286" t="s">
        <v>8529</v>
      </c>
      <c r="BO233" s="286" t="s">
        <v>8529</v>
      </c>
      <c r="BP233" s="286" t="s">
        <v>8529</v>
      </c>
      <c r="BQ233" s="286" t="s">
        <v>8529</v>
      </c>
      <c r="BR233" s="286" t="s">
        <v>8529</v>
      </c>
      <c r="BS233" s="286" t="s">
        <v>8529</v>
      </c>
      <c r="BT233" s="286" t="s">
        <v>8529</v>
      </c>
      <c r="BU233" s="286" t="s">
        <v>8529</v>
      </c>
      <c r="BV233" s="286" t="s">
        <v>8529</v>
      </c>
      <c r="BW233" s="286" t="s">
        <v>8529</v>
      </c>
      <c r="BX233" s="286" t="s">
        <v>8529</v>
      </c>
      <c r="BY233" s="286" t="s">
        <v>8529</v>
      </c>
      <c r="BZ233" s="286" t="s">
        <v>8529</v>
      </c>
      <c r="CA233" s="286" t="s">
        <v>8529</v>
      </c>
      <c r="CB233" s="286" t="str">
        <f>_xlfn.IFNA(VLOOKUP(C233,'INFORM Severity - hidden'!$C$5:$G$300,5,FALSE),"-")</f>
        <v>-</v>
      </c>
    </row>
    <row r="234" spans="1:80">
      <c r="C234" t="s">
        <v>8663</v>
      </c>
      <c r="D234" s="286" t="str">
        <f t="shared" si="3"/>
        <v>-</v>
      </c>
      <c r="E234" s="286" t="s">
        <v>8529</v>
      </c>
      <c r="F234" s="286" t="s">
        <v>8529</v>
      </c>
      <c r="G234" s="286" t="s">
        <v>8529</v>
      </c>
      <c r="H234" s="286" t="s">
        <v>8529</v>
      </c>
      <c r="I234" s="286" t="s">
        <v>8529</v>
      </c>
      <c r="J234" s="286" t="s">
        <v>8529</v>
      </c>
      <c r="K234" s="286" t="s">
        <v>8529</v>
      </c>
      <c r="L234" s="286" t="s">
        <v>8529</v>
      </c>
      <c r="M234" s="286" t="s">
        <v>8529</v>
      </c>
      <c r="N234" s="286" t="s">
        <v>8529</v>
      </c>
      <c r="O234" s="286" t="s">
        <v>8529</v>
      </c>
      <c r="P234" s="286" t="s">
        <v>8529</v>
      </c>
      <c r="Q234" s="286" t="s">
        <v>8529</v>
      </c>
      <c r="R234" s="286" t="s">
        <v>8529</v>
      </c>
      <c r="S234" s="286" t="s">
        <v>8529</v>
      </c>
      <c r="T234" s="286" t="s">
        <v>8529</v>
      </c>
      <c r="U234" s="286" t="s">
        <v>8529</v>
      </c>
      <c r="V234" s="286" t="s">
        <v>8529</v>
      </c>
      <c r="W234" s="286" t="s">
        <v>8529</v>
      </c>
      <c r="X234" s="286" t="s">
        <v>8529</v>
      </c>
      <c r="Y234" s="286" t="s">
        <v>8529</v>
      </c>
      <c r="Z234" s="286" t="s">
        <v>8529</v>
      </c>
      <c r="AA234" s="286" t="s">
        <v>8529</v>
      </c>
      <c r="AB234" s="286">
        <v>2.5</v>
      </c>
      <c r="AC234" s="286">
        <v>2.5</v>
      </c>
      <c r="AD234" s="286">
        <v>2.5</v>
      </c>
      <c r="AE234" s="286">
        <v>2.5</v>
      </c>
      <c r="AF234" s="286">
        <v>2.5</v>
      </c>
      <c r="AG234" s="286" t="s">
        <v>8529</v>
      </c>
      <c r="AH234" s="286" t="s">
        <v>8529</v>
      </c>
      <c r="AI234" s="286" t="s">
        <v>8529</v>
      </c>
      <c r="AJ234" s="286" t="s">
        <v>8529</v>
      </c>
      <c r="AK234" s="286" t="s">
        <v>8529</v>
      </c>
      <c r="AL234" s="286" t="s">
        <v>8529</v>
      </c>
      <c r="AM234" s="286" t="s">
        <v>8529</v>
      </c>
      <c r="AN234" s="286" t="s">
        <v>8529</v>
      </c>
      <c r="AO234" s="286" t="s">
        <v>8529</v>
      </c>
      <c r="AP234" s="286" t="s">
        <v>8529</v>
      </c>
      <c r="AQ234" s="286" t="s">
        <v>8529</v>
      </c>
      <c r="AR234" s="286" t="s">
        <v>8529</v>
      </c>
      <c r="AS234" s="286" t="s">
        <v>8529</v>
      </c>
      <c r="AT234" s="286" t="s">
        <v>8529</v>
      </c>
      <c r="AU234" s="286" t="s">
        <v>8529</v>
      </c>
      <c r="AV234" s="286" t="s">
        <v>8529</v>
      </c>
      <c r="AW234" s="286" t="s">
        <v>8529</v>
      </c>
      <c r="AX234" s="286" t="s">
        <v>8529</v>
      </c>
      <c r="AY234" s="286" t="s">
        <v>8529</v>
      </c>
      <c r="AZ234" s="286" t="s">
        <v>8529</v>
      </c>
      <c r="BA234" s="286" t="s">
        <v>8529</v>
      </c>
      <c r="BB234" s="286" t="s">
        <v>8529</v>
      </c>
      <c r="BC234" s="286" t="s">
        <v>8529</v>
      </c>
      <c r="BD234" s="286" t="s">
        <v>8529</v>
      </c>
      <c r="BE234" s="286" t="s">
        <v>8529</v>
      </c>
      <c r="BF234" s="286" t="s">
        <v>8529</v>
      </c>
      <c r="BG234" s="286" t="s">
        <v>8529</v>
      </c>
      <c r="BH234" s="286" t="s">
        <v>8529</v>
      </c>
      <c r="BI234" s="286" t="s">
        <v>8529</v>
      </c>
      <c r="BJ234" s="286" t="s">
        <v>8529</v>
      </c>
      <c r="BK234" s="286" t="s">
        <v>8529</v>
      </c>
      <c r="BL234" s="286" t="s">
        <v>8529</v>
      </c>
      <c r="BM234" s="286" t="s">
        <v>8529</v>
      </c>
      <c r="BN234" s="286" t="s">
        <v>8529</v>
      </c>
      <c r="BO234" s="286" t="s">
        <v>8529</v>
      </c>
      <c r="BP234" s="286" t="s">
        <v>8529</v>
      </c>
      <c r="BQ234" s="286" t="s">
        <v>8529</v>
      </c>
      <c r="BR234" s="286" t="s">
        <v>8529</v>
      </c>
      <c r="BS234" s="286" t="s">
        <v>8529</v>
      </c>
      <c r="BT234" s="286" t="s">
        <v>8529</v>
      </c>
      <c r="BU234" s="286" t="s">
        <v>8529</v>
      </c>
      <c r="BV234" s="286" t="s">
        <v>8529</v>
      </c>
      <c r="BW234" s="286" t="s">
        <v>8529</v>
      </c>
      <c r="BX234" s="286" t="s">
        <v>8529</v>
      </c>
      <c r="BY234" s="286" t="s">
        <v>8529</v>
      </c>
      <c r="BZ234" s="286" t="s">
        <v>8529</v>
      </c>
      <c r="CA234" s="286" t="s">
        <v>8529</v>
      </c>
      <c r="CB234" s="286" t="str">
        <f>_xlfn.IFNA(VLOOKUP(C234,'INFORM Severity - hidden'!$C$5:$G$300,5,FALSE),"-")</f>
        <v>-</v>
      </c>
    </row>
    <row r="235" spans="1:80">
      <c r="C235" t="s">
        <v>8664</v>
      </c>
      <c r="D235" s="286" t="str">
        <f t="shared" si="3"/>
        <v>-</v>
      </c>
      <c r="E235" s="286" t="s">
        <v>8529</v>
      </c>
      <c r="F235" s="286" t="s">
        <v>8529</v>
      </c>
      <c r="G235" s="286" t="s">
        <v>8529</v>
      </c>
      <c r="H235" s="286" t="s">
        <v>8529</v>
      </c>
      <c r="I235" s="286" t="s">
        <v>8529</v>
      </c>
      <c r="J235" s="286" t="s">
        <v>8529</v>
      </c>
      <c r="K235" s="286" t="s">
        <v>8529</v>
      </c>
      <c r="L235" s="286" t="s">
        <v>8529</v>
      </c>
      <c r="M235" s="286" t="s">
        <v>8529</v>
      </c>
      <c r="N235" s="286" t="s">
        <v>8529</v>
      </c>
      <c r="O235" s="286" t="s">
        <v>8529</v>
      </c>
      <c r="P235" s="286" t="s">
        <v>8529</v>
      </c>
      <c r="Q235" s="286" t="s">
        <v>8529</v>
      </c>
      <c r="R235" s="286" t="s">
        <v>8529</v>
      </c>
      <c r="S235" s="286" t="s">
        <v>8529</v>
      </c>
      <c r="T235" s="286" t="s">
        <v>8529</v>
      </c>
      <c r="U235" s="286" t="s">
        <v>8529</v>
      </c>
      <c r="V235" s="286" t="s">
        <v>8529</v>
      </c>
      <c r="W235" s="286" t="s">
        <v>8529</v>
      </c>
      <c r="X235" s="286" t="s">
        <v>8529</v>
      </c>
      <c r="Y235" s="286" t="s">
        <v>8529</v>
      </c>
      <c r="Z235" s="286" t="s">
        <v>8529</v>
      </c>
      <c r="AA235" s="286" t="s">
        <v>8529</v>
      </c>
      <c r="AB235" s="286" t="s">
        <v>8529</v>
      </c>
      <c r="AC235" s="286" t="s">
        <v>8529</v>
      </c>
      <c r="AD235" s="286" t="s">
        <v>8529</v>
      </c>
      <c r="AE235" s="286" t="s">
        <v>8529</v>
      </c>
      <c r="AF235" s="286" t="s">
        <v>8529</v>
      </c>
      <c r="AG235" s="286" t="s">
        <v>8529</v>
      </c>
      <c r="AH235" s="286" t="s">
        <v>8529</v>
      </c>
      <c r="AI235" s="286" t="s">
        <v>8529</v>
      </c>
      <c r="AJ235" s="286" t="s">
        <v>8529</v>
      </c>
      <c r="AK235" s="286" t="s">
        <v>8529</v>
      </c>
      <c r="AL235" s="286" t="s">
        <v>8529</v>
      </c>
      <c r="AM235" s="286" t="s">
        <v>8529</v>
      </c>
      <c r="AN235" s="286">
        <v>3.1</v>
      </c>
      <c r="AO235" s="286">
        <v>3.1</v>
      </c>
      <c r="AP235" s="286">
        <v>3.1</v>
      </c>
      <c r="AQ235" s="286">
        <v>3.1</v>
      </c>
      <c r="AR235" s="286">
        <v>3.1</v>
      </c>
      <c r="AS235" s="286">
        <v>3.1</v>
      </c>
      <c r="AT235" s="286">
        <v>3.1</v>
      </c>
      <c r="AU235" s="286">
        <v>3.1</v>
      </c>
      <c r="AV235" s="286">
        <v>3.1</v>
      </c>
      <c r="AW235" s="286">
        <v>3.1</v>
      </c>
      <c r="AX235" s="286">
        <v>3</v>
      </c>
      <c r="AY235" s="286">
        <v>3</v>
      </c>
      <c r="AZ235" s="286">
        <v>3</v>
      </c>
      <c r="BA235" s="286" t="s">
        <v>8529</v>
      </c>
      <c r="BB235" s="286" t="s">
        <v>8529</v>
      </c>
      <c r="BC235" s="286" t="s">
        <v>8529</v>
      </c>
      <c r="BD235" s="286" t="s">
        <v>8529</v>
      </c>
      <c r="BE235" s="286" t="s">
        <v>8529</v>
      </c>
      <c r="BF235" s="286" t="s">
        <v>8529</v>
      </c>
      <c r="BG235" s="286" t="s">
        <v>8529</v>
      </c>
      <c r="BH235" s="286" t="s">
        <v>8529</v>
      </c>
      <c r="BI235" s="286" t="s">
        <v>8529</v>
      </c>
      <c r="BJ235" s="286" t="s">
        <v>8529</v>
      </c>
      <c r="BK235" s="286" t="s">
        <v>8529</v>
      </c>
      <c r="BL235" s="286" t="s">
        <v>8529</v>
      </c>
      <c r="BM235" s="286" t="s">
        <v>8529</v>
      </c>
      <c r="BN235" s="286" t="s">
        <v>8529</v>
      </c>
      <c r="BO235" s="286" t="s">
        <v>8529</v>
      </c>
      <c r="BP235" s="286" t="s">
        <v>8529</v>
      </c>
      <c r="BQ235" s="286" t="s">
        <v>8529</v>
      </c>
      <c r="BR235" s="286" t="s">
        <v>8529</v>
      </c>
      <c r="BS235" s="286" t="s">
        <v>8529</v>
      </c>
      <c r="BT235" s="286" t="s">
        <v>8529</v>
      </c>
      <c r="BU235" s="286" t="s">
        <v>8529</v>
      </c>
      <c r="BV235" s="286" t="s">
        <v>8529</v>
      </c>
      <c r="BW235" s="286" t="s">
        <v>8529</v>
      </c>
      <c r="BX235" s="286" t="s">
        <v>8529</v>
      </c>
      <c r="BY235" s="286" t="s">
        <v>8529</v>
      </c>
      <c r="BZ235" s="286" t="s">
        <v>8529</v>
      </c>
      <c r="CA235" s="286" t="s">
        <v>8529</v>
      </c>
      <c r="CB235" s="286" t="str">
        <f>_xlfn.IFNA(VLOOKUP(C235,'INFORM Severity - hidden'!$C$5:$G$300,5,FALSE),"-")</f>
        <v>-</v>
      </c>
    </row>
    <row r="236" spans="1:80">
      <c r="C236" t="s">
        <v>8665</v>
      </c>
      <c r="D236" s="286" t="str">
        <f t="shared" si="3"/>
        <v>-</v>
      </c>
      <c r="E236" s="286" t="s">
        <v>8529</v>
      </c>
      <c r="F236" s="286" t="s">
        <v>8529</v>
      </c>
      <c r="G236" s="286" t="s">
        <v>8529</v>
      </c>
      <c r="H236" s="286" t="s">
        <v>8529</v>
      </c>
      <c r="I236" s="286" t="s">
        <v>8529</v>
      </c>
      <c r="J236" s="286" t="s">
        <v>8529</v>
      </c>
      <c r="K236" s="286" t="s">
        <v>8529</v>
      </c>
      <c r="L236" s="286" t="s">
        <v>8529</v>
      </c>
      <c r="M236" s="286" t="s">
        <v>8529</v>
      </c>
      <c r="N236" s="286" t="s">
        <v>8529</v>
      </c>
      <c r="O236" s="286" t="s">
        <v>8529</v>
      </c>
      <c r="P236" s="286" t="s">
        <v>8529</v>
      </c>
      <c r="Q236" s="286" t="s">
        <v>8529</v>
      </c>
      <c r="R236" s="286" t="s">
        <v>8529</v>
      </c>
      <c r="S236" s="286" t="s">
        <v>8529</v>
      </c>
      <c r="T236" s="286" t="s">
        <v>8529</v>
      </c>
      <c r="U236" s="286" t="s">
        <v>8529</v>
      </c>
      <c r="V236" s="286" t="s">
        <v>8529</v>
      </c>
      <c r="W236" s="286" t="s">
        <v>8529</v>
      </c>
      <c r="X236" s="286" t="s">
        <v>8529</v>
      </c>
      <c r="Y236" s="286" t="s">
        <v>8529</v>
      </c>
      <c r="Z236" s="286" t="s">
        <v>8529</v>
      </c>
      <c r="AA236" s="286" t="s">
        <v>8529</v>
      </c>
      <c r="AB236" s="286" t="s">
        <v>8529</v>
      </c>
      <c r="AC236" s="286" t="s">
        <v>8529</v>
      </c>
      <c r="AD236" s="286" t="s">
        <v>8529</v>
      </c>
      <c r="AE236" s="286" t="s">
        <v>8529</v>
      </c>
      <c r="AF236" s="286" t="s">
        <v>8529</v>
      </c>
      <c r="AG236" s="286" t="s">
        <v>8529</v>
      </c>
      <c r="AH236" s="286" t="s">
        <v>8529</v>
      </c>
      <c r="AI236" s="286" t="s">
        <v>8529</v>
      </c>
      <c r="AJ236" s="286" t="s">
        <v>8529</v>
      </c>
      <c r="AK236" s="286" t="s">
        <v>8529</v>
      </c>
      <c r="AL236" s="286" t="s">
        <v>8529</v>
      </c>
      <c r="AM236" s="286" t="s">
        <v>8529</v>
      </c>
      <c r="AN236" s="286" t="s">
        <v>8529</v>
      </c>
      <c r="AO236" s="286" t="s">
        <v>8529</v>
      </c>
      <c r="AP236" s="286" t="s">
        <v>8529</v>
      </c>
      <c r="AQ236" s="286" t="s">
        <v>8529</v>
      </c>
      <c r="AR236" s="286" t="s">
        <v>8529</v>
      </c>
      <c r="AS236" s="286" t="s">
        <v>8529</v>
      </c>
      <c r="AT236" s="286" t="s">
        <v>8529</v>
      </c>
      <c r="AU236" s="286" t="s">
        <v>8529</v>
      </c>
      <c r="AV236" s="286" t="s">
        <v>8529</v>
      </c>
      <c r="AW236" s="286">
        <v>1.9</v>
      </c>
      <c r="AX236" s="286">
        <v>1.9</v>
      </c>
      <c r="AY236" s="286">
        <v>1.9</v>
      </c>
      <c r="AZ236" s="286">
        <v>1.9</v>
      </c>
      <c r="BA236" s="286" t="s">
        <v>8529</v>
      </c>
      <c r="BB236" s="286" t="s">
        <v>8529</v>
      </c>
      <c r="BC236" s="286" t="s">
        <v>8529</v>
      </c>
      <c r="BD236" s="286" t="s">
        <v>8529</v>
      </c>
      <c r="BE236" s="286" t="s">
        <v>8529</v>
      </c>
      <c r="BF236" s="286" t="s">
        <v>8529</v>
      </c>
      <c r="BG236" s="286" t="s">
        <v>8529</v>
      </c>
      <c r="BH236" s="286" t="s">
        <v>8529</v>
      </c>
      <c r="BI236" s="286" t="s">
        <v>8529</v>
      </c>
      <c r="BJ236" s="286" t="s">
        <v>8529</v>
      </c>
      <c r="BK236" s="286" t="s">
        <v>8529</v>
      </c>
      <c r="BL236" s="286" t="s">
        <v>8529</v>
      </c>
      <c r="BM236" s="286" t="s">
        <v>8529</v>
      </c>
      <c r="BN236" s="286" t="s">
        <v>8529</v>
      </c>
      <c r="BO236" s="286" t="s">
        <v>8529</v>
      </c>
      <c r="BP236" s="286" t="s">
        <v>8529</v>
      </c>
      <c r="BQ236" s="286" t="s">
        <v>8529</v>
      </c>
      <c r="BR236" s="286" t="s">
        <v>8529</v>
      </c>
      <c r="BS236" s="286" t="s">
        <v>8529</v>
      </c>
      <c r="BT236" s="286" t="s">
        <v>8529</v>
      </c>
      <c r="BU236" s="286" t="s">
        <v>8529</v>
      </c>
      <c r="BV236" s="286" t="s">
        <v>8529</v>
      </c>
      <c r="BW236" s="286" t="s">
        <v>8529</v>
      </c>
      <c r="BX236" s="286" t="s">
        <v>8529</v>
      </c>
      <c r="BY236" s="286" t="s">
        <v>8529</v>
      </c>
      <c r="BZ236" s="286" t="s">
        <v>8529</v>
      </c>
      <c r="CA236" s="286" t="s">
        <v>8529</v>
      </c>
      <c r="CB236" s="286" t="str">
        <f>_xlfn.IFNA(VLOOKUP(C236,'INFORM Severity - hidden'!$C$5:$G$300,5,FALSE),"-")</f>
        <v>-</v>
      </c>
    </row>
    <row r="237" spans="1:80">
      <c r="C237" t="s">
        <v>8666</v>
      </c>
      <c r="D237" s="286" t="str">
        <f t="shared" si="3"/>
        <v>-</v>
      </c>
      <c r="E237" s="286" t="s">
        <v>8529</v>
      </c>
      <c r="F237" s="286" t="s">
        <v>8529</v>
      </c>
      <c r="G237" s="286" t="s">
        <v>8529</v>
      </c>
      <c r="H237" s="286" t="s">
        <v>8529</v>
      </c>
      <c r="I237" s="286" t="s">
        <v>8529</v>
      </c>
      <c r="J237" s="286" t="s">
        <v>8529</v>
      </c>
      <c r="K237" s="286" t="s">
        <v>8529</v>
      </c>
      <c r="L237" s="286" t="s">
        <v>8529</v>
      </c>
      <c r="M237" s="286" t="s">
        <v>8529</v>
      </c>
      <c r="N237" s="286" t="s">
        <v>8529</v>
      </c>
      <c r="O237" s="286" t="s">
        <v>8529</v>
      </c>
      <c r="P237" s="286" t="s">
        <v>8529</v>
      </c>
      <c r="Q237" s="286" t="s">
        <v>8529</v>
      </c>
      <c r="R237" s="286" t="s">
        <v>8529</v>
      </c>
      <c r="S237" s="286" t="s">
        <v>8529</v>
      </c>
      <c r="T237" s="286" t="s">
        <v>8529</v>
      </c>
      <c r="U237" s="286" t="s">
        <v>8529</v>
      </c>
      <c r="V237" s="286" t="s">
        <v>8529</v>
      </c>
      <c r="W237" s="286" t="s">
        <v>8529</v>
      </c>
      <c r="X237" s="286" t="s">
        <v>8529</v>
      </c>
      <c r="Y237" s="286" t="s">
        <v>8529</v>
      </c>
      <c r="Z237" s="286" t="s">
        <v>8529</v>
      </c>
      <c r="AA237" s="286" t="s">
        <v>8529</v>
      </c>
      <c r="AB237" s="286" t="s">
        <v>8529</v>
      </c>
      <c r="AC237" s="286" t="s">
        <v>8529</v>
      </c>
      <c r="AD237" s="286" t="s">
        <v>8529</v>
      </c>
      <c r="AE237" s="286" t="s">
        <v>8529</v>
      </c>
      <c r="AF237" s="286" t="s">
        <v>8529</v>
      </c>
      <c r="AG237" s="286" t="s">
        <v>8529</v>
      </c>
      <c r="AH237" s="286" t="s">
        <v>8529</v>
      </c>
      <c r="AI237" s="286" t="s">
        <v>8529</v>
      </c>
      <c r="AJ237" s="286" t="s">
        <v>8529</v>
      </c>
      <c r="AK237" s="286" t="s">
        <v>8529</v>
      </c>
      <c r="AL237" s="286" t="s">
        <v>8529</v>
      </c>
      <c r="AM237" s="286" t="s">
        <v>8529</v>
      </c>
      <c r="AN237" s="286" t="s">
        <v>8529</v>
      </c>
      <c r="AO237" s="286" t="s">
        <v>8529</v>
      </c>
      <c r="AP237" s="286" t="s">
        <v>8529</v>
      </c>
      <c r="AQ237" s="286" t="s">
        <v>8529</v>
      </c>
      <c r="AR237" s="286" t="s">
        <v>8529</v>
      </c>
      <c r="AS237" s="286" t="s">
        <v>8529</v>
      </c>
      <c r="AT237" s="286" t="s">
        <v>8529</v>
      </c>
      <c r="AU237" s="286" t="s">
        <v>8529</v>
      </c>
      <c r="AV237" s="286" t="s">
        <v>8529</v>
      </c>
      <c r="AW237" s="286" t="s">
        <v>8529</v>
      </c>
      <c r="AX237" s="286" t="s">
        <v>8529</v>
      </c>
      <c r="AY237" s="286">
        <v>2.2999999999999998</v>
      </c>
      <c r="AZ237" s="286">
        <v>2.2999999999999998</v>
      </c>
      <c r="BA237" s="286">
        <v>2.2999999999999998</v>
      </c>
      <c r="BB237" s="286">
        <v>2.2999999999999998</v>
      </c>
      <c r="BC237" s="286">
        <v>2.2999999999999998</v>
      </c>
      <c r="BD237" s="286">
        <v>2</v>
      </c>
      <c r="BE237" s="286">
        <v>2</v>
      </c>
      <c r="BF237" s="286">
        <v>1.9</v>
      </c>
      <c r="BG237" s="286">
        <v>1.9</v>
      </c>
      <c r="BH237" s="286">
        <v>1.7</v>
      </c>
      <c r="BI237" s="286">
        <v>1.7</v>
      </c>
      <c r="BJ237" s="286">
        <v>1.7</v>
      </c>
      <c r="BK237" s="286" t="s">
        <v>8529</v>
      </c>
      <c r="BL237" s="286" t="s">
        <v>8529</v>
      </c>
      <c r="BM237" s="286" t="s">
        <v>8529</v>
      </c>
      <c r="BN237" s="286" t="s">
        <v>8529</v>
      </c>
      <c r="BO237" s="286" t="s">
        <v>8529</v>
      </c>
      <c r="BP237" s="286" t="s">
        <v>8529</v>
      </c>
      <c r="BQ237" s="286" t="s">
        <v>8529</v>
      </c>
      <c r="BR237" s="286" t="s">
        <v>8529</v>
      </c>
      <c r="BS237" s="286" t="s">
        <v>8529</v>
      </c>
      <c r="BT237" s="286" t="s">
        <v>8529</v>
      </c>
      <c r="BU237" s="286" t="s">
        <v>8529</v>
      </c>
      <c r="BV237" s="286" t="s">
        <v>8529</v>
      </c>
      <c r="BW237" s="286" t="s">
        <v>8529</v>
      </c>
      <c r="BX237" s="286" t="s">
        <v>8529</v>
      </c>
      <c r="BY237" s="286" t="s">
        <v>8529</v>
      </c>
      <c r="BZ237" s="286" t="s">
        <v>8529</v>
      </c>
      <c r="CA237" s="286" t="s">
        <v>8529</v>
      </c>
      <c r="CB237" s="286" t="str">
        <f>_xlfn.IFNA(VLOOKUP(C237,'INFORM Severity - hidden'!$C$5:$G$300,5,FALSE),"-")</f>
        <v>-</v>
      </c>
    </row>
    <row r="238" spans="1:80">
      <c r="C238" t="s">
        <v>8667</v>
      </c>
      <c r="D238" s="286" t="str">
        <f t="shared" si="3"/>
        <v>-</v>
      </c>
      <c r="E238" s="286" t="s">
        <v>8529</v>
      </c>
      <c r="F238" s="286" t="s">
        <v>8529</v>
      </c>
      <c r="G238" s="286" t="s">
        <v>8529</v>
      </c>
      <c r="H238" s="286" t="s">
        <v>8529</v>
      </c>
      <c r="I238" s="286" t="s">
        <v>8529</v>
      </c>
      <c r="J238" s="286" t="s">
        <v>8529</v>
      </c>
      <c r="K238" s="286" t="s">
        <v>8529</v>
      </c>
      <c r="L238" s="286" t="s">
        <v>8529</v>
      </c>
      <c r="M238" s="286" t="s">
        <v>8529</v>
      </c>
      <c r="N238" s="286" t="s">
        <v>8529</v>
      </c>
      <c r="O238" s="286" t="s">
        <v>8529</v>
      </c>
      <c r="P238" s="286" t="s">
        <v>8529</v>
      </c>
      <c r="Q238" s="286" t="s">
        <v>8529</v>
      </c>
      <c r="R238" s="286" t="s">
        <v>8529</v>
      </c>
      <c r="S238" s="286" t="s">
        <v>8529</v>
      </c>
      <c r="T238" s="286" t="s">
        <v>8529</v>
      </c>
      <c r="U238" s="286" t="s">
        <v>8529</v>
      </c>
      <c r="V238" s="286" t="s">
        <v>8529</v>
      </c>
      <c r="W238" s="286" t="s">
        <v>8529</v>
      </c>
      <c r="X238" s="286" t="s">
        <v>8529</v>
      </c>
      <c r="Y238" s="286" t="s">
        <v>8529</v>
      </c>
      <c r="Z238" s="286" t="s">
        <v>8529</v>
      </c>
      <c r="AA238" s="286" t="s">
        <v>8529</v>
      </c>
      <c r="AB238" s="286" t="s">
        <v>8529</v>
      </c>
      <c r="AC238" s="286" t="s">
        <v>8529</v>
      </c>
      <c r="AD238" s="286" t="s">
        <v>8529</v>
      </c>
      <c r="AE238" s="286" t="s">
        <v>8529</v>
      </c>
      <c r="AF238" s="286" t="s">
        <v>8529</v>
      </c>
      <c r="AG238" s="286" t="s">
        <v>8529</v>
      </c>
      <c r="AH238" s="286" t="s">
        <v>8529</v>
      </c>
      <c r="AI238" s="286" t="s">
        <v>8529</v>
      </c>
      <c r="AJ238" s="286" t="s">
        <v>8529</v>
      </c>
      <c r="AK238" s="286" t="s">
        <v>8529</v>
      </c>
      <c r="AL238" s="286" t="s">
        <v>8529</v>
      </c>
      <c r="AM238" s="286" t="s">
        <v>8529</v>
      </c>
      <c r="AN238" s="286" t="s">
        <v>8529</v>
      </c>
      <c r="AO238" s="286" t="s">
        <v>8529</v>
      </c>
      <c r="AP238" s="286" t="s">
        <v>8529</v>
      </c>
      <c r="AQ238" s="286" t="s">
        <v>8529</v>
      </c>
      <c r="AR238" s="286" t="s">
        <v>8529</v>
      </c>
      <c r="AS238" s="286" t="s">
        <v>8529</v>
      </c>
      <c r="AT238" s="286" t="s">
        <v>8529</v>
      </c>
      <c r="AU238" s="286" t="s">
        <v>8529</v>
      </c>
      <c r="AV238" s="286" t="s">
        <v>8529</v>
      </c>
      <c r="AW238" s="286" t="s">
        <v>8529</v>
      </c>
      <c r="AX238" s="286" t="s">
        <v>8529</v>
      </c>
      <c r="AY238" s="286" t="s">
        <v>8529</v>
      </c>
      <c r="AZ238" s="286" t="s">
        <v>8529</v>
      </c>
      <c r="BA238" s="286">
        <v>2</v>
      </c>
      <c r="BB238" s="286">
        <v>1.6</v>
      </c>
      <c r="BC238" s="286">
        <v>1.6</v>
      </c>
      <c r="BD238" s="286">
        <v>1.6</v>
      </c>
      <c r="BE238" s="286" t="s">
        <v>8529</v>
      </c>
      <c r="BF238" s="286" t="s">
        <v>8529</v>
      </c>
      <c r="BG238" s="286" t="s">
        <v>8529</v>
      </c>
      <c r="BH238" s="286" t="s">
        <v>8529</v>
      </c>
      <c r="BI238" s="286" t="s">
        <v>8529</v>
      </c>
      <c r="BJ238" s="286" t="s">
        <v>8529</v>
      </c>
      <c r="BK238" s="286" t="s">
        <v>8529</v>
      </c>
      <c r="BL238" s="286" t="s">
        <v>8529</v>
      </c>
      <c r="BM238" s="286" t="s">
        <v>8529</v>
      </c>
      <c r="BN238" s="286" t="s">
        <v>8529</v>
      </c>
      <c r="BO238" s="286" t="s">
        <v>8529</v>
      </c>
      <c r="BP238" s="286" t="s">
        <v>8529</v>
      </c>
      <c r="BQ238" s="286" t="s">
        <v>8529</v>
      </c>
      <c r="BR238" s="286" t="s">
        <v>8529</v>
      </c>
      <c r="BS238" s="286" t="s">
        <v>8529</v>
      </c>
      <c r="BT238" s="286" t="s">
        <v>8529</v>
      </c>
      <c r="BU238" s="286" t="s">
        <v>8529</v>
      </c>
      <c r="BV238" s="286" t="s">
        <v>8529</v>
      </c>
      <c r="BW238" s="286" t="s">
        <v>8529</v>
      </c>
      <c r="BX238" s="286" t="s">
        <v>8529</v>
      </c>
      <c r="BY238" s="286" t="s">
        <v>8529</v>
      </c>
      <c r="BZ238" s="286" t="s">
        <v>8529</v>
      </c>
      <c r="CA238" s="286" t="s">
        <v>8529</v>
      </c>
      <c r="CB238" s="286" t="str">
        <f>_xlfn.IFNA(VLOOKUP(C238,'INFORM Severity - hidden'!$C$5:$G$300,5,FALSE),"-")</f>
        <v>-</v>
      </c>
    </row>
    <row r="239" spans="1:80">
      <c r="C239" t="s">
        <v>8668</v>
      </c>
      <c r="D239" s="286" t="str">
        <f t="shared" si="3"/>
        <v>-</v>
      </c>
      <c r="E239" s="286" t="s">
        <v>8529</v>
      </c>
      <c r="F239" s="286" t="s">
        <v>8529</v>
      </c>
      <c r="G239" s="286" t="s">
        <v>8529</v>
      </c>
      <c r="H239" s="286" t="s">
        <v>8529</v>
      </c>
      <c r="I239" s="286" t="s">
        <v>8529</v>
      </c>
      <c r="J239" s="286" t="s">
        <v>8529</v>
      </c>
      <c r="K239" s="286" t="s">
        <v>8529</v>
      </c>
      <c r="L239" s="286" t="s">
        <v>8529</v>
      </c>
      <c r="M239" s="286" t="s">
        <v>8529</v>
      </c>
      <c r="N239" s="286" t="s">
        <v>8529</v>
      </c>
      <c r="O239" s="286" t="s">
        <v>8529</v>
      </c>
      <c r="P239" s="286" t="s">
        <v>8529</v>
      </c>
      <c r="Q239" s="286" t="s">
        <v>8529</v>
      </c>
      <c r="R239" s="286" t="s">
        <v>8529</v>
      </c>
      <c r="S239" s="286" t="s">
        <v>8529</v>
      </c>
      <c r="T239" s="286" t="s">
        <v>8529</v>
      </c>
      <c r="U239" s="286" t="s">
        <v>8529</v>
      </c>
      <c r="V239" s="286" t="s">
        <v>8529</v>
      </c>
      <c r="W239" s="286" t="s">
        <v>8529</v>
      </c>
      <c r="X239" s="286" t="s">
        <v>8529</v>
      </c>
      <c r="Y239" s="286" t="s">
        <v>8529</v>
      </c>
      <c r="Z239" s="286" t="s">
        <v>8529</v>
      </c>
      <c r="AA239" s="286" t="s">
        <v>8529</v>
      </c>
      <c r="AB239" s="286" t="s">
        <v>8529</v>
      </c>
      <c r="AC239" s="286" t="s">
        <v>8529</v>
      </c>
      <c r="AD239" s="286" t="s">
        <v>8529</v>
      </c>
      <c r="AE239" s="286" t="s">
        <v>8529</v>
      </c>
      <c r="AF239" s="286" t="s">
        <v>8529</v>
      </c>
      <c r="AG239" s="286" t="s">
        <v>8529</v>
      </c>
      <c r="AH239" s="286" t="s">
        <v>8529</v>
      </c>
      <c r="AI239" s="286" t="s">
        <v>8529</v>
      </c>
      <c r="AJ239" s="286" t="s">
        <v>8529</v>
      </c>
      <c r="AK239" s="286" t="s">
        <v>8529</v>
      </c>
      <c r="AL239" s="286" t="s">
        <v>8529</v>
      </c>
      <c r="AM239" s="286" t="s">
        <v>8529</v>
      </c>
      <c r="AN239" s="286" t="s">
        <v>8529</v>
      </c>
      <c r="AO239" s="286" t="s">
        <v>8529</v>
      </c>
      <c r="AP239" s="286" t="s">
        <v>8529</v>
      </c>
      <c r="AQ239" s="286" t="s">
        <v>8529</v>
      </c>
      <c r="AR239" s="286" t="s">
        <v>8529</v>
      </c>
      <c r="AS239" s="286" t="s">
        <v>8529</v>
      </c>
      <c r="AT239" s="286" t="s">
        <v>8529</v>
      </c>
      <c r="AU239" s="286" t="s">
        <v>8529</v>
      </c>
      <c r="AV239" s="286" t="s">
        <v>8529</v>
      </c>
      <c r="AW239" s="286" t="s">
        <v>8529</v>
      </c>
      <c r="AX239" s="286" t="s">
        <v>8529</v>
      </c>
      <c r="AY239" s="286" t="s">
        <v>8529</v>
      </c>
      <c r="AZ239" s="286" t="s">
        <v>8529</v>
      </c>
      <c r="BA239" s="286" t="s">
        <v>8529</v>
      </c>
      <c r="BB239" s="286" t="s">
        <v>8529</v>
      </c>
      <c r="BC239" s="286" t="s">
        <v>8529</v>
      </c>
      <c r="BD239" s="286" t="s">
        <v>8529</v>
      </c>
      <c r="BE239" s="286" t="s">
        <v>8529</v>
      </c>
      <c r="BF239" s="286" t="s">
        <v>8529</v>
      </c>
      <c r="BG239" s="286" t="s">
        <v>8529</v>
      </c>
      <c r="BH239" s="286">
        <v>2.2999999999999998</v>
      </c>
      <c r="BI239" s="286">
        <v>2.2999999999999998</v>
      </c>
      <c r="BJ239" s="286">
        <v>1.8</v>
      </c>
      <c r="BK239" s="286" t="s">
        <v>8529</v>
      </c>
      <c r="BL239" s="286" t="s">
        <v>8529</v>
      </c>
      <c r="BM239" s="286" t="s">
        <v>8529</v>
      </c>
      <c r="BN239" s="286" t="s">
        <v>8529</v>
      </c>
      <c r="BO239" s="286" t="s">
        <v>8529</v>
      </c>
      <c r="BP239" s="286" t="s">
        <v>8529</v>
      </c>
      <c r="BQ239" s="286" t="s">
        <v>8529</v>
      </c>
      <c r="BR239" s="286" t="s">
        <v>8529</v>
      </c>
      <c r="BS239" s="286" t="s">
        <v>8529</v>
      </c>
      <c r="BT239" s="286" t="s">
        <v>8529</v>
      </c>
      <c r="BU239" s="286" t="s">
        <v>8529</v>
      </c>
      <c r="BV239" s="286" t="s">
        <v>8529</v>
      </c>
      <c r="BW239" s="286" t="s">
        <v>8529</v>
      </c>
      <c r="BX239" s="286" t="s">
        <v>8529</v>
      </c>
      <c r="BY239" s="286" t="s">
        <v>8529</v>
      </c>
      <c r="BZ239" s="286" t="s">
        <v>8529</v>
      </c>
      <c r="CA239" s="286" t="s">
        <v>8529</v>
      </c>
      <c r="CB239" s="286" t="str">
        <f>_xlfn.IFNA(VLOOKUP(C239,'INFORM Severity - hidden'!$C$5:$G$300,5,FALSE),"-")</f>
        <v>-</v>
      </c>
    </row>
    <row r="240" spans="1:80">
      <c r="C240" t="s">
        <v>8669</v>
      </c>
      <c r="D240" s="286" t="str">
        <f t="shared" si="3"/>
        <v>-</v>
      </c>
      <c r="E240" s="286" t="s">
        <v>8529</v>
      </c>
      <c r="F240" s="286" t="s">
        <v>8529</v>
      </c>
      <c r="G240" s="286" t="s">
        <v>8529</v>
      </c>
      <c r="H240" s="286" t="s">
        <v>8529</v>
      </c>
      <c r="I240" s="286" t="s">
        <v>8529</v>
      </c>
      <c r="J240" s="286" t="s">
        <v>8529</v>
      </c>
      <c r="K240" s="286" t="s">
        <v>8529</v>
      </c>
      <c r="L240" s="286" t="s">
        <v>8529</v>
      </c>
      <c r="M240" s="286" t="s">
        <v>8529</v>
      </c>
      <c r="N240" s="286" t="s">
        <v>8529</v>
      </c>
      <c r="O240" s="286" t="s">
        <v>8529</v>
      </c>
      <c r="P240" s="286" t="s">
        <v>8529</v>
      </c>
      <c r="Q240" s="286" t="s">
        <v>8529</v>
      </c>
      <c r="R240" s="286" t="s">
        <v>8529</v>
      </c>
      <c r="S240" s="286" t="s">
        <v>8529</v>
      </c>
      <c r="T240" s="286" t="s">
        <v>8529</v>
      </c>
      <c r="U240" s="286" t="s">
        <v>8529</v>
      </c>
      <c r="V240" s="286" t="s">
        <v>8529</v>
      </c>
      <c r="W240" s="286" t="s">
        <v>8529</v>
      </c>
      <c r="X240" s="286" t="s">
        <v>8529</v>
      </c>
      <c r="Y240" s="286" t="s">
        <v>8529</v>
      </c>
      <c r="Z240" s="286" t="s">
        <v>8529</v>
      </c>
      <c r="AA240" s="286" t="s">
        <v>8529</v>
      </c>
      <c r="AB240" s="286" t="s">
        <v>8529</v>
      </c>
      <c r="AC240" s="286" t="s">
        <v>8529</v>
      </c>
      <c r="AD240" s="286" t="s">
        <v>8529</v>
      </c>
      <c r="AE240" s="286" t="s">
        <v>8529</v>
      </c>
      <c r="AF240" s="286" t="s">
        <v>8529</v>
      </c>
      <c r="AG240" s="286" t="s">
        <v>8529</v>
      </c>
      <c r="AH240" s="286" t="s">
        <v>8529</v>
      </c>
      <c r="AI240" s="286" t="s">
        <v>8529</v>
      </c>
      <c r="AJ240" s="286" t="s">
        <v>8529</v>
      </c>
      <c r="AK240" s="286" t="s">
        <v>8529</v>
      </c>
      <c r="AL240" s="286" t="s">
        <v>8529</v>
      </c>
      <c r="AM240" s="286" t="s">
        <v>8529</v>
      </c>
      <c r="AN240" s="286" t="s">
        <v>8529</v>
      </c>
      <c r="AO240" s="286" t="s">
        <v>8529</v>
      </c>
      <c r="AP240" s="286" t="s">
        <v>8529</v>
      </c>
      <c r="AQ240" s="286" t="s">
        <v>8529</v>
      </c>
      <c r="AR240" s="286" t="s">
        <v>8529</v>
      </c>
      <c r="AS240" s="286" t="s">
        <v>8529</v>
      </c>
      <c r="AT240" s="286" t="s">
        <v>8529</v>
      </c>
      <c r="AU240" s="286" t="s">
        <v>8529</v>
      </c>
      <c r="AV240" s="286" t="s">
        <v>8529</v>
      </c>
      <c r="AW240" s="286" t="s">
        <v>8529</v>
      </c>
      <c r="AX240" s="286" t="s">
        <v>8529</v>
      </c>
      <c r="AY240" s="286" t="s">
        <v>8529</v>
      </c>
      <c r="AZ240" s="286" t="s">
        <v>8529</v>
      </c>
      <c r="BA240" s="286" t="s">
        <v>8529</v>
      </c>
      <c r="BB240" s="286" t="s">
        <v>8529</v>
      </c>
      <c r="BC240" s="286" t="s">
        <v>8529</v>
      </c>
      <c r="BD240" s="286" t="s">
        <v>8529</v>
      </c>
      <c r="BE240" s="286" t="s">
        <v>8529</v>
      </c>
      <c r="BF240" s="286" t="s">
        <v>8529</v>
      </c>
      <c r="BG240" s="286" t="s">
        <v>8529</v>
      </c>
      <c r="BH240" s="286" t="s">
        <v>8529</v>
      </c>
      <c r="BI240" s="286" t="s">
        <v>8529</v>
      </c>
      <c r="BJ240" s="286" t="s">
        <v>8529</v>
      </c>
      <c r="BK240" s="286" t="s">
        <v>8529</v>
      </c>
      <c r="BL240" s="286" t="s">
        <v>8529</v>
      </c>
      <c r="BM240" s="286" t="s">
        <v>8529</v>
      </c>
      <c r="BN240" s="286" t="s">
        <v>8529</v>
      </c>
      <c r="BO240" s="286" t="s">
        <v>8529</v>
      </c>
      <c r="BP240" s="286" t="s">
        <v>8529</v>
      </c>
      <c r="BQ240" s="286" t="s">
        <v>8529</v>
      </c>
      <c r="BR240" s="286" t="s">
        <v>8529</v>
      </c>
      <c r="BS240" s="286" t="s">
        <v>8529</v>
      </c>
      <c r="BT240" s="286">
        <v>2.1</v>
      </c>
      <c r="BU240" s="286">
        <v>2.4</v>
      </c>
      <c r="BV240" s="286">
        <v>2.2000000000000002</v>
      </c>
      <c r="BW240" s="286">
        <v>2.2000000000000002</v>
      </c>
      <c r="BX240" s="286" t="s">
        <v>8529</v>
      </c>
      <c r="BY240" s="286" t="s">
        <v>8529</v>
      </c>
      <c r="BZ240" s="286" t="s">
        <v>8529</v>
      </c>
      <c r="CA240" s="286" t="s">
        <v>8529</v>
      </c>
      <c r="CB240" s="286" t="str">
        <f>_xlfn.IFNA(VLOOKUP(C240,'INFORM Severity - hidden'!$C$5:$G$300,5,FALSE),"-")</f>
        <v>-</v>
      </c>
    </row>
    <row r="241" spans="1:80">
      <c r="C241" t="s">
        <v>8670</v>
      </c>
      <c r="D241" s="286" t="str">
        <f t="shared" si="3"/>
        <v>-</v>
      </c>
      <c r="E241" s="286" t="s">
        <v>8529</v>
      </c>
      <c r="F241" s="286" t="s">
        <v>8529</v>
      </c>
      <c r="G241" s="286" t="s">
        <v>8529</v>
      </c>
      <c r="H241" s="286" t="s">
        <v>8529</v>
      </c>
      <c r="I241" s="286" t="s">
        <v>8529</v>
      </c>
      <c r="J241" s="286" t="s">
        <v>8529</v>
      </c>
      <c r="K241" s="286" t="s">
        <v>8529</v>
      </c>
      <c r="L241" s="286" t="s">
        <v>8529</v>
      </c>
      <c r="M241" s="286" t="s">
        <v>8529</v>
      </c>
      <c r="N241" s="286" t="s">
        <v>8529</v>
      </c>
      <c r="O241" s="286" t="s">
        <v>8529</v>
      </c>
      <c r="P241" s="286" t="s">
        <v>8529</v>
      </c>
      <c r="Q241" s="286" t="s">
        <v>8529</v>
      </c>
      <c r="R241" s="286" t="s">
        <v>8529</v>
      </c>
      <c r="S241" s="286" t="s">
        <v>8529</v>
      </c>
      <c r="T241" s="286" t="s">
        <v>8529</v>
      </c>
      <c r="U241" s="286" t="s">
        <v>8529</v>
      </c>
      <c r="V241" s="286" t="s">
        <v>8529</v>
      </c>
      <c r="W241" s="286" t="s">
        <v>8529</v>
      </c>
      <c r="X241" s="286" t="s">
        <v>8529</v>
      </c>
      <c r="Y241" s="286" t="s">
        <v>8529</v>
      </c>
      <c r="Z241" s="286" t="s">
        <v>8529</v>
      </c>
      <c r="AA241" s="286" t="s">
        <v>8529</v>
      </c>
      <c r="AB241" s="286" t="s">
        <v>8529</v>
      </c>
      <c r="AC241" s="286" t="s">
        <v>8529</v>
      </c>
      <c r="AD241" s="286" t="s">
        <v>8529</v>
      </c>
      <c r="AE241" s="286" t="s">
        <v>8529</v>
      </c>
      <c r="AF241" s="286" t="s">
        <v>8529</v>
      </c>
      <c r="AG241" s="286" t="s">
        <v>8529</v>
      </c>
      <c r="AH241" s="286" t="s">
        <v>8529</v>
      </c>
      <c r="AI241" s="286" t="s">
        <v>8529</v>
      </c>
      <c r="AJ241" s="286" t="s">
        <v>8529</v>
      </c>
      <c r="AK241" s="286" t="s">
        <v>8529</v>
      </c>
      <c r="AL241" s="286" t="s">
        <v>8529</v>
      </c>
      <c r="AM241" s="286" t="s">
        <v>8529</v>
      </c>
      <c r="AN241" s="286" t="s">
        <v>8529</v>
      </c>
      <c r="AO241" s="286" t="s">
        <v>8529</v>
      </c>
      <c r="AP241" s="286" t="s">
        <v>8529</v>
      </c>
      <c r="AQ241" s="286" t="s">
        <v>8529</v>
      </c>
      <c r="AR241" s="286" t="s">
        <v>8529</v>
      </c>
      <c r="AS241" s="286" t="s">
        <v>8529</v>
      </c>
      <c r="AT241" s="286" t="s">
        <v>8529</v>
      </c>
      <c r="AU241" s="286" t="s">
        <v>8529</v>
      </c>
      <c r="AV241" s="286" t="s">
        <v>8529</v>
      </c>
      <c r="AW241" s="286" t="s">
        <v>8529</v>
      </c>
      <c r="AX241" s="286" t="s">
        <v>8529</v>
      </c>
      <c r="AY241" s="286" t="s">
        <v>8529</v>
      </c>
      <c r="AZ241" s="286" t="s">
        <v>8529</v>
      </c>
      <c r="BA241" s="286" t="s">
        <v>8529</v>
      </c>
      <c r="BB241" s="286" t="s">
        <v>8529</v>
      </c>
      <c r="BC241" s="286" t="s">
        <v>8529</v>
      </c>
      <c r="BD241" s="286" t="s">
        <v>8529</v>
      </c>
      <c r="BE241" s="286" t="s">
        <v>8529</v>
      </c>
      <c r="BF241" s="286" t="s">
        <v>8529</v>
      </c>
      <c r="BG241" s="286" t="s">
        <v>8529</v>
      </c>
      <c r="BH241" s="286" t="s">
        <v>8529</v>
      </c>
      <c r="BI241" s="286" t="s">
        <v>8529</v>
      </c>
      <c r="BJ241" s="286" t="s">
        <v>8529</v>
      </c>
      <c r="BK241" s="286" t="s">
        <v>8529</v>
      </c>
      <c r="BL241" s="286" t="s">
        <v>8529</v>
      </c>
      <c r="BM241" s="286" t="s">
        <v>8529</v>
      </c>
      <c r="BN241" s="286" t="s">
        <v>8529</v>
      </c>
      <c r="BO241" s="286" t="s">
        <v>8529</v>
      </c>
      <c r="BP241" s="286" t="s">
        <v>8529</v>
      </c>
      <c r="BQ241" s="286" t="s">
        <v>8529</v>
      </c>
      <c r="BR241" s="286" t="s">
        <v>8529</v>
      </c>
      <c r="BS241" s="286" t="s">
        <v>8529</v>
      </c>
      <c r="BT241" s="286" t="s">
        <v>8529</v>
      </c>
      <c r="BU241" s="286" t="s">
        <v>8529</v>
      </c>
      <c r="BV241" s="286">
        <v>2.7</v>
      </c>
      <c r="BW241" s="286">
        <v>2.7</v>
      </c>
      <c r="BX241" s="286">
        <v>2.7</v>
      </c>
      <c r="BY241" s="286">
        <v>2.6</v>
      </c>
      <c r="BZ241" s="286">
        <v>2.6</v>
      </c>
      <c r="CA241" s="286" t="s">
        <v>8529</v>
      </c>
      <c r="CB241" s="286" t="str">
        <f>_xlfn.IFNA(VLOOKUP(C241,'INFORM Severity - hidden'!$C$5:$G$300,5,FALSE),"-")</f>
        <v>-</v>
      </c>
    </row>
    <row r="242" spans="1:80">
      <c r="C242" t="s">
        <v>8671</v>
      </c>
      <c r="D242" s="286" t="str">
        <f t="shared" si="3"/>
        <v>-</v>
      </c>
      <c r="E242" s="286" t="s">
        <v>8529</v>
      </c>
      <c r="F242" s="286" t="s">
        <v>8529</v>
      </c>
      <c r="G242" s="286" t="s">
        <v>8529</v>
      </c>
      <c r="H242" s="286" t="s">
        <v>8529</v>
      </c>
      <c r="I242" s="286" t="s">
        <v>8529</v>
      </c>
      <c r="J242" s="286" t="s">
        <v>8529</v>
      </c>
      <c r="K242" s="286" t="s">
        <v>8529</v>
      </c>
      <c r="L242" s="286" t="s">
        <v>8529</v>
      </c>
      <c r="M242" s="286" t="s">
        <v>8529</v>
      </c>
      <c r="N242" s="286" t="s">
        <v>8529</v>
      </c>
      <c r="O242" s="286" t="s">
        <v>8529</v>
      </c>
      <c r="P242" s="286" t="s">
        <v>8529</v>
      </c>
      <c r="Q242" s="286" t="s">
        <v>8529</v>
      </c>
      <c r="R242" s="286" t="s">
        <v>8529</v>
      </c>
      <c r="S242" s="286" t="s">
        <v>8529</v>
      </c>
      <c r="T242" s="286" t="s">
        <v>8529</v>
      </c>
      <c r="U242" s="286" t="s">
        <v>8529</v>
      </c>
      <c r="V242" s="286" t="s">
        <v>8529</v>
      </c>
      <c r="W242" s="286" t="s">
        <v>8529</v>
      </c>
      <c r="X242" s="286" t="s">
        <v>8529</v>
      </c>
      <c r="Y242" s="286" t="s">
        <v>8529</v>
      </c>
      <c r="Z242" s="286" t="s">
        <v>8529</v>
      </c>
      <c r="AA242" s="286" t="s">
        <v>8529</v>
      </c>
      <c r="AB242" s="286" t="s">
        <v>8529</v>
      </c>
      <c r="AC242" s="286" t="s">
        <v>8529</v>
      </c>
      <c r="AD242" s="286" t="s">
        <v>8529</v>
      </c>
      <c r="AE242" s="286" t="s">
        <v>8529</v>
      </c>
      <c r="AF242" s="286" t="s">
        <v>8529</v>
      </c>
      <c r="AG242" s="286" t="s">
        <v>8529</v>
      </c>
      <c r="AH242" s="286" t="s">
        <v>8529</v>
      </c>
      <c r="AI242" s="286" t="s">
        <v>8529</v>
      </c>
      <c r="AJ242" s="286" t="s">
        <v>8529</v>
      </c>
      <c r="AK242" s="286" t="s">
        <v>8529</v>
      </c>
      <c r="AL242" s="286" t="s">
        <v>8529</v>
      </c>
      <c r="AM242" s="286" t="s">
        <v>8529</v>
      </c>
      <c r="AN242" s="286" t="s">
        <v>8529</v>
      </c>
      <c r="AO242" s="286" t="s">
        <v>8529</v>
      </c>
      <c r="AP242" s="286" t="s">
        <v>8529</v>
      </c>
      <c r="AQ242" s="286" t="s">
        <v>8529</v>
      </c>
      <c r="AR242" s="286" t="s">
        <v>8529</v>
      </c>
      <c r="AS242" s="286" t="s">
        <v>8529</v>
      </c>
      <c r="AT242" s="286" t="s">
        <v>8529</v>
      </c>
      <c r="AU242" s="286" t="s">
        <v>8529</v>
      </c>
      <c r="AV242" s="286" t="s">
        <v>8529</v>
      </c>
      <c r="AW242" s="286" t="s">
        <v>8529</v>
      </c>
      <c r="AX242" s="286" t="s">
        <v>8529</v>
      </c>
      <c r="AY242" s="286" t="s">
        <v>8529</v>
      </c>
      <c r="AZ242" s="286" t="s">
        <v>8529</v>
      </c>
      <c r="BA242" s="286" t="s">
        <v>8529</v>
      </c>
      <c r="BB242" s="286" t="s">
        <v>8529</v>
      </c>
      <c r="BC242" s="286" t="s">
        <v>8529</v>
      </c>
      <c r="BD242" s="286" t="s">
        <v>8529</v>
      </c>
      <c r="BE242" s="286" t="s">
        <v>8529</v>
      </c>
      <c r="BF242" s="286" t="s">
        <v>8529</v>
      </c>
      <c r="BG242" s="286" t="s">
        <v>8529</v>
      </c>
      <c r="BH242" s="286" t="s">
        <v>8529</v>
      </c>
      <c r="BI242" s="286" t="s">
        <v>8529</v>
      </c>
      <c r="BJ242" s="286" t="s">
        <v>8529</v>
      </c>
      <c r="BK242" s="286" t="s">
        <v>8529</v>
      </c>
      <c r="BL242" s="286" t="s">
        <v>8529</v>
      </c>
      <c r="BM242" s="286" t="s">
        <v>8529</v>
      </c>
      <c r="BN242" s="286" t="s">
        <v>8529</v>
      </c>
      <c r="BO242" s="286" t="s">
        <v>8529</v>
      </c>
      <c r="BP242" s="286" t="s">
        <v>8529</v>
      </c>
      <c r="BQ242" s="286" t="s">
        <v>8529</v>
      </c>
      <c r="BR242" s="286" t="s">
        <v>8529</v>
      </c>
      <c r="BS242" s="286" t="s">
        <v>8529</v>
      </c>
      <c r="BT242" s="286" t="s">
        <v>8529</v>
      </c>
      <c r="BU242" s="286" t="s">
        <v>8529</v>
      </c>
      <c r="BV242" s="286" t="s">
        <v>8529</v>
      </c>
      <c r="BW242" s="286" t="s">
        <v>8529</v>
      </c>
      <c r="BX242" s="286">
        <v>2.8</v>
      </c>
      <c r="BY242" s="286">
        <v>2.8</v>
      </c>
      <c r="BZ242" s="286">
        <v>2.8</v>
      </c>
      <c r="CA242" s="286" t="s">
        <v>8529</v>
      </c>
      <c r="CB242" s="286" t="str">
        <f>_xlfn.IFNA(VLOOKUP(C242,'INFORM Severity - hidden'!$C$5:$G$300,5,FALSE),"-")</f>
        <v>-</v>
      </c>
    </row>
    <row r="243" spans="1:80">
      <c r="C243" t="s">
        <v>8672</v>
      </c>
      <c r="D243" s="286" t="str">
        <f t="shared" si="3"/>
        <v>-</v>
      </c>
      <c r="E243" s="286" t="s">
        <v>8529</v>
      </c>
      <c r="F243" s="286" t="s">
        <v>8529</v>
      </c>
      <c r="G243" s="286" t="s">
        <v>8529</v>
      </c>
      <c r="H243" s="286" t="s">
        <v>8529</v>
      </c>
      <c r="I243" s="286" t="s">
        <v>8529</v>
      </c>
      <c r="J243" s="286" t="s">
        <v>8529</v>
      </c>
      <c r="K243" s="286" t="s">
        <v>8529</v>
      </c>
      <c r="L243" s="286" t="s">
        <v>8529</v>
      </c>
      <c r="M243" s="286" t="s">
        <v>8529</v>
      </c>
      <c r="N243" s="286" t="s">
        <v>8529</v>
      </c>
      <c r="O243" s="286" t="s">
        <v>8529</v>
      </c>
      <c r="P243" s="286" t="s">
        <v>8529</v>
      </c>
      <c r="Q243" s="286" t="s">
        <v>8529</v>
      </c>
      <c r="R243" s="286" t="s">
        <v>8529</v>
      </c>
      <c r="S243" s="286" t="s">
        <v>8529</v>
      </c>
      <c r="T243" s="286" t="s">
        <v>8529</v>
      </c>
      <c r="U243" s="286" t="s">
        <v>8529</v>
      </c>
      <c r="V243" s="286" t="s">
        <v>8529</v>
      </c>
      <c r="W243" s="286" t="s">
        <v>8529</v>
      </c>
      <c r="X243" s="286" t="s">
        <v>8529</v>
      </c>
      <c r="Y243" s="286" t="s">
        <v>8529</v>
      </c>
      <c r="Z243" s="286" t="s">
        <v>8529</v>
      </c>
      <c r="AA243" s="286" t="s">
        <v>8529</v>
      </c>
      <c r="AB243" s="286" t="s">
        <v>8529</v>
      </c>
      <c r="AC243" s="286" t="s">
        <v>8529</v>
      </c>
      <c r="AD243" s="286" t="s">
        <v>8529</v>
      </c>
      <c r="AE243" s="286" t="s">
        <v>8529</v>
      </c>
      <c r="AF243" s="286" t="s">
        <v>8529</v>
      </c>
      <c r="AG243" s="286" t="s">
        <v>8529</v>
      </c>
      <c r="AH243" s="286" t="s">
        <v>8529</v>
      </c>
      <c r="AI243" s="286" t="s">
        <v>8529</v>
      </c>
      <c r="AJ243" s="286" t="s">
        <v>8529</v>
      </c>
      <c r="AK243" s="286" t="s">
        <v>8529</v>
      </c>
      <c r="AL243" s="286" t="s">
        <v>8529</v>
      </c>
      <c r="AM243" s="286" t="s">
        <v>8529</v>
      </c>
      <c r="AN243" s="286" t="s">
        <v>8529</v>
      </c>
      <c r="AO243" s="286" t="s">
        <v>8529</v>
      </c>
      <c r="AP243" s="286" t="s">
        <v>8529</v>
      </c>
      <c r="AQ243" s="286" t="s">
        <v>8529</v>
      </c>
      <c r="AR243" s="286" t="s">
        <v>8529</v>
      </c>
      <c r="AS243" s="286" t="s">
        <v>8529</v>
      </c>
      <c r="AT243" s="286" t="s">
        <v>8529</v>
      </c>
      <c r="AU243" s="286" t="s">
        <v>8529</v>
      </c>
      <c r="AV243" s="286" t="s">
        <v>8529</v>
      </c>
      <c r="AW243" s="286" t="s">
        <v>8529</v>
      </c>
      <c r="AX243" s="286" t="s">
        <v>8529</v>
      </c>
      <c r="AY243" s="286" t="s">
        <v>8529</v>
      </c>
      <c r="AZ243" s="286" t="s">
        <v>8529</v>
      </c>
      <c r="BA243" s="286" t="s">
        <v>8529</v>
      </c>
      <c r="BB243" s="286" t="s">
        <v>8529</v>
      </c>
      <c r="BC243" s="286" t="s">
        <v>8529</v>
      </c>
      <c r="BD243" s="286" t="s">
        <v>8529</v>
      </c>
      <c r="BE243" s="286" t="s">
        <v>8529</v>
      </c>
      <c r="BF243" s="286" t="s">
        <v>8529</v>
      </c>
      <c r="BG243" s="286" t="s">
        <v>8529</v>
      </c>
      <c r="BH243" s="286" t="s">
        <v>8529</v>
      </c>
      <c r="BI243" s="286" t="s">
        <v>8529</v>
      </c>
      <c r="BJ243" s="286" t="s">
        <v>8529</v>
      </c>
      <c r="BK243" s="286" t="s">
        <v>8529</v>
      </c>
      <c r="BL243" s="286">
        <v>2.2999999999999998</v>
      </c>
      <c r="BM243" s="286">
        <v>2.1</v>
      </c>
      <c r="BN243" s="286">
        <v>2.1</v>
      </c>
      <c r="BO243" s="286" t="s">
        <v>8529</v>
      </c>
      <c r="BP243" s="286" t="s">
        <v>8529</v>
      </c>
      <c r="BQ243" s="286" t="s">
        <v>8529</v>
      </c>
      <c r="BR243" s="286" t="s">
        <v>8529</v>
      </c>
      <c r="BS243" s="286" t="s">
        <v>8529</v>
      </c>
      <c r="BT243" s="286">
        <v>2.2000000000000002</v>
      </c>
      <c r="BU243" s="286">
        <v>2.1</v>
      </c>
      <c r="BV243" s="286">
        <v>2.1</v>
      </c>
      <c r="BW243" s="286">
        <v>2.2000000000000002</v>
      </c>
      <c r="BX243" s="286" t="s">
        <v>8529</v>
      </c>
      <c r="BY243" s="286" t="s">
        <v>8529</v>
      </c>
      <c r="BZ243" s="286" t="s">
        <v>8529</v>
      </c>
      <c r="CA243" s="286" t="s">
        <v>8529</v>
      </c>
      <c r="CB243" s="286" t="str">
        <f>_xlfn.IFNA(VLOOKUP(C243,'INFORM Severity - hidden'!$C$5:$G$300,5,FALSE),"-")</f>
        <v>-</v>
      </c>
    </row>
    <row r="244" spans="1:80">
      <c r="C244" t="s">
        <v>8673</v>
      </c>
      <c r="D244" s="286" t="str">
        <f t="shared" si="3"/>
        <v>-</v>
      </c>
      <c r="E244" s="286" t="s">
        <v>8529</v>
      </c>
      <c r="F244" s="286" t="s">
        <v>8529</v>
      </c>
      <c r="G244" s="286" t="s">
        <v>8529</v>
      </c>
      <c r="H244" s="286" t="s">
        <v>8529</v>
      </c>
      <c r="I244" s="286" t="s">
        <v>8529</v>
      </c>
      <c r="J244" s="286" t="s">
        <v>8529</v>
      </c>
      <c r="K244" s="286" t="s">
        <v>8529</v>
      </c>
      <c r="L244" s="286" t="s">
        <v>8529</v>
      </c>
      <c r="M244" s="286" t="s">
        <v>8529</v>
      </c>
      <c r="N244" s="286" t="s">
        <v>8529</v>
      </c>
      <c r="O244" s="286" t="s">
        <v>8529</v>
      </c>
      <c r="P244" s="286" t="s">
        <v>8529</v>
      </c>
      <c r="Q244" s="286" t="s">
        <v>8529</v>
      </c>
      <c r="R244" s="286" t="s">
        <v>8529</v>
      </c>
      <c r="S244" s="286" t="s">
        <v>8529</v>
      </c>
      <c r="T244" s="286" t="s">
        <v>8529</v>
      </c>
      <c r="U244" s="286" t="s">
        <v>8529</v>
      </c>
      <c r="V244" s="286" t="s">
        <v>8529</v>
      </c>
      <c r="W244" s="286" t="s">
        <v>8529</v>
      </c>
      <c r="X244" s="286" t="s">
        <v>8529</v>
      </c>
      <c r="Y244" s="286" t="s">
        <v>8529</v>
      </c>
      <c r="Z244" s="286" t="s">
        <v>8529</v>
      </c>
      <c r="AA244" s="286" t="s">
        <v>8529</v>
      </c>
      <c r="AB244" s="286" t="s">
        <v>8529</v>
      </c>
      <c r="AC244" s="286" t="s">
        <v>8529</v>
      </c>
      <c r="AD244" s="286" t="s">
        <v>8529</v>
      </c>
      <c r="AE244" s="286" t="s">
        <v>8529</v>
      </c>
      <c r="AF244" s="286" t="s">
        <v>8529</v>
      </c>
      <c r="AG244" s="286" t="s">
        <v>8529</v>
      </c>
      <c r="AH244" s="286" t="s">
        <v>8529</v>
      </c>
      <c r="AI244" s="286" t="s">
        <v>8529</v>
      </c>
      <c r="AJ244" s="286" t="s">
        <v>8529</v>
      </c>
      <c r="AK244" s="286" t="s">
        <v>8529</v>
      </c>
      <c r="AL244" s="286" t="s">
        <v>8529</v>
      </c>
      <c r="AM244" s="286" t="s">
        <v>8529</v>
      </c>
      <c r="AN244" s="286" t="s">
        <v>8529</v>
      </c>
      <c r="AO244" s="286" t="s">
        <v>8529</v>
      </c>
      <c r="AP244" s="286" t="s">
        <v>8529</v>
      </c>
      <c r="AQ244" s="286" t="s">
        <v>8529</v>
      </c>
      <c r="AR244" s="286" t="s">
        <v>8529</v>
      </c>
      <c r="AS244" s="286" t="s">
        <v>8529</v>
      </c>
      <c r="AT244" s="286" t="s">
        <v>8529</v>
      </c>
      <c r="AU244" s="286" t="s">
        <v>8529</v>
      </c>
      <c r="AV244" s="286" t="s">
        <v>8529</v>
      </c>
      <c r="AW244" s="286" t="s">
        <v>8529</v>
      </c>
      <c r="AX244" s="286" t="s">
        <v>8529</v>
      </c>
      <c r="AY244" s="286" t="s">
        <v>8529</v>
      </c>
      <c r="AZ244" s="286" t="s">
        <v>8529</v>
      </c>
      <c r="BA244" s="286" t="s">
        <v>8529</v>
      </c>
      <c r="BB244" s="286" t="s">
        <v>8529</v>
      </c>
      <c r="BC244" s="286" t="s">
        <v>8529</v>
      </c>
      <c r="BD244" s="286" t="s">
        <v>8529</v>
      </c>
      <c r="BE244" s="286" t="s">
        <v>8529</v>
      </c>
      <c r="BF244" s="286" t="s">
        <v>8529</v>
      </c>
      <c r="BG244" s="286" t="s">
        <v>8529</v>
      </c>
      <c r="BH244" s="286" t="s">
        <v>8529</v>
      </c>
      <c r="BI244" s="286" t="s">
        <v>8529</v>
      </c>
      <c r="BJ244" s="286" t="s">
        <v>8529</v>
      </c>
      <c r="BK244" s="286" t="s">
        <v>8529</v>
      </c>
      <c r="BL244" s="286" t="s">
        <v>8529</v>
      </c>
      <c r="BM244" s="286" t="s">
        <v>8529</v>
      </c>
      <c r="BN244" s="286" t="s">
        <v>8529</v>
      </c>
      <c r="BO244" s="286" t="s">
        <v>8529</v>
      </c>
      <c r="BP244" s="286" t="s">
        <v>8529</v>
      </c>
      <c r="BQ244" s="286" t="s">
        <v>8529</v>
      </c>
      <c r="BR244" s="286" t="s">
        <v>8529</v>
      </c>
      <c r="BS244" s="286" t="s">
        <v>8529</v>
      </c>
      <c r="BT244" s="286" t="s">
        <v>8529</v>
      </c>
      <c r="BU244" s="286" t="s">
        <v>8529</v>
      </c>
      <c r="BV244" s="286" t="s">
        <v>8529</v>
      </c>
      <c r="BW244" s="286" t="s">
        <v>8529</v>
      </c>
      <c r="BX244" s="286" t="s">
        <v>8529</v>
      </c>
      <c r="BY244" s="286" t="s">
        <v>8529</v>
      </c>
      <c r="BZ244" s="286" t="s">
        <v>8529</v>
      </c>
      <c r="CA244" s="286" t="s">
        <v>8529</v>
      </c>
      <c r="CB244" s="286" t="str">
        <f>_xlfn.IFNA(VLOOKUP(C244,'INFORM Severity - hidden'!$C$5:$G$300,5,FALSE),"-")</f>
        <v>-</v>
      </c>
    </row>
    <row r="245" spans="1:80">
      <c r="A245" t="s">
        <v>646</v>
      </c>
      <c r="B245" t="s">
        <v>644</v>
      </c>
      <c r="C245" t="s">
        <v>645</v>
      </c>
      <c r="D245" s="286" t="str">
        <f t="shared" si="3"/>
        <v>Stable</v>
      </c>
      <c r="E245" s="286" t="s">
        <v>8529</v>
      </c>
      <c r="F245" s="286" t="s">
        <v>8529</v>
      </c>
      <c r="G245" s="286" t="s">
        <v>8529</v>
      </c>
      <c r="H245" s="286" t="s">
        <v>8529</v>
      </c>
      <c r="I245" s="286" t="s">
        <v>8529</v>
      </c>
      <c r="J245" s="286" t="s">
        <v>8529</v>
      </c>
      <c r="K245" s="286" t="s">
        <v>8529</v>
      </c>
      <c r="L245" s="286" t="s">
        <v>8529</v>
      </c>
      <c r="M245" s="286" t="s">
        <v>8529</v>
      </c>
      <c r="N245" s="286" t="s">
        <v>8529</v>
      </c>
      <c r="O245" s="286" t="s">
        <v>8529</v>
      </c>
      <c r="P245" s="286" t="s">
        <v>8529</v>
      </c>
      <c r="Q245" s="286" t="s">
        <v>8529</v>
      </c>
      <c r="R245" s="286" t="s">
        <v>8529</v>
      </c>
      <c r="S245" s="286" t="s">
        <v>8529</v>
      </c>
      <c r="T245" s="286" t="s">
        <v>8529</v>
      </c>
      <c r="U245" s="286" t="s">
        <v>8529</v>
      </c>
      <c r="V245" s="286" t="s">
        <v>8529</v>
      </c>
      <c r="W245" s="286" t="s">
        <v>8529</v>
      </c>
      <c r="X245" s="286" t="s">
        <v>8529</v>
      </c>
      <c r="Y245" s="286" t="s">
        <v>8529</v>
      </c>
      <c r="Z245" s="286" t="s">
        <v>8529</v>
      </c>
      <c r="AA245" s="286" t="s">
        <v>8529</v>
      </c>
      <c r="AB245" s="286" t="s">
        <v>8529</v>
      </c>
      <c r="AC245" s="286" t="s">
        <v>8529</v>
      </c>
      <c r="AD245" s="286" t="s">
        <v>8529</v>
      </c>
      <c r="AE245" s="286" t="s">
        <v>8529</v>
      </c>
      <c r="AF245" s="286" t="s">
        <v>8529</v>
      </c>
      <c r="AG245" s="286" t="s">
        <v>8529</v>
      </c>
      <c r="AH245" s="286" t="s">
        <v>8529</v>
      </c>
      <c r="AI245" s="286" t="s">
        <v>8529</v>
      </c>
      <c r="AJ245" s="286" t="s">
        <v>8529</v>
      </c>
      <c r="AK245" s="286" t="s">
        <v>8529</v>
      </c>
      <c r="AL245" s="286" t="s">
        <v>8529</v>
      </c>
      <c r="AM245" s="286" t="s">
        <v>8529</v>
      </c>
      <c r="AN245" s="286" t="s">
        <v>8529</v>
      </c>
      <c r="AO245" s="286" t="s">
        <v>8529</v>
      </c>
      <c r="AP245" s="286" t="s">
        <v>8529</v>
      </c>
      <c r="AQ245" s="286" t="s">
        <v>8529</v>
      </c>
      <c r="AR245" s="286" t="s">
        <v>8529</v>
      </c>
      <c r="AS245" s="286" t="s">
        <v>8529</v>
      </c>
      <c r="AT245" s="286" t="s">
        <v>8529</v>
      </c>
      <c r="AU245" s="286" t="s">
        <v>8529</v>
      </c>
      <c r="AV245" s="286" t="s">
        <v>8529</v>
      </c>
      <c r="AW245" s="286">
        <v>2.6</v>
      </c>
      <c r="AX245" s="286">
        <v>2.7</v>
      </c>
      <c r="AY245" s="286">
        <v>2.7</v>
      </c>
      <c r="AZ245" s="286">
        <v>2.6</v>
      </c>
      <c r="BA245" s="286">
        <v>2.6</v>
      </c>
      <c r="BB245" s="286">
        <v>2.6</v>
      </c>
      <c r="BC245" s="286">
        <v>2.6</v>
      </c>
      <c r="BD245" s="286">
        <v>2.6</v>
      </c>
      <c r="BE245" s="286">
        <v>2.5</v>
      </c>
      <c r="BF245" s="286">
        <v>2.5</v>
      </c>
      <c r="BG245" s="286">
        <v>2.5</v>
      </c>
      <c r="BH245" s="286">
        <v>2.5</v>
      </c>
      <c r="BI245" s="286">
        <v>2.6</v>
      </c>
      <c r="BJ245" s="286">
        <v>2.6</v>
      </c>
      <c r="BK245" s="286">
        <v>2.6</v>
      </c>
      <c r="BL245" s="286">
        <v>2.6</v>
      </c>
      <c r="BM245" s="286">
        <v>2</v>
      </c>
      <c r="BN245" s="286">
        <v>2</v>
      </c>
      <c r="BO245" s="286">
        <v>2</v>
      </c>
      <c r="BP245" s="286">
        <v>2</v>
      </c>
      <c r="BQ245" s="286">
        <v>2</v>
      </c>
      <c r="BR245" s="286">
        <v>2.1</v>
      </c>
      <c r="BS245" s="286">
        <v>2</v>
      </c>
      <c r="BT245" s="286">
        <v>2</v>
      </c>
      <c r="BU245" s="286">
        <v>1.9</v>
      </c>
      <c r="BV245" s="286">
        <v>2</v>
      </c>
      <c r="BW245" s="286">
        <v>2.1</v>
      </c>
      <c r="BX245" s="286">
        <v>2.1</v>
      </c>
      <c r="BY245" s="286">
        <v>2.1</v>
      </c>
      <c r="BZ245" s="286">
        <v>2.1</v>
      </c>
      <c r="CA245" s="286">
        <v>2.1</v>
      </c>
      <c r="CB245" s="286">
        <f>_xlfn.IFNA(VLOOKUP(C245,'INFORM Severity - hidden'!$C$5:$G$300,5,FALSE),"-")</f>
        <v>2</v>
      </c>
    </row>
    <row r="246" spans="1:80">
      <c r="C246" t="s">
        <v>8674</v>
      </c>
      <c r="D246" s="286" t="str">
        <f t="shared" si="3"/>
        <v>-</v>
      </c>
      <c r="E246" s="286" t="s">
        <v>8529</v>
      </c>
      <c r="F246" s="286" t="s">
        <v>8529</v>
      </c>
      <c r="G246" s="286" t="s">
        <v>8529</v>
      </c>
      <c r="H246" s="286" t="s">
        <v>8529</v>
      </c>
      <c r="I246" s="286" t="s">
        <v>8529</v>
      </c>
      <c r="J246" s="286" t="s">
        <v>8529</v>
      </c>
      <c r="K246" s="286" t="s">
        <v>8529</v>
      </c>
      <c r="L246" s="286" t="s">
        <v>8529</v>
      </c>
      <c r="M246" s="286" t="s">
        <v>8529</v>
      </c>
      <c r="N246" s="286" t="s">
        <v>8529</v>
      </c>
      <c r="O246" s="286" t="s">
        <v>8529</v>
      </c>
      <c r="P246" s="286" t="s">
        <v>8529</v>
      </c>
      <c r="Q246" s="286" t="s">
        <v>8529</v>
      </c>
      <c r="R246" s="286" t="s">
        <v>8529</v>
      </c>
      <c r="S246" s="286" t="s">
        <v>8529</v>
      </c>
      <c r="T246" s="286" t="s">
        <v>8529</v>
      </c>
      <c r="U246" s="286" t="s">
        <v>8529</v>
      </c>
      <c r="V246" s="286" t="s">
        <v>8529</v>
      </c>
      <c r="W246" s="286" t="s">
        <v>8529</v>
      </c>
      <c r="X246" s="286" t="s">
        <v>8529</v>
      </c>
      <c r="Y246" s="286" t="s">
        <v>8529</v>
      </c>
      <c r="Z246" s="286" t="s">
        <v>8529</v>
      </c>
      <c r="AA246" s="286" t="s">
        <v>8529</v>
      </c>
      <c r="AB246" s="286" t="s">
        <v>8529</v>
      </c>
      <c r="AC246" s="286" t="s">
        <v>8529</v>
      </c>
      <c r="AD246" s="286" t="s">
        <v>8529</v>
      </c>
      <c r="AE246" s="286" t="s">
        <v>8529</v>
      </c>
      <c r="AF246" s="286" t="s">
        <v>8529</v>
      </c>
      <c r="AG246" s="286" t="s">
        <v>8529</v>
      </c>
      <c r="AH246" s="286" t="s">
        <v>8529</v>
      </c>
      <c r="AI246" s="286" t="s">
        <v>8529</v>
      </c>
      <c r="AJ246" s="286" t="s">
        <v>8529</v>
      </c>
      <c r="AK246" s="286" t="s">
        <v>8529</v>
      </c>
      <c r="AL246" s="286" t="s">
        <v>8529</v>
      </c>
      <c r="AM246" s="286" t="s">
        <v>8529</v>
      </c>
      <c r="AN246" s="286" t="s">
        <v>8529</v>
      </c>
      <c r="AO246" s="286" t="s">
        <v>8529</v>
      </c>
      <c r="AP246" s="286" t="s">
        <v>8529</v>
      </c>
      <c r="AQ246" s="286" t="s">
        <v>8529</v>
      </c>
      <c r="AR246" s="286" t="s">
        <v>8529</v>
      </c>
      <c r="AS246" s="286" t="s">
        <v>8529</v>
      </c>
      <c r="AT246" s="286" t="s">
        <v>8529</v>
      </c>
      <c r="AU246" s="286" t="s">
        <v>8529</v>
      </c>
      <c r="AV246" s="286" t="s">
        <v>8529</v>
      </c>
      <c r="AW246" s="286" t="s">
        <v>8529</v>
      </c>
      <c r="AX246" s="286" t="s">
        <v>8529</v>
      </c>
      <c r="AY246" s="286" t="s">
        <v>8529</v>
      </c>
      <c r="AZ246" s="286" t="s">
        <v>8529</v>
      </c>
      <c r="BA246" s="286" t="s">
        <v>8529</v>
      </c>
      <c r="BB246" s="286" t="s">
        <v>8529</v>
      </c>
      <c r="BC246" s="286" t="s">
        <v>8529</v>
      </c>
      <c r="BD246" s="286" t="s">
        <v>8529</v>
      </c>
      <c r="BE246" s="286" t="s">
        <v>8529</v>
      </c>
      <c r="BF246" s="286" t="s">
        <v>8529</v>
      </c>
      <c r="BG246" s="286" t="s">
        <v>8529</v>
      </c>
      <c r="BH246" s="286" t="s">
        <v>8529</v>
      </c>
      <c r="BI246" s="286" t="s">
        <v>8529</v>
      </c>
      <c r="BJ246" s="286" t="s">
        <v>8529</v>
      </c>
      <c r="BK246" s="286" t="s">
        <v>8529</v>
      </c>
      <c r="BL246" s="286">
        <v>1.4</v>
      </c>
      <c r="BM246" s="286">
        <v>1.4</v>
      </c>
      <c r="BN246" s="286">
        <v>1.4</v>
      </c>
      <c r="BO246" s="286" t="s">
        <v>8529</v>
      </c>
      <c r="BP246" s="286" t="s">
        <v>8529</v>
      </c>
      <c r="BQ246" s="286" t="s">
        <v>8529</v>
      </c>
      <c r="BR246" s="286" t="s">
        <v>8529</v>
      </c>
      <c r="BS246" s="286" t="s">
        <v>8529</v>
      </c>
      <c r="BT246" s="286" t="s">
        <v>8529</v>
      </c>
      <c r="BU246" s="286" t="s">
        <v>8529</v>
      </c>
      <c r="BV246" s="286" t="s">
        <v>8529</v>
      </c>
      <c r="BW246" s="286" t="s">
        <v>8529</v>
      </c>
      <c r="BX246" s="286" t="s">
        <v>8529</v>
      </c>
      <c r="BY246" s="286" t="s">
        <v>8529</v>
      </c>
      <c r="BZ246" s="286" t="s">
        <v>8529</v>
      </c>
      <c r="CA246" s="286" t="s">
        <v>8529</v>
      </c>
      <c r="CB246" s="286" t="str">
        <f>_xlfn.IFNA(VLOOKUP(C246,'INFORM Severity - hidden'!$C$5:$G$300,5,FALSE),"-")</f>
        <v>-</v>
      </c>
    </row>
    <row r="247" spans="1:80">
      <c r="C247" t="s">
        <v>8675</v>
      </c>
      <c r="D247" s="286" t="str">
        <f t="shared" si="3"/>
        <v>-</v>
      </c>
      <c r="E247" s="286" t="s">
        <v>8529</v>
      </c>
      <c r="F247" s="286" t="s">
        <v>8529</v>
      </c>
      <c r="G247" s="286" t="s">
        <v>8529</v>
      </c>
      <c r="H247" s="286" t="s">
        <v>8529</v>
      </c>
      <c r="I247" s="286" t="s">
        <v>8529</v>
      </c>
      <c r="J247" s="286" t="s">
        <v>8529</v>
      </c>
      <c r="K247" s="286" t="s">
        <v>8529</v>
      </c>
      <c r="L247" s="286" t="s">
        <v>8529</v>
      </c>
      <c r="M247" s="286" t="s">
        <v>8529</v>
      </c>
      <c r="N247" s="286" t="s">
        <v>8529</v>
      </c>
      <c r="O247" s="286" t="s">
        <v>8529</v>
      </c>
      <c r="P247" s="286" t="s">
        <v>8529</v>
      </c>
      <c r="Q247" s="286" t="s">
        <v>8529</v>
      </c>
      <c r="R247" s="286" t="s">
        <v>8529</v>
      </c>
      <c r="S247" s="286" t="s">
        <v>8529</v>
      </c>
      <c r="T247" s="286" t="s">
        <v>8529</v>
      </c>
      <c r="U247" s="286" t="s">
        <v>8529</v>
      </c>
      <c r="V247" s="286" t="s">
        <v>8529</v>
      </c>
      <c r="W247" s="286" t="s">
        <v>8529</v>
      </c>
      <c r="X247" s="286" t="s">
        <v>8529</v>
      </c>
      <c r="Y247" s="286" t="s">
        <v>8529</v>
      </c>
      <c r="Z247" s="286" t="s">
        <v>8529</v>
      </c>
      <c r="AA247" s="286" t="s">
        <v>8529</v>
      </c>
      <c r="AB247" s="286" t="s">
        <v>8529</v>
      </c>
      <c r="AC247" s="286" t="s">
        <v>8529</v>
      </c>
      <c r="AD247" s="286" t="s">
        <v>8529</v>
      </c>
      <c r="AE247" s="286" t="s">
        <v>8529</v>
      </c>
      <c r="AF247" s="286" t="s">
        <v>8529</v>
      </c>
      <c r="AG247" s="286" t="s">
        <v>8529</v>
      </c>
      <c r="AH247" s="286" t="s">
        <v>8529</v>
      </c>
      <c r="AI247" s="286" t="s">
        <v>8529</v>
      </c>
      <c r="AJ247" s="286" t="s">
        <v>8529</v>
      </c>
      <c r="AK247" s="286" t="s">
        <v>8529</v>
      </c>
      <c r="AL247" s="286" t="s">
        <v>8529</v>
      </c>
      <c r="AM247" s="286" t="s">
        <v>8529</v>
      </c>
      <c r="AN247" s="286" t="s">
        <v>8529</v>
      </c>
      <c r="AO247" s="286" t="s">
        <v>8529</v>
      </c>
      <c r="AP247" s="286" t="s">
        <v>8529</v>
      </c>
      <c r="AQ247" s="286" t="s">
        <v>8529</v>
      </c>
      <c r="AR247" s="286" t="s">
        <v>8529</v>
      </c>
      <c r="AS247" s="286" t="s">
        <v>8529</v>
      </c>
      <c r="AT247" s="286" t="s">
        <v>8529</v>
      </c>
      <c r="AU247" s="286" t="s">
        <v>8529</v>
      </c>
      <c r="AV247" s="286" t="s">
        <v>8529</v>
      </c>
      <c r="AW247" s="286" t="s">
        <v>8529</v>
      </c>
      <c r="AX247" s="286" t="s">
        <v>8529</v>
      </c>
      <c r="AY247" s="286" t="s">
        <v>8529</v>
      </c>
      <c r="AZ247" s="286" t="s">
        <v>8529</v>
      </c>
      <c r="BA247" s="286" t="s">
        <v>8529</v>
      </c>
      <c r="BB247" s="286" t="s">
        <v>8529</v>
      </c>
      <c r="BC247" s="286" t="s">
        <v>8529</v>
      </c>
      <c r="BD247" s="286" t="s">
        <v>8529</v>
      </c>
      <c r="BE247" s="286" t="s">
        <v>8529</v>
      </c>
      <c r="BF247" s="286" t="s">
        <v>8529</v>
      </c>
      <c r="BG247" s="286" t="s">
        <v>8529</v>
      </c>
      <c r="BH247" s="286" t="s">
        <v>8529</v>
      </c>
      <c r="BI247" s="286" t="s">
        <v>8529</v>
      </c>
      <c r="BJ247" s="286" t="s">
        <v>8529</v>
      </c>
      <c r="BK247" s="286" t="s">
        <v>8529</v>
      </c>
      <c r="BL247" s="286" t="s">
        <v>8529</v>
      </c>
      <c r="BM247" s="286" t="s">
        <v>8529</v>
      </c>
      <c r="BN247" s="286" t="s">
        <v>8529</v>
      </c>
      <c r="BO247" s="286" t="s">
        <v>8529</v>
      </c>
      <c r="BP247" s="286" t="s">
        <v>8529</v>
      </c>
      <c r="BQ247" s="286" t="s">
        <v>8529</v>
      </c>
      <c r="BR247" s="286" t="s">
        <v>8529</v>
      </c>
      <c r="BS247" s="286" t="s">
        <v>8529</v>
      </c>
      <c r="BT247" s="286">
        <v>1.9</v>
      </c>
      <c r="BU247" s="286">
        <v>1.8</v>
      </c>
      <c r="BV247" s="286">
        <v>1.8</v>
      </c>
      <c r="BW247" s="286">
        <v>1.8</v>
      </c>
      <c r="BX247" s="286" t="s">
        <v>8529</v>
      </c>
      <c r="BY247" s="286" t="s">
        <v>8529</v>
      </c>
      <c r="BZ247" s="286" t="s">
        <v>8529</v>
      </c>
      <c r="CA247" s="286" t="s">
        <v>8529</v>
      </c>
      <c r="CB247" s="286" t="str">
        <f>_xlfn.IFNA(VLOOKUP(C247,'INFORM Severity - hidden'!$C$5:$G$300,5,FALSE),"-")</f>
        <v>-</v>
      </c>
    </row>
    <row r="248" spans="1:80">
      <c r="A248" t="s">
        <v>1242</v>
      </c>
      <c r="B248" t="s">
        <v>1240</v>
      </c>
      <c r="C248" t="s">
        <v>1241</v>
      </c>
      <c r="D248" s="286" t="str">
        <f t="shared" si="3"/>
        <v>Stable</v>
      </c>
      <c r="E248" s="286" t="s">
        <v>8529</v>
      </c>
      <c r="F248" s="286" t="s">
        <v>8529</v>
      </c>
      <c r="G248" s="286" t="s">
        <v>8529</v>
      </c>
      <c r="H248" s="286" t="s">
        <v>8529</v>
      </c>
      <c r="I248" s="286" t="s">
        <v>8529</v>
      </c>
      <c r="J248" s="286" t="s">
        <v>8529</v>
      </c>
      <c r="K248" s="286" t="s">
        <v>8529</v>
      </c>
      <c r="L248" s="286" t="s">
        <v>8529</v>
      </c>
      <c r="M248" s="286" t="s">
        <v>8529</v>
      </c>
      <c r="N248" s="286" t="s">
        <v>8529</v>
      </c>
      <c r="O248" s="286" t="s">
        <v>8529</v>
      </c>
      <c r="P248" s="286" t="s">
        <v>8529</v>
      </c>
      <c r="Q248" s="286" t="s">
        <v>8529</v>
      </c>
      <c r="R248" s="286" t="s">
        <v>8529</v>
      </c>
      <c r="S248" s="286" t="s">
        <v>8529</v>
      </c>
      <c r="T248" s="286" t="s">
        <v>8529</v>
      </c>
      <c r="U248" s="286" t="s">
        <v>8529</v>
      </c>
      <c r="V248" s="286" t="s">
        <v>8529</v>
      </c>
      <c r="W248" s="286" t="s">
        <v>8529</v>
      </c>
      <c r="X248" s="286" t="s">
        <v>8529</v>
      </c>
      <c r="Y248" s="286" t="s">
        <v>8529</v>
      </c>
      <c r="Z248" s="286" t="s">
        <v>8529</v>
      </c>
      <c r="AA248" s="286" t="s">
        <v>8529</v>
      </c>
      <c r="AB248" s="286" t="s">
        <v>8529</v>
      </c>
      <c r="AC248" s="286" t="s">
        <v>8529</v>
      </c>
      <c r="AD248" s="286" t="s">
        <v>8529</v>
      </c>
      <c r="AE248" s="286" t="s">
        <v>8529</v>
      </c>
      <c r="AF248" s="286" t="s">
        <v>8529</v>
      </c>
      <c r="AG248" s="286" t="s">
        <v>8529</v>
      </c>
      <c r="AH248" s="286" t="s">
        <v>8529</v>
      </c>
      <c r="AI248" s="286" t="s">
        <v>8529</v>
      </c>
      <c r="AJ248" s="286" t="s">
        <v>8529</v>
      </c>
      <c r="AK248" s="286" t="s">
        <v>8529</v>
      </c>
      <c r="AL248" s="286" t="s">
        <v>8529</v>
      </c>
      <c r="AM248" s="286" t="s">
        <v>8529</v>
      </c>
      <c r="AN248" s="286" t="s">
        <v>8529</v>
      </c>
      <c r="AO248" s="286" t="s">
        <v>8529</v>
      </c>
      <c r="AP248" s="286">
        <v>1.2</v>
      </c>
      <c r="AQ248" s="286">
        <v>1.6</v>
      </c>
      <c r="AR248" s="286">
        <v>1.6</v>
      </c>
      <c r="AS248" s="286">
        <v>1.7</v>
      </c>
      <c r="AT248" s="286">
        <v>1.7</v>
      </c>
      <c r="AU248" s="286">
        <v>2.9</v>
      </c>
      <c r="AV248" s="286">
        <v>2.9</v>
      </c>
      <c r="AW248" s="286">
        <v>2.9</v>
      </c>
      <c r="AX248" s="286">
        <v>2.9</v>
      </c>
      <c r="AY248" s="286">
        <v>2.9</v>
      </c>
      <c r="AZ248" s="286">
        <v>2.5</v>
      </c>
      <c r="BA248" s="286">
        <v>2.5</v>
      </c>
      <c r="BB248" s="286">
        <v>2.5</v>
      </c>
      <c r="BC248" s="286">
        <v>2.5</v>
      </c>
      <c r="BD248" s="286">
        <v>2.5</v>
      </c>
      <c r="BE248" s="286">
        <v>2.6</v>
      </c>
      <c r="BF248" s="286">
        <v>2.4</v>
      </c>
      <c r="BG248" s="286">
        <v>2.4</v>
      </c>
      <c r="BH248" s="286">
        <v>2.4</v>
      </c>
      <c r="BI248" s="286">
        <v>2.4</v>
      </c>
      <c r="BJ248" s="286">
        <v>2.2000000000000002</v>
      </c>
      <c r="BK248" s="286">
        <v>2.1</v>
      </c>
      <c r="BL248" s="286">
        <v>2.1</v>
      </c>
      <c r="BM248" s="286">
        <v>2.1</v>
      </c>
      <c r="BN248" s="286">
        <v>2.1</v>
      </c>
      <c r="BO248" s="286">
        <v>2.1</v>
      </c>
      <c r="BP248" s="286">
        <v>2.1</v>
      </c>
      <c r="BQ248" s="286">
        <v>2.1</v>
      </c>
      <c r="BR248" s="286">
        <v>2.1</v>
      </c>
      <c r="BS248" s="286">
        <v>2.1</v>
      </c>
      <c r="BT248" s="286">
        <v>2.1</v>
      </c>
      <c r="BU248" s="286">
        <v>2.1</v>
      </c>
      <c r="BV248" s="286">
        <v>2.1</v>
      </c>
      <c r="BW248" s="286">
        <v>2.2000000000000002</v>
      </c>
      <c r="BX248" s="286">
        <v>2.2000000000000002</v>
      </c>
      <c r="BY248" s="286">
        <v>2.2000000000000002</v>
      </c>
      <c r="BZ248" s="286">
        <v>2.2000000000000002</v>
      </c>
      <c r="CA248" s="286">
        <v>2.2000000000000002</v>
      </c>
      <c r="CB248" s="286">
        <f>_xlfn.IFNA(VLOOKUP(C248,'INFORM Severity - hidden'!$C$5:$G$300,5,FALSE),"-")</f>
        <v>2.2000000000000002</v>
      </c>
    </row>
    <row r="249" spans="1:80">
      <c r="A249" t="s">
        <v>15</v>
      </c>
      <c r="B249" t="s">
        <v>13</v>
      </c>
      <c r="C249" t="s">
        <v>14</v>
      </c>
      <c r="D249" s="286" t="str">
        <f t="shared" si="3"/>
        <v>Decreasing</v>
      </c>
      <c r="E249" s="286">
        <v>3.6</v>
      </c>
      <c r="F249" s="286">
        <v>3.6</v>
      </c>
      <c r="G249" s="286">
        <v>3.6</v>
      </c>
      <c r="H249" s="286">
        <v>3.9</v>
      </c>
      <c r="I249" s="286">
        <v>3.9</v>
      </c>
      <c r="J249" s="286">
        <v>3.9</v>
      </c>
      <c r="K249" s="286">
        <v>3.9</v>
      </c>
      <c r="L249" s="286">
        <v>3.9</v>
      </c>
      <c r="M249" s="286">
        <v>3.9</v>
      </c>
      <c r="N249" s="286">
        <v>3.9</v>
      </c>
      <c r="O249" s="286">
        <v>4.0999999999999996</v>
      </c>
      <c r="P249" s="286">
        <v>4.0999999999999996</v>
      </c>
      <c r="Q249" s="286">
        <v>4.0999999999999996</v>
      </c>
      <c r="R249" s="286">
        <v>4.0999999999999996</v>
      </c>
      <c r="S249" s="286">
        <v>4.0999999999999996</v>
      </c>
      <c r="T249" s="286">
        <v>4.0999999999999996</v>
      </c>
      <c r="U249" s="286">
        <v>4</v>
      </c>
      <c r="V249" s="286">
        <v>4</v>
      </c>
      <c r="W249" s="286">
        <v>4</v>
      </c>
      <c r="X249" s="286">
        <v>4</v>
      </c>
      <c r="Y249" s="286">
        <v>4</v>
      </c>
      <c r="Z249" s="286">
        <v>4</v>
      </c>
      <c r="AA249" s="286">
        <v>3.7</v>
      </c>
      <c r="AB249" s="286">
        <v>3.7</v>
      </c>
      <c r="AC249" s="286">
        <v>3.7</v>
      </c>
      <c r="AD249" s="286">
        <v>3.7</v>
      </c>
      <c r="AE249" s="286">
        <v>3.8</v>
      </c>
      <c r="AF249" s="286">
        <v>3.7</v>
      </c>
      <c r="AG249" s="286">
        <v>3.7</v>
      </c>
      <c r="AH249" s="286">
        <v>3.8</v>
      </c>
      <c r="AI249" s="286">
        <v>3.8</v>
      </c>
      <c r="AJ249" s="286">
        <v>3.8</v>
      </c>
      <c r="AK249" s="286">
        <v>3.8</v>
      </c>
      <c r="AL249" s="286">
        <v>3.8</v>
      </c>
      <c r="AM249" s="286">
        <v>3.8</v>
      </c>
      <c r="AN249" s="286">
        <v>3.8</v>
      </c>
      <c r="AO249" s="286">
        <v>3.8</v>
      </c>
      <c r="AP249" s="286">
        <v>3.8</v>
      </c>
      <c r="AQ249" s="286">
        <v>3.8</v>
      </c>
      <c r="AR249" s="286">
        <v>3.8</v>
      </c>
      <c r="AS249" s="286">
        <v>3.8</v>
      </c>
      <c r="AT249" s="286">
        <v>3.8</v>
      </c>
      <c r="AU249" s="286">
        <v>3.8</v>
      </c>
      <c r="AV249" s="286">
        <v>3.8</v>
      </c>
      <c r="AW249" s="286">
        <v>3.8</v>
      </c>
      <c r="AX249" s="286">
        <v>3.7</v>
      </c>
      <c r="AY249" s="286">
        <v>3.7</v>
      </c>
      <c r="AZ249" s="286">
        <v>3.7</v>
      </c>
      <c r="BA249" s="286">
        <v>3.7</v>
      </c>
      <c r="BB249" s="286">
        <v>3.7</v>
      </c>
      <c r="BC249" s="286">
        <v>3.7</v>
      </c>
      <c r="BD249" s="286">
        <v>3.7</v>
      </c>
      <c r="BE249" s="286">
        <v>3.7</v>
      </c>
      <c r="BF249" s="286">
        <v>3.7</v>
      </c>
      <c r="BG249" s="286">
        <v>3.7</v>
      </c>
      <c r="BH249" s="286">
        <v>3.8</v>
      </c>
      <c r="BI249" s="286">
        <v>3.8</v>
      </c>
      <c r="BJ249" s="286">
        <v>3.8</v>
      </c>
      <c r="BK249" s="286">
        <v>3.8</v>
      </c>
      <c r="BL249" s="286">
        <v>3.7</v>
      </c>
      <c r="BM249" s="286">
        <v>3.7</v>
      </c>
      <c r="BN249" s="286">
        <v>3.7</v>
      </c>
      <c r="BO249" s="286">
        <v>3.7</v>
      </c>
      <c r="BP249" s="286">
        <v>3.7</v>
      </c>
      <c r="BQ249" s="286">
        <v>3.7</v>
      </c>
      <c r="BR249" s="286">
        <v>3.7</v>
      </c>
      <c r="BS249" s="286">
        <v>3.7</v>
      </c>
      <c r="BT249" s="286">
        <v>3.8</v>
      </c>
      <c r="BU249" s="286">
        <v>3.8</v>
      </c>
      <c r="BV249" s="286">
        <v>3.8</v>
      </c>
      <c r="BW249" s="286">
        <v>4.0999999999999996</v>
      </c>
      <c r="BX249" s="286">
        <v>4.0999999999999996</v>
      </c>
      <c r="BY249" s="286">
        <v>4.0999999999999996</v>
      </c>
      <c r="BZ249" s="286">
        <v>4.0999999999999996</v>
      </c>
      <c r="CA249" s="286">
        <v>3.9</v>
      </c>
      <c r="CB249" s="286">
        <f>_xlfn.IFNA(VLOOKUP(C249,'INFORM Severity - hidden'!$C$5:$G$300,5,FALSE),"-")</f>
        <v>3.9</v>
      </c>
    </row>
    <row r="250" spans="1:80">
      <c r="A250" t="s">
        <v>1009</v>
      </c>
      <c r="B250" t="s">
        <v>1007</v>
      </c>
      <c r="C250" t="s">
        <v>1008</v>
      </c>
      <c r="D250" s="286" t="str">
        <f t="shared" si="3"/>
        <v>Stable</v>
      </c>
      <c r="E250" s="286" t="s">
        <v>8529</v>
      </c>
      <c r="F250" s="286">
        <v>3.6</v>
      </c>
      <c r="G250" s="286">
        <v>3.6</v>
      </c>
      <c r="H250" s="286">
        <v>3.8</v>
      </c>
      <c r="I250" s="286">
        <v>3.8</v>
      </c>
      <c r="J250" s="286">
        <v>3.8</v>
      </c>
      <c r="K250" s="286">
        <v>3.8</v>
      </c>
      <c r="L250" s="286">
        <v>3.8</v>
      </c>
      <c r="M250" s="286">
        <v>3.8</v>
      </c>
      <c r="N250" s="286">
        <v>3.8</v>
      </c>
      <c r="O250" s="286">
        <v>3.8</v>
      </c>
      <c r="P250" s="286">
        <v>3.8</v>
      </c>
      <c r="Q250" s="286">
        <v>3.8</v>
      </c>
      <c r="R250" s="286">
        <v>3.8</v>
      </c>
      <c r="S250" s="286">
        <v>3.8</v>
      </c>
      <c r="T250" s="286">
        <v>3.8</v>
      </c>
      <c r="U250" s="286">
        <v>3.9</v>
      </c>
      <c r="V250" s="286">
        <v>3.9</v>
      </c>
      <c r="W250" s="286">
        <v>3.9</v>
      </c>
      <c r="X250" s="286">
        <v>3.9</v>
      </c>
      <c r="Y250" s="286">
        <v>3.9</v>
      </c>
      <c r="Z250" s="286">
        <v>3.9</v>
      </c>
      <c r="AA250" s="286">
        <v>3.9</v>
      </c>
      <c r="AB250" s="286">
        <v>3.9</v>
      </c>
      <c r="AC250" s="286">
        <v>3.9</v>
      </c>
      <c r="AD250" s="286">
        <v>4</v>
      </c>
      <c r="AE250" s="286">
        <v>4</v>
      </c>
      <c r="AF250" s="286">
        <v>4</v>
      </c>
      <c r="AG250" s="286">
        <v>4</v>
      </c>
      <c r="AH250" s="286">
        <v>4.2</v>
      </c>
      <c r="AI250" s="286">
        <v>4.2</v>
      </c>
      <c r="AJ250" s="286">
        <v>4.2</v>
      </c>
      <c r="AK250" s="286">
        <v>4.2</v>
      </c>
      <c r="AL250" s="286">
        <v>4.2</v>
      </c>
      <c r="AM250" s="286">
        <v>3.9</v>
      </c>
      <c r="AN250" s="286">
        <v>3.8</v>
      </c>
      <c r="AO250" s="286">
        <v>3.8</v>
      </c>
      <c r="AP250" s="286">
        <v>3.8</v>
      </c>
      <c r="AQ250" s="286">
        <v>3.8</v>
      </c>
      <c r="AR250" s="286">
        <v>3.8</v>
      </c>
      <c r="AS250" s="286">
        <v>3.7</v>
      </c>
      <c r="AT250" s="286">
        <v>3.7</v>
      </c>
      <c r="AU250" s="286">
        <v>3.7</v>
      </c>
      <c r="AV250" s="286">
        <v>3.7</v>
      </c>
      <c r="AW250" s="286">
        <v>3.7</v>
      </c>
      <c r="AX250" s="286">
        <v>3.5</v>
      </c>
      <c r="AY250" s="286">
        <v>3.5</v>
      </c>
      <c r="AZ250" s="286">
        <v>3.5</v>
      </c>
      <c r="BA250" s="286">
        <v>3.5</v>
      </c>
      <c r="BB250" s="286">
        <v>3.5</v>
      </c>
      <c r="BC250" s="286">
        <v>3.5</v>
      </c>
      <c r="BD250" s="286">
        <v>3.8</v>
      </c>
      <c r="BE250" s="286">
        <v>3.8</v>
      </c>
      <c r="BF250" s="286">
        <v>3.7</v>
      </c>
      <c r="BG250" s="286">
        <v>3.7</v>
      </c>
      <c r="BH250" s="286">
        <v>3.7</v>
      </c>
      <c r="BI250" s="286">
        <v>3.7</v>
      </c>
      <c r="BJ250" s="286">
        <v>4.0999999999999996</v>
      </c>
      <c r="BK250" s="286">
        <v>4.0999999999999996</v>
      </c>
      <c r="BL250" s="286">
        <v>4.4000000000000004</v>
      </c>
      <c r="BM250" s="286">
        <v>4.4000000000000004</v>
      </c>
      <c r="BN250" s="286">
        <v>4.4000000000000004</v>
      </c>
      <c r="BO250" s="286">
        <v>4.4000000000000004</v>
      </c>
      <c r="BP250" s="286">
        <v>4.4000000000000004</v>
      </c>
      <c r="BQ250" s="286">
        <v>4.4000000000000004</v>
      </c>
      <c r="BR250" s="286">
        <v>4.4000000000000004</v>
      </c>
      <c r="BS250" s="286">
        <v>4.4000000000000004</v>
      </c>
      <c r="BT250" s="286">
        <v>4.4000000000000004</v>
      </c>
      <c r="BU250" s="286">
        <v>4.4000000000000004</v>
      </c>
      <c r="BV250" s="286">
        <v>4.0999999999999996</v>
      </c>
      <c r="BW250" s="286">
        <v>4.4000000000000004</v>
      </c>
      <c r="BX250" s="286">
        <v>4.4000000000000004</v>
      </c>
      <c r="BY250" s="286">
        <v>4.4000000000000004</v>
      </c>
      <c r="BZ250" s="286">
        <v>4.4000000000000004</v>
      </c>
      <c r="CA250" s="286">
        <v>4.4000000000000004</v>
      </c>
      <c r="CB250" s="286">
        <f>_xlfn.IFNA(VLOOKUP(C250,'INFORM Severity - hidden'!$C$5:$G$300,5,FALSE),"-")</f>
        <v>4.4000000000000004</v>
      </c>
    </row>
    <row r="251" spans="1:80">
      <c r="A251" t="s">
        <v>1009</v>
      </c>
      <c r="B251" t="s">
        <v>1019</v>
      </c>
      <c r="C251" t="s">
        <v>1020</v>
      </c>
      <c r="D251" s="286" t="str">
        <f t="shared" si="3"/>
        <v>Increasing</v>
      </c>
      <c r="E251" s="286" t="s">
        <v>8529</v>
      </c>
      <c r="F251" s="286" t="s">
        <v>8529</v>
      </c>
      <c r="G251" s="286" t="s">
        <v>8529</v>
      </c>
      <c r="H251" s="286" t="s">
        <v>8529</v>
      </c>
      <c r="I251" s="286" t="s">
        <v>8529</v>
      </c>
      <c r="J251" s="286" t="s">
        <v>8529</v>
      </c>
      <c r="K251" s="286" t="s">
        <v>8529</v>
      </c>
      <c r="L251" s="286" t="s">
        <v>8529</v>
      </c>
      <c r="M251" s="286" t="s">
        <v>8529</v>
      </c>
      <c r="N251" s="286" t="s">
        <v>8529</v>
      </c>
      <c r="O251" s="286" t="s">
        <v>8529</v>
      </c>
      <c r="P251" s="286" t="s">
        <v>8529</v>
      </c>
      <c r="Q251" s="286" t="s">
        <v>8529</v>
      </c>
      <c r="R251" s="286" t="s">
        <v>8529</v>
      </c>
      <c r="S251" s="286" t="s">
        <v>8529</v>
      </c>
      <c r="T251" s="286" t="s">
        <v>8529</v>
      </c>
      <c r="U251" s="286" t="s">
        <v>8529</v>
      </c>
      <c r="V251" s="286" t="s">
        <v>8529</v>
      </c>
      <c r="W251" s="286" t="s">
        <v>8529</v>
      </c>
      <c r="X251" s="286" t="s">
        <v>8529</v>
      </c>
      <c r="Y251" s="286" t="s">
        <v>8529</v>
      </c>
      <c r="Z251" s="286" t="s">
        <v>8529</v>
      </c>
      <c r="AA251" s="286" t="s">
        <v>8529</v>
      </c>
      <c r="AB251" s="286" t="s">
        <v>8529</v>
      </c>
      <c r="AC251" s="286" t="s">
        <v>8529</v>
      </c>
      <c r="AD251" s="286" t="s">
        <v>8529</v>
      </c>
      <c r="AE251" s="286" t="s">
        <v>8529</v>
      </c>
      <c r="AF251" s="286" t="s">
        <v>8529</v>
      </c>
      <c r="AG251" s="286" t="s">
        <v>8529</v>
      </c>
      <c r="AH251" s="286" t="s">
        <v>8529</v>
      </c>
      <c r="AI251" s="286" t="s">
        <v>8529</v>
      </c>
      <c r="AJ251" s="286" t="s">
        <v>8529</v>
      </c>
      <c r="AK251" s="286" t="s">
        <v>8529</v>
      </c>
      <c r="AL251" s="286" t="s">
        <v>8529</v>
      </c>
      <c r="AM251" s="286" t="s">
        <v>8529</v>
      </c>
      <c r="AN251" s="286" t="s">
        <v>8529</v>
      </c>
      <c r="AO251" s="286" t="s">
        <v>8529</v>
      </c>
      <c r="AP251" s="286" t="s">
        <v>8529</v>
      </c>
      <c r="AQ251" s="286" t="s">
        <v>8529</v>
      </c>
      <c r="AR251" s="286" t="s">
        <v>8529</v>
      </c>
      <c r="AS251" s="286" t="s">
        <v>8529</v>
      </c>
      <c r="AT251" s="286" t="s">
        <v>8529</v>
      </c>
      <c r="AU251" s="286" t="s">
        <v>8529</v>
      </c>
      <c r="AV251" s="286" t="s">
        <v>8529</v>
      </c>
      <c r="AW251" s="286" t="s">
        <v>8529</v>
      </c>
      <c r="AX251" s="286" t="s">
        <v>8529</v>
      </c>
      <c r="AY251" s="286" t="s">
        <v>8529</v>
      </c>
      <c r="AZ251" s="286" t="s">
        <v>8529</v>
      </c>
      <c r="BA251" s="286" t="s">
        <v>8529</v>
      </c>
      <c r="BB251" s="286" t="s">
        <v>8529</v>
      </c>
      <c r="BC251" s="286" t="s">
        <v>8529</v>
      </c>
      <c r="BD251" s="286" t="s">
        <v>8529</v>
      </c>
      <c r="BE251" s="286" t="s">
        <v>8529</v>
      </c>
      <c r="BF251" s="286" t="s">
        <v>8529</v>
      </c>
      <c r="BG251" s="286" t="s">
        <v>8529</v>
      </c>
      <c r="BH251" s="286" t="s">
        <v>8529</v>
      </c>
      <c r="BI251" s="286" t="s">
        <v>8529</v>
      </c>
      <c r="BJ251" s="286">
        <v>3.4</v>
      </c>
      <c r="BK251" s="286">
        <v>3.5</v>
      </c>
      <c r="BL251" s="286">
        <v>3.5</v>
      </c>
      <c r="BM251" s="286">
        <v>3.5</v>
      </c>
      <c r="BN251" s="286">
        <v>3.5</v>
      </c>
      <c r="BO251" s="286">
        <v>3.5</v>
      </c>
      <c r="BP251" s="286">
        <v>3.5</v>
      </c>
      <c r="BQ251" s="286">
        <v>3.7</v>
      </c>
      <c r="BR251" s="286">
        <v>3.5</v>
      </c>
      <c r="BS251" s="286">
        <v>3.5</v>
      </c>
      <c r="BT251" s="286">
        <v>3.4</v>
      </c>
      <c r="BU251" s="286">
        <v>3.5</v>
      </c>
      <c r="BV251" s="286">
        <v>3.5</v>
      </c>
      <c r="BW251" s="286">
        <v>3.5</v>
      </c>
      <c r="BX251" s="286">
        <v>3.5</v>
      </c>
      <c r="BY251" s="286">
        <v>3.5</v>
      </c>
      <c r="BZ251" s="286">
        <v>3.6</v>
      </c>
      <c r="CA251" s="286">
        <v>3.6</v>
      </c>
      <c r="CB251" s="286">
        <f>_xlfn.IFNA(VLOOKUP(C251,'INFORM Severity - hidden'!$C$5:$G$300,5,FALSE),"-")</f>
        <v>3.5</v>
      </c>
    </row>
    <row r="252" spans="1:80">
      <c r="A252" t="s">
        <v>1009</v>
      </c>
      <c r="B252" t="s">
        <v>1030</v>
      </c>
      <c r="C252" t="s">
        <v>1031</v>
      </c>
      <c r="D252" s="286" t="str">
        <f t="shared" si="3"/>
        <v>Stable</v>
      </c>
      <c r="E252" s="286" t="s">
        <v>8529</v>
      </c>
      <c r="F252" s="286" t="s">
        <v>8529</v>
      </c>
      <c r="G252" s="286" t="s">
        <v>8529</v>
      </c>
      <c r="H252" s="286" t="s">
        <v>8529</v>
      </c>
      <c r="I252" s="286" t="s">
        <v>8529</v>
      </c>
      <c r="J252" s="286" t="s">
        <v>8529</v>
      </c>
      <c r="K252" s="286" t="s">
        <v>8529</v>
      </c>
      <c r="L252" s="286" t="s">
        <v>8529</v>
      </c>
      <c r="M252" s="286" t="s">
        <v>8529</v>
      </c>
      <c r="N252" s="286" t="s">
        <v>8529</v>
      </c>
      <c r="O252" s="286" t="s">
        <v>8529</v>
      </c>
      <c r="P252" s="286" t="s">
        <v>8529</v>
      </c>
      <c r="Q252" s="286" t="s">
        <v>8529</v>
      </c>
      <c r="R252" s="286" t="s">
        <v>8529</v>
      </c>
      <c r="S252" s="286" t="s">
        <v>8529</v>
      </c>
      <c r="T252" s="286" t="s">
        <v>8529</v>
      </c>
      <c r="U252" s="286" t="s">
        <v>8529</v>
      </c>
      <c r="V252" s="286" t="s">
        <v>8529</v>
      </c>
      <c r="W252" s="286" t="s">
        <v>8529</v>
      </c>
      <c r="X252" s="286" t="s">
        <v>8529</v>
      </c>
      <c r="Y252" s="286" t="s">
        <v>8529</v>
      </c>
      <c r="Z252" s="286" t="s">
        <v>8529</v>
      </c>
      <c r="AA252" s="286" t="s">
        <v>8529</v>
      </c>
      <c r="AB252" s="286" t="s">
        <v>8529</v>
      </c>
      <c r="AC252" s="286" t="s">
        <v>8529</v>
      </c>
      <c r="AD252" s="286" t="s">
        <v>8529</v>
      </c>
      <c r="AE252" s="286" t="s">
        <v>8529</v>
      </c>
      <c r="AF252" s="286" t="s">
        <v>8529</v>
      </c>
      <c r="AG252" s="286" t="s">
        <v>8529</v>
      </c>
      <c r="AH252" s="286" t="s">
        <v>8529</v>
      </c>
      <c r="AI252" s="286" t="s">
        <v>8529</v>
      </c>
      <c r="AJ252" s="286" t="s">
        <v>8529</v>
      </c>
      <c r="AK252" s="286" t="s">
        <v>8529</v>
      </c>
      <c r="AL252" s="286" t="s">
        <v>8529</v>
      </c>
      <c r="AM252" s="286" t="s">
        <v>8529</v>
      </c>
      <c r="AN252" s="286" t="s">
        <v>8529</v>
      </c>
      <c r="AO252" s="286" t="s">
        <v>8529</v>
      </c>
      <c r="AP252" s="286" t="s">
        <v>8529</v>
      </c>
      <c r="AQ252" s="286" t="s">
        <v>8529</v>
      </c>
      <c r="AR252" s="286" t="s">
        <v>8529</v>
      </c>
      <c r="AS252" s="286" t="s">
        <v>8529</v>
      </c>
      <c r="AT252" s="286" t="s">
        <v>8529</v>
      </c>
      <c r="AU252" s="286" t="s">
        <v>8529</v>
      </c>
      <c r="AV252" s="286" t="s">
        <v>8529</v>
      </c>
      <c r="AW252" s="286" t="s">
        <v>8529</v>
      </c>
      <c r="AX252" s="286" t="s">
        <v>8529</v>
      </c>
      <c r="AY252" s="286" t="s">
        <v>8529</v>
      </c>
      <c r="AZ252" s="286" t="s">
        <v>8529</v>
      </c>
      <c r="BA252" s="286" t="s">
        <v>8529</v>
      </c>
      <c r="BB252" s="286" t="s">
        <v>8529</v>
      </c>
      <c r="BC252" s="286" t="s">
        <v>8529</v>
      </c>
      <c r="BD252" s="286" t="s">
        <v>8529</v>
      </c>
      <c r="BE252" s="286" t="s">
        <v>8529</v>
      </c>
      <c r="BF252" s="286" t="s">
        <v>8529</v>
      </c>
      <c r="BG252" s="286" t="s">
        <v>8529</v>
      </c>
      <c r="BH252" s="286" t="s">
        <v>8529</v>
      </c>
      <c r="BI252" s="286" t="s">
        <v>8529</v>
      </c>
      <c r="BJ252" s="286">
        <v>3.9</v>
      </c>
      <c r="BK252" s="286">
        <v>4.2</v>
      </c>
      <c r="BL252" s="286">
        <v>4.2</v>
      </c>
      <c r="BM252" s="286">
        <v>4.2</v>
      </c>
      <c r="BN252" s="286">
        <v>4.2</v>
      </c>
      <c r="BO252" s="286">
        <v>4.2</v>
      </c>
      <c r="BP252" s="286">
        <v>4.2</v>
      </c>
      <c r="BQ252" s="286">
        <v>4.2</v>
      </c>
      <c r="BR252" s="286">
        <v>4.2</v>
      </c>
      <c r="BS252" s="286">
        <v>4.2</v>
      </c>
      <c r="BT252" s="286">
        <v>4.2</v>
      </c>
      <c r="BU252" s="286">
        <v>4.2</v>
      </c>
      <c r="BV252" s="286">
        <v>4.2</v>
      </c>
      <c r="BW252" s="286">
        <v>4.2</v>
      </c>
      <c r="BX252" s="286">
        <v>4.2</v>
      </c>
      <c r="BY252" s="286">
        <v>4.2</v>
      </c>
      <c r="BZ252" s="286">
        <v>4.2</v>
      </c>
      <c r="CA252" s="286">
        <v>4.2</v>
      </c>
      <c r="CB252" s="286">
        <f>_xlfn.IFNA(VLOOKUP(C252,'INFORM Severity - hidden'!$C$5:$G$300,5,FALSE),"-")</f>
        <v>4.2</v>
      </c>
    </row>
    <row r="253" spans="1:80">
      <c r="C253" t="s">
        <v>8676</v>
      </c>
      <c r="D253" s="286" t="str">
        <f t="shared" si="3"/>
        <v>-</v>
      </c>
      <c r="E253" s="286" t="s">
        <v>8529</v>
      </c>
      <c r="F253" s="286" t="s">
        <v>8529</v>
      </c>
      <c r="G253" s="286">
        <v>4.2</v>
      </c>
      <c r="H253" s="286">
        <v>4.2</v>
      </c>
      <c r="I253" s="286">
        <v>4.2</v>
      </c>
      <c r="J253" s="286">
        <v>4.2</v>
      </c>
      <c r="K253" s="286">
        <v>4.2</v>
      </c>
      <c r="L253" s="286">
        <v>4.2</v>
      </c>
      <c r="M253" s="286">
        <v>4.2</v>
      </c>
      <c r="N253" s="286">
        <v>4.3</v>
      </c>
      <c r="O253" s="286">
        <v>4.3</v>
      </c>
      <c r="P253" s="286">
        <v>4.3</v>
      </c>
      <c r="Q253" s="286">
        <v>4.3</v>
      </c>
      <c r="R253" s="286">
        <v>4.3</v>
      </c>
      <c r="S253" s="286">
        <v>4.3</v>
      </c>
      <c r="T253" s="286">
        <v>4.3</v>
      </c>
      <c r="U253" s="286">
        <v>4.0999999999999996</v>
      </c>
      <c r="V253" s="286">
        <v>4</v>
      </c>
      <c r="W253" s="286">
        <v>4</v>
      </c>
      <c r="X253" s="286">
        <v>4</v>
      </c>
      <c r="Y253" s="286">
        <v>4</v>
      </c>
      <c r="Z253" s="286">
        <v>4</v>
      </c>
      <c r="AA253" s="286">
        <v>4.0999999999999996</v>
      </c>
      <c r="AB253" s="286">
        <v>4.0999999999999996</v>
      </c>
      <c r="AC253" s="286">
        <v>4.0999999999999996</v>
      </c>
      <c r="AD253" s="286">
        <v>4.0999999999999996</v>
      </c>
      <c r="AE253" s="286">
        <v>4.2</v>
      </c>
      <c r="AF253" s="286">
        <v>4.2</v>
      </c>
      <c r="AG253" s="286">
        <v>4.2</v>
      </c>
      <c r="AH253" s="286">
        <v>4.3</v>
      </c>
      <c r="AI253" s="286">
        <v>4.3</v>
      </c>
      <c r="AJ253" s="286">
        <v>4.3</v>
      </c>
      <c r="AK253" s="286">
        <v>4.3</v>
      </c>
      <c r="AL253" s="286">
        <v>4.2</v>
      </c>
      <c r="AM253" s="286">
        <v>4.2</v>
      </c>
      <c r="AN253" s="286">
        <v>4.2</v>
      </c>
      <c r="AO253" s="286">
        <v>4.2</v>
      </c>
      <c r="AP253" s="286">
        <v>4.2</v>
      </c>
      <c r="AQ253" s="286">
        <v>4.2</v>
      </c>
      <c r="AR253" s="286">
        <v>4.3</v>
      </c>
      <c r="AS253" s="286">
        <v>4.3</v>
      </c>
      <c r="AT253" s="286">
        <v>4.3</v>
      </c>
      <c r="AU253" s="286">
        <v>4.3</v>
      </c>
      <c r="AV253" s="286">
        <v>4.4000000000000004</v>
      </c>
      <c r="AW253" s="286">
        <v>4.4000000000000004</v>
      </c>
      <c r="AX253" s="286">
        <v>4.4000000000000004</v>
      </c>
      <c r="AY253" s="286">
        <v>4.4000000000000004</v>
      </c>
      <c r="AZ253" s="286">
        <v>4.4000000000000004</v>
      </c>
      <c r="BA253" s="286">
        <v>4.4000000000000004</v>
      </c>
      <c r="BB253" s="286">
        <v>4.4000000000000004</v>
      </c>
      <c r="BC253" s="286">
        <v>4.4000000000000004</v>
      </c>
      <c r="BD253" s="286">
        <v>4.4000000000000004</v>
      </c>
      <c r="BE253" s="286">
        <v>4.4000000000000004</v>
      </c>
      <c r="BF253" s="286">
        <v>4.4000000000000004</v>
      </c>
      <c r="BG253" s="286">
        <v>4.4000000000000004</v>
      </c>
      <c r="BH253" s="286">
        <v>4.4000000000000004</v>
      </c>
      <c r="BI253" s="286">
        <v>4.4000000000000004</v>
      </c>
      <c r="BJ253" s="286">
        <v>4.4000000000000004</v>
      </c>
      <c r="BK253" s="286">
        <v>4.2</v>
      </c>
      <c r="BL253" s="286">
        <v>4.2</v>
      </c>
      <c r="BM253" s="286">
        <v>4.2</v>
      </c>
      <c r="BN253" s="286">
        <v>4.2</v>
      </c>
      <c r="BO253" s="286">
        <v>4.2</v>
      </c>
      <c r="BP253" s="286">
        <v>4.2</v>
      </c>
      <c r="BQ253" s="286">
        <v>4.2</v>
      </c>
      <c r="BR253" s="286">
        <v>4.3</v>
      </c>
      <c r="BS253" s="286">
        <v>4.3</v>
      </c>
      <c r="BT253" s="286">
        <v>4.3</v>
      </c>
      <c r="BU253" s="286">
        <v>4.3</v>
      </c>
      <c r="BV253" s="286">
        <v>4.2</v>
      </c>
      <c r="BW253" s="286">
        <v>4.2</v>
      </c>
      <c r="BX253" s="286">
        <v>4.2</v>
      </c>
      <c r="BY253" s="286">
        <v>4.2</v>
      </c>
      <c r="BZ253" s="286">
        <v>4.2</v>
      </c>
      <c r="CA253" s="286">
        <v>4.2</v>
      </c>
      <c r="CB253" s="286" t="str">
        <f>_xlfn.IFNA(VLOOKUP(C253,'INFORM Severity - hidden'!$C$5:$G$300,5,FALSE),"-")</f>
        <v>-</v>
      </c>
    </row>
    <row r="254" spans="1:80">
      <c r="C254" t="s">
        <v>8677</v>
      </c>
      <c r="D254" s="286" t="str">
        <f t="shared" si="3"/>
        <v>-</v>
      </c>
      <c r="E254" s="286" t="s">
        <v>8529</v>
      </c>
      <c r="F254" s="286" t="s">
        <v>8529</v>
      </c>
      <c r="G254" s="286" t="s">
        <v>8529</v>
      </c>
      <c r="H254" s="286">
        <v>3.6</v>
      </c>
      <c r="I254" s="286">
        <v>3.6</v>
      </c>
      <c r="J254" s="286">
        <v>3.6</v>
      </c>
      <c r="K254" s="286">
        <v>3.6</v>
      </c>
      <c r="L254" s="286">
        <v>3.6</v>
      </c>
      <c r="M254" s="286">
        <v>3.6</v>
      </c>
      <c r="N254" s="286">
        <v>3.6</v>
      </c>
      <c r="O254" s="286">
        <v>3.5</v>
      </c>
      <c r="P254" s="286">
        <v>3.6</v>
      </c>
      <c r="Q254" s="286">
        <v>3.6</v>
      </c>
      <c r="R254" s="286">
        <v>3.5</v>
      </c>
      <c r="S254" s="286">
        <v>3.6</v>
      </c>
      <c r="T254" s="286">
        <v>3.6</v>
      </c>
      <c r="U254" s="286">
        <v>3.6</v>
      </c>
      <c r="V254" s="286">
        <v>3.6</v>
      </c>
      <c r="W254" s="286">
        <v>3.6</v>
      </c>
      <c r="X254" s="286">
        <v>3.6</v>
      </c>
      <c r="Y254" s="286">
        <v>3.6</v>
      </c>
      <c r="Z254" s="286">
        <v>3.6</v>
      </c>
      <c r="AA254" s="286">
        <v>3.8</v>
      </c>
      <c r="AB254" s="286">
        <v>3.8</v>
      </c>
      <c r="AC254" s="286">
        <v>3.8</v>
      </c>
      <c r="AD254" s="286">
        <v>3.8</v>
      </c>
      <c r="AE254" s="286">
        <v>3.8</v>
      </c>
      <c r="AF254" s="286">
        <v>3.8</v>
      </c>
      <c r="AG254" s="286">
        <v>3.8</v>
      </c>
      <c r="AH254" s="286">
        <v>3.7</v>
      </c>
      <c r="AI254" s="286">
        <v>3.7</v>
      </c>
      <c r="AJ254" s="286">
        <v>3.7</v>
      </c>
      <c r="AK254" s="286">
        <v>3.7</v>
      </c>
      <c r="AL254" s="286">
        <v>3.9</v>
      </c>
      <c r="AM254" s="286">
        <v>3.9</v>
      </c>
      <c r="AN254" s="286">
        <v>3.9</v>
      </c>
      <c r="AO254" s="286">
        <v>3.9</v>
      </c>
      <c r="AP254" s="286">
        <v>3.9</v>
      </c>
      <c r="AQ254" s="286">
        <v>3.9</v>
      </c>
      <c r="AR254" s="286">
        <v>3.9</v>
      </c>
      <c r="AS254" s="286">
        <v>3.8</v>
      </c>
      <c r="AT254" s="286">
        <v>3.8</v>
      </c>
      <c r="AU254" s="286">
        <v>3.8</v>
      </c>
      <c r="AV254" s="286">
        <v>3.9</v>
      </c>
      <c r="AW254" s="286">
        <v>3.9</v>
      </c>
      <c r="AX254" s="286">
        <v>3.9</v>
      </c>
      <c r="AY254" s="286">
        <v>3.9</v>
      </c>
      <c r="AZ254" s="286">
        <v>3.9</v>
      </c>
      <c r="BA254" s="286">
        <v>3.9</v>
      </c>
      <c r="BB254" s="286">
        <v>3.9</v>
      </c>
      <c r="BC254" s="286">
        <v>3.9</v>
      </c>
      <c r="BD254" s="286">
        <v>3.9</v>
      </c>
      <c r="BE254" s="286">
        <v>3.9</v>
      </c>
      <c r="BF254" s="286">
        <v>3.9</v>
      </c>
      <c r="BG254" s="286">
        <v>3.9</v>
      </c>
      <c r="BH254" s="286">
        <v>3.9</v>
      </c>
      <c r="BI254" s="286">
        <v>3.9</v>
      </c>
      <c r="BJ254" s="286">
        <v>3.9</v>
      </c>
      <c r="BK254" s="286">
        <v>3.9</v>
      </c>
      <c r="BL254" s="286">
        <v>3.9</v>
      </c>
      <c r="BM254" s="286">
        <v>3.9</v>
      </c>
      <c r="BN254" s="286">
        <v>3.9</v>
      </c>
      <c r="BO254" s="286">
        <v>3.9</v>
      </c>
      <c r="BP254" s="286">
        <v>3.9</v>
      </c>
      <c r="BQ254" s="286">
        <v>3.9</v>
      </c>
      <c r="BR254" s="286">
        <v>3.7</v>
      </c>
      <c r="BS254" s="286">
        <v>3.7</v>
      </c>
      <c r="BT254" s="286">
        <v>3.7</v>
      </c>
      <c r="BU254" s="286">
        <v>3.7</v>
      </c>
      <c r="BV254" s="286">
        <v>3.7</v>
      </c>
      <c r="BW254" s="286">
        <v>3.7</v>
      </c>
      <c r="BX254" s="286">
        <v>3.7</v>
      </c>
      <c r="BY254" s="286">
        <v>3.7</v>
      </c>
      <c r="BZ254" s="286">
        <v>3.7</v>
      </c>
      <c r="CA254" s="286">
        <v>3.7</v>
      </c>
      <c r="CB254" s="286" t="str">
        <f>_xlfn.IFNA(VLOOKUP(C254,'INFORM Severity - hidden'!$C$5:$G$300,5,FALSE),"-")</f>
        <v>-</v>
      </c>
    </row>
    <row r="255" spans="1:80">
      <c r="C255" t="s">
        <v>8678</v>
      </c>
      <c r="D255" s="286" t="str">
        <f t="shared" si="3"/>
        <v>-</v>
      </c>
      <c r="E255" s="286" t="s">
        <v>8529</v>
      </c>
      <c r="F255" s="286" t="s">
        <v>8529</v>
      </c>
      <c r="G255" s="286" t="s">
        <v>8529</v>
      </c>
      <c r="H255" s="286" t="s">
        <v>8529</v>
      </c>
      <c r="I255" s="286" t="s">
        <v>8529</v>
      </c>
      <c r="J255" s="286" t="s">
        <v>8529</v>
      </c>
      <c r="K255" s="286" t="s">
        <v>8529</v>
      </c>
      <c r="L255" s="286" t="s">
        <v>8529</v>
      </c>
      <c r="M255" s="286" t="s">
        <v>8529</v>
      </c>
      <c r="N255" s="286" t="s">
        <v>8529</v>
      </c>
      <c r="O255" s="286" t="s">
        <v>8529</v>
      </c>
      <c r="P255" s="286" t="s">
        <v>8529</v>
      </c>
      <c r="Q255" s="286" t="s">
        <v>8529</v>
      </c>
      <c r="R255" s="286" t="s">
        <v>8529</v>
      </c>
      <c r="S255" s="286" t="s">
        <v>8529</v>
      </c>
      <c r="T255" s="286" t="s">
        <v>8529</v>
      </c>
      <c r="U255" s="286" t="s">
        <v>8529</v>
      </c>
      <c r="V255" s="286" t="s">
        <v>8529</v>
      </c>
      <c r="W255" s="286" t="s">
        <v>8529</v>
      </c>
      <c r="X255" s="286" t="s">
        <v>8529</v>
      </c>
      <c r="Y255" s="286" t="s">
        <v>8529</v>
      </c>
      <c r="Z255" s="286" t="s">
        <v>8529</v>
      </c>
      <c r="AA255" s="286" t="s">
        <v>8529</v>
      </c>
      <c r="AB255" s="286" t="s">
        <v>8529</v>
      </c>
      <c r="AC255" s="286" t="s">
        <v>8529</v>
      </c>
      <c r="AD255" s="286" t="s">
        <v>8529</v>
      </c>
      <c r="AE255" s="286" t="s">
        <v>8529</v>
      </c>
      <c r="AF255" s="286" t="s">
        <v>8529</v>
      </c>
      <c r="AG255" s="286" t="s">
        <v>8529</v>
      </c>
      <c r="AH255" s="286" t="s">
        <v>8529</v>
      </c>
      <c r="AI255" s="286" t="s">
        <v>8529</v>
      </c>
      <c r="AJ255" s="286" t="s">
        <v>8529</v>
      </c>
      <c r="AK255" s="286" t="s">
        <v>8529</v>
      </c>
      <c r="AL255" s="286" t="s">
        <v>8529</v>
      </c>
      <c r="AM255" s="286" t="s">
        <v>8529</v>
      </c>
      <c r="AN255" s="286" t="s">
        <v>8529</v>
      </c>
      <c r="AO255" s="286" t="s">
        <v>8529</v>
      </c>
      <c r="AP255" s="286" t="s">
        <v>8529</v>
      </c>
      <c r="AQ255" s="286" t="s">
        <v>8529</v>
      </c>
      <c r="AR255" s="286" t="s">
        <v>8529</v>
      </c>
      <c r="AS255" s="286" t="s">
        <v>8529</v>
      </c>
      <c r="AT255" s="286" t="s">
        <v>8529</v>
      </c>
      <c r="AU255" s="286" t="s">
        <v>8529</v>
      </c>
      <c r="AV255" s="286" t="s">
        <v>8529</v>
      </c>
      <c r="AW255" s="286" t="s">
        <v>8529</v>
      </c>
      <c r="AX255" s="286" t="s">
        <v>8529</v>
      </c>
      <c r="AY255" s="286" t="s">
        <v>8529</v>
      </c>
      <c r="AZ255" s="286" t="s">
        <v>8529</v>
      </c>
      <c r="BA255" s="286" t="s">
        <v>8529</v>
      </c>
      <c r="BB255" s="286" t="s">
        <v>8529</v>
      </c>
      <c r="BC255" s="286" t="s">
        <v>8529</v>
      </c>
      <c r="BD255" s="286" t="s">
        <v>8529</v>
      </c>
      <c r="BE255" s="286" t="s">
        <v>8529</v>
      </c>
      <c r="BF255" s="286" t="s">
        <v>8529</v>
      </c>
      <c r="BG255" s="286" t="s">
        <v>8529</v>
      </c>
      <c r="BH255" s="286" t="s">
        <v>8529</v>
      </c>
      <c r="BI255" s="286" t="s">
        <v>8529</v>
      </c>
      <c r="BJ255" s="286" t="s">
        <v>8529</v>
      </c>
      <c r="BK255" s="286" t="s">
        <v>8529</v>
      </c>
      <c r="BL255" s="286" t="s">
        <v>8529</v>
      </c>
      <c r="BM255" s="286" t="s">
        <v>8529</v>
      </c>
      <c r="BN255" s="286" t="s">
        <v>8529</v>
      </c>
      <c r="BO255" s="286" t="s">
        <v>8529</v>
      </c>
      <c r="BP255" s="286" t="s">
        <v>8529</v>
      </c>
      <c r="BQ255" s="286" t="s">
        <v>8529</v>
      </c>
      <c r="BR255" s="286" t="s">
        <v>8529</v>
      </c>
      <c r="BS255" s="286" t="s">
        <v>8529</v>
      </c>
      <c r="BT255" s="286" t="s">
        <v>8529</v>
      </c>
      <c r="BU255" s="286" t="s">
        <v>8529</v>
      </c>
      <c r="BV255" s="286" t="s">
        <v>8529</v>
      </c>
      <c r="BW255" s="286" t="s">
        <v>8529</v>
      </c>
      <c r="BX255" s="286" t="s">
        <v>8529</v>
      </c>
      <c r="BY255" s="286" t="s">
        <v>8529</v>
      </c>
      <c r="BZ255" s="286" t="s">
        <v>8529</v>
      </c>
      <c r="CA255" s="286" t="s">
        <v>8529</v>
      </c>
      <c r="CB255" s="286" t="str">
        <f>_xlfn.IFNA(VLOOKUP(C255,'INFORM Severity - hidden'!$C$5:$G$300,5,FALSE),"-")</f>
        <v>-</v>
      </c>
    </row>
    <row r="256" spans="1:80">
      <c r="C256" t="s">
        <v>8679</v>
      </c>
      <c r="D256" s="286" t="str">
        <f t="shared" si="3"/>
        <v>-</v>
      </c>
      <c r="E256" s="286" t="s">
        <v>8529</v>
      </c>
      <c r="F256" s="286" t="s">
        <v>8529</v>
      </c>
      <c r="G256" s="286" t="s">
        <v>8529</v>
      </c>
      <c r="H256" s="286" t="s">
        <v>8529</v>
      </c>
      <c r="I256" s="286">
        <v>4.0999999999999996</v>
      </c>
      <c r="J256" s="286">
        <v>4.2</v>
      </c>
      <c r="K256" s="286">
        <v>4.2</v>
      </c>
      <c r="L256" s="286">
        <v>4.2</v>
      </c>
      <c r="M256" s="286">
        <v>4.2</v>
      </c>
      <c r="N256" s="286">
        <v>4.2</v>
      </c>
      <c r="O256" s="286">
        <v>4.2</v>
      </c>
      <c r="P256" s="286">
        <v>4.2</v>
      </c>
      <c r="Q256" s="286">
        <v>4.2</v>
      </c>
      <c r="R256" s="286">
        <v>4.2</v>
      </c>
      <c r="S256" s="286">
        <v>4.2</v>
      </c>
      <c r="T256" s="286">
        <v>4.2</v>
      </c>
      <c r="U256" s="286">
        <v>4.2</v>
      </c>
      <c r="V256" s="286">
        <v>4</v>
      </c>
      <c r="W256" s="286">
        <v>4</v>
      </c>
      <c r="X256" s="286">
        <v>4</v>
      </c>
      <c r="Y256" s="286">
        <v>4</v>
      </c>
      <c r="Z256" s="286">
        <v>4</v>
      </c>
      <c r="AA256" s="286">
        <v>4.3</v>
      </c>
      <c r="AB256" s="286">
        <v>4.3</v>
      </c>
      <c r="AC256" s="286">
        <v>4.3</v>
      </c>
      <c r="AD256" s="286">
        <v>4.5</v>
      </c>
      <c r="AE256" s="286">
        <v>4.5</v>
      </c>
      <c r="AF256" s="286">
        <v>4.5</v>
      </c>
      <c r="AG256" s="286">
        <v>4.5</v>
      </c>
      <c r="AH256" s="286">
        <v>4.5999999999999996</v>
      </c>
      <c r="AI256" s="286">
        <v>4.5999999999999996</v>
      </c>
      <c r="AJ256" s="286">
        <v>4.5999999999999996</v>
      </c>
      <c r="AK256" s="286">
        <v>4.5999999999999996</v>
      </c>
      <c r="AL256" s="286">
        <v>4.5999999999999996</v>
      </c>
      <c r="AM256" s="286">
        <v>4.5999999999999996</v>
      </c>
      <c r="AN256" s="286">
        <v>4.3</v>
      </c>
      <c r="AO256" s="286">
        <v>4.3</v>
      </c>
      <c r="AP256" s="286">
        <v>4.3</v>
      </c>
      <c r="AQ256" s="286">
        <v>4.3</v>
      </c>
      <c r="AR256" s="286">
        <v>4.3</v>
      </c>
      <c r="AS256" s="286">
        <v>4.2</v>
      </c>
      <c r="AT256" s="286">
        <v>4.2</v>
      </c>
      <c r="AU256" s="286">
        <v>4.2</v>
      </c>
      <c r="AV256" s="286">
        <v>4.2</v>
      </c>
      <c r="AW256" s="286">
        <v>4</v>
      </c>
      <c r="AX256" s="286">
        <v>4</v>
      </c>
      <c r="AY256" s="286">
        <v>4.2</v>
      </c>
      <c r="AZ256" s="286">
        <v>4.3</v>
      </c>
      <c r="BA256" s="286">
        <v>4.3</v>
      </c>
      <c r="BB256" s="286">
        <v>4.3</v>
      </c>
      <c r="BC256" s="286">
        <v>4.3</v>
      </c>
      <c r="BD256" s="286">
        <v>4.3</v>
      </c>
      <c r="BE256" s="286">
        <v>4.3</v>
      </c>
      <c r="BF256" s="286">
        <v>4.2</v>
      </c>
      <c r="BG256" s="286">
        <v>4.2</v>
      </c>
      <c r="BH256" s="286">
        <v>4.2</v>
      </c>
      <c r="BI256" s="286">
        <v>4.2</v>
      </c>
      <c r="BJ256" s="286">
        <v>4.2</v>
      </c>
      <c r="BK256" s="286">
        <v>4.2</v>
      </c>
      <c r="BL256" s="286">
        <v>4.2</v>
      </c>
      <c r="BM256" s="286">
        <v>4.2</v>
      </c>
      <c r="BN256" s="286">
        <v>4.2</v>
      </c>
      <c r="BO256" s="286">
        <v>4.2</v>
      </c>
      <c r="BP256" s="286">
        <v>4.2</v>
      </c>
      <c r="BQ256" s="286">
        <v>4</v>
      </c>
      <c r="BR256" s="286">
        <v>4</v>
      </c>
      <c r="BS256" s="286">
        <v>4</v>
      </c>
      <c r="BT256" s="286">
        <v>4</v>
      </c>
      <c r="BU256" s="286">
        <v>4</v>
      </c>
      <c r="BV256" s="286">
        <v>4</v>
      </c>
      <c r="BW256" s="286">
        <v>4</v>
      </c>
      <c r="BX256" s="286">
        <v>4</v>
      </c>
      <c r="BY256" s="286">
        <v>4</v>
      </c>
      <c r="BZ256" s="286">
        <v>4</v>
      </c>
      <c r="CA256" s="286">
        <v>4</v>
      </c>
      <c r="CB256" s="286" t="str">
        <f>_xlfn.IFNA(VLOOKUP(C256,'INFORM Severity - hidden'!$C$5:$G$300,5,FALSE),"-")</f>
        <v>-</v>
      </c>
    </row>
    <row r="257" spans="1:80">
      <c r="C257" t="s">
        <v>8680</v>
      </c>
      <c r="D257" s="286" t="str">
        <f t="shared" si="3"/>
        <v>-</v>
      </c>
      <c r="E257" s="286" t="s">
        <v>8529</v>
      </c>
      <c r="F257" s="286" t="s">
        <v>8529</v>
      </c>
      <c r="G257" s="286" t="s">
        <v>8529</v>
      </c>
      <c r="H257" s="286" t="s">
        <v>8529</v>
      </c>
      <c r="I257" s="286" t="s">
        <v>8529</v>
      </c>
      <c r="J257" s="286" t="s">
        <v>8529</v>
      </c>
      <c r="K257" s="286" t="s">
        <v>8529</v>
      </c>
      <c r="L257" s="286" t="s">
        <v>8529</v>
      </c>
      <c r="M257" s="286" t="s">
        <v>8529</v>
      </c>
      <c r="N257" s="286" t="s">
        <v>8529</v>
      </c>
      <c r="O257" s="286" t="s">
        <v>8529</v>
      </c>
      <c r="P257" s="286" t="s">
        <v>8529</v>
      </c>
      <c r="Q257" s="286" t="s">
        <v>8529</v>
      </c>
      <c r="R257" s="286" t="s">
        <v>8529</v>
      </c>
      <c r="S257" s="286" t="s">
        <v>8529</v>
      </c>
      <c r="T257" s="286" t="s">
        <v>8529</v>
      </c>
      <c r="U257" s="286" t="s">
        <v>8529</v>
      </c>
      <c r="V257" s="286" t="s">
        <v>8529</v>
      </c>
      <c r="W257" s="286" t="s">
        <v>8529</v>
      </c>
      <c r="X257" s="286" t="s">
        <v>8529</v>
      </c>
      <c r="Y257" s="286" t="s">
        <v>8529</v>
      </c>
      <c r="Z257" s="286" t="s">
        <v>8529</v>
      </c>
      <c r="AA257" s="286" t="s">
        <v>8529</v>
      </c>
      <c r="AB257" s="286" t="s">
        <v>8529</v>
      </c>
      <c r="AC257" s="286" t="s">
        <v>8529</v>
      </c>
      <c r="AD257" s="286" t="s">
        <v>8529</v>
      </c>
      <c r="AE257" s="286" t="s">
        <v>8529</v>
      </c>
      <c r="AF257" s="286" t="s">
        <v>8529</v>
      </c>
      <c r="AG257" s="286" t="s">
        <v>8529</v>
      </c>
      <c r="AH257" s="286" t="s">
        <v>8529</v>
      </c>
      <c r="AI257" s="286" t="s">
        <v>8529</v>
      </c>
      <c r="AJ257" s="286" t="s">
        <v>8529</v>
      </c>
      <c r="AK257" s="286">
        <v>3.1</v>
      </c>
      <c r="AL257" s="286">
        <v>3.2</v>
      </c>
      <c r="AM257" s="286">
        <v>3.2</v>
      </c>
      <c r="AN257" s="286">
        <v>3.3</v>
      </c>
      <c r="AO257" s="286">
        <v>3.3</v>
      </c>
      <c r="AP257" s="286">
        <v>3.3</v>
      </c>
      <c r="AQ257" s="286">
        <v>3.2</v>
      </c>
      <c r="AR257" s="286">
        <v>3.2</v>
      </c>
      <c r="AS257" s="286">
        <v>3.2</v>
      </c>
      <c r="AT257" s="286">
        <v>3.2</v>
      </c>
      <c r="AU257" s="286">
        <v>3.2</v>
      </c>
      <c r="AV257" s="286">
        <v>3.2</v>
      </c>
      <c r="AW257" s="286">
        <v>3.2</v>
      </c>
      <c r="AX257" s="286">
        <v>3.1</v>
      </c>
      <c r="AY257" s="286">
        <v>2.2999999999999998</v>
      </c>
      <c r="AZ257" s="286">
        <v>2.2999999999999998</v>
      </c>
      <c r="BA257" s="286">
        <v>2.2999999999999998</v>
      </c>
      <c r="BB257" s="286">
        <v>2.4</v>
      </c>
      <c r="BC257" s="286">
        <v>2.4</v>
      </c>
      <c r="BD257" s="286">
        <v>2.4</v>
      </c>
      <c r="BE257" s="286">
        <v>2.4</v>
      </c>
      <c r="BF257" s="286">
        <v>2.5</v>
      </c>
      <c r="BG257" s="286">
        <v>2.2999999999999998</v>
      </c>
      <c r="BH257" s="286">
        <v>2.2000000000000002</v>
      </c>
      <c r="BI257" s="286">
        <v>2.2000000000000002</v>
      </c>
      <c r="BJ257" s="286">
        <v>2.2000000000000002</v>
      </c>
      <c r="BK257" s="286">
        <v>2.2999999999999998</v>
      </c>
      <c r="BL257" s="286">
        <v>2.2999999999999998</v>
      </c>
      <c r="BM257" s="286">
        <v>2.1</v>
      </c>
      <c r="BN257" s="286">
        <v>2.2000000000000002</v>
      </c>
      <c r="BO257" s="286">
        <v>2.4</v>
      </c>
      <c r="BP257" s="286">
        <v>2.4</v>
      </c>
      <c r="BQ257" s="286">
        <v>2.5</v>
      </c>
      <c r="BR257" s="286">
        <v>2.5</v>
      </c>
      <c r="BS257" s="286">
        <v>2.5</v>
      </c>
      <c r="BT257" s="286">
        <v>2.4</v>
      </c>
      <c r="BU257" s="286">
        <v>2.4</v>
      </c>
      <c r="BV257" s="286">
        <v>2.4</v>
      </c>
      <c r="BW257" s="286">
        <v>2.4</v>
      </c>
      <c r="BX257" s="286">
        <v>2.4</v>
      </c>
      <c r="BY257" s="286">
        <v>2.4</v>
      </c>
      <c r="BZ257" s="286">
        <v>2.4</v>
      </c>
      <c r="CA257" s="286">
        <v>2.4</v>
      </c>
      <c r="CB257" s="286" t="str">
        <f>_xlfn.IFNA(VLOOKUP(C257,'INFORM Severity - hidden'!$C$5:$G$300,5,FALSE),"-")</f>
        <v>-</v>
      </c>
    </row>
    <row r="258" spans="1:80">
      <c r="C258" t="s">
        <v>8681</v>
      </c>
      <c r="D258" s="286" t="str">
        <f t="shared" si="3"/>
        <v>-</v>
      </c>
      <c r="E258" s="286" t="s">
        <v>8529</v>
      </c>
      <c r="F258" s="286" t="s">
        <v>8529</v>
      </c>
      <c r="G258" s="286" t="s">
        <v>8529</v>
      </c>
      <c r="H258" s="286" t="s">
        <v>8529</v>
      </c>
      <c r="I258" s="286" t="s">
        <v>8529</v>
      </c>
      <c r="J258" s="286" t="s">
        <v>8529</v>
      </c>
      <c r="K258" s="286" t="s">
        <v>8529</v>
      </c>
      <c r="L258" s="286" t="s">
        <v>8529</v>
      </c>
      <c r="M258" s="286" t="s">
        <v>8529</v>
      </c>
      <c r="N258" s="286" t="s">
        <v>8529</v>
      </c>
      <c r="O258" s="286" t="s">
        <v>8529</v>
      </c>
      <c r="P258" s="286" t="s">
        <v>8529</v>
      </c>
      <c r="Q258" s="286" t="s">
        <v>8529</v>
      </c>
      <c r="R258" s="286" t="s">
        <v>8529</v>
      </c>
      <c r="S258" s="286" t="s">
        <v>8529</v>
      </c>
      <c r="T258" s="286" t="s">
        <v>8529</v>
      </c>
      <c r="U258" s="286" t="s">
        <v>8529</v>
      </c>
      <c r="V258" s="286" t="s">
        <v>8529</v>
      </c>
      <c r="W258" s="286" t="s">
        <v>8529</v>
      </c>
      <c r="X258" s="286" t="s">
        <v>8529</v>
      </c>
      <c r="Y258" s="286" t="s">
        <v>8529</v>
      </c>
      <c r="Z258" s="286" t="s">
        <v>8529</v>
      </c>
      <c r="AA258" s="286" t="s">
        <v>8529</v>
      </c>
      <c r="AB258" s="286" t="s">
        <v>8529</v>
      </c>
      <c r="AC258" s="286" t="s">
        <v>8529</v>
      </c>
      <c r="AD258" s="286" t="s">
        <v>8529</v>
      </c>
      <c r="AE258" s="286" t="s">
        <v>8529</v>
      </c>
      <c r="AF258" s="286" t="s">
        <v>8529</v>
      </c>
      <c r="AG258" s="286" t="s">
        <v>8529</v>
      </c>
      <c r="AH258" s="286" t="s">
        <v>8529</v>
      </c>
      <c r="AI258" s="286" t="s">
        <v>8529</v>
      </c>
      <c r="AJ258" s="286" t="s">
        <v>8529</v>
      </c>
      <c r="AK258" s="286" t="s">
        <v>8529</v>
      </c>
      <c r="AL258" s="286" t="s">
        <v>8529</v>
      </c>
      <c r="AM258" s="286" t="s">
        <v>8529</v>
      </c>
      <c r="AN258" s="286" t="s">
        <v>8529</v>
      </c>
      <c r="AO258" s="286" t="s">
        <v>8529</v>
      </c>
      <c r="AP258" s="286" t="s">
        <v>8529</v>
      </c>
      <c r="AQ258" s="286" t="s">
        <v>8529</v>
      </c>
      <c r="AR258" s="286" t="s">
        <v>8529</v>
      </c>
      <c r="AS258" s="286" t="s">
        <v>8529</v>
      </c>
      <c r="AT258" s="286" t="s">
        <v>8529</v>
      </c>
      <c r="AU258" s="286" t="s">
        <v>8529</v>
      </c>
      <c r="AV258" s="286">
        <v>3</v>
      </c>
      <c r="AW258" s="286">
        <v>3</v>
      </c>
      <c r="AX258" s="286">
        <v>3</v>
      </c>
      <c r="AY258" s="286">
        <v>3</v>
      </c>
      <c r="AZ258" s="286">
        <v>3</v>
      </c>
      <c r="BA258" s="286">
        <v>3</v>
      </c>
      <c r="BB258" s="286">
        <v>3</v>
      </c>
      <c r="BC258" s="286">
        <v>3</v>
      </c>
      <c r="BD258" s="286">
        <v>3</v>
      </c>
      <c r="BE258" s="286">
        <v>2.9</v>
      </c>
      <c r="BF258" s="286">
        <v>2.9</v>
      </c>
      <c r="BG258" s="286">
        <v>2.9</v>
      </c>
      <c r="BH258" s="286">
        <v>2.8</v>
      </c>
      <c r="BI258" s="286">
        <v>2.8</v>
      </c>
      <c r="BJ258" s="286">
        <v>2.8</v>
      </c>
      <c r="BK258" s="286">
        <v>2.9</v>
      </c>
      <c r="BL258" s="286">
        <v>2.9</v>
      </c>
      <c r="BM258" s="286">
        <v>3.2</v>
      </c>
      <c r="BN258" s="286">
        <v>3</v>
      </c>
      <c r="BO258" s="286">
        <v>3</v>
      </c>
      <c r="BP258" s="286">
        <v>3.3</v>
      </c>
      <c r="BQ258" s="286">
        <v>3</v>
      </c>
      <c r="BR258" s="286">
        <v>3</v>
      </c>
      <c r="BS258" s="286">
        <v>3</v>
      </c>
      <c r="BT258" s="286">
        <v>3</v>
      </c>
      <c r="BU258" s="286">
        <v>3</v>
      </c>
      <c r="BV258" s="286">
        <v>3</v>
      </c>
      <c r="BW258" s="286">
        <v>3</v>
      </c>
      <c r="BX258" s="286">
        <v>3</v>
      </c>
      <c r="BY258" s="286">
        <v>3</v>
      </c>
      <c r="BZ258" s="286">
        <v>3</v>
      </c>
      <c r="CA258" s="286">
        <v>3</v>
      </c>
      <c r="CB258" s="286" t="str">
        <f>_xlfn.IFNA(VLOOKUP(C258,'INFORM Severity - hidden'!$C$5:$G$300,5,FALSE),"-")</f>
        <v>-</v>
      </c>
    </row>
    <row r="259" spans="1:80">
      <c r="C259" t="s">
        <v>8682</v>
      </c>
      <c r="D259" s="286" t="str">
        <f t="shared" ref="D259:D322" si="4">IF(CB259="-","-",IFERROR(IF(ROUND(AVERAGE(BZ259:CB259),1)=ROUND(AVERAGE(BW259:BY259),1),"Stable",IF(ROUND(AVERAGE(BZ259:CB259),1)&lt;ROUND(AVERAGE(BW259:BY259),1),"Decreasing",IF(ROUND(AVERAGE(BZ259:CB259),1)&gt;ROUND(AVERAGE(BW259:BY259),1),"Increasing"))),"-"))</f>
        <v>-</v>
      </c>
      <c r="E259" s="286" t="s">
        <v>8529</v>
      </c>
      <c r="F259" s="286" t="s">
        <v>8529</v>
      </c>
      <c r="G259" s="286" t="s">
        <v>8529</v>
      </c>
      <c r="H259" s="286" t="s">
        <v>8529</v>
      </c>
      <c r="I259" s="286" t="s">
        <v>8529</v>
      </c>
      <c r="J259" s="286" t="s">
        <v>8529</v>
      </c>
      <c r="K259" s="286" t="s">
        <v>8529</v>
      </c>
      <c r="L259" s="286" t="s">
        <v>8529</v>
      </c>
      <c r="M259" s="286" t="s">
        <v>8529</v>
      </c>
      <c r="N259" s="286" t="s">
        <v>8529</v>
      </c>
      <c r="O259" s="286" t="s">
        <v>8529</v>
      </c>
      <c r="P259" s="286" t="s">
        <v>8529</v>
      </c>
      <c r="Q259" s="286" t="s">
        <v>8529</v>
      </c>
      <c r="R259" s="286" t="s">
        <v>8529</v>
      </c>
      <c r="S259" s="286" t="s">
        <v>8529</v>
      </c>
      <c r="T259" s="286" t="s">
        <v>8529</v>
      </c>
      <c r="U259" s="286" t="s">
        <v>8529</v>
      </c>
      <c r="V259" s="286" t="s">
        <v>8529</v>
      </c>
      <c r="W259" s="286" t="s">
        <v>8529</v>
      </c>
      <c r="X259" s="286" t="s">
        <v>8529</v>
      </c>
      <c r="Y259" s="286" t="s">
        <v>8529</v>
      </c>
      <c r="Z259" s="286" t="s">
        <v>8529</v>
      </c>
      <c r="AA259" s="286" t="s">
        <v>8529</v>
      </c>
      <c r="AB259" s="286" t="s">
        <v>8529</v>
      </c>
      <c r="AC259" s="286" t="s">
        <v>8529</v>
      </c>
      <c r="AD259" s="286" t="s">
        <v>8529</v>
      </c>
      <c r="AE259" s="286" t="s">
        <v>8529</v>
      </c>
      <c r="AF259" s="286" t="s">
        <v>8529</v>
      </c>
      <c r="AG259" s="286" t="s">
        <v>8529</v>
      </c>
      <c r="AH259" s="286" t="s">
        <v>8529</v>
      </c>
      <c r="AI259" s="286" t="s">
        <v>8529</v>
      </c>
      <c r="AJ259" s="286" t="s">
        <v>8529</v>
      </c>
      <c r="AK259" s="286" t="s">
        <v>8529</v>
      </c>
      <c r="AL259" s="286" t="s">
        <v>8529</v>
      </c>
      <c r="AM259" s="286" t="s">
        <v>8529</v>
      </c>
      <c r="AN259" s="286" t="s">
        <v>8529</v>
      </c>
      <c r="AO259" s="286" t="s">
        <v>8529</v>
      </c>
      <c r="AP259" s="286" t="s">
        <v>8529</v>
      </c>
      <c r="AQ259" s="286" t="s">
        <v>8529</v>
      </c>
      <c r="AR259" s="286" t="s">
        <v>8529</v>
      </c>
      <c r="AS259" s="286" t="s">
        <v>8529</v>
      </c>
      <c r="AT259" s="286" t="s">
        <v>8529</v>
      </c>
      <c r="AU259" s="286" t="s">
        <v>8529</v>
      </c>
      <c r="AV259" s="286">
        <v>2.6</v>
      </c>
      <c r="AW259" s="286">
        <v>2.6</v>
      </c>
      <c r="AX259" s="286">
        <v>2.7</v>
      </c>
      <c r="AY259" s="286">
        <v>2.7</v>
      </c>
      <c r="AZ259" s="286">
        <v>2.7</v>
      </c>
      <c r="BA259" s="286">
        <v>2.7</v>
      </c>
      <c r="BB259" s="286">
        <v>2.8</v>
      </c>
      <c r="BC259" s="286">
        <v>2.8</v>
      </c>
      <c r="BD259" s="286">
        <v>2.7</v>
      </c>
      <c r="BE259" s="286">
        <v>2.5</v>
      </c>
      <c r="BF259" s="286">
        <v>2.5</v>
      </c>
      <c r="BG259" s="286">
        <v>2.5</v>
      </c>
      <c r="BH259" s="286">
        <v>2.5</v>
      </c>
      <c r="BI259" s="286">
        <v>2.5</v>
      </c>
      <c r="BJ259" s="286">
        <v>2.5</v>
      </c>
      <c r="BK259" s="286">
        <v>2.6</v>
      </c>
      <c r="BL259" s="286">
        <v>2.6</v>
      </c>
      <c r="BM259" s="286">
        <v>2.7</v>
      </c>
      <c r="BN259" s="286">
        <v>2.6</v>
      </c>
      <c r="BO259" s="286">
        <v>2.6</v>
      </c>
      <c r="BP259" s="286">
        <v>2.6</v>
      </c>
      <c r="BQ259" s="286">
        <v>2.6</v>
      </c>
      <c r="BR259" s="286">
        <v>2.6</v>
      </c>
      <c r="BS259" s="286">
        <v>2.6</v>
      </c>
      <c r="BT259" s="286">
        <v>2.6</v>
      </c>
      <c r="BU259" s="286">
        <v>2.6</v>
      </c>
      <c r="BV259" s="286">
        <v>2.6</v>
      </c>
      <c r="BW259" s="286">
        <v>2.6</v>
      </c>
      <c r="BX259" s="286">
        <v>2.6</v>
      </c>
      <c r="BY259" s="286">
        <v>2.6</v>
      </c>
      <c r="BZ259" s="286">
        <v>2.6</v>
      </c>
      <c r="CA259" s="286">
        <v>2.6</v>
      </c>
      <c r="CB259" s="286" t="str">
        <f>_xlfn.IFNA(VLOOKUP(C259,'INFORM Severity - hidden'!$C$5:$G$300,5,FALSE),"-")</f>
        <v>-</v>
      </c>
    </row>
    <row r="260" spans="1:80">
      <c r="C260" t="s">
        <v>8683</v>
      </c>
      <c r="D260" s="286" t="str">
        <f t="shared" si="4"/>
        <v>-</v>
      </c>
      <c r="E260" s="286" t="s">
        <v>8529</v>
      </c>
      <c r="F260" s="286" t="s">
        <v>8529</v>
      </c>
      <c r="G260" s="286" t="s">
        <v>8529</v>
      </c>
      <c r="H260" s="286">
        <v>3.5</v>
      </c>
      <c r="I260" s="286">
        <v>3.5</v>
      </c>
      <c r="J260" s="286">
        <v>3.5</v>
      </c>
      <c r="K260" s="286">
        <v>3.5</v>
      </c>
      <c r="L260" s="286">
        <v>3.5</v>
      </c>
      <c r="M260" s="286">
        <v>3.5</v>
      </c>
      <c r="N260" s="286">
        <v>3.7</v>
      </c>
      <c r="O260" s="286">
        <v>3.7</v>
      </c>
      <c r="P260" s="286">
        <v>3.7</v>
      </c>
      <c r="Q260" s="286">
        <v>3.7</v>
      </c>
      <c r="R260" s="286">
        <v>3.7</v>
      </c>
      <c r="S260" s="286">
        <v>3.7</v>
      </c>
      <c r="T260" s="286">
        <v>3.7</v>
      </c>
      <c r="U260" s="286">
        <v>3.7</v>
      </c>
      <c r="V260" s="286">
        <v>3.4</v>
      </c>
      <c r="W260" s="286">
        <v>3.4</v>
      </c>
      <c r="X260" s="286">
        <v>3.4</v>
      </c>
      <c r="Y260" s="286">
        <v>3.4</v>
      </c>
      <c r="Z260" s="286">
        <v>3.3</v>
      </c>
      <c r="AA260" s="286">
        <v>3.6</v>
      </c>
      <c r="AB260" s="286">
        <v>3.6</v>
      </c>
      <c r="AC260" s="286">
        <v>3.6</v>
      </c>
      <c r="AD260" s="286">
        <v>3.6</v>
      </c>
      <c r="AE260" s="286">
        <v>3.6</v>
      </c>
      <c r="AF260" s="286">
        <v>3.6</v>
      </c>
      <c r="AG260" s="286">
        <v>3.6</v>
      </c>
      <c r="AH260" s="286">
        <v>3.7</v>
      </c>
      <c r="AI260" s="286">
        <v>3.7</v>
      </c>
      <c r="AJ260" s="286">
        <v>3.7</v>
      </c>
      <c r="AK260" s="286">
        <v>3.7</v>
      </c>
      <c r="AL260" s="286">
        <v>3.7</v>
      </c>
      <c r="AM260" s="286">
        <v>3.4</v>
      </c>
      <c r="AN260" s="286">
        <v>3.5</v>
      </c>
      <c r="AO260" s="286">
        <v>3.8</v>
      </c>
      <c r="AP260" s="286">
        <v>3.8</v>
      </c>
      <c r="AQ260" s="286">
        <v>3.9</v>
      </c>
      <c r="AR260" s="286">
        <v>3.9</v>
      </c>
      <c r="AS260" s="286">
        <v>3.9</v>
      </c>
      <c r="AT260" s="286">
        <v>3.8</v>
      </c>
      <c r="AU260" s="286">
        <v>3.8</v>
      </c>
      <c r="AV260" s="286">
        <v>3.8</v>
      </c>
      <c r="AW260" s="286">
        <v>3.8</v>
      </c>
      <c r="AX260" s="286">
        <v>3.8</v>
      </c>
      <c r="AY260" s="286">
        <v>3.8</v>
      </c>
      <c r="AZ260" s="286">
        <v>3.8</v>
      </c>
      <c r="BA260" s="286">
        <v>3.9</v>
      </c>
      <c r="BB260" s="286">
        <v>3.9</v>
      </c>
      <c r="BC260" s="286">
        <v>3.9</v>
      </c>
      <c r="BD260" s="286">
        <v>3.9</v>
      </c>
      <c r="BE260" s="286">
        <v>3.8</v>
      </c>
      <c r="BF260" s="286">
        <v>3.8</v>
      </c>
      <c r="BG260" s="286">
        <v>3.8</v>
      </c>
      <c r="BH260" s="286">
        <v>3.8</v>
      </c>
      <c r="BI260" s="286">
        <v>3.8</v>
      </c>
      <c r="BJ260" s="286">
        <v>3.8</v>
      </c>
      <c r="BK260" s="286">
        <v>3.9</v>
      </c>
      <c r="BL260" s="286">
        <v>4</v>
      </c>
      <c r="BM260" s="286">
        <v>4</v>
      </c>
      <c r="BN260" s="286">
        <v>4</v>
      </c>
      <c r="BO260" s="286">
        <v>4</v>
      </c>
      <c r="BP260" s="286">
        <v>4.0999999999999996</v>
      </c>
      <c r="BQ260" s="286">
        <v>4.0999999999999996</v>
      </c>
      <c r="BR260" s="286">
        <v>4.0999999999999996</v>
      </c>
      <c r="BS260" s="286">
        <v>4.0999999999999996</v>
      </c>
      <c r="BT260" s="286">
        <v>4.0999999999999996</v>
      </c>
      <c r="BU260" s="286">
        <v>4.0999999999999996</v>
      </c>
      <c r="BV260" s="286">
        <v>4.0999999999999996</v>
      </c>
      <c r="BW260" s="286">
        <v>4.0999999999999996</v>
      </c>
      <c r="BX260" s="286">
        <v>4.0999999999999996</v>
      </c>
      <c r="BY260" s="286">
        <v>4.0999999999999996</v>
      </c>
      <c r="BZ260" s="286">
        <v>4.0999999999999996</v>
      </c>
      <c r="CA260" s="286">
        <v>4.0999999999999996</v>
      </c>
      <c r="CB260" s="286" t="str">
        <f>_xlfn.IFNA(VLOOKUP(C260,'INFORM Severity - hidden'!$C$5:$G$300,5,FALSE),"-")</f>
        <v>-</v>
      </c>
    </row>
    <row r="261" spans="1:80">
      <c r="C261" t="s">
        <v>8684</v>
      </c>
      <c r="D261" s="286" t="str">
        <f t="shared" si="4"/>
        <v>-</v>
      </c>
      <c r="E261" s="286" t="s">
        <v>8529</v>
      </c>
      <c r="F261" s="286" t="s">
        <v>8529</v>
      </c>
      <c r="G261" s="286" t="s">
        <v>8529</v>
      </c>
      <c r="H261" s="286" t="s">
        <v>8529</v>
      </c>
      <c r="I261" s="286" t="s">
        <v>8529</v>
      </c>
      <c r="J261" s="286" t="s">
        <v>8529</v>
      </c>
      <c r="K261" s="286" t="s">
        <v>8529</v>
      </c>
      <c r="L261" s="286" t="s">
        <v>8529</v>
      </c>
      <c r="M261" s="286" t="s">
        <v>8529</v>
      </c>
      <c r="N261" s="286" t="s">
        <v>8529</v>
      </c>
      <c r="O261" s="286" t="s">
        <v>8529</v>
      </c>
      <c r="P261" s="286" t="s">
        <v>8529</v>
      </c>
      <c r="Q261" s="286" t="s">
        <v>8529</v>
      </c>
      <c r="R261" s="286">
        <v>3.5</v>
      </c>
      <c r="S261" s="286">
        <v>3.5</v>
      </c>
      <c r="T261" s="286">
        <v>3.5</v>
      </c>
      <c r="U261" s="286">
        <v>3.5</v>
      </c>
      <c r="V261" s="286">
        <v>3.5</v>
      </c>
      <c r="W261" s="286">
        <v>3.5</v>
      </c>
      <c r="X261" s="286">
        <v>3.5</v>
      </c>
      <c r="Y261" s="286">
        <v>3.5</v>
      </c>
      <c r="Z261" s="286">
        <v>3.5</v>
      </c>
      <c r="AA261" s="286">
        <v>3.5</v>
      </c>
      <c r="AB261" s="286">
        <v>3.5</v>
      </c>
      <c r="AC261" s="286">
        <v>3.5</v>
      </c>
      <c r="AD261" s="286">
        <v>3.5</v>
      </c>
      <c r="AE261" s="286">
        <v>3.6</v>
      </c>
      <c r="AF261" s="286">
        <v>3.6</v>
      </c>
      <c r="AG261" s="286">
        <v>3.6</v>
      </c>
      <c r="AH261" s="286">
        <v>3.9</v>
      </c>
      <c r="AI261" s="286">
        <v>3.6</v>
      </c>
      <c r="AJ261" s="286">
        <v>3.6</v>
      </c>
      <c r="AK261" s="286">
        <v>3.6</v>
      </c>
      <c r="AL261" s="286">
        <v>3.5</v>
      </c>
      <c r="AM261" s="286">
        <v>3.6</v>
      </c>
      <c r="AN261" s="286">
        <v>3.6</v>
      </c>
      <c r="AO261" s="286">
        <v>3.6</v>
      </c>
      <c r="AP261" s="286">
        <v>3.6</v>
      </c>
      <c r="AQ261" s="286">
        <v>3.5</v>
      </c>
      <c r="AR261" s="286">
        <v>3.5</v>
      </c>
      <c r="AS261" s="286">
        <v>3.4</v>
      </c>
      <c r="AT261" s="286">
        <v>3.4</v>
      </c>
      <c r="AU261" s="286">
        <v>3.4</v>
      </c>
      <c r="AV261" s="286">
        <v>3.4</v>
      </c>
      <c r="AW261" s="286">
        <v>3.4</v>
      </c>
      <c r="AX261" s="286">
        <v>3.5</v>
      </c>
      <c r="AY261" s="286">
        <v>3.6</v>
      </c>
      <c r="AZ261" s="286">
        <v>3.6</v>
      </c>
      <c r="BA261" s="286">
        <v>3.6</v>
      </c>
      <c r="BB261" s="286">
        <v>3.7</v>
      </c>
      <c r="BC261" s="286">
        <v>3.6</v>
      </c>
      <c r="BD261" s="286">
        <v>3.6</v>
      </c>
      <c r="BE261" s="286">
        <v>3.6</v>
      </c>
      <c r="BF261" s="286">
        <v>3.7</v>
      </c>
      <c r="BG261" s="286">
        <v>3.7</v>
      </c>
      <c r="BH261" s="286">
        <v>3.7</v>
      </c>
      <c r="BI261" s="286">
        <v>3.7</v>
      </c>
      <c r="BJ261" s="286">
        <v>3.6</v>
      </c>
      <c r="BK261" s="286">
        <v>3.9</v>
      </c>
      <c r="BL261" s="286">
        <v>3.9</v>
      </c>
      <c r="BM261" s="286">
        <v>3.9</v>
      </c>
      <c r="BN261" s="286">
        <v>3.9</v>
      </c>
      <c r="BO261" s="286">
        <v>3.9</v>
      </c>
      <c r="BP261" s="286">
        <v>3.9</v>
      </c>
      <c r="BQ261" s="286">
        <v>3.9</v>
      </c>
      <c r="BR261" s="286">
        <v>3.8</v>
      </c>
      <c r="BS261" s="286">
        <v>3.8</v>
      </c>
      <c r="BT261" s="286">
        <v>3.8</v>
      </c>
      <c r="BU261" s="286">
        <v>3.8</v>
      </c>
      <c r="BV261" s="286">
        <v>3.8</v>
      </c>
      <c r="BW261" s="286">
        <v>3.8</v>
      </c>
      <c r="BX261" s="286">
        <v>3.8</v>
      </c>
      <c r="BY261" s="286">
        <v>3.8</v>
      </c>
      <c r="BZ261" s="286">
        <v>3.8</v>
      </c>
      <c r="CA261" s="286">
        <v>3.8</v>
      </c>
      <c r="CB261" s="286" t="str">
        <f>_xlfn.IFNA(VLOOKUP(C261,'INFORM Severity - hidden'!$C$5:$G$300,5,FALSE),"-")</f>
        <v>-</v>
      </c>
    </row>
    <row r="262" spans="1:80">
      <c r="C262" t="s">
        <v>8685</v>
      </c>
      <c r="D262" s="286" t="str">
        <f t="shared" si="4"/>
        <v>-</v>
      </c>
      <c r="E262" s="286" t="s">
        <v>8529</v>
      </c>
      <c r="F262" s="286" t="s">
        <v>8529</v>
      </c>
      <c r="G262" s="286" t="s">
        <v>8529</v>
      </c>
      <c r="H262" s="286" t="s">
        <v>8529</v>
      </c>
      <c r="I262" s="286" t="s">
        <v>8529</v>
      </c>
      <c r="J262" s="286" t="s">
        <v>8529</v>
      </c>
      <c r="K262" s="286" t="s">
        <v>8529</v>
      </c>
      <c r="L262" s="286" t="s">
        <v>8529</v>
      </c>
      <c r="M262" s="286" t="s">
        <v>8529</v>
      </c>
      <c r="N262" s="286" t="s">
        <v>8529</v>
      </c>
      <c r="O262" s="286" t="s">
        <v>8529</v>
      </c>
      <c r="P262" s="286" t="s">
        <v>8529</v>
      </c>
      <c r="Q262" s="286" t="s">
        <v>8529</v>
      </c>
      <c r="R262" s="286" t="s">
        <v>8529</v>
      </c>
      <c r="S262" s="286" t="s">
        <v>8529</v>
      </c>
      <c r="T262" s="286" t="s">
        <v>8529</v>
      </c>
      <c r="U262" s="286" t="s">
        <v>8529</v>
      </c>
      <c r="V262" s="286" t="s">
        <v>8529</v>
      </c>
      <c r="W262" s="286" t="s">
        <v>8529</v>
      </c>
      <c r="X262" s="286" t="s">
        <v>8529</v>
      </c>
      <c r="Y262" s="286" t="s">
        <v>8529</v>
      </c>
      <c r="Z262" s="286" t="s">
        <v>8529</v>
      </c>
      <c r="AA262" s="286" t="s">
        <v>8529</v>
      </c>
      <c r="AB262" s="286" t="s">
        <v>8529</v>
      </c>
      <c r="AC262" s="286" t="s">
        <v>8529</v>
      </c>
      <c r="AD262" s="286" t="s">
        <v>8529</v>
      </c>
      <c r="AE262" s="286" t="s">
        <v>8529</v>
      </c>
      <c r="AF262" s="286" t="s">
        <v>8529</v>
      </c>
      <c r="AG262" s="286" t="s">
        <v>8529</v>
      </c>
      <c r="AH262" s="286" t="s">
        <v>8529</v>
      </c>
      <c r="AI262" s="286" t="s">
        <v>8529</v>
      </c>
      <c r="AJ262" s="286" t="s">
        <v>8529</v>
      </c>
      <c r="AK262" s="286" t="s">
        <v>8529</v>
      </c>
      <c r="AL262" s="286" t="s">
        <v>8529</v>
      </c>
      <c r="AM262" s="286" t="s">
        <v>8529</v>
      </c>
      <c r="AN262" s="286" t="s">
        <v>8529</v>
      </c>
      <c r="AO262" s="286" t="s">
        <v>8529</v>
      </c>
      <c r="AP262" s="286" t="s">
        <v>8529</v>
      </c>
      <c r="AQ262" s="286" t="s">
        <v>8529</v>
      </c>
      <c r="AR262" s="286" t="s">
        <v>8529</v>
      </c>
      <c r="AS262" s="286" t="s">
        <v>8529</v>
      </c>
      <c r="AT262" s="286">
        <v>1.8</v>
      </c>
      <c r="AU262" s="286">
        <v>1.8</v>
      </c>
      <c r="AV262" s="286">
        <v>1.8</v>
      </c>
      <c r="AW262" s="286">
        <v>1.8</v>
      </c>
      <c r="AX262" s="286">
        <v>1.8</v>
      </c>
      <c r="AY262" s="286">
        <v>1.8</v>
      </c>
      <c r="AZ262" s="286">
        <v>1.8</v>
      </c>
      <c r="BA262" s="286">
        <v>1.8</v>
      </c>
      <c r="BB262" s="286">
        <v>1.8</v>
      </c>
      <c r="BC262" s="286">
        <v>1.8</v>
      </c>
      <c r="BD262" s="286">
        <v>1.8</v>
      </c>
      <c r="BE262" s="286">
        <v>2</v>
      </c>
      <c r="BF262" s="286">
        <v>2</v>
      </c>
      <c r="BG262" s="286">
        <v>2.4</v>
      </c>
      <c r="BH262" s="286">
        <v>2.4</v>
      </c>
      <c r="BI262" s="286">
        <v>2.5</v>
      </c>
      <c r="BJ262" s="286">
        <v>2.6</v>
      </c>
      <c r="BK262" s="286">
        <v>2.6</v>
      </c>
      <c r="BL262" s="286">
        <v>2.7</v>
      </c>
      <c r="BM262" s="286">
        <v>2.7</v>
      </c>
      <c r="BN262" s="286">
        <v>2.7</v>
      </c>
      <c r="BO262" s="286">
        <v>2.7</v>
      </c>
      <c r="BP262" s="286">
        <v>2.7</v>
      </c>
      <c r="BQ262" s="286">
        <v>2.7</v>
      </c>
      <c r="BR262" s="286">
        <v>2.2999999999999998</v>
      </c>
      <c r="BS262" s="286">
        <v>2.2999999999999998</v>
      </c>
      <c r="BT262" s="286">
        <v>2.2999999999999998</v>
      </c>
      <c r="BU262" s="286">
        <v>2.2999999999999998</v>
      </c>
      <c r="BV262" s="286">
        <v>2.2999999999999998</v>
      </c>
      <c r="BW262" s="286">
        <v>2.2999999999999998</v>
      </c>
      <c r="BX262" s="286">
        <v>2.2999999999999998</v>
      </c>
      <c r="BY262" s="286">
        <v>2.2999999999999998</v>
      </c>
      <c r="BZ262" s="286">
        <v>2.2999999999999998</v>
      </c>
      <c r="CA262" s="286">
        <v>2.2999999999999998</v>
      </c>
      <c r="CB262" s="286" t="str">
        <f>_xlfn.IFNA(VLOOKUP(C262,'INFORM Severity - hidden'!$C$5:$G$300,5,FALSE),"-")</f>
        <v>-</v>
      </c>
    </row>
    <row r="263" spans="1:80">
      <c r="C263" t="s">
        <v>8686</v>
      </c>
      <c r="D263" s="286" t="str">
        <f t="shared" si="4"/>
        <v>-</v>
      </c>
      <c r="E263" s="286" t="s">
        <v>8529</v>
      </c>
      <c r="F263" s="286" t="s">
        <v>8529</v>
      </c>
      <c r="G263" s="286" t="s">
        <v>8529</v>
      </c>
      <c r="H263" s="286" t="s">
        <v>8529</v>
      </c>
      <c r="I263" s="286" t="s">
        <v>8529</v>
      </c>
      <c r="J263" s="286" t="s">
        <v>8529</v>
      </c>
      <c r="K263" s="286" t="s">
        <v>8529</v>
      </c>
      <c r="L263" s="286" t="s">
        <v>8529</v>
      </c>
      <c r="M263" s="286" t="s">
        <v>8529</v>
      </c>
      <c r="N263" s="286" t="s">
        <v>8529</v>
      </c>
      <c r="O263" s="286" t="s">
        <v>8529</v>
      </c>
      <c r="P263" s="286" t="s">
        <v>8529</v>
      </c>
      <c r="Q263" s="286" t="s">
        <v>8529</v>
      </c>
      <c r="R263" s="286" t="s">
        <v>8529</v>
      </c>
      <c r="S263" s="286" t="s">
        <v>8529</v>
      </c>
      <c r="T263" s="286" t="s">
        <v>8529</v>
      </c>
      <c r="U263" s="286" t="s">
        <v>8529</v>
      </c>
      <c r="V263" s="286" t="s">
        <v>8529</v>
      </c>
      <c r="W263" s="286" t="s">
        <v>8529</v>
      </c>
      <c r="X263" s="286" t="s">
        <v>8529</v>
      </c>
      <c r="Y263" s="286" t="s">
        <v>8529</v>
      </c>
      <c r="Z263" s="286" t="s">
        <v>8529</v>
      </c>
      <c r="AA263" s="286" t="s">
        <v>8529</v>
      </c>
      <c r="AB263" s="286" t="s">
        <v>8529</v>
      </c>
      <c r="AC263" s="286" t="s">
        <v>8529</v>
      </c>
      <c r="AD263" s="286" t="s">
        <v>8529</v>
      </c>
      <c r="AE263" s="286" t="s">
        <v>8529</v>
      </c>
      <c r="AF263" s="286" t="s">
        <v>8529</v>
      </c>
      <c r="AG263" s="286" t="s">
        <v>8529</v>
      </c>
      <c r="AH263" s="286" t="s">
        <v>8529</v>
      </c>
      <c r="AI263" s="286" t="s">
        <v>8529</v>
      </c>
      <c r="AJ263" s="286" t="s">
        <v>8529</v>
      </c>
      <c r="AK263" s="286" t="s">
        <v>8529</v>
      </c>
      <c r="AL263" s="286" t="s">
        <v>8529</v>
      </c>
      <c r="AM263" s="286" t="s">
        <v>8529</v>
      </c>
      <c r="AN263" s="286" t="s">
        <v>8529</v>
      </c>
      <c r="AO263" s="286" t="s">
        <v>8529</v>
      </c>
      <c r="AP263" s="286" t="s">
        <v>8529</v>
      </c>
      <c r="AQ263" s="286">
        <v>3.9</v>
      </c>
      <c r="AR263" s="286">
        <v>3.9</v>
      </c>
      <c r="AS263" s="286">
        <v>3.8</v>
      </c>
      <c r="AT263" s="286">
        <v>3.8</v>
      </c>
      <c r="AU263" s="286">
        <v>3.8</v>
      </c>
      <c r="AV263" s="286">
        <v>3.8</v>
      </c>
      <c r="AW263" s="286">
        <v>4.0999999999999996</v>
      </c>
      <c r="AX263" s="286">
        <v>4.0999999999999996</v>
      </c>
      <c r="AY263" s="286">
        <v>4.2</v>
      </c>
      <c r="AZ263" s="286">
        <v>4.4000000000000004</v>
      </c>
      <c r="BA263" s="286">
        <v>4.4000000000000004</v>
      </c>
      <c r="BB263" s="286">
        <v>4.4000000000000004</v>
      </c>
      <c r="BC263" s="286">
        <v>4.4000000000000004</v>
      </c>
      <c r="BD263" s="286">
        <v>4.4000000000000004</v>
      </c>
      <c r="BE263" s="286">
        <v>4.4000000000000004</v>
      </c>
      <c r="BF263" s="286">
        <v>4.2</v>
      </c>
      <c r="BG263" s="286">
        <v>4.2</v>
      </c>
      <c r="BH263" s="286">
        <v>4.2</v>
      </c>
      <c r="BI263" s="286">
        <v>4.2</v>
      </c>
      <c r="BJ263" s="286">
        <v>4.2</v>
      </c>
      <c r="BK263" s="286">
        <v>4.2</v>
      </c>
      <c r="BL263" s="286">
        <v>4.2</v>
      </c>
      <c r="BM263" s="286">
        <v>4.0999999999999996</v>
      </c>
      <c r="BN263" s="286">
        <v>4.0999999999999996</v>
      </c>
      <c r="BO263" s="286">
        <v>4.0999999999999996</v>
      </c>
      <c r="BP263" s="286">
        <v>4.4000000000000004</v>
      </c>
      <c r="BQ263" s="286">
        <v>4.4000000000000004</v>
      </c>
      <c r="BR263" s="286">
        <v>4.4000000000000004</v>
      </c>
      <c r="BS263" s="286">
        <v>4.4000000000000004</v>
      </c>
      <c r="BT263" s="286">
        <v>4.4000000000000004</v>
      </c>
      <c r="BU263" s="286">
        <v>4.4000000000000004</v>
      </c>
      <c r="BV263" s="286">
        <v>4.4000000000000004</v>
      </c>
      <c r="BW263" s="286">
        <v>4.4000000000000004</v>
      </c>
      <c r="BX263" s="286">
        <v>4.4000000000000004</v>
      </c>
      <c r="BY263" s="286">
        <v>4.4000000000000004</v>
      </c>
      <c r="BZ263" s="286">
        <v>4.4000000000000004</v>
      </c>
      <c r="CA263" s="286">
        <v>4.4000000000000004</v>
      </c>
      <c r="CB263" s="286" t="str">
        <f>_xlfn.IFNA(VLOOKUP(C263,'INFORM Severity - hidden'!$C$5:$G$300,5,FALSE),"-")</f>
        <v>-</v>
      </c>
    </row>
    <row r="264" spans="1:80">
      <c r="C264" t="s">
        <v>8687</v>
      </c>
      <c r="D264" s="286" t="str">
        <f t="shared" si="4"/>
        <v>-</v>
      </c>
      <c r="E264" s="286" t="s">
        <v>8529</v>
      </c>
      <c r="F264" s="286" t="s">
        <v>8529</v>
      </c>
      <c r="G264" s="286" t="s">
        <v>8529</v>
      </c>
      <c r="H264" s="286" t="s">
        <v>8529</v>
      </c>
      <c r="I264" s="286" t="s">
        <v>8529</v>
      </c>
      <c r="J264" s="286" t="s">
        <v>8529</v>
      </c>
      <c r="K264" s="286" t="s">
        <v>8529</v>
      </c>
      <c r="L264" s="286" t="s">
        <v>8529</v>
      </c>
      <c r="M264" s="286" t="s">
        <v>8529</v>
      </c>
      <c r="N264" s="286" t="s">
        <v>8529</v>
      </c>
      <c r="O264" s="286" t="s">
        <v>8529</v>
      </c>
      <c r="P264" s="286" t="s">
        <v>8529</v>
      </c>
      <c r="Q264" s="286" t="s">
        <v>8529</v>
      </c>
      <c r="R264" s="286" t="s">
        <v>8529</v>
      </c>
      <c r="S264" s="286" t="s">
        <v>8529</v>
      </c>
      <c r="T264" s="286" t="s">
        <v>8529</v>
      </c>
      <c r="U264" s="286" t="s">
        <v>8529</v>
      </c>
      <c r="V264" s="286" t="s">
        <v>8529</v>
      </c>
      <c r="W264" s="286" t="s">
        <v>8529</v>
      </c>
      <c r="X264" s="286" t="s">
        <v>8529</v>
      </c>
      <c r="Y264" s="286" t="s">
        <v>8529</v>
      </c>
      <c r="Z264" s="286" t="s">
        <v>8529</v>
      </c>
      <c r="AA264" s="286" t="s">
        <v>8529</v>
      </c>
      <c r="AB264" s="286" t="s">
        <v>8529</v>
      </c>
      <c r="AC264" s="286" t="s">
        <v>8529</v>
      </c>
      <c r="AD264" s="286" t="s">
        <v>8529</v>
      </c>
      <c r="AE264" s="286" t="s">
        <v>8529</v>
      </c>
      <c r="AF264" s="286" t="s">
        <v>8529</v>
      </c>
      <c r="AG264" s="286" t="s">
        <v>8529</v>
      </c>
      <c r="AH264" s="286" t="s">
        <v>8529</v>
      </c>
      <c r="AI264" s="286" t="s">
        <v>8529</v>
      </c>
      <c r="AJ264" s="286" t="s">
        <v>8529</v>
      </c>
      <c r="AK264" s="286" t="s">
        <v>8529</v>
      </c>
      <c r="AL264" s="286" t="s">
        <v>8529</v>
      </c>
      <c r="AM264" s="286" t="s">
        <v>8529</v>
      </c>
      <c r="AN264" s="286" t="s">
        <v>8529</v>
      </c>
      <c r="AO264" s="286" t="s">
        <v>8529</v>
      </c>
      <c r="AP264" s="286" t="s">
        <v>8529</v>
      </c>
      <c r="AQ264" s="286" t="s">
        <v>8529</v>
      </c>
      <c r="AR264" s="286" t="s">
        <v>8529</v>
      </c>
      <c r="AS264" s="286" t="s">
        <v>8529</v>
      </c>
      <c r="AT264" s="286" t="s">
        <v>8529</v>
      </c>
      <c r="AU264" s="286" t="s">
        <v>8529</v>
      </c>
      <c r="AV264" s="286" t="s">
        <v>8529</v>
      </c>
      <c r="AW264" s="286" t="s">
        <v>8529</v>
      </c>
      <c r="AX264" s="286" t="s">
        <v>8529</v>
      </c>
      <c r="AY264" s="286" t="s">
        <v>8529</v>
      </c>
      <c r="AZ264" s="286" t="s">
        <v>8529</v>
      </c>
      <c r="BA264" s="286" t="s">
        <v>8529</v>
      </c>
      <c r="BB264" s="286" t="s">
        <v>8529</v>
      </c>
      <c r="BC264" s="286">
        <v>3.7</v>
      </c>
      <c r="BD264" s="286">
        <v>3.7</v>
      </c>
      <c r="BE264" s="286">
        <v>3.8</v>
      </c>
      <c r="BF264" s="286">
        <v>4</v>
      </c>
      <c r="BG264" s="286">
        <v>4</v>
      </c>
      <c r="BH264" s="286">
        <v>4</v>
      </c>
      <c r="BI264" s="286">
        <v>4</v>
      </c>
      <c r="BJ264" s="286">
        <v>4</v>
      </c>
      <c r="BK264" s="286">
        <v>3.6</v>
      </c>
      <c r="BL264" s="286">
        <v>3.6</v>
      </c>
      <c r="BM264" s="286">
        <v>3.6</v>
      </c>
      <c r="BN264" s="286">
        <v>3.6</v>
      </c>
      <c r="BO264" s="286">
        <v>3.6</v>
      </c>
      <c r="BP264" s="286">
        <v>3.6</v>
      </c>
      <c r="BQ264" s="286">
        <v>3.6</v>
      </c>
      <c r="BR264" s="286">
        <v>3.6</v>
      </c>
      <c r="BS264" s="286">
        <v>3.6</v>
      </c>
      <c r="BT264" s="286">
        <v>3.6</v>
      </c>
      <c r="BU264" s="286">
        <v>3.6</v>
      </c>
      <c r="BV264" s="286">
        <v>3.6</v>
      </c>
      <c r="BW264" s="286">
        <v>3.6</v>
      </c>
      <c r="BX264" s="286">
        <v>3.6</v>
      </c>
      <c r="BY264" s="286">
        <v>3.6</v>
      </c>
      <c r="BZ264" s="286">
        <v>3.6</v>
      </c>
      <c r="CA264" s="286">
        <v>3.6</v>
      </c>
      <c r="CB264" s="286" t="str">
        <f>_xlfn.IFNA(VLOOKUP(C264,'INFORM Severity - hidden'!$C$5:$G$300,5,FALSE),"-")</f>
        <v>-</v>
      </c>
    </row>
    <row r="265" spans="1:80">
      <c r="A265" t="s">
        <v>1254</v>
      </c>
      <c r="B265" t="s">
        <v>1252</v>
      </c>
      <c r="C265" t="s">
        <v>1253</v>
      </c>
      <c r="D265" s="286" t="str">
        <f t="shared" si="4"/>
        <v>Stable</v>
      </c>
      <c r="E265" s="286" t="s">
        <v>8529</v>
      </c>
      <c r="F265" s="286" t="s">
        <v>8529</v>
      </c>
      <c r="G265" s="286" t="s">
        <v>8529</v>
      </c>
      <c r="H265" s="286" t="s">
        <v>8529</v>
      </c>
      <c r="I265" s="286" t="s">
        <v>8529</v>
      </c>
      <c r="J265" s="286" t="s">
        <v>8529</v>
      </c>
      <c r="K265" s="286" t="s">
        <v>8529</v>
      </c>
      <c r="L265" s="286" t="s">
        <v>8529</v>
      </c>
      <c r="M265" s="286" t="s">
        <v>8529</v>
      </c>
      <c r="N265" s="286" t="s">
        <v>8529</v>
      </c>
      <c r="O265" s="286" t="s">
        <v>8529</v>
      </c>
      <c r="P265" s="286" t="s">
        <v>8529</v>
      </c>
      <c r="Q265" s="286" t="s">
        <v>8529</v>
      </c>
      <c r="R265" s="286" t="s">
        <v>8529</v>
      </c>
      <c r="S265" s="286" t="s">
        <v>8529</v>
      </c>
      <c r="T265" s="286" t="s">
        <v>8529</v>
      </c>
      <c r="U265" s="286" t="s">
        <v>8529</v>
      </c>
      <c r="V265" s="286" t="s">
        <v>8529</v>
      </c>
      <c r="W265" s="286" t="s">
        <v>8529</v>
      </c>
      <c r="X265" s="286" t="s">
        <v>8529</v>
      </c>
      <c r="Y265" s="286" t="s">
        <v>8529</v>
      </c>
      <c r="Z265" s="286" t="s">
        <v>8529</v>
      </c>
      <c r="AA265" s="286" t="s">
        <v>8529</v>
      </c>
      <c r="AB265" s="286" t="s">
        <v>8529</v>
      </c>
      <c r="AC265" s="286" t="s">
        <v>8529</v>
      </c>
      <c r="AD265" s="286" t="s">
        <v>8529</v>
      </c>
      <c r="AE265" s="286" t="s">
        <v>8529</v>
      </c>
      <c r="AF265" s="286" t="s">
        <v>8529</v>
      </c>
      <c r="AG265" s="286" t="s">
        <v>8529</v>
      </c>
      <c r="AH265" s="286" t="s">
        <v>8529</v>
      </c>
      <c r="AI265" s="286" t="s">
        <v>8529</v>
      </c>
      <c r="AJ265" s="286" t="s">
        <v>8529</v>
      </c>
      <c r="AK265" s="286" t="s">
        <v>8529</v>
      </c>
      <c r="AL265" s="286" t="s">
        <v>8529</v>
      </c>
      <c r="AM265" s="286" t="s">
        <v>8529</v>
      </c>
      <c r="AN265" s="286" t="s">
        <v>8529</v>
      </c>
      <c r="AO265" s="286" t="s">
        <v>8529</v>
      </c>
      <c r="AP265" s="286" t="s">
        <v>8529</v>
      </c>
      <c r="AQ265" s="286">
        <v>1</v>
      </c>
      <c r="AR265" s="286">
        <v>1</v>
      </c>
      <c r="AS265" s="286">
        <v>1</v>
      </c>
      <c r="AT265" s="286">
        <v>1</v>
      </c>
      <c r="AU265" s="286">
        <v>2.2999999999999998</v>
      </c>
      <c r="AV265" s="286">
        <v>2.4</v>
      </c>
      <c r="AW265" s="286">
        <v>2.5</v>
      </c>
      <c r="AX265" s="286">
        <v>2.5</v>
      </c>
      <c r="AY265" s="286">
        <v>2.5</v>
      </c>
      <c r="AZ265" s="286">
        <v>1.4</v>
      </c>
      <c r="BA265" s="286">
        <v>1.4</v>
      </c>
      <c r="BB265" s="286">
        <v>1.4</v>
      </c>
      <c r="BC265" s="286">
        <v>1.4</v>
      </c>
      <c r="BD265" s="286">
        <v>1.4</v>
      </c>
      <c r="BE265" s="286">
        <v>1.4</v>
      </c>
      <c r="BF265" s="286">
        <v>1.4</v>
      </c>
      <c r="BG265" s="286">
        <v>1.5</v>
      </c>
      <c r="BH265" s="286">
        <v>1.4</v>
      </c>
      <c r="BI265" s="286">
        <v>1.3</v>
      </c>
      <c r="BJ265" s="286">
        <v>1.7</v>
      </c>
      <c r="BK265" s="286">
        <v>1.7</v>
      </c>
      <c r="BL265" s="286">
        <v>1.7</v>
      </c>
      <c r="BM265" s="286">
        <v>1.8</v>
      </c>
      <c r="BN265" s="286">
        <v>1.7</v>
      </c>
      <c r="BO265" s="286">
        <v>1.7</v>
      </c>
      <c r="BP265" s="286">
        <v>1.7</v>
      </c>
      <c r="BQ265" s="286">
        <v>1.7</v>
      </c>
      <c r="BR265" s="286">
        <v>1.7</v>
      </c>
      <c r="BS265" s="286">
        <v>1.7</v>
      </c>
      <c r="BT265" s="286">
        <v>1.6</v>
      </c>
      <c r="BU265" s="286">
        <v>1.8</v>
      </c>
      <c r="BV265" s="286">
        <v>1.8</v>
      </c>
      <c r="BW265" s="286">
        <v>1.9</v>
      </c>
      <c r="BX265" s="286">
        <v>1.9</v>
      </c>
      <c r="BY265" s="286">
        <v>1.9</v>
      </c>
      <c r="BZ265" s="286">
        <v>1.9</v>
      </c>
      <c r="CA265" s="286">
        <v>1.9</v>
      </c>
      <c r="CB265" s="286">
        <f>_xlfn.IFNA(VLOOKUP(C265,'INFORM Severity - hidden'!$C$5:$G$300,5,FALSE),"-")</f>
        <v>1.9</v>
      </c>
    </row>
    <row r="266" spans="1:80">
      <c r="A266" t="s">
        <v>694</v>
      </c>
      <c r="B266" t="s">
        <v>692</v>
      </c>
      <c r="C266" t="s">
        <v>693</v>
      </c>
      <c r="D266" s="286" t="str">
        <f t="shared" si="4"/>
        <v>Stable</v>
      </c>
      <c r="E266" s="286" t="s">
        <v>8529</v>
      </c>
      <c r="F266" s="286" t="s">
        <v>8529</v>
      </c>
      <c r="G266" s="286" t="s">
        <v>8529</v>
      </c>
      <c r="H266" s="286" t="s">
        <v>8529</v>
      </c>
      <c r="I266" s="286" t="s">
        <v>8529</v>
      </c>
      <c r="J266" s="286" t="s">
        <v>8529</v>
      </c>
      <c r="K266" s="286" t="s">
        <v>8529</v>
      </c>
      <c r="L266" s="286" t="s">
        <v>8529</v>
      </c>
      <c r="M266" s="286" t="s">
        <v>8529</v>
      </c>
      <c r="N266" s="286" t="s">
        <v>8529</v>
      </c>
      <c r="O266" s="286" t="s">
        <v>8529</v>
      </c>
      <c r="P266" s="286" t="s">
        <v>8529</v>
      </c>
      <c r="Q266" s="286" t="s">
        <v>8529</v>
      </c>
      <c r="R266" s="286" t="s">
        <v>8529</v>
      </c>
      <c r="S266" s="286" t="s">
        <v>8529</v>
      </c>
      <c r="T266" s="286" t="s">
        <v>8529</v>
      </c>
      <c r="U266" s="286" t="s">
        <v>8529</v>
      </c>
      <c r="V266" s="286" t="s">
        <v>8529</v>
      </c>
      <c r="W266" s="286" t="s">
        <v>8529</v>
      </c>
      <c r="X266" s="286" t="s">
        <v>8529</v>
      </c>
      <c r="Y266" s="286" t="s">
        <v>8529</v>
      </c>
      <c r="Z266" s="286" t="s">
        <v>8529</v>
      </c>
      <c r="AA266" s="286" t="s">
        <v>8529</v>
      </c>
      <c r="AB266" s="286" t="s">
        <v>8529</v>
      </c>
      <c r="AC266" s="286" t="s">
        <v>8529</v>
      </c>
      <c r="AD266" s="286" t="s">
        <v>8529</v>
      </c>
      <c r="AE266" s="286" t="s">
        <v>8529</v>
      </c>
      <c r="AF266" s="286" t="s">
        <v>8529</v>
      </c>
      <c r="AG266" s="286" t="s">
        <v>8529</v>
      </c>
      <c r="AH266" s="286" t="s">
        <v>8529</v>
      </c>
      <c r="AI266" s="286" t="s">
        <v>8529</v>
      </c>
      <c r="AJ266" s="286" t="s">
        <v>8529</v>
      </c>
      <c r="AK266" s="286" t="s">
        <v>8529</v>
      </c>
      <c r="AL266" s="286" t="s">
        <v>8529</v>
      </c>
      <c r="AM266" s="286" t="s">
        <v>8529</v>
      </c>
      <c r="AN266" s="286" t="s">
        <v>8529</v>
      </c>
      <c r="AO266" s="286" t="s">
        <v>8529</v>
      </c>
      <c r="AP266" s="286" t="s">
        <v>8529</v>
      </c>
      <c r="AQ266" s="286" t="s">
        <v>8529</v>
      </c>
      <c r="AR266" s="286" t="s">
        <v>8529</v>
      </c>
      <c r="AS266" s="286" t="s">
        <v>8529</v>
      </c>
      <c r="AT266" s="286" t="s">
        <v>8529</v>
      </c>
      <c r="AU266" s="286" t="s">
        <v>8529</v>
      </c>
      <c r="AV266" s="286" t="s">
        <v>8529</v>
      </c>
      <c r="AW266" s="286" t="s">
        <v>8529</v>
      </c>
      <c r="AX266" s="286" t="s">
        <v>8529</v>
      </c>
      <c r="AY266" s="286" t="s">
        <v>8529</v>
      </c>
      <c r="AZ266" s="286" t="s">
        <v>8529</v>
      </c>
      <c r="BA266" s="286" t="s">
        <v>8529</v>
      </c>
      <c r="BB266" s="286" t="s">
        <v>8529</v>
      </c>
      <c r="BC266" s="286" t="s">
        <v>8529</v>
      </c>
      <c r="BD266" s="286" t="s">
        <v>8529</v>
      </c>
      <c r="BE266" s="286" t="s">
        <v>8529</v>
      </c>
      <c r="BF266" s="286" t="s">
        <v>8529</v>
      </c>
      <c r="BG266" s="286" t="s">
        <v>8529</v>
      </c>
      <c r="BH266" s="286">
        <v>2.7</v>
      </c>
      <c r="BI266" s="286">
        <v>2.7</v>
      </c>
      <c r="BJ266" s="286">
        <v>2.7</v>
      </c>
      <c r="BK266" s="286">
        <v>2.7</v>
      </c>
      <c r="BL266" s="286">
        <v>2.7</v>
      </c>
      <c r="BM266" s="286">
        <v>2.7</v>
      </c>
      <c r="BN266" s="286">
        <v>2.7</v>
      </c>
      <c r="BO266" s="286">
        <v>2.8</v>
      </c>
      <c r="BP266" s="286">
        <v>2.8</v>
      </c>
      <c r="BQ266" s="286">
        <v>2.8</v>
      </c>
      <c r="BR266" s="286">
        <v>2.8</v>
      </c>
      <c r="BS266" s="286">
        <v>2.8</v>
      </c>
      <c r="BT266" s="286">
        <v>2.8</v>
      </c>
      <c r="BU266" s="286">
        <v>2.8</v>
      </c>
      <c r="BV266" s="286">
        <v>2.8</v>
      </c>
      <c r="BW266" s="286">
        <v>2.8</v>
      </c>
      <c r="BX266" s="286">
        <v>2.8</v>
      </c>
      <c r="BY266" s="286">
        <v>2.8</v>
      </c>
      <c r="BZ266" s="286">
        <v>2.8</v>
      </c>
      <c r="CA266" s="286">
        <v>2.8</v>
      </c>
      <c r="CB266" s="286">
        <f>_xlfn.IFNA(VLOOKUP(C266,'INFORM Severity - hidden'!$C$5:$G$300,5,FALSE),"-")</f>
        <v>2.7</v>
      </c>
    </row>
    <row r="267" spans="1:80">
      <c r="A267" t="s">
        <v>116</v>
      </c>
      <c r="B267" t="s">
        <v>114</v>
      </c>
      <c r="C267" t="s">
        <v>115</v>
      </c>
      <c r="D267" s="286" t="str">
        <f t="shared" si="4"/>
        <v>Stable</v>
      </c>
      <c r="E267" s="286" t="s">
        <v>8529</v>
      </c>
      <c r="F267" s="286">
        <v>1.4</v>
      </c>
      <c r="G267" s="286">
        <v>1.4</v>
      </c>
      <c r="H267" s="286">
        <v>1.6</v>
      </c>
      <c r="I267" s="286">
        <v>1.6</v>
      </c>
      <c r="J267" s="286">
        <v>1.6</v>
      </c>
      <c r="K267" s="286">
        <v>1.6</v>
      </c>
      <c r="L267" s="286">
        <v>1.6</v>
      </c>
      <c r="M267" s="286">
        <v>1.6</v>
      </c>
      <c r="N267" s="286">
        <v>2.2999999999999998</v>
      </c>
      <c r="O267" s="286">
        <v>2.2999999999999998</v>
      </c>
      <c r="P267" s="286">
        <v>2.2999999999999998</v>
      </c>
      <c r="Q267" s="286">
        <v>2.2999999999999998</v>
      </c>
      <c r="R267" s="286">
        <v>2.2999999999999998</v>
      </c>
      <c r="S267" s="286">
        <v>2</v>
      </c>
      <c r="T267" s="286">
        <v>2</v>
      </c>
      <c r="U267" s="286">
        <v>1.8</v>
      </c>
      <c r="V267" s="286">
        <v>1.9</v>
      </c>
      <c r="W267" s="286">
        <v>1.9</v>
      </c>
      <c r="X267" s="286">
        <v>1.9</v>
      </c>
      <c r="Y267" s="286">
        <v>1.8</v>
      </c>
      <c r="Z267" s="286">
        <v>1.9</v>
      </c>
      <c r="AA267" s="286">
        <v>2</v>
      </c>
      <c r="AB267" s="286">
        <v>2</v>
      </c>
      <c r="AC267" s="286">
        <v>1.9</v>
      </c>
      <c r="AD267" s="286">
        <v>1.9</v>
      </c>
      <c r="AE267" s="286">
        <v>1.9</v>
      </c>
      <c r="AF267" s="286">
        <v>2</v>
      </c>
      <c r="AG267" s="286">
        <v>2</v>
      </c>
      <c r="AH267" s="286">
        <v>2</v>
      </c>
      <c r="AI267" s="286">
        <v>2</v>
      </c>
      <c r="AJ267" s="286">
        <v>2</v>
      </c>
      <c r="AK267" s="286">
        <v>2</v>
      </c>
      <c r="AL267" s="286">
        <v>2</v>
      </c>
      <c r="AM267" s="286">
        <v>2</v>
      </c>
      <c r="AN267" s="286">
        <v>2</v>
      </c>
      <c r="AO267" s="286">
        <v>2</v>
      </c>
      <c r="AP267" s="286">
        <v>2</v>
      </c>
      <c r="AQ267" s="286">
        <v>2.4</v>
      </c>
      <c r="AR267" s="286">
        <v>2.4</v>
      </c>
      <c r="AS267" s="286">
        <v>2.4</v>
      </c>
      <c r="AT267" s="286">
        <v>2.4</v>
      </c>
      <c r="AU267" s="286">
        <v>2.4</v>
      </c>
      <c r="AV267" s="286">
        <v>2.4</v>
      </c>
      <c r="AW267" s="286">
        <v>2.4</v>
      </c>
      <c r="AX267" s="286">
        <v>2.4</v>
      </c>
      <c r="AY267" s="286">
        <v>2.4</v>
      </c>
      <c r="AZ267" s="286">
        <v>2.4</v>
      </c>
      <c r="BA267" s="286">
        <v>2.4</v>
      </c>
      <c r="BB267" s="286">
        <v>2.4</v>
      </c>
      <c r="BC267" s="286">
        <v>2.4</v>
      </c>
      <c r="BD267" s="286">
        <v>2.4</v>
      </c>
      <c r="BE267" s="286">
        <v>2.4</v>
      </c>
      <c r="BF267" s="286">
        <v>2.4</v>
      </c>
      <c r="BG267" s="286">
        <v>2.4</v>
      </c>
      <c r="BH267" s="286">
        <v>2.4</v>
      </c>
      <c r="BI267" s="286">
        <v>2.4</v>
      </c>
      <c r="BJ267" s="286">
        <v>2.4</v>
      </c>
      <c r="BK267" s="286">
        <v>2.4</v>
      </c>
      <c r="BL267" s="286">
        <v>2.2000000000000002</v>
      </c>
      <c r="BM267" s="286">
        <v>2.2000000000000002</v>
      </c>
      <c r="BN267" s="286">
        <v>2.4</v>
      </c>
      <c r="BO267" s="286">
        <v>2.4</v>
      </c>
      <c r="BP267" s="286">
        <v>2.4</v>
      </c>
      <c r="BQ267" s="286">
        <v>2.4</v>
      </c>
      <c r="BR267" s="286">
        <v>2.4</v>
      </c>
      <c r="BS267" s="286">
        <v>2.4</v>
      </c>
      <c r="BT267" s="286">
        <v>2.4</v>
      </c>
      <c r="BU267" s="286">
        <v>2.4</v>
      </c>
      <c r="BV267" s="286">
        <v>2.4</v>
      </c>
      <c r="BW267" s="286">
        <v>2.4</v>
      </c>
      <c r="BX267" s="286">
        <v>2.4</v>
      </c>
      <c r="BY267" s="286">
        <v>2.4</v>
      </c>
      <c r="BZ267" s="286">
        <v>2.4</v>
      </c>
      <c r="CA267" s="286">
        <v>2.4</v>
      </c>
      <c r="CB267" s="286">
        <f>_xlfn.IFNA(VLOOKUP(C267,'INFORM Severity - hidden'!$C$5:$G$300,5,FALSE),"-")</f>
        <v>2.4</v>
      </c>
    </row>
    <row r="268" spans="1:80">
      <c r="A268" t="s">
        <v>1716</v>
      </c>
      <c r="B268" t="s">
        <v>1714</v>
      </c>
      <c r="C268" t="s">
        <v>1715</v>
      </c>
      <c r="D268" s="286" t="str">
        <f t="shared" si="4"/>
        <v>Decreasing</v>
      </c>
      <c r="E268" s="286" t="s">
        <v>8529</v>
      </c>
      <c r="F268" s="286">
        <v>3.9</v>
      </c>
      <c r="G268" s="286">
        <v>3.9</v>
      </c>
      <c r="H268" s="286">
        <v>4</v>
      </c>
      <c r="I268" s="286">
        <v>3.9</v>
      </c>
      <c r="J268" s="286">
        <v>4</v>
      </c>
      <c r="K268" s="286">
        <v>4</v>
      </c>
      <c r="L268" s="286">
        <v>4</v>
      </c>
      <c r="M268" s="286">
        <v>4</v>
      </c>
      <c r="N268" s="286">
        <v>4.0999999999999996</v>
      </c>
      <c r="O268" s="286">
        <v>4.0999999999999996</v>
      </c>
      <c r="P268" s="286">
        <v>4.0999999999999996</v>
      </c>
      <c r="Q268" s="286">
        <v>4.0999999999999996</v>
      </c>
      <c r="R268" s="286">
        <v>4.5999999999999996</v>
      </c>
      <c r="S268" s="286">
        <v>4.5999999999999996</v>
      </c>
      <c r="T268" s="286">
        <v>4.5999999999999996</v>
      </c>
      <c r="U268" s="286">
        <v>4.5999999999999996</v>
      </c>
      <c r="V268" s="286">
        <v>4.5</v>
      </c>
      <c r="W268" s="286">
        <v>4.5</v>
      </c>
      <c r="X268" s="286">
        <v>4.5</v>
      </c>
      <c r="Y268" s="286">
        <v>4.5</v>
      </c>
      <c r="Z268" s="286">
        <v>4.5</v>
      </c>
      <c r="AA268" s="286">
        <v>4.5</v>
      </c>
      <c r="AB268" s="286">
        <v>4.5</v>
      </c>
      <c r="AC268" s="286">
        <v>4.5</v>
      </c>
      <c r="AD268" s="286">
        <v>4.3</v>
      </c>
      <c r="AE268" s="286">
        <v>4.3</v>
      </c>
      <c r="AF268" s="286">
        <v>4.2</v>
      </c>
      <c r="AG268" s="286">
        <v>4.2</v>
      </c>
      <c r="AH268" s="286">
        <v>4.4000000000000004</v>
      </c>
      <c r="AI268" s="286">
        <v>4.4000000000000004</v>
      </c>
      <c r="AJ268" s="286">
        <v>4.4000000000000004</v>
      </c>
      <c r="AK268" s="286">
        <v>4.4000000000000004</v>
      </c>
      <c r="AL268" s="286">
        <v>4.4000000000000004</v>
      </c>
      <c r="AM268" s="286">
        <v>4.3</v>
      </c>
      <c r="AN268" s="286">
        <v>4.4000000000000004</v>
      </c>
      <c r="AO268" s="286">
        <v>4.3</v>
      </c>
      <c r="AP268" s="286">
        <v>4.3</v>
      </c>
      <c r="AQ268" s="286">
        <v>4.4000000000000004</v>
      </c>
      <c r="AR268" s="286">
        <v>4.4000000000000004</v>
      </c>
      <c r="AS268" s="286">
        <v>4.4000000000000004</v>
      </c>
      <c r="AT268" s="286">
        <v>4.4000000000000004</v>
      </c>
      <c r="AU268" s="286">
        <v>4.4000000000000004</v>
      </c>
      <c r="AV268" s="286">
        <v>4.4000000000000004</v>
      </c>
      <c r="AW268" s="286">
        <v>4.4000000000000004</v>
      </c>
      <c r="AX268" s="286">
        <v>4.4000000000000004</v>
      </c>
      <c r="AY268" s="286">
        <v>4.4000000000000004</v>
      </c>
      <c r="AZ268" s="286">
        <v>4.4000000000000004</v>
      </c>
      <c r="BA268" s="286">
        <v>4.4000000000000004</v>
      </c>
      <c r="BB268" s="286">
        <v>4.4000000000000004</v>
      </c>
      <c r="BC268" s="286">
        <v>4.4000000000000004</v>
      </c>
      <c r="BD268" s="286">
        <v>4.4000000000000004</v>
      </c>
      <c r="BE268" s="286">
        <v>4.5</v>
      </c>
      <c r="BF268" s="286">
        <v>4.7</v>
      </c>
      <c r="BG268" s="286">
        <v>4.5999999999999996</v>
      </c>
      <c r="BH268" s="286">
        <v>4.9000000000000004</v>
      </c>
      <c r="BI268" s="286">
        <v>4.9000000000000004</v>
      </c>
      <c r="BJ268" s="286">
        <v>4.8</v>
      </c>
      <c r="BK268" s="286">
        <v>4.8</v>
      </c>
      <c r="BL268" s="286">
        <v>4.9000000000000004</v>
      </c>
      <c r="BM268" s="286">
        <v>4.9000000000000004</v>
      </c>
      <c r="BN268" s="286">
        <v>4.9000000000000004</v>
      </c>
      <c r="BO268" s="286">
        <v>4.9000000000000004</v>
      </c>
      <c r="BP268" s="286">
        <v>4.9000000000000004</v>
      </c>
      <c r="BQ268" s="286">
        <v>4.9000000000000004</v>
      </c>
      <c r="BR268" s="286">
        <v>4.9000000000000004</v>
      </c>
      <c r="BS268" s="286">
        <v>4.8</v>
      </c>
      <c r="BT268" s="286">
        <v>4.9000000000000004</v>
      </c>
      <c r="BU268" s="286">
        <v>4.9000000000000004</v>
      </c>
      <c r="BV268" s="286">
        <v>4.9000000000000004</v>
      </c>
      <c r="BW268" s="286">
        <v>4.9000000000000004</v>
      </c>
      <c r="BX268" s="286">
        <v>4.9000000000000004</v>
      </c>
      <c r="BY268" s="286">
        <v>4.7</v>
      </c>
      <c r="BZ268" s="286">
        <v>4.7</v>
      </c>
      <c r="CA268" s="286">
        <v>4.7</v>
      </c>
      <c r="CB268" s="286">
        <f>_xlfn.IFNA(VLOOKUP(C268,'INFORM Severity - hidden'!$C$5:$G$300,5,FALSE),"-")</f>
        <v>4.7</v>
      </c>
    </row>
    <row r="269" spans="1:80">
      <c r="C269" t="s">
        <v>8688</v>
      </c>
      <c r="D269" s="286" t="str">
        <f t="shared" si="4"/>
        <v>-</v>
      </c>
      <c r="E269" s="286" t="s">
        <v>8529</v>
      </c>
      <c r="F269" s="286">
        <v>3.9</v>
      </c>
      <c r="G269" s="286">
        <v>3.9</v>
      </c>
      <c r="H269" s="286" t="s">
        <v>8529</v>
      </c>
      <c r="I269" s="286" t="s">
        <v>8529</v>
      </c>
      <c r="J269" s="286" t="s">
        <v>8529</v>
      </c>
      <c r="K269" s="286" t="s">
        <v>8529</v>
      </c>
      <c r="L269" s="286" t="s">
        <v>8529</v>
      </c>
      <c r="M269" s="286" t="s">
        <v>8529</v>
      </c>
      <c r="N269" s="286" t="s">
        <v>8529</v>
      </c>
      <c r="O269" s="286" t="s">
        <v>8529</v>
      </c>
      <c r="P269" s="286" t="s">
        <v>8529</v>
      </c>
      <c r="Q269" s="286" t="s">
        <v>8529</v>
      </c>
      <c r="R269" s="286" t="s">
        <v>8529</v>
      </c>
      <c r="S269" s="286" t="s">
        <v>8529</v>
      </c>
      <c r="T269" s="286" t="s">
        <v>8529</v>
      </c>
      <c r="U269" s="286" t="s">
        <v>8529</v>
      </c>
      <c r="V269" s="286" t="s">
        <v>8529</v>
      </c>
      <c r="W269" s="286" t="s">
        <v>8529</v>
      </c>
      <c r="X269" s="286" t="s">
        <v>8529</v>
      </c>
      <c r="Y269" s="286" t="s">
        <v>8529</v>
      </c>
      <c r="Z269" s="286" t="s">
        <v>8529</v>
      </c>
      <c r="AA269" s="286" t="s">
        <v>8529</v>
      </c>
      <c r="AB269" s="286" t="s">
        <v>8529</v>
      </c>
      <c r="AC269" s="286" t="s">
        <v>8529</v>
      </c>
      <c r="AD269" s="286" t="s">
        <v>8529</v>
      </c>
      <c r="AE269" s="286" t="s">
        <v>8529</v>
      </c>
      <c r="AF269" s="286" t="s">
        <v>8529</v>
      </c>
      <c r="AG269" s="286" t="s">
        <v>8529</v>
      </c>
      <c r="AH269" s="286" t="s">
        <v>8529</v>
      </c>
      <c r="AI269" s="286" t="s">
        <v>8529</v>
      </c>
      <c r="AJ269" s="286" t="s">
        <v>8529</v>
      </c>
      <c r="AK269" s="286" t="s">
        <v>8529</v>
      </c>
      <c r="AL269" s="286" t="s">
        <v>8529</v>
      </c>
      <c r="AM269" s="286" t="s">
        <v>8529</v>
      </c>
      <c r="AN269" s="286" t="s">
        <v>8529</v>
      </c>
      <c r="AO269" s="286" t="s">
        <v>8529</v>
      </c>
      <c r="AP269" s="286" t="s">
        <v>8529</v>
      </c>
      <c r="AQ269" s="286" t="s">
        <v>8529</v>
      </c>
      <c r="AR269" s="286" t="s">
        <v>8529</v>
      </c>
      <c r="AS269" s="286" t="s">
        <v>8529</v>
      </c>
      <c r="AT269" s="286" t="s">
        <v>8529</v>
      </c>
      <c r="AU269" s="286" t="s">
        <v>8529</v>
      </c>
      <c r="AV269" s="286" t="s">
        <v>8529</v>
      </c>
      <c r="AW269" s="286" t="s">
        <v>8529</v>
      </c>
      <c r="AX269" s="286" t="s">
        <v>8529</v>
      </c>
      <c r="AY269" s="286" t="s">
        <v>8529</v>
      </c>
      <c r="AZ269" s="286" t="s">
        <v>8529</v>
      </c>
      <c r="BA269" s="286" t="s">
        <v>8529</v>
      </c>
      <c r="BB269" s="286" t="s">
        <v>8529</v>
      </c>
      <c r="BC269" s="286" t="s">
        <v>8529</v>
      </c>
      <c r="BD269" s="286" t="s">
        <v>8529</v>
      </c>
      <c r="BE269" s="286" t="s">
        <v>8529</v>
      </c>
      <c r="BF269" s="286" t="s">
        <v>8529</v>
      </c>
      <c r="BG269" s="286" t="s">
        <v>8529</v>
      </c>
      <c r="BH269" s="286" t="s">
        <v>8529</v>
      </c>
      <c r="BI269" s="286" t="s">
        <v>8529</v>
      </c>
      <c r="BJ269" s="286" t="s">
        <v>8529</v>
      </c>
      <c r="BK269" s="286" t="s">
        <v>8529</v>
      </c>
      <c r="BL269" s="286" t="s">
        <v>8529</v>
      </c>
      <c r="BM269" s="286" t="s">
        <v>8529</v>
      </c>
      <c r="BN269" s="286" t="s">
        <v>8529</v>
      </c>
      <c r="BO269" s="286" t="s">
        <v>8529</v>
      </c>
      <c r="BP269" s="286" t="s">
        <v>8529</v>
      </c>
      <c r="BQ269" s="286" t="s">
        <v>8529</v>
      </c>
      <c r="BR269" s="286" t="s">
        <v>8529</v>
      </c>
      <c r="BS269" s="286" t="s">
        <v>8529</v>
      </c>
      <c r="BT269" s="286" t="s">
        <v>8529</v>
      </c>
      <c r="BU269" s="286" t="s">
        <v>8529</v>
      </c>
      <c r="BV269" s="286" t="s">
        <v>8529</v>
      </c>
      <c r="BW269" s="286" t="s">
        <v>8529</v>
      </c>
      <c r="BX269" s="286" t="s">
        <v>8529</v>
      </c>
      <c r="BY269" s="286" t="s">
        <v>8529</v>
      </c>
      <c r="BZ269" s="286" t="s">
        <v>8529</v>
      </c>
      <c r="CA269" s="286" t="s">
        <v>8529</v>
      </c>
      <c r="CB269" s="286" t="str">
        <f>_xlfn.IFNA(VLOOKUP(C269,'INFORM Severity - hidden'!$C$5:$G$300,5,FALSE),"-")</f>
        <v>-</v>
      </c>
    </row>
    <row r="270" spans="1:80">
      <c r="C270" t="s">
        <v>8689</v>
      </c>
      <c r="D270" s="286" t="str">
        <f t="shared" si="4"/>
        <v>-</v>
      </c>
      <c r="E270" s="286" t="s">
        <v>8529</v>
      </c>
      <c r="F270" s="286">
        <v>2.1</v>
      </c>
      <c r="G270" s="286">
        <v>2.1</v>
      </c>
      <c r="H270" s="286">
        <v>2.7</v>
      </c>
      <c r="I270" s="286">
        <v>2.7</v>
      </c>
      <c r="J270" s="286">
        <v>2.7</v>
      </c>
      <c r="K270" s="286">
        <v>2.8</v>
      </c>
      <c r="L270" s="286">
        <v>2.7</v>
      </c>
      <c r="M270" s="286">
        <v>2.7</v>
      </c>
      <c r="N270" s="286">
        <v>2.7</v>
      </c>
      <c r="O270" s="286">
        <v>2.7</v>
      </c>
      <c r="P270" s="286" t="s">
        <v>8529</v>
      </c>
      <c r="Q270" s="286" t="s">
        <v>8529</v>
      </c>
      <c r="R270" s="286" t="s">
        <v>8529</v>
      </c>
      <c r="S270" s="286" t="s">
        <v>8529</v>
      </c>
      <c r="T270" s="286" t="s">
        <v>8529</v>
      </c>
      <c r="U270" s="286" t="s">
        <v>8529</v>
      </c>
      <c r="V270" s="286" t="s">
        <v>8529</v>
      </c>
      <c r="W270" s="286" t="s">
        <v>8529</v>
      </c>
      <c r="X270" s="286" t="s">
        <v>8529</v>
      </c>
      <c r="Y270" s="286" t="s">
        <v>8529</v>
      </c>
      <c r="Z270" s="286" t="s">
        <v>8529</v>
      </c>
      <c r="AA270" s="286" t="s">
        <v>8529</v>
      </c>
      <c r="AB270" s="286" t="s">
        <v>8529</v>
      </c>
      <c r="AC270" s="286" t="s">
        <v>8529</v>
      </c>
      <c r="AD270" s="286" t="s">
        <v>8529</v>
      </c>
      <c r="AE270" s="286" t="s">
        <v>8529</v>
      </c>
      <c r="AF270" s="286" t="s">
        <v>8529</v>
      </c>
      <c r="AG270" s="286" t="s">
        <v>8529</v>
      </c>
      <c r="AH270" s="286" t="s">
        <v>8529</v>
      </c>
      <c r="AI270" s="286" t="s">
        <v>8529</v>
      </c>
      <c r="AJ270" s="286" t="s">
        <v>8529</v>
      </c>
      <c r="AK270" s="286" t="s">
        <v>8529</v>
      </c>
      <c r="AL270" s="286" t="s">
        <v>8529</v>
      </c>
      <c r="AM270" s="286" t="s">
        <v>8529</v>
      </c>
      <c r="AN270" s="286" t="s">
        <v>8529</v>
      </c>
      <c r="AO270" s="286" t="s">
        <v>8529</v>
      </c>
      <c r="AP270" s="286" t="s">
        <v>8529</v>
      </c>
      <c r="AQ270" s="286" t="s">
        <v>8529</v>
      </c>
      <c r="AR270" s="286" t="s">
        <v>8529</v>
      </c>
      <c r="AS270" s="286" t="s">
        <v>8529</v>
      </c>
      <c r="AT270" s="286" t="s">
        <v>8529</v>
      </c>
      <c r="AU270" s="286" t="s">
        <v>8529</v>
      </c>
      <c r="AV270" s="286" t="s">
        <v>8529</v>
      </c>
      <c r="AW270" s="286" t="s">
        <v>8529</v>
      </c>
      <c r="AX270" s="286" t="s">
        <v>8529</v>
      </c>
      <c r="AY270" s="286" t="s">
        <v>8529</v>
      </c>
      <c r="AZ270" s="286" t="s">
        <v>8529</v>
      </c>
      <c r="BA270" s="286" t="s">
        <v>8529</v>
      </c>
      <c r="BB270" s="286" t="s">
        <v>8529</v>
      </c>
      <c r="BC270" s="286" t="s">
        <v>8529</v>
      </c>
      <c r="BD270" s="286" t="s">
        <v>8529</v>
      </c>
      <c r="BE270" s="286" t="s">
        <v>8529</v>
      </c>
      <c r="BF270" s="286" t="s">
        <v>8529</v>
      </c>
      <c r="BG270" s="286" t="s">
        <v>8529</v>
      </c>
      <c r="BH270" s="286" t="s">
        <v>8529</v>
      </c>
      <c r="BI270" s="286" t="s">
        <v>8529</v>
      </c>
      <c r="BJ270" s="286" t="s">
        <v>8529</v>
      </c>
      <c r="BK270" s="286" t="s">
        <v>8529</v>
      </c>
      <c r="BL270" s="286" t="s">
        <v>8529</v>
      </c>
      <c r="BM270" s="286" t="s">
        <v>8529</v>
      </c>
      <c r="BN270" s="286" t="s">
        <v>8529</v>
      </c>
      <c r="BO270" s="286" t="s">
        <v>8529</v>
      </c>
      <c r="BP270" s="286" t="s">
        <v>8529</v>
      </c>
      <c r="BQ270" s="286" t="s">
        <v>8529</v>
      </c>
      <c r="BR270" s="286" t="s">
        <v>8529</v>
      </c>
      <c r="BS270" s="286" t="s">
        <v>8529</v>
      </c>
      <c r="BT270" s="286" t="s">
        <v>8529</v>
      </c>
      <c r="BU270" s="286" t="s">
        <v>8529</v>
      </c>
      <c r="BV270" s="286" t="s">
        <v>8529</v>
      </c>
      <c r="BW270" s="286" t="s">
        <v>8529</v>
      </c>
      <c r="BX270" s="286" t="s">
        <v>8529</v>
      </c>
      <c r="BY270" s="286" t="s">
        <v>8529</v>
      </c>
      <c r="BZ270" s="286" t="s">
        <v>8529</v>
      </c>
      <c r="CA270" s="286" t="s">
        <v>8529</v>
      </c>
      <c r="CB270" s="286" t="str">
        <f>_xlfn.IFNA(VLOOKUP(C270,'INFORM Severity - hidden'!$C$5:$G$300,5,FALSE),"-")</f>
        <v>-</v>
      </c>
    </row>
    <row r="271" spans="1:80">
      <c r="C271" t="s">
        <v>8690</v>
      </c>
      <c r="D271" s="286" t="str">
        <f t="shared" si="4"/>
        <v>-</v>
      </c>
      <c r="E271" s="286" t="s">
        <v>8529</v>
      </c>
      <c r="F271" s="286">
        <v>2.6</v>
      </c>
      <c r="G271" s="286">
        <v>2.6</v>
      </c>
      <c r="H271" s="286">
        <v>3.5</v>
      </c>
      <c r="I271" s="286">
        <v>3.5</v>
      </c>
      <c r="J271" s="286">
        <v>3.5</v>
      </c>
      <c r="K271" s="286">
        <v>3.5</v>
      </c>
      <c r="L271" s="286">
        <v>3.4</v>
      </c>
      <c r="M271" s="286">
        <v>3.4</v>
      </c>
      <c r="N271" s="286">
        <v>3.4</v>
      </c>
      <c r="O271" s="286">
        <v>3.4</v>
      </c>
      <c r="P271" s="286" t="s">
        <v>8529</v>
      </c>
      <c r="Q271" s="286" t="s">
        <v>8529</v>
      </c>
      <c r="R271" s="286" t="s">
        <v>8529</v>
      </c>
      <c r="S271" s="286" t="s">
        <v>8529</v>
      </c>
      <c r="T271" s="286" t="s">
        <v>8529</v>
      </c>
      <c r="U271" s="286" t="s">
        <v>8529</v>
      </c>
      <c r="V271" s="286" t="s">
        <v>8529</v>
      </c>
      <c r="W271" s="286" t="s">
        <v>8529</v>
      </c>
      <c r="X271" s="286" t="s">
        <v>8529</v>
      </c>
      <c r="Y271" s="286" t="s">
        <v>8529</v>
      </c>
      <c r="Z271" s="286" t="s">
        <v>8529</v>
      </c>
      <c r="AA271" s="286" t="s">
        <v>8529</v>
      </c>
      <c r="AB271" s="286" t="s">
        <v>8529</v>
      </c>
      <c r="AC271" s="286" t="s">
        <v>8529</v>
      </c>
      <c r="AD271" s="286" t="s">
        <v>8529</v>
      </c>
      <c r="AE271" s="286" t="s">
        <v>8529</v>
      </c>
      <c r="AF271" s="286" t="s">
        <v>8529</v>
      </c>
      <c r="AG271" s="286" t="s">
        <v>8529</v>
      </c>
      <c r="AH271" s="286" t="s">
        <v>8529</v>
      </c>
      <c r="AI271" s="286" t="s">
        <v>8529</v>
      </c>
      <c r="AJ271" s="286" t="s">
        <v>8529</v>
      </c>
      <c r="AK271" s="286" t="s">
        <v>8529</v>
      </c>
      <c r="AL271" s="286" t="s">
        <v>8529</v>
      </c>
      <c r="AM271" s="286" t="s">
        <v>8529</v>
      </c>
      <c r="AN271" s="286" t="s">
        <v>8529</v>
      </c>
      <c r="AO271" s="286" t="s">
        <v>8529</v>
      </c>
      <c r="AP271" s="286" t="s">
        <v>8529</v>
      </c>
      <c r="AQ271" s="286" t="s">
        <v>8529</v>
      </c>
      <c r="AR271" s="286" t="s">
        <v>8529</v>
      </c>
      <c r="AS271" s="286" t="s">
        <v>8529</v>
      </c>
      <c r="AT271" s="286" t="s">
        <v>8529</v>
      </c>
      <c r="AU271" s="286" t="s">
        <v>8529</v>
      </c>
      <c r="AV271" s="286" t="s">
        <v>8529</v>
      </c>
      <c r="AW271" s="286" t="s">
        <v>8529</v>
      </c>
      <c r="AX271" s="286" t="s">
        <v>8529</v>
      </c>
      <c r="AY271" s="286" t="s">
        <v>8529</v>
      </c>
      <c r="AZ271" s="286" t="s">
        <v>8529</v>
      </c>
      <c r="BA271" s="286" t="s">
        <v>8529</v>
      </c>
      <c r="BB271" s="286" t="s">
        <v>8529</v>
      </c>
      <c r="BC271" s="286" t="s">
        <v>8529</v>
      </c>
      <c r="BD271" s="286" t="s">
        <v>8529</v>
      </c>
      <c r="BE271" s="286" t="s">
        <v>8529</v>
      </c>
      <c r="BF271" s="286" t="s">
        <v>8529</v>
      </c>
      <c r="BG271" s="286" t="s">
        <v>8529</v>
      </c>
      <c r="BH271" s="286" t="s">
        <v>8529</v>
      </c>
      <c r="BI271" s="286" t="s">
        <v>8529</v>
      </c>
      <c r="BJ271" s="286" t="s">
        <v>8529</v>
      </c>
      <c r="BK271" s="286" t="s">
        <v>8529</v>
      </c>
      <c r="BL271" s="286" t="s">
        <v>8529</v>
      </c>
      <c r="BM271" s="286" t="s">
        <v>8529</v>
      </c>
      <c r="BN271" s="286" t="s">
        <v>8529</v>
      </c>
      <c r="BO271" s="286" t="s">
        <v>8529</v>
      </c>
      <c r="BP271" s="286" t="s">
        <v>8529</v>
      </c>
      <c r="BQ271" s="286" t="s">
        <v>8529</v>
      </c>
      <c r="BR271" s="286" t="s">
        <v>8529</v>
      </c>
      <c r="BS271" s="286" t="s">
        <v>8529</v>
      </c>
      <c r="BT271" s="286" t="s">
        <v>8529</v>
      </c>
      <c r="BU271" s="286" t="s">
        <v>8529</v>
      </c>
      <c r="BV271" s="286" t="s">
        <v>8529</v>
      </c>
      <c r="BW271" s="286" t="s">
        <v>8529</v>
      </c>
      <c r="BX271" s="286" t="s">
        <v>8529</v>
      </c>
      <c r="BY271" s="286" t="s">
        <v>8529</v>
      </c>
      <c r="BZ271" s="286" t="s">
        <v>8529</v>
      </c>
      <c r="CA271" s="286" t="s">
        <v>8529</v>
      </c>
      <c r="CB271" s="286" t="str">
        <f>_xlfn.IFNA(VLOOKUP(C271,'INFORM Severity - hidden'!$C$5:$G$300,5,FALSE),"-")</f>
        <v>-</v>
      </c>
    </row>
    <row r="272" spans="1:80">
      <c r="A272" t="s">
        <v>1716</v>
      </c>
      <c r="B272" t="s">
        <v>1880</v>
      </c>
      <c r="C272" t="s">
        <v>1881</v>
      </c>
      <c r="D272" s="286" t="str">
        <f t="shared" si="4"/>
        <v>Stable</v>
      </c>
      <c r="E272" s="286" t="s">
        <v>8529</v>
      </c>
      <c r="F272" s="286" t="s">
        <v>8529</v>
      </c>
      <c r="G272" s="286" t="s">
        <v>8529</v>
      </c>
      <c r="H272" s="286" t="s">
        <v>8529</v>
      </c>
      <c r="I272" s="286" t="s">
        <v>8529</v>
      </c>
      <c r="J272" s="286" t="s">
        <v>8529</v>
      </c>
      <c r="K272" s="286" t="s">
        <v>8529</v>
      </c>
      <c r="L272" s="286" t="s">
        <v>8529</v>
      </c>
      <c r="M272" s="286" t="s">
        <v>8529</v>
      </c>
      <c r="N272" s="286" t="s">
        <v>8529</v>
      </c>
      <c r="O272" s="286" t="s">
        <v>8529</v>
      </c>
      <c r="P272" s="286" t="s">
        <v>8529</v>
      </c>
      <c r="Q272" s="286" t="s">
        <v>8529</v>
      </c>
      <c r="R272" s="286">
        <v>3.7</v>
      </c>
      <c r="S272" s="286">
        <v>3.8</v>
      </c>
      <c r="T272" s="286">
        <v>3.8</v>
      </c>
      <c r="U272" s="286">
        <v>3.8</v>
      </c>
      <c r="V272" s="286">
        <v>3.8</v>
      </c>
      <c r="W272" s="286">
        <v>3.8</v>
      </c>
      <c r="X272" s="286">
        <v>3.8</v>
      </c>
      <c r="Y272" s="286">
        <v>3.8</v>
      </c>
      <c r="Z272" s="286">
        <v>3.8</v>
      </c>
      <c r="AA272" s="286">
        <v>4.0999999999999996</v>
      </c>
      <c r="AB272" s="286">
        <v>4.0999999999999996</v>
      </c>
      <c r="AC272" s="286">
        <v>4</v>
      </c>
      <c r="AD272" s="286">
        <v>3.9</v>
      </c>
      <c r="AE272" s="286">
        <v>3.9</v>
      </c>
      <c r="AF272" s="286">
        <v>3.8</v>
      </c>
      <c r="AG272" s="286">
        <v>3.8</v>
      </c>
      <c r="AH272" s="286">
        <v>3.5</v>
      </c>
      <c r="AI272" s="286">
        <v>3.2</v>
      </c>
      <c r="AJ272" s="286">
        <v>3.2</v>
      </c>
      <c r="AK272" s="286">
        <v>3.2</v>
      </c>
      <c r="AL272" s="286">
        <v>3.2</v>
      </c>
      <c r="AM272" s="286">
        <v>3.2</v>
      </c>
      <c r="AN272" s="286">
        <v>3.2</v>
      </c>
      <c r="AO272" s="286">
        <v>3.2</v>
      </c>
      <c r="AP272" s="286">
        <v>3.2</v>
      </c>
      <c r="AQ272" s="286">
        <v>3.3</v>
      </c>
      <c r="AR272" s="286">
        <v>3.3</v>
      </c>
      <c r="AS272" s="286">
        <v>3.3</v>
      </c>
      <c r="AT272" s="286">
        <v>3.3</v>
      </c>
      <c r="AU272" s="286">
        <v>3.3</v>
      </c>
      <c r="AV272" s="286">
        <v>3.3</v>
      </c>
      <c r="AW272" s="286">
        <v>3.3</v>
      </c>
      <c r="AX272" s="286">
        <v>3.3</v>
      </c>
      <c r="AY272" s="286">
        <v>3.3</v>
      </c>
      <c r="AZ272" s="286">
        <v>3.3</v>
      </c>
      <c r="BA272" s="286">
        <v>3.3</v>
      </c>
      <c r="BB272" s="286">
        <v>3.3</v>
      </c>
      <c r="BC272" s="286">
        <v>3.3</v>
      </c>
      <c r="BD272" s="286">
        <v>3.3</v>
      </c>
      <c r="BE272" s="286">
        <v>3.4</v>
      </c>
      <c r="BF272" s="286">
        <v>3.4</v>
      </c>
      <c r="BG272" s="286">
        <v>3.4</v>
      </c>
      <c r="BH272" s="286">
        <v>3.4</v>
      </c>
      <c r="BI272" s="286">
        <v>3.4</v>
      </c>
      <c r="BJ272" s="286">
        <v>3.3</v>
      </c>
      <c r="BK272" s="286">
        <v>3.3</v>
      </c>
      <c r="BL272" s="286">
        <v>3.4</v>
      </c>
      <c r="BM272" s="286">
        <v>3.4</v>
      </c>
      <c r="BN272" s="286">
        <v>3.4</v>
      </c>
      <c r="BO272" s="286">
        <v>3.4</v>
      </c>
      <c r="BP272" s="286">
        <v>3.2</v>
      </c>
      <c r="BQ272" s="286">
        <v>3.2</v>
      </c>
      <c r="BR272" s="286">
        <v>3.2</v>
      </c>
      <c r="BS272" s="286">
        <v>3.2</v>
      </c>
      <c r="BT272" s="286">
        <v>3.2</v>
      </c>
      <c r="BU272" s="286">
        <v>3.2</v>
      </c>
      <c r="BV272" s="286">
        <v>3.2</v>
      </c>
      <c r="BW272" s="286">
        <v>3.1</v>
      </c>
      <c r="BX272" s="286">
        <v>3.1</v>
      </c>
      <c r="BY272" s="286">
        <v>3.3</v>
      </c>
      <c r="BZ272" s="286">
        <v>3.3</v>
      </c>
      <c r="CA272" s="286">
        <v>3.2</v>
      </c>
      <c r="CB272" s="286">
        <f>_xlfn.IFNA(VLOOKUP(C272,'INFORM Severity - hidden'!$C$5:$G$300,5,FALSE),"-")</f>
        <v>3.2</v>
      </c>
    </row>
    <row r="273" spans="1:80">
      <c r="C273" t="s">
        <v>8691</v>
      </c>
      <c r="D273" s="286" t="str">
        <f t="shared" si="4"/>
        <v>-</v>
      </c>
      <c r="E273" s="286" t="s">
        <v>8529</v>
      </c>
      <c r="F273" s="286" t="s">
        <v>8529</v>
      </c>
      <c r="G273" s="286" t="s">
        <v>8529</v>
      </c>
      <c r="H273" s="286" t="s">
        <v>8529</v>
      </c>
      <c r="I273" s="286" t="s">
        <v>8529</v>
      </c>
      <c r="J273" s="286" t="s">
        <v>8529</v>
      </c>
      <c r="K273" s="286" t="s">
        <v>8529</v>
      </c>
      <c r="L273" s="286" t="s">
        <v>8529</v>
      </c>
      <c r="M273" s="286" t="s">
        <v>8529</v>
      </c>
      <c r="N273" s="286" t="s">
        <v>8529</v>
      </c>
      <c r="O273" s="286" t="s">
        <v>8529</v>
      </c>
      <c r="P273" s="286" t="s">
        <v>8529</v>
      </c>
      <c r="Q273" s="286" t="s">
        <v>8529</v>
      </c>
      <c r="R273" s="286" t="s">
        <v>8529</v>
      </c>
      <c r="S273" s="286" t="s">
        <v>8529</v>
      </c>
      <c r="T273" s="286" t="s">
        <v>8529</v>
      </c>
      <c r="U273" s="286" t="s">
        <v>8529</v>
      </c>
      <c r="V273" s="286" t="s">
        <v>8529</v>
      </c>
      <c r="W273" s="286" t="s">
        <v>8529</v>
      </c>
      <c r="X273" s="286">
        <v>2.5</v>
      </c>
      <c r="Y273" s="286">
        <v>2.5</v>
      </c>
      <c r="Z273" s="286">
        <v>2.6</v>
      </c>
      <c r="AA273" s="286">
        <v>2.6</v>
      </c>
      <c r="AB273" s="286">
        <v>2.6</v>
      </c>
      <c r="AC273" s="286">
        <v>2.6</v>
      </c>
      <c r="AD273" s="286">
        <v>2.6</v>
      </c>
      <c r="AE273" s="286">
        <v>2.6</v>
      </c>
      <c r="AF273" s="286">
        <v>2.5</v>
      </c>
      <c r="AG273" s="286">
        <v>2.5</v>
      </c>
      <c r="AH273" s="286">
        <v>2.5</v>
      </c>
      <c r="AI273" s="286">
        <v>2.5</v>
      </c>
      <c r="AJ273" s="286">
        <v>2.5</v>
      </c>
      <c r="AK273" s="286">
        <v>2.2999999999999998</v>
      </c>
      <c r="AL273" s="286">
        <v>2.4</v>
      </c>
      <c r="AM273" s="286">
        <v>2.6</v>
      </c>
      <c r="AN273" s="286">
        <v>2.6</v>
      </c>
      <c r="AO273" s="286" t="s">
        <v>8529</v>
      </c>
      <c r="AP273" s="286" t="s">
        <v>8529</v>
      </c>
      <c r="AQ273" s="286" t="s">
        <v>8529</v>
      </c>
      <c r="AR273" s="286" t="s">
        <v>8529</v>
      </c>
      <c r="AS273" s="286" t="s">
        <v>8529</v>
      </c>
      <c r="AT273" s="286" t="s">
        <v>8529</v>
      </c>
      <c r="AU273" s="286" t="s">
        <v>8529</v>
      </c>
      <c r="AV273" s="286">
        <v>2.9</v>
      </c>
      <c r="AW273" s="286">
        <v>2.9</v>
      </c>
      <c r="AX273" s="286">
        <v>2.8</v>
      </c>
      <c r="AY273" s="286">
        <v>2.8</v>
      </c>
      <c r="AZ273" s="286">
        <v>2.8</v>
      </c>
      <c r="BA273" s="286">
        <v>2.8</v>
      </c>
      <c r="BB273" s="286">
        <v>2.8</v>
      </c>
      <c r="BC273" s="286">
        <v>2.8</v>
      </c>
      <c r="BD273" s="286" t="s">
        <v>8529</v>
      </c>
      <c r="BE273" s="286" t="s">
        <v>8529</v>
      </c>
      <c r="BF273" s="286" t="s">
        <v>8529</v>
      </c>
      <c r="BG273" s="286" t="s">
        <v>8529</v>
      </c>
      <c r="BH273" s="286" t="s">
        <v>8529</v>
      </c>
      <c r="BI273" s="286" t="s">
        <v>8529</v>
      </c>
      <c r="BJ273" s="286" t="s">
        <v>8529</v>
      </c>
      <c r="BK273" s="286" t="s">
        <v>8529</v>
      </c>
      <c r="BL273" s="286" t="s">
        <v>8529</v>
      </c>
      <c r="BM273" s="286" t="s">
        <v>8529</v>
      </c>
      <c r="BN273" s="286" t="s">
        <v>8529</v>
      </c>
      <c r="BO273" s="286" t="s">
        <v>8529</v>
      </c>
      <c r="BP273" s="286" t="s">
        <v>8529</v>
      </c>
      <c r="BQ273" s="286" t="s">
        <v>8529</v>
      </c>
      <c r="BR273" s="286" t="s">
        <v>8529</v>
      </c>
      <c r="BS273" s="286" t="s">
        <v>8529</v>
      </c>
      <c r="BT273" s="286" t="s">
        <v>8529</v>
      </c>
      <c r="BU273" s="286" t="s">
        <v>8529</v>
      </c>
      <c r="BV273" s="286" t="s">
        <v>8529</v>
      </c>
      <c r="BW273" s="286" t="s">
        <v>8529</v>
      </c>
      <c r="BX273" s="286" t="s">
        <v>8529</v>
      </c>
      <c r="BY273" s="286" t="s">
        <v>8529</v>
      </c>
      <c r="BZ273" s="286" t="s">
        <v>8529</v>
      </c>
      <c r="CA273" s="286" t="s">
        <v>8529</v>
      </c>
      <c r="CB273" s="286" t="str">
        <f>_xlfn.IFNA(VLOOKUP(C273,'INFORM Severity - hidden'!$C$5:$G$300,5,FALSE),"-")</f>
        <v>-</v>
      </c>
    </row>
    <row r="274" spans="1:80">
      <c r="C274" t="s">
        <v>8692</v>
      </c>
      <c r="D274" s="286" t="str">
        <f t="shared" si="4"/>
        <v>-</v>
      </c>
      <c r="E274" s="286" t="s">
        <v>8529</v>
      </c>
      <c r="F274" s="286" t="s">
        <v>8529</v>
      </c>
      <c r="G274" s="286" t="s">
        <v>8529</v>
      </c>
      <c r="H274" s="286" t="s">
        <v>8529</v>
      </c>
      <c r="I274" s="286" t="s">
        <v>8529</v>
      </c>
      <c r="J274" s="286" t="s">
        <v>8529</v>
      </c>
      <c r="K274" s="286" t="s">
        <v>8529</v>
      </c>
      <c r="L274" s="286" t="s">
        <v>8529</v>
      </c>
      <c r="M274" s="286" t="s">
        <v>8529</v>
      </c>
      <c r="N274" s="286" t="s">
        <v>8529</v>
      </c>
      <c r="O274" s="286" t="s">
        <v>8529</v>
      </c>
      <c r="P274" s="286" t="s">
        <v>8529</v>
      </c>
      <c r="Q274" s="286" t="s">
        <v>8529</v>
      </c>
      <c r="R274" s="286" t="s">
        <v>8529</v>
      </c>
      <c r="S274" s="286" t="s">
        <v>8529</v>
      </c>
      <c r="T274" s="286" t="s">
        <v>8529</v>
      </c>
      <c r="U274" s="286" t="s">
        <v>8529</v>
      </c>
      <c r="V274" s="286" t="s">
        <v>8529</v>
      </c>
      <c r="W274" s="286" t="s">
        <v>8529</v>
      </c>
      <c r="X274" s="286" t="s">
        <v>8529</v>
      </c>
      <c r="Y274" s="286" t="s">
        <v>8529</v>
      </c>
      <c r="Z274" s="286" t="s">
        <v>8529</v>
      </c>
      <c r="AA274" s="286" t="s">
        <v>8529</v>
      </c>
      <c r="AB274" s="286" t="s">
        <v>8529</v>
      </c>
      <c r="AC274" s="286">
        <v>2.9</v>
      </c>
      <c r="AD274" s="286">
        <v>2.1</v>
      </c>
      <c r="AE274" s="286">
        <v>2.1</v>
      </c>
      <c r="AF274" s="286">
        <v>2.4</v>
      </c>
      <c r="AG274" s="286">
        <v>2.4</v>
      </c>
      <c r="AH274" s="286">
        <v>2.5</v>
      </c>
      <c r="AI274" s="286">
        <v>2.5</v>
      </c>
      <c r="AJ274" s="286">
        <v>2.5</v>
      </c>
      <c r="AK274" s="286">
        <v>2.5</v>
      </c>
      <c r="AL274" s="286">
        <v>2.5</v>
      </c>
      <c r="AM274" s="286">
        <v>2.5</v>
      </c>
      <c r="AN274" s="286">
        <v>2.5</v>
      </c>
      <c r="AO274" s="286">
        <v>2.5</v>
      </c>
      <c r="AP274" s="286">
        <v>2.5</v>
      </c>
      <c r="AQ274" s="286">
        <v>2.5</v>
      </c>
      <c r="AR274" s="286">
        <v>2.5</v>
      </c>
      <c r="AS274" s="286">
        <v>2.5</v>
      </c>
      <c r="AT274" s="286" t="s">
        <v>8529</v>
      </c>
      <c r="AU274" s="286" t="s">
        <v>8529</v>
      </c>
      <c r="AV274" s="286" t="s">
        <v>8529</v>
      </c>
      <c r="AW274" s="286" t="s">
        <v>8529</v>
      </c>
      <c r="AX274" s="286" t="s">
        <v>8529</v>
      </c>
      <c r="AY274" s="286" t="s">
        <v>8529</v>
      </c>
      <c r="AZ274" s="286" t="s">
        <v>8529</v>
      </c>
      <c r="BA274" s="286" t="s">
        <v>8529</v>
      </c>
      <c r="BB274" s="286" t="s">
        <v>8529</v>
      </c>
      <c r="BC274" s="286" t="s">
        <v>8529</v>
      </c>
      <c r="BD274" s="286" t="s">
        <v>8529</v>
      </c>
      <c r="BE274" s="286" t="s">
        <v>8529</v>
      </c>
      <c r="BF274" s="286" t="s">
        <v>8529</v>
      </c>
      <c r="BG274" s="286" t="s">
        <v>8529</v>
      </c>
      <c r="BH274" s="286" t="s">
        <v>8529</v>
      </c>
      <c r="BI274" s="286" t="s">
        <v>8529</v>
      </c>
      <c r="BJ274" s="286" t="s">
        <v>8529</v>
      </c>
      <c r="BK274" s="286" t="s">
        <v>8529</v>
      </c>
      <c r="BL274" s="286" t="s">
        <v>8529</v>
      </c>
      <c r="BM274" s="286" t="s">
        <v>8529</v>
      </c>
      <c r="BN274" s="286" t="s">
        <v>8529</v>
      </c>
      <c r="BO274" s="286" t="s">
        <v>8529</v>
      </c>
      <c r="BP274" s="286" t="s">
        <v>8529</v>
      </c>
      <c r="BQ274" s="286" t="s">
        <v>8529</v>
      </c>
      <c r="BR274" s="286" t="s">
        <v>8529</v>
      </c>
      <c r="BS274" s="286" t="s">
        <v>8529</v>
      </c>
      <c r="BT274" s="286" t="s">
        <v>8529</v>
      </c>
      <c r="BU274" s="286" t="s">
        <v>8529</v>
      </c>
      <c r="BV274" s="286" t="s">
        <v>8529</v>
      </c>
      <c r="BW274" s="286" t="s">
        <v>8529</v>
      </c>
      <c r="BX274" s="286" t="s">
        <v>8529</v>
      </c>
      <c r="BY274" s="286" t="s">
        <v>8529</v>
      </c>
      <c r="BZ274" s="286" t="s">
        <v>8529</v>
      </c>
      <c r="CA274" s="286" t="s">
        <v>8529</v>
      </c>
      <c r="CB274" s="286" t="str">
        <f>_xlfn.IFNA(VLOOKUP(C274,'INFORM Severity - hidden'!$C$5:$G$300,5,FALSE),"-")</f>
        <v>-</v>
      </c>
    </row>
    <row r="275" spans="1:80">
      <c r="C275" t="s">
        <v>8693</v>
      </c>
      <c r="D275" s="286" t="str">
        <f t="shared" si="4"/>
        <v>-</v>
      </c>
      <c r="E275" s="286" t="s">
        <v>8529</v>
      </c>
      <c r="F275" s="286" t="s">
        <v>8529</v>
      </c>
      <c r="G275" s="286" t="s">
        <v>8529</v>
      </c>
      <c r="H275" s="286" t="s">
        <v>8529</v>
      </c>
      <c r="I275" s="286" t="s">
        <v>8529</v>
      </c>
      <c r="J275" s="286" t="s">
        <v>8529</v>
      </c>
      <c r="K275" s="286" t="s">
        <v>8529</v>
      </c>
      <c r="L275" s="286" t="s">
        <v>8529</v>
      </c>
      <c r="M275" s="286" t="s">
        <v>8529</v>
      </c>
      <c r="N275" s="286" t="s">
        <v>8529</v>
      </c>
      <c r="O275" s="286" t="s">
        <v>8529</v>
      </c>
      <c r="P275" s="286" t="s">
        <v>8529</v>
      </c>
      <c r="Q275" s="286" t="s">
        <v>8529</v>
      </c>
      <c r="R275" s="286" t="s">
        <v>8529</v>
      </c>
      <c r="S275" s="286" t="s">
        <v>8529</v>
      </c>
      <c r="T275" s="286" t="s">
        <v>8529</v>
      </c>
      <c r="U275" s="286" t="s">
        <v>8529</v>
      </c>
      <c r="V275" s="286" t="s">
        <v>8529</v>
      </c>
      <c r="W275" s="286" t="s">
        <v>8529</v>
      </c>
      <c r="X275" s="286" t="s">
        <v>8529</v>
      </c>
      <c r="Y275" s="286" t="s">
        <v>8529</v>
      </c>
      <c r="Z275" s="286" t="s">
        <v>8529</v>
      </c>
      <c r="AA275" s="286" t="s">
        <v>8529</v>
      </c>
      <c r="AB275" s="286" t="s">
        <v>8529</v>
      </c>
      <c r="AC275" s="286" t="s">
        <v>8529</v>
      </c>
      <c r="AD275" s="286" t="s">
        <v>8529</v>
      </c>
      <c r="AE275" s="286" t="s">
        <v>8529</v>
      </c>
      <c r="AF275" s="286">
        <v>2.8</v>
      </c>
      <c r="AG275" s="286">
        <v>2.8</v>
      </c>
      <c r="AH275" s="286">
        <v>2.9</v>
      </c>
      <c r="AI275" s="286">
        <v>3.2</v>
      </c>
      <c r="AJ275" s="286">
        <v>3.2</v>
      </c>
      <c r="AK275" s="286">
        <v>3.2</v>
      </c>
      <c r="AL275" s="286">
        <v>3.2</v>
      </c>
      <c r="AM275" s="286">
        <v>3.1</v>
      </c>
      <c r="AN275" s="286">
        <v>3.4</v>
      </c>
      <c r="AO275" s="286">
        <v>3.5</v>
      </c>
      <c r="AP275" s="286">
        <v>3.5</v>
      </c>
      <c r="AQ275" s="286">
        <v>3.6</v>
      </c>
      <c r="AR275" s="286">
        <v>3.6</v>
      </c>
      <c r="AS275" s="286">
        <v>3.6</v>
      </c>
      <c r="AT275" s="286">
        <v>4.2</v>
      </c>
      <c r="AU275" s="286">
        <v>4.2</v>
      </c>
      <c r="AV275" s="286">
        <v>4.3</v>
      </c>
      <c r="AW275" s="286">
        <v>4.3</v>
      </c>
      <c r="AX275" s="286">
        <v>4.2</v>
      </c>
      <c r="AY275" s="286">
        <v>4</v>
      </c>
      <c r="AZ275" s="286">
        <v>4</v>
      </c>
      <c r="BA275" s="286">
        <v>4</v>
      </c>
      <c r="BB275" s="286">
        <v>4</v>
      </c>
      <c r="BC275" s="286">
        <v>4</v>
      </c>
      <c r="BD275" s="286">
        <v>4</v>
      </c>
      <c r="BE275" s="286">
        <v>4.0999999999999996</v>
      </c>
      <c r="BF275" s="286">
        <v>4</v>
      </c>
      <c r="BG275" s="286">
        <v>4</v>
      </c>
      <c r="BH275" s="286">
        <v>4.5</v>
      </c>
      <c r="BI275" s="286">
        <v>4.5</v>
      </c>
      <c r="BJ275" s="286">
        <v>4.4000000000000004</v>
      </c>
      <c r="BK275" s="286" t="s">
        <v>8529</v>
      </c>
      <c r="BL275" s="286" t="s">
        <v>8529</v>
      </c>
      <c r="BM275" s="286" t="s">
        <v>8529</v>
      </c>
      <c r="BN275" s="286" t="s">
        <v>8529</v>
      </c>
      <c r="BO275" s="286" t="s">
        <v>8529</v>
      </c>
      <c r="BP275" s="286" t="s">
        <v>8529</v>
      </c>
      <c r="BQ275" s="286" t="s">
        <v>8529</v>
      </c>
      <c r="BR275" s="286" t="s">
        <v>8529</v>
      </c>
      <c r="BS275" s="286" t="s">
        <v>8529</v>
      </c>
      <c r="BT275" s="286" t="s">
        <v>8529</v>
      </c>
      <c r="BU275" s="286" t="s">
        <v>8529</v>
      </c>
      <c r="BV275" s="286" t="s">
        <v>8529</v>
      </c>
      <c r="BW275" s="286" t="s">
        <v>8529</v>
      </c>
      <c r="BX275" s="286" t="s">
        <v>8529</v>
      </c>
      <c r="BY275" s="286" t="s">
        <v>8529</v>
      </c>
      <c r="BZ275" s="286" t="s">
        <v>8529</v>
      </c>
      <c r="CA275" s="286" t="s">
        <v>8529</v>
      </c>
      <c r="CB275" s="286" t="str">
        <f>_xlfn.IFNA(VLOOKUP(C275,'INFORM Severity - hidden'!$C$5:$G$300,5,FALSE),"-")</f>
        <v>-</v>
      </c>
    </row>
    <row r="276" spans="1:80">
      <c r="A276" t="s">
        <v>1893</v>
      </c>
      <c r="B276" t="s">
        <v>1891</v>
      </c>
      <c r="C276" t="s">
        <v>1892</v>
      </c>
      <c r="D276" s="286" t="str">
        <f t="shared" si="4"/>
        <v>Increasing</v>
      </c>
      <c r="E276" s="286">
        <v>2.5</v>
      </c>
      <c r="F276" s="286">
        <v>2.5</v>
      </c>
      <c r="G276" s="286">
        <v>2.5</v>
      </c>
      <c r="H276" s="286">
        <v>2.5</v>
      </c>
      <c r="I276" s="286">
        <v>2.5</v>
      </c>
      <c r="J276" s="286">
        <v>2.5</v>
      </c>
      <c r="K276" s="286">
        <v>2.5</v>
      </c>
      <c r="L276" s="286">
        <v>2.5</v>
      </c>
      <c r="M276" s="286">
        <v>2.5</v>
      </c>
      <c r="N276" s="286">
        <v>2.6</v>
      </c>
      <c r="O276" s="286">
        <v>2.6</v>
      </c>
      <c r="P276" s="286">
        <v>2.6</v>
      </c>
      <c r="Q276" s="286">
        <v>2.6</v>
      </c>
      <c r="R276" s="286">
        <v>2.6</v>
      </c>
      <c r="S276" s="286">
        <v>2.6</v>
      </c>
      <c r="T276" s="286">
        <v>2.6</v>
      </c>
      <c r="U276" s="286">
        <v>2.5</v>
      </c>
      <c r="V276" s="286">
        <v>2.7</v>
      </c>
      <c r="W276" s="286">
        <v>2.5</v>
      </c>
      <c r="X276" s="286">
        <v>2.5</v>
      </c>
      <c r="Y276" s="286">
        <v>2.4</v>
      </c>
      <c r="Z276" s="286">
        <v>2.4</v>
      </c>
      <c r="AA276" s="286">
        <v>2.4</v>
      </c>
      <c r="AB276" s="286">
        <v>2.4</v>
      </c>
      <c r="AC276" s="286">
        <v>2.4</v>
      </c>
      <c r="AD276" s="286">
        <v>2.4</v>
      </c>
      <c r="AE276" s="286">
        <v>2.4</v>
      </c>
      <c r="AF276" s="286">
        <v>2.4</v>
      </c>
      <c r="AG276" s="286">
        <v>2.4</v>
      </c>
      <c r="AH276" s="286">
        <v>2.4</v>
      </c>
      <c r="AI276" s="286">
        <v>2.4</v>
      </c>
      <c r="AJ276" s="286">
        <v>2.4</v>
      </c>
      <c r="AK276" s="286">
        <v>2.4</v>
      </c>
      <c r="AL276" s="286">
        <v>2.4</v>
      </c>
      <c r="AM276" s="286">
        <v>2.4</v>
      </c>
      <c r="AN276" s="286">
        <v>2.4</v>
      </c>
      <c r="AO276" s="286">
        <v>2.4</v>
      </c>
      <c r="AP276" s="286">
        <v>2.4</v>
      </c>
      <c r="AQ276" s="286">
        <v>2.4</v>
      </c>
      <c r="AR276" s="286">
        <v>2.4</v>
      </c>
      <c r="AS276" s="286">
        <v>2.4</v>
      </c>
      <c r="AT276" s="286">
        <v>2.4</v>
      </c>
      <c r="AU276" s="286">
        <v>2.4</v>
      </c>
      <c r="AV276" s="286">
        <v>2.4</v>
      </c>
      <c r="AW276" s="286">
        <v>2.4</v>
      </c>
      <c r="AX276" s="286">
        <v>2.4</v>
      </c>
      <c r="AY276" s="286">
        <v>2.2999999999999998</v>
      </c>
      <c r="AZ276" s="286">
        <v>2.4</v>
      </c>
      <c r="BA276" s="286">
        <v>2.4</v>
      </c>
      <c r="BB276" s="286">
        <v>2.4</v>
      </c>
      <c r="BC276" s="286">
        <v>2.4</v>
      </c>
      <c r="BD276" s="286">
        <v>2.2999999999999998</v>
      </c>
      <c r="BE276" s="286">
        <v>2.2999999999999998</v>
      </c>
      <c r="BF276" s="286">
        <v>2.7</v>
      </c>
      <c r="BG276" s="286">
        <v>2.7</v>
      </c>
      <c r="BH276" s="286">
        <v>2.7</v>
      </c>
      <c r="BI276" s="286">
        <v>2.7</v>
      </c>
      <c r="BJ276" s="286">
        <v>2.7</v>
      </c>
      <c r="BK276" s="286">
        <v>2.6</v>
      </c>
      <c r="BL276" s="286">
        <v>2.6</v>
      </c>
      <c r="BM276" s="286">
        <v>2.1</v>
      </c>
      <c r="BN276" s="286">
        <v>2.1</v>
      </c>
      <c r="BO276" s="286">
        <v>2.1</v>
      </c>
      <c r="BP276" s="286">
        <v>2.1</v>
      </c>
      <c r="BQ276" s="286">
        <v>2.1</v>
      </c>
      <c r="BR276" s="286">
        <v>2.2000000000000002</v>
      </c>
      <c r="BS276" s="286">
        <v>2.2999999999999998</v>
      </c>
      <c r="BT276" s="286">
        <v>2.2999999999999998</v>
      </c>
      <c r="BU276" s="286">
        <v>2.2999999999999998</v>
      </c>
      <c r="BV276" s="286">
        <v>2.2999999999999998</v>
      </c>
      <c r="BW276" s="286">
        <v>2.2999999999999998</v>
      </c>
      <c r="BX276" s="286">
        <v>2.2999999999999998</v>
      </c>
      <c r="BY276" s="286">
        <v>2.4</v>
      </c>
      <c r="BZ276" s="286">
        <v>2.4</v>
      </c>
      <c r="CA276" s="286">
        <v>2.6</v>
      </c>
      <c r="CB276" s="286">
        <f>_xlfn.IFNA(VLOOKUP(C276,'INFORM Severity - hidden'!$C$5:$G$300,5,FALSE),"-")</f>
        <v>2.6</v>
      </c>
    </row>
    <row r="277" spans="1:80">
      <c r="A277" t="s">
        <v>1545</v>
      </c>
      <c r="B277" t="s">
        <v>1543</v>
      </c>
      <c r="C277" t="s">
        <v>1544</v>
      </c>
      <c r="D277" s="286" t="str">
        <f t="shared" si="4"/>
        <v>Decreasing</v>
      </c>
      <c r="E277" s="286" t="s">
        <v>8529</v>
      </c>
      <c r="F277" s="286">
        <v>2.8</v>
      </c>
      <c r="G277" s="286">
        <v>2.8</v>
      </c>
      <c r="H277" s="286">
        <v>3</v>
      </c>
      <c r="I277" s="286">
        <v>3</v>
      </c>
      <c r="J277" s="286">
        <v>3</v>
      </c>
      <c r="K277" s="286">
        <v>3</v>
      </c>
      <c r="L277" s="286">
        <v>3</v>
      </c>
      <c r="M277" s="286">
        <v>2.6</v>
      </c>
      <c r="N277" s="286">
        <v>2.6</v>
      </c>
      <c r="O277" s="286">
        <v>2.7</v>
      </c>
      <c r="P277" s="286">
        <v>2.7</v>
      </c>
      <c r="Q277" s="286">
        <v>2.7</v>
      </c>
      <c r="R277" s="286">
        <v>2.7</v>
      </c>
      <c r="S277" s="286">
        <v>2.7</v>
      </c>
      <c r="T277" s="286">
        <v>2.7</v>
      </c>
      <c r="U277" s="286">
        <v>2.7</v>
      </c>
      <c r="V277" s="286">
        <v>2.7</v>
      </c>
      <c r="W277" s="286">
        <v>2.7</v>
      </c>
      <c r="X277" s="286">
        <v>2.7</v>
      </c>
      <c r="Y277" s="286">
        <v>2.7</v>
      </c>
      <c r="Z277" s="286">
        <v>3</v>
      </c>
      <c r="AA277" s="286">
        <v>3</v>
      </c>
      <c r="AB277" s="286">
        <v>3</v>
      </c>
      <c r="AC277" s="286">
        <v>3</v>
      </c>
      <c r="AD277" s="286">
        <v>3</v>
      </c>
      <c r="AE277" s="286">
        <v>3</v>
      </c>
      <c r="AF277" s="286">
        <v>3</v>
      </c>
      <c r="AG277" s="286">
        <v>3</v>
      </c>
      <c r="AH277" s="286">
        <v>3</v>
      </c>
      <c r="AI277" s="286">
        <v>3</v>
      </c>
      <c r="AJ277" s="286">
        <v>3</v>
      </c>
      <c r="AK277" s="286">
        <v>3</v>
      </c>
      <c r="AL277" s="286">
        <v>3</v>
      </c>
      <c r="AM277" s="286">
        <v>3.1</v>
      </c>
      <c r="AN277" s="286">
        <v>3.1</v>
      </c>
      <c r="AO277" s="286">
        <v>3.1</v>
      </c>
      <c r="AP277" s="286">
        <v>3.1</v>
      </c>
      <c r="AQ277" s="286">
        <v>3.1</v>
      </c>
      <c r="AR277" s="286">
        <v>3.1</v>
      </c>
      <c r="AS277" s="286">
        <v>3.2</v>
      </c>
      <c r="AT277" s="286">
        <v>3.2</v>
      </c>
      <c r="AU277" s="286">
        <v>3.2</v>
      </c>
      <c r="AV277" s="286">
        <v>3.2</v>
      </c>
      <c r="AW277" s="286">
        <v>3.2</v>
      </c>
      <c r="AX277" s="286">
        <v>3.2</v>
      </c>
      <c r="AY277" s="286">
        <v>3.2</v>
      </c>
      <c r="AZ277" s="286">
        <v>3.2</v>
      </c>
      <c r="BA277" s="286">
        <v>3.1</v>
      </c>
      <c r="BB277" s="286">
        <v>3.1</v>
      </c>
      <c r="BC277" s="286">
        <v>3.1</v>
      </c>
      <c r="BD277" s="286">
        <v>3.1</v>
      </c>
      <c r="BE277" s="286">
        <v>3.1</v>
      </c>
      <c r="BF277" s="286">
        <v>3.1</v>
      </c>
      <c r="BG277" s="286">
        <v>3.2</v>
      </c>
      <c r="BH277" s="286">
        <v>3.2</v>
      </c>
      <c r="BI277" s="286">
        <v>3.2</v>
      </c>
      <c r="BJ277" s="286">
        <v>3.2</v>
      </c>
      <c r="BK277" s="286">
        <v>3.1</v>
      </c>
      <c r="BL277" s="286">
        <v>3.1</v>
      </c>
      <c r="BM277" s="286">
        <v>3.1</v>
      </c>
      <c r="BN277" s="286">
        <v>3.1</v>
      </c>
      <c r="BO277" s="286">
        <v>3.1</v>
      </c>
      <c r="BP277" s="286">
        <v>3.2</v>
      </c>
      <c r="BQ277" s="286">
        <v>3.2</v>
      </c>
      <c r="BR277" s="286">
        <v>3.1</v>
      </c>
      <c r="BS277" s="286">
        <v>3.1</v>
      </c>
      <c r="BT277" s="286">
        <v>3.1</v>
      </c>
      <c r="BU277" s="286">
        <v>3.1</v>
      </c>
      <c r="BV277" s="286">
        <v>3.1</v>
      </c>
      <c r="BW277" s="286">
        <v>3.1</v>
      </c>
      <c r="BX277" s="286">
        <v>3.1</v>
      </c>
      <c r="BY277" s="286">
        <v>3.1</v>
      </c>
      <c r="BZ277" s="286">
        <v>2.9</v>
      </c>
      <c r="CA277" s="286">
        <v>2.9</v>
      </c>
      <c r="CB277" s="286">
        <f>_xlfn.IFNA(VLOOKUP(C277,'INFORM Severity - hidden'!$C$5:$G$300,5,FALSE),"-")</f>
        <v>3</v>
      </c>
    </row>
    <row r="278" spans="1:80">
      <c r="A278" t="s">
        <v>565</v>
      </c>
      <c r="B278" t="s">
        <v>1273</v>
      </c>
      <c r="C278" t="s">
        <v>1274</v>
      </c>
      <c r="D278" s="286" t="str">
        <f t="shared" si="4"/>
        <v>Decreasing</v>
      </c>
      <c r="E278" s="286">
        <v>3.6</v>
      </c>
      <c r="F278" s="286">
        <v>3.6</v>
      </c>
      <c r="G278" s="286">
        <v>3.6</v>
      </c>
      <c r="H278" s="286">
        <v>4.0999999999999996</v>
      </c>
      <c r="I278" s="286">
        <v>4.3</v>
      </c>
      <c r="J278" s="286">
        <v>4.3</v>
      </c>
      <c r="K278" s="286">
        <v>4.3</v>
      </c>
      <c r="L278" s="286">
        <v>4.3</v>
      </c>
      <c r="M278" s="286">
        <v>4.3</v>
      </c>
      <c r="N278" s="286">
        <v>4.2</v>
      </c>
      <c r="O278" s="286">
        <v>4.2</v>
      </c>
      <c r="P278" s="286">
        <v>4.2</v>
      </c>
      <c r="Q278" s="286">
        <v>4.2</v>
      </c>
      <c r="R278" s="286">
        <v>4.7</v>
      </c>
      <c r="S278" s="286">
        <v>4.7</v>
      </c>
      <c r="T278" s="286">
        <v>4.7</v>
      </c>
      <c r="U278" s="286">
        <v>4.7</v>
      </c>
      <c r="V278" s="286">
        <v>4.7</v>
      </c>
      <c r="W278" s="286">
        <v>4.7</v>
      </c>
      <c r="X278" s="286">
        <v>4.7</v>
      </c>
      <c r="Y278" s="286">
        <v>4.5999999999999996</v>
      </c>
      <c r="Z278" s="286">
        <v>4.5999999999999996</v>
      </c>
      <c r="AA278" s="286">
        <v>4</v>
      </c>
      <c r="AB278" s="286">
        <v>4</v>
      </c>
      <c r="AC278" s="286">
        <v>4</v>
      </c>
      <c r="AD278" s="286">
        <v>4</v>
      </c>
      <c r="AE278" s="286">
        <v>4.4000000000000004</v>
      </c>
      <c r="AF278" s="286">
        <v>4.4000000000000004</v>
      </c>
      <c r="AG278" s="286">
        <v>4.4000000000000004</v>
      </c>
      <c r="AH278" s="286">
        <v>4.5</v>
      </c>
      <c r="AI278" s="286">
        <v>4.5</v>
      </c>
      <c r="AJ278" s="286">
        <v>4.5</v>
      </c>
      <c r="AK278" s="286">
        <v>4.5</v>
      </c>
      <c r="AL278" s="286">
        <v>4.4000000000000004</v>
      </c>
      <c r="AM278" s="286">
        <v>4.2</v>
      </c>
      <c r="AN278" s="286">
        <v>4.2</v>
      </c>
      <c r="AO278" s="286">
        <v>4.2</v>
      </c>
      <c r="AP278" s="286">
        <v>4.2</v>
      </c>
      <c r="AQ278" s="286">
        <v>4.2</v>
      </c>
      <c r="AR278" s="286">
        <v>4.2</v>
      </c>
      <c r="AS278" s="286">
        <v>4.4000000000000004</v>
      </c>
      <c r="AT278" s="286">
        <v>4.4000000000000004</v>
      </c>
      <c r="AU278" s="286">
        <v>4.4000000000000004</v>
      </c>
      <c r="AV278" s="286">
        <v>4.4000000000000004</v>
      </c>
      <c r="AW278" s="286">
        <v>4.4000000000000004</v>
      </c>
      <c r="AX278" s="286">
        <v>4.4000000000000004</v>
      </c>
      <c r="AY278" s="286">
        <v>4.4000000000000004</v>
      </c>
      <c r="AZ278" s="286">
        <v>4.4000000000000004</v>
      </c>
      <c r="BA278" s="286">
        <v>4.4000000000000004</v>
      </c>
      <c r="BB278" s="286">
        <v>4.7</v>
      </c>
      <c r="BC278" s="286">
        <v>4.7</v>
      </c>
      <c r="BD278" s="286">
        <v>4.7</v>
      </c>
      <c r="BE278" s="286">
        <v>4.7</v>
      </c>
      <c r="BF278" s="286">
        <v>4.7</v>
      </c>
      <c r="BG278" s="286">
        <v>4.7</v>
      </c>
      <c r="BH278" s="286">
        <v>4.7</v>
      </c>
      <c r="BI278" s="286">
        <v>4.7</v>
      </c>
      <c r="BJ278" s="286">
        <v>4.7</v>
      </c>
      <c r="BK278" s="286">
        <v>4.7</v>
      </c>
      <c r="BL278" s="286">
        <v>4.7</v>
      </c>
      <c r="BM278" s="286">
        <v>4.5999999999999996</v>
      </c>
      <c r="BN278" s="286">
        <v>4.5999999999999996</v>
      </c>
      <c r="BO278" s="286">
        <v>4.5999999999999996</v>
      </c>
      <c r="BP278" s="286">
        <v>4.5999999999999996</v>
      </c>
      <c r="BQ278" s="286">
        <v>4.5999999999999996</v>
      </c>
      <c r="BR278" s="286">
        <v>4.7</v>
      </c>
      <c r="BS278" s="286">
        <v>4.7</v>
      </c>
      <c r="BT278" s="286">
        <v>4.7</v>
      </c>
      <c r="BU278" s="286">
        <v>4.7</v>
      </c>
      <c r="BV278" s="286">
        <v>4.7</v>
      </c>
      <c r="BW278" s="286">
        <v>4.7</v>
      </c>
      <c r="BX278" s="286">
        <v>4.7</v>
      </c>
      <c r="BY278" s="286">
        <v>4.4000000000000004</v>
      </c>
      <c r="BZ278" s="286">
        <v>4.4000000000000004</v>
      </c>
      <c r="CA278" s="286">
        <v>4.4000000000000004</v>
      </c>
      <c r="CB278" s="286">
        <f>_xlfn.IFNA(VLOOKUP(C278,'INFORM Severity - hidden'!$C$5:$G$300,5,FALSE),"-")</f>
        <v>4.4000000000000004</v>
      </c>
    </row>
    <row r="279" spans="1:80">
      <c r="A279" t="s">
        <v>565</v>
      </c>
      <c r="B279" t="s">
        <v>563</v>
      </c>
      <c r="C279" t="s">
        <v>564</v>
      </c>
      <c r="D279" s="286" t="str">
        <f t="shared" si="4"/>
        <v>Stable</v>
      </c>
      <c r="E279" s="286" t="s">
        <v>8529</v>
      </c>
      <c r="F279" s="286" t="s">
        <v>8529</v>
      </c>
      <c r="G279" s="286" t="s">
        <v>8529</v>
      </c>
      <c r="H279" s="286">
        <v>2.1</v>
      </c>
      <c r="I279" s="286">
        <v>2.1</v>
      </c>
      <c r="J279" s="286">
        <v>2.1</v>
      </c>
      <c r="K279" s="286">
        <v>2.1</v>
      </c>
      <c r="L279" s="286">
        <v>2.1</v>
      </c>
      <c r="M279" s="286">
        <v>2.1</v>
      </c>
      <c r="N279" s="286">
        <v>2</v>
      </c>
      <c r="O279" s="286">
        <v>2</v>
      </c>
      <c r="P279" s="286">
        <v>2</v>
      </c>
      <c r="Q279" s="286">
        <v>2</v>
      </c>
      <c r="R279" s="286">
        <v>2</v>
      </c>
      <c r="S279" s="286">
        <v>2</v>
      </c>
      <c r="T279" s="286">
        <v>2</v>
      </c>
      <c r="U279" s="286">
        <v>2</v>
      </c>
      <c r="V279" s="286">
        <v>2</v>
      </c>
      <c r="W279" s="286">
        <v>2</v>
      </c>
      <c r="X279" s="286">
        <v>2</v>
      </c>
      <c r="Y279" s="286">
        <v>1.9</v>
      </c>
      <c r="Z279" s="286">
        <v>1.9</v>
      </c>
      <c r="AA279" s="286">
        <v>1.9</v>
      </c>
      <c r="AB279" s="286">
        <v>1.9</v>
      </c>
      <c r="AC279" s="286">
        <v>1.9</v>
      </c>
      <c r="AD279" s="286">
        <v>1.9</v>
      </c>
      <c r="AE279" s="286">
        <v>1.9</v>
      </c>
      <c r="AF279" s="286">
        <v>1.9</v>
      </c>
      <c r="AG279" s="286">
        <v>1.8</v>
      </c>
      <c r="AH279" s="286">
        <v>1.9</v>
      </c>
      <c r="AI279" s="286">
        <v>1.9</v>
      </c>
      <c r="AJ279" s="286">
        <v>1.9</v>
      </c>
      <c r="AK279" s="286">
        <v>1.9</v>
      </c>
      <c r="AL279" s="286">
        <v>1.8</v>
      </c>
      <c r="AM279" s="286">
        <v>1.8</v>
      </c>
      <c r="AN279" s="286">
        <v>1.8</v>
      </c>
      <c r="AO279" s="286">
        <v>1.7</v>
      </c>
      <c r="AP279" s="286">
        <v>1.7</v>
      </c>
      <c r="AQ279" s="286">
        <v>1.7</v>
      </c>
      <c r="AR279" s="286">
        <v>1.7</v>
      </c>
      <c r="AS279" s="286">
        <v>1.7</v>
      </c>
      <c r="AT279" s="286">
        <v>1.7</v>
      </c>
      <c r="AU279" s="286">
        <v>1.7</v>
      </c>
      <c r="AV279" s="286">
        <v>1.8</v>
      </c>
      <c r="AW279" s="286">
        <v>1.8</v>
      </c>
      <c r="AX279" s="286">
        <v>1.9</v>
      </c>
      <c r="AY279" s="286">
        <v>1.9</v>
      </c>
      <c r="AZ279" s="286">
        <v>1.9</v>
      </c>
      <c r="BA279" s="286">
        <v>1.9</v>
      </c>
      <c r="BB279" s="286">
        <v>1.9</v>
      </c>
      <c r="BC279" s="286">
        <v>1.8</v>
      </c>
      <c r="BD279" s="286">
        <v>1.8</v>
      </c>
      <c r="BE279" s="286">
        <v>1.8</v>
      </c>
      <c r="BF279" s="286">
        <v>1.9</v>
      </c>
      <c r="BG279" s="286">
        <v>1.9</v>
      </c>
      <c r="BH279" s="286">
        <v>1.9</v>
      </c>
      <c r="BI279" s="286">
        <v>1.9</v>
      </c>
      <c r="BJ279" s="286">
        <v>1.9</v>
      </c>
      <c r="BK279" s="286">
        <v>2</v>
      </c>
      <c r="BL279" s="286">
        <v>2</v>
      </c>
      <c r="BM279" s="286">
        <v>1.9</v>
      </c>
      <c r="BN279" s="286">
        <v>1.9</v>
      </c>
      <c r="BO279" s="286">
        <v>1.9</v>
      </c>
      <c r="BP279" s="286">
        <v>2</v>
      </c>
      <c r="BQ279" s="286">
        <v>2</v>
      </c>
      <c r="BR279" s="286">
        <v>2.1</v>
      </c>
      <c r="BS279" s="286">
        <v>2.1</v>
      </c>
      <c r="BT279" s="286">
        <v>2.1</v>
      </c>
      <c r="BU279" s="286">
        <v>2.1</v>
      </c>
      <c r="BV279" s="286">
        <v>2.1</v>
      </c>
      <c r="BW279" s="286">
        <v>2</v>
      </c>
      <c r="BX279" s="286">
        <v>2</v>
      </c>
      <c r="BY279" s="286">
        <v>2</v>
      </c>
      <c r="BZ279" s="286">
        <v>2</v>
      </c>
      <c r="CA279" s="286">
        <v>2</v>
      </c>
      <c r="CB279" s="286">
        <f>_xlfn.IFNA(VLOOKUP(C279,'INFORM Severity - hidden'!$C$5:$G$300,5,FALSE),"-")</f>
        <v>2</v>
      </c>
    </row>
    <row r="280" spans="1:80">
      <c r="C280" t="s">
        <v>8694</v>
      </c>
      <c r="D280" s="286" t="str">
        <f t="shared" si="4"/>
        <v>-</v>
      </c>
      <c r="E280" s="286" t="s">
        <v>8529</v>
      </c>
      <c r="F280" s="286" t="s">
        <v>8529</v>
      </c>
      <c r="G280" s="286" t="s">
        <v>8529</v>
      </c>
      <c r="H280" s="286" t="s">
        <v>8529</v>
      </c>
      <c r="I280" s="286" t="s">
        <v>8529</v>
      </c>
      <c r="J280" s="286" t="s">
        <v>8529</v>
      </c>
      <c r="K280" s="286" t="s">
        <v>8529</v>
      </c>
      <c r="L280" s="286" t="s">
        <v>8529</v>
      </c>
      <c r="M280" s="286" t="s">
        <v>8529</v>
      </c>
      <c r="N280" s="286" t="s">
        <v>8529</v>
      </c>
      <c r="O280" s="286" t="s">
        <v>8529</v>
      </c>
      <c r="P280" s="286" t="s">
        <v>8529</v>
      </c>
      <c r="Q280" s="286" t="s">
        <v>8529</v>
      </c>
      <c r="R280" s="286" t="s">
        <v>8529</v>
      </c>
      <c r="S280" s="286" t="s">
        <v>8529</v>
      </c>
      <c r="T280" s="286">
        <v>2.4</v>
      </c>
      <c r="U280" s="286">
        <v>2.4</v>
      </c>
      <c r="V280" s="286">
        <v>2.4</v>
      </c>
      <c r="W280" s="286">
        <v>3.3</v>
      </c>
      <c r="X280" s="286">
        <v>3.3</v>
      </c>
      <c r="Y280" s="286">
        <v>3.2</v>
      </c>
      <c r="Z280" s="286">
        <v>3.2</v>
      </c>
      <c r="AA280" s="286">
        <v>3.2</v>
      </c>
      <c r="AB280" s="286">
        <v>3.2</v>
      </c>
      <c r="AC280" s="286">
        <v>3.2</v>
      </c>
      <c r="AD280" s="286">
        <v>3.2</v>
      </c>
      <c r="AE280" s="286">
        <v>3.2</v>
      </c>
      <c r="AF280" s="286">
        <v>3.2</v>
      </c>
      <c r="AG280" s="286">
        <v>2.8</v>
      </c>
      <c r="AH280" s="286">
        <v>3</v>
      </c>
      <c r="AI280" s="286">
        <v>2.9</v>
      </c>
      <c r="AJ280" s="286">
        <v>2.9</v>
      </c>
      <c r="AK280" s="286" t="s">
        <v>8529</v>
      </c>
      <c r="AL280" s="286" t="s">
        <v>8529</v>
      </c>
      <c r="AM280" s="286" t="s">
        <v>8529</v>
      </c>
      <c r="AN280" s="286" t="s">
        <v>8529</v>
      </c>
      <c r="AO280" s="286" t="s">
        <v>8529</v>
      </c>
      <c r="AP280" s="286" t="s">
        <v>8529</v>
      </c>
      <c r="AQ280" s="286" t="s">
        <v>8529</v>
      </c>
      <c r="AR280" s="286" t="s">
        <v>8529</v>
      </c>
      <c r="AS280" s="286" t="s">
        <v>8529</v>
      </c>
      <c r="AT280" s="286" t="s">
        <v>8529</v>
      </c>
      <c r="AU280" s="286" t="s">
        <v>8529</v>
      </c>
      <c r="AV280" s="286" t="s">
        <v>8529</v>
      </c>
      <c r="AW280" s="286" t="s">
        <v>8529</v>
      </c>
      <c r="AX280" s="286" t="s">
        <v>8529</v>
      </c>
      <c r="AY280" s="286" t="s">
        <v>8529</v>
      </c>
      <c r="AZ280" s="286" t="s">
        <v>8529</v>
      </c>
      <c r="BA280" s="286" t="s">
        <v>8529</v>
      </c>
      <c r="BB280" s="286" t="s">
        <v>8529</v>
      </c>
      <c r="BC280" s="286" t="s">
        <v>8529</v>
      </c>
      <c r="BD280" s="286" t="s">
        <v>8529</v>
      </c>
      <c r="BE280" s="286" t="s">
        <v>8529</v>
      </c>
      <c r="BF280" s="286" t="s">
        <v>8529</v>
      </c>
      <c r="BG280" s="286" t="s">
        <v>8529</v>
      </c>
      <c r="BH280" s="286" t="s">
        <v>8529</v>
      </c>
      <c r="BI280" s="286" t="s">
        <v>8529</v>
      </c>
      <c r="BJ280" s="286" t="s">
        <v>8529</v>
      </c>
      <c r="BK280" s="286" t="s">
        <v>8529</v>
      </c>
      <c r="BL280" s="286" t="s">
        <v>8529</v>
      </c>
      <c r="BM280" s="286" t="s">
        <v>8529</v>
      </c>
      <c r="BN280" s="286" t="s">
        <v>8529</v>
      </c>
      <c r="BO280" s="286" t="s">
        <v>8529</v>
      </c>
      <c r="BP280" s="286" t="s">
        <v>8529</v>
      </c>
      <c r="BQ280" s="286" t="s">
        <v>8529</v>
      </c>
      <c r="BR280" s="286" t="s">
        <v>8529</v>
      </c>
      <c r="BS280" s="286" t="s">
        <v>8529</v>
      </c>
      <c r="BT280" s="286" t="s">
        <v>8529</v>
      </c>
      <c r="BU280" s="286" t="s">
        <v>8529</v>
      </c>
      <c r="BV280" s="286" t="s">
        <v>8529</v>
      </c>
      <c r="BW280" s="286" t="s">
        <v>8529</v>
      </c>
      <c r="BX280" s="286" t="s">
        <v>8529</v>
      </c>
      <c r="BY280" s="286" t="s">
        <v>8529</v>
      </c>
      <c r="BZ280" s="286" t="s">
        <v>8529</v>
      </c>
      <c r="CA280" s="286" t="s">
        <v>8529</v>
      </c>
      <c r="CB280" s="286" t="str">
        <f>_xlfn.IFNA(VLOOKUP(C280,'INFORM Severity - hidden'!$C$5:$G$300,5,FALSE),"-")</f>
        <v>-</v>
      </c>
    </row>
    <row r="281" spans="1:80">
      <c r="A281" t="s">
        <v>946</v>
      </c>
      <c r="B281" t="s">
        <v>944</v>
      </c>
      <c r="C281" t="s">
        <v>945</v>
      </c>
      <c r="D281" s="286" t="str">
        <f t="shared" si="4"/>
        <v>Increasing</v>
      </c>
      <c r="E281" s="286" t="s">
        <v>8529</v>
      </c>
      <c r="F281" s="286">
        <v>4.3</v>
      </c>
      <c r="G281" s="286">
        <v>4.3</v>
      </c>
      <c r="H281" s="286">
        <v>4.3</v>
      </c>
      <c r="I281" s="286">
        <v>4.3</v>
      </c>
      <c r="J281" s="286">
        <v>4.2</v>
      </c>
      <c r="K281" s="286">
        <v>4.3</v>
      </c>
      <c r="L281" s="286">
        <v>4.3</v>
      </c>
      <c r="M281" s="286">
        <v>4.3</v>
      </c>
      <c r="N281" s="286">
        <v>4.3</v>
      </c>
      <c r="O281" s="286">
        <v>4.3</v>
      </c>
      <c r="P281" s="286">
        <v>4.3</v>
      </c>
      <c r="Q281" s="286">
        <v>4.3</v>
      </c>
      <c r="R281" s="286">
        <v>4.3</v>
      </c>
      <c r="S281" s="286">
        <v>4.3</v>
      </c>
      <c r="T281" s="286">
        <v>4.3</v>
      </c>
      <c r="U281" s="286">
        <v>4.3</v>
      </c>
      <c r="V281" s="286">
        <v>4.3</v>
      </c>
      <c r="W281" s="286">
        <v>4.4000000000000004</v>
      </c>
      <c r="X281" s="286">
        <v>4.4000000000000004</v>
      </c>
      <c r="Y281" s="286">
        <v>4.4000000000000004</v>
      </c>
      <c r="Z281" s="286">
        <v>4.4000000000000004</v>
      </c>
      <c r="AA281" s="286">
        <v>4.2</v>
      </c>
      <c r="AB281" s="286">
        <v>4.3</v>
      </c>
      <c r="AC281" s="286">
        <v>4.3</v>
      </c>
      <c r="AD281" s="286">
        <v>4.3</v>
      </c>
      <c r="AE281" s="286">
        <v>4.3</v>
      </c>
      <c r="AF281" s="286">
        <v>4.4000000000000004</v>
      </c>
      <c r="AG281" s="286">
        <v>4.4000000000000004</v>
      </c>
      <c r="AH281" s="286">
        <v>4.4000000000000004</v>
      </c>
      <c r="AI281" s="286">
        <v>4.4000000000000004</v>
      </c>
      <c r="AJ281" s="286">
        <v>4.4000000000000004</v>
      </c>
      <c r="AK281" s="286">
        <v>4.4000000000000004</v>
      </c>
      <c r="AL281" s="286">
        <v>4.4000000000000004</v>
      </c>
      <c r="AM281" s="286">
        <v>4.4000000000000004</v>
      </c>
      <c r="AN281" s="286">
        <v>4.4000000000000004</v>
      </c>
      <c r="AO281" s="286">
        <v>4.4000000000000004</v>
      </c>
      <c r="AP281" s="286">
        <v>4.4000000000000004</v>
      </c>
      <c r="AQ281" s="286">
        <v>4.5999999999999996</v>
      </c>
      <c r="AR281" s="286">
        <v>4.5999999999999996</v>
      </c>
      <c r="AS281" s="286">
        <v>4.5999999999999996</v>
      </c>
      <c r="AT281" s="286">
        <v>4.5999999999999996</v>
      </c>
      <c r="AU281" s="286">
        <v>4.5999999999999996</v>
      </c>
      <c r="AV281" s="286">
        <v>4.5999999999999996</v>
      </c>
      <c r="AW281" s="286">
        <v>4.4000000000000004</v>
      </c>
      <c r="AX281" s="286">
        <v>4.4000000000000004</v>
      </c>
      <c r="AY281" s="286">
        <v>4.4000000000000004</v>
      </c>
      <c r="AZ281" s="286">
        <v>4.4000000000000004</v>
      </c>
      <c r="BA281" s="286">
        <v>4.4000000000000004</v>
      </c>
      <c r="BB281" s="286">
        <v>4.4000000000000004</v>
      </c>
      <c r="BC281" s="286">
        <v>4.4000000000000004</v>
      </c>
      <c r="BD281" s="286">
        <v>4.4000000000000004</v>
      </c>
      <c r="BE281" s="286">
        <v>4.4000000000000004</v>
      </c>
      <c r="BF281" s="286">
        <v>4.4000000000000004</v>
      </c>
      <c r="BG281" s="286">
        <v>4.4000000000000004</v>
      </c>
      <c r="BH281" s="286">
        <v>4.4000000000000004</v>
      </c>
      <c r="BI281" s="286">
        <v>4.4000000000000004</v>
      </c>
      <c r="BJ281" s="286">
        <v>4.4000000000000004</v>
      </c>
      <c r="BK281" s="286">
        <v>4.4000000000000004</v>
      </c>
      <c r="BL281" s="286">
        <v>4.0999999999999996</v>
      </c>
      <c r="BM281" s="286">
        <v>4.0999999999999996</v>
      </c>
      <c r="BN281" s="286">
        <v>4.0999999999999996</v>
      </c>
      <c r="BO281" s="286">
        <v>4.0999999999999996</v>
      </c>
      <c r="BP281" s="286">
        <v>4.4000000000000004</v>
      </c>
      <c r="BQ281" s="286">
        <v>4.4000000000000004</v>
      </c>
      <c r="BR281" s="286">
        <v>4.4000000000000004</v>
      </c>
      <c r="BS281" s="286">
        <v>4.4000000000000004</v>
      </c>
      <c r="BT281" s="286">
        <v>4.4000000000000004</v>
      </c>
      <c r="BU281" s="286">
        <v>4.4000000000000004</v>
      </c>
      <c r="BV281" s="286">
        <v>4.4000000000000004</v>
      </c>
      <c r="BW281" s="286">
        <v>4.5</v>
      </c>
      <c r="BX281" s="286">
        <v>4.5</v>
      </c>
      <c r="BY281" s="286">
        <v>4.5</v>
      </c>
      <c r="BZ281" s="286">
        <v>4.7</v>
      </c>
      <c r="CA281" s="286">
        <v>4.5</v>
      </c>
      <c r="CB281" s="286">
        <f>_xlfn.IFNA(VLOOKUP(C281,'INFORM Severity - hidden'!$C$5:$G$300,5,FALSE),"-")</f>
        <v>4.5</v>
      </c>
    </row>
    <row r="282" spans="1:80">
      <c r="C282" t="s">
        <v>8695</v>
      </c>
      <c r="D282" s="286" t="str">
        <f t="shared" si="4"/>
        <v>-</v>
      </c>
      <c r="E282" s="286" t="s">
        <v>8529</v>
      </c>
      <c r="F282" s="286" t="s">
        <v>8529</v>
      </c>
      <c r="G282" s="286" t="s">
        <v>8529</v>
      </c>
      <c r="H282" s="286" t="s">
        <v>8529</v>
      </c>
      <c r="I282" s="286" t="s">
        <v>8529</v>
      </c>
      <c r="J282" s="286" t="s">
        <v>8529</v>
      </c>
      <c r="K282" s="286" t="s">
        <v>8529</v>
      </c>
      <c r="L282" s="286" t="s">
        <v>8529</v>
      </c>
      <c r="M282" s="286" t="s">
        <v>8529</v>
      </c>
      <c r="N282" s="286" t="s">
        <v>8529</v>
      </c>
      <c r="O282" s="286">
        <v>3.1</v>
      </c>
      <c r="P282" s="286">
        <v>3.1</v>
      </c>
      <c r="Q282" s="286">
        <v>3.1</v>
      </c>
      <c r="R282" s="286">
        <v>3.1</v>
      </c>
      <c r="S282" s="286" t="s">
        <v>8529</v>
      </c>
      <c r="T282" s="286" t="s">
        <v>8529</v>
      </c>
      <c r="U282" s="286" t="s">
        <v>8529</v>
      </c>
      <c r="V282" s="286" t="s">
        <v>8529</v>
      </c>
      <c r="W282" s="286" t="s">
        <v>8529</v>
      </c>
      <c r="X282" s="286" t="s">
        <v>8529</v>
      </c>
      <c r="Y282" s="286" t="s">
        <v>8529</v>
      </c>
      <c r="Z282" s="286" t="s">
        <v>8529</v>
      </c>
      <c r="AA282" s="286" t="s">
        <v>8529</v>
      </c>
      <c r="AB282" s="286" t="s">
        <v>8529</v>
      </c>
      <c r="AC282" s="286" t="s">
        <v>8529</v>
      </c>
      <c r="AD282" s="286" t="s">
        <v>8529</v>
      </c>
      <c r="AE282" s="286" t="s">
        <v>8529</v>
      </c>
      <c r="AF282" s="286" t="s">
        <v>8529</v>
      </c>
      <c r="AG282" s="286" t="s">
        <v>8529</v>
      </c>
      <c r="AH282" s="286" t="s">
        <v>8529</v>
      </c>
      <c r="AI282" s="286" t="s">
        <v>8529</v>
      </c>
      <c r="AJ282" s="286" t="s">
        <v>8529</v>
      </c>
      <c r="AK282" s="286" t="s">
        <v>8529</v>
      </c>
      <c r="AL282" s="286" t="s">
        <v>8529</v>
      </c>
      <c r="AM282" s="286" t="s">
        <v>8529</v>
      </c>
      <c r="AN282" s="286" t="s">
        <v>8529</v>
      </c>
      <c r="AO282" s="286" t="s">
        <v>8529</v>
      </c>
      <c r="AP282" s="286" t="s">
        <v>8529</v>
      </c>
      <c r="AQ282" s="286" t="s">
        <v>8529</v>
      </c>
      <c r="AR282" s="286" t="s">
        <v>8529</v>
      </c>
      <c r="AS282" s="286" t="s">
        <v>8529</v>
      </c>
      <c r="AT282" s="286" t="s">
        <v>8529</v>
      </c>
      <c r="AU282" s="286" t="s">
        <v>8529</v>
      </c>
      <c r="AV282" s="286" t="s">
        <v>8529</v>
      </c>
      <c r="AW282" s="286" t="s">
        <v>8529</v>
      </c>
      <c r="AX282" s="286" t="s">
        <v>8529</v>
      </c>
      <c r="AY282" s="286" t="s">
        <v>8529</v>
      </c>
      <c r="AZ282" s="286" t="s">
        <v>8529</v>
      </c>
      <c r="BA282" s="286" t="s">
        <v>8529</v>
      </c>
      <c r="BB282" s="286" t="s">
        <v>8529</v>
      </c>
      <c r="BC282" s="286" t="s">
        <v>8529</v>
      </c>
      <c r="BD282" s="286" t="s">
        <v>8529</v>
      </c>
      <c r="BE282" s="286" t="s">
        <v>8529</v>
      </c>
      <c r="BF282" s="286" t="s">
        <v>8529</v>
      </c>
      <c r="BG282" s="286" t="s">
        <v>8529</v>
      </c>
      <c r="BH282" s="286" t="s">
        <v>8529</v>
      </c>
      <c r="BI282" s="286" t="s">
        <v>8529</v>
      </c>
      <c r="BJ282" s="286" t="s">
        <v>8529</v>
      </c>
      <c r="BK282" s="286" t="s">
        <v>8529</v>
      </c>
      <c r="BL282" s="286" t="s">
        <v>8529</v>
      </c>
      <c r="BM282" s="286" t="s">
        <v>8529</v>
      </c>
      <c r="BN282" s="286" t="s">
        <v>8529</v>
      </c>
      <c r="BO282" s="286" t="s">
        <v>8529</v>
      </c>
      <c r="BP282" s="286" t="s">
        <v>8529</v>
      </c>
      <c r="BQ282" s="286" t="s">
        <v>8529</v>
      </c>
      <c r="BR282" s="286" t="s">
        <v>8529</v>
      </c>
      <c r="BS282" s="286" t="s">
        <v>8529</v>
      </c>
      <c r="BT282" s="286" t="s">
        <v>8529</v>
      </c>
      <c r="BU282" s="286" t="s">
        <v>8529</v>
      </c>
      <c r="BV282" s="286" t="s">
        <v>8529</v>
      </c>
      <c r="BW282" s="286" t="s">
        <v>8529</v>
      </c>
      <c r="BX282" s="286" t="s">
        <v>8529</v>
      </c>
      <c r="BY282" s="286" t="s">
        <v>8529</v>
      </c>
      <c r="BZ282" s="286" t="s">
        <v>8529</v>
      </c>
      <c r="CA282" s="286" t="s">
        <v>8529</v>
      </c>
      <c r="CB282" s="286" t="str">
        <f>_xlfn.IFNA(VLOOKUP(C282,'INFORM Severity - hidden'!$C$5:$G$300,5,FALSE),"-")</f>
        <v>-</v>
      </c>
    </row>
    <row r="283" spans="1:80">
      <c r="C283" t="s">
        <v>8696</v>
      </c>
      <c r="D283" s="286" t="str">
        <f t="shared" si="4"/>
        <v>-</v>
      </c>
      <c r="E283" s="286" t="s">
        <v>8529</v>
      </c>
      <c r="F283" s="286" t="s">
        <v>8529</v>
      </c>
      <c r="G283" s="286" t="s">
        <v>8529</v>
      </c>
      <c r="H283" s="286" t="s">
        <v>8529</v>
      </c>
      <c r="I283" s="286" t="s">
        <v>8529</v>
      </c>
      <c r="J283" s="286" t="s">
        <v>8529</v>
      </c>
      <c r="K283" s="286" t="s">
        <v>8529</v>
      </c>
      <c r="L283" s="286" t="s">
        <v>8529</v>
      </c>
      <c r="M283" s="286" t="s">
        <v>8529</v>
      </c>
      <c r="N283" s="286" t="s">
        <v>8529</v>
      </c>
      <c r="O283" s="286" t="s">
        <v>8529</v>
      </c>
      <c r="P283" s="286" t="s">
        <v>8529</v>
      </c>
      <c r="Q283" s="286" t="s">
        <v>8529</v>
      </c>
      <c r="R283" s="286" t="s">
        <v>8529</v>
      </c>
      <c r="S283" s="286" t="s">
        <v>8529</v>
      </c>
      <c r="T283" s="286" t="s">
        <v>8529</v>
      </c>
      <c r="U283" s="286" t="s">
        <v>8529</v>
      </c>
      <c r="V283" s="286" t="s">
        <v>8529</v>
      </c>
      <c r="W283" s="286" t="s">
        <v>8529</v>
      </c>
      <c r="X283" s="286" t="s">
        <v>8529</v>
      </c>
      <c r="Y283" s="286" t="s">
        <v>8529</v>
      </c>
      <c r="Z283" s="286" t="s">
        <v>8529</v>
      </c>
      <c r="AA283" s="286" t="s">
        <v>8529</v>
      </c>
      <c r="AB283" s="286" t="s">
        <v>8529</v>
      </c>
      <c r="AC283" s="286" t="s">
        <v>8529</v>
      </c>
      <c r="AD283" s="286" t="s">
        <v>8529</v>
      </c>
      <c r="AE283" s="286" t="s">
        <v>8529</v>
      </c>
      <c r="AF283" s="286" t="s">
        <v>8529</v>
      </c>
      <c r="AG283" s="286" t="s">
        <v>8529</v>
      </c>
      <c r="AH283" s="286" t="s">
        <v>8529</v>
      </c>
      <c r="AI283" s="286" t="s">
        <v>8529</v>
      </c>
      <c r="AJ283" s="286" t="s">
        <v>8529</v>
      </c>
      <c r="AK283" s="286" t="s">
        <v>8529</v>
      </c>
      <c r="AL283" s="286" t="s">
        <v>8529</v>
      </c>
      <c r="AM283" s="286" t="s">
        <v>8529</v>
      </c>
      <c r="AN283" s="286" t="s">
        <v>8529</v>
      </c>
      <c r="AO283" s="286" t="s">
        <v>8529</v>
      </c>
      <c r="AP283" s="286" t="s">
        <v>8529</v>
      </c>
      <c r="AQ283" s="286" t="s">
        <v>8529</v>
      </c>
      <c r="AR283" s="286" t="s">
        <v>8529</v>
      </c>
      <c r="AS283" s="286" t="s">
        <v>8529</v>
      </c>
      <c r="AT283" s="286" t="s">
        <v>8529</v>
      </c>
      <c r="AU283" s="286" t="s">
        <v>8529</v>
      </c>
      <c r="AV283" s="286" t="s">
        <v>8529</v>
      </c>
      <c r="AW283" s="286" t="s">
        <v>8529</v>
      </c>
      <c r="AX283" s="286">
        <v>3.4</v>
      </c>
      <c r="AY283" s="286">
        <v>3.5</v>
      </c>
      <c r="AZ283" s="286">
        <v>3.5</v>
      </c>
      <c r="BA283" s="286">
        <v>3.5</v>
      </c>
      <c r="BB283" s="286">
        <v>3.5</v>
      </c>
      <c r="BC283" s="286" t="s">
        <v>8529</v>
      </c>
      <c r="BD283" s="286" t="s">
        <v>8529</v>
      </c>
      <c r="BE283" s="286" t="s">
        <v>8529</v>
      </c>
      <c r="BF283" s="286" t="s">
        <v>8529</v>
      </c>
      <c r="BG283" s="286" t="s">
        <v>8529</v>
      </c>
      <c r="BH283" s="286" t="s">
        <v>8529</v>
      </c>
      <c r="BI283" s="286" t="s">
        <v>8529</v>
      </c>
      <c r="BJ283" s="286" t="s">
        <v>8529</v>
      </c>
      <c r="BK283" s="286" t="s">
        <v>8529</v>
      </c>
      <c r="BL283" s="286" t="s">
        <v>8529</v>
      </c>
      <c r="BM283" s="286" t="s">
        <v>8529</v>
      </c>
      <c r="BN283" s="286" t="s">
        <v>8529</v>
      </c>
      <c r="BO283" s="286" t="s">
        <v>8529</v>
      </c>
      <c r="BP283" s="286" t="s">
        <v>8529</v>
      </c>
      <c r="BQ283" s="286" t="s">
        <v>8529</v>
      </c>
      <c r="BR283" s="286" t="s">
        <v>8529</v>
      </c>
      <c r="BS283" s="286" t="s">
        <v>8529</v>
      </c>
      <c r="BT283" s="286" t="s">
        <v>8529</v>
      </c>
      <c r="BU283" s="286" t="s">
        <v>8529</v>
      </c>
      <c r="BV283" s="286" t="s">
        <v>8529</v>
      </c>
      <c r="BW283" s="286" t="s">
        <v>8529</v>
      </c>
      <c r="BX283" s="286" t="s">
        <v>8529</v>
      </c>
      <c r="BY283" s="286" t="s">
        <v>8529</v>
      </c>
      <c r="BZ283" s="286" t="s">
        <v>8529</v>
      </c>
      <c r="CA283" s="286" t="s">
        <v>8529</v>
      </c>
      <c r="CB283" s="286" t="str">
        <f>_xlfn.IFNA(VLOOKUP(C283,'INFORM Severity - hidden'!$C$5:$G$300,5,FALSE),"-")</f>
        <v>-</v>
      </c>
    </row>
    <row r="284" spans="1:80">
      <c r="A284" t="s">
        <v>910</v>
      </c>
      <c r="B284" t="s">
        <v>908</v>
      </c>
      <c r="C284" t="s">
        <v>909</v>
      </c>
      <c r="D284" s="286" t="str">
        <f t="shared" si="4"/>
        <v>Stable</v>
      </c>
      <c r="E284" s="286" t="s">
        <v>8529</v>
      </c>
      <c r="F284" s="286" t="s">
        <v>8529</v>
      </c>
      <c r="G284" s="286" t="s">
        <v>8529</v>
      </c>
      <c r="H284" s="286" t="s">
        <v>8529</v>
      </c>
      <c r="I284" s="286" t="s">
        <v>8529</v>
      </c>
      <c r="J284" s="286" t="s">
        <v>8529</v>
      </c>
      <c r="K284" s="286" t="s">
        <v>8529</v>
      </c>
      <c r="L284" s="286" t="s">
        <v>8529</v>
      </c>
      <c r="M284" s="286" t="s">
        <v>8529</v>
      </c>
      <c r="N284" s="286" t="s">
        <v>8529</v>
      </c>
      <c r="O284" s="286" t="s">
        <v>8529</v>
      </c>
      <c r="P284" s="286" t="s">
        <v>8529</v>
      </c>
      <c r="Q284" s="286" t="s">
        <v>8529</v>
      </c>
      <c r="R284" s="286" t="s">
        <v>8529</v>
      </c>
      <c r="S284" s="286" t="s">
        <v>8529</v>
      </c>
      <c r="T284" s="286" t="s">
        <v>8529</v>
      </c>
      <c r="U284" s="286" t="s">
        <v>8529</v>
      </c>
      <c r="V284" s="286" t="s">
        <v>8529</v>
      </c>
      <c r="W284" s="286" t="s">
        <v>8529</v>
      </c>
      <c r="X284" s="286" t="s">
        <v>8529</v>
      </c>
      <c r="Y284" s="286" t="s">
        <v>8529</v>
      </c>
      <c r="Z284" s="286" t="s">
        <v>8529</v>
      </c>
      <c r="AA284" s="286" t="s">
        <v>8529</v>
      </c>
      <c r="AB284" s="286" t="s">
        <v>8529</v>
      </c>
      <c r="AC284" s="286" t="s">
        <v>8529</v>
      </c>
      <c r="AD284" s="286" t="s">
        <v>8529</v>
      </c>
      <c r="AE284" s="286" t="s">
        <v>8529</v>
      </c>
      <c r="AF284" s="286" t="s">
        <v>8529</v>
      </c>
      <c r="AG284" s="286" t="s">
        <v>8529</v>
      </c>
      <c r="AH284" s="286" t="s">
        <v>8529</v>
      </c>
      <c r="AI284" s="286" t="s">
        <v>8529</v>
      </c>
      <c r="AJ284" s="286" t="s">
        <v>8529</v>
      </c>
      <c r="AK284" s="286" t="s">
        <v>8529</v>
      </c>
      <c r="AL284" s="286" t="s">
        <v>8529</v>
      </c>
      <c r="AM284" s="286" t="s">
        <v>8529</v>
      </c>
      <c r="AN284" s="286" t="s">
        <v>8529</v>
      </c>
      <c r="AO284" s="286" t="s">
        <v>8529</v>
      </c>
      <c r="AP284" s="286" t="s">
        <v>8529</v>
      </c>
      <c r="AQ284" s="286">
        <v>1.2</v>
      </c>
      <c r="AR284" s="286">
        <v>1.2</v>
      </c>
      <c r="AS284" s="286">
        <v>1.2</v>
      </c>
      <c r="AT284" s="286">
        <v>1.2</v>
      </c>
      <c r="AU284" s="286">
        <v>2.2999999999999998</v>
      </c>
      <c r="AV284" s="286">
        <v>2.2999999999999998</v>
      </c>
      <c r="AW284" s="286">
        <v>2.2999999999999998</v>
      </c>
      <c r="AX284" s="286">
        <v>2.2999999999999998</v>
      </c>
      <c r="AY284" s="286">
        <v>2.4</v>
      </c>
      <c r="AZ284" s="286">
        <v>1.8</v>
      </c>
      <c r="BA284" s="286">
        <v>1.8</v>
      </c>
      <c r="BB284" s="286">
        <v>1.8</v>
      </c>
      <c r="BC284" s="286">
        <v>1.8</v>
      </c>
      <c r="BD284" s="286">
        <v>1.8</v>
      </c>
      <c r="BE284" s="286">
        <v>1.8</v>
      </c>
      <c r="BF284" s="286">
        <v>1.8</v>
      </c>
      <c r="BG284" s="286">
        <v>1.8</v>
      </c>
      <c r="BH284" s="286">
        <v>1.8</v>
      </c>
      <c r="BI284" s="286">
        <v>1.8</v>
      </c>
      <c r="BJ284" s="286">
        <v>1.6</v>
      </c>
      <c r="BK284" s="286">
        <v>1.6</v>
      </c>
      <c r="BL284" s="286">
        <v>1.6</v>
      </c>
      <c r="BM284" s="286">
        <v>1.6</v>
      </c>
      <c r="BN284" s="286">
        <v>1.6</v>
      </c>
      <c r="BO284" s="286">
        <v>1.6</v>
      </c>
      <c r="BP284" s="286">
        <v>1.6</v>
      </c>
      <c r="BQ284" s="286">
        <v>1.6</v>
      </c>
      <c r="BR284" s="286">
        <v>1.6</v>
      </c>
      <c r="BS284" s="286">
        <v>1.6</v>
      </c>
      <c r="BT284" s="286">
        <v>1.6</v>
      </c>
      <c r="BU284" s="286">
        <v>1.6</v>
      </c>
      <c r="BV284" s="286">
        <v>1.6</v>
      </c>
      <c r="BW284" s="286">
        <v>1.7</v>
      </c>
      <c r="BX284" s="286">
        <v>1.7</v>
      </c>
      <c r="BY284" s="286">
        <v>1.7</v>
      </c>
      <c r="BZ284" s="286">
        <v>1.7</v>
      </c>
      <c r="CA284" s="286">
        <v>1.7</v>
      </c>
      <c r="CB284" s="286">
        <f>_xlfn.IFNA(VLOOKUP(C284,'INFORM Severity - hidden'!$C$5:$G$300,5,FALSE),"-")</f>
        <v>1.7</v>
      </c>
    </row>
    <row r="285" spans="1:80">
      <c r="A285" t="s">
        <v>263</v>
      </c>
      <c r="B285" t="s">
        <v>261</v>
      </c>
      <c r="C285" t="s">
        <v>262</v>
      </c>
      <c r="D285" s="286" t="str">
        <f t="shared" si="4"/>
        <v>Stable</v>
      </c>
      <c r="E285" s="286" t="s">
        <v>8529</v>
      </c>
      <c r="F285" s="286" t="s">
        <v>8529</v>
      </c>
      <c r="G285" s="286" t="s">
        <v>8529</v>
      </c>
      <c r="H285" s="286" t="s">
        <v>8529</v>
      </c>
      <c r="I285" s="286" t="s">
        <v>8529</v>
      </c>
      <c r="J285" s="286" t="s">
        <v>8529</v>
      </c>
      <c r="K285" s="286" t="s">
        <v>8529</v>
      </c>
      <c r="L285" s="286" t="s">
        <v>8529</v>
      </c>
      <c r="M285" s="286" t="s">
        <v>8529</v>
      </c>
      <c r="N285" s="286" t="s">
        <v>8529</v>
      </c>
      <c r="O285" s="286" t="s">
        <v>8529</v>
      </c>
      <c r="P285" s="286" t="s">
        <v>8529</v>
      </c>
      <c r="Q285" s="286" t="s">
        <v>8529</v>
      </c>
      <c r="R285" s="286" t="s">
        <v>8529</v>
      </c>
      <c r="S285" s="286" t="s">
        <v>8529</v>
      </c>
      <c r="T285" s="286" t="s">
        <v>8529</v>
      </c>
      <c r="U285" s="286" t="s">
        <v>8529</v>
      </c>
      <c r="V285" s="286" t="s">
        <v>8529</v>
      </c>
      <c r="W285" s="286" t="s">
        <v>8529</v>
      </c>
      <c r="X285" s="286" t="s">
        <v>8529</v>
      </c>
      <c r="Y285" s="286" t="s">
        <v>8529</v>
      </c>
      <c r="Z285" s="286" t="s">
        <v>8529</v>
      </c>
      <c r="AA285" s="286">
        <v>2.7</v>
      </c>
      <c r="AB285" s="286">
        <v>2.7</v>
      </c>
      <c r="AC285" s="286">
        <v>2.7</v>
      </c>
      <c r="AD285" s="286">
        <v>2.7</v>
      </c>
      <c r="AE285" s="286">
        <v>2.7</v>
      </c>
      <c r="AF285" s="286">
        <v>2.7</v>
      </c>
      <c r="AG285" s="286">
        <v>2.7</v>
      </c>
      <c r="AH285" s="286">
        <v>2.7</v>
      </c>
      <c r="AI285" s="286">
        <v>2.2999999999999998</v>
      </c>
      <c r="AJ285" s="286">
        <v>2.2999999999999998</v>
      </c>
      <c r="AK285" s="286">
        <v>2.2999999999999998</v>
      </c>
      <c r="AL285" s="286">
        <v>2.2999999999999998</v>
      </c>
      <c r="AM285" s="286">
        <v>2.5</v>
      </c>
      <c r="AN285" s="286">
        <v>2.5</v>
      </c>
      <c r="AO285" s="286">
        <v>2.4</v>
      </c>
      <c r="AP285" s="286">
        <v>2.4</v>
      </c>
      <c r="AQ285" s="286">
        <v>2.4</v>
      </c>
      <c r="AR285" s="286">
        <v>2.4</v>
      </c>
      <c r="AS285" s="286">
        <v>2.2999999999999998</v>
      </c>
      <c r="AT285" s="286">
        <v>2.2999999999999998</v>
      </c>
      <c r="AU285" s="286">
        <v>2.2000000000000002</v>
      </c>
      <c r="AV285" s="286">
        <v>2.1</v>
      </c>
      <c r="AW285" s="286">
        <v>2.1</v>
      </c>
      <c r="AX285" s="286">
        <v>2.2999999999999998</v>
      </c>
      <c r="AY285" s="286">
        <v>2.2999999999999998</v>
      </c>
      <c r="AZ285" s="286">
        <v>2.2999999999999998</v>
      </c>
      <c r="BA285" s="286">
        <v>2.2999999999999998</v>
      </c>
      <c r="BB285" s="286">
        <v>2.2999999999999998</v>
      </c>
      <c r="BC285" s="286">
        <v>2.2999999999999998</v>
      </c>
      <c r="BD285" s="286">
        <v>2.2999999999999998</v>
      </c>
      <c r="BE285" s="286">
        <v>2.2999999999999998</v>
      </c>
      <c r="BF285" s="286">
        <v>2.2999999999999998</v>
      </c>
      <c r="BG285" s="286">
        <v>2.2999999999999998</v>
      </c>
      <c r="BH285" s="286">
        <v>2.6</v>
      </c>
      <c r="BI285" s="286">
        <v>2.2999999999999998</v>
      </c>
      <c r="BJ285" s="286">
        <v>2.2999999999999998</v>
      </c>
      <c r="BK285" s="286">
        <v>2.4</v>
      </c>
      <c r="BL285" s="286">
        <v>2.4</v>
      </c>
      <c r="BM285" s="286">
        <v>2.4</v>
      </c>
      <c r="BN285" s="286">
        <v>2.4</v>
      </c>
      <c r="BO285" s="286">
        <v>2.4</v>
      </c>
      <c r="BP285" s="286">
        <v>2.4</v>
      </c>
      <c r="BQ285" s="286">
        <v>2.4</v>
      </c>
      <c r="BR285" s="286">
        <v>2.2999999999999998</v>
      </c>
      <c r="BS285" s="286">
        <v>2.5</v>
      </c>
      <c r="BT285" s="286">
        <v>2.2999999999999998</v>
      </c>
      <c r="BU285" s="286">
        <v>2.2999999999999998</v>
      </c>
      <c r="BV285" s="286">
        <v>2.2999999999999998</v>
      </c>
      <c r="BW285" s="286">
        <v>2.2999999999999998</v>
      </c>
      <c r="BX285" s="286">
        <v>2.2999999999999998</v>
      </c>
      <c r="BY285" s="286">
        <v>2.2999999999999998</v>
      </c>
      <c r="BZ285" s="286">
        <v>2.2999999999999998</v>
      </c>
      <c r="CA285" s="286">
        <v>2.2999999999999998</v>
      </c>
      <c r="CB285" s="286">
        <f>_xlfn.IFNA(VLOOKUP(C285,'INFORM Severity - hidden'!$C$5:$G$300,5,FALSE),"-")</f>
        <v>2.2999999999999998</v>
      </c>
    </row>
    <row r="286" spans="1:80">
      <c r="C286" t="s">
        <v>8697</v>
      </c>
      <c r="D286" s="286" t="str">
        <f t="shared" si="4"/>
        <v>-</v>
      </c>
      <c r="E286" s="286">
        <v>4.9000000000000004</v>
      </c>
      <c r="F286" s="286">
        <v>4.9000000000000004</v>
      </c>
      <c r="G286" s="286">
        <v>4.8</v>
      </c>
      <c r="H286" s="286">
        <v>4.8</v>
      </c>
      <c r="I286" s="286">
        <v>4.8</v>
      </c>
      <c r="J286" s="286">
        <v>4.9000000000000004</v>
      </c>
      <c r="K286" s="286">
        <v>4.9000000000000004</v>
      </c>
      <c r="L286" s="286">
        <v>4.9000000000000004</v>
      </c>
      <c r="M286" s="286">
        <v>4.9000000000000004</v>
      </c>
      <c r="N286" s="286">
        <v>4.8</v>
      </c>
      <c r="O286" s="286">
        <v>4.9000000000000004</v>
      </c>
      <c r="P286" s="286">
        <v>4.9000000000000004</v>
      </c>
      <c r="Q286" s="286">
        <v>4.9000000000000004</v>
      </c>
      <c r="R286" s="286">
        <v>4.9000000000000004</v>
      </c>
      <c r="S286" s="286">
        <v>4.9000000000000004</v>
      </c>
      <c r="T286" s="286">
        <v>4.9000000000000004</v>
      </c>
      <c r="U286" s="286">
        <v>4.9000000000000004</v>
      </c>
      <c r="V286" s="286">
        <v>4.9000000000000004</v>
      </c>
      <c r="W286" s="286">
        <v>4.9000000000000004</v>
      </c>
      <c r="X286" s="286">
        <v>4.9000000000000004</v>
      </c>
      <c r="Y286" s="286">
        <v>4.9000000000000004</v>
      </c>
      <c r="Z286" s="286">
        <v>4.9000000000000004</v>
      </c>
      <c r="AA286" s="286">
        <v>4.9000000000000004</v>
      </c>
      <c r="AB286" s="286">
        <v>4.9000000000000004</v>
      </c>
      <c r="AC286" s="286">
        <v>4.7</v>
      </c>
      <c r="AD286" s="286">
        <v>4.9000000000000004</v>
      </c>
      <c r="AE286" s="286">
        <v>4.9000000000000004</v>
      </c>
      <c r="AF286" s="286">
        <v>4.9000000000000004</v>
      </c>
      <c r="AG286" s="286">
        <v>4.9000000000000004</v>
      </c>
      <c r="AH286" s="286">
        <v>4.9000000000000004</v>
      </c>
      <c r="AI286" s="286">
        <v>4.9000000000000004</v>
      </c>
      <c r="AJ286" s="286">
        <v>4.9000000000000004</v>
      </c>
      <c r="AK286" s="286">
        <v>4.9000000000000004</v>
      </c>
      <c r="AL286" s="286">
        <v>4.9000000000000004</v>
      </c>
      <c r="AM286" s="286">
        <v>4.9000000000000004</v>
      </c>
      <c r="AN286" s="286">
        <v>4.9000000000000004</v>
      </c>
      <c r="AO286" s="286">
        <v>4.9000000000000004</v>
      </c>
      <c r="AP286" s="286">
        <v>4.5999999999999996</v>
      </c>
      <c r="AQ286" s="286">
        <v>4.5999999999999996</v>
      </c>
      <c r="AR286" s="286">
        <v>4.5999999999999996</v>
      </c>
      <c r="AS286" s="286">
        <v>4.5999999999999996</v>
      </c>
      <c r="AT286" s="286">
        <v>4.5999999999999996</v>
      </c>
      <c r="AU286" s="286">
        <v>4.5999999999999996</v>
      </c>
      <c r="AV286" s="286">
        <v>4.5999999999999996</v>
      </c>
      <c r="AW286" s="286">
        <v>4.5999999999999996</v>
      </c>
      <c r="AX286" s="286">
        <v>4.5999999999999996</v>
      </c>
      <c r="AY286" s="286">
        <v>4.5</v>
      </c>
      <c r="AZ286" s="286">
        <v>4.5999999999999996</v>
      </c>
      <c r="BA286" s="286">
        <v>4.5999999999999996</v>
      </c>
      <c r="BB286" s="286">
        <v>4.5999999999999996</v>
      </c>
      <c r="BC286" s="286">
        <v>4.5999999999999996</v>
      </c>
      <c r="BD286" s="286">
        <v>4.5999999999999996</v>
      </c>
      <c r="BE286" s="286">
        <v>4.5999999999999996</v>
      </c>
      <c r="BF286" s="286">
        <v>4.5999999999999996</v>
      </c>
      <c r="BG286" s="286">
        <v>4.5999999999999996</v>
      </c>
      <c r="BH286" s="286">
        <v>4.5999999999999996</v>
      </c>
      <c r="BI286" s="286">
        <v>4.5999999999999996</v>
      </c>
      <c r="BJ286" s="286">
        <v>4.5999999999999996</v>
      </c>
      <c r="BK286" s="286">
        <v>4.5</v>
      </c>
      <c r="BL286" s="286">
        <v>4.5</v>
      </c>
      <c r="BM286" s="286">
        <v>4.5</v>
      </c>
      <c r="BN286" s="286">
        <v>4.5</v>
      </c>
      <c r="BO286" s="286">
        <v>4.5</v>
      </c>
      <c r="BP286" s="286">
        <v>4.5999999999999996</v>
      </c>
      <c r="BQ286" s="286">
        <v>4.5999999999999996</v>
      </c>
      <c r="BR286" s="286">
        <v>4.5999999999999996</v>
      </c>
      <c r="BS286" s="286">
        <v>4.5999999999999996</v>
      </c>
      <c r="BT286" s="286">
        <v>4.5999999999999996</v>
      </c>
      <c r="BU286" s="286">
        <v>4.5999999999999996</v>
      </c>
      <c r="BV286" s="286">
        <v>4.5999999999999996</v>
      </c>
      <c r="BW286" s="286" t="s">
        <v>8529</v>
      </c>
      <c r="BX286" s="286" t="s">
        <v>8529</v>
      </c>
      <c r="BY286" s="286" t="s">
        <v>8529</v>
      </c>
      <c r="BZ286" s="286" t="s">
        <v>8529</v>
      </c>
      <c r="CA286" s="286" t="s">
        <v>8529</v>
      </c>
      <c r="CB286" s="286" t="str">
        <f>_xlfn.IFNA(VLOOKUP(C286,'INFORM Severity - hidden'!$C$5:$G$300,5,FALSE),"-")</f>
        <v>-</v>
      </c>
    </row>
    <row r="287" spans="1:80">
      <c r="C287" t="s">
        <v>8698</v>
      </c>
      <c r="D287" s="286" t="str">
        <f t="shared" si="4"/>
        <v>-</v>
      </c>
      <c r="E287" s="286" t="s">
        <v>8529</v>
      </c>
      <c r="F287" s="286" t="s">
        <v>8529</v>
      </c>
      <c r="G287" s="286" t="s">
        <v>8529</v>
      </c>
      <c r="H287" s="286" t="s">
        <v>8529</v>
      </c>
      <c r="I287" s="286" t="s">
        <v>8529</v>
      </c>
      <c r="J287" s="286" t="s">
        <v>8529</v>
      </c>
      <c r="K287" s="286" t="s">
        <v>8529</v>
      </c>
      <c r="L287" s="286" t="s">
        <v>8529</v>
      </c>
      <c r="M287" s="286" t="s">
        <v>8529</v>
      </c>
      <c r="N287" s="286" t="s">
        <v>8529</v>
      </c>
      <c r="O287" s="286" t="s">
        <v>8529</v>
      </c>
      <c r="P287" s="286" t="s">
        <v>8529</v>
      </c>
      <c r="Q287" s="286" t="s">
        <v>8529</v>
      </c>
      <c r="R287" s="286" t="s">
        <v>8529</v>
      </c>
      <c r="S287" s="286" t="s">
        <v>8529</v>
      </c>
      <c r="T287" s="286" t="s">
        <v>8529</v>
      </c>
      <c r="U287" s="286" t="s">
        <v>8529</v>
      </c>
      <c r="V287" s="286" t="s">
        <v>8529</v>
      </c>
      <c r="W287" s="286" t="s">
        <v>8529</v>
      </c>
      <c r="X287" s="286" t="s">
        <v>8529</v>
      </c>
      <c r="Y287" s="286" t="s">
        <v>8529</v>
      </c>
      <c r="Z287" s="286" t="s">
        <v>8529</v>
      </c>
      <c r="AA287" s="286" t="s">
        <v>8529</v>
      </c>
      <c r="AB287" s="286" t="s">
        <v>8529</v>
      </c>
      <c r="AC287" s="286" t="s">
        <v>8529</v>
      </c>
      <c r="AD287" s="286" t="s">
        <v>8529</v>
      </c>
      <c r="AE287" s="286" t="s">
        <v>8529</v>
      </c>
      <c r="AF287" s="286" t="s">
        <v>8529</v>
      </c>
      <c r="AG287" s="286" t="s">
        <v>8529</v>
      </c>
      <c r="AH287" s="286" t="s">
        <v>8529</v>
      </c>
      <c r="AI287" s="286" t="s">
        <v>8529</v>
      </c>
      <c r="AJ287" s="286" t="s">
        <v>8529</v>
      </c>
      <c r="AK287" s="286" t="s">
        <v>8529</v>
      </c>
      <c r="AL287" s="286" t="s">
        <v>8529</v>
      </c>
      <c r="AM287" s="286" t="s">
        <v>8529</v>
      </c>
      <c r="AN287" s="286" t="s">
        <v>8529</v>
      </c>
      <c r="AO287" s="286" t="s">
        <v>8529</v>
      </c>
      <c r="AP287" s="286" t="s">
        <v>8529</v>
      </c>
      <c r="AQ287" s="286" t="s">
        <v>8529</v>
      </c>
      <c r="AR287" s="286" t="s">
        <v>8529</v>
      </c>
      <c r="AS287" s="286" t="s">
        <v>8529</v>
      </c>
      <c r="AT287" s="286" t="s">
        <v>8529</v>
      </c>
      <c r="AU287" s="286" t="s">
        <v>8529</v>
      </c>
      <c r="AV287" s="286" t="s">
        <v>8529</v>
      </c>
      <c r="AW287" s="286" t="s">
        <v>8529</v>
      </c>
      <c r="AX287" s="286" t="s">
        <v>8529</v>
      </c>
      <c r="AY287" s="286" t="s">
        <v>8529</v>
      </c>
      <c r="AZ287" s="286" t="s">
        <v>8529</v>
      </c>
      <c r="BA287" s="286" t="s">
        <v>8529</v>
      </c>
      <c r="BB287" s="286" t="s">
        <v>8529</v>
      </c>
      <c r="BC287" s="286">
        <v>3.4</v>
      </c>
      <c r="BD287" s="286">
        <v>3.4</v>
      </c>
      <c r="BE287" s="286">
        <v>3.4</v>
      </c>
      <c r="BF287" s="286">
        <v>3.4</v>
      </c>
      <c r="BG287" s="286">
        <v>3.4</v>
      </c>
      <c r="BH287" s="286">
        <v>3.4</v>
      </c>
      <c r="BI287" s="286">
        <v>4.2</v>
      </c>
      <c r="BJ287" s="286">
        <v>4.2</v>
      </c>
      <c r="BK287" s="286">
        <v>4.0999999999999996</v>
      </c>
      <c r="BL287" s="286">
        <v>4.0999999999999996</v>
      </c>
      <c r="BM287" s="286">
        <v>4.0999999999999996</v>
      </c>
      <c r="BN287" s="286">
        <v>4.0999999999999996</v>
      </c>
      <c r="BO287" s="286">
        <v>3.3</v>
      </c>
      <c r="BP287" s="286">
        <v>3.1</v>
      </c>
      <c r="BQ287" s="286">
        <v>3.1</v>
      </c>
      <c r="BR287" s="286">
        <v>3.1</v>
      </c>
      <c r="BS287" s="286">
        <v>3.1</v>
      </c>
      <c r="BT287" s="286">
        <v>3.1</v>
      </c>
      <c r="BU287" s="286">
        <v>3.1</v>
      </c>
      <c r="BV287" s="286">
        <v>3.1</v>
      </c>
      <c r="BW287" s="286" t="s">
        <v>8529</v>
      </c>
      <c r="BX287" s="286" t="s">
        <v>8529</v>
      </c>
      <c r="BY287" s="286" t="s">
        <v>8529</v>
      </c>
      <c r="BZ287" s="286" t="s">
        <v>8529</v>
      </c>
      <c r="CA287" s="286" t="s">
        <v>8529</v>
      </c>
      <c r="CB287" s="286" t="str">
        <f>_xlfn.IFNA(VLOOKUP(C287,'INFORM Severity - hidden'!$C$5:$G$300,5,FALSE),"-")</f>
        <v>-</v>
      </c>
    </row>
    <row r="288" spans="1:80">
      <c r="A288" t="s">
        <v>1043</v>
      </c>
      <c r="B288" t="s">
        <v>1041</v>
      </c>
      <c r="C288" t="s">
        <v>1042</v>
      </c>
      <c r="D288" s="286" t="str">
        <f t="shared" si="4"/>
        <v>Stable</v>
      </c>
      <c r="E288" s="286" t="s">
        <v>8529</v>
      </c>
      <c r="F288" s="286" t="s">
        <v>8529</v>
      </c>
      <c r="G288" s="286" t="s">
        <v>8529</v>
      </c>
      <c r="H288" s="286" t="s">
        <v>8529</v>
      </c>
      <c r="I288" s="286" t="s">
        <v>8529</v>
      </c>
      <c r="J288" s="286" t="s">
        <v>8529</v>
      </c>
      <c r="K288" s="286" t="s">
        <v>8529</v>
      </c>
      <c r="L288" s="286" t="s">
        <v>8529</v>
      </c>
      <c r="M288" s="286" t="s">
        <v>8529</v>
      </c>
      <c r="N288" s="286" t="s">
        <v>8529</v>
      </c>
      <c r="O288" s="286" t="s">
        <v>8529</v>
      </c>
      <c r="P288" s="286" t="s">
        <v>8529</v>
      </c>
      <c r="Q288" s="286" t="s">
        <v>8529</v>
      </c>
      <c r="R288" s="286" t="s">
        <v>8529</v>
      </c>
      <c r="S288" s="286" t="s">
        <v>8529</v>
      </c>
      <c r="T288" s="286" t="s">
        <v>8529</v>
      </c>
      <c r="U288" s="286" t="s">
        <v>8529</v>
      </c>
      <c r="V288" s="286" t="s">
        <v>8529</v>
      </c>
      <c r="W288" s="286" t="s">
        <v>8529</v>
      </c>
      <c r="X288" s="286" t="s">
        <v>8529</v>
      </c>
      <c r="Y288" s="286" t="s">
        <v>8529</v>
      </c>
      <c r="Z288" s="286" t="s">
        <v>8529</v>
      </c>
      <c r="AA288" s="286" t="s">
        <v>8529</v>
      </c>
      <c r="AB288" s="286" t="s">
        <v>8529</v>
      </c>
      <c r="AC288" s="286" t="s">
        <v>8529</v>
      </c>
      <c r="AD288" s="286" t="s">
        <v>8529</v>
      </c>
      <c r="AE288" s="286" t="s">
        <v>8529</v>
      </c>
      <c r="AF288" s="286" t="s">
        <v>8529</v>
      </c>
      <c r="AG288" s="286" t="s">
        <v>8529</v>
      </c>
      <c r="AH288" s="286" t="s">
        <v>8529</v>
      </c>
      <c r="AI288" s="286" t="s">
        <v>8529</v>
      </c>
      <c r="AJ288" s="286" t="s">
        <v>8529</v>
      </c>
      <c r="AK288" s="286" t="s">
        <v>8529</v>
      </c>
      <c r="AL288" s="286" t="s">
        <v>8529</v>
      </c>
      <c r="AM288" s="286" t="s">
        <v>8529</v>
      </c>
      <c r="AN288" s="286" t="s">
        <v>8529</v>
      </c>
      <c r="AO288" s="286" t="s">
        <v>8529</v>
      </c>
      <c r="AP288" s="286" t="s">
        <v>8529</v>
      </c>
      <c r="AQ288" s="286" t="s">
        <v>8529</v>
      </c>
      <c r="AR288" s="286" t="s">
        <v>8529</v>
      </c>
      <c r="AS288" s="286" t="s">
        <v>8529</v>
      </c>
      <c r="AT288" s="286" t="s">
        <v>8529</v>
      </c>
      <c r="AU288" s="286" t="s">
        <v>8529</v>
      </c>
      <c r="AV288" s="286" t="s">
        <v>8529</v>
      </c>
      <c r="AW288" s="286" t="s">
        <v>8529</v>
      </c>
      <c r="AX288" s="286" t="s">
        <v>8529</v>
      </c>
      <c r="AY288" s="286" t="s">
        <v>8529</v>
      </c>
      <c r="AZ288" s="286" t="s">
        <v>8529</v>
      </c>
      <c r="BA288" s="286" t="s">
        <v>8529</v>
      </c>
      <c r="BB288" s="286" t="s">
        <v>8529</v>
      </c>
      <c r="BC288" s="286" t="s">
        <v>8529</v>
      </c>
      <c r="BD288" s="286" t="s">
        <v>8529</v>
      </c>
      <c r="BE288" s="286" t="s">
        <v>8529</v>
      </c>
      <c r="BF288" s="286" t="s">
        <v>8529</v>
      </c>
      <c r="BG288" s="286" t="s">
        <v>8529</v>
      </c>
      <c r="BH288" s="286" t="s">
        <v>8529</v>
      </c>
      <c r="BI288" s="286" t="s">
        <v>8529</v>
      </c>
      <c r="BJ288" s="286" t="s">
        <v>8529</v>
      </c>
      <c r="BK288" s="286" t="s">
        <v>8529</v>
      </c>
      <c r="BL288" s="286" t="s">
        <v>8529</v>
      </c>
      <c r="BM288" s="286" t="s">
        <v>8529</v>
      </c>
      <c r="BN288" s="286" t="s">
        <v>8529</v>
      </c>
      <c r="BO288" s="286" t="s">
        <v>8529</v>
      </c>
      <c r="BP288" s="286" t="s">
        <v>8529</v>
      </c>
      <c r="BQ288" s="286" t="s">
        <v>8529</v>
      </c>
      <c r="BR288" s="286" t="s">
        <v>8529</v>
      </c>
      <c r="BS288" s="286" t="s">
        <v>8529</v>
      </c>
      <c r="BT288" s="286" t="s">
        <v>8529</v>
      </c>
      <c r="BU288" s="286" t="s">
        <v>8529</v>
      </c>
      <c r="BV288" s="286" t="s">
        <v>8529</v>
      </c>
      <c r="BW288" s="286">
        <v>4.5999999999999996</v>
      </c>
      <c r="BX288" s="286">
        <v>4.5999999999999996</v>
      </c>
      <c r="BY288" s="286">
        <v>4.5999999999999996</v>
      </c>
      <c r="BZ288" s="286">
        <v>4.5999999999999996</v>
      </c>
      <c r="CA288" s="286">
        <v>4.5999999999999996</v>
      </c>
      <c r="CB288" s="286">
        <f>_xlfn.IFNA(VLOOKUP(C288,'INFORM Severity - hidden'!$C$5:$G$300,5,FALSE),"-")</f>
        <v>4.5999999999999996</v>
      </c>
    </row>
    <row r="289" spans="1:80">
      <c r="A289" t="s">
        <v>126</v>
      </c>
      <c r="B289" t="s">
        <v>340</v>
      </c>
      <c r="C289" t="s">
        <v>341</v>
      </c>
      <c r="D289" s="286" t="str">
        <f t="shared" si="4"/>
        <v>Increasing</v>
      </c>
      <c r="E289" s="286" t="s">
        <v>8529</v>
      </c>
      <c r="F289" s="286" t="s">
        <v>8529</v>
      </c>
      <c r="G289" s="286" t="s">
        <v>8529</v>
      </c>
      <c r="H289" s="286">
        <v>4</v>
      </c>
      <c r="I289" s="286">
        <v>4</v>
      </c>
      <c r="J289" s="286">
        <v>4</v>
      </c>
      <c r="K289" s="286">
        <v>4</v>
      </c>
      <c r="L289" s="286">
        <v>4</v>
      </c>
      <c r="M289" s="286">
        <v>4</v>
      </c>
      <c r="N289" s="286">
        <v>4.0999999999999996</v>
      </c>
      <c r="O289" s="286">
        <v>4.0999999999999996</v>
      </c>
      <c r="P289" s="286">
        <v>4.0999999999999996</v>
      </c>
      <c r="Q289" s="286">
        <v>4.0999999999999996</v>
      </c>
      <c r="R289" s="286">
        <v>4.0999999999999996</v>
      </c>
      <c r="S289" s="286">
        <v>4.0999999999999996</v>
      </c>
      <c r="T289" s="286">
        <v>4.0999999999999996</v>
      </c>
      <c r="U289" s="286">
        <v>4.0999999999999996</v>
      </c>
      <c r="V289" s="286">
        <v>4.0999999999999996</v>
      </c>
      <c r="W289" s="286">
        <v>4.0999999999999996</v>
      </c>
      <c r="X289" s="286">
        <v>4.0999999999999996</v>
      </c>
      <c r="Y289" s="286">
        <v>4.0999999999999996</v>
      </c>
      <c r="Z289" s="286">
        <v>4.2</v>
      </c>
      <c r="AA289" s="286">
        <v>4.0999999999999996</v>
      </c>
      <c r="AB289" s="286">
        <v>4.0999999999999996</v>
      </c>
      <c r="AC289" s="286">
        <v>4.0999999999999996</v>
      </c>
      <c r="AD289" s="286">
        <v>4.0999999999999996</v>
      </c>
      <c r="AE289" s="286">
        <v>4.0999999999999996</v>
      </c>
      <c r="AF289" s="286">
        <v>4.0999999999999996</v>
      </c>
      <c r="AG289" s="286">
        <v>4.0999999999999996</v>
      </c>
      <c r="AH289" s="286">
        <v>4.0999999999999996</v>
      </c>
      <c r="AI289" s="286">
        <v>4.0999999999999996</v>
      </c>
      <c r="AJ289" s="286">
        <v>4.0999999999999996</v>
      </c>
      <c r="AK289" s="286">
        <v>4.0999999999999996</v>
      </c>
      <c r="AL289" s="286">
        <v>4.0999999999999996</v>
      </c>
      <c r="AM289" s="286">
        <v>4.0999999999999996</v>
      </c>
      <c r="AN289" s="286">
        <v>4.0999999999999996</v>
      </c>
      <c r="AO289" s="286">
        <v>4.0999999999999996</v>
      </c>
      <c r="AP289" s="286">
        <v>4.0999999999999996</v>
      </c>
      <c r="AQ289" s="286">
        <v>4.0999999999999996</v>
      </c>
      <c r="AR289" s="286">
        <v>4.0999999999999996</v>
      </c>
      <c r="AS289" s="286">
        <v>4.2</v>
      </c>
      <c r="AT289" s="286">
        <v>4.2</v>
      </c>
      <c r="AU289" s="286">
        <v>4.4000000000000004</v>
      </c>
      <c r="AV289" s="286">
        <v>4.4000000000000004</v>
      </c>
      <c r="AW289" s="286">
        <v>4.4000000000000004</v>
      </c>
      <c r="AX289" s="286">
        <v>4.4000000000000004</v>
      </c>
      <c r="AY289" s="286">
        <v>4.4000000000000004</v>
      </c>
      <c r="AZ289" s="286">
        <v>4.4000000000000004</v>
      </c>
      <c r="BA289" s="286">
        <v>4.4000000000000004</v>
      </c>
      <c r="BB289" s="286">
        <v>4.4000000000000004</v>
      </c>
      <c r="BC289" s="286">
        <v>4.4000000000000004</v>
      </c>
      <c r="BD289" s="286">
        <v>4.5</v>
      </c>
      <c r="BE289" s="286">
        <v>4.4000000000000004</v>
      </c>
      <c r="BF289" s="286">
        <v>4.4000000000000004</v>
      </c>
      <c r="BG289" s="286">
        <v>4.4000000000000004</v>
      </c>
      <c r="BH289" s="286">
        <v>4.3</v>
      </c>
      <c r="BI289" s="286">
        <v>4.3</v>
      </c>
      <c r="BJ289" s="286">
        <v>4.3</v>
      </c>
      <c r="BK289" s="286">
        <v>4.2</v>
      </c>
      <c r="BL289" s="286">
        <v>4.2</v>
      </c>
      <c r="BM289" s="286">
        <v>4.3</v>
      </c>
      <c r="BN289" s="286">
        <v>4.2</v>
      </c>
      <c r="BO289" s="286">
        <v>4.2</v>
      </c>
      <c r="BP289" s="286">
        <v>4</v>
      </c>
      <c r="BQ289" s="286">
        <v>3.8</v>
      </c>
      <c r="BR289" s="286">
        <v>3.8</v>
      </c>
      <c r="BS289" s="286">
        <v>3.8</v>
      </c>
      <c r="BT289" s="286">
        <v>3.8</v>
      </c>
      <c r="BU289" s="286">
        <v>3.8</v>
      </c>
      <c r="BV289" s="286">
        <v>3.8</v>
      </c>
      <c r="BW289" s="286">
        <v>3.7</v>
      </c>
      <c r="BX289" s="286">
        <v>3.7</v>
      </c>
      <c r="BY289" s="286">
        <v>3.7</v>
      </c>
      <c r="BZ289" s="286">
        <v>3.9</v>
      </c>
      <c r="CA289" s="286">
        <v>4</v>
      </c>
      <c r="CB289" s="286">
        <f>_xlfn.IFNA(VLOOKUP(C289,'INFORM Severity - hidden'!$C$5:$G$300,5,FALSE),"-")</f>
        <v>4</v>
      </c>
    </row>
    <row r="290" spans="1:80">
      <c r="C290" t="s">
        <v>8699</v>
      </c>
      <c r="D290" s="286" t="str">
        <f t="shared" si="4"/>
        <v>-</v>
      </c>
      <c r="E290" s="286" t="s">
        <v>8529</v>
      </c>
      <c r="F290" s="286" t="s">
        <v>8529</v>
      </c>
      <c r="G290" s="286" t="s">
        <v>8529</v>
      </c>
      <c r="H290" s="286">
        <v>3</v>
      </c>
      <c r="I290" s="286" t="s">
        <v>8529</v>
      </c>
      <c r="J290" s="286" t="s">
        <v>8529</v>
      </c>
      <c r="K290" s="286" t="s">
        <v>8529</v>
      </c>
      <c r="L290" s="286" t="s">
        <v>8529</v>
      </c>
      <c r="M290" s="286" t="s">
        <v>8529</v>
      </c>
      <c r="N290" s="286" t="s">
        <v>8529</v>
      </c>
      <c r="O290" s="286" t="s">
        <v>8529</v>
      </c>
      <c r="P290" s="286" t="s">
        <v>8529</v>
      </c>
      <c r="Q290" s="286" t="s">
        <v>8529</v>
      </c>
      <c r="R290" s="286" t="s">
        <v>8529</v>
      </c>
      <c r="S290" s="286" t="s">
        <v>8529</v>
      </c>
      <c r="T290" s="286" t="s">
        <v>8529</v>
      </c>
      <c r="U290" s="286" t="s">
        <v>8529</v>
      </c>
      <c r="V290" s="286" t="s">
        <v>8529</v>
      </c>
      <c r="W290" s="286" t="s">
        <v>8529</v>
      </c>
      <c r="X290" s="286" t="s">
        <v>8529</v>
      </c>
      <c r="Y290" s="286" t="s">
        <v>8529</v>
      </c>
      <c r="Z290" s="286" t="s">
        <v>8529</v>
      </c>
      <c r="AA290" s="286" t="s">
        <v>8529</v>
      </c>
      <c r="AB290" s="286" t="s">
        <v>8529</v>
      </c>
      <c r="AC290" s="286" t="s">
        <v>8529</v>
      </c>
      <c r="AD290" s="286" t="s">
        <v>8529</v>
      </c>
      <c r="AE290" s="286" t="s">
        <v>8529</v>
      </c>
      <c r="AF290" s="286" t="s">
        <v>8529</v>
      </c>
      <c r="AG290" s="286" t="s">
        <v>8529</v>
      </c>
      <c r="AH290" s="286" t="s">
        <v>8529</v>
      </c>
      <c r="AI290" s="286" t="s">
        <v>8529</v>
      </c>
      <c r="AJ290" s="286" t="s">
        <v>8529</v>
      </c>
      <c r="AK290" s="286" t="s">
        <v>8529</v>
      </c>
      <c r="AL290" s="286" t="s">
        <v>8529</v>
      </c>
      <c r="AM290" s="286" t="s">
        <v>8529</v>
      </c>
      <c r="AN290" s="286" t="s">
        <v>8529</v>
      </c>
      <c r="AO290" s="286" t="s">
        <v>8529</v>
      </c>
      <c r="AP290" s="286" t="s">
        <v>8529</v>
      </c>
      <c r="AQ290" s="286" t="s">
        <v>8529</v>
      </c>
      <c r="AR290" s="286" t="s">
        <v>8529</v>
      </c>
      <c r="AS290" s="286" t="s">
        <v>8529</v>
      </c>
      <c r="AT290" s="286" t="s">
        <v>8529</v>
      </c>
      <c r="AU290" s="286" t="s">
        <v>8529</v>
      </c>
      <c r="AV290" s="286" t="s">
        <v>8529</v>
      </c>
      <c r="AW290" s="286" t="s">
        <v>8529</v>
      </c>
      <c r="AX290" s="286" t="s">
        <v>8529</v>
      </c>
      <c r="AY290" s="286" t="s">
        <v>8529</v>
      </c>
      <c r="AZ290" s="286" t="s">
        <v>8529</v>
      </c>
      <c r="BA290" s="286" t="s">
        <v>8529</v>
      </c>
      <c r="BB290" s="286" t="s">
        <v>8529</v>
      </c>
      <c r="BC290" s="286" t="s">
        <v>8529</v>
      </c>
      <c r="BD290" s="286" t="s">
        <v>8529</v>
      </c>
      <c r="BE290" s="286" t="s">
        <v>8529</v>
      </c>
      <c r="BF290" s="286" t="s">
        <v>8529</v>
      </c>
      <c r="BG290" s="286" t="s">
        <v>8529</v>
      </c>
      <c r="BH290" s="286" t="s">
        <v>8529</v>
      </c>
      <c r="BI290" s="286" t="s">
        <v>8529</v>
      </c>
      <c r="BJ290" s="286" t="s">
        <v>8529</v>
      </c>
      <c r="BK290" s="286" t="s">
        <v>8529</v>
      </c>
      <c r="BL290" s="286" t="s">
        <v>8529</v>
      </c>
      <c r="BM290" s="286" t="s">
        <v>8529</v>
      </c>
      <c r="BN290" s="286" t="s">
        <v>8529</v>
      </c>
      <c r="BO290" s="286" t="s">
        <v>8529</v>
      </c>
      <c r="BP290" s="286" t="s">
        <v>8529</v>
      </c>
      <c r="BQ290" s="286" t="s">
        <v>8529</v>
      </c>
      <c r="BR290" s="286" t="s">
        <v>8529</v>
      </c>
      <c r="BS290" s="286" t="s">
        <v>8529</v>
      </c>
      <c r="BT290" s="286" t="s">
        <v>8529</v>
      </c>
      <c r="BU290" s="286" t="s">
        <v>8529</v>
      </c>
      <c r="BV290" s="286" t="s">
        <v>8529</v>
      </c>
      <c r="BW290" s="286" t="s">
        <v>8529</v>
      </c>
      <c r="BX290" s="286" t="s">
        <v>8529</v>
      </c>
      <c r="BY290" s="286" t="s">
        <v>8529</v>
      </c>
      <c r="BZ290" s="286" t="s">
        <v>8529</v>
      </c>
      <c r="CA290" s="286" t="s">
        <v>8529</v>
      </c>
      <c r="CB290" s="286" t="str">
        <f>_xlfn.IFNA(VLOOKUP(C290,'INFORM Severity - hidden'!$C$5:$G$300,5,FALSE),"-")</f>
        <v>-</v>
      </c>
    </row>
    <row r="291" spans="1:80">
      <c r="A291" t="s">
        <v>126</v>
      </c>
      <c r="B291" t="s">
        <v>124</v>
      </c>
      <c r="C291" t="s">
        <v>125</v>
      </c>
      <c r="D291" s="286" t="str">
        <f t="shared" si="4"/>
        <v>Stable</v>
      </c>
      <c r="E291" s="286" t="s">
        <v>8529</v>
      </c>
      <c r="F291" s="286" t="s">
        <v>8529</v>
      </c>
      <c r="G291" s="286" t="s">
        <v>8529</v>
      </c>
      <c r="H291" s="286">
        <v>3.4</v>
      </c>
      <c r="I291" s="286">
        <v>3.4</v>
      </c>
      <c r="J291" s="286">
        <v>3.4</v>
      </c>
      <c r="K291" s="286">
        <v>3.4</v>
      </c>
      <c r="L291" s="286">
        <v>3.4</v>
      </c>
      <c r="M291" s="286">
        <v>3.4</v>
      </c>
      <c r="N291" s="286">
        <v>3.5</v>
      </c>
      <c r="O291" s="286">
        <v>3.5</v>
      </c>
      <c r="P291" s="286">
        <v>3.5</v>
      </c>
      <c r="Q291" s="286">
        <v>3.5</v>
      </c>
      <c r="R291" s="286">
        <v>3.5</v>
      </c>
      <c r="S291" s="286">
        <v>3.7</v>
      </c>
      <c r="T291" s="286">
        <v>3.7</v>
      </c>
      <c r="U291" s="286">
        <v>3.7</v>
      </c>
      <c r="V291" s="286">
        <v>3.7</v>
      </c>
      <c r="W291" s="286">
        <v>3.7</v>
      </c>
      <c r="X291" s="286">
        <v>3.7</v>
      </c>
      <c r="Y291" s="286">
        <v>3.7</v>
      </c>
      <c r="Z291" s="286">
        <v>3.7</v>
      </c>
      <c r="AA291" s="286">
        <v>3.6</v>
      </c>
      <c r="AB291" s="286">
        <v>3.6</v>
      </c>
      <c r="AC291" s="286">
        <v>3.6</v>
      </c>
      <c r="AD291" s="286">
        <v>3.6</v>
      </c>
      <c r="AE291" s="286">
        <v>3.6</v>
      </c>
      <c r="AF291" s="286">
        <v>3.7</v>
      </c>
      <c r="AG291" s="286">
        <v>3.7</v>
      </c>
      <c r="AH291" s="286">
        <v>3.7</v>
      </c>
      <c r="AI291" s="286">
        <v>3.7</v>
      </c>
      <c r="AJ291" s="286">
        <v>3.7</v>
      </c>
      <c r="AK291" s="286">
        <v>3.7</v>
      </c>
      <c r="AL291" s="286">
        <v>3.7</v>
      </c>
      <c r="AM291" s="286">
        <v>3.7</v>
      </c>
      <c r="AN291" s="286">
        <v>3.7</v>
      </c>
      <c r="AO291" s="286">
        <v>3.7</v>
      </c>
      <c r="AP291" s="286">
        <v>3.7</v>
      </c>
      <c r="AQ291" s="286">
        <v>3.7</v>
      </c>
      <c r="AR291" s="286">
        <v>3.7</v>
      </c>
      <c r="AS291" s="286">
        <v>3.7</v>
      </c>
      <c r="AT291" s="286">
        <v>3.7</v>
      </c>
      <c r="AU291" s="286">
        <v>3.8</v>
      </c>
      <c r="AV291" s="286">
        <v>3.8</v>
      </c>
      <c r="AW291" s="286">
        <v>3.8</v>
      </c>
      <c r="AX291" s="286">
        <v>3.9</v>
      </c>
      <c r="AY291" s="286">
        <v>3.9</v>
      </c>
      <c r="AZ291" s="286">
        <v>3.9</v>
      </c>
      <c r="BA291" s="286">
        <v>3.9</v>
      </c>
      <c r="BB291" s="286">
        <v>3.9</v>
      </c>
      <c r="BC291" s="286">
        <v>3.9</v>
      </c>
      <c r="BD291" s="286">
        <v>3.9</v>
      </c>
      <c r="BE291" s="286">
        <v>3.8</v>
      </c>
      <c r="BF291" s="286">
        <v>3.8</v>
      </c>
      <c r="BG291" s="286">
        <v>3.6</v>
      </c>
      <c r="BH291" s="286">
        <v>3.6</v>
      </c>
      <c r="BI291" s="286">
        <v>3.6</v>
      </c>
      <c r="BJ291" s="286">
        <v>3.6</v>
      </c>
      <c r="BK291" s="286">
        <v>3.6</v>
      </c>
      <c r="BL291" s="286">
        <v>3.6</v>
      </c>
      <c r="BM291" s="286">
        <v>3.6</v>
      </c>
      <c r="BN291" s="286">
        <v>3.5</v>
      </c>
      <c r="BO291" s="286">
        <v>3.6</v>
      </c>
      <c r="BP291" s="286">
        <v>3.6</v>
      </c>
      <c r="BQ291" s="286">
        <v>3.2</v>
      </c>
      <c r="BR291" s="286">
        <v>3.2</v>
      </c>
      <c r="BS291" s="286">
        <v>3.3</v>
      </c>
      <c r="BT291" s="286">
        <v>3.3</v>
      </c>
      <c r="BU291" s="286">
        <v>3.3</v>
      </c>
      <c r="BV291" s="286">
        <v>3.3</v>
      </c>
      <c r="BW291" s="286">
        <v>3.3</v>
      </c>
      <c r="BX291" s="286">
        <v>3.3</v>
      </c>
      <c r="BY291" s="286">
        <v>3.3</v>
      </c>
      <c r="BZ291" s="286">
        <v>3</v>
      </c>
      <c r="CA291" s="286">
        <v>3.4</v>
      </c>
      <c r="CB291" s="286">
        <f>_xlfn.IFNA(VLOOKUP(C291,'INFORM Severity - hidden'!$C$5:$G$300,5,FALSE),"-")</f>
        <v>3.4</v>
      </c>
    </row>
    <row r="292" spans="1:80">
      <c r="A292" t="s">
        <v>126</v>
      </c>
      <c r="B292" t="s">
        <v>134</v>
      </c>
      <c r="C292" t="s">
        <v>135</v>
      </c>
      <c r="D292" s="286" t="str">
        <f t="shared" si="4"/>
        <v>Decreasing</v>
      </c>
      <c r="E292" s="286" t="s">
        <v>8529</v>
      </c>
      <c r="F292" s="286" t="s">
        <v>8529</v>
      </c>
      <c r="G292" s="286" t="s">
        <v>8529</v>
      </c>
      <c r="H292" s="286">
        <v>3.1</v>
      </c>
      <c r="I292" s="286">
        <v>3.1</v>
      </c>
      <c r="J292" s="286">
        <v>3.1</v>
      </c>
      <c r="K292" s="286">
        <v>3.1</v>
      </c>
      <c r="L292" s="286">
        <v>3.1</v>
      </c>
      <c r="M292" s="286">
        <v>3.1</v>
      </c>
      <c r="N292" s="286">
        <v>3.1</v>
      </c>
      <c r="O292" s="286">
        <v>3.1</v>
      </c>
      <c r="P292" s="286">
        <v>3.1</v>
      </c>
      <c r="Q292" s="286">
        <v>3.1</v>
      </c>
      <c r="R292" s="286">
        <v>3.1</v>
      </c>
      <c r="S292" s="286">
        <v>3.3</v>
      </c>
      <c r="T292" s="286">
        <v>3.3</v>
      </c>
      <c r="U292" s="286">
        <v>3.4</v>
      </c>
      <c r="V292" s="286">
        <v>3.4</v>
      </c>
      <c r="W292" s="286">
        <v>3.4</v>
      </c>
      <c r="X292" s="286">
        <v>3.4</v>
      </c>
      <c r="Y292" s="286">
        <v>3.4</v>
      </c>
      <c r="Z292" s="286">
        <v>3.4</v>
      </c>
      <c r="AA292" s="286">
        <v>3.3</v>
      </c>
      <c r="AB292" s="286">
        <v>3.3</v>
      </c>
      <c r="AC292" s="286">
        <v>3.3</v>
      </c>
      <c r="AD292" s="286">
        <v>3.3</v>
      </c>
      <c r="AE292" s="286">
        <v>3.3</v>
      </c>
      <c r="AF292" s="286">
        <v>3.4</v>
      </c>
      <c r="AG292" s="286">
        <v>3.4</v>
      </c>
      <c r="AH292" s="286">
        <v>3.4</v>
      </c>
      <c r="AI292" s="286">
        <v>3.4</v>
      </c>
      <c r="AJ292" s="286">
        <v>3.4</v>
      </c>
      <c r="AK292" s="286">
        <v>3.4</v>
      </c>
      <c r="AL292" s="286">
        <v>3.3</v>
      </c>
      <c r="AM292" s="286">
        <v>3.3</v>
      </c>
      <c r="AN292" s="286">
        <v>3.3</v>
      </c>
      <c r="AO292" s="286">
        <v>3.3</v>
      </c>
      <c r="AP292" s="286">
        <v>3.3</v>
      </c>
      <c r="AQ292" s="286">
        <v>3.3</v>
      </c>
      <c r="AR292" s="286">
        <v>3.3</v>
      </c>
      <c r="AS292" s="286">
        <v>3.4</v>
      </c>
      <c r="AT292" s="286">
        <v>3.4</v>
      </c>
      <c r="AU292" s="286">
        <v>3.4</v>
      </c>
      <c r="AV292" s="286">
        <v>3.7</v>
      </c>
      <c r="AW292" s="286">
        <v>3.7</v>
      </c>
      <c r="AX292" s="286">
        <v>3.8</v>
      </c>
      <c r="AY292" s="286">
        <v>3.8</v>
      </c>
      <c r="AZ292" s="286">
        <v>3.7</v>
      </c>
      <c r="BA292" s="286">
        <v>3.7</v>
      </c>
      <c r="BB292" s="286">
        <v>3.7</v>
      </c>
      <c r="BC292" s="286">
        <v>3.7</v>
      </c>
      <c r="BD292" s="286">
        <v>3.7</v>
      </c>
      <c r="BE292" s="286">
        <v>3.6</v>
      </c>
      <c r="BF292" s="286">
        <v>3.6</v>
      </c>
      <c r="BG292" s="286">
        <v>3.7</v>
      </c>
      <c r="BH292" s="286">
        <v>3.7</v>
      </c>
      <c r="BI292" s="286">
        <v>3.6</v>
      </c>
      <c r="BJ292" s="286">
        <v>3.5</v>
      </c>
      <c r="BK292" s="286">
        <v>3.5</v>
      </c>
      <c r="BL292" s="286">
        <v>3.5</v>
      </c>
      <c r="BM292" s="286">
        <v>3.5</v>
      </c>
      <c r="BN292" s="286">
        <v>3.5</v>
      </c>
      <c r="BO292" s="286">
        <v>3.5</v>
      </c>
      <c r="BP292" s="286">
        <v>3.5</v>
      </c>
      <c r="BQ292" s="286">
        <v>3</v>
      </c>
      <c r="BR292" s="286">
        <v>3</v>
      </c>
      <c r="BS292" s="286">
        <v>3</v>
      </c>
      <c r="BT292" s="286">
        <v>3</v>
      </c>
      <c r="BU292" s="286">
        <v>3</v>
      </c>
      <c r="BV292" s="286">
        <v>3</v>
      </c>
      <c r="BW292" s="286">
        <v>3</v>
      </c>
      <c r="BX292" s="286">
        <v>3</v>
      </c>
      <c r="BY292" s="286">
        <v>3</v>
      </c>
      <c r="BZ292" s="286">
        <v>3.1</v>
      </c>
      <c r="CA292" s="286">
        <v>2.2000000000000002</v>
      </c>
      <c r="CB292" s="286">
        <f>_xlfn.IFNA(VLOOKUP(C292,'INFORM Severity - hidden'!$C$5:$G$300,5,FALSE),"-")</f>
        <v>2.2000000000000002</v>
      </c>
    </row>
    <row r="293" spans="1:80">
      <c r="A293" t="s">
        <v>126</v>
      </c>
      <c r="B293" t="s">
        <v>146</v>
      </c>
      <c r="C293" t="s">
        <v>147</v>
      </c>
      <c r="D293" s="286" t="str">
        <f t="shared" si="4"/>
        <v>Stable</v>
      </c>
      <c r="E293" s="286" t="s">
        <v>8529</v>
      </c>
      <c r="F293" s="286" t="s">
        <v>8529</v>
      </c>
      <c r="G293" s="286" t="s">
        <v>8529</v>
      </c>
      <c r="H293" s="286">
        <v>3.3</v>
      </c>
      <c r="I293" s="286">
        <v>3.3</v>
      </c>
      <c r="J293" s="286">
        <v>3.3</v>
      </c>
      <c r="K293" s="286">
        <v>3.3</v>
      </c>
      <c r="L293" s="286">
        <v>3.3</v>
      </c>
      <c r="M293" s="286">
        <v>3.3</v>
      </c>
      <c r="N293" s="286">
        <v>3.3</v>
      </c>
      <c r="O293" s="286">
        <v>3.3</v>
      </c>
      <c r="P293" s="286">
        <v>3.3</v>
      </c>
      <c r="Q293" s="286">
        <v>3.3</v>
      </c>
      <c r="R293" s="286">
        <v>3.3</v>
      </c>
      <c r="S293" s="286">
        <v>3.3</v>
      </c>
      <c r="T293" s="286">
        <v>3.4</v>
      </c>
      <c r="U293" s="286">
        <v>3.4</v>
      </c>
      <c r="V293" s="286">
        <v>3.4</v>
      </c>
      <c r="W293" s="286">
        <v>3.3</v>
      </c>
      <c r="X293" s="286">
        <v>3.3</v>
      </c>
      <c r="Y293" s="286">
        <v>3.2</v>
      </c>
      <c r="Z293" s="286">
        <v>3.2</v>
      </c>
      <c r="AA293" s="286">
        <v>3.2</v>
      </c>
      <c r="AB293" s="286">
        <v>3.2</v>
      </c>
      <c r="AC293" s="286">
        <v>3.2</v>
      </c>
      <c r="AD293" s="286">
        <v>3.2</v>
      </c>
      <c r="AE293" s="286">
        <v>3.2</v>
      </c>
      <c r="AF293" s="286">
        <v>3.3</v>
      </c>
      <c r="AG293" s="286">
        <v>3.3</v>
      </c>
      <c r="AH293" s="286">
        <v>3.3</v>
      </c>
      <c r="AI293" s="286">
        <v>3.3</v>
      </c>
      <c r="AJ293" s="286">
        <v>3.3</v>
      </c>
      <c r="AK293" s="286">
        <v>3.3</v>
      </c>
      <c r="AL293" s="286">
        <v>3.2</v>
      </c>
      <c r="AM293" s="286">
        <v>3.2</v>
      </c>
      <c r="AN293" s="286">
        <v>3.2</v>
      </c>
      <c r="AO293" s="286">
        <v>3.2</v>
      </c>
      <c r="AP293" s="286">
        <v>3.2</v>
      </c>
      <c r="AQ293" s="286">
        <v>3.2</v>
      </c>
      <c r="AR293" s="286">
        <v>3.2</v>
      </c>
      <c r="AS293" s="286">
        <v>3.2</v>
      </c>
      <c r="AT293" s="286">
        <v>3.2</v>
      </c>
      <c r="AU293" s="286">
        <v>3.7</v>
      </c>
      <c r="AV293" s="286">
        <v>3.7</v>
      </c>
      <c r="AW293" s="286">
        <v>3.7</v>
      </c>
      <c r="AX293" s="286">
        <v>3.9</v>
      </c>
      <c r="AY293" s="286">
        <v>3.9</v>
      </c>
      <c r="AZ293" s="286">
        <v>3.8</v>
      </c>
      <c r="BA293" s="286">
        <v>3.8</v>
      </c>
      <c r="BB293" s="286">
        <v>3.8</v>
      </c>
      <c r="BC293" s="286">
        <v>3.8</v>
      </c>
      <c r="BD293" s="286">
        <v>3.8</v>
      </c>
      <c r="BE293" s="286">
        <v>3.7</v>
      </c>
      <c r="BF293" s="286">
        <v>3.7</v>
      </c>
      <c r="BG293" s="286">
        <v>3.7</v>
      </c>
      <c r="BH293" s="286">
        <v>3.7</v>
      </c>
      <c r="BI293" s="286">
        <v>3.7</v>
      </c>
      <c r="BJ293" s="286">
        <v>3.7</v>
      </c>
      <c r="BK293" s="286">
        <v>3.6</v>
      </c>
      <c r="BL293" s="286">
        <v>3.5</v>
      </c>
      <c r="BM293" s="286">
        <v>3.6</v>
      </c>
      <c r="BN293" s="286">
        <v>3.6</v>
      </c>
      <c r="BO293" s="286">
        <v>3.6</v>
      </c>
      <c r="BP293" s="286">
        <v>3.6</v>
      </c>
      <c r="BQ293" s="286">
        <v>3.2</v>
      </c>
      <c r="BR293" s="286">
        <v>3.2</v>
      </c>
      <c r="BS293" s="286">
        <v>3.2</v>
      </c>
      <c r="BT293" s="286">
        <v>3.2</v>
      </c>
      <c r="BU293" s="286">
        <v>3.2</v>
      </c>
      <c r="BV293" s="286">
        <v>3.3</v>
      </c>
      <c r="BW293" s="286">
        <v>3.3</v>
      </c>
      <c r="BX293" s="286">
        <v>3.3</v>
      </c>
      <c r="BY293" s="286">
        <v>3.3</v>
      </c>
      <c r="BZ293" s="286">
        <v>3.4</v>
      </c>
      <c r="CA293" s="286">
        <v>3.3</v>
      </c>
      <c r="CB293" s="286">
        <f>_xlfn.IFNA(VLOOKUP(C293,'INFORM Severity - hidden'!$C$5:$G$300,5,FALSE),"-")</f>
        <v>3.3</v>
      </c>
    </row>
    <row r="294" spans="1:80">
      <c r="C294" t="s">
        <v>8700</v>
      </c>
      <c r="D294" s="286" t="str">
        <f t="shared" si="4"/>
        <v>-</v>
      </c>
      <c r="E294" s="286" t="s">
        <v>8529</v>
      </c>
      <c r="F294" s="286" t="s">
        <v>8529</v>
      </c>
      <c r="G294" s="286" t="s">
        <v>8529</v>
      </c>
      <c r="H294" s="286" t="s">
        <v>8529</v>
      </c>
      <c r="I294" s="286" t="s">
        <v>8529</v>
      </c>
      <c r="J294" s="286" t="s">
        <v>8529</v>
      </c>
      <c r="K294" s="286" t="s">
        <v>8529</v>
      </c>
      <c r="L294" s="286" t="s">
        <v>8529</v>
      </c>
      <c r="M294" s="286" t="s">
        <v>8529</v>
      </c>
      <c r="N294" s="286" t="s">
        <v>8529</v>
      </c>
      <c r="O294" s="286" t="s">
        <v>8529</v>
      </c>
      <c r="P294" s="286" t="s">
        <v>8529</v>
      </c>
      <c r="Q294" s="286" t="s">
        <v>8529</v>
      </c>
      <c r="R294" s="286" t="s">
        <v>8529</v>
      </c>
      <c r="S294" s="286" t="s">
        <v>8529</v>
      </c>
      <c r="T294" s="286" t="s">
        <v>8529</v>
      </c>
      <c r="U294" s="286" t="s">
        <v>8529</v>
      </c>
      <c r="V294" s="286" t="s">
        <v>8529</v>
      </c>
      <c r="W294" s="286">
        <v>2.6</v>
      </c>
      <c r="X294" s="286">
        <v>2.6</v>
      </c>
      <c r="Y294" s="286">
        <v>2.6</v>
      </c>
      <c r="Z294" s="286">
        <v>2.5</v>
      </c>
      <c r="AA294" s="286">
        <v>2.5</v>
      </c>
      <c r="AB294" s="286">
        <v>2.5</v>
      </c>
      <c r="AC294" s="286">
        <v>2.5</v>
      </c>
      <c r="AD294" s="286">
        <v>2.5</v>
      </c>
      <c r="AE294" s="286">
        <v>2.5</v>
      </c>
      <c r="AF294" s="286">
        <v>2.5</v>
      </c>
      <c r="AG294" s="286">
        <v>2.5</v>
      </c>
      <c r="AH294" s="286">
        <v>2.6</v>
      </c>
      <c r="AI294" s="286">
        <v>2.6</v>
      </c>
      <c r="AJ294" s="286">
        <v>2.6</v>
      </c>
      <c r="AK294" s="286">
        <v>2.6</v>
      </c>
      <c r="AL294" s="286">
        <v>2.5</v>
      </c>
      <c r="AM294" s="286">
        <v>2.5</v>
      </c>
      <c r="AN294" s="286">
        <v>2.5</v>
      </c>
      <c r="AO294" s="286">
        <v>2.5</v>
      </c>
      <c r="AP294" s="286">
        <v>2.5</v>
      </c>
      <c r="AQ294" s="286">
        <v>2.5</v>
      </c>
      <c r="AR294" s="286">
        <v>2.5</v>
      </c>
      <c r="AS294" s="286">
        <v>2.5</v>
      </c>
      <c r="AT294" s="286">
        <v>2.5</v>
      </c>
      <c r="AU294" s="286">
        <v>2.7</v>
      </c>
      <c r="AV294" s="286">
        <v>2.7</v>
      </c>
      <c r="AW294" s="286">
        <v>2.7</v>
      </c>
      <c r="AX294" s="286">
        <v>2.7</v>
      </c>
      <c r="AY294" s="286">
        <v>2.7</v>
      </c>
      <c r="AZ294" s="286">
        <v>2.6</v>
      </c>
      <c r="BA294" s="286">
        <v>2.6</v>
      </c>
      <c r="BB294" s="286">
        <v>2.5</v>
      </c>
      <c r="BC294" s="286">
        <v>2.5</v>
      </c>
      <c r="BD294" s="286" t="s">
        <v>8529</v>
      </c>
      <c r="BE294" s="286" t="s">
        <v>8529</v>
      </c>
      <c r="BF294" s="286" t="s">
        <v>8529</v>
      </c>
      <c r="BG294" s="286" t="s">
        <v>8529</v>
      </c>
      <c r="BH294" s="286" t="s">
        <v>8529</v>
      </c>
      <c r="BI294" s="286" t="s">
        <v>8529</v>
      </c>
      <c r="BJ294" s="286" t="s">
        <v>8529</v>
      </c>
      <c r="BK294" s="286" t="s">
        <v>8529</v>
      </c>
      <c r="BL294" s="286" t="s">
        <v>8529</v>
      </c>
      <c r="BM294" s="286" t="s">
        <v>8529</v>
      </c>
      <c r="BN294" s="286" t="s">
        <v>8529</v>
      </c>
      <c r="BO294" s="286" t="s">
        <v>8529</v>
      </c>
      <c r="BP294" s="286" t="s">
        <v>8529</v>
      </c>
      <c r="BQ294" s="286" t="s">
        <v>8529</v>
      </c>
      <c r="BR294" s="286" t="s">
        <v>8529</v>
      </c>
      <c r="BS294" s="286" t="s">
        <v>8529</v>
      </c>
      <c r="BT294" s="286" t="s">
        <v>8529</v>
      </c>
      <c r="BU294" s="286" t="s">
        <v>8529</v>
      </c>
      <c r="BV294" s="286" t="s">
        <v>8529</v>
      </c>
      <c r="BW294" s="286" t="s">
        <v>8529</v>
      </c>
      <c r="BX294" s="286" t="s">
        <v>8529</v>
      </c>
      <c r="BY294" s="286" t="s">
        <v>8529</v>
      </c>
      <c r="BZ294" s="286" t="s">
        <v>8529</v>
      </c>
      <c r="CA294" s="286" t="s">
        <v>8529</v>
      </c>
      <c r="CB294" s="286" t="str">
        <f>_xlfn.IFNA(VLOOKUP(C294,'INFORM Severity - hidden'!$C$5:$G$300,5,FALSE),"-")</f>
        <v>-</v>
      </c>
    </row>
    <row r="295" spans="1:80">
      <c r="C295" t="s">
        <v>8701</v>
      </c>
      <c r="D295" s="286" t="str">
        <f t="shared" si="4"/>
        <v>-</v>
      </c>
      <c r="E295" s="286" t="s">
        <v>8529</v>
      </c>
      <c r="F295" s="286" t="s">
        <v>8529</v>
      </c>
      <c r="G295" s="286" t="s">
        <v>8529</v>
      </c>
      <c r="H295" s="286" t="s">
        <v>8529</v>
      </c>
      <c r="I295" s="286" t="s">
        <v>8529</v>
      </c>
      <c r="J295" s="286" t="s">
        <v>8529</v>
      </c>
      <c r="K295" s="286" t="s">
        <v>8529</v>
      </c>
      <c r="L295" s="286" t="s">
        <v>8529</v>
      </c>
      <c r="M295" s="286" t="s">
        <v>8529</v>
      </c>
      <c r="N295" s="286" t="s">
        <v>8529</v>
      </c>
      <c r="O295" s="286" t="s">
        <v>8529</v>
      </c>
      <c r="P295" s="286" t="s">
        <v>8529</v>
      </c>
      <c r="Q295" s="286" t="s">
        <v>8529</v>
      </c>
      <c r="R295" s="286" t="s">
        <v>8529</v>
      </c>
      <c r="S295" s="286" t="s">
        <v>8529</v>
      </c>
      <c r="T295" s="286" t="s">
        <v>8529</v>
      </c>
      <c r="U295" s="286" t="s">
        <v>8529</v>
      </c>
      <c r="V295" s="286" t="s">
        <v>8529</v>
      </c>
      <c r="W295" s="286" t="s">
        <v>8529</v>
      </c>
      <c r="X295" s="286" t="s">
        <v>8529</v>
      </c>
      <c r="Y295" s="286">
        <v>2.1</v>
      </c>
      <c r="Z295" s="286">
        <v>2.6</v>
      </c>
      <c r="AA295" s="286">
        <v>2.6</v>
      </c>
      <c r="AB295" s="286">
        <v>2.6</v>
      </c>
      <c r="AC295" s="286">
        <v>2.6</v>
      </c>
      <c r="AD295" s="286" t="s">
        <v>8529</v>
      </c>
      <c r="AE295" s="286" t="s">
        <v>8529</v>
      </c>
      <c r="AF295" s="286" t="s">
        <v>8529</v>
      </c>
      <c r="AG295" s="286" t="s">
        <v>8529</v>
      </c>
      <c r="AH295" s="286" t="s">
        <v>8529</v>
      </c>
      <c r="AI295" s="286" t="s">
        <v>8529</v>
      </c>
      <c r="AJ295" s="286" t="s">
        <v>8529</v>
      </c>
      <c r="AK295" s="286" t="s">
        <v>8529</v>
      </c>
      <c r="AL295" s="286" t="s">
        <v>8529</v>
      </c>
      <c r="AM295" s="286" t="s">
        <v>8529</v>
      </c>
      <c r="AN295" s="286" t="s">
        <v>8529</v>
      </c>
      <c r="AO295" s="286" t="s">
        <v>8529</v>
      </c>
      <c r="AP295" s="286" t="s">
        <v>8529</v>
      </c>
      <c r="AQ295" s="286" t="s">
        <v>8529</v>
      </c>
      <c r="AR295" s="286" t="s">
        <v>8529</v>
      </c>
      <c r="AS295" s="286" t="s">
        <v>8529</v>
      </c>
      <c r="AT295" s="286" t="s">
        <v>8529</v>
      </c>
      <c r="AU295" s="286" t="s">
        <v>8529</v>
      </c>
      <c r="AV295" s="286" t="s">
        <v>8529</v>
      </c>
      <c r="AW295" s="286" t="s">
        <v>8529</v>
      </c>
      <c r="AX295" s="286" t="s">
        <v>8529</v>
      </c>
      <c r="AY295" s="286" t="s">
        <v>8529</v>
      </c>
      <c r="AZ295" s="286" t="s">
        <v>8529</v>
      </c>
      <c r="BA295" s="286" t="s">
        <v>8529</v>
      </c>
      <c r="BB295" s="286" t="s">
        <v>8529</v>
      </c>
      <c r="BC295" s="286" t="s">
        <v>8529</v>
      </c>
      <c r="BD295" s="286" t="s">
        <v>8529</v>
      </c>
      <c r="BE295" s="286" t="s">
        <v>8529</v>
      </c>
      <c r="BF295" s="286" t="s">
        <v>8529</v>
      </c>
      <c r="BG295" s="286" t="s">
        <v>8529</v>
      </c>
      <c r="BH295" s="286" t="s">
        <v>8529</v>
      </c>
      <c r="BI295" s="286" t="s">
        <v>8529</v>
      </c>
      <c r="BJ295" s="286" t="s">
        <v>8529</v>
      </c>
      <c r="BK295" s="286" t="s">
        <v>8529</v>
      </c>
      <c r="BL295" s="286" t="s">
        <v>8529</v>
      </c>
      <c r="BM295" s="286" t="s">
        <v>8529</v>
      </c>
      <c r="BN295" s="286" t="s">
        <v>8529</v>
      </c>
      <c r="BO295" s="286" t="s">
        <v>8529</v>
      </c>
      <c r="BP295" s="286" t="s">
        <v>8529</v>
      </c>
      <c r="BQ295" s="286" t="s">
        <v>8529</v>
      </c>
      <c r="BR295" s="286" t="s">
        <v>8529</v>
      </c>
      <c r="BS295" s="286" t="s">
        <v>8529</v>
      </c>
      <c r="BT295" s="286" t="s">
        <v>8529</v>
      </c>
      <c r="BU295" s="286" t="s">
        <v>8529</v>
      </c>
      <c r="BV295" s="286" t="s">
        <v>8529</v>
      </c>
      <c r="BW295" s="286" t="s">
        <v>8529</v>
      </c>
      <c r="BX295" s="286" t="s">
        <v>8529</v>
      </c>
      <c r="BY295" s="286" t="s">
        <v>8529</v>
      </c>
      <c r="BZ295" s="286" t="s">
        <v>8529</v>
      </c>
      <c r="CA295" s="286" t="s">
        <v>8529</v>
      </c>
      <c r="CB295" s="286" t="str">
        <f>_xlfn.IFNA(VLOOKUP(C295,'INFORM Severity - hidden'!$C$5:$G$300,5,FALSE),"-")</f>
        <v>-</v>
      </c>
    </row>
    <row r="296" spans="1:80">
      <c r="A296" t="s">
        <v>1764</v>
      </c>
      <c r="B296" t="s">
        <v>1762</v>
      </c>
      <c r="C296" t="s">
        <v>1763</v>
      </c>
      <c r="D296" s="286" t="str">
        <f t="shared" si="4"/>
        <v>Stable</v>
      </c>
      <c r="E296" s="286" t="s">
        <v>8529</v>
      </c>
      <c r="F296" s="286" t="s">
        <v>8529</v>
      </c>
      <c r="G296" s="286" t="s">
        <v>8529</v>
      </c>
      <c r="H296" s="286" t="s">
        <v>8529</v>
      </c>
      <c r="I296" s="286" t="s">
        <v>8529</v>
      </c>
      <c r="J296" s="286" t="s">
        <v>8529</v>
      </c>
      <c r="K296" s="286" t="s">
        <v>8529</v>
      </c>
      <c r="L296" s="286" t="s">
        <v>8529</v>
      </c>
      <c r="M296" s="286" t="s">
        <v>8529</v>
      </c>
      <c r="N296" s="286" t="s">
        <v>8529</v>
      </c>
      <c r="O296" s="286" t="s">
        <v>8529</v>
      </c>
      <c r="P296" s="286" t="s">
        <v>8529</v>
      </c>
      <c r="Q296" s="286" t="s">
        <v>8529</v>
      </c>
      <c r="R296" s="286" t="s">
        <v>8529</v>
      </c>
      <c r="S296" s="286" t="s">
        <v>8529</v>
      </c>
      <c r="T296" s="286" t="s">
        <v>8529</v>
      </c>
      <c r="U296" s="286" t="s">
        <v>8529</v>
      </c>
      <c r="V296" s="286" t="s">
        <v>8529</v>
      </c>
      <c r="W296" s="286" t="s">
        <v>8529</v>
      </c>
      <c r="X296" s="286" t="s">
        <v>8529</v>
      </c>
      <c r="Y296" s="286" t="s">
        <v>8529</v>
      </c>
      <c r="Z296" s="286" t="s">
        <v>8529</v>
      </c>
      <c r="AA296" s="286" t="s">
        <v>8529</v>
      </c>
      <c r="AB296" s="286" t="s">
        <v>8529</v>
      </c>
      <c r="AC296" s="286" t="s">
        <v>8529</v>
      </c>
      <c r="AD296" s="286" t="s">
        <v>8529</v>
      </c>
      <c r="AE296" s="286" t="s">
        <v>8529</v>
      </c>
      <c r="AF296" s="286" t="s">
        <v>8529</v>
      </c>
      <c r="AG296" s="286" t="s">
        <v>8529</v>
      </c>
      <c r="AH296" s="286" t="s">
        <v>8529</v>
      </c>
      <c r="AI296" s="286" t="s">
        <v>8529</v>
      </c>
      <c r="AJ296" s="286" t="s">
        <v>8529</v>
      </c>
      <c r="AK296" s="286" t="s">
        <v>8529</v>
      </c>
      <c r="AL296" s="286" t="s">
        <v>8529</v>
      </c>
      <c r="AM296" s="286" t="s">
        <v>8529</v>
      </c>
      <c r="AN296" s="286" t="s">
        <v>8529</v>
      </c>
      <c r="AO296" s="286" t="s">
        <v>8529</v>
      </c>
      <c r="AP296" s="286" t="s">
        <v>8529</v>
      </c>
      <c r="AQ296" s="286" t="s">
        <v>8529</v>
      </c>
      <c r="AR296" s="286" t="s">
        <v>8529</v>
      </c>
      <c r="AS296" s="286" t="s">
        <v>8529</v>
      </c>
      <c r="AT296" s="286" t="s">
        <v>8529</v>
      </c>
      <c r="AU296" s="286" t="s">
        <v>8529</v>
      </c>
      <c r="AV296" s="286" t="s">
        <v>8529</v>
      </c>
      <c r="AW296" s="286" t="s">
        <v>8529</v>
      </c>
      <c r="AX296" s="286" t="s">
        <v>8529</v>
      </c>
      <c r="AY296" s="286" t="s">
        <v>8529</v>
      </c>
      <c r="AZ296" s="286" t="s">
        <v>8529</v>
      </c>
      <c r="BA296" s="286" t="s">
        <v>8529</v>
      </c>
      <c r="BB296" s="286" t="s">
        <v>8529</v>
      </c>
      <c r="BC296" s="286" t="s">
        <v>8529</v>
      </c>
      <c r="BD296" s="286" t="s">
        <v>8529</v>
      </c>
      <c r="BE296" s="286" t="s">
        <v>8529</v>
      </c>
      <c r="BF296" s="286" t="s">
        <v>8529</v>
      </c>
      <c r="BG296" s="286" t="s">
        <v>8529</v>
      </c>
      <c r="BH296" s="286" t="s">
        <v>8529</v>
      </c>
      <c r="BI296" s="286" t="s">
        <v>8529</v>
      </c>
      <c r="BJ296" s="286" t="s">
        <v>8529</v>
      </c>
      <c r="BK296" s="286" t="s">
        <v>8529</v>
      </c>
      <c r="BL296" s="286" t="s">
        <v>8529</v>
      </c>
      <c r="BM296" s="286" t="s">
        <v>8529</v>
      </c>
      <c r="BN296" s="286" t="s">
        <v>8529</v>
      </c>
      <c r="BO296" s="286" t="s">
        <v>8529</v>
      </c>
      <c r="BP296" s="286" t="s">
        <v>8529</v>
      </c>
      <c r="BQ296" s="286">
        <v>2.2000000000000002</v>
      </c>
      <c r="BR296" s="286">
        <v>2.2999999999999998</v>
      </c>
      <c r="BS296" s="286">
        <v>2.4</v>
      </c>
      <c r="BT296" s="286">
        <v>2.4</v>
      </c>
      <c r="BU296" s="286">
        <v>2.5</v>
      </c>
      <c r="BV296" s="286">
        <v>2.4</v>
      </c>
      <c r="BW296" s="286">
        <v>2.2999999999999998</v>
      </c>
      <c r="BX296" s="286">
        <v>2.4</v>
      </c>
      <c r="BY296" s="286">
        <v>2.4</v>
      </c>
      <c r="BZ296" s="286">
        <v>2.2999999999999998</v>
      </c>
      <c r="CA296" s="286">
        <v>2.4</v>
      </c>
      <c r="CB296" s="286">
        <f>_xlfn.IFNA(VLOOKUP(C296,'INFORM Severity - hidden'!$C$5:$G$300,5,FALSE),"-")</f>
        <v>2.4</v>
      </c>
    </row>
    <row r="297" spans="1:80">
      <c r="C297" t="s">
        <v>8702</v>
      </c>
      <c r="D297" s="286" t="str">
        <f t="shared" si="4"/>
        <v>-</v>
      </c>
      <c r="E297" s="286" t="s">
        <v>8529</v>
      </c>
      <c r="F297" s="286" t="s">
        <v>8529</v>
      </c>
      <c r="G297" s="286" t="s">
        <v>8529</v>
      </c>
      <c r="H297" s="286" t="s">
        <v>8529</v>
      </c>
      <c r="I297" s="286" t="s">
        <v>8529</v>
      </c>
      <c r="J297" s="286" t="s">
        <v>8529</v>
      </c>
      <c r="K297" s="286" t="s">
        <v>8529</v>
      </c>
      <c r="L297" s="286" t="s">
        <v>8529</v>
      </c>
      <c r="M297" s="286" t="s">
        <v>8529</v>
      </c>
      <c r="N297" s="286" t="s">
        <v>8529</v>
      </c>
      <c r="O297" s="286" t="s">
        <v>8529</v>
      </c>
      <c r="P297" s="286" t="s">
        <v>8529</v>
      </c>
      <c r="Q297" s="286">
        <v>1.7</v>
      </c>
      <c r="R297" s="286">
        <v>1.7</v>
      </c>
      <c r="S297" s="286">
        <v>2.1</v>
      </c>
      <c r="T297" s="286">
        <v>2.1</v>
      </c>
      <c r="U297" s="286">
        <v>2.2000000000000002</v>
      </c>
      <c r="V297" s="286">
        <v>2.2000000000000002</v>
      </c>
      <c r="W297" s="286">
        <v>2.1</v>
      </c>
      <c r="X297" s="286">
        <v>2.1</v>
      </c>
      <c r="Y297" s="286">
        <v>2.1</v>
      </c>
      <c r="Z297" s="286">
        <v>2.1</v>
      </c>
      <c r="AA297" s="286">
        <v>2.1</v>
      </c>
      <c r="AB297" s="286">
        <v>2.1</v>
      </c>
      <c r="AC297" s="286">
        <v>1.9</v>
      </c>
      <c r="AD297" s="286">
        <v>2</v>
      </c>
      <c r="AE297" s="286">
        <v>2</v>
      </c>
      <c r="AF297" s="286">
        <v>2</v>
      </c>
      <c r="AG297" s="286">
        <v>2.1</v>
      </c>
      <c r="AH297" s="286">
        <v>2.1</v>
      </c>
      <c r="AI297" s="286">
        <v>2.1</v>
      </c>
      <c r="AJ297" s="286">
        <v>2</v>
      </c>
      <c r="AK297" s="286">
        <v>2</v>
      </c>
      <c r="AL297" s="286">
        <v>1.9</v>
      </c>
      <c r="AM297" s="286">
        <v>1.9</v>
      </c>
      <c r="AN297" s="286">
        <v>1.9</v>
      </c>
      <c r="AO297" s="286">
        <v>1.8</v>
      </c>
      <c r="AP297" s="286">
        <v>1.9</v>
      </c>
      <c r="AQ297" s="286">
        <v>1.8</v>
      </c>
      <c r="AR297" s="286">
        <v>1.8</v>
      </c>
      <c r="AS297" s="286">
        <v>1.8</v>
      </c>
      <c r="AT297" s="286">
        <v>1.8</v>
      </c>
      <c r="AU297" s="286">
        <v>1.8</v>
      </c>
      <c r="AV297" s="286">
        <v>1.8</v>
      </c>
      <c r="AW297" s="286">
        <v>1.8</v>
      </c>
      <c r="AX297" s="286">
        <v>1.8</v>
      </c>
      <c r="AY297" s="286">
        <v>1.8</v>
      </c>
      <c r="AZ297" s="286">
        <v>1.8</v>
      </c>
      <c r="BA297" s="286">
        <v>1.8</v>
      </c>
      <c r="BB297" s="286">
        <v>1.8</v>
      </c>
      <c r="BC297" s="286">
        <v>1.8</v>
      </c>
      <c r="BD297" s="286">
        <v>1.8</v>
      </c>
      <c r="BE297" s="286">
        <v>1.8</v>
      </c>
      <c r="BF297" s="286">
        <v>1.8</v>
      </c>
      <c r="BG297" s="286">
        <v>1.8</v>
      </c>
      <c r="BH297" s="286">
        <v>1.8</v>
      </c>
      <c r="BI297" s="286">
        <v>1.8</v>
      </c>
      <c r="BJ297" s="286">
        <v>1.8</v>
      </c>
      <c r="BK297" s="286">
        <v>1.8</v>
      </c>
      <c r="BL297" s="286">
        <v>1.8</v>
      </c>
      <c r="BM297" s="286">
        <v>1.8</v>
      </c>
      <c r="BN297" s="286">
        <v>1.8</v>
      </c>
      <c r="BO297" s="286" t="s">
        <v>8529</v>
      </c>
      <c r="BP297" s="286" t="s">
        <v>8529</v>
      </c>
      <c r="BQ297" s="286" t="s">
        <v>8529</v>
      </c>
      <c r="BR297" s="286" t="s">
        <v>8529</v>
      </c>
      <c r="BS297" s="286" t="s">
        <v>8529</v>
      </c>
      <c r="BT297" s="286" t="s">
        <v>8529</v>
      </c>
      <c r="BU297" s="286" t="s">
        <v>8529</v>
      </c>
      <c r="BV297" s="286">
        <v>2.5</v>
      </c>
      <c r="BW297" s="286">
        <v>2.4</v>
      </c>
      <c r="BX297" s="286">
        <v>2.5</v>
      </c>
      <c r="BY297" s="286">
        <v>2.5</v>
      </c>
      <c r="BZ297" s="286" t="s">
        <v>8529</v>
      </c>
      <c r="CA297" s="286" t="s">
        <v>8529</v>
      </c>
      <c r="CB297" s="286" t="str">
        <f>_xlfn.IFNA(VLOOKUP(C297,'INFORM Severity - hidden'!$C$5:$G$300,5,FALSE),"-")</f>
        <v>-</v>
      </c>
    </row>
    <row r="298" spans="1:80">
      <c r="C298" t="s">
        <v>8703</v>
      </c>
      <c r="D298" s="286" t="str">
        <f t="shared" si="4"/>
        <v>-</v>
      </c>
      <c r="E298" s="286" t="s">
        <v>8529</v>
      </c>
      <c r="F298" s="286" t="s">
        <v>8529</v>
      </c>
      <c r="G298" s="286" t="s">
        <v>8529</v>
      </c>
      <c r="H298" s="286" t="s">
        <v>8529</v>
      </c>
      <c r="I298" s="286" t="s">
        <v>8529</v>
      </c>
      <c r="J298" s="286" t="s">
        <v>8529</v>
      </c>
      <c r="K298" s="286" t="s">
        <v>8529</v>
      </c>
      <c r="L298" s="286" t="s">
        <v>8529</v>
      </c>
      <c r="M298" s="286" t="s">
        <v>8529</v>
      </c>
      <c r="N298" s="286" t="s">
        <v>8529</v>
      </c>
      <c r="O298" s="286" t="s">
        <v>8529</v>
      </c>
      <c r="P298" s="286" t="s">
        <v>8529</v>
      </c>
      <c r="Q298" s="286" t="s">
        <v>8529</v>
      </c>
      <c r="R298" s="286" t="s">
        <v>8529</v>
      </c>
      <c r="S298" s="286" t="s">
        <v>8529</v>
      </c>
      <c r="T298" s="286" t="s">
        <v>8529</v>
      </c>
      <c r="U298" s="286" t="s">
        <v>8529</v>
      </c>
      <c r="V298" s="286" t="s">
        <v>8529</v>
      </c>
      <c r="W298" s="286" t="s">
        <v>8529</v>
      </c>
      <c r="X298" s="286" t="s">
        <v>8529</v>
      </c>
      <c r="Y298" s="286" t="s">
        <v>8529</v>
      </c>
      <c r="Z298" s="286" t="s">
        <v>8529</v>
      </c>
      <c r="AA298" s="286" t="s">
        <v>8529</v>
      </c>
      <c r="AB298" s="286" t="s">
        <v>8529</v>
      </c>
      <c r="AC298" s="286" t="s">
        <v>8529</v>
      </c>
      <c r="AD298" s="286" t="s">
        <v>8529</v>
      </c>
      <c r="AE298" s="286" t="s">
        <v>8529</v>
      </c>
      <c r="AF298" s="286" t="s">
        <v>8529</v>
      </c>
      <c r="AG298" s="286" t="s">
        <v>8529</v>
      </c>
      <c r="AH298" s="286" t="s">
        <v>8529</v>
      </c>
      <c r="AI298" s="286" t="s">
        <v>8529</v>
      </c>
      <c r="AJ298" s="286" t="s">
        <v>8529</v>
      </c>
      <c r="AK298" s="286" t="s">
        <v>8529</v>
      </c>
      <c r="AL298" s="286" t="s">
        <v>8529</v>
      </c>
      <c r="AM298" s="286" t="s">
        <v>8529</v>
      </c>
      <c r="AN298" s="286" t="s">
        <v>8529</v>
      </c>
      <c r="AO298" s="286" t="s">
        <v>8529</v>
      </c>
      <c r="AP298" s="286" t="s">
        <v>8529</v>
      </c>
      <c r="AQ298" s="286" t="s">
        <v>8529</v>
      </c>
      <c r="AR298" s="286" t="s">
        <v>8529</v>
      </c>
      <c r="AS298" s="286" t="s">
        <v>8529</v>
      </c>
      <c r="AT298" s="286" t="s">
        <v>8529</v>
      </c>
      <c r="AU298" s="286" t="s">
        <v>8529</v>
      </c>
      <c r="AV298" s="286" t="s">
        <v>8529</v>
      </c>
      <c r="AW298" s="286" t="s">
        <v>8529</v>
      </c>
      <c r="AX298" s="286" t="s">
        <v>8529</v>
      </c>
      <c r="AY298" s="286" t="s">
        <v>8529</v>
      </c>
      <c r="AZ298" s="286" t="s">
        <v>8529</v>
      </c>
      <c r="BA298" s="286" t="s">
        <v>8529</v>
      </c>
      <c r="BB298" s="286" t="s">
        <v>8529</v>
      </c>
      <c r="BC298" s="286" t="s">
        <v>8529</v>
      </c>
      <c r="BD298" s="286" t="s">
        <v>8529</v>
      </c>
      <c r="BE298" s="286" t="s">
        <v>8529</v>
      </c>
      <c r="BF298" s="286" t="s">
        <v>8529</v>
      </c>
      <c r="BG298" s="286" t="s">
        <v>8529</v>
      </c>
      <c r="BH298" s="286" t="s">
        <v>8529</v>
      </c>
      <c r="BI298" s="286" t="s">
        <v>8529</v>
      </c>
      <c r="BJ298" s="286" t="s">
        <v>8529</v>
      </c>
      <c r="BK298" s="286" t="s">
        <v>8529</v>
      </c>
      <c r="BL298" s="286" t="s">
        <v>8529</v>
      </c>
      <c r="BM298" s="286" t="s">
        <v>8529</v>
      </c>
      <c r="BN298" s="286" t="s">
        <v>8529</v>
      </c>
      <c r="BO298" s="286" t="s">
        <v>8529</v>
      </c>
      <c r="BP298" s="286" t="s">
        <v>8529</v>
      </c>
      <c r="BQ298" s="286" t="s">
        <v>8529</v>
      </c>
      <c r="BR298" s="286" t="s">
        <v>8529</v>
      </c>
      <c r="BS298" s="286" t="s">
        <v>8529</v>
      </c>
      <c r="BT298" s="286" t="s">
        <v>8529</v>
      </c>
      <c r="BU298" s="286" t="s">
        <v>8529</v>
      </c>
      <c r="BV298" s="286" t="s">
        <v>8529</v>
      </c>
      <c r="BW298" s="286" t="s">
        <v>8529</v>
      </c>
      <c r="BX298" s="286" t="s">
        <v>8529</v>
      </c>
      <c r="BY298" s="286" t="s">
        <v>8529</v>
      </c>
      <c r="BZ298" s="286" t="s">
        <v>8529</v>
      </c>
      <c r="CA298" s="286" t="s">
        <v>8529</v>
      </c>
      <c r="CB298" s="286" t="str">
        <f>_xlfn.IFNA(VLOOKUP(C298,'INFORM Severity - hidden'!$C$5:$G$300,5,FALSE),"-")</f>
        <v>-</v>
      </c>
    </row>
    <row r="299" spans="1:80">
      <c r="A299" t="s">
        <v>711</v>
      </c>
      <c r="B299" t="s">
        <v>709</v>
      </c>
      <c r="C299" t="s">
        <v>710</v>
      </c>
      <c r="D299" s="286" t="str">
        <f t="shared" si="4"/>
        <v>Decreasing</v>
      </c>
      <c r="E299" s="286" t="s">
        <v>8529</v>
      </c>
      <c r="F299" s="286">
        <v>1.2</v>
      </c>
      <c r="G299" s="286">
        <v>1.2</v>
      </c>
      <c r="H299" s="286">
        <v>1.4</v>
      </c>
      <c r="I299" s="286">
        <v>1.4</v>
      </c>
      <c r="J299" s="286">
        <v>1.4</v>
      </c>
      <c r="K299" s="286">
        <v>1.4</v>
      </c>
      <c r="L299" s="286">
        <v>1.4</v>
      </c>
      <c r="M299" s="286">
        <v>1.4</v>
      </c>
      <c r="N299" s="286">
        <v>1.4</v>
      </c>
      <c r="O299" s="286">
        <v>2.1</v>
      </c>
      <c r="P299" s="286">
        <v>2.1</v>
      </c>
      <c r="Q299" s="286">
        <v>2.1</v>
      </c>
      <c r="R299" s="286">
        <v>2.1</v>
      </c>
      <c r="S299" s="286">
        <v>2.1</v>
      </c>
      <c r="T299" s="286">
        <v>2.1</v>
      </c>
      <c r="U299" s="286">
        <v>2.1</v>
      </c>
      <c r="V299" s="286">
        <v>2.1</v>
      </c>
      <c r="W299" s="286">
        <v>2.1</v>
      </c>
      <c r="X299" s="286">
        <v>2.1</v>
      </c>
      <c r="Y299" s="286">
        <v>2.1</v>
      </c>
      <c r="Z299" s="286">
        <v>2.2000000000000002</v>
      </c>
      <c r="AA299" s="286">
        <v>2.2999999999999998</v>
      </c>
      <c r="AB299" s="286">
        <v>2.2999999999999998</v>
      </c>
      <c r="AC299" s="286">
        <v>2.2999999999999998</v>
      </c>
      <c r="AD299" s="286">
        <v>2.2999999999999998</v>
      </c>
      <c r="AE299" s="286">
        <v>2.2999999999999998</v>
      </c>
      <c r="AF299" s="286">
        <v>2.2999999999999998</v>
      </c>
      <c r="AG299" s="286">
        <v>2.2999999999999998</v>
      </c>
      <c r="AH299" s="286">
        <v>2.2999999999999998</v>
      </c>
      <c r="AI299" s="286">
        <v>2.2999999999999998</v>
      </c>
      <c r="AJ299" s="286">
        <v>2.2999999999999998</v>
      </c>
      <c r="AK299" s="286">
        <v>2.2999999999999998</v>
      </c>
      <c r="AL299" s="286">
        <v>2.2999999999999998</v>
      </c>
      <c r="AM299" s="286">
        <v>2.2999999999999998</v>
      </c>
      <c r="AN299" s="286">
        <v>2.2999999999999998</v>
      </c>
      <c r="AO299" s="286">
        <v>2.2999999999999998</v>
      </c>
      <c r="AP299" s="286">
        <v>2.2999999999999998</v>
      </c>
      <c r="AQ299" s="286">
        <v>2.2999999999999998</v>
      </c>
      <c r="AR299" s="286">
        <v>2.2999999999999998</v>
      </c>
      <c r="AS299" s="286">
        <v>2.2000000000000002</v>
      </c>
      <c r="AT299" s="286">
        <v>2.2000000000000002</v>
      </c>
      <c r="AU299" s="286">
        <v>2.2000000000000002</v>
      </c>
      <c r="AV299" s="286">
        <v>2.2000000000000002</v>
      </c>
      <c r="AW299" s="286">
        <v>2.2000000000000002</v>
      </c>
      <c r="AX299" s="286">
        <v>2.2999999999999998</v>
      </c>
      <c r="AY299" s="286">
        <v>2.2999999999999998</v>
      </c>
      <c r="AZ299" s="286">
        <v>2.2999999999999998</v>
      </c>
      <c r="BA299" s="286">
        <v>2.2999999999999998</v>
      </c>
      <c r="BB299" s="286">
        <v>2.2999999999999998</v>
      </c>
      <c r="BC299" s="286">
        <v>2.1</v>
      </c>
      <c r="BD299" s="286">
        <v>2.1</v>
      </c>
      <c r="BE299" s="286">
        <v>2</v>
      </c>
      <c r="BF299" s="286">
        <v>2</v>
      </c>
      <c r="BG299" s="286">
        <v>2</v>
      </c>
      <c r="BH299" s="286">
        <v>2</v>
      </c>
      <c r="BI299" s="286">
        <v>2</v>
      </c>
      <c r="BJ299" s="286">
        <v>2</v>
      </c>
      <c r="BK299" s="286">
        <v>2</v>
      </c>
      <c r="BL299" s="286">
        <v>2</v>
      </c>
      <c r="BM299" s="286">
        <v>2</v>
      </c>
      <c r="BN299" s="286">
        <v>2</v>
      </c>
      <c r="BO299" s="286">
        <v>2</v>
      </c>
      <c r="BP299" s="286">
        <v>2</v>
      </c>
      <c r="BQ299" s="286">
        <v>2</v>
      </c>
      <c r="BR299" s="286">
        <v>2.1</v>
      </c>
      <c r="BS299" s="286">
        <v>2.1</v>
      </c>
      <c r="BT299" s="286">
        <v>2.1</v>
      </c>
      <c r="BU299" s="286">
        <v>2.1</v>
      </c>
      <c r="BV299" s="286">
        <v>2.2000000000000002</v>
      </c>
      <c r="BW299" s="286">
        <v>2.2999999999999998</v>
      </c>
      <c r="BX299" s="286">
        <v>2.2999999999999998</v>
      </c>
      <c r="BY299" s="286">
        <v>2.2999999999999998</v>
      </c>
      <c r="BZ299" s="286">
        <v>2.2000000000000002</v>
      </c>
      <c r="CA299" s="286">
        <v>2.2000000000000002</v>
      </c>
      <c r="CB299" s="286">
        <f>_xlfn.IFNA(VLOOKUP(C299,'INFORM Severity - hidden'!$C$5:$G$300,5,FALSE),"-")</f>
        <v>2.2000000000000002</v>
      </c>
    </row>
    <row r="300" spans="1:80">
      <c r="C300" t="s">
        <v>8704</v>
      </c>
      <c r="D300" s="286" t="str">
        <f t="shared" si="4"/>
        <v>-</v>
      </c>
      <c r="E300" s="286" t="s">
        <v>8529</v>
      </c>
      <c r="F300" s="286" t="s">
        <v>8529</v>
      </c>
      <c r="G300" s="286" t="s">
        <v>8529</v>
      </c>
      <c r="H300" s="286" t="s">
        <v>8529</v>
      </c>
      <c r="I300" s="286" t="s">
        <v>8529</v>
      </c>
      <c r="J300" s="286" t="s">
        <v>8529</v>
      </c>
      <c r="K300" s="286" t="s">
        <v>8529</v>
      </c>
      <c r="L300" s="286" t="s">
        <v>8529</v>
      </c>
      <c r="M300" s="286" t="s">
        <v>8529</v>
      </c>
      <c r="N300" s="286" t="s">
        <v>8529</v>
      </c>
      <c r="O300" s="286" t="s">
        <v>8529</v>
      </c>
      <c r="P300" s="286" t="s">
        <v>8529</v>
      </c>
      <c r="Q300" s="286" t="s">
        <v>8529</v>
      </c>
      <c r="R300" s="286" t="s">
        <v>8529</v>
      </c>
      <c r="S300" s="286" t="s">
        <v>8529</v>
      </c>
      <c r="T300" s="286" t="s">
        <v>8529</v>
      </c>
      <c r="U300" s="286" t="s">
        <v>8529</v>
      </c>
      <c r="V300" s="286" t="s">
        <v>8529</v>
      </c>
      <c r="W300" s="286" t="s">
        <v>8529</v>
      </c>
      <c r="X300" s="286" t="s">
        <v>8529</v>
      </c>
      <c r="Y300" s="286" t="s">
        <v>8529</v>
      </c>
      <c r="Z300" s="286" t="s">
        <v>8529</v>
      </c>
      <c r="AA300" s="286" t="s">
        <v>8529</v>
      </c>
      <c r="AB300" s="286" t="s">
        <v>8529</v>
      </c>
      <c r="AC300" s="286" t="s">
        <v>8529</v>
      </c>
      <c r="AD300" s="286" t="s">
        <v>8529</v>
      </c>
      <c r="AE300" s="286" t="s">
        <v>8529</v>
      </c>
      <c r="AF300" s="286" t="s">
        <v>8529</v>
      </c>
      <c r="AG300" s="286" t="s">
        <v>8529</v>
      </c>
      <c r="AH300" s="286" t="s">
        <v>8529</v>
      </c>
      <c r="AI300" s="286" t="s">
        <v>8529</v>
      </c>
      <c r="AJ300" s="286" t="s">
        <v>8529</v>
      </c>
      <c r="AK300" s="286" t="s">
        <v>8529</v>
      </c>
      <c r="AL300" s="286" t="s">
        <v>8529</v>
      </c>
      <c r="AM300" s="286" t="s">
        <v>8529</v>
      </c>
      <c r="AN300" s="286" t="s">
        <v>8529</v>
      </c>
      <c r="AO300" s="286" t="s">
        <v>8529</v>
      </c>
      <c r="AP300" s="286" t="s">
        <v>8529</v>
      </c>
      <c r="AQ300" s="286" t="s">
        <v>8529</v>
      </c>
      <c r="AR300" s="286" t="s">
        <v>8529</v>
      </c>
      <c r="AS300" s="286" t="s">
        <v>8529</v>
      </c>
      <c r="AT300" s="286" t="s">
        <v>8529</v>
      </c>
      <c r="AU300" s="286" t="s">
        <v>8529</v>
      </c>
      <c r="AV300" s="286" t="s">
        <v>8529</v>
      </c>
      <c r="AW300" s="286" t="s">
        <v>8529</v>
      </c>
      <c r="AX300" s="286" t="s">
        <v>8529</v>
      </c>
      <c r="AY300" s="286" t="s">
        <v>8529</v>
      </c>
      <c r="AZ300" s="286" t="s">
        <v>8529</v>
      </c>
      <c r="BA300" s="286" t="s">
        <v>8529</v>
      </c>
      <c r="BB300" s="286" t="s">
        <v>8529</v>
      </c>
      <c r="BC300" s="286" t="s">
        <v>8529</v>
      </c>
      <c r="BD300" s="286" t="s">
        <v>8529</v>
      </c>
      <c r="BE300" s="286" t="s">
        <v>8529</v>
      </c>
      <c r="BF300" s="286" t="s">
        <v>8529</v>
      </c>
      <c r="BG300" s="286" t="s">
        <v>8529</v>
      </c>
      <c r="BH300" s="286" t="s">
        <v>8529</v>
      </c>
      <c r="BI300" s="286" t="s">
        <v>8529</v>
      </c>
      <c r="BJ300" s="286" t="s">
        <v>8529</v>
      </c>
      <c r="BK300" s="286" t="s">
        <v>8529</v>
      </c>
      <c r="BL300" s="286" t="s">
        <v>8529</v>
      </c>
      <c r="BM300" s="286" t="s">
        <v>8529</v>
      </c>
      <c r="BN300" s="286" t="s">
        <v>8529</v>
      </c>
      <c r="BO300" s="286" t="s">
        <v>8529</v>
      </c>
      <c r="BP300" s="286" t="s">
        <v>8529</v>
      </c>
      <c r="BQ300" s="286" t="s">
        <v>8529</v>
      </c>
      <c r="BR300" s="286" t="s">
        <v>8529</v>
      </c>
      <c r="BS300" s="286" t="s">
        <v>8529</v>
      </c>
      <c r="BT300" s="286" t="s">
        <v>8529</v>
      </c>
      <c r="BU300" s="286" t="s">
        <v>8529</v>
      </c>
      <c r="BV300" s="286">
        <v>2.2000000000000002</v>
      </c>
      <c r="BW300" s="286">
        <v>2.2000000000000002</v>
      </c>
      <c r="BX300" s="286">
        <v>2.2000000000000002</v>
      </c>
      <c r="BY300" s="286">
        <v>2.2000000000000002</v>
      </c>
      <c r="BZ300" s="286" t="s">
        <v>8529</v>
      </c>
      <c r="CA300" s="286" t="s">
        <v>8529</v>
      </c>
      <c r="CB300" s="286" t="str">
        <f>_xlfn.IFNA(VLOOKUP(C300,'INFORM Severity - hidden'!$C$5:$G$300,5,FALSE),"-")</f>
        <v>-</v>
      </c>
    </row>
    <row r="301" spans="1:80">
      <c r="C301" t="s">
        <v>8705</v>
      </c>
      <c r="D301" s="286" t="str">
        <f t="shared" si="4"/>
        <v>-</v>
      </c>
      <c r="E301" s="286" t="s">
        <v>8529</v>
      </c>
      <c r="F301" s="286" t="s">
        <v>8529</v>
      </c>
      <c r="G301" s="286" t="s">
        <v>8529</v>
      </c>
      <c r="H301" s="286" t="s">
        <v>8529</v>
      </c>
      <c r="I301" s="286" t="s">
        <v>8529</v>
      </c>
      <c r="J301" s="286" t="s">
        <v>8529</v>
      </c>
      <c r="K301" s="286" t="s">
        <v>8529</v>
      </c>
      <c r="L301" s="286" t="s">
        <v>8529</v>
      </c>
      <c r="M301" s="286" t="s">
        <v>8529</v>
      </c>
      <c r="N301" s="286" t="s">
        <v>8529</v>
      </c>
      <c r="O301" s="286" t="s">
        <v>8529</v>
      </c>
      <c r="P301" s="286" t="s">
        <v>8529</v>
      </c>
      <c r="Q301" s="286" t="s">
        <v>8529</v>
      </c>
      <c r="R301" s="286" t="s">
        <v>8529</v>
      </c>
      <c r="S301" s="286" t="s">
        <v>8529</v>
      </c>
      <c r="T301" s="286" t="s">
        <v>8529</v>
      </c>
      <c r="U301" s="286" t="s">
        <v>8529</v>
      </c>
      <c r="V301" s="286" t="s">
        <v>8529</v>
      </c>
      <c r="W301" s="286" t="s">
        <v>8529</v>
      </c>
      <c r="X301" s="286" t="s">
        <v>8529</v>
      </c>
      <c r="Y301" s="286" t="s">
        <v>8529</v>
      </c>
      <c r="Z301" s="286" t="s">
        <v>8529</v>
      </c>
      <c r="AA301" s="286" t="s">
        <v>8529</v>
      </c>
      <c r="AB301" s="286" t="s">
        <v>8529</v>
      </c>
      <c r="AC301" s="286" t="s">
        <v>8529</v>
      </c>
      <c r="AD301" s="286" t="s">
        <v>8529</v>
      </c>
      <c r="AE301" s="286" t="s">
        <v>8529</v>
      </c>
      <c r="AF301" s="286">
        <v>1.4</v>
      </c>
      <c r="AG301" s="286">
        <v>1.3</v>
      </c>
      <c r="AH301" s="286">
        <v>1.3</v>
      </c>
      <c r="AI301" s="286">
        <v>1.3</v>
      </c>
      <c r="AJ301" s="286">
        <v>1.3</v>
      </c>
      <c r="AK301" s="286" t="s">
        <v>8529</v>
      </c>
      <c r="AL301" s="286" t="s">
        <v>8529</v>
      </c>
      <c r="AM301" s="286" t="s">
        <v>8529</v>
      </c>
      <c r="AN301" s="286" t="s">
        <v>8529</v>
      </c>
      <c r="AO301" s="286" t="s">
        <v>8529</v>
      </c>
      <c r="AP301" s="286" t="s">
        <v>8529</v>
      </c>
      <c r="AQ301" s="286" t="s">
        <v>8529</v>
      </c>
      <c r="AR301" s="286" t="s">
        <v>8529</v>
      </c>
      <c r="AS301" s="286" t="s">
        <v>8529</v>
      </c>
      <c r="AT301" s="286" t="s">
        <v>8529</v>
      </c>
      <c r="AU301" s="286" t="s">
        <v>8529</v>
      </c>
      <c r="AV301" s="286" t="s">
        <v>8529</v>
      </c>
      <c r="AW301" s="286" t="s">
        <v>8529</v>
      </c>
      <c r="AX301" s="286" t="s">
        <v>8529</v>
      </c>
      <c r="AY301" s="286" t="s">
        <v>8529</v>
      </c>
      <c r="AZ301" s="286" t="s">
        <v>8529</v>
      </c>
      <c r="BA301" s="286" t="s">
        <v>8529</v>
      </c>
      <c r="BB301" s="286" t="s">
        <v>8529</v>
      </c>
      <c r="BC301" s="286" t="s">
        <v>8529</v>
      </c>
      <c r="BD301" s="286" t="s">
        <v>8529</v>
      </c>
      <c r="BE301" s="286" t="s">
        <v>8529</v>
      </c>
      <c r="BF301" s="286" t="s">
        <v>8529</v>
      </c>
      <c r="BG301" s="286" t="s">
        <v>8529</v>
      </c>
      <c r="BH301" s="286" t="s">
        <v>8529</v>
      </c>
      <c r="BI301" s="286" t="s">
        <v>8529</v>
      </c>
      <c r="BJ301" s="286" t="s">
        <v>8529</v>
      </c>
      <c r="BK301" s="286" t="s">
        <v>8529</v>
      </c>
      <c r="BL301" s="286" t="s">
        <v>8529</v>
      </c>
      <c r="BM301" s="286" t="s">
        <v>8529</v>
      </c>
      <c r="BN301" s="286" t="s">
        <v>8529</v>
      </c>
      <c r="BO301" s="286" t="s">
        <v>8529</v>
      </c>
      <c r="BP301" s="286" t="s">
        <v>8529</v>
      </c>
      <c r="BQ301" s="286" t="s">
        <v>8529</v>
      </c>
      <c r="BR301" s="286" t="s">
        <v>8529</v>
      </c>
      <c r="BS301" s="286" t="s">
        <v>8529</v>
      </c>
      <c r="BT301" s="286" t="s">
        <v>8529</v>
      </c>
      <c r="BU301" s="286" t="s">
        <v>8529</v>
      </c>
      <c r="BV301" s="286" t="s">
        <v>8529</v>
      </c>
      <c r="BW301" s="286" t="s">
        <v>8529</v>
      </c>
      <c r="BX301" s="286" t="s">
        <v>8529</v>
      </c>
      <c r="BY301" s="286" t="s">
        <v>8529</v>
      </c>
      <c r="BZ301" s="286" t="s">
        <v>8529</v>
      </c>
      <c r="CA301" s="286" t="s">
        <v>8529</v>
      </c>
      <c r="CB301" s="286" t="str">
        <f>_xlfn.IFNA(VLOOKUP(C301,'INFORM Severity - hidden'!$C$5:$G$300,5,FALSE),"-")</f>
        <v>-</v>
      </c>
    </row>
    <row r="302" spans="1:80">
      <c r="A302" t="s">
        <v>530</v>
      </c>
      <c r="B302" t="s">
        <v>528</v>
      </c>
      <c r="C302" t="s">
        <v>529</v>
      </c>
      <c r="D302" s="286" t="str">
        <f t="shared" si="4"/>
        <v>Stable</v>
      </c>
      <c r="E302" s="286" t="s">
        <v>8529</v>
      </c>
      <c r="F302" s="286" t="s">
        <v>8529</v>
      </c>
      <c r="G302" s="286" t="s">
        <v>8529</v>
      </c>
      <c r="H302" s="286" t="s">
        <v>8529</v>
      </c>
      <c r="I302" s="286" t="s">
        <v>8529</v>
      </c>
      <c r="J302" s="286" t="s">
        <v>8529</v>
      </c>
      <c r="K302" s="286" t="s">
        <v>8529</v>
      </c>
      <c r="L302" s="286" t="s">
        <v>8529</v>
      </c>
      <c r="M302" s="286" t="s">
        <v>8529</v>
      </c>
      <c r="N302" s="286" t="s">
        <v>8529</v>
      </c>
      <c r="O302" s="286" t="s">
        <v>8529</v>
      </c>
      <c r="P302" s="286" t="s">
        <v>8529</v>
      </c>
      <c r="Q302" s="286" t="s">
        <v>8529</v>
      </c>
      <c r="R302" s="286" t="s">
        <v>8529</v>
      </c>
      <c r="S302" s="286" t="s">
        <v>8529</v>
      </c>
      <c r="T302" s="286" t="s">
        <v>8529</v>
      </c>
      <c r="U302" s="286" t="s">
        <v>8529</v>
      </c>
      <c r="V302" s="286" t="s">
        <v>8529</v>
      </c>
      <c r="W302" s="286" t="s">
        <v>8529</v>
      </c>
      <c r="X302" s="286" t="s">
        <v>8529</v>
      </c>
      <c r="Y302" s="286" t="s">
        <v>8529</v>
      </c>
      <c r="Z302" s="286" t="s">
        <v>8529</v>
      </c>
      <c r="AA302" s="286" t="s">
        <v>8529</v>
      </c>
      <c r="AB302" s="286" t="s">
        <v>8529</v>
      </c>
      <c r="AC302" s="286" t="s">
        <v>8529</v>
      </c>
      <c r="AD302" s="286" t="s">
        <v>8529</v>
      </c>
      <c r="AE302" s="286" t="s">
        <v>8529</v>
      </c>
      <c r="AF302" s="286" t="s">
        <v>8529</v>
      </c>
      <c r="AG302" s="286" t="s">
        <v>8529</v>
      </c>
      <c r="AH302" s="286" t="s">
        <v>8529</v>
      </c>
      <c r="AI302" s="286" t="s">
        <v>8529</v>
      </c>
      <c r="AJ302" s="286" t="s">
        <v>8529</v>
      </c>
      <c r="AK302" s="286" t="s">
        <v>8529</v>
      </c>
      <c r="AL302" s="286" t="s">
        <v>8529</v>
      </c>
      <c r="AM302" s="286" t="s">
        <v>8529</v>
      </c>
      <c r="AN302" s="286" t="s">
        <v>8529</v>
      </c>
      <c r="AO302" s="286" t="s">
        <v>8529</v>
      </c>
      <c r="AP302" s="286" t="s">
        <v>8529</v>
      </c>
      <c r="AQ302" s="286" t="s">
        <v>8529</v>
      </c>
      <c r="AR302" s="286" t="s">
        <v>8529</v>
      </c>
      <c r="AS302" s="286" t="s">
        <v>8529</v>
      </c>
      <c r="AT302" s="286" t="s">
        <v>8529</v>
      </c>
      <c r="AU302" s="286" t="s">
        <v>8529</v>
      </c>
      <c r="AV302" s="286" t="s">
        <v>8529</v>
      </c>
      <c r="AW302" s="286" t="s">
        <v>8529</v>
      </c>
      <c r="AX302" s="286" t="s">
        <v>8529</v>
      </c>
      <c r="AY302" s="286" t="s">
        <v>8529</v>
      </c>
      <c r="AZ302" s="286" t="s">
        <v>8529</v>
      </c>
      <c r="BA302" s="286" t="s">
        <v>8529</v>
      </c>
      <c r="BB302" s="286" t="s">
        <v>8529</v>
      </c>
      <c r="BC302" s="286" t="s">
        <v>8529</v>
      </c>
      <c r="BD302" s="286" t="s">
        <v>8529</v>
      </c>
      <c r="BE302" s="286" t="s">
        <v>8529</v>
      </c>
      <c r="BF302" s="286" t="s">
        <v>8529</v>
      </c>
      <c r="BG302" s="286" t="s">
        <v>8529</v>
      </c>
      <c r="BH302" s="286" t="s">
        <v>8529</v>
      </c>
      <c r="BI302" s="286" t="s">
        <v>8529</v>
      </c>
      <c r="BJ302" s="286">
        <v>2</v>
      </c>
      <c r="BK302" s="286">
        <v>2</v>
      </c>
      <c r="BL302" s="286">
        <v>2</v>
      </c>
      <c r="BM302" s="286">
        <v>2</v>
      </c>
      <c r="BN302" s="286">
        <v>2</v>
      </c>
      <c r="BO302" s="286">
        <v>2</v>
      </c>
      <c r="BP302" s="286">
        <v>2</v>
      </c>
      <c r="BQ302" s="286">
        <v>2</v>
      </c>
      <c r="BR302" s="286">
        <v>2</v>
      </c>
      <c r="BS302" s="286">
        <v>2</v>
      </c>
      <c r="BT302" s="286">
        <v>2</v>
      </c>
      <c r="BU302" s="286">
        <v>2</v>
      </c>
      <c r="BV302" s="286">
        <v>2</v>
      </c>
      <c r="BW302" s="286">
        <v>2</v>
      </c>
      <c r="BX302" s="286">
        <v>2</v>
      </c>
      <c r="BY302" s="286">
        <v>2</v>
      </c>
      <c r="BZ302" s="286">
        <v>2</v>
      </c>
      <c r="CA302" s="286">
        <v>2</v>
      </c>
      <c r="CB302" s="286">
        <f>_xlfn.IFNA(VLOOKUP(C302,'INFORM Severity - hidden'!$C$5:$G$300,5,FALSE),"-")</f>
        <v>2</v>
      </c>
    </row>
    <row r="303" spans="1:80">
      <c r="C303" t="s">
        <v>8706</v>
      </c>
      <c r="D303" s="286" t="str">
        <f t="shared" si="4"/>
        <v>-</v>
      </c>
      <c r="E303" s="286" t="s">
        <v>8529</v>
      </c>
      <c r="F303" s="286" t="s">
        <v>8529</v>
      </c>
      <c r="G303" s="286" t="s">
        <v>8529</v>
      </c>
      <c r="H303" s="286" t="s">
        <v>8529</v>
      </c>
      <c r="I303" s="286" t="s">
        <v>8529</v>
      </c>
      <c r="J303" s="286" t="s">
        <v>8529</v>
      </c>
      <c r="K303" s="286" t="s">
        <v>8529</v>
      </c>
      <c r="L303" s="286" t="s">
        <v>8529</v>
      </c>
      <c r="M303" s="286" t="s">
        <v>8529</v>
      </c>
      <c r="N303" s="286" t="s">
        <v>8529</v>
      </c>
      <c r="O303" s="286" t="s">
        <v>8529</v>
      </c>
      <c r="P303" s="286" t="s">
        <v>8529</v>
      </c>
      <c r="Q303" s="286" t="s">
        <v>8529</v>
      </c>
      <c r="R303" s="286" t="s">
        <v>8529</v>
      </c>
      <c r="S303" s="286" t="s">
        <v>8529</v>
      </c>
      <c r="T303" s="286" t="s">
        <v>8529</v>
      </c>
      <c r="U303" s="286" t="s">
        <v>8529</v>
      </c>
      <c r="V303" s="286" t="s">
        <v>8529</v>
      </c>
      <c r="W303" s="286" t="s">
        <v>8529</v>
      </c>
      <c r="X303" s="286" t="s">
        <v>8529</v>
      </c>
      <c r="Y303" s="286" t="s">
        <v>8529</v>
      </c>
      <c r="Z303" s="286" t="s">
        <v>8529</v>
      </c>
      <c r="AA303" s="286" t="s">
        <v>8529</v>
      </c>
      <c r="AB303" s="286" t="s">
        <v>8529</v>
      </c>
      <c r="AC303" s="286" t="s">
        <v>8529</v>
      </c>
      <c r="AD303" s="286" t="s">
        <v>8529</v>
      </c>
      <c r="AE303" s="286" t="s">
        <v>8529</v>
      </c>
      <c r="AF303" s="286" t="s">
        <v>8529</v>
      </c>
      <c r="AG303" s="286" t="s">
        <v>8529</v>
      </c>
      <c r="AH303" s="286" t="s">
        <v>8529</v>
      </c>
      <c r="AI303" s="286" t="s">
        <v>8529</v>
      </c>
      <c r="AJ303" s="286" t="s">
        <v>8529</v>
      </c>
      <c r="AK303" s="286" t="s">
        <v>8529</v>
      </c>
      <c r="AL303" s="286" t="s">
        <v>8529</v>
      </c>
      <c r="AM303" s="286" t="s">
        <v>8529</v>
      </c>
      <c r="AN303" s="286" t="s">
        <v>8529</v>
      </c>
      <c r="AO303" s="286">
        <v>1.3</v>
      </c>
      <c r="AP303" s="286">
        <v>1.3</v>
      </c>
      <c r="AQ303" s="286">
        <v>1.3</v>
      </c>
      <c r="AR303" s="286">
        <v>1.3</v>
      </c>
      <c r="AS303" s="286">
        <v>1.3</v>
      </c>
      <c r="AT303" s="286">
        <v>1.3</v>
      </c>
      <c r="AU303" s="286">
        <v>1.3</v>
      </c>
      <c r="AV303" s="286">
        <v>1.3</v>
      </c>
      <c r="AW303" s="286">
        <v>1.2</v>
      </c>
      <c r="AX303" s="286">
        <v>1.2</v>
      </c>
      <c r="AY303" s="286">
        <v>1.2</v>
      </c>
      <c r="AZ303" s="286">
        <v>1.2</v>
      </c>
      <c r="BA303" s="286" t="s">
        <v>8529</v>
      </c>
      <c r="BB303" s="286" t="s">
        <v>8529</v>
      </c>
      <c r="BC303" s="286" t="s">
        <v>8529</v>
      </c>
      <c r="BD303" s="286" t="s">
        <v>8529</v>
      </c>
      <c r="BE303" s="286" t="s">
        <v>8529</v>
      </c>
      <c r="BF303" s="286" t="s">
        <v>8529</v>
      </c>
      <c r="BG303" s="286" t="s">
        <v>8529</v>
      </c>
      <c r="BH303" s="286" t="s">
        <v>8529</v>
      </c>
      <c r="BI303" s="286" t="s">
        <v>8529</v>
      </c>
      <c r="BJ303" s="286" t="s">
        <v>8529</v>
      </c>
      <c r="BK303" s="286" t="s">
        <v>8529</v>
      </c>
      <c r="BL303" s="286" t="s">
        <v>8529</v>
      </c>
      <c r="BM303" s="286" t="s">
        <v>8529</v>
      </c>
      <c r="BN303" s="286" t="s">
        <v>8529</v>
      </c>
      <c r="BO303" s="286" t="s">
        <v>8529</v>
      </c>
      <c r="BP303" s="286" t="s">
        <v>8529</v>
      </c>
      <c r="BQ303" s="286" t="s">
        <v>8529</v>
      </c>
      <c r="BR303" s="286" t="s">
        <v>8529</v>
      </c>
      <c r="BS303" s="286" t="s">
        <v>8529</v>
      </c>
      <c r="BT303" s="286" t="s">
        <v>8529</v>
      </c>
      <c r="BU303" s="286" t="s">
        <v>8529</v>
      </c>
      <c r="BV303" s="286" t="s">
        <v>8529</v>
      </c>
      <c r="BW303" s="286" t="s">
        <v>8529</v>
      </c>
      <c r="BX303" s="286" t="s">
        <v>8529</v>
      </c>
      <c r="BY303" s="286" t="s">
        <v>8529</v>
      </c>
      <c r="BZ303" s="286" t="s">
        <v>8529</v>
      </c>
      <c r="CA303" s="286" t="s">
        <v>8529</v>
      </c>
      <c r="CB303" s="286" t="str">
        <f>_xlfn.IFNA(VLOOKUP(C303,'INFORM Severity - hidden'!$C$5:$G$300,5,FALSE),"-")</f>
        <v>-</v>
      </c>
    </row>
    <row r="304" spans="1:80">
      <c r="A304" t="s">
        <v>525</v>
      </c>
      <c r="B304" t="s">
        <v>523</v>
      </c>
      <c r="C304" t="s">
        <v>524</v>
      </c>
      <c r="D304" s="286" t="str">
        <f t="shared" si="4"/>
        <v>Decreasing</v>
      </c>
      <c r="E304" s="286" t="s">
        <v>8529</v>
      </c>
      <c r="F304" s="286">
        <v>0.9</v>
      </c>
      <c r="G304" s="286">
        <v>0.9</v>
      </c>
      <c r="H304" s="286">
        <v>1.4</v>
      </c>
      <c r="I304" s="286">
        <v>1.4</v>
      </c>
      <c r="J304" s="286">
        <v>1.4</v>
      </c>
      <c r="K304" s="286">
        <v>1.4</v>
      </c>
      <c r="L304" s="286">
        <v>1.4</v>
      </c>
      <c r="M304" s="286">
        <v>1.4</v>
      </c>
      <c r="N304" s="286">
        <v>1.4</v>
      </c>
      <c r="O304" s="286">
        <v>1.7</v>
      </c>
      <c r="P304" s="286">
        <v>1.5</v>
      </c>
      <c r="Q304" s="286">
        <v>1.5</v>
      </c>
      <c r="R304" s="286">
        <v>1.5</v>
      </c>
      <c r="S304" s="286">
        <v>1.5</v>
      </c>
      <c r="T304" s="286">
        <v>1.5</v>
      </c>
      <c r="U304" s="286">
        <v>1.6</v>
      </c>
      <c r="V304" s="286">
        <v>1.5</v>
      </c>
      <c r="W304" s="286">
        <v>1.5</v>
      </c>
      <c r="X304" s="286">
        <v>1.5</v>
      </c>
      <c r="Y304" s="286">
        <v>1.5</v>
      </c>
      <c r="Z304" s="286">
        <v>1.5</v>
      </c>
      <c r="AA304" s="286">
        <v>1.8</v>
      </c>
      <c r="AB304" s="286">
        <v>1.7</v>
      </c>
      <c r="AC304" s="286">
        <v>1.7</v>
      </c>
      <c r="AD304" s="286">
        <v>1.7</v>
      </c>
      <c r="AE304" s="286">
        <v>1.7</v>
      </c>
      <c r="AF304" s="286">
        <v>1.7</v>
      </c>
      <c r="AG304" s="286">
        <v>1.7</v>
      </c>
      <c r="AH304" s="286">
        <v>1.7</v>
      </c>
      <c r="AI304" s="286">
        <v>1.7</v>
      </c>
      <c r="AJ304" s="286">
        <v>1.7</v>
      </c>
      <c r="AK304" s="286">
        <v>1.7</v>
      </c>
      <c r="AL304" s="286">
        <v>1.8</v>
      </c>
      <c r="AM304" s="286">
        <v>1.8</v>
      </c>
      <c r="AN304" s="286">
        <v>1.8</v>
      </c>
      <c r="AO304" s="286">
        <v>1.8</v>
      </c>
      <c r="AP304" s="286">
        <v>1.6</v>
      </c>
      <c r="AQ304" s="286">
        <v>1.6</v>
      </c>
      <c r="AR304" s="286">
        <v>1.6</v>
      </c>
      <c r="AS304" s="286">
        <v>1.6</v>
      </c>
      <c r="AT304" s="286">
        <v>1.6</v>
      </c>
      <c r="AU304" s="286">
        <v>1.9</v>
      </c>
      <c r="AV304" s="286">
        <v>1.9</v>
      </c>
      <c r="AW304" s="286">
        <v>1.9</v>
      </c>
      <c r="AX304" s="286">
        <v>1.9</v>
      </c>
      <c r="AY304" s="286">
        <v>2</v>
      </c>
      <c r="AZ304" s="286">
        <v>2</v>
      </c>
      <c r="BA304" s="286">
        <v>2</v>
      </c>
      <c r="BB304" s="286">
        <v>2</v>
      </c>
      <c r="BC304" s="286">
        <v>2</v>
      </c>
      <c r="BD304" s="286">
        <v>2</v>
      </c>
      <c r="BE304" s="286">
        <v>2.1</v>
      </c>
      <c r="BF304" s="286">
        <v>2.1</v>
      </c>
      <c r="BG304" s="286">
        <v>2.1</v>
      </c>
      <c r="BH304" s="286">
        <v>2.1</v>
      </c>
      <c r="BI304" s="286">
        <v>1.8</v>
      </c>
      <c r="BJ304" s="286">
        <v>1.8</v>
      </c>
      <c r="BK304" s="286">
        <v>1.8</v>
      </c>
      <c r="BL304" s="286">
        <v>1.8</v>
      </c>
      <c r="BM304" s="286">
        <v>1.8</v>
      </c>
      <c r="BN304" s="286">
        <v>1.7</v>
      </c>
      <c r="BO304" s="286">
        <v>1.7</v>
      </c>
      <c r="BP304" s="286">
        <v>1.7</v>
      </c>
      <c r="BQ304" s="286">
        <v>1.7</v>
      </c>
      <c r="BR304" s="286">
        <v>1.7</v>
      </c>
      <c r="BS304" s="286">
        <v>1.6</v>
      </c>
      <c r="BT304" s="286">
        <v>1.6</v>
      </c>
      <c r="BU304" s="286">
        <v>1.7</v>
      </c>
      <c r="BV304" s="286">
        <v>1.7</v>
      </c>
      <c r="BW304" s="286">
        <v>1.6</v>
      </c>
      <c r="BX304" s="286">
        <v>1.6</v>
      </c>
      <c r="BY304" s="286">
        <v>1.5</v>
      </c>
      <c r="BZ304" s="286">
        <v>1.4</v>
      </c>
      <c r="CA304" s="286">
        <v>1.5</v>
      </c>
      <c r="CB304" s="286">
        <f>_xlfn.IFNA(VLOOKUP(C304,'INFORM Severity - hidden'!$C$5:$G$300,5,FALSE),"-")</f>
        <v>1.5</v>
      </c>
    </row>
    <row r="305" spans="1:80">
      <c r="A305" t="s">
        <v>769</v>
      </c>
      <c r="B305" t="s">
        <v>767</v>
      </c>
      <c r="C305" t="s">
        <v>768</v>
      </c>
      <c r="D305" s="286" t="str">
        <f t="shared" si="4"/>
        <v>Decreasing</v>
      </c>
      <c r="E305" s="286" t="s">
        <v>8529</v>
      </c>
      <c r="F305" s="286" t="s">
        <v>8529</v>
      </c>
      <c r="G305" s="286" t="s">
        <v>8529</v>
      </c>
      <c r="H305" s="286" t="s">
        <v>8529</v>
      </c>
      <c r="I305" s="286" t="s">
        <v>8529</v>
      </c>
      <c r="J305" s="286" t="s">
        <v>8529</v>
      </c>
      <c r="K305" s="286" t="s">
        <v>8529</v>
      </c>
      <c r="L305" s="286" t="s">
        <v>8529</v>
      </c>
      <c r="M305" s="286" t="s">
        <v>8529</v>
      </c>
      <c r="N305" s="286" t="s">
        <v>8529</v>
      </c>
      <c r="O305" s="286" t="s">
        <v>8529</v>
      </c>
      <c r="P305" s="286" t="s">
        <v>8529</v>
      </c>
      <c r="Q305" s="286" t="s">
        <v>8529</v>
      </c>
      <c r="R305" s="286" t="s">
        <v>8529</v>
      </c>
      <c r="S305" s="286" t="s">
        <v>8529</v>
      </c>
      <c r="T305" s="286" t="s">
        <v>8529</v>
      </c>
      <c r="U305" s="286" t="s">
        <v>8529</v>
      </c>
      <c r="V305" s="286" t="s">
        <v>8529</v>
      </c>
      <c r="W305" s="286" t="s">
        <v>8529</v>
      </c>
      <c r="X305" s="286" t="s">
        <v>8529</v>
      </c>
      <c r="Y305" s="286" t="s">
        <v>8529</v>
      </c>
      <c r="Z305" s="286" t="s">
        <v>8529</v>
      </c>
      <c r="AA305" s="286" t="s">
        <v>8529</v>
      </c>
      <c r="AB305" s="286" t="s">
        <v>8529</v>
      </c>
      <c r="AC305" s="286" t="s">
        <v>8529</v>
      </c>
      <c r="AD305" s="286" t="s">
        <v>8529</v>
      </c>
      <c r="AE305" s="286" t="s">
        <v>8529</v>
      </c>
      <c r="AF305" s="286" t="s">
        <v>8529</v>
      </c>
      <c r="AG305" s="286" t="s">
        <v>8529</v>
      </c>
      <c r="AH305" s="286" t="s">
        <v>8529</v>
      </c>
      <c r="AI305" s="286" t="s">
        <v>8529</v>
      </c>
      <c r="AJ305" s="286" t="s">
        <v>8529</v>
      </c>
      <c r="AK305" s="286" t="s">
        <v>8529</v>
      </c>
      <c r="AL305" s="286" t="s">
        <v>8529</v>
      </c>
      <c r="AM305" s="286" t="s">
        <v>8529</v>
      </c>
      <c r="AN305" s="286" t="s">
        <v>8529</v>
      </c>
      <c r="AO305" s="286" t="s">
        <v>8529</v>
      </c>
      <c r="AP305" s="286" t="s">
        <v>8529</v>
      </c>
      <c r="AQ305" s="286" t="s">
        <v>8529</v>
      </c>
      <c r="AR305" s="286" t="s">
        <v>8529</v>
      </c>
      <c r="AS305" s="286" t="s">
        <v>8529</v>
      </c>
      <c r="AT305" s="286" t="s">
        <v>8529</v>
      </c>
      <c r="AU305" s="286">
        <v>1.8</v>
      </c>
      <c r="AV305" s="286">
        <v>1.8</v>
      </c>
      <c r="AW305" s="286">
        <v>1.8</v>
      </c>
      <c r="AX305" s="286">
        <v>1.8</v>
      </c>
      <c r="AY305" s="286">
        <v>1.8</v>
      </c>
      <c r="AZ305" s="286">
        <v>1.8</v>
      </c>
      <c r="BA305" s="286">
        <v>1.8</v>
      </c>
      <c r="BB305" s="286">
        <v>1.8</v>
      </c>
      <c r="BC305" s="286">
        <v>1.8</v>
      </c>
      <c r="BD305" s="286">
        <v>1.8</v>
      </c>
      <c r="BE305" s="286">
        <v>1.9</v>
      </c>
      <c r="BF305" s="286">
        <v>1.9</v>
      </c>
      <c r="BG305" s="286">
        <v>2</v>
      </c>
      <c r="BH305" s="286">
        <v>2</v>
      </c>
      <c r="BI305" s="286">
        <v>2</v>
      </c>
      <c r="BJ305" s="286">
        <v>2</v>
      </c>
      <c r="BK305" s="286">
        <v>2</v>
      </c>
      <c r="BL305" s="286">
        <v>2</v>
      </c>
      <c r="BM305" s="286">
        <v>2.2999999999999998</v>
      </c>
      <c r="BN305" s="286">
        <v>2.2999999999999998</v>
      </c>
      <c r="BO305" s="286">
        <v>2.2999999999999998</v>
      </c>
      <c r="BP305" s="286">
        <v>2.2999999999999998</v>
      </c>
      <c r="BQ305" s="286">
        <v>2.4</v>
      </c>
      <c r="BR305" s="286">
        <v>2.4</v>
      </c>
      <c r="BS305" s="286">
        <v>2.2999999999999998</v>
      </c>
      <c r="BT305" s="286">
        <v>2.4</v>
      </c>
      <c r="BU305" s="286">
        <v>2.2999999999999998</v>
      </c>
      <c r="BV305" s="286">
        <v>2.2999999999999998</v>
      </c>
      <c r="BW305" s="286">
        <v>2.1</v>
      </c>
      <c r="BX305" s="286">
        <v>2.1</v>
      </c>
      <c r="BY305" s="286">
        <v>2</v>
      </c>
      <c r="BZ305" s="286">
        <v>1.8</v>
      </c>
      <c r="CA305" s="286">
        <v>1.8</v>
      </c>
      <c r="CB305" s="286">
        <f>_xlfn.IFNA(VLOOKUP(C305,'INFORM Severity - hidden'!$C$5:$G$300,5,FALSE),"-")</f>
        <v>1.8</v>
      </c>
    </row>
    <row r="306" spans="1:80">
      <c r="A306" t="s">
        <v>157</v>
      </c>
      <c r="B306" t="s">
        <v>155</v>
      </c>
      <c r="C306" t="s">
        <v>156</v>
      </c>
      <c r="D306" s="286" t="str">
        <f t="shared" si="4"/>
        <v>Increasing</v>
      </c>
      <c r="E306" s="286" t="s">
        <v>8529</v>
      </c>
      <c r="F306" s="286" t="s">
        <v>8529</v>
      </c>
      <c r="G306" s="286" t="s">
        <v>8529</v>
      </c>
      <c r="H306" s="286">
        <v>3.6</v>
      </c>
      <c r="I306" s="286">
        <v>3.6</v>
      </c>
      <c r="J306" s="286">
        <v>3.6</v>
      </c>
      <c r="K306" s="286">
        <v>3.5</v>
      </c>
      <c r="L306" s="286">
        <v>3.5</v>
      </c>
      <c r="M306" s="286">
        <v>3.5</v>
      </c>
      <c r="N306" s="286">
        <v>3.5</v>
      </c>
      <c r="O306" s="286">
        <v>3.5</v>
      </c>
      <c r="P306" s="286">
        <v>3.5</v>
      </c>
      <c r="Q306" s="286">
        <v>3.2</v>
      </c>
      <c r="R306" s="286">
        <v>3.2</v>
      </c>
      <c r="S306" s="286">
        <v>3.2</v>
      </c>
      <c r="T306" s="286">
        <v>3.2</v>
      </c>
      <c r="U306" s="286">
        <v>3.3</v>
      </c>
      <c r="V306" s="286">
        <v>3.2</v>
      </c>
      <c r="W306" s="286">
        <v>3.2</v>
      </c>
      <c r="X306" s="286">
        <v>3.2</v>
      </c>
      <c r="Y306" s="286">
        <v>3.2</v>
      </c>
      <c r="Z306" s="286">
        <v>3.3</v>
      </c>
      <c r="AA306" s="286">
        <v>3.3</v>
      </c>
      <c r="AB306" s="286">
        <v>3.3</v>
      </c>
      <c r="AC306" s="286">
        <v>3.2</v>
      </c>
      <c r="AD306" s="286">
        <v>3.2</v>
      </c>
      <c r="AE306" s="286">
        <v>3.2</v>
      </c>
      <c r="AF306" s="286">
        <v>3.2</v>
      </c>
      <c r="AG306" s="286">
        <v>3.2</v>
      </c>
      <c r="AH306" s="286">
        <v>3.2</v>
      </c>
      <c r="AI306" s="286">
        <v>3.2</v>
      </c>
      <c r="AJ306" s="286">
        <v>3.2</v>
      </c>
      <c r="AK306" s="286">
        <v>3.2</v>
      </c>
      <c r="AL306" s="286">
        <v>3.2</v>
      </c>
      <c r="AM306" s="286">
        <v>3.2</v>
      </c>
      <c r="AN306" s="286">
        <v>3.2</v>
      </c>
      <c r="AO306" s="286">
        <v>3.2</v>
      </c>
      <c r="AP306" s="286">
        <v>3.2</v>
      </c>
      <c r="AQ306" s="286">
        <v>3.2</v>
      </c>
      <c r="AR306" s="286">
        <v>3.2</v>
      </c>
      <c r="AS306" s="286">
        <v>3.2</v>
      </c>
      <c r="AT306" s="286">
        <v>3.2</v>
      </c>
      <c r="AU306" s="286">
        <v>3.2</v>
      </c>
      <c r="AV306" s="286">
        <v>3.2</v>
      </c>
      <c r="AW306" s="286">
        <v>3.1</v>
      </c>
      <c r="AX306" s="286">
        <v>3</v>
      </c>
      <c r="AY306" s="286">
        <v>3</v>
      </c>
      <c r="AZ306" s="286">
        <v>3.2</v>
      </c>
      <c r="BA306" s="286">
        <v>3.2</v>
      </c>
      <c r="BB306" s="286">
        <v>3.4</v>
      </c>
      <c r="BC306" s="286">
        <v>3.4</v>
      </c>
      <c r="BD306" s="286">
        <v>3.4</v>
      </c>
      <c r="BE306" s="286">
        <v>3.5</v>
      </c>
      <c r="BF306" s="286">
        <v>3.6</v>
      </c>
      <c r="BG306" s="286">
        <v>3.6</v>
      </c>
      <c r="BH306" s="286">
        <v>3.8</v>
      </c>
      <c r="BI306" s="286">
        <v>3.6</v>
      </c>
      <c r="BJ306" s="286">
        <v>3.5</v>
      </c>
      <c r="BK306" s="286">
        <v>3.6</v>
      </c>
      <c r="BL306" s="286">
        <v>3.6</v>
      </c>
      <c r="BM306" s="286">
        <v>3.6</v>
      </c>
      <c r="BN306" s="286">
        <v>3.5</v>
      </c>
      <c r="BO306" s="286">
        <v>3.6</v>
      </c>
      <c r="BP306" s="286">
        <v>3.6</v>
      </c>
      <c r="BQ306" s="286">
        <v>3.6</v>
      </c>
      <c r="BR306" s="286">
        <v>3.5</v>
      </c>
      <c r="BS306" s="286">
        <v>3.5</v>
      </c>
      <c r="BT306" s="286">
        <v>3.5</v>
      </c>
      <c r="BU306" s="286">
        <v>3.5</v>
      </c>
      <c r="BV306" s="286">
        <v>3.5</v>
      </c>
      <c r="BW306" s="286">
        <v>3.5</v>
      </c>
      <c r="BX306" s="286">
        <v>3.5</v>
      </c>
      <c r="BY306" s="286">
        <v>3.5</v>
      </c>
      <c r="BZ306" s="286">
        <v>3.5</v>
      </c>
      <c r="CA306" s="286">
        <v>3.6</v>
      </c>
      <c r="CB306" s="286">
        <f>_xlfn.IFNA(VLOOKUP(C306,'INFORM Severity - hidden'!$C$5:$G$300,5,FALSE),"-")</f>
        <v>3.6</v>
      </c>
    </row>
    <row r="307" spans="1:80">
      <c r="A307" t="s">
        <v>157</v>
      </c>
      <c r="B307" t="s">
        <v>167</v>
      </c>
      <c r="C307" t="s">
        <v>168</v>
      </c>
      <c r="D307" s="286" t="str">
        <f t="shared" si="4"/>
        <v>Decreasing</v>
      </c>
      <c r="E307" s="286" t="s">
        <v>8529</v>
      </c>
      <c r="F307" s="286" t="s">
        <v>8529</v>
      </c>
      <c r="G307" s="286" t="s">
        <v>8529</v>
      </c>
      <c r="H307" s="286">
        <v>3.3</v>
      </c>
      <c r="I307" s="286">
        <v>3.3</v>
      </c>
      <c r="J307" s="286">
        <v>3.3</v>
      </c>
      <c r="K307" s="286">
        <v>3.3</v>
      </c>
      <c r="L307" s="286">
        <v>3.3</v>
      </c>
      <c r="M307" s="286">
        <v>3.3</v>
      </c>
      <c r="N307" s="286">
        <v>3.3</v>
      </c>
      <c r="O307" s="286">
        <v>3.3</v>
      </c>
      <c r="P307" s="286">
        <v>3.3</v>
      </c>
      <c r="Q307" s="286">
        <v>3.3</v>
      </c>
      <c r="R307" s="286">
        <v>3.3</v>
      </c>
      <c r="S307" s="286">
        <v>3.3</v>
      </c>
      <c r="T307" s="286">
        <v>3.3</v>
      </c>
      <c r="U307" s="286">
        <v>3.3</v>
      </c>
      <c r="V307" s="286">
        <v>3.3</v>
      </c>
      <c r="W307" s="286">
        <v>3.3</v>
      </c>
      <c r="X307" s="286">
        <v>3.3</v>
      </c>
      <c r="Y307" s="286">
        <v>3.3</v>
      </c>
      <c r="Z307" s="286">
        <v>3.3</v>
      </c>
      <c r="AA307" s="286">
        <v>3.3</v>
      </c>
      <c r="AB307" s="286">
        <v>3.3</v>
      </c>
      <c r="AC307" s="286">
        <v>3.3</v>
      </c>
      <c r="AD307" s="286">
        <v>3.3</v>
      </c>
      <c r="AE307" s="286">
        <v>3.3</v>
      </c>
      <c r="AF307" s="286">
        <v>3.3</v>
      </c>
      <c r="AG307" s="286">
        <v>3.3</v>
      </c>
      <c r="AH307" s="286">
        <v>3.3</v>
      </c>
      <c r="AI307" s="286">
        <v>3.3</v>
      </c>
      <c r="AJ307" s="286">
        <v>3.3</v>
      </c>
      <c r="AK307" s="286">
        <v>3.3</v>
      </c>
      <c r="AL307" s="286">
        <v>3.3</v>
      </c>
      <c r="AM307" s="286">
        <v>3.3</v>
      </c>
      <c r="AN307" s="286">
        <v>3.2</v>
      </c>
      <c r="AO307" s="286">
        <v>3.2</v>
      </c>
      <c r="AP307" s="286">
        <v>3.2</v>
      </c>
      <c r="AQ307" s="286">
        <v>3.2</v>
      </c>
      <c r="AR307" s="286">
        <v>3.3</v>
      </c>
      <c r="AS307" s="286">
        <v>3.3</v>
      </c>
      <c r="AT307" s="286">
        <v>3.3</v>
      </c>
      <c r="AU307" s="286">
        <v>3.3</v>
      </c>
      <c r="AV307" s="286">
        <v>3.3</v>
      </c>
      <c r="AW307" s="286">
        <v>3.4</v>
      </c>
      <c r="AX307" s="286">
        <v>3.3</v>
      </c>
      <c r="AY307" s="286">
        <v>3.3</v>
      </c>
      <c r="AZ307" s="286">
        <v>3.3</v>
      </c>
      <c r="BA307" s="286">
        <v>3.3</v>
      </c>
      <c r="BB307" s="286">
        <v>3.3</v>
      </c>
      <c r="BC307" s="286">
        <v>3.3</v>
      </c>
      <c r="BD307" s="286">
        <v>3.1</v>
      </c>
      <c r="BE307" s="286">
        <v>3.1</v>
      </c>
      <c r="BF307" s="286">
        <v>3.2</v>
      </c>
      <c r="BG307" s="286">
        <v>3.3</v>
      </c>
      <c r="BH307" s="286">
        <v>3.3</v>
      </c>
      <c r="BI307" s="286">
        <v>3.1</v>
      </c>
      <c r="BJ307" s="286">
        <v>3.1</v>
      </c>
      <c r="BK307" s="286">
        <v>3.1</v>
      </c>
      <c r="BL307" s="286">
        <v>3.1</v>
      </c>
      <c r="BM307" s="286">
        <v>3.1</v>
      </c>
      <c r="BN307" s="286">
        <v>3.1</v>
      </c>
      <c r="BO307" s="286">
        <v>3.1</v>
      </c>
      <c r="BP307" s="286">
        <v>3.1</v>
      </c>
      <c r="BQ307" s="286">
        <v>3.2</v>
      </c>
      <c r="BR307" s="286">
        <v>3.2</v>
      </c>
      <c r="BS307" s="286">
        <v>3.2</v>
      </c>
      <c r="BT307" s="286">
        <v>3.2</v>
      </c>
      <c r="BU307" s="286">
        <v>3.2</v>
      </c>
      <c r="BV307" s="286">
        <v>3.2</v>
      </c>
      <c r="BW307" s="286">
        <v>3.2</v>
      </c>
      <c r="BX307" s="286">
        <v>3.2</v>
      </c>
      <c r="BY307" s="286">
        <v>3.1</v>
      </c>
      <c r="BZ307" s="286">
        <v>2.9</v>
      </c>
      <c r="CA307" s="286">
        <v>2.9</v>
      </c>
      <c r="CB307" s="286">
        <f>_xlfn.IFNA(VLOOKUP(C307,'INFORM Severity - hidden'!$C$5:$G$300,5,FALSE),"-")</f>
        <v>2.9</v>
      </c>
    </row>
    <row r="308" spans="1:80">
      <c r="A308" t="s">
        <v>157</v>
      </c>
      <c r="B308" t="s">
        <v>182</v>
      </c>
      <c r="C308" t="s">
        <v>183</v>
      </c>
      <c r="D308" s="286" t="str">
        <f t="shared" si="4"/>
        <v>Decreasing</v>
      </c>
      <c r="E308" s="286" t="s">
        <v>8529</v>
      </c>
      <c r="F308" s="286" t="s">
        <v>8529</v>
      </c>
      <c r="G308" s="286" t="s">
        <v>8529</v>
      </c>
      <c r="H308" s="286">
        <v>3.3</v>
      </c>
      <c r="I308" s="286">
        <v>3.3</v>
      </c>
      <c r="J308" s="286">
        <v>3.3</v>
      </c>
      <c r="K308" s="286">
        <v>3.2</v>
      </c>
      <c r="L308" s="286">
        <v>3.3</v>
      </c>
      <c r="M308" s="286">
        <v>3.3</v>
      </c>
      <c r="N308" s="286">
        <v>3.2</v>
      </c>
      <c r="O308" s="286">
        <v>3.2</v>
      </c>
      <c r="P308" s="286">
        <v>3.2</v>
      </c>
      <c r="Q308" s="286">
        <v>3.1</v>
      </c>
      <c r="R308" s="286">
        <v>3.1</v>
      </c>
      <c r="S308" s="286">
        <v>3.1</v>
      </c>
      <c r="T308" s="286">
        <v>3.1</v>
      </c>
      <c r="U308" s="286">
        <v>3.2</v>
      </c>
      <c r="V308" s="286">
        <v>3.2</v>
      </c>
      <c r="W308" s="286">
        <v>3.2</v>
      </c>
      <c r="X308" s="286">
        <v>3.2</v>
      </c>
      <c r="Y308" s="286">
        <v>3.2</v>
      </c>
      <c r="Z308" s="286">
        <v>3.2</v>
      </c>
      <c r="AA308" s="286">
        <v>3.2</v>
      </c>
      <c r="AB308" s="286">
        <v>3.2</v>
      </c>
      <c r="AC308" s="286">
        <v>3.2</v>
      </c>
      <c r="AD308" s="286">
        <v>3.2</v>
      </c>
      <c r="AE308" s="286">
        <v>3.2</v>
      </c>
      <c r="AF308" s="286">
        <v>3.2</v>
      </c>
      <c r="AG308" s="286">
        <v>3.2</v>
      </c>
      <c r="AH308" s="286">
        <v>3.2</v>
      </c>
      <c r="AI308" s="286">
        <v>3.2</v>
      </c>
      <c r="AJ308" s="286">
        <v>3.2</v>
      </c>
      <c r="AK308" s="286">
        <v>3.2</v>
      </c>
      <c r="AL308" s="286">
        <v>3.2</v>
      </c>
      <c r="AM308" s="286">
        <v>3.2</v>
      </c>
      <c r="AN308" s="286">
        <v>3.3</v>
      </c>
      <c r="AO308" s="286">
        <v>3.3</v>
      </c>
      <c r="AP308" s="286">
        <v>3.3</v>
      </c>
      <c r="AQ308" s="286">
        <v>3.2</v>
      </c>
      <c r="AR308" s="286">
        <v>3.2</v>
      </c>
      <c r="AS308" s="286">
        <v>3.2</v>
      </c>
      <c r="AT308" s="286">
        <v>3.2</v>
      </c>
      <c r="AU308" s="286">
        <v>3.2</v>
      </c>
      <c r="AV308" s="286">
        <v>3.2</v>
      </c>
      <c r="AW308" s="286">
        <v>3.3</v>
      </c>
      <c r="AX308" s="286">
        <v>2.2999999999999998</v>
      </c>
      <c r="AY308" s="286">
        <v>2.4</v>
      </c>
      <c r="AZ308" s="286">
        <v>2.4</v>
      </c>
      <c r="BA308" s="286">
        <v>2.4</v>
      </c>
      <c r="BB308" s="286">
        <v>2.4</v>
      </c>
      <c r="BC308" s="286">
        <v>2.4</v>
      </c>
      <c r="BD308" s="286">
        <v>2.4</v>
      </c>
      <c r="BE308" s="286">
        <v>2.4</v>
      </c>
      <c r="BF308" s="286">
        <v>2.2000000000000002</v>
      </c>
      <c r="BG308" s="286">
        <v>2.2999999999999998</v>
      </c>
      <c r="BH308" s="286">
        <v>2.2999999999999998</v>
      </c>
      <c r="BI308" s="286">
        <v>2.1</v>
      </c>
      <c r="BJ308" s="286">
        <v>2.1</v>
      </c>
      <c r="BK308" s="286">
        <v>2.1</v>
      </c>
      <c r="BL308" s="286">
        <v>2.1</v>
      </c>
      <c r="BM308" s="286">
        <v>2.1</v>
      </c>
      <c r="BN308" s="286">
        <v>2.1</v>
      </c>
      <c r="BO308" s="286">
        <v>2.1</v>
      </c>
      <c r="BP308" s="286">
        <v>2.1</v>
      </c>
      <c r="BQ308" s="286">
        <v>2.1</v>
      </c>
      <c r="BR308" s="286">
        <v>2.1</v>
      </c>
      <c r="BS308" s="286">
        <v>2.1</v>
      </c>
      <c r="BT308" s="286">
        <v>2.1</v>
      </c>
      <c r="BU308" s="286">
        <v>2.1</v>
      </c>
      <c r="BV308" s="286">
        <v>2.4</v>
      </c>
      <c r="BW308" s="286">
        <v>2.4</v>
      </c>
      <c r="BX308" s="286">
        <v>2.4</v>
      </c>
      <c r="BY308" s="286">
        <v>2.4</v>
      </c>
      <c r="BZ308" s="286">
        <v>2.1</v>
      </c>
      <c r="CA308" s="286">
        <v>2.1</v>
      </c>
      <c r="CB308" s="286">
        <f>_xlfn.IFNA(VLOOKUP(C308,'INFORM Severity - hidden'!$C$5:$G$300,5,FALSE),"-")</f>
        <v>2.1</v>
      </c>
    </row>
    <row r="309" spans="1:80">
      <c r="C309" t="s">
        <v>8707</v>
      </c>
      <c r="D309" s="286" t="str">
        <f t="shared" si="4"/>
        <v>-</v>
      </c>
      <c r="E309" s="286" t="s">
        <v>8529</v>
      </c>
      <c r="F309" s="286" t="s">
        <v>8529</v>
      </c>
      <c r="G309" s="286" t="s">
        <v>8529</v>
      </c>
      <c r="H309" s="286" t="s">
        <v>8529</v>
      </c>
      <c r="I309" s="286" t="s">
        <v>8529</v>
      </c>
      <c r="J309" s="286" t="s">
        <v>8529</v>
      </c>
      <c r="K309" s="286" t="s">
        <v>8529</v>
      </c>
      <c r="L309" s="286" t="s">
        <v>8529</v>
      </c>
      <c r="M309" s="286" t="s">
        <v>8529</v>
      </c>
      <c r="N309" s="286" t="s">
        <v>8529</v>
      </c>
      <c r="O309" s="286" t="s">
        <v>8529</v>
      </c>
      <c r="P309" s="286" t="s">
        <v>8529</v>
      </c>
      <c r="Q309" s="286" t="s">
        <v>8529</v>
      </c>
      <c r="R309" s="286" t="s">
        <v>8529</v>
      </c>
      <c r="S309" s="286" t="s">
        <v>8529</v>
      </c>
      <c r="T309" s="286" t="s">
        <v>8529</v>
      </c>
      <c r="U309" s="286" t="s">
        <v>8529</v>
      </c>
      <c r="V309" s="286" t="s">
        <v>8529</v>
      </c>
      <c r="W309" s="286" t="s">
        <v>8529</v>
      </c>
      <c r="X309" s="286" t="s">
        <v>8529</v>
      </c>
      <c r="Y309" s="286" t="s">
        <v>8529</v>
      </c>
      <c r="Z309" s="286" t="s">
        <v>8529</v>
      </c>
      <c r="AA309" s="286" t="s">
        <v>8529</v>
      </c>
      <c r="AB309" s="286" t="s">
        <v>8529</v>
      </c>
      <c r="AC309" s="286" t="s">
        <v>8529</v>
      </c>
      <c r="AD309" s="286" t="s">
        <v>8529</v>
      </c>
      <c r="AE309" s="286" t="s">
        <v>8529</v>
      </c>
      <c r="AF309" s="286" t="s">
        <v>8529</v>
      </c>
      <c r="AG309" s="286" t="s">
        <v>8529</v>
      </c>
      <c r="AH309" s="286" t="s">
        <v>8529</v>
      </c>
      <c r="AI309" s="286" t="s">
        <v>8529</v>
      </c>
      <c r="AJ309" s="286" t="s">
        <v>8529</v>
      </c>
      <c r="AK309" s="286" t="s">
        <v>8529</v>
      </c>
      <c r="AL309" s="286" t="s">
        <v>8529</v>
      </c>
      <c r="AM309" s="286" t="s">
        <v>8529</v>
      </c>
      <c r="AN309" s="286" t="s">
        <v>8529</v>
      </c>
      <c r="AO309" s="286" t="s">
        <v>8529</v>
      </c>
      <c r="AP309" s="286" t="s">
        <v>8529</v>
      </c>
      <c r="AQ309" s="286" t="s">
        <v>8529</v>
      </c>
      <c r="AR309" s="286" t="s">
        <v>8529</v>
      </c>
      <c r="AS309" s="286" t="s">
        <v>8529</v>
      </c>
      <c r="AT309" s="286" t="s">
        <v>8529</v>
      </c>
      <c r="AU309" s="286" t="s">
        <v>8529</v>
      </c>
      <c r="AV309" s="286" t="s">
        <v>8529</v>
      </c>
      <c r="AW309" s="286" t="s">
        <v>8529</v>
      </c>
      <c r="AX309" s="286" t="s">
        <v>8529</v>
      </c>
      <c r="AY309" s="286" t="s">
        <v>8529</v>
      </c>
      <c r="AZ309" s="286" t="s">
        <v>8529</v>
      </c>
      <c r="BA309" s="286" t="s">
        <v>8529</v>
      </c>
      <c r="BB309" s="286" t="s">
        <v>8529</v>
      </c>
      <c r="BC309" s="286" t="s">
        <v>8529</v>
      </c>
      <c r="BD309" s="286" t="s">
        <v>8529</v>
      </c>
      <c r="BE309" s="286" t="s">
        <v>8529</v>
      </c>
      <c r="BF309" s="286" t="s">
        <v>8529</v>
      </c>
      <c r="BG309" s="286" t="s">
        <v>8529</v>
      </c>
      <c r="BH309" s="286" t="s">
        <v>8529</v>
      </c>
      <c r="BI309" s="286" t="s">
        <v>8529</v>
      </c>
      <c r="BJ309" s="286" t="s">
        <v>8529</v>
      </c>
      <c r="BK309" s="286" t="s">
        <v>8529</v>
      </c>
      <c r="BL309" s="286" t="s">
        <v>8529</v>
      </c>
      <c r="BM309" s="286" t="s">
        <v>8529</v>
      </c>
      <c r="BN309" s="286" t="s">
        <v>8529</v>
      </c>
      <c r="BO309" s="286" t="s">
        <v>8529</v>
      </c>
      <c r="BP309" s="286" t="s">
        <v>8529</v>
      </c>
      <c r="BQ309" s="286" t="s">
        <v>8529</v>
      </c>
      <c r="BR309" s="286" t="s">
        <v>8529</v>
      </c>
      <c r="BS309" s="286" t="s">
        <v>8529</v>
      </c>
      <c r="BT309" s="286" t="s">
        <v>8529</v>
      </c>
      <c r="BU309" s="286" t="s">
        <v>8529</v>
      </c>
      <c r="BV309" s="286" t="s">
        <v>8529</v>
      </c>
      <c r="BW309" s="286" t="s">
        <v>8529</v>
      </c>
      <c r="BX309" s="286" t="s">
        <v>8529</v>
      </c>
      <c r="BY309" s="286" t="s">
        <v>8529</v>
      </c>
      <c r="BZ309" s="286" t="s">
        <v>8529</v>
      </c>
      <c r="CA309" s="286" t="s">
        <v>8529</v>
      </c>
      <c r="CB309" s="286" t="str">
        <f>_xlfn.IFNA(VLOOKUP(C309,'INFORM Severity - hidden'!$C$5:$G$300,5,FALSE),"-")</f>
        <v>-</v>
      </c>
    </row>
    <row r="310" spans="1:80">
      <c r="A310" t="s">
        <v>157</v>
      </c>
      <c r="B310" t="s">
        <v>1080</v>
      </c>
      <c r="C310" t="s">
        <v>1081</v>
      </c>
      <c r="D310" s="286" t="str">
        <f t="shared" si="4"/>
        <v>Increasing</v>
      </c>
      <c r="E310" s="286" t="s">
        <v>8529</v>
      </c>
      <c r="F310" s="286" t="s">
        <v>8529</v>
      </c>
      <c r="G310" s="286" t="s">
        <v>8529</v>
      </c>
      <c r="H310" s="286" t="s">
        <v>8529</v>
      </c>
      <c r="I310" s="286" t="s">
        <v>8529</v>
      </c>
      <c r="J310" s="286" t="s">
        <v>8529</v>
      </c>
      <c r="K310" s="286" t="s">
        <v>8529</v>
      </c>
      <c r="L310" s="286" t="s">
        <v>8529</v>
      </c>
      <c r="M310" s="286" t="s">
        <v>8529</v>
      </c>
      <c r="N310" s="286" t="s">
        <v>8529</v>
      </c>
      <c r="O310" s="286" t="s">
        <v>8529</v>
      </c>
      <c r="P310" s="286" t="s">
        <v>8529</v>
      </c>
      <c r="Q310" s="286" t="s">
        <v>8529</v>
      </c>
      <c r="R310" s="286" t="s">
        <v>8529</v>
      </c>
      <c r="S310" s="286" t="s">
        <v>8529</v>
      </c>
      <c r="T310" s="286" t="s">
        <v>8529</v>
      </c>
      <c r="U310" s="286" t="s">
        <v>8529</v>
      </c>
      <c r="V310" s="286" t="s">
        <v>8529</v>
      </c>
      <c r="W310" s="286" t="s">
        <v>8529</v>
      </c>
      <c r="X310" s="286" t="s">
        <v>8529</v>
      </c>
      <c r="Y310" s="286" t="s">
        <v>8529</v>
      </c>
      <c r="Z310" s="286" t="s">
        <v>8529</v>
      </c>
      <c r="AA310" s="286" t="s">
        <v>8529</v>
      </c>
      <c r="AB310" s="286" t="s">
        <v>8529</v>
      </c>
      <c r="AC310" s="286" t="s">
        <v>8529</v>
      </c>
      <c r="AD310" s="286" t="s">
        <v>8529</v>
      </c>
      <c r="AE310" s="286" t="s">
        <v>8529</v>
      </c>
      <c r="AF310" s="286" t="s">
        <v>8529</v>
      </c>
      <c r="AG310" s="286" t="s">
        <v>8529</v>
      </c>
      <c r="AH310" s="286" t="s">
        <v>8529</v>
      </c>
      <c r="AI310" s="286" t="s">
        <v>8529</v>
      </c>
      <c r="AJ310" s="286" t="s">
        <v>8529</v>
      </c>
      <c r="AK310" s="286" t="s">
        <v>8529</v>
      </c>
      <c r="AL310" s="286" t="s">
        <v>8529</v>
      </c>
      <c r="AM310" s="286" t="s">
        <v>8529</v>
      </c>
      <c r="AN310" s="286" t="s">
        <v>8529</v>
      </c>
      <c r="AO310" s="286" t="s">
        <v>8529</v>
      </c>
      <c r="AP310" s="286" t="s">
        <v>8529</v>
      </c>
      <c r="AQ310" s="286" t="s">
        <v>8529</v>
      </c>
      <c r="AR310" s="286" t="s">
        <v>8529</v>
      </c>
      <c r="AS310" s="286" t="s">
        <v>8529</v>
      </c>
      <c r="AT310" s="286" t="s">
        <v>8529</v>
      </c>
      <c r="AU310" s="286" t="s">
        <v>8529</v>
      </c>
      <c r="AV310" s="286" t="s">
        <v>8529</v>
      </c>
      <c r="AW310" s="286" t="s">
        <v>8529</v>
      </c>
      <c r="AX310" s="286" t="s">
        <v>8529</v>
      </c>
      <c r="AY310" s="286" t="s">
        <v>8529</v>
      </c>
      <c r="AZ310" s="286" t="s">
        <v>8529</v>
      </c>
      <c r="BA310" s="286" t="s">
        <v>8529</v>
      </c>
      <c r="BB310" s="286" t="s">
        <v>8529</v>
      </c>
      <c r="BC310" s="286">
        <v>3.3</v>
      </c>
      <c r="BD310" s="286">
        <v>3.3</v>
      </c>
      <c r="BE310" s="286">
        <v>3.3</v>
      </c>
      <c r="BF310" s="286">
        <v>3.5</v>
      </c>
      <c r="BG310" s="286">
        <v>3.5</v>
      </c>
      <c r="BH310" s="286">
        <v>3.5</v>
      </c>
      <c r="BI310" s="286">
        <v>3.3</v>
      </c>
      <c r="BJ310" s="286">
        <v>3.3</v>
      </c>
      <c r="BK310" s="286">
        <v>3.2</v>
      </c>
      <c r="BL310" s="286">
        <v>3.2</v>
      </c>
      <c r="BM310" s="286">
        <v>3.2</v>
      </c>
      <c r="BN310" s="286">
        <v>3.2</v>
      </c>
      <c r="BO310" s="286">
        <v>3.2</v>
      </c>
      <c r="BP310" s="286">
        <v>3.2</v>
      </c>
      <c r="BQ310" s="286">
        <v>3.2</v>
      </c>
      <c r="BR310" s="286">
        <v>3.1</v>
      </c>
      <c r="BS310" s="286">
        <v>3</v>
      </c>
      <c r="BT310" s="286">
        <v>3</v>
      </c>
      <c r="BU310" s="286">
        <v>3</v>
      </c>
      <c r="BV310" s="286">
        <v>3</v>
      </c>
      <c r="BW310" s="286">
        <v>3</v>
      </c>
      <c r="BX310" s="286">
        <v>3</v>
      </c>
      <c r="BY310" s="286">
        <v>2.9</v>
      </c>
      <c r="BZ310" s="286">
        <v>2.9</v>
      </c>
      <c r="CA310" s="286">
        <v>3.2</v>
      </c>
      <c r="CB310" s="286">
        <f>_xlfn.IFNA(VLOOKUP(C310,'INFORM Severity - hidden'!$C$5:$G$300,5,FALSE),"-")</f>
        <v>3.2</v>
      </c>
    </row>
    <row r="311" spans="1:80">
      <c r="A311" t="s">
        <v>32</v>
      </c>
      <c r="B311" t="s">
        <v>368</v>
      </c>
      <c r="C311" t="s">
        <v>369</v>
      </c>
      <c r="D311" s="286" t="str">
        <f t="shared" si="4"/>
        <v>Stable</v>
      </c>
      <c r="E311" s="286" t="s">
        <v>8529</v>
      </c>
      <c r="F311" s="286" t="s">
        <v>8529</v>
      </c>
      <c r="G311" s="286" t="s">
        <v>8529</v>
      </c>
      <c r="H311" s="286" t="s">
        <v>8529</v>
      </c>
      <c r="I311" s="286" t="s">
        <v>8529</v>
      </c>
      <c r="J311" s="286" t="s">
        <v>8529</v>
      </c>
      <c r="K311" s="286" t="s">
        <v>8529</v>
      </c>
      <c r="L311" s="286" t="s">
        <v>8529</v>
      </c>
      <c r="M311" s="286" t="s">
        <v>8529</v>
      </c>
      <c r="N311" s="286" t="s">
        <v>8529</v>
      </c>
      <c r="O311" s="286" t="s">
        <v>8529</v>
      </c>
      <c r="P311" s="286" t="s">
        <v>8529</v>
      </c>
      <c r="Q311" s="286" t="s">
        <v>8529</v>
      </c>
      <c r="R311" s="286" t="s">
        <v>8529</v>
      </c>
      <c r="S311" s="286" t="s">
        <v>8529</v>
      </c>
      <c r="T311" s="286" t="s">
        <v>8529</v>
      </c>
      <c r="U311" s="286" t="s">
        <v>8529</v>
      </c>
      <c r="V311" s="286" t="s">
        <v>8529</v>
      </c>
      <c r="W311" s="286" t="s">
        <v>8529</v>
      </c>
      <c r="X311" s="286" t="s">
        <v>8529</v>
      </c>
      <c r="Y311" s="286" t="s">
        <v>8529</v>
      </c>
      <c r="Z311" s="286" t="s">
        <v>8529</v>
      </c>
      <c r="AA311" s="286" t="s">
        <v>8529</v>
      </c>
      <c r="AB311" s="286" t="s">
        <v>8529</v>
      </c>
      <c r="AC311" s="286" t="s">
        <v>8529</v>
      </c>
      <c r="AD311" s="286" t="s">
        <v>8529</v>
      </c>
      <c r="AE311" s="286" t="s">
        <v>8529</v>
      </c>
      <c r="AF311" s="286" t="s">
        <v>8529</v>
      </c>
      <c r="AG311" s="286" t="s">
        <v>8529</v>
      </c>
      <c r="AH311" s="286" t="s">
        <v>8529</v>
      </c>
      <c r="AI311" s="286" t="s">
        <v>8529</v>
      </c>
      <c r="AJ311" s="286" t="s">
        <v>8529</v>
      </c>
      <c r="AK311" s="286" t="s">
        <v>8529</v>
      </c>
      <c r="AL311" s="286" t="s">
        <v>8529</v>
      </c>
      <c r="AM311" s="286" t="s">
        <v>8529</v>
      </c>
      <c r="AN311" s="286" t="s">
        <v>8529</v>
      </c>
      <c r="AO311" s="286" t="s">
        <v>8529</v>
      </c>
      <c r="AP311" s="286" t="s">
        <v>8529</v>
      </c>
      <c r="AQ311" s="286">
        <v>2.4</v>
      </c>
      <c r="AR311" s="286">
        <v>2.2999999999999998</v>
      </c>
      <c r="AS311" s="286">
        <v>2.6</v>
      </c>
      <c r="AT311" s="286">
        <v>2.6</v>
      </c>
      <c r="AU311" s="286">
        <v>2.6</v>
      </c>
      <c r="AV311" s="286">
        <v>2.7</v>
      </c>
      <c r="AW311" s="286">
        <v>2.7</v>
      </c>
      <c r="AX311" s="286">
        <v>2.7</v>
      </c>
      <c r="AY311" s="286">
        <v>2.7</v>
      </c>
      <c r="AZ311" s="286">
        <v>2.7</v>
      </c>
      <c r="BA311" s="286">
        <v>2.8</v>
      </c>
      <c r="BB311" s="286">
        <v>2.8</v>
      </c>
      <c r="BC311" s="286">
        <v>2.6</v>
      </c>
      <c r="BD311" s="286">
        <v>2.6</v>
      </c>
      <c r="BE311" s="286">
        <v>2.6</v>
      </c>
      <c r="BF311" s="286">
        <v>2.7</v>
      </c>
      <c r="BG311" s="286">
        <v>2.7</v>
      </c>
      <c r="BH311" s="286">
        <v>2.6</v>
      </c>
      <c r="BI311" s="286">
        <v>2.6</v>
      </c>
      <c r="BJ311" s="286">
        <v>2.6</v>
      </c>
      <c r="BK311" s="286">
        <v>2.7</v>
      </c>
      <c r="BL311" s="286">
        <v>2.7</v>
      </c>
      <c r="BM311" s="286">
        <v>2.9</v>
      </c>
      <c r="BN311" s="286">
        <v>2.8</v>
      </c>
      <c r="BO311" s="286">
        <v>2.8</v>
      </c>
      <c r="BP311" s="286">
        <v>2.8</v>
      </c>
      <c r="BQ311" s="286">
        <v>2.5</v>
      </c>
      <c r="BR311" s="286">
        <v>2.5</v>
      </c>
      <c r="BS311" s="286">
        <v>2.5</v>
      </c>
      <c r="BT311" s="286">
        <v>2.5</v>
      </c>
      <c r="BU311" s="286">
        <v>2.5</v>
      </c>
      <c r="BV311" s="286">
        <v>2.5</v>
      </c>
      <c r="BW311" s="286">
        <v>2.5</v>
      </c>
      <c r="BX311" s="286">
        <v>2.5</v>
      </c>
      <c r="BY311" s="286">
        <v>2.5</v>
      </c>
      <c r="BZ311" s="286">
        <v>2.5</v>
      </c>
      <c r="CA311" s="286">
        <v>2.5</v>
      </c>
      <c r="CB311" s="286">
        <f>_xlfn.IFNA(VLOOKUP(C311,'INFORM Severity - hidden'!$C$5:$G$300,5,FALSE),"-")</f>
        <v>2.5</v>
      </c>
    </row>
    <row r="312" spans="1:80">
      <c r="A312" t="s">
        <v>32</v>
      </c>
      <c r="B312" t="s">
        <v>30</v>
      </c>
      <c r="C312" t="s">
        <v>31</v>
      </c>
      <c r="D312" s="286" t="str">
        <f t="shared" si="4"/>
        <v>Decreasing</v>
      </c>
      <c r="E312" s="286">
        <v>1.5</v>
      </c>
      <c r="F312" s="286">
        <v>1.5</v>
      </c>
      <c r="G312" s="286">
        <v>1.5</v>
      </c>
      <c r="H312" s="286">
        <v>2.2000000000000002</v>
      </c>
      <c r="I312" s="286">
        <v>2.2000000000000002</v>
      </c>
      <c r="J312" s="286">
        <v>2.1</v>
      </c>
      <c r="K312" s="286">
        <v>1.8</v>
      </c>
      <c r="L312" s="286">
        <v>1.8</v>
      </c>
      <c r="M312" s="286">
        <v>1.9</v>
      </c>
      <c r="N312" s="286">
        <v>1.8</v>
      </c>
      <c r="O312" s="286">
        <v>1.8</v>
      </c>
      <c r="P312" s="286">
        <v>1.8</v>
      </c>
      <c r="Q312" s="286">
        <v>1.8</v>
      </c>
      <c r="R312" s="286">
        <v>1.8</v>
      </c>
      <c r="S312" s="286">
        <v>1.8</v>
      </c>
      <c r="T312" s="286">
        <v>1.8</v>
      </c>
      <c r="U312" s="286">
        <v>1.8</v>
      </c>
      <c r="V312" s="286">
        <v>1.8</v>
      </c>
      <c r="W312" s="286">
        <v>1.8</v>
      </c>
      <c r="X312" s="286">
        <v>2.5</v>
      </c>
      <c r="Y312" s="286">
        <v>2.4</v>
      </c>
      <c r="Z312" s="286">
        <v>1.7</v>
      </c>
      <c r="AA312" s="286">
        <v>1.7</v>
      </c>
      <c r="AB312" s="286">
        <v>1.7</v>
      </c>
      <c r="AC312" s="286">
        <v>1.7</v>
      </c>
      <c r="AD312" s="286">
        <v>1.7</v>
      </c>
      <c r="AE312" s="286">
        <v>1.7</v>
      </c>
      <c r="AF312" s="286">
        <v>1.8</v>
      </c>
      <c r="AG312" s="286">
        <v>1.8</v>
      </c>
      <c r="AH312" s="286">
        <v>1.8</v>
      </c>
      <c r="AI312" s="286">
        <v>2.4</v>
      </c>
      <c r="AJ312" s="286">
        <v>2.4</v>
      </c>
      <c r="AK312" s="286">
        <v>2.4</v>
      </c>
      <c r="AL312" s="286">
        <v>2.4</v>
      </c>
      <c r="AM312" s="286">
        <v>2.2999999999999998</v>
      </c>
      <c r="AN312" s="286">
        <v>2.4</v>
      </c>
      <c r="AO312" s="286">
        <v>2.4</v>
      </c>
      <c r="AP312" s="286">
        <v>2.4</v>
      </c>
      <c r="AQ312" s="286">
        <v>2.2999999999999998</v>
      </c>
      <c r="AR312" s="286">
        <v>2.2999999999999998</v>
      </c>
      <c r="AS312" s="286">
        <v>2.2999999999999998</v>
      </c>
      <c r="AT312" s="286">
        <v>2.2999999999999998</v>
      </c>
      <c r="AU312" s="286">
        <v>2.2999999999999998</v>
      </c>
      <c r="AV312" s="286">
        <v>2.2999999999999998</v>
      </c>
      <c r="AW312" s="286">
        <v>2.2999999999999998</v>
      </c>
      <c r="AX312" s="286">
        <v>2.2999999999999998</v>
      </c>
      <c r="AY312" s="286">
        <v>2.2999999999999998</v>
      </c>
      <c r="AZ312" s="286">
        <v>2.2999999999999998</v>
      </c>
      <c r="BA312" s="286">
        <v>2.2999999999999998</v>
      </c>
      <c r="BB312" s="286">
        <v>2.2999999999999998</v>
      </c>
      <c r="BC312" s="286">
        <v>2.2999999999999998</v>
      </c>
      <c r="BD312" s="286">
        <v>2.2999999999999998</v>
      </c>
      <c r="BE312" s="286">
        <v>2.4</v>
      </c>
      <c r="BF312" s="286">
        <v>2.4</v>
      </c>
      <c r="BG312" s="286">
        <v>2.4</v>
      </c>
      <c r="BH312" s="286">
        <v>2.4</v>
      </c>
      <c r="BI312" s="286">
        <v>2.4</v>
      </c>
      <c r="BJ312" s="286">
        <v>2.4</v>
      </c>
      <c r="BK312" s="286">
        <v>2.5</v>
      </c>
      <c r="BL312" s="286">
        <v>2.4</v>
      </c>
      <c r="BM312" s="286">
        <v>2.4</v>
      </c>
      <c r="BN312" s="286">
        <v>2.4</v>
      </c>
      <c r="BO312" s="286">
        <v>2.4</v>
      </c>
      <c r="BP312" s="286">
        <v>2.4</v>
      </c>
      <c r="BQ312" s="286">
        <v>2.4</v>
      </c>
      <c r="BR312" s="286">
        <v>2.4</v>
      </c>
      <c r="BS312" s="286">
        <v>2.4</v>
      </c>
      <c r="BT312" s="286">
        <v>2.4</v>
      </c>
      <c r="BU312" s="286">
        <v>2.4</v>
      </c>
      <c r="BV312" s="286">
        <v>2.4</v>
      </c>
      <c r="BW312" s="286">
        <v>2.4</v>
      </c>
      <c r="BX312" s="286">
        <v>2.4</v>
      </c>
      <c r="BY312" s="286">
        <v>2.4</v>
      </c>
      <c r="BZ312" s="286">
        <v>2.4</v>
      </c>
      <c r="CA312" s="286">
        <v>2.4</v>
      </c>
      <c r="CB312" s="286">
        <f>_xlfn.IFNA(VLOOKUP(C312,'INFORM Severity - hidden'!$C$5:$G$300,5,FALSE),"-")</f>
        <v>2</v>
      </c>
    </row>
    <row r="313" spans="1:80">
      <c r="A313" t="s">
        <v>32</v>
      </c>
      <c r="B313" t="s">
        <v>378</v>
      </c>
      <c r="C313" t="s">
        <v>379</v>
      </c>
      <c r="D313" s="286" t="str">
        <f t="shared" si="4"/>
        <v>Increasing</v>
      </c>
      <c r="E313" s="286" t="s">
        <v>8529</v>
      </c>
      <c r="F313" s="286" t="s">
        <v>8529</v>
      </c>
      <c r="G313" s="286" t="s">
        <v>8529</v>
      </c>
      <c r="H313" s="286" t="s">
        <v>8529</v>
      </c>
      <c r="I313" s="286" t="s">
        <v>8529</v>
      </c>
      <c r="J313" s="286" t="s">
        <v>8529</v>
      </c>
      <c r="K313" s="286" t="s">
        <v>8529</v>
      </c>
      <c r="L313" s="286" t="s">
        <v>8529</v>
      </c>
      <c r="M313" s="286" t="s">
        <v>8529</v>
      </c>
      <c r="N313" s="286" t="s">
        <v>8529</v>
      </c>
      <c r="O313" s="286" t="s">
        <v>8529</v>
      </c>
      <c r="P313" s="286" t="s">
        <v>8529</v>
      </c>
      <c r="Q313" s="286" t="s">
        <v>8529</v>
      </c>
      <c r="R313" s="286" t="s">
        <v>8529</v>
      </c>
      <c r="S313" s="286" t="s">
        <v>8529</v>
      </c>
      <c r="T313" s="286" t="s">
        <v>8529</v>
      </c>
      <c r="U313" s="286" t="s">
        <v>8529</v>
      </c>
      <c r="V313" s="286" t="s">
        <v>8529</v>
      </c>
      <c r="W313" s="286" t="s">
        <v>8529</v>
      </c>
      <c r="X313" s="286" t="s">
        <v>8529</v>
      </c>
      <c r="Y313" s="286" t="s">
        <v>8529</v>
      </c>
      <c r="Z313" s="286" t="s">
        <v>8529</v>
      </c>
      <c r="AA313" s="286" t="s">
        <v>8529</v>
      </c>
      <c r="AB313" s="286" t="s">
        <v>8529</v>
      </c>
      <c r="AC313" s="286" t="s">
        <v>8529</v>
      </c>
      <c r="AD313" s="286" t="s">
        <v>8529</v>
      </c>
      <c r="AE313" s="286" t="s">
        <v>8529</v>
      </c>
      <c r="AF313" s="286" t="s">
        <v>8529</v>
      </c>
      <c r="AG313" s="286" t="s">
        <v>8529</v>
      </c>
      <c r="AH313" s="286" t="s">
        <v>8529</v>
      </c>
      <c r="AI313" s="286" t="s">
        <v>8529</v>
      </c>
      <c r="AJ313" s="286" t="s">
        <v>8529</v>
      </c>
      <c r="AK313" s="286" t="s">
        <v>8529</v>
      </c>
      <c r="AL313" s="286" t="s">
        <v>8529</v>
      </c>
      <c r="AM313" s="286" t="s">
        <v>8529</v>
      </c>
      <c r="AN313" s="286" t="s">
        <v>8529</v>
      </c>
      <c r="AO313" s="286" t="s">
        <v>8529</v>
      </c>
      <c r="AP313" s="286" t="s">
        <v>8529</v>
      </c>
      <c r="AQ313" s="286">
        <v>2.2000000000000002</v>
      </c>
      <c r="AR313" s="286">
        <v>2.2000000000000002</v>
      </c>
      <c r="AS313" s="286">
        <v>2.2999999999999998</v>
      </c>
      <c r="AT313" s="286">
        <v>2.2999999999999998</v>
      </c>
      <c r="AU313" s="286">
        <v>2.2999999999999998</v>
      </c>
      <c r="AV313" s="286">
        <v>2.2999999999999998</v>
      </c>
      <c r="AW313" s="286">
        <v>2.2999999999999998</v>
      </c>
      <c r="AX313" s="286">
        <v>2.2999999999999998</v>
      </c>
      <c r="AY313" s="286">
        <v>2.2999999999999998</v>
      </c>
      <c r="AZ313" s="286">
        <v>2.2999999999999998</v>
      </c>
      <c r="BA313" s="286">
        <v>2.5</v>
      </c>
      <c r="BB313" s="286">
        <v>2.5</v>
      </c>
      <c r="BC313" s="286">
        <v>2.4</v>
      </c>
      <c r="BD313" s="286">
        <v>2.4</v>
      </c>
      <c r="BE313" s="286">
        <v>2.6</v>
      </c>
      <c r="BF313" s="286">
        <v>2.6</v>
      </c>
      <c r="BG313" s="286">
        <v>2.6</v>
      </c>
      <c r="BH313" s="286">
        <v>2.6</v>
      </c>
      <c r="BI313" s="286">
        <v>2.6</v>
      </c>
      <c r="BJ313" s="286">
        <v>2.6</v>
      </c>
      <c r="BK313" s="286">
        <v>2.6</v>
      </c>
      <c r="BL313" s="286">
        <v>2.6</v>
      </c>
      <c r="BM313" s="286">
        <v>2.6</v>
      </c>
      <c r="BN313" s="286">
        <v>2.5</v>
      </c>
      <c r="BO313" s="286">
        <v>2.5</v>
      </c>
      <c r="BP313" s="286">
        <v>2.5</v>
      </c>
      <c r="BQ313" s="286">
        <v>2.2999999999999998</v>
      </c>
      <c r="BR313" s="286">
        <v>2.2999999999999998</v>
      </c>
      <c r="BS313" s="286">
        <v>2.2999999999999998</v>
      </c>
      <c r="BT313" s="286">
        <v>2.2999999999999998</v>
      </c>
      <c r="BU313" s="286">
        <v>2.2999999999999998</v>
      </c>
      <c r="BV313" s="286">
        <v>2.2999999999999998</v>
      </c>
      <c r="BW313" s="286">
        <v>2.2999999999999998</v>
      </c>
      <c r="BX313" s="286">
        <v>2.2999999999999998</v>
      </c>
      <c r="BY313" s="286">
        <v>2.2999999999999998</v>
      </c>
      <c r="BZ313" s="286">
        <v>2.2999999999999998</v>
      </c>
      <c r="CA313" s="286">
        <v>2.2999999999999998</v>
      </c>
      <c r="CB313" s="286">
        <f>_xlfn.IFNA(VLOOKUP(C313,'INFORM Severity - hidden'!$C$5:$G$300,5,FALSE),"-")</f>
        <v>2.5</v>
      </c>
    </row>
    <row r="314" spans="1:80">
      <c r="C314" t="s">
        <v>8708</v>
      </c>
      <c r="D314" s="286" t="str">
        <f t="shared" si="4"/>
        <v>-</v>
      </c>
      <c r="E314" s="286" t="s">
        <v>8529</v>
      </c>
      <c r="F314" s="286">
        <v>2.9</v>
      </c>
      <c r="G314" s="286">
        <v>3</v>
      </c>
      <c r="H314" s="286">
        <v>3.1</v>
      </c>
      <c r="I314" s="286">
        <v>3.1</v>
      </c>
      <c r="J314" s="286">
        <v>3</v>
      </c>
      <c r="K314" s="286">
        <v>2.9</v>
      </c>
      <c r="L314" s="286">
        <v>2.9</v>
      </c>
      <c r="M314" s="286">
        <v>2.9</v>
      </c>
      <c r="N314" s="286">
        <v>2.9</v>
      </c>
      <c r="O314" s="286" t="s">
        <v>8529</v>
      </c>
      <c r="P314" s="286" t="s">
        <v>8529</v>
      </c>
      <c r="Q314" s="286" t="s">
        <v>8529</v>
      </c>
      <c r="R314" s="286" t="s">
        <v>8529</v>
      </c>
      <c r="S314" s="286" t="s">
        <v>8529</v>
      </c>
      <c r="T314" s="286" t="s">
        <v>8529</v>
      </c>
      <c r="U314" s="286">
        <v>2.9</v>
      </c>
      <c r="V314" s="286">
        <v>2.9</v>
      </c>
      <c r="W314" s="286">
        <v>2.9</v>
      </c>
      <c r="X314" s="286">
        <v>2.9</v>
      </c>
      <c r="Y314" s="286">
        <v>2.9</v>
      </c>
      <c r="Z314" s="286">
        <v>2.9</v>
      </c>
      <c r="AA314" s="286">
        <v>3.1</v>
      </c>
      <c r="AB314" s="286">
        <v>3.1</v>
      </c>
      <c r="AC314" s="286">
        <v>3.1</v>
      </c>
      <c r="AD314" s="286">
        <v>3.1</v>
      </c>
      <c r="AE314" s="286">
        <v>3.1</v>
      </c>
      <c r="AF314" s="286">
        <v>3.1</v>
      </c>
      <c r="AG314" s="286">
        <v>3.1</v>
      </c>
      <c r="AH314" s="286" t="s">
        <v>8529</v>
      </c>
      <c r="AI314" s="286" t="s">
        <v>8529</v>
      </c>
      <c r="AJ314" s="286" t="s">
        <v>8529</v>
      </c>
      <c r="AK314" s="286" t="s">
        <v>8529</v>
      </c>
      <c r="AL314" s="286" t="s">
        <v>8529</v>
      </c>
      <c r="AM314" s="286" t="s">
        <v>8529</v>
      </c>
      <c r="AN314" s="286" t="s">
        <v>8529</v>
      </c>
      <c r="AO314" s="286" t="s">
        <v>8529</v>
      </c>
      <c r="AP314" s="286" t="s">
        <v>8529</v>
      </c>
      <c r="AQ314" s="286" t="s">
        <v>8529</v>
      </c>
      <c r="AR314" s="286" t="s">
        <v>8529</v>
      </c>
      <c r="AS314" s="286" t="s">
        <v>8529</v>
      </c>
      <c r="AT314" s="286" t="s">
        <v>8529</v>
      </c>
      <c r="AU314" s="286">
        <v>3.3</v>
      </c>
      <c r="AV314" s="286">
        <v>3.3</v>
      </c>
      <c r="AW314" s="286">
        <v>3.3</v>
      </c>
      <c r="AX314" s="286">
        <v>3.3</v>
      </c>
      <c r="AY314" s="286">
        <v>3.2</v>
      </c>
      <c r="AZ314" s="286">
        <v>3.3</v>
      </c>
      <c r="BA314" s="286">
        <v>3.3</v>
      </c>
      <c r="BB314" s="286">
        <v>3.3</v>
      </c>
      <c r="BC314" s="286" t="s">
        <v>8529</v>
      </c>
      <c r="BD314" s="286" t="s">
        <v>8529</v>
      </c>
      <c r="BE314" s="286" t="s">
        <v>8529</v>
      </c>
      <c r="BF314" s="286" t="s">
        <v>8529</v>
      </c>
      <c r="BG314" s="286" t="s">
        <v>8529</v>
      </c>
      <c r="BH314" s="286" t="s">
        <v>8529</v>
      </c>
      <c r="BI314" s="286" t="s">
        <v>8529</v>
      </c>
      <c r="BJ314" s="286" t="s">
        <v>8529</v>
      </c>
      <c r="BK314" s="286" t="s">
        <v>8529</v>
      </c>
      <c r="BL314" s="286" t="s">
        <v>8529</v>
      </c>
      <c r="BM314" s="286" t="s">
        <v>8529</v>
      </c>
      <c r="BN314" s="286" t="s">
        <v>8529</v>
      </c>
      <c r="BO314" s="286" t="s">
        <v>8529</v>
      </c>
      <c r="BP314" s="286" t="s">
        <v>8529</v>
      </c>
      <c r="BQ314" s="286" t="s">
        <v>8529</v>
      </c>
      <c r="BR314" s="286" t="s">
        <v>8529</v>
      </c>
      <c r="BS314" s="286" t="s">
        <v>8529</v>
      </c>
      <c r="BT314" s="286" t="s">
        <v>8529</v>
      </c>
      <c r="BU314" s="286" t="s">
        <v>8529</v>
      </c>
      <c r="BV314" s="286" t="s">
        <v>8529</v>
      </c>
      <c r="BW314" s="286" t="s">
        <v>8529</v>
      </c>
      <c r="BX314" s="286" t="s">
        <v>8529</v>
      </c>
      <c r="BY314" s="286" t="s">
        <v>8529</v>
      </c>
      <c r="BZ314" s="286" t="s">
        <v>8529</v>
      </c>
      <c r="CA314" s="286" t="s">
        <v>8529</v>
      </c>
      <c r="CB314" s="286" t="str">
        <f>_xlfn.IFNA(VLOOKUP(C314,'INFORM Severity - hidden'!$C$5:$G$300,5,FALSE),"-")</f>
        <v>-</v>
      </c>
    </row>
    <row r="315" spans="1:80">
      <c r="C315" t="s">
        <v>8709</v>
      </c>
      <c r="D315" s="286" t="str">
        <f t="shared" si="4"/>
        <v>-</v>
      </c>
      <c r="E315" s="286" t="s">
        <v>8529</v>
      </c>
      <c r="F315" s="286">
        <v>2.8</v>
      </c>
      <c r="G315" s="286">
        <v>2.8</v>
      </c>
      <c r="H315" s="286">
        <v>2.6</v>
      </c>
      <c r="I315" s="286">
        <v>2.6</v>
      </c>
      <c r="J315" s="286">
        <v>2.5</v>
      </c>
      <c r="K315" s="286">
        <v>2.5</v>
      </c>
      <c r="L315" s="286">
        <v>2.5</v>
      </c>
      <c r="M315" s="286">
        <v>2.5</v>
      </c>
      <c r="N315" s="286" t="s">
        <v>8529</v>
      </c>
      <c r="O315" s="286" t="s">
        <v>8529</v>
      </c>
      <c r="P315" s="286" t="s">
        <v>8529</v>
      </c>
      <c r="Q315" s="286" t="s">
        <v>8529</v>
      </c>
      <c r="R315" s="286" t="s">
        <v>8529</v>
      </c>
      <c r="S315" s="286" t="s">
        <v>8529</v>
      </c>
      <c r="T315" s="286" t="s">
        <v>8529</v>
      </c>
      <c r="U315" s="286" t="s">
        <v>8529</v>
      </c>
      <c r="V315" s="286" t="s">
        <v>8529</v>
      </c>
      <c r="W315" s="286" t="s">
        <v>8529</v>
      </c>
      <c r="X315" s="286" t="s">
        <v>8529</v>
      </c>
      <c r="Y315" s="286" t="s">
        <v>8529</v>
      </c>
      <c r="Z315" s="286" t="s">
        <v>8529</v>
      </c>
      <c r="AA315" s="286" t="s">
        <v>8529</v>
      </c>
      <c r="AB315" s="286" t="s">
        <v>8529</v>
      </c>
      <c r="AC315" s="286" t="s">
        <v>8529</v>
      </c>
      <c r="AD315" s="286" t="s">
        <v>8529</v>
      </c>
      <c r="AE315" s="286" t="s">
        <v>8529</v>
      </c>
      <c r="AF315" s="286" t="s">
        <v>8529</v>
      </c>
      <c r="AG315" s="286" t="s">
        <v>8529</v>
      </c>
      <c r="AH315" s="286" t="s">
        <v>8529</v>
      </c>
      <c r="AI315" s="286" t="s">
        <v>8529</v>
      </c>
      <c r="AJ315" s="286" t="s">
        <v>8529</v>
      </c>
      <c r="AK315" s="286" t="s">
        <v>8529</v>
      </c>
      <c r="AL315" s="286" t="s">
        <v>8529</v>
      </c>
      <c r="AM315" s="286" t="s">
        <v>8529</v>
      </c>
      <c r="AN315" s="286" t="s">
        <v>8529</v>
      </c>
      <c r="AO315" s="286" t="s">
        <v>8529</v>
      </c>
      <c r="AP315" s="286" t="s">
        <v>8529</v>
      </c>
      <c r="AQ315" s="286" t="s">
        <v>8529</v>
      </c>
      <c r="AR315" s="286" t="s">
        <v>8529</v>
      </c>
      <c r="AS315" s="286" t="s">
        <v>8529</v>
      </c>
      <c r="AT315" s="286" t="s">
        <v>8529</v>
      </c>
      <c r="AU315" s="286" t="s">
        <v>8529</v>
      </c>
      <c r="AV315" s="286" t="s">
        <v>8529</v>
      </c>
      <c r="AW315" s="286" t="s">
        <v>8529</v>
      </c>
      <c r="AX315" s="286" t="s">
        <v>8529</v>
      </c>
      <c r="AY315" s="286" t="s">
        <v>8529</v>
      </c>
      <c r="AZ315" s="286" t="s">
        <v>8529</v>
      </c>
      <c r="BA315" s="286" t="s">
        <v>8529</v>
      </c>
      <c r="BB315" s="286" t="s">
        <v>8529</v>
      </c>
      <c r="BC315" s="286" t="s">
        <v>8529</v>
      </c>
      <c r="BD315" s="286" t="s">
        <v>8529</v>
      </c>
      <c r="BE315" s="286" t="s">
        <v>8529</v>
      </c>
      <c r="BF315" s="286" t="s">
        <v>8529</v>
      </c>
      <c r="BG315" s="286" t="s">
        <v>8529</v>
      </c>
      <c r="BH315" s="286" t="s">
        <v>8529</v>
      </c>
      <c r="BI315" s="286" t="s">
        <v>8529</v>
      </c>
      <c r="BJ315" s="286" t="s">
        <v>8529</v>
      </c>
      <c r="BK315" s="286" t="s">
        <v>8529</v>
      </c>
      <c r="BL315" s="286" t="s">
        <v>8529</v>
      </c>
      <c r="BM315" s="286" t="s">
        <v>8529</v>
      </c>
      <c r="BN315" s="286" t="s">
        <v>8529</v>
      </c>
      <c r="BO315" s="286" t="s">
        <v>8529</v>
      </c>
      <c r="BP315" s="286" t="s">
        <v>8529</v>
      </c>
      <c r="BQ315" s="286" t="s">
        <v>8529</v>
      </c>
      <c r="BR315" s="286" t="s">
        <v>8529</v>
      </c>
      <c r="BS315" s="286" t="s">
        <v>8529</v>
      </c>
      <c r="BT315" s="286" t="s">
        <v>8529</v>
      </c>
      <c r="BU315" s="286" t="s">
        <v>8529</v>
      </c>
      <c r="BV315" s="286" t="s">
        <v>8529</v>
      </c>
      <c r="BW315" s="286" t="s">
        <v>8529</v>
      </c>
      <c r="BX315" s="286" t="s">
        <v>8529</v>
      </c>
      <c r="BY315" s="286" t="s">
        <v>8529</v>
      </c>
      <c r="BZ315" s="286" t="s">
        <v>8529</v>
      </c>
      <c r="CA315" s="286" t="s">
        <v>8529</v>
      </c>
      <c r="CB315" s="286" t="str">
        <f>_xlfn.IFNA(VLOOKUP(C315,'INFORM Severity - hidden'!$C$5:$G$300,5,FALSE),"-")</f>
        <v>-</v>
      </c>
    </row>
    <row r="316" spans="1:80">
      <c r="C316" t="s">
        <v>8710</v>
      </c>
      <c r="D316" s="286" t="str">
        <f t="shared" si="4"/>
        <v>-</v>
      </c>
      <c r="E316" s="286" t="s">
        <v>8529</v>
      </c>
      <c r="F316" s="286">
        <v>1.9</v>
      </c>
      <c r="G316" s="286">
        <v>1.9</v>
      </c>
      <c r="H316" s="286">
        <v>2.4</v>
      </c>
      <c r="I316" s="286">
        <v>2.4</v>
      </c>
      <c r="J316" s="286">
        <v>2.2999999999999998</v>
      </c>
      <c r="K316" s="286">
        <v>2.2999999999999998</v>
      </c>
      <c r="L316" s="286">
        <v>2.2999999999999998</v>
      </c>
      <c r="M316" s="286">
        <v>1.6</v>
      </c>
      <c r="N316" s="286" t="s">
        <v>8529</v>
      </c>
      <c r="O316" s="286" t="s">
        <v>8529</v>
      </c>
      <c r="P316" s="286" t="s">
        <v>8529</v>
      </c>
      <c r="Q316" s="286" t="s">
        <v>8529</v>
      </c>
      <c r="R316" s="286" t="s">
        <v>8529</v>
      </c>
      <c r="S316" s="286" t="s">
        <v>8529</v>
      </c>
      <c r="T316" s="286" t="s">
        <v>8529</v>
      </c>
      <c r="U316" s="286" t="s">
        <v>8529</v>
      </c>
      <c r="V316" s="286" t="s">
        <v>8529</v>
      </c>
      <c r="W316" s="286" t="s">
        <v>8529</v>
      </c>
      <c r="X316" s="286" t="s">
        <v>8529</v>
      </c>
      <c r="Y316" s="286" t="s">
        <v>8529</v>
      </c>
      <c r="Z316" s="286" t="s">
        <v>8529</v>
      </c>
      <c r="AA316" s="286" t="s">
        <v>8529</v>
      </c>
      <c r="AB316" s="286" t="s">
        <v>8529</v>
      </c>
      <c r="AC316" s="286" t="s">
        <v>8529</v>
      </c>
      <c r="AD316" s="286" t="s">
        <v>8529</v>
      </c>
      <c r="AE316" s="286" t="s">
        <v>8529</v>
      </c>
      <c r="AF316" s="286" t="s">
        <v>8529</v>
      </c>
      <c r="AG316" s="286" t="s">
        <v>8529</v>
      </c>
      <c r="AH316" s="286" t="s">
        <v>8529</v>
      </c>
      <c r="AI316" s="286" t="s">
        <v>8529</v>
      </c>
      <c r="AJ316" s="286" t="s">
        <v>8529</v>
      </c>
      <c r="AK316" s="286" t="s">
        <v>8529</v>
      </c>
      <c r="AL316" s="286" t="s">
        <v>8529</v>
      </c>
      <c r="AM316" s="286" t="s">
        <v>8529</v>
      </c>
      <c r="AN316" s="286" t="s">
        <v>8529</v>
      </c>
      <c r="AO316" s="286" t="s">
        <v>8529</v>
      </c>
      <c r="AP316" s="286" t="s">
        <v>8529</v>
      </c>
      <c r="AQ316" s="286" t="s">
        <v>8529</v>
      </c>
      <c r="AR316" s="286" t="s">
        <v>8529</v>
      </c>
      <c r="AS316" s="286" t="s">
        <v>8529</v>
      </c>
      <c r="AT316" s="286" t="s">
        <v>8529</v>
      </c>
      <c r="AU316" s="286" t="s">
        <v>8529</v>
      </c>
      <c r="AV316" s="286" t="s">
        <v>8529</v>
      </c>
      <c r="AW316" s="286" t="s">
        <v>8529</v>
      </c>
      <c r="AX316" s="286" t="s">
        <v>8529</v>
      </c>
      <c r="AY316" s="286" t="s">
        <v>8529</v>
      </c>
      <c r="AZ316" s="286" t="s">
        <v>8529</v>
      </c>
      <c r="BA316" s="286" t="s">
        <v>8529</v>
      </c>
      <c r="BB316" s="286" t="s">
        <v>8529</v>
      </c>
      <c r="BC316" s="286" t="s">
        <v>8529</v>
      </c>
      <c r="BD316" s="286" t="s">
        <v>8529</v>
      </c>
      <c r="BE316" s="286" t="s">
        <v>8529</v>
      </c>
      <c r="BF316" s="286" t="s">
        <v>8529</v>
      </c>
      <c r="BG316" s="286" t="s">
        <v>8529</v>
      </c>
      <c r="BH316" s="286" t="s">
        <v>8529</v>
      </c>
      <c r="BI316" s="286" t="s">
        <v>8529</v>
      </c>
      <c r="BJ316" s="286" t="s">
        <v>8529</v>
      </c>
      <c r="BK316" s="286" t="s">
        <v>8529</v>
      </c>
      <c r="BL316" s="286" t="s">
        <v>8529</v>
      </c>
      <c r="BM316" s="286" t="s">
        <v>8529</v>
      </c>
      <c r="BN316" s="286" t="s">
        <v>8529</v>
      </c>
      <c r="BO316" s="286" t="s">
        <v>8529</v>
      </c>
      <c r="BP316" s="286" t="s">
        <v>8529</v>
      </c>
      <c r="BQ316" s="286" t="s">
        <v>8529</v>
      </c>
      <c r="BR316" s="286" t="s">
        <v>8529</v>
      </c>
      <c r="BS316" s="286" t="s">
        <v>8529</v>
      </c>
      <c r="BT316" s="286" t="s">
        <v>8529</v>
      </c>
      <c r="BU316" s="286" t="s">
        <v>8529</v>
      </c>
      <c r="BV316" s="286" t="s">
        <v>8529</v>
      </c>
      <c r="BW316" s="286" t="s">
        <v>8529</v>
      </c>
      <c r="BX316" s="286" t="s">
        <v>8529</v>
      </c>
      <c r="BY316" s="286" t="s">
        <v>8529</v>
      </c>
      <c r="BZ316" s="286" t="s">
        <v>8529</v>
      </c>
      <c r="CA316" s="286" t="s">
        <v>8529</v>
      </c>
      <c r="CB316" s="286" t="str">
        <f>_xlfn.IFNA(VLOOKUP(C316,'INFORM Severity - hidden'!$C$5:$G$300,5,FALSE),"-")</f>
        <v>-</v>
      </c>
    </row>
    <row r="317" spans="1:80">
      <c r="C317" t="s">
        <v>8711</v>
      </c>
      <c r="D317" s="286" t="str">
        <f t="shared" si="4"/>
        <v>-</v>
      </c>
      <c r="E317" s="286" t="s">
        <v>8529</v>
      </c>
      <c r="F317" s="286">
        <v>2</v>
      </c>
      <c r="G317" s="286">
        <v>2.2000000000000002</v>
      </c>
      <c r="H317" s="286">
        <v>2.4</v>
      </c>
      <c r="I317" s="286">
        <v>2.4</v>
      </c>
      <c r="J317" s="286">
        <v>2.2999999999999998</v>
      </c>
      <c r="K317" s="286">
        <v>2.2999999999999998</v>
      </c>
      <c r="L317" s="286">
        <v>2.2999999999999998</v>
      </c>
      <c r="M317" s="286">
        <v>2.2999999999999998</v>
      </c>
      <c r="N317" s="286" t="s">
        <v>8529</v>
      </c>
      <c r="O317" s="286" t="s">
        <v>8529</v>
      </c>
      <c r="P317" s="286" t="s">
        <v>8529</v>
      </c>
      <c r="Q317" s="286" t="s">
        <v>8529</v>
      </c>
      <c r="R317" s="286" t="s">
        <v>8529</v>
      </c>
      <c r="S317" s="286" t="s">
        <v>8529</v>
      </c>
      <c r="T317" s="286" t="s">
        <v>8529</v>
      </c>
      <c r="U317" s="286" t="s">
        <v>8529</v>
      </c>
      <c r="V317" s="286" t="s">
        <v>8529</v>
      </c>
      <c r="W317" s="286" t="s">
        <v>8529</v>
      </c>
      <c r="X317" s="286" t="s">
        <v>8529</v>
      </c>
      <c r="Y317" s="286" t="s">
        <v>8529</v>
      </c>
      <c r="Z317" s="286" t="s">
        <v>8529</v>
      </c>
      <c r="AA317" s="286" t="s">
        <v>8529</v>
      </c>
      <c r="AB317" s="286" t="s">
        <v>8529</v>
      </c>
      <c r="AC317" s="286" t="s">
        <v>8529</v>
      </c>
      <c r="AD317" s="286" t="s">
        <v>8529</v>
      </c>
      <c r="AE317" s="286" t="s">
        <v>8529</v>
      </c>
      <c r="AF317" s="286" t="s">
        <v>8529</v>
      </c>
      <c r="AG317" s="286" t="s">
        <v>8529</v>
      </c>
      <c r="AH317" s="286" t="s">
        <v>8529</v>
      </c>
      <c r="AI317" s="286" t="s">
        <v>8529</v>
      </c>
      <c r="AJ317" s="286" t="s">
        <v>8529</v>
      </c>
      <c r="AK317" s="286" t="s">
        <v>8529</v>
      </c>
      <c r="AL317" s="286" t="s">
        <v>8529</v>
      </c>
      <c r="AM317" s="286" t="s">
        <v>8529</v>
      </c>
      <c r="AN317" s="286" t="s">
        <v>8529</v>
      </c>
      <c r="AO317" s="286" t="s">
        <v>8529</v>
      </c>
      <c r="AP317" s="286" t="s">
        <v>8529</v>
      </c>
      <c r="AQ317" s="286" t="s">
        <v>8529</v>
      </c>
      <c r="AR317" s="286" t="s">
        <v>8529</v>
      </c>
      <c r="AS317" s="286" t="s">
        <v>8529</v>
      </c>
      <c r="AT317" s="286" t="s">
        <v>8529</v>
      </c>
      <c r="AU317" s="286" t="s">
        <v>8529</v>
      </c>
      <c r="AV317" s="286" t="s">
        <v>8529</v>
      </c>
      <c r="AW317" s="286" t="s">
        <v>8529</v>
      </c>
      <c r="AX317" s="286" t="s">
        <v>8529</v>
      </c>
      <c r="AY317" s="286" t="s">
        <v>8529</v>
      </c>
      <c r="AZ317" s="286" t="s">
        <v>8529</v>
      </c>
      <c r="BA317" s="286" t="s">
        <v>8529</v>
      </c>
      <c r="BB317" s="286" t="s">
        <v>8529</v>
      </c>
      <c r="BC317" s="286" t="s">
        <v>8529</v>
      </c>
      <c r="BD317" s="286" t="s">
        <v>8529</v>
      </c>
      <c r="BE317" s="286" t="s">
        <v>8529</v>
      </c>
      <c r="BF317" s="286" t="s">
        <v>8529</v>
      </c>
      <c r="BG317" s="286" t="s">
        <v>8529</v>
      </c>
      <c r="BH317" s="286" t="s">
        <v>8529</v>
      </c>
      <c r="BI317" s="286" t="s">
        <v>8529</v>
      </c>
      <c r="BJ317" s="286" t="s">
        <v>8529</v>
      </c>
      <c r="BK317" s="286" t="s">
        <v>8529</v>
      </c>
      <c r="BL317" s="286" t="s">
        <v>8529</v>
      </c>
      <c r="BM317" s="286" t="s">
        <v>8529</v>
      </c>
      <c r="BN317" s="286" t="s">
        <v>8529</v>
      </c>
      <c r="BO317" s="286" t="s">
        <v>8529</v>
      </c>
      <c r="BP317" s="286" t="s">
        <v>8529</v>
      </c>
      <c r="BQ317" s="286" t="s">
        <v>8529</v>
      </c>
      <c r="BR317" s="286" t="s">
        <v>8529</v>
      </c>
      <c r="BS317" s="286" t="s">
        <v>8529</v>
      </c>
      <c r="BT317" s="286" t="s">
        <v>8529</v>
      </c>
      <c r="BU317" s="286" t="s">
        <v>8529</v>
      </c>
      <c r="BV317" s="286" t="s">
        <v>8529</v>
      </c>
      <c r="BW317" s="286" t="s">
        <v>8529</v>
      </c>
      <c r="BX317" s="286" t="s">
        <v>8529</v>
      </c>
      <c r="BY317" s="286" t="s">
        <v>8529</v>
      </c>
      <c r="BZ317" s="286" t="s">
        <v>8529</v>
      </c>
      <c r="CA317" s="286" t="s">
        <v>8529</v>
      </c>
      <c r="CB317" s="286" t="str">
        <f>_xlfn.IFNA(VLOOKUP(C317,'INFORM Severity - hidden'!$C$5:$G$300,5,FALSE),"-")</f>
        <v>-</v>
      </c>
    </row>
    <row r="318" spans="1:80">
      <c r="A318" t="s">
        <v>1093</v>
      </c>
      <c r="B318" t="s">
        <v>1091</v>
      </c>
      <c r="C318" t="s">
        <v>1092</v>
      </c>
      <c r="D318" s="286" t="str">
        <f t="shared" si="4"/>
        <v>Stable</v>
      </c>
      <c r="E318" s="286" t="s">
        <v>8529</v>
      </c>
      <c r="F318" s="286" t="s">
        <v>8529</v>
      </c>
      <c r="G318" s="286" t="s">
        <v>8529</v>
      </c>
      <c r="H318" s="286" t="s">
        <v>8529</v>
      </c>
      <c r="I318" s="286" t="s">
        <v>8529</v>
      </c>
      <c r="J318" s="286" t="s">
        <v>8529</v>
      </c>
      <c r="K318" s="286" t="s">
        <v>8529</v>
      </c>
      <c r="L318" s="286" t="s">
        <v>8529</v>
      </c>
      <c r="M318" s="286" t="s">
        <v>8529</v>
      </c>
      <c r="N318" s="286" t="s">
        <v>8529</v>
      </c>
      <c r="O318" s="286">
        <v>3</v>
      </c>
      <c r="P318" s="286">
        <v>2.8</v>
      </c>
      <c r="Q318" s="286">
        <v>2.8</v>
      </c>
      <c r="R318" s="286">
        <v>3</v>
      </c>
      <c r="S318" s="286">
        <v>3</v>
      </c>
      <c r="T318" s="286">
        <v>3</v>
      </c>
      <c r="U318" s="286">
        <v>3</v>
      </c>
      <c r="V318" s="286">
        <v>3.1</v>
      </c>
      <c r="W318" s="286">
        <v>3.1</v>
      </c>
      <c r="X318" s="286">
        <v>3.1</v>
      </c>
      <c r="Y318" s="286">
        <v>3.1</v>
      </c>
      <c r="Z318" s="286">
        <v>3.1</v>
      </c>
      <c r="AA318" s="286">
        <v>3.2</v>
      </c>
      <c r="AB318" s="286">
        <v>3.1</v>
      </c>
      <c r="AC318" s="286">
        <v>3.1</v>
      </c>
      <c r="AD318" s="286">
        <v>3.1</v>
      </c>
      <c r="AE318" s="286">
        <v>3.1</v>
      </c>
      <c r="AF318" s="286">
        <v>3.1</v>
      </c>
      <c r="AG318" s="286">
        <v>3.1</v>
      </c>
      <c r="AH318" s="286">
        <v>3.1</v>
      </c>
      <c r="AI318" s="286">
        <v>3.1</v>
      </c>
      <c r="AJ318" s="286">
        <v>3.1</v>
      </c>
      <c r="AK318" s="286">
        <v>3.1</v>
      </c>
      <c r="AL318" s="286">
        <v>3.1</v>
      </c>
      <c r="AM318" s="286">
        <v>3.1</v>
      </c>
      <c r="AN318" s="286">
        <v>3.1</v>
      </c>
      <c r="AO318" s="286">
        <v>3.1</v>
      </c>
      <c r="AP318" s="286">
        <v>3.1</v>
      </c>
      <c r="AQ318" s="286">
        <v>3.1</v>
      </c>
      <c r="AR318" s="286">
        <v>3.1</v>
      </c>
      <c r="AS318" s="286">
        <v>3.1</v>
      </c>
      <c r="AT318" s="286">
        <v>3.1</v>
      </c>
      <c r="AU318" s="286">
        <v>3.2</v>
      </c>
      <c r="AV318" s="286">
        <v>3.2</v>
      </c>
      <c r="AW318" s="286">
        <v>3.2</v>
      </c>
      <c r="AX318" s="286">
        <v>3.2</v>
      </c>
      <c r="AY318" s="286">
        <v>3.2</v>
      </c>
      <c r="AZ318" s="286">
        <v>3.2</v>
      </c>
      <c r="BA318" s="286">
        <v>3.2</v>
      </c>
      <c r="BB318" s="286">
        <v>3.3</v>
      </c>
      <c r="BC318" s="286">
        <v>3.2</v>
      </c>
      <c r="BD318" s="286">
        <v>3.2</v>
      </c>
      <c r="BE318" s="286">
        <v>3.2</v>
      </c>
      <c r="BF318" s="286">
        <v>3.2</v>
      </c>
      <c r="BG318" s="286">
        <v>3.2</v>
      </c>
      <c r="BH318" s="286">
        <v>3.2</v>
      </c>
      <c r="BI318" s="286">
        <v>3.2</v>
      </c>
      <c r="BJ318" s="286">
        <v>3.2</v>
      </c>
      <c r="BK318" s="286">
        <v>3.2</v>
      </c>
      <c r="BL318" s="286">
        <v>3.2</v>
      </c>
      <c r="BM318" s="286">
        <v>3.2</v>
      </c>
      <c r="BN318" s="286">
        <v>3.2</v>
      </c>
      <c r="BO318" s="286">
        <v>3.2</v>
      </c>
      <c r="BP318" s="286">
        <v>3.2</v>
      </c>
      <c r="BQ318" s="286">
        <v>3.2</v>
      </c>
      <c r="BR318" s="286">
        <v>3.2</v>
      </c>
      <c r="BS318" s="286">
        <v>3.2</v>
      </c>
      <c r="BT318" s="286">
        <v>3.3</v>
      </c>
      <c r="BU318" s="286">
        <v>3.3</v>
      </c>
      <c r="BV318" s="286">
        <v>3.3</v>
      </c>
      <c r="BW318" s="286">
        <v>3.3</v>
      </c>
      <c r="BX318" s="286">
        <v>3.3</v>
      </c>
      <c r="BY318" s="286">
        <v>3.3</v>
      </c>
      <c r="BZ318" s="286">
        <v>3.3</v>
      </c>
      <c r="CA318" s="286">
        <v>3.3</v>
      </c>
      <c r="CB318" s="286">
        <f>_xlfn.IFNA(VLOOKUP(C318,'INFORM Severity - hidden'!$C$5:$G$300,5,FALSE),"-")</f>
        <v>3.3</v>
      </c>
    </row>
    <row r="319" spans="1:80">
      <c r="C319" t="s">
        <v>8712</v>
      </c>
      <c r="D319" s="286" t="str">
        <f t="shared" si="4"/>
        <v>-</v>
      </c>
      <c r="E319" s="286" t="s">
        <v>8529</v>
      </c>
      <c r="F319" s="286" t="s">
        <v>8529</v>
      </c>
      <c r="G319" s="286" t="s">
        <v>8529</v>
      </c>
      <c r="H319" s="286" t="s">
        <v>8529</v>
      </c>
      <c r="I319" s="286" t="s">
        <v>8529</v>
      </c>
      <c r="J319" s="286" t="s">
        <v>8529</v>
      </c>
      <c r="K319" s="286" t="s">
        <v>8529</v>
      </c>
      <c r="L319" s="286" t="s">
        <v>8529</v>
      </c>
      <c r="M319" s="286" t="s">
        <v>8529</v>
      </c>
      <c r="N319" s="286" t="s">
        <v>8529</v>
      </c>
      <c r="O319" s="286" t="s">
        <v>8529</v>
      </c>
      <c r="P319" s="286" t="s">
        <v>8529</v>
      </c>
      <c r="Q319" s="286" t="s">
        <v>8529</v>
      </c>
      <c r="R319" s="286" t="s">
        <v>8529</v>
      </c>
      <c r="S319" s="286" t="s">
        <v>8529</v>
      </c>
      <c r="T319" s="286" t="s">
        <v>8529</v>
      </c>
      <c r="U319" s="286" t="s">
        <v>8529</v>
      </c>
      <c r="V319" s="286" t="s">
        <v>8529</v>
      </c>
      <c r="W319" s="286" t="s">
        <v>8529</v>
      </c>
      <c r="X319" s="286" t="s">
        <v>8529</v>
      </c>
      <c r="Y319" s="286" t="s">
        <v>8529</v>
      </c>
      <c r="Z319" s="286" t="s">
        <v>8529</v>
      </c>
      <c r="AA319" s="286" t="s">
        <v>8529</v>
      </c>
      <c r="AB319" s="286" t="s">
        <v>8529</v>
      </c>
      <c r="AC319" s="286" t="s">
        <v>8529</v>
      </c>
      <c r="AD319" s="286" t="s">
        <v>8529</v>
      </c>
      <c r="AE319" s="286" t="s">
        <v>8529</v>
      </c>
      <c r="AF319" s="286" t="s">
        <v>8529</v>
      </c>
      <c r="AG319" s="286" t="s">
        <v>8529</v>
      </c>
      <c r="AH319" s="286" t="s">
        <v>8529</v>
      </c>
      <c r="AI319" s="286" t="s">
        <v>8529</v>
      </c>
      <c r="AJ319" s="286" t="s">
        <v>8529</v>
      </c>
      <c r="AK319" s="286" t="s">
        <v>8529</v>
      </c>
      <c r="AL319" s="286" t="s">
        <v>8529</v>
      </c>
      <c r="AM319" s="286" t="s">
        <v>8529</v>
      </c>
      <c r="AN319" s="286" t="s">
        <v>8529</v>
      </c>
      <c r="AO319" s="286" t="s">
        <v>8529</v>
      </c>
      <c r="AP319" s="286" t="s">
        <v>8529</v>
      </c>
      <c r="AQ319" s="286" t="s">
        <v>8529</v>
      </c>
      <c r="AR319" s="286" t="s">
        <v>8529</v>
      </c>
      <c r="AS319" s="286" t="s">
        <v>8529</v>
      </c>
      <c r="AT319" s="286" t="s">
        <v>8529</v>
      </c>
      <c r="AU319" s="286" t="s">
        <v>8529</v>
      </c>
      <c r="AV319" s="286" t="s">
        <v>8529</v>
      </c>
      <c r="AW319" s="286" t="s">
        <v>8529</v>
      </c>
      <c r="AX319" s="286" t="s">
        <v>8529</v>
      </c>
      <c r="AY319" s="286" t="s">
        <v>8529</v>
      </c>
      <c r="AZ319" s="286" t="s">
        <v>8529</v>
      </c>
      <c r="BA319" s="286" t="s">
        <v>8529</v>
      </c>
      <c r="BB319" s="286" t="s">
        <v>8529</v>
      </c>
      <c r="BC319" s="286" t="s">
        <v>8529</v>
      </c>
      <c r="BD319" s="286" t="s">
        <v>8529</v>
      </c>
      <c r="BE319" s="286" t="s">
        <v>8529</v>
      </c>
      <c r="BF319" s="286" t="s">
        <v>8529</v>
      </c>
      <c r="BG319" s="286" t="s">
        <v>8529</v>
      </c>
      <c r="BH319" s="286" t="s">
        <v>8529</v>
      </c>
      <c r="BI319" s="286" t="s">
        <v>8529</v>
      </c>
      <c r="BJ319" s="286" t="s">
        <v>8529</v>
      </c>
      <c r="BK319" s="286" t="s">
        <v>8529</v>
      </c>
      <c r="BL319" s="286" t="s">
        <v>8529</v>
      </c>
      <c r="BM319" s="286" t="s">
        <v>8529</v>
      </c>
      <c r="BN319" s="286" t="s">
        <v>8529</v>
      </c>
      <c r="BO319" s="286" t="s">
        <v>8529</v>
      </c>
      <c r="BP319" s="286" t="s">
        <v>8529</v>
      </c>
      <c r="BQ319" s="286" t="s">
        <v>8529</v>
      </c>
      <c r="BR319" s="286" t="s">
        <v>8529</v>
      </c>
      <c r="BS319" s="286" t="s">
        <v>8529</v>
      </c>
      <c r="BT319" s="286" t="s">
        <v>8529</v>
      </c>
      <c r="BU319" s="286" t="s">
        <v>8529</v>
      </c>
      <c r="BV319" s="286" t="s">
        <v>8529</v>
      </c>
      <c r="BW319" s="286" t="s">
        <v>8529</v>
      </c>
      <c r="BX319" s="286" t="s">
        <v>8529</v>
      </c>
      <c r="BY319" s="286" t="s">
        <v>8529</v>
      </c>
      <c r="BZ319" s="286" t="s">
        <v>8529</v>
      </c>
      <c r="CA319" s="286" t="s">
        <v>8529</v>
      </c>
      <c r="CB319" s="286" t="str">
        <f>_xlfn.IFNA(VLOOKUP(C319,'INFORM Severity - hidden'!$C$5:$G$300,5,FALSE),"-")</f>
        <v>-</v>
      </c>
    </row>
    <row r="320" spans="1:80">
      <c r="C320" t="s">
        <v>8713</v>
      </c>
      <c r="D320" s="286" t="str">
        <f t="shared" si="4"/>
        <v>-</v>
      </c>
      <c r="E320" s="286" t="s">
        <v>8529</v>
      </c>
      <c r="F320" s="286" t="s">
        <v>8529</v>
      </c>
      <c r="G320" s="286" t="s">
        <v>8529</v>
      </c>
      <c r="H320" s="286" t="s">
        <v>8529</v>
      </c>
      <c r="I320" s="286" t="s">
        <v>8529</v>
      </c>
      <c r="J320" s="286" t="s">
        <v>8529</v>
      </c>
      <c r="K320" s="286" t="s">
        <v>8529</v>
      </c>
      <c r="L320" s="286" t="s">
        <v>8529</v>
      </c>
      <c r="M320" s="286" t="s">
        <v>8529</v>
      </c>
      <c r="N320" s="286" t="s">
        <v>8529</v>
      </c>
      <c r="O320" s="286" t="s">
        <v>8529</v>
      </c>
      <c r="P320" s="286" t="s">
        <v>8529</v>
      </c>
      <c r="Q320" s="286" t="s">
        <v>8529</v>
      </c>
      <c r="R320" s="286" t="s">
        <v>8529</v>
      </c>
      <c r="S320" s="286" t="s">
        <v>8529</v>
      </c>
      <c r="T320" s="286" t="s">
        <v>8529</v>
      </c>
      <c r="U320" s="286" t="s">
        <v>8529</v>
      </c>
      <c r="V320" s="286" t="s">
        <v>8529</v>
      </c>
      <c r="W320" s="286" t="s">
        <v>8529</v>
      </c>
      <c r="X320" s="286" t="s">
        <v>8529</v>
      </c>
      <c r="Y320" s="286" t="s">
        <v>8529</v>
      </c>
      <c r="Z320" s="286" t="s">
        <v>8529</v>
      </c>
      <c r="AA320" s="286" t="s">
        <v>8529</v>
      </c>
      <c r="AB320" s="286" t="s">
        <v>8529</v>
      </c>
      <c r="AC320" s="286" t="s">
        <v>8529</v>
      </c>
      <c r="AD320" s="286" t="s">
        <v>8529</v>
      </c>
      <c r="AE320" s="286" t="s">
        <v>8529</v>
      </c>
      <c r="AF320" s="286" t="s">
        <v>8529</v>
      </c>
      <c r="AG320" s="286" t="s">
        <v>8529</v>
      </c>
      <c r="AH320" s="286" t="s">
        <v>8529</v>
      </c>
      <c r="AI320" s="286" t="s">
        <v>8529</v>
      </c>
      <c r="AJ320" s="286" t="s">
        <v>8529</v>
      </c>
      <c r="AK320" s="286" t="s">
        <v>8529</v>
      </c>
      <c r="AL320" s="286" t="s">
        <v>8529</v>
      </c>
      <c r="AM320" s="286" t="s">
        <v>8529</v>
      </c>
      <c r="AN320" s="286" t="s">
        <v>8529</v>
      </c>
      <c r="AO320" s="286" t="s">
        <v>8529</v>
      </c>
      <c r="AP320" s="286" t="s">
        <v>8529</v>
      </c>
      <c r="AQ320" s="286" t="s">
        <v>8529</v>
      </c>
      <c r="AR320" s="286" t="s">
        <v>8529</v>
      </c>
      <c r="AS320" s="286" t="s">
        <v>8529</v>
      </c>
      <c r="AT320" s="286" t="s">
        <v>8529</v>
      </c>
      <c r="AU320" s="286">
        <v>3.3</v>
      </c>
      <c r="AV320" s="286">
        <v>3</v>
      </c>
      <c r="AW320" s="286">
        <v>2.9</v>
      </c>
      <c r="AX320" s="286">
        <v>2.9</v>
      </c>
      <c r="AY320" s="286">
        <v>2.9</v>
      </c>
      <c r="AZ320" s="286">
        <v>2.9</v>
      </c>
      <c r="BA320" s="286">
        <v>2.9</v>
      </c>
      <c r="BB320" s="286">
        <v>2.9</v>
      </c>
      <c r="BC320" s="286" t="s">
        <v>8529</v>
      </c>
      <c r="BD320" s="286" t="s">
        <v>8529</v>
      </c>
      <c r="BE320" s="286" t="s">
        <v>8529</v>
      </c>
      <c r="BF320" s="286" t="s">
        <v>8529</v>
      </c>
      <c r="BG320" s="286" t="s">
        <v>8529</v>
      </c>
      <c r="BH320" s="286" t="s">
        <v>8529</v>
      </c>
      <c r="BI320" s="286" t="s">
        <v>8529</v>
      </c>
      <c r="BJ320" s="286" t="s">
        <v>8529</v>
      </c>
      <c r="BK320" s="286" t="s">
        <v>8529</v>
      </c>
      <c r="BL320" s="286" t="s">
        <v>8529</v>
      </c>
      <c r="BM320" s="286" t="s">
        <v>8529</v>
      </c>
      <c r="BN320" s="286" t="s">
        <v>8529</v>
      </c>
      <c r="BO320" s="286" t="s">
        <v>8529</v>
      </c>
      <c r="BP320" s="286" t="s">
        <v>8529</v>
      </c>
      <c r="BQ320" s="286" t="s">
        <v>8529</v>
      </c>
      <c r="BR320" s="286" t="s">
        <v>8529</v>
      </c>
      <c r="BS320" s="286" t="s">
        <v>8529</v>
      </c>
      <c r="BT320" s="286" t="s">
        <v>8529</v>
      </c>
      <c r="BU320" s="286" t="s">
        <v>8529</v>
      </c>
      <c r="BV320" s="286" t="s">
        <v>8529</v>
      </c>
      <c r="BW320" s="286" t="s">
        <v>8529</v>
      </c>
      <c r="BX320" s="286" t="s">
        <v>8529</v>
      </c>
      <c r="BY320" s="286" t="s">
        <v>8529</v>
      </c>
      <c r="BZ320" s="286" t="s">
        <v>8529</v>
      </c>
      <c r="CA320" s="286" t="s">
        <v>8529</v>
      </c>
      <c r="CB320" s="286" t="str">
        <f>_xlfn.IFNA(VLOOKUP(C320,'INFORM Severity - hidden'!$C$5:$G$300,5,FALSE),"-")</f>
        <v>-</v>
      </c>
    </row>
    <row r="321" spans="1:80">
      <c r="A321" t="s">
        <v>686</v>
      </c>
      <c r="B321" t="s">
        <v>684</v>
      </c>
      <c r="C321" t="s">
        <v>685</v>
      </c>
      <c r="D321" s="286" t="str">
        <f t="shared" si="4"/>
        <v>Decreasing</v>
      </c>
      <c r="E321" s="286" t="s">
        <v>8529</v>
      </c>
      <c r="F321" s="286">
        <v>3.3</v>
      </c>
      <c r="G321" s="286">
        <v>3.3</v>
      </c>
      <c r="H321" s="286">
        <v>3.6</v>
      </c>
      <c r="I321" s="286">
        <v>3.6</v>
      </c>
      <c r="J321" s="286">
        <v>3.6</v>
      </c>
      <c r="K321" s="286">
        <v>3.6</v>
      </c>
      <c r="L321" s="286">
        <v>3.6</v>
      </c>
      <c r="M321" s="286">
        <v>3.6</v>
      </c>
      <c r="N321" s="286">
        <v>3.5</v>
      </c>
      <c r="O321" s="286">
        <v>3.5</v>
      </c>
      <c r="P321" s="286">
        <v>3.5</v>
      </c>
      <c r="Q321" s="286">
        <v>3.5</v>
      </c>
      <c r="R321" s="286">
        <v>3.5</v>
      </c>
      <c r="S321" s="286">
        <v>3.5</v>
      </c>
      <c r="T321" s="286">
        <v>3.5</v>
      </c>
      <c r="U321" s="286">
        <v>3.5</v>
      </c>
      <c r="V321" s="286">
        <v>3.5</v>
      </c>
      <c r="W321" s="286">
        <v>3.5</v>
      </c>
      <c r="X321" s="286">
        <v>3.5</v>
      </c>
      <c r="Y321" s="286">
        <v>3.5</v>
      </c>
      <c r="Z321" s="286">
        <v>3.5</v>
      </c>
      <c r="AA321" s="286">
        <v>3.5</v>
      </c>
      <c r="AB321" s="286">
        <v>3.5</v>
      </c>
      <c r="AC321" s="286">
        <v>3.5</v>
      </c>
      <c r="AD321" s="286">
        <v>3.5</v>
      </c>
      <c r="AE321" s="286">
        <v>3.5</v>
      </c>
      <c r="AF321" s="286">
        <v>3.5</v>
      </c>
      <c r="AG321" s="286">
        <v>3.5</v>
      </c>
      <c r="AH321" s="286">
        <v>3.5</v>
      </c>
      <c r="AI321" s="286">
        <v>3.5</v>
      </c>
      <c r="AJ321" s="286">
        <v>3.5</v>
      </c>
      <c r="AK321" s="286">
        <v>3.5</v>
      </c>
      <c r="AL321" s="286">
        <v>3.6</v>
      </c>
      <c r="AM321" s="286">
        <v>3.6</v>
      </c>
      <c r="AN321" s="286">
        <v>3.6</v>
      </c>
      <c r="AO321" s="286">
        <v>3.6</v>
      </c>
      <c r="AP321" s="286">
        <v>3.9</v>
      </c>
      <c r="AQ321" s="286">
        <v>4.0999999999999996</v>
      </c>
      <c r="AR321" s="286">
        <v>4.3</v>
      </c>
      <c r="AS321" s="286">
        <v>4.4000000000000004</v>
      </c>
      <c r="AT321" s="286">
        <v>4.4000000000000004</v>
      </c>
      <c r="AU321" s="286">
        <v>4.2</v>
      </c>
      <c r="AV321" s="286">
        <v>4.2</v>
      </c>
      <c r="AW321" s="286">
        <v>4.2</v>
      </c>
      <c r="AX321" s="286">
        <v>4.0999999999999996</v>
      </c>
      <c r="AY321" s="286">
        <v>4.0999999999999996</v>
      </c>
      <c r="AZ321" s="286">
        <v>4.3</v>
      </c>
      <c r="BA321" s="286">
        <v>4.3</v>
      </c>
      <c r="BB321" s="286">
        <v>4.3</v>
      </c>
      <c r="BC321" s="286">
        <v>4.3</v>
      </c>
      <c r="BD321" s="286">
        <v>4.3</v>
      </c>
      <c r="BE321" s="286">
        <v>4.3</v>
      </c>
      <c r="BF321" s="286">
        <v>4.3</v>
      </c>
      <c r="BG321" s="286">
        <v>4.3</v>
      </c>
      <c r="BH321" s="286">
        <v>4.3</v>
      </c>
      <c r="BI321" s="286">
        <v>4.3</v>
      </c>
      <c r="BJ321" s="286">
        <v>4.3</v>
      </c>
      <c r="BK321" s="286">
        <v>4.3</v>
      </c>
      <c r="BL321" s="286">
        <v>4.3</v>
      </c>
      <c r="BM321" s="286">
        <v>4.3</v>
      </c>
      <c r="BN321" s="286">
        <v>4.3</v>
      </c>
      <c r="BO321" s="286">
        <v>4.3</v>
      </c>
      <c r="BP321" s="286">
        <v>4.5</v>
      </c>
      <c r="BQ321" s="286">
        <v>4.5</v>
      </c>
      <c r="BR321" s="286">
        <v>4.5</v>
      </c>
      <c r="BS321" s="286">
        <v>4.5</v>
      </c>
      <c r="BT321" s="286">
        <v>4.5</v>
      </c>
      <c r="BU321" s="286">
        <v>4.5</v>
      </c>
      <c r="BV321" s="286">
        <v>4.5</v>
      </c>
      <c r="BW321" s="286">
        <v>4.5999999999999996</v>
      </c>
      <c r="BX321" s="286">
        <v>4.5999999999999996</v>
      </c>
      <c r="BY321" s="286">
        <v>4.4000000000000004</v>
      </c>
      <c r="BZ321" s="286">
        <v>4.4000000000000004</v>
      </c>
      <c r="CA321" s="286">
        <v>4.4000000000000004</v>
      </c>
      <c r="CB321" s="286">
        <f>_xlfn.IFNA(VLOOKUP(C321,'INFORM Severity - hidden'!$C$5:$G$300,5,FALSE),"-")</f>
        <v>4.3</v>
      </c>
    </row>
    <row r="322" spans="1:80">
      <c r="C322" t="s">
        <v>8714</v>
      </c>
      <c r="D322" s="286" t="str">
        <f t="shared" si="4"/>
        <v>-</v>
      </c>
      <c r="E322" s="286" t="s">
        <v>8529</v>
      </c>
      <c r="F322" s="286" t="s">
        <v>8529</v>
      </c>
      <c r="G322" s="286" t="s">
        <v>8529</v>
      </c>
      <c r="H322" s="286" t="s">
        <v>8529</v>
      </c>
      <c r="I322" s="286" t="s">
        <v>8529</v>
      </c>
      <c r="J322" s="286" t="s">
        <v>8529</v>
      </c>
      <c r="K322" s="286" t="s">
        <v>8529</v>
      </c>
      <c r="L322" s="286" t="s">
        <v>8529</v>
      </c>
      <c r="M322" s="286" t="s">
        <v>8529</v>
      </c>
      <c r="N322" s="286" t="s">
        <v>8529</v>
      </c>
      <c r="O322" s="286" t="s">
        <v>8529</v>
      </c>
      <c r="P322" s="286" t="s">
        <v>8529</v>
      </c>
      <c r="Q322" s="286" t="s">
        <v>8529</v>
      </c>
      <c r="R322" s="286" t="s">
        <v>8529</v>
      </c>
      <c r="S322" s="286" t="s">
        <v>8529</v>
      </c>
      <c r="T322" s="286" t="s">
        <v>8529</v>
      </c>
      <c r="U322" s="286" t="s">
        <v>8529</v>
      </c>
      <c r="V322" s="286" t="s">
        <v>8529</v>
      </c>
      <c r="W322" s="286" t="s">
        <v>8529</v>
      </c>
      <c r="X322" s="286" t="s">
        <v>8529</v>
      </c>
      <c r="Y322" s="286" t="s">
        <v>8529</v>
      </c>
      <c r="Z322" s="286" t="s">
        <v>8529</v>
      </c>
      <c r="AA322" s="286" t="s">
        <v>8529</v>
      </c>
      <c r="AB322" s="286" t="s">
        <v>8529</v>
      </c>
      <c r="AC322" s="286" t="s">
        <v>8529</v>
      </c>
      <c r="AD322" s="286" t="s">
        <v>8529</v>
      </c>
      <c r="AE322" s="286" t="s">
        <v>8529</v>
      </c>
      <c r="AF322" s="286">
        <v>1.5</v>
      </c>
      <c r="AG322" s="286">
        <v>1.5</v>
      </c>
      <c r="AH322" s="286">
        <v>1.6</v>
      </c>
      <c r="AI322" s="286">
        <v>1.6</v>
      </c>
      <c r="AJ322" s="286">
        <v>1.6</v>
      </c>
      <c r="AK322" s="286" t="s">
        <v>8529</v>
      </c>
      <c r="AL322" s="286" t="s">
        <v>8529</v>
      </c>
      <c r="AM322" s="286" t="s">
        <v>8529</v>
      </c>
      <c r="AN322" s="286" t="s">
        <v>8529</v>
      </c>
      <c r="AO322" s="286" t="s">
        <v>8529</v>
      </c>
      <c r="AP322" s="286" t="s">
        <v>8529</v>
      </c>
      <c r="AQ322" s="286" t="s">
        <v>8529</v>
      </c>
      <c r="AR322" s="286" t="s">
        <v>8529</v>
      </c>
      <c r="AS322" s="286" t="s">
        <v>8529</v>
      </c>
      <c r="AT322" s="286" t="s">
        <v>8529</v>
      </c>
      <c r="AU322" s="286" t="s">
        <v>8529</v>
      </c>
      <c r="AV322" s="286" t="s">
        <v>8529</v>
      </c>
      <c r="AW322" s="286" t="s">
        <v>8529</v>
      </c>
      <c r="AX322" s="286" t="s">
        <v>8529</v>
      </c>
      <c r="AY322" s="286" t="s">
        <v>8529</v>
      </c>
      <c r="AZ322" s="286" t="s">
        <v>8529</v>
      </c>
      <c r="BA322" s="286" t="s">
        <v>8529</v>
      </c>
      <c r="BB322" s="286" t="s">
        <v>8529</v>
      </c>
      <c r="BC322" s="286" t="s">
        <v>8529</v>
      </c>
      <c r="BD322" s="286" t="s">
        <v>8529</v>
      </c>
      <c r="BE322" s="286" t="s">
        <v>8529</v>
      </c>
      <c r="BF322" s="286" t="s">
        <v>8529</v>
      </c>
      <c r="BG322" s="286" t="s">
        <v>8529</v>
      </c>
      <c r="BH322" s="286" t="s">
        <v>8529</v>
      </c>
      <c r="BI322" s="286" t="s">
        <v>8529</v>
      </c>
      <c r="BJ322" s="286" t="s">
        <v>8529</v>
      </c>
      <c r="BK322" s="286" t="s">
        <v>8529</v>
      </c>
      <c r="BL322" s="286" t="s">
        <v>8529</v>
      </c>
      <c r="BM322" s="286" t="s">
        <v>8529</v>
      </c>
      <c r="BN322" s="286" t="s">
        <v>8529</v>
      </c>
      <c r="BO322" s="286" t="s">
        <v>8529</v>
      </c>
      <c r="BP322" s="286" t="s">
        <v>8529</v>
      </c>
      <c r="BQ322" s="286" t="s">
        <v>8529</v>
      </c>
      <c r="BR322" s="286" t="s">
        <v>8529</v>
      </c>
      <c r="BS322" s="286" t="s">
        <v>8529</v>
      </c>
      <c r="BT322" s="286" t="s">
        <v>8529</v>
      </c>
      <c r="BU322" s="286" t="s">
        <v>8529</v>
      </c>
      <c r="BV322" s="286" t="s">
        <v>8529</v>
      </c>
      <c r="BW322" s="286" t="s">
        <v>8529</v>
      </c>
      <c r="BX322" s="286" t="s">
        <v>8529</v>
      </c>
      <c r="BY322" s="286" t="s">
        <v>8529</v>
      </c>
      <c r="BZ322" s="286" t="s">
        <v>8529</v>
      </c>
      <c r="CA322" s="286" t="s">
        <v>8529</v>
      </c>
      <c r="CB322" s="286" t="str">
        <f>_xlfn.IFNA(VLOOKUP(C322,'INFORM Severity - hidden'!$C$5:$G$300,5,FALSE),"-")</f>
        <v>-</v>
      </c>
    </row>
    <row r="323" spans="1:80">
      <c r="A323" t="s">
        <v>1914</v>
      </c>
      <c r="B323" t="s">
        <v>1912</v>
      </c>
      <c r="C323" t="s">
        <v>1913</v>
      </c>
      <c r="D323" s="286" t="str">
        <f t="shared" ref="D323:D335" si="5">IF(CB323="-","-",IFERROR(IF(ROUND(AVERAGE(BZ323:CB323),1)=ROUND(AVERAGE(BW323:BY323),1),"Stable",IF(ROUND(AVERAGE(BZ323:CB323),1)&lt;ROUND(AVERAGE(BW323:BY323),1),"Decreasing",IF(ROUND(AVERAGE(BZ323:CB323),1)&gt;ROUND(AVERAGE(BW323:BY323),1),"Increasing"))),"-"))</f>
        <v>Stable</v>
      </c>
      <c r="E323" s="286">
        <v>4.2</v>
      </c>
      <c r="F323" s="286">
        <v>4.2</v>
      </c>
      <c r="G323" s="286">
        <v>4.2</v>
      </c>
      <c r="H323" s="286">
        <v>3.9</v>
      </c>
      <c r="I323" s="286">
        <v>3.9</v>
      </c>
      <c r="J323" s="286">
        <v>4</v>
      </c>
      <c r="K323" s="286">
        <v>4</v>
      </c>
      <c r="L323" s="286">
        <v>4</v>
      </c>
      <c r="M323" s="286">
        <v>4</v>
      </c>
      <c r="N323" s="286">
        <v>4</v>
      </c>
      <c r="O323" s="286">
        <v>4</v>
      </c>
      <c r="P323" s="286">
        <v>4</v>
      </c>
      <c r="Q323" s="286">
        <v>4</v>
      </c>
      <c r="R323" s="286">
        <v>4.0999999999999996</v>
      </c>
      <c r="S323" s="286">
        <v>4.0999999999999996</v>
      </c>
      <c r="T323" s="286">
        <v>4.0999999999999996</v>
      </c>
      <c r="U323" s="286">
        <v>4.0999999999999996</v>
      </c>
      <c r="V323" s="286">
        <v>4.0999999999999996</v>
      </c>
      <c r="W323" s="286">
        <v>4.0999999999999996</v>
      </c>
      <c r="X323" s="286">
        <v>4.0999999999999996</v>
      </c>
      <c r="Y323" s="286">
        <v>4.0999999999999996</v>
      </c>
      <c r="Z323" s="286">
        <v>4.0999999999999996</v>
      </c>
      <c r="AA323" s="286">
        <v>4</v>
      </c>
      <c r="AB323" s="286">
        <v>4</v>
      </c>
      <c r="AC323" s="286">
        <v>4</v>
      </c>
      <c r="AD323" s="286">
        <v>4</v>
      </c>
      <c r="AE323" s="286">
        <v>4</v>
      </c>
      <c r="AF323" s="286">
        <v>4</v>
      </c>
      <c r="AG323" s="286">
        <v>4</v>
      </c>
      <c r="AH323" s="286">
        <v>4.0999999999999996</v>
      </c>
      <c r="AI323" s="286">
        <v>4.0999999999999996</v>
      </c>
      <c r="AJ323" s="286">
        <v>4.0999999999999996</v>
      </c>
      <c r="AK323" s="286">
        <v>4.0999999999999996</v>
      </c>
      <c r="AL323" s="286">
        <v>4.2</v>
      </c>
      <c r="AM323" s="286">
        <v>4.2</v>
      </c>
      <c r="AN323" s="286">
        <v>4.2</v>
      </c>
      <c r="AO323" s="286">
        <v>4.2</v>
      </c>
      <c r="AP323" s="286">
        <v>4.2</v>
      </c>
      <c r="AQ323" s="286">
        <v>4.2</v>
      </c>
      <c r="AR323" s="286">
        <v>4.0999999999999996</v>
      </c>
      <c r="AS323" s="286">
        <v>4.0999999999999996</v>
      </c>
      <c r="AT323" s="286">
        <v>4.0999999999999996</v>
      </c>
      <c r="AU323" s="286">
        <v>4</v>
      </c>
      <c r="AV323" s="286">
        <v>4</v>
      </c>
      <c r="AW323" s="286">
        <v>4</v>
      </c>
      <c r="AX323" s="286">
        <v>3.9</v>
      </c>
      <c r="AY323" s="286">
        <v>4</v>
      </c>
      <c r="AZ323" s="286">
        <v>4</v>
      </c>
      <c r="BA323" s="286">
        <v>4</v>
      </c>
      <c r="BB323" s="286">
        <v>4</v>
      </c>
      <c r="BC323" s="286">
        <v>4</v>
      </c>
      <c r="BD323" s="286">
        <v>4</v>
      </c>
      <c r="BE323" s="286">
        <v>3.8</v>
      </c>
      <c r="BF323" s="286">
        <v>4.0999999999999996</v>
      </c>
      <c r="BG323" s="286">
        <v>4.0999999999999996</v>
      </c>
      <c r="BH323" s="286">
        <v>4.0999999999999996</v>
      </c>
      <c r="BI323" s="286">
        <v>4</v>
      </c>
      <c r="BJ323" s="286">
        <v>4.3</v>
      </c>
      <c r="BK323" s="286">
        <v>4.3</v>
      </c>
      <c r="BL323" s="286">
        <v>4.3</v>
      </c>
      <c r="BM323" s="286">
        <v>4.3</v>
      </c>
      <c r="BN323" s="286">
        <v>4.2</v>
      </c>
      <c r="BO323" s="286">
        <v>4.2</v>
      </c>
      <c r="BP323" s="286">
        <v>4</v>
      </c>
      <c r="BQ323" s="286">
        <v>4</v>
      </c>
      <c r="BR323" s="286">
        <v>4</v>
      </c>
      <c r="BS323" s="286">
        <v>4</v>
      </c>
      <c r="BT323" s="286">
        <v>4</v>
      </c>
      <c r="BU323" s="286">
        <v>4</v>
      </c>
      <c r="BV323" s="286">
        <v>4</v>
      </c>
      <c r="BW323" s="286">
        <v>4</v>
      </c>
      <c r="BX323" s="286">
        <v>4</v>
      </c>
      <c r="BY323" s="286">
        <v>4</v>
      </c>
      <c r="BZ323" s="286">
        <v>4</v>
      </c>
      <c r="CA323" s="286">
        <v>4</v>
      </c>
      <c r="CB323" s="286">
        <f>_xlfn.IFNA(VLOOKUP(C323,'INFORM Severity - hidden'!$C$5:$G$300,5,FALSE),"-")</f>
        <v>4</v>
      </c>
    </row>
    <row r="324" spans="1:80">
      <c r="C324" t="s">
        <v>8715</v>
      </c>
      <c r="D324" s="286" t="str">
        <f t="shared" si="5"/>
        <v>-</v>
      </c>
      <c r="E324" s="286" t="s">
        <v>8529</v>
      </c>
      <c r="F324" s="286" t="s">
        <v>8529</v>
      </c>
      <c r="G324" s="286" t="s">
        <v>8529</v>
      </c>
      <c r="H324" s="286" t="s">
        <v>8529</v>
      </c>
      <c r="I324" s="286" t="s">
        <v>8529</v>
      </c>
      <c r="J324" s="286" t="s">
        <v>8529</v>
      </c>
      <c r="K324" s="286" t="s">
        <v>8529</v>
      </c>
      <c r="L324" s="286" t="s">
        <v>8529</v>
      </c>
      <c r="M324" s="286" t="s">
        <v>8529</v>
      </c>
      <c r="N324" s="286" t="s">
        <v>8529</v>
      </c>
      <c r="O324" s="286" t="s">
        <v>8529</v>
      </c>
      <c r="P324" s="286" t="s">
        <v>8529</v>
      </c>
      <c r="Q324" s="286" t="s">
        <v>8529</v>
      </c>
      <c r="R324" s="286" t="s">
        <v>8529</v>
      </c>
      <c r="S324" s="286" t="s">
        <v>8529</v>
      </c>
      <c r="T324" s="286" t="s">
        <v>8529</v>
      </c>
      <c r="U324" s="286" t="s">
        <v>8529</v>
      </c>
      <c r="V324" s="286" t="s">
        <v>8529</v>
      </c>
      <c r="W324" s="286" t="s">
        <v>8529</v>
      </c>
      <c r="X324" s="286" t="s">
        <v>8529</v>
      </c>
      <c r="Y324" s="286" t="s">
        <v>8529</v>
      </c>
      <c r="Z324" s="286" t="s">
        <v>8529</v>
      </c>
      <c r="AA324" s="286">
        <v>2.4</v>
      </c>
      <c r="AB324" s="286">
        <v>2.4</v>
      </c>
      <c r="AC324" s="286">
        <v>2.4</v>
      </c>
      <c r="AD324" s="286">
        <v>2.9</v>
      </c>
      <c r="AE324" s="286">
        <v>2.9</v>
      </c>
      <c r="AF324" s="286">
        <v>2.8</v>
      </c>
      <c r="AG324" s="286" t="s">
        <v>8529</v>
      </c>
      <c r="AH324" s="286" t="s">
        <v>8529</v>
      </c>
      <c r="AI324" s="286" t="s">
        <v>8529</v>
      </c>
      <c r="AJ324" s="286" t="s">
        <v>8529</v>
      </c>
      <c r="AK324" s="286" t="s">
        <v>8529</v>
      </c>
      <c r="AL324" s="286" t="s">
        <v>8529</v>
      </c>
      <c r="AM324" s="286" t="s">
        <v>8529</v>
      </c>
      <c r="AN324" s="286" t="s">
        <v>8529</v>
      </c>
      <c r="AO324" s="286" t="s">
        <v>8529</v>
      </c>
      <c r="AP324" s="286" t="s">
        <v>8529</v>
      </c>
      <c r="AQ324" s="286" t="s">
        <v>8529</v>
      </c>
      <c r="AR324" s="286" t="s">
        <v>8529</v>
      </c>
      <c r="AS324" s="286" t="s">
        <v>8529</v>
      </c>
      <c r="AT324" s="286" t="s">
        <v>8529</v>
      </c>
      <c r="AU324" s="286" t="s">
        <v>8529</v>
      </c>
      <c r="AV324" s="286" t="s">
        <v>8529</v>
      </c>
      <c r="AW324" s="286" t="s">
        <v>8529</v>
      </c>
      <c r="AX324" s="286" t="s">
        <v>8529</v>
      </c>
      <c r="AY324" s="286" t="s">
        <v>8529</v>
      </c>
      <c r="AZ324" s="286" t="s">
        <v>8529</v>
      </c>
      <c r="BA324" s="286" t="s">
        <v>8529</v>
      </c>
      <c r="BB324" s="286" t="s">
        <v>8529</v>
      </c>
      <c r="BC324" s="286" t="s">
        <v>8529</v>
      </c>
      <c r="BD324" s="286" t="s">
        <v>8529</v>
      </c>
      <c r="BE324" s="286" t="s">
        <v>8529</v>
      </c>
      <c r="BF324" s="286" t="s">
        <v>8529</v>
      </c>
      <c r="BG324" s="286" t="s">
        <v>8529</v>
      </c>
      <c r="BH324" s="286" t="s">
        <v>8529</v>
      </c>
      <c r="BI324" s="286" t="s">
        <v>8529</v>
      </c>
      <c r="BJ324" s="286" t="s">
        <v>8529</v>
      </c>
      <c r="BK324" s="286" t="s">
        <v>8529</v>
      </c>
      <c r="BL324" s="286" t="s">
        <v>8529</v>
      </c>
      <c r="BM324" s="286" t="s">
        <v>8529</v>
      </c>
      <c r="BN324" s="286" t="s">
        <v>8529</v>
      </c>
      <c r="BO324" s="286" t="s">
        <v>8529</v>
      </c>
      <c r="BP324" s="286" t="s">
        <v>8529</v>
      </c>
      <c r="BQ324" s="286" t="s">
        <v>8529</v>
      </c>
      <c r="BR324" s="286" t="s">
        <v>8529</v>
      </c>
      <c r="BS324" s="286" t="s">
        <v>8529</v>
      </c>
      <c r="BT324" s="286" t="s">
        <v>8529</v>
      </c>
      <c r="BU324" s="286" t="s">
        <v>8529</v>
      </c>
      <c r="BV324" s="286" t="s">
        <v>8529</v>
      </c>
      <c r="BW324" s="286" t="s">
        <v>8529</v>
      </c>
      <c r="BX324" s="286" t="s">
        <v>8529</v>
      </c>
      <c r="BY324" s="286" t="s">
        <v>8529</v>
      </c>
      <c r="BZ324" s="286" t="s">
        <v>8529</v>
      </c>
      <c r="CA324" s="286" t="s">
        <v>8529</v>
      </c>
      <c r="CB324" s="286" t="str">
        <f>_xlfn.IFNA(VLOOKUP(C324,'INFORM Severity - hidden'!$C$5:$G$300,5,FALSE),"-")</f>
        <v>-</v>
      </c>
    </row>
    <row r="325" spans="1:80">
      <c r="C325" t="s">
        <v>8716</v>
      </c>
      <c r="D325" s="286" t="str">
        <f t="shared" si="5"/>
        <v>-</v>
      </c>
      <c r="E325" s="286" t="s">
        <v>8529</v>
      </c>
      <c r="F325" s="286" t="s">
        <v>8529</v>
      </c>
      <c r="G325" s="286" t="s">
        <v>8529</v>
      </c>
      <c r="H325" s="286" t="s">
        <v>8529</v>
      </c>
      <c r="I325" s="286" t="s">
        <v>8529</v>
      </c>
      <c r="J325" s="286" t="s">
        <v>8529</v>
      </c>
      <c r="K325" s="286" t="s">
        <v>8529</v>
      </c>
      <c r="L325" s="286" t="s">
        <v>8529</v>
      </c>
      <c r="M325" s="286" t="s">
        <v>8529</v>
      </c>
      <c r="N325" s="286" t="s">
        <v>8529</v>
      </c>
      <c r="O325" s="286" t="s">
        <v>8529</v>
      </c>
      <c r="P325" s="286" t="s">
        <v>8529</v>
      </c>
      <c r="Q325" s="286" t="s">
        <v>8529</v>
      </c>
      <c r="R325" s="286" t="s">
        <v>8529</v>
      </c>
      <c r="S325" s="286" t="s">
        <v>8529</v>
      </c>
      <c r="T325" s="286" t="s">
        <v>8529</v>
      </c>
      <c r="U325" s="286" t="s">
        <v>8529</v>
      </c>
      <c r="V325" s="286" t="s">
        <v>8529</v>
      </c>
      <c r="W325" s="286" t="s">
        <v>8529</v>
      </c>
      <c r="X325" s="286" t="s">
        <v>8529</v>
      </c>
      <c r="Y325" s="286" t="s">
        <v>8529</v>
      </c>
      <c r="Z325" s="286" t="s">
        <v>8529</v>
      </c>
      <c r="AA325" s="286" t="s">
        <v>8529</v>
      </c>
      <c r="AB325" s="286" t="s">
        <v>8529</v>
      </c>
      <c r="AC325" s="286" t="s">
        <v>8529</v>
      </c>
      <c r="AD325" s="286" t="s">
        <v>8529</v>
      </c>
      <c r="AE325" s="286" t="s">
        <v>8529</v>
      </c>
      <c r="AF325" s="286" t="s">
        <v>8529</v>
      </c>
      <c r="AG325" s="286" t="s">
        <v>8529</v>
      </c>
      <c r="AH325" s="286" t="s">
        <v>8529</v>
      </c>
      <c r="AI325" s="286" t="s">
        <v>8529</v>
      </c>
      <c r="AJ325" s="286" t="s">
        <v>8529</v>
      </c>
      <c r="AK325" s="286" t="s">
        <v>8529</v>
      </c>
      <c r="AL325" s="286" t="s">
        <v>8529</v>
      </c>
      <c r="AM325" s="286" t="s">
        <v>8529</v>
      </c>
      <c r="AN325" s="286" t="s">
        <v>8529</v>
      </c>
      <c r="AO325" s="286" t="s">
        <v>8529</v>
      </c>
      <c r="AP325" s="286" t="s">
        <v>8529</v>
      </c>
      <c r="AQ325" s="286" t="s">
        <v>8529</v>
      </c>
      <c r="AR325" s="286" t="s">
        <v>8529</v>
      </c>
      <c r="AS325" s="286" t="s">
        <v>8529</v>
      </c>
      <c r="AT325" s="286" t="s">
        <v>8529</v>
      </c>
      <c r="AU325" s="286" t="s">
        <v>8529</v>
      </c>
      <c r="AV325" s="286" t="s">
        <v>8529</v>
      </c>
      <c r="AW325" s="286" t="s">
        <v>8529</v>
      </c>
      <c r="AX325" s="286" t="s">
        <v>8529</v>
      </c>
      <c r="AY325" s="286" t="s">
        <v>8529</v>
      </c>
      <c r="AZ325" s="286" t="s">
        <v>8529</v>
      </c>
      <c r="BA325" s="286" t="s">
        <v>8529</v>
      </c>
      <c r="BB325" s="286" t="s">
        <v>8529</v>
      </c>
      <c r="BC325" s="286" t="s">
        <v>8529</v>
      </c>
      <c r="BD325" s="286" t="s">
        <v>8529</v>
      </c>
      <c r="BE325" s="286" t="s">
        <v>8529</v>
      </c>
      <c r="BF325" s="286" t="s">
        <v>8529</v>
      </c>
      <c r="BG325" s="286" t="s">
        <v>8529</v>
      </c>
      <c r="BH325" s="286" t="s">
        <v>8529</v>
      </c>
      <c r="BI325" s="286" t="s">
        <v>8529</v>
      </c>
      <c r="BJ325" s="286" t="s">
        <v>8529</v>
      </c>
      <c r="BK325" s="286" t="s">
        <v>8529</v>
      </c>
      <c r="BL325" s="286" t="s">
        <v>8529</v>
      </c>
      <c r="BM325" s="286" t="s">
        <v>8529</v>
      </c>
      <c r="BN325" s="286" t="s">
        <v>8529</v>
      </c>
      <c r="BO325" s="286" t="s">
        <v>8529</v>
      </c>
      <c r="BP325" s="286" t="s">
        <v>8529</v>
      </c>
      <c r="BQ325" s="286" t="s">
        <v>8529</v>
      </c>
      <c r="BR325" s="286" t="s">
        <v>8529</v>
      </c>
      <c r="BS325" s="286" t="s">
        <v>8529</v>
      </c>
      <c r="BT325" s="286" t="s">
        <v>8529</v>
      </c>
      <c r="BU325" s="286">
        <v>2.7</v>
      </c>
      <c r="BV325" s="286">
        <v>2.7</v>
      </c>
      <c r="BW325" s="286">
        <v>2.6</v>
      </c>
      <c r="BX325" s="286">
        <v>2.6</v>
      </c>
      <c r="BY325" s="286">
        <v>2.6</v>
      </c>
      <c r="BZ325" s="286" t="s">
        <v>8529</v>
      </c>
      <c r="CA325" s="286" t="s">
        <v>8529</v>
      </c>
      <c r="CB325" s="286" t="str">
        <f>_xlfn.IFNA(VLOOKUP(C325,'INFORM Severity - hidden'!$C$5:$G$300,5,FALSE),"-")</f>
        <v>-</v>
      </c>
    </row>
    <row r="326" spans="1:80">
      <c r="C326" t="s">
        <v>8717</v>
      </c>
      <c r="D326" s="286" t="str">
        <f t="shared" si="5"/>
        <v>-</v>
      </c>
      <c r="E326" s="286" t="s">
        <v>8529</v>
      </c>
      <c r="F326" s="286" t="s">
        <v>8529</v>
      </c>
      <c r="G326" s="286" t="s">
        <v>8529</v>
      </c>
      <c r="H326" s="286" t="s">
        <v>8529</v>
      </c>
      <c r="I326" s="286" t="s">
        <v>8529</v>
      </c>
      <c r="J326" s="286" t="s">
        <v>8529</v>
      </c>
      <c r="K326" s="286" t="s">
        <v>8529</v>
      </c>
      <c r="L326" s="286" t="s">
        <v>8529</v>
      </c>
      <c r="M326" s="286" t="s">
        <v>8529</v>
      </c>
      <c r="N326" s="286" t="s">
        <v>8529</v>
      </c>
      <c r="O326" s="286" t="s">
        <v>8529</v>
      </c>
      <c r="P326" s="286" t="s">
        <v>8529</v>
      </c>
      <c r="Q326" s="286" t="s">
        <v>8529</v>
      </c>
      <c r="R326" s="286" t="s">
        <v>8529</v>
      </c>
      <c r="S326" s="286" t="s">
        <v>8529</v>
      </c>
      <c r="T326" s="286">
        <v>1.9</v>
      </c>
      <c r="U326" s="286">
        <v>1.9</v>
      </c>
      <c r="V326" s="286">
        <v>2</v>
      </c>
      <c r="W326" s="286">
        <v>2</v>
      </c>
      <c r="X326" s="286">
        <v>2</v>
      </c>
      <c r="Y326" s="286">
        <v>2</v>
      </c>
      <c r="Z326" s="286">
        <v>2</v>
      </c>
      <c r="AA326" s="286">
        <v>2</v>
      </c>
      <c r="AB326" s="286">
        <v>2</v>
      </c>
      <c r="AC326" s="286">
        <v>2</v>
      </c>
      <c r="AD326" s="286">
        <v>2</v>
      </c>
      <c r="AE326" s="286">
        <v>2</v>
      </c>
      <c r="AF326" s="286">
        <v>2</v>
      </c>
      <c r="AG326" s="286" t="s">
        <v>8529</v>
      </c>
      <c r="AH326" s="286" t="s">
        <v>8529</v>
      </c>
      <c r="AI326" s="286" t="s">
        <v>8529</v>
      </c>
      <c r="AJ326" s="286" t="s">
        <v>8529</v>
      </c>
      <c r="AK326" s="286" t="s">
        <v>8529</v>
      </c>
      <c r="AL326" s="286" t="s">
        <v>8529</v>
      </c>
      <c r="AM326" s="286" t="s">
        <v>8529</v>
      </c>
      <c r="AN326" s="286" t="s">
        <v>8529</v>
      </c>
      <c r="AO326" s="286" t="s">
        <v>8529</v>
      </c>
      <c r="AP326" s="286" t="s">
        <v>8529</v>
      </c>
      <c r="AQ326" s="286" t="s">
        <v>8529</v>
      </c>
      <c r="AR326" s="286" t="s">
        <v>8529</v>
      </c>
      <c r="AS326" s="286" t="s">
        <v>8529</v>
      </c>
      <c r="AT326" s="286" t="s">
        <v>8529</v>
      </c>
      <c r="AU326" s="286" t="s">
        <v>8529</v>
      </c>
      <c r="AV326" s="286" t="s">
        <v>8529</v>
      </c>
      <c r="AW326" s="286" t="s">
        <v>8529</v>
      </c>
      <c r="AX326" s="286" t="s">
        <v>8529</v>
      </c>
      <c r="AY326" s="286" t="s">
        <v>8529</v>
      </c>
      <c r="AZ326" s="286" t="s">
        <v>8529</v>
      </c>
      <c r="BA326" s="286" t="s">
        <v>8529</v>
      </c>
      <c r="BB326" s="286" t="s">
        <v>8529</v>
      </c>
      <c r="BC326" s="286" t="s">
        <v>8529</v>
      </c>
      <c r="BD326" s="286" t="s">
        <v>8529</v>
      </c>
      <c r="BE326" s="286" t="s">
        <v>8529</v>
      </c>
      <c r="BF326" s="286" t="s">
        <v>8529</v>
      </c>
      <c r="BG326" s="286" t="s">
        <v>8529</v>
      </c>
      <c r="BH326" s="286" t="s">
        <v>8529</v>
      </c>
      <c r="BI326" s="286" t="s">
        <v>8529</v>
      </c>
      <c r="BJ326" s="286" t="s">
        <v>8529</v>
      </c>
      <c r="BK326" s="286" t="s">
        <v>8529</v>
      </c>
      <c r="BL326" s="286" t="s">
        <v>8529</v>
      </c>
      <c r="BM326" s="286" t="s">
        <v>8529</v>
      </c>
      <c r="BN326" s="286" t="s">
        <v>8529</v>
      </c>
      <c r="BO326" s="286" t="s">
        <v>8529</v>
      </c>
      <c r="BP326" s="286" t="s">
        <v>8529</v>
      </c>
      <c r="BQ326" s="286" t="s">
        <v>8529</v>
      </c>
      <c r="BR326" s="286" t="s">
        <v>8529</v>
      </c>
      <c r="BS326" s="286" t="s">
        <v>8529</v>
      </c>
      <c r="BT326" s="286" t="s">
        <v>8529</v>
      </c>
      <c r="BU326" s="286" t="s">
        <v>8529</v>
      </c>
      <c r="BV326" s="286" t="s">
        <v>8529</v>
      </c>
      <c r="BW326" s="286" t="s">
        <v>8529</v>
      </c>
      <c r="BX326" s="286" t="s">
        <v>8529</v>
      </c>
      <c r="BY326" s="286" t="s">
        <v>8529</v>
      </c>
      <c r="BZ326" s="286" t="s">
        <v>8529</v>
      </c>
      <c r="CA326" s="286" t="s">
        <v>8529</v>
      </c>
      <c r="CB326" s="286" t="str">
        <f>_xlfn.IFNA(VLOOKUP(C326,'INFORM Severity - hidden'!$C$5:$G$300,5,FALSE),"-")</f>
        <v>-</v>
      </c>
    </row>
    <row r="327" spans="1:80">
      <c r="C327" t="s">
        <v>8718</v>
      </c>
      <c r="D327" s="286" t="str">
        <f t="shared" si="5"/>
        <v>-</v>
      </c>
      <c r="E327" s="286" t="s">
        <v>8529</v>
      </c>
      <c r="F327" s="286" t="s">
        <v>8529</v>
      </c>
      <c r="G327" s="286" t="s">
        <v>8529</v>
      </c>
      <c r="H327" s="286" t="s">
        <v>8529</v>
      </c>
      <c r="I327" s="286" t="s">
        <v>8529</v>
      </c>
      <c r="J327" s="286" t="s">
        <v>8529</v>
      </c>
      <c r="K327" s="286" t="s">
        <v>8529</v>
      </c>
      <c r="L327" s="286" t="s">
        <v>8529</v>
      </c>
      <c r="M327" s="286" t="s">
        <v>8529</v>
      </c>
      <c r="N327" s="286" t="s">
        <v>8529</v>
      </c>
      <c r="O327" s="286" t="s">
        <v>8529</v>
      </c>
      <c r="P327" s="286" t="s">
        <v>8529</v>
      </c>
      <c r="Q327" s="286" t="s">
        <v>8529</v>
      </c>
      <c r="R327" s="286" t="s">
        <v>8529</v>
      </c>
      <c r="S327" s="286" t="s">
        <v>8529</v>
      </c>
      <c r="T327" s="286" t="s">
        <v>8529</v>
      </c>
      <c r="U327" s="286" t="s">
        <v>8529</v>
      </c>
      <c r="V327" s="286" t="s">
        <v>8529</v>
      </c>
      <c r="W327" s="286" t="s">
        <v>8529</v>
      </c>
      <c r="X327" s="286" t="s">
        <v>8529</v>
      </c>
      <c r="Y327" s="286" t="s">
        <v>8529</v>
      </c>
      <c r="Z327" s="286" t="s">
        <v>8529</v>
      </c>
      <c r="AA327" s="286" t="s">
        <v>8529</v>
      </c>
      <c r="AB327" s="286" t="s">
        <v>8529</v>
      </c>
      <c r="AC327" s="286" t="s">
        <v>8529</v>
      </c>
      <c r="AD327" s="286" t="s">
        <v>8529</v>
      </c>
      <c r="AE327" s="286" t="s">
        <v>8529</v>
      </c>
      <c r="AF327" s="286" t="s">
        <v>8529</v>
      </c>
      <c r="AG327" s="286" t="s">
        <v>8529</v>
      </c>
      <c r="AH327" s="286" t="s">
        <v>8529</v>
      </c>
      <c r="AI327" s="286" t="s">
        <v>8529</v>
      </c>
      <c r="AJ327" s="286" t="s">
        <v>8529</v>
      </c>
      <c r="AK327" s="286" t="s">
        <v>8529</v>
      </c>
      <c r="AL327" s="286" t="s">
        <v>8529</v>
      </c>
      <c r="AM327" s="286" t="s">
        <v>8529</v>
      </c>
      <c r="AN327" s="286" t="s">
        <v>8529</v>
      </c>
      <c r="AO327" s="286" t="s">
        <v>8529</v>
      </c>
      <c r="AP327" s="286" t="s">
        <v>8529</v>
      </c>
      <c r="AQ327" s="286" t="s">
        <v>8529</v>
      </c>
      <c r="AR327" s="286" t="s">
        <v>8529</v>
      </c>
      <c r="AS327" s="286" t="s">
        <v>8529</v>
      </c>
      <c r="AT327" s="286" t="s">
        <v>8529</v>
      </c>
      <c r="AU327" s="286" t="s">
        <v>8529</v>
      </c>
      <c r="AV327" s="286" t="s">
        <v>8529</v>
      </c>
      <c r="AW327" s="286" t="s">
        <v>8529</v>
      </c>
      <c r="AX327" s="286" t="s">
        <v>8529</v>
      </c>
      <c r="AY327" s="286" t="s">
        <v>8529</v>
      </c>
      <c r="AZ327" s="286" t="s">
        <v>8529</v>
      </c>
      <c r="BA327" s="286" t="s">
        <v>8529</v>
      </c>
      <c r="BB327" s="286" t="s">
        <v>8529</v>
      </c>
      <c r="BC327" s="286">
        <v>2.2000000000000002</v>
      </c>
      <c r="BD327" s="286">
        <v>2.2000000000000002</v>
      </c>
      <c r="BE327" s="286">
        <v>2.2999999999999998</v>
      </c>
      <c r="BF327" s="286">
        <v>2.2999999999999998</v>
      </c>
      <c r="BG327" s="286">
        <v>2.2999999999999998</v>
      </c>
      <c r="BH327" s="286">
        <v>2.2999999999999998</v>
      </c>
      <c r="BI327" s="286">
        <v>2.2999999999999998</v>
      </c>
      <c r="BJ327" s="286">
        <v>2.2999999999999998</v>
      </c>
      <c r="BK327" s="286" t="s">
        <v>8529</v>
      </c>
      <c r="BL327" s="286" t="s">
        <v>8529</v>
      </c>
      <c r="BM327" s="286" t="s">
        <v>8529</v>
      </c>
      <c r="BN327" s="286" t="s">
        <v>8529</v>
      </c>
      <c r="BO327" s="286" t="s">
        <v>8529</v>
      </c>
      <c r="BP327" s="286" t="s">
        <v>8529</v>
      </c>
      <c r="BQ327" s="286" t="s">
        <v>8529</v>
      </c>
      <c r="BR327" s="286" t="s">
        <v>8529</v>
      </c>
      <c r="BS327" s="286" t="s">
        <v>8529</v>
      </c>
      <c r="BT327" s="286" t="s">
        <v>8529</v>
      </c>
      <c r="BU327" s="286" t="s">
        <v>8529</v>
      </c>
      <c r="BV327" s="286" t="s">
        <v>8529</v>
      </c>
      <c r="BW327" s="286" t="s">
        <v>8529</v>
      </c>
      <c r="BX327" s="286" t="s">
        <v>8529</v>
      </c>
      <c r="BY327" s="286" t="s">
        <v>8529</v>
      </c>
      <c r="BZ327" s="286" t="s">
        <v>8529</v>
      </c>
      <c r="CA327" s="286" t="s">
        <v>8529</v>
      </c>
      <c r="CB327" s="286" t="str">
        <f>_xlfn.IFNA(VLOOKUP(C327,'INFORM Severity - hidden'!$C$5:$G$300,5,FALSE),"-")</f>
        <v>-</v>
      </c>
    </row>
    <row r="328" spans="1:80">
      <c r="C328" t="s">
        <v>8719</v>
      </c>
      <c r="D328" s="286" t="str">
        <f t="shared" si="5"/>
        <v>-</v>
      </c>
      <c r="E328" s="286" t="s">
        <v>8529</v>
      </c>
      <c r="F328" s="286">
        <v>1.5</v>
      </c>
      <c r="G328" s="286" t="s">
        <v>8529</v>
      </c>
      <c r="H328" s="286" t="s">
        <v>8529</v>
      </c>
      <c r="I328" s="286" t="s">
        <v>8529</v>
      </c>
      <c r="J328" s="286" t="s">
        <v>8529</v>
      </c>
      <c r="K328" s="286" t="s">
        <v>8529</v>
      </c>
      <c r="L328" s="286" t="s">
        <v>8529</v>
      </c>
      <c r="M328" s="286" t="s">
        <v>8529</v>
      </c>
      <c r="N328" s="286" t="s">
        <v>8529</v>
      </c>
      <c r="O328" s="286" t="s">
        <v>8529</v>
      </c>
      <c r="P328" s="286" t="s">
        <v>8529</v>
      </c>
      <c r="Q328" s="286" t="s">
        <v>8529</v>
      </c>
      <c r="R328" s="286" t="s">
        <v>8529</v>
      </c>
      <c r="S328" s="286" t="s">
        <v>8529</v>
      </c>
      <c r="T328" s="286" t="s">
        <v>8529</v>
      </c>
      <c r="U328" s="286" t="s">
        <v>8529</v>
      </c>
      <c r="V328" s="286" t="s">
        <v>8529</v>
      </c>
      <c r="W328" s="286" t="s">
        <v>8529</v>
      </c>
      <c r="X328" s="286" t="s">
        <v>8529</v>
      </c>
      <c r="Y328" s="286" t="s">
        <v>8529</v>
      </c>
      <c r="Z328" s="286" t="s">
        <v>8529</v>
      </c>
      <c r="AA328" s="286" t="s">
        <v>8529</v>
      </c>
      <c r="AB328" s="286" t="s">
        <v>8529</v>
      </c>
      <c r="AC328" s="286" t="s">
        <v>8529</v>
      </c>
      <c r="AD328" s="286" t="s">
        <v>8529</v>
      </c>
      <c r="AE328" s="286" t="s">
        <v>8529</v>
      </c>
      <c r="AF328" s="286" t="s">
        <v>8529</v>
      </c>
      <c r="AG328" s="286" t="s">
        <v>8529</v>
      </c>
      <c r="AH328" s="286" t="s">
        <v>8529</v>
      </c>
      <c r="AI328" s="286" t="s">
        <v>8529</v>
      </c>
      <c r="AJ328" s="286" t="s">
        <v>8529</v>
      </c>
      <c r="AK328" s="286" t="s">
        <v>8529</v>
      </c>
      <c r="AL328" s="286" t="s">
        <v>8529</v>
      </c>
      <c r="AM328" s="286" t="s">
        <v>8529</v>
      </c>
      <c r="AN328" s="286" t="s">
        <v>8529</v>
      </c>
      <c r="AO328" s="286" t="s">
        <v>8529</v>
      </c>
      <c r="AP328" s="286" t="s">
        <v>8529</v>
      </c>
      <c r="AQ328" s="286" t="s">
        <v>8529</v>
      </c>
      <c r="AR328" s="286" t="s">
        <v>8529</v>
      </c>
      <c r="AS328" s="286" t="s">
        <v>8529</v>
      </c>
      <c r="AT328" s="286" t="s">
        <v>8529</v>
      </c>
      <c r="AU328" s="286" t="s">
        <v>8529</v>
      </c>
      <c r="AV328" s="286" t="s">
        <v>8529</v>
      </c>
      <c r="AW328" s="286" t="s">
        <v>8529</v>
      </c>
      <c r="AX328" s="286" t="s">
        <v>8529</v>
      </c>
      <c r="AY328" s="286" t="s">
        <v>8529</v>
      </c>
      <c r="AZ328" s="286" t="s">
        <v>8529</v>
      </c>
      <c r="BA328" s="286" t="s">
        <v>8529</v>
      </c>
      <c r="BB328" s="286" t="s">
        <v>8529</v>
      </c>
      <c r="BC328" s="286" t="s">
        <v>8529</v>
      </c>
      <c r="BD328" s="286" t="s">
        <v>8529</v>
      </c>
      <c r="BE328" s="286" t="s">
        <v>8529</v>
      </c>
      <c r="BF328" s="286" t="s">
        <v>8529</v>
      </c>
      <c r="BG328" s="286" t="s">
        <v>8529</v>
      </c>
      <c r="BH328" s="286" t="s">
        <v>8529</v>
      </c>
      <c r="BI328" s="286" t="s">
        <v>8529</v>
      </c>
      <c r="BJ328" s="286" t="s">
        <v>8529</v>
      </c>
      <c r="BK328" s="286" t="s">
        <v>8529</v>
      </c>
      <c r="BL328" s="286" t="s">
        <v>8529</v>
      </c>
      <c r="BM328" s="286" t="s">
        <v>8529</v>
      </c>
      <c r="BN328" s="286" t="s">
        <v>8529</v>
      </c>
      <c r="BO328" s="286" t="s">
        <v>8529</v>
      </c>
      <c r="BP328" s="286" t="s">
        <v>8529</v>
      </c>
      <c r="BQ328" s="286" t="s">
        <v>8529</v>
      </c>
      <c r="BR328" s="286" t="s">
        <v>8529</v>
      </c>
      <c r="BS328" s="286" t="s">
        <v>8529</v>
      </c>
      <c r="BT328" s="286" t="s">
        <v>8529</v>
      </c>
      <c r="BU328" s="286" t="s">
        <v>8529</v>
      </c>
      <c r="BV328" s="286" t="s">
        <v>8529</v>
      </c>
      <c r="BW328" s="286" t="s">
        <v>8529</v>
      </c>
      <c r="BX328" s="286" t="s">
        <v>8529</v>
      </c>
      <c r="BY328" s="286" t="s">
        <v>8529</v>
      </c>
      <c r="BZ328" s="286" t="s">
        <v>8529</v>
      </c>
      <c r="CA328" s="286" t="s">
        <v>8529</v>
      </c>
      <c r="CB328" s="286" t="str">
        <f>_xlfn.IFNA(VLOOKUP(C328,'INFORM Severity - hidden'!$C$5:$G$300,5,FALSE),"-")</f>
        <v>-</v>
      </c>
    </row>
    <row r="329" spans="1:80">
      <c r="C329" t="s">
        <v>8720</v>
      </c>
      <c r="D329" s="286" t="str">
        <f t="shared" si="5"/>
        <v>-</v>
      </c>
      <c r="E329" s="286" t="s">
        <v>8529</v>
      </c>
      <c r="F329" s="286">
        <v>1.3</v>
      </c>
      <c r="G329" s="286" t="s">
        <v>8529</v>
      </c>
      <c r="H329" s="286" t="s">
        <v>8529</v>
      </c>
      <c r="I329" s="286" t="s">
        <v>8529</v>
      </c>
      <c r="J329" s="286" t="s">
        <v>8529</v>
      </c>
      <c r="K329" s="286" t="s">
        <v>8529</v>
      </c>
      <c r="L329" s="286" t="s">
        <v>8529</v>
      </c>
      <c r="M329" s="286" t="s">
        <v>8529</v>
      </c>
      <c r="N329" s="286" t="s">
        <v>8529</v>
      </c>
      <c r="O329" s="286" t="s">
        <v>8529</v>
      </c>
      <c r="P329" s="286" t="s">
        <v>8529</v>
      </c>
      <c r="Q329" s="286" t="s">
        <v>8529</v>
      </c>
      <c r="R329" s="286" t="s">
        <v>8529</v>
      </c>
      <c r="S329" s="286" t="s">
        <v>8529</v>
      </c>
      <c r="T329" s="286" t="s">
        <v>8529</v>
      </c>
      <c r="U329" s="286" t="s">
        <v>8529</v>
      </c>
      <c r="V329" s="286" t="s">
        <v>8529</v>
      </c>
      <c r="W329" s="286" t="s">
        <v>8529</v>
      </c>
      <c r="X329" s="286" t="s">
        <v>8529</v>
      </c>
      <c r="Y329" s="286" t="s">
        <v>8529</v>
      </c>
      <c r="Z329" s="286" t="s">
        <v>8529</v>
      </c>
      <c r="AA329" s="286" t="s">
        <v>8529</v>
      </c>
      <c r="AB329" s="286" t="s">
        <v>8529</v>
      </c>
      <c r="AC329" s="286" t="s">
        <v>8529</v>
      </c>
      <c r="AD329" s="286" t="s">
        <v>8529</v>
      </c>
      <c r="AE329" s="286" t="s">
        <v>8529</v>
      </c>
      <c r="AF329" s="286" t="s">
        <v>8529</v>
      </c>
      <c r="AG329" s="286" t="s">
        <v>8529</v>
      </c>
      <c r="AH329" s="286" t="s">
        <v>8529</v>
      </c>
      <c r="AI329" s="286" t="s">
        <v>8529</v>
      </c>
      <c r="AJ329" s="286" t="s">
        <v>8529</v>
      </c>
      <c r="AK329" s="286" t="s">
        <v>8529</v>
      </c>
      <c r="AL329" s="286" t="s">
        <v>8529</v>
      </c>
      <c r="AM329" s="286" t="s">
        <v>8529</v>
      </c>
      <c r="AN329" s="286" t="s">
        <v>8529</v>
      </c>
      <c r="AO329" s="286" t="s">
        <v>8529</v>
      </c>
      <c r="AP329" s="286" t="s">
        <v>8529</v>
      </c>
      <c r="AQ329" s="286" t="s">
        <v>8529</v>
      </c>
      <c r="AR329" s="286" t="s">
        <v>8529</v>
      </c>
      <c r="AS329" s="286" t="s">
        <v>8529</v>
      </c>
      <c r="AT329" s="286" t="s">
        <v>8529</v>
      </c>
      <c r="AU329" s="286" t="s">
        <v>8529</v>
      </c>
      <c r="AV329" s="286" t="s">
        <v>8529</v>
      </c>
      <c r="AW329" s="286" t="s">
        <v>8529</v>
      </c>
      <c r="AX329" s="286" t="s">
        <v>8529</v>
      </c>
      <c r="AY329" s="286" t="s">
        <v>8529</v>
      </c>
      <c r="AZ329" s="286" t="s">
        <v>8529</v>
      </c>
      <c r="BA329" s="286" t="s">
        <v>8529</v>
      </c>
      <c r="BB329" s="286" t="s">
        <v>8529</v>
      </c>
      <c r="BC329" s="286" t="s">
        <v>8529</v>
      </c>
      <c r="BD329" s="286" t="s">
        <v>8529</v>
      </c>
      <c r="BE329" s="286" t="s">
        <v>8529</v>
      </c>
      <c r="BF329" s="286" t="s">
        <v>8529</v>
      </c>
      <c r="BG329" s="286" t="s">
        <v>8529</v>
      </c>
      <c r="BH329" s="286" t="s">
        <v>8529</v>
      </c>
      <c r="BI329" s="286" t="s">
        <v>8529</v>
      </c>
      <c r="BJ329" s="286" t="s">
        <v>8529</v>
      </c>
      <c r="BK329" s="286" t="s">
        <v>8529</v>
      </c>
      <c r="BL329" s="286" t="s">
        <v>8529</v>
      </c>
      <c r="BM329" s="286" t="s">
        <v>8529</v>
      </c>
      <c r="BN329" s="286" t="s">
        <v>8529</v>
      </c>
      <c r="BO329" s="286" t="s">
        <v>8529</v>
      </c>
      <c r="BP329" s="286" t="s">
        <v>8529</v>
      </c>
      <c r="BQ329" s="286" t="s">
        <v>8529</v>
      </c>
      <c r="BR329" s="286" t="s">
        <v>8529</v>
      </c>
      <c r="BS329" s="286" t="s">
        <v>8529</v>
      </c>
      <c r="BT329" s="286" t="s">
        <v>8529</v>
      </c>
      <c r="BU329" s="286" t="s">
        <v>8529</v>
      </c>
      <c r="BV329" s="286" t="s">
        <v>8529</v>
      </c>
      <c r="BW329" s="286" t="s">
        <v>8529</v>
      </c>
      <c r="BX329" s="286" t="s">
        <v>8529</v>
      </c>
      <c r="BY329" s="286" t="s">
        <v>8529</v>
      </c>
      <c r="BZ329" s="286" t="s">
        <v>8529</v>
      </c>
      <c r="CA329" s="286" t="s">
        <v>8529</v>
      </c>
      <c r="CB329" s="286" t="str">
        <f>_xlfn.IFNA(VLOOKUP(C329,'INFORM Severity - hidden'!$C$5:$G$300,5,FALSE),"-")</f>
        <v>-</v>
      </c>
    </row>
    <row r="330" spans="1:80">
      <c r="A330" t="s">
        <v>1776</v>
      </c>
      <c r="B330" t="s">
        <v>1774</v>
      </c>
      <c r="C330" t="s">
        <v>1775</v>
      </c>
      <c r="D330" s="286" t="str">
        <f t="shared" si="5"/>
        <v>Decreasing</v>
      </c>
      <c r="E330" s="286">
        <v>4.2</v>
      </c>
      <c r="F330" s="286">
        <v>4.3</v>
      </c>
      <c r="G330" s="286">
        <v>4.3</v>
      </c>
      <c r="H330" s="286">
        <v>4.7</v>
      </c>
      <c r="I330" s="286">
        <v>4.7</v>
      </c>
      <c r="J330" s="286">
        <v>4.7</v>
      </c>
      <c r="K330" s="286">
        <v>4.7</v>
      </c>
      <c r="L330" s="286">
        <v>4.7</v>
      </c>
      <c r="M330" s="286">
        <v>4.7</v>
      </c>
      <c r="N330" s="286">
        <v>4.7</v>
      </c>
      <c r="O330" s="286">
        <v>4.7</v>
      </c>
      <c r="P330" s="286">
        <v>4.7</v>
      </c>
      <c r="Q330" s="286">
        <v>4.7</v>
      </c>
      <c r="R330" s="286">
        <v>4.7</v>
      </c>
      <c r="S330" s="286">
        <v>4.7</v>
      </c>
      <c r="T330" s="286">
        <v>4.7</v>
      </c>
      <c r="U330" s="286">
        <v>4.7</v>
      </c>
      <c r="V330" s="286">
        <v>4.7</v>
      </c>
      <c r="W330" s="286">
        <v>4.7</v>
      </c>
      <c r="X330" s="286">
        <v>4.7</v>
      </c>
      <c r="Y330" s="286">
        <v>4.5999999999999996</v>
      </c>
      <c r="Z330" s="286">
        <v>4.5999999999999996</v>
      </c>
      <c r="AA330" s="286">
        <v>4.5999999999999996</v>
      </c>
      <c r="AB330" s="286">
        <v>4.5999999999999996</v>
      </c>
      <c r="AC330" s="286">
        <v>4.5999999999999996</v>
      </c>
      <c r="AD330" s="286">
        <v>4.5999999999999996</v>
      </c>
      <c r="AE330" s="286">
        <v>4.5999999999999996</v>
      </c>
      <c r="AF330" s="286">
        <v>4.5999999999999996</v>
      </c>
      <c r="AG330" s="286">
        <v>4.9000000000000004</v>
      </c>
      <c r="AH330" s="286">
        <v>4.9000000000000004</v>
      </c>
      <c r="AI330" s="286">
        <v>4.9000000000000004</v>
      </c>
      <c r="AJ330" s="286">
        <v>4.9000000000000004</v>
      </c>
      <c r="AK330" s="286">
        <v>4.8</v>
      </c>
      <c r="AL330" s="286">
        <v>4.7</v>
      </c>
      <c r="AM330" s="286">
        <v>4.7</v>
      </c>
      <c r="AN330" s="286">
        <v>4.7</v>
      </c>
      <c r="AO330" s="286">
        <v>4.7</v>
      </c>
      <c r="AP330" s="286">
        <v>4.7</v>
      </c>
      <c r="AQ330" s="286">
        <v>4.7</v>
      </c>
      <c r="AR330" s="286">
        <v>4.7</v>
      </c>
      <c r="AS330" s="286">
        <v>4.8</v>
      </c>
      <c r="AT330" s="286">
        <v>4.8</v>
      </c>
      <c r="AU330" s="286">
        <v>4.7</v>
      </c>
      <c r="AV330" s="286">
        <v>4.7</v>
      </c>
      <c r="AW330" s="286">
        <v>4.7</v>
      </c>
      <c r="AX330" s="286">
        <v>4.7</v>
      </c>
      <c r="AY330" s="286">
        <v>4.7</v>
      </c>
      <c r="AZ330" s="286">
        <v>4.5999999999999996</v>
      </c>
      <c r="BA330" s="286">
        <v>4.5999999999999996</v>
      </c>
      <c r="BB330" s="286">
        <v>4.7</v>
      </c>
      <c r="BC330" s="286">
        <v>4.7</v>
      </c>
      <c r="BD330" s="286">
        <v>4.7</v>
      </c>
      <c r="BE330" s="286">
        <v>4.7</v>
      </c>
      <c r="BF330" s="286">
        <v>4.7</v>
      </c>
      <c r="BG330" s="286">
        <v>4.7</v>
      </c>
      <c r="BH330" s="286">
        <v>4.7</v>
      </c>
      <c r="BI330" s="286">
        <v>4.7</v>
      </c>
      <c r="BJ330" s="286">
        <v>4.7</v>
      </c>
      <c r="BK330" s="286">
        <v>4.5999999999999996</v>
      </c>
      <c r="BL330" s="286">
        <v>4.5999999999999996</v>
      </c>
      <c r="BM330" s="286">
        <v>4.5999999999999996</v>
      </c>
      <c r="BN330" s="286">
        <v>4.5999999999999996</v>
      </c>
      <c r="BO330" s="286">
        <v>4.7</v>
      </c>
      <c r="BP330" s="286">
        <v>4.7</v>
      </c>
      <c r="BQ330" s="286">
        <v>4.7</v>
      </c>
      <c r="BR330" s="286">
        <v>4.7</v>
      </c>
      <c r="BS330" s="286">
        <v>4.7</v>
      </c>
      <c r="BT330" s="286">
        <v>4.7</v>
      </c>
      <c r="BU330" s="286">
        <v>4.7</v>
      </c>
      <c r="BV330" s="286">
        <v>4.7</v>
      </c>
      <c r="BW330" s="286">
        <v>4.8</v>
      </c>
      <c r="BX330" s="286">
        <v>4.8</v>
      </c>
      <c r="BY330" s="286">
        <v>4.8</v>
      </c>
      <c r="BZ330" s="286">
        <v>4.5</v>
      </c>
      <c r="CA330" s="286">
        <v>4.5</v>
      </c>
      <c r="CB330" s="286">
        <f>_xlfn.IFNA(VLOOKUP(C330,'INFORM Severity - hidden'!$C$5:$G$300,5,FALSE),"-")</f>
        <v>4.5</v>
      </c>
    </row>
    <row r="331" spans="1:80">
      <c r="A331" t="s">
        <v>1776</v>
      </c>
      <c r="B331" t="s">
        <v>1786</v>
      </c>
      <c r="C331" t="s">
        <v>1787</v>
      </c>
      <c r="D331" s="286" t="str">
        <f t="shared" si="5"/>
        <v>Decreasing</v>
      </c>
      <c r="E331" s="286" t="s">
        <v>8529</v>
      </c>
      <c r="F331" s="286">
        <v>2.8</v>
      </c>
      <c r="G331" s="286">
        <v>2.8</v>
      </c>
      <c r="H331" s="286">
        <v>3</v>
      </c>
      <c r="I331" s="286">
        <v>3</v>
      </c>
      <c r="J331" s="286">
        <v>3</v>
      </c>
      <c r="K331" s="286">
        <v>3</v>
      </c>
      <c r="L331" s="286">
        <v>3</v>
      </c>
      <c r="M331" s="286">
        <v>2.9</v>
      </c>
      <c r="N331" s="286">
        <v>2.9</v>
      </c>
      <c r="O331" s="286">
        <v>3</v>
      </c>
      <c r="P331" s="286">
        <v>3</v>
      </c>
      <c r="Q331" s="286">
        <v>3</v>
      </c>
      <c r="R331" s="286">
        <v>2.9</v>
      </c>
      <c r="S331" s="286">
        <v>2.9</v>
      </c>
      <c r="T331" s="286">
        <v>2.9</v>
      </c>
      <c r="U331" s="286">
        <v>2.9</v>
      </c>
      <c r="V331" s="286">
        <v>2.6</v>
      </c>
      <c r="W331" s="286">
        <v>2.6</v>
      </c>
      <c r="X331" s="286">
        <v>2.6</v>
      </c>
      <c r="Y331" s="286">
        <v>2.6</v>
      </c>
      <c r="Z331" s="286">
        <v>2.6</v>
      </c>
      <c r="AA331" s="286">
        <v>2.9</v>
      </c>
      <c r="AB331" s="286">
        <v>2.9</v>
      </c>
      <c r="AC331" s="286">
        <v>2.9</v>
      </c>
      <c r="AD331" s="286">
        <v>2.9</v>
      </c>
      <c r="AE331" s="286">
        <v>2.9</v>
      </c>
      <c r="AF331" s="286">
        <v>3</v>
      </c>
      <c r="AG331" s="286">
        <v>2.6</v>
      </c>
      <c r="AH331" s="286">
        <v>2.5</v>
      </c>
      <c r="AI331" s="286">
        <v>2.5</v>
      </c>
      <c r="AJ331" s="286">
        <v>2.5</v>
      </c>
      <c r="AK331" s="286">
        <v>4.5</v>
      </c>
      <c r="AL331" s="286">
        <v>4.5</v>
      </c>
      <c r="AM331" s="286">
        <v>4.5</v>
      </c>
      <c r="AN331" s="286">
        <v>4.5</v>
      </c>
      <c r="AO331" s="286">
        <v>4.5</v>
      </c>
      <c r="AP331" s="286">
        <v>4.5</v>
      </c>
      <c r="AQ331" s="286">
        <v>4.5</v>
      </c>
      <c r="AR331" s="286">
        <v>4.5</v>
      </c>
      <c r="AS331" s="286">
        <v>4.5</v>
      </c>
      <c r="AT331" s="286">
        <v>4.5</v>
      </c>
      <c r="AU331" s="286">
        <v>3.1</v>
      </c>
      <c r="AV331" s="286">
        <v>3.1</v>
      </c>
      <c r="AW331" s="286">
        <v>2.8</v>
      </c>
      <c r="AX331" s="286">
        <v>2.8</v>
      </c>
      <c r="AY331" s="286">
        <v>2.8</v>
      </c>
      <c r="AZ331" s="286">
        <v>2.2999999999999998</v>
      </c>
      <c r="BA331" s="286">
        <v>2.2999999999999998</v>
      </c>
      <c r="BB331" s="286">
        <v>2.2999999999999998</v>
      </c>
      <c r="BC331" s="286">
        <v>2.2999999999999998</v>
      </c>
      <c r="BD331" s="286">
        <v>2.2999999999999998</v>
      </c>
      <c r="BE331" s="286">
        <v>3</v>
      </c>
      <c r="BF331" s="286">
        <v>3</v>
      </c>
      <c r="BG331" s="286">
        <v>2.5</v>
      </c>
      <c r="BH331" s="286">
        <v>2.5</v>
      </c>
      <c r="BI331" s="286">
        <v>2.5</v>
      </c>
      <c r="BJ331" s="286">
        <v>2.5</v>
      </c>
      <c r="BK331" s="286">
        <v>2.4</v>
      </c>
      <c r="BL331" s="286">
        <v>2.4</v>
      </c>
      <c r="BM331" s="286">
        <v>2.4</v>
      </c>
      <c r="BN331" s="286">
        <v>2.4</v>
      </c>
      <c r="BO331" s="286">
        <v>2.7</v>
      </c>
      <c r="BP331" s="286">
        <v>3.2</v>
      </c>
      <c r="BQ331" s="286">
        <v>3.3</v>
      </c>
      <c r="BR331" s="286">
        <v>3.2</v>
      </c>
      <c r="BS331" s="286">
        <v>3.2</v>
      </c>
      <c r="BT331" s="286">
        <v>3.2</v>
      </c>
      <c r="BU331" s="286">
        <v>3.2</v>
      </c>
      <c r="BV331" s="286">
        <v>3.2</v>
      </c>
      <c r="BW331" s="286">
        <v>3.2</v>
      </c>
      <c r="BX331" s="286">
        <v>3.2</v>
      </c>
      <c r="BY331" s="286">
        <v>3.2</v>
      </c>
      <c r="BZ331" s="286">
        <v>2.2999999999999998</v>
      </c>
      <c r="CA331" s="286">
        <v>2.2999999999999998</v>
      </c>
      <c r="CB331" s="286">
        <f>_xlfn.IFNA(VLOOKUP(C331,'INFORM Severity - hidden'!$C$5:$G$300,5,FALSE),"-")</f>
        <v>2.4</v>
      </c>
    </row>
    <row r="332" spans="1:80">
      <c r="A332" t="s">
        <v>78</v>
      </c>
      <c r="B332" t="s">
        <v>76</v>
      </c>
      <c r="C332" t="s">
        <v>77</v>
      </c>
      <c r="D332" s="286" t="str">
        <f t="shared" si="5"/>
        <v>Decreasing</v>
      </c>
      <c r="E332" s="286" t="s">
        <v>8529</v>
      </c>
      <c r="F332" s="286">
        <v>2.7</v>
      </c>
      <c r="G332" s="286">
        <v>2.7</v>
      </c>
      <c r="H332" s="286">
        <v>2.7</v>
      </c>
      <c r="I332" s="286">
        <v>2.7</v>
      </c>
      <c r="J332" s="286">
        <v>2.7</v>
      </c>
      <c r="K332" s="286">
        <v>2.7</v>
      </c>
      <c r="L332" s="286">
        <v>2.7</v>
      </c>
      <c r="M332" s="286">
        <v>2.7</v>
      </c>
      <c r="N332" s="286">
        <v>2.7</v>
      </c>
      <c r="O332" s="286">
        <v>2.7</v>
      </c>
      <c r="P332" s="286">
        <v>2.7</v>
      </c>
      <c r="Q332" s="286">
        <v>2.7</v>
      </c>
      <c r="R332" s="286">
        <v>2.7</v>
      </c>
      <c r="S332" s="286">
        <v>2.7</v>
      </c>
      <c r="T332" s="286">
        <v>2.7</v>
      </c>
      <c r="U332" s="286">
        <v>2.7</v>
      </c>
      <c r="V332" s="286">
        <v>2.8</v>
      </c>
      <c r="W332" s="286">
        <v>2.8</v>
      </c>
      <c r="X332" s="286">
        <v>2.8</v>
      </c>
      <c r="Y332" s="286">
        <v>2.8</v>
      </c>
      <c r="Z332" s="286">
        <v>2.7</v>
      </c>
      <c r="AA332" s="286">
        <v>2.7</v>
      </c>
      <c r="AB332" s="286">
        <v>2.7</v>
      </c>
      <c r="AC332" s="286">
        <v>2.7</v>
      </c>
      <c r="AD332" s="286">
        <v>2.7</v>
      </c>
      <c r="AE332" s="286">
        <v>2.7</v>
      </c>
      <c r="AF332" s="286">
        <v>2.7</v>
      </c>
      <c r="AG332" s="286">
        <v>2.7</v>
      </c>
      <c r="AH332" s="286">
        <v>2.8</v>
      </c>
      <c r="AI332" s="286">
        <v>2.9</v>
      </c>
      <c r="AJ332" s="286">
        <v>2.9</v>
      </c>
      <c r="AK332" s="286">
        <v>2.9</v>
      </c>
      <c r="AL332" s="286">
        <v>2.8</v>
      </c>
      <c r="AM332" s="286">
        <v>2.9</v>
      </c>
      <c r="AN332" s="286">
        <v>2.9</v>
      </c>
      <c r="AO332" s="286">
        <v>2.9</v>
      </c>
      <c r="AP332" s="286">
        <v>2.9</v>
      </c>
      <c r="AQ332" s="286">
        <v>2.9</v>
      </c>
      <c r="AR332" s="286">
        <v>2.9</v>
      </c>
      <c r="AS332" s="286">
        <v>2.9</v>
      </c>
      <c r="AT332" s="286">
        <v>2.8</v>
      </c>
      <c r="AU332" s="286">
        <v>2.8</v>
      </c>
      <c r="AV332" s="286">
        <v>2.8</v>
      </c>
      <c r="AW332" s="286">
        <v>2.8</v>
      </c>
      <c r="AX332" s="286">
        <v>2.9</v>
      </c>
      <c r="AY332" s="286">
        <v>2.9</v>
      </c>
      <c r="AZ332" s="286">
        <v>2.9</v>
      </c>
      <c r="BA332" s="286">
        <v>2.9</v>
      </c>
      <c r="BB332" s="286">
        <v>2.9</v>
      </c>
      <c r="BC332" s="286">
        <v>2.9</v>
      </c>
      <c r="BD332" s="286">
        <v>2.9</v>
      </c>
      <c r="BE332" s="286">
        <v>3</v>
      </c>
      <c r="BF332" s="286">
        <v>3</v>
      </c>
      <c r="BG332" s="286">
        <v>3</v>
      </c>
      <c r="BH332" s="286">
        <v>3</v>
      </c>
      <c r="BI332" s="286">
        <v>3</v>
      </c>
      <c r="BJ332" s="286">
        <v>3</v>
      </c>
      <c r="BK332" s="286">
        <v>3</v>
      </c>
      <c r="BL332" s="286">
        <v>2.9</v>
      </c>
      <c r="BM332" s="286">
        <v>3.2</v>
      </c>
      <c r="BN332" s="286">
        <v>3.3</v>
      </c>
      <c r="BO332" s="286">
        <v>3.3</v>
      </c>
      <c r="BP332" s="286">
        <v>3.3</v>
      </c>
      <c r="BQ332" s="286">
        <v>3.4</v>
      </c>
      <c r="BR332" s="286">
        <v>3.5</v>
      </c>
      <c r="BS332" s="286">
        <v>3.5</v>
      </c>
      <c r="BT332" s="286">
        <v>3.6</v>
      </c>
      <c r="BU332" s="286">
        <v>3.6</v>
      </c>
      <c r="BV332" s="286">
        <v>3.6</v>
      </c>
      <c r="BW332" s="286">
        <v>3.5</v>
      </c>
      <c r="BX332" s="286">
        <v>3.5</v>
      </c>
      <c r="BY332" s="286">
        <v>3.5</v>
      </c>
      <c r="BZ332" s="286">
        <v>3.5</v>
      </c>
      <c r="CA332" s="286">
        <v>3.2</v>
      </c>
      <c r="CB332" s="286">
        <f>_xlfn.IFNA(VLOOKUP(C332,'INFORM Severity - hidden'!$C$5:$G$300,5,FALSE),"-")</f>
        <v>3.2</v>
      </c>
    </row>
    <row r="333" spans="1:80">
      <c r="A333" t="s">
        <v>49</v>
      </c>
      <c r="B333" t="s">
        <v>47</v>
      </c>
      <c r="C333" t="s">
        <v>48</v>
      </c>
      <c r="D333" s="286" t="str">
        <f t="shared" si="5"/>
        <v>Increasing</v>
      </c>
      <c r="E333" s="286" t="s">
        <v>8529</v>
      </c>
      <c r="F333" s="286">
        <v>3.6</v>
      </c>
      <c r="G333" s="286">
        <v>3.8</v>
      </c>
      <c r="H333" s="286">
        <v>3.9</v>
      </c>
      <c r="I333" s="286">
        <v>3.9</v>
      </c>
      <c r="J333" s="286">
        <v>3.9</v>
      </c>
      <c r="K333" s="286">
        <v>3.9</v>
      </c>
      <c r="L333" s="286">
        <v>3.9</v>
      </c>
      <c r="M333" s="286">
        <v>3.9</v>
      </c>
      <c r="N333" s="286">
        <v>3.7</v>
      </c>
      <c r="O333" s="286">
        <v>3.7</v>
      </c>
      <c r="P333" s="286">
        <v>3.7</v>
      </c>
      <c r="Q333" s="286">
        <v>3.8</v>
      </c>
      <c r="R333" s="286">
        <v>3.8</v>
      </c>
      <c r="S333" s="286">
        <v>3.8</v>
      </c>
      <c r="T333" s="286">
        <v>3.7</v>
      </c>
      <c r="U333" s="286">
        <v>3.7</v>
      </c>
      <c r="V333" s="286">
        <v>3.7</v>
      </c>
      <c r="W333" s="286">
        <v>3.7</v>
      </c>
      <c r="X333" s="286">
        <v>3.7</v>
      </c>
      <c r="Y333" s="286">
        <v>3.7</v>
      </c>
      <c r="Z333" s="286">
        <v>3.5</v>
      </c>
      <c r="AA333" s="286">
        <v>3.5</v>
      </c>
      <c r="AB333" s="286">
        <v>3.5</v>
      </c>
      <c r="AC333" s="286">
        <v>3.5</v>
      </c>
      <c r="AD333" s="286">
        <v>3.5</v>
      </c>
      <c r="AE333" s="286">
        <v>3.5</v>
      </c>
      <c r="AF333" s="286">
        <v>3.5</v>
      </c>
      <c r="AG333" s="286">
        <v>3.5</v>
      </c>
      <c r="AH333" s="286">
        <v>3.5</v>
      </c>
      <c r="AI333" s="286">
        <v>3.4</v>
      </c>
      <c r="AJ333" s="286">
        <v>3.4</v>
      </c>
      <c r="AK333" s="286">
        <v>3.4</v>
      </c>
      <c r="AL333" s="286">
        <v>3.4</v>
      </c>
      <c r="AM333" s="286">
        <v>3.4</v>
      </c>
      <c r="AN333" s="286">
        <v>3.7</v>
      </c>
      <c r="AO333" s="286">
        <v>3.8</v>
      </c>
      <c r="AP333" s="286">
        <v>3.8</v>
      </c>
      <c r="AQ333" s="286">
        <v>3.8</v>
      </c>
      <c r="AR333" s="286">
        <v>3.8</v>
      </c>
      <c r="AS333" s="286">
        <v>3.8</v>
      </c>
      <c r="AT333" s="286">
        <v>3.8</v>
      </c>
      <c r="AU333" s="286">
        <v>3.8</v>
      </c>
      <c r="AV333" s="286">
        <v>3.8</v>
      </c>
      <c r="AW333" s="286">
        <v>3.8</v>
      </c>
      <c r="AX333" s="286">
        <v>3.8</v>
      </c>
      <c r="AY333" s="286">
        <v>3.9</v>
      </c>
      <c r="AZ333" s="286">
        <v>3.9</v>
      </c>
      <c r="BA333" s="286">
        <v>3.9</v>
      </c>
      <c r="BB333" s="286">
        <v>3.6</v>
      </c>
      <c r="BC333" s="286">
        <v>3.5</v>
      </c>
      <c r="BD333" s="286">
        <v>3.5</v>
      </c>
      <c r="BE333" s="286">
        <v>3.5</v>
      </c>
      <c r="BF333" s="286">
        <v>3.5</v>
      </c>
      <c r="BG333" s="286">
        <v>3.5</v>
      </c>
      <c r="BH333" s="286">
        <v>3.5</v>
      </c>
      <c r="BI333" s="286">
        <v>3.5</v>
      </c>
      <c r="BJ333" s="286">
        <v>3.5</v>
      </c>
      <c r="BK333" s="286">
        <v>3.5</v>
      </c>
      <c r="BL333" s="286">
        <v>3.5</v>
      </c>
      <c r="BM333" s="286">
        <v>3.5</v>
      </c>
      <c r="BN333" s="286">
        <v>3.5</v>
      </c>
      <c r="BO333" s="286">
        <v>3.6</v>
      </c>
      <c r="BP333" s="286">
        <v>3.6</v>
      </c>
      <c r="BQ333" s="286">
        <v>3.7</v>
      </c>
      <c r="BR333" s="286">
        <v>3.8</v>
      </c>
      <c r="BS333" s="286">
        <v>3.8</v>
      </c>
      <c r="BT333" s="286">
        <v>3.8</v>
      </c>
      <c r="BU333" s="286">
        <v>3.8</v>
      </c>
      <c r="BV333" s="286">
        <v>3.8</v>
      </c>
      <c r="BW333" s="286">
        <v>3.7</v>
      </c>
      <c r="BX333" s="286">
        <v>3.7</v>
      </c>
      <c r="BY333" s="286">
        <v>3.7</v>
      </c>
      <c r="BZ333" s="286">
        <v>3.7</v>
      </c>
      <c r="CA333" s="286">
        <v>3.8</v>
      </c>
      <c r="CB333" s="286">
        <f>_xlfn.IFNA(VLOOKUP(C333,'INFORM Severity - hidden'!$C$5:$G$300,5,FALSE),"-")</f>
        <v>3.8</v>
      </c>
    </row>
    <row r="334" spans="1:80">
      <c r="C334" t="s">
        <v>8721</v>
      </c>
      <c r="D334" s="286" t="str">
        <f t="shared" si="5"/>
        <v>-</v>
      </c>
      <c r="E334" s="286" t="s">
        <v>8529</v>
      </c>
      <c r="F334" s="286" t="s">
        <v>8529</v>
      </c>
      <c r="G334" s="286">
        <v>2.2999999999999998</v>
      </c>
      <c r="H334" s="286">
        <v>3.2</v>
      </c>
      <c r="I334" s="286">
        <v>3.2</v>
      </c>
      <c r="J334" s="286" t="s">
        <v>8529</v>
      </c>
      <c r="K334" s="286" t="s">
        <v>8529</v>
      </c>
      <c r="L334" s="286" t="s">
        <v>8529</v>
      </c>
      <c r="M334" s="286" t="s">
        <v>8529</v>
      </c>
      <c r="N334" s="286" t="s">
        <v>8529</v>
      </c>
      <c r="O334" s="286" t="s">
        <v>8529</v>
      </c>
      <c r="P334" s="286" t="s">
        <v>8529</v>
      </c>
      <c r="Q334" s="286" t="s">
        <v>8529</v>
      </c>
      <c r="R334" s="286" t="s">
        <v>8529</v>
      </c>
      <c r="S334" s="286" t="s">
        <v>8529</v>
      </c>
      <c r="T334" s="286" t="s">
        <v>8529</v>
      </c>
      <c r="U334" s="286" t="s">
        <v>8529</v>
      </c>
      <c r="V334" s="286" t="s">
        <v>8529</v>
      </c>
      <c r="W334" s="286" t="s">
        <v>8529</v>
      </c>
      <c r="X334" s="286" t="s">
        <v>8529</v>
      </c>
      <c r="Y334" s="286" t="s">
        <v>8529</v>
      </c>
      <c r="Z334" s="286" t="s">
        <v>8529</v>
      </c>
      <c r="AA334" s="286" t="s">
        <v>8529</v>
      </c>
      <c r="AB334" s="286" t="s">
        <v>8529</v>
      </c>
      <c r="AC334" s="286" t="s">
        <v>8529</v>
      </c>
      <c r="AD334" s="286" t="s">
        <v>8529</v>
      </c>
      <c r="AE334" s="286" t="s">
        <v>8529</v>
      </c>
      <c r="AF334" s="286" t="s">
        <v>8529</v>
      </c>
      <c r="AG334" s="286" t="s">
        <v>8529</v>
      </c>
      <c r="AH334" s="286" t="s">
        <v>8529</v>
      </c>
      <c r="AI334" s="286" t="s">
        <v>8529</v>
      </c>
      <c r="AJ334" s="286" t="s">
        <v>8529</v>
      </c>
      <c r="AK334" s="286" t="s">
        <v>8529</v>
      </c>
      <c r="AL334" s="286" t="s">
        <v>8529</v>
      </c>
      <c r="AM334" s="286" t="s">
        <v>8529</v>
      </c>
      <c r="AN334" s="286" t="s">
        <v>8529</v>
      </c>
      <c r="AO334" s="286" t="s">
        <v>8529</v>
      </c>
      <c r="AP334" s="286" t="s">
        <v>8529</v>
      </c>
      <c r="AQ334" s="286" t="s">
        <v>8529</v>
      </c>
      <c r="AR334" s="286" t="s">
        <v>8529</v>
      </c>
      <c r="AS334" s="286" t="s">
        <v>8529</v>
      </c>
      <c r="AT334" s="286" t="s">
        <v>8529</v>
      </c>
      <c r="AU334" s="286" t="s">
        <v>8529</v>
      </c>
      <c r="AV334" s="286" t="s">
        <v>8529</v>
      </c>
      <c r="AW334" s="286" t="s">
        <v>8529</v>
      </c>
      <c r="AX334" s="286" t="s">
        <v>8529</v>
      </c>
      <c r="AY334" s="286" t="s">
        <v>8529</v>
      </c>
      <c r="AZ334" s="286" t="s">
        <v>8529</v>
      </c>
      <c r="BA334" s="286" t="s">
        <v>8529</v>
      </c>
      <c r="BB334" s="286" t="s">
        <v>8529</v>
      </c>
      <c r="BC334" s="286" t="s">
        <v>8529</v>
      </c>
      <c r="BD334" s="286" t="s">
        <v>8529</v>
      </c>
      <c r="BE334" s="286" t="s">
        <v>8529</v>
      </c>
      <c r="BF334" s="286" t="s">
        <v>8529</v>
      </c>
      <c r="BG334" s="286" t="s">
        <v>8529</v>
      </c>
      <c r="BH334" s="286" t="s">
        <v>8529</v>
      </c>
      <c r="BI334" s="286" t="s">
        <v>8529</v>
      </c>
      <c r="BJ334" s="286" t="s">
        <v>8529</v>
      </c>
      <c r="BK334" s="286" t="s">
        <v>8529</v>
      </c>
      <c r="BL334" s="286" t="s">
        <v>8529</v>
      </c>
      <c r="BM334" s="286" t="s">
        <v>8529</v>
      </c>
      <c r="BN334" s="286" t="s">
        <v>8529</v>
      </c>
      <c r="BO334" s="286" t="s">
        <v>8529</v>
      </c>
      <c r="BP334" s="286" t="s">
        <v>8529</v>
      </c>
      <c r="BQ334" s="286" t="s">
        <v>8529</v>
      </c>
      <c r="BR334" s="286" t="s">
        <v>8529</v>
      </c>
      <c r="BS334" s="286" t="s">
        <v>8529</v>
      </c>
      <c r="BT334" s="286" t="s">
        <v>8529</v>
      </c>
      <c r="BU334" s="286" t="s">
        <v>8529</v>
      </c>
      <c r="BV334" s="286" t="s">
        <v>8529</v>
      </c>
      <c r="BW334" s="286" t="s">
        <v>8529</v>
      </c>
      <c r="BX334" s="286" t="s">
        <v>8529</v>
      </c>
      <c r="BY334" s="286" t="s">
        <v>8529</v>
      </c>
      <c r="BZ334" s="286" t="s">
        <v>8529</v>
      </c>
      <c r="CA334" s="286" t="s">
        <v>8529</v>
      </c>
      <c r="CB334" s="286" t="str">
        <f>_xlfn.IFNA(VLOOKUP(C334,'INFORM Severity - hidden'!$C$5:$G$300,5,FALSE),"-")</f>
        <v>-</v>
      </c>
    </row>
    <row r="335" spans="1:80">
      <c r="C335" t="s">
        <v>8722</v>
      </c>
      <c r="D335" s="286" t="str">
        <f t="shared" si="5"/>
        <v>-</v>
      </c>
      <c r="E335" s="286" t="s">
        <v>8529</v>
      </c>
      <c r="F335" s="286" t="s">
        <v>8529</v>
      </c>
      <c r="G335" s="286" t="s">
        <v>8529</v>
      </c>
      <c r="H335" s="286" t="s">
        <v>8529</v>
      </c>
      <c r="I335" s="286" t="s">
        <v>8529</v>
      </c>
      <c r="J335" s="286" t="s">
        <v>8529</v>
      </c>
      <c r="K335" s="286" t="s">
        <v>8529</v>
      </c>
      <c r="L335" s="286" t="s">
        <v>8529</v>
      </c>
      <c r="M335" s="286" t="s">
        <v>8529</v>
      </c>
      <c r="N335" s="286" t="s">
        <v>8529</v>
      </c>
      <c r="O335" s="286" t="s">
        <v>8529</v>
      </c>
      <c r="P335" s="286" t="s">
        <v>8529</v>
      </c>
      <c r="Q335" s="286" t="s">
        <v>8529</v>
      </c>
      <c r="R335" s="286" t="s">
        <v>8529</v>
      </c>
      <c r="S335" s="286" t="s">
        <v>8529</v>
      </c>
      <c r="T335" s="286" t="s">
        <v>8529</v>
      </c>
      <c r="U335" s="286" t="s">
        <v>8529</v>
      </c>
      <c r="V335" s="286">
        <v>2.6</v>
      </c>
      <c r="W335" s="286">
        <v>2.6</v>
      </c>
      <c r="X335" s="286">
        <v>2.6</v>
      </c>
      <c r="Y335" s="286">
        <v>2.6</v>
      </c>
      <c r="Z335" s="286">
        <v>2.6</v>
      </c>
      <c r="AA335" s="286">
        <v>2.6</v>
      </c>
      <c r="AB335" s="286" t="s">
        <v>8529</v>
      </c>
      <c r="AC335" s="286" t="s">
        <v>8529</v>
      </c>
      <c r="AD335" s="286" t="s">
        <v>8529</v>
      </c>
      <c r="AE335" s="286" t="s">
        <v>8529</v>
      </c>
      <c r="AF335" s="286" t="s">
        <v>8529</v>
      </c>
      <c r="AG335" s="286" t="s">
        <v>8529</v>
      </c>
      <c r="AH335" s="286" t="s">
        <v>8529</v>
      </c>
      <c r="AI335" s="286" t="s">
        <v>8529</v>
      </c>
      <c r="AJ335" s="286" t="s">
        <v>8529</v>
      </c>
      <c r="AK335" s="286" t="s">
        <v>8529</v>
      </c>
      <c r="AL335" s="286" t="s">
        <v>8529</v>
      </c>
      <c r="AM335" s="286" t="s">
        <v>8529</v>
      </c>
      <c r="AN335" s="286" t="s">
        <v>8529</v>
      </c>
      <c r="AO335" s="286" t="s">
        <v>8529</v>
      </c>
      <c r="AP335" s="286" t="s">
        <v>8529</v>
      </c>
      <c r="AQ335" s="286" t="s">
        <v>8529</v>
      </c>
      <c r="AR335" s="286" t="s">
        <v>8529</v>
      </c>
      <c r="AS335" s="286" t="s">
        <v>8529</v>
      </c>
      <c r="AT335" s="286" t="s">
        <v>8529</v>
      </c>
      <c r="AU335" s="286" t="s">
        <v>8529</v>
      </c>
      <c r="AV335" s="286" t="s">
        <v>8529</v>
      </c>
      <c r="AW335" s="286" t="s">
        <v>8529</v>
      </c>
      <c r="AX335" s="286" t="s">
        <v>8529</v>
      </c>
      <c r="AY335" s="286" t="s">
        <v>8529</v>
      </c>
      <c r="AZ335" s="286" t="s">
        <v>8529</v>
      </c>
      <c r="BA335" s="286" t="s">
        <v>8529</v>
      </c>
      <c r="BB335" s="286" t="s">
        <v>8529</v>
      </c>
      <c r="BC335" s="286" t="s">
        <v>8529</v>
      </c>
      <c r="BD335" s="286" t="s">
        <v>8529</v>
      </c>
      <c r="BE335" s="286" t="s">
        <v>8529</v>
      </c>
      <c r="BF335" s="286" t="s">
        <v>8529</v>
      </c>
      <c r="BG335" s="286" t="s">
        <v>8529</v>
      </c>
      <c r="BH335" s="286" t="s">
        <v>8529</v>
      </c>
      <c r="BI335" s="286" t="s">
        <v>8529</v>
      </c>
      <c r="BJ335" s="286" t="s">
        <v>8529</v>
      </c>
      <c r="BK335" s="286" t="s">
        <v>8529</v>
      </c>
      <c r="BL335" s="286" t="s">
        <v>8529</v>
      </c>
      <c r="BM335" s="286" t="s">
        <v>8529</v>
      </c>
      <c r="BN335" s="286" t="s">
        <v>8529</v>
      </c>
      <c r="BO335" s="286" t="s">
        <v>8529</v>
      </c>
      <c r="BP335" s="286" t="s">
        <v>8529</v>
      </c>
      <c r="BQ335" s="286" t="s">
        <v>8529</v>
      </c>
      <c r="BR335" s="286" t="s">
        <v>8529</v>
      </c>
      <c r="BS335" s="286" t="s">
        <v>8529</v>
      </c>
      <c r="BT335" s="286" t="s">
        <v>8529</v>
      </c>
      <c r="BU335" s="286" t="s">
        <v>8529</v>
      </c>
      <c r="BV335" s="286" t="s">
        <v>8529</v>
      </c>
      <c r="BW335" s="286" t="s">
        <v>8529</v>
      </c>
      <c r="BX335" s="286" t="s">
        <v>8529</v>
      </c>
      <c r="BY335" s="286" t="s">
        <v>8529</v>
      </c>
      <c r="BZ335" s="286" t="s">
        <v>8529</v>
      </c>
      <c r="CA335" s="286" t="s">
        <v>8529</v>
      </c>
      <c r="CB335" s="286" t="str">
        <f>_xlfn.IFNA(VLOOKUP(C335,'INFORM Severity - hidden'!$C$5:$G$300,5,FALSE),"-")</f>
        <v>-</v>
      </c>
    </row>
  </sheetData>
  <conditionalFormatting sqref="D3:D335">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CB335">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40"/>
  <sheetViews>
    <sheetView workbookViewId="0"/>
  </sheetViews>
  <sheetFormatPr defaultRowHeight="1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c r="A1" s="287" t="s">
        <v>1</v>
      </c>
      <c r="B1" s="287" t="s">
        <v>8723</v>
      </c>
      <c r="C1" s="287" t="s">
        <v>8724</v>
      </c>
      <c r="D1" s="287" t="s">
        <v>2</v>
      </c>
      <c r="E1" s="287" t="s">
        <v>0</v>
      </c>
      <c r="F1" s="287" t="s">
        <v>8725</v>
      </c>
      <c r="G1" s="287" t="s">
        <v>8726</v>
      </c>
      <c r="H1" s="287" t="s">
        <v>7976</v>
      </c>
      <c r="I1" s="287" t="s">
        <v>8727</v>
      </c>
      <c r="J1" s="287" t="s">
        <v>7893</v>
      </c>
      <c r="K1" s="287" t="s">
        <v>8728</v>
      </c>
      <c r="L1" s="287" t="s">
        <v>8729</v>
      </c>
      <c r="M1" s="287" t="s">
        <v>8730</v>
      </c>
      <c r="N1" s="287" t="s">
        <v>8731</v>
      </c>
      <c r="O1" s="287" t="s">
        <v>8732</v>
      </c>
      <c r="P1" s="287" t="s">
        <v>8733</v>
      </c>
      <c r="Q1" s="287" t="s">
        <v>8734</v>
      </c>
    </row>
    <row r="2" spans="1:17">
      <c r="A2" t="s">
        <v>1604</v>
      </c>
      <c r="D2" t="s">
        <v>1605</v>
      </c>
      <c r="E2" t="s">
        <v>1603</v>
      </c>
      <c r="F2" t="s">
        <v>8063</v>
      </c>
      <c r="G2" t="s">
        <v>8735</v>
      </c>
      <c r="H2" t="s">
        <v>8736</v>
      </c>
      <c r="I2" t="s">
        <v>1605</v>
      </c>
      <c r="J2" t="s">
        <v>8737</v>
      </c>
      <c r="K2" t="s">
        <v>8738</v>
      </c>
      <c r="L2" t="s">
        <v>8532</v>
      </c>
      <c r="M2" t="s">
        <v>8739</v>
      </c>
      <c r="N2" t="s">
        <v>8740</v>
      </c>
      <c r="O2" t="s">
        <v>8741</v>
      </c>
    </row>
    <row r="3" spans="1:17">
      <c r="A3" t="s">
        <v>1798</v>
      </c>
      <c r="D3" t="s">
        <v>1799</v>
      </c>
      <c r="E3" t="s">
        <v>1797</v>
      </c>
      <c r="F3" t="s">
        <v>8064</v>
      </c>
      <c r="G3" t="s">
        <v>8742</v>
      </c>
      <c r="H3" t="s">
        <v>8743</v>
      </c>
      <c r="I3" t="s">
        <v>1799</v>
      </c>
      <c r="J3" t="s">
        <v>8744</v>
      </c>
      <c r="K3" t="s">
        <v>8745</v>
      </c>
      <c r="M3" t="s">
        <v>8746</v>
      </c>
      <c r="N3">
        <v>1233</v>
      </c>
      <c r="O3" t="s">
        <v>8747</v>
      </c>
      <c r="P3" t="s">
        <v>8748</v>
      </c>
      <c r="Q3" t="s">
        <v>8749</v>
      </c>
    </row>
    <row r="4" spans="1:17">
      <c r="A4" t="s">
        <v>957</v>
      </c>
      <c r="D4" t="s">
        <v>958</v>
      </c>
      <c r="E4" t="s">
        <v>956</v>
      </c>
      <c r="F4" t="s">
        <v>8087</v>
      </c>
      <c r="G4" t="s">
        <v>8742</v>
      </c>
      <c r="H4" t="s">
        <v>8750</v>
      </c>
      <c r="I4" t="s">
        <v>958</v>
      </c>
      <c r="J4" t="s">
        <v>8751</v>
      </c>
      <c r="K4" t="s">
        <v>8752</v>
      </c>
      <c r="L4" t="s">
        <v>8753</v>
      </c>
      <c r="M4" t="s">
        <v>8739</v>
      </c>
      <c r="N4" t="s">
        <v>8740</v>
      </c>
      <c r="O4" t="s">
        <v>8741</v>
      </c>
    </row>
    <row r="5" spans="1:17">
      <c r="A5" t="s">
        <v>1810</v>
      </c>
      <c r="D5" t="s">
        <v>1811</v>
      </c>
      <c r="E5" t="s">
        <v>1809</v>
      </c>
      <c r="F5" t="s">
        <v>8090</v>
      </c>
      <c r="G5" t="s">
        <v>8742</v>
      </c>
      <c r="H5" t="s">
        <v>8754</v>
      </c>
      <c r="I5" t="s">
        <v>1811</v>
      </c>
      <c r="J5" t="s">
        <v>8755</v>
      </c>
      <c r="K5" t="s">
        <v>8756</v>
      </c>
      <c r="M5" t="s">
        <v>8757</v>
      </c>
      <c r="N5">
        <v>334</v>
      </c>
      <c r="O5" t="s">
        <v>8747</v>
      </c>
      <c r="P5" t="s">
        <v>8758</v>
      </c>
      <c r="Q5" t="s">
        <v>8759</v>
      </c>
    </row>
    <row r="6" spans="1:17">
      <c r="A6" t="s">
        <v>1616</v>
      </c>
      <c r="D6" t="s">
        <v>1617</v>
      </c>
      <c r="E6" t="s">
        <v>1615</v>
      </c>
      <c r="F6" t="s">
        <v>8091</v>
      </c>
      <c r="G6" t="s">
        <v>8742</v>
      </c>
      <c r="H6" t="s">
        <v>8760</v>
      </c>
      <c r="I6" t="s">
        <v>1617</v>
      </c>
      <c r="J6" t="s">
        <v>8761</v>
      </c>
      <c r="K6" t="s">
        <v>8762</v>
      </c>
      <c r="M6" t="s">
        <v>8739</v>
      </c>
      <c r="N6" t="s">
        <v>8740</v>
      </c>
      <c r="O6" t="s">
        <v>8741</v>
      </c>
    </row>
    <row r="7" spans="1:17">
      <c r="A7" t="s">
        <v>1113</v>
      </c>
      <c r="D7" t="s">
        <v>658</v>
      </c>
      <c r="E7" t="s">
        <v>1112</v>
      </c>
      <c r="F7" t="s">
        <v>8092</v>
      </c>
      <c r="G7" t="s">
        <v>8735</v>
      </c>
      <c r="H7" t="s">
        <v>8763</v>
      </c>
      <c r="I7" t="s">
        <v>658</v>
      </c>
      <c r="J7" t="s">
        <v>8764</v>
      </c>
      <c r="K7" t="s">
        <v>8765</v>
      </c>
      <c r="L7" t="s">
        <v>8766</v>
      </c>
      <c r="M7" t="s">
        <v>8767</v>
      </c>
      <c r="N7">
        <v>1825</v>
      </c>
      <c r="O7" t="s">
        <v>8747</v>
      </c>
      <c r="P7" t="s">
        <v>8768</v>
      </c>
      <c r="Q7" t="s">
        <v>8769</v>
      </c>
    </row>
    <row r="8" spans="1:17">
      <c r="A8" t="s">
        <v>657</v>
      </c>
      <c r="D8" t="s">
        <v>658</v>
      </c>
      <c r="E8" t="s">
        <v>656</v>
      </c>
      <c r="F8" t="s">
        <v>8092</v>
      </c>
      <c r="G8" t="s">
        <v>8735</v>
      </c>
      <c r="H8" t="s">
        <v>8750</v>
      </c>
      <c r="I8" t="s">
        <v>658</v>
      </c>
      <c r="J8" t="s">
        <v>8770</v>
      </c>
      <c r="K8" t="s">
        <v>8771</v>
      </c>
      <c r="L8" t="s">
        <v>8772</v>
      </c>
      <c r="M8" t="s">
        <v>8739</v>
      </c>
      <c r="N8" t="s">
        <v>8740</v>
      </c>
      <c r="O8" t="s">
        <v>8747</v>
      </c>
      <c r="P8" t="s">
        <v>8773</v>
      </c>
      <c r="Q8" t="s">
        <v>8774</v>
      </c>
    </row>
    <row r="9" spans="1:17">
      <c r="A9" t="s">
        <v>1133</v>
      </c>
      <c r="D9" t="s">
        <v>658</v>
      </c>
      <c r="E9" t="s">
        <v>1132</v>
      </c>
      <c r="F9" t="s">
        <v>8092</v>
      </c>
      <c r="G9" t="s">
        <v>8735</v>
      </c>
      <c r="H9" t="s">
        <v>8775</v>
      </c>
      <c r="I9" t="s">
        <v>658</v>
      </c>
      <c r="J9" t="s">
        <v>8776</v>
      </c>
      <c r="K9" t="s">
        <v>8777</v>
      </c>
      <c r="M9" t="s">
        <v>8778</v>
      </c>
      <c r="N9">
        <v>371</v>
      </c>
      <c r="O9" t="s">
        <v>8741</v>
      </c>
      <c r="P9" t="s">
        <v>8779</v>
      </c>
      <c r="Q9" t="s">
        <v>8780</v>
      </c>
    </row>
    <row r="10" spans="1:17">
      <c r="A10" t="s">
        <v>1312</v>
      </c>
      <c r="D10" t="s">
        <v>1313</v>
      </c>
      <c r="E10" t="s">
        <v>1311</v>
      </c>
      <c r="F10" t="s">
        <v>8093</v>
      </c>
      <c r="G10" t="s">
        <v>8781</v>
      </c>
      <c r="H10" t="s">
        <v>8750</v>
      </c>
      <c r="I10" t="s">
        <v>1313</v>
      </c>
      <c r="J10" t="s">
        <v>8782</v>
      </c>
      <c r="K10" t="s">
        <v>8783</v>
      </c>
      <c r="L10" t="s">
        <v>8784</v>
      </c>
      <c r="M10" t="s">
        <v>8785</v>
      </c>
      <c r="N10">
        <v>523</v>
      </c>
      <c r="O10" t="s">
        <v>8747</v>
      </c>
      <c r="P10" t="s">
        <v>8786</v>
      </c>
      <c r="Q10" t="s">
        <v>8787</v>
      </c>
    </row>
    <row r="11" spans="1:17">
      <c r="A11" t="s">
        <v>780</v>
      </c>
      <c r="D11" t="s">
        <v>781</v>
      </c>
      <c r="E11" t="s">
        <v>779</v>
      </c>
      <c r="F11" t="s">
        <v>8100</v>
      </c>
      <c r="G11" t="s">
        <v>8781</v>
      </c>
      <c r="H11" t="s">
        <v>8750</v>
      </c>
      <c r="I11" t="s">
        <v>781</v>
      </c>
      <c r="J11" t="s">
        <v>8782</v>
      </c>
      <c r="K11" t="s">
        <v>8788</v>
      </c>
      <c r="L11" t="s">
        <v>8789</v>
      </c>
      <c r="M11" t="s">
        <v>8785</v>
      </c>
      <c r="N11">
        <v>523</v>
      </c>
      <c r="O11" t="s">
        <v>8741</v>
      </c>
    </row>
    <row r="12" spans="1:17">
      <c r="A12" t="s">
        <v>668</v>
      </c>
      <c r="D12" t="s">
        <v>669</v>
      </c>
      <c r="E12" t="s">
        <v>667</v>
      </c>
      <c r="F12" t="s">
        <v>8107</v>
      </c>
      <c r="G12" t="s">
        <v>8790</v>
      </c>
      <c r="H12" t="s">
        <v>8791</v>
      </c>
      <c r="I12" t="s">
        <v>669</v>
      </c>
      <c r="J12" t="s">
        <v>8792</v>
      </c>
      <c r="K12" t="s">
        <v>8793</v>
      </c>
      <c r="L12" t="s">
        <v>8794</v>
      </c>
      <c r="M12" t="s">
        <v>8795</v>
      </c>
      <c r="N12">
        <v>1212</v>
      </c>
      <c r="O12" t="s">
        <v>8741</v>
      </c>
    </row>
    <row r="13" spans="1:17">
      <c r="A13" t="s">
        <v>676</v>
      </c>
      <c r="D13" t="s">
        <v>669</v>
      </c>
      <c r="E13" t="s">
        <v>675</v>
      </c>
      <c r="F13" t="s">
        <v>8107</v>
      </c>
      <c r="G13" t="s">
        <v>8790</v>
      </c>
      <c r="H13" t="s">
        <v>8750</v>
      </c>
      <c r="I13" t="s">
        <v>669</v>
      </c>
      <c r="J13" t="s">
        <v>8796</v>
      </c>
      <c r="K13" t="s">
        <v>8797</v>
      </c>
      <c r="L13" t="s">
        <v>1913</v>
      </c>
      <c r="M13" t="s">
        <v>8739</v>
      </c>
      <c r="N13" t="s">
        <v>8740</v>
      </c>
      <c r="O13" t="s">
        <v>8747</v>
      </c>
      <c r="P13" t="s">
        <v>8798</v>
      </c>
      <c r="Q13" t="s">
        <v>8799</v>
      </c>
    </row>
    <row r="14" spans="1:17">
      <c r="A14" t="s">
        <v>2069</v>
      </c>
      <c r="D14" t="s">
        <v>2070</v>
      </c>
      <c r="E14" t="s">
        <v>2068</v>
      </c>
      <c r="F14" t="s">
        <v>8116</v>
      </c>
      <c r="G14" t="s">
        <v>8742</v>
      </c>
      <c r="H14" t="s">
        <v>8800</v>
      </c>
      <c r="I14" t="s">
        <v>2070</v>
      </c>
      <c r="J14" t="s">
        <v>8737</v>
      </c>
      <c r="K14" t="s">
        <v>8801</v>
      </c>
      <c r="M14" t="s">
        <v>8739</v>
      </c>
      <c r="N14" t="s">
        <v>8740</v>
      </c>
      <c r="O14" t="s">
        <v>8741</v>
      </c>
    </row>
    <row r="15" spans="1:17">
      <c r="A15" t="s">
        <v>1925</v>
      </c>
      <c r="D15" t="s">
        <v>1926</v>
      </c>
      <c r="E15" t="s">
        <v>1924</v>
      </c>
      <c r="F15" t="s">
        <v>8121</v>
      </c>
      <c r="G15" t="s">
        <v>8790</v>
      </c>
      <c r="H15" t="s">
        <v>8750</v>
      </c>
      <c r="I15" t="s">
        <v>1926</v>
      </c>
      <c r="J15" t="s">
        <v>8796</v>
      </c>
      <c r="K15" t="s">
        <v>8802</v>
      </c>
      <c r="L15" t="s">
        <v>1913</v>
      </c>
      <c r="M15" t="s">
        <v>8803</v>
      </c>
      <c r="N15">
        <v>1174</v>
      </c>
      <c r="O15" t="s">
        <v>8741</v>
      </c>
    </row>
    <row r="16" spans="1:17">
      <c r="A16" t="s">
        <v>1937</v>
      </c>
      <c r="D16" t="s">
        <v>1938</v>
      </c>
      <c r="E16" t="s">
        <v>1936</v>
      </c>
      <c r="F16" t="s">
        <v>8126</v>
      </c>
      <c r="G16" t="s">
        <v>8742</v>
      </c>
      <c r="H16" t="s">
        <v>8800</v>
      </c>
      <c r="I16" t="s">
        <v>1938</v>
      </c>
      <c r="J16" t="s">
        <v>8792</v>
      </c>
      <c r="K16" t="s">
        <v>8804</v>
      </c>
      <c r="M16" t="s">
        <v>8739</v>
      </c>
      <c r="N16" t="s">
        <v>8740</v>
      </c>
      <c r="O16" t="s">
        <v>8741</v>
      </c>
    </row>
    <row r="17" spans="1:17">
      <c r="A17" t="s">
        <v>1949</v>
      </c>
      <c r="D17" t="s">
        <v>1938</v>
      </c>
      <c r="E17" t="s">
        <v>1948</v>
      </c>
      <c r="F17" t="s">
        <v>8126</v>
      </c>
      <c r="G17" t="s">
        <v>8742</v>
      </c>
      <c r="H17" t="s">
        <v>8760</v>
      </c>
      <c r="I17" t="s">
        <v>1938</v>
      </c>
      <c r="J17" t="s">
        <v>124</v>
      </c>
      <c r="K17" t="s">
        <v>8805</v>
      </c>
      <c r="L17" t="s">
        <v>8806</v>
      </c>
      <c r="M17" t="s">
        <v>8739</v>
      </c>
      <c r="N17" t="s">
        <v>8740</v>
      </c>
      <c r="O17" t="s">
        <v>8747</v>
      </c>
      <c r="P17" t="s">
        <v>8807</v>
      </c>
      <c r="Q17" t="s">
        <v>8808</v>
      </c>
    </row>
    <row r="18" spans="1:17">
      <c r="A18" t="s">
        <v>1960</v>
      </c>
      <c r="D18" t="s">
        <v>1938</v>
      </c>
      <c r="E18" t="s">
        <v>1959</v>
      </c>
      <c r="F18" t="s">
        <v>8126</v>
      </c>
      <c r="G18" t="s">
        <v>8742</v>
      </c>
      <c r="H18" t="s">
        <v>8760</v>
      </c>
      <c r="I18" t="s">
        <v>1938</v>
      </c>
      <c r="J18" t="s">
        <v>8809</v>
      </c>
      <c r="K18" t="s">
        <v>8810</v>
      </c>
      <c r="M18" t="s">
        <v>8739</v>
      </c>
      <c r="N18" t="s">
        <v>8740</v>
      </c>
      <c r="O18" t="s">
        <v>8747</v>
      </c>
      <c r="P18" t="s">
        <v>8811</v>
      </c>
      <c r="Q18" t="s">
        <v>8812</v>
      </c>
    </row>
    <row r="19" spans="1:17">
      <c r="A19" t="s">
        <v>1971</v>
      </c>
      <c r="D19" t="s">
        <v>1938</v>
      </c>
      <c r="E19" t="s">
        <v>1970</v>
      </c>
      <c r="F19" t="s">
        <v>8126</v>
      </c>
      <c r="G19" t="s">
        <v>8742</v>
      </c>
      <c r="H19" t="s">
        <v>8800</v>
      </c>
      <c r="I19" t="s">
        <v>1938</v>
      </c>
      <c r="J19" t="s">
        <v>8813</v>
      </c>
      <c r="K19" t="s">
        <v>8814</v>
      </c>
      <c r="M19" t="s">
        <v>8739</v>
      </c>
      <c r="N19" t="s">
        <v>8740</v>
      </c>
      <c r="O19" t="s">
        <v>8747</v>
      </c>
      <c r="P19" t="s">
        <v>8815</v>
      </c>
      <c r="Q19" t="s">
        <v>8816</v>
      </c>
    </row>
    <row r="20" spans="1:17">
      <c r="A20" t="s">
        <v>2081</v>
      </c>
      <c r="D20" t="s">
        <v>2082</v>
      </c>
      <c r="E20" t="s">
        <v>2080</v>
      </c>
      <c r="F20" t="s">
        <v>8127</v>
      </c>
      <c r="G20" t="s">
        <v>8742</v>
      </c>
      <c r="H20" t="s">
        <v>8800</v>
      </c>
      <c r="I20" t="s">
        <v>2082</v>
      </c>
      <c r="J20" t="s">
        <v>8737</v>
      </c>
      <c r="K20" t="s">
        <v>8817</v>
      </c>
      <c r="M20" t="s">
        <v>8739</v>
      </c>
      <c r="N20" t="s">
        <v>8740</v>
      </c>
      <c r="O20" t="s">
        <v>8741</v>
      </c>
    </row>
    <row r="21" spans="1:17">
      <c r="A21" t="s">
        <v>1342</v>
      </c>
      <c r="D21" t="s">
        <v>460</v>
      </c>
      <c r="E21" t="s">
        <v>1341</v>
      </c>
      <c r="F21" t="s">
        <v>8132</v>
      </c>
      <c r="G21" t="s">
        <v>8790</v>
      </c>
      <c r="H21" t="s">
        <v>8800</v>
      </c>
      <c r="I21" t="s">
        <v>460</v>
      </c>
      <c r="J21" t="s">
        <v>8737</v>
      </c>
      <c r="K21" t="s">
        <v>8818</v>
      </c>
      <c r="M21" t="s">
        <v>8739</v>
      </c>
      <c r="N21" t="s">
        <v>8740</v>
      </c>
      <c r="O21" t="s">
        <v>8741</v>
      </c>
    </row>
    <row r="22" spans="1:17">
      <c r="A22" t="s">
        <v>459</v>
      </c>
      <c r="D22" t="s">
        <v>460</v>
      </c>
      <c r="E22" t="s">
        <v>458</v>
      </c>
      <c r="F22" t="s">
        <v>8132</v>
      </c>
      <c r="G22" t="s">
        <v>8790</v>
      </c>
      <c r="H22" t="s">
        <v>8750</v>
      </c>
      <c r="I22" t="s">
        <v>460</v>
      </c>
      <c r="J22" t="s">
        <v>8819</v>
      </c>
      <c r="K22" t="s">
        <v>8820</v>
      </c>
      <c r="L22" t="s">
        <v>1913</v>
      </c>
      <c r="M22" t="s">
        <v>8739</v>
      </c>
      <c r="N22" t="s">
        <v>8740</v>
      </c>
      <c r="O22" t="s">
        <v>8741</v>
      </c>
    </row>
    <row r="23" spans="1:17">
      <c r="A23" t="s">
        <v>475</v>
      </c>
      <c r="D23" t="s">
        <v>476</v>
      </c>
      <c r="E23" t="s">
        <v>474</v>
      </c>
      <c r="F23" t="s">
        <v>8137</v>
      </c>
      <c r="G23" t="s">
        <v>8790</v>
      </c>
      <c r="H23" t="s">
        <v>8750</v>
      </c>
      <c r="I23" t="s">
        <v>476</v>
      </c>
      <c r="J23" t="s">
        <v>8821</v>
      </c>
      <c r="K23" t="s">
        <v>8822</v>
      </c>
      <c r="L23" t="s">
        <v>482</v>
      </c>
      <c r="M23" t="s">
        <v>8823</v>
      </c>
      <c r="N23">
        <v>2221</v>
      </c>
      <c r="O23" t="s">
        <v>8741</v>
      </c>
    </row>
    <row r="24" spans="1:17">
      <c r="A24" t="s">
        <v>1371</v>
      </c>
      <c r="D24" t="s">
        <v>1372</v>
      </c>
      <c r="E24" t="s">
        <v>1370</v>
      </c>
      <c r="F24" t="s">
        <v>8144</v>
      </c>
      <c r="G24" t="s">
        <v>8781</v>
      </c>
      <c r="H24" t="s">
        <v>8750</v>
      </c>
      <c r="I24" t="s">
        <v>1372</v>
      </c>
      <c r="J24" t="s">
        <v>8782</v>
      </c>
      <c r="K24" t="s">
        <v>8824</v>
      </c>
      <c r="L24" t="s">
        <v>8825</v>
      </c>
      <c r="M24" t="s">
        <v>8785</v>
      </c>
      <c r="N24">
        <v>523</v>
      </c>
      <c r="O24" t="s">
        <v>8741</v>
      </c>
    </row>
    <row r="25" spans="1:17">
      <c r="A25" t="s">
        <v>448</v>
      </c>
      <c r="D25" t="s">
        <v>419</v>
      </c>
      <c r="E25" t="s">
        <v>447</v>
      </c>
      <c r="F25" t="s">
        <v>8147</v>
      </c>
      <c r="G25" t="s">
        <v>8742</v>
      </c>
      <c r="H25" t="s">
        <v>8826</v>
      </c>
      <c r="I25" t="s">
        <v>419</v>
      </c>
      <c r="J25" t="s">
        <v>8792</v>
      </c>
      <c r="K25" t="s">
        <v>8827</v>
      </c>
      <c r="M25" t="s">
        <v>8739</v>
      </c>
      <c r="N25" t="s">
        <v>8740</v>
      </c>
      <c r="O25" t="s">
        <v>8741</v>
      </c>
    </row>
    <row r="26" spans="1:17">
      <c r="A26" t="s">
        <v>433</v>
      </c>
      <c r="D26" t="s">
        <v>419</v>
      </c>
      <c r="E26" t="s">
        <v>432</v>
      </c>
      <c r="F26" t="s">
        <v>8147</v>
      </c>
      <c r="G26" t="s">
        <v>8742</v>
      </c>
      <c r="H26" t="s">
        <v>8750</v>
      </c>
      <c r="I26" t="s">
        <v>419</v>
      </c>
      <c r="J26" t="s">
        <v>8828</v>
      </c>
      <c r="K26" t="s">
        <v>8829</v>
      </c>
      <c r="M26" t="s">
        <v>8739</v>
      </c>
      <c r="N26" t="s">
        <v>8740</v>
      </c>
      <c r="O26" t="s">
        <v>8741</v>
      </c>
    </row>
    <row r="27" spans="1:17">
      <c r="A27" t="s">
        <v>418</v>
      </c>
      <c r="D27" t="s">
        <v>419</v>
      </c>
      <c r="E27" t="s">
        <v>417</v>
      </c>
      <c r="F27" t="s">
        <v>8147</v>
      </c>
      <c r="G27" t="s">
        <v>8742</v>
      </c>
      <c r="H27" t="s">
        <v>8743</v>
      </c>
      <c r="I27" t="s">
        <v>419</v>
      </c>
      <c r="J27" t="s">
        <v>8830</v>
      </c>
      <c r="K27" t="s">
        <v>8831</v>
      </c>
      <c r="M27" t="s">
        <v>8739</v>
      </c>
      <c r="N27" t="s">
        <v>8740</v>
      </c>
      <c r="O27" t="s">
        <v>8741</v>
      </c>
    </row>
    <row r="28" spans="1:17">
      <c r="A28" t="s">
        <v>489</v>
      </c>
      <c r="D28" t="s">
        <v>490</v>
      </c>
      <c r="E28" t="s">
        <v>488</v>
      </c>
      <c r="F28" t="s">
        <v>8152</v>
      </c>
      <c r="G28" t="s">
        <v>8790</v>
      </c>
      <c r="H28" t="s">
        <v>8750</v>
      </c>
      <c r="I28" t="s">
        <v>490</v>
      </c>
      <c r="J28" t="s">
        <v>8819</v>
      </c>
      <c r="K28" t="s">
        <v>8832</v>
      </c>
      <c r="L28" t="s">
        <v>1913</v>
      </c>
      <c r="M28" t="s">
        <v>8803</v>
      </c>
      <c r="N28">
        <v>1174</v>
      </c>
      <c r="O28" t="s">
        <v>8741</v>
      </c>
    </row>
    <row r="29" spans="1:17">
      <c r="A29" t="s">
        <v>89</v>
      </c>
      <c r="D29" t="s">
        <v>90</v>
      </c>
      <c r="E29" t="s">
        <v>88</v>
      </c>
      <c r="F29" t="s">
        <v>8153</v>
      </c>
      <c r="G29" t="s">
        <v>8742</v>
      </c>
      <c r="H29" t="s">
        <v>8750</v>
      </c>
      <c r="I29" t="s">
        <v>90</v>
      </c>
      <c r="J29" t="s">
        <v>8828</v>
      </c>
      <c r="K29" t="s">
        <v>8833</v>
      </c>
      <c r="L29" t="s">
        <v>8834</v>
      </c>
      <c r="M29" t="s">
        <v>8739</v>
      </c>
      <c r="N29" t="s">
        <v>8740</v>
      </c>
      <c r="O29" t="s">
        <v>8741</v>
      </c>
    </row>
    <row r="30" spans="1:17">
      <c r="A30" t="s">
        <v>95</v>
      </c>
      <c r="D30" t="s">
        <v>90</v>
      </c>
      <c r="E30" t="s">
        <v>94</v>
      </c>
      <c r="F30" t="s">
        <v>8153</v>
      </c>
      <c r="G30" t="s">
        <v>8742</v>
      </c>
      <c r="H30" t="s">
        <v>8750</v>
      </c>
      <c r="I30" t="s">
        <v>90</v>
      </c>
      <c r="J30" t="s">
        <v>8835</v>
      </c>
      <c r="K30" t="s">
        <v>8836</v>
      </c>
      <c r="M30" t="s">
        <v>8739</v>
      </c>
      <c r="N30" t="s">
        <v>8740</v>
      </c>
      <c r="O30" t="s">
        <v>8747</v>
      </c>
      <c r="P30" t="s">
        <v>8837</v>
      </c>
      <c r="Q30" t="s">
        <v>8838</v>
      </c>
    </row>
    <row r="31" spans="1:17">
      <c r="A31" t="s">
        <v>298</v>
      </c>
      <c r="D31" t="s">
        <v>90</v>
      </c>
      <c r="E31" t="s">
        <v>297</v>
      </c>
      <c r="F31" t="s">
        <v>8153</v>
      </c>
      <c r="G31" t="s">
        <v>8742</v>
      </c>
      <c r="H31" t="s">
        <v>8750</v>
      </c>
      <c r="I31" t="s">
        <v>90</v>
      </c>
      <c r="J31" t="s">
        <v>8792</v>
      </c>
      <c r="K31" t="s">
        <v>8839</v>
      </c>
      <c r="M31" t="s">
        <v>8840</v>
      </c>
      <c r="N31">
        <v>1772</v>
      </c>
      <c r="O31" t="s">
        <v>8741</v>
      </c>
    </row>
    <row r="32" spans="1:17">
      <c r="A32" t="s">
        <v>2395</v>
      </c>
      <c r="D32" t="s">
        <v>519</v>
      </c>
      <c r="E32" t="s">
        <v>2394</v>
      </c>
      <c r="F32" t="s">
        <v>8154</v>
      </c>
      <c r="G32" t="s">
        <v>8790</v>
      </c>
      <c r="H32" t="s">
        <v>8841</v>
      </c>
      <c r="I32" t="s">
        <v>519</v>
      </c>
      <c r="J32" t="s">
        <v>8842</v>
      </c>
      <c r="K32" t="s">
        <v>8843</v>
      </c>
      <c r="M32" t="s">
        <v>8844</v>
      </c>
      <c r="N32">
        <v>76</v>
      </c>
    </row>
    <row r="33" spans="1:17">
      <c r="A33" t="s">
        <v>518</v>
      </c>
      <c r="D33" t="s">
        <v>519</v>
      </c>
      <c r="E33" t="s">
        <v>517</v>
      </c>
      <c r="F33" t="s">
        <v>8154</v>
      </c>
      <c r="G33" t="s">
        <v>8790</v>
      </c>
      <c r="H33" t="s">
        <v>8750</v>
      </c>
      <c r="I33" t="s">
        <v>519</v>
      </c>
      <c r="J33" t="s">
        <v>8819</v>
      </c>
      <c r="K33" t="s">
        <v>8845</v>
      </c>
      <c r="L33" t="s">
        <v>1913</v>
      </c>
      <c r="M33" t="s">
        <v>8739</v>
      </c>
      <c r="N33" t="s">
        <v>8740</v>
      </c>
      <c r="O33" t="s">
        <v>8741</v>
      </c>
    </row>
    <row r="34" spans="1:17">
      <c r="A34" t="s">
        <v>2415</v>
      </c>
      <c r="D34" t="s">
        <v>519</v>
      </c>
      <c r="E34" t="s">
        <v>2414</v>
      </c>
      <c r="F34" t="s">
        <v>8154</v>
      </c>
      <c r="G34" t="s">
        <v>8790</v>
      </c>
      <c r="H34" t="s">
        <v>8841</v>
      </c>
      <c r="I34" t="s">
        <v>519</v>
      </c>
      <c r="J34" t="s">
        <v>8846</v>
      </c>
      <c r="K34" t="s">
        <v>8847</v>
      </c>
      <c r="M34" t="s">
        <v>8844</v>
      </c>
      <c r="N34">
        <v>76</v>
      </c>
      <c r="O34" t="s">
        <v>8741</v>
      </c>
      <c r="P34" t="s">
        <v>8848</v>
      </c>
      <c r="Q34" t="s">
        <v>8849</v>
      </c>
    </row>
    <row r="35" spans="1:17">
      <c r="A35" t="s">
        <v>730</v>
      </c>
      <c r="D35" t="s">
        <v>731</v>
      </c>
      <c r="E35" t="s">
        <v>729</v>
      </c>
      <c r="F35" t="s">
        <v>8155</v>
      </c>
      <c r="G35" t="s">
        <v>8742</v>
      </c>
      <c r="H35" t="s">
        <v>8750</v>
      </c>
      <c r="I35" t="s">
        <v>731</v>
      </c>
      <c r="J35" t="s">
        <v>8850</v>
      </c>
      <c r="K35" t="s">
        <v>8851</v>
      </c>
      <c r="L35" t="s">
        <v>8852</v>
      </c>
      <c r="M35" t="s">
        <v>8853</v>
      </c>
      <c r="N35">
        <v>646</v>
      </c>
      <c r="O35" t="s">
        <v>8747</v>
      </c>
      <c r="P35" t="s">
        <v>8854</v>
      </c>
      <c r="Q35" t="s">
        <v>8855</v>
      </c>
    </row>
    <row r="36" spans="1:17">
      <c r="A36" t="s">
        <v>1556</v>
      </c>
      <c r="D36" t="s">
        <v>1557</v>
      </c>
      <c r="E36" t="s">
        <v>1555</v>
      </c>
      <c r="F36" t="s">
        <v>8156</v>
      </c>
      <c r="G36" t="s">
        <v>8742</v>
      </c>
      <c r="H36" t="s">
        <v>8750</v>
      </c>
      <c r="I36" t="s">
        <v>1557</v>
      </c>
      <c r="J36" t="s">
        <v>8737</v>
      </c>
      <c r="K36" t="s">
        <v>8856</v>
      </c>
      <c r="L36" t="s">
        <v>8857</v>
      </c>
      <c r="M36" t="s">
        <v>8739</v>
      </c>
      <c r="N36" t="s">
        <v>8740</v>
      </c>
      <c r="O36" t="s">
        <v>8741</v>
      </c>
    </row>
    <row r="37" spans="1:17">
      <c r="A37" t="s">
        <v>855</v>
      </c>
      <c r="D37" t="s">
        <v>856</v>
      </c>
      <c r="E37" t="s">
        <v>854</v>
      </c>
      <c r="F37" t="s">
        <v>8159</v>
      </c>
      <c r="G37" t="s">
        <v>8781</v>
      </c>
      <c r="H37" t="s">
        <v>8750</v>
      </c>
      <c r="I37" t="s">
        <v>856</v>
      </c>
      <c r="J37" t="s">
        <v>8828</v>
      </c>
      <c r="K37" t="s">
        <v>8858</v>
      </c>
      <c r="L37" t="s">
        <v>8859</v>
      </c>
      <c r="M37" t="s">
        <v>8739</v>
      </c>
      <c r="N37" t="s">
        <v>8740</v>
      </c>
      <c r="O37" t="s">
        <v>8747</v>
      </c>
      <c r="P37" t="s">
        <v>8860</v>
      </c>
      <c r="Q37" t="s">
        <v>8861</v>
      </c>
    </row>
    <row r="38" spans="1:17">
      <c r="A38" t="s">
        <v>792</v>
      </c>
      <c r="D38" t="s">
        <v>793</v>
      </c>
      <c r="E38" t="s">
        <v>791</v>
      </c>
      <c r="F38" t="s">
        <v>8160</v>
      </c>
      <c r="G38" t="s">
        <v>8781</v>
      </c>
      <c r="H38" t="s">
        <v>8750</v>
      </c>
      <c r="I38" t="s">
        <v>793</v>
      </c>
      <c r="J38" t="s">
        <v>8782</v>
      </c>
      <c r="K38" t="s">
        <v>8862</v>
      </c>
      <c r="L38" t="s">
        <v>8863</v>
      </c>
      <c r="M38" t="s">
        <v>8785</v>
      </c>
      <c r="N38">
        <v>523</v>
      </c>
      <c r="O38" t="s">
        <v>8741</v>
      </c>
    </row>
    <row r="39" spans="1:17">
      <c r="A39" t="s">
        <v>394</v>
      </c>
      <c r="D39" t="s">
        <v>350</v>
      </c>
      <c r="E39" t="s">
        <v>393</v>
      </c>
      <c r="F39" t="s">
        <v>8161</v>
      </c>
      <c r="G39" t="s">
        <v>8742</v>
      </c>
      <c r="H39" t="s">
        <v>8864</v>
      </c>
      <c r="I39" t="s">
        <v>350</v>
      </c>
      <c r="J39" t="s">
        <v>8737</v>
      </c>
      <c r="K39" t="s">
        <v>8865</v>
      </c>
      <c r="L39" t="s">
        <v>1556</v>
      </c>
      <c r="M39" t="s">
        <v>8739</v>
      </c>
      <c r="N39" t="s">
        <v>8740</v>
      </c>
      <c r="O39" t="s">
        <v>8741</v>
      </c>
    </row>
    <row r="40" spans="1:17">
      <c r="A40" t="s">
        <v>349</v>
      </c>
      <c r="D40" t="s">
        <v>350</v>
      </c>
      <c r="E40" t="s">
        <v>348</v>
      </c>
      <c r="F40" t="s">
        <v>8161</v>
      </c>
      <c r="G40" t="s">
        <v>8742</v>
      </c>
      <c r="H40" t="s">
        <v>8750</v>
      </c>
      <c r="I40" t="s">
        <v>350</v>
      </c>
      <c r="J40" t="s">
        <v>8750</v>
      </c>
      <c r="K40" t="s">
        <v>8866</v>
      </c>
      <c r="M40" t="s">
        <v>8867</v>
      </c>
      <c r="N40">
        <v>1794</v>
      </c>
      <c r="O40" t="s">
        <v>8741</v>
      </c>
    </row>
    <row r="41" spans="1:17">
      <c r="A41" t="s">
        <v>355</v>
      </c>
      <c r="D41" t="s">
        <v>350</v>
      </c>
      <c r="E41" t="s">
        <v>354</v>
      </c>
      <c r="F41" t="s">
        <v>8161</v>
      </c>
      <c r="G41" t="s">
        <v>8742</v>
      </c>
      <c r="H41" t="s">
        <v>8760</v>
      </c>
      <c r="I41" t="s">
        <v>350</v>
      </c>
      <c r="J41" t="s">
        <v>354</v>
      </c>
      <c r="K41" t="s">
        <v>8868</v>
      </c>
      <c r="L41" t="s">
        <v>1556</v>
      </c>
      <c r="M41" t="s">
        <v>8869</v>
      </c>
      <c r="N41">
        <v>1608</v>
      </c>
      <c r="O41" t="s">
        <v>8747</v>
      </c>
      <c r="P41" t="s">
        <v>8870</v>
      </c>
      <c r="Q41" t="s">
        <v>8871</v>
      </c>
    </row>
    <row r="42" spans="1:17">
      <c r="A42" t="s">
        <v>361</v>
      </c>
      <c r="D42" t="s">
        <v>350</v>
      </c>
      <c r="E42" t="s">
        <v>360</v>
      </c>
      <c r="F42" t="s">
        <v>8161</v>
      </c>
      <c r="G42" t="s">
        <v>8742</v>
      </c>
      <c r="H42" t="s">
        <v>8743</v>
      </c>
      <c r="I42" t="s">
        <v>350</v>
      </c>
      <c r="J42" t="s">
        <v>8830</v>
      </c>
      <c r="K42" t="s">
        <v>8872</v>
      </c>
      <c r="L42" t="s">
        <v>8873</v>
      </c>
      <c r="M42" t="s">
        <v>8874</v>
      </c>
      <c r="N42">
        <v>1177</v>
      </c>
      <c r="O42" t="s">
        <v>8747</v>
      </c>
      <c r="P42" t="s">
        <v>8875</v>
      </c>
      <c r="Q42" t="s">
        <v>8876</v>
      </c>
    </row>
    <row r="43" spans="1:17">
      <c r="A43" t="s">
        <v>39</v>
      </c>
      <c r="D43" t="s">
        <v>40</v>
      </c>
      <c r="E43" t="s">
        <v>38</v>
      </c>
      <c r="F43" t="s">
        <v>8186</v>
      </c>
      <c r="G43" t="s">
        <v>8781</v>
      </c>
      <c r="H43" t="s">
        <v>8750</v>
      </c>
      <c r="I43" t="s">
        <v>40</v>
      </c>
      <c r="J43" t="s">
        <v>8828</v>
      </c>
      <c r="K43" t="s">
        <v>8877</v>
      </c>
      <c r="L43" t="s">
        <v>183</v>
      </c>
      <c r="M43" t="s">
        <v>8739</v>
      </c>
      <c r="N43" t="s">
        <v>8740</v>
      </c>
      <c r="O43" t="s">
        <v>8747</v>
      </c>
      <c r="P43" t="s">
        <v>8878</v>
      </c>
      <c r="Q43" t="s">
        <v>8879</v>
      </c>
    </row>
    <row r="44" spans="1:17">
      <c r="A44" t="s">
        <v>2048</v>
      </c>
      <c r="D44" t="s">
        <v>2049</v>
      </c>
      <c r="E44" t="s">
        <v>2047</v>
      </c>
      <c r="F44" t="s">
        <v>8191</v>
      </c>
      <c r="G44" t="s">
        <v>8790</v>
      </c>
      <c r="H44" t="s">
        <v>8880</v>
      </c>
      <c r="I44" t="s">
        <v>2049</v>
      </c>
      <c r="J44" t="s">
        <v>8737</v>
      </c>
      <c r="K44" t="s">
        <v>8881</v>
      </c>
      <c r="M44" t="s">
        <v>8739</v>
      </c>
      <c r="N44" t="s">
        <v>8740</v>
      </c>
      <c r="O44" t="s">
        <v>8741</v>
      </c>
    </row>
    <row r="45" spans="1:17">
      <c r="A45" t="s">
        <v>1628</v>
      </c>
      <c r="D45" t="s">
        <v>1629</v>
      </c>
      <c r="E45" t="s">
        <v>1627</v>
      </c>
      <c r="F45" t="s">
        <v>8200</v>
      </c>
      <c r="G45" t="s">
        <v>8790</v>
      </c>
      <c r="H45" t="s">
        <v>8882</v>
      </c>
      <c r="I45" t="s">
        <v>1629</v>
      </c>
      <c r="J45" t="s">
        <v>8737</v>
      </c>
      <c r="K45" t="s">
        <v>8883</v>
      </c>
      <c r="M45" t="s">
        <v>8739</v>
      </c>
      <c r="N45" t="s">
        <v>8740</v>
      </c>
      <c r="O45" t="s">
        <v>8741</v>
      </c>
    </row>
    <row r="46" spans="1:17">
      <c r="A46" t="s">
        <v>1640</v>
      </c>
      <c r="D46" t="s">
        <v>1641</v>
      </c>
      <c r="E46" t="s">
        <v>1639</v>
      </c>
      <c r="F46" t="s">
        <v>8203</v>
      </c>
      <c r="G46" t="s">
        <v>8790</v>
      </c>
      <c r="H46" t="s">
        <v>8884</v>
      </c>
      <c r="I46" t="s">
        <v>1641</v>
      </c>
      <c r="J46" t="s">
        <v>8737</v>
      </c>
      <c r="K46" t="s">
        <v>8885</v>
      </c>
      <c r="M46" t="s">
        <v>8739</v>
      </c>
      <c r="N46" t="s">
        <v>8740</v>
      </c>
      <c r="O46" t="s">
        <v>8741</v>
      </c>
    </row>
    <row r="47" spans="1:17">
      <c r="A47" t="s">
        <v>1144</v>
      </c>
      <c r="D47" t="s">
        <v>1145</v>
      </c>
      <c r="E47" t="s">
        <v>1143</v>
      </c>
      <c r="F47" t="s">
        <v>8204</v>
      </c>
      <c r="G47" t="s">
        <v>8781</v>
      </c>
      <c r="H47" t="s">
        <v>8750</v>
      </c>
      <c r="I47" t="s">
        <v>1145</v>
      </c>
      <c r="J47" t="s">
        <v>8782</v>
      </c>
      <c r="K47" t="s">
        <v>8886</v>
      </c>
      <c r="L47" t="s">
        <v>8887</v>
      </c>
      <c r="M47" t="s">
        <v>8888</v>
      </c>
      <c r="N47">
        <v>1157</v>
      </c>
      <c r="O47" t="s">
        <v>8747</v>
      </c>
      <c r="P47" t="s">
        <v>8889</v>
      </c>
      <c r="Q47" t="s">
        <v>8890</v>
      </c>
    </row>
    <row r="48" spans="1:17">
      <c r="A48" t="s">
        <v>230</v>
      </c>
      <c r="D48" t="s">
        <v>231</v>
      </c>
      <c r="E48" t="s">
        <v>229</v>
      </c>
      <c r="F48" t="s">
        <v>8205</v>
      </c>
      <c r="G48" t="s">
        <v>8735</v>
      </c>
      <c r="H48" t="s">
        <v>8760</v>
      </c>
      <c r="I48" t="s">
        <v>231</v>
      </c>
      <c r="J48" t="s">
        <v>229</v>
      </c>
      <c r="K48" t="s">
        <v>8891</v>
      </c>
      <c r="M48" t="s">
        <v>8892</v>
      </c>
      <c r="N48">
        <v>2130</v>
      </c>
      <c r="O48" t="s">
        <v>8747</v>
      </c>
      <c r="P48" t="s">
        <v>8893</v>
      </c>
      <c r="Q48" t="s">
        <v>8894</v>
      </c>
    </row>
    <row r="49" spans="1:17">
      <c r="A49" t="s">
        <v>267</v>
      </c>
      <c r="D49" t="s">
        <v>268</v>
      </c>
      <c r="E49" t="s">
        <v>266</v>
      </c>
      <c r="F49" t="s">
        <v>8210</v>
      </c>
      <c r="G49" t="s">
        <v>8895</v>
      </c>
      <c r="H49" t="s">
        <v>8750</v>
      </c>
      <c r="I49" t="s">
        <v>268</v>
      </c>
      <c r="J49" t="s">
        <v>8896</v>
      </c>
      <c r="K49" t="s">
        <v>8897</v>
      </c>
      <c r="M49" t="s">
        <v>8898</v>
      </c>
      <c r="N49">
        <v>1886</v>
      </c>
      <c r="O49" t="s">
        <v>8747</v>
      </c>
      <c r="P49" t="s">
        <v>8899</v>
      </c>
      <c r="Q49" t="s">
        <v>8900</v>
      </c>
    </row>
    <row r="50" spans="1:17">
      <c r="A50" t="s">
        <v>277</v>
      </c>
      <c r="D50" t="s">
        <v>101</v>
      </c>
      <c r="E50" t="s">
        <v>276</v>
      </c>
      <c r="F50" t="s">
        <v>8211</v>
      </c>
      <c r="G50" t="s">
        <v>8895</v>
      </c>
      <c r="H50" t="s">
        <v>8841</v>
      </c>
      <c r="I50" t="s">
        <v>101</v>
      </c>
      <c r="J50" t="s">
        <v>8792</v>
      </c>
      <c r="K50" t="s">
        <v>8901</v>
      </c>
      <c r="L50" t="s">
        <v>8902</v>
      </c>
      <c r="M50" t="s">
        <v>8739</v>
      </c>
      <c r="N50" t="s">
        <v>8740</v>
      </c>
      <c r="O50" t="s">
        <v>8741</v>
      </c>
      <c r="P50" t="s">
        <v>8903</v>
      </c>
      <c r="Q50" t="s">
        <v>8904</v>
      </c>
    </row>
    <row r="51" spans="1:17">
      <c r="A51" t="s">
        <v>100</v>
      </c>
      <c r="D51" t="s">
        <v>101</v>
      </c>
      <c r="E51" t="s">
        <v>99</v>
      </c>
      <c r="F51" t="s">
        <v>8211</v>
      </c>
      <c r="G51" t="s">
        <v>8895</v>
      </c>
      <c r="H51" t="s">
        <v>8760</v>
      </c>
      <c r="I51" t="s">
        <v>101</v>
      </c>
      <c r="J51" t="s">
        <v>8761</v>
      </c>
      <c r="K51" t="s">
        <v>8905</v>
      </c>
      <c r="L51" t="s">
        <v>277</v>
      </c>
      <c r="M51" t="s">
        <v>8739</v>
      </c>
      <c r="N51" t="s">
        <v>8740</v>
      </c>
      <c r="O51" t="s">
        <v>8741</v>
      </c>
      <c r="P51" t="s">
        <v>8903</v>
      </c>
      <c r="Q51" t="s">
        <v>8904</v>
      </c>
    </row>
    <row r="52" spans="1:17">
      <c r="A52" t="s">
        <v>106</v>
      </c>
      <c r="D52" t="s">
        <v>101</v>
      </c>
      <c r="E52" t="s">
        <v>105</v>
      </c>
      <c r="F52" t="s">
        <v>8211</v>
      </c>
      <c r="G52" t="s">
        <v>8895</v>
      </c>
      <c r="H52" t="s">
        <v>8750</v>
      </c>
      <c r="I52" t="s">
        <v>101</v>
      </c>
      <c r="J52" t="s">
        <v>8906</v>
      </c>
      <c r="K52" t="s">
        <v>8907</v>
      </c>
      <c r="L52" t="s">
        <v>8908</v>
      </c>
      <c r="M52" t="s">
        <v>8739</v>
      </c>
      <c r="N52" t="s">
        <v>8740</v>
      </c>
      <c r="O52" t="s">
        <v>8747</v>
      </c>
      <c r="P52" t="s">
        <v>8909</v>
      </c>
      <c r="Q52" t="s">
        <v>8910</v>
      </c>
    </row>
    <row r="53" spans="1:17">
      <c r="A53" t="s">
        <v>921</v>
      </c>
      <c r="D53" t="s">
        <v>922</v>
      </c>
      <c r="E53" t="s">
        <v>920</v>
      </c>
      <c r="F53" t="s">
        <v>8216</v>
      </c>
      <c r="G53" t="s">
        <v>8781</v>
      </c>
      <c r="H53" t="s">
        <v>8750</v>
      </c>
      <c r="I53" t="s">
        <v>922</v>
      </c>
      <c r="J53" t="s">
        <v>8828</v>
      </c>
      <c r="K53" t="s">
        <v>8911</v>
      </c>
      <c r="L53" t="s">
        <v>8912</v>
      </c>
      <c r="M53" t="s">
        <v>8739</v>
      </c>
      <c r="N53" t="s">
        <v>8740</v>
      </c>
      <c r="O53" t="s">
        <v>8747</v>
      </c>
      <c r="P53" t="s">
        <v>8913</v>
      </c>
      <c r="Q53" t="s">
        <v>8914</v>
      </c>
    </row>
    <row r="54" spans="1:17">
      <c r="A54" t="s">
        <v>54</v>
      </c>
      <c r="D54" t="s">
        <v>55</v>
      </c>
      <c r="E54" t="s">
        <v>53</v>
      </c>
      <c r="F54" t="s">
        <v>8221</v>
      </c>
      <c r="G54" t="s">
        <v>8895</v>
      </c>
      <c r="H54" t="s">
        <v>8750</v>
      </c>
      <c r="I54" t="s">
        <v>55</v>
      </c>
      <c r="J54" t="s">
        <v>8915</v>
      </c>
      <c r="K54" t="s">
        <v>8916</v>
      </c>
      <c r="L54" t="s">
        <v>1042</v>
      </c>
      <c r="M54" t="s">
        <v>8739</v>
      </c>
      <c r="N54" t="s">
        <v>8740</v>
      </c>
      <c r="O54" t="s">
        <v>8747</v>
      </c>
      <c r="P54" t="s">
        <v>8917</v>
      </c>
      <c r="Q54" t="s">
        <v>8918</v>
      </c>
    </row>
    <row r="55" spans="1:17">
      <c r="A55" t="s">
        <v>541</v>
      </c>
      <c r="D55" t="s">
        <v>542</v>
      </c>
      <c r="E55" t="s">
        <v>540</v>
      </c>
      <c r="F55" t="s">
        <v>8226</v>
      </c>
      <c r="G55" t="s">
        <v>8742</v>
      </c>
      <c r="H55" t="s">
        <v>8919</v>
      </c>
      <c r="I55" t="s">
        <v>542</v>
      </c>
      <c r="J55" t="s">
        <v>8920</v>
      </c>
      <c r="K55" t="s">
        <v>8921</v>
      </c>
      <c r="M55" t="s">
        <v>8922</v>
      </c>
      <c r="N55">
        <v>2160</v>
      </c>
      <c r="O55" t="s">
        <v>8741</v>
      </c>
    </row>
    <row r="56" spans="1:17">
      <c r="A56" t="s">
        <v>1455</v>
      </c>
      <c r="D56" t="s">
        <v>542</v>
      </c>
      <c r="E56" t="s">
        <v>1454</v>
      </c>
      <c r="F56" t="s">
        <v>8226</v>
      </c>
      <c r="G56" t="s">
        <v>8742</v>
      </c>
      <c r="H56" t="s">
        <v>8750</v>
      </c>
      <c r="I56" t="s">
        <v>542</v>
      </c>
      <c r="J56" t="s">
        <v>8923</v>
      </c>
      <c r="K56" t="s">
        <v>8924</v>
      </c>
      <c r="L56" t="s">
        <v>8925</v>
      </c>
      <c r="M56" t="s">
        <v>8739</v>
      </c>
      <c r="N56" t="s">
        <v>8740</v>
      </c>
      <c r="O56" t="s">
        <v>8747</v>
      </c>
      <c r="P56" t="s">
        <v>8926</v>
      </c>
      <c r="Q56" t="s">
        <v>8927</v>
      </c>
    </row>
    <row r="57" spans="1:17">
      <c r="A57" t="s">
        <v>548</v>
      </c>
      <c r="D57" t="s">
        <v>542</v>
      </c>
      <c r="E57" t="s">
        <v>547</v>
      </c>
      <c r="F57" t="s">
        <v>8226</v>
      </c>
      <c r="G57" t="s">
        <v>8742</v>
      </c>
      <c r="H57" t="s">
        <v>8743</v>
      </c>
      <c r="I57" t="s">
        <v>542</v>
      </c>
      <c r="J57" t="s">
        <v>8830</v>
      </c>
      <c r="K57" t="s">
        <v>8928</v>
      </c>
      <c r="L57" t="s">
        <v>8929</v>
      </c>
      <c r="M57" t="s">
        <v>8922</v>
      </c>
      <c r="N57">
        <v>2160</v>
      </c>
      <c r="O57" t="s">
        <v>8747</v>
      </c>
      <c r="P57" t="s">
        <v>8930</v>
      </c>
      <c r="Q57" t="s">
        <v>8931</v>
      </c>
    </row>
    <row r="58" spans="1:17">
      <c r="A58" t="s">
        <v>1475</v>
      </c>
      <c r="D58" t="s">
        <v>1476</v>
      </c>
      <c r="E58" t="s">
        <v>1474</v>
      </c>
      <c r="F58" t="s">
        <v>8241</v>
      </c>
      <c r="G58" t="s">
        <v>8895</v>
      </c>
      <c r="H58" t="s">
        <v>8750</v>
      </c>
      <c r="I58" t="s">
        <v>1476</v>
      </c>
      <c r="J58" t="s">
        <v>8915</v>
      </c>
      <c r="K58" t="s">
        <v>8932</v>
      </c>
      <c r="L58" t="s">
        <v>1042</v>
      </c>
      <c r="M58" t="s">
        <v>8739</v>
      </c>
      <c r="N58" t="s">
        <v>8740</v>
      </c>
      <c r="O58" t="s">
        <v>8741</v>
      </c>
    </row>
    <row r="59" spans="1:17">
      <c r="A59" t="s">
        <v>1487</v>
      </c>
      <c r="D59" t="s">
        <v>1476</v>
      </c>
      <c r="E59" t="s">
        <v>1486</v>
      </c>
      <c r="F59" t="s">
        <v>8241</v>
      </c>
      <c r="G59" t="s">
        <v>8895</v>
      </c>
      <c r="H59" t="s">
        <v>8933</v>
      </c>
      <c r="I59" t="s">
        <v>1476</v>
      </c>
      <c r="J59" t="s">
        <v>8737</v>
      </c>
      <c r="K59" t="s">
        <v>8934</v>
      </c>
      <c r="L59" t="s">
        <v>1042</v>
      </c>
      <c r="M59" t="s">
        <v>8757</v>
      </c>
      <c r="N59">
        <v>334</v>
      </c>
      <c r="O59" t="s">
        <v>8741</v>
      </c>
    </row>
    <row r="60" spans="1:17">
      <c r="A60" t="s">
        <v>1498</v>
      </c>
      <c r="D60" t="s">
        <v>1499</v>
      </c>
      <c r="E60" t="s">
        <v>1497</v>
      </c>
      <c r="F60" t="s">
        <v>8244</v>
      </c>
      <c r="G60" t="s">
        <v>8742</v>
      </c>
      <c r="H60" t="s">
        <v>8750</v>
      </c>
      <c r="I60" t="s">
        <v>1499</v>
      </c>
      <c r="J60" t="s">
        <v>8828</v>
      </c>
      <c r="K60" t="s">
        <v>8935</v>
      </c>
      <c r="L60" t="s">
        <v>8936</v>
      </c>
      <c r="M60" t="s">
        <v>8739</v>
      </c>
      <c r="N60" t="s">
        <v>8740</v>
      </c>
      <c r="O60" t="s">
        <v>8741</v>
      </c>
    </row>
    <row r="61" spans="1:17">
      <c r="A61" t="s">
        <v>1510</v>
      </c>
      <c r="D61" t="s">
        <v>1499</v>
      </c>
      <c r="E61" t="s">
        <v>1509</v>
      </c>
      <c r="F61" t="s">
        <v>8244</v>
      </c>
      <c r="G61" t="s">
        <v>8742</v>
      </c>
      <c r="H61" t="s">
        <v>8750</v>
      </c>
      <c r="I61" t="s">
        <v>1499</v>
      </c>
      <c r="J61" t="s">
        <v>8937</v>
      </c>
      <c r="K61" t="s">
        <v>8938</v>
      </c>
      <c r="L61" t="s">
        <v>1715</v>
      </c>
      <c r="M61" t="s">
        <v>8939</v>
      </c>
      <c r="N61">
        <v>273</v>
      </c>
      <c r="O61" t="s">
        <v>8747</v>
      </c>
      <c r="P61" t="s">
        <v>8940</v>
      </c>
      <c r="Q61" t="s">
        <v>8941</v>
      </c>
    </row>
    <row r="62" spans="1:17">
      <c r="A62" t="s">
        <v>2360</v>
      </c>
      <c r="D62" t="s">
        <v>1499</v>
      </c>
      <c r="E62" t="s">
        <v>2359</v>
      </c>
      <c r="F62" t="s">
        <v>8244</v>
      </c>
      <c r="G62" t="s">
        <v>8742</v>
      </c>
      <c r="H62" t="s">
        <v>8750</v>
      </c>
      <c r="I62" t="s">
        <v>1499</v>
      </c>
      <c r="J62" t="s">
        <v>8842</v>
      </c>
      <c r="K62" t="s">
        <v>8942</v>
      </c>
      <c r="L62" t="s">
        <v>8943</v>
      </c>
      <c r="M62" t="s">
        <v>8944</v>
      </c>
      <c r="N62">
        <v>89</v>
      </c>
      <c r="O62" t="s">
        <v>8741</v>
      </c>
    </row>
    <row r="63" spans="1:17">
      <c r="A63" t="s">
        <v>987</v>
      </c>
      <c r="D63" t="s">
        <v>988</v>
      </c>
      <c r="E63" t="s">
        <v>986</v>
      </c>
      <c r="F63" t="s">
        <v>8251</v>
      </c>
      <c r="G63" t="s">
        <v>8742</v>
      </c>
      <c r="H63" t="s">
        <v>8743</v>
      </c>
      <c r="I63" t="s">
        <v>988</v>
      </c>
      <c r="J63" t="s">
        <v>8945</v>
      </c>
      <c r="K63" t="s">
        <v>8946</v>
      </c>
      <c r="M63" t="s">
        <v>8947</v>
      </c>
      <c r="N63">
        <v>246</v>
      </c>
      <c r="O63" t="s">
        <v>8741</v>
      </c>
      <c r="P63" t="s">
        <v>8948</v>
      </c>
      <c r="Q63" t="s">
        <v>8949</v>
      </c>
    </row>
    <row r="64" spans="1:17">
      <c r="A64" t="s">
        <v>804</v>
      </c>
      <c r="D64" t="s">
        <v>805</v>
      </c>
      <c r="E64" t="s">
        <v>803</v>
      </c>
      <c r="F64" t="s">
        <v>8252</v>
      </c>
      <c r="G64" t="s">
        <v>8781</v>
      </c>
      <c r="H64" t="s">
        <v>8750</v>
      </c>
      <c r="I64" t="s">
        <v>805</v>
      </c>
      <c r="J64" t="s">
        <v>8782</v>
      </c>
      <c r="K64" t="s">
        <v>8950</v>
      </c>
      <c r="L64" t="s">
        <v>8951</v>
      </c>
      <c r="M64" t="s">
        <v>8785</v>
      </c>
      <c r="N64">
        <v>523</v>
      </c>
      <c r="O64" t="s">
        <v>8741</v>
      </c>
    </row>
    <row r="65" spans="1:17">
      <c r="A65" t="s">
        <v>816</v>
      </c>
      <c r="D65" t="s">
        <v>817</v>
      </c>
      <c r="E65" t="s">
        <v>815</v>
      </c>
      <c r="F65" t="s">
        <v>8255</v>
      </c>
      <c r="G65" t="s">
        <v>8781</v>
      </c>
      <c r="H65" t="s">
        <v>8750</v>
      </c>
      <c r="I65" t="s">
        <v>817</v>
      </c>
      <c r="J65" t="s">
        <v>8782</v>
      </c>
      <c r="K65" t="s">
        <v>8952</v>
      </c>
      <c r="L65" t="s">
        <v>8953</v>
      </c>
      <c r="M65" t="s">
        <v>8785</v>
      </c>
      <c r="N65">
        <v>523</v>
      </c>
      <c r="O65" t="s">
        <v>8741</v>
      </c>
    </row>
    <row r="66" spans="1:17">
      <c r="A66" t="s">
        <v>933</v>
      </c>
      <c r="D66" t="s">
        <v>934</v>
      </c>
      <c r="E66" t="s">
        <v>932</v>
      </c>
      <c r="F66" t="s">
        <v>8258</v>
      </c>
      <c r="G66" t="s">
        <v>8742</v>
      </c>
      <c r="H66" t="s">
        <v>8750</v>
      </c>
      <c r="I66" t="s">
        <v>934</v>
      </c>
      <c r="J66" t="s">
        <v>8828</v>
      </c>
      <c r="K66" t="s">
        <v>8954</v>
      </c>
      <c r="L66" t="s">
        <v>8834</v>
      </c>
      <c r="M66" t="s">
        <v>8739</v>
      </c>
      <c r="N66" t="s">
        <v>8740</v>
      </c>
      <c r="O66" t="s">
        <v>8747</v>
      </c>
      <c r="P66" t="s">
        <v>8955</v>
      </c>
      <c r="Q66" t="s">
        <v>8956</v>
      </c>
    </row>
    <row r="67" spans="1:17">
      <c r="A67" t="s">
        <v>1200</v>
      </c>
      <c r="D67" t="s">
        <v>1201</v>
      </c>
      <c r="E67" t="s">
        <v>1199</v>
      </c>
      <c r="F67" t="s">
        <v>8261</v>
      </c>
      <c r="G67" t="s">
        <v>8781</v>
      </c>
      <c r="H67" t="s">
        <v>8750</v>
      </c>
      <c r="I67" t="s">
        <v>1201</v>
      </c>
      <c r="J67" t="s">
        <v>8782</v>
      </c>
      <c r="K67" t="s">
        <v>8957</v>
      </c>
      <c r="L67" t="s">
        <v>8958</v>
      </c>
      <c r="M67" t="s">
        <v>8959</v>
      </c>
      <c r="N67">
        <v>1154</v>
      </c>
      <c r="O67" t="s">
        <v>8747</v>
      </c>
      <c r="P67" t="s">
        <v>8960</v>
      </c>
      <c r="Q67" t="s">
        <v>8961</v>
      </c>
    </row>
    <row r="68" spans="1:17">
      <c r="A68" t="s">
        <v>593</v>
      </c>
      <c r="D68" t="s">
        <v>594</v>
      </c>
      <c r="E68" t="s">
        <v>592</v>
      </c>
      <c r="F68" t="s">
        <v>8262</v>
      </c>
      <c r="G68" t="s">
        <v>8742</v>
      </c>
      <c r="H68" t="s">
        <v>8743</v>
      </c>
      <c r="I68" t="s">
        <v>594</v>
      </c>
      <c r="J68" t="s">
        <v>8830</v>
      </c>
      <c r="K68" t="s">
        <v>8962</v>
      </c>
      <c r="L68" t="s">
        <v>8963</v>
      </c>
      <c r="M68" t="s">
        <v>8739</v>
      </c>
      <c r="N68" t="s">
        <v>8740</v>
      </c>
      <c r="O68" t="s">
        <v>8747</v>
      </c>
      <c r="P68" t="s">
        <v>8964</v>
      </c>
      <c r="Q68" t="s">
        <v>8965</v>
      </c>
    </row>
    <row r="69" spans="1:17">
      <c r="A69" t="s">
        <v>502</v>
      </c>
      <c r="D69" t="s">
        <v>503</v>
      </c>
      <c r="E69" t="s">
        <v>501</v>
      </c>
      <c r="F69" t="s">
        <v>8265</v>
      </c>
      <c r="G69" t="s">
        <v>8790</v>
      </c>
      <c r="H69" t="s">
        <v>8750</v>
      </c>
      <c r="I69" t="s">
        <v>503</v>
      </c>
      <c r="J69" t="s">
        <v>8828</v>
      </c>
      <c r="K69" t="s">
        <v>8966</v>
      </c>
      <c r="L69" t="s">
        <v>8967</v>
      </c>
      <c r="M69" t="s">
        <v>8968</v>
      </c>
      <c r="N69">
        <v>2007</v>
      </c>
      <c r="O69" t="s">
        <v>8741</v>
      </c>
    </row>
    <row r="70" spans="1:17">
      <c r="A70" t="s">
        <v>1521</v>
      </c>
      <c r="D70" t="s">
        <v>1522</v>
      </c>
      <c r="E70" t="s">
        <v>1520</v>
      </c>
      <c r="F70" t="s">
        <v>8270</v>
      </c>
      <c r="G70" t="s">
        <v>8742</v>
      </c>
      <c r="H70" t="s">
        <v>8800</v>
      </c>
      <c r="I70" t="s">
        <v>1522</v>
      </c>
      <c r="J70" t="s">
        <v>8737</v>
      </c>
      <c r="K70" t="s">
        <v>8969</v>
      </c>
      <c r="M70" t="s">
        <v>8739</v>
      </c>
      <c r="N70" t="s">
        <v>8740</v>
      </c>
      <c r="O70" t="s">
        <v>8741</v>
      </c>
    </row>
    <row r="71" spans="1:17">
      <c r="A71" t="s">
        <v>4302</v>
      </c>
      <c r="D71" t="s">
        <v>4303</v>
      </c>
      <c r="E71" t="s">
        <v>4301</v>
      </c>
      <c r="F71" t="s">
        <v>8273</v>
      </c>
      <c r="G71" t="s">
        <v>8735</v>
      </c>
      <c r="H71" t="s">
        <v>8970</v>
      </c>
      <c r="I71" t="s">
        <v>4303</v>
      </c>
      <c r="J71" t="s">
        <v>8792</v>
      </c>
      <c r="K71" t="s">
        <v>8971</v>
      </c>
      <c r="M71" t="s">
        <v>8739</v>
      </c>
      <c r="N71" t="s">
        <v>8740</v>
      </c>
      <c r="O71" t="s">
        <v>8741</v>
      </c>
    </row>
    <row r="72" spans="1:17">
      <c r="A72" t="s">
        <v>4357</v>
      </c>
      <c r="D72" t="s">
        <v>4303</v>
      </c>
      <c r="E72" t="s">
        <v>4356</v>
      </c>
      <c r="F72" t="s">
        <v>8273</v>
      </c>
      <c r="G72" t="s">
        <v>8735</v>
      </c>
      <c r="H72" t="s">
        <v>8760</v>
      </c>
      <c r="I72" t="s">
        <v>4303</v>
      </c>
      <c r="J72" t="s">
        <v>8972</v>
      </c>
      <c r="K72" t="s">
        <v>8973</v>
      </c>
      <c r="M72" t="s">
        <v>8739</v>
      </c>
      <c r="N72" t="s">
        <v>8740</v>
      </c>
      <c r="O72" t="s">
        <v>8747</v>
      </c>
      <c r="P72" t="s">
        <v>8974</v>
      </c>
      <c r="Q72" t="s">
        <v>8975</v>
      </c>
    </row>
    <row r="73" spans="1:17">
      <c r="A73" t="s">
        <v>4391</v>
      </c>
      <c r="D73" t="s">
        <v>4303</v>
      </c>
      <c r="E73" t="s">
        <v>4390</v>
      </c>
      <c r="F73" t="s">
        <v>8273</v>
      </c>
      <c r="G73" t="s">
        <v>8735</v>
      </c>
      <c r="H73" t="s">
        <v>8760</v>
      </c>
      <c r="I73" t="s">
        <v>4303</v>
      </c>
      <c r="J73" t="s">
        <v>8976</v>
      </c>
      <c r="K73" t="s">
        <v>8977</v>
      </c>
      <c r="M73" t="s">
        <v>8739</v>
      </c>
      <c r="N73" t="s">
        <v>8740</v>
      </c>
      <c r="O73" t="s">
        <v>8747</v>
      </c>
      <c r="P73" t="s">
        <v>8978</v>
      </c>
      <c r="Q73" t="s">
        <v>8979</v>
      </c>
    </row>
    <row r="74" spans="1:17">
      <c r="A74" t="s">
        <v>4427</v>
      </c>
      <c r="D74" t="s">
        <v>4303</v>
      </c>
      <c r="E74" t="s">
        <v>4426</v>
      </c>
      <c r="F74" t="s">
        <v>8273</v>
      </c>
      <c r="G74" t="s">
        <v>8735</v>
      </c>
      <c r="H74" t="s">
        <v>8760</v>
      </c>
      <c r="I74" t="s">
        <v>4303</v>
      </c>
      <c r="J74" t="s">
        <v>8980</v>
      </c>
      <c r="K74" t="s">
        <v>8981</v>
      </c>
      <c r="M74" t="s">
        <v>8982</v>
      </c>
      <c r="N74">
        <v>1413</v>
      </c>
      <c r="O74" t="s">
        <v>8741</v>
      </c>
    </row>
    <row r="75" spans="1:17">
      <c r="A75" t="s">
        <v>4465</v>
      </c>
      <c r="D75" t="s">
        <v>4303</v>
      </c>
      <c r="E75" t="s">
        <v>4464</v>
      </c>
      <c r="F75" t="s">
        <v>8273</v>
      </c>
      <c r="G75" t="s">
        <v>8735</v>
      </c>
      <c r="H75" t="s">
        <v>8983</v>
      </c>
      <c r="I75" t="s">
        <v>4303</v>
      </c>
      <c r="J75" t="s">
        <v>4464</v>
      </c>
      <c r="K75" t="s">
        <v>8984</v>
      </c>
      <c r="M75" t="s">
        <v>8985</v>
      </c>
      <c r="N75">
        <v>8</v>
      </c>
      <c r="O75" t="s">
        <v>8747</v>
      </c>
      <c r="P75" t="s">
        <v>8986</v>
      </c>
      <c r="Q75" t="s">
        <v>8987</v>
      </c>
    </row>
    <row r="76" spans="1:17">
      <c r="A76" t="s">
        <v>2273</v>
      </c>
      <c r="D76" t="s">
        <v>555</v>
      </c>
      <c r="E76" t="s">
        <v>2272</v>
      </c>
      <c r="F76" t="s">
        <v>8278</v>
      </c>
      <c r="G76" t="s">
        <v>8742</v>
      </c>
      <c r="H76" t="s">
        <v>8988</v>
      </c>
      <c r="I76" t="s">
        <v>555</v>
      </c>
      <c r="J76" t="s">
        <v>8989</v>
      </c>
      <c r="K76" t="s">
        <v>8990</v>
      </c>
      <c r="L76" t="s">
        <v>8991</v>
      </c>
      <c r="M76" t="s">
        <v>8823</v>
      </c>
      <c r="N76">
        <v>2221</v>
      </c>
      <c r="P76" t="s">
        <v>8992</v>
      </c>
      <c r="Q76" t="s">
        <v>8993</v>
      </c>
    </row>
    <row r="77" spans="1:17">
      <c r="A77" t="s">
        <v>554</v>
      </c>
      <c r="D77" t="s">
        <v>555</v>
      </c>
      <c r="E77" t="s">
        <v>553</v>
      </c>
      <c r="F77" t="s">
        <v>8278</v>
      </c>
      <c r="G77" t="s">
        <v>8742</v>
      </c>
      <c r="H77" t="s">
        <v>8760</v>
      </c>
      <c r="I77" t="s">
        <v>555</v>
      </c>
      <c r="J77" t="s">
        <v>8994</v>
      </c>
      <c r="K77" t="s">
        <v>8995</v>
      </c>
      <c r="M77" t="s">
        <v>8996</v>
      </c>
      <c r="N77">
        <v>2252</v>
      </c>
      <c r="O77" t="s">
        <v>8747</v>
      </c>
      <c r="P77" t="s">
        <v>8997</v>
      </c>
      <c r="Q77" t="s">
        <v>8998</v>
      </c>
    </row>
    <row r="78" spans="1:17">
      <c r="A78" t="s">
        <v>626</v>
      </c>
      <c r="D78" t="s">
        <v>555</v>
      </c>
      <c r="E78" t="s">
        <v>625</v>
      </c>
      <c r="F78" t="s">
        <v>8278</v>
      </c>
      <c r="G78" t="s">
        <v>8742</v>
      </c>
      <c r="H78" t="s">
        <v>8743</v>
      </c>
      <c r="I78" t="s">
        <v>555</v>
      </c>
      <c r="J78" t="s">
        <v>8830</v>
      </c>
      <c r="K78" t="s">
        <v>8999</v>
      </c>
      <c r="M78" t="s">
        <v>8939</v>
      </c>
      <c r="N78">
        <v>273</v>
      </c>
      <c r="O78" t="s">
        <v>8747</v>
      </c>
      <c r="P78" t="s">
        <v>9000</v>
      </c>
      <c r="Q78" t="s">
        <v>9001</v>
      </c>
    </row>
    <row r="79" spans="1:17">
      <c r="A79" t="s">
        <v>2293</v>
      </c>
      <c r="D79" t="s">
        <v>555</v>
      </c>
      <c r="E79" t="s">
        <v>2292</v>
      </c>
      <c r="F79" t="s">
        <v>8278</v>
      </c>
      <c r="G79" t="s">
        <v>8742</v>
      </c>
      <c r="H79" t="s">
        <v>9002</v>
      </c>
      <c r="I79" t="s">
        <v>555</v>
      </c>
      <c r="J79" t="s">
        <v>2292</v>
      </c>
      <c r="K79" t="s">
        <v>9003</v>
      </c>
      <c r="M79" t="s">
        <v>9004</v>
      </c>
      <c r="N79">
        <v>85</v>
      </c>
      <c r="O79" t="s">
        <v>8747</v>
      </c>
      <c r="P79" t="s">
        <v>8997</v>
      </c>
      <c r="Q79" t="s">
        <v>8998</v>
      </c>
    </row>
    <row r="80" spans="1:17">
      <c r="A80" t="s">
        <v>83</v>
      </c>
      <c r="D80" t="s">
        <v>84</v>
      </c>
      <c r="E80" t="s">
        <v>82</v>
      </c>
      <c r="F80" t="s">
        <v>8279</v>
      </c>
      <c r="G80" t="s">
        <v>8742</v>
      </c>
      <c r="H80" t="s">
        <v>8750</v>
      </c>
      <c r="I80" t="s">
        <v>84</v>
      </c>
      <c r="J80" t="s">
        <v>9005</v>
      </c>
      <c r="K80" t="s">
        <v>9006</v>
      </c>
      <c r="L80" t="s">
        <v>1521</v>
      </c>
      <c r="M80" t="s">
        <v>8739</v>
      </c>
      <c r="N80" t="s">
        <v>8740</v>
      </c>
      <c r="O80" t="s">
        <v>8747</v>
      </c>
      <c r="P80" t="s">
        <v>9007</v>
      </c>
      <c r="Q80" t="s">
        <v>9008</v>
      </c>
    </row>
    <row r="81" spans="1:17">
      <c r="A81" t="s">
        <v>329</v>
      </c>
      <c r="D81" t="s">
        <v>84</v>
      </c>
      <c r="E81" t="s">
        <v>328</v>
      </c>
      <c r="F81" t="s">
        <v>8279</v>
      </c>
      <c r="G81" t="s">
        <v>8742</v>
      </c>
      <c r="H81" t="s">
        <v>8743</v>
      </c>
      <c r="I81" t="s">
        <v>84</v>
      </c>
      <c r="J81" t="s">
        <v>9009</v>
      </c>
      <c r="K81" t="s">
        <v>9010</v>
      </c>
      <c r="M81" t="s">
        <v>8739</v>
      </c>
      <c r="N81" t="s">
        <v>8740</v>
      </c>
      <c r="O81" t="s">
        <v>8741</v>
      </c>
    </row>
    <row r="82" spans="1:17">
      <c r="A82" t="s">
        <v>511</v>
      </c>
      <c r="D82" t="s">
        <v>512</v>
      </c>
      <c r="E82" t="s">
        <v>510</v>
      </c>
      <c r="F82" t="s">
        <v>8284</v>
      </c>
      <c r="G82" t="s">
        <v>8742</v>
      </c>
      <c r="H82" t="s">
        <v>9011</v>
      </c>
      <c r="I82" t="s">
        <v>512</v>
      </c>
      <c r="J82" t="s">
        <v>9012</v>
      </c>
      <c r="K82" t="s">
        <v>9013</v>
      </c>
      <c r="L82" t="s">
        <v>9014</v>
      </c>
      <c r="M82" t="s">
        <v>8739</v>
      </c>
      <c r="N82" t="s">
        <v>8740</v>
      </c>
      <c r="O82" t="s">
        <v>8741</v>
      </c>
    </row>
    <row r="83" spans="1:17">
      <c r="A83" t="s">
        <v>1212</v>
      </c>
      <c r="D83" t="s">
        <v>1213</v>
      </c>
      <c r="E83" t="s">
        <v>1211</v>
      </c>
      <c r="F83" t="s">
        <v>8285</v>
      </c>
      <c r="G83" t="s">
        <v>8735</v>
      </c>
      <c r="H83" t="s">
        <v>8750</v>
      </c>
      <c r="I83" t="s">
        <v>1213</v>
      </c>
      <c r="J83" t="s">
        <v>9015</v>
      </c>
      <c r="K83" t="s">
        <v>9016</v>
      </c>
      <c r="L83" t="s">
        <v>4357</v>
      </c>
      <c r="M83" t="s">
        <v>9017</v>
      </c>
      <c r="N83">
        <v>1496</v>
      </c>
      <c r="O83" t="s">
        <v>8747</v>
      </c>
      <c r="P83" t="s">
        <v>9018</v>
      </c>
      <c r="Q83" t="s">
        <v>9019</v>
      </c>
    </row>
    <row r="84" spans="1:17">
      <c r="A84" t="s">
        <v>255</v>
      </c>
      <c r="D84" t="s">
        <v>256</v>
      </c>
      <c r="E84" t="s">
        <v>254</v>
      </c>
      <c r="F84" t="s">
        <v>8286</v>
      </c>
      <c r="G84" t="s">
        <v>8742</v>
      </c>
      <c r="H84" t="s">
        <v>8743</v>
      </c>
      <c r="I84" t="s">
        <v>256</v>
      </c>
      <c r="J84" t="s">
        <v>8776</v>
      </c>
      <c r="K84" t="s">
        <v>9020</v>
      </c>
      <c r="L84" t="s">
        <v>9021</v>
      </c>
      <c r="M84" t="s">
        <v>9022</v>
      </c>
      <c r="N84">
        <v>1946</v>
      </c>
      <c r="O84" t="s">
        <v>8741</v>
      </c>
    </row>
    <row r="85" spans="1:17">
      <c r="A85" t="s">
        <v>60</v>
      </c>
      <c r="D85" t="s">
        <v>61</v>
      </c>
      <c r="E85" t="s">
        <v>59</v>
      </c>
      <c r="F85" t="s">
        <v>8287</v>
      </c>
      <c r="G85" t="s">
        <v>8742</v>
      </c>
      <c r="H85" t="s">
        <v>8760</v>
      </c>
      <c r="I85" t="s">
        <v>61</v>
      </c>
      <c r="J85" t="s">
        <v>124</v>
      </c>
      <c r="K85" t="s">
        <v>9023</v>
      </c>
      <c r="L85" t="s">
        <v>9024</v>
      </c>
      <c r="M85" t="s">
        <v>8739</v>
      </c>
      <c r="N85" t="s">
        <v>8740</v>
      </c>
      <c r="O85" t="s">
        <v>8747</v>
      </c>
      <c r="P85" t="s">
        <v>9025</v>
      </c>
      <c r="Q85" t="s">
        <v>9026</v>
      </c>
    </row>
    <row r="86" spans="1:17">
      <c r="A86" t="s">
        <v>68</v>
      </c>
      <c r="D86" t="s">
        <v>61</v>
      </c>
      <c r="E86" t="s">
        <v>67</v>
      </c>
      <c r="F86" t="s">
        <v>8287</v>
      </c>
      <c r="G86" t="s">
        <v>8742</v>
      </c>
      <c r="H86" t="s">
        <v>8760</v>
      </c>
      <c r="I86" t="s">
        <v>61</v>
      </c>
      <c r="J86" t="s">
        <v>9027</v>
      </c>
      <c r="K86" t="s">
        <v>9028</v>
      </c>
      <c r="M86" t="s">
        <v>8739</v>
      </c>
      <c r="N86" t="s">
        <v>8740</v>
      </c>
      <c r="O86" t="s">
        <v>8747</v>
      </c>
      <c r="P86" t="s">
        <v>9029</v>
      </c>
      <c r="Q86" t="s">
        <v>9030</v>
      </c>
    </row>
    <row r="87" spans="1:17">
      <c r="A87" t="s">
        <v>246</v>
      </c>
      <c r="D87" t="s">
        <v>61</v>
      </c>
      <c r="E87" t="s">
        <v>245</v>
      </c>
      <c r="F87" t="s">
        <v>8287</v>
      </c>
      <c r="G87" t="s">
        <v>8742</v>
      </c>
      <c r="H87" t="s">
        <v>8750</v>
      </c>
      <c r="I87" t="s">
        <v>61</v>
      </c>
      <c r="J87" t="s">
        <v>245</v>
      </c>
      <c r="K87" t="s">
        <v>9031</v>
      </c>
      <c r="M87" t="s">
        <v>9032</v>
      </c>
      <c r="N87">
        <v>1977</v>
      </c>
      <c r="O87" t="s">
        <v>8747</v>
      </c>
      <c r="P87" t="s">
        <v>9033</v>
      </c>
      <c r="Q87" t="s">
        <v>9034</v>
      </c>
    </row>
    <row r="88" spans="1:17">
      <c r="A88" t="s">
        <v>617</v>
      </c>
      <c r="D88" t="s">
        <v>61</v>
      </c>
      <c r="E88" t="s">
        <v>616</v>
      </c>
      <c r="F88" t="s">
        <v>8287</v>
      </c>
      <c r="G88" t="s">
        <v>8742</v>
      </c>
      <c r="H88" t="s">
        <v>9035</v>
      </c>
      <c r="I88" t="s">
        <v>61</v>
      </c>
      <c r="J88" t="s">
        <v>8737</v>
      </c>
      <c r="K88" t="s">
        <v>9036</v>
      </c>
      <c r="M88" t="s">
        <v>8939</v>
      </c>
      <c r="N88">
        <v>273</v>
      </c>
      <c r="O88" t="s">
        <v>8741</v>
      </c>
      <c r="P88" t="s">
        <v>9037</v>
      </c>
      <c r="Q88" t="s">
        <v>9038</v>
      </c>
    </row>
    <row r="89" spans="1:17">
      <c r="A89" t="s">
        <v>575</v>
      </c>
      <c r="D89" t="s">
        <v>576</v>
      </c>
      <c r="E89" t="s">
        <v>574</v>
      </c>
      <c r="F89" t="s">
        <v>8288</v>
      </c>
      <c r="G89" t="s">
        <v>8742</v>
      </c>
      <c r="H89" t="s">
        <v>8754</v>
      </c>
      <c r="I89" t="s">
        <v>576</v>
      </c>
      <c r="J89" t="s">
        <v>8737</v>
      </c>
      <c r="K89" t="s">
        <v>9039</v>
      </c>
      <c r="L89" t="s">
        <v>9040</v>
      </c>
      <c r="M89" t="s">
        <v>8739</v>
      </c>
      <c r="N89" t="s">
        <v>8740</v>
      </c>
      <c r="O89" t="s">
        <v>8741</v>
      </c>
    </row>
    <row r="90" spans="1:17">
      <c r="A90" t="s">
        <v>876</v>
      </c>
      <c r="D90" t="s">
        <v>576</v>
      </c>
      <c r="E90" t="s">
        <v>875</v>
      </c>
      <c r="F90" t="s">
        <v>8288</v>
      </c>
      <c r="G90" t="s">
        <v>8742</v>
      </c>
      <c r="H90" t="s">
        <v>8800</v>
      </c>
      <c r="I90" t="s">
        <v>576</v>
      </c>
      <c r="J90" t="s">
        <v>124</v>
      </c>
      <c r="K90" t="s">
        <v>9041</v>
      </c>
      <c r="L90" t="s">
        <v>9042</v>
      </c>
      <c r="M90" t="s">
        <v>8739</v>
      </c>
      <c r="N90" t="s">
        <v>8740</v>
      </c>
      <c r="O90" t="s">
        <v>8747</v>
      </c>
      <c r="P90" t="s">
        <v>9043</v>
      </c>
      <c r="Q90" t="s">
        <v>9044</v>
      </c>
    </row>
    <row r="91" spans="1:17">
      <c r="A91" t="s">
        <v>887</v>
      </c>
      <c r="D91" t="s">
        <v>576</v>
      </c>
      <c r="E91" t="s">
        <v>886</v>
      </c>
      <c r="F91" t="s">
        <v>8288</v>
      </c>
      <c r="G91" t="s">
        <v>8742</v>
      </c>
      <c r="H91" t="s">
        <v>8750</v>
      </c>
      <c r="I91" t="s">
        <v>576</v>
      </c>
      <c r="J91" t="s">
        <v>886</v>
      </c>
      <c r="K91" t="s">
        <v>9045</v>
      </c>
      <c r="L91" t="s">
        <v>246</v>
      </c>
      <c r="M91" t="s">
        <v>9032</v>
      </c>
      <c r="N91">
        <v>1977</v>
      </c>
      <c r="O91" t="s">
        <v>8747</v>
      </c>
      <c r="P91" t="s">
        <v>9046</v>
      </c>
      <c r="Q91" t="s">
        <v>9047</v>
      </c>
    </row>
    <row r="92" spans="1:17">
      <c r="A92" t="s">
        <v>898</v>
      </c>
      <c r="D92" t="s">
        <v>576</v>
      </c>
      <c r="E92" t="s">
        <v>897</v>
      </c>
      <c r="F92" t="s">
        <v>8288</v>
      </c>
      <c r="G92" t="s">
        <v>8742</v>
      </c>
      <c r="H92" t="s">
        <v>8750</v>
      </c>
      <c r="I92" t="s">
        <v>576</v>
      </c>
      <c r="J92" t="s">
        <v>9048</v>
      </c>
      <c r="K92" t="s">
        <v>9049</v>
      </c>
      <c r="L92" t="s">
        <v>1960</v>
      </c>
      <c r="M92" t="s">
        <v>9022</v>
      </c>
      <c r="N92">
        <v>1946</v>
      </c>
      <c r="O92" t="s">
        <v>8747</v>
      </c>
      <c r="P92" t="s">
        <v>9050</v>
      </c>
      <c r="Q92" t="s">
        <v>9051</v>
      </c>
    </row>
    <row r="93" spans="1:17">
      <c r="A93" t="s">
        <v>482</v>
      </c>
      <c r="D93" t="s">
        <v>483</v>
      </c>
      <c r="E93" t="s">
        <v>481</v>
      </c>
      <c r="F93" t="s">
        <v>8289</v>
      </c>
      <c r="G93" t="s">
        <v>8790</v>
      </c>
      <c r="H93" t="s">
        <v>9052</v>
      </c>
      <c r="I93" t="s">
        <v>483</v>
      </c>
      <c r="J93" t="s">
        <v>9053</v>
      </c>
      <c r="K93" t="s">
        <v>9054</v>
      </c>
      <c r="M93" t="s">
        <v>8739</v>
      </c>
      <c r="N93" t="s">
        <v>8740</v>
      </c>
      <c r="O93" t="s">
        <v>8741</v>
      </c>
    </row>
    <row r="94" spans="1:17">
      <c r="A94" t="s">
        <v>1533</v>
      </c>
      <c r="D94" t="s">
        <v>195</v>
      </c>
      <c r="E94" t="s">
        <v>1532</v>
      </c>
      <c r="F94" t="s">
        <v>8304</v>
      </c>
      <c r="G94" t="s">
        <v>8735</v>
      </c>
      <c r="H94" t="s">
        <v>9055</v>
      </c>
      <c r="I94" t="s">
        <v>195</v>
      </c>
      <c r="J94" t="s">
        <v>8737</v>
      </c>
      <c r="K94" t="s">
        <v>9056</v>
      </c>
      <c r="M94" t="s">
        <v>8739</v>
      </c>
      <c r="N94" t="s">
        <v>8740</v>
      </c>
      <c r="O94" t="s">
        <v>8741</v>
      </c>
    </row>
    <row r="95" spans="1:17">
      <c r="A95" t="s">
        <v>194</v>
      </c>
      <c r="D95" t="s">
        <v>195</v>
      </c>
      <c r="E95" t="s">
        <v>193</v>
      </c>
      <c r="F95" t="s">
        <v>8304</v>
      </c>
      <c r="G95" t="s">
        <v>8735</v>
      </c>
      <c r="H95" t="s">
        <v>8760</v>
      </c>
      <c r="I95" t="s">
        <v>195</v>
      </c>
      <c r="J95" t="s">
        <v>9057</v>
      </c>
      <c r="K95" t="s">
        <v>9058</v>
      </c>
      <c r="M95" t="s">
        <v>9059</v>
      </c>
      <c r="N95">
        <v>2280</v>
      </c>
      <c r="O95" t="s">
        <v>8747</v>
      </c>
      <c r="P95" t="s">
        <v>9060</v>
      </c>
      <c r="Q95" t="s">
        <v>9061</v>
      </c>
    </row>
    <row r="96" spans="1:17">
      <c r="A96" t="s">
        <v>1857</v>
      </c>
      <c r="D96" t="s">
        <v>1858</v>
      </c>
      <c r="E96" t="s">
        <v>1856</v>
      </c>
      <c r="F96" t="s">
        <v>8305</v>
      </c>
      <c r="G96" t="s">
        <v>8790</v>
      </c>
      <c r="H96" t="s">
        <v>8750</v>
      </c>
      <c r="I96" t="s">
        <v>1858</v>
      </c>
      <c r="J96" t="s">
        <v>8796</v>
      </c>
      <c r="K96" t="s">
        <v>9062</v>
      </c>
      <c r="L96" t="s">
        <v>9063</v>
      </c>
      <c r="M96" t="s">
        <v>8739</v>
      </c>
      <c r="N96" t="s">
        <v>8740</v>
      </c>
      <c r="O96" t="s">
        <v>8741</v>
      </c>
    </row>
    <row r="97" spans="1:17">
      <c r="A97" t="s">
        <v>1869</v>
      </c>
      <c r="D97" t="s">
        <v>1870</v>
      </c>
      <c r="E97" t="s">
        <v>1868</v>
      </c>
      <c r="F97" t="s">
        <v>8306</v>
      </c>
      <c r="G97" t="s">
        <v>8790</v>
      </c>
      <c r="H97" t="s">
        <v>8750</v>
      </c>
      <c r="I97" t="s">
        <v>1870</v>
      </c>
      <c r="J97" t="s">
        <v>8796</v>
      </c>
      <c r="K97" t="s">
        <v>9064</v>
      </c>
      <c r="L97" t="s">
        <v>1913</v>
      </c>
      <c r="M97" t="s">
        <v>8739</v>
      </c>
      <c r="N97" t="s">
        <v>8740</v>
      </c>
      <c r="O97" t="s">
        <v>8741</v>
      </c>
    </row>
    <row r="98" spans="1:17">
      <c r="A98" t="s">
        <v>720</v>
      </c>
      <c r="D98" t="s">
        <v>721</v>
      </c>
      <c r="E98" t="s">
        <v>719</v>
      </c>
      <c r="F98" t="s">
        <v>8307</v>
      </c>
      <c r="G98" t="s">
        <v>8735</v>
      </c>
      <c r="H98" t="s">
        <v>8760</v>
      </c>
      <c r="I98" t="s">
        <v>721</v>
      </c>
      <c r="J98" t="s">
        <v>9065</v>
      </c>
      <c r="K98" t="s">
        <v>9066</v>
      </c>
      <c r="M98" t="s">
        <v>8739</v>
      </c>
      <c r="N98" t="s">
        <v>8740</v>
      </c>
      <c r="O98" t="s">
        <v>8747</v>
      </c>
      <c r="P98" t="s">
        <v>9067</v>
      </c>
      <c r="Q98" t="s">
        <v>9068</v>
      </c>
    </row>
    <row r="99" spans="1:17">
      <c r="A99" t="s">
        <v>645</v>
      </c>
      <c r="D99" t="s">
        <v>646</v>
      </c>
      <c r="E99" t="s">
        <v>644</v>
      </c>
      <c r="F99" t="s">
        <v>8310</v>
      </c>
      <c r="G99" t="s">
        <v>9069</v>
      </c>
      <c r="H99" t="s">
        <v>8760</v>
      </c>
      <c r="I99" t="s">
        <v>646</v>
      </c>
      <c r="J99" t="s">
        <v>644</v>
      </c>
      <c r="K99" t="s">
        <v>9070</v>
      </c>
      <c r="M99" t="s">
        <v>9071</v>
      </c>
      <c r="N99">
        <v>961</v>
      </c>
      <c r="O99" t="s">
        <v>8747</v>
      </c>
      <c r="P99" t="s">
        <v>9072</v>
      </c>
      <c r="Q99" t="s">
        <v>9073</v>
      </c>
    </row>
    <row r="100" spans="1:17">
      <c r="A100" t="s">
        <v>1241</v>
      </c>
      <c r="D100" t="s">
        <v>1242</v>
      </c>
      <c r="E100" t="s">
        <v>1240</v>
      </c>
      <c r="F100" t="s">
        <v>8311</v>
      </c>
      <c r="G100" t="s">
        <v>8781</v>
      </c>
      <c r="H100" t="s">
        <v>8750</v>
      </c>
      <c r="I100" t="s">
        <v>1242</v>
      </c>
      <c r="J100" t="s">
        <v>8782</v>
      </c>
      <c r="K100" t="s">
        <v>9074</v>
      </c>
      <c r="L100" t="s">
        <v>9075</v>
      </c>
      <c r="M100" t="s">
        <v>8888</v>
      </c>
      <c r="N100">
        <v>1157</v>
      </c>
      <c r="O100" t="s">
        <v>8747</v>
      </c>
      <c r="P100" t="s">
        <v>9076</v>
      </c>
      <c r="Q100" t="s">
        <v>9077</v>
      </c>
    </row>
    <row r="101" spans="1:17">
      <c r="A101" t="s">
        <v>14</v>
      </c>
      <c r="D101" t="s">
        <v>15</v>
      </c>
      <c r="E101" t="s">
        <v>13</v>
      </c>
      <c r="F101" t="s">
        <v>8314</v>
      </c>
      <c r="G101" t="s">
        <v>8735</v>
      </c>
      <c r="H101" t="s">
        <v>9078</v>
      </c>
      <c r="I101" t="s">
        <v>15</v>
      </c>
      <c r="J101" t="s">
        <v>8737</v>
      </c>
      <c r="K101" t="s">
        <v>9079</v>
      </c>
      <c r="M101" t="s">
        <v>8739</v>
      </c>
      <c r="N101" t="s">
        <v>8740</v>
      </c>
      <c r="O101" t="s">
        <v>8741</v>
      </c>
    </row>
    <row r="102" spans="1:17">
      <c r="A102" t="s">
        <v>1008</v>
      </c>
      <c r="D102" t="s">
        <v>1009</v>
      </c>
      <c r="E102" t="s">
        <v>1007</v>
      </c>
      <c r="F102" t="s">
        <v>8319</v>
      </c>
      <c r="G102" t="s">
        <v>8895</v>
      </c>
      <c r="H102" t="s">
        <v>8760</v>
      </c>
      <c r="I102" t="s">
        <v>1009</v>
      </c>
      <c r="J102" t="s">
        <v>8761</v>
      </c>
      <c r="K102" t="s">
        <v>9080</v>
      </c>
      <c r="L102" t="s">
        <v>9081</v>
      </c>
      <c r="M102" t="s">
        <v>8739</v>
      </c>
      <c r="N102" t="s">
        <v>8740</v>
      </c>
      <c r="O102" t="s">
        <v>8741</v>
      </c>
    </row>
    <row r="103" spans="1:17">
      <c r="A103" t="s">
        <v>1020</v>
      </c>
      <c r="D103" t="s">
        <v>1009</v>
      </c>
      <c r="E103" t="s">
        <v>1019</v>
      </c>
      <c r="F103" t="s">
        <v>8319</v>
      </c>
      <c r="G103" t="s">
        <v>8895</v>
      </c>
      <c r="H103" t="s">
        <v>8760</v>
      </c>
      <c r="I103" t="s">
        <v>1009</v>
      </c>
      <c r="J103" t="s">
        <v>1019</v>
      </c>
      <c r="K103" t="s">
        <v>9082</v>
      </c>
      <c r="L103" t="s">
        <v>1008</v>
      </c>
      <c r="M103" t="s">
        <v>9083</v>
      </c>
      <c r="N103">
        <v>553</v>
      </c>
      <c r="O103" t="s">
        <v>8747</v>
      </c>
      <c r="P103" t="s">
        <v>9084</v>
      </c>
      <c r="Q103" t="s">
        <v>9085</v>
      </c>
    </row>
    <row r="104" spans="1:17">
      <c r="A104" t="s">
        <v>1031</v>
      </c>
      <c r="D104" t="s">
        <v>1009</v>
      </c>
      <c r="E104" t="s">
        <v>1030</v>
      </c>
      <c r="F104" t="s">
        <v>8319</v>
      </c>
      <c r="G104" t="s">
        <v>8895</v>
      </c>
      <c r="H104" t="s">
        <v>8760</v>
      </c>
      <c r="I104" t="s">
        <v>1009</v>
      </c>
      <c r="J104" t="s">
        <v>1030</v>
      </c>
      <c r="K104" t="s">
        <v>9086</v>
      </c>
      <c r="L104" t="s">
        <v>1008</v>
      </c>
      <c r="M104" t="s">
        <v>9083</v>
      </c>
      <c r="N104">
        <v>553</v>
      </c>
      <c r="O104" t="s">
        <v>8747</v>
      </c>
      <c r="P104" t="s">
        <v>9087</v>
      </c>
      <c r="Q104" t="s">
        <v>9088</v>
      </c>
    </row>
    <row r="105" spans="1:17">
      <c r="A105" t="s">
        <v>1253</v>
      </c>
      <c r="D105" t="s">
        <v>1254</v>
      </c>
      <c r="E105" t="s">
        <v>1252</v>
      </c>
      <c r="F105" t="s">
        <v>8326</v>
      </c>
      <c r="G105" t="s">
        <v>8781</v>
      </c>
      <c r="H105" t="s">
        <v>8750</v>
      </c>
      <c r="I105" t="s">
        <v>1254</v>
      </c>
      <c r="J105" t="s">
        <v>8782</v>
      </c>
      <c r="K105" t="s">
        <v>9089</v>
      </c>
      <c r="L105" t="s">
        <v>9090</v>
      </c>
      <c r="M105" t="s">
        <v>9091</v>
      </c>
      <c r="N105">
        <v>1148</v>
      </c>
      <c r="O105" t="s">
        <v>8747</v>
      </c>
      <c r="P105" t="s">
        <v>9092</v>
      </c>
      <c r="Q105" t="s">
        <v>9093</v>
      </c>
    </row>
    <row r="106" spans="1:17">
      <c r="A106" t="s">
        <v>693</v>
      </c>
      <c r="D106" t="s">
        <v>694</v>
      </c>
      <c r="E106" t="s">
        <v>692</v>
      </c>
      <c r="F106" t="s">
        <v>8327</v>
      </c>
      <c r="G106" t="s">
        <v>8781</v>
      </c>
      <c r="H106" t="s">
        <v>8800</v>
      </c>
      <c r="I106" t="s">
        <v>694</v>
      </c>
      <c r="J106" t="s">
        <v>8782</v>
      </c>
      <c r="K106" t="s">
        <v>9094</v>
      </c>
      <c r="L106" t="s">
        <v>9095</v>
      </c>
      <c r="M106" t="s">
        <v>9096</v>
      </c>
      <c r="N106">
        <v>618</v>
      </c>
      <c r="O106" t="s">
        <v>8741</v>
      </c>
    </row>
    <row r="107" spans="1:17">
      <c r="A107" t="s">
        <v>115</v>
      </c>
      <c r="D107" t="s">
        <v>116</v>
      </c>
      <c r="E107" t="s">
        <v>114</v>
      </c>
      <c r="F107" t="s">
        <v>8328</v>
      </c>
      <c r="G107" t="s">
        <v>8742</v>
      </c>
      <c r="H107" t="s">
        <v>8750</v>
      </c>
      <c r="I107" t="s">
        <v>116</v>
      </c>
      <c r="J107" t="s">
        <v>9097</v>
      </c>
      <c r="K107" t="s">
        <v>9098</v>
      </c>
      <c r="L107" t="s">
        <v>9099</v>
      </c>
      <c r="M107" t="s">
        <v>8739</v>
      </c>
      <c r="N107" t="s">
        <v>8740</v>
      </c>
      <c r="O107" t="s">
        <v>8741</v>
      </c>
    </row>
    <row r="108" spans="1:17">
      <c r="A108" t="s">
        <v>1715</v>
      </c>
      <c r="D108" t="s">
        <v>1716</v>
      </c>
      <c r="E108" t="s">
        <v>1714</v>
      </c>
      <c r="F108" t="s">
        <v>8331</v>
      </c>
      <c r="G108" t="s">
        <v>8742</v>
      </c>
      <c r="H108" t="s">
        <v>9100</v>
      </c>
      <c r="I108" t="s">
        <v>1716</v>
      </c>
      <c r="J108" t="s">
        <v>8737</v>
      </c>
      <c r="K108" t="s">
        <v>9101</v>
      </c>
      <c r="L108" t="s">
        <v>9102</v>
      </c>
      <c r="M108" t="s">
        <v>8739</v>
      </c>
      <c r="N108" t="s">
        <v>8740</v>
      </c>
      <c r="O108" t="s">
        <v>8741</v>
      </c>
    </row>
    <row r="109" spans="1:17">
      <c r="A109" t="s">
        <v>1881</v>
      </c>
      <c r="D109" t="s">
        <v>1716</v>
      </c>
      <c r="E109" t="s">
        <v>1880</v>
      </c>
      <c r="F109" t="s">
        <v>8331</v>
      </c>
      <c r="G109" t="s">
        <v>8742</v>
      </c>
      <c r="H109" t="s">
        <v>8750</v>
      </c>
      <c r="I109" t="s">
        <v>1716</v>
      </c>
      <c r="J109" t="s">
        <v>9097</v>
      </c>
      <c r="K109" t="s">
        <v>9103</v>
      </c>
      <c r="L109" t="s">
        <v>9104</v>
      </c>
      <c r="M109" t="s">
        <v>9022</v>
      </c>
      <c r="N109">
        <v>1946</v>
      </c>
      <c r="O109" t="s">
        <v>8741</v>
      </c>
    </row>
    <row r="110" spans="1:17">
      <c r="A110" t="s">
        <v>1892</v>
      </c>
      <c r="D110" t="s">
        <v>1893</v>
      </c>
      <c r="E110" t="s">
        <v>1891</v>
      </c>
      <c r="F110" t="s">
        <v>8332</v>
      </c>
      <c r="G110" t="s">
        <v>8742</v>
      </c>
      <c r="H110" t="s">
        <v>9105</v>
      </c>
      <c r="I110" t="s">
        <v>1893</v>
      </c>
      <c r="J110" t="s">
        <v>8945</v>
      </c>
      <c r="K110" t="s">
        <v>9106</v>
      </c>
      <c r="M110" t="s">
        <v>8739</v>
      </c>
      <c r="N110" t="s">
        <v>8740</v>
      </c>
      <c r="O110" t="s">
        <v>8741</v>
      </c>
    </row>
    <row r="111" spans="1:17">
      <c r="A111" t="s">
        <v>1544</v>
      </c>
      <c r="D111" t="s">
        <v>1545</v>
      </c>
      <c r="E111" t="s">
        <v>1543</v>
      </c>
      <c r="F111" t="s">
        <v>8339</v>
      </c>
      <c r="G111" t="s">
        <v>8790</v>
      </c>
      <c r="H111" t="s">
        <v>8791</v>
      </c>
      <c r="I111" t="s">
        <v>1545</v>
      </c>
      <c r="J111" t="s">
        <v>8737</v>
      </c>
      <c r="K111" t="s">
        <v>9107</v>
      </c>
      <c r="M111" t="s">
        <v>8739</v>
      </c>
      <c r="N111" t="s">
        <v>8740</v>
      </c>
      <c r="O111" t="s">
        <v>8741</v>
      </c>
    </row>
    <row r="112" spans="1:17">
      <c r="A112" t="s">
        <v>1274</v>
      </c>
      <c r="D112" t="s">
        <v>565</v>
      </c>
      <c r="E112" t="s">
        <v>1273</v>
      </c>
      <c r="F112" t="s">
        <v>8342</v>
      </c>
      <c r="G112" t="s">
        <v>8742</v>
      </c>
      <c r="H112" t="s">
        <v>9108</v>
      </c>
      <c r="I112" t="s">
        <v>565</v>
      </c>
      <c r="J112" t="s">
        <v>8737</v>
      </c>
      <c r="K112" t="s">
        <v>9109</v>
      </c>
      <c r="L112" t="s">
        <v>9110</v>
      </c>
      <c r="M112" t="s">
        <v>8739</v>
      </c>
      <c r="N112" t="s">
        <v>8740</v>
      </c>
      <c r="O112" t="s">
        <v>8741</v>
      </c>
    </row>
    <row r="113" spans="1:17">
      <c r="A113" t="s">
        <v>564</v>
      </c>
      <c r="D113" t="s">
        <v>565</v>
      </c>
      <c r="E113" t="s">
        <v>563</v>
      </c>
      <c r="F113" t="s">
        <v>8342</v>
      </c>
      <c r="G113" t="s">
        <v>8742</v>
      </c>
      <c r="H113" t="s">
        <v>8750</v>
      </c>
      <c r="I113" t="s">
        <v>565</v>
      </c>
      <c r="J113" t="s">
        <v>8828</v>
      </c>
      <c r="K113" t="s">
        <v>9111</v>
      </c>
      <c r="L113" t="s">
        <v>9112</v>
      </c>
      <c r="M113" t="s">
        <v>8823</v>
      </c>
      <c r="N113">
        <v>2221</v>
      </c>
      <c r="O113" t="s">
        <v>8747</v>
      </c>
      <c r="P113" t="s">
        <v>9113</v>
      </c>
      <c r="Q113" t="s">
        <v>9114</v>
      </c>
    </row>
    <row r="114" spans="1:17">
      <c r="A114" t="s">
        <v>945</v>
      </c>
      <c r="D114" t="s">
        <v>946</v>
      </c>
      <c r="E114" t="s">
        <v>944</v>
      </c>
      <c r="F114" t="s">
        <v>8345</v>
      </c>
      <c r="G114" t="s">
        <v>8742</v>
      </c>
      <c r="H114" t="s">
        <v>9115</v>
      </c>
      <c r="I114" t="s">
        <v>946</v>
      </c>
      <c r="J114" t="s">
        <v>8737</v>
      </c>
      <c r="K114" t="s">
        <v>9116</v>
      </c>
      <c r="L114" t="s">
        <v>9117</v>
      </c>
      <c r="M114" t="s">
        <v>8739</v>
      </c>
      <c r="N114" t="s">
        <v>8740</v>
      </c>
      <c r="O114" t="s">
        <v>8741</v>
      </c>
    </row>
    <row r="115" spans="1:17">
      <c r="A115" t="s">
        <v>909</v>
      </c>
      <c r="D115" t="s">
        <v>910</v>
      </c>
      <c r="E115" t="s">
        <v>908</v>
      </c>
      <c r="F115" t="s">
        <v>8350</v>
      </c>
      <c r="G115" t="s">
        <v>8781</v>
      </c>
      <c r="H115" t="s">
        <v>8750</v>
      </c>
      <c r="I115" t="s">
        <v>910</v>
      </c>
      <c r="J115" t="s">
        <v>8782</v>
      </c>
      <c r="K115" t="s">
        <v>9118</v>
      </c>
      <c r="L115" t="s">
        <v>9119</v>
      </c>
      <c r="M115" t="s">
        <v>9120</v>
      </c>
      <c r="N115">
        <v>1150</v>
      </c>
      <c r="O115" t="s">
        <v>8747</v>
      </c>
      <c r="P115" t="s">
        <v>9121</v>
      </c>
      <c r="Q115" t="s">
        <v>9122</v>
      </c>
    </row>
    <row r="116" spans="1:17">
      <c r="A116" t="s">
        <v>262</v>
      </c>
      <c r="D116" t="s">
        <v>263</v>
      </c>
      <c r="E116" t="s">
        <v>261</v>
      </c>
      <c r="F116" t="s">
        <v>8355</v>
      </c>
      <c r="G116" t="s">
        <v>8742</v>
      </c>
      <c r="H116" t="s">
        <v>8743</v>
      </c>
      <c r="I116" t="s">
        <v>263</v>
      </c>
      <c r="J116" t="s">
        <v>8776</v>
      </c>
      <c r="K116" t="s">
        <v>9123</v>
      </c>
      <c r="L116" t="s">
        <v>9124</v>
      </c>
      <c r="M116" t="s">
        <v>9125</v>
      </c>
      <c r="N116">
        <v>1631</v>
      </c>
      <c r="O116" t="s">
        <v>8741</v>
      </c>
    </row>
    <row r="117" spans="1:17">
      <c r="A117" t="s">
        <v>1042</v>
      </c>
      <c r="D117" t="s">
        <v>1043</v>
      </c>
      <c r="E117" t="s">
        <v>1041</v>
      </c>
      <c r="F117" t="s">
        <v>8358</v>
      </c>
      <c r="G117" t="s">
        <v>8895</v>
      </c>
      <c r="H117" t="s">
        <v>9126</v>
      </c>
      <c r="I117" t="s">
        <v>1043</v>
      </c>
      <c r="J117" t="s">
        <v>9127</v>
      </c>
      <c r="K117" t="s">
        <v>9128</v>
      </c>
      <c r="L117" t="s">
        <v>9129</v>
      </c>
      <c r="M117" t="s">
        <v>9130</v>
      </c>
      <c r="N117">
        <v>154</v>
      </c>
      <c r="O117" t="s">
        <v>8741</v>
      </c>
    </row>
    <row r="118" spans="1:17">
      <c r="A118" t="s">
        <v>341</v>
      </c>
      <c r="D118" t="s">
        <v>126</v>
      </c>
      <c r="E118" t="s">
        <v>340</v>
      </c>
      <c r="F118" t="s">
        <v>8359</v>
      </c>
      <c r="G118" t="s">
        <v>8742</v>
      </c>
      <c r="H118" t="s">
        <v>8800</v>
      </c>
      <c r="I118" t="s">
        <v>126</v>
      </c>
      <c r="J118" t="s">
        <v>8737</v>
      </c>
      <c r="K118" t="s">
        <v>9131</v>
      </c>
      <c r="M118" t="s">
        <v>8739</v>
      </c>
      <c r="N118" t="s">
        <v>8740</v>
      </c>
      <c r="O118" t="s">
        <v>8741</v>
      </c>
    </row>
    <row r="119" spans="1:17">
      <c r="A119" t="s">
        <v>125</v>
      </c>
      <c r="D119" t="s">
        <v>126</v>
      </c>
      <c r="E119" t="s">
        <v>124</v>
      </c>
      <c r="F119" t="s">
        <v>8359</v>
      </c>
      <c r="G119" t="s">
        <v>8742</v>
      </c>
      <c r="H119" t="s">
        <v>8760</v>
      </c>
      <c r="I119" t="s">
        <v>126</v>
      </c>
      <c r="J119" t="s">
        <v>124</v>
      </c>
      <c r="K119" t="s">
        <v>9132</v>
      </c>
      <c r="L119" t="s">
        <v>9133</v>
      </c>
      <c r="M119" t="s">
        <v>8739</v>
      </c>
      <c r="N119" t="s">
        <v>8740</v>
      </c>
      <c r="O119" t="s">
        <v>8747</v>
      </c>
      <c r="P119" t="s">
        <v>9134</v>
      </c>
      <c r="Q119" t="s">
        <v>9135</v>
      </c>
    </row>
    <row r="120" spans="1:17">
      <c r="A120" t="s">
        <v>135</v>
      </c>
      <c r="D120" t="s">
        <v>126</v>
      </c>
      <c r="E120" t="s">
        <v>134</v>
      </c>
      <c r="F120" t="s">
        <v>8359</v>
      </c>
      <c r="G120" t="s">
        <v>8742</v>
      </c>
      <c r="H120" t="s">
        <v>8750</v>
      </c>
      <c r="I120" t="s">
        <v>126</v>
      </c>
      <c r="J120" t="s">
        <v>8813</v>
      </c>
      <c r="K120" t="s">
        <v>9136</v>
      </c>
      <c r="M120" t="s">
        <v>8739</v>
      </c>
      <c r="N120" t="s">
        <v>8740</v>
      </c>
      <c r="O120" t="s">
        <v>8747</v>
      </c>
      <c r="P120" t="s">
        <v>9137</v>
      </c>
      <c r="Q120" t="s">
        <v>9138</v>
      </c>
    </row>
    <row r="121" spans="1:17">
      <c r="A121" t="s">
        <v>147</v>
      </c>
      <c r="D121" t="s">
        <v>126</v>
      </c>
      <c r="E121" t="s">
        <v>146</v>
      </c>
      <c r="F121" t="s">
        <v>8359</v>
      </c>
      <c r="G121" t="s">
        <v>8742</v>
      </c>
      <c r="H121" t="s">
        <v>8750</v>
      </c>
      <c r="I121" t="s">
        <v>126</v>
      </c>
      <c r="J121" t="s">
        <v>9139</v>
      </c>
      <c r="K121" t="s">
        <v>9140</v>
      </c>
      <c r="M121" t="s">
        <v>8739</v>
      </c>
      <c r="N121" t="s">
        <v>8740</v>
      </c>
      <c r="O121" t="s">
        <v>8747</v>
      </c>
      <c r="P121" t="s">
        <v>9141</v>
      </c>
      <c r="Q121" t="s">
        <v>9142</v>
      </c>
    </row>
    <row r="122" spans="1:17">
      <c r="A122" t="s">
        <v>1763</v>
      </c>
      <c r="D122" t="s">
        <v>1764</v>
      </c>
      <c r="E122" t="s">
        <v>1762</v>
      </c>
      <c r="F122" t="s">
        <v>8360</v>
      </c>
      <c r="G122" t="s">
        <v>8742</v>
      </c>
      <c r="H122" t="s">
        <v>8800</v>
      </c>
      <c r="I122" t="s">
        <v>1764</v>
      </c>
      <c r="J122" t="s">
        <v>9143</v>
      </c>
      <c r="K122" t="s">
        <v>9144</v>
      </c>
      <c r="M122" t="s">
        <v>8757</v>
      </c>
      <c r="N122">
        <v>334</v>
      </c>
      <c r="O122" t="s">
        <v>8747</v>
      </c>
      <c r="P122" t="s">
        <v>9145</v>
      </c>
      <c r="Q122" t="s">
        <v>9146</v>
      </c>
    </row>
    <row r="123" spans="1:17">
      <c r="A123" t="s">
        <v>710</v>
      </c>
      <c r="D123" t="s">
        <v>711</v>
      </c>
      <c r="E123" t="s">
        <v>709</v>
      </c>
      <c r="F123" t="s">
        <v>8361</v>
      </c>
      <c r="G123" t="s">
        <v>8735</v>
      </c>
      <c r="H123" t="s">
        <v>8760</v>
      </c>
      <c r="I123" t="s">
        <v>711</v>
      </c>
      <c r="J123" t="s">
        <v>9097</v>
      </c>
      <c r="K123" t="s">
        <v>9147</v>
      </c>
      <c r="L123" t="s">
        <v>4357</v>
      </c>
      <c r="M123" t="s">
        <v>8739</v>
      </c>
      <c r="N123" t="s">
        <v>8740</v>
      </c>
      <c r="O123" t="s">
        <v>8747</v>
      </c>
      <c r="P123" t="s">
        <v>9148</v>
      </c>
      <c r="Q123" t="s">
        <v>9149</v>
      </c>
    </row>
    <row r="124" spans="1:17">
      <c r="A124" t="s">
        <v>529</v>
      </c>
      <c r="D124" t="s">
        <v>530</v>
      </c>
      <c r="E124" t="s">
        <v>528</v>
      </c>
      <c r="F124" t="s">
        <v>8366</v>
      </c>
      <c r="G124" t="s">
        <v>8735</v>
      </c>
      <c r="H124" t="s">
        <v>8880</v>
      </c>
      <c r="I124" t="s">
        <v>530</v>
      </c>
      <c r="J124" t="s">
        <v>8776</v>
      </c>
      <c r="K124" t="s">
        <v>9150</v>
      </c>
      <c r="M124" t="s">
        <v>9151</v>
      </c>
      <c r="N124">
        <v>547</v>
      </c>
      <c r="O124" t="s">
        <v>8741</v>
      </c>
    </row>
    <row r="125" spans="1:17">
      <c r="A125" t="s">
        <v>524</v>
      </c>
      <c r="D125" t="s">
        <v>525</v>
      </c>
      <c r="E125" t="s">
        <v>523</v>
      </c>
      <c r="F125" t="s">
        <v>8369</v>
      </c>
      <c r="G125" t="s">
        <v>8790</v>
      </c>
      <c r="H125" t="s">
        <v>8750</v>
      </c>
      <c r="I125" t="s">
        <v>525</v>
      </c>
      <c r="J125" t="s">
        <v>8796</v>
      </c>
      <c r="K125" t="s">
        <v>9152</v>
      </c>
      <c r="L125" t="s">
        <v>1913</v>
      </c>
      <c r="M125" t="s">
        <v>9059</v>
      </c>
      <c r="N125">
        <v>2280</v>
      </c>
      <c r="O125" t="s">
        <v>8741</v>
      </c>
    </row>
    <row r="126" spans="1:17">
      <c r="A126" t="s">
        <v>768</v>
      </c>
      <c r="D126" t="s">
        <v>769</v>
      </c>
      <c r="E126" t="s">
        <v>767</v>
      </c>
      <c r="F126" t="s">
        <v>8370</v>
      </c>
      <c r="G126" t="s">
        <v>8742</v>
      </c>
      <c r="H126" t="s">
        <v>8750</v>
      </c>
      <c r="I126" t="s">
        <v>769</v>
      </c>
      <c r="J126" t="s">
        <v>8828</v>
      </c>
      <c r="K126" t="s">
        <v>9153</v>
      </c>
      <c r="L126" t="s">
        <v>8834</v>
      </c>
      <c r="M126" t="s">
        <v>8739</v>
      </c>
      <c r="N126" t="s">
        <v>8740</v>
      </c>
      <c r="O126" t="s">
        <v>8747</v>
      </c>
      <c r="P126" t="s">
        <v>9154</v>
      </c>
      <c r="Q126" t="s">
        <v>9155</v>
      </c>
    </row>
    <row r="127" spans="1:17">
      <c r="A127" t="s">
        <v>156</v>
      </c>
      <c r="D127" t="s">
        <v>157</v>
      </c>
      <c r="E127" t="s">
        <v>155</v>
      </c>
      <c r="F127" t="s">
        <v>8371</v>
      </c>
      <c r="G127" t="s">
        <v>8895</v>
      </c>
      <c r="H127" t="s">
        <v>9156</v>
      </c>
      <c r="I127" t="s">
        <v>157</v>
      </c>
      <c r="J127" t="s">
        <v>8792</v>
      </c>
      <c r="K127" t="s">
        <v>9157</v>
      </c>
      <c r="L127" t="s">
        <v>9158</v>
      </c>
      <c r="M127" t="s">
        <v>8739</v>
      </c>
      <c r="N127" t="s">
        <v>8740</v>
      </c>
      <c r="O127" t="s">
        <v>8741</v>
      </c>
    </row>
    <row r="128" spans="1:17">
      <c r="A128" t="s">
        <v>168</v>
      </c>
      <c r="D128" t="s">
        <v>157</v>
      </c>
      <c r="E128" t="s">
        <v>167</v>
      </c>
      <c r="F128" t="s">
        <v>8371</v>
      </c>
      <c r="G128" t="s">
        <v>8895</v>
      </c>
      <c r="H128" t="s">
        <v>8750</v>
      </c>
      <c r="I128" t="s">
        <v>157</v>
      </c>
      <c r="J128" t="s">
        <v>8915</v>
      </c>
      <c r="K128" t="s">
        <v>9159</v>
      </c>
      <c r="L128" t="s">
        <v>1042</v>
      </c>
      <c r="M128" t="s">
        <v>8739</v>
      </c>
      <c r="N128" t="s">
        <v>8740</v>
      </c>
      <c r="O128" t="s">
        <v>8747</v>
      </c>
      <c r="P128" t="s">
        <v>9160</v>
      </c>
      <c r="Q128" t="s">
        <v>9161</v>
      </c>
    </row>
    <row r="129" spans="1:17">
      <c r="A129" t="s">
        <v>183</v>
      </c>
      <c r="D129" t="s">
        <v>157</v>
      </c>
      <c r="E129" t="s">
        <v>182</v>
      </c>
      <c r="F129" t="s">
        <v>8371</v>
      </c>
      <c r="G129" t="s">
        <v>8895</v>
      </c>
      <c r="H129" t="s">
        <v>8750</v>
      </c>
      <c r="I129" t="s">
        <v>157</v>
      </c>
      <c r="J129" t="s">
        <v>8828</v>
      </c>
      <c r="K129" t="s">
        <v>9162</v>
      </c>
      <c r="L129" t="s">
        <v>9163</v>
      </c>
      <c r="M129" t="s">
        <v>8739</v>
      </c>
      <c r="N129" t="s">
        <v>8740</v>
      </c>
      <c r="O129" t="s">
        <v>8747</v>
      </c>
      <c r="P129" t="s">
        <v>9164</v>
      </c>
      <c r="Q129" t="s">
        <v>9165</v>
      </c>
    </row>
    <row r="130" spans="1:17">
      <c r="A130" t="s">
        <v>1081</v>
      </c>
      <c r="D130" t="s">
        <v>157</v>
      </c>
      <c r="E130" t="s">
        <v>1080</v>
      </c>
      <c r="F130" t="s">
        <v>8371</v>
      </c>
      <c r="G130" t="s">
        <v>8895</v>
      </c>
      <c r="H130" t="s">
        <v>8983</v>
      </c>
      <c r="I130" t="s">
        <v>157</v>
      </c>
      <c r="J130" t="s">
        <v>9166</v>
      </c>
      <c r="K130" t="s">
        <v>9167</v>
      </c>
      <c r="L130" t="s">
        <v>9168</v>
      </c>
      <c r="M130" t="s">
        <v>9169</v>
      </c>
      <c r="N130">
        <v>813</v>
      </c>
      <c r="O130" t="s">
        <v>8747</v>
      </c>
      <c r="P130" t="s">
        <v>9170</v>
      </c>
      <c r="Q130" t="s">
        <v>9171</v>
      </c>
    </row>
    <row r="131" spans="1:17">
      <c r="A131" t="s">
        <v>369</v>
      </c>
      <c r="D131" t="s">
        <v>32</v>
      </c>
      <c r="E131" t="s">
        <v>368</v>
      </c>
      <c r="F131" t="s">
        <v>8376</v>
      </c>
      <c r="G131" t="s">
        <v>8742</v>
      </c>
      <c r="H131" t="s">
        <v>8826</v>
      </c>
      <c r="I131" t="s">
        <v>32</v>
      </c>
      <c r="J131" t="s">
        <v>8792</v>
      </c>
      <c r="K131" t="s">
        <v>9172</v>
      </c>
      <c r="M131" t="s">
        <v>9173</v>
      </c>
      <c r="N131">
        <v>1142</v>
      </c>
      <c r="O131" t="s">
        <v>8747</v>
      </c>
      <c r="P131" t="s">
        <v>9174</v>
      </c>
      <c r="Q131" t="s">
        <v>9175</v>
      </c>
    </row>
    <row r="132" spans="1:17">
      <c r="A132" t="s">
        <v>31</v>
      </c>
      <c r="D132" t="s">
        <v>32</v>
      </c>
      <c r="E132" t="s">
        <v>30</v>
      </c>
      <c r="F132" t="s">
        <v>8376</v>
      </c>
      <c r="G132" t="s">
        <v>8742</v>
      </c>
      <c r="H132" t="s">
        <v>8750</v>
      </c>
      <c r="I132" t="s">
        <v>32</v>
      </c>
      <c r="J132" t="s">
        <v>9097</v>
      </c>
      <c r="K132" t="s">
        <v>9176</v>
      </c>
      <c r="L132" t="s">
        <v>9099</v>
      </c>
      <c r="M132" t="s">
        <v>8739</v>
      </c>
      <c r="N132" t="s">
        <v>8740</v>
      </c>
      <c r="O132" t="s">
        <v>8747</v>
      </c>
      <c r="P132" t="s">
        <v>9177</v>
      </c>
      <c r="Q132" t="s">
        <v>9178</v>
      </c>
    </row>
    <row r="133" spans="1:17">
      <c r="A133" t="s">
        <v>379</v>
      </c>
      <c r="D133" t="s">
        <v>32</v>
      </c>
      <c r="E133" t="s">
        <v>378</v>
      </c>
      <c r="F133" t="s">
        <v>8376</v>
      </c>
      <c r="G133" t="s">
        <v>8742</v>
      </c>
      <c r="H133" t="s">
        <v>8743</v>
      </c>
      <c r="I133" t="s">
        <v>32</v>
      </c>
      <c r="J133" t="s">
        <v>9179</v>
      </c>
      <c r="K133" t="s">
        <v>9180</v>
      </c>
      <c r="L133" t="s">
        <v>9181</v>
      </c>
      <c r="M133" t="s">
        <v>9173</v>
      </c>
      <c r="N133">
        <v>1142</v>
      </c>
      <c r="O133" t="s">
        <v>8747</v>
      </c>
      <c r="P133" t="s">
        <v>9182</v>
      </c>
      <c r="Q133" t="s">
        <v>9183</v>
      </c>
    </row>
    <row r="134" spans="1:17">
      <c r="A134" t="s">
        <v>1092</v>
      </c>
      <c r="D134" t="s">
        <v>1093</v>
      </c>
      <c r="E134" t="s">
        <v>1091</v>
      </c>
      <c r="F134" t="s">
        <v>8377</v>
      </c>
      <c r="G134" t="s">
        <v>8742</v>
      </c>
      <c r="H134" t="s">
        <v>8750</v>
      </c>
      <c r="I134" t="s">
        <v>1093</v>
      </c>
      <c r="J134" t="s">
        <v>9097</v>
      </c>
      <c r="K134" t="s">
        <v>9184</v>
      </c>
      <c r="L134" t="s">
        <v>9185</v>
      </c>
      <c r="M134" t="s">
        <v>8968</v>
      </c>
      <c r="N134">
        <v>2007</v>
      </c>
      <c r="O134" t="s">
        <v>8747</v>
      </c>
      <c r="P134" t="s">
        <v>9186</v>
      </c>
      <c r="Q134" t="s">
        <v>9187</v>
      </c>
    </row>
    <row r="135" spans="1:17">
      <c r="A135" t="s">
        <v>685</v>
      </c>
      <c r="D135" t="s">
        <v>686</v>
      </c>
      <c r="E135" t="s">
        <v>684</v>
      </c>
      <c r="F135" t="s">
        <v>8378</v>
      </c>
      <c r="G135" t="s">
        <v>8781</v>
      </c>
      <c r="H135" t="s">
        <v>8800</v>
      </c>
      <c r="I135" t="s">
        <v>686</v>
      </c>
      <c r="J135" t="s">
        <v>684</v>
      </c>
      <c r="K135" t="s">
        <v>9188</v>
      </c>
      <c r="L135" t="s">
        <v>9189</v>
      </c>
      <c r="M135" t="s">
        <v>8739</v>
      </c>
      <c r="N135" t="s">
        <v>8740</v>
      </c>
      <c r="O135" t="s">
        <v>8741</v>
      </c>
    </row>
    <row r="136" spans="1:17">
      <c r="A136" t="s">
        <v>1913</v>
      </c>
      <c r="D136" t="s">
        <v>1914</v>
      </c>
      <c r="E136" t="s">
        <v>1912</v>
      </c>
      <c r="F136" t="s">
        <v>8387</v>
      </c>
      <c r="G136" t="s">
        <v>8790</v>
      </c>
      <c r="H136" t="s">
        <v>9190</v>
      </c>
      <c r="I136" t="s">
        <v>1914</v>
      </c>
      <c r="J136" t="s">
        <v>8737</v>
      </c>
      <c r="K136" t="s">
        <v>9191</v>
      </c>
      <c r="L136" t="s">
        <v>9192</v>
      </c>
      <c r="M136" t="s">
        <v>8739</v>
      </c>
      <c r="N136" t="s">
        <v>8740</v>
      </c>
      <c r="O136" t="s">
        <v>8741</v>
      </c>
    </row>
    <row r="137" spans="1:17">
      <c r="A137" t="s">
        <v>1775</v>
      </c>
      <c r="D137" t="s">
        <v>1776</v>
      </c>
      <c r="E137" t="s">
        <v>1774</v>
      </c>
      <c r="F137" t="s">
        <v>8396</v>
      </c>
      <c r="G137" t="s">
        <v>8895</v>
      </c>
      <c r="H137" t="s">
        <v>8760</v>
      </c>
      <c r="I137" t="s">
        <v>1776</v>
      </c>
      <c r="J137" t="s">
        <v>8737</v>
      </c>
      <c r="K137" t="s">
        <v>9193</v>
      </c>
      <c r="L137" t="s">
        <v>1787</v>
      </c>
      <c r="M137" t="s">
        <v>8739</v>
      </c>
      <c r="N137" t="s">
        <v>8740</v>
      </c>
      <c r="O137" t="s">
        <v>8741</v>
      </c>
    </row>
    <row r="138" spans="1:17">
      <c r="A138" t="s">
        <v>1787</v>
      </c>
      <c r="D138" t="s">
        <v>1776</v>
      </c>
      <c r="E138" t="s">
        <v>1786</v>
      </c>
      <c r="F138" t="s">
        <v>8396</v>
      </c>
      <c r="G138" t="s">
        <v>8895</v>
      </c>
      <c r="H138" t="s">
        <v>8750</v>
      </c>
      <c r="I138" t="s">
        <v>1776</v>
      </c>
      <c r="J138" t="s">
        <v>8828</v>
      </c>
      <c r="K138" t="s">
        <v>9194</v>
      </c>
      <c r="L138" t="s">
        <v>1787</v>
      </c>
      <c r="M138" t="s">
        <v>9059</v>
      </c>
      <c r="N138">
        <v>2280</v>
      </c>
      <c r="O138" t="s">
        <v>8741</v>
      </c>
    </row>
    <row r="139" spans="1:17">
      <c r="A139" t="s">
        <v>77</v>
      </c>
      <c r="D139" t="s">
        <v>78</v>
      </c>
      <c r="E139" t="s">
        <v>76</v>
      </c>
      <c r="F139" t="s">
        <v>8399</v>
      </c>
      <c r="G139" t="s">
        <v>8742</v>
      </c>
      <c r="H139" t="s">
        <v>8743</v>
      </c>
      <c r="I139" t="s">
        <v>78</v>
      </c>
      <c r="J139" t="s">
        <v>8830</v>
      </c>
      <c r="K139" t="s">
        <v>9195</v>
      </c>
      <c r="L139" t="s">
        <v>9196</v>
      </c>
      <c r="M139" t="s">
        <v>8739</v>
      </c>
      <c r="N139" t="s">
        <v>8740</v>
      </c>
      <c r="O139" t="s">
        <v>8741</v>
      </c>
    </row>
    <row r="140" spans="1:17">
      <c r="A140" t="s">
        <v>48</v>
      </c>
      <c r="D140" t="s">
        <v>49</v>
      </c>
      <c r="E140" t="s">
        <v>47</v>
      </c>
      <c r="F140" t="s">
        <v>8400</v>
      </c>
      <c r="G140" t="s">
        <v>8742</v>
      </c>
      <c r="H140" t="s">
        <v>8743</v>
      </c>
      <c r="I140" t="s">
        <v>49</v>
      </c>
      <c r="J140" t="s">
        <v>8737</v>
      </c>
      <c r="K140" t="s">
        <v>9197</v>
      </c>
      <c r="L140" t="s">
        <v>9198</v>
      </c>
      <c r="M140" t="s">
        <v>8739</v>
      </c>
      <c r="N140" t="s">
        <v>8740</v>
      </c>
      <c r="O140" t="s">
        <v>8741</v>
      </c>
    </row>
  </sheetData>
  <autoFilter ref="A1:Q140" xr:uid="{00000000-0009-0000-0000-000011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41"/>
  <sheetViews>
    <sheetView workbookViewId="0"/>
  </sheetViews>
  <sheetFormatPr defaultRowHeight="1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c r="A1" s="288" t="s">
        <v>2</v>
      </c>
      <c r="B1" s="288" t="s">
        <v>0</v>
      </c>
      <c r="C1" s="288" t="s">
        <v>1</v>
      </c>
      <c r="D1" s="288" t="s">
        <v>8725</v>
      </c>
      <c r="E1" s="288" t="s">
        <v>8726</v>
      </c>
      <c r="F1" s="288" t="s">
        <v>7976</v>
      </c>
      <c r="G1" s="288" t="s">
        <v>7893</v>
      </c>
      <c r="H1" s="288" t="s">
        <v>8792</v>
      </c>
      <c r="I1" s="288" t="s">
        <v>9199</v>
      </c>
      <c r="J1" s="288" t="s">
        <v>3</v>
      </c>
      <c r="K1" s="288" t="s">
        <v>6</v>
      </c>
      <c r="L1" s="288" t="s">
        <v>12</v>
      </c>
    </row>
    <row r="2" spans="1:12">
      <c r="A2" s="289"/>
      <c r="B2" s="289"/>
      <c r="C2" s="289"/>
      <c r="D2" s="289"/>
      <c r="E2" s="289"/>
      <c r="F2" s="289"/>
      <c r="G2" s="289"/>
      <c r="H2" s="289"/>
      <c r="I2" s="289"/>
      <c r="J2" s="289"/>
      <c r="K2" s="289"/>
      <c r="L2" s="289"/>
    </row>
    <row r="3" spans="1:12">
      <c r="A3" s="290" t="s">
        <v>1605</v>
      </c>
      <c r="B3" s="290" t="s">
        <v>1603</v>
      </c>
      <c r="C3" s="290" t="s">
        <v>1604</v>
      </c>
      <c r="D3" s="290" t="s">
        <v>8063</v>
      </c>
      <c r="E3" s="290" t="s">
        <v>8735</v>
      </c>
      <c r="F3" s="290" t="s">
        <v>8736</v>
      </c>
      <c r="G3" s="290" t="s">
        <v>8737</v>
      </c>
      <c r="H3" s="290" t="s">
        <v>9200</v>
      </c>
      <c r="I3" s="290" t="s">
        <v>9201</v>
      </c>
      <c r="J3" s="290" t="s">
        <v>2227</v>
      </c>
      <c r="K3" s="290" t="s">
        <v>17</v>
      </c>
      <c r="L3" s="290" t="s">
        <v>19</v>
      </c>
    </row>
    <row r="4" spans="1:12">
      <c r="A4" s="290" t="s">
        <v>1799</v>
      </c>
      <c r="B4" s="290" t="s">
        <v>1797</v>
      </c>
      <c r="C4" s="290" t="s">
        <v>1798</v>
      </c>
      <c r="D4" s="290" t="s">
        <v>8064</v>
      </c>
      <c r="E4" s="290" t="s">
        <v>8742</v>
      </c>
      <c r="F4" s="290" t="s">
        <v>8743</v>
      </c>
      <c r="G4" s="290" t="s">
        <v>8744</v>
      </c>
      <c r="H4" s="290" t="s">
        <v>9200</v>
      </c>
      <c r="I4" s="290" t="s">
        <v>9201</v>
      </c>
      <c r="J4" s="290" t="s">
        <v>1999</v>
      </c>
      <c r="K4" s="290" t="s">
        <v>282</v>
      </c>
      <c r="L4" s="290" t="s">
        <v>218</v>
      </c>
    </row>
    <row r="5" spans="1:12">
      <c r="A5" s="290" t="s">
        <v>958</v>
      </c>
      <c r="B5" s="290" t="s">
        <v>956</v>
      </c>
      <c r="C5" s="290" t="s">
        <v>957</v>
      </c>
      <c r="D5" s="290" t="s">
        <v>8087</v>
      </c>
      <c r="E5" s="290" t="s">
        <v>8742</v>
      </c>
      <c r="F5" s="290" t="s">
        <v>8750</v>
      </c>
      <c r="G5" s="290" t="s">
        <v>8751</v>
      </c>
      <c r="H5" s="290" t="s">
        <v>9200</v>
      </c>
      <c r="I5" s="290" t="s">
        <v>9201</v>
      </c>
      <c r="J5" s="290" t="s">
        <v>2004</v>
      </c>
      <c r="K5" s="290" t="s">
        <v>69</v>
      </c>
      <c r="L5" s="290"/>
    </row>
    <row r="6" spans="1:12">
      <c r="A6" s="290" t="s">
        <v>1811</v>
      </c>
      <c r="B6" s="290" t="s">
        <v>1809</v>
      </c>
      <c r="C6" s="290" t="s">
        <v>1810</v>
      </c>
      <c r="D6" s="290" t="s">
        <v>8090</v>
      </c>
      <c r="E6" s="290" t="s">
        <v>8742</v>
      </c>
      <c r="F6" s="290" t="s">
        <v>8754</v>
      </c>
      <c r="G6" s="290" t="s">
        <v>8755</v>
      </c>
      <c r="H6" s="290" t="s">
        <v>9200</v>
      </c>
      <c r="I6" s="290" t="s">
        <v>9201</v>
      </c>
      <c r="J6" s="290" t="s">
        <v>2007</v>
      </c>
      <c r="K6" s="290" t="s">
        <v>224</v>
      </c>
      <c r="L6" s="290"/>
    </row>
    <row r="7" spans="1:12">
      <c r="A7" s="290" t="s">
        <v>1617</v>
      </c>
      <c r="B7" s="290" t="s">
        <v>1615</v>
      </c>
      <c r="C7" s="290" t="s">
        <v>1616</v>
      </c>
      <c r="D7" s="290" t="s">
        <v>8091</v>
      </c>
      <c r="E7" s="290" t="s">
        <v>8742</v>
      </c>
      <c r="F7" s="290" t="s">
        <v>8760</v>
      </c>
      <c r="G7" s="290" t="s">
        <v>8761</v>
      </c>
      <c r="H7" s="290" t="s">
        <v>9200</v>
      </c>
      <c r="I7" s="290" t="s">
        <v>9201</v>
      </c>
      <c r="J7" s="290" t="s">
        <v>257</v>
      </c>
      <c r="K7" s="290"/>
      <c r="L7" s="290"/>
    </row>
    <row r="8" spans="1:12">
      <c r="A8" s="290" t="s">
        <v>658</v>
      </c>
      <c r="B8" s="290" t="s">
        <v>1112</v>
      </c>
      <c r="C8" s="290" t="s">
        <v>1113</v>
      </c>
      <c r="D8" s="290" t="s">
        <v>8092</v>
      </c>
      <c r="E8" s="290" t="s">
        <v>8735</v>
      </c>
      <c r="F8" s="290" t="s">
        <v>8763</v>
      </c>
      <c r="G8" s="290" t="s">
        <v>8764</v>
      </c>
      <c r="H8" s="290" t="s">
        <v>9200</v>
      </c>
      <c r="I8" s="290" t="s">
        <v>9202</v>
      </c>
      <c r="J8" s="290" t="s">
        <v>112</v>
      </c>
      <c r="K8" s="290"/>
      <c r="L8" s="290"/>
    </row>
    <row r="9" spans="1:12">
      <c r="A9" s="290" t="s">
        <v>658</v>
      </c>
      <c r="B9" s="290" t="s">
        <v>656</v>
      </c>
      <c r="C9" s="290" t="s">
        <v>657</v>
      </c>
      <c r="D9" s="290" t="s">
        <v>8092</v>
      </c>
      <c r="E9" s="290" t="s">
        <v>8735</v>
      </c>
      <c r="F9" s="290" t="s">
        <v>8750</v>
      </c>
      <c r="G9" s="290" t="s">
        <v>8770</v>
      </c>
      <c r="H9" s="290" t="s">
        <v>9203</v>
      </c>
      <c r="I9" s="290" t="s">
        <v>9201</v>
      </c>
      <c r="J9" s="290" t="s">
        <v>24</v>
      </c>
      <c r="K9" s="290"/>
      <c r="L9" s="290"/>
    </row>
    <row r="10" spans="1:12">
      <c r="A10" s="290" t="s">
        <v>658</v>
      </c>
      <c r="B10" s="290" t="s">
        <v>1132</v>
      </c>
      <c r="C10" s="290" t="s">
        <v>1133</v>
      </c>
      <c r="D10" s="290" t="s">
        <v>8092</v>
      </c>
      <c r="E10" s="290" t="s">
        <v>8735</v>
      </c>
      <c r="F10" s="290" t="s">
        <v>8775</v>
      </c>
      <c r="G10" s="290" t="s">
        <v>8776</v>
      </c>
      <c r="H10" s="290" t="s">
        <v>9203</v>
      </c>
      <c r="I10" s="290" t="s">
        <v>9201</v>
      </c>
      <c r="J10" s="290" t="s">
        <v>467</v>
      </c>
      <c r="K10" s="290"/>
      <c r="L10" s="290"/>
    </row>
    <row r="11" spans="1:12">
      <c r="A11" s="290" t="s">
        <v>1313</v>
      </c>
      <c r="B11" s="290" t="s">
        <v>1311</v>
      </c>
      <c r="C11" s="290" t="s">
        <v>1312</v>
      </c>
      <c r="D11" s="290" t="s">
        <v>8093</v>
      </c>
      <c r="E11" s="290" t="s">
        <v>8781</v>
      </c>
      <c r="F11" s="290" t="s">
        <v>8750</v>
      </c>
      <c r="G11" s="290" t="s">
        <v>8782</v>
      </c>
      <c r="H11" s="290" t="s">
        <v>9200</v>
      </c>
      <c r="I11" s="290" t="s">
        <v>9201</v>
      </c>
      <c r="J11" s="290" t="s">
        <v>16</v>
      </c>
      <c r="K11" s="290"/>
      <c r="L11" s="290"/>
    </row>
    <row r="12" spans="1:12">
      <c r="A12" s="290" t="s">
        <v>781</v>
      </c>
      <c r="B12" s="290" t="s">
        <v>779</v>
      </c>
      <c r="C12" s="290" t="s">
        <v>780</v>
      </c>
      <c r="D12" s="290" t="s">
        <v>8100</v>
      </c>
      <c r="E12" s="290" t="s">
        <v>8781</v>
      </c>
      <c r="F12" s="290" t="s">
        <v>8750</v>
      </c>
      <c r="G12" s="290" t="s">
        <v>8782</v>
      </c>
      <c r="H12" s="290" t="s">
        <v>9200</v>
      </c>
      <c r="I12" s="290" t="s">
        <v>9201</v>
      </c>
      <c r="J12" s="290" t="s">
        <v>20</v>
      </c>
      <c r="K12" s="290"/>
      <c r="L12" s="290"/>
    </row>
    <row r="13" spans="1:12">
      <c r="A13" s="290" t="s">
        <v>669</v>
      </c>
      <c r="B13" s="290" t="s">
        <v>667</v>
      </c>
      <c r="C13" s="290" t="s">
        <v>668</v>
      </c>
      <c r="D13" s="290" t="s">
        <v>8107</v>
      </c>
      <c r="E13" s="290" t="s">
        <v>8790</v>
      </c>
      <c r="F13" s="290" t="s">
        <v>8791</v>
      </c>
      <c r="G13" s="290" t="s">
        <v>8792</v>
      </c>
      <c r="H13" s="290" t="s">
        <v>9200</v>
      </c>
      <c r="I13" s="290" t="s">
        <v>9202</v>
      </c>
      <c r="J13" s="290" t="s">
        <v>22</v>
      </c>
      <c r="K13" s="290"/>
      <c r="L13" s="290"/>
    </row>
    <row r="14" spans="1:12">
      <c r="A14" s="290" t="s">
        <v>669</v>
      </c>
      <c r="B14" s="290" t="s">
        <v>675</v>
      </c>
      <c r="C14" s="290" t="s">
        <v>676</v>
      </c>
      <c r="D14" s="290" t="s">
        <v>8107</v>
      </c>
      <c r="E14" s="290" t="s">
        <v>8790</v>
      </c>
      <c r="F14" s="290" t="s">
        <v>8750</v>
      </c>
      <c r="G14" s="290" t="s">
        <v>8796</v>
      </c>
      <c r="H14" s="290" t="s">
        <v>9203</v>
      </c>
      <c r="I14" s="290" t="s">
        <v>9201</v>
      </c>
      <c r="J14" s="290" t="s">
        <v>2014</v>
      </c>
      <c r="K14" s="290"/>
      <c r="L14" s="290"/>
    </row>
    <row r="15" spans="1:12">
      <c r="A15" s="290" t="s">
        <v>2070</v>
      </c>
      <c r="B15" s="290" t="s">
        <v>2068</v>
      </c>
      <c r="C15" s="290" t="s">
        <v>2069</v>
      </c>
      <c r="D15" s="290" t="s">
        <v>8116</v>
      </c>
      <c r="E15" s="290" t="s">
        <v>8742</v>
      </c>
      <c r="F15" s="290" t="s">
        <v>8800</v>
      </c>
      <c r="G15" s="290" t="s">
        <v>8737</v>
      </c>
      <c r="H15" s="290" t="s">
        <v>9200</v>
      </c>
      <c r="I15" s="290" t="s">
        <v>9201</v>
      </c>
      <c r="J15" s="290" t="s">
        <v>2017</v>
      </c>
      <c r="K15" s="290"/>
      <c r="L15" s="290"/>
    </row>
    <row r="16" spans="1:12">
      <c r="A16" s="290" t="s">
        <v>1926</v>
      </c>
      <c r="B16" s="290" t="s">
        <v>1924</v>
      </c>
      <c r="C16" s="290" t="s">
        <v>1925</v>
      </c>
      <c r="D16" s="290" t="s">
        <v>8121</v>
      </c>
      <c r="E16" s="290" t="s">
        <v>8790</v>
      </c>
      <c r="F16" s="290" t="s">
        <v>8750</v>
      </c>
      <c r="G16" s="290" t="s">
        <v>8796</v>
      </c>
      <c r="H16" s="290" t="s">
        <v>9200</v>
      </c>
      <c r="I16" s="290" t="s">
        <v>9201</v>
      </c>
      <c r="J16" s="290" t="s">
        <v>2020</v>
      </c>
      <c r="K16" s="290"/>
      <c r="L16" s="290"/>
    </row>
    <row r="17" spans="1:12">
      <c r="A17" s="290" t="s">
        <v>1938</v>
      </c>
      <c r="B17" s="290" t="s">
        <v>1936</v>
      </c>
      <c r="C17" s="290" t="s">
        <v>1937</v>
      </c>
      <c r="D17" s="290" t="s">
        <v>8126</v>
      </c>
      <c r="E17" s="290" t="s">
        <v>8742</v>
      </c>
      <c r="F17" s="290" t="s">
        <v>8800</v>
      </c>
      <c r="G17" s="290" t="s">
        <v>8792</v>
      </c>
      <c r="H17" s="290" t="s">
        <v>9200</v>
      </c>
      <c r="I17" s="290" t="s">
        <v>9202</v>
      </c>
      <c r="J17" s="290" t="s">
        <v>2023</v>
      </c>
      <c r="K17" s="290"/>
      <c r="L17" s="290"/>
    </row>
    <row r="18" spans="1:12">
      <c r="A18" s="290" t="s">
        <v>1938</v>
      </c>
      <c r="B18" s="290" t="s">
        <v>1948</v>
      </c>
      <c r="C18" s="290" t="s">
        <v>1949</v>
      </c>
      <c r="D18" s="290" t="s">
        <v>8126</v>
      </c>
      <c r="E18" s="290" t="s">
        <v>8742</v>
      </c>
      <c r="F18" s="290" t="s">
        <v>8760</v>
      </c>
      <c r="G18" s="290" t="s">
        <v>124</v>
      </c>
      <c r="H18" s="290" t="s">
        <v>9203</v>
      </c>
      <c r="I18" s="290" t="s">
        <v>9201</v>
      </c>
      <c r="J18" s="290" t="s">
        <v>2025</v>
      </c>
      <c r="K18" s="290"/>
      <c r="L18" s="290"/>
    </row>
    <row r="19" spans="1:12">
      <c r="A19" s="290" t="s">
        <v>1938</v>
      </c>
      <c r="B19" s="290" t="s">
        <v>1959</v>
      </c>
      <c r="C19" s="290" t="s">
        <v>1960</v>
      </c>
      <c r="D19" s="290" t="s">
        <v>8126</v>
      </c>
      <c r="E19" s="290" t="s">
        <v>8742</v>
      </c>
      <c r="F19" s="290" t="s">
        <v>8760</v>
      </c>
      <c r="G19" s="290" t="s">
        <v>8809</v>
      </c>
      <c r="H19" s="290" t="s">
        <v>9203</v>
      </c>
      <c r="I19" s="290" t="s">
        <v>9201</v>
      </c>
      <c r="J19" s="290" t="s">
        <v>2027</v>
      </c>
      <c r="K19" s="290"/>
      <c r="L19" s="290"/>
    </row>
    <row r="20" spans="1:12">
      <c r="A20" s="290" t="s">
        <v>1938</v>
      </c>
      <c r="B20" s="290" t="s">
        <v>1970</v>
      </c>
      <c r="C20" s="290" t="s">
        <v>1971</v>
      </c>
      <c r="D20" s="290" t="s">
        <v>8126</v>
      </c>
      <c r="E20" s="290" t="s">
        <v>8742</v>
      </c>
      <c r="F20" s="290" t="s">
        <v>8800</v>
      </c>
      <c r="G20" s="290" t="s">
        <v>8813</v>
      </c>
      <c r="H20" s="290" t="s">
        <v>9203</v>
      </c>
      <c r="I20" s="290" t="s">
        <v>9201</v>
      </c>
      <c r="J20" s="290" t="s">
        <v>549</v>
      </c>
      <c r="K20" s="290"/>
      <c r="L20" s="290"/>
    </row>
    <row r="21" spans="1:12">
      <c r="A21" s="290" t="s">
        <v>2082</v>
      </c>
      <c r="B21" s="290" t="s">
        <v>2080</v>
      </c>
      <c r="C21" s="290" t="s">
        <v>2081</v>
      </c>
      <c r="D21" s="290" t="s">
        <v>8127</v>
      </c>
      <c r="E21" s="290" t="s">
        <v>8742</v>
      </c>
      <c r="F21" s="290" t="s">
        <v>8800</v>
      </c>
      <c r="G21" s="290" t="s">
        <v>8737</v>
      </c>
      <c r="H21" s="290" t="s">
        <v>9200</v>
      </c>
      <c r="I21" s="290" t="s">
        <v>9201</v>
      </c>
      <c r="J21" s="290" t="s">
        <v>200</v>
      </c>
      <c r="K21" s="290"/>
      <c r="L21" s="290"/>
    </row>
    <row r="22" spans="1:12">
      <c r="A22" s="290" t="s">
        <v>460</v>
      </c>
      <c r="B22" s="290" t="s">
        <v>1341</v>
      </c>
      <c r="C22" s="290" t="s">
        <v>1342</v>
      </c>
      <c r="D22" s="290" t="s">
        <v>8132</v>
      </c>
      <c r="E22" s="290" t="s">
        <v>8790</v>
      </c>
      <c r="F22" s="290" t="s">
        <v>8800</v>
      </c>
      <c r="G22" s="290" t="s">
        <v>8737</v>
      </c>
      <c r="H22" s="290" t="s">
        <v>9200</v>
      </c>
      <c r="I22" s="290" t="s">
        <v>9201</v>
      </c>
      <c r="J22" s="290" t="s">
        <v>26</v>
      </c>
      <c r="K22" s="290"/>
      <c r="L22" s="290"/>
    </row>
    <row r="23" spans="1:12">
      <c r="A23" s="290" t="s">
        <v>460</v>
      </c>
      <c r="B23" s="290" t="s">
        <v>458</v>
      </c>
      <c r="C23" s="290" t="s">
        <v>459</v>
      </c>
      <c r="D23" s="290" t="s">
        <v>8132</v>
      </c>
      <c r="E23" s="290" t="s">
        <v>8790</v>
      </c>
      <c r="F23" s="290" t="s">
        <v>8750</v>
      </c>
      <c r="G23" s="290" t="s">
        <v>8819</v>
      </c>
      <c r="H23" s="290" t="s">
        <v>9203</v>
      </c>
      <c r="I23" s="290" t="s">
        <v>9201</v>
      </c>
      <c r="J23" s="290" t="s">
        <v>28</v>
      </c>
      <c r="K23" s="290"/>
      <c r="L23" s="290"/>
    </row>
    <row r="24" spans="1:12">
      <c r="A24" s="290" t="s">
        <v>476</v>
      </c>
      <c r="B24" s="290" t="s">
        <v>474</v>
      </c>
      <c r="C24" s="290" t="s">
        <v>475</v>
      </c>
      <c r="D24" s="290" t="s">
        <v>8137</v>
      </c>
      <c r="E24" s="290" t="s">
        <v>8790</v>
      </c>
      <c r="F24" s="290" t="s">
        <v>8750</v>
      </c>
      <c r="G24" s="290" t="s">
        <v>8821</v>
      </c>
      <c r="H24" s="290" t="s">
        <v>9200</v>
      </c>
      <c r="I24" s="290" t="s">
        <v>9201</v>
      </c>
      <c r="J24" s="290" t="s">
        <v>734</v>
      </c>
      <c r="K24" s="290"/>
      <c r="L24" s="290"/>
    </row>
    <row r="25" spans="1:12">
      <c r="A25" s="290" t="s">
        <v>1372</v>
      </c>
      <c r="B25" s="290" t="s">
        <v>1370</v>
      </c>
      <c r="C25" s="290" t="s">
        <v>1371</v>
      </c>
      <c r="D25" s="290" t="s">
        <v>8144</v>
      </c>
      <c r="E25" s="290" t="s">
        <v>8781</v>
      </c>
      <c r="F25" s="290" t="s">
        <v>8750</v>
      </c>
      <c r="G25" s="290" t="s">
        <v>8782</v>
      </c>
      <c r="H25" s="290" t="s">
        <v>9200</v>
      </c>
      <c r="I25" s="290" t="s">
        <v>9201</v>
      </c>
      <c r="J25" s="290" t="s">
        <v>746</v>
      </c>
      <c r="K25" s="290"/>
      <c r="L25" s="290"/>
    </row>
    <row r="26" spans="1:12">
      <c r="A26" s="290" t="s">
        <v>419</v>
      </c>
      <c r="B26" s="290" t="s">
        <v>447</v>
      </c>
      <c r="C26" s="290" t="s">
        <v>448</v>
      </c>
      <c r="D26" s="290" t="s">
        <v>8147</v>
      </c>
      <c r="E26" s="290" t="s">
        <v>8742</v>
      </c>
      <c r="F26" s="290" t="s">
        <v>8826</v>
      </c>
      <c r="G26" s="290" t="s">
        <v>8792</v>
      </c>
      <c r="H26" s="290" t="s">
        <v>9200</v>
      </c>
      <c r="I26" s="290" t="s">
        <v>9202</v>
      </c>
      <c r="J26" s="290" t="s">
        <v>736</v>
      </c>
      <c r="K26" s="290"/>
      <c r="L26" s="290"/>
    </row>
    <row r="27" spans="1:12">
      <c r="A27" s="290" t="s">
        <v>419</v>
      </c>
      <c r="B27" s="290" t="s">
        <v>432</v>
      </c>
      <c r="C27" s="290" t="s">
        <v>433</v>
      </c>
      <c r="D27" s="290" t="s">
        <v>8147</v>
      </c>
      <c r="E27" s="290" t="s">
        <v>8742</v>
      </c>
      <c r="F27" s="290" t="s">
        <v>8750</v>
      </c>
      <c r="G27" s="290" t="s">
        <v>8828</v>
      </c>
      <c r="H27" s="290" t="s">
        <v>9203</v>
      </c>
      <c r="I27" s="290" t="s">
        <v>9201</v>
      </c>
      <c r="J27" s="290" t="s">
        <v>610</v>
      </c>
      <c r="K27" s="290"/>
      <c r="L27" s="290"/>
    </row>
    <row r="28" spans="1:12">
      <c r="A28" s="290" t="s">
        <v>419</v>
      </c>
      <c r="B28" s="290" t="s">
        <v>417</v>
      </c>
      <c r="C28" s="290" t="s">
        <v>418</v>
      </c>
      <c r="D28" s="290" t="s">
        <v>8147</v>
      </c>
      <c r="E28" s="290" t="s">
        <v>8742</v>
      </c>
      <c r="F28" s="290" t="s">
        <v>8743</v>
      </c>
      <c r="G28" s="290" t="s">
        <v>8830</v>
      </c>
      <c r="H28" s="290" t="s">
        <v>9203</v>
      </c>
      <c r="I28" s="290" t="s">
        <v>9201</v>
      </c>
      <c r="J28" s="290" t="s">
        <v>732</v>
      </c>
      <c r="K28" s="290"/>
      <c r="L28" s="290"/>
    </row>
    <row r="29" spans="1:12">
      <c r="A29" s="290" t="s">
        <v>490</v>
      </c>
      <c r="B29" s="290" t="s">
        <v>488</v>
      </c>
      <c r="C29" s="290" t="s">
        <v>489</v>
      </c>
      <c r="D29" s="290" t="s">
        <v>8152</v>
      </c>
      <c r="E29" s="290" t="s">
        <v>8790</v>
      </c>
      <c r="F29" s="290" t="s">
        <v>8750</v>
      </c>
      <c r="G29" s="290" t="s">
        <v>8819</v>
      </c>
      <c r="H29" s="290" t="s">
        <v>9200</v>
      </c>
      <c r="I29" s="290" t="s">
        <v>9201</v>
      </c>
      <c r="J29" s="290" t="s">
        <v>744</v>
      </c>
      <c r="K29" s="290"/>
      <c r="L29" s="290"/>
    </row>
    <row r="30" spans="1:12">
      <c r="A30" s="290" t="s">
        <v>90</v>
      </c>
      <c r="B30" s="290" t="s">
        <v>88</v>
      </c>
      <c r="C30" s="290" t="s">
        <v>89</v>
      </c>
      <c r="D30" s="290" t="s">
        <v>8153</v>
      </c>
      <c r="E30" s="290" t="s">
        <v>8742</v>
      </c>
      <c r="F30" s="290" t="s">
        <v>8750</v>
      </c>
      <c r="G30" s="290" t="s">
        <v>8828</v>
      </c>
      <c r="H30" s="290" t="s">
        <v>9203</v>
      </c>
      <c r="I30" s="290" t="s">
        <v>9201</v>
      </c>
      <c r="J30" s="290" t="s">
        <v>738</v>
      </c>
      <c r="K30" s="290"/>
      <c r="L30" s="290"/>
    </row>
    <row r="31" spans="1:12">
      <c r="A31" s="290" t="s">
        <v>90</v>
      </c>
      <c r="B31" s="290" t="s">
        <v>94</v>
      </c>
      <c r="C31" s="290" t="s">
        <v>95</v>
      </c>
      <c r="D31" s="290" t="s">
        <v>8153</v>
      </c>
      <c r="E31" s="290" t="s">
        <v>8742</v>
      </c>
      <c r="F31" s="290" t="s">
        <v>8750</v>
      </c>
      <c r="G31" s="290" t="s">
        <v>8835</v>
      </c>
      <c r="H31" s="290" t="s">
        <v>9203</v>
      </c>
      <c r="I31" s="290" t="s">
        <v>9201</v>
      </c>
      <c r="J31" s="290" t="s">
        <v>742</v>
      </c>
      <c r="K31" s="290"/>
      <c r="L31" s="290"/>
    </row>
    <row r="32" spans="1:12">
      <c r="A32" s="290" t="s">
        <v>90</v>
      </c>
      <c r="B32" s="290" t="s">
        <v>297</v>
      </c>
      <c r="C32" s="290" t="s">
        <v>298</v>
      </c>
      <c r="D32" s="290" t="s">
        <v>8153</v>
      </c>
      <c r="E32" s="290" t="s">
        <v>8742</v>
      </c>
      <c r="F32" s="290" t="s">
        <v>8750</v>
      </c>
      <c r="G32" s="290" t="s">
        <v>8792</v>
      </c>
      <c r="H32" s="290" t="s">
        <v>9200</v>
      </c>
      <c r="I32" s="290" t="s">
        <v>9202</v>
      </c>
      <c r="J32" s="290" t="s">
        <v>740</v>
      </c>
      <c r="K32" s="290"/>
      <c r="L32" s="290"/>
    </row>
    <row r="33" spans="1:12">
      <c r="A33" s="290" t="s">
        <v>519</v>
      </c>
      <c r="B33" s="290" t="s">
        <v>2394</v>
      </c>
      <c r="C33" s="290" t="s">
        <v>2395</v>
      </c>
      <c r="D33" s="290" t="s">
        <v>8154</v>
      </c>
      <c r="E33" s="290" t="s">
        <v>8790</v>
      </c>
      <c r="F33" s="290" t="s">
        <v>8841</v>
      </c>
      <c r="G33" s="290" t="s">
        <v>8842</v>
      </c>
      <c r="H33" s="290" t="s">
        <v>9200</v>
      </c>
      <c r="I33" s="290" t="s">
        <v>9202</v>
      </c>
      <c r="J33" s="290"/>
      <c r="K33" s="290"/>
      <c r="L33" s="290"/>
    </row>
    <row r="34" spans="1:12">
      <c r="A34" s="290" t="s">
        <v>519</v>
      </c>
      <c r="B34" s="290" t="s">
        <v>517</v>
      </c>
      <c r="C34" s="290" t="s">
        <v>518</v>
      </c>
      <c r="D34" s="290" t="s">
        <v>8154</v>
      </c>
      <c r="E34" s="290" t="s">
        <v>8790</v>
      </c>
      <c r="F34" s="290" t="s">
        <v>8750</v>
      </c>
      <c r="G34" s="290" t="s">
        <v>8819</v>
      </c>
      <c r="H34" s="290" t="s">
        <v>9203</v>
      </c>
      <c r="I34" s="290" t="s">
        <v>9201</v>
      </c>
      <c r="J34" s="290"/>
      <c r="K34" s="290"/>
      <c r="L34" s="290"/>
    </row>
    <row r="35" spans="1:12">
      <c r="A35" s="290" t="s">
        <v>519</v>
      </c>
      <c r="B35" s="290" t="s">
        <v>2414</v>
      </c>
      <c r="C35" s="290" t="s">
        <v>2415</v>
      </c>
      <c r="D35" s="290" t="s">
        <v>8154</v>
      </c>
      <c r="E35" s="290" t="s">
        <v>8790</v>
      </c>
      <c r="F35" s="290" t="s">
        <v>8841</v>
      </c>
      <c r="G35" s="290" t="s">
        <v>8846</v>
      </c>
      <c r="H35" s="290" t="s">
        <v>9203</v>
      </c>
      <c r="I35" s="290" t="s">
        <v>9201</v>
      </c>
      <c r="J35" s="290"/>
      <c r="K35" s="290"/>
      <c r="L35" s="290"/>
    </row>
    <row r="36" spans="1:12">
      <c r="A36" s="290" t="s">
        <v>731</v>
      </c>
      <c r="B36" s="290" t="s">
        <v>729</v>
      </c>
      <c r="C36" s="290" t="s">
        <v>730</v>
      </c>
      <c r="D36" s="290" t="s">
        <v>8155</v>
      </c>
      <c r="E36" s="290" t="s">
        <v>8742</v>
      </c>
      <c r="F36" s="290" t="s">
        <v>8750</v>
      </c>
      <c r="G36" s="290" t="s">
        <v>8850</v>
      </c>
      <c r="H36" s="290" t="s">
        <v>9200</v>
      </c>
      <c r="I36" s="290" t="s">
        <v>9201</v>
      </c>
      <c r="J36" s="290"/>
      <c r="K36" s="290"/>
      <c r="L36" s="290"/>
    </row>
    <row r="37" spans="1:12">
      <c r="A37" s="290" t="s">
        <v>1557</v>
      </c>
      <c r="B37" s="290" t="s">
        <v>1555</v>
      </c>
      <c r="C37" s="290" t="s">
        <v>1556</v>
      </c>
      <c r="D37" s="290" t="s">
        <v>8156</v>
      </c>
      <c r="E37" s="290" t="s">
        <v>8742</v>
      </c>
      <c r="F37" s="290" t="s">
        <v>8750</v>
      </c>
      <c r="G37" s="290" t="s">
        <v>8737</v>
      </c>
      <c r="H37" s="290" t="s">
        <v>9200</v>
      </c>
      <c r="I37" s="290" t="s">
        <v>9201</v>
      </c>
      <c r="J37" s="290"/>
      <c r="K37" s="290"/>
      <c r="L37" s="290"/>
    </row>
    <row r="38" spans="1:12">
      <c r="A38" s="290" t="s">
        <v>856</v>
      </c>
      <c r="B38" s="290" t="s">
        <v>854</v>
      </c>
      <c r="C38" s="290" t="s">
        <v>855</v>
      </c>
      <c r="D38" s="290" t="s">
        <v>8159</v>
      </c>
      <c r="E38" s="290" t="s">
        <v>8781</v>
      </c>
      <c r="F38" s="290" t="s">
        <v>8750</v>
      </c>
      <c r="G38" s="290" t="s">
        <v>8828</v>
      </c>
      <c r="H38" s="290" t="s">
        <v>9200</v>
      </c>
      <c r="I38" s="290" t="s">
        <v>9201</v>
      </c>
      <c r="J38" s="290"/>
      <c r="K38" s="290"/>
      <c r="L38" s="290"/>
    </row>
    <row r="39" spans="1:12">
      <c r="A39" s="290" t="s">
        <v>793</v>
      </c>
      <c r="B39" s="290" t="s">
        <v>791</v>
      </c>
      <c r="C39" s="290" t="s">
        <v>792</v>
      </c>
      <c r="D39" s="290" t="s">
        <v>8160</v>
      </c>
      <c r="E39" s="290" t="s">
        <v>8781</v>
      </c>
      <c r="F39" s="290" t="s">
        <v>8750</v>
      </c>
      <c r="G39" s="290" t="s">
        <v>8782</v>
      </c>
      <c r="H39" s="290" t="s">
        <v>9200</v>
      </c>
      <c r="I39" s="290" t="s">
        <v>9201</v>
      </c>
      <c r="J39" s="290"/>
      <c r="K39" s="290"/>
      <c r="L39" s="290"/>
    </row>
    <row r="40" spans="1:12">
      <c r="A40" s="290" t="s">
        <v>350</v>
      </c>
      <c r="B40" s="290" t="s">
        <v>393</v>
      </c>
      <c r="C40" s="290" t="s">
        <v>394</v>
      </c>
      <c r="D40" s="290" t="s">
        <v>8161</v>
      </c>
      <c r="E40" s="290" t="s">
        <v>8742</v>
      </c>
      <c r="F40" s="290" t="s">
        <v>8864</v>
      </c>
      <c r="G40" s="290" t="s">
        <v>8737</v>
      </c>
      <c r="H40" s="290" t="s">
        <v>9200</v>
      </c>
      <c r="I40" s="290" t="s">
        <v>9201</v>
      </c>
      <c r="J40" s="290"/>
      <c r="K40" s="290"/>
      <c r="L40" s="290"/>
    </row>
    <row r="41" spans="1:12">
      <c r="A41" s="290" t="s">
        <v>350</v>
      </c>
      <c r="B41" s="290" t="s">
        <v>348</v>
      </c>
      <c r="C41" s="290" t="s">
        <v>349</v>
      </c>
      <c r="D41" s="290" t="s">
        <v>8161</v>
      </c>
      <c r="E41" s="290" t="s">
        <v>8742</v>
      </c>
      <c r="F41" s="290" t="s">
        <v>8750</v>
      </c>
      <c r="G41" s="290" t="s">
        <v>8750</v>
      </c>
      <c r="H41" s="290" t="s">
        <v>9203</v>
      </c>
      <c r="I41" s="290" t="s">
        <v>9201</v>
      </c>
      <c r="J41" s="290"/>
      <c r="K41" s="290"/>
      <c r="L41" s="290"/>
    </row>
    <row r="42" spans="1:12">
      <c r="A42" s="290" t="s">
        <v>350</v>
      </c>
      <c r="B42" s="290" t="s">
        <v>354</v>
      </c>
      <c r="C42" s="290" t="s">
        <v>355</v>
      </c>
      <c r="D42" s="290" t="s">
        <v>8161</v>
      </c>
      <c r="E42" s="290" t="s">
        <v>8742</v>
      </c>
      <c r="F42" s="290" t="s">
        <v>8760</v>
      </c>
      <c r="G42" s="290" t="s">
        <v>354</v>
      </c>
      <c r="H42" s="290" t="s">
        <v>9203</v>
      </c>
      <c r="I42" s="290" t="s">
        <v>9201</v>
      </c>
      <c r="J42" s="290"/>
      <c r="K42" s="290"/>
      <c r="L42" s="290"/>
    </row>
    <row r="43" spans="1:12">
      <c r="A43" s="290" t="s">
        <v>350</v>
      </c>
      <c r="B43" s="290" t="s">
        <v>360</v>
      </c>
      <c r="C43" s="290" t="s">
        <v>361</v>
      </c>
      <c r="D43" s="290" t="s">
        <v>8161</v>
      </c>
      <c r="E43" s="290" t="s">
        <v>8742</v>
      </c>
      <c r="F43" s="290" t="s">
        <v>8743</v>
      </c>
      <c r="G43" s="290" t="s">
        <v>8830</v>
      </c>
      <c r="H43" s="290" t="s">
        <v>9203</v>
      </c>
      <c r="I43" s="290" t="s">
        <v>9201</v>
      </c>
      <c r="J43" s="290"/>
      <c r="K43" s="290"/>
      <c r="L43" s="290"/>
    </row>
    <row r="44" spans="1:12">
      <c r="A44" s="290" t="s">
        <v>40</v>
      </c>
      <c r="B44" s="290" t="s">
        <v>38</v>
      </c>
      <c r="C44" s="290" t="s">
        <v>39</v>
      </c>
      <c r="D44" s="290" t="s">
        <v>8186</v>
      </c>
      <c r="E44" s="290" t="s">
        <v>8781</v>
      </c>
      <c r="F44" s="290" t="s">
        <v>8750</v>
      </c>
      <c r="G44" s="290" t="s">
        <v>8828</v>
      </c>
      <c r="H44" s="290" t="s">
        <v>9200</v>
      </c>
      <c r="I44" s="290" t="s">
        <v>9201</v>
      </c>
      <c r="J44" s="290"/>
      <c r="K44" s="290"/>
      <c r="L44" s="290"/>
    </row>
    <row r="45" spans="1:12">
      <c r="A45" s="290" t="s">
        <v>2049</v>
      </c>
      <c r="B45" s="290" t="s">
        <v>2047</v>
      </c>
      <c r="C45" s="290" t="s">
        <v>2048</v>
      </c>
      <c r="D45" s="290" t="s">
        <v>8191</v>
      </c>
      <c r="E45" s="290" t="s">
        <v>8790</v>
      </c>
      <c r="F45" s="290" t="s">
        <v>8880</v>
      </c>
      <c r="G45" s="290" t="s">
        <v>8737</v>
      </c>
      <c r="H45" s="290" t="s">
        <v>9200</v>
      </c>
      <c r="I45" s="290" t="s">
        <v>9201</v>
      </c>
      <c r="J45" s="290"/>
      <c r="K45" s="290"/>
      <c r="L45" s="290"/>
    </row>
    <row r="46" spans="1:12">
      <c r="A46" s="290" t="s">
        <v>1629</v>
      </c>
      <c r="B46" s="290" t="s">
        <v>1627</v>
      </c>
      <c r="C46" s="290" t="s">
        <v>1628</v>
      </c>
      <c r="D46" s="290" t="s">
        <v>8200</v>
      </c>
      <c r="E46" s="290" t="s">
        <v>8790</v>
      </c>
      <c r="F46" s="290" t="s">
        <v>8882</v>
      </c>
      <c r="G46" s="290" t="s">
        <v>8737</v>
      </c>
      <c r="H46" s="290" t="s">
        <v>9200</v>
      </c>
      <c r="I46" s="290" t="s">
        <v>9201</v>
      </c>
      <c r="J46" s="290"/>
      <c r="K46" s="290"/>
      <c r="L46" s="290"/>
    </row>
    <row r="47" spans="1:12">
      <c r="A47" s="290" t="s">
        <v>1641</v>
      </c>
      <c r="B47" s="290" t="s">
        <v>1639</v>
      </c>
      <c r="C47" s="290" t="s">
        <v>1640</v>
      </c>
      <c r="D47" s="290" t="s">
        <v>8203</v>
      </c>
      <c r="E47" s="290" t="s">
        <v>8790</v>
      </c>
      <c r="F47" s="290" t="s">
        <v>8884</v>
      </c>
      <c r="G47" s="290" t="s">
        <v>8737</v>
      </c>
      <c r="H47" s="290" t="s">
        <v>9200</v>
      </c>
      <c r="I47" s="290" t="s">
        <v>9201</v>
      </c>
      <c r="J47" s="290"/>
      <c r="K47" s="290"/>
      <c r="L47" s="290"/>
    </row>
    <row r="48" spans="1:12">
      <c r="A48" s="290" t="s">
        <v>1145</v>
      </c>
      <c r="B48" s="290" t="s">
        <v>1143</v>
      </c>
      <c r="C48" s="290" t="s">
        <v>1144</v>
      </c>
      <c r="D48" s="290" t="s">
        <v>8204</v>
      </c>
      <c r="E48" s="290" t="s">
        <v>8781</v>
      </c>
      <c r="F48" s="290" t="s">
        <v>8750</v>
      </c>
      <c r="G48" s="290" t="s">
        <v>8782</v>
      </c>
      <c r="H48" s="290" t="s">
        <v>9200</v>
      </c>
      <c r="I48" s="290" t="s">
        <v>9201</v>
      </c>
      <c r="J48" s="290"/>
      <c r="K48" s="290"/>
      <c r="L48" s="290"/>
    </row>
    <row r="49" spans="1:12">
      <c r="A49" s="290" t="s">
        <v>231</v>
      </c>
      <c r="B49" s="290" t="s">
        <v>229</v>
      </c>
      <c r="C49" s="290" t="s">
        <v>230</v>
      </c>
      <c r="D49" s="290" t="s">
        <v>8205</v>
      </c>
      <c r="E49" s="290" t="s">
        <v>8735</v>
      </c>
      <c r="F49" s="290" t="s">
        <v>8760</v>
      </c>
      <c r="G49" s="290" t="s">
        <v>229</v>
      </c>
      <c r="H49" s="290" t="s">
        <v>9200</v>
      </c>
      <c r="I49" s="290" t="s">
        <v>9201</v>
      </c>
      <c r="J49" s="290"/>
      <c r="K49" s="290"/>
      <c r="L49" s="290"/>
    </row>
    <row r="50" spans="1:12">
      <c r="A50" s="290" t="s">
        <v>268</v>
      </c>
      <c r="B50" s="290" t="s">
        <v>266</v>
      </c>
      <c r="C50" s="290" t="s">
        <v>267</v>
      </c>
      <c r="D50" s="290" t="s">
        <v>8210</v>
      </c>
      <c r="E50" s="290" t="s">
        <v>8895</v>
      </c>
      <c r="F50" s="290" t="s">
        <v>8750</v>
      </c>
      <c r="G50" s="290" t="s">
        <v>8896</v>
      </c>
      <c r="H50" s="290" t="s">
        <v>9200</v>
      </c>
      <c r="I50" s="290" t="s">
        <v>9201</v>
      </c>
      <c r="J50" s="290"/>
      <c r="K50" s="290"/>
      <c r="L50" s="290"/>
    </row>
    <row r="51" spans="1:12">
      <c r="A51" s="290" t="s">
        <v>101</v>
      </c>
      <c r="B51" s="290" t="s">
        <v>276</v>
      </c>
      <c r="C51" s="290" t="s">
        <v>277</v>
      </c>
      <c r="D51" s="290" t="s">
        <v>8211</v>
      </c>
      <c r="E51" s="290" t="s">
        <v>8895</v>
      </c>
      <c r="F51" s="290" t="s">
        <v>8841</v>
      </c>
      <c r="G51" s="290" t="s">
        <v>8792</v>
      </c>
      <c r="H51" s="290" t="s">
        <v>9200</v>
      </c>
      <c r="I51" s="290" t="s">
        <v>9202</v>
      </c>
      <c r="J51" s="290"/>
      <c r="K51" s="290"/>
      <c r="L51" s="290"/>
    </row>
    <row r="52" spans="1:12">
      <c r="A52" s="290" t="s">
        <v>101</v>
      </c>
      <c r="B52" s="290" t="s">
        <v>99</v>
      </c>
      <c r="C52" s="290" t="s">
        <v>100</v>
      </c>
      <c r="D52" s="290" t="s">
        <v>8211</v>
      </c>
      <c r="E52" s="290" t="s">
        <v>8895</v>
      </c>
      <c r="F52" s="290" t="s">
        <v>8760</v>
      </c>
      <c r="G52" s="290" t="s">
        <v>8761</v>
      </c>
      <c r="H52" s="290" t="s">
        <v>9203</v>
      </c>
      <c r="I52" s="290" t="s">
        <v>9201</v>
      </c>
      <c r="J52" s="290"/>
      <c r="K52" s="290"/>
      <c r="L52" s="290"/>
    </row>
    <row r="53" spans="1:12">
      <c r="A53" s="290" t="s">
        <v>101</v>
      </c>
      <c r="B53" s="290" t="s">
        <v>105</v>
      </c>
      <c r="C53" s="290" t="s">
        <v>106</v>
      </c>
      <c r="D53" s="290" t="s">
        <v>8211</v>
      </c>
      <c r="E53" s="290" t="s">
        <v>8895</v>
      </c>
      <c r="F53" s="290" t="s">
        <v>8750</v>
      </c>
      <c r="G53" s="290" t="s">
        <v>8906</v>
      </c>
      <c r="H53" s="290" t="s">
        <v>9203</v>
      </c>
      <c r="I53" s="290" t="s">
        <v>9201</v>
      </c>
      <c r="J53" s="290"/>
      <c r="K53" s="290"/>
      <c r="L53" s="290"/>
    </row>
    <row r="54" spans="1:12">
      <c r="A54" s="290" t="s">
        <v>922</v>
      </c>
      <c r="B54" s="290" t="s">
        <v>920</v>
      </c>
      <c r="C54" s="290" t="s">
        <v>921</v>
      </c>
      <c r="D54" s="290" t="s">
        <v>8216</v>
      </c>
      <c r="E54" s="290" t="s">
        <v>8781</v>
      </c>
      <c r="F54" s="290" t="s">
        <v>8750</v>
      </c>
      <c r="G54" s="290" t="s">
        <v>8828</v>
      </c>
      <c r="H54" s="290" t="s">
        <v>9200</v>
      </c>
      <c r="I54" s="290" t="s">
        <v>9201</v>
      </c>
      <c r="J54" s="290"/>
      <c r="K54" s="290"/>
      <c r="L54" s="290"/>
    </row>
    <row r="55" spans="1:12">
      <c r="A55" s="290" t="s">
        <v>55</v>
      </c>
      <c r="B55" s="290" t="s">
        <v>53</v>
      </c>
      <c r="C55" s="290" t="s">
        <v>54</v>
      </c>
      <c r="D55" s="290" t="s">
        <v>8221</v>
      </c>
      <c r="E55" s="290" t="s">
        <v>8895</v>
      </c>
      <c r="F55" s="290" t="s">
        <v>8750</v>
      </c>
      <c r="G55" s="290" t="s">
        <v>8915</v>
      </c>
      <c r="H55" s="290" t="s">
        <v>9200</v>
      </c>
      <c r="I55" s="290" t="s">
        <v>9201</v>
      </c>
      <c r="J55" s="290"/>
      <c r="K55" s="290"/>
      <c r="L55" s="290"/>
    </row>
    <row r="56" spans="1:12">
      <c r="A56" s="290" t="s">
        <v>542</v>
      </c>
      <c r="B56" s="290" t="s">
        <v>540</v>
      </c>
      <c r="C56" s="290" t="s">
        <v>541</v>
      </c>
      <c r="D56" s="290" t="s">
        <v>8226</v>
      </c>
      <c r="E56" s="290" t="s">
        <v>8742</v>
      </c>
      <c r="F56" s="290" t="s">
        <v>8919</v>
      </c>
      <c r="G56" s="290" t="s">
        <v>8920</v>
      </c>
      <c r="H56" s="290" t="s">
        <v>9200</v>
      </c>
      <c r="I56" s="290" t="s">
        <v>9202</v>
      </c>
      <c r="J56" s="290"/>
      <c r="K56" s="290"/>
      <c r="L56" s="290"/>
    </row>
    <row r="57" spans="1:12">
      <c r="A57" s="290" t="s">
        <v>542</v>
      </c>
      <c r="B57" s="290" t="s">
        <v>1454</v>
      </c>
      <c r="C57" s="290" t="s">
        <v>1455</v>
      </c>
      <c r="D57" s="290" t="s">
        <v>8226</v>
      </c>
      <c r="E57" s="290" t="s">
        <v>8742</v>
      </c>
      <c r="F57" s="290" t="s">
        <v>8750</v>
      </c>
      <c r="G57" s="290" t="s">
        <v>8923</v>
      </c>
      <c r="H57" s="290" t="s">
        <v>9203</v>
      </c>
      <c r="I57" s="290" t="s">
        <v>9201</v>
      </c>
      <c r="J57" s="290"/>
      <c r="K57" s="290"/>
      <c r="L57" s="290"/>
    </row>
    <row r="58" spans="1:12">
      <c r="A58" s="290" t="s">
        <v>542</v>
      </c>
      <c r="B58" s="290" t="s">
        <v>547</v>
      </c>
      <c r="C58" s="290" t="s">
        <v>548</v>
      </c>
      <c r="D58" s="290" t="s">
        <v>8226</v>
      </c>
      <c r="E58" s="290" t="s">
        <v>8742</v>
      </c>
      <c r="F58" s="290" t="s">
        <v>8743</v>
      </c>
      <c r="G58" s="290" t="s">
        <v>8830</v>
      </c>
      <c r="H58" s="290" t="s">
        <v>9203</v>
      </c>
      <c r="I58" s="290" t="s">
        <v>9201</v>
      </c>
      <c r="J58" s="290"/>
      <c r="K58" s="290"/>
      <c r="L58" s="290"/>
    </row>
    <row r="59" spans="1:12">
      <c r="A59" s="290" t="s">
        <v>1476</v>
      </c>
      <c r="B59" s="290" t="s">
        <v>1474</v>
      </c>
      <c r="C59" s="290" t="s">
        <v>1475</v>
      </c>
      <c r="D59" s="290" t="s">
        <v>8241</v>
      </c>
      <c r="E59" s="290" t="s">
        <v>8895</v>
      </c>
      <c r="F59" s="290" t="s">
        <v>8750</v>
      </c>
      <c r="G59" s="290" t="s">
        <v>8915</v>
      </c>
      <c r="H59" s="290" t="s">
        <v>9203</v>
      </c>
      <c r="I59" s="290" t="s">
        <v>9201</v>
      </c>
      <c r="J59" s="290"/>
      <c r="K59" s="290"/>
      <c r="L59" s="290"/>
    </row>
    <row r="60" spans="1:12">
      <c r="A60" s="290" t="s">
        <v>1476</v>
      </c>
      <c r="B60" s="290" t="s">
        <v>1486</v>
      </c>
      <c r="C60" s="290" t="s">
        <v>1487</v>
      </c>
      <c r="D60" s="290" t="s">
        <v>8241</v>
      </c>
      <c r="E60" s="290" t="s">
        <v>8895</v>
      </c>
      <c r="F60" s="290" t="s">
        <v>8933</v>
      </c>
      <c r="G60" s="290" t="s">
        <v>8737</v>
      </c>
      <c r="H60" s="290" t="s">
        <v>9200</v>
      </c>
      <c r="I60" s="290" t="s">
        <v>9201</v>
      </c>
      <c r="J60" s="290"/>
      <c r="K60" s="290"/>
      <c r="L60" s="290"/>
    </row>
    <row r="61" spans="1:12">
      <c r="A61" s="290" t="s">
        <v>1499</v>
      </c>
      <c r="B61" s="290" t="s">
        <v>1497</v>
      </c>
      <c r="C61" s="290" t="s">
        <v>1498</v>
      </c>
      <c r="D61" s="290" t="s">
        <v>8244</v>
      </c>
      <c r="E61" s="290" t="s">
        <v>8742</v>
      </c>
      <c r="F61" s="290" t="s">
        <v>8750</v>
      </c>
      <c r="G61" s="290" t="s">
        <v>8828</v>
      </c>
      <c r="H61" s="290" t="s">
        <v>9203</v>
      </c>
      <c r="I61" s="290" t="s">
        <v>9201</v>
      </c>
      <c r="J61" s="290"/>
      <c r="K61" s="290"/>
      <c r="L61" s="290"/>
    </row>
    <row r="62" spans="1:12">
      <c r="A62" s="290" t="s">
        <v>1499</v>
      </c>
      <c r="B62" s="290" t="s">
        <v>1509</v>
      </c>
      <c r="C62" s="290" t="s">
        <v>1510</v>
      </c>
      <c r="D62" s="290" t="s">
        <v>8244</v>
      </c>
      <c r="E62" s="290" t="s">
        <v>8742</v>
      </c>
      <c r="F62" s="290" t="s">
        <v>8750</v>
      </c>
      <c r="G62" s="290" t="s">
        <v>8937</v>
      </c>
      <c r="H62" s="290" t="s">
        <v>9203</v>
      </c>
      <c r="I62" s="290" t="s">
        <v>9201</v>
      </c>
      <c r="J62" s="290"/>
      <c r="K62" s="290"/>
      <c r="L62" s="290"/>
    </row>
    <row r="63" spans="1:12">
      <c r="A63" s="290" t="s">
        <v>1499</v>
      </c>
      <c r="B63" s="290" t="s">
        <v>2359</v>
      </c>
      <c r="C63" s="290" t="s">
        <v>2360</v>
      </c>
      <c r="D63" s="290" t="s">
        <v>8244</v>
      </c>
      <c r="E63" s="290" t="s">
        <v>8742</v>
      </c>
      <c r="F63" s="290" t="s">
        <v>8750</v>
      </c>
      <c r="G63" s="290" t="s">
        <v>8842</v>
      </c>
      <c r="H63" s="290" t="s">
        <v>9200</v>
      </c>
      <c r="I63" s="290" t="s">
        <v>9202</v>
      </c>
      <c r="J63" s="290"/>
      <c r="K63" s="290"/>
      <c r="L63" s="290"/>
    </row>
    <row r="64" spans="1:12">
      <c r="A64" s="290" t="s">
        <v>988</v>
      </c>
      <c r="B64" s="290" t="s">
        <v>986</v>
      </c>
      <c r="C64" s="290" t="s">
        <v>987</v>
      </c>
      <c r="D64" s="290" t="s">
        <v>8251</v>
      </c>
      <c r="E64" s="290" t="s">
        <v>8742</v>
      </c>
      <c r="F64" s="290" t="s">
        <v>8743</v>
      </c>
      <c r="G64" s="290" t="s">
        <v>8945</v>
      </c>
      <c r="H64" s="290" t="s">
        <v>9200</v>
      </c>
      <c r="I64" s="290" t="s">
        <v>9201</v>
      </c>
      <c r="J64" s="290"/>
      <c r="K64" s="290"/>
      <c r="L64" s="290"/>
    </row>
    <row r="65" spans="1:12">
      <c r="A65" s="290" t="s">
        <v>805</v>
      </c>
      <c r="B65" s="290" t="s">
        <v>803</v>
      </c>
      <c r="C65" s="290" t="s">
        <v>804</v>
      </c>
      <c r="D65" s="290" t="s">
        <v>8252</v>
      </c>
      <c r="E65" s="290" t="s">
        <v>8781</v>
      </c>
      <c r="F65" s="290" t="s">
        <v>8750</v>
      </c>
      <c r="G65" s="290" t="s">
        <v>8782</v>
      </c>
      <c r="H65" s="290" t="s">
        <v>9200</v>
      </c>
      <c r="I65" s="290" t="s">
        <v>9201</v>
      </c>
      <c r="J65" s="290"/>
      <c r="K65" s="290"/>
      <c r="L65" s="290"/>
    </row>
    <row r="66" spans="1:12">
      <c r="A66" s="290" t="s">
        <v>817</v>
      </c>
      <c r="B66" s="290" t="s">
        <v>815</v>
      </c>
      <c r="C66" s="290" t="s">
        <v>816</v>
      </c>
      <c r="D66" s="290" t="s">
        <v>8255</v>
      </c>
      <c r="E66" s="290" t="s">
        <v>8781</v>
      </c>
      <c r="F66" s="290" t="s">
        <v>8750</v>
      </c>
      <c r="G66" s="290" t="s">
        <v>8782</v>
      </c>
      <c r="H66" s="290" t="s">
        <v>9200</v>
      </c>
      <c r="I66" s="290" t="s">
        <v>9201</v>
      </c>
      <c r="J66" s="290"/>
      <c r="K66" s="290"/>
      <c r="L66" s="290"/>
    </row>
    <row r="67" spans="1:12">
      <c r="A67" s="290" t="s">
        <v>934</v>
      </c>
      <c r="B67" s="290" t="s">
        <v>932</v>
      </c>
      <c r="C67" s="290" t="s">
        <v>933</v>
      </c>
      <c r="D67" s="290" t="s">
        <v>8258</v>
      </c>
      <c r="E67" s="290" t="s">
        <v>8742</v>
      </c>
      <c r="F67" s="290" t="s">
        <v>8750</v>
      </c>
      <c r="G67" s="290" t="s">
        <v>8828</v>
      </c>
      <c r="H67" s="290" t="s">
        <v>9200</v>
      </c>
      <c r="I67" s="290" t="s">
        <v>9201</v>
      </c>
      <c r="J67" s="290"/>
      <c r="K67" s="290"/>
      <c r="L67" s="290"/>
    </row>
    <row r="68" spans="1:12">
      <c r="A68" s="290" t="s">
        <v>1201</v>
      </c>
      <c r="B68" s="290" t="s">
        <v>1199</v>
      </c>
      <c r="C68" s="290" t="s">
        <v>1200</v>
      </c>
      <c r="D68" s="290" t="s">
        <v>8261</v>
      </c>
      <c r="E68" s="290" t="s">
        <v>8781</v>
      </c>
      <c r="F68" s="290" t="s">
        <v>8750</v>
      </c>
      <c r="G68" s="290" t="s">
        <v>8782</v>
      </c>
      <c r="H68" s="290" t="s">
        <v>9200</v>
      </c>
      <c r="I68" s="290" t="s">
        <v>9201</v>
      </c>
      <c r="J68" s="290"/>
      <c r="K68" s="290"/>
      <c r="L68" s="290"/>
    </row>
    <row r="69" spans="1:12">
      <c r="A69" s="290" t="s">
        <v>594</v>
      </c>
      <c r="B69" s="290" t="s">
        <v>592</v>
      </c>
      <c r="C69" s="290" t="s">
        <v>593</v>
      </c>
      <c r="D69" s="290" t="s">
        <v>8262</v>
      </c>
      <c r="E69" s="290" t="s">
        <v>8742</v>
      </c>
      <c r="F69" s="290" t="s">
        <v>8743</v>
      </c>
      <c r="G69" s="290" t="s">
        <v>8830</v>
      </c>
      <c r="H69" s="290" t="s">
        <v>9200</v>
      </c>
      <c r="I69" s="290" t="s">
        <v>9201</v>
      </c>
      <c r="J69" s="290"/>
      <c r="K69" s="290"/>
      <c r="L69" s="290"/>
    </row>
    <row r="70" spans="1:12">
      <c r="A70" s="290" t="s">
        <v>503</v>
      </c>
      <c r="B70" s="290" t="s">
        <v>501</v>
      </c>
      <c r="C70" s="290" t="s">
        <v>502</v>
      </c>
      <c r="D70" s="290" t="s">
        <v>8265</v>
      </c>
      <c r="E70" s="290" t="s">
        <v>8790</v>
      </c>
      <c r="F70" s="290" t="s">
        <v>8750</v>
      </c>
      <c r="G70" s="290" t="s">
        <v>8828</v>
      </c>
      <c r="H70" s="290" t="s">
        <v>9200</v>
      </c>
      <c r="I70" s="290" t="s">
        <v>9201</v>
      </c>
      <c r="J70" s="290"/>
      <c r="K70" s="290"/>
      <c r="L70" s="290"/>
    </row>
    <row r="71" spans="1:12">
      <c r="A71" s="290" t="s">
        <v>1522</v>
      </c>
      <c r="B71" s="290" t="s">
        <v>1520</v>
      </c>
      <c r="C71" s="290" t="s">
        <v>1521</v>
      </c>
      <c r="D71" s="290" t="s">
        <v>8270</v>
      </c>
      <c r="E71" s="290" t="s">
        <v>8742</v>
      </c>
      <c r="F71" s="290" t="s">
        <v>8800</v>
      </c>
      <c r="G71" s="290" t="s">
        <v>8737</v>
      </c>
      <c r="H71" s="290" t="s">
        <v>9200</v>
      </c>
      <c r="I71" s="290" t="s">
        <v>9201</v>
      </c>
      <c r="J71" s="290"/>
      <c r="K71" s="290"/>
      <c r="L71" s="290"/>
    </row>
    <row r="72" spans="1:12">
      <c r="A72" s="290" t="s">
        <v>4303</v>
      </c>
      <c r="B72" s="290" t="s">
        <v>4301</v>
      </c>
      <c r="C72" s="290" t="s">
        <v>4302</v>
      </c>
      <c r="D72" s="290" t="s">
        <v>8273</v>
      </c>
      <c r="E72" s="290" t="s">
        <v>8735</v>
      </c>
      <c r="F72" s="290" t="s">
        <v>8970</v>
      </c>
      <c r="G72" s="290" t="s">
        <v>8792</v>
      </c>
      <c r="H72" s="290" t="s">
        <v>9200</v>
      </c>
      <c r="I72" s="290" t="s">
        <v>9202</v>
      </c>
      <c r="J72" s="290"/>
      <c r="K72" s="290"/>
      <c r="L72" s="290"/>
    </row>
    <row r="73" spans="1:12">
      <c r="A73" s="290" t="s">
        <v>4303</v>
      </c>
      <c r="B73" s="290" t="s">
        <v>4356</v>
      </c>
      <c r="C73" s="290" t="s">
        <v>4357</v>
      </c>
      <c r="D73" s="290" t="s">
        <v>8273</v>
      </c>
      <c r="E73" s="290" t="s">
        <v>8735</v>
      </c>
      <c r="F73" s="290" t="s">
        <v>8760</v>
      </c>
      <c r="G73" s="290" t="s">
        <v>8972</v>
      </c>
      <c r="H73" s="290" t="s">
        <v>9203</v>
      </c>
      <c r="I73" s="290" t="s">
        <v>9201</v>
      </c>
      <c r="J73" s="290"/>
      <c r="K73" s="290"/>
      <c r="L73" s="290"/>
    </row>
    <row r="74" spans="1:12">
      <c r="A74" s="290" t="s">
        <v>4303</v>
      </c>
      <c r="B74" s="290" t="s">
        <v>4390</v>
      </c>
      <c r="C74" s="290" t="s">
        <v>4391</v>
      </c>
      <c r="D74" s="290" t="s">
        <v>8273</v>
      </c>
      <c r="E74" s="290" t="s">
        <v>8735</v>
      </c>
      <c r="F74" s="290" t="s">
        <v>8760</v>
      </c>
      <c r="G74" s="290" t="s">
        <v>8976</v>
      </c>
      <c r="H74" s="290" t="s">
        <v>9203</v>
      </c>
      <c r="I74" s="290" t="s">
        <v>9201</v>
      </c>
      <c r="J74" s="290"/>
      <c r="K74" s="290"/>
      <c r="L74" s="290"/>
    </row>
    <row r="75" spans="1:12">
      <c r="A75" s="290" t="s">
        <v>4303</v>
      </c>
      <c r="B75" s="290" t="s">
        <v>4426</v>
      </c>
      <c r="C75" s="290" t="s">
        <v>4427</v>
      </c>
      <c r="D75" s="290" t="s">
        <v>8273</v>
      </c>
      <c r="E75" s="290" t="s">
        <v>8735</v>
      </c>
      <c r="F75" s="290" t="s">
        <v>8760</v>
      </c>
      <c r="G75" s="290" t="s">
        <v>8980</v>
      </c>
      <c r="H75" s="290" t="s">
        <v>9203</v>
      </c>
      <c r="I75" s="290" t="s">
        <v>9201</v>
      </c>
      <c r="J75" s="290"/>
      <c r="K75" s="290"/>
      <c r="L75" s="290"/>
    </row>
    <row r="76" spans="1:12">
      <c r="A76" s="290" t="s">
        <v>4303</v>
      </c>
      <c r="B76" s="290" t="s">
        <v>4464</v>
      </c>
      <c r="C76" s="290" t="s">
        <v>4465</v>
      </c>
      <c r="D76" s="290" t="s">
        <v>8273</v>
      </c>
      <c r="E76" s="290" t="s">
        <v>8735</v>
      </c>
      <c r="F76" s="290" t="s">
        <v>8983</v>
      </c>
      <c r="G76" s="290" t="s">
        <v>4464</v>
      </c>
      <c r="H76" s="290" t="s">
        <v>9203</v>
      </c>
      <c r="I76" s="290" t="s">
        <v>9201</v>
      </c>
      <c r="J76" s="290"/>
      <c r="K76" s="290"/>
      <c r="L76" s="290"/>
    </row>
    <row r="77" spans="1:12">
      <c r="A77" s="290" t="s">
        <v>555</v>
      </c>
      <c r="B77" s="290" t="s">
        <v>2272</v>
      </c>
      <c r="C77" s="290" t="s">
        <v>2273</v>
      </c>
      <c r="D77" s="290" t="s">
        <v>8278</v>
      </c>
      <c r="E77" s="290" t="s">
        <v>8742</v>
      </c>
      <c r="F77" s="290" t="s">
        <v>8988</v>
      </c>
      <c r="G77" s="290" t="s">
        <v>8989</v>
      </c>
      <c r="H77" s="290" t="s">
        <v>9200</v>
      </c>
      <c r="I77" s="290" t="s">
        <v>9202</v>
      </c>
      <c r="J77" s="290"/>
      <c r="K77" s="290"/>
      <c r="L77" s="290"/>
    </row>
    <row r="78" spans="1:12">
      <c r="A78" s="290" t="s">
        <v>555</v>
      </c>
      <c r="B78" s="290" t="s">
        <v>553</v>
      </c>
      <c r="C78" s="290" t="s">
        <v>554</v>
      </c>
      <c r="D78" s="290" t="s">
        <v>8278</v>
      </c>
      <c r="E78" s="290" t="s">
        <v>8742</v>
      </c>
      <c r="F78" s="290" t="s">
        <v>8760</v>
      </c>
      <c r="G78" s="290" t="s">
        <v>8994</v>
      </c>
      <c r="H78" s="290" t="s">
        <v>9203</v>
      </c>
      <c r="I78" s="290" t="s">
        <v>9201</v>
      </c>
      <c r="J78" s="290"/>
      <c r="K78" s="290"/>
      <c r="L78" s="290"/>
    </row>
    <row r="79" spans="1:12">
      <c r="A79" s="290" t="s">
        <v>555</v>
      </c>
      <c r="B79" s="290" t="s">
        <v>625</v>
      </c>
      <c r="C79" s="290" t="s">
        <v>626</v>
      </c>
      <c r="D79" s="290" t="s">
        <v>8278</v>
      </c>
      <c r="E79" s="290" t="s">
        <v>8742</v>
      </c>
      <c r="F79" s="290" t="s">
        <v>8743</v>
      </c>
      <c r="G79" s="290" t="s">
        <v>8830</v>
      </c>
      <c r="H79" s="290" t="s">
        <v>9203</v>
      </c>
      <c r="I79" s="290" t="s">
        <v>9201</v>
      </c>
      <c r="J79" s="290"/>
      <c r="K79" s="290"/>
      <c r="L79" s="290"/>
    </row>
    <row r="80" spans="1:12">
      <c r="A80" s="290" t="s">
        <v>555</v>
      </c>
      <c r="B80" s="290" t="s">
        <v>2292</v>
      </c>
      <c r="C80" s="290" t="s">
        <v>2293</v>
      </c>
      <c r="D80" s="290" t="s">
        <v>8278</v>
      </c>
      <c r="E80" s="290" t="s">
        <v>8742</v>
      </c>
      <c r="F80" s="290" t="s">
        <v>9002</v>
      </c>
      <c r="G80" s="290" t="s">
        <v>2292</v>
      </c>
      <c r="H80" s="290" t="s">
        <v>9203</v>
      </c>
      <c r="I80" s="290" t="s">
        <v>9201</v>
      </c>
      <c r="J80" s="290"/>
      <c r="K80" s="290"/>
      <c r="L80" s="290"/>
    </row>
    <row r="81" spans="1:12">
      <c r="A81" s="290" t="s">
        <v>84</v>
      </c>
      <c r="B81" s="290" t="s">
        <v>82</v>
      </c>
      <c r="C81" s="290" t="s">
        <v>83</v>
      </c>
      <c r="D81" s="290" t="s">
        <v>8279</v>
      </c>
      <c r="E81" s="290" t="s">
        <v>8742</v>
      </c>
      <c r="F81" s="290" t="s">
        <v>8750</v>
      </c>
      <c r="G81" s="290" t="s">
        <v>9005</v>
      </c>
      <c r="H81" s="290" t="s">
        <v>9203</v>
      </c>
      <c r="I81" s="290" t="s">
        <v>9201</v>
      </c>
      <c r="J81" s="290"/>
      <c r="K81" s="290"/>
      <c r="L81" s="290"/>
    </row>
    <row r="82" spans="1:12">
      <c r="A82" s="290" t="s">
        <v>84</v>
      </c>
      <c r="B82" s="290" t="s">
        <v>328</v>
      </c>
      <c r="C82" s="290" t="s">
        <v>329</v>
      </c>
      <c r="D82" s="290" t="s">
        <v>8279</v>
      </c>
      <c r="E82" s="290" t="s">
        <v>8742</v>
      </c>
      <c r="F82" s="290" t="s">
        <v>8743</v>
      </c>
      <c r="G82" s="290" t="s">
        <v>9009</v>
      </c>
      <c r="H82" s="290" t="s">
        <v>9200</v>
      </c>
      <c r="I82" s="290" t="s">
        <v>9201</v>
      </c>
      <c r="J82" s="290"/>
      <c r="K82" s="290"/>
      <c r="L82" s="290"/>
    </row>
    <row r="83" spans="1:12">
      <c r="A83" s="290" t="s">
        <v>512</v>
      </c>
      <c r="B83" s="290" t="s">
        <v>510</v>
      </c>
      <c r="C83" s="290" t="s">
        <v>511</v>
      </c>
      <c r="D83" s="290" t="s">
        <v>8284</v>
      </c>
      <c r="E83" s="290" t="s">
        <v>8742</v>
      </c>
      <c r="F83" s="290" t="s">
        <v>9011</v>
      </c>
      <c r="G83" s="290" t="s">
        <v>9012</v>
      </c>
      <c r="H83" s="290" t="s">
        <v>9200</v>
      </c>
      <c r="I83" s="290" t="s">
        <v>9201</v>
      </c>
      <c r="J83" s="290"/>
      <c r="K83" s="290"/>
      <c r="L83" s="290"/>
    </row>
    <row r="84" spans="1:12">
      <c r="A84" s="290" t="s">
        <v>1213</v>
      </c>
      <c r="B84" s="290" t="s">
        <v>1211</v>
      </c>
      <c r="C84" s="290" t="s">
        <v>1212</v>
      </c>
      <c r="D84" s="290" t="s">
        <v>8285</v>
      </c>
      <c r="E84" s="290" t="s">
        <v>8735</v>
      </c>
      <c r="F84" s="290" t="s">
        <v>8750</v>
      </c>
      <c r="G84" s="290" t="s">
        <v>9015</v>
      </c>
      <c r="H84" s="290" t="s">
        <v>9200</v>
      </c>
      <c r="I84" s="290" t="s">
        <v>9201</v>
      </c>
      <c r="J84" s="290"/>
      <c r="K84" s="290"/>
      <c r="L84" s="290"/>
    </row>
    <row r="85" spans="1:12">
      <c r="A85" s="290" t="s">
        <v>256</v>
      </c>
      <c r="B85" s="290" t="s">
        <v>254</v>
      </c>
      <c r="C85" s="290" t="s">
        <v>255</v>
      </c>
      <c r="D85" s="290" t="s">
        <v>8286</v>
      </c>
      <c r="E85" s="290" t="s">
        <v>8742</v>
      </c>
      <c r="F85" s="290" t="s">
        <v>8743</v>
      </c>
      <c r="G85" s="290" t="s">
        <v>8776</v>
      </c>
      <c r="H85" s="290" t="s">
        <v>9200</v>
      </c>
      <c r="I85" s="290" t="s">
        <v>9201</v>
      </c>
      <c r="J85" s="290"/>
      <c r="K85" s="290"/>
      <c r="L85" s="290"/>
    </row>
    <row r="86" spans="1:12">
      <c r="A86" s="290" t="s">
        <v>61</v>
      </c>
      <c r="B86" s="290" t="s">
        <v>59</v>
      </c>
      <c r="C86" s="290" t="s">
        <v>60</v>
      </c>
      <c r="D86" s="290" t="s">
        <v>8287</v>
      </c>
      <c r="E86" s="290" t="s">
        <v>8742</v>
      </c>
      <c r="F86" s="290" t="s">
        <v>8760</v>
      </c>
      <c r="G86" s="290" t="s">
        <v>124</v>
      </c>
      <c r="H86" s="290" t="s">
        <v>9203</v>
      </c>
      <c r="I86" s="290" t="s">
        <v>9201</v>
      </c>
      <c r="J86" s="290"/>
      <c r="K86" s="290"/>
      <c r="L86" s="290"/>
    </row>
    <row r="87" spans="1:12">
      <c r="A87" s="290" t="s">
        <v>61</v>
      </c>
      <c r="B87" s="290" t="s">
        <v>67</v>
      </c>
      <c r="C87" s="290" t="s">
        <v>68</v>
      </c>
      <c r="D87" s="290" t="s">
        <v>8287</v>
      </c>
      <c r="E87" s="290" t="s">
        <v>8742</v>
      </c>
      <c r="F87" s="290" t="s">
        <v>8760</v>
      </c>
      <c r="G87" s="290" t="s">
        <v>9027</v>
      </c>
      <c r="H87" s="290" t="s">
        <v>9203</v>
      </c>
      <c r="I87" s="290" t="s">
        <v>9201</v>
      </c>
      <c r="J87" s="290"/>
      <c r="K87" s="290"/>
      <c r="L87" s="290"/>
    </row>
    <row r="88" spans="1:12">
      <c r="A88" s="290" t="s">
        <v>61</v>
      </c>
      <c r="B88" s="290" t="s">
        <v>245</v>
      </c>
      <c r="C88" s="290" t="s">
        <v>246</v>
      </c>
      <c r="D88" s="290" t="s">
        <v>8287</v>
      </c>
      <c r="E88" s="290" t="s">
        <v>8742</v>
      </c>
      <c r="F88" s="290" t="s">
        <v>8750</v>
      </c>
      <c r="G88" s="290" t="s">
        <v>245</v>
      </c>
      <c r="H88" s="290" t="s">
        <v>9203</v>
      </c>
      <c r="I88" s="290" t="s">
        <v>9201</v>
      </c>
      <c r="J88" s="290"/>
      <c r="K88" s="290"/>
      <c r="L88" s="290"/>
    </row>
    <row r="89" spans="1:12">
      <c r="A89" s="290" t="s">
        <v>61</v>
      </c>
      <c r="B89" s="290" t="s">
        <v>616</v>
      </c>
      <c r="C89" s="290" t="s">
        <v>617</v>
      </c>
      <c r="D89" s="290" t="s">
        <v>8287</v>
      </c>
      <c r="E89" s="290" t="s">
        <v>8742</v>
      </c>
      <c r="F89" s="290" t="s">
        <v>9035</v>
      </c>
      <c r="G89" s="290" t="s">
        <v>8737</v>
      </c>
      <c r="H89" s="290" t="s">
        <v>9200</v>
      </c>
      <c r="I89" s="290" t="s">
        <v>9201</v>
      </c>
      <c r="J89" s="290"/>
      <c r="K89" s="290"/>
      <c r="L89" s="290"/>
    </row>
    <row r="90" spans="1:12">
      <c r="A90" s="290" t="s">
        <v>576</v>
      </c>
      <c r="B90" s="290" t="s">
        <v>574</v>
      </c>
      <c r="C90" s="290" t="s">
        <v>575</v>
      </c>
      <c r="D90" s="290" t="s">
        <v>8288</v>
      </c>
      <c r="E90" s="290" t="s">
        <v>8742</v>
      </c>
      <c r="F90" s="290" t="s">
        <v>8754</v>
      </c>
      <c r="G90" s="290" t="s">
        <v>8737</v>
      </c>
      <c r="H90" s="290" t="s">
        <v>9200</v>
      </c>
      <c r="I90" s="290" t="s">
        <v>9201</v>
      </c>
      <c r="J90" s="290"/>
      <c r="K90" s="290"/>
      <c r="L90" s="290"/>
    </row>
    <row r="91" spans="1:12">
      <c r="A91" s="290" t="s">
        <v>576</v>
      </c>
      <c r="B91" s="290" t="s">
        <v>875</v>
      </c>
      <c r="C91" s="290" t="s">
        <v>876</v>
      </c>
      <c r="D91" s="290" t="s">
        <v>8288</v>
      </c>
      <c r="E91" s="290" t="s">
        <v>8742</v>
      </c>
      <c r="F91" s="290" t="s">
        <v>8800</v>
      </c>
      <c r="G91" s="290" t="s">
        <v>124</v>
      </c>
      <c r="H91" s="290" t="s">
        <v>9203</v>
      </c>
      <c r="I91" s="290" t="s">
        <v>9201</v>
      </c>
      <c r="J91" s="290"/>
      <c r="K91" s="290"/>
      <c r="L91" s="290"/>
    </row>
    <row r="92" spans="1:12">
      <c r="A92" s="290" t="s">
        <v>576</v>
      </c>
      <c r="B92" s="290" t="s">
        <v>886</v>
      </c>
      <c r="C92" s="290" t="s">
        <v>887</v>
      </c>
      <c r="D92" s="290" t="s">
        <v>8288</v>
      </c>
      <c r="E92" s="290" t="s">
        <v>8742</v>
      </c>
      <c r="F92" s="290" t="s">
        <v>8750</v>
      </c>
      <c r="G92" s="290" t="s">
        <v>886</v>
      </c>
      <c r="H92" s="290" t="s">
        <v>9203</v>
      </c>
      <c r="I92" s="290" t="s">
        <v>9201</v>
      </c>
      <c r="J92" s="290"/>
      <c r="K92" s="290"/>
      <c r="L92" s="290"/>
    </row>
    <row r="93" spans="1:12">
      <c r="A93" s="290" t="s">
        <v>576</v>
      </c>
      <c r="B93" s="290" t="s">
        <v>897</v>
      </c>
      <c r="C93" s="290" t="s">
        <v>898</v>
      </c>
      <c r="D93" s="290" t="s">
        <v>8288</v>
      </c>
      <c r="E93" s="290" t="s">
        <v>8742</v>
      </c>
      <c r="F93" s="290" t="s">
        <v>8750</v>
      </c>
      <c r="G93" s="290" t="s">
        <v>9048</v>
      </c>
      <c r="H93" s="290" t="s">
        <v>9203</v>
      </c>
      <c r="I93" s="290" t="s">
        <v>9201</v>
      </c>
      <c r="J93" s="290"/>
      <c r="K93" s="290"/>
      <c r="L93" s="290"/>
    </row>
    <row r="94" spans="1:12">
      <c r="A94" s="290" t="s">
        <v>483</v>
      </c>
      <c r="B94" s="290" t="s">
        <v>481</v>
      </c>
      <c r="C94" s="290" t="s">
        <v>482</v>
      </c>
      <c r="D94" s="290" t="s">
        <v>8289</v>
      </c>
      <c r="E94" s="290" t="s">
        <v>8790</v>
      </c>
      <c r="F94" s="290" t="s">
        <v>9052</v>
      </c>
      <c r="G94" s="290" t="s">
        <v>9053</v>
      </c>
      <c r="H94" s="290" t="s">
        <v>9200</v>
      </c>
      <c r="I94" s="290" t="s">
        <v>9201</v>
      </c>
      <c r="J94" s="290"/>
      <c r="K94" s="290"/>
      <c r="L94" s="290"/>
    </row>
    <row r="95" spans="1:12">
      <c r="A95" s="290" t="s">
        <v>195</v>
      </c>
      <c r="B95" s="290" t="s">
        <v>1532</v>
      </c>
      <c r="C95" s="290" t="s">
        <v>1533</v>
      </c>
      <c r="D95" s="290" t="s">
        <v>8304</v>
      </c>
      <c r="E95" s="290" t="s">
        <v>8735</v>
      </c>
      <c r="F95" s="290" t="s">
        <v>9055</v>
      </c>
      <c r="G95" s="290" t="s">
        <v>8737</v>
      </c>
      <c r="H95" s="290" t="s">
        <v>9200</v>
      </c>
      <c r="I95" s="290" t="s">
        <v>9201</v>
      </c>
      <c r="J95" s="290"/>
      <c r="K95" s="290"/>
      <c r="L95" s="290"/>
    </row>
    <row r="96" spans="1:12">
      <c r="A96" s="290" t="s">
        <v>195</v>
      </c>
      <c r="B96" s="290" t="s">
        <v>193</v>
      </c>
      <c r="C96" s="290" t="s">
        <v>194</v>
      </c>
      <c r="D96" s="290" t="s">
        <v>8304</v>
      </c>
      <c r="E96" s="290" t="s">
        <v>8735</v>
      </c>
      <c r="F96" s="290" t="s">
        <v>8760</v>
      </c>
      <c r="G96" s="290" t="s">
        <v>9057</v>
      </c>
      <c r="H96" s="290" t="s">
        <v>9203</v>
      </c>
      <c r="I96" s="290" t="s">
        <v>9201</v>
      </c>
      <c r="J96" s="290"/>
      <c r="K96" s="290"/>
      <c r="L96" s="290"/>
    </row>
    <row r="97" spans="1:12">
      <c r="A97" s="290" t="s">
        <v>1858</v>
      </c>
      <c r="B97" s="290" t="s">
        <v>1856</v>
      </c>
      <c r="C97" s="290" t="s">
        <v>1857</v>
      </c>
      <c r="D97" s="290" t="s">
        <v>8305</v>
      </c>
      <c r="E97" s="290" t="s">
        <v>8790</v>
      </c>
      <c r="F97" s="290" t="s">
        <v>8750</v>
      </c>
      <c r="G97" s="290" t="s">
        <v>8796</v>
      </c>
      <c r="H97" s="290" t="s">
        <v>9200</v>
      </c>
      <c r="I97" s="290" t="s">
        <v>9201</v>
      </c>
      <c r="J97" s="290"/>
      <c r="K97" s="290"/>
      <c r="L97" s="290"/>
    </row>
    <row r="98" spans="1:12">
      <c r="A98" s="290" t="s">
        <v>1870</v>
      </c>
      <c r="B98" s="290" t="s">
        <v>1868</v>
      </c>
      <c r="C98" s="290" t="s">
        <v>1869</v>
      </c>
      <c r="D98" s="290" t="s">
        <v>8306</v>
      </c>
      <c r="E98" s="290" t="s">
        <v>8790</v>
      </c>
      <c r="F98" s="290" t="s">
        <v>8750</v>
      </c>
      <c r="G98" s="290" t="s">
        <v>8796</v>
      </c>
      <c r="H98" s="290" t="s">
        <v>9200</v>
      </c>
      <c r="I98" s="290" t="s">
        <v>9201</v>
      </c>
      <c r="J98" s="290"/>
      <c r="K98" s="290"/>
      <c r="L98" s="290"/>
    </row>
    <row r="99" spans="1:12">
      <c r="A99" s="290" t="s">
        <v>721</v>
      </c>
      <c r="B99" s="290" t="s">
        <v>719</v>
      </c>
      <c r="C99" s="290" t="s">
        <v>720</v>
      </c>
      <c r="D99" s="290" t="s">
        <v>8307</v>
      </c>
      <c r="E99" s="290" t="s">
        <v>8735</v>
      </c>
      <c r="F99" s="290" t="s">
        <v>8760</v>
      </c>
      <c r="G99" s="290" t="s">
        <v>9065</v>
      </c>
      <c r="H99" s="290" t="s">
        <v>9200</v>
      </c>
      <c r="I99" s="290" t="s">
        <v>9201</v>
      </c>
      <c r="J99" s="290"/>
      <c r="K99" s="290"/>
      <c r="L99" s="290"/>
    </row>
    <row r="100" spans="1:12">
      <c r="A100" s="290" t="s">
        <v>646</v>
      </c>
      <c r="B100" s="290" t="s">
        <v>644</v>
      </c>
      <c r="C100" s="290" t="s">
        <v>645</v>
      </c>
      <c r="D100" s="290" t="s">
        <v>8310</v>
      </c>
      <c r="E100" s="290" t="s">
        <v>9069</v>
      </c>
      <c r="F100" s="290" t="s">
        <v>8760</v>
      </c>
      <c r="G100" s="290" t="s">
        <v>644</v>
      </c>
      <c r="H100" s="290" t="s">
        <v>9200</v>
      </c>
      <c r="I100" s="290" t="s">
        <v>9201</v>
      </c>
      <c r="J100" s="290"/>
      <c r="K100" s="290"/>
      <c r="L100" s="290"/>
    </row>
    <row r="101" spans="1:12">
      <c r="A101" s="290" t="s">
        <v>1242</v>
      </c>
      <c r="B101" s="290" t="s">
        <v>1240</v>
      </c>
      <c r="C101" s="290" t="s">
        <v>1241</v>
      </c>
      <c r="D101" s="290" t="s">
        <v>8311</v>
      </c>
      <c r="E101" s="290" t="s">
        <v>8781</v>
      </c>
      <c r="F101" s="290" t="s">
        <v>8750</v>
      </c>
      <c r="G101" s="290" t="s">
        <v>8782</v>
      </c>
      <c r="H101" s="290" t="s">
        <v>9200</v>
      </c>
      <c r="I101" s="290" t="s">
        <v>9201</v>
      </c>
      <c r="J101" s="290"/>
      <c r="K101" s="290"/>
      <c r="L101" s="290"/>
    </row>
    <row r="102" spans="1:12">
      <c r="A102" s="290" t="s">
        <v>15</v>
      </c>
      <c r="B102" s="290" t="s">
        <v>13</v>
      </c>
      <c r="C102" s="290" t="s">
        <v>14</v>
      </c>
      <c r="D102" s="290" t="s">
        <v>8314</v>
      </c>
      <c r="E102" s="290" t="s">
        <v>8735</v>
      </c>
      <c r="F102" s="290" t="s">
        <v>9078</v>
      </c>
      <c r="G102" s="290" t="s">
        <v>8737</v>
      </c>
      <c r="H102" s="290" t="s">
        <v>9200</v>
      </c>
      <c r="I102" s="290" t="s">
        <v>9201</v>
      </c>
      <c r="J102" s="290"/>
      <c r="K102" s="290"/>
      <c r="L102" s="290"/>
    </row>
    <row r="103" spans="1:12">
      <c r="A103" s="290" t="s">
        <v>1009</v>
      </c>
      <c r="B103" s="290" t="s">
        <v>1007</v>
      </c>
      <c r="C103" s="290" t="s">
        <v>1008</v>
      </c>
      <c r="D103" s="290" t="s">
        <v>8319</v>
      </c>
      <c r="E103" s="290" t="s">
        <v>8895</v>
      </c>
      <c r="F103" s="290" t="s">
        <v>8760</v>
      </c>
      <c r="G103" s="290" t="s">
        <v>8761</v>
      </c>
      <c r="H103" s="290" t="s">
        <v>9200</v>
      </c>
      <c r="I103" s="290" t="s">
        <v>9202</v>
      </c>
      <c r="J103" s="290"/>
      <c r="K103" s="290"/>
      <c r="L103" s="290"/>
    </row>
    <row r="104" spans="1:12">
      <c r="A104" s="290" t="s">
        <v>1009</v>
      </c>
      <c r="B104" s="290" t="s">
        <v>1019</v>
      </c>
      <c r="C104" s="290" t="s">
        <v>1020</v>
      </c>
      <c r="D104" s="290" t="s">
        <v>8319</v>
      </c>
      <c r="E104" s="290" t="s">
        <v>8895</v>
      </c>
      <c r="F104" s="290" t="s">
        <v>8760</v>
      </c>
      <c r="G104" s="290" t="s">
        <v>1019</v>
      </c>
      <c r="H104" s="290" t="s">
        <v>9203</v>
      </c>
      <c r="I104" s="290" t="s">
        <v>9201</v>
      </c>
      <c r="J104" s="290"/>
      <c r="K104" s="290"/>
      <c r="L104" s="290"/>
    </row>
    <row r="105" spans="1:12">
      <c r="A105" s="290" t="s">
        <v>1009</v>
      </c>
      <c r="B105" s="290" t="s">
        <v>1030</v>
      </c>
      <c r="C105" s="290" t="s">
        <v>1031</v>
      </c>
      <c r="D105" s="290" t="s">
        <v>8319</v>
      </c>
      <c r="E105" s="290" t="s">
        <v>8895</v>
      </c>
      <c r="F105" s="290" t="s">
        <v>8760</v>
      </c>
      <c r="G105" s="290" t="s">
        <v>1030</v>
      </c>
      <c r="H105" s="290" t="s">
        <v>9203</v>
      </c>
      <c r="I105" s="290" t="s">
        <v>9201</v>
      </c>
      <c r="J105" s="290"/>
      <c r="K105" s="290"/>
      <c r="L105" s="290"/>
    </row>
    <row r="106" spans="1:12">
      <c r="A106" s="290" t="s">
        <v>1254</v>
      </c>
      <c r="B106" s="290" t="s">
        <v>1252</v>
      </c>
      <c r="C106" s="290" t="s">
        <v>1253</v>
      </c>
      <c r="D106" s="290" t="s">
        <v>8326</v>
      </c>
      <c r="E106" s="290" t="s">
        <v>8781</v>
      </c>
      <c r="F106" s="290" t="s">
        <v>8750</v>
      </c>
      <c r="G106" s="290" t="s">
        <v>8782</v>
      </c>
      <c r="H106" s="290" t="s">
        <v>9200</v>
      </c>
      <c r="I106" s="290" t="s">
        <v>9201</v>
      </c>
      <c r="J106" s="290"/>
      <c r="K106" s="290"/>
      <c r="L106" s="290"/>
    </row>
    <row r="107" spans="1:12">
      <c r="A107" s="290" t="s">
        <v>694</v>
      </c>
      <c r="B107" s="290" t="s">
        <v>692</v>
      </c>
      <c r="C107" s="290" t="s">
        <v>693</v>
      </c>
      <c r="D107" s="290" t="s">
        <v>8327</v>
      </c>
      <c r="E107" s="290" t="s">
        <v>8781</v>
      </c>
      <c r="F107" s="290" t="s">
        <v>8800</v>
      </c>
      <c r="G107" s="290" t="s">
        <v>8782</v>
      </c>
      <c r="H107" s="290" t="s">
        <v>9200</v>
      </c>
      <c r="I107" s="290" t="s">
        <v>9201</v>
      </c>
      <c r="J107" s="290"/>
      <c r="K107" s="290"/>
      <c r="L107" s="290"/>
    </row>
    <row r="108" spans="1:12">
      <c r="A108" s="290" t="s">
        <v>116</v>
      </c>
      <c r="B108" s="290" t="s">
        <v>114</v>
      </c>
      <c r="C108" s="290" t="s">
        <v>115</v>
      </c>
      <c r="D108" s="290" t="s">
        <v>8328</v>
      </c>
      <c r="E108" s="290" t="s">
        <v>8742</v>
      </c>
      <c r="F108" s="290" t="s">
        <v>8750</v>
      </c>
      <c r="G108" s="290" t="s">
        <v>9097</v>
      </c>
      <c r="H108" s="290" t="s">
        <v>9200</v>
      </c>
      <c r="I108" s="290" t="s">
        <v>9201</v>
      </c>
      <c r="J108" s="290"/>
      <c r="K108" s="290"/>
      <c r="L108" s="290"/>
    </row>
    <row r="109" spans="1:12">
      <c r="A109" s="290" t="s">
        <v>1716</v>
      </c>
      <c r="B109" s="290" t="s">
        <v>1714</v>
      </c>
      <c r="C109" s="290" t="s">
        <v>1715</v>
      </c>
      <c r="D109" s="290" t="s">
        <v>8331</v>
      </c>
      <c r="E109" s="290" t="s">
        <v>8742</v>
      </c>
      <c r="F109" s="290" t="s">
        <v>9100</v>
      </c>
      <c r="G109" s="290" t="s">
        <v>8737</v>
      </c>
      <c r="H109" s="290" t="s">
        <v>9200</v>
      </c>
      <c r="I109" s="290" t="s">
        <v>9201</v>
      </c>
      <c r="J109" s="290"/>
      <c r="K109" s="290"/>
      <c r="L109" s="290"/>
    </row>
    <row r="110" spans="1:12">
      <c r="A110" s="290" t="s">
        <v>1716</v>
      </c>
      <c r="B110" s="290" t="s">
        <v>1880</v>
      </c>
      <c r="C110" s="290" t="s">
        <v>1881</v>
      </c>
      <c r="D110" s="290" t="s">
        <v>8331</v>
      </c>
      <c r="E110" s="290" t="s">
        <v>8742</v>
      </c>
      <c r="F110" s="290" t="s">
        <v>8750</v>
      </c>
      <c r="G110" s="290" t="s">
        <v>9097</v>
      </c>
      <c r="H110" s="290" t="s">
        <v>9203</v>
      </c>
      <c r="I110" s="290" t="s">
        <v>9201</v>
      </c>
      <c r="J110" s="290"/>
      <c r="K110" s="290"/>
      <c r="L110" s="290"/>
    </row>
    <row r="111" spans="1:12">
      <c r="A111" s="290" t="s">
        <v>1893</v>
      </c>
      <c r="B111" s="290" t="s">
        <v>1891</v>
      </c>
      <c r="C111" s="290" t="s">
        <v>1892</v>
      </c>
      <c r="D111" s="290" t="s">
        <v>8332</v>
      </c>
      <c r="E111" s="290" t="s">
        <v>8742</v>
      </c>
      <c r="F111" s="290" t="s">
        <v>9105</v>
      </c>
      <c r="G111" s="290" t="s">
        <v>8945</v>
      </c>
      <c r="H111" s="290" t="s">
        <v>9200</v>
      </c>
      <c r="I111" s="290" t="s">
        <v>9201</v>
      </c>
      <c r="J111" s="290"/>
      <c r="K111" s="290"/>
      <c r="L111" s="290"/>
    </row>
    <row r="112" spans="1:12">
      <c r="A112" s="290" t="s">
        <v>1545</v>
      </c>
      <c r="B112" s="290" t="s">
        <v>1543</v>
      </c>
      <c r="C112" s="290" t="s">
        <v>1544</v>
      </c>
      <c r="D112" s="290" t="s">
        <v>8339</v>
      </c>
      <c r="E112" s="290" t="s">
        <v>8790</v>
      </c>
      <c r="F112" s="290" t="s">
        <v>8791</v>
      </c>
      <c r="G112" s="290" t="s">
        <v>8737</v>
      </c>
      <c r="H112" s="290" t="s">
        <v>9200</v>
      </c>
      <c r="I112" s="290" t="s">
        <v>9201</v>
      </c>
      <c r="J112" s="290"/>
      <c r="K112" s="290"/>
      <c r="L112" s="290"/>
    </row>
    <row r="113" spans="1:12">
      <c r="A113" s="290" t="s">
        <v>565</v>
      </c>
      <c r="B113" s="290" t="s">
        <v>1273</v>
      </c>
      <c r="C113" s="290" t="s">
        <v>1274</v>
      </c>
      <c r="D113" s="290" t="s">
        <v>8342</v>
      </c>
      <c r="E113" s="290" t="s">
        <v>8742</v>
      </c>
      <c r="F113" s="290" t="s">
        <v>9108</v>
      </c>
      <c r="G113" s="290" t="s">
        <v>8737</v>
      </c>
      <c r="H113" s="290" t="s">
        <v>9200</v>
      </c>
      <c r="I113" s="290" t="s">
        <v>9201</v>
      </c>
      <c r="J113" s="290"/>
      <c r="K113" s="290"/>
      <c r="L113" s="290"/>
    </row>
    <row r="114" spans="1:12">
      <c r="A114" s="290" t="s">
        <v>565</v>
      </c>
      <c r="B114" s="290" t="s">
        <v>563</v>
      </c>
      <c r="C114" s="290" t="s">
        <v>564</v>
      </c>
      <c r="D114" s="290" t="s">
        <v>8342</v>
      </c>
      <c r="E114" s="290" t="s">
        <v>8742</v>
      </c>
      <c r="F114" s="290" t="s">
        <v>8750</v>
      </c>
      <c r="G114" s="290" t="s">
        <v>8828</v>
      </c>
      <c r="H114" s="290" t="s">
        <v>9203</v>
      </c>
      <c r="I114" s="290" t="s">
        <v>9201</v>
      </c>
      <c r="J114" s="290"/>
      <c r="K114" s="290"/>
      <c r="L114" s="290"/>
    </row>
    <row r="115" spans="1:12">
      <c r="A115" s="290" t="s">
        <v>946</v>
      </c>
      <c r="B115" s="290" t="s">
        <v>944</v>
      </c>
      <c r="C115" s="290" t="s">
        <v>945</v>
      </c>
      <c r="D115" s="290" t="s">
        <v>8345</v>
      </c>
      <c r="E115" s="290" t="s">
        <v>8742</v>
      </c>
      <c r="F115" s="290" t="s">
        <v>9115</v>
      </c>
      <c r="G115" s="290" t="s">
        <v>8737</v>
      </c>
      <c r="H115" s="290" t="s">
        <v>9200</v>
      </c>
      <c r="I115" s="290" t="s">
        <v>9201</v>
      </c>
      <c r="J115" s="290"/>
      <c r="K115" s="290"/>
      <c r="L115" s="290"/>
    </row>
    <row r="116" spans="1:12">
      <c r="A116" s="290" t="s">
        <v>910</v>
      </c>
      <c r="B116" s="290" t="s">
        <v>908</v>
      </c>
      <c r="C116" s="290" t="s">
        <v>909</v>
      </c>
      <c r="D116" s="290" t="s">
        <v>8350</v>
      </c>
      <c r="E116" s="290" t="s">
        <v>8781</v>
      </c>
      <c r="F116" s="290" t="s">
        <v>8750</v>
      </c>
      <c r="G116" s="290" t="s">
        <v>8782</v>
      </c>
      <c r="H116" s="290" t="s">
        <v>9200</v>
      </c>
      <c r="I116" s="290" t="s">
        <v>9201</v>
      </c>
      <c r="J116" s="290"/>
      <c r="K116" s="290"/>
      <c r="L116" s="290"/>
    </row>
    <row r="117" spans="1:12">
      <c r="A117" s="290" t="s">
        <v>263</v>
      </c>
      <c r="B117" s="290" t="s">
        <v>261</v>
      </c>
      <c r="C117" s="290" t="s">
        <v>262</v>
      </c>
      <c r="D117" s="290" t="s">
        <v>8355</v>
      </c>
      <c r="E117" s="290" t="s">
        <v>8742</v>
      </c>
      <c r="F117" s="290" t="s">
        <v>8743</v>
      </c>
      <c r="G117" s="290" t="s">
        <v>8776</v>
      </c>
      <c r="H117" s="290" t="s">
        <v>9200</v>
      </c>
      <c r="I117" s="290" t="s">
        <v>9201</v>
      </c>
      <c r="J117" s="290"/>
      <c r="K117" s="290"/>
      <c r="L117" s="290"/>
    </row>
    <row r="118" spans="1:12">
      <c r="A118" s="290" t="s">
        <v>1043</v>
      </c>
      <c r="B118" s="290" t="s">
        <v>1041</v>
      </c>
      <c r="C118" s="290" t="s">
        <v>1042</v>
      </c>
      <c r="D118" s="290" t="s">
        <v>8358</v>
      </c>
      <c r="E118" s="290" t="s">
        <v>8895</v>
      </c>
      <c r="F118" s="290" t="s">
        <v>9126</v>
      </c>
      <c r="G118" s="290" t="s">
        <v>9127</v>
      </c>
      <c r="H118" s="290" t="s">
        <v>9200</v>
      </c>
      <c r="I118" s="290" t="s">
        <v>9201</v>
      </c>
      <c r="J118" s="290"/>
      <c r="K118" s="290"/>
      <c r="L118" s="290"/>
    </row>
    <row r="119" spans="1:12">
      <c r="A119" s="290" t="s">
        <v>126</v>
      </c>
      <c r="B119" s="290" t="s">
        <v>340</v>
      </c>
      <c r="C119" s="290" t="s">
        <v>341</v>
      </c>
      <c r="D119" s="290" t="s">
        <v>8359</v>
      </c>
      <c r="E119" s="290" t="s">
        <v>8742</v>
      </c>
      <c r="F119" s="290" t="s">
        <v>8800</v>
      </c>
      <c r="G119" s="290" t="s">
        <v>8737</v>
      </c>
      <c r="H119" s="290" t="s">
        <v>9200</v>
      </c>
      <c r="I119" s="290" t="s">
        <v>9201</v>
      </c>
      <c r="J119" s="290"/>
      <c r="K119" s="290"/>
      <c r="L119" s="290"/>
    </row>
    <row r="120" spans="1:12">
      <c r="A120" s="290" t="s">
        <v>126</v>
      </c>
      <c r="B120" s="290" t="s">
        <v>124</v>
      </c>
      <c r="C120" s="290" t="s">
        <v>125</v>
      </c>
      <c r="D120" s="290" t="s">
        <v>8359</v>
      </c>
      <c r="E120" s="290" t="s">
        <v>8742</v>
      </c>
      <c r="F120" s="290" t="s">
        <v>8760</v>
      </c>
      <c r="G120" s="290" t="s">
        <v>124</v>
      </c>
      <c r="H120" s="290" t="s">
        <v>9203</v>
      </c>
      <c r="I120" s="290" t="s">
        <v>9201</v>
      </c>
      <c r="J120" s="290"/>
      <c r="K120" s="290"/>
      <c r="L120" s="290"/>
    </row>
    <row r="121" spans="1:12">
      <c r="A121" s="290" t="s">
        <v>126</v>
      </c>
      <c r="B121" s="290" t="s">
        <v>134</v>
      </c>
      <c r="C121" s="290" t="s">
        <v>135</v>
      </c>
      <c r="D121" s="290" t="s">
        <v>8359</v>
      </c>
      <c r="E121" s="290" t="s">
        <v>8742</v>
      </c>
      <c r="F121" s="290" t="s">
        <v>8750</v>
      </c>
      <c r="G121" s="290" t="s">
        <v>8813</v>
      </c>
      <c r="H121" s="290" t="s">
        <v>9203</v>
      </c>
      <c r="I121" s="290" t="s">
        <v>9201</v>
      </c>
      <c r="J121" s="290"/>
      <c r="K121" s="290"/>
      <c r="L121" s="290"/>
    </row>
    <row r="122" spans="1:12">
      <c r="A122" s="290" t="s">
        <v>126</v>
      </c>
      <c r="B122" s="290" t="s">
        <v>146</v>
      </c>
      <c r="C122" s="290" t="s">
        <v>147</v>
      </c>
      <c r="D122" s="290" t="s">
        <v>8359</v>
      </c>
      <c r="E122" s="290" t="s">
        <v>8742</v>
      </c>
      <c r="F122" s="290" t="s">
        <v>8750</v>
      </c>
      <c r="G122" s="290" t="s">
        <v>9139</v>
      </c>
      <c r="H122" s="290" t="s">
        <v>9203</v>
      </c>
      <c r="I122" s="290" t="s">
        <v>9201</v>
      </c>
      <c r="J122" s="290"/>
      <c r="K122" s="290"/>
      <c r="L122" s="290"/>
    </row>
    <row r="123" spans="1:12">
      <c r="A123" s="290" t="s">
        <v>1764</v>
      </c>
      <c r="B123" s="290" t="s">
        <v>1762</v>
      </c>
      <c r="C123" s="290" t="s">
        <v>1763</v>
      </c>
      <c r="D123" s="290" t="s">
        <v>8360</v>
      </c>
      <c r="E123" s="290" t="s">
        <v>8742</v>
      </c>
      <c r="F123" s="290" t="s">
        <v>8800</v>
      </c>
      <c r="G123" s="290" t="s">
        <v>9143</v>
      </c>
      <c r="H123" s="290" t="s">
        <v>9200</v>
      </c>
      <c r="I123" s="290" t="s">
        <v>9201</v>
      </c>
      <c r="J123" s="290"/>
      <c r="K123" s="290"/>
      <c r="L123" s="290"/>
    </row>
    <row r="124" spans="1:12">
      <c r="A124" s="290" t="s">
        <v>711</v>
      </c>
      <c r="B124" s="290" t="s">
        <v>709</v>
      </c>
      <c r="C124" s="290" t="s">
        <v>710</v>
      </c>
      <c r="D124" s="290" t="s">
        <v>8361</v>
      </c>
      <c r="E124" s="290" t="s">
        <v>8735</v>
      </c>
      <c r="F124" s="290" t="s">
        <v>8760</v>
      </c>
      <c r="G124" s="290" t="s">
        <v>9097</v>
      </c>
      <c r="H124" s="290" t="s">
        <v>9200</v>
      </c>
      <c r="I124" s="290" t="s">
        <v>9201</v>
      </c>
      <c r="J124" s="290"/>
      <c r="K124" s="290"/>
      <c r="L124" s="290"/>
    </row>
    <row r="125" spans="1:12">
      <c r="A125" s="290" t="s">
        <v>530</v>
      </c>
      <c r="B125" s="290" t="s">
        <v>528</v>
      </c>
      <c r="C125" s="290" t="s">
        <v>529</v>
      </c>
      <c r="D125" s="290" t="s">
        <v>8366</v>
      </c>
      <c r="E125" s="290" t="s">
        <v>8735</v>
      </c>
      <c r="F125" s="290" t="s">
        <v>8880</v>
      </c>
      <c r="G125" s="290" t="s">
        <v>8776</v>
      </c>
      <c r="H125" s="290" t="s">
        <v>9200</v>
      </c>
      <c r="I125" s="290" t="s">
        <v>9201</v>
      </c>
      <c r="J125" s="290"/>
      <c r="K125" s="290"/>
      <c r="L125" s="290"/>
    </row>
    <row r="126" spans="1:12">
      <c r="A126" s="290" t="s">
        <v>525</v>
      </c>
      <c r="B126" s="290" t="s">
        <v>523</v>
      </c>
      <c r="C126" s="290" t="s">
        <v>524</v>
      </c>
      <c r="D126" s="290" t="s">
        <v>8369</v>
      </c>
      <c r="E126" s="290" t="s">
        <v>8790</v>
      </c>
      <c r="F126" s="290" t="s">
        <v>8750</v>
      </c>
      <c r="G126" s="290" t="s">
        <v>8796</v>
      </c>
      <c r="H126" s="290" t="s">
        <v>9200</v>
      </c>
      <c r="I126" s="290" t="s">
        <v>9201</v>
      </c>
      <c r="J126" s="290"/>
      <c r="K126" s="290"/>
      <c r="L126" s="290"/>
    </row>
    <row r="127" spans="1:12">
      <c r="A127" s="290" t="s">
        <v>769</v>
      </c>
      <c r="B127" s="290" t="s">
        <v>767</v>
      </c>
      <c r="C127" s="290" t="s">
        <v>768</v>
      </c>
      <c r="D127" s="290" t="s">
        <v>8370</v>
      </c>
      <c r="E127" s="290" t="s">
        <v>8742</v>
      </c>
      <c r="F127" s="290" t="s">
        <v>8750</v>
      </c>
      <c r="G127" s="290" t="s">
        <v>8828</v>
      </c>
      <c r="H127" s="290" t="s">
        <v>9200</v>
      </c>
      <c r="I127" s="290" t="s">
        <v>9201</v>
      </c>
      <c r="J127" s="290"/>
      <c r="K127" s="290"/>
      <c r="L127" s="290"/>
    </row>
    <row r="128" spans="1:12">
      <c r="A128" s="290" t="s">
        <v>157</v>
      </c>
      <c r="B128" s="290" t="s">
        <v>155</v>
      </c>
      <c r="C128" s="290" t="s">
        <v>156</v>
      </c>
      <c r="D128" s="290" t="s">
        <v>8371</v>
      </c>
      <c r="E128" s="290" t="s">
        <v>8895</v>
      </c>
      <c r="F128" s="290" t="s">
        <v>9156</v>
      </c>
      <c r="G128" s="290" t="s">
        <v>8792</v>
      </c>
      <c r="H128" s="290" t="s">
        <v>9200</v>
      </c>
      <c r="I128" s="290" t="s">
        <v>9202</v>
      </c>
      <c r="J128" s="290"/>
      <c r="K128" s="290"/>
      <c r="L128" s="290"/>
    </row>
    <row r="129" spans="1:12">
      <c r="A129" s="290" t="s">
        <v>157</v>
      </c>
      <c r="B129" s="290" t="s">
        <v>167</v>
      </c>
      <c r="C129" s="290" t="s">
        <v>168</v>
      </c>
      <c r="D129" s="290" t="s">
        <v>8371</v>
      </c>
      <c r="E129" s="290" t="s">
        <v>8895</v>
      </c>
      <c r="F129" s="290" t="s">
        <v>8750</v>
      </c>
      <c r="G129" s="290" t="s">
        <v>8915</v>
      </c>
      <c r="H129" s="290" t="s">
        <v>9203</v>
      </c>
      <c r="I129" s="290" t="s">
        <v>9201</v>
      </c>
      <c r="J129" s="290"/>
      <c r="K129" s="290"/>
      <c r="L129" s="290"/>
    </row>
    <row r="130" spans="1:12">
      <c r="A130" s="290" t="s">
        <v>157</v>
      </c>
      <c r="B130" s="290" t="s">
        <v>182</v>
      </c>
      <c r="C130" s="290" t="s">
        <v>183</v>
      </c>
      <c r="D130" s="290" t="s">
        <v>8371</v>
      </c>
      <c r="E130" s="290" t="s">
        <v>8895</v>
      </c>
      <c r="F130" s="290" t="s">
        <v>8750</v>
      </c>
      <c r="G130" s="290" t="s">
        <v>8828</v>
      </c>
      <c r="H130" s="290" t="s">
        <v>9203</v>
      </c>
      <c r="I130" s="290" t="s">
        <v>9201</v>
      </c>
      <c r="J130" s="290"/>
      <c r="K130" s="290"/>
      <c r="L130" s="290"/>
    </row>
    <row r="131" spans="1:12">
      <c r="A131" s="290" t="s">
        <v>157</v>
      </c>
      <c r="B131" s="290" t="s">
        <v>1080</v>
      </c>
      <c r="C131" s="290" t="s">
        <v>1081</v>
      </c>
      <c r="D131" s="290" t="s">
        <v>8371</v>
      </c>
      <c r="E131" s="290" t="s">
        <v>8895</v>
      </c>
      <c r="F131" s="290" t="s">
        <v>8983</v>
      </c>
      <c r="G131" s="290" t="s">
        <v>9166</v>
      </c>
      <c r="H131" s="290" t="s">
        <v>9203</v>
      </c>
      <c r="I131" s="290" t="s">
        <v>9201</v>
      </c>
      <c r="J131" s="290"/>
      <c r="K131" s="290"/>
      <c r="L131" s="290"/>
    </row>
    <row r="132" spans="1:12">
      <c r="A132" s="290" t="s">
        <v>32</v>
      </c>
      <c r="B132" s="290" t="s">
        <v>368</v>
      </c>
      <c r="C132" s="290" t="s">
        <v>369</v>
      </c>
      <c r="D132" s="290" t="s">
        <v>8376</v>
      </c>
      <c r="E132" s="290" t="s">
        <v>8742</v>
      </c>
      <c r="F132" s="290" t="s">
        <v>8826</v>
      </c>
      <c r="G132" s="290" t="s">
        <v>8792</v>
      </c>
      <c r="H132" s="290" t="s">
        <v>9200</v>
      </c>
      <c r="I132" s="290" t="s">
        <v>9202</v>
      </c>
      <c r="J132" s="290"/>
      <c r="K132" s="290"/>
      <c r="L132" s="290"/>
    </row>
    <row r="133" spans="1:12">
      <c r="A133" s="290" t="s">
        <v>32</v>
      </c>
      <c r="B133" s="290" t="s">
        <v>30</v>
      </c>
      <c r="C133" s="290" t="s">
        <v>31</v>
      </c>
      <c r="D133" s="290" t="s">
        <v>8376</v>
      </c>
      <c r="E133" s="290" t="s">
        <v>8742</v>
      </c>
      <c r="F133" s="290" t="s">
        <v>8750</v>
      </c>
      <c r="G133" s="290" t="s">
        <v>9097</v>
      </c>
      <c r="H133" s="290" t="s">
        <v>9203</v>
      </c>
      <c r="I133" s="290" t="s">
        <v>9201</v>
      </c>
      <c r="J133" s="290"/>
      <c r="K133" s="290"/>
      <c r="L133" s="290"/>
    </row>
    <row r="134" spans="1:12">
      <c r="A134" s="290" t="s">
        <v>32</v>
      </c>
      <c r="B134" s="290" t="s">
        <v>378</v>
      </c>
      <c r="C134" s="290" t="s">
        <v>379</v>
      </c>
      <c r="D134" s="290" t="s">
        <v>8376</v>
      </c>
      <c r="E134" s="290" t="s">
        <v>8742</v>
      </c>
      <c r="F134" s="290" t="s">
        <v>8743</v>
      </c>
      <c r="G134" s="290" t="s">
        <v>9179</v>
      </c>
      <c r="H134" s="290" t="s">
        <v>9203</v>
      </c>
      <c r="I134" s="290" t="s">
        <v>9201</v>
      </c>
      <c r="J134" s="290"/>
      <c r="K134" s="290"/>
      <c r="L134" s="290"/>
    </row>
    <row r="135" spans="1:12">
      <c r="A135" s="290" t="s">
        <v>1093</v>
      </c>
      <c r="B135" s="290" t="s">
        <v>1091</v>
      </c>
      <c r="C135" s="290" t="s">
        <v>1092</v>
      </c>
      <c r="D135" s="290" t="s">
        <v>8377</v>
      </c>
      <c r="E135" s="290" t="s">
        <v>8742</v>
      </c>
      <c r="F135" s="290" t="s">
        <v>8750</v>
      </c>
      <c r="G135" s="290" t="s">
        <v>9097</v>
      </c>
      <c r="H135" s="290" t="s">
        <v>9200</v>
      </c>
      <c r="I135" s="290" t="s">
        <v>9201</v>
      </c>
      <c r="J135" s="290"/>
      <c r="K135" s="290"/>
      <c r="L135" s="290"/>
    </row>
    <row r="136" spans="1:12">
      <c r="A136" s="290" t="s">
        <v>686</v>
      </c>
      <c r="B136" s="290" t="s">
        <v>684</v>
      </c>
      <c r="C136" s="290" t="s">
        <v>685</v>
      </c>
      <c r="D136" s="290" t="s">
        <v>8378</v>
      </c>
      <c r="E136" s="290" t="s">
        <v>8781</v>
      </c>
      <c r="F136" s="290" t="s">
        <v>8800</v>
      </c>
      <c r="G136" s="290" t="s">
        <v>684</v>
      </c>
      <c r="H136" s="290" t="s">
        <v>9200</v>
      </c>
      <c r="I136" s="290" t="s">
        <v>9201</v>
      </c>
      <c r="J136" s="290"/>
      <c r="K136" s="290"/>
      <c r="L136" s="290"/>
    </row>
    <row r="137" spans="1:12">
      <c r="A137" s="290" t="s">
        <v>1914</v>
      </c>
      <c r="B137" s="290" t="s">
        <v>1912</v>
      </c>
      <c r="C137" s="290" t="s">
        <v>1913</v>
      </c>
      <c r="D137" s="290" t="s">
        <v>8387</v>
      </c>
      <c r="E137" s="290" t="s">
        <v>8790</v>
      </c>
      <c r="F137" s="290" t="s">
        <v>9190</v>
      </c>
      <c r="G137" s="290" t="s">
        <v>8737</v>
      </c>
      <c r="H137" s="290" t="s">
        <v>9200</v>
      </c>
      <c r="I137" s="290" t="s">
        <v>9201</v>
      </c>
      <c r="J137" s="290"/>
      <c r="K137" s="290"/>
      <c r="L137" s="290"/>
    </row>
    <row r="138" spans="1:12">
      <c r="A138" s="290" t="s">
        <v>1776</v>
      </c>
      <c r="B138" s="290" t="s">
        <v>1774</v>
      </c>
      <c r="C138" s="290" t="s">
        <v>1775</v>
      </c>
      <c r="D138" s="290" t="s">
        <v>8396</v>
      </c>
      <c r="E138" s="290" t="s">
        <v>8895</v>
      </c>
      <c r="F138" s="290" t="s">
        <v>8760</v>
      </c>
      <c r="G138" s="290" t="s">
        <v>8737</v>
      </c>
      <c r="H138" s="290" t="s">
        <v>9200</v>
      </c>
      <c r="I138" s="290" t="s">
        <v>9201</v>
      </c>
      <c r="J138" s="290"/>
      <c r="K138" s="290"/>
      <c r="L138" s="290"/>
    </row>
    <row r="139" spans="1:12">
      <c r="A139" s="290" t="s">
        <v>1776</v>
      </c>
      <c r="B139" s="290" t="s">
        <v>1786</v>
      </c>
      <c r="C139" s="290" t="s">
        <v>1787</v>
      </c>
      <c r="D139" s="290" t="s">
        <v>8396</v>
      </c>
      <c r="E139" s="290" t="s">
        <v>8895</v>
      </c>
      <c r="F139" s="290" t="s">
        <v>8750</v>
      </c>
      <c r="G139" s="290" t="s">
        <v>8828</v>
      </c>
      <c r="H139" s="290" t="s">
        <v>9203</v>
      </c>
      <c r="I139" s="290" t="s">
        <v>9201</v>
      </c>
      <c r="J139" s="290"/>
      <c r="K139" s="290"/>
      <c r="L139" s="290"/>
    </row>
    <row r="140" spans="1:12">
      <c r="A140" s="290" t="s">
        <v>78</v>
      </c>
      <c r="B140" s="290" t="s">
        <v>76</v>
      </c>
      <c r="C140" s="290" t="s">
        <v>77</v>
      </c>
      <c r="D140" s="290" t="s">
        <v>8399</v>
      </c>
      <c r="E140" s="290" t="s">
        <v>8742</v>
      </c>
      <c r="F140" s="290" t="s">
        <v>8743</v>
      </c>
      <c r="G140" s="290" t="s">
        <v>8830</v>
      </c>
      <c r="H140" s="290" t="s">
        <v>9200</v>
      </c>
      <c r="I140" s="290" t="s">
        <v>9201</v>
      </c>
      <c r="J140" s="290"/>
      <c r="K140" s="290"/>
      <c r="L140" s="290"/>
    </row>
    <row r="141" spans="1:12">
      <c r="A141" s="290" t="s">
        <v>49</v>
      </c>
      <c r="B141" s="290" t="s">
        <v>47</v>
      </c>
      <c r="C141" s="290" t="s">
        <v>48</v>
      </c>
      <c r="D141" s="290" t="s">
        <v>8400</v>
      </c>
      <c r="E141" s="290" t="s">
        <v>8742</v>
      </c>
      <c r="F141" s="290" t="s">
        <v>8743</v>
      </c>
      <c r="G141" s="290" t="s">
        <v>8737</v>
      </c>
      <c r="H141" s="290" t="s">
        <v>9200</v>
      </c>
      <c r="I141" s="290" t="s">
        <v>9201</v>
      </c>
      <c r="J141" s="290"/>
      <c r="K141" s="290"/>
      <c r="L141" s="290"/>
    </row>
  </sheetData>
  <autoFilter ref="A1:L141" xr:uid="{00000000-0009-0000-0000-000012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workbookViewId="0">
      <selection activeCell="E16" sqref="E16"/>
    </sheetView>
  </sheetViews>
  <sheetFormatPr defaultColWidth="9.42578125" defaultRowHeight="15"/>
  <cols>
    <col min="1" max="1" width="115.5703125" style="1" customWidth="1"/>
    <col min="2" max="2" width="9.42578125" style="1" customWidth="1"/>
    <col min="3" max="16384" width="9.42578125" style="1"/>
  </cols>
  <sheetData>
    <row r="1" spans="1:1" ht="122.1" customHeight="1"/>
    <row r="2" spans="1:1" ht="20.85" customHeight="1">
      <c r="A2" s="70" t="s">
        <v>7876</v>
      </c>
    </row>
    <row r="3" spans="1:1" ht="18.600000000000001" customHeight="1">
      <c r="A3" s="84" t="s">
        <v>7877</v>
      </c>
    </row>
    <row r="4" spans="1:1" ht="60" customHeight="1">
      <c r="A4" s="134" t="s">
        <v>7878</v>
      </c>
    </row>
    <row r="5" spans="1:1" ht="81" customHeight="1">
      <c r="A5" s="243" t="s">
        <v>7879</v>
      </c>
    </row>
    <row r="6" spans="1:1" ht="21.75" customHeight="1">
      <c r="A6" s="256" t="s">
        <v>7880</v>
      </c>
    </row>
    <row r="7" spans="1:1" s="135" customFormat="1" ht="168" customHeight="1">
      <c r="A7" s="179" t="s">
        <v>7881</v>
      </c>
    </row>
    <row r="8" spans="1:1" s="135" customFormat="1" ht="22.35" customHeight="1">
      <c r="A8" s="256" t="s">
        <v>7882</v>
      </c>
    </row>
    <row r="9" spans="1:1" s="135" customFormat="1" ht="232.35" customHeight="1">
      <c r="A9" s="179" t="s">
        <v>7883</v>
      </c>
    </row>
    <row r="10" spans="1:1" ht="344.85" customHeight="1">
      <c r="A10" s="136"/>
    </row>
    <row r="11" spans="1:1" ht="22.7" customHeight="1">
      <c r="A11" s="256" t="s">
        <v>7884</v>
      </c>
    </row>
    <row r="12" spans="1:1" ht="213.6" customHeight="1">
      <c r="A12" s="179" t="s">
        <v>7885</v>
      </c>
    </row>
    <row r="13" spans="1:1" ht="21" customHeight="1">
      <c r="A13" s="256" t="s">
        <v>7886</v>
      </c>
    </row>
    <row r="14" spans="1:1" ht="145.35" customHeight="1">
      <c r="A14" s="257" t="s">
        <v>7887</v>
      </c>
    </row>
    <row r="15" spans="1:1" ht="30" customHeight="1">
      <c r="A15" s="180" t="s">
        <v>7888</v>
      </c>
    </row>
    <row r="16" spans="1:1" ht="80.099999999999994" customHeight="1">
      <c r="A16" s="180" t="s">
        <v>7889</v>
      </c>
    </row>
    <row r="17" spans="1:1" ht="46.35" customHeight="1">
      <c r="A17" s="71" t="s">
        <v>7890</v>
      </c>
    </row>
    <row r="18" spans="1:1" ht="66.599999999999994" customHeight="1">
      <c r="A18" s="71" t="s">
        <v>7891</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2578125" defaultRowHeight="15"/>
  <cols>
    <col min="1" max="1" width="49.42578125" style="1" bestFit="1" customWidth="1"/>
    <col min="2" max="2" width="5.42578125" style="1" bestFit="1" customWidth="1"/>
    <col min="3" max="57" width="5.42578125" style="1" customWidth="1"/>
    <col min="58" max="58" width="9.42578125" style="1" customWidth="1"/>
    <col min="59" max="16384" width="9.42578125" style="1"/>
  </cols>
  <sheetData>
    <row r="1" spans="1:58">
      <c r="A1" s="317"/>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c r="AO1" s="316"/>
      <c r="AP1" s="316"/>
      <c r="AQ1" s="316"/>
      <c r="AR1" s="316"/>
      <c r="AS1" s="316"/>
      <c r="AT1" s="316"/>
      <c r="AU1" s="316"/>
      <c r="AV1" s="316"/>
      <c r="AW1" s="316"/>
      <c r="AX1" s="316"/>
      <c r="AY1" s="316"/>
      <c r="AZ1" s="316"/>
      <c r="BA1" s="316"/>
      <c r="BB1" s="316"/>
      <c r="BC1" s="316"/>
      <c r="BD1" s="316"/>
      <c r="BE1" s="316"/>
    </row>
    <row r="2" spans="1:58" s="5" customFormat="1" ht="121.5" customHeight="1">
      <c r="A2" s="16" t="s">
        <v>7895</v>
      </c>
      <c r="B2" s="11" t="s">
        <v>7896</v>
      </c>
      <c r="C2" s="19" t="s">
        <v>9204</v>
      </c>
      <c r="D2" s="19" t="s">
        <v>9205</v>
      </c>
      <c r="E2" s="19" t="s">
        <v>9206</v>
      </c>
      <c r="F2" s="19" t="s">
        <v>9207</v>
      </c>
      <c r="G2" s="19" t="s">
        <v>9208</v>
      </c>
      <c r="H2" s="19" t="s">
        <v>9209</v>
      </c>
      <c r="I2" s="19" t="s">
        <v>9210</v>
      </c>
      <c r="J2" s="19" t="s">
        <v>9211</v>
      </c>
      <c r="K2" s="19" t="s">
        <v>9212</v>
      </c>
      <c r="L2" s="19" t="s">
        <v>9213</v>
      </c>
      <c r="M2" s="19" t="s">
        <v>9214</v>
      </c>
      <c r="N2" s="19" t="s">
        <v>9215</v>
      </c>
      <c r="O2" s="19" t="s">
        <v>9216</v>
      </c>
      <c r="P2" s="19" t="s">
        <v>9217</v>
      </c>
      <c r="Q2" s="19" t="s">
        <v>9218</v>
      </c>
      <c r="R2" s="19" t="s">
        <v>9219</v>
      </c>
      <c r="S2" s="19" t="s">
        <v>9220</v>
      </c>
      <c r="T2" s="19" t="s">
        <v>9221</v>
      </c>
      <c r="U2" s="19" t="s">
        <v>9221</v>
      </c>
      <c r="V2" s="19" t="s">
        <v>9222</v>
      </c>
      <c r="W2" s="19" t="s">
        <v>9223</v>
      </c>
      <c r="X2" s="19" t="s">
        <v>9224</v>
      </c>
      <c r="Y2" s="19" t="s">
        <v>9225</v>
      </c>
      <c r="Z2" s="19" t="s">
        <v>9226</v>
      </c>
      <c r="AA2" s="19" t="s">
        <v>9227</v>
      </c>
      <c r="AB2" s="19" t="s">
        <v>9228</v>
      </c>
      <c r="AC2" s="19" t="s">
        <v>9229</v>
      </c>
      <c r="AD2" s="19" t="s">
        <v>9230</v>
      </c>
      <c r="AE2" s="19" t="s">
        <v>9231</v>
      </c>
      <c r="AF2" s="19" t="s">
        <v>8042</v>
      </c>
      <c r="AG2" s="19" t="s">
        <v>7958</v>
      </c>
      <c r="AH2" s="19" t="s">
        <v>9232</v>
      </c>
      <c r="AI2" s="19" t="s">
        <v>9232</v>
      </c>
      <c r="AJ2" s="19" t="s">
        <v>9232</v>
      </c>
      <c r="AK2" s="19" t="s">
        <v>9233</v>
      </c>
      <c r="AL2" s="19" t="s">
        <v>9234</v>
      </c>
      <c r="AM2" s="19" t="s">
        <v>9235</v>
      </c>
      <c r="AN2" s="19" t="s">
        <v>9236</v>
      </c>
      <c r="AO2" s="19" t="s">
        <v>9237</v>
      </c>
      <c r="AP2" s="19" t="s">
        <v>9238</v>
      </c>
      <c r="AQ2" s="19" t="s">
        <v>9239</v>
      </c>
      <c r="AR2" s="19" t="s">
        <v>9240</v>
      </c>
      <c r="AS2" s="19" t="s">
        <v>9241</v>
      </c>
      <c r="AT2" s="19" t="s">
        <v>9242</v>
      </c>
      <c r="AU2" s="19" t="s">
        <v>9243</v>
      </c>
      <c r="AV2" s="19" t="s">
        <v>9244</v>
      </c>
      <c r="AW2" s="19" t="s">
        <v>9245</v>
      </c>
      <c r="AX2" s="19" t="s">
        <v>9246</v>
      </c>
      <c r="AY2" s="19" t="s">
        <v>9247</v>
      </c>
      <c r="AZ2" s="19" t="s">
        <v>9248</v>
      </c>
      <c r="BA2" s="19" t="s">
        <v>9249</v>
      </c>
      <c r="BB2" s="19" t="s">
        <v>9250</v>
      </c>
      <c r="BC2" s="19" t="s">
        <v>8047</v>
      </c>
      <c r="BD2" s="19" t="s">
        <v>9251</v>
      </c>
      <c r="BE2" s="19" t="s">
        <v>8048</v>
      </c>
    </row>
    <row r="3" spans="1:58">
      <c r="A3" s="17" t="s">
        <v>9252</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c r="A4" s="16" t="s">
        <v>1605</v>
      </c>
      <c r="B4" s="11" t="s">
        <v>8063</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c r="A5" s="16" t="s">
        <v>8067</v>
      </c>
      <c r="B5" s="11" t="s">
        <v>8068</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c r="A6" s="16" t="s">
        <v>90</v>
      </c>
      <c r="B6" s="11" t="s">
        <v>8153</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c r="A7" s="16" t="s">
        <v>1799</v>
      </c>
      <c r="B7" s="11" t="s">
        <v>8064</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c r="A8" s="16" t="s">
        <v>8079</v>
      </c>
      <c r="B8" s="11" t="s">
        <v>8080</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c r="A9" s="16" t="s">
        <v>8073</v>
      </c>
      <c r="B9" s="11" t="s">
        <v>8074</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c r="A10" s="16" t="s">
        <v>8075</v>
      </c>
      <c r="B10" s="11" t="s">
        <v>8076</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c r="A11" s="16" t="s">
        <v>8081</v>
      </c>
      <c r="B11" s="11" t="s">
        <v>8082</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c r="A12" s="16" t="s">
        <v>8083</v>
      </c>
      <c r="B12" s="11" t="s">
        <v>8084</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c r="A13" s="16" t="s">
        <v>8085</v>
      </c>
      <c r="B13" s="11" t="s">
        <v>8086</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c r="A14" s="16" t="s">
        <v>8096</v>
      </c>
      <c r="B14" s="11" t="s">
        <v>8097</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c r="A15" s="16" t="s">
        <v>8094</v>
      </c>
      <c r="B15" s="11" t="s">
        <v>8095</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c r="A16" s="16" t="s">
        <v>658</v>
      </c>
      <c r="B16" s="11" t="s">
        <v>8092</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c r="A17" s="16" t="s">
        <v>8108</v>
      </c>
      <c r="B17" s="11" t="s">
        <v>8109</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c r="A18" s="16" t="s">
        <v>781</v>
      </c>
      <c r="B18" s="11" t="s">
        <v>8100</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c r="A19" s="16" t="s">
        <v>8088</v>
      </c>
      <c r="B19" s="11" t="s">
        <v>8089</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c r="A20" s="16" t="s">
        <v>8101</v>
      </c>
      <c r="B20" s="11" t="s">
        <v>8102</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c r="A21" s="16" t="s">
        <v>1811</v>
      </c>
      <c r="B21" s="11" t="s">
        <v>8090</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c r="A22" s="16" t="s">
        <v>8112</v>
      </c>
      <c r="B22" s="11" t="s">
        <v>8113</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c r="A23" s="16" t="s">
        <v>8105</v>
      </c>
      <c r="B23" s="11" t="s">
        <v>8106</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c r="A24" s="16" t="s">
        <v>8098</v>
      </c>
      <c r="B24" s="11" t="s">
        <v>8099</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c r="A25" s="16" t="s">
        <v>8114</v>
      </c>
      <c r="B25" s="11" t="s">
        <v>8115</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c r="A26" s="16" t="s">
        <v>669</v>
      </c>
      <c r="B26" s="11" t="s">
        <v>8107</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c r="A27" s="16" t="s">
        <v>9253</v>
      </c>
      <c r="B27" s="11" t="s">
        <v>8111</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c r="A28" s="16" t="s">
        <v>1313</v>
      </c>
      <c r="B28" s="11" t="s">
        <v>8093</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c r="A29" s="16" t="s">
        <v>1617</v>
      </c>
      <c r="B29" s="11" t="s">
        <v>8091</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c r="A30" s="16" t="s">
        <v>958</v>
      </c>
      <c r="B30" s="11" t="s">
        <v>8087</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c r="A31" s="16" t="s">
        <v>9254</v>
      </c>
      <c r="B31" s="11" t="s">
        <v>8136</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c r="A32" s="16" t="s">
        <v>8229</v>
      </c>
      <c r="B32" s="11" t="s">
        <v>8230</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c r="A33" s="16" t="s">
        <v>1938</v>
      </c>
      <c r="B33" s="11" t="s">
        <v>8126</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c r="A34" s="16" t="s">
        <v>8117</v>
      </c>
      <c r="B34" s="11" t="s">
        <v>8118</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c r="A35" s="16" t="s">
        <v>9255</v>
      </c>
      <c r="B35" s="11" t="s">
        <v>8116</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c r="A36" s="16" t="s">
        <v>126</v>
      </c>
      <c r="B36" s="11" t="s">
        <v>8359</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c r="A37" s="16" t="s">
        <v>1926</v>
      </c>
      <c r="B37" s="11" t="s">
        <v>8121</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c r="A38" s="16" t="s">
        <v>8122</v>
      </c>
      <c r="B38" s="11" t="s">
        <v>8123</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c r="A39" s="16" t="s">
        <v>460</v>
      </c>
      <c r="B39" s="11" t="s">
        <v>8132</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c r="A40" s="16" t="s">
        <v>8133</v>
      </c>
      <c r="B40" s="11" t="s">
        <v>8134</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c r="A41" s="16" t="s">
        <v>8128</v>
      </c>
      <c r="B41" s="11" t="s">
        <v>8129</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c r="A42" s="16" t="s">
        <v>9256</v>
      </c>
      <c r="B42" s="11" t="s">
        <v>8127</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c r="A43" s="16" t="s">
        <v>476</v>
      </c>
      <c r="B43" s="11" t="s">
        <v>8137</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c r="A44" s="16" t="s">
        <v>8124</v>
      </c>
      <c r="B44" s="11" t="s">
        <v>8125</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c r="A45" s="16" t="s">
        <v>8201</v>
      </c>
      <c r="B45" s="11" t="s">
        <v>8202</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c r="A46" s="16" t="s">
        <v>8138</v>
      </c>
      <c r="B46" s="11" t="s">
        <v>8139</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c r="A47" s="16" t="s">
        <v>8142</v>
      </c>
      <c r="B47" s="11" t="s">
        <v>8143</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c r="A48" s="16" t="s">
        <v>1372</v>
      </c>
      <c r="B48" s="11" t="s">
        <v>8144</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c r="A49" s="16" t="s">
        <v>8150</v>
      </c>
      <c r="B49" s="11" t="s">
        <v>8151</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c r="A50" s="16" t="s">
        <v>419</v>
      </c>
      <c r="B50" s="11" t="s">
        <v>8147</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c r="A51" s="16" t="s">
        <v>8148</v>
      </c>
      <c r="B51" s="11" t="s">
        <v>8149</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c r="A52" s="16" t="s">
        <v>490</v>
      </c>
      <c r="B52" s="11" t="s">
        <v>8152</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c r="A53" s="16" t="s">
        <v>519</v>
      </c>
      <c r="B53" s="11" t="s">
        <v>8154</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c r="A54" s="16" t="s">
        <v>731</v>
      </c>
      <c r="B54" s="11" t="s">
        <v>8155</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c r="A55" s="16" t="s">
        <v>1545</v>
      </c>
      <c r="B55" s="11" t="s">
        <v>8339</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c r="A56" s="16" t="s">
        <v>8184</v>
      </c>
      <c r="B56" s="11" t="s">
        <v>8185</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c r="A57" s="16" t="s">
        <v>1557</v>
      </c>
      <c r="B57" s="11" t="s">
        <v>8156</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c r="A58" s="16" t="s">
        <v>793</v>
      </c>
      <c r="B58" s="11" t="s">
        <v>8160</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c r="A59" s="16" t="s">
        <v>350</v>
      </c>
      <c r="B59" s="11" t="s">
        <v>8161</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c r="A60" s="16" t="s">
        <v>8164</v>
      </c>
      <c r="B60" s="11" t="s">
        <v>8165</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c r="A61" s="16" t="s">
        <v>8162</v>
      </c>
      <c r="B61" s="11" t="s">
        <v>8163</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c r="A62" s="16" t="s">
        <v>8166</v>
      </c>
      <c r="B62" s="11" t="s">
        <v>8167</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c r="A63" s="16" t="s">
        <v>8170</v>
      </c>
      <c r="B63" s="11" t="s">
        <v>8171</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c r="A64" s="16" t="s">
        <v>8180</v>
      </c>
      <c r="B64" s="11" t="s">
        <v>8181</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c r="A65" s="16" t="s">
        <v>8174</v>
      </c>
      <c r="B65" s="11" t="s">
        <v>8175</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c r="A66" s="16" t="s">
        <v>8145</v>
      </c>
      <c r="B66" s="11" t="s">
        <v>8146</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c r="A67" s="16" t="s">
        <v>8176</v>
      </c>
      <c r="B67" s="11" t="s">
        <v>8177</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c r="A68" s="16" t="s">
        <v>40</v>
      </c>
      <c r="B68" s="11" t="s">
        <v>8186</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c r="A69" s="16" t="s">
        <v>8187</v>
      </c>
      <c r="B69" s="11" t="s">
        <v>8188</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c r="A70" s="16" t="s">
        <v>2049</v>
      </c>
      <c r="B70" s="11" t="s">
        <v>8191</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c r="A71" s="16" t="s">
        <v>8178</v>
      </c>
      <c r="B71" s="11" t="s">
        <v>8179</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c r="A72" s="16" t="s">
        <v>8182</v>
      </c>
      <c r="B72" s="11" t="s">
        <v>8183</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c r="A73" s="16" t="s">
        <v>8196</v>
      </c>
      <c r="B73" s="11" t="s">
        <v>8197</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c r="A74" s="16" t="s">
        <v>1641</v>
      </c>
      <c r="B74" s="11" t="s">
        <v>8203</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c r="A75" s="16" t="s">
        <v>1629</v>
      </c>
      <c r="B75" s="11" t="s">
        <v>8200</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c r="A76" s="16" t="s">
        <v>1145</v>
      </c>
      <c r="B76" s="11" t="s">
        <v>8204</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c r="A77" s="16" t="s">
        <v>8212</v>
      </c>
      <c r="B77" s="11" t="s">
        <v>8213</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c r="A78" s="16" t="s">
        <v>8206</v>
      </c>
      <c r="B78" s="11" t="s">
        <v>8207</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c r="A79" s="16" t="s">
        <v>231</v>
      </c>
      <c r="B79" s="11" t="s">
        <v>8205</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c r="A80" s="16" t="s">
        <v>268</v>
      </c>
      <c r="B80" s="11" t="s">
        <v>8210</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c r="A81" s="16" t="s">
        <v>101</v>
      </c>
      <c r="B81" s="11" t="s">
        <v>8211</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c r="A82" s="16" t="s">
        <v>8208</v>
      </c>
      <c r="B82" s="11" t="s">
        <v>8209</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c r="A83" s="16" t="s">
        <v>8214</v>
      </c>
      <c r="B83" s="11" t="s">
        <v>8215</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c r="A84" s="16" t="s">
        <v>922</v>
      </c>
      <c r="B84" s="11" t="s">
        <v>8216</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c r="A85" s="16" t="s">
        <v>8217</v>
      </c>
      <c r="B85" s="11" t="s">
        <v>8218</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c r="A86" s="16" t="s">
        <v>8222</v>
      </c>
      <c r="B86" s="11" t="s">
        <v>8223</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c r="A87" s="16" t="s">
        <v>55</v>
      </c>
      <c r="B87" s="11" t="s">
        <v>8221</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c r="A88" s="16" t="s">
        <v>8224</v>
      </c>
      <c r="B88" s="11" t="s">
        <v>8225</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c r="A89" s="16" t="s">
        <v>542</v>
      </c>
      <c r="B89" s="11" t="s">
        <v>8226</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c r="A90" s="16" t="s">
        <v>8231</v>
      </c>
      <c r="B90" s="11" t="s">
        <v>8232</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c r="A91" s="16" t="s">
        <v>9257</v>
      </c>
      <c r="B91" s="11" t="s">
        <v>8314</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c r="A92" s="16" t="s">
        <v>9258</v>
      </c>
      <c r="B92" s="11" t="s">
        <v>8236</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c r="A93" s="16" t="s">
        <v>8237</v>
      </c>
      <c r="B93" s="11" t="s">
        <v>8238</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c r="A94" s="16" t="s">
        <v>8227</v>
      </c>
      <c r="B94" s="11" t="s">
        <v>8228</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c r="A95" s="16" t="s">
        <v>9259</v>
      </c>
      <c r="B95" s="11" t="s">
        <v>8240</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c r="A96" s="16" t="s">
        <v>817</v>
      </c>
      <c r="B96" s="11" t="s">
        <v>8255</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c r="A97" s="16" t="s">
        <v>1476</v>
      </c>
      <c r="B97" s="11" t="s">
        <v>8241</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c r="A98" s="16" t="s">
        <v>988</v>
      </c>
      <c r="B98" s="11" t="s">
        <v>8251</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c r="A99" s="16" t="s">
        <v>8242</v>
      </c>
      <c r="B99" s="11" t="s">
        <v>8243</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c r="A100" s="16" t="s">
        <v>1499</v>
      </c>
      <c r="B100" s="11" t="s">
        <v>8244</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c r="A101" s="16" t="s">
        <v>8247</v>
      </c>
      <c r="B101" s="11" t="s">
        <v>8248</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356</v>
      </c>
      <c r="BC101" s="22">
        <v>2015</v>
      </c>
      <c r="BD101" s="22">
        <v>2014</v>
      </c>
      <c r="BE101" s="22">
        <v>2014</v>
      </c>
      <c r="BF101" s="10"/>
    </row>
    <row r="102" spans="1:58">
      <c r="A102" s="16" t="s">
        <v>805</v>
      </c>
      <c r="B102" s="11" t="s">
        <v>8252</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c r="A103" s="16" t="s">
        <v>8253</v>
      </c>
      <c r="B103" s="11" t="s">
        <v>8254</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c r="A104" s="16" t="s">
        <v>594</v>
      </c>
      <c r="B104" s="11" t="s">
        <v>8262</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c r="A105" s="16" t="s">
        <v>512</v>
      </c>
      <c r="B105" s="11" t="s">
        <v>8284</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c r="A106" s="16" t="s">
        <v>1213</v>
      </c>
      <c r="B106" s="11" t="s">
        <v>8285</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c r="A107" s="16" t="s">
        <v>8263</v>
      </c>
      <c r="B107" s="11" t="s">
        <v>8264</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c r="A108" s="16" t="s">
        <v>1522</v>
      </c>
      <c r="B108" s="11" t="s">
        <v>8270</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c r="A109" s="16" t="s">
        <v>8271</v>
      </c>
      <c r="B109" s="11" t="s">
        <v>8272</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c r="A110" s="16" t="s">
        <v>8266</v>
      </c>
      <c r="B110" s="11" t="s">
        <v>8267</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c r="A111" s="16" t="s">
        <v>84</v>
      </c>
      <c r="B111" s="11" t="s">
        <v>8279</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c r="A112" s="16" t="s">
        <v>8282</v>
      </c>
      <c r="B112" s="11" t="s">
        <v>8283</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c r="A113" s="16" t="s">
        <v>503</v>
      </c>
      <c r="B113" s="11" t="s">
        <v>8265</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c r="A114" s="16" t="s">
        <v>8168</v>
      </c>
      <c r="B114" s="11" t="s">
        <v>8169</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c r="A115" s="16" t="s">
        <v>9260</v>
      </c>
      <c r="B115" s="11" t="s">
        <v>8261</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c r="A116" s="16" t="s">
        <v>8276</v>
      </c>
      <c r="B116" s="11" t="s">
        <v>8277</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c r="A117" s="16" t="s">
        <v>8274</v>
      </c>
      <c r="B117" s="11" t="s">
        <v>8275</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c r="A118" s="16" t="s">
        <v>934</v>
      </c>
      <c r="B118" s="11" t="s">
        <v>8258</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c r="A119" s="16" t="s">
        <v>555</v>
      </c>
      <c r="B119" s="11" t="s">
        <v>8278</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c r="A120" s="16" t="s">
        <v>4303</v>
      </c>
      <c r="B120" s="11" t="s">
        <v>8273</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c r="A121" s="16" t="s">
        <v>256</v>
      </c>
      <c r="B121" s="11" t="s">
        <v>8286</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c r="A122" s="16" t="s">
        <v>8298</v>
      </c>
      <c r="B122" s="11" t="s">
        <v>8299</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c r="A123" s="16" t="s">
        <v>8296</v>
      </c>
      <c r="B123" s="11" t="s">
        <v>8297</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c r="A124" s="16" t="s">
        <v>8292</v>
      </c>
      <c r="B124" s="11" t="s">
        <v>8293</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c r="A125" s="16" t="s">
        <v>8300</v>
      </c>
      <c r="B125" s="11" t="s">
        <v>8301</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c r="A126" s="16" t="s">
        <v>483</v>
      </c>
      <c r="B126" s="11" t="s">
        <v>8289</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c r="A127" s="16" t="s">
        <v>61</v>
      </c>
      <c r="B127" s="11" t="s">
        <v>8287</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c r="A128" s="16" t="s">
        <v>576</v>
      </c>
      <c r="B128" s="11" t="s">
        <v>8288</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c r="A129" s="16" t="s">
        <v>8294</v>
      </c>
      <c r="B129" s="11" t="s">
        <v>8295</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c r="A130" s="16" t="s">
        <v>8302</v>
      </c>
      <c r="B130" s="11" t="s">
        <v>8303</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c r="A131" s="16" t="s">
        <v>195</v>
      </c>
      <c r="B131" s="11" t="s">
        <v>8304</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c r="A132" s="16" t="s">
        <v>8308</v>
      </c>
      <c r="B132" s="11" t="s">
        <v>8309</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c r="A133" s="16" t="s">
        <v>1009</v>
      </c>
      <c r="B133" s="11" t="s">
        <v>8319</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c r="A134" s="16" t="s">
        <v>1858</v>
      </c>
      <c r="B134" s="11" t="s">
        <v>8305</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c r="A135" s="16" t="s">
        <v>646</v>
      </c>
      <c r="B135" s="11" t="s">
        <v>8310</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c r="A136" s="16" t="s">
        <v>8317</v>
      </c>
      <c r="B136" s="11" t="s">
        <v>8318</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c r="A137" s="16" t="s">
        <v>1870</v>
      </c>
      <c r="B137" s="11" t="s">
        <v>8306</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c r="A138" s="16" t="s">
        <v>721</v>
      </c>
      <c r="B138" s="11" t="s">
        <v>8307</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c r="A139" s="16" t="s">
        <v>1242</v>
      </c>
      <c r="B139" s="11" t="s">
        <v>8311</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c r="A140" s="16" t="s">
        <v>8315</v>
      </c>
      <c r="B140" s="11" t="s">
        <v>8316</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c r="A141" s="16" t="s">
        <v>8320</v>
      </c>
      <c r="B141" s="11" t="s">
        <v>8321</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c r="A142" s="16" t="s">
        <v>1254</v>
      </c>
      <c r="B142" s="11" t="s">
        <v>8326</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c r="A143" s="16" t="s">
        <v>9261</v>
      </c>
      <c r="B143" s="11" t="s">
        <v>8327</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c r="A144" s="16" t="s">
        <v>116</v>
      </c>
      <c r="B144" s="11" t="s">
        <v>8328</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c r="A145" s="16" t="s">
        <v>9262</v>
      </c>
      <c r="B145" s="11" t="s">
        <v>8234</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c r="A146" s="16" t="s">
        <v>8245</v>
      </c>
      <c r="B146" s="11" t="s">
        <v>8246</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c r="A147" s="16" t="s">
        <v>9263</v>
      </c>
      <c r="B147" s="11" t="s">
        <v>8386</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c r="A148" s="16" t="s">
        <v>8394</v>
      </c>
      <c r="B148" s="11" t="s">
        <v>8395</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c r="A149" s="16" t="s">
        <v>8346</v>
      </c>
      <c r="B149" s="11" t="s">
        <v>8347</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c r="A150" s="16" t="s">
        <v>8329</v>
      </c>
      <c r="B150" s="11" t="s">
        <v>8330</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c r="A151" s="16" t="s">
        <v>1893</v>
      </c>
      <c r="B151" s="11" t="s">
        <v>8332</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c r="A152" s="16" t="s">
        <v>8343</v>
      </c>
      <c r="B152" s="11" t="s">
        <v>8344</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c r="A153" s="16" t="s">
        <v>8356</v>
      </c>
      <c r="B153" s="11" t="s">
        <v>8357</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c r="A154" s="16" t="s">
        <v>8337</v>
      </c>
      <c r="B154" s="11" t="s">
        <v>8338</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c r="A155" s="16" t="s">
        <v>8333</v>
      </c>
      <c r="B155" s="11" t="s">
        <v>8334</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c r="A156" s="16" t="s">
        <v>910</v>
      </c>
      <c r="B156" s="11" t="s">
        <v>8350</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c r="A157" s="16" t="s">
        <v>8351</v>
      </c>
      <c r="B157" s="11" t="s">
        <v>8352</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c r="A158" s="16" t="s">
        <v>8335</v>
      </c>
      <c r="B158" s="11" t="s">
        <v>8336</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c r="A159" s="16" t="s">
        <v>565</v>
      </c>
      <c r="B159" s="11" t="s">
        <v>8342</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c r="A160" s="16" t="s">
        <v>8397</v>
      </c>
      <c r="B160" s="11" t="s">
        <v>8398</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c r="A161" s="16" t="s">
        <v>946</v>
      </c>
      <c r="B161" s="11" t="s">
        <v>8345</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c r="A162" s="16" t="s">
        <v>856</v>
      </c>
      <c r="B162" s="11" t="s">
        <v>8159</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c r="A163" s="16" t="s">
        <v>8249</v>
      </c>
      <c r="B163" s="11" t="s">
        <v>8250</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c r="A164" s="16" t="s">
        <v>1716</v>
      </c>
      <c r="B164" s="11" t="s">
        <v>8331</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c r="A165" s="16" t="s">
        <v>8348</v>
      </c>
      <c r="B165" s="11" t="s">
        <v>8349</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c r="A166" s="16" t="s">
        <v>9264</v>
      </c>
      <c r="B166" s="11" t="s">
        <v>8355</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c r="A167" s="16" t="s">
        <v>8353</v>
      </c>
      <c r="B167" s="11" t="s">
        <v>8354</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c r="A168" s="16" t="s">
        <v>8119</v>
      </c>
      <c r="B168" s="11" t="s">
        <v>8120</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c r="A169" s="16" t="s">
        <v>1043</v>
      </c>
      <c r="B169" s="11" t="s">
        <v>8358</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c r="A170" s="16" t="s">
        <v>8362</v>
      </c>
      <c r="B170" s="11" t="s">
        <v>8363</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c r="A171" s="16" t="s">
        <v>32</v>
      </c>
      <c r="B171" s="11" t="s">
        <v>8376</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c r="A172" s="16" t="s">
        <v>711</v>
      </c>
      <c r="B172" s="11" t="s">
        <v>8361</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c r="A173" s="16" t="s">
        <v>9265</v>
      </c>
      <c r="B173" s="11" t="s">
        <v>8269</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c r="A174" s="16" t="s">
        <v>9266</v>
      </c>
      <c r="B174" s="11" t="s">
        <v>8366</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c r="A175" s="16" t="s">
        <v>1764</v>
      </c>
      <c r="B175" s="11" t="s">
        <v>8360</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c r="A176" s="16" t="s">
        <v>8367</v>
      </c>
      <c r="B176" s="11" t="s">
        <v>8368</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c r="A177" s="16" t="s">
        <v>525</v>
      </c>
      <c r="B177" s="11" t="s">
        <v>8369</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c r="A178" s="16" t="s">
        <v>769</v>
      </c>
      <c r="B178" s="11" t="s">
        <v>8370</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c r="A179" s="16" t="s">
        <v>9267</v>
      </c>
      <c r="B179" s="11" t="s">
        <v>8371</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c r="A180" s="16" t="s">
        <v>8364</v>
      </c>
      <c r="B180" s="11" t="s">
        <v>8365</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c r="A181" s="16" t="s">
        <v>8372</v>
      </c>
      <c r="B181" s="11" t="s">
        <v>8373</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c r="A182" s="16" t="s">
        <v>1093</v>
      </c>
      <c r="B182" s="11" t="s">
        <v>8377</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c r="A183" s="16" t="s">
        <v>686</v>
      </c>
      <c r="B183" s="11" t="s">
        <v>8378</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c r="A184" s="16" t="s">
        <v>8071</v>
      </c>
      <c r="B184" s="11" t="s">
        <v>8072</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c r="A185" s="16" t="s">
        <v>8172</v>
      </c>
      <c r="B185" s="11" t="s">
        <v>8173</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c r="A186" s="16" t="s">
        <v>9268</v>
      </c>
      <c r="B186" s="11" t="s">
        <v>8382</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c r="A187" s="16" t="s">
        <v>8379</v>
      </c>
      <c r="B187" s="11" t="s">
        <v>8380</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c r="A188" s="16" t="s">
        <v>8383</v>
      </c>
      <c r="B188" s="11" t="s">
        <v>8384</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c r="A189" s="16" t="s">
        <v>8392</v>
      </c>
      <c r="B189" s="11" t="s">
        <v>8393</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c r="A190" s="16" t="s">
        <v>1914</v>
      </c>
      <c r="B190" s="11" t="s">
        <v>8387</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c r="A191" s="16" t="s">
        <v>9269</v>
      </c>
      <c r="B191" s="11" t="s">
        <v>8391</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c r="A192" s="16" t="s">
        <v>1776</v>
      </c>
      <c r="B192" s="11" t="s">
        <v>8396</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c r="A193" s="16" t="s">
        <v>78</v>
      </c>
      <c r="B193" s="11" t="s">
        <v>8399</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c r="A194" s="16" t="s">
        <v>49</v>
      </c>
      <c r="B194" s="11" t="s">
        <v>8400</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2578125" defaultRowHeight="15"/>
  <cols>
    <col min="2" max="52" width="5" bestFit="1" customWidth="1"/>
  </cols>
  <sheetData>
    <row r="1" spans="1:57" ht="276" customHeight="1">
      <c r="A1" t="s">
        <v>7896</v>
      </c>
      <c r="B1" s="24" t="s">
        <v>9204</v>
      </c>
      <c r="C1" s="24" t="s">
        <v>9205</v>
      </c>
      <c r="D1" s="24" t="s">
        <v>9206</v>
      </c>
      <c r="E1" s="24" t="s">
        <v>9207</v>
      </c>
      <c r="F1" s="24" t="s">
        <v>9208</v>
      </c>
      <c r="G1" s="24" t="s">
        <v>9209</v>
      </c>
      <c r="H1" s="24" t="s">
        <v>9210</v>
      </c>
      <c r="I1" s="24" t="s">
        <v>9211</v>
      </c>
      <c r="J1" s="24" t="s">
        <v>9212</v>
      </c>
      <c r="K1" s="24" t="s">
        <v>9213</v>
      </c>
      <c r="L1" s="24" t="s">
        <v>9214</v>
      </c>
      <c r="M1" s="24" t="s">
        <v>9215</v>
      </c>
      <c r="N1" s="24" t="s">
        <v>9216</v>
      </c>
      <c r="O1" s="24" t="s">
        <v>9217</v>
      </c>
      <c r="P1" s="24" t="s">
        <v>9218</v>
      </c>
      <c r="Q1" s="24" t="s">
        <v>9219</v>
      </c>
      <c r="R1" s="24" t="s">
        <v>9220</v>
      </c>
      <c r="S1" s="24" t="s">
        <v>9221</v>
      </c>
      <c r="T1" s="24" t="s">
        <v>9221</v>
      </c>
      <c r="U1" s="24" t="s">
        <v>9222</v>
      </c>
      <c r="V1" s="24" t="s">
        <v>9223</v>
      </c>
      <c r="W1" s="24" t="s">
        <v>9224</v>
      </c>
      <c r="X1" s="24" t="s">
        <v>9225</v>
      </c>
      <c r="Y1" s="24" t="s">
        <v>9226</v>
      </c>
      <c r="Z1" s="24" t="s">
        <v>9227</v>
      </c>
      <c r="AA1" s="24" t="s">
        <v>9228</v>
      </c>
      <c r="AB1" s="24" t="s">
        <v>9229</v>
      </c>
      <c r="AC1" s="24" t="s">
        <v>9230</v>
      </c>
      <c r="AD1" s="24" t="s">
        <v>9231</v>
      </c>
      <c r="AE1" s="24" t="s">
        <v>8042</v>
      </c>
      <c r="AF1" s="24" t="s">
        <v>7958</v>
      </c>
      <c r="AG1" s="24" t="s">
        <v>9232</v>
      </c>
      <c r="AH1" s="24" t="s">
        <v>9232</v>
      </c>
      <c r="AI1" s="24" t="s">
        <v>9232</v>
      </c>
      <c r="AJ1" s="24" t="s">
        <v>9233</v>
      </c>
      <c r="AK1" s="24" t="s">
        <v>9234</v>
      </c>
      <c r="AL1" s="24" t="s">
        <v>9235</v>
      </c>
      <c r="AM1" s="24" t="s">
        <v>9236</v>
      </c>
      <c r="AN1" s="24" t="s">
        <v>9237</v>
      </c>
      <c r="AO1" s="24" t="s">
        <v>9238</v>
      </c>
      <c r="AP1" s="24" t="s">
        <v>9239</v>
      </c>
      <c r="AQ1" s="24" t="s">
        <v>9240</v>
      </c>
      <c r="AR1" s="24" t="s">
        <v>9241</v>
      </c>
      <c r="AS1" s="24" t="s">
        <v>9242</v>
      </c>
      <c r="AT1" s="24" t="s">
        <v>9243</v>
      </c>
      <c r="AU1" s="24" t="s">
        <v>9244</v>
      </c>
      <c r="AV1" s="24" t="s">
        <v>9245</v>
      </c>
      <c r="AW1" s="24" t="s">
        <v>9246</v>
      </c>
      <c r="AX1" s="24" t="s">
        <v>9247</v>
      </c>
      <c r="AY1" s="24" t="s">
        <v>9248</v>
      </c>
      <c r="AZ1" s="24" t="s">
        <v>9249</v>
      </c>
    </row>
    <row r="2" spans="1:57">
      <c r="A2" t="s">
        <v>9252</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9270</v>
      </c>
      <c r="BB2" t="s">
        <v>9271</v>
      </c>
      <c r="BC2" t="s">
        <v>9272</v>
      </c>
      <c r="BD2" t="s">
        <v>9273</v>
      </c>
      <c r="BE2" t="s">
        <v>9274</v>
      </c>
    </row>
    <row r="3" spans="1:57">
      <c r="A3" t="s">
        <v>8063</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c r="A4" t="s">
        <v>8068</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c r="A5" t="s">
        <v>8153</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c r="A6" t="s">
        <v>8064</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c r="A7" t="s">
        <v>8080</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c r="A8" t="s">
        <v>8074</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c r="A9" t="s">
        <v>8076</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c r="A10" t="s">
        <v>8082</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c r="A11" t="s">
        <v>8084</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c r="A12" t="s">
        <v>8086</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c r="A13" t="s">
        <v>8097</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c r="A14" t="s">
        <v>8095</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c r="A15" t="s">
        <v>8092</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c r="A16" t="s">
        <v>8109</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c r="A17" t="s">
        <v>8100</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c r="A18" t="s">
        <v>8089</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c r="A19" t="s">
        <v>8102</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c r="A20" t="s">
        <v>8090</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c r="A21" t="s">
        <v>8113</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c r="A22" t="s">
        <v>8106</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c r="A23" t="s">
        <v>8099</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c r="A24" t="s">
        <v>8115</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c r="A25" t="s">
        <v>8107</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c r="A26" t="s">
        <v>8111</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c r="A27" t="s">
        <v>8093</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c r="A28" t="s">
        <v>8091</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c r="A29" t="s">
        <v>8087</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c r="A30" t="s">
        <v>8136</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c r="A31" t="s">
        <v>8230</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c r="A32" t="s">
        <v>8126</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c r="A33" t="s">
        <v>8118</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c r="A34" t="s">
        <v>8116</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c r="A35" t="s">
        <v>8359</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c r="A36" t="s">
        <v>8121</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c r="A37" t="s">
        <v>8123</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c r="A38" t="s">
        <v>8132</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c r="A39" t="s">
        <v>8134</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c r="A40" t="s">
        <v>8129</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c r="A41" t="s">
        <v>8127</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c r="A42" t="s">
        <v>8137</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c r="A43" t="s">
        <v>8125</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c r="A44" t="s">
        <v>8202</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c r="A45" t="s">
        <v>8139</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c r="A46" t="s">
        <v>8143</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c r="A47" t="s">
        <v>8144</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c r="A48" t="s">
        <v>8151</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c r="A49" t="s">
        <v>8147</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c r="A50" t="s">
        <v>8149</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c r="A51" t="s">
        <v>8152</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c r="A52" t="s">
        <v>8154</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c r="A53" t="s">
        <v>8155</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c r="A54" t="s">
        <v>8339</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c r="A55" t="s">
        <v>8185</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c r="A56" t="s">
        <v>8156</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c r="A57" t="s">
        <v>8160</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c r="A58" t="s">
        <v>8161</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c r="A59" t="s">
        <v>8165</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c r="A60" t="s">
        <v>8163</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c r="A61" t="s">
        <v>8167</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c r="A62" t="s">
        <v>8171</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c r="A63" t="s">
        <v>8181</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c r="A64" t="s">
        <v>8175</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c r="A65" t="s">
        <v>8146</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c r="A66" t="s">
        <v>8177</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c r="A67" t="s">
        <v>8186</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c r="A68" t="s">
        <v>8188</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c r="A69" t="s">
        <v>8191</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c r="A70" t="s">
        <v>8179</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c r="A71" t="s">
        <v>8183</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c r="A72" t="s">
        <v>8197</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c r="A73" t="s">
        <v>8203</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c r="A74" t="s">
        <v>8200</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c r="A75" t="s">
        <v>8204</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c r="A76" t="s">
        <v>8213</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c r="A77" t="s">
        <v>8207</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c r="A78" t="s">
        <v>8205</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c r="A79" t="s">
        <v>8210</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c r="A80" t="s">
        <v>8211</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c r="A81" t="s">
        <v>8209</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c r="A82" t="s">
        <v>8215</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c r="A83" t="s">
        <v>8216</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c r="A84" t="s">
        <v>8218</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c r="A85" t="s">
        <v>8223</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c r="A86" t="s">
        <v>8221</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c r="A87" t="s">
        <v>8225</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c r="A88" t="s">
        <v>8226</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c r="A89" t="s">
        <v>8232</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c r="A90" t="s">
        <v>8314</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c r="A91" t="s">
        <v>8236</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c r="A92" t="s">
        <v>8238</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c r="A93" t="s">
        <v>8228</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c r="A94" t="s">
        <v>8240</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c r="A95" t="s">
        <v>8255</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c r="A96" t="s">
        <v>8241</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c r="A97" t="s">
        <v>8251</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c r="A98" t="s">
        <v>8243</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c r="A99" t="s">
        <v>8244</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c r="A100" t="s">
        <v>8248</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c r="A101" t="s">
        <v>8252</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c r="A102" t="s">
        <v>8254</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c r="A103" t="s">
        <v>8262</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c r="A104" t="s">
        <v>8284</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c r="A105" t="s">
        <v>8285</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c r="A106" t="s">
        <v>8264</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c r="A107" t="s">
        <v>8270</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c r="A108" t="s">
        <v>8272</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c r="A109" t="s">
        <v>8267</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c r="A110" t="s">
        <v>8279</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c r="A111" t="s">
        <v>8283</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c r="A112" t="s">
        <v>8265</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c r="A113" t="s">
        <v>8169</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c r="A114" t="s">
        <v>8261</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c r="A115" t="s">
        <v>8277</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c r="A116" t="s">
        <v>8275</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c r="A117" t="s">
        <v>8258</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c r="A118" t="s">
        <v>8278</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c r="A119" t="s">
        <v>8273</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c r="A120" t="s">
        <v>8286</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c r="A121" t="s">
        <v>8299</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c r="A122" t="s">
        <v>8297</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c r="A123" t="s">
        <v>8293</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c r="A124" t="s">
        <v>8301</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c r="A125" t="s">
        <v>8289</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c r="A126" t="s">
        <v>8287</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c r="A127" t="s">
        <v>8288</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c r="A128" t="s">
        <v>8295</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c r="A129" t="s">
        <v>8303</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c r="A130" t="s">
        <v>8304</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c r="A131" t="s">
        <v>8309</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c r="A132" t="s">
        <v>8319</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c r="A133" t="s">
        <v>8305</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c r="A134" t="s">
        <v>8310</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c r="A135" t="s">
        <v>8318</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c r="A136" t="s">
        <v>8306</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c r="A137" t="s">
        <v>8307</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c r="A138" t="s">
        <v>8311</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c r="A139" t="s">
        <v>8316</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c r="A140" t="s">
        <v>8321</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c r="A141" t="s">
        <v>8326</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c r="A142" t="s">
        <v>8327</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c r="A143" t="s">
        <v>8328</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c r="A144" t="s">
        <v>8234</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c r="A145" t="s">
        <v>8246</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c r="A146" t="s">
        <v>8386</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c r="A147" t="s">
        <v>8395</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c r="A148" t="s">
        <v>8347</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c r="A149" t="s">
        <v>8330</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c r="A150" t="s">
        <v>8332</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c r="A151" t="s">
        <v>8344</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c r="A152" t="s">
        <v>8357</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c r="A153" t="s">
        <v>8338</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c r="A154" t="s">
        <v>8334</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c r="A155" t="s">
        <v>8350</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c r="A156" t="s">
        <v>8352</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c r="A157" t="s">
        <v>8336</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c r="A158" t="s">
        <v>8342</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c r="A159" t="s">
        <v>8398</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c r="A160" t="s">
        <v>8345</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c r="A161" t="s">
        <v>8159</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c r="A162" t="s">
        <v>8250</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c r="A163" t="s">
        <v>8331</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c r="A164" t="s">
        <v>8349</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c r="A165" t="s">
        <v>8355</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c r="A166" t="s">
        <v>8354</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c r="A167" t="s">
        <v>8120</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c r="A168" t="s">
        <v>8358</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c r="A169" t="s">
        <v>8363</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c r="A170" t="s">
        <v>8376</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c r="A171" t="s">
        <v>8361</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c r="A172" t="s">
        <v>8269</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c r="A173" t="s">
        <v>8366</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c r="A174" t="s">
        <v>8360</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c r="A175" t="s">
        <v>8368</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c r="A176" t="s">
        <v>8369</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c r="A177" t="s">
        <v>8370</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c r="A178" t="s">
        <v>8371</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c r="A179" t="s">
        <v>8365</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c r="A180" t="s">
        <v>8373</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c r="A181" t="s">
        <v>8377</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c r="A182" t="s">
        <v>8378</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c r="A183" t="s">
        <v>8072</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c r="A184" t="s">
        <v>8173</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c r="A185" t="s">
        <v>8382</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c r="A186" t="s">
        <v>8380</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c r="A187" t="s">
        <v>8384</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c r="A188" t="s">
        <v>8393</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c r="A189" t="s">
        <v>8387</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c r="A190" t="s">
        <v>8391</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c r="A191" t="s">
        <v>8396</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c r="A192" t="s">
        <v>8399</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c r="A193" t="s">
        <v>8400</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2578125" defaultRowHeight="15"/>
  <cols>
    <col min="2" max="52" width="5" bestFit="1" customWidth="1"/>
  </cols>
  <sheetData>
    <row r="1" spans="1:54" ht="276" customHeight="1">
      <c r="A1" t="s">
        <v>7896</v>
      </c>
      <c r="B1" s="24" t="s">
        <v>9204</v>
      </c>
      <c r="C1" s="24" t="s">
        <v>9205</v>
      </c>
      <c r="D1" s="24" t="s">
        <v>9206</v>
      </c>
      <c r="E1" s="24" t="s">
        <v>9207</v>
      </c>
      <c r="F1" s="24" t="s">
        <v>9208</v>
      </c>
      <c r="G1" s="24" t="s">
        <v>9209</v>
      </c>
      <c r="H1" s="24" t="s">
        <v>9210</v>
      </c>
      <c r="I1" s="24" t="s">
        <v>9211</v>
      </c>
      <c r="J1" s="24" t="s">
        <v>9212</v>
      </c>
      <c r="K1" s="24" t="s">
        <v>9213</v>
      </c>
      <c r="L1" s="24" t="s">
        <v>9214</v>
      </c>
      <c r="M1" s="24" t="s">
        <v>9215</v>
      </c>
      <c r="N1" s="24" t="s">
        <v>9216</v>
      </c>
      <c r="O1" s="24" t="s">
        <v>9217</v>
      </c>
      <c r="P1" s="24" t="s">
        <v>9218</v>
      </c>
      <c r="Q1" s="24" t="s">
        <v>9219</v>
      </c>
      <c r="R1" s="24" t="s">
        <v>9220</v>
      </c>
      <c r="S1" s="24" t="s">
        <v>9221</v>
      </c>
      <c r="T1" s="24" t="s">
        <v>9221</v>
      </c>
      <c r="U1" s="24" t="s">
        <v>9222</v>
      </c>
      <c r="V1" s="24" t="s">
        <v>9223</v>
      </c>
      <c r="W1" s="24" t="s">
        <v>9224</v>
      </c>
      <c r="X1" s="24" t="s">
        <v>9225</v>
      </c>
      <c r="Y1" s="24" t="s">
        <v>9226</v>
      </c>
      <c r="Z1" s="24" t="s">
        <v>9227</v>
      </c>
      <c r="AA1" s="24" t="s">
        <v>9228</v>
      </c>
      <c r="AB1" s="24" t="s">
        <v>9229</v>
      </c>
      <c r="AC1" s="24" t="s">
        <v>9230</v>
      </c>
      <c r="AD1" s="24" t="s">
        <v>9231</v>
      </c>
      <c r="AE1" s="24" t="s">
        <v>8042</v>
      </c>
      <c r="AF1" s="24" t="s">
        <v>7958</v>
      </c>
      <c r="AG1" s="24" t="s">
        <v>9232</v>
      </c>
      <c r="AH1" s="24" t="s">
        <v>9232</v>
      </c>
      <c r="AI1" s="24" t="s">
        <v>9232</v>
      </c>
      <c r="AJ1" s="24" t="s">
        <v>9233</v>
      </c>
      <c r="AK1" s="24" t="s">
        <v>9234</v>
      </c>
      <c r="AL1" s="24" t="s">
        <v>9235</v>
      </c>
      <c r="AM1" s="24" t="s">
        <v>9236</v>
      </c>
      <c r="AN1" s="24" t="s">
        <v>9237</v>
      </c>
      <c r="AO1" s="24" t="s">
        <v>9238</v>
      </c>
      <c r="AP1" s="24" t="s">
        <v>9239</v>
      </c>
      <c r="AQ1" s="24" t="s">
        <v>9240</v>
      </c>
      <c r="AR1" s="24" t="s">
        <v>9241</v>
      </c>
      <c r="AS1" s="24" t="s">
        <v>9242</v>
      </c>
      <c r="AT1" s="24" t="s">
        <v>9243</v>
      </c>
      <c r="AU1" s="24" t="s">
        <v>9244</v>
      </c>
      <c r="AV1" s="24" t="s">
        <v>9245</v>
      </c>
      <c r="AW1" s="24" t="s">
        <v>9246</v>
      </c>
      <c r="AX1" s="24" t="s">
        <v>9247</v>
      </c>
      <c r="AY1" s="24" t="s">
        <v>9248</v>
      </c>
      <c r="AZ1" s="24" t="s">
        <v>9249</v>
      </c>
      <c r="BA1" s="24" t="s">
        <v>9275</v>
      </c>
      <c r="BB1" s="24" t="s">
        <v>9276</v>
      </c>
    </row>
    <row r="2" spans="1:54">
      <c r="A2" t="s">
        <v>8063</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c r="A3" t="s">
        <v>8068</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c r="A4" t="s">
        <v>8153</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c r="A5" t="s">
        <v>8064</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c r="A6" t="s">
        <v>8080</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c r="A7" t="s">
        <v>8074</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c r="A8" t="s">
        <v>8076</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c r="A9" t="s">
        <v>8082</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c r="A10" t="s">
        <v>8084</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c r="A11" t="s">
        <v>8086</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c r="A12" t="s">
        <v>8097</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c r="A13" t="s">
        <v>8095</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c r="A14" t="s">
        <v>8092</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c r="A15" t="s">
        <v>8109</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c r="A16" t="s">
        <v>8100</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c r="A17" t="s">
        <v>8089</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c r="A18" t="s">
        <v>8102</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c r="A19" t="s">
        <v>8090</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c r="A20" t="s">
        <v>8113</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c r="A21" t="s">
        <v>8106</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c r="A22" t="s">
        <v>8099</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c r="A23" t="s">
        <v>8115</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c r="A24" t="s">
        <v>8107</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c r="A25" t="s">
        <v>8111</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c r="A26" t="s">
        <v>8093</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c r="A27" t="s">
        <v>8091</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c r="A28" t="s">
        <v>8087</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c r="A29" t="s">
        <v>8136</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c r="A30" t="s">
        <v>8230</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c r="A31" t="s">
        <v>8126</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c r="A32" t="s">
        <v>8118</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c r="A33" t="s">
        <v>8116</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c r="A34" t="s">
        <v>8359</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c r="A35" t="s">
        <v>8121</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c r="A36" t="s">
        <v>8123</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c r="A37" t="s">
        <v>8132</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c r="A38" t="s">
        <v>8134</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c r="A39" t="s">
        <v>8129</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c r="A40" t="s">
        <v>8127</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c r="A41" t="s">
        <v>8137</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c r="A42" t="s">
        <v>8125</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c r="A43" t="s">
        <v>8202</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c r="A44" t="s">
        <v>8139</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c r="A45" t="s">
        <v>8143</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c r="A46" t="s">
        <v>8144</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c r="A47" t="s">
        <v>8151</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c r="A48" t="s">
        <v>8147</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c r="A49" t="s">
        <v>8149</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c r="A50" t="s">
        <v>8152</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c r="A51" t="s">
        <v>8154</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c r="A52" t="s">
        <v>8155</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c r="A53" t="s">
        <v>8339</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c r="A54" t="s">
        <v>8185</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c r="A55" t="s">
        <v>8156</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c r="A56" t="s">
        <v>8160</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c r="A57" t="s">
        <v>8161</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c r="A58" t="s">
        <v>8165</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c r="A59" t="s">
        <v>8163</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c r="A60" t="s">
        <v>8167</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c r="A61" t="s">
        <v>8171</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c r="A62" t="s">
        <v>8181</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c r="A63" t="s">
        <v>8175</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c r="A64" t="s">
        <v>8146</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c r="A65" t="s">
        <v>8177</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c r="A66" t="s">
        <v>8186</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c r="A67" t="s">
        <v>8188</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c r="A68" t="s">
        <v>8191</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c r="A69" t="s">
        <v>8179</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c r="A70" t="s">
        <v>8183</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c r="A71" t="s">
        <v>8197</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c r="A72" t="s">
        <v>8203</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c r="A73" t="s">
        <v>8200</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c r="A74" t="s">
        <v>8204</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c r="A75" t="s">
        <v>8213</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c r="A76" t="s">
        <v>8207</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c r="A77" t="s">
        <v>8205</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c r="A78" t="s">
        <v>8210</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c r="A79" t="s">
        <v>8211</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c r="A80" t="s">
        <v>8209</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c r="A81" t="s">
        <v>8215</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c r="A82" t="s">
        <v>8216</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c r="A83" t="s">
        <v>8218</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c r="A84" t="s">
        <v>8223</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c r="A85" t="s">
        <v>8221</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c r="A86" t="s">
        <v>8225</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c r="A87" t="s">
        <v>8226</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c r="A88" t="s">
        <v>8232</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c r="A89" t="s">
        <v>8314</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c r="A90" t="s">
        <v>8236</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c r="A91" t="s">
        <v>8238</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c r="A92" t="s">
        <v>8228</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c r="A93" t="s">
        <v>8240</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c r="A94" t="s">
        <v>8255</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c r="A95" t="s">
        <v>8241</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c r="A96" t="s">
        <v>8251</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c r="A97" t="s">
        <v>8243</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c r="A98" t="s">
        <v>8244</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c r="A99" t="s">
        <v>8248</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c r="A100" t="s">
        <v>8252</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c r="A101" t="s">
        <v>8254</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c r="A102" t="s">
        <v>8262</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c r="A103" t="s">
        <v>8284</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c r="A104" t="s">
        <v>8285</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c r="A105" t="s">
        <v>8264</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c r="A106" t="s">
        <v>8270</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c r="A107" t="s">
        <v>8272</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c r="A108" t="s">
        <v>8267</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c r="A109" t="s">
        <v>8279</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c r="A110" t="s">
        <v>8283</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c r="A111" t="s">
        <v>8265</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c r="A112" t="s">
        <v>8169</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c r="A113" t="s">
        <v>8261</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c r="A114" t="s">
        <v>8277</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c r="A115" t="s">
        <v>8275</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c r="A116" t="s">
        <v>8258</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c r="A117" t="s">
        <v>8278</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c r="A118" t="s">
        <v>8273</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c r="A119" t="s">
        <v>8286</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c r="A120" t="s">
        <v>8299</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c r="A121" t="s">
        <v>8297</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c r="A122" t="s">
        <v>8293</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c r="A123" t="s">
        <v>8301</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c r="A124" t="s">
        <v>8289</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c r="A125" t="s">
        <v>8287</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c r="A126" t="s">
        <v>8288</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c r="A127" t="s">
        <v>8295</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c r="A128" t="s">
        <v>8303</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c r="A129" t="s">
        <v>8304</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c r="A130" t="s">
        <v>8309</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c r="A131" t="s">
        <v>8319</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c r="A132" t="s">
        <v>8305</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c r="A133" t="s">
        <v>8310</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c r="A134" t="s">
        <v>8318</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c r="A135" t="s">
        <v>8306</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c r="A136" t="s">
        <v>8307</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c r="A137" t="s">
        <v>8311</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c r="A138" t="s">
        <v>8316</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c r="A139" t="s">
        <v>8321</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c r="A140" t="s">
        <v>8326</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c r="A141" t="s">
        <v>8327</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c r="A142" t="s">
        <v>8328</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c r="A143" t="s">
        <v>8234</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c r="A144" t="s">
        <v>8246</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c r="A145" t="s">
        <v>8386</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c r="A146" t="s">
        <v>8395</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c r="A147" t="s">
        <v>8347</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c r="A148" t="s">
        <v>8330</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c r="A149" t="s">
        <v>8332</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c r="A150" t="s">
        <v>8344</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c r="A151" t="s">
        <v>8357</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c r="A152" t="s">
        <v>8338</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c r="A153" t="s">
        <v>8334</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c r="A154" t="s">
        <v>8350</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c r="A155" t="s">
        <v>8352</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c r="A156" t="s">
        <v>8336</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c r="A157" t="s">
        <v>8342</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c r="A158" t="s">
        <v>8398</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c r="A159" t="s">
        <v>8345</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c r="A160" t="s">
        <v>8159</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c r="A161" t="s">
        <v>8250</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c r="A162" t="s">
        <v>8331</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c r="A163" t="s">
        <v>8349</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c r="A164" t="s">
        <v>8355</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c r="A165" t="s">
        <v>8354</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c r="A166" t="s">
        <v>8120</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c r="A167" t="s">
        <v>8358</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c r="A168" t="s">
        <v>8363</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c r="A169" t="s">
        <v>8376</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c r="A170" t="s">
        <v>8361</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c r="A171" t="s">
        <v>8269</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c r="A172" t="s">
        <v>8366</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c r="A173" t="s">
        <v>8360</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c r="A174" t="s">
        <v>8368</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c r="A175" t="s">
        <v>8369</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c r="A176" t="s">
        <v>8370</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c r="A177" t="s">
        <v>8371</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c r="A178" t="s">
        <v>8365</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c r="A179" t="s">
        <v>8373</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c r="A180" t="s">
        <v>8377</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c r="A181" t="s">
        <v>8378</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c r="A182" t="s">
        <v>8072</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c r="A183" t="s">
        <v>8173</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c r="A184" t="s">
        <v>8382</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c r="A185" t="s">
        <v>8380</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c r="A186" t="s">
        <v>8384</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c r="A187" t="s">
        <v>8393</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c r="A188" t="s">
        <v>8387</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c r="A189" t="s">
        <v>8391</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c r="A190" t="s">
        <v>8396</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c r="A191" t="s">
        <v>8399</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c r="A192" t="s">
        <v>8400</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43"/>
  <sheetViews>
    <sheetView topLeftCell="C1" workbookViewId="0">
      <selection activeCell="O250" sqref="O250"/>
    </sheetView>
  </sheetViews>
  <sheetFormatPr defaultColWidth="9.42578125" defaultRowHeight="15"/>
  <cols>
    <col min="1" max="1" width="37.5703125" style="49" customWidth="1"/>
    <col min="2" max="2" width="23.85546875" style="49" customWidth="1"/>
    <col min="3" max="3" width="11" style="49" bestFit="1" customWidth="1"/>
    <col min="4" max="4" width="15.42578125" style="49" customWidth="1"/>
    <col min="5" max="5" width="9.42578125" style="49" customWidth="1"/>
    <col min="6" max="6" width="26.42578125" style="49" customWidth="1"/>
    <col min="7" max="7" width="8.85546875" style="49" bestFit="1" customWidth="1"/>
    <col min="8" max="8" width="8.42578125" style="49" bestFit="1" customWidth="1"/>
    <col min="9" max="9" width="11.42578125" style="49" customWidth="1"/>
    <col min="10" max="10" width="12.5703125" style="49" customWidth="1"/>
    <col min="11" max="11" width="10.5703125" style="49" customWidth="1"/>
    <col min="12" max="15" width="8.42578125" style="49" customWidth="1"/>
    <col min="16" max="17" width="8.42578125" style="50" customWidth="1"/>
    <col min="18" max="20" width="8.42578125" style="49" customWidth="1"/>
    <col min="21" max="21" width="9.42578125" style="49" customWidth="1"/>
    <col min="22" max="22" width="12" style="49" customWidth="1"/>
    <col min="23" max="23" width="9.42578125" style="49" customWidth="1"/>
    <col min="24" max="16384" width="9.42578125" style="49"/>
  </cols>
  <sheetData>
    <row r="1" spans="1:22" s="57" customFormat="1" ht="15.75" customHeight="1">
      <c r="A1" s="291"/>
      <c r="B1" s="292"/>
      <c r="C1" s="292"/>
      <c r="D1" s="292"/>
      <c r="E1" s="292"/>
      <c r="F1" s="292"/>
      <c r="G1" s="292"/>
      <c r="H1" s="292"/>
      <c r="I1" s="292"/>
      <c r="J1" s="292"/>
      <c r="K1" s="292"/>
      <c r="L1" s="292"/>
      <c r="M1" s="292"/>
      <c r="N1" s="292"/>
      <c r="O1" s="292"/>
      <c r="P1" s="292"/>
      <c r="Q1" s="292"/>
      <c r="R1" s="292"/>
      <c r="S1" s="292"/>
      <c r="T1" s="292"/>
      <c r="U1" s="58"/>
      <c r="V1" s="58"/>
    </row>
    <row r="2" spans="1:22" s="2" customFormat="1" ht="107.25" customHeight="1" thickBot="1">
      <c r="A2" s="13" t="s">
        <v>7892</v>
      </c>
      <c r="B2" s="13" t="s">
        <v>7893</v>
      </c>
      <c r="C2" s="13" t="s">
        <v>7894</v>
      </c>
      <c r="D2" s="13" t="s">
        <v>7895</v>
      </c>
      <c r="E2" s="6" t="s">
        <v>7896</v>
      </c>
      <c r="F2" s="13" t="s">
        <v>7897</v>
      </c>
      <c r="G2" s="122" t="s">
        <v>7898</v>
      </c>
      <c r="H2" s="86" t="s">
        <v>7899</v>
      </c>
      <c r="I2" s="85" t="s">
        <v>7899</v>
      </c>
      <c r="J2" s="87" t="s">
        <v>7900</v>
      </c>
      <c r="K2" s="87" t="s">
        <v>6</v>
      </c>
      <c r="L2" s="89" t="s">
        <v>7901</v>
      </c>
      <c r="M2" s="88" t="s">
        <v>7902</v>
      </c>
      <c r="N2" s="88" t="s">
        <v>7903</v>
      </c>
      <c r="O2" s="59" t="s">
        <v>7904</v>
      </c>
      <c r="P2" s="90" t="s">
        <v>7905</v>
      </c>
      <c r="Q2" s="90" t="s">
        <v>7906</v>
      </c>
      <c r="R2" s="91" t="s">
        <v>7907</v>
      </c>
      <c r="S2" s="92" t="s">
        <v>7908</v>
      </c>
      <c r="T2" s="92" t="s">
        <v>7909</v>
      </c>
      <c r="U2" s="63" t="s">
        <v>7910</v>
      </c>
      <c r="V2" s="141" t="s">
        <v>7911</v>
      </c>
    </row>
    <row r="3" spans="1:22" s="2" customFormat="1" ht="16.5" hidden="1" customHeight="1" thickTop="1">
      <c r="A3" s="56" t="s">
        <v>7912</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c r="A4" s="14" t="s">
        <v>7913</v>
      </c>
      <c r="B4" s="14"/>
      <c r="C4" s="14"/>
      <c r="D4" s="14"/>
      <c r="E4" s="7" t="s">
        <v>7913</v>
      </c>
      <c r="F4" s="14"/>
      <c r="G4" s="40" t="s">
        <v>7914</v>
      </c>
      <c r="H4" s="40" t="s">
        <v>7914</v>
      </c>
      <c r="I4" s="40" t="s">
        <v>7915</v>
      </c>
      <c r="J4" s="40" t="s">
        <v>7916</v>
      </c>
      <c r="K4" s="40" t="s">
        <v>7915</v>
      </c>
      <c r="L4" s="40" t="s">
        <v>7914</v>
      </c>
      <c r="M4" s="40" t="s">
        <v>7914</v>
      </c>
      <c r="N4" s="40" t="s">
        <v>7914</v>
      </c>
      <c r="O4" s="40" t="s">
        <v>7914</v>
      </c>
      <c r="P4" s="40" t="s">
        <v>7914</v>
      </c>
      <c r="Q4" s="40" t="s">
        <v>7914</v>
      </c>
      <c r="R4" s="40" t="s">
        <v>7914</v>
      </c>
      <c r="S4" s="40" t="s">
        <v>7914</v>
      </c>
      <c r="T4" s="40" t="s">
        <v>7914</v>
      </c>
      <c r="U4" s="137"/>
      <c r="V4" s="138"/>
    </row>
    <row r="5" spans="1:22" ht="15.75" customHeight="1">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 Violence,Drought/drier conditions,Political/economic crisis</v>
      </c>
      <c r="G5" s="52">
        <f t="shared" ref="G5:G36" si="0">IF(OR(O5="x",L5="x"),"x",ROUND((5-GEOMEAN(((5-L5)/5*4+1),((5-O5)/5*4+1),((5-O5)/5*4+1)))/4*3.5+R5*0.3,1))</f>
        <v>4.5</v>
      </c>
      <c r="H5" s="51">
        <f t="shared" ref="H5:H36" si="1">IF(G5="x","x",ROUNDUP(G5,0))</f>
        <v>5</v>
      </c>
      <c r="I5" s="130" t="str">
        <f t="shared" ref="I5:I36" si="2">IF(O5="x","x",IF(L5="x","x",(IF(H5=5,"Very High",IF(H5=4,"High",IF(H5=3,"Medium",IF(H5=2,"Low","Very Low")))))))</f>
        <v>Very High</v>
      </c>
      <c r="J5" s="133" t="str">
        <f>INDEX(Trends!$D$3:$D$404,MATCH(C5,Trends!$C$3:$C$404,0))</f>
        <v>Increasing</v>
      </c>
      <c r="K5" s="123" t="str">
        <f>IF(Reliability!B3="x","x",(IF(ROUNDUP(Reliability!B3,0)=1,"Very High",IF(ROUNDUP(Reliability!B3,0)=2,"High",IF(ROUNDUP(Reliability!B3,0)=3,"Medium",IF(ROUNDUP(Reliability!B3,0)=4,"Low","Very Low"))))))</f>
        <v>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4.2</v>
      </c>
      <c r="S5" s="53">
        <f>'Complexity of the crisis'!X6</f>
        <v>3.8</v>
      </c>
      <c r="T5" s="53">
        <f>'Complexity of the crisis'!AN6</f>
        <v>4.5</v>
      </c>
      <c r="U5" s="139" t="str">
        <f>VLOOKUP(C5,Lists!$C$3:$E$300,3,FALSE)</f>
        <v>Asia</v>
      </c>
      <c r="V5" s="140">
        <f t="array" ref="V5">LOOKUP(2,1/(Log!B:B=C5),Log!L:L)</f>
        <v>45777</v>
      </c>
    </row>
    <row r="6" spans="1:22" ht="15.75" customHeight="1">
      <c r="A6" s="55" t="str">
        <f>'Crisis Indicator Data'!A4</f>
        <v>Drought in South-West Angola</v>
      </c>
      <c r="B6" s="55" t="str">
        <f>Lists!G4</f>
        <v>Drought in South-West</v>
      </c>
      <c r="C6" s="55" t="str">
        <f>'Crisis Indicator Data'!C4</f>
        <v>AGO002</v>
      </c>
      <c r="D6" s="55" t="str">
        <f>'Crisis Indicator Data'!D4</f>
        <v>Angola</v>
      </c>
      <c r="E6" s="55" t="str">
        <f>'Crisis Indicator Data'!E4</f>
        <v>AGO</v>
      </c>
      <c r="F6" s="55" t="str">
        <f>'Crisis Indicator Data'!B4</f>
        <v>Drought/drier conditions</v>
      </c>
      <c r="G6" s="52">
        <f t="shared" si="0"/>
        <v>3.1</v>
      </c>
      <c r="H6" s="51">
        <f t="shared" si="1"/>
        <v>4</v>
      </c>
      <c r="I6" s="130" t="str">
        <f t="shared" si="2"/>
        <v>High</v>
      </c>
      <c r="J6" s="133" t="str">
        <f>INDEX(Trends!$D$3:$D$404,MATCH(C6,Trends!$C$3:$C$404,0))</f>
        <v>Increasing</v>
      </c>
      <c r="K6" s="123" t="str">
        <f>IF(Reliability!B4="x","x",(IF(ROUNDUP(Reliability!B4,0)=1,"Very High",IF(ROUNDUP(Reliability!B4,0)=2,"High",IF(ROUNDUP(Reliability!B4,0)=3,"Medium",IF(ROUNDUP(Reliability!B4,0)=4,"Low","Very Low"))))))</f>
        <v>Medium</v>
      </c>
      <c r="L6" s="54">
        <f t="shared" si="3"/>
        <v>2.2000000000000002</v>
      </c>
      <c r="M6" s="53">
        <f>'Impact of the crisis'!N7</f>
        <v>2.1</v>
      </c>
      <c r="N6" s="53">
        <f>'Impact of the crisis'!AB7</f>
        <v>2.2000000000000002</v>
      </c>
      <c r="O6" s="54">
        <f>'Conditions of people affected'!R7</f>
        <v>3.85</v>
      </c>
      <c r="P6" s="53">
        <f>'Conditions of people affected'!K7</f>
        <v>3.7</v>
      </c>
      <c r="Q6" s="53">
        <f>'Conditions of people affected'!Q7</f>
        <v>4</v>
      </c>
      <c r="R6" s="53">
        <f t="shared" si="4"/>
        <v>2.2999999999999998</v>
      </c>
      <c r="S6" s="53">
        <f>'Complexity of the crisis'!X7</f>
        <v>3.3</v>
      </c>
      <c r="T6" s="53">
        <f>'Complexity of the crisis'!AN7</f>
        <v>1</v>
      </c>
      <c r="U6" s="139" t="str">
        <f>VLOOKUP(C6,Lists!$C$3:$E$300,3,FALSE)</f>
        <v>Africa</v>
      </c>
      <c r="V6" s="140">
        <f t="array" ref="V6">LOOKUP(2,1/(Log!B:B=C6),Log!L:L)</f>
        <v>45777</v>
      </c>
    </row>
    <row r="7" spans="1:22" ht="15.75" customHeight="1">
      <c r="A7" s="55" t="str">
        <f>'Crisis Indicator Data'!A5</f>
        <v>Complex in Burundi</v>
      </c>
      <c r="B7" s="55" t="str">
        <f>Lists!G5</f>
        <v xml:space="preserve">Complex crisis </v>
      </c>
      <c r="C7" s="55" t="str">
        <f>'Crisis Indicator Data'!C5</f>
        <v>BDI001</v>
      </c>
      <c r="D7" s="55" t="str">
        <f>'Crisis Indicator Data'!D5</f>
        <v>Burundi</v>
      </c>
      <c r="E7" s="55" t="str">
        <f>'Crisis Indicator Data'!E5</f>
        <v>BDI</v>
      </c>
      <c r="F7" s="55" t="str">
        <f>'Crisis Indicator Data'!B5</f>
        <v>International Displacement</v>
      </c>
      <c r="G7" s="52">
        <f t="shared" si="0"/>
        <v>3.3</v>
      </c>
      <c r="H7" s="51">
        <f t="shared" si="1"/>
        <v>4</v>
      </c>
      <c r="I7" s="130" t="str">
        <f t="shared" si="2"/>
        <v>High</v>
      </c>
      <c r="J7" s="133" t="str">
        <f>INDEX(Trends!$D$3:$D$404,MATCH(C7,Trends!$C$3:$C$404,0))</f>
        <v>Stable</v>
      </c>
      <c r="K7" s="123" t="str">
        <f>IF(Reliability!B5="x","x",(IF(ROUNDUP(Reliability!B5,0)=1,"Very High",IF(ROUNDUP(Reliability!B5,0)=2,"High",IF(ROUNDUP(Reliability!B5,0)=3,"Medium",IF(ROUNDUP(Reliability!B5,0)=4,"Low","Very Low"))))))</f>
        <v>Very High</v>
      </c>
      <c r="L7" s="54">
        <f t="shared" si="3"/>
        <v>3.4</v>
      </c>
      <c r="M7" s="53">
        <f>'Impact of the crisis'!N8</f>
        <v>4</v>
      </c>
      <c r="N7" s="53">
        <f>'Impact of the crisis'!AB8</f>
        <v>3.1</v>
      </c>
      <c r="O7" s="54">
        <f>'Conditions of people affected'!R8</f>
        <v>3.25</v>
      </c>
      <c r="P7" s="53">
        <f>'Conditions of people affected'!K8</f>
        <v>3.5</v>
      </c>
      <c r="Q7" s="53">
        <f>'Conditions of people affected'!Q8</f>
        <v>3</v>
      </c>
      <c r="R7" s="53">
        <f t="shared" si="4"/>
        <v>3.2</v>
      </c>
      <c r="S7" s="53">
        <f>'Complexity of the crisis'!X8</f>
        <v>2.9</v>
      </c>
      <c r="T7" s="53">
        <f>'Complexity of the crisis'!AN8</f>
        <v>3.5</v>
      </c>
      <c r="U7" s="139" t="str">
        <f>VLOOKUP(C7,Lists!$C$3:$E$300,3,FALSE)</f>
        <v>Africa</v>
      </c>
      <c r="V7" s="140">
        <f t="array" ref="V7">LOOKUP(2,1/(Log!B:B=C7),Log!L:L)</f>
        <v>45776</v>
      </c>
    </row>
    <row r="8" spans="1:22" ht="15.75" customHeight="1">
      <c r="A8" s="55" t="str">
        <f>'Crisis Indicator Data'!A6</f>
        <v>Conflict in northern region</v>
      </c>
      <c r="B8" s="55" t="str">
        <f>Lists!G6</f>
        <v>Conflict in northern region in Benin</v>
      </c>
      <c r="C8" s="55" t="str">
        <f>'Crisis Indicator Data'!C6</f>
        <v>BEN002</v>
      </c>
      <c r="D8" s="55" t="str">
        <f>'Crisis Indicator Data'!D6</f>
        <v>Benin</v>
      </c>
      <c r="E8" s="55" t="str">
        <f>'Crisis Indicator Data'!E6</f>
        <v>BEN</v>
      </c>
      <c r="F8" s="55" t="str">
        <f>'Crisis Indicator Data'!B6</f>
        <v>Conflict/ Violence,International Displacement,Floods</v>
      </c>
      <c r="G8" s="52">
        <f t="shared" si="0"/>
        <v>2.4</v>
      </c>
      <c r="H8" s="51">
        <f t="shared" si="1"/>
        <v>3</v>
      </c>
      <c r="I8" s="130" t="str">
        <f t="shared" si="2"/>
        <v>Medium</v>
      </c>
      <c r="J8" s="133" t="str">
        <f>INDEX(Trends!$D$3:$D$404,MATCH(C8,Trends!$C$3:$C$404,0))</f>
        <v>Increasing</v>
      </c>
      <c r="K8" s="123" t="str">
        <f>IF(Reliability!B6="x","x",(IF(ROUNDUP(Reliability!B6,0)=1,"Very High",IF(ROUNDUP(Reliability!B6,0)=2,"High",IF(ROUNDUP(Reliability!B6,0)=3,"Medium",IF(ROUNDUP(Reliability!B6,0)=4,"Low","Very Low"))))))</f>
        <v>Very High</v>
      </c>
      <c r="L8" s="54">
        <f t="shared" si="3"/>
        <v>2.4</v>
      </c>
      <c r="M8" s="53">
        <f>'Impact of the crisis'!N9</f>
        <v>1.8</v>
      </c>
      <c r="N8" s="53">
        <f>'Impact of the crisis'!AB9</f>
        <v>2.6</v>
      </c>
      <c r="O8" s="54">
        <f>'Conditions of people affected'!R9</f>
        <v>2.5</v>
      </c>
      <c r="P8" s="53">
        <f>'Conditions of people affected'!K9</f>
        <v>2</v>
      </c>
      <c r="Q8" s="53">
        <f>'Conditions of people affected'!Q9</f>
        <v>3</v>
      </c>
      <c r="R8" s="53">
        <f t="shared" si="4"/>
        <v>2.2999999999999998</v>
      </c>
      <c r="S8" s="53">
        <f>'Complexity of the crisis'!X9</f>
        <v>2.5</v>
      </c>
      <c r="T8" s="53">
        <f>'Complexity of the crisis'!AN9</f>
        <v>2</v>
      </c>
      <c r="U8" s="139" t="str">
        <f>VLOOKUP(C8,Lists!$C$3:$E$300,3,FALSE)</f>
        <v>Africa</v>
      </c>
      <c r="V8" s="140">
        <f t="array" ref="V8">LOOKUP(2,1/(Log!B:B=C8),Log!L:L)</f>
        <v>45775</v>
      </c>
    </row>
    <row r="9" spans="1:22" ht="15.75" customHeight="1">
      <c r="A9" s="55" t="str">
        <f>'Crisis Indicator Data'!A7</f>
        <v>Conflict in Burkina Faso</v>
      </c>
      <c r="B9" s="55" t="str">
        <f>Lists!G7</f>
        <v>Conflict</v>
      </c>
      <c r="C9" s="55" t="str">
        <f>'Crisis Indicator Data'!C7</f>
        <v>BFA002</v>
      </c>
      <c r="D9" s="55" t="str">
        <f>'Crisis Indicator Data'!D7</f>
        <v>Burkina Faso</v>
      </c>
      <c r="E9" s="55" t="str">
        <f>'Crisis Indicator Data'!E7</f>
        <v>BFA</v>
      </c>
      <c r="F9" s="55" t="str">
        <f>'Crisis Indicator Data'!B7</f>
        <v>Conflict/ Violence</v>
      </c>
      <c r="G9" s="52">
        <f t="shared" si="0"/>
        <v>4.0999999999999996</v>
      </c>
      <c r="H9" s="51">
        <f t="shared" si="1"/>
        <v>5</v>
      </c>
      <c r="I9" s="130" t="str">
        <f t="shared" si="2"/>
        <v>Very High</v>
      </c>
      <c r="J9" s="133" t="str">
        <f>INDEX(Trends!$D$3:$D$404,MATCH(C9,Trends!$C$3:$C$404,0))</f>
        <v>Decreasing</v>
      </c>
      <c r="K9" s="123" t="str">
        <f>IF(Reliability!B7="x","x",(IF(ROUNDUP(Reliability!B7,0)=1,"Very High",IF(ROUNDUP(Reliability!B7,0)=2,"High",IF(ROUNDUP(Reliability!B7,0)=3,"Medium",IF(ROUNDUP(Reliability!B7,0)=4,"Low","Very Low"))))))</f>
        <v>Very High</v>
      </c>
      <c r="L9" s="54">
        <f t="shared" si="3"/>
        <v>4.3</v>
      </c>
      <c r="M9" s="53">
        <f>'Impact of the crisis'!N10</f>
        <v>4.7</v>
      </c>
      <c r="N9" s="53">
        <f>'Impact of the crisis'!AB10</f>
        <v>4.0999999999999996</v>
      </c>
      <c r="O9" s="54">
        <f>'Conditions of people affected'!R10</f>
        <v>4.3</v>
      </c>
      <c r="P9" s="53">
        <f>'Conditions of people affected'!K10</f>
        <v>4.5999999999999996</v>
      </c>
      <c r="Q9" s="53">
        <f>'Conditions of people affected'!Q10</f>
        <v>4</v>
      </c>
      <c r="R9" s="53">
        <f t="shared" si="4"/>
        <v>3.7</v>
      </c>
      <c r="S9" s="53">
        <f>'Complexity of the crisis'!X10</f>
        <v>3.4</v>
      </c>
      <c r="T9" s="53">
        <f>'Complexity of the crisis'!AN10</f>
        <v>4</v>
      </c>
      <c r="U9" s="139" t="str">
        <f>VLOOKUP(C9,Lists!$C$3:$E$300,3,FALSE)</f>
        <v>Africa</v>
      </c>
      <c r="V9" s="140">
        <f t="array" ref="V9">LOOKUP(2,1/(Log!B:B=C9),Log!L:L)</f>
        <v>45777</v>
      </c>
    </row>
    <row r="10" spans="1:22" ht="15.75" customHeight="1">
      <c r="A10" s="55" t="str">
        <f>'Crisis Indicator Data'!A8</f>
        <v>Mutliple crises in Bangladesh</v>
      </c>
      <c r="B10" s="55" t="str">
        <f>Lists!G8</f>
        <v>Country Level</v>
      </c>
      <c r="C10" s="55" t="str">
        <f>'Crisis Indicator Data'!C8</f>
        <v>BGD001</v>
      </c>
      <c r="D10" s="55" t="str">
        <f>'Crisis Indicator Data'!D8</f>
        <v>Bangladesh</v>
      </c>
      <c r="E10" s="55" t="str">
        <f>'Crisis Indicator Data'!E8</f>
        <v>BGD</v>
      </c>
      <c r="F10" s="55" t="str">
        <f>'Crisis Indicator Data'!B8</f>
        <v>International Displacement,Floods,Cyclone,Political/economic crisis</v>
      </c>
      <c r="G10" s="52">
        <f t="shared" si="0"/>
        <v>3.5</v>
      </c>
      <c r="H10" s="51">
        <f t="shared" si="1"/>
        <v>4</v>
      </c>
      <c r="I10" s="130" t="str">
        <f t="shared" si="2"/>
        <v>High</v>
      </c>
      <c r="J10" s="133" t="str">
        <f>INDEX(Trends!$D$3:$D$404,MATCH(C10,Trends!$C$3:$C$404,0))</f>
        <v>Decreasing</v>
      </c>
      <c r="K10" s="123" t="str">
        <f>IF(Reliability!B8="x","x",(IF(ROUNDUP(Reliability!B8,0)=1,"Very High",IF(ROUNDUP(Reliability!B8,0)=2,"High",IF(ROUNDUP(Reliability!B8,0)=3,"Medium",IF(ROUNDUP(Reliability!B8,0)=4,"Low","Very Low"))))))</f>
        <v>Very High</v>
      </c>
      <c r="L10" s="54">
        <f t="shared" si="3"/>
        <v>3.3</v>
      </c>
      <c r="M10" s="53">
        <f>'Impact of the crisis'!N11</f>
        <v>3.6</v>
      </c>
      <c r="N10" s="53">
        <f>'Impact of the crisis'!AB11</f>
        <v>3.1</v>
      </c>
      <c r="O10" s="54">
        <f>'Conditions of people affected'!R11</f>
        <v>4</v>
      </c>
      <c r="P10" s="53">
        <f>'Conditions of people affected'!K11</f>
        <v>5</v>
      </c>
      <c r="Q10" s="53">
        <f>'Conditions of people affected'!Q11</f>
        <v>3</v>
      </c>
      <c r="R10" s="53">
        <f t="shared" si="4"/>
        <v>2.8</v>
      </c>
      <c r="S10" s="53">
        <f>'Complexity of the crisis'!X11</f>
        <v>2.5</v>
      </c>
      <c r="T10" s="53">
        <f>'Complexity of the crisis'!AN11</f>
        <v>3</v>
      </c>
      <c r="U10" s="139" t="str">
        <f>VLOOKUP(C10,Lists!$C$3:$E$300,3,FALSE)</f>
        <v>Asia</v>
      </c>
      <c r="V10" s="140">
        <f t="array" ref="V10">LOOKUP(2,1/(Log!B:B=C10),Log!L:L)</f>
        <v>45777</v>
      </c>
    </row>
    <row r="11" spans="1:22" ht="15.75" customHeight="1">
      <c r="A11" s="55" t="str">
        <f>'Crisis Indicator Data'!A9</f>
        <v>Rohingya refugee crisis</v>
      </c>
      <c r="B11" s="55" t="str">
        <f>Lists!G9</f>
        <v>Rohingya Refugees</v>
      </c>
      <c r="C11" s="55" t="str">
        <f>'Crisis Indicator Data'!C9</f>
        <v>BGD002</v>
      </c>
      <c r="D11" s="55" t="str">
        <f>'Crisis Indicator Data'!D9</f>
        <v>Bangladesh</v>
      </c>
      <c r="E11" s="55" t="str">
        <f>'Crisis Indicator Data'!E9</f>
        <v>BGD</v>
      </c>
      <c r="F11" s="55" t="str">
        <f>'Crisis Indicator Data'!B9</f>
        <v>International Displacement</v>
      </c>
      <c r="G11" s="52">
        <f t="shared" si="0"/>
        <v>3</v>
      </c>
      <c r="H11" s="51">
        <f t="shared" si="1"/>
        <v>3</v>
      </c>
      <c r="I11" s="130" t="str">
        <f t="shared" si="2"/>
        <v>Medium</v>
      </c>
      <c r="J11" s="133" t="str">
        <f>INDEX(Trends!$D$3:$D$404,MATCH(C11,Trends!$C$3:$C$404,0))</f>
        <v>Decreasing</v>
      </c>
      <c r="K11" s="123" t="str">
        <f>IF(Reliability!B9="x","x",(IF(ROUNDUP(Reliability!B9,0)=1,"Very High",IF(ROUNDUP(Reliability!B9,0)=2,"High",IF(ROUNDUP(Reliability!B9,0)=3,"Medium",IF(ROUNDUP(Reliability!B9,0)=4,"Low","Very Low"))))))</f>
        <v>Very High</v>
      </c>
      <c r="L11" s="54">
        <f t="shared" si="3"/>
        <v>2.8</v>
      </c>
      <c r="M11" s="53">
        <f>'Impact of the crisis'!N12</f>
        <v>0.2</v>
      </c>
      <c r="N11" s="53">
        <f>'Impact of the crisis'!AB12</f>
        <v>3.7</v>
      </c>
      <c r="O11" s="54">
        <f>'Conditions of people affected'!R12</f>
        <v>3.35</v>
      </c>
      <c r="P11" s="53">
        <f>'Conditions of people affected'!K12</f>
        <v>3.7</v>
      </c>
      <c r="Q11" s="53">
        <f>'Conditions of people affected'!Q12</f>
        <v>3</v>
      </c>
      <c r="R11" s="53">
        <f t="shared" si="4"/>
        <v>2.5</v>
      </c>
      <c r="S11" s="53">
        <f>'Complexity of the crisis'!X12</f>
        <v>2.5</v>
      </c>
      <c r="T11" s="53">
        <f>'Complexity of the crisis'!AN12</f>
        <v>2.5</v>
      </c>
      <c r="U11" s="139" t="str">
        <f>VLOOKUP(C11,Lists!$C$3:$E$300,3,FALSE)</f>
        <v>Asia</v>
      </c>
      <c r="V11" s="140">
        <f t="array" ref="V11">LOOKUP(2,1/(Log!B:B=C11),Log!L:L)</f>
        <v>45777</v>
      </c>
    </row>
    <row r="12" spans="1:22" ht="15.75" customHeight="1">
      <c r="A12" s="55" t="str">
        <f>'Crisis Indicator Data'!A10</f>
        <v>Food Security Crisis in Bangladesh</v>
      </c>
      <c r="B12" s="55" t="str">
        <f>Lists!G10</f>
        <v>Food Security Crisis</v>
      </c>
      <c r="C12" s="55" t="str">
        <f>'Crisis Indicator Data'!C10</f>
        <v>BGD012</v>
      </c>
      <c r="D12" s="55" t="str">
        <f>'Crisis Indicator Data'!D10</f>
        <v>Bangladesh</v>
      </c>
      <c r="E12" s="55" t="str">
        <f>'Crisis Indicator Data'!E10</f>
        <v>BGD</v>
      </c>
      <c r="F12" s="55" t="str">
        <f>'Crisis Indicator Data'!B10</f>
        <v>Cyclone,Floods,Political/economic crisis</v>
      </c>
      <c r="G12" s="52">
        <f t="shared" si="0"/>
        <v>3.2</v>
      </c>
      <c r="H12" s="51">
        <f t="shared" si="1"/>
        <v>4</v>
      </c>
      <c r="I12" s="130" t="str">
        <f t="shared" si="2"/>
        <v>High</v>
      </c>
      <c r="J12" s="133" t="str">
        <f>INDEX(Trends!$D$3:$D$404,MATCH(C12,Trends!$C$3:$C$404,0))</f>
        <v>Decreasing</v>
      </c>
      <c r="K12" s="123" t="str">
        <f>IF(Reliability!B10="x","x",(IF(ROUNDUP(Reliability!B10,0)=1,"Very High",IF(ROUNDUP(Reliability!B10,0)=2,"High",IF(ROUNDUP(Reliability!B10,0)=3,"Medium",IF(ROUNDUP(Reliability!B10,0)=4,"Low","Very Low"))))))</f>
        <v>Very High</v>
      </c>
      <c r="L12" s="54">
        <f t="shared" si="3"/>
        <v>2.9</v>
      </c>
      <c r="M12" s="53">
        <f>'Impact of the crisis'!N13</f>
        <v>3.6</v>
      </c>
      <c r="N12" s="53">
        <f>'Impact of the crisis'!AB13</f>
        <v>2.5</v>
      </c>
      <c r="O12" s="54">
        <f>'Conditions of people affected'!R13</f>
        <v>4</v>
      </c>
      <c r="P12" s="53">
        <f>'Conditions of people affected'!K13</f>
        <v>5</v>
      </c>
      <c r="Q12" s="53">
        <f>'Conditions of people affected'!Q13</f>
        <v>3</v>
      </c>
      <c r="R12" s="53">
        <f t="shared" si="4"/>
        <v>2</v>
      </c>
      <c r="S12" s="53">
        <f>'Complexity of the crisis'!X13</f>
        <v>2.5</v>
      </c>
      <c r="T12" s="53">
        <f>'Complexity of the crisis'!AN13</f>
        <v>1.5</v>
      </c>
      <c r="U12" s="139" t="str">
        <f>VLOOKUP(C12,Lists!$C$3:$E$300,3,FALSE)</f>
        <v>Asia</v>
      </c>
      <c r="V12" s="140">
        <f t="array" ref="V12">LOOKUP(2,1/(Log!B:B=C12),Log!L:L)</f>
        <v>45777</v>
      </c>
    </row>
    <row r="13" spans="1:22" ht="15.75" customHeight="1">
      <c r="A13" s="55" t="str">
        <f>'Crisis Indicator Data'!A11</f>
        <v>Displacement from Russia-Ukraine conflict in Bulgaria</v>
      </c>
      <c r="B13" s="55" t="str">
        <f>Lists!G11</f>
        <v>Displacement from Russia-Ukraine conflict</v>
      </c>
      <c r="C13" s="55" t="str">
        <f>'Crisis Indicator Data'!C11</f>
        <v>BGR002</v>
      </c>
      <c r="D13" s="55" t="str">
        <f>'Crisis Indicator Data'!D11</f>
        <v>Bulgaria</v>
      </c>
      <c r="E13" s="55" t="str">
        <f>'Crisis Indicator Data'!E11</f>
        <v>BGR</v>
      </c>
      <c r="F13" s="55" t="str">
        <f>'Crisis Indicator Data'!B11</f>
        <v>International Displacement</v>
      </c>
      <c r="G13" s="52">
        <f t="shared" si="0"/>
        <v>1.5</v>
      </c>
      <c r="H13" s="51">
        <f t="shared" si="1"/>
        <v>2</v>
      </c>
      <c r="I13" s="130" t="str">
        <f t="shared" si="2"/>
        <v>Low</v>
      </c>
      <c r="J13" s="133" t="str">
        <f>INDEX(Trends!$D$3:$D$404,MATCH(C13,Trends!$C$3:$C$404,0))</f>
        <v>Stable</v>
      </c>
      <c r="K13" s="123" t="str">
        <f>IF(Reliability!B11="x","x",(IF(ROUNDUP(Reliability!B11,0)=1,"Very High",IF(ROUNDUP(Reliability!B11,0)=2,"High",IF(ROUNDUP(Reliability!B11,0)=3,"Medium",IF(ROUNDUP(Reliability!B11,0)=4,"Low","Very Low"))))))</f>
        <v>Very High</v>
      </c>
      <c r="L13" s="54">
        <f t="shared" si="3"/>
        <v>2.5</v>
      </c>
      <c r="M13" s="53">
        <f>'Impact of the crisis'!N14</f>
        <v>4</v>
      </c>
      <c r="N13" s="53">
        <f>'Impact of the crisis'!AB14</f>
        <v>1.5</v>
      </c>
      <c r="O13" s="54">
        <f>'Conditions of people affected'!R14</f>
        <v>1.25</v>
      </c>
      <c r="P13" s="53">
        <f>'Conditions of people affected'!K14</f>
        <v>1.5</v>
      </c>
      <c r="Q13" s="53">
        <f>'Conditions of people affected'!Q14</f>
        <v>1</v>
      </c>
      <c r="R13" s="53">
        <f t="shared" si="4"/>
        <v>1.1000000000000001</v>
      </c>
      <c r="S13" s="53">
        <f>'Complexity of the crisis'!X14</f>
        <v>1.2</v>
      </c>
      <c r="T13" s="53">
        <f>'Complexity of the crisis'!AN14</f>
        <v>1</v>
      </c>
      <c r="U13" s="139" t="str">
        <f>VLOOKUP(C13,Lists!$C$3:$E$300,3,FALSE)</f>
        <v>Europe</v>
      </c>
      <c r="V13" s="140">
        <f t="array" ref="V13">LOOKUP(2,1/(Log!B:B=C13),Log!L:L)</f>
        <v>45773</v>
      </c>
    </row>
    <row r="14" spans="1:22" ht="15.75" customHeight="1">
      <c r="A14" s="55" t="str">
        <f>'Crisis Indicator Data'!A12</f>
        <v>Displacement from Russia-Ukraine conflict in Belarus</v>
      </c>
      <c r="B14" s="55" t="str">
        <f>Lists!G12</f>
        <v>Displacement from Russia-Ukraine conflict</v>
      </c>
      <c r="C14" s="55" t="str">
        <f>'Crisis Indicator Data'!C12</f>
        <v>BLR002</v>
      </c>
      <c r="D14" s="55" t="str">
        <f>'Crisis Indicator Data'!D12</f>
        <v>Belarus</v>
      </c>
      <c r="E14" s="55" t="str">
        <f>'Crisis Indicator Data'!E12</f>
        <v>BLR</v>
      </c>
      <c r="F14" s="55" t="str">
        <f>'Crisis Indicator Data'!B12</f>
        <v>International Displacement</v>
      </c>
      <c r="G14" s="52">
        <f t="shared" si="0"/>
        <v>1.9</v>
      </c>
      <c r="H14" s="51">
        <f t="shared" si="1"/>
        <v>2</v>
      </c>
      <c r="I14" s="130" t="str">
        <f t="shared" si="2"/>
        <v>Low</v>
      </c>
      <c r="J14" s="133" t="str">
        <f>INDEX(Trends!$D$3:$D$404,MATCH(C14,Trends!$C$3:$C$404,0))</f>
        <v>Stable</v>
      </c>
      <c r="K14" s="123" t="str">
        <f>IF(Reliability!B12="x","x",(IF(ROUNDUP(Reliability!B12,0)=1,"Very High",IF(ROUNDUP(Reliability!B12,0)=2,"High",IF(ROUNDUP(Reliability!B12,0)=3,"Medium",IF(ROUNDUP(Reliability!B12,0)=4,"Low","Very Low"))))))</f>
        <v>High</v>
      </c>
      <c r="L14" s="54">
        <f t="shared" si="3"/>
        <v>2.7</v>
      </c>
      <c r="M14" s="53">
        <f>'Impact of the crisis'!N15</f>
        <v>4.3</v>
      </c>
      <c r="N14" s="53">
        <f>'Impact of the crisis'!AB15</f>
        <v>1.4</v>
      </c>
      <c r="O14" s="54">
        <f>'Conditions of people affected'!R15</f>
        <v>1.05</v>
      </c>
      <c r="P14" s="53">
        <f>'Conditions of people affected'!K15</f>
        <v>1.1000000000000001</v>
      </c>
      <c r="Q14" s="53">
        <f>'Conditions of people affected'!Q15</f>
        <v>1</v>
      </c>
      <c r="R14" s="53">
        <f t="shared" si="4"/>
        <v>2.4</v>
      </c>
      <c r="S14" s="53">
        <f>'Complexity of the crisis'!X15</f>
        <v>2.2999999999999998</v>
      </c>
      <c r="T14" s="53">
        <f>'Complexity of the crisis'!AN15</f>
        <v>2.5</v>
      </c>
      <c r="U14" s="139" t="str">
        <f>VLOOKUP(C14,Lists!$C$3:$E$300,3,FALSE)</f>
        <v>Europe</v>
      </c>
      <c r="V14" s="140">
        <f t="array" ref="V14">LOOKUP(2,1/(Log!B:B=C14),Log!L:L)</f>
        <v>45773</v>
      </c>
    </row>
    <row r="15" spans="1:22" ht="15.75" customHeight="1">
      <c r="A15" s="55" t="str">
        <f>'Crisis Indicator Data'!A13</f>
        <v>Country level Brazil</v>
      </c>
      <c r="B15" s="55" t="str">
        <f>Lists!G13</f>
        <v>Country level</v>
      </c>
      <c r="C15" s="55" t="str">
        <f>'Crisis Indicator Data'!C13</f>
        <v>BRA001</v>
      </c>
      <c r="D15" s="55" t="str">
        <f>'Crisis Indicator Data'!D13</f>
        <v>Brazil</v>
      </c>
      <c r="E15" s="55" t="str">
        <f>'Crisis Indicator Data'!E13</f>
        <v>BRA</v>
      </c>
      <c r="F15" s="55" t="str">
        <f>'Crisis Indicator Data'!B13</f>
        <v>International Displacement,Floods,Drought/drier conditions</v>
      </c>
      <c r="G15" s="52">
        <f t="shared" si="0"/>
        <v>2.7</v>
      </c>
      <c r="H15" s="51">
        <f t="shared" si="1"/>
        <v>3</v>
      </c>
      <c r="I15" s="130" t="str">
        <f t="shared" si="2"/>
        <v>Medium</v>
      </c>
      <c r="J15" s="133" t="str">
        <f>INDEX(Trends!$D$3:$D$404,MATCH(C15,Trends!$C$3:$C$404,0))</f>
        <v>Increasing</v>
      </c>
      <c r="K15" s="123" t="str">
        <f>IF(Reliability!B13="x","x",(IF(ROUNDUP(Reliability!B13,0)=1,"Very High",IF(ROUNDUP(Reliability!B13,0)=2,"High",IF(ROUNDUP(Reliability!B13,0)=3,"Medium",IF(ROUNDUP(Reliability!B13,0)=4,"Low","Very Low"))))))</f>
        <v>Very High</v>
      </c>
      <c r="L15" s="54">
        <f t="shared" si="3"/>
        <v>3.7</v>
      </c>
      <c r="M15" s="53">
        <f>'Impact of the crisis'!N16</f>
        <v>4.0999999999999996</v>
      </c>
      <c r="N15" s="53">
        <f>'Impact of the crisis'!AB16</f>
        <v>3.5</v>
      </c>
      <c r="O15" s="54">
        <f>'Conditions of people affected'!R16</f>
        <v>2.15</v>
      </c>
      <c r="P15" s="53">
        <f>'Conditions of people affected'!K16</f>
        <v>3.3</v>
      </c>
      <c r="Q15" s="53">
        <f>'Conditions of people affected'!Q16</f>
        <v>1</v>
      </c>
      <c r="R15" s="53">
        <f t="shared" si="4"/>
        <v>2.5</v>
      </c>
      <c r="S15" s="53">
        <f>'Complexity of the crisis'!X16</f>
        <v>2.4</v>
      </c>
      <c r="T15" s="53">
        <f>'Complexity of the crisis'!AN16</f>
        <v>2.5</v>
      </c>
      <c r="U15" s="139" t="str">
        <f>VLOOKUP(C15,Lists!$C$3:$E$300,3,FALSE)</f>
        <v>Americas</v>
      </c>
      <c r="V15" s="140">
        <f t="array" ref="V15">LOOKUP(2,1/(Log!B:B=C15),Log!L:L)</f>
        <v>45747</v>
      </c>
    </row>
    <row r="16" spans="1:22" ht="15.75" customHeight="1">
      <c r="A16" s="55" t="str">
        <f>'Crisis Indicator Data'!A14</f>
        <v>Venezuela displacement in Brazil</v>
      </c>
      <c r="B16" s="55" t="str">
        <f>Lists!G14</f>
        <v>Venezuelan refugees</v>
      </c>
      <c r="C16" s="55" t="str">
        <f>'Crisis Indicator Data'!C14</f>
        <v>BRA002</v>
      </c>
      <c r="D16" s="55" t="str">
        <f>'Crisis Indicator Data'!D14</f>
        <v>Brazil</v>
      </c>
      <c r="E16" s="55" t="str">
        <f>'Crisis Indicator Data'!E14</f>
        <v>BRA</v>
      </c>
      <c r="F16" s="55" t="str">
        <f>'Crisis Indicator Data'!B14</f>
        <v>International Displacement</v>
      </c>
      <c r="G16" s="52">
        <f t="shared" si="0"/>
        <v>2.5</v>
      </c>
      <c r="H16" s="51">
        <f t="shared" si="1"/>
        <v>3</v>
      </c>
      <c r="I16" s="130" t="str">
        <f t="shared" si="2"/>
        <v>Medium</v>
      </c>
      <c r="J16" s="133" t="str">
        <f>INDEX(Trends!$D$3:$D$404,MATCH(C16,Trends!$C$3:$C$404,0))</f>
        <v>Increasing</v>
      </c>
      <c r="K16" s="123" t="str">
        <f>IF(Reliability!B14="x","x",(IF(ROUNDUP(Reliability!B14,0)=1,"Very High",IF(ROUNDUP(Reliability!B14,0)=2,"High",IF(ROUNDUP(Reliability!B14,0)=3,"Medium",IF(ROUNDUP(Reliability!B14,0)=4,"Low","Very Low"))))))</f>
        <v>High</v>
      </c>
      <c r="L16" s="54">
        <f t="shared" si="3"/>
        <v>3.7</v>
      </c>
      <c r="M16" s="53">
        <f>'Impact of the crisis'!N17</f>
        <v>4.0999999999999996</v>
      </c>
      <c r="N16" s="53">
        <f>'Impact of the crisis'!AB17</f>
        <v>3.5</v>
      </c>
      <c r="O16" s="54">
        <f>'Conditions of people affected'!R17</f>
        <v>1.95</v>
      </c>
      <c r="P16" s="53">
        <f>'Conditions of people affected'!K17</f>
        <v>2.9</v>
      </c>
      <c r="Q16" s="53">
        <f>'Conditions of people affected'!Q17</f>
        <v>1</v>
      </c>
      <c r="R16" s="53">
        <f t="shared" si="4"/>
        <v>2.2000000000000002</v>
      </c>
      <c r="S16" s="53">
        <f>'Complexity of the crisis'!X17</f>
        <v>2.4</v>
      </c>
      <c r="T16" s="53">
        <f>'Complexity of the crisis'!AN17</f>
        <v>2</v>
      </c>
      <c r="U16" s="139" t="str">
        <f>VLOOKUP(C16,Lists!$C$3:$E$300,3,FALSE)</f>
        <v>Americas</v>
      </c>
      <c r="V16" s="140">
        <f t="array" ref="V16">LOOKUP(2,1/(Log!B:B=C16),Log!L:L)</f>
        <v>45777</v>
      </c>
    </row>
    <row r="17" spans="1:22" ht="15.75" customHeight="1">
      <c r="A17" s="55" t="str">
        <f>'Crisis Indicator Data'!A15</f>
        <v>Complex crisis in CAR</v>
      </c>
      <c r="B17" s="55" t="str">
        <f>Lists!G15</f>
        <v>Complex crisis</v>
      </c>
      <c r="C17" s="55" t="str">
        <f>'Crisis Indicator Data'!C15</f>
        <v>CAF001</v>
      </c>
      <c r="D17" s="55" t="str">
        <f>'Crisis Indicator Data'!D15</f>
        <v>CAR</v>
      </c>
      <c r="E17" s="55" t="str">
        <f>'Crisis Indicator Data'!E15</f>
        <v>CAF</v>
      </c>
      <c r="F17" s="55" t="str">
        <f>'Crisis Indicator Data'!B15</f>
        <v>Conflict/ Violence,International Displacement</v>
      </c>
      <c r="G17" s="52">
        <f t="shared" si="0"/>
        <v>4</v>
      </c>
      <c r="H17" s="51">
        <f t="shared" si="1"/>
        <v>4</v>
      </c>
      <c r="I17" s="130" t="str">
        <f t="shared" si="2"/>
        <v>High</v>
      </c>
      <c r="J17" s="133" t="str">
        <f>INDEX(Trends!$D$3:$D$404,MATCH(C17,Trends!$C$3:$C$404,0))</f>
        <v>Stable</v>
      </c>
      <c r="K17" s="123" t="str">
        <f>IF(Reliability!B15="x","x",(IF(ROUNDUP(Reliability!B15,0)=1,"Very High",IF(ROUNDUP(Reliability!B15,0)=2,"High",IF(ROUNDUP(Reliability!B15,0)=3,"Medium",IF(ROUNDUP(Reliability!B15,0)=4,"Low","Very Low"))))))</f>
        <v>High</v>
      </c>
      <c r="L17" s="54">
        <f t="shared" si="3"/>
        <v>4.3</v>
      </c>
      <c r="M17" s="53">
        <f>'Impact of the crisis'!N18</f>
        <v>4.4000000000000004</v>
      </c>
      <c r="N17" s="53">
        <f>'Impact of the crisis'!AB18</f>
        <v>4.2</v>
      </c>
      <c r="O17" s="54">
        <f>'Conditions of people affected'!R18</f>
        <v>4</v>
      </c>
      <c r="P17" s="53">
        <f>'Conditions of people affected'!K18</f>
        <v>4</v>
      </c>
      <c r="Q17" s="53">
        <f>'Conditions of people affected'!Q18</f>
        <v>4</v>
      </c>
      <c r="R17" s="53">
        <f t="shared" si="4"/>
        <v>3.9</v>
      </c>
      <c r="S17" s="53">
        <f>'Complexity of the crisis'!X18</f>
        <v>3.8</v>
      </c>
      <c r="T17" s="53">
        <f>'Complexity of the crisis'!AN18</f>
        <v>4</v>
      </c>
      <c r="U17" s="139" t="str">
        <f>VLOOKUP(C17,Lists!$C$3:$E$300,3,FALSE)</f>
        <v>Africa</v>
      </c>
      <c r="V17" s="140">
        <f t="array" ref="V17">LOOKUP(2,1/(Log!B:B=C17),Log!L:L)</f>
        <v>45776</v>
      </c>
    </row>
    <row r="18" spans="1:22" ht="15.75" customHeight="1">
      <c r="A18" s="55" t="str">
        <f>'Crisis Indicator Data'!A16</f>
        <v>Venezuela displacement in Chile</v>
      </c>
      <c r="B18" s="55" t="str">
        <f>Lists!G16</f>
        <v>Venezuelan refugees</v>
      </c>
      <c r="C18" s="55" t="str">
        <f>'Crisis Indicator Data'!C16</f>
        <v>CHL002</v>
      </c>
      <c r="D18" s="55" t="str">
        <f>'Crisis Indicator Data'!D16</f>
        <v>Chile</v>
      </c>
      <c r="E18" s="55" t="str">
        <f>'Crisis Indicator Data'!E16</f>
        <v>CHL</v>
      </c>
      <c r="F18" s="55" t="str">
        <f>'Crisis Indicator Data'!B16</f>
        <v>International Displacement</v>
      </c>
      <c r="G18" s="52">
        <f t="shared" si="0"/>
        <v>2.8</v>
      </c>
      <c r="H18" s="51">
        <f t="shared" si="1"/>
        <v>3</v>
      </c>
      <c r="I18" s="130" t="str">
        <f t="shared" si="2"/>
        <v>Medium</v>
      </c>
      <c r="J18" s="133" t="str">
        <f>INDEX(Trends!$D$3:$D$404,MATCH(C18,Trends!$C$3:$C$404,0))</f>
        <v>Increasing</v>
      </c>
      <c r="K18" s="123" t="str">
        <f>IF(Reliability!B16="x","x",(IF(ROUNDUP(Reliability!B16,0)=1,"Very High",IF(ROUNDUP(Reliability!B16,0)=2,"High",IF(ROUNDUP(Reliability!B16,0)=3,"Medium",IF(ROUNDUP(Reliability!B16,0)=4,"Low","Very Low"))))))</f>
        <v>High</v>
      </c>
      <c r="L18" s="54">
        <f t="shared" si="3"/>
        <v>3.4</v>
      </c>
      <c r="M18" s="53">
        <f>'Impact of the crisis'!N19</f>
        <v>3.5</v>
      </c>
      <c r="N18" s="53">
        <f>'Impact of the crisis'!AB19</f>
        <v>3.4</v>
      </c>
      <c r="O18" s="54">
        <f>'Conditions of people affected'!R19</f>
        <v>3.05</v>
      </c>
      <c r="P18" s="53">
        <f>'Conditions of people affected'!K19</f>
        <v>3.1</v>
      </c>
      <c r="Q18" s="53">
        <f>'Conditions of people affected'!Q19</f>
        <v>3</v>
      </c>
      <c r="R18" s="53">
        <f t="shared" si="4"/>
        <v>1.9</v>
      </c>
      <c r="S18" s="53">
        <f>'Complexity of the crisis'!X19</f>
        <v>1.7</v>
      </c>
      <c r="T18" s="53">
        <f>'Complexity of the crisis'!AN19</f>
        <v>2</v>
      </c>
      <c r="U18" s="139" t="str">
        <f>VLOOKUP(C18,Lists!$C$3:$E$300,3,FALSE)</f>
        <v>Americas</v>
      </c>
      <c r="V18" s="140">
        <f t="array" ref="V18">LOOKUP(2,1/(Log!B:B=C18),Log!L:L)</f>
        <v>45777</v>
      </c>
    </row>
    <row r="19" spans="1:22" ht="15.75" customHeight="1">
      <c r="A19" s="55" t="str">
        <f>'Crisis Indicator Data'!A17</f>
        <v>Multiple crises in Cameroon</v>
      </c>
      <c r="B19" s="55" t="str">
        <f>Lists!G17</f>
        <v>Country level</v>
      </c>
      <c r="C19" s="55" t="str">
        <f>'Crisis Indicator Data'!C17</f>
        <v>CMR001</v>
      </c>
      <c r="D19" s="55" t="str">
        <f>'Crisis Indicator Data'!D17</f>
        <v>Cameroon</v>
      </c>
      <c r="E19" s="55" t="str">
        <f>'Crisis Indicator Data'!E17</f>
        <v>CMR</v>
      </c>
      <c r="F19" s="55" t="str">
        <f>'Crisis Indicator Data'!B17</f>
        <v>Conflict/ Violence,International Displacement</v>
      </c>
      <c r="G19" s="52">
        <f t="shared" si="0"/>
        <v>3.9</v>
      </c>
      <c r="H19" s="51">
        <f t="shared" si="1"/>
        <v>4</v>
      </c>
      <c r="I19" s="130" t="str">
        <f t="shared" si="2"/>
        <v>High</v>
      </c>
      <c r="J19" s="133" t="str">
        <f>INDEX(Trends!$D$3:$D$404,MATCH(C19,Trends!$C$3:$C$404,0))</f>
        <v>Increasing</v>
      </c>
      <c r="K19" s="123" t="str">
        <f>IF(Reliability!B17="x","x",(IF(ROUNDUP(Reliability!B17,0)=1,"Very High",IF(ROUNDUP(Reliability!B17,0)=2,"High",IF(ROUNDUP(Reliability!B17,0)=3,"Medium",IF(ROUNDUP(Reliability!B17,0)=4,"Low","Very Low"))))))</f>
        <v>High</v>
      </c>
      <c r="L19" s="54">
        <f t="shared" si="3"/>
        <v>4.2</v>
      </c>
      <c r="M19" s="53">
        <f>'Impact of the crisis'!N20</f>
        <v>4.2</v>
      </c>
      <c r="N19" s="53">
        <f>'Impact of the crisis'!AB20</f>
        <v>4.2</v>
      </c>
      <c r="O19" s="54">
        <f>'Conditions of people affected'!R20</f>
        <v>3.65</v>
      </c>
      <c r="P19" s="53">
        <f>'Conditions of people affected'!K20</f>
        <v>4.3</v>
      </c>
      <c r="Q19" s="53">
        <f>'Conditions of people affected'!Q20</f>
        <v>3</v>
      </c>
      <c r="R19" s="53">
        <f t="shared" si="4"/>
        <v>4.0999999999999996</v>
      </c>
      <c r="S19" s="53">
        <f>'Complexity of the crisis'!X20</f>
        <v>3.7</v>
      </c>
      <c r="T19" s="53">
        <f>'Complexity of the crisis'!AN20</f>
        <v>4.5</v>
      </c>
      <c r="U19" s="139" t="str">
        <f>VLOOKUP(C19,Lists!$C$3:$E$300,3,FALSE)</f>
        <v>Africa</v>
      </c>
      <c r="V19" s="140">
        <f t="array" ref="V19">LOOKUP(2,1/(Log!B:B=C19),Log!L:L)</f>
        <v>45776</v>
      </c>
    </row>
    <row r="20" spans="1:22" ht="15.75" customHeight="1">
      <c r="A20" s="55" t="str">
        <f>'Crisis Indicator Data'!A18</f>
        <v>Lake Chad basin crisis in Cameroon</v>
      </c>
      <c r="B20" s="55" t="str">
        <f>Lists!G18</f>
        <v>Lake Chad basin crisis</v>
      </c>
      <c r="C20" s="55" t="str">
        <f>'Crisis Indicator Data'!C18</f>
        <v>CMR002</v>
      </c>
      <c r="D20" s="55" t="str">
        <f>'Crisis Indicator Data'!D18</f>
        <v>Cameroon</v>
      </c>
      <c r="E20" s="55" t="str">
        <f>'Crisis Indicator Data'!E18</f>
        <v>CMR</v>
      </c>
      <c r="F20" s="55" t="str">
        <f>'Crisis Indicator Data'!B18</f>
        <v>Conflict/ Violence</v>
      </c>
      <c r="G20" s="52">
        <f t="shared" si="0"/>
        <v>3.4</v>
      </c>
      <c r="H20" s="51">
        <f t="shared" si="1"/>
        <v>4</v>
      </c>
      <c r="I20" s="130" t="str">
        <f t="shared" si="2"/>
        <v>High</v>
      </c>
      <c r="J20" s="133" t="str">
        <f>INDEX(Trends!$D$3:$D$404,MATCH(C20,Trends!$C$3:$C$404,0))</f>
        <v>Stable</v>
      </c>
      <c r="K20" s="123" t="str">
        <f>IF(Reliability!B18="x","x",(IF(ROUNDUP(Reliability!B18,0)=1,"Very High",IF(ROUNDUP(Reliability!B18,0)=2,"High",IF(ROUNDUP(Reliability!B18,0)=3,"Medium",IF(ROUNDUP(Reliability!B18,0)=4,"Low","Very Low"))))))</f>
        <v>Very High</v>
      </c>
      <c r="L20" s="54">
        <f t="shared" si="3"/>
        <v>3.5</v>
      </c>
      <c r="M20" s="53">
        <f>'Impact of the crisis'!N21</f>
        <v>1.6</v>
      </c>
      <c r="N20" s="53">
        <f>'Impact of the crisis'!AB21</f>
        <v>4.0999999999999996</v>
      </c>
      <c r="O20" s="54">
        <f>'Conditions of people affected'!R21</f>
        <v>3.3</v>
      </c>
      <c r="P20" s="53">
        <f>'Conditions of people affected'!K21</f>
        <v>3.6</v>
      </c>
      <c r="Q20" s="53">
        <f>'Conditions of people affected'!Q21</f>
        <v>3</v>
      </c>
      <c r="R20" s="53">
        <f t="shared" si="4"/>
        <v>3.6</v>
      </c>
      <c r="S20" s="53">
        <f>'Complexity of the crisis'!X21</f>
        <v>3.7</v>
      </c>
      <c r="T20" s="53">
        <f>'Complexity of the crisis'!AN21</f>
        <v>3.5</v>
      </c>
      <c r="U20" s="139" t="str">
        <f>VLOOKUP(C20,Lists!$C$3:$E$300,3,FALSE)</f>
        <v>Africa</v>
      </c>
      <c r="V20" s="140">
        <f t="array" ref="V20">LOOKUP(2,1/(Log!B:B=C20),Log!L:L)</f>
        <v>45776</v>
      </c>
    </row>
    <row r="21" spans="1:22" ht="15.75" customHeight="1">
      <c r="A21" s="55" t="str">
        <f>'Crisis Indicator Data'!A19</f>
        <v>Anglophone Crisis in Cameroon</v>
      </c>
      <c r="B21" s="55" t="str">
        <f>Lists!G19</f>
        <v>Anglophone crisis</v>
      </c>
      <c r="C21" s="55" t="str">
        <f>'Crisis Indicator Data'!C19</f>
        <v>CMR003</v>
      </c>
      <c r="D21" s="55" t="str">
        <f>'Crisis Indicator Data'!D19</f>
        <v>Cameroon</v>
      </c>
      <c r="E21" s="55" t="str">
        <f>'Crisis Indicator Data'!E19</f>
        <v>CMR</v>
      </c>
      <c r="F21" s="55" t="str">
        <f>'Crisis Indicator Data'!B19</f>
        <v>Conflict/ Violence</v>
      </c>
      <c r="G21" s="52">
        <f t="shared" si="0"/>
        <v>3.6</v>
      </c>
      <c r="H21" s="51">
        <f t="shared" si="1"/>
        <v>4</v>
      </c>
      <c r="I21" s="130" t="str">
        <f t="shared" si="2"/>
        <v>High</v>
      </c>
      <c r="J21" s="133" t="str">
        <f>INDEX(Trends!$D$3:$D$404,MATCH(C21,Trends!$C$3:$C$404,0))</f>
        <v>Increasing</v>
      </c>
      <c r="K21" s="123" t="str">
        <f>IF(Reliability!B19="x","x",(IF(ROUNDUP(Reliability!B19,0)=1,"Very High",IF(ROUNDUP(Reliability!B19,0)=2,"High",IF(ROUNDUP(Reliability!B19,0)=3,"Medium",IF(ROUNDUP(Reliability!B19,0)=4,"Low","Very Low"))))))</f>
        <v>Very High</v>
      </c>
      <c r="L21" s="54">
        <f t="shared" si="3"/>
        <v>3.8</v>
      </c>
      <c r="M21" s="53">
        <f>'Impact of the crisis'!N22</f>
        <v>3.1</v>
      </c>
      <c r="N21" s="53">
        <f>'Impact of the crisis'!AB22</f>
        <v>4.0999999999999996</v>
      </c>
      <c r="O21" s="54">
        <f>'Conditions of people affected'!R22</f>
        <v>3.4</v>
      </c>
      <c r="P21" s="53">
        <f>'Conditions of people affected'!K22</f>
        <v>3.8</v>
      </c>
      <c r="Q21" s="53">
        <f>'Conditions of people affected'!Q22</f>
        <v>3</v>
      </c>
      <c r="R21" s="53">
        <f t="shared" si="4"/>
        <v>3.9</v>
      </c>
      <c r="S21" s="53">
        <f>'Complexity of the crisis'!X22</f>
        <v>3.7</v>
      </c>
      <c r="T21" s="53">
        <f>'Complexity of the crisis'!AN22</f>
        <v>4</v>
      </c>
      <c r="U21" s="139" t="str">
        <f>VLOOKUP(C21,Lists!$C$3:$E$300,3,FALSE)</f>
        <v>Africa</v>
      </c>
      <c r="V21" s="140">
        <f t="array" ref="V21">LOOKUP(2,1/(Log!B:B=C21),Log!L:L)</f>
        <v>45776</v>
      </c>
    </row>
    <row r="22" spans="1:22" ht="15.75" customHeight="1">
      <c r="A22" s="55" t="str">
        <f>'Crisis Indicator Data'!A20</f>
        <v>CAR refugees in Cameroon</v>
      </c>
      <c r="B22" s="55" t="str">
        <f>Lists!G20</f>
        <v>CAR refugees</v>
      </c>
      <c r="C22" s="55" t="str">
        <f>'Crisis Indicator Data'!C20</f>
        <v>CMR004</v>
      </c>
      <c r="D22" s="55" t="str">
        <f>'Crisis Indicator Data'!D20</f>
        <v>Cameroon</v>
      </c>
      <c r="E22" s="55" t="str">
        <f>'Crisis Indicator Data'!E20</f>
        <v>CMR</v>
      </c>
      <c r="F22" s="55" t="str">
        <f>'Crisis Indicator Data'!B20</f>
        <v>Conflict/ Violence,International Displacement</v>
      </c>
      <c r="G22" s="52">
        <f t="shared" si="0"/>
        <v>2.9</v>
      </c>
      <c r="H22" s="51">
        <f t="shared" si="1"/>
        <v>3</v>
      </c>
      <c r="I22" s="130" t="str">
        <f t="shared" si="2"/>
        <v>Medium</v>
      </c>
      <c r="J22" s="133" t="str">
        <f>INDEX(Trends!$D$3:$D$404,MATCH(C22,Trends!$C$3:$C$404,0))</f>
        <v>Increasing</v>
      </c>
      <c r="K22" s="123" t="str">
        <f>IF(Reliability!B20="x","x",(IF(ROUNDUP(Reliability!B20,0)=1,"Very High",IF(ROUNDUP(Reliability!B20,0)=2,"High",IF(ROUNDUP(Reliability!B20,0)=3,"Medium",IF(ROUNDUP(Reliability!B20,0)=4,"Low","Very Low"))))))</f>
        <v>Very High</v>
      </c>
      <c r="L22" s="54">
        <f t="shared" si="3"/>
        <v>2.7</v>
      </c>
      <c r="M22" s="53">
        <f>'Impact of the crisis'!N23</f>
        <v>1.9</v>
      </c>
      <c r="N22" s="53">
        <f>'Impact of the crisis'!AB23</f>
        <v>3</v>
      </c>
      <c r="O22" s="54">
        <f>'Conditions of people affected'!R23</f>
        <v>2.7</v>
      </c>
      <c r="P22" s="53">
        <f>'Conditions of people affected'!K23</f>
        <v>2.4</v>
      </c>
      <c r="Q22" s="53">
        <f>'Conditions of people affected'!Q23</f>
        <v>3</v>
      </c>
      <c r="R22" s="53">
        <f t="shared" si="4"/>
        <v>3.2</v>
      </c>
      <c r="S22" s="53">
        <f>'Complexity of the crisis'!X23</f>
        <v>3.7</v>
      </c>
      <c r="T22" s="53">
        <f>'Complexity of the crisis'!AN23</f>
        <v>2.5</v>
      </c>
      <c r="U22" s="139" t="str">
        <f>VLOOKUP(C22,Lists!$C$3:$E$300,3,FALSE)</f>
        <v>Africa</v>
      </c>
      <c r="V22" s="140">
        <f t="array" ref="V22">LOOKUP(2,1/(Log!B:B=C22),Log!L:L)</f>
        <v>45776</v>
      </c>
    </row>
    <row r="23" spans="1:22" ht="15.75" customHeight="1">
      <c r="A23" s="55" t="str">
        <f>'Crisis Indicator Data'!A21</f>
        <v>Complex crisis in DRC</v>
      </c>
      <c r="B23" s="55" t="str">
        <f>Lists!G21</f>
        <v>Complex crisis</v>
      </c>
      <c r="C23" s="55" t="str">
        <f>'Crisis Indicator Data'!C21</f>
        <v>COD001</v>
      </c>
      <c r="D23" s="55" t="str">
        <f>'Crisis Indicator Data'!D21</f>
        <v>DRC</v>
      </c>
      <c r="E23" s="55" t="str">
        <f>'Crisis Indicator Data'!E21</f>
        <v>COD</v>
      </c>
      <c r="F23" s="55" t="str">
        <f>'Crisis Indicator Data'!B21</f>
        <v>Conflict/ Violence,International Displacement</v>
      </c>
      <c r="G23" s="52">
        <f t="shared" si="0"/>
        <v>4.3</v>
      </c>
      <c r="H23" s="51">
        <f t="shared" si="1"/>
        <v>5</v>
      </c>
      <c r="I23" s="130" t="str">
        <f t="shared" si="2"/>
        <v>Very High</v>
      </c>
      <c r="J23" s="133" t="str">
        <f>INDEX(Trends!$D$3:$D$404,MATCH(C23,Trends!$C$3:$C$404,0))</f>
        <v>Decreasing</v>
      </c>
      <c r="K23" s="123" t="str">
        <f>IF(Reliability!B21="x","x",(IF(ROUNDUP(Reliability!B21,0)=1,"Very High",IF(ROUNDUP(Reliability!B21,0)=2,"High",IF(ROUNDUP(Reliability!B21,0)=3,"Medium",IF(ROUNDUP(Reliability!B21,0)=4,"Low","Very Low"))))))</f>
        <v>Very High</v>
      </c>
      <c r="L23" s="54">
        <f t="shared" si="3"/>
        <v>4.5999999999999996</v>
      </c>
      <c r="M23" s="53">
        <f>'Impact of the crisis'!N24</f>
        <v>5</v>
      </c>
      <c r="N23" s="53">
        <f>'Impact of the crisis'!AB24</f>
        <v>4.4000000000000004</v>
      </c>
      <c r="O23" s="54">
        <f>'Conditions of people affected'!R24</f>
        <v>4</v>
      </c>
      <c r="P23" s="53">
        <f>'Conditions of people affected'!K24</f>
        <v>5</v>
      </c>
      <c r="Q23" s="53">
        <f>'Conditions of people affected'!Q24</f>
        <v>3</v>
      </c>
      <c r="R23" s="53">
        <f t="shared" si="4"/>
        <v>4.4000000000000004</v>
      </c>
      <c r="S23" s="53">
        <f>'Complexity of the crisis'!X24</f>
        <v>4.3</v>
      </c>
      <c r="T23" s="53">
        <f>'Complexity of the crisis'!AN24</f>
        <v>4.5</v>
      </c>
      <c r="U23" s="139" t="str">
        <f>VLOOKUP(C23,Lists!$C$3:$E$300,3,FALSE)</f>
        <v>Africa</v>
      </c>
      <c r="V23" s="140">
        <f t="array" ref="V23">LOOKUP(2,1/(Log!B:B=C23),Log!L:L)</f>
        <v>45776</v>
      </c>
    </row>
    <row r="24" spans="1:22" ht="15.75" customHeight="1">
      <c r="A24" s="55" t="str">
        <f>'Crisis Indicator Data'!A22</f>
        <v>Complex crisis in Colombia</v>
      </c>
      <c r="B24" s="55" t="str">
        <f>Lists!G22</f>
        <v>Complex crisis</v>
      </c>
      <c r="C24" s="55" t="str">
        <f>'Crisis Indicator Data'!C22</f>
        <v>COL001</v>
      </c>
      <c r="D24" s="55" t="str">
        <f>'Crisis Indicator Data'!D22</f>
        <v>Colombia</v>
      </c>
      <c r="E24" s="55" t="str">
        <f>'Crisis Indicator Data'!E22</f>
        <v>COL</v>
      </c>
      <c r="F24" s="55" t="str">
        <f>'Crisis Indicator Data'!B22</f>
        <v>Conflict/ Violence,International Displacement</v>
      </c>
      <c r="G24" s="52">
        <f t="shared" si="0"/>
        <v>3.9</v>
      </c>
      <c r="H24" s="51">
        <f t="shared" si="1"/>
        <v>4</v>
      </c>
      <c r="I24" s="130" t="str">
        <f t="shared" si="2"/>
        <v>High</v>
      </c>
      <c r="J24" s="133" t="str">
        <f>INDEX(Trends!$D$3:$D$404,MATCH(C24,Trends!$C$3:$C$404,0))</f>
        <v>Decreasing</v>
      </c>
      <c r="K24" s="123" t="str">
        <f>IF(Reliability!B22="x","x",(IF(ROUNDUP(Reliability!B22,0)=1,"Very High",IF(ROUNDUP(Reliability!B22,0)=2,"High",IF(ROUNDUP(Reliability!B22,0)=3,"Medium",IF(ROUNDUP(Reliability!B22,0)=4,"Low","Very Low"))))))</f>
        <v>Very High</v>
      </c>
      <c r="L24" s="54">
        <f t="shared" si="3"/>
        <v>4.4000000000000004</v>
      </c>
      <c r="M24" s="53">
        <f>'Impact of the crisis'!N25</f>
        <v>5</v>
      </c>
      <c r="N24" s="53">
        <f>'Impact of the crisis'!AB25</f>
        <v>4</v>
      </c>
      <c r="O24" s="54">
        <f>'Conditions of people affected'!R25</f>
        <v>3.95</v>
      </c>
      <c r="P24" s="53">
        <f>'Conditions of people affected'!K25</f>
        <v>4.9000000000000004</v>
      </c>
      <c r="Q24" s="53">
        <f>'Conditions of people affected'!Q25</f>
        <v>3</v>
      </c>
      <c r="R24" s="53">
        <f t="shared" si="4"/>
        <v>3.5</v>
      </c>
      <c r="S24" s="53">
        <f>'Complexity of the crisis'!X25</f>
        <v>3</v>
      </c>
      <c r="T24" s="53">
        <f>'Complexity of the crisis'!AN25</f>
        <v>4</v>
      </c>
      <c r="U24" s="139" t="str">
        <f>VLOOKUP(C24,Lists!$C$3:$E$300,3,FALSE)</f>
        <v>Americas</v>
      </c>
      <c r="V24" s="140">
        <f t="array" ref="V24">LOOKUP(2,1/(Log!B:B=C24),Log!L:L)</f>
        <v>45777</v>
      </c>
    </row>
    <row r="25" spans="1:22" ht="15.75" customHeight="1">
      <c r="A25" s="55" t="str">
        <f>'Crisis Indicator Data'!A23</f>
        <v>Venezuela displacement in Colombia</v>
      </c>
      <c r="B25" s="55" t="str">
        <f>Lists!G23</f>
        <v xml:space="preserve">Venezuelan refugees </v>
      </c>
      <c r="C25" s="55" t="str">
        <f>'Crisis Indicator Data'!C23</f>
        <v>COL002</v>
      </c>
      <c r="D25" s="55" t="str">
        <f>'Crisis Indicator Data'!D23</f>
        <v>Colombia</v>
      </c>
      <c r="E25" s="55" t="str">
        <f>'Crisis Indicator Data'!E23</f>
        <v>COL</v>
      </c>
      <c r="F25" s="55" t="str">
        <f>'Crisis Indicator Data'!B23</f>
        <v>International Displacement</v>
      </c>
      <c r="G25" s="52">
        <f t="shared" si="0"/>
        <v>3.3</v>
      </c>
      <c r="H25" s="51">
        <f t="shared" si="1"/>
        <v>4</v>
      </c>
      <c r="I25" s="130" t="str">
        <f t="shared" si="2"/>
        <v>High</v>
      </c>
      <c r="J25" s="133" t="str">
        <f>INDEX(Trends!$D$3:$D$404,MATCH(C25,Trends!$C$3:$C$404,0))</f>
        <v>Increasing</v>
      </c>
      <c r="K25" s="123" t="str">
        <f>IF(Reliability!B23="x","x",(IF(ROUNDUP(Reliability!B23,0)=1,"Very High",IF(ROUNDUP(Reliability!B23,0)=2,"High",IF(ROUNDUP(Reliability!B23,0)=3,"Medium",IF(ROUNDUP(Reliability!B23,0)=4,"Low","Very Low"))))))</f>
        <v>Very High</v>
      </c>
      <c r="L25" s="54">
        <f t="shared" si="3"/>
        <v>3.5</v>
      </c>
      <c r="M25" s="53">
        <f>'Impact of the crisis'!N26</f>
        <v>4.3</v>
      </c>
      <c r="N25" s="53">
        <f>'Impact of the crisis'!AB26</f>
        <v>2.9</v>
      </c>
      <c r="O25" s="54">
        <f>'Conditions of people affected'!R26</f>
        <v>3.6</v>
      </c>
      <c r="P25" s="53">
        <f>'Conditions of people affected'!K26</f>
        <v>4.2</v>
      </c>
      <c r="Q25" s="53">
        <f>'Conditions of people affected'!Q26</f>
        <v>3</v>
      </c>
      <c r="R25" s="53">
        <f t="shared" si="4"/>
        <v>2.8</v>
      </c>
      <c r="S25" s="53">
        <f>'Complexity of the crisis'!X26</f>
        <v>3</v>
      </c>
      <c r="T25" s="53">
        <f>'Complexity of the crisis'!AN26</f>
        <v>2.5</v>
      </c>
      <c r="U25" s="139" t="str">
        <f>VLOOKUP(C25,Lists!$C$3:$E$300,3,FALSE)</f>
        <v>Americas</v>
      </c>
      <c r="V25" s="140">
        <f t="array" ref="V25">LOOKUP(2,1/(Log!B:B=C25),Log!L:L)</f>
        <v>45777</v>
      </c>
    </row>
    <row r="26" spans="1:22" ht="15.75" customHeight="1">
      <c r="A26" s="55" t="str">
        <f>'Crisis Indicator Data'!A24</f>
        <v>Nicaraguan refugees in Costa Rica</v>
      </c>
      <c r="B26" s="55" t="str">
        <f>Lists!G24</f>
        <v>Nicaraguan refugees</v>
      </c>
      <c r="C26" s="55" t="str">
        <f>'Crisis Indicator Data'!C24</f>
        <v>CRI002</v>
      </c>
      <c r="D26" s="55" t="str">
        <f>'Crisis Indicator Data'!D24</f>
        <v>Costa Rica</v>
      </c>
      <c r="E26" s="55" t="str">
        <f>'Crisis Indicator Data'!E24</f>
        <v>CRI</v>
      </c>
      <c r="F26" s="55" t="str">
        <f>'Crisis Indicator Data'!B24</f>
        <v>International Displacement</v>
      </c>
      <c r="G26" s="52">
        <f t="shared" si="0"/>
        <v>2.2000000000000002</v>
      </c>
      <c r="H26" s="51">
        <f t="shared" si="1"/>
        <v>3</v>
      </c>
      <c r="I26" s="130" t="str">
        <f t="shared" si="2"/>
        <v>Medium</v>
      </c>
      <c r="J26" s="133" t="str">
        <f>INDEX(Trends!$D$3:$D$404,MATCH(C26,Trends!$C$3:$C$404,0))</f>
        <v>Decreasing</v>
      </c>
      <c r="K26" s="123" t="str">
        <f>IF(Reliability!B24="x","x",(IF(ROUNDUP(Reliability!B24,0)=1,"Very High",IF(ROUNDUP(Reliability!B24,0)=2,"High",IF(ROUNDUP(Reliability!B24,0)=3,"Medium",IF(ROUNDUP(Reliability!B24,0)=4,"Low","Very Low"))))))</f>
        <v>Medium</v>
      </c>
      <c r="L26" s="54">
        <f t="shared" si="3"/>
        <v>2.8</v>
      </c>
      <c r="M26" s="53">
        <f>'Impact of the crisis'!N27</f>
        <v>2.5</v>
      </c>
      <c r="N26" s="53">
        <f>'Impact of the crisis'!AB27</f>
        <v>2.9</v>
      </c>
      <c r="O26" s="54">
        <f>'Conditions of people affected'!R27</f>
        <v>2.6</v>
      </c>
      <c r="P26" s="53">
        <f>'Conditions of people affected'!K27</f>
        <v>2.2000000000000002</v>
      </c>
      <c r="Q26" s="53">
        <f>'Conditions of people affected'!Q27</f>
        <v>3</v>
      </c>
      <c r="R26" s="53">
        <f t="shared" si="4"/>
        <v>1</v>
      </c>
      <c r="S26" s="53">
        <f>'Complexity of the crisis'!X27</f>
        <v>0.9</v>
      </c>
      <c r="T26" s="53">
        <f>'Complexity of the crisis'!AN27</f>
        <v>1</v>
      </c>
      <c r="U26" s="139" t="str">
        <f>VLOOKUP(C26,Lists!$C$3:$E$300,3,FALSE)</f>
        <v>Americas</v>
      </c>
      <c r="V26" s="140">
        <f t="array" ref="V26">LOOKUP(2,1/(Log!B:B=C26),Log!L:L)</f>
        <v>45777</v>
      </c>
    </row>
    <row r="27" spans="1:22" ht="15.75" customHeight="1">
      <c r="A27" s="55" t="str">
        <f>'Crisis Indicator Data'!A25</f>
        <v>Displacement from Russia-Ukraine conflict in Czechia</v>
      </c>
      <c r="B27" s="55" t="str">
        <f>Lists!G25</f>
        <v>Displacement from Russia-Ukraine conflict</v>
      </c>
      <c r="C27" s="55" t="str">
        <f>'Crisis Indicator Data'!C25</f>
        <v>CZE002</v>
      </c>
      <c r="D27" s="55" t="str">
        <f>'Crisis Indicator Data'!D25</f>
        <v>Czech Republic</v>
      </c>
      <c r="E27" s="55" t="str">
        <f>'Crisis Indicator Data'!E25</f>
        <v>CZE</v>
      </c>
      <c r="F27" s="55" t="str">
        <f>'Crisis Indicator Data'!B25</f>
        <v>International Displacement</v>
      </c>
      <c r="G27" s="52">
        <f t="shared" si="0"/>
        <v>1.9</v>
      </c>
      <c r="H27" s="51">
        <f t="shared" si="1"/>
        <v>2</v>
      </c>
      <c r="I27" s="130" t="str">
        <f t="shared" si="2"/>
        <v>Low</v>
      </c>
      <c r="J27" s="133" t="str">
        <f>INDEX(Trends!$D$3:$D$404,MATCH(C27,Trends!$C$3:$C$404,0))</f>
        <v>Stable</v>
      </c>
      <c r="K27" s="123" t="str">
        <f>IF(Reliability!B25="x","x",(IF(ROUNDUP(Reliability!B25,0)=1,"Very High",IF(ROUNDUP(Reliability!B25,0)=2,"High",IF(ROUNDUP(Reliability!B25,0)=3,"Medium",IF(ROUNDUP(Reliability!B25,0)=4,"Low","Very Low"))))))</f>
        <v>Very High</v>
      </c>
      <c r="L27" s="54">
        <f t="shared" si="3"/>
        <v>2.9</v>
      </c>
      <c r="M27" s="53">
        <f>'Impact of the crisis'!N28</f>
        <v>4.2</v>
      </c>
      <c r="N27" s="53">
        <f>'Impact of the crisis'!AB28</f>
        <v>2</v>
      </c>
      <c r="O27" s="54">
        <f>'Conditions of people affected'!R28</f>
        <v>1.85</v>
      </c>
      <c r="P27" s="53">
        <f>'Conditions of people affected'!K28</f>
        <v>2.7</v>
      </c>
      <c r="Q27" s="53">
        <f>'Conditions of people affected'!Q28</f>
        <v>1</v>
      </c>
      <c r="R27" s="53">
        <f t="shared" si="4"/>
        <v>1.1000000000000001</v>
      </c>
      <c r="S27" s="53">
        <f>'Complexity of the crisis'!X28</f>
        <v>0.6</v>
      </c>
      <c r="T27" s="53">
        <f>'Complexity of the crisis'!AN28</f>
        <v>1.5</v>
      </c>
      <c r="U27" s="139" t="str">
        <f>VLOOKUP(C27,Lists!$C$3:$E$300,3,FALSE)</f>
        <v>Europe</v>
      </c>
      <c r="V27" s="140">
        <f t="array" ref="V27">LOOKUP(2,1/(Log!B:B=C27),Log!L:L)</f>
        <v>45773</v>
      </c>
    </row>
    <row r="28" spans="1:22" ht="15.75" customHeight="1">
      <c r="A28" s="55" t="str">
        <f>'Crisis Indicator Data'!A26</f>
        <v>Multiple crises in Djibouti</v>
      </c>
      <c r="B28" s="55" t="str">
        <f>Lists!G26</f>
        <v>Country level</v>
      </c>
      <c r="C28" s="55" t="str">
        <f>'Crisis Indicator Data'!C26</f>
        <v>DJI001</v>
      </c>
      <c r="D28" s="55" t="str">
        <f>'Crisis Indicator Data'!D26</f>
        <v>Djibouti</v>
      </c>
      <c r="E28" s="55" t="str">
        <f>'Crisis Indicator Data'!E26</f>
        <v>DJI</v>
      </c>
      <c r="F28" s="55" t="str">
        <f>'Crisis Indicator Data'!B26</f>
        <v>International Displacement,Drought/drier conditions</v>
      </c>
      <c r="G28" s="52">
        <f t="shared" si="0"/>
        <v>2.8</v>
      </c>
      <c r="H28" s="51">
        <f t="shared" si="1"/>
        <v>3</v>
      </c>
      <c r="I28" s="130" t="str">
        <f t="shared" si="2"/>
        <v>Medium</v>
      </c>
      <c r="J28" s="133" t="str">
        <f>INDEX(Trends!$D$3:$D$404,MATCH(C28,Trends!$C$3:$C$404,0))</f>
        <v>Stable</v>
      </c>
      <c r="K28" s="123" t="str">
        <f>IF(Reliability!B26="x","x",(IF(ROUNDUP(Reliability!B26,0)=1,"Very High",IF(ROUNDUP(Reliability!B26,0)=2,"High",IF(ROUNDUP(Reliability!B26,0)=3,"Medium",IF(ROUNDUP(Reliability!B26,0)=4,"Low","Very Low"))))))</f>
        <v>High</v>
      </c>
      <c r="L28" s="54">
        <f t="shared" si="3"/>
        <v>2.8</v>
      </c>
      <c r="M28" s="53">
        <f>'Impact of the crisis'!N29</f>
        <v>3.2</v>
      </c>
      <c r="N28" s="53">
        <f>'Impact of the crisis'!AB29</f>
        <v>2.6</v>
      </c>
      <c r="O28" s="54">
        <f>'Conditions of people affected'!R29</f>
        <v>2.75</v>
      </c>
      <c r="P28" s="53">
        <f>'Conditions of people affected'!K29</f>
        <v>2.5</v>
      </c>
      <c r="Q28" s="53">
        <f>'Conditions of people affected'!Q29</f>
        <v>3</v>
      </c>
      <c r="R28" s="53">
        <f t="shared" si="4"/>
        <v>2.8</v>
      </c>
      <c r="S28" s="53">
        <f>'Complexity of the crisis'!X29</f>
        <v>2.5</v>
      </c>
      <c r="T28" s="53">
        <f>'Complexity of the crisis'!AN29</f>
        <v>3</v>
      </c>
      <c r="U28" s="139" t="str">
        <f>VLOOKUP(C28,Lists!$C$3:$E$300,3,FALSE)</f>
        <v>Africa</v>
      </c>
      <c r="V28" s="140">
        <f t="array" ref="V28">LOOKUP(2,1/(Log!B:B=C28),Log!L:L)</f>
        <v>45777</v>
      </c>
    </row>
    <row r="29" spans="1:22" ht="15.75" customHeight="1">
      <c r="A29" s="55" t="str">
        <f>'Crisis Indicator Data'!A27</f>
        <v>Mixed migration in Djibouti</v>
      </c>
      <c r="B29" s="55" t="str">
        <f>Lists!G27</f>
        <v>Mixed Migration</v>
      </c>
      <c r="C29" s="55" t="str">
        <f>'Crisis Indicator Data'!C27</f>
        <v>DJI002</v>
      </c>
      <c r="D29" s="55" t="str">
        <f>'Crisis Indicator Data'!D27</f>
        <v>Djibouti</v>
      </c>
      <c r="E29" s="55" t="str">
        <f>'Crisis Indicator Data'!E27</f>
        <v>DJI</v>
      </c>
      <c r="F29" s="55" t="str">
        <f>'Crisis Indicator Data'!B27</f>
        <v>International Displacement</v>
      </c>
      <c r="G29" s="52">
        <f t="shared" si="0"/>
        <v>1.5</v>
      </c>
      <c r="H29" s="51">
        <f t="shared" si="1"/>
        <v>2</v>
      </c>
      <c r="I29" s="130" t="str">
        <f t="shared" si="2"/>
        <v>Low</v>
      </c>
      <c r="J29" s="133" t="str">
        <f>INDEX(Trends!$D$3:$D$404,MATCH(C29,Trends!$C$3:$C$404,0))</f>
        <v>Stable</v>
      </c>
      <c r="K29" s="123" t="str">
        <f>IF(Reliability!B27="x","x",(IF(ROUNDUP(Reliability!B27,0)=1,"Very High",IF(ROUNDUP(Reliability!B27,0)=2,"High",IF(ROUNDUP(Reliability!B27,0)=3,"Medium",IF(ROUNDUP(Reliability!B27,0)=4,"Low","Very Low"))))))</f>
        <v>High</v>
      </c>
      <c r="L29" s="54">
        <f t="shared" si="3"/>
        <v>2.1</v>
      </c>
      <c r="M29" s="53">
        <f>'Impact of the crisis'!N30</f>
        <v>1.7</v>
      </c>
      <c r="N29" s="53">
        <f>'Impact of the crisis'!AB30</f>
        <v>2.2999999999999998</v>
      </c>
      <c r="O29" s="54">
        <f>'Conditions of people affected'!R30</f>
        <v>0.95</v>
      </c>
      <c r="P29" s="53">
        <f>'Conditions of people affected'!K30</f>
        <v>0.9</v>
      </c>
      <c r="Q29" s="53">
        <f>'Conditions of people affected'!Q30</f>
        <v>1</v>
      </c>
      <c r="R29" s="53">
        <f t="shared" si="4"/>
        <v>1.8</v>
      </c>
      <c r="S29" s="53">
        <f>'Complexity of the crisis'!X30</f>
        <v>2.5</v>
      </c>
      <c r="T29" s="53">
        <f>'Complexity of the crisis'!AN30</f>
        <v>1</v>
      </c>
      <c r="U29" s="139" t="str">
        <f>VLOOKUP(C29,Lists!$C$3:$E$300,3,FALSE)</f>
        <v>Africa</v>
      </c>
      <c r="V29" s="140">
        <f t="array" ref="V29">LOOKUP(2,1/(Log!B:B=C29),Log!L:L)</f>
        <v>45777</v>
      </c>
    </row>
    <row r="30" spans="1:22" ht="15.75" customHeight="1">
      <c r="A30" s="55" t="str">
        <f>'Crisis Indicator Data'!A28</f>
        <v>Drought in Djibouti</v>
      </c>
      <c r="B30" s="55" t="str">
        <f>Lists!G28</f>
        <v>Drought</v>
      </c>
      <c r="C30" s="55" t="str">
        <f>'Crisis Indicator Data'!C28</f>
        <v>DJI003</v>
      </c>
      <c r="D30" s="55" t="str">
        <f>'Crisis Indicator Data'!D28</f>
        <v>Djibouti</v>
      </c>
      <c r="E30" s="55" t="str">
        <f>'Crisis Indicator Data'!E28</f>
        <v>DJI</v>
      </c>
      <c r="F30" s="55" t="str">
        <f>'Crisis Indicator Data'!B28</f>
        <v>Drought/drier conditions</v>
      </c>
      <c r="G30" s="52">
        <f t="shared" si="0"/>
        <v>2.6</v>
      </c>
      <c r="H30" s="51">
        <f t="shared" si="1"/>
        <v>3</v>
      </c>
      <c r="I30" s="130" t="str">
        <f t="shared" si="2"/>
        <v>Medium</v>
      </c>
      <c r="J30" s="133" t="str">
        <f>INDEX(Trends!$D$3:$D$404,MATCH(C30,Trends!$C$3:$C$404,0))</f>
        <v>Stable</v>
      </c>
      <c r="K30" s="123" t="str">
        <f>IF(Reliability!B28="x","x",(IF(ROUNDUP(Reliability!B28,0)=1,"Very High",IF(ROUNDUP(Reliability!B28,0)=2,"High",IF(ROUNDUP(Reliability!B28,0)=3,"Medium",IF(ROUNDUP(Reliability!B28,0)=4,"Low","Very Low"))))))</f>
        <v>Medium</v>
      </c>
      <c r="L30" s="54">
        <f t="shared" si="3"/>
        <v>2.2000000000000002</v>
      </c>
      <c r="M30" s="53">
        <f>'Impact of the crisis'!N31</f>
        <v>3.2</v>
      </c>
      <c r="N30" s="53">
        <f>'Impact of the crisis'!AB31</f>
        <v>1.6</v>
      </c>
      <c r="O30" s="54">
        <f>'Conditions of people affected'!R31</f>
        <v>2.7</v>
      </c>
      <c r="P30" s="53">
        <f>'Conditions of people affected'!K31</f>
        <v>2.4</v>
      </c>
      <c r="Q30" s="53">
        <f>'Conditions of people affected'!Q31</f>
        <v>3</v>
      </c>
      <c r="R30" s="53">
        <f t="shared" si="4"/>
        <v>2.8</v>
      </c>
      <c r="S30" s="53">
        <f>'Complexity of the crisis'!X31</f>
        <v>2.5</v>
      </c>
      <c r="T30" s="53">
        <f>'Complexity of the crisis'!AN31</f>
        <v>3</v>
      </c>
      <c r="U30" s="139" t="str">
        <f>VLOOKUP(C30,Lists!$C$3:$E$300,3,FALSE)</f>
        <v>Africa</v>
      </c>
      <c r="V30" s="140">
        <f t="array" ref="V30">LOOKUP(2,1/(Log!B:B=C30),Log!L:L)</f>
        <v>45777</v>
      </c>
    </row>
    <row r="31" spans="1:22">
      <c r="A31" s="55" t="str">
        <f>'Crisis Indicator Data'!A29</f>
        <v>Venezuela displacement in Dominican Republic</v>
      </c>
      <c r="B31" s="55" t="str">
        <f>Lists!G29</f>
        <v xml:space="preserve">Venezuelan refugees </v>
      </c>
      <c r="C31" s="55" t="str">
        <f>'Crisis Indicator Data'!C29</f>
        <v>DOM002</v>
      </c>
      <c r="D31" s="55" t="str">
        <f>'Crisis Indicator Data'!D29</f>
        <v>Dominican Republic</v>
      </c>
      <c r="E31" s="55" t="str">
        <f>'Crisis Indicator Data'!E29</f>
        <v>DOM</v>
      </c>
      <c r="F31" s="55" t="str">
        <f>'Crisis Indicator Data'!B29</f>
        <v>International Displacement</v>
      </c>
      <c r="G31" s="52">
        <f t="shared" si="0"/>
        <v>1.8</v>
      </c>
      <c r="H31" s="51">
        <f t="shared" si="1"/>
        <v>2</v>
      </c>
      <c r="I31" s="130" t="str">
        <f t="shared" si="2"/>
        <v>Low</v>
      </c>
      <c r="J31" s="133" t="str">
        <f>INDEX(Trends!$D$3:$D$404,MATCH(C31,Trends!$C$3:$C$404,0))</f>
        <v>Stable</v>
      </c>
      <c r="K31" s="123" t="str">
        <f>IF(Reliability!B29="x","x",(IF(ROUNDUP(Reliability!B29,0)=1,"Very High",IF(ROUNDUP(Reliability!B29,0)=2,"High",IF(ROUNDUP(Reliability!B29,0)=3,"Medium",IF(ROUNDUP(Reliability!B29,0)=4,"Low","Very Low"))))))</f>
        <v>High</v>
      </c>
      <c r="L31" s="54">
        <f t="shared" si="3"/>
        <v>3.2</v>
      </c>
      <c r="M31" s="53">
        <f>'Impact of the crisis'!N32</f>
        <v>4.0999999999999996</v>
      </c>
      <c r="N31" s="53">
        <f>'Impact of the crisis'!AB32</f>
        <v>2.7</v>
      </c>
      <c r="O31" s="54">
        <f>'Conditions of people affected'!R32</f>
        <v>1.25</v>
      </c>
      <c r="P31" s="53">
        <f>'Conditions of people affected'!K32</f>
        <v>1.5</v>
      </c>
      <c r="Q31" s="53">
        <f>'Conditions of people affected'!Q32</f>
        <v>1</v>
      </c>
      <c r="R31" s="53">
        <f t="shared" si="4"/>
        <v>1.2</v>
      </c>
      <c r="S31" s="53">
        <f>'Complexity of the crisis'!X32</f>
        <v>1.3</v>
      </c>
      <c r="T31" s="53">
        <f>'Complexity of the crisis'!AN32</f>
        <v>1</v>
      </c>
      <c r="U31" s="139" t="str">
        <f>VLOOKUP(C31,Lists!$C$3:$E$300,3,FALSE)</f>
        <v>Americas</v>
      </c>
      <c r="V31" s="140">
        <f t="array" ref="V31">LOOKUP(2,1/(Log!B:B=C31),Log!L:L)</f>
        <v>45777</v>
      </c>
    </row>
    <row r="32" spans="1:22">
      <c r="A32" s="55" t="str">
        <f>'Crisis Indicator Data'!A30</f>
        <v>Mixed migration flows in Algeria</v>
      </c>
      <c r="B32" s="55" t="str">
        <f>Lists!G30</f>
        <v>Mixed Migration</v>
      </c>
      <c r="C32" s="55" t="str">
        <f>'Crisis Indicator Data'!C30</f>
        <v>DZA002</v>
      </c>
      <c r="D32" s="55" t="str">
        <f>'Crisis Indicator Data'!D30</f>
        <v>Algeria</v>
      </c>
      <c r="E32" s="55" t="str">
        <f>'Crisis Indicator Data'!E30</f>
        <v>DZA</v>
      </c>
      <c r="F32" s="55" t="str">
        <f>'Crisis Indicator Data'!B30</f>
        <v>International Displacement</v>
      </c>
      <c r="G32" s="52">
        <f t="shared" si="0"/>
        <v>2.6</v>
      </c>
      <c r="H32" s="51">
        <f t="shared" si="1"/>
        <v>3</v>
      </c>
      <c r="I32" s="130" t="str">
        <f t="shared" si="2"/>
        <v>Medium</v>
      </c>
      <c r="J32" s="133" t="str">
        <f>INDEX(Trends!$D$3:$D$404,MATCH(C32,Trends!$C$3:$C$404,0))</f>
        <v>Stable</v>
      </c>
      <c r="K32" s="123" t="str">
        <f>IF(Reliability!B30="x","x",(IF(ROUNDUP(Reliability!B30,0)=1,"Very High",IF(ROUNDUP(Reliability!B30,0)=2,"High",IF(ROUNDUP(Reliability!B30,0)=3,"Medium",IF(ROUNDUP(Reliability!B30,0)=4,"Low","Very Low"))))))</f>
        <v>High</v>
      </c>
      <c r="L32" s="54">
        <f t="shared" si="3"/>
        <v>3.9</v>
      </c>
      <c r="M32" s="53">
        <f>'Impact of the crisis'!N33</f>
        <v>5</v>
      </c>
      <c r="N32" s="53">
        <f>'Impact of the crisis'!AB33</f>
        <v>3.1</v>
      </c>
      <c r="O32" s="54">
        <f>'Conditions of people affected'!R33</f>
        <v>1.7</v>
      </c>
      <c r="P32" s="53">
        <f>'Conditions of people affected'!K33</f>
        <v>2.4</v>
      </c>
      <c r="Q32" s="53">
        <f>'Conditions of people affected'!Q33</f>
        <v>1</v>
      </c>
      <c r="R32" s="53">
        <f t="shared" si="4"/>
        <v>2.7</v>
      </c>
      <c r="S32" s="53">
        <f>'Complexity of the crisis'!X33</f>
        <v>2.9</v>
      </c>
      <c r="T32" s="53">
        <f>'Complexity of the crisis'!AN33</f>
        <v>2.5</v>
      </c>
      <c r="U32" s="139" t="str">
        <f>VLOOKUP(C32,Lists!$C$3:$E$300,3,FALSE)</f>
        <v>Africa</v>
      </c>
      <c r="V32" s="140">
        <f t="array" ref="V32">LOOKUP(2,1/(Log!B:B=C32),Log!L:L)</f>
        <v>45757</v>
      </c>
    </row>
    <row r="33" spans="1:22">
      <c r="A33" s="55" t="str">
        <f>'Crisis Indicator Data'!A31</f>
        <v>Sahrawi refugees in Algeria</v>
      </c>
      <c r="B33" s="55" t="str">
        <f>Lists!G31</f>
        <v>Sahrawi refugees</v>
      </c>
      <c r="C33" s="55" t="str">
        <f>'Crisis Indicator Data'!C31</f>
        <v>DZA003</v>
      </c>
      <c r="D33" s="55" t="str">
        <f>'Crisis Indicator Data'!D31</f>
        <v>Algeria</v>
      </c>
      <c r="E33" s="55" t="str">
        <f>'Crisis Indicator Data'!E31</f>
        <v>DZA</v>
      </c>
      <c r="F33" s="55" t="str">
        <f>'Crisis Indicator Data'!B31</f>
        <v>International Displacement</v>
      </c>
      <c r="G33" s="52">
        <f t="shared" si="0"/>
        <v>2.5</v>
      </c>
      <c r="H33" s="51">
        <f t="shared" si="1"/>
        <v>3</v>
      </c>
      <c r="I33" s="130" t="str">
        <f t="shared" si="2"/>
        <v>Medium</v>
      </c>
      <c r="J33" s="133" t="str">
        <f>INDEX(Trends!$D$3:$D$404,MATCH(C33,Trends!$C$3:$C$404,0))</f>
        <v>Stable</v>
      </c>
      <c r="K33" s="123" t="str">
        <f>IF(Reliability!B31="x","x",(IF(ROUNDUP(Reliability!B31,0)=1,"Very High",IF(ROUNDUP(Reliability!B31,0)=2,"High",IF(ROUNDUP(Reliability!B31,0)=3,"Medium",IF(ROUNDUP(Reliability!B31,0)=4,"Low","Very Low"))))))</f>
        <v>High</v>
      </c>
      <c r="L33" s="54">
        <f t="shared" si="3"/>
        <v>2.2000000000000002</v>
      </c>
      <c r="M33" s="53">
        <f>'Impact of the crisis'!N34</f>
        <v>1.1000000000000001</v>
      </c>
      <c r="N33" s="53">
        <f>'Impact of the crisis'!AB34</f>
        <v>2.7</v>
      </c>
      <c r="O33" s="54">
        <f>'Conditions of people affected'!R34</f>
        <v>2.5499999999999998</v>
      </c>
      <c r="P33" s="53">
        <f>'Conditions of people affected'!K34</f>
        <v>2.1</v>
      </c>
      <c r="Q33" s="53">
        <f>'Conditions of people affected'!Q34</f>
        <v>3</v>
      </c>
      <c r="R33" s="53">
        <f t="shared" si="4"/>
        <v>2.5</v>
      </c>
      <c r="S33" s="53">
        <f>'Complexity of the crisis'!X34</f>
        <v>2.9</v>
      </c>
      <c r="T33" s="53">
        <f>'Complexity of the crisis'!AN34</f>
        <v>2</v>
      </c>
      <c r="U33" s="139" t="str">
        <f>VLOOKUP(C33,Lists!$C$3:$E$300,3,FALSE)</f>
        <v>Africa</v>
      </c>
      <c r="V33" s="140">
        <f t="array" ref="V33">LOOKUP(2,1/(Log!B:B=C33),Log!L:L)</f>
        <v>45757</v>
      </c>
    </row>
    <row r="34" spans="1:22">
      <c r="A34" s="55" t="str">
        <f>'Crisis Indicator Data'!A32</f>
        <v>Multiple crises in Algeria</v>
      </c>
      <c r="B34" s="55" t="str">
        <f>Lists!G32</f>
        <v>Country level</v>
      </c>
      <c r="C34" s="55" t="str">
        <f>'Crisis Indicator Data'!C32</f>
        <v>DZA004</v>
      </c>
      <c r="D34" s="55" t="str">
        <f>'Crisis Indicator Data'!D32</f>
        <v>Algeria</v>
      </c>
      <c r="E34" s="55" t="str">
        <f>'Crisis Indicator Data'!E32</f>
        <v>DZA</v>
      </c>
      <c r="F34" s="55" t="str">
        <f>'Crisis Indicator Data'!B32</f>
        <v>International Displacement</v>
      </c>
      <c r="G34" s="52">
        <f t="shared" si="0"/>
        <v>2.8</v>
      </c>
      <c r="H34" s="51">
        <f t="shared" si="1"/>
        <v>3</v>
      </c>
      <c r="I34" s="130" t="str">
        <f t="shared" si="2"/>
        <v>Medium</v>
      </c>
      <c r="J34" s="133" t="str">
        <f>INDEX(Trends!$D$3:$D$404,MATCH(C34,Trends!$C$3:$C$404,0))</f>
        <v>Stable</v>
      </c>
      <c r="K34" s="123" t="str">
        <f>IF(Reliability!B32="x","x",(IF(ROUNDUP(Reliability!B32,0)=1,"Very High",IF(ROUNDUP(Reliability!B32,0)=2,"High",IF(ROUNDUP(Reliability!B32,0)=3,"Medium",IF(ROUNDUP(Reliability!B32,0)=4,"Low","Very Low"))))))</f>
        <v>High</v>
      </c>
      <c r="L34" s="54">
        <f t="shared" si="3"/>
        <v>4</v>
      </c>
      <c r="M34" s="53">
        <f>'Impact of the crisis'!N35</f>
        <v>5</v>
      </c>
      <c r="N34" s="53">
        <f>'Impact of the crisis'!AB35</f>
        <v>3.3</v>
      </c>
      <c r="O34" s="54">
        <f>'Conditions of people affected'!R35</f>
        <v>1.85</v>
      </c>
      <c r="P34" s="53">
        <f>'Conditions of people affected'!K35</f>
        <v>2.7</v>
      </c>
      <c r="Q34" s="53">
        <f>'Conditions of people affected'!Q35</f>
        <v>1</v>
      </c>
      <c r="R34" s="53">
        <f t="shared" si="4"/>
        <v>3</v>
      </c>
      <c r="S34" s="53">
        <f>'Complexity of the crisis'!X35</f>
        <v>2.9</v>
      </c>
      <c r="T34" s="53">
        <f>'Complexity of the crisis'!AN35</f>
        <v>3</v>
      </c>
      <c r="U34" s="139" t="str">
        <f>VLOOKUP(C34,Lists!$C$3:$E$300,3,FALSE)</f>
        <v>Africa</v>
      </c>
      <c r="V34" s="140">
        <f t="array" ref="V34">LOOKUP(2,1/(Log!B:B=C34),Log!L:L)</f>
        <v>45757</v>
      </c>
    </row>
    <row r="35" spans="1:22">
      <c r="A35" s="55" t="str">
        <f>'Crisis Indicator Data'!A33</f>
        <v>Multiple crises in Ecuador</v>
      </c>
      <c r="B35" s="55" t="str">
        <f>Lists!G33</f>
        <v>Multiple crises</v>
      </c>
      <c r="C35" s="55" t="str">
        <f>'Crisis Indicator Data'!C33</f>
        <v>ECU001</v>
      </c>
      <c r="D35" s="55" t="str">
        <f>'Crisis Indicator Data'!D33</f>
        <v>Ecuador</v>
      </c>
      <c r="E35" s="55" t="str">
        <f>'Crisis Indicator Data'!E33</f>
        <v>ECU</v>
      </c>
      <c r="F35" s="55" t="str">
        <f>'Crisis Indicator Data'!B33</f>
        <v>International Displacement,Conflict/ Violence</v>
      </c>
      <c r="G35" s="52">
        <f t="shared" si="0"/>
        <v>3.4</v>
      </c>
      <c r="H35" s="51">
        <f t="shared" si="1"/>
        <v>4</v>
      </c>
      <c r="I35" s="130" t="str">
        <f t="shared" si="2"/>
        <v>High</v>
      </c>
      <c r="J35" s="133" t="str">
        <f>INDEX(Trends!$D$3:$D$404,MATCH(C35,Trends!$C$3:$C$404,0))</f>
        <v>-</v>
      </c>
      <c r="K35" s="123" t="str">
        <f>IF(Reliability!B33="x","x",(IF(ROUNDUP(Reliability!B33,0)=1,"Very High",IF(ROUNDUP(Reliability!B33,0)=2,"High",IF(ROUNDUP(Reliability!B33,0)=3,"Medium",IF(ROUNDUP(Reliability!B33,0)=4,"Low","Very Low"))))))</f>
        <v>Very High</v>
      </c>
      <c r="L35" s="54">
        <f t="shared" si="3"/>
        <v>3.5</v>
      </c>
      <c r="M35" s="53">
        <f>'Impact of the crisis'!N36</f>
        <v>4.3</v>
      </c>
      <c r="N35" s="53">
        <f>'Impact of the crisis'!AB36</f>
        <v>2.9</v>
      </c>
      <c r="O35" s="54">
        <f>'Conditions of people affected'!R36</f>
        <v>3.6</v>
      </c>
      <c r="P35" s="53">
        <f>'Conditions of people affected'!K36</f>
        <v>4.2</v>
      </c>
      <c r="Q35" s="53">
        <f>'Conditions of people affected'!Q36</f>
        <v>3</v>
      </c>
      <c r="R35" s="53">
        <f t="shared" si="4"/>
        <v>3</v>
      </c>
      <c r="S35" s="53">
        <f>'Complexity of the crisis'!X36</f>
        <v>2.5</v>
      </c>
      <c r="T35" s="53">
        <f>'Complexity of the crisis'!AN36</f>
        <v>3.5</v>
      </c>
      <c r="U35" s="139" t="str">
        <f>VLOOKUP(C35,Lists!$C$3:$E$300,3,FALSE)</f>
        <v>Americas</v>
      </c>
      <c r="V35" s="140">
        <f t="array" ref="V35">LOOKUP(2,1/(Log!B:B=C35),Log!L:L)</f>
        <v>45777</v>
      </c>
    </row>
    <row r="36" spans="1:22">
      <c r="A36" s="55" t="str">
        <f>'Crisis Indicator Data'!A34</f>
        <v>Venezuela displacement in Ecuador</v>
      </c>
      <c r="B36" s="55" t="str">
        <f>Lists!G34</f>
        <v xml:space="preserve">Venezuelan refugees </v>
      </c>
      <c r="C36" s="55" t="str">
        <f>'Crisis Indicator Data'!C34</f>
        <v>ECU002</v>
      </c>
      <c r="D36" s="55" t="str">
        <f>'Crisis Indicator Data'!D34</f>
        <v>Ecuador</v>
      </c>
      <c r="E36" s="55" t="str">
        <f>'Crisis Indicator Data'!E34</f>
        <v>ECU</v>
      </c>
      <c r="F36" s="55" t="str">
        <f>'Crisis Indicator Data'!B34</f>
        <v>International Displacement</v>
      </c>
      <c r="G36" s="52">
        <f t="shared" si="0"/>
        <v>2.9</v>
      </c>
      <c r="H36" s="51">
        <f t="shared" si="1"/>
        <v>3</v>
      </c>
      <c r="I36" s="130" t="str">
        <f t="shared" si="2"/>
        <v>Medium</v>
      </c>
      <c r="J36" s="133" t="str">
        <f>INDEX(Trends!$D$3:$D$404,MATCH(C36,Trends!$C$3:$C$404,0))</f>
        <v>Increasing</v>
      </c>
      <c r="K36" s="123" t="str">
        <f>IF(Reliability!B34="x","x",(IF(ROUNDUP(Reliability!B34,0)=1,"Very High",IF(ROUNDUP(Reliability!B34,0)=2,"High",IF(ROUNDUP(Reliability!B34,0)=3,"Medium",IF(ROUNDUP(Reliability!B34,0)=4,"Low","Very Low"))))))</f>
        <v>High</v>
      </c>
      <c r="L36" s="54">
        <f t="shared" si="3"/>
        <v>3.2</v>
      </c>
      <c r="M36" s="53">
        <f>'Impact of the crisis'!N37</f>
        <v>2.7</v>
      </c>
      <c r="N36" s="53">
        <f>'Impact of the crisis'!AB37</f>
        <v>3.4</v>
      </c>
      <c r="O36" s="54">
        <f>'Conditions of people affected'!R37</f>
        <v>3.05</v>
      </c>
      <c r="P36" s="53">
        <f>'Conditions of people affected'!K37</f>
        <v>3.1</v>
      </c>
      <c r="Q36" s="53">
        <f>'Conditions of people affected'!Q37</f>
        <v>3</v>
      </c>
      <c r="R36" s="53">
        <f t="shared" si="4"/>
        <v>2.5</v>
      </c>
      <c r="S36" s="53">
        <f>'Complexity of the crisis'!X37</f>
        <v>2.5</v>
      </c>
      <c r="T36" s="53">
        <f>'Complexity of the crisis'!AN37</f>
        <v>2.5</v>
      </c>
      <c r="U36" s="139" t="str">
        <f>VLOOKUP(C36,Lists!$C$3:$E$300,3,FALSE)</f>
        <v>Americas</v>
      </c>
      <c r="V36" s="140">
        <f t="array" ref="V36">LOOKUP(2,1/(Log!B:B=C36),Log!L:L)</f>
        <v>45777</v>
      </c>
    </row>
    <row r="37" spans="1:22" s="255" customFormat="1">
      <c r="A37" s="247" t="str">
        <f>'Crisis Indicator Data'!A35</f>
        <v>Criminal violence in Ecuador</v>
      </c>
      <c r="B37" s="247" t="str">
        <f>Lists!G35</f>
        <v>Criminal violence</v>
      </c>
      <c r="C37" s="247" t="str">
        <f>'Crisis Indicator Data'!C35</f>
        <v>ECU003</v>
      </c>
      <c r="D37" s="247" t="str">
        <f>'Crisis Indicator Data'!D35</f>
        <v>Ecuador</v>
      </c>
      <c r="E37" s="247" t="str">
        <f>'Crisis Indicator Data'!E35</f>
        <v>ECU</v>
      </c>
      <c r="F37" s="247" t="str">
        <f>'Crisis Indicator Data'!B35</f>
        <v>International Displacement,Conflict/ Violence</v>
      </c>
      <c r="G37" s="248">
        <f t="shared" ref="G37:G68" si="5">IF(OR(O37="x",L37="x"),"x",ROUND((5-GEOMEAN(((5-L37)/5*4+1),((5-O37)/5*4+1),((5-O37)/5*4+1)))/4*3.5+R37*0.3,1))</f>
        <v>3.2</v>
      </c>
      <c r="H37" s="249">
        <f t="shared" ref="H37:H68" si="6">IF(G37="x","x",ROUNDUP(G37,0))</f>
        <v>4</v>
      </c>
      <c r="I37" s="250" t="str">
        <f t="shared" ref="I37:I68" si="7">IF(O37="x","x",IF(L37="x","x",(IF(H37=5,"Very High",IF(H37=4,"High",IF(H37=3,"Medium",IF(H37=2,"Low","Very Low")))))))</f>
        <v>High</v>
      </c>
      <c r="J37" s="251" t="str">
        <f>INDEX(Trends!$D$3:$D$404,MATCH(C37,Trends!$C$3:$C$404,0))</f>
        <v>-</v>
      </c>
      <c r="K37" s="252" t="str">
        <f>IF(Reliability!B35="x","x",(IF(ROUNDUP(Reliability!B35,0)=1,"Very High",IF(ROUNDUP(Reliability!B35,0)=2,"High",IF(ROUNDUP(Reliability!B35,0)=3,"Medium",IF(ROUNDUP(Reliability!B35,0)=4,"Low","Very Low"))))))</f>
        <v>Very High</v>
      </c>
      <c r="L37" s="253">
        <f t="shared" ref="L37:L68" si="8">IF(OR(N37="x",M37="x"),"x",ROUND((5-GEOMEAN(((5-M37)/5*4+1),((5-N37)/5*4+1),((5-N37)/5*4+1)))/4*5,1))</f>
        <v>2.7</v>
      </c>
      <c r="M37" s="254">
        <f>'Impact of the crisis'!N38</f>
        <v>3.7</v>
      </c>
      <c r="N37" s="254">
        <f>'Impact of the crisis'!AB38</f>
        <v>2</v>
      </c>
      <c r="O37" s="253">
        <f>'Conditions of people affected'!R38</f>
        <v>3.55</v>
      </c>
      <c r="P37" s="254">
        <f>'Conditions of people affected'!K38</f>
        <v>4.0999999999999996</v>
      </c>
      <c r="Q37" s="254">
        <f>'Conditions of people affected'!Q38</f>
        <v>3</v>
      </c>
      <c r="R37" s="254">
        <f t="shared" ref="R37:R68" si="9">IF(OR(T37="x",S37="x"),S37,ROUND((5-GEOMEAN(((5-S37)/5*4+1),((5-T37)/5*4+1)))/4*5,1))</f>
        <v>3</v>
      </c>
      <c r="S37" s="254">
        <f>'Complexity of the crisis'!X38</f>
        <v>2.5</v>
      </c>
      <c r="T37" s="254">
        <f>'Complexity of the crisis'!AN38</f>
        <v>3.5</v>
      </c>
      <c r="U37" s="139" t="str">
        <f>VLOOKUP(C37,Lists!$C$3:$E$300,3,FALSE)</f>
        <v>Americas</v>
      </c>
      <c r="V37" s="242">
        <f t="array" ref="V37">LOOKUP(2,1/(Log!B:B=C37),Log!L:L)</f>
        <v>45777</v>
      </c>
    </row>
    <row r="38" spans="1:22">
      <c r="A38" s="55" t="str">
        <f>'Crisis Indicator Data'!A36</f>
        <v>Refugees in Egypt</v>
      </c>
      <c r="B38" s="55" t="str">
        <f>Lists!G36</f>
        <v>Refugees crisis</v>
      </c>
      <c r="C38" s="55" t="str">
        <f>'Crisis Indicator Data'!C36</f>
        <v>EGY004</v>
      </c>
      <c r="D38" s="55" t="str">
        <f>'Crisis Indicator Data'!D36</f>
        <v>Egypt</v>
      </c>
      <c r="E38" s="55" t="str">
        <f>'Crisis Indicator Data'!E36</f>
        <v>EGY</v>
      </c>
      <c r="F38" s="55" t="str">
        <f>'Crisis Indicator Data'!B36</f>
        <v>International Displacement</v>
      </c>
      <c r="G38" s="52">
        <f t="shared" si="5"/>
        <v>2.2000000000000002</v>
      </c>
      <c r="H38" s="51">
        <f t="shared" si="6"/>
        <v>3</v>
      </c>
      <c r="I38" s="130" t="str">
        <f t="shared" si="7"/>
        <v>Medium</v>
      </c>
      <c r="J38" s="133" t="str">
        <f>INDEX(Trends!$D$3:$D$404,MATCH(C38,Trends!$C$3:$C$404,0))</f>
        <v>Stable</v>
      </c>
      <c r="K38" s="123" t="str">
        <f>IF(Reliability!B36="x","x",(IF(ROUNDUP(Reliability!B36,0)=1,"Very High",IF(ROUNDUP(Reliability!B36,0)=2,"High",IF(ROUNDUP(Reliability!B36,0)=3,"Medium",IF(ROUNDUP(Reliability!B36,0)=4,"Low","Very Low"))))))</f>
        <v>Very High</v>
      </c>
      <c r="L38" s="54">
        <f t="shared" si="8"/>
        <v>2.2000000000000002</v>
      </c>
      <c r="M38" s="53">
        <f>'Impact of the crisis'!N39</f>
        <v>2</v>
      </c>
      <c r="N38" s="53">
        <f>'Impact of the crisis'!AB39</f>
        <v>2.2999999999999998</v>
      </c>
      <c r="O38" s="54">
        <f>'Conditions of people affected'!R39</f>
        <v>2.15</v>
      </c>
      <c r="P38" s="53">
        <f>'Conditions of people affected'!K39</f>
        <v>3.3</v>
      </c>
      <c r="Q38" s="53">
        <f>'Conditions of people affected'!Q39</f>
        <v>1</v>
      </c>
      <c r="R38" s="53">
        <f t="shared" si="9"/>
        <v>2.2000000000000002</v>
      </c>
      <c r="S38" s="53">
        <f>'Complexity of the crisis'!X39</f>
        <v>2.2999999999999998</v>
      </c>
      <c r="T38" s="53">
        <f>'Complexity of the crisis'!AN39</f>
        <v>2</v>
      </c>
      <c r="U38" s="139" t="str">
        <f>VLOOKUP(C38,Lists!$C$3:$E$300,3,FALSE)</f>
        <v>Africa</v>
      </c>
      <c r="V38" s="140">
        <f t="array" ref="V38">LOOKUP(2,1/(Log!B:B=C38),Log!L:L)</f>
        <v>45757</v>
      </c>
    </row>
    <row r="39" spans="1:22">
      <c r="A39" s="55" t="str">
        <f>'Crisis Indicator Data'!A37</f>
        <v>Complex crisis in Eritrea</v>
      </c>
      <c r="B39" s="55" t="str">
        <f>Lists!G37</f>
        <v>Complex crisis</v>
      </c>
      <c r="C39" s="55" t="str">
        <f>'Crisis Indicator Data'!C37</f>
        <v>ERI001</v>
      </c>
      <c r="D39" s="55" t="str">
        <f>'Crisis Indicator Data'!D37</f>
        <v>Eritrea</v>
      </c>
      <c r="E39" s="55" t="str">
        <f>'Crisis Indicator Data'!E37</f>
        <v>ERI</v>
      </c>
      <c r="F39" s="55" t="str">
        <f>'Crisis Indicator Data'!B37</f>
        <v>International Displacement</v>
      </c>
      <c r="G39" s="52">
        <f t="shared" si="5"/>
        <v>3</v>
      </c>
      <c r="H39" s="51">
        <f t="shared" si="6"/>
        <v>3</v>
      </c>
      <c r="I39" s="130" t="str">
        <f t="shared" si="7"/>
        <v>Medium</v>
      </c>
      <c r="J39" s="133" t="str">
        <f>INDEX(Trends!$D$3:$D$404,MATCH(C39,Trends!$C$3:$C$404,0))</f>
        <v>Decreasing</v>
      </c>
      <c r="K39" s="123" t="str">
        <f>IF(Reliability!B37="x","x",(IF(ROUNDUP(Reliability!B37,0)=1,"Very High",IF(ROUNDUP(Reliability!B37,0)=2,"High",IF(ROUNDUP(Reliability!B37,0)=3,"Medium",IF(ROUNDUP(Reliability!B37,0)=4,"Low","Very Low"))))))</f>
        <v>High</v>
      </c>
      <c r="L39" s="54">
        <f t="shared" si="8"/>
        <v>3.1</v>
      </c>
      <c r="M39" s="53">
        <f>'Impact of the crisis'!N40</f>
        <v>3.9</v>
      </c>
      <c r="N39" s="53">
        <f>'Impact of the crisis'!AB40</f>
        <v>2.6</v>
      </c>
      <c r="O39" s="54">
        <f>'Conditions of people affected'!R40</f>
        <v>3.2</v>
      </c>
      <c r="P39" s="53">
        <f>'Conditions of people affected'!K40</f>
        <v>3.4</v>
      </c>
      <c r="Q39" s="53">
        <f>'Conditions of people affected'!Q40</f>
        <v>3</v>
      </c>
      <c r="R39" s="53">
        <f t="shared" si="9"/>
        <v>2.6</v>
      </c>
      <c r="S39" s="53">
        <f>'Complexity of the crisis'!X40</f>
        <v>3.1</v>
      </c>
      <c r="T39" s="53">
        <f>'Complexity of the crisis'!AN40</f>
        <v>2</v>
      </c>
      <c r="U39" s="139" t="str">
        <f>VLOOKUP(C39,Lists!$C$3:$E$300,3,FALSE)</f>
        <v>Africa</v>
      </c>
      <c r="V39" s="140">
        <f t="array" ref="V39">LOOKUP(2,1/(Log!B:B=C39),Log!L:L)</f>
        <v>45776</v>
      </c>
    </row>
    <row r="40" spans="1:22">
      <c r="A40" s="55" t="str">
        <f>'Crisis Indicator Data'!A38</f>
        <v>Mixed migration flows in Spain</v>
      </c>
      <c r="B40" s="55" t="str">
        <f>Lists!G38</f>
        <v>Mixed Migration</v>
      </c>
      <c r="C40" s="55" t="str">
        <f>'Crisis Indicator Data'!C38</f>
        <v>ESP002</v>
      </c>
      <c r="D40" s="55" t="str">
        <f>'Crisis Indicator Data'!D38</f>
        <v>Spain</v>
      </c>
      <c r="E40" s="55" t="str">
        <f>'Crisis Indicator Data'!E38</f>
        <v>ESP</v>
      </c>
      <c r="F40" s="55" t="str">
        <f>'Crisis Indicator Data'!B38</f>
        <v>International Displacement</v>
      </c>
      <c r="G40" s="52">
        <f t="shared" si="5"/>
        <v>1.6</v>
      </c>
      <c r="H40" s="51">
        <f t="shared" si="6"/>
        <v>2</v>
      </c>
      <c r="I40" s="130" t="str">
        <f t="shared" si="7"/>
        <v>Low</v>
      </c>
      <c r="J40" s="133" t="str">
        <f>INDEX(Trends!$D$3:$D$404,MATCH(C40,Trends!$C$3:$C$404,0))</f>
        <v>Decreasing</v>
      </c>
      <c r="K40" s="123" t="str">
        <f>IF(Reliability!B38="x","x",(IF(ROUNDUP(Reliability!B38,0)=1,"Very High",IF(ROUNDUP(Reliability!B38,0)=2,"High",IF(ROUNDUP(Reliability!B38,0)=3,"Medium",IF(ROUNDUP(Reliability!B38,0)=4,"Low","Very Low"))))))</f>
        <v>Very High</v>
      </c>
      <c r="L40" s="54">
        <f t="shared" si="8"/>
        <v>2.6</v>
      </c>
      <c r="M40" s="53">
        <f>'Impact of the crisis'!N41</f>
        <v>2.2999999999999998</v>
      </c>
      <c r="N40" s="53">
        <f>'Impact of the crisis'!AB41</f>
        <v>2.7</v>
      </c>
      <c r="O40" s="54">
        <f>'Conditions of people affected'!R41</f>
        <v>1.25</v>
      </c>
      <c r="P40" s="53">
        <f>'Conditions of people affected'!K41</f>
        <v>1.5</v>
      </c>
      <c r="Q40" s="53">
        <f>'Conditions of people affected'!Q41</f>
        <v>1</v>
      </c>
      <c r="R40" s="53">
        <f t="shared" si="9"/>
        <v>1.4</v>
      </c>
      <c r="S40" s="53">
        <f>'Complexity of the crisis'!X41</f>
        <v>1.7</v>
      </c>
      <c r="T40" s="53">
        <f>'Complexity of the crisis'!AN41</f>
        <v>1</v>
      </c>
      <c r="U40" s="139" t="str">
        <f>VLOOKUP(C40,Lists!$C$3:$E$300,3,FALSE)</f>
        <v>Europe</v>
      </c>
      <c r="V40" s="140">
        <f t="array" ref="V40">LOOKUP(2,1/(Log!B:B=C40),Log!L:L)</f>
        <v>45760</v>
      </c>
    </row>
    <row r="41" spans="1:22">
      <c r="A41" s="55" t="str">
        <f>'Crisis Indicator Data'!A39</f>
        <v>Displacement from Russia-Ukraine conflict in Estonia</v>
      </c>
      <c r="B41" s="55" t="str">
        <f>Lists!G39</f>
        <v>Displacement from Russia-Ukraine conflict</v>
      </c>
      <c r="C41" s="55" t="str">
        <f>'Crisis Indicator Data'!C39</f>
        <v>EST002</v>
      </c>
      <c r="D41" s="55" t="str">
        <f>'Crisis Indicator Data'!D39</f>
        <v>Estonia</v>
      </c>
      <c r="E41" s="55" t="str">
        <f>'Crisis Indicator Data'!E39</f>
        <v>EST</v>
      </c>
      <c r="F41" s="55" t="str">
        <f>'Crisis Indicator Data'!B39</f>
        <v>International Displacement</v>
      </c>
      <c r="G41" s="52">
        <f t="shared" si="5"/>
        <v>1.2</v>
      </c>
      <c r="H41" s="51">
        <f t="shared" si="6"/>
        <v>2</v>
      </c>
      <c r="I41" s="130" t="str">
        <f t="shared" si="7"/>
        <v>Low</v>
      </c>
      <c r="J41" s="133" t="str">
        <f>INDEX(Trends!$D$3:$D$404,MATCH(C41,Trends!$C$3:$C$404,0))</f>
        <v>Stable</v>
      </c>
      <c r="K41" s="123" t="str">
        <f>IF(Reliability!B39="x","x",(IF(ROUNDUP(Reliability!B39,0)=1,"Very High",IF(ROUNDUP(Reliability!B39,0)=2,"High",IF(ROUNDUP(Reliability!B39,0)=3,"Medium",IF(ROUNDUP(Reliability!B39,0)=4,"Low","Very Low"))))))</f>
        <v>Very High</v>
      </c>
      <c r="L41" s="54">
        <f t="shared" si="8"/>
        <v>2.1</v>
      </c>
      <c r="M41" s="53">
        <f>'Impact of the crisis'!N42</f>
        <v>3.4</v>
      </c>
      <c r="N41" s="53">
        <f>'Impact of the crisis'!AB42</f>
        <v>1.3</v>
      </c>
      <c r="O41" s="54">
        <f>'Conditions of people affected'!R42</f>
        <v>1.05</v>
      </c>
      <c r="P41" s="53">
        <f>'Conditions of people affected'!K42</f>
        <v>1.1000000000000001</v>
      </c>
      <c r="Q41" s="53">
        <f>'Conditions of people affected'!Q42</f>
        <v>1</v>
      </c>
      <c r="R41" s="53">
        <f t="shared" si="9"/>
        <v>0.8</v>
      </c>
      <c r="S41" s="53">
        <f>'Complexity of the crisis'!X42</f>
        <v>0.6</v>
      </c>
      <c r="T41" s="53">
        <f>'Complexity of the crisis'!AN42</f>
        <v>1</v>
      </c>
      <c r="U41" s="139" t="str">
        <f>VLOOKUP(C41,Lists!$C$3:$E$300,3,FALSE)</f>
        <v>Europe</v>
      </c>
      <c r="V41" s="140">
        <f t="array" ref="V41">LOOKUP(2,1/(Log!B:B=C41),Log!L:L)</f>
        <v>45773</v>
      </c>
    </row>
    <row r="42" spans="1:22">
      <c r="A42" s="55" t="str">
        <f>'Crisis Indicator Data'!A40</f>
        <v>Complex crisis in Ethiopia</v>
      </c>
      <c r="B42" s="55" t="str">
        <f>Lists!G40</f>
        <v>Complex crisis</v>
      </c>
      <c r="C42" s="55" t="str">
        <f>'Crisis Indicator Data'!C40</f>
        <v>ETH001</v>
      </c>
      <c r="D42" s="55" t="str">
        <f>'Crisis Indicator Data'!D40</f>
        <v>Ethiopia</v>
      </c>
      <c r="E42" s="55" t="str">
        <f>'Crisis Indicator Data'!E40</f>
        <v>ETH</v>
      </c>
      <c r="F42" s="55" t="str">
        <f>'Crisis Indicator Data'!B40</f>
        <v>International Displacement,Conflict/ Violence,Drought/drier conditions</v>
      </c>
      <c r="G42" s="52">
        <f t="shared" si="5"/>
        <v>4.3</v>
      </c>
      <c r="H42" s="51">
        <f t="shared" si="6"/>
        <v>5</v>
      </c>
      <c r="I42" s="130" t="str">
        <f t="shared" si="7"/>
        <v>Very High</v>
      </c>
      <c r="J42" s="133" t="str">
        <f>INDEX(Trends!$D$3:$D$404,MATCH(C42,Trends!$C$3:$C$404,0))</f>
        <v>Stable</v>
      </c>
      <c r="K42" s="123" t="str">
        <f>IF(Reliability!B40="x","x",(IF(ROUNDUP(Reliability!B40,0)=1,"Very High",IF(ROUNDUP(Reliability!B40,0)=2,"High",IF(ROUNDUP(Reliability!B40,0)=3,"Medium",IF(ROUNDUP(Reliability!B40,0)=4,"Low","Very Low"))))))</f>
        <v>High</v>
      </c>
      <c r="L42" s="54">
        <f t="shared" si="8"/>
        <v>4.5999999999999996</v>
      </c>
      <c r="M42" s="53">
        <f>'Impact of the crisis'!N43</f>
        <v>5</v>
      </c>
      <c r="N42" s="53">
        <f>'Impact of the crisis'!AB43</f>
        <v>4.3</v>
      </c>
      <c r="O42" s="54">
        <f>'Conditions of people affected'!R43</f>
        <v>4.5</v>
      </c>
      <c r="P42" s="53">
        <f>'Conditions of people affected'!K43</f>
        <v>5</v>
      </c>
      <c r="Q42" s="53">
        <f>'Conditions of people affected'!Q43</f>
        <v>4</v>
      </c>
      <c r="R42" s="53">
        <f t="shared" si="9"/>
        <v>3.8</v>
      </c>
      <c r="S42" s="53">
        <f>'Complexity of the crisis'!X43</f>
        <v>3.6</v>
      </c>
      <c r="T42" s="53">
        <f>'Complexity of the crisis'!AN43</f>
        <v>4</v>
      </c>
      <c r="U42" s="139" t="str">
        <f>VLOOKUP(C42,Lists!$C$3:$E$300,3,FALSE)</f>
        <v>Africa</v>
      </c>
      <c r="V42" s="140">
        <f t="array" ref="V42">LOOKUP(2,1/(Log!B:B=C42),Log!L:L)</f>
        <v>45747</v>
      </c>
    </row>
    <row r="43" spans="1:22">
      <c r="A43" s="55" t="str">
        <f>'Crisis Indicator Data'!A41</f>
        <v>International Displacement in Ethiopia</v>
      </c>
      <c r="B43" s="55" t="str">
        <f>Lists!G41</f>
        <v>International Displacement</v>
      </c>
      <c r="C43" s="55" t="str">
        <f>'Crisis Indicator Data'!C41</f>
        <v>ETH003</v>
      </c>
      <c r="D43" s="55" t="str">
        <f>'Crisis Indicator Data'!D41</f>
        <v>Ethiopia</v>
      </c>
      <c r="E43" s="55" t="str">
        <f>'Crisis Indicator Data'!E41</f>
        <v>ETH</v>
      </c>
      <c r="F43" s="55" t="str">
        <f>'Crisis Indicator Data'!B41</f>
        <v>International Displacement</v>
      </c>
      <c r="G43" s="52">
        <f t="shared" si="5"/>
        <v>3.1</v>
      </c>
      <c r="H43" s="51">
        <f t="shared" si="6"/>
        <v>4</v>
      </c>
      <c r="I43" s="130" t="str">
        <f t="shared" si="7"/>
        <v>High</v>
      </c>
      <c r="J43" s="133" t="str">
        <f>INDEX(Trends!$D$3:$D$404,MATCH(C43,Trends!$C$3:$C$404,0))</f>
        <v>Increasing</v>
      </c>
      <c r="K43" s="123" t="str">
        <f>IF(Reliability!B41="x","x",(IF(ROUNDUP(Reliability!B41,0)=1,"Very High",IF(ROUNDUP(Reliability!B41,0)=2,"High",IF(ROUNDUP(Reliability!B41,0)=3,"Medium",IF(ROUNDUP(Reliability!B41,0)=4,"Low","Very Low"))))))</f>
        <v>Medium</v>
      </c>
      <c r="L43" s="54">
        <f t="shared" si="8"/>
        <v>4</v>
      </c>
      <c r="M43" s="53">
        <f>'Impact of the crisis'!N44</f>
        <v>4.7</v>
      </c>
      <c r="N43" s="53">
        <f>'Impact of the crisis'!AB44</f>
        <v>3.5</v>
      </c>
      <c r="O43" s="54">
        <f>'Conditions of people affected'!R44</f>
        <v>2.2000000000000002</v>
      </c>
      <c r="P43" s="53">
        <f>'Conditions of people affected'!K44</f>
        <v>3.4</v>
      </c>
      <c r="Q43" s="53">
        <f>'Conditions of people affected'!Q44</f>
        <v>1</v>
      </c>
      <c r="R43" s="53">
        <f t="shared" si="9"/>
        <v>3.6</v>
      </c>
      <c r="S43" s="53">
        <f>'Complexity of the crisis'!X44</f>
        <v>3.6</v>
      </c>
      <c r="T43" s="53">
        <f>'Complexity of the crisis'!AN44</f>
        <v>3.5</v>
      </c>
      <c r="U43" s="139" t="str">
        <f>VLOOKUP(C43,Lists!$C$3:$E$300,3,FALSE)</f>
        <v>Africa</v>
      </c>
      <c r="V43" s="140">
        <f t="array" ref="V43">LOOKUP(2,1/(Log!B:B=C43),Log!L:L)</f>
        <v>45747</v>
      </c>
    </row>
    <row r="44" spans="1:22">
      <c r="A44" s="55" t="str">
        <f>'Crisis Indicator Data'!A42</f>
        <v>Northern Ethiopia Conflict</v>
      </c>
      <c r="B44" s="55" t="str">
        <f>Lists!G42</f>
        <v>Northern Ethiopia Conflict</v>
      </c>
      <c r="C44" s="55" t="str">
        <f>'Crisis Indicator Data'!C42</f>
        <v>ETH004</v>
      </c>
      <c r="D44" s="55" t="str">
        <f>'Crisis Indicator Data'!D42</f>
        <v>Ethiopia</v>
      </c>
      <c r="E44" s="55" t="str">
        <f>'Crisis Indicator Data'!E42</f>
        <v>ETH</v>
      </c>
      <c r="F44" s="55" t="str">
        <f>'Crisis Indicator Data'!B42</f>
        <v>Conflict/ Violence</v>
      </c>
      <c r="G44" s="52">
        <f t="shared" si="5"/>
        <v>4.3</v>
      </c>
      <c r="H44" s="51">
        <f t="shared" si="6"/>
        <v>5</v>
      </c>
      <c r="I44" s="130" t="str">
        <f t="shared" si="7"/>
        <v>Very High</v>
      </c>
      <c r="J44" s="133" t="str">
        <f>INDEX(Trends!$D$3:$D$404,MATCH(C44,Trends!$C$3:$C$404,0))</f>
        <v>Increasing</v>
      </c>
      <c r="K44" s="123" t="str">
        <f>IF(Reliability!B42="x","x",(IF(ROUNDUP(Reliability!B42,0)=1,"Very High",IF(ROUNDUP(Reliability!B42,0)=2,"High",IF(ROUNDUP(Reliability!B42,0)=3,"Medium",IF(ROUNDUP(Reliability!B42,0)=4,"Low","Very Low"))))))</f>
        <v>High</v>
      </c>
      <c r="L44" s="54">
        <f t="shared" si="8"/>
        <v>4.5</v>
      </c>
      <c r="M44" s="53">
        <f>'Impact of the crisis'!N45</f>
        <v>2.9</v>
      </c>
      <c r="N44" s="53">
        <f>'Impact of the crisis'!AB45</f>
        <v>5</v>
      </c>
      <c r="O44" s="54">
        <f>'Conditions of people affected'!R45</f>
        <v>4.45</v>
      </c>
      <c r="P44" s="53">
        <f>'Conditions of people affected'!K45</f>
        <v>4.9000000000000004</v>
      </c>
      <c r="Q44" s="53">
        <f>'Conditions of people affected'!Q45</f>
        <v>4</v>
      </c>
      <c r="R44" s="53">
        <f t="shared" si="9"/>
        <v>3.8</v>
      </c>
      <c r="S44" s="53">
        <f>'Complexity of the crisis'!X45</f>
        <v>3.6</v>
      </c>
      <c r="T44" s="53">
        <f>'Complexity of the crisis'!AN45</f>
        <v>4</v>
      </c>
      <c r="U44" s="139" t="str">
        <f>VLOOKUP(C44,Lists!$C$3:$E$300,3,FALSE)</f>
        <v>Africa</v>
      </c>
      <c r="V44" s="140">
        <f t="array" ref="V44">LOOKUP(2,1/(Log!B:B=C44),Log!L:L)</f>
        <v>45747</v>
      </c>
    </row>
    <row r="45" spans="1:22">
      <c r="A45" s="55" t="str">
        <f>'Crisis Indicator Data'!A43</f>
        <v>Drought in Ethiopia</v>
      </c>
      <c r="B45" s="55" t="str">
        <f>Lists!G43</f>
        <v>Drought</v>
      </c>
      <c r="C45" s="55" t="str">
        <f>'Crisis Indicator Data'!C43</f>
        <v>ETH005</v>
      </c>
      <c r="D45" s="55" t="str">
        <f>'Crisis Indicator Data'!D43</f>
        <v>Ethiopia</v>
      </c>
      <c r="E45" s="55" t="str">
        <f>'Crisis Indicator Data'!E43</f>
        <v>ETH</v>
      </c>
      <c r="F45" s="55" t="str">
        <f>'Crisis Indicator Data'!B43</f>
        <v>Drought/drier conditions</v>
      </c>
      <c r="G45" s="52">
        <f t="shared" si="5"/>
        <v>4.0999999999999996</v>
      </c>
      <c r="H45" s="51">
        <f t="shared" si="6"/>
        <v>5</v>
      </c>
      <c r="I45" s="130" t="str">
        <f t="shared" si="7"/>
        <v>Very High</v>
      </c>
      <c r="J45" s="133" t="str">
        <f>INDEX(Trends!$D$3:$D$404,MATCH(C45,Trends!$C$3:$C$404,0))</f>
        <v>Stable</v>
      </c>
      <c r="K45" s="123" t="str">
        <f>IF(Reliability!B43="x","x",(IF(ROUNDUP(Reliability!B43,0)=1,"Very High",IF(ROUNDUP(Reliability!B43,0)=2,"High",IF(ROUNDUP(Reliability!B43,0)=3,"Medium",IF(ROUNDUP(Reliability!B43,0)=4,"Low","Very Low"))))))</f>
        <v>High</v>
      </c>
      <c r="L45" s="54">
        <f t="shared" si="8"/>
        <v>4.0999999999999996</v>
      </c>
      <c r="M45" s="53">
        <f>'Impact of the crisis'!N46</f>
        <v>4.5</v>
      </c>
      <c r="N45" s="53">
        <f>'Impact of the crisis'!AB46</f>
        <v>3.9</v>
      </c>
      <c r="O45" s="54">
        <f>'Conditions of people affected'!R46</f>
        <v>4.5</v>
      </c>
      <c r="P45" s="53">
        <f>'Conditions of people affected'!K46</f>
        <v>5</v>
      </c>
      <c r="Q45" s="53">
        <f>'Conditions of people affected'!Q46</f>
        <v>4</v>
      </c>
      <c r="R45" s="53">
        <f t="shared" si="9"/>
        <v>3.3</v>
      </c>
      <c r="S45" s="53">
        <f>'Complexity of the crisis'!X46</f>
        <v>3.6</v>
      </c>
      <c r="T45" s="53">
        <f>'Complexity of the crisis'!AN46</f>
        <v>3</v>
      </c>
      <c r="U45" s="139" t="str">
        <f>VLOOKUP(C45,Lists!$C$3:$E$300,3,FALSE)</f>
        <v>Africa</v>
      </c>
      <c r="V45" s="140">
        <f t="array" ref="V45">LOOKUP(2,1/(Log!B:B=C45),Log!L:L)</f>
        <v>45747</v>
      </c>
    </row>
    <row r="46" spans="1:22">
      <c r="A46" s="55" t="str">
        <f>'Crisis Indicator Data'!A44</f>
        <v>Mixed migration flows in Greece</v>
      </c>
      <c r="B46" s="55" t="str">
        <f>Lists!G44</f>
        <v>Mixed Migration</v>
      </c>
      <c r="C46" s="55" t="str">
        <f>'Crisis Indicator Data'!C44</f>
        <v>GRC002</v>
      </c>
      <c r="D46" s="55" t="str">
        <f>'Crisis Indicator Data'!D44</f>
        <v>Greece</v>
      </c>
      <c r="E46" s="55" t="str">
        <f>'Crisis Indicator Data'!E44</f>
        <v>GRC</v>
      </c>
      <c r="F46" s="55" t="str">
        <f>'Crisis Indicator Data'!B44</f>
        <v>International Displacement</v>
      </c>
      <c r="G46" s="52">
        <f t="shared" si="5"/>
        <v>2.2999999999999998</v>
      </c>
      <c r="H46" s="51">
        <f t="shared" si="6"/>
        <v>3</v>
      </c>
      <c r="I46" s="130" t="str">
        <f t="shared" si="7"/>
        <v>Medium</v>
      </c>
      <c r="J46" s="133" t="str">
        <f>INDEX(Trends!$D$3:$D$404,MATCH(C46,Trends!$C$3:$C$404,0))</f>
        <v>Stable</v>
      </c>
      <c r="K46" s="123" t="str">
        <f>IF(Reliability!B44="x","x",(IF(ROUNDUP(Reliability!B44,0)=1,"Very High",IF(ROUNDUP(Reliability!B44,0)=2,"High",IF(ROUNDUP(Reliability!B44,0)=3,"Medium",IF(ROUNDUP(Reliability!B44,0)=4,"Low","Very Low"))))))</f>
        <v>High</v>
      </c>
      <c r="L46" s="54">
        <f t="shared" si="8"/>
        <v>2.2999999999999998</v>
      </c>
      <c r="M46" s="53">
        <f>'Impact of the crisis'!N47</f>
        <v>0.6</v>
      </c>
      <c r="N46" s="53">
        <f>'Impact of the crisis'!AB47</f>
        <v>3</v>
      </c>
      <c r="O46" s="54">
        <f>'Conditions of people affected'!R47</f>
        <v>2.65</v>
      </c>
      <c r="P46" s="53">
        <f>'Conditions of people affected'!K47</f>
        <v>2.2999999999999998</v>
      </c>
      <c r="Q46" s="53">
        <f>'Conditions of people affected'!Q47</f>
        <v>3</v>
      </c>
      <c r="R46" s="53">
        <f t="shared" si="9"/>
        <v>1.7</v>
      </c>
      <c r="S46" s="53">
        <f>'Complexity of the crisis'!X47</f>
        <v>1.9</v>
      </c>
      <c r="T46" s="53">
        <f>'Complexity of the crisis'!AN47</f>
        <v>1.5</v>
      </c>
      <c r="U46" s="139" t="str">
        <f>VLOOKUP(C46,Lists!$C$3:$E$300,3,FALSE)</f>
        <v>Europe</v>
      </c>
      <c r="V46" s="140">
        <f t="array" ref="V46">LOOKUP(2,1/(Log!B:B=C46),Log!L:L)</f>
        <v>45771</v>
      </c>
    </row>
    <row r="47" spans="1:22">
      <c r="A47" s="55" t="str">
        <f>'Crisis Indicator Data'!A45</f>
        <v>Complex crisis in Guatemala</v>
      </c>
      <c r="B47" s="55" t="str">
        <f>Lists!G45</f>
        <v>Complex crisis</v>
      </c>
      <c r="C47" s="55" t="str">
        <f>'Crisis Indicator Data'!C45</f>
        <v>GTM001</v>
      </c>
      <c r="D47" s="55" t="str">
        <f>'Crisis Indicator Data'!D45</f>
        <v>Guatemala</v>
      </c>
      <c r="E47" s="55" t="str">
        <f>'Crisis Indicator Data'!E45</f>
        <v>GTM</v>
      </c>
      <c r="F47" s="55" t="str">
        <f>'Crisis Indicator Data'!B45</f>
        <v>Drought/drier conditions,Floods</v>
      </c>
      <c r="G47" s="52">
        <f t="shared" si="5"/>
        <v>3.3</v>
      </c>
      <c r="H47" s="51">
        <f t="shared" si="6"/>
        <v>4</v>
      </c>
      <c r="I47" s="130" t="str">
        <f t="shared" si="7"/>
        <v>High</v>
      </c>
      <c r="J47" s="133" t="str">
        <f>INDEX(Trends!$D$3:$D$404,MATCH(C47,Trends!$C$3:$C$404,0))</f>
        <v>Decreasing</v>
      </c>
      <c r="K47" s="123" t="str">
        <f>IF(Reliability!B45="x","x",(IF(ROUNDUP(Reliability!B45,0)=1,"Very High",IF(ROUNDUP(Reliability!B45,0)=2,"High",IF(ROUNDUP(Reliability!B45,0)=3,"Medium",IF(ROUNDUP(Reliability!B45,0)=4,"Low","Very Low"))))))</f>
        <v>Very High</v>
      </c>
      <c r="L47" s="54">
        <f t="shared" si="8"/>
        <v>3.4</v>
      </c>
      <c r="M47" s="53">
        <f>'Impact of the crisis'!N48</f>
        <v>4.4000000000000004</v>
      </c>
      <c r="N47" s="53">
        <f>'Impact of the crisis'!AB48</f>
        <v>2.7</v>
      </c>
      <c r="O47" s="54">
        <f>'Conditions of people affected'!R48</f>
        <v>3.45</v>
      </c>
      <c r="P47" s="53">
        <f>'Conditions of people affected'!K48</f>
        <v>3.9</v>
      </c>
      <c r="Q47" s="53">
        <f>'Conditions of people affected'!Q48</f>
        <v>3</v>
      </c>
      <c r="R47" s="53">
        <f t="shared" si="9"/>
        <v>3.1</v>
      </c>
      <c r="S47" s="53">
        <f>'Complexity of the crisis'!X48</f>
        <v>3.1</v>
      </c>
      <c r="T47" s="53">
        <f>'Complexity of the crisis'!AN48</f>
        <v>3</v>
      </c>
      <c r="U47" s="139" t="str">
        <f>VLOOKUP(C47,Lists!$C$3:$E$300,3,FALSE)</f>
        <v>Americas</v>
      </c>
      <c r="V47" s="140">
        <f t="array" ref="V47">LOOKUP(2,1/(Log!B:B=C47),Log!L:L)</f>
        <v>45777</v>
      </c>
    </row>
    <row r="48" spans="1:22">
      <c r="A48" s="55" t="str">
        <f>'Crisis Indicator Data'!A46</f>
        <v>Complex crisis in Honduras</v>
      </c>
      <c r="B48" s="55" t="str">
        <f>Lists!G46</f>
        <v>Complex crisis</v>
      </c>
      <c r="C48" s="55" t="str">
        <f>'Crisis Indicator Data'!C46</f>
        <v>HND001</v>
      </c>
      <c r="D48" s="55" t="str">
        <f>'Crisis Indicator Data'!D46</f>
        <v>Honduras</v>
      </c>
      <c r="E48" s="55" t="str">
        <f>'Crisis Indicator Data'!E46</f>
        <v>HND</v>
      </c>
      <c r="F48" s="55" t="str">
        <f>'Crisis Indicator Data'!B46</f>
        <v>International Displacement,Drought/drier conditions,Conflict/ Violence</v>
      </c>
      <c r="G48" s="52">
        <f t="shared" si="5"/>
        <v>3.4</v>
      </c>
      <c r="H48" s="51">
        <f t="shared" si="6"/>
        <v>4</v>
      </c>
      <c r="I48" s="130" t="str">
        <f t="shared" si="7"/>
        <v>High</v>
      </c>
      <c r="J48" s="133" t="str">
        <f>INDEX(Trends!$D$3:$D$404,MATCH(C48,Trends!$C$3:$C$404,0))</f>
        <v>Stable</v>
      </c>
      <c r="K48" s="123" t="str">
        <f>IF(Reliability!B46="x","x",(IF(ROUNDUP(Reliability!B46,0)=1,"Very High",IF(ROUNDUP(Reliability!B46,0)=2,"High",IF(ROUNDUP(Reliability!B46,0)=3,"Medium",IF(ROUNDUP(Reliability!B46,0)=4,"Low","Very Low"))))))</f>
        <v>Very High</v>
      </c>
      <c r="L48" s="54">
        <f t="shared" si="8"/>
        <v>3.9</v>
      </c>
      <c r="M48" s="53">
        <f>'Impact of the crisis'!N49</f>
        <v>4.2</v>
      </c>
      <c r="N48" s="53">
        <f>'Impact of the crisis'!AB49</f>
        <v>3.7</v>
      </c>
      <c r="O48" s="54">
        <f>'Conditions of people affected'!R49</f>
        <v>3.35</v>
      </c>
      <c r="P48" s="53">
        <f>'Conditions of people affected'!K49</f>
        <v>3.7</v>
      </c>
      <c r="Q48" s="53">
        <f>'Conditions of people affected'!Q49</f>
        <v>3</v>
      </c>
      <c r="R48" s="53">
        <f t="shared" si="9"/>
        <v>3.2</v>
      </c>
      <c r="S48" s="53">
        <f>'Complexity of the crisis'!X49</f>
        <v>2.8</v>
      </c>
      <c r="T48" s="53">
        <f>'Complexity of the crisis'!AN49</f>
        <v>3.5</v>
      </c>
      <c r="U48" s="139" t="str">
        <f>VLOOKUP(C48,Lists!$C$3:$E$300,3,FALSE)</f>
        <v>Americas</v>
      </c>
      <c r="V48" s="140">
        <f t="array" ref="V48">LOOKUP(2,1/(Log!B:B=C48),Log!L:L)</f>
        <v>45777</v>
      </c>
    </row>
    <row r="49" spans="1:22">
      <c r="A49" s="55" t="str">
        <f>'Crisis Indicator Data'!A47</f>
        <v>Complex crisis in Haiti</v>
      </c>
      <c r="B49" s="55" t="str">
        <f>Lists!G47</f>
        <v>Complex crisis</v>
      </c>
      <c r="C49" s="55" t="str">
        <f>'Crisis Indicator Data'!C47</f>
        <v>HTI001</v>
      </c>
      <c r="D49" s="55" t="str">
        <f>'Crisis Indicator Data'!D47</f>
        <v>Haiti</v>
      </c>
      <c r="E49" s="55" t="str">
        <f>'Crisis Indicator Data'!E47</f>
        <v>HTI</v>
      </c>
      <c r="F49" s="55" t="str">
        <f>'Crisis Indicator Data'!B47</f>
        <v>Conflict/ Violence,Political/economic crisis</v>
      </c>
      <c r="G49" s="52">
        <f t="shared" si="5"/>
        <v>4.4000000000000004</v>
      </c>
      <c r="H49" s="51">
        <f t="shared" si="6"/>
        <v>5</v>
      </c>
      <c r="I49" s="130" t="str">
        <f t="shared" si="7"/>
        <v>Very High</v>
      </c>
      <c r="J49" s="133" t="str">
        <f>INDEX(Trends!$D$3:$D$404,MATCH(C49,Trends!$C$3:$C$404,0))</f>
        <v>Increasing</v>
      </c>
      <c r="K49" s="123" t="str">
        <f>IF(Reliability!B47="x","x",(IF(ROUNDUP(Reliability!B47,0)=1,"Very High",IF(ROUNDUP(Reliability!B47,0)=2,"High",IF(ROUNDUP(Reliability!B47,0)=3,"Medium",IF(ROUNDUP(Reliability!B47,0)=4,"Low","Very Low"))))))</f>
        <v>Very High</v>
      </c>
      <c r="L49" s="54">
        <f t="shared" si="8"/>
        <v>4.4000000000000004</v>
      </c>
      <c r="M49" s="53">
        <f>'Impact of the crisis'!N50</f>
        <v>4</v>
      </c>
      <c r="N49" s="53">
        <f>'Impact of the crisis'!AB50</f>
        <v>4.5999999999999996</v>
      </c>
      <c r="O49" s="54">
        <f>'Conditions of people affected'!R50</f>
        <v>4.8</v>
      </c>
      <c r="P49" s="53">
        <f>'Conditions of people affected'!K50</f>
        <v>4.5999999999999996</v>
      </c>
      <c r="Q49" s="53">
        <f>'Conditions of people affected'!Q50</f>
        <v>5</v>
      </c>
      <c r="R49" s="53">
        <f t="shared" si="9"/>
        <v>3.8</v>
      </c>
      <c r="S49" s="53">
        <f>'Complexity of the crisis'!X50</f>
        <v>3.6</v>
      </c>
      <c r="T49" s="53">
        <f>'Complexity of the crisis'!AN50</f>
        <v>4</v>
      </c>
      <c r="U49" s="139" t="str">
        <f>VLOOKUP(C49,Lists!$C$3:$E$300,3,FALSE)</f>
        <v>Americas</v>
      </c>
      <c r="V49" s="140">
        <f t="array" ref="V49">LOOKUP(2,1/(Log!B:B=C49),Log!L:L)</f>
        <v>45777</v>
      </c>
    </row>
    <row r="50" spans="1:22">
      <c r="A50" s="55" t="str">
        <f>'Crisis Indicator Data'!A48</f>
        <v>Displacement from Russia-Ukraine conflict in Hungary</v>
      </c>
      <c r="B50" s="55" t="str">
        <f>Lists!G48</f>
        <v>Displacement from Russia-Ukraine conflict</v>
      </c>
      <c r="C50" s="55" t="str">
        <f>'Crisis Indicator Data'!C48</f>
        <v>HUN002</v>
      </c>
      <c r="D50" s="55" t="str">
        <f>'Crisis Indicator Data'!D48</f>
        <v>Hungary</v>
      </c>
      <c r="E50" s="55" t="str">
        <f>'Crisis Indicator Data'!E48</f>
        <v>HUN</v>
      </c>
      <c r="F50" s="55" t="str">
        <f>'Crisis Indicator Data'!B48</f>
        <v>International Displacement</v>
      </c>
      <c r="G50" s="52">
        <f t="shared" si="5"/>
        <v>1.5</v>
      </c>
      <c r="H50" s="51">
        <f t="shared" si="6"/>
        <v>2</v>
      </c>
      <c r="I50" s="130" t="str">
        <f t="shared" si="7"/>
        <v>Low</v>
      </c>
      <c r="J50" s="133" t="str">
        <f>INDEX(Trends!$D$3:$D$404,MATCH(C50,Trends!$C$3:$C$404,0))</f>
        <v>Stable</v>
      </c>
      <c r="K50" s="123" t="str">
        <f>IF(Reliability!B48="x","x",(IF(ROUNDUP(Reliability!B48,0)=1,"Very High",IF(ROUNDUP(Reliability!B48,0)=2,"High",IF(ROUNDUP(Reliability!B48,0)=3,"Medium",IF(ROUNDUP(Reliability!B48,0)=4,"Low","Very Low"))))))</f>
        <v>Very High</v>
      </c>
      <c r="L50" s="54">
        <f t="shared" si="8"/>
        <v>2.6</v>
      </c>
      <c r="M50" s="53">
        <f>'Impact of the crisis'!N51</f>
        <v>4.2</v>
      </c>
      <c r="N50" s="53">
        <f>'Impact of the crisis'!AB51</f>
        <v>1.4</v>
      </c>
      <c r="O50" s="54">
        <f>'Conditions of people affected'!R51</f>
        <v>1.1499999999999999</v>
      </c>
      <c r="P50" s="53">
        <f>'Conditions of people affected'!K51</f>
        <v>1.3</v>
      </c>
      <c r="Q50" s="53">
        <f>'Conditions of people affected'!Q51</f>
        <v>1</v>
      </c>
      <c r="R50" s="53">
        <f t="shared" si="9"/>
        <v>1.1000000000000001</v>
      </c>
      <c r="S50" s="53">
        <f>'Complexity of the crisis'!X51</f>
        <v>1.2</v>
      </c>
      <c r="T50" s="53">
        <f>'Complexity of the crisis'!AN51</f>
        <v>1</v>
      </c>
      <c r="U50" s="139" t="str">
        <f>VLOOKUP(C50,Lists!$C$3:$E$300,3,FALSE)</f>
        <v>Europe</v>
      </c>
      <c r="V50" s="140">
        <f t="array" ref="V50">LOOKUP(2,1/(Log!B:B=C50),Log!L:L)</f>
        <v>45773</v>
      </c>
    </row>
    <row r="51" spans="1:22" ht="14.1" customHeight="1">
      <c r="A51" s="55" t="str">
        <f>'Crisis Indicator Data'!A49</f>
        <v>Papua Conflict</v>
      </c>
      <c r="B51" s="55" t="str">
        <f>Lists!G49</f>
        <v>Papua Conflict</v>
      </c>
      <c r="C51" s="55" t="str">
        <f>'Crisis Indicator Data'!C49</f>
        <v>IDN002</v>
      </c>
      <c r="D51" s="55" t="str">
        <f>'Crisis Indicator Data'!D49</f>
        <v>Indonesia</v>
      </c>
      <c r="E51" s="55" t="str">
        <f>'Crisis Indicator Data'!E49</f>
        <v>IDN</v>
      </c>
      <c r="F51" s="55" t="str">
        <f>'Crisis Indicator Data'!B49</f>
        <v>Conflict/ Violence</v>
      </c>
      <c r="G51" s="52">
        <f t="shared" si="5"/>
        <v>2.5</v>
      </c>
      <c r="H51" s="51">
        <f t="shared" si="6"/>
        <v>3</v>
      </c>
      <c r="I51" s="130" t="str">
        <f t="shared" si="7"/>
        <v>Medium</v>
      </c>
      <c r="J51" s="133" t="str">
        <f>INDEX(Trends!$D$3:$D$404,MATCH(C51,Trends!$C$3:$C$404,0))</f>
        <v>Stable</v>
      </c>
      <c r="K51" s="123" t="str">
        <f>IF(Reliability!B49="x","x",(IF(ROUNDUP(Reliability!B49,0)=1,"Very High",IF(ROUNDUP(Reliability!B49,0)=2,"High",IF(ROUNDUP(Reliability!B49,0)=3,"Medium",IF(ROUNDUP(Reliability!B49,0)=4,"Low","Very Low"))))))</f>
        <v>High</v>
      </c>
      <c r="L51" s="54">
        <f t="shared" si="8"/>
        <v>2.9</v>
      </c>
      <c r="M51" s="53">
        <f>'Impact of the crisis'!N52</f>
        <v>2.1</v>
      </c>
      <c r="N51" s="53">
        <f>'Impact of the crisis'!AB52</f>
        <v>3.3</v>
      </c>
      <c r="O51" s="54">
        <f>'Conditions of people affected'!R52</f>
        <v>1.85</v>
      </c>
      <c r="P51" s="53">
        <f>'Conditions of people affected'!K52</f>
        <v>1.7</v>
      </c>
      <c r="Q51" s="53">
        <f>'Conditions of people affected'!Q52</f>
        <v>2</v>
      </c>
      <c r="R51" s="53">
        <f t="shared" si="9"/>
        <v>3.1</v>
      </c>
      <c r="S51" s="53">
        <f>'Complexity of the crisis'!X52</f>
        <v>2.6</v>
      </c>
      <c r="T51" s="53">
        <f>'Complexity of the crisis'!AN52</f>
        <v>3.5</v>
      </c>
      <c r="U51" s="139" t="str">
        <f>VLOOKUP(C51,Lists!$C$3:$E$300,3,FALSE)</f>
        <v>Asia</v>
      </c>
      <c r="V51" s="140">
        <f t="array" ref="V51">LOOKUP(2,1/(Log!B:B=C51),Log!L:L)</f>
        <v>45777</v>
      </c>
    </row>
    <row r="52" spans="1:22" ht="14.1" customHeight="1">
      <c r="A52" s="55" t="str">
        <f>'Crisis Indicator Data'!A50</f>
        <v>Afghan Refugees in Iran</v>
      </c>
      <c r="B52" s="55" t="str">
        <f>Lists!G50</f>
        <v>Afghan Refugees</v>
      </c>
      <c r="C52" s="55" t="str">
        <f>'Crisis Indicator Data'!C50</f>
        <v>IRN004</v>
      </c>
      <c r="D52" s="55" t="str">
        <f>'Crisis Indicator Data'!D50</f>
        <v>Iran</v>
      </c>
      <c r="E52" s="55" t="str">
        <f>'Crisis Indicator Data'!E50</f>
        <v>IRN</v>
      </c>
      <c r="F52" s="55" t="str">
        <f>'Crisis Indicator Data'!B50</f>
        <v>International Displacement</v>
      </c>
      <c r="G52" s="52">
        <f t="shared" si="5"/>
        <v>3.8</v>
      </c>
      <c r="H52" s="51">
        <f t="shared" si="6"/>
        <v>4</v>
      </c>
      <c r="I52" s="130" t="str">
        <f t="shared" si="7"/>
        <v>High</v>
      </c>
      <c r="J52" s="133" t="str">
        <f>INDEX(Trends!$D$3:$D$404,MATCH(C52,Trends!$C$3:$C$404,0))</f>
        <v>Increasing</v>
      </c>
      <c r="K52" s="123" t="str">
        <f>IF(Reliability!B50="x","x",(IF(ROUNDUP(Reliability!B50,0)=1,"Very High",IF(ROUNDUP(Reliability!B50,0)=2,"High",IF(ROUNDUP(Reliability!B50,0)=3,"Medium",IF(ROUNDUP(Reliability!B50,0)=4,"Low","Very Low"))))))</f>
        <v>High</v>
      </c>
      <c r="L52" s="54">
        <f t="shared" si="8"/>
        <v>3.6</v>
      </c>
      <c r="M52" s="53">
        <f>'Impact of the crisis'!N53</f>
        <v>2.7</v>
      </c>
      <c r="N52" s="53">
        <f>'Impact of the crisis'!AB53</f>
        <v>4</v>
      </c>
      <c r="O52" s="54">
        <f>'Conditions of people affected'!R53</f>
        <v>4.3</v>
      </c>
      <c r="P52" s="53">
        <f>'Conditions of people affected'!K53</f>
        <v>4.5999999999999996</v>
      </c>
      <c r="Q52" s="53">
        <f>'Conditions of people affected'!Q53</f>
        <v>4</v>
      </c>
      <c r="R52" s="53">
        <f t="shared" si="9"/>
        <v>3.2</v>
      </c>
      <c r="S52" s="53">
        <f>'Complexity of the crisis'!X53</f>
        <v>3.3</v>
      </c>
      <c r="T52" s="53">
        <f>'Complexity of the crisis'!AN53</f>
        <v>3</v>
      </c>
      <c r="U52" s="139" t="str">
        <f>VLOOKUP(C52,Lists!$C$3:$E$300,3,FALSE)</f>
        <v>Middle east</v>
      </c>
      <c r="V52" s="140">
        <f t="array" ref="V52">LOOKUP(2,1/(Log!B:B=C52),Log!L:L)</f>
        <v>45777</v>
      </c>
    </row>
    <row r="53" spans="1:22">
      <c r="A53" s="55" t="str">
        <f>'Crisis Indicator Data'!A51</f>
        <v>Multiple crises in Iraq</v>
      </c>
      <c r="B53" s="55" t="str">
        <f>Lists!G51</f>
        <v>Country level</v>
      </c>
      <c r="C53" s="55" t="str">
        <f>'Crisis Indicator Data'!C51</f>
        <v>IRQ001</v>
      </c>
      <c r="D53" s="55" t="str">
        <f>'Crisis Indicator Data'!D51</f>
        <v>Iraq</v>
      </c>
      <c r="E53" s="55" t="str">
        <f>'Crisis Indicator Data'!E51</f>
        <v>IRQ</v>
      </c>
      <c r="F53" s="55" t="str">
        <f>'Crisis Indicator Data'!B51</f>
        <v>International Displacement,Conflict/ Violence</v>
      </c>
      <c r="G53" s="52">
        <f t="shared" si="5"/>
        <v>2.9</v>
      </c>
      <c r="H53" s="51">
        <f t="shared" si="6"/>
        <v>3</v>
      </c>
      <c r="I53" s="130" t="str">
        <f t="shared" si="7"/>
        <v>Medium</v>
      </c>
      <c r="J53" s="133" t="str">
        <f>INDEX(Trends!$D$3:$D$404,MATCH(C53,Trends!$C$3:$C$404,0))</f>
        <v>Decreasing</v>
      </c>
      <c r="K53" s="123" t="str">
        <f>IF(Reliability!B51="x","x",(IF(ROUNDUP(Reliability!B51,0)=1,"Very High",IF(ROUNDUP(Reliability!B51,0)=2,"High",IF(ROUNDUP(Reliability!B51,0)=3,"Medium",IF(ROUNDUP(Reliability!B51,0)=4,"Low","Very Low"))))))</f>
        <v>Very High</v>
      </c>
      <c r="L53" s="54">
        <f t="shared" si="8"/>
        <v>4</v>
      </c>
      <c r="M53" s="53">
        <f>'Impact of the crisis'!N54</f>
        <v>4.7</v>
      </c>
      <c r="N53" s="53">
        <f>'Impact of the crisis'!AB54</f>
        <v>3.5</v>
      </c>
      <c r="O53" s="54">
        <f>'Conditions of people affected'!R54</f>
        <v>1.9</v>
      </c>
      <c r="P53" s="53">
        <f>'Conditions of people affected'!K54</f>
        <v>1.8</v>
      </c>
      <c r="Q53" s="53">
        <f>'Conditions of people affected'!Q54</f>
        <v>2</v>
      </c>
      <c r="R53" s="53">
        <f t="shared" si="9"/>
        <v>3.3</v>
      </c>
      <c r="S53" s="53">
        <f>'Complexity of the crisis'!X54</f>
        <v>3.1</v>
      </c>
      <c r="T53" s="53">
        <f>'Complexity of the crisis'!AN54</f>
        <v>3.5</v>
      </c>
      <c r="U53" s="139" t="str">
        <f>VLOOKUP(C53,Lists!$C$3:$E$300,3,FALSE)</f>
        <v>Middle east</v>
      </c>
      <c r="V53" s="140">
        <f t="array" ref="V53">LOOKUP(2,1/(Log!B:B=C53),Log!L:L)</f>
        <v>45771</v>
      </c>
    </row>
    <row r="54" spans="1:22">
      <c r="A54" s="55" t="str">
        <f>'Crisis Indicator Data'!A52</f>
        <v>Conflict  in Iraq</v>
      </c>
      <c r="B54" s="55" t="str">
        <f>Lists!G52</f>
        <v>Conflict</v>
      </c>
      <c r="C54" s="55" t="str">
        <f>'Crisis Indicator Data'!C52</f>
        <v>IRQ002</v>
      </c>
      <c r="D54" s="55" t="str">
        <f>'Crisis Indicator Data'!D52</f>
        <v>Iraq</v>
      </c>
      <c r="E54" s="55" t="str">
        <f>'Crisis Indicator Data'!E52</f>
        <v>IRQ</v>
      </c>
      <c r="F54" s="55" t="str">
        <f>'Crisis Indicator Data'!B52</f>
        <v>Conflict/ Violence</v>
      </c>
      <c r="G54" s="52">
        <f t="shared" si="5"/>
        <v>2.7</v>
      </c>
      <c r="H54" s="51">
        <f t="shared" si="6"/>
        <v>3</v>
      </c>
      <c r="I54" s="130" t="str">
        <f t="shared" si="7"/>
        <v>Medium</v>
      </c>
      <c r="J54" s="133" t="str">
        <f>INDEX(Trends!$D$3:$D$404,MATCH(C54,Trends!$C$3:$C$404,0))</f>
        <v>Decreasing</v>
      </c>
      <c r="K54" s="123" t="str">
        <f>IF(Reliability!B52="x","x",(IF(ROUNDUP(Reliability!B52,0)=1,"Very High",IF(ROUNDUP(Reliability!B52,0)=2,"High",IF(ROUNDUP(Reliability!B52,0)=3,"Medium",IF(ROUNDUP(Reliability!B52,0)=4,"Low","Very Low"))))))</f>
        <v>Very High</v>
      </c>
      <c r="L54" s="54">
        <f t="shared" si="8"/>
        <v>4</v>
      </c>
      <c r="M54" s="53">
        <f>'Impact of the crisis'!N55</f>
        <v>4.7</v>
      </c>
      <c r="N54" s="53">
        <f>'Impact of the crisis'!AB55</f>
        <v>3.6</v>
      </c>
      <c r="O54" s="54">
        <f>'Conditions of people affected'!R55</f>
        <v>1.8</v>
      </c>
      <c r="P54" s="53">
        <f>'Conditions of people affected'!K55</f>
        <v>1.6</v>
      </c>
      <c r="Q54" s="53">
        <f>'Conditions of people affected'!Q55</f>
        <v>2</v>
      </c>
      <c r="R54" s="53">
        <f t="shared" si="9"/>
        <v>2.8</v>
      </c>
      <c r="S54" s="53">
        <f>'Complexity of the crisis'!X55</f>
        <v>3.1</v>
      </c>
      <c r="T54" s="53">
        <f>'Complexity of the crisis'!AN55</f>
        <v>2.5</v>
      </c>
      <c r="U54" s="139" t="str">
        <f>VLOOKUP(C54,Lists!$C$3:$E$300,3,FALSE)</f>
        <v>Middle east</v>
      </c>
      <c r="V54" s="140">
        <f t="array" ref="V54">LOOKUP(2,1/(Log!B:B=C54),Log!L:L)</f>
        <v>45771</v>
      </c>
    </row>
    <row r="55" spans="1:22">
      <c r="A55" s="55" t="str">
        <f>'Crisis Indicator Data'!A53</f>
        <v>Syrian and Palestinian refugees in iraq</v>
      </c>
      <c r="B55" s="55" t="str">
        <f>Lists!G53</f>
        <v>Syrian Refugees</v>
      </c>
      <c r="C55" s="55" t="str">
        <f>'Crisis Indicator Data'!C53</f>
        <v>IRQ003</v>
      </c>
      <c r="D55" s="55" t="str">
        <f>'Crisis Indicator Data'!D53</f>
        <v>Iraq</v>
      </c>
      <c r="E55" s="55" t="str">
        <f>'Crisis Indicator Data'!E53</f>
        <v>IRQ</v>
      </c>
      <c r="F55" s="55" t="str">
        <f>'Crisis Indicator Data'!B53</f>
        <v>International Displacement</v>
      </c>
      <c r="G55" s="52">
        <f t="shared" si="5"/>
        <v>2.1</v>
      </c>
      <c r="H55" s="51">
        <f t="shared" si="6"/>
        <v>3</v>
      </c>
      <c r="I55" s="130" t="str">
        <f t="shared" si="7"/>
        <v>Medium</v>
      </c>
      <c r="J55" s="133" t="str">
        <f>INDEX(Trends!$D$3:$D$404,MATCH(C55,Trends!$C$3:$C$404,0))</f>
        <v>Stable</v>
      </c>
      <c r="K55" s="123" t="str">
        <f>IF(Reliability!B53="x","x",(IF(ROUNDUP(Reliability!B53,0)=1,"Very High",IF(ROUNDUP(Reliability!B53,0)=2,"High",IF(ROUNDUP(Reliability!B53,0)=3,"Medium",IF(ROUNDUP(Reliability!B53,0)=4,"Low","Very Low"))))))</f>
        <v>High</v>
      </c>
      <c r="L55" s="54">
        <f t="shared" si="8"/>
        <v>2.8</v>
      </c>
      <c r="M55" s="53">
        <f>'Impact of the crisis'!N56</f>
        <v>1.6</v>
      </c>
      <c r="N55" s="53">
        <f>'Impact of the crisis'!AB56</f>
        <v>3.3</v>
      </c>
      <c r="O55" s="54">
        <f>'Conditions of people affected'!R56</f>
        <v>1.45</v>
      </c>
      <c r="P55" s="53">
        <f>'Conditions of people affected'!K56</f>
        <v>0.9</v>
      </c>
      <c r="Q55" s="53">
        <f>'Conditions of people affected'!Q56</f>
        <v>2</v>
      </c>
      <c r="R55" s="53">
        <f t="shared" si="9"/>
        <v>2.6</v>
      </c>
      <c r="S55" s="53">
        <f>'Complexity of the crisis'!X56</f>
        <v>3.1</v>
      </c>
      <c r="T55" s="53">
        <f>'Complexity of the crisis'!AN56</f>
        <v>2</v>
      </c>
      <c r="U55" s="139" t="str">
        <f>VLOOKUP(C55,Lists!$C$3:$E$300,3,FALSE)</f>
        <v>Middle east</v>
      </c>
      <c r="V55" s="140">
        <f t="array" ref="V55">LOOKUP(2,1/(Log!B:B=C55),Log!L:L)</f>
        <v>45771</v>
      </c>
    </row>
    <row r="56" spans="1:22">
      <c r="A56" s="55" t="str">
        <f>'Crisis Indicator Data'!A54</f>
        <v>Mixed migration flows in Italy</v>
      </c>
      <c r="B56" s="55" t="str">
        <f>Lists!G54</f>
        <v>Mixed Migration</v>
      </c>
      <c r="C56" s="55" t="str">
        <f>'Crisis Indicator Data'!C54</f>
        <v>ITA002</v>
      </c>
      <c r="D56" s="55" t="str">
        <f>'Crisis Indicator Data'!D54</f>
        <v>Italy</v>
      </c>
      <c r="E56" s="55" t="str">
        <f>'Crisis Indicator Data'!E54</f>
        <v>ITA</v>
      </c>
      <c r="F56" s="55" t="str">
        <f>'Crisis Indicator Data'!B54</f>
        <v>International Displacement</v>
      </c>
      <c r="G56" s="52">
        <f t="shared" si="5"/>
        <v>1.7</v>
      </c>
      <c r="H56" s="51">
        <f t="shared" si="6"/>
        <v>2</v>
      </c>
      <c r="I56" s="130" t="str">
        <f t="shared" si="7"/>
        <v>Low</v>
      </c>
      <c r="J56" s="133" t="str">
        <f>INDEX(Trends!$D$3:$D$404,MATCH(C56,Trends!$C$3:$C$404,0))</f>
        <v>Decreasing</v>
      </c>
      <c r="K56" s="123" t="str">
        <f>IF(Reliability!B54="x","x",(IF(ROUNDUP(Reliability!B54,0)=1,"Very High",IF(ROUNDUP(Reliability!B54,0)=2,"High",IF(ROUNDUP(Reliability!B54,0)=3,"Medium",IF(ROUNDUP(Reliability!B54,0)=4,"Low","Very Low"))))))</f>
        <v>Very High</v>
      </c>
      <c r="L56" s="54">
        <f t="shared" si="8"/>
        <v>2.7</v>
      </c>
      <c r="M56" s="53">
        <f>'Impact of the crisis'!N57</f>
        <v>2.4</v>
      </c>
      <c r="N56" s="53">
        <f>'Impact of the crisis'!AB57</f>
        <v>2.9</v>
      </c>
      <c r="O56" s="54">
        <f>'Conditions of people affected'!R57</f>
        <v>1.25</v>
      </c>
      <c r="P56" s="53">
        <f>'Conditions of people affected'!K57</f>
        <v>1.5</v>
      </c>
      <c r="Q56" s="53">
        <f>'Conditions of people affected'!Q57</f>
        <v>1</v>
      </c>
      <c r="R56" s="53">
        <f t="shared" si="9"/>
        <v>1.5</v>
      </c>
      <c r="S56" s="53">
        <f>'Complexity of the crisis'!X57</f>
        <v>1.4</v>
      </c>
      <c r="T56" s="53">
        <f>'Complexity of the crisis'!AN57</f>
        <v>1.5</v>
      </c>
      <c r="U56" s="139" t="str">
        <f>VLOOKUP(C56,Lists!$C$3:$E$300,3,FALSE)</f>
        <v>Europe</v>
      </c>
      <c r="V56" s="140">
        <f t="array" ref="V56">LOOKUP(2,1/(Log!B:B=C56),Log!L:L)</f>
        <v>45760</v>
      </c>
    </row>
    <row r="57" spans="1:22">
      <c r="A57" s="55" t="str">
        <f>'Crisis Indicator Data'!A55</f>
        <v>Syrian refugees in Jordan</v>
      </c>
      <c r="B57" s="55" t="str">
        <f>Lists!G55</f>
        <v>Syrian refugees</v>
      </c>
      <c r="C57" s="55" t="str">
        <f>'Crisis Indicator Data'!C55</f>
        <v>JOR002</v>
      </c>
      <c r="D57" s="55" t="str">
        <f>'Crisis Indicator Data'!D55</f>
        <v>Jordan</v>
      </c>
      <c r="E57" s="55" t="str">
        <f>'Crisis Indicator Data'!E55</f>
        <v>JOR</v>
      </c>
      <c r="F57" s="55" t="str">
        <f>'Crisis Indicator Data'!B55</f>
        <v>International Displacement</v>
      </c>
      <c r="G57" s="52">
        <f t="shared" si="5"/>
        <v>2.8</v>
      </c>
      <c r="H57" s="51">
        <f t="shared" si="6"/>
        <v>3</v>
      </c>
      <c r="I57" s="130" t="str">
        <f t="shared" si="7"/>
        <v>Medium</v>
      </c>
      <c r="J57" s="133" t="str">
        <f>INDEX(Trends!$D$3:$D$404,MATCH(C57,Trends!$C$3:$C$404,0))</f>
        <v>Stable</v>
      </c>
      <c r="K57" s="123" t="str">
        <f>IF(Reliability!B55="x","x",(IF(ROUNDUP(Reliability!B55,0)=1,"Very High",IF(ROUNDUP(Reliability!B55,0)=2,"High",IF(ROUNDUP(Reliability!B55,0)=3,"Medium",IF(ROUNDUP(Reliability!B55,0)=4,"Low","Very Low"))))))</f>
        <v>High</v>
      </c>
      <c r="L57" s="54">
        <f t="shared" si="8"/>
        <v>2.8</v>
      </c>
      <c r="M57" s="53">
        <f>'Impact of the crisis'!N58</f>
        <v>3.1</v>
      </c>
      <c r="N57" s="53">
        <f>'Impact of the crisis'!AB58</f>
        <v>2.6</v>
      </c>
      <c r="O57" s="54">
        <f>'Conditions of people affected'!R58</f>
        <v>3.25</v>
      </c>
      <c r="P57" s="53">
        <f>'Conditions of people affected'!K58</f>
        <v>3.5</v>
      </c>
      <c r="Q57" s="53">
        <f>'Conditions of people affected'!Q58</f>
        <v>3</v>
      </c>
      <c r="R57" s="53">
        <f t="shared" si="9"/>
        <v>2</v>
      </c>
      <c r="S57" s="53">
        <f>'Complexity of the crisis'!X58</f>
        <v>2.5</v>
      </c>
      <c r="T57" s="53">
        <f>'Complexity of the crisis'!AN58</f>
        <v>1.5</v>
      </c>
      <c r="U57" s="139" t="str">
        <f>VLOOKUP(C57,Lists!$C$3:$E$300,3,FALSE)</f>
        <v>Middle east</v>
      </c>
      <c r="V57" s="140">
        <f t="array" ref="V57">LOOKUP(2,1/(Log!B:B=C57),Log!L:L)</f>
        <v>45771</v>
      </c>
    </row>
    <row r="58" spans="1:22">
      <c r="A58" s="55" t="str">
        <f>'Crisis Indicator Data'!A56</f>
        <v>Multiple crises in Kenya</v>
      </c>
      <c r="B58" s="55" t="str">
        <f>Lists!G56</f>
        <v xml:space="preserve">Country level </v>
      </c>
      <c r="C58" s="55" t="str">
        <f>'Crisis Indicator Data'!C56</f>
        <v>KEN001</v>
      </c>
      <c r="D58" s="55" t="str">
        <f>'Crisis Indicator Data'!D56</f>
        <v>Kenya</v>
      </c>
      <c r="E58" s="55" t="str">
        <f>'Crisis Indicator Data'!E56</f>
        <v>KEN</v>
      </c>
      <c r="F58" s="55" t="str">
        <f>'Crisis Indicator Data'!B56</f>
        <v>Drought/drier conditions,International Displacement,Floods</v>
      </c>
      <c r="G58" s="52">
        <f t="shared" si="5"/>
        <v>3.5</v>
      </c>
      <c r="H58" s="51">
        <f t="shared" si="6"/>
        <v>4</v>
      </c>
      <c r="I58" s="130" t="str">
        <f t="shared" si="7"/>
        <v>High</v>
      </c>
      <c r="J58" s="133" t="str">
        <f>INDEX(Trends!$D$3:$D$404,MATCH(C58,Trends!$C$3:$C$404,0))</f>
        <v>Stable</v>
      </c>
      <c r="K58" s="123" t="str">
        <f>IF(Reliability!B56="x","x",(IF(ROUNDUP(Reliability!B56,0)=1,"Very High",IF(ROUNDUP(Reliability!B56,0)=2,"High",IF(ROUNDUP(Reliability!B56,0)=3,"Medium",IF(ROUNDUP(Reliability!B56,0)=4,"Low","Very Low"))))))</f>
        <v>High</v>
      </c>
      <c r="L58" s="54">
        <f t="shared" si="8"/>
        <v>3.7</v>
      </c>
      <c r="M58" s="53">
        <f>'Impact of the crisis'!N59</f>
        <v>3.8</v>
      </c>
      <c r="N58" s="53">
        <f>'Impact of the crisis'!AB59</f>
        <v>3.6</v>
      </c>
      <c r="O58" s="54">
        <f>'Conditions of people affected'!R59</f>
        <v>3.65</v>
      </c>
      <c r="P58" s="53">
        <f>'Conditions of people affected'!K59</f>
        <v>4.3</v>
      </c>
      <c r="Q58" s="53">
        <f>'Conditions of people affected'!Q59</f>
        <v>3</v>
      </c>
      <c r="R58" s="53">
        <f t="shared" si="9"/>
        <v>3</v>
      </c>
      <c r="S58" s="53">
        <f>'Complexity of the crisis'!X59</f>
        <v>3.5</v>
      </c>
      <c r="T58" s="53">
        <f>'Complexity of the crisis'!AN59</f>
        <v>2.5</v>
      </c>
      <c r="U58" s="139" t="str">
        <f>VLOOKUP(C58,Lists!$C$3:$E$300,3,FALSE)</f>
        <v>Africa</v>
      </c>
      <c r="V58" s="140">
        <f t="array" ref="V58">LOOKUP(2,1/(Log!B:B=C58),Log!L:L)</f>
        <v>45775</v>
      </c>
    </row>
    <row r="59" spans="1:22">
      <c r="A59" s="55" t="str">
        <f>'Crisis Indicator Data'!A57</f>
        <v>Refugee situation in Kenya</v>
      </c>
      <c r="B59" s="55" t="str">
        <f>Lists!G57</f>
        <v>Refugee situation</v>
      </c>
      <c r="C59" s="55" t="str">
        <f>'Crisis Indicator Data'!C57</f>
        <v>KEN002</v>
      </c>
      <c r="D59" s="55" t="str">
        <f>'Crisis Indicator Data'!D57</f>
        <v>Kenya</v>
      </c>
      <c r="E59" s="55" t="str">
        <f>'Crisis Indicator Data'!E57</f>
        <v>KEN</v>
      </c>
      <c r="F59" s="55" t="str">
        <f>'Crisis Indicator Data'!B57</f>
        <v>International Displacement</v>
      </c>
      <c r="G59" s="52">
        <f t="shared" si="5"/>
        <v>2.8</v>
      </c>
      <c r="H59" s="51">
        <f t="shared" si="6"/>
        <v>3</v>
      </c>
      <c r="I59" s="130" t="str">
        <f t="shared" si="7"/>
        <v>Medium</v>
      </c>
      <c r="J59" s="133" t="str">
        <f>INDEX(Trends!$D$3:$D$404,MATCH(C59,Trends!$C$3:$C$404,0))</f>
        <v>Stable</v>
      </c>
      <c r="K59" s="123" t="str">
        <f>IF(Reliability!B57="x","x",(IF(ROUNDUP(Reliability!B57,0)=1,"Very High",IF(ROUNDUP(Reliability!B57,0)=2,"High",IF(ROUNDUP(Reliability!B57,0)=3,"Medium",IF(ROUNDUP(Reliability!B57,0)=4,"Low","Very Low"))))))</f>
        <v>High</v>
      </c>
      <c r="L59" s="54">
        <f t="shared" si="8"/>
        <v>2.2999999999999998</v>
      </c>
      <c r="M59" s="53">
        <f>'Impact of the crisis'!N60</f>
        <v>0.9</v>
      </c>
      <c r="N59" s="53">
        <f>'Impact of the crisis'!AB60</f>
        <v>2.9</v>
      </c>
      <c r="O59" s="54">
        <f>'Conditions of people affected'!R60</f>
        <v>3.1</v>
      </c>
      <c r="P59" s="53">
        <f>'Conditions of people affected'!K60</f>
        <v>3.2</v>
      </c>
      <c r="Q59" s="53">
        <f>'Conditions of people affected'!Q60</f>
        <v>3</v>
      </c>
      <c r="R59" s="53">
        <f t="shared" si="9"/>
        <v>2.6</v>
      </c>
      <c r="S59" s="53">
        <f>'Complexity of the crisis'!X60</f>
        <v>3.5</v>
      </c>
      <c r="T59" s="53">
        <f>'Complexity of the crisis'!AN60</f>
        <v>1.5</v>
      </c>
      <c r="U59" s="139" t="str">
        <f>VLOOKUP(C59,Lists!$C$3:$E$300,3,FALSE)</f>
        <v>Africa</v>
      </c>
      <c r="V59" s="140">
        <f t="array" ref="V59">LOOKUP(2,1/(Log!B:B=C59),Log!L:L)</f>
        <v>45775</v>
      </c>
    </row>
    <row r="60" spans="1:22">
      <c r="A60" s="64" t="str">
        <f>'Crisis Indicator Data'!A58</f>
        <v>Drought in Kenya</v>
      </c>
      <c r="B60" s="55" t="str">
        <f>Lists!G58</f>
        <v>Drought</v>
      </c>
      <c r="C60" s="64" t="str">
        <f>'Crisis Indicator Data'!C58</f>
        <v>KEN003</v>
      </c>
      <c r="D60" s="64" t="str">
        <f>'Crisis Indicator Data'!D58</f>
        <v>Kenya</v>
      </c>
      <c r="E60" s="64" t="str">
        <f>'Crisis Indicator Data'!E58</f>
        <v>KEN</v>
      </c>
      <c r="F60" s="64" t="str">
        <f>'Crisis Indicator Data'!B58</f>
        <v>Drought/drier conditions</v>
      </c>
      <c r="G60" s="52">
        <f t="shared" si="5"/>
        <v>3.3</v>
      </c>
      <c r="H60" s="65">
        <f t="shared" si="6"/>
        <v>4</v>
      </c>
      <c r="I60" s="131" t="str">
        <f t="shared" si="7"/>
        <v>High</v>
      </c>
      <c r="J60" s="133" t="str">
        <f>INDEX(Trends!$D$3:$D$404,MATCH(C60,Trends!$C$3:$C$404,0))</f>
        <v>Decreasing</v>
      </c>
      <c r="K60" s="123" t="str">
        <f>IF(Reliability!B58="x","x",(IF(ROUNDUP(Reliability!B58,0)=1,"Very High",IF(ROUNDUP(Reliability!B58,0)=2,"High",IF(ROUNDUP(Reliability!B58,0)=3,"Medium",IF(ROUNDUP(Reliability!B58,0)=4,"Low","Very Low"))))))</f>
        <v>High</v>
      </c>
      <c r="L60" s="54">
        <f t="shared" si="8"/>
        <v>3.6</v>
      </c>
      <c r="M60" s="66">
        <f>'Impact of the crisis'!N61</f>
        <v>3.8</v>
      </c>
      <c r="N60" s="66">
        <f>'Impact of the crisis'!AB61</f>
        <v>3.4499999999999997</v>
      </c>
      <c r="O60" s="54">
        <f>'Conditions of people affected'!R61</f>
        <v>3.55</v>
      </c>
      <c r="P60" s="66">
        <f>'Conditions of people affected'!K61</f>
        <v>4.0999999999999996</v>
      </c>
      <c r="Q60" s="66">
        <f>'Conditions of people affected'!Q61</f>
        <v>3</v>
      </c>
      <c r="R60" s="53">
        <f t="shared" si="9"/>
        <v>2.8</v>
      </c>
      <c r="S60" s="53">
        <f>'Complexity of the crisis'!X61</f>
        <v>3.5</v>
      </c>
      <c r="T60" s="53">
        <f>'Complexity of the crisis'!AN61</f>
        <v>2</v>
      </c>
      <c r="U60" s="139" t="str">
        <f>VLOOKUP(C60,Lists!$C$3:$E$300,3,FALSE)</f>
        <v>Africa</v>
      </c>
      <c r="V60" s="140">
        <f t="array" ref="V60">LOOKUP(2,1/(Log!B:B=C60),Log!L:L)</f>
        <v>45775</v>
      </c>
    </row>
    <row r="61" spans="1:22">
      <c r="A61" s="64" t="str">
        <f>'Crisis Indicator Data'!A59</f>
        <v>Syrian refugees in Lebanon</v>
      </c>
      <c r="B61" s="55" t="str">
        <f>Lists!G59</f>
        <v>Syrian refugees</v>
      </c>
      <c r="C61" s="64" t="str">
        <f>'Crisis Indicator Data'!C59</f>
        <v>LBN002</v>
      </c>
      <c r="D61" s="64" t="str">
        <f>'Crisis Indicator Data'!D59</f>
        <v>Lebanon</v>
      </c>
      <c r="E61" s="64" t="str">
        <f>'Crisis Indicator Data'!E59</f>
        <v>LBN</v>
      </c>
      <c r="F61" s="64" t="str">
        <f>'Crisis Indicator Data'!B59</f>
        <v>International Displacement</v>
      </c>
      <c r="G61" s="52">
        <f t="shared" si="5"/>
        <v>3.2</v>
      </c>
      <c r="H61" s="65">
        <f t="shared" si="6"/>
        <v>4</v>
      </c>
      <c r="I61" s="131" t="str">
        <f t="shared" si="7"/>
        <v>High</v>
      </c>
      <c r="J61" s="133" t="str">
        <f>INDEX(Trends!$D$3:$D$404,MATCH(C61,Trends!$C$3:$C$404,0))</f>
        <v>Decreasing</v>
      </c>
      <c r="K61" s="123" t="str">
        <f>IF(Reliability!B59="x","x",(IF(ROUNDUP(Reliability!B59,0)=1,"Very High",IF(ROUNDUP(Reliability!B59,0)=2,"High",IF(ROUNDUP(Reliability!B59,0)=3,"Medium",IF(ROUNDUP(Reliability!B59,0)=4,"Low","Very Low"))))))</f>
        <v>Very High</v>
      </c>
      <c r="L61" s="54">
        <f t="shared" si="8"/>
        <v>3.3</v>
      </c>
      <c r="M61" s="66">
        <f>'Impact of the crisis'!N62</f>
        <v>3.6</v>
      </c>
      <c r="N61" s="66">
        <f>'Impact of the crisis'!AB62</f>
        <v>3.1</v>
      </c>
      <c r="O61" s="54">
        <f>'Conditions of people affected'!R62</f>
        <v>3.3</v>
      </c>
      <c r="P61" s="66">
        <f>'Conditions of people affected'!K62</f>
        <v>3.6</v>
      </c>
      <c r="Q61" s="66">
        <f>'Conditions of people affected'!Q62</f>
        <v>3</v>
      </c>
      <c r="R61" s="53">
        <f t="shared" si="9"/>
        <v>3.1</v>
      </c>
      <c r="S61" s="53">
        <f>'Complexity of the crisis'!X62</f>
        <v>3.2</v>
      </c>
      <c r="T61" s="53">
        <f>'Complexity of the crisis'!AN62</f>
        <v>3</v>
      </c>
      <c r="U61" s="139" t="str">
        <f>VLOOKUP(C61,Lists!$C$3:$E$300,3,FALSE)</f>
        <v>Middle east</v>
      </c>
      <c r="V61" s="140">
        <f t="array" ref="V61">LOOKUP(2,1/(Log!B:B=C61),Log!L:L)</f>
        <v>45762</v>
      </c>
    </row>
    <row r="62" spans="1:22" ht="13.35" customHeight="1">
      <c r="A62" s="64" t="str">
        <f>'Crisis Indicator Data'!A60</f>
        <v>Complex crisis in Lebanon</v>
      </c>
      <c r="B62" s="55" t="str">
        <f>Lists!G60</f>
        <v>Complex crisis</v>
      </c>
      <c r="C62" s="64" t="str">
        <f>'Crisis Indicator Data'!C60</f>
        <v>LBN006</v>
      </c>
      <c r="D62" s="64" t="str">
        <f>'Crisis Indicator Data'!D60</f>
        <v>Lebanon</v>
      </c>
      <c r="E62" s="64" t="str">
        <f>'Crisis Indicator Data'!E60</f>
        <v>LBN</v>
      </c>
      <c r="F62" s="64" t="str">
        <f>'Crisis Indicator Data'!B60</f>
        <v>International Displacement,Conflict/ Violence,Political/economic crisis</v>
      </c>
      <c r="G62" s="52">
        <f t="shared" si="5"/>
        <v>4.0999999999999996</v>
      </c>
      <c r="H62" s="65">
        <f t="shared" si="6"/>
        <v>5</v>
      </c>
      <c r="I62" s="131" t="str">
        <f t="shared" si="7"/>
        <v>Very High</v>
      </c>
      <c r="J62" s="133" t="str">
        <f>INDEX(Trends!$D$3:$D$404,MATCH(C62,Trends!$C$3:$C$404,0))</f>
        <v>Increasing</v>
      </c>
      <c r="K62" s="123" t="str">
        <f>IF(Reliability!B60="x","x",(IF(ROUNDUP(Reliability!B60,0)=1,"Very High",IF(ROUNDUP(Reliability!B60,0)=2,"High",IF(ROUNDUP(Reliability!B60,0)=3,"Medium",IF(ROUNDUP(Reliability!B60,0)=4,"Low","Very Low"))))))</f>
        <v>Very High</v>
      </c>
      <c r="L62" s="54">
        <f t="shared" si="8"/>
        <v>4.3</v>
      </c>
      <c r="M62" s="66">
        <f>'Impact of the crisis'!N63</f>
        <v>3.6</v>
      </c>
      <c r="N62" s="66">
        <f>'Impact of the crisis'!AB63</f>
        <v>4.5999999999999996</v>
      </c>
      <c r="O62" s="54">
        <f>'Conditions of people affected'!R63</f>
        <v>4.2</v>
      </c>
      <c r="P62" s="66">
        <f>'Conditions of people affected'!K63</f>
        <v>4.4000000000000004</v>
      </c>
      <c r="Q62" s="66">
        <f>'Conditions of people affected'!Q63</f>
        <v>4</v>
      </c>
      <c r="R62" s="53">
        <f t="shared" si="9"/>
        <v>3.9</v>
      </c>
      <c r="S62" s="53">
        <f>'Complexity of the crisis'!X63</f>
        <v>3.2</v>
      </c>
      <c r="T62" s="53">
        <f>'Complexity of the crisis'!AN63</f>
        <v>4.5</v>
      </c>
      <c r="U62" s="139" t="str">
        <f>VLOOKUP(C62,Lists!$C$3:$E$300,3,FALSE)</f>
        <v>Middle east</v>
      </c>
      <c r="V62" s="140">
        <f t="array" ref="V62">LOOKUP(2,1/(Log!B:B=C62),Log!L:L)</f>
        <v>45762</v>
      </c>
    </row>
    <row r="63" spans="1:22">
      <c r="A63" s="64" t="str">
        <f>'Crisis Indicator Data'!A61</f>
        <v>Mixed migration flows in Libya</v>
      </c>
      <c r="B63" s="55" t="str">
        <f>Lists!G61</f>
        <v>Mixed Migration</v>
      </c>
      <c r="C63" s="64" t="str">
        <f>'Crisis Indicator Data'!C61</f>
        <v>LBY002</v>
      </c>
      <c r="D63" s="64" t="str">
        <f>'Crisis Indicator Data'!D61</f>
        <v>Libya</v>
      </c>
      <c r="E63" s="64" t="str">
        <f>'Crisis Indicator Data'!E61</f>
        <v>LBY</v>
      </c>
      <c r="F63" s="64" t="str">
        <f>'Crisis Indicator Data'!B61</f>
        <v>International Displacement</v>
      </c>
      <c r="G63" s="52">
        <f t="shared" si="5"/>
        <v>3.3</v>
      </c>
      <c r="H63" s="65">
        <f t="shared" si="6"/>
        <v>4</v>
      </c>
      <c r="I63" s="131" t="str">
        <f t="shared" si="7"/>
        <v>High</v>
      </c>
      <c r="J63" s="133" t="str">
        <f>INDEX(Trends!$D$3:$D$404,MATCH(C63,Trends!$C$3:$C$404,0))</f>
        <v>Decreasing</v>
      </c>
      <c r="K63" s="123" t="str">
        <f>IF(Reliability!B61="x","x",(IF(ROUNDUP(Reliability!B61,0)=1,"Very High",IF(ROUNDUP(Reliability!B61,0)=2,"High",IF(ROUNDUP(Reliability!B61,0)=3,"Medium",IF(ROUNDUP(Reliability!B61,0)=4,"Low","Very Low"))))))</f>
        <v>Very High</v>
      </c>
      <c r="L63" s="54">
        <f t="shared" si="8"/>
        <v>3.9</v>
      </c>
      <c r="M63" s="66">
        <f>'Impact of the crisis'!N64</f>
        <v>4.5999999999999996</v>
      </c>
      <c r="N63" s="66">
        <f>'Impact of the crisis'!AB64</f>
        <v>3.4</v>
      </c>
      <c r="O63" s="54">
        <f>'Conditions of people affected'!R64</f>
        <v>3</v>
      </c>
      <c r="P63" s="66">
        <f>'Conditions of people affected'!K64</f>
        <v>3</v>
      </c>
      <c r="Q63" s="66">
        <f>'Conditions of people affected'!Q64</f>
        <v>3</v>
      </c>
      <c r="R63" s="53">
        <f t="shared" si="9"/>
        <v>3.2</v>
      </c>
      <c r="S63" s="53">
        <f>'Complexity of the crisis'!X64</f>
        <v>3.3</v>
      </c>
      <c r="T63" s="53">
        <f>'Complexity of the crisis'!AN64</f>
        <v>3</v>
      </c>
      <c r="U63" s="139" t="str">
        <f>VLOOKUP(C63,Lists!$C$3:$E$300,3,FALSE)</f>
        <v>Africa</v>
      </c>
      <c r="V63" s="140">
        <f t="array" ref="V63">LOOKUP(2,1/(Log!B:B=C63),Log!L:L)</f>
        <v>45757</v>
      </c>
    </row>
    <row r="64" spans="1:22">
      <c r="A64" s="64" t="str">
        <f>'Crisis Indicator Data'!A62</f>
        <v>Refugees from Sudan in Libya</v>
      </c>
      <c r="B64" s="55" t="str">
        <f>Lists!G62</f>
        <v>Refugees from Sudan</v>
      </c>
      <c r="C64" s="64" t="str">
        <f>'Crisis Indicator Data'!C62</f>
        <v>LBY004</v>
      </c>
      <c r="D64" s="64" t="str">
        <f>'Crisis Indicator Data'!D62</f>
        <v>Libya</v>
      </c>
      <c r="E64" s="64" t="str">
        <f>'Crisis Indicator Data'!E62</f>
        <v>LBY</v>
      </c>
      <c r="F64" s="64" t="str">
        <f>'Crisis Indicator Data'!B62</f>
        <v>International Displacement</v>
      </c>
      <c r="G64" s="52">
        <f t="shared" si="5"/>
        <v>3.1</v>
      </c>
      <c r="H64" s="65">
        <f t="shared" si="6"/>
        <v>4</v>
      </c>
      <c r="I64" s="131" t="str">
        <f t="shared" si="7"/>
        <v>High</v>
      </c>
      <c r="J64" s="133" t="str">
        <f>INDEX(Trends!$D$3:$D$404,MATCH(C64,Trends!$C$3:$C$404,0))</f>
        <v>Increasing</v>
      </c>
      <c r="K64" s="123" t="str">
        <f>IF(Reliability!B62="x","x",(IF(ROUNDUP(Reliability!B62,0)=1,"Very High",IF(ROUNDUP(Reliability!B62,0)=2,"High",IF(ROUNDUP(Reliability!B62,0)=3,"Medium",IF(ROUNDUP(Reliability!B62,0)=4,"Low","Very Low"))))))</f>
        <v>Very High</v>
      </c>
      <c r="L64" s="54">
        <f t="shared" si="8"/>
        <v>2.2999999999999998</v>
      </c>
      <c r="M64" s="66">
        <f>'Impact of the crisis'!N65</f>
        <v>2.8</v>
      </c>
      <c r="N64" s="66">
        <f>'Impact of the crisis'!AB65</f>
        <v>2.1</v>
      </c>
      <c r="O64" s="54">
        <f>'Conditions of people affected'!R65</f>
        <v>3.35</v>
      </c>
      <c r="P64" s="66">
        <f>'Conditions of people affected'!K65</f>
        <v>2.7</v>
      </c>
      <c r="Q64" s="66">
        <f>'Conditions of people affected'!Q65</f>
        <v>4</v>
      </c>
      <c r="R64" s="53">
        <f t="shared" si="9"/>
        <v>3.2</v>
      </c>
      <c r="S64" s="53">
        <f>'Complexity of the crisis'!X65</f>
        <v>3.3</v>
      </c>
      <c r="T64" s="53">
        <f>'Complexity of the crisis'!AN65</f>
        <v>3</v>
      </c>
      <c r="U64" s="139" t="str">
        <f>VLOOKUP(C64,Lists!$C$3:$E$300,3,FALSE)</f>
        <v>Africa</v>
      </c>
      <c r="V64" s="140">
        <f t="array" ref="V64">LOOKUP(2,1/(Log!B:B=C64),Log!L:L)</f>
        <v>45757</v>
      </c>
    </row>
    <row r="65" spans="1:22">
      <c r="A65" s="64" t="str">
        <f>'Crisis Indicator Data'!A63</f>
        <v>Multiple crises in Libya</v>
      </c>
      <c r="B65" s="55" t="str">
        <f>Lists!G63</f>
        <v>Multiple crises</v>
      </c>
      <c r="C65" s="64" t="str">
        <f>'Crisis Indicator Data'!C63</f>
        <v>LBY005</v>
      </c>
      <c r="D65" s="64" t="str">
        <f>'Crisis Indicator Data'!D63</f>
        <v>Libya</v>
      </c>
      <c r="E65" s="64" t="str">
        <f>'Crisis Indicator Data'!E63</f>
        <v>LBY</v>
      </c>
      <c r="F65" s="64" t="str">
        <f>'Crisis Indicator Data'!B63</f>
        <v>International Displacement</v>
      </c>
      <c r="G65" s="52">
        <f t="shared" si="5"/>
        <v>3.4</v>
      </c>
      <c r="H65" s="65">
        <f t="shared" si="6"/>
        <v>4</v>
      </c>
      <c r="I65" s="131" t="str">
        <f t="shared" si="7"/>
        <v>High</v>
      </c>
      <c r="J65" s="133" t="str">
        <f>INDEX(Trends!$D$3:$D$404,MATCH(C65,Trends!$C$3:$C$404,0))</f>
        <v>Stable</v>
      </c>
      <c r="K65" s="123" t="str">
        <f>IF(Reliability!B63="x","x",(IF(ROUNDUP(Reliability!B63,0)=1,"Very High",IF(ROUNDUP(Reliability!B63,0)=2,"High",IF(ROUNDUP(Reliability!B63,0)=3,"Medium",IF(ROUNDUP(Reliability!B63,0)=4,"Low","Very Low"))))))</f>
        <v>Very High</v>
      </c>
      <c r="L65" s="54">
        <f t="shared" si="8"/>
        <v>4</v>
      </c>
      <c r="M65" s="66">
        <f>'Impact of the crisis'!N66</f>
        <v>4.5999999999999996</v>
      </c>
      <c r="N65" s="66">
        <f>'Impact of the crisis'!AB66</f>
        <v>3.6</v>
      </c>
      <c r="O65" s="54">
        <f>'Conditions of people affected'!R66</f>
        <v>3.2</v>
      </c>
      <c r="P65" s="66">
        <f>'Conditions of people affected'!K66</f>
        <v>3.4</v>
      </c>
      <c r="Q65" s="66">
        <f>'Conditions of people affected'!Q66</f>
        <v>3</v>
      </c>
      <c r="R65" s="53">
        <f t="shared" si="9"/>
        <v>3.2</v>
      </c>
      <c r="S65" s="53">
        <f>'Complexity of the crisis'!X66</f>
        <v>3.3</v>
      </c>
      <c r="T65" s="53">
        <f>'Complexity of the crisis'!AN66</f>
        <v>3</v>
      </c>
      <c r="U65" s="139" t="str">
        <f>VLOOKUP(C65,Lists!$C$3:$E$300,3,FALSE)</f>
        <v>Africa</v>
      </c>
      <c r="V65" s="140">
        <f t="array" ref="V65">LOOKUP(2,1/(Log!B:B=C65),Log!L:L)</f>
        <v>45757</v>
      </c>
    </row>
    <row r="66" spans="1:22">
      <c r="A66" s="64" t="str">
        <f>'Crisis Indicator Data'!A64</f>
        <v>Food security crisis in Lesotho</v>
      </c>
      <c r="B66" s="55" t="str">
        <f>Lists!G64</f>
        <v>Food security crisis</v>
      </c>
      <c r="C66" s="64" t="str">
        <f>'Crisis Indicator Data'!C64</f>
        <v>LSO004</v>
      </c>
      <c r="D66" s="64" t="str">
        <f>'Crisis Indicator Data'!D64</f>
        <v>Lesotho</v>
      </c>
      <c r="E66" s="64" t="str">
        <f>'Crisis Indicator Data'!E64</f>
        <v>LSO</v>
      </c>
      <c r="F66" s="64" t="str">
        <f>'Crisis Indicator Data'!B64</f>
        <v>Drought/drier conditions</v>
      </c>
      <c r="G66" s="52">
        <f t="shared" si="5"/>
        <v>2.1</v>
      </c>
      <c r="H66" s="65">
        <f t="shared" si="6"/>
        <v>3</v>
      </c>
      <c r="I66" s="131" t="str">
        <f t="shared" si="7"/>
        <v>Medium</v>
      </c>
      <c r="J66" s="133" t="str">
        <f>INDEX(Trends!$D$3:$D$404,MATCH(C66,Trends!$C$3:$C$404,0))</f>
        <v>Decreasing</v>
      </c>
      <c r="K66" s="123" t="str">
        <f>IF(Reliability!B64="x","x",(IF(ROUNDUP(Reliability!B64,0)=1,"Very High",IF(ROUNDUP(Reliability!B64,0)=2,"High",IF(ROUNDUP(Reliability!B64,0)=3,"Medium",IF(ROUNDUP(Reliability!B64,0)=4,"Low","Very Low"))))))</f>
        <v>High</v>
      </c>
      <c r="L66" s="54">
        <f t="shared" si="8"/>
        <v>2.1</v>
      </c>
      <c r="M66" s="66">
        <f>'Impact of the crisis'!N67</f>
        <v>3</v>
      </c>
      <c r="N66" s="66">
        <f>'Impact of the crisis'!AB67</f>
        <v>1.6</v>
      </c>
      <c r="O66" s="54">
        <f>'Conditions of people affected'!R67</f>
        <v>2.75</v>
      </c>
      <c r="P66" s="66">
        <f>'Conditions of people affected'!K67</f>
        <v>2.5</v>
      </c>
      <c r="Q66" s="66">
        <f>'Conditions of people affected'!Q67</f>
        <v>3</v>
      </c>
      <c r="R66" s="53">
        <f t="shared" si="9"/>
        <v>1</v>
      </c>
      <c r="S66" s="53">
        <f>'Complexity of the crisis'!X67</f>
        <v>1.4</v>
      </c>
      <c r="T66" s="53">
        <f>'Complexity of the crisis'!AN67</f>
        <v>0.5</v>
      </c>
      <c r="U66" s="139" t="str">
        <f>VLOOKUP(C66,Lists!$C$3:$E$300,3,FALSE)</f>
        <v>Africa</v>
      </c>
      <c r="V66" s="140">
        <f t="array" ref="V66">LOOKUP(2,1/(Log!B:B=C66),Log!L:L)</f>
        <v>45776</v>
      </c>
    </row>
    <row r="67" spans="1:22">
      <c r="A67" s="64" t="str">
        <f>'Crisis Indicator Data'!A65</f>
        <v>Displacement from Russia-Ukraine conflict in Lithuania</v>
      </c>
      <c r="B67" s="55" t="str">
        <f>Lists!G65</f>
        <v>Displacement from Russia-Ukraine conflict</v>
      </c>
      <c r="C67" s="64" t="str">
        <f>'Crisis Indicator Data'!C65</f>
        <v>LTU002</v>
      </c>
      <c r="D67" s="64" t="str">
        <f>'Crisis Indicator Data'!D65</f>
        <v>Lithuania</v>
      </c>
      <c r="E67" s="64" t="str">
        <f>'Crisis Indicator Data'!E65</f>
        <v>LTU</v>
      </c>
      <c r="F67" s="64" t="str">
        <f>'Crisis Indicator Data'!B65</f>
        <v>International Displacement</v>
      </c>
      <c r="G67" s="52">
        <f t="shared" si="5"/>
        <v>1.3</v>
      </c>
      <c r="H67" s="65">
        <f t="shared" si="6"/>
        <v>2</v>
      </c>
      <c r="I67" s="131" t="str">
        <f t="shared" si="7"/>
        <v>Low</v>
      </c>
      <c r="J67" s="133" t="str">
        <f>INDEX(Trends!$D$3:$D$404,MATCH(C67,Trends!$C$3:$C$404,0))</f>
        <v>Stable</v>
      </c>
      <c r="K67" s="123" t="str">
        <f>IF(Reliability!B65="x","x",(IF(ROUNDUP(Reliability!B65,0)=1,"Very High",IF(ROUNDUP(Reliability!B65,0)=2,"High",IF(ROUNDUP(Reliability!B65,0)=3,"Medium",IF(ROUNDUP(Reliability!B65,0)=4,"Low","Very Low"))))))</f>
        <v>Very High</v>
      </c>
      <c r="L67" s="54">
        <f t="shared" si="8"/>
        <v>2.2999999999999998</v>
      </c>
      <c r="M67" s="66">
        <f>'Impact of the crisis'!N68</f>
        <v>3.7</v>
      </c>
      <c r="N67" s="66">
        <f>'Impact of the crisis'!AB68</f>
        <v>1.3</v>
      </c>
      <c r="O67" s="54">
        <f>'Conditions of people affected'!R68</f>
        <v>1.05</v>
      </c>
      <c r="P67" s="66">
        <f>'Conditions of people affected'!K68</f>
        <v>1.1000000000000001</v>
      </c>
      <c r="Q67" s="66">
        <f>'Conditions of people affected'!Q68</f>
        <v>1</v>
      </c>
      <c r="R67" s="53">
        <f t="shared" si="9"/>
        <v>0.9</v>
      </c>
      <c r="S67" s="53">
        <f>'Complexity of the crisis'!X68</f>
        <v>0.8</v>
      </c>
      <c r="T67" s="53">
        <f>'Complexity of the crisis'!AN68</f>
        <v>1</v>
      </c>
      <c r="U67" s="139" t="str">
        <f>VLOOKUP(C67,Lists!$C$3:$E$300,3,FALSE)</f>
        <v>Europe</v>
      </c>
      <c r="V67" s="140">
        <f t="array" ref="V67">LOOKUP(2,1/(Log!B:B=C67),Log!L:L)</f>
        <v>45773</v>
      </c>
    </row>
    <row r="68" spans="1:22">
      <c r="A68" s="64" t="str">
        <f>'Crisis Indicator Data'!A66</f>
        <v>Displacement from Russia-Ukraine conflict in Latvia</v>
      </c>
      <c r="B68" s="55" t="str">
        <f>Lists!G66</f>
        <v>Displacement from Russia-Ukraine conflict</v>
      </c>
      <c r="C68" s="64" t="str">
        <f>'Crisis Indicator Data'!C66</f>
        <v>LVA002</v>
      </c>
      <c r="D68" s="64" t="str">
        <f>'Crisis Indicator Data'!D66</f>
        <v>Latvia</v>
      </c>
      <c r="E68" s="64" t="str">
        <f>'Crisis Indicator Data'!E66</f>
        <v>LVA</v>
      </c>
      <c r="F68" s="64" t="str">
        <f>'Crisis Indicator Data'!B66</f>
        <v>International Displacement</v>
      </c>
      <c r="G68" s="52">
        <f t="shared" si="5"/>
        <v>1.3</v>
      </c>
      <c r="H68" s="65">
        <f t="shared" si="6"/>
        <v>2</v>
      </c>
      <c r="I68" s="131" t="str">
        <f t="shared" si="7"/>
        <v>Low</v>
      </c>
      <c r="J68" s="133" t="str">
        <f>INDEX(Trends!$D$3:$D$404,MATCH(C68,Trends!$C$3:$C$404,0))</f>
        <v>Stable</v>
      </c>
      <c r="K68" s="123" t="str">
        <f>IF(Reliability!B66="x","x",(IF(ROUNDUP(Reliability!B66,0)=1,"Very High",IF(ROUNDUP(Reliability!B66,0)=2,"High",IF(ROUNDUP(Reliability!B66,0)=3,"Medium",IF(ROUNDUP(Reliability!B66,0)=4,"Low","Very Low"))))))</f>
        <v>Very High</v>
      </c>
      <c r="L68" s="54">
        <f t="shared" si="8"/>
        <v>2.2000000000000002</v>
      </c>
      <c r="M68" s="66">
        <f>'Impact of the crisis'!N69</f>
        <v>3.5</v>
      </c>
      <c r="N68" s="66">
        <f>'Impact of the crisis'!AB69</f>
        <v>1.4</v>
      </c>
      <c r="O68" s="54">
        <f>'Conditions of people affected'!R69</f>
        <v>1.1000000000000001</v>
      </c>
      <c r="P68" s="66">
        <f>'Conditions of people affected'!K69</f>
        <v>1.2</v>
      </c>
      <c r="Q68" s="66">
        <f>'Conditions of people affected'!Q69</f>
        <v>1</v>
      </c>
      <c r="R68" s="53">
        <f t="shared" si="9"/>
        <v>1</v>
      </c>
      <c r="S68" s="53">
        <f>'Complexity of the crisis'!X69</f>
        <v>1</v>
      </c>
      <c r="T68" s="53">
        <f>'Complexity of the crisis'!AN69</f>
        <v>1</v>
      </c>
      <c r="U68" s="139" t="str">
        <f>VLOOKUP(C68,Lists!$C$3:$E$300,3,FALSE)</f>
        <v>Europe</v>
      </c>
      <c r="V68" s="140">
        <f t="array" ref="V68">LOOKUP(2,1/(Log!B:B=C68),Log!L:L)</f>
        <v>45773</v>
      </c>
    </row>
    <row r="69" spans="1:22">
      <c r="A69" s="64" t="str">
        <f>'Crisis Indicator Data'!A67</f>
        <v>Mixed migration flows in Morocco</v>
      </c>
      <c r="B69" s="55" t="str">
        <f>Lists!G67</f>
        <v>Mixed Migration</v>
      </c>
      <c r="C69" s="64" t="str">
        <f>'Crisis Indicator Data'!C67</f>
        <v>MAR002</v>
      </c>
      <c r="D69" s="64" t="str">
        <f>'Crisis Indicator Data'!D67</f>
        <v>Morocco</v>
      </c>
      <c r="E69" s="64" t="str">
        <f>'Crisis Indicator Data'!E67</f>
        <v>MAR</v>
      </c>
      <c r="F69" s="64" t="str">
        <f>'Crisis Indicator Data'!B67</f>
        <v>International Displacement</v>
      </c>
      <c r="G69" s="52">
        <f t="shared" ref="G69:G100" si="10">IF(OR(O69="x",L69="x"),"x",ROUND((5-GEOMEAN(((5-L69)/5*4+1),((5-O69)/5*4+1),((5-O69)/5*4+1)))/4*3.5+R69*0.3,1))</f>
        <v>1.7</v>
      </c>
      <c r="H69" s="65">
        <f t="shared" ref="H69:H100" si="11">IF(G69="x","x",ROUNDUP(G69,0))</f>
        <v>2</v>
      </c>
      <c r="I69" s="131" t="str">
        <f t="shared" ref="I69:I100" si="12">IF(O69="x","x",IF(L69="x","x",(IF(H69=5,"Very High",IF(H69=4,"High",IF(H69=3,"Medium",IF(H69=2,"Low","Very Low")))))))</f>
        <v>Low</v>
      </c>
      <c r="J69" s="133" t="str">
        <f>INDEX(Trends!$D$3:$D$404,MATCH(C69,Trends!$C$3:$C$404,0))</f>
        <v>Increasing</v>
      </c>
      <c r="K69" s="123" t="str">
        <f>IF(Reliability!B67="x","x",(IF(ROUNDUP(Reliability!B67,0)=1,"Very High",IF(ROUNDUP(Reliability!B67,0)=2,"High",IF(ROUNDUP(Reliability!B67,0)=3,"Medium",IF(ROUNDUP(Reliability!B67,0)=4,"Low","Very Low"))))))</f>
        <v>Very High</v>
      </c>
      <c r="L69" s="54">
        <f t="shared" ref="L69:L100" si="13">IF(OR(N69="x",M69="x"),"x",ROUND((5-GEOMEAN(((5-M69)/5*4+1),((5-N69)/5*4+1),((5-N69)/5*4+1)))/4*5,1))</f>
        <v>2</v>
      </c>
      <c r="M69" s="66">
        <f>'Impact of the crisis'!N70</f>
        <v>0.9</v>
      </c>
      <c r="N69" s="66">
        <f>'Impact of the crisis'!AB70</f>
        <v>2.4</v>
      </c>
      <c r="O69" s="54">
        <f>'Conditions of people affected'!R70</f>
        <v>0.85</v>
      </c>
      <c r="P69" s="66">
        <f>'Conditions of people affected'!K70</f>
        <v>0.7</v>
      </c>
      <c r="Q69" s="66">
        <f>'Conditions of people affected'!Q70</f>
        <v>1</v>
      </c>
      <c r="R69" s="53">
        <f t="shared" ref="R69:R100" si="14">IF(OR(T69="x",S69="x"),S69,ROUND((5-GEOMEAN(((5-S69)/5*4+1),((5-T69)/5*4+1)))/4*5,1))</f>
        <v>2.8</v>
      </c>
      <c r="S69" s="53">
        <f>'Complexity of the crisis'!X70</f>
        <v>3</v>
      </c>
      <c r="T69" s="53">
        <f>'Complexity of the crisis'!AN70</f>
        <v>2.5</v>
      </c>
      <c r="U69" s="139" t="str">
        <f>VLOOKUP(C69,Lists!$C$3:$E$300,3,FALSE)</f>
        <v>Africa</v>
      </c>
      <c r="V69" s="140">
        <f t="array" ref="V69">LOOKUP(2,1/(Log!B:B=C69),Log!L:L)</f>
        <v>45757</v>
      </c>
    </row>
    <row r="70" spans="1:22">
      <c r="A70" s="64" t="str">
        <f>'Crisis Indicator Data'!A68</f>
        <v>Displacement from Russia-Ukraine conflict in Moldova</v>
      </c>
      <c r="B70" s="55" t="str">
        <f>Lists!G68</f>
        <v>Displacement from Russia-Ukraine conflict</v>
      </c>
      <c r="C70" s="64" t="str">
        <f>'Crisis Indicator Data'!C68</f>
        <v>MDA002</v>
      </c>
      <c r="D70" s="64" t="str">
        <f>'Crisis Indicator Data'!D68</f>
        <v>Moldova</v>
      </c>
      <c r="E70" s="64" t="str">
        <f>'Crisis Indicator Data'!E68</f>
        <v>MDA</v>
      </c>
      <c r="F70" s="64" t="str">
        <f>'Crisis Indicator Data'!B68</f>
        <v>International Displacement</v>
      </c>
      <c r="G70" s="52">
        <f t="shared" si="10"/>
        <v>1.6</v>
      </c>
      <c r="H70" s="65">
        <f t="shared" si="11"/>
        <v>2</v>
      </c>
      <c r="I70" s="131" t="str">
        <f t="shared" si="12"/>
        <v>Low</v>
      </c>
      <c r="J70" s="133" t="str">
        <f>INDEX(Trends!$D$3:$D$404,MATCH(C70,Trends!$C$3:$C$404,0))</f>
        <v>Decreasing</v>
      </c>
      <c r="K70" s="123" t="str">
        <f>IF(Reliability!B68="x","x",(IF(ROUNDUP(Reliability!B68,0)=1,"Very High",IF(ROUNDUP(Reliability!B68,0)=2,"High",IF(ROUNDUP(Reliability!B68,0)=3,"Medium",IF(ROUNDUP(Reliability!B68,0)=4,"Low","Very Low"))))))</f>
        <v>Very High</v>
      </c>
      <c r="L70" s="54">
        <f t="shared" si="13"/>
        <v>2.2999999999999998</v>
      </c>
      <c r="M70" s="66">
        <f>'Impact of the crisis'!N71</f>
        <v>3.5</v>
      </c>
      <c r="N70" s="66">
        <f>'Impact of the crisis'!AB71</f>
        <v>1.6</v>
      </c>
      <c r="O70" s="54">
        <f>'Conditions of people affected'!R71</f>
        <v>1.4</v>
      </c>
      <c r="P70" s="66">
        <f>'Conditions of people affected'!K71</f>
        <v>1.8</v>
      </c>
      <c r="Q70" s="66">
        <f>'Conditions of people affected'!Q71</f>
        <v>1</v>
      </c>
      <c r="R70" s="53">
        <f t="shared" si="14"/>
        <v>1.4</v>
      </c>
      <c r="S70" s="53">
        <f>'Complexity of the crisis'!X71</f>
        <v>1.8</v>
      </c>
      <c r="T70" s="53">
        <f>'Complexity of the crisis'!AN71</f>
        <v>1</v>
      </c>
      <c r="U70" s="139" t="str">
        <f>VLOOKUP(C70,Lists!$C$3:$E$300,3,FALSE)</f>
        <v>Europe</v>
      </c>
      <c r="V70" s="140">
        <f t="array" ref="V70">LOOKUP(2,1/(Log!B:B=C70),Log!L:L)</f>
        <v>45773</v>
      </c>
    </row>
    <row r="71" spans="1:22">
      <c r="A71" s="64" t="str">
        <f>'Crisis Indicator Data'!A69</f>
        <v>Drought in Madagascar</v>
      </c>
      <c r="B71" s="55" t="str">
        <f>Lists!G69</f>
        <v>Drought</v>
      </c>
      <c r="C71" s="64" t="str">
        <f>'Crisis Indicator Data'!C69</f>
        <v>MDG002</v>
      </c>
      <c r="D71" s="64" t="str">
        <f>'Crisis Indicator Data'!D69</f>
        <v>Madagascar</v>
      </c>
      <c r="E71" s="64" t="str">
        <f>'Crisis Indicator Data'!E69</f>
        <v>MDG</v>
      </c>
      <c r="F71" s="64" t="str">
        <f>'Crisis Indicator Data'!B69</f>
        <v>Drought/drier conditions</v>
      </c>
      <c r="G71" s="52">
        <f t="shared" si="10"/>
        <v>2.6</v>
      </c>
      <c r="H71" s="65">
        <f t="shared" si="11"/>
        <v>3</v>
      </c>
      <c r="I71" s="131" t="str">
        <f t="shared" si="12"/>
        <v>Medium</v>
      </c>
      <c r="J71" s="133" t="str">
        <f>INDEX(Trends!$D$3:$D$404,MATCH(C71,Trends!$C$3:$C$404,0))</f>
        <v>Increasing</v>
      </c>
      <c r="K71" s="123" t="str">
        <f>IF(Reliability!B69="x","x",(IF(ROUNDUP(Reliability!B69,0)=1,"Very High",IF(ROUNDUP(Reliability!B69,0)=2,"High",IF(ROUNDUP(Reliability!B69,0)=3,"Medium",IF(ROUNDUP(Reliability!B69,0)=4,"Low","Very Low"))))))</f>
        <v>Very High</v>
      </c>
      <c r="L71" s="54">
        <f t="shared" si="13"/>
        <v>2.4</v>
      </c>
      <c r="M71" s="66">
        <f>'Impact of the crisis'!N72</f>
        <v>2.5</v>
      </c>
      <c r="N71" s="66">
        <f>'Impact of the crisis'!AB72</f>
        <v>2.4</v>
      </c>
      <c r="O71" s="54">
        <f>'Conditions of people affected'!R72</f>
        <v>3.4</v>
      </c>
      <c r="P71" s="66">
        <f>'Conditions of people affected'!K72</f>
        <v>3.8</v>
      </c>
      <c r="Q71" s="66">
        <f>'Conditions of people affected'!Q72</f>
        <v>3</v>
      </c>
      <c r="R71" s="53">
        <f t="shared" si="14"/>
        <v>1.4</v>
      </c>
      <c r="S71" s="53">
        <f>'Complexity of the crisis'!X72</f>
        <v>1.7</v>
      </c>
      <c r="T71" s="53">
        <f>'Complexity of the crisis'!AN72</f>
        <v>1</v>
      </c>
      <c r="U71" s="139" t="str">
        <f>VLOOKUP(C71,Lists!$C$3:$E$300,3,FALSE)</f>
        <v>Africa</v>
      </c>
      <c r="V71" s="140">
        <f t="array" ref="V71">LOOKUP(2,1/(Log!B:B=C71),Log!L:L)</f>
        <v>45777</v>
      </c>
    </row>
    <row r="72" spans="1:22">
      <c r="A72" s="64" t="str">
        <f>'Crisis Indicator Data'!A70</f>
        <v>Mixed Migration in Mexico</v>
      </c>
      <c r="B72" s="55" t="str">
        <f>Lists!G70</f>
        <v>Mixed Migration</v>
      </c>
      <c r="C72" s="64" t="str">
        <f>'Crisis Indicator Data'!C70</f>
        <v>MEX003</v>
      </c>
      <c r="D72" s="64" t="str">
        <f>'Crisis Indicator Data'!D70</f>
        <v>Mexico</v>
      </c>
      <c r="E72" s="64" t="str">
        <f>'Crisis Indicator Data'!E70</f>
        <v>MEX</v>
      </c>
      <c r="F72" s="64" t="str">
        <f>'Crisis Indicator Data'!B70</f>
        <v>International Displacement</v>
      </c>
      <c r="G72" s="52">
        <f t="shared" si="10"/>
        <v>2.2999999999999998</v>
      </c>
      <c r="H72" s="65">
        <f t="shared" si="11"/>
        <v>3</v>
      </c>
      <c r="I72" s="131" t="str">
        <f t="shared" si="12"/>
        <v>Medium</v>
      </c>
      <c r="J72" s="133" t="str">
        <f>INDEX(Trends!$D$3:$D$404,MATCH(C72,Trends!$C$3:$C$404,0))</f>
        <v>Increasing</v>
      </c>
      <c r="K72" s="123" t="str">
        <f>IF(Reliability!B70="x","x",(IF(ROUNDUP(Reliability!B70,0)=1,"Very High",IF(ROUNDUP(Reliability!B70,0)=2,"High",IF(ROUNDUP(Reliability!B70,0)=3,"Medium",IF(ROUNDUP(Reliability!B70,0)=4,"Low","Very Low"))))))</f>
        <v>High</v>
      </c>
      <c r="L72" s="54">
        <f t="shared" si="13"/>
        <v>2.5</v>
      </c>
      <c r="M72" s="66">
        <f>'Impact of the crisis'!N73</f>
        <v>2.5</v>
      </c>
      <c r="N72" s="66">
        <f>'Impact of the crisis'!AB73</f>
        <v>2.5</v>
      </c>
      <c r="O72" s="54">
        <f>'Conditions of people affected'!R73</f>
        <v>2.15</v>
      </c>
      <c r="P72" s="66">
        <f>'Conditions of people affected'!K73</f>
        <v>3.3</v>
      </c>
      <c r="Q72" s="66">
        <f>'Conditions of people affected'!Q73</f>
        <v>1</v>
      </c>
      <c r="R72" s="53">
        <f t="shared" si="14"/>
        <v>2.5</v>
      </c>
      <c r="S72" s="53">
        <f>'Complexity of the crisis'!X73</f>
        <v>2.5</v>
      </c>
      <c r="T72" s="53">
        <f>'Complexity of the crisis'!AN73</f>
        <v>2.5</v>
      </c>
      <c r="U72" s="139" t="str">
        <f>VLOOKUP(C72,Lists!$C$3:$E$300,3,FALSE)</f>
        <v>Americas</v>
      </c>
      <c r="V72" s="140">
        <f t="array" ref="V72">LOOKUP(2,1/(Log!B:B=C72),Log!L:L)</f>
        <v>45777</v>
      </c>
    </row>
    <row r="73" spans="1:22">
      <c r="A73" s="64" t="str">
        <f>'Crisis Indicator Data'!A71</f>
        <v>Complex crisis in Mali</v>
      </c>
      <c r="B73" s="55" t="str">
        <f>Lists!G71</f>
        <v>Complex crisis</v>
      </c>
      <c r="C73" s="64" t="str">
        <f>'Crisis Indicator Data'!C71</f>
        <v>MLI001</v>
      </c>
      <c r="D73" s="64" t="str">
        <f>'Crisis Indicator Data'!D71</f>
        <v>Mali</v>
      </c>
      <c r="E73" s="64" t="str">
        <f>'Crisis Indicator Data'!E71</f>
        <v>MLI</v>
      </c>
      <c r="F73" s="64" t="str">
        <f>'Crisis Indicator Data'!B71</f>
        <v>Conflict/ Violence,International Displacement</v>
      </c>
      <c r="G73" s="52">
        <f t="shared" si="10"/>
        <v>4.3</v>
      </c>
      <c r="H73" s="65">
        <f t="shared" si="11"/>
        <v>5</v>
      </c>
      <c r="I73" s="131" t="str">
        <f t="shared" si="12"/>
        <v>Very High</v>
      </c>
      <c r="J73" s="133" t="str">
        <f>INDEX(Trends!$D$3:$D$404,MATCH(C73,Trends!$C$3:$C$404,0))</f>
        <v>Increasing</v>
      </c>
      <c r="K73" s="123" t="str">
        <f>IF(Reliability!B71="x","x",(IF(ROUNDUP(Reliability!B71,0)=1,"Very High",IF(ROUNDUP(Reliability!B71,0)=2,"High",IF(ROUNDUP(Reliability!B71,0)=3,"Medium",IF(ROUNDUP(Reliability!B71,0)=4,"Low","Very Low"))))))</f>
        <v>Very High</v>
      </c>
      <c r="L73" s="54">
        <f t="shared" si="13"/>
        <v>4.5999999999999996</v>
      </c>
      <c r="M73" s="66">
        <f>'Impact of the crisis'!N74</f>
        <v>4.9000000000000004</v>
      </c>
      <c r="N73" s="66">
        <f>'Impact of the crisis'!AB74</f>
        <v>4.5</v>
      </c>
      <c r="O73" s="54">
        <f>'Conditions of people affected'!R74</f>
        <v>4.3</v>
      </c>
      <c r="P73" s="66">
        <f>'Conditions of people affected'!K74</f>
        <v>4.5999999999999996</v>
      </c>
      <c r="Q73" s="66">
        <f>'Conditions of people affected'!Q74</f>
        <v>4</v>
      </c>
      <c r="R73" s="53">
        <f t="shared" si="14"/>
        <v>4</v>
      </c>
      <c r="S73" s="53">
        <f>'Complexity of the crisis'!X74</f>
        <v>3.4</v>
      </c>
      <c r="T73" s="53">
        <f>'Complexity of the crisis'!AN74</f>
        <v>4.5</v>
      </c>
      <c r="U73" s="139" t="str">
        <f>VLOOKUP(C73,Lists!$C$3:$E$300,3,FALSE)</f>
        <v>Africa</v>
      </c>
      <c r="V73" s="140">
        <f t="array" ref="V73">LOOKUP(2,1/(Log!B:B=C73),Log!L:L)</f>
        <v>45776</v>
      </c>
    </row>
    <row r="74" spans="1:22">
      <c r="A74" s="64" t="str">
        <f>'Crisis Indicator Data'!A72</f>
        <v>Multiple crises in Myanmar</v>
      </c>
      <c r="B74" s="55" t="str">
        <f>Lists!G72</f>
        <v>Country level</v>
      </c>
      <c r="C74" s="64" t="str">
        <f>'Crisis Indicator Data'!C72</f>
        <v>MMR001</v>
      </c>
      <c r="D74" s="64" t="str">
        <f>'Crisis Indicator Data'!D72</f>
        <v>Myanmar</v>
      </c>
      <c r="E74" s="64" t="str">
        <f>'Crisis Indicator Data'!E72</f>
        <v>MMR</v>
      </c>
      <c r="F74" s="64" t="str">
        <f>'Crisis Indicator Data'!B72</f>
        <v>Conflict/ Violence,Earthquake</v>
      </c>
      <c r="G74" s="52">
        <f t="shared" si="10"/>
        <v>4.5999999999999996</v>
      </c>
      <c r="H74" s="65">
        <f t="shared" si="11"/>
        <v>5</v>
      </c>
      <c r="I74" s="131" t="str">
        <f t="shared" si="12"/>
        <v>Very High</v>
      </c>
      <c r="J74" s="133" t="str">
        <f>INDEX(Trends!$D$3:$D$404,MATCH(C74,Trends!$C$3:$C$404,0))</f>
        <v>Stable</v>
      </c>
      <c r="K74" s="123" t="str">
        <f>IF(Reliability!B72="x","x",(IF(ROUNDUP(Reliability!B72,0)=1,"Very High",IF(ROUNDUP(Reliability!B72,0)=2,"High",IF(ROUNDUP(Reliability!B72,0)=3,"Medium",IF(ROUNDUP(Reliability!B72,0)=4,"Low","Very Low"))))))</f>
        <v>Very High</v>
      </c>
      <c r="L74" s="54">
        <f t="shared" si="13"/>
        <v>4.8</v>
      </c>
      <c r="M74" s="66">
        <f>'Impact of the crisis'!N75</f>
        <v>4.9000000000000004</v>
      </c>
      <c r="N74" s="66">
        <f>'Impact of the crisis'!AB75</f>
        <v>4.8</v>
      </c>
      <c r="O74" s="54">
        <f>'Conditions of people affected'!R75</f>
        <v>4.5</v>
      </c>
      <c r="P74" s="66">
        <f>'Conditions of people affected'!K75</f>
        <v>5</v>
      </c>
      <c r="Q74" s="66">
        <f>'Conditions of people affected'!Q75</f>
        <v>4</v>
      </c>
      <c r="R74" s="53">
        <f t="shared" si="14"/>
        <v>4.5999999999999996</v>
      </c>
      <c r="S74" s="53">
        <f>'Complexity of the crisis'!X75</f>
        <v>4.0999999999999996</v>
      </c>
      <c r="T74" s="53">
        <f>'Complexity of the crisis'!AN75</f>
        <v>5</v>
      </c>
      <c r="U74" s="139" t="str">
        <f>VLOOKUP(C74,Lists!$C$3:$E$300,3,FALSE)</f>
        <v>Asia</v>
      </c>
      <c r="V74" s="140">
        <f t="array" ref="V74">LOOKUP(2,1/(Log!B:B=C74),Log!L:L)</f>
        <v>45771</v>
      </c>
    </row>
    <row r="75" spans="1:22">
      <c r="A75" s="64" t="str">
        <f>'Crisis Indicator Data'!A73</f>
        <v>Rakhine Conflict</v>
      </c>
      <c r="B75" s="55" t="str">
        <f>Lists!G73</f>
        <v>Rakhine conflict</v>
      </c>
      <c r="C75" s="64" t="str">
        <f>'Crisis Indicator Data'!C73</f>
        <v>MMR002</v>
      </c>
      <c r="D75" s="64" t="str">
        <f>'Crisis Indicator Data'!D73</f>
        <v>Myanmar</v>
      </c>
      <c r="E75" s="64" t="str">
        <f>'Crisis Indicator Data'!E73</f>
        <v>MMR</v>
      </c>
      <c r="F75" s="64" t="str">
        <f>'Crisis Indicator Data'!B73</f>
        <v>Conflict/ Violence</v>
      </c>
      <c r="G75" s="52">
        <f t="shared" si="10"/>
        <v>4</v>
      </c>
      <c r="H75" s="65">
        <f t="shared" si="11"/>
        <v>4</v>
      </c>
      <c r="I75" s="131" t="str">
        <f t="shared" si="12"/>
        <v>High</v>
      </c>
      <c r="J75" s="133" t="str">
        <f>INDEX(Trends!$D$3:$D$404,MATCH(C75,Trends!$C$3:$C$404,0))</f>
        <v>Stable</v>
      </c>
      <c r="K75" s="123" t="str">
        <f>IF(Reliability!B73="x","x",(IF(ROUNDUP(Reliability!B73,0)=1,"Very High",IF(ROUNDUP(Reliability!B73,0)=2,"High",IF(ROUNDUP(Reliability!B73,0)=3,"Medium",IF(ROUNDUP(Reliability!B73,0)=4,"Low","Very Low"))))))</f>
        <v>Very High</v>
      </c>
      <c r="L75" s="54">
        <f t="shared" si="13"/>
        <v>3.8</v>
      </c>
      <c r="M75" s="66">
        <f>'Impact of the crisis'!N76</f>
        <v>1.3</v>
      </c>
      <c r="N75" s="66">
        <f>'Impact of the crisis'!AB76</f>
        <v>4.5</v>
      </c>
      <c r="O75" s="54">
        <f>'Conditions of people affected'!R76</f>
        <v>3.9</v>
      </c>
      <c r="P75" s="66">
        <f>'Conditions of people affected'!K76</f>
        <v>3.8</v>
      </c>
      <c r="Q75" s="66">
        <f>'Conditions of people affected'!Q76</f>
        <v>4</v>
      </c>
      <c r="R75" s="53">
        <f t="shared" si="14"/>
        <v>4.3</v>
      </c>
      <c r="S75" s="53">
        <f>'Complexity of the crisis'!X76</f>
        <v>4.0999999999999996</v>
      </c>
      <c r="T75" s="53">
        <f>'Complexity of the crisis'!AN76</f>
        <v>4.5</v>
      </c>
      <c r="U75" s="139" t="str">
        <f>VLOOKUP(C75,Lists!$C$3:$E$300,3,FALSE)</f>
        <v>Asia</v>
      </c>
      <c r="V75" s="140">
        <f t="array" ref="V75">LOOKUP(2,1/(Log!B:B=C75),Log!L:L)</f>
        <v>45771</v>
      </c>
    </row>
    <row r="76" spans="1:22">
      <c r="A76" s="64" t="str">
        <f>'Crisis Indicator Data'!A74</f>
        <v>Kachin and Shan Conflict</v>
      </c>
      <c r="B76" s="55" t="str">
        <f>Lists!G74</f>
        <v>Kachin and Shan conflict</v>
      </c>
      <c r="C76" s="64" t="str">
        <f>'Crisis Indicator Data'!C74</f>
        <v>MMR003</v>
      </c>
      <c r="D76" s="64" t="str">
        <f>'Crisis Indicator Data'!D74</f>
        <v>Myanmar</v>
      </c>
      <c r="E76" s="64" t="str">
        <f>'Crisis Indicator Data'!E74</f>
        <v>MMR</v>
      </c>
      <c r="F76" s="64" t="str">
        <f>'Crisis Indicator Data'!B74</f>
        <v>Conflict/ Violence</v>
      </c>
      <c r="G76" s="52">
        <f t="shared" si="10"/>
        <v>3.9</v>
      </c>
      <c r="H76" s="65">
        <f t="shared" si="11"/>
        <v>4</v>
      </c>
      <c r="I76" s="131" t="str">
        <f t="shared" si="12"/>
        <v>High</v>
      </c>
      <c r="J76" s="133" t="str">
        <f>INDEX(Trends!$D$3:$D$404,MATCH(C76,Trends!$C$3:$C$404,0))</f>
        <v>Increasing</v>
      </c>
      <c r="K76" s="123" t="str">
        <f>IF(Reliability!B74="x","x",(IF(ROUNDUP(Reliability!B74,0)=1,"Very High",IF(ROUNDUP(Reliability!B74,0)=2,"High",IF(ROUNDUP(Reliability!B74,0)=3,"Medium",IF(ROUNDUP(Reliability!B74,0)=4,"Low","Very Low"))))))</f>
        <v>Very High</v>
      </c>
      <c r="L76" s="54">
        <f t="shared" si="13"/>
        <v>3.3</v>
      </c>
      <c r="M76" s="66">
        <f>'Impact of the crisis'!N77</f>
        <v>1.9</v>
      </c>
      <c r="N76" s="66">
        <f>'Impact of the crisis'!AB77</f>
        <v>3.8</v>
      </c>
      <c r="O76" s="54">
        <f>'Conditions of people affected'!R77</f>
        <v>3.9</v>
      </c>
      <c r="P76" s="66">
        <f>'Conditions of people affected'!K77</f>
        <v>3.8</v>
      </c>
      <c r="Q76" s="66">
        <f>'Conditions of people affected'!Q77</f>
        <v>4</v>
      </c>
      <c r="R76" s="53">
        <f t="shared" si="14"/>
        <v>4.3</v>
      </c>
      <c r="S76" s="53">
        <f>'Complexity of the crisis'!X77</f>
        <v>4.0999999999999996</v>
      </c>
      <c r="T76" s="53">
        <f>'Complexity of the crisis'!AN77</f>
        <v>4.5</v>
      </c>
      <c r="U76" s="139" t="str">
        <f>VLOOKUP(C76,Lists!$C$3:$E$300,3,FALSE)</f>
        <v>Asia</v>
      </c>
      <c r="V76" s="140">
        <f t="array" ref="V76">LOOKUP(2,1/(Log!B:B=C76),Log!L:L)</f>
        <v>45771</v>
      </c>
    </row>
    <row r="77" spans="1:22">
      <c r="A77" s="64" t="str">
        <f>'Crisis Indicator Data'!A75</f>
        <v>Post-coup conflict in Myanmar</v>
      </c>
      <c r="B77" s="55" t="str">
        <f>Lists!G75</f>
        <v>Post-coup conflict</v>
      </c>
      <c r="C77" s="64" t="str">
        <f>'Crisis Indicator Data'!C75</f>
        <v>MMR004</v>
      </c>
      <c r="D77" s="64" t="str">
        <f>'Crisis Indicator Data'!D75</f>
        <v>Myanmar</v>
      </c>
      <c r="E77" s="64" t="str">
        <f>'Crisis Indicator Data'!E75</f>
        <v>MMR</v>
      </c>
      <c r="F77" s="64" t="str">
        <f>'Crisis Indicator Data'!B75</f>
        <v>Conflict/ Violence</v>
      </c>
      <c r="G77" s="52">
        <f t="shared" si="10"/>
        <v>4.3</v>
      </c>
      <c r="H77" s="65">
        <f t="shared" si="11"/>
        <v>5</v>
      </c>
      <c r="I77" s="131" t="str">
        <f t="shared" si="12"/>
        <v>Very High</v>
      </c>
      <c r="J77" s="133" t="str">
        <f>INDEX(Trends!$D$3:$D$404,MATCH(C77,Trends!$C$3:$C$404,0))</f>
        <v>Decreasing</v>
      </c>
      <c r="K77" s="123" t="str">
        <f>IF(Reliability!B75="x","x",(IF(ROUNDUP(Reliability!B75,0)=1,"Very High",IF(ROUNDUP(Reliability!B75,0)=2,"High",IF(ROUNDUP(Reliability!B75,0)=3,"Medium",IF(ROUNDUP(Reliability!B75,0)=4,"Low","Very Low"))))))</f>
        <v>Very High</v>
      </c>
      <c r="L77" s="54">
        <f t="shared" si="13"/>
        <v>4.5</v>
      </c>
      <c r="M77" s="66">
        <f>'Impact of the crisis'!N78</f>
        <v>3.1</v>
      </c>
      <c r="N77" s="66">
        <f>'Impact of the crisis'!AB78</f>
        <v>4.9000000000000004</v>
      </c>
      <c r="O77" s="54">
        <f>'Conditions of people affected'!R78</f>
        <v>4</v>
      </c>
      <c r="P77" s="66">
        <f>'Conditions of people affected'!K78</f>
        <v>5</v>
      </c>
      <c r="Q77" s="66">
        <f>'Conditions of people affected'!Q78</f>
        <v>3</v>
      </c>
      <c r="R77" s="53">
        <f t="shared" si="14"/>
        <v>4.5999999999999996</v>
      </c>
      <c r="S77" s="53">
        <f>'Complexity of the crisis'!X78</f>
        <v>4.0999999999999996</v>
      </c>
      <c r="T77" s="53">
        <f>'Complexity of the crisis'!AN78</f>
        <v>5</v>
      </c>
      <c r="U77" s="139" t="str">
        <f>VLOOKUP(C77,Lists!$C$3:$E$300,3,FALSE)</f>
        <v>Asia</v>
      </c>
      <c r="V77" s="140">
        <f t="array" ref="V77">LOOKUP(2,1/(Log!B:B=C77),Log!L:L)</f>
        <v>45771</v>
      </c>
    </row>
    <row r="78" spans="1:22">
      <c r="A78" s="64" t="str">
        <f>'Crisis Indicator Data'!A76</f>
        <v>2025 Earthquake in Myanmar</v>
      </c>
      <c r="B78" s="55" t="str">
        <f>Lists!G76</f>
        <v>2025 Earthquake in Myanmar</v>
      </c>
      <c r="C78" s="64" t="str">
        <f>'Crisis Indicator Data'!C76</f>
        <v>MMR007</v>
      </c>
      <c r="D78" s="64" t="str">
        <f>'Crisis Indicator Data'!D76</f>
        <v>Myanmar</v>
      </c>
      <c r="E78" s="64" t="str">
        <f>'Crisis Indicator Data'!E76</f>
        <v>MMR</v>
      </c>
      <c r="F78" s="64" t="str">
        <f>'Crisis Indicator Data'!B76</f>
        <v>Earthquake</v>
      </c>
      <c r="G78" s="52">
        <f t="shared" si="10"/>
        <v>4.2</v>
      </c>
      <c r="H78" s="65">
        <f t="shared" si="11"/>
        <v>5</v>
      </c>
      <c r="I78" s="131" t="str">
        <f t="shared" si="12"/>
        <v>Very High</v>
      </c>
      <c r="J78" s="133" t="str">
        <f>INDEX(Trends!$D$3:$D$404,MATCH(C78,Trends!$C$3:$C$404,0))</f>
        <v>-</v>
      </c>
      <c r="K78" s="123" t="str">
        <f>IF(Reliability!B76="x","x",(IF(ROUNDUP(Reliability!B76,0)=1,"Very High",IF(ROUNDUP(Reliability!B76,0)=2,"High",IF(ROUNDUP(Reliability!B76,0)=3,"Medium",IF(ROUNDUP(Reliability!B76,0)=4,"Low","Very Low"))))))</f>
        <v>Very High</v>
      </c>
      <c r="L78" s="54">
        <f t="shared" si="13"/>
        <v>4.0999999999999996</v>
      </c>
      <c r="M78" s="66">
        <f>'Impact of the crisis'!N79</f>
        <v>3.2</v>
      </c>
      <c r="N78" s="66">
        <f>'Impact of the crisis'!AB79</f>
        <v>4.4000000000000004</v>
      </c>
      <c r="O78" s="54">
        <f>'Conditions of people affected'!R79</f>
        <v>4.3499999999999996</v>
      </c>
      <c r="P78" s="66">
        <f>'Conditions of people affected'!K79</f>
        <v>4.7</v>
      </c>
      <c r="Q78" s="66">
        <f>'Conditions of people affected'!Q79</f>
        <v>4</v>
      </c>
      <c r="R78" s="53">
        <f t="shared" si="14"/>
        <v>4.0999999999999996</v>
      </c>
      <c r="S78" s="53">
        <f>'Complexity of the crisis'!X79</f>
        <v>4.0999999999999996</v>
      </c>
      <c r="T78" s="53">
        <f>'Complexity of the crisis'!AN79</f>
        <v>4</v>
      </c>
      <c r="U78" s="139" t="str">
        <f>VLOOKUP(C78,Lists!$C$3:$E$300,3,FALSE)</f>
        <v>Asia</v>
      </c>
      <c r="V78" s="140">
        <f t="array" ref="V78">LOOKUP(2,1/(Log!B:B=C78),Log!L:L)</f>
        <v>45771</v>
      </c>
    </row>
    <row r="79" spans="1:22">
      <c r="A79" s="64" t="str">
        <f>'Crisis Indicator Data'!A77</f>
        <v>Multiple Crises in Mozambique</v>
      </c>
      <c r="B79" s="55" t="str">
        <f>Lists!G77</f>
        <v>Multiple Crises</v>
      </c>
      <c r="C79" s="64" t="str">
        <f>'Crisis Indicator Data'!C77</f>
        <v>MOZ001</v>
      </c>
      <c r="D79" s="64" t="str">
        <f>'Crisis Indicator Data'!D77</f>
        <v>Mozambique</v>
      </c>
      <c r="E79" s="64" t="str">
        <f>'Crisis Indicator Data'!E77</f>
        <v>MOZ</v>
      </c>
      <c r="F79" s="64" t="str">
        <f>'Crisis Indicator Data'!B77</f>
        <v>Conflict/ Violence,Cyclone,Drought/drier conditions</v>
      </c>
      <c r="G79" s="52">
        <f t="shared" si="10"/>
        <v>3.5</v>
      </c>
      <c r="H79" s="65">
        <f t="shared" si="11"/>
        <v>4</v>
      </c>
      <c r="I79" s="131" t="str">
        <f t="shared" si="12"/>
        <v>High</v>
      </c>
      <c r="J79" s="133" t="str">
        <f>INDEX(Trends!$D$3:$D$404,MATCH(C79,Trends!$C$3:$C$404,0))</f>
        <v>Stable</v>
      </c>
      <c r="K79" s="123" t="str">
        <f>IF(Reliability!B77="x","x",(IF(ROUNDUP(Reliability!B77,0)=1,"Very High",IF(ROUNDUP(Reliability!B77,0)=2,"High",IF(ROUNDUP(Reliability!B77,0)=3,"Medium",IF(ROUNDUP(Reliability!B77,0)=4,"Low","Very Low"))))))</f>
        <v>Very High</v>
      </c>
      <c r="L79" s="54">
        <f t="shared" si="13"/>
        <v>3.4</v>
      </c>
      <c r="M79" s="66">
        <f>'Impact of the crisis'!N80</f>
        <v>3.7</v>
      </c>
      <c r="N79" s="66">
        <f>'Impact of the crisis'!AB80</f>
        <v>3.3</v>
      </c>
      <c r="O79" s="54">
        <f>'Conditions of people affected'!R80</f>
        <v>3.65</v>
      </c>
      <c r="P79" s="66">
        <f>'Conditions of people affected'!K80</f>
        <v>4.3</v>
      </c>
      <c r="Q79" s="66">
        <f>'Conditions of people affected'!Q80</f>
        <v>3</v>
      </c>
      <c r="R79" s="53">
        <f t="shared" si="14"/>
        <v>3.4</v>
      </c>
      <c r="S79" s="53">
        <f>'Complexity of the crisis'!X80</f>
        <v>3.2</v>
      </c>
      <c r="T79" s="53">
        <f>'Complexity of the crisis'!AN80</f>
        <v>3.5</v>
      </c>
      <c r="U79" s="139" t="str">
        <f>VLOOKUP(C79,Lists!$C$3:$E$300,3,FALSE)</f>
        <v>Africa</v>
      </c>
      <c r="V79" s="140">
        <f t="array" ref="V79">LOOKUP(2,1/(Log!B:B=C79),Log!L:L)</f>
        <v>45777</v>
      </c>
    </row>
    <row r="80" spans="1:22">
      <c r="A80" s="64" t="str">
        <f>'Crisis Indicator Data'!A78</f>
        <v>Cabo Delgado Islamist Insurgency</v>
      </c>
      <c r="B80" s="55" t="str">
        <f>Lists!G78</f>
        <v>Violent Insurgency in Cabo Delgado</v>
      </c>
      <c r="C80" s="64" t="str">
        <f>'Crisis Indicator Data'!C78</f>
        <v>MOZ004</v>
      </c>
      <c r="D80" s="64" t="str">
        <f>'Crisis Indicator Data'!D78</f>
        <v>Mozambique</v>
      </c>
      <c r="E80" s="64" t="str">
        <f>'Crisis Indicator Data'!E78</f>
        <v>MOZ</v>
      </c>
      <c r="F80" s="64" t="str">
        <f>'Crisis Indicator Data'!B78</f>
        <v>Conflict/ Violence</v>
      </c>
      <c r="G80" s="52">
        <f t="shared" si="10"/>
        <v>3.5</v>
      </c>
      <c r="H80" s="65">
        <f t="shared" si="11"/>
        <v>4</v>
      </c>
      <c r="I80" s="131" t="str">
        <f t="shared" si="12"/>
        <v>High</v>
      </c>
      <c r="J80" s="133" t="str">
        <f>INDEX(Trends!$D$3:$D$404,MATCH(C80,Trends!$C$3:$C$404,0))</f>
        <v>Decreasing</v>
      </c>
      <c r="K80" s="123" t="str">
        <f>IF(Reliability!B78="x","x",(IF(ROUNDUP(Reliability!B78,0)=1,"Very High",IF(ROUNDUP(Reliability!B78,0)=2,"High",IF(ROUNDUP(Reliability!B78,0)=3,"Medium",IF(ROUNDUP(Reliability!B78,0)=4,"Low","Very Low"))))))</f>
        <v>Very High</v>
      </c>
      <c r="L80" s="54">
        <f t="shared" si="13"/>
        <v>3.4</v>
      </c>
      <c r="M80" s="66">
        <f>'Impact of the crisis'!N81</f>
        <v>1.4</v>
      </c>
      <c r="N80" s="66">
        <f>'Impact of the crisis'!AB81</f>
        <v>4.0999999999999996</v>
      </c>
      <c r="O80" s="54">
        <f>'Conditions of people affected'!R81</f>
        <v>3.75</v>
      </c>
      <c r="P80" s="66">
        <f>'Conditions of people affected'!K81</f>
        <v>3.5</v>
      </c>
      <c r="Q80" s="66">
        <f>'Conditions of people affected'!Q81</f>
        <v>4</v>
      </c>
      <c r="R80" s="53">
        <f t="shared" si="14"/>
        <v>3.1</v>
      </c>
      <c r="S80" s="53">
        <f>'Complexity of the crisis'!X81</f>
        <v>3.2</v>
      </c>
      <c r="T80" s="53">
        <f>'Complexity of the crisis'!AN81</f>
        <v>3</v>
      </c>
      <c r="U80" s="139" t="str">
        <f>VLOOKUP(C80,Lists!$C$3:$E$300,3,FALSE)</f>
        <v>Africa</v>
      </c>
      <c r="V80" s="140">
        <f t="array" ref="V80">LOOKUP(2,1/(Log!B:B=C80),Log!L:L)</f>
        <v>45777</v>
      </c>
    </row>
    <row r="81" spans="1:22">
      <c r="A81" s="64" t="str">
        <f>'Crisis Indicator Data'!A79</f>
        <v>Drought in Mozambique</v>
      </c>
      <c r="B81" s="55" t="str">
        <f>Lists!G79</f>
        <v>Drought</v>
      </c>
      <c r="C81" s="64" t="str">
        <f>'Crisis Indicator Data'!C79</f>
        <v>MOZ012</v>
      </c>
      <c r="D81" s="64" t="str">
        <f>'Crisis Indicator Data'!D79</f>
        <v>Mozambique</v>
      </c>
      <c r="E81" s="64" t="str">
        <f>'Crisis Indicator Data'!E79</f>
        <v>MOZ</v>
      </c>
      <c r="F81" s="64" t="str">
        <f>'Crisis Indicator Data'!B79</f>
        <v>Drought/drier conditions</v>
      </c>
      <c r="G81" s="52">
        <f t="shared" si="10"/>
        <v>3.3</v>
      </c>
      <c r="H81" s="65">
        <f t="shared" si="11"/>
        <v>4</v>
      </c>
      <c r="I81" s="131" t="str">
        <f t="shared" si="12"/>
        <v>High</v>
      </c>
      <c r="J81" s="133" t="str">
        <f>INDEX(Trends!$D$3:$D$404,MATCH(C81,Trends!$C$3:$C$404,0))</f>
        <v>Stable</v>
      </c>
      <c r="K81" s="123" t="str">
        <f>IF(Reliability!B79="x","x",(IF(ROUNDUP(Reliability!B79,0)=1,"Very High",IF(ROUNDUP(Reliability!B79,0)=2,"High",IF(ROUNDUP(Reliability!B79,0)=3,"Medium",IF(ROUNDUP(Reliability!B79,0)=4,"Low","Very Low"))))))</f>
        <v>Very High</v>
      </c>
      <c r="L81" s="54">
        <f t="shared" si="13"/>
        <v>2.1</v>
      </c>
      <c r="M81" s="66">
        <f>'Impact of the crisis'!N82</f>
        <v>2.2000000000000002</v>
      </c>
      <c r="N81" s="66">
        <f>'Impact of the crisis'!AB82</f>
        <v>2.1</v>
      </c>
      <c r="O81" s="54">
        <f>'Conditions of people affected'!R82</f>
        <v>3.9</v>
      </c>
      <c r="P81" s="66">
        <f>'Conditions of people affected'!K82</f>
        <v>3.8</v>
      </c>
      <c r="Q81" s="66">
        <f>'Conditions of people affected'!Q82</f>
        <v>4</v>
      </c>
      <c r="R81" s="53">
        <f t="shared" si="14"/>
        <v>2.9</v>
      </c>
      <c r="S81" s="53">
        <f>'Complexity of the crisis'!X82</f>
        <v>3.2</v>
      </c>
      <c r="T81" s="53">
        <f>'Complexity of the crisis'!AN82</f>
        <v>2.5</v>
      </c>
      <c r="U81" s="139" t="str">
        <f>VLOOKUP(C81,Lists!$C$3:$E$300,3,FALSE)</f>
        <v>Africa</v>
      </c>
      <c r="V81" s="140">
        <f t="array" ref="V81">LOOKUP(2,1/(Log!B:B=C81),Log!L:L)</f>
        <v>45777</v>
      </c>
    </row>
    <row r="82" spans="1:22">
      <c r="A82" s="64" t="str">
        <f>'Crisis Indicator Data'!A80</f>
        <v xml:space="preserve">2025 Cyclone season </v>
      </c>
      <c r="B82" s="55" t="str">
        <f>Lists!G80</f>
        <v xml:space="preserve">2025 Cyclone season </v>
      </c>
      <c r="C82" s="64" t="str">
        <f>'Crisis Indicator Data'!C80</f>
        <v>MOZ013</v>
      </c>
      <c r="D82" s="64" t="str">
        <f>'Crisis Indicator Data'!D80</f>
        <v>Mozambique</v>
      </c>
      <c r="E82" s="64" t="str">
        <f>'Crisis Indicator Data'!E80</f>
        <v>MOZ</v>
      </c>
      <c r="F82" s="64" t="str">
        <f>'Crisis Indicator Data'!B80</f>
        <v>Cyclone</v>
      </c>
      <c r="G82" s="52">
        <f t="shared" si="10"/>
        <v>3.4</v>
      </c>
      <c r="H82" s="65">
        <f t="shared" si="11"/>
        <v>4</v>
      </c>
      <c r="I82" s="131" t="str">
        <f t="shared" si="12"/>
        <v>High</v>
      </c>
      <c r="J82" s="133" t="str">
        <f>INDEX(Trends!$D$3:$D$404,MATCH(C82,Trends!$C$3:$C$404,0))</f>
        <v>-</v>
      </c>
      <c r="K82" s="123" t="str">
        <f>IF(Reliability!B80="x","x",(IF(ROUNDUP(Reliability!B80,0)=1,"Very High",IF(ROUNDUP(Reliability!B80,0)=2,"High",IF(ROUNDUP(Reliability!B80,0)=3,"Medium",IF(ROUNDUP(Reliability!B80,0)=4,"Low","Very Low"))))))</f>
        <v>High</v>
      </c>
      <c r="L82" s="54">
        <f t="shared" si="13"/>
        <v>3.6</v>
      </c>
      <c r="M82" s="66">
        <f>'Impact of the crisis'!N83</f>
        <v>4.3</v>
      </c>
      <c r="N82" s="66">
        <f>'Impact of the crisis'!AB83</f>
        <v>3.1</v>
      </c>
      <c r="O82" s="54">
        <f>'Conditions of people affected'!R83</f>
        <v>3.3</v>
      </c>
      <c r="P82" s="66">
        <f>'Conditions of people affected'!K83</f>
        <v>3.6</v>
      </c>
      <c r="Q82" s="66">
        <f>'Conditions of people affected'!Q83</f>
        <v>3</v>
      </c>
      <c r="R82" s="53">
        <f t="shared" si="14"/>
        <v>3.4</v>
      </c>
      <c r="S82" s="53">
        <f>'Complexity of the crisis'!X83</f>
        <v>3.2</v>
      </c>
      <c r="T82" s="53">
        <f>'Complexity of the crisis'!AN83</f>
        <v>3.5</v>
      </c>
      <c r="U82" s="139" t="str">
        <f>VLOOKUP(C82,Lists!$C$3:$E$300,3,FALSE)</f>
        <v>Africa</v>
      </c>
      <c r="V82" s="140">
        <f t="array" ref="V82">LOOKUP(2,1/(Log!B:B=C82),Log!L:L)</f>
        <v>45747</v>
      </c>
    </row>
    <row r="83" spans="1:22">
      <c r="A83" s="64" t="str">
        <f>'Crisis Indicator Data'!A81</f>
        <v>Refugees from Mali in Mauritania</v>
      </c>
      <c r="B83" s="55" t="str">
        <f>Lists!G81</f>
        <v>Malian refugees</v>
      </c>
      <c r="C83" s="64" t="str">
        <f>'Crisis Indicator Data'!C81</f>
        <v>MRT002</v>
      </c>
      <c r="D83" s="64" t="str">
        <f>'Crisis Indicator Data'!D81</f>
        <v>Mauritania</v>
      </c>
      <c r="E83" s="64" t="str">
        <f>'Crisis Indicator Data'!E81</f>
        <v>MRT</v>
      </c>
      <c r="F83" s="64" t="str">
        <f>'Crisis Indicator Data'!B81</f>
        <v>International Displacement</v>
      </c>
      <c r="G83" s="52">
        <f t="shared" si="10"/>
        <v>2.4</v>
      </c>
      <c r="H83" s="65">
        <f t="shared" si="11"/>
        <v>3</v>
      </c>
      <c r="I83" s="131" t="str">
        <f t="shared" si="12"/>
        <v>Medium</v>
      </c>
      <c r="J83" s="133" t="str">
        <f>INDEX(Trends!$D$3:$D$404,MATCH(C83,Trends!$C$3:$C$404,0))</f>
        <v>Increasing</v>
      </c>
      <c r="K83" s="123" t="str">
        <f>IF(Reliability!B81="x","x",(IF(ROUNDUP(Reliability!B81,0)=1,"Very High",IF(ROUNDUP(Reliability!B81,0)=2,"High",IF(ROUNDUP(Reliability!B81,0)=3,"Medium",IF(ROUNDUP(Reliability!B81,0)=4,"Low","Very Low"))))))</f>
        <v>Very High</v>
      </c>
      <c r="L83" s="54">
        <f t="shared" si="13"/>
        <v>2</v>
      </c>
      <c r="M83" s="66">
        <f>'Impact of the crisis'!N84</f>
        <v>2</v>
      </c>
      <c r="N83" s="66">
        <f>'Impact of the crisis'!AB84</f>
        <v>2</v>
      </c>
      <c r="O83" s="54">
        <f>'Conditions of people affected'!R84</f>
        <v>2.8</v>
      </c>
      <c r="P83" s="66">
        <f>'Conditions of people affected'!K84</f>
        <v>2.6</v>
      </c>
      <c r="Q83" s="66">
        <f>'Conditions of people affected'!Q84</f>
        <v>3</v>
      </c>
      <c r="R83" s="53">
        <f t="shared" si="14"/>
        <v>2</v>
      </c>
      <c r="S83" s="53">
        <f>'Complexity of the crisis'!X84</f>
        <v>2.4</v>
      </c>
      <c r="T83" s="53">
        <f>'Complexity of the crisis'!AN84</f>
        <v>1.5</v>
      </c>
      <c r="U83" s="139" t="str">
        <f>VLOOKUP(C83,Lists!$C$3:$E$300,3,FALSE)</f>
        <v>Africa</v>
      </c>
      <c r="V83" s="140">
        <f t="array" ref="V83">LOOKUP(2,1/(Log!B:B=C83),Log!L:L)</f>
        <v>45757</v>
      </c>
    </row>
    <row r="84" spans="1:22">
      <c r="A84" s="64" t="str">
        <f>'Crisis Indicator Data'!A82</f>
        <v>Food Security in Mauritania</v>
      </c>
      <c r="B84" s="55" t="str">
        <f>Lists!G82</f>
        <v>Food security</v>
      </c>
      <c r="C84" s="64" t="str">
        <f>'Crisis Indicator Data'!C82</f>
        <v>MRT003</v>
      </c>
      <c r="D84" s="64" t="str">
        <f>'Crisis Indicator Data'!D82</f>
        <v>Mauritania</v>
      </c>
      <c r="E84" s="64" t="str">
        <f>'Crisis Indicator Data'!E82</f>
        <v>MRT</v>
      </c>
      <c r="F84" s="64" t="str">
        <f>'Crisis Indicator Data'!B82</f>
        <v>Drought/drier conditions</v>
      </c>
      <c r="G84" s="52">
        <f t="shared" si="10"/>
        <v>2.6</v>
      </c>
      <c r="H84" s="65">
        <f t="shared" si="11"/>
        <v>3</v>
      </c>
      <c r="I84" s="131" t="str">
        <f t="shared" si="12"/>
        <v>Medium</v>
      </c>
      <c r="J84" s="133" t="str">
        <f>INDEX(Trends!$D$3:$D$404,MATCH(C84,Trends!$C$3:$C$404,0))</f>
        <v>Stable</v>
      </c>
      <c r="K84" s="123" t="str">
        <f>IF(Reliability!B82="x","x",(IF(ROUNDUP(Reliability!B82,0)=1,"Very High",IF(ROUNDUP(Reliability!B82,0)=2,"High",IF(ROUNDUP(Reliability!B82,0)=3,"Medium",IF(ROUNDUP(Reliability!B82,0)=4,"Low","Very Low"))))))</f>
        <v>Very High</v>
      </c>
      <c r="L84" s="54">
        <f t="shared" si="13"/>
        <v>2.6</v>
      </c>
      <c r="M84" s="66">
        <f>'Impact of the crisis'!N85</f>
        <v>4.3</v>
      </c>
      <c r="N84" s="66">
        <f>'Impact of the crisis'!AB85</f>
        <v>1.2</v>
      </c>
      <c r="O84" s="54">
        <f>'Conditions of people affected'!R85</f>
        <v>2.8</v>
      </c>
      <c r="P84" s="66">
        <f>'Conditions of people affected'!K85</f>
        <v>2.6</v>
      </c>
      <c r="Q84" s="66">
        <f>'Conditions of people affected'!Q85</f>
        <v>3</v>
      </c>
      <c r="R84" s="53">
        <f t="shared" si="14"/>
        <v>2.2000000000000002</v>
      </c>
      <c r="S84" s="53">
        <f>'Complexity of the crisis'!X85</f>
        <v>2.4</v>
      </c>
      <c r="T84" s="53">
        <f>'Complexity of the crisis'!AN85</f>
        <v>2</v>
      </c>
      <c r="U84" s="139" t="str">
        <f>VLOOKUP(C84,Lists!$C$3:$E$300,3,FALSE)</f>
        <v>Africa</v>
      </c>
      <c r="V84" s="140">
        <f t="array" ref="V84">LOOKUP(2,1/(Log!B:B=C84),Log!L:L)</f>
        <v>45757</v>
      </c>
    </row>
    <row r="85" spans="1:22">
      <c r="A85" s="64" t="str">
        <f>'Crisis Indicator Data'!A83</f>
        <v>Complex crisis in Malawi</v>
      </c>
      <c r="B85" s="55" t="str">
        <f>Lists!G83</f>
        <v>Complex</v>
      </c>
      <c r="C85" s="64" t="str">
        <f>'Crisis Indicator Data'!C83</f>
        <v>MWI002</v>
      </c>
      <c r="D85" s="64" t="str">
        <f>'Crisis Indicator Data'!D83</f>
        <v>Malawi</v>
      </c>
      <c r="E85" s="64" t="str">
        <f>'Crisis Indicator Data'!E83</f>
        <v>MWI</v>
      </c>
      <c r="F85" s="64" t="str">
        <f>'Crisis Indicator Data'!B83</f>
        <v>Drought/drier conditions,Cyclone</v>
      </c>
      <c r="G85" s="52">
        <f t="shared" si="10"/>
        <v>3.4</v>
      </c>
      <c r="H85" s="65">
        <f t="shared" si="11"/>
        <v>4</v>
      </c>
      <c r="I85" s="131" t="str">
        <f t="shared" si="12"/>
        <v>High</v>
      </c>
      <c r="J85" s="133" t="str">
        <f>INDEX(Trends!$D$3:$D$404,MATCH(C85,Trends!$C$3:$C$404,0))</f>
        <v>Stable</v>
      </c>
      <c r="K85" s="123" t="str">
        <f>IF(Reliability!B83="x","x",(IF(ROUNDUP(Reliability!B83,0)=1,"Very High",IF(ROUNDUP(Reliability!B83,0)=2,"High",IF(ROUNDUP(Reliability!B83,0)=3,"Medium",IF(ROUNDUP(Reliability!B83,0)=4,"Low","Very Low"))))))</f>
        <v>Very High</v>
      </c>
      <c r="L85" s="54">
        <f t="shared" si="13"/>
        <v>3.9</v>
      </c>
      <c r="M85" s="66">
        <f>'Impact of the crisis'!N86</f>
        <v>4.5</v>
      </c>
      <c r="N85" s="66">
        <f>'Impact of the crisis'!AB86</f>
        <v>3.6</v>
      </c>
      <c r="O85" s="54">
        <f>'Conditions of people affected'!R86</f>
        <v>3.95</v>
      </c>
      <c r="P85" s="66">
        <f>'Conditions of people affected'!K86</f>
        <v>4.9000000000000004</v>
      </c>
      <c r="Q85" s="66">
        <f>'Conditions of people affected'!Q86</f>
        <v>3</v>
      </c>
      <c r="R85" s="53">
        <f t="shared" si="14"/>
        <v>2.2000000000000002</v>
      </c>
      <c r="S85" s="53">
        <f>'Complexity of the crisis'!X86</f>
        <v>2.2999999999999998</v>
      </c>
      <c r="T85" s="53">
        <f>'Complexity of the crisis'!AN86</f>
        <v>2</v>
      </c>
      <c r="U85" s="139" t="str">
        <f>VLOOKUP(C85,Lists!$C$3:$E$300,3,FALSE)</f>
        <v>Africa</v>
      </c>
      <c r="V85" s="140">
        <f t="array" ref="V85">LOOKUP(2,1/(Log!B:B=C85),Log!L:L)</f>
        <v>45777</v>
      </c>
    </row>
    <row r="86" spans="1:22">
      <c r="A86" s="64" t="str">
        <f>'Crisis Indicator Data'!A84</f>
        <v>International Refugees in Malaysia</v>
      </c>
      <c r="B86" s="55" t="str">
        <f>Lists!G84</f>
        <v>International Refugees</v>
      </c>
      <c r="C86" s="64" t="str">
        <f>'Crisis Indicator Data'!C84</f>
        <v>MYS001</v>
      </c>
      <c r="D86" s="64" t="str">
        <f>'Crisis Indicator Data'!D84</f>
        <v>Malaysia</v>
      </c>
      <c r="E86" s="64" t="str">
        <f>'Crisis Indicator Data'!E84</f>
        <v>MYS</v>
      </c>
      <c r="F86" s="64" t="str">
        <f>'Crisis Indicator Data'!B84</f>
        <v>International Displacement</v>
      </c>
      <c r="G86" s="52">
        <f t="shared" si="10"/>
        <v>1.7</v>
      </c>
      <c r="H86" s="65">
        <f t="shared" si="11"/>
        <v>2</v>
      </c>
      <c r="I86" s="131" t="str">
        <f t="shared" si="12"/>
        <v>Low</v>
      </c>
      <c r="J86" s="133" t="str">
        <f>INDEX(Trends!$D$3:$D$404,MATCH(C86,Trends!$C$3:$C$404,0))</f>
        <v>Decreasing</v>
      </c>
      <c r="K86" s="123" t="str">
        <f>IF(Reliability!B84="x","x",(IF(ROUNDUP(Reliability!B84,0)=1,"Very High",IF(ROUNDUP(Reliability!B84,0)=2,"High",IF(ROUNDUP(Reliability!B84,0)=3,"Medium",IF(ROUNDUP(Reliability!B84,0)=4,"Low","Very Low"))))))</f>
        <v>Very High</v>
      </c>
      <c r="L86" s="54">
        <f t="shared" si="13"/>
        <v>1.8</v>
      </c>
      <c r="M86" s="66">
        <f>'Impact of the crisis'!N87</f>
        <v>1.8</v>
      </c>
      <c r="N86" s="66">
        <f>'Impact of the crisis'!AB87</f>
        <v>1.8</v>
      </c>
      <c r="O86" s="54">
        <f>'Conditions of people affected'!R87</f>
        <v>1.55</v>
      </c>
      <c r="P86" s="66">
        <f>'Conditions of people affected'!K87</f>
        <v>2.1</v>
      </c>
      <c r="Q86" s="66">
        <f>'Conditions of people affected'!Q87</f>
        <v>1</v>
      </c>
      <c r="R86" s="53">
        <f t="shared" si="14"/>
        <v>1.9</v>
      </c>
      <c r="S86" s="53">
        <f>'Complexity of the crisis'!X87</f>
        <v>1.7</v>
      </c>
      <c r="T86" s="53">
        <f>'Complexity of the crisis'!AN87</f>
        <v>2</v>
      </c>
      <c r="U86" s="139" t="str">
        <f>VLOOKUP(C86,Lists!$C$3:$E$300,3,FALSE)</f>
        <v>Asia</v>
      </c>
      <c r="V86" s="140">
        <f t="array" ref="V86">LOOKUP(2,1/(Log!B:B=C86),Log!L:L)</f>
        <v>45777</v>
      </c>
    </row>
    <row r="87" spans="1:22">
      <c r="A87" s="64" t="str">
        <f>'Crisis Indicator Data'!A85</f>
        <v>Food Security Crisis in Namibia</v>
      </c>
      <c r="B87" s="55" t="str">
        <f>Lists!G85</f>
        <v>Food Security Crisis</v>
      </c>
      <c r="C87" s="64" t="str">
        <f>'Crisis Indicator Data'!C85</f>
        <v>NAM002</v>
      </c>
      <c r="D87" s="64" t="str">
        <f>'Crisis Indicator Data'!D85</f>
        <v>Namibia</v>
      </c>
      <c r="E87" s="64" t="str">
        <f>'Crisis Indicator Data'!E85</f>
        <v>NAM</v>
      </c>
      <c r="F87" s="64" t="str">
        <f>'Crisis Indicator Data'!B85</f>
        <v>Drought/drier conditions</v>
      </c>
      <c r="G87" s="52">
        <f t="shared" si="10"/>
        <v>2.5</v>
      </c>
      <c r="H87" s="65">
        <f t="shared" si="11"/>
        <v>3</v>
      </c>
      <c r="I87" s="131" t="str">
        <f t="shared" si="12"/>
        <v>Medium</v>
      </c>
      <c r="J87" s="133" t="str">
        <f>INDEX(Trends!$D$3:$D$404,MATCH(C87,Trends!$C$3:$C$404,0))</f>
        <v>Stable</v>
      </c>
      <c r="K87" s="123" t="str">
        <f>IF(Reliability!B85="x","x",(IF(ROUNDUP(Reliability!B85,0)=1,"Very High",IF(ROUNDUP(Reliability!B85,0)=2,"High",IF(ROUNDUP(Reliability!B85,0)=3,"Medium",IF(ROUNDUP(Reliability!B85,0)=4,"Low","Very Low"))))))</f>
        <v>Medium</v>
      </c>
      <c r="L87" s="54">
        <f t="shared" si="13"/>
        <v>2.8</v>
      </c>
      <c r="M87" s="66">
        <f>'Impact of the crisis'!N88</f>
        <v>4.3</v>
      </c>
      <c r="N87" s="66">
        <f>'Impact of the crisis'!AB88</f>
        <v>1.7</v>
      </c>
      <c r="O87" s="54">
        <f>'Conditions of people affected'!R88</f>
        <v>3.05</v>
      </c>
      <c r="P87" s="66">
        <f>'Conditions of people affected'!K88</f>
        <v>3.1</v>
      </c>
      <c r="Q87" s="66">
        <f>'Conditions of people affected'!Q88</f>
        <v>3</v>
      </c>
      <c r="R87" s="53">
        <f t="shared" si="14"/>
        <v>1.3</v>
      </c>
      <c r="S87" s="53">
        <f>'Complexity of the crisis'!X88</f>
        <v>1.5</v>
      </c>
      <c r="T87" s="53">
        <f>'Complexity of the crisis'!AN88</f>
        <v>1</v>
      </c>
      <c r="U87" s="139" t="str">
        <f>VLOOKUP(C87,Lists!$C$3:$E$300,3,FALSE)</f>
        <v>Africa</v>
      </c>
      <c r="V87" s="140">
        <f t="array" ref="V87">LOOKUP(2,1/(Log!B:B=C87),Log!L:L)</f>
        <v>45777</v>
      </c>
    </row>
    <row r="88" spans="1:22">
      <c r="A88" s="64" t="str">
        <f>'Crisis Indicator Data'!A86</f>
        <v>Lake Chad basin crisis in Niger</v>
      </c>
      <c r="B88" s="55" t="str">
        <f>Lists!G86</f>
        <v>Lake Chad basin crisis</v>
      </c>
      <c r="C88" s="64" t="str">
        <f>'Crisis Indicator Data'!C86</f>
        <v>NER002</v>
      </c>
      <c r="D88" s="64" t="str">
        <f>'Crisis Indicator Data'!D86</f>
        <v>Niger</v>
      </c>
      <c r="E88" s="64" t="str">
        <f>'Crisis Indicator Data'!E86</f>
        <v>NER</v>
      </c>
      <c r="F88" s="64" t="str">
        <f>'Crisis Indicator Data'!B86</f>
        <v>Conflict/ Violence</v>
      </c>
      <c r="G88" s="52">
        <f t="shared" si="10"/>
        <v>2.8</v>
      </c>
      <c r="H88" s="65">
        <f t="shared" si="11"/>
        <v>3</v>
      </c>
      <c r="I88" s="131" t="str">
        <f t="shared" si="12"/>
        <v>Medium</v>
      </c>
      <c r="J88" s="133" t="str">
        <f>INDEX(Trends!$D$3:$D$404,MATCH(C88,Trends!$C$3:$C$404,0))</f>
        <v>Decreasing</v>
      </c>
      <c r="K88" s="123" t="str">
        <f>IF(Reliability!B86="x","x",(IF(ROUNDUP(Reliability!B86,0)=1,"Very High",IF(ROUNDUP(Reliability!B86,0)=2,"High",IF(ROUNDUP(Reliability!B86,0)=3,"Medium",IF(ROUNDUP(Reliability!B86,0)=4,"Low","Very Low"))))))</f>
        <v>Very High</v>
      </c>
      <c r="L88" s="54">
        <f t="shared" si="13"/>
        <v>2.6</v>
      </c>
      <c r="M88" s="66">
        <f>'Impact of the crisis'!N89</f>
        <v>1.2</v>
      </c>
      <c r="N88" s="66">
        <f>'Impact of the crisis'!AB89</f>
        <v>3.1</v>
      </c>
      <c r="O88" s="54">
        <f>'Conditions of people affected'!R89</f>
        <v>2.8</v>
      </c>
      <c r="P88" s="66">
        <f>'Conditions of people affected'!K89</f>
        <v>2.6</v>
      </c>
      <c r="Q88" s="66">
        <f>'Conditions of people affected'!Q89</f>
        <v>3</v>
      </c>
      <c r="R88" s="53">
        <f t="shared" si="14"/>
        <v>3</v>
      </c>
      <c r="S88" s="53">
        <f>'Complexity of the crisis'!X89</f>
        <v>2.9</v>
      </c>
      <c r="T88" s="53">
        <f>'Complexity of the crisis'!AN89</f>
        <v>3</v>
      </c>
      <c r="U88" s="139" t="str">
        <f>VLOOKUP(C88,Lists!$C$3:$E$300,3,FALSE)</f>
        <v>Africa</v>
      </c>
      <c r="V88" s="140">
        <f t="array" ref="V88">LOOKUP(2,1/(Log!B:B=C88),Log!L:L)</f>
        <v>45776</v>
      </c>
    </row>
    <row r="89" spans="1:22">
      <c r="A89" s="64" t="str">
        <f>'Crisis Indicator Data'!A87</f>
        <v>Mali/Burkina Faso conflict</v>
      </c>
      <c r="B89" s="55" t="str">
        <f>Lists!G87</f>
        <v xml:space="preserve">Cross-border violence </v>
      </c>
      <c r="C89" s="64" t="str">
        <f>'Crisis Indicator Data'!C87</f>
        <v>NER003</v>
      </c>
      <c r="D89" s="64" t="str">
        <f>'Crisis Indicator Data'!D87</f>
        <v>Niger</v>
      </c>
      <c r="E89" s="64" t="str">
        <f>'Crisis Indicator Data'!E87</f>
        <v>NER</v>
      </c>
      <c r="F89" s="64" t="str">
        <f>'Crisis Indicator Data'!B87</f>
        <v>Conflict/ Violence</v>
      </c>
      <c r="G89" s="52">
        <f t="shared" si="10"/>
        <v>3</v>
      </c>
      <c r="H89" s="65">
        <f t="shared" si="11"/>
        <v>3</v>
      </c>
      <c r="I89" s="131" t="str">
        <f t="shared" si="12"/>
        <v>Medium</v>
      </c>
      <c r="J89" s="133" t="str">
        <f>INDEX(Trends!$D$3:$D$404,MATCH(C89,Trends!$C$3:$C$404,0))</f>
        <v>Decreasing</v>
      </c>
      <c r="K89" s="123" t="str">
        <f>IF(Reliability!B87="x","x",(IF(ROUNDUP(Reliability!B87,0)=1,"Very High",IF(ROUNDUP(Reliability!B87,0)=2,"High",IF(ROUNDUP(Reliability!B87,0)=3,"Medium",IF(ROUNDUP(Reliability!B87,0)=4,"Low","Very Low"))))))</f>
        <v>Very High</v>
      </c>
      <c r="L89" s="54">
        <f t="shared" si="13"/>
        <v>3</v>
      </c>
      <c r="M89" s="66">
        <f>'Impact of the crisis'!N90</f>
        <v>2.4</v>
      </c>
      <c r="N89" s="66">
        <f>'Impact of the crisis'!AB90</f>
        <v>3.2</v>
      </c>
      <c r="O89" s="54">
        <f>'Conditions of people affected'!R90</f>
        <v>2.95</v>
      </c>
      <c r="P89" s="66">
        <f>'Conditions of people affected'!K90</f>
        <v>2.9</v>
      </c>
      <c r="Q89" s="66">
        <f>'Conditions of people affected'!Q90</f>
        <v>3</v>
      </c>
      <c r="R89" s="53">
        <f t="shared" si="14"/>
        <v>3</v>
      </c>
      <c r="S89" s="53">
        <f>'Complexity of the crisis'!X90</f>
        <v>2.9</v>
      </c>
      <c r="T89" s="53">
        <f>'Complexity of the crisis'!AN90</f>
        <v>3</v>
      </c>
      <c r="U89" s="139" t="str">
        <f>VLOOKUP(C89,Lists!$C$3:$E$300,3,FALSE)</f>
        <v>Africa</v>
      </c>
      <c r="V89" s="140">
        <f t="array" ref="V89">LOOKUP(2,1/(Log!B:B=C89),Log!L:L)</f>
        <v>45776</v>
      </c>
    </row>
    <row r="90" spans="1:22">
      <c r="A90" s="64" t="str">
        <f>'Crisis Indicator Data'!A88</f>
        <v>Nigerian Refugees</v>
      </c>
      <c r="B90" s="55" t="str">
        <f>Lists!G88</f>
        <v>Nigerian Refugees</v>
      </c>
      <c r="C90" s="64" t="str">
        <f>'Crisis Indicator Data'!C88</f>
        <v>NER004</v>
      </c>
      <c r="D90" s="64" t="str">
        <f>'Crisis Indicator Data'!D88</f>
        <v>Niger</v>
      </c>
      <c r="E90" s="64" t="str">
        <f>'Crisis Indicator Data'!E88</f>
        <v>NER</v>
      </c>
      <c r="F90" s="64" t="str">
        <f>'Crisis Indicator Data'!B88</f>
        <v>International Displacement</v>
      </c>
      <c r="G90" s="52">
        <f t="shared" si="10"/>
        <v>2.9</v>
      </c>
      <c r="H90" s="65">
        <f t="shared" si="11"/>
        <v>3</v>
      </c>
      <c r="I90" s="131" t="str">
        <f t="shared" si="12"/>
        <v>Medium</v>
      </c>
      <c r="J90" s="133" t="str">
        <f>INDEX(Trends!$D$3:$D$404,MATCH(C90,Trends!$C$3:$C$404,0))</f>
        <v>Decreasing</v>
      </c>
      <c r="K90" s="123" t="str">
        <f>IF(Reliability!B88="x","x",(IF(ROUNDUP(Reliability!B88,0)=1,"Very High",IF(ROUNDUP(Reliability!B88,0)=2,"High",IF(ROUNDUP(Reliability!B88,0)=3,"Medium",IF(ROUNDUP(Reliability!B88,0)=4,"Low","Very Low"))))))</f>
        <v>Very High</v>
      </c>
      <c r="L90" s="54">
        <f t="shared" si="13"/>
        <v>2.2000000000000002</v>
      </c>
      <c r="M90" s="66">
        <f>'Impact of the crisis'!N91</f>
        <v>1.6</v>
      </c>
      <c r="N90" s="66">
        <f>'Impact of the crisis'!AB91</f>
        <v>2.5</v>
      </c>
      <c r="O90" s="54">
        <f>'Conditions of people affected'!R91</f>
        <v>3.15</v>
      </c>
      <c r="P90" s="66">
        <f>'Conditions of people affected'!K91</f>
        <v>3.3</v>
      </c>
      <c r="Q90" s="66">
        <f>'Conditions of people affected'!Q91</f>
        <v>3</v>
      </c>
      <c r="R90" s="53">
        <f t="shared" si="14"/>
        <v>3</v>
      </c>
      <c r="S90" s="53">
        <f>'Complexity of the crisis'!X91</f>
        <v>2.9</v>
      </c>
      <c r="T90" s="53">
        <f>'Complexity of the crisis'!AN91</f>
        <v>3</v>
      </c>
      <c r="U90" s="139" t="str">
        <f>VLOOKUP(C90,Lists!$C$3:$E$300,3,FALSE)</f>
        <v>Africa</v>
      </c>
      <c r="V90" s="140">
        <f t="array" ref="V90">LOOKUP(2,1/(Log!B:B=C90),Log!L:L)</f>
        <v>45776</v>
      </c>
    </row>
    <row r="91" spans="1:22">
      <c r="A91" s="64" t="str">
        <f>'Crisis Indicator Data'!A89</f>
        <v>Complex crisis in Niger</v>
      </c>
      <c r="B91" s="55" t="str">
        <f>Lists!G89</f>
        <v>Complex crisis</v>
      </c>
      <c r="C91" s="64" t="str">
        <f>'Crisis Indicator Data'!C89</f>
        <v>NER006</v>
      </c>
      <c r="D91" s="64" t="str">
        <f>'Crisis Indicator Data'!D89</f>
        <v>Niger</v>
      </c>
      <c r="E91" s="64" t="str">
        <f>'Crisis Indicator Data'!E89</f>
        <v>NER</v>
      </c>
      <c r="F91" s="64" t="str">
        <f>'Crisis Indicator Data'!B89</f>
        <v>Conflict/ Violence,International Displacement,Drought/drier conditions,Floods</v>
      </c>
      <c r="G91" s="52">
        <f t="shared" si="10"/>
        <v>3.7</v>
      </c>
      <c r="H91" s="65">
        <f t="shared" si="11"/>
        <v>4</v>
      </c>
      <c r="I91" s="131" t="str">
        <f t="shared" si="12"/>
        <v>High</v>
      </c>
      <c r="J91" s="133" t="str">
        <f>INDEX(Trends!$D$3:$D$404,MATCH(C91,Trends!$C$3:$C$404,0))</f>
        <v>Decreasing</v>
      </c>
      <c r="K91" s="123" t="str">
        <f>IF(Reliability!B89="x","x",(IF(ROUNDUP(Reliability!B89,0)=1,"Very High",IF(ROUNDUP(Reliability!B89,0)=2,"High",IF(ROUNDUP(Reliability!B89,0)=3,"Medium",IF(ROUNDUP(Reliability!B89,0)=4,"Low","Very Low"))))))</f>
        <v>Very High</v>
      </c>
      <c r="L91" s="54">
        <f t="shared" si="13"/>
        <v>4.5</v>
      </c>
      <c r="M91" s="66">
        <f>'Impact of the crisis'!N92</f>
        <v>5</v>
      </c>
      <c r="N91" s="66">
        <f>'Impact of the crisis'!AB92</f>
        <v>4.0999999999999996</v>
      </c>
      <c r="O91" s="54">
        <f>'Conditions of people affected'!R92</f>
        <v>3.55</v>
      </c>
      <c r="P91" s="66">
        <f>'Conditions of people affected'!K92</f>
        <v>4.0999999999999996</v>
      </c>
      <c r="Q91" s="66">
        <f>'Conditions of people affected'!Q92</f>
        <v>3</v>
      </c>
      <c r="R91" s="53">
        <f t="shared" si="14"/>
        <v>3.2</v>
      </c>
      <c r="S91" s="53">
        <f>'Complexity of the crisis'!X92</f>
        <v>2.9</v>
      </c>
      <c r="T91" s="53">
        <f>'Complexity of the crisis'!AN92</f>
        <v>3.5</v>
      </c>
      <c r="U91" s="139" t="str">
        <f>VLOOKUP(C91,Lists!$C$3:$E$300,3,FALSE)</f>
        <v>Africa</v>
      </c>
      <c r="V91" s="140">
        <f t="array" ref="V91">LOOKUP(2,1/(Log!B:B=C91),Log!L:L)</f>
        <v>45776</v>
      </c>
    </row>
    <row r="92" spans="1:22">
      <c r="A92" s="64" t="str">
        <f>'Crisis Indicator Data'!A90</f>
        <v>Complex crisis in Nigeria</v>
      </c>
      <c r="B92" s="55" t="str">
        <f>Lists!G90</f>
        <v>Complex crisis</v>
      </c>
      <c r="C92" s="64" t="str">
        <f>'Crisis Indicator Data'!C90</f>
        <v>NGA001</v>
      </c>
      <c r="D92" s="64" t="str">
        <f>'Crisis Indicator Data'!D90</f>
        <v>Nigeria</v>
      </c>
      <c r="E92" s="64" t="str">
        <f>'Crisis Indicator Data'!E90</f>
        <v>NGA</v>
      </c>
      <c r="F92" s="64" t="str">
        <f>'Crisis Indicator Data'!B90</f>
        <v>Conflict/ Violence,International Displacement,Floods</v>
      </c>
      <c r="G92" s="52">
        <f t="shared" si="10"/>
        <v>4.0999999999999996</v>
      </c>
      <c r="H92" s="65">
        <f t="shared" si="11"/>
        <v>5</v>
      </c>
      <c r="I92" s="131" t="str">
        <f t="shared" si="12"/>
        <v>Very High</v>
      </c>
      <c r="J92" s="133" t="str">
        <f>INDEX(Trends!$D$3:$D$404,MATCH(C92,Trends!$C$3:$C$404,0))</f>
        <v>Increasing</v>
      </c>
      <c r="K92" s="123" t="str">
        <f>IF(Reliability!B90="x","x",(IF(ROUNDUP(Reliability!B90,0)=1,"Very High",IF(ROUNDUP(Reliability!B90,0)=2,"High",IF(ROUNDUP(Reliability!B90,0)=3,"Medium",IF(ROUNDUP(Reliability!B90,0)=4,"Low","Very Low"))))))</f>
        <v>High</v>
      </c>
      <c r="L92" s="54">
        <f t="shared" si="13"/>
        <v>4.0999999999999996</v>
      </c>
      <c r="M92" s="66">
        <f>'Impact of the crisis'!N93</f>
        <v>4.8</v>
      </c>
      <c r="N92" s="66">
        <f>'Impact of the crisis'!AB93</f>
        <v>3.7</v>
      </c>
      <c r="O92" s="54">
        <f>'Conditions of people affected'!R93</f>
        <v>4</v>
      </c>
      <c r="P92" s="66">
        <f>'Conditions of people affected'!K93</f>
        <v>5</v>
      </c>
      <c r="Q92" s="66">
        <f>'Conditions of people affected'!Q93</f>
        <v>3</v>
      </c>
      <c r="R92" s="53">
        <f t="shared" si="14"/>
        <v>4.0999999999999996</v>
      </c>
      <c r="S92" s="53">
        <f>'Complexity of the crisis'!X93</f>
        <v>3.5</v>
      </c>
      <c r="T92" s="53">
        <f>'Complexity of the crisis'!AN93</f>
        <v>4.5</v>
      </c>
      <c r="U92" s="139" t="str">
        <f>VLOOKUP(C92,Lists!$C$3:$E$300,3,FALSE)</f>
        <v>Africa</v>
      </c>
      <c r="V92" s="140">
        <f t="array" ref="V92">LOOKUP(2,1/(Log!B:B=C92),Log!L:L)</f>
        <v>45776</v>
      </c>
    </row>
    <row r="93" spans="1:22">
      <c r="A93" s="64" t="str">
        <f>'Crisis Indicator Data'!A91</f>
        <v>Lake Chad basin crisis in Nigeria</v>
      </c>
      <c r="B93" s="55" t="str">
        <f>Lists!G91</f>
        <v>Lake Chad basin crisis</v>
      </c>
      <c r="C93" s="64" t="str">
        <f>'Crisis Indicator Data'!C91</f>
        <v>NGA004</v>
      </c>
      <c r="D93" s="64" t="str">
        <f>'Crisis Indicator Data'!D91</f>
        <v>Nigeria</v>
      </c>
      <c r="E93" s="64" t="str">
        <f>'Crisis Indicator Data'!E91</f>
        <v>NGA</v>
      </c>
      <c r="F93" s="64" t="str">
        <f>'Crisis Indicator Data'!B91</f>
        <v>Conflict/ Violence,International Displacement</v>
      </c>
      <c r="G93" s="52">
        <f t="shared" si="10"/>
        <v>4.2</v>
      </c>
      <c r="H93" s="65">
        <f t="shared" si="11"/>
        <v>5</v>
      </c>
      <c r="I93" s="131" t="str">
        <f t="shared" si="12"/>
        <v>Very High</v>
      </c>
      <c r="J93" s="133" t="str">
        <f>INDEX(Trends!$D$3:$D$404,MATCH(C93,Trends!$C$3:$C$404,0))</f>
        <v>Stable</v>
      </c>
      <c r="K93" s="123" t="str">
        <f>IF(Reliability!B91="x","x",(IF(ROUNDUP(Reliability!B91,0)=1,"Very High",IF(ROUNDUP(Reliability!B91,0)=2,"High",IF(ROUNDUP(Reliability!B91,0)=3,"Medium",IF(ROUNDUP(Reliability!B91,0)=4,"Low","Very Low"))))))</f>
        <v>Very High</v>
      </c>
      <c r="L93" s="54">
        <f t="shared" si="13"/>
        <v>4.0999999999999996</v>
      </c>
      <c r="M93" s="66">
        <f>'Impact of the crisis'!N94</f>
        <v>2.2000000000000002</v>
      </c>
      <c r="N93" s="66">
        <f>'Impact of the crisis'!AB94</f>
        <v>4.7</v>
      </c>
      <c r="O93" s="54">
        <f>'Conditions of people affected'!R94</f>
        <v>4.4000000000000004</v>
      </c>
      <c r="P93" s="66">
        <f>'Conditions of people affected'!K94</f>
        <v>4.8</v>
      </c>
      <c r="Q93" s="66">
        <f>'Conditions of people affected'!Q94</f>
        <v>4</v>
      </c>
      <c r="R93" s="53">
        <f t="shared" si="14"/>
        <v>3.8</v>
      </c>
      <c r="S93" s="53">
        <f>'Complexity of the crisis'!X94</f>
        <v>3.5</v>
      </c>
      <c r="T93" s="53">
        <f>'Complexity of the crisis'!AN94</f>
        <v>4</v>
      </c>
      <c r="U93" s="139" t="str">
        <f>VLOOKUP(C93,Lists!$C$3:$E$300,3,FALSE)</f>
        <v>Africa</v>
      </c>
      <c r="V93" s="140">
        <f t="array" ref="V93">LOOKUP(2,1/(Log!B:B=C93),Log!L:L)</f>
        <v>45776</v>
      </c>
    </row>
    <row r="94" spans="1:22">
      <c r="A94" s="64" t="str">
        <f>'Crisis Indicator Data'!A92</f>
        <v>Northwest Banditry</v>
      </c>
      <c r="B94" s="55" t="str">
        <f>Lists!G92</f>
        <v>Northwest Banditry</v>
      </c>
      <c r="C94" s="64" t="str">
        <f>'Crisis Indicator Data'!C92</f>
        <v>NGA007</v>
      </c>
      <c r="D94" s="64" t="str">
        <f>'Crisis Indicator Data'!D92</f>
        <v>Nigeria</v>
      </c>
      <c r="E94" s="64" t="str">
        <f>'Crisis Indicator Data'!E92</f>
        <v>NGA</v>
      </c>
      <c r="F94" s="64" t="str">
        <f>'Crisis Indicator Data'!B92</f>
        <v>International Displacement</v>
      </c>
      <c r="G94" s="52">
        <f t="shared" si="10"/>
        <v>3.5</v>
      </c>
      <c r="H94" s="65">
        <f t="shared" si="11"/>
        <v>4</v>
      </c>
      <c r="I94" s="131" t="str">
        <f t="shared" si="12"/>
        <v>High</v>
      </c>
      <c r="J94" s="133" t="str">
        <f>INDEX(Trends!$D$3:$D$404,MATCH(C94,Trends!$C$3:$C$404,0))</f>
        <v>Stable</v>
      </c>
      <c r="K94" s="123" t="str">
        <f>IF(Reliability!B92="x","x",(IF(ROUNDUP(Reliability!B92,0)=1,"Very High",IF(ROUNDUP(Reliability!B92,0)=2,"High",IF(ROUNDUP(Reliability!B92,0)=3,"Medium",IF(ROUNDUP(Reliability!B92,0)=4,"Low","Very Low"))))))</f>
        <v>High</v>
      </c>
      <c r="L94" s="54">
        <f t="shared" si="13"/>
        <v>3.4</v>
      </c>
      <c r="M94" s="66">
        <f>'Impact of the crisis'!N95</f>
        <v>2.8</v>
      </c>
      <c r="N94" s="66">
        <f>'Impact of the crisis'!AB95</f>
        <v>3.7</v>
      </c>
      <c r="O94" s="54">
        <f>'Conditions of people affected'!R95</f>
        <v>3.9</v>
      </c>
      <c r="P94" s="66">
        <f>'Conditions of people affected'!K95</f>
        <v>4.8</v>
      </c>
      <c r="Q94" s="66">
        <f>'Conditions of people affected'!Q95</f>
        <v>3</v>
      </c>
      <c r="R94" s="53">
        <f t="shared" si="14"/>
        <v>3</v>
      </c>
      <c r="S94" s="53">
        <f>'Complexity of the crisis'!X95</f>
        <v>3.5</v>
      </c>
      <c r="T94" s="53">
        <f>'Complexity of the crisis'!AN95</f>
        <v>2.5</v>
      </c>
      <c r="U94" s="139" t="str">
        <f>VLOOKUP(C94,Lists!$C$3:$E$300,3,FALSE)</f>
        <v>Africa</v>
      </c>
      <c r="V94" s="140">
        <f t="array" ref="V94">LOOKUP(2,1/(Log!B:B=C94),Log!L:L)</f>
        <v>45776</v>
      </c>
    </row>
    <row r="95" spans="1:22">
      <c r="A95" s="64" t="str">
        <f>'Crisis Indicator Data'!A93</f>
        <v>Cameroonian Refugees in Nigeria</v>
      </c>
      <c r="B95" s="55" t="str">
        <f>Lists!G93</f>
        <v>Cameroonian Refugees</v>
      </c>
      <c r="C95" s="64" t="str">
        <f>'Crisis Indicator Data'!C93</f>
        <v>NGA008</v>
      </c>
      <c r="D95" s="64" t="str">
        <f>'Crisis Indicator Data'!D93</f>
        <v>Nigeria</v>
      </c>
      <c r="E95" s="64" t="str">
        <f>'Crisis Indicator Data'!E93</f>
        <v>NGA</v>
      </c>
      <c r="F95" s="64" t="str">
        <f>'Crisis Indicator Data'!B93</f>
        <v>International Displacement</v>
      </c>
      <c r="G95" s="52">
        <f t="shared" si="10"/>
        <v>2.1</v>
      </c>
      <c r="H95" s="65">
        <f t="shared" si="11"/>
        <v>3</v>
      </c>
      <c r="I95" s="131" t="str">
        <f t="shared" si="12"/>
        <v>Medium</v>
      </c>
      <c r="J95" s="133" t="str">
        <f>INDEX(Trends!$D$3:$D$404,MATCH(C95,Trends!$C$3:$C$404,0))</f>
        <v>Increasing</v>
      </c>
      <c r="K95" s="123" t="str">
        <f>IF(Reliability!B93="x","x",(IF(ROUNDUP(Reliability!B93,0)=1,"Very High",IF(ROUNDUP(Reliability!B93,0)=2,"High",IF(ROUNDUP(Reliability!B93,0)=3,"Medium",IF(ROUNDUP(Reliability!B93,0)=4,"Low","Very Low"))))))</f>
        <v>High</v>
      </c>
      <c r="L95" s="54">
        <f t="shared" si="13"/>
        <v>2.4</v>
      </c>
      <c r="M95" s="66">
        <f>'Impact of the crisis'!N96</f>
        <v>2</v>
      </c>
      <c r="N95" s="66">
        <f>'Impact of the crisis'!AB96</f>
        <v>2.6</v>
      </c>
      <c r="O95" s="54">
        <f>'Conditions of people affected'!R96</f>
        <v>1.35</v>
      </c>
      <c r="P95" s="66">
        <f>'Conditions of people affected'!K96</f>
        <v>1.7</v>
      </c>
      <c r="Q95" s="66">
        <f>'Conditions of people affected'!Q96</f>
        <v>1</v>
      </c>
      <c r="R95" s="53">
        <f t="shared" si="14"/>
        <v>3</v>
      </c>
      <c r="S95" s="53">
        <f>'Complexity of the crisis'!X96</f>
        <v>3.5</v>
      </c>
      <c r="T95" s="53">
        <f>'Complexity of the crisis'!AN96</f>
        <v>2.5</v>
      </c>
      <c r="U95" s="139" t="str">
        <f>VLOOKUP(C95,Lists!$C$3:$E$300,3,FALSE)</f>
        <v>Africa</v>
      </c>
      <c r="V95" s="140">
        <f t="array" ref="V95">LOOKUP(2,1/(Log!B:B=C95),Log!L:L)</f>
        <v>45776</v>
      </c>
    </row>
    <row r="96" spans="1:22">
      <c r="A96" s="64" t="str">
        <f>'Crisis Indicator Data'!A94</f>
        <v>Socioeconomic crisis in Nicaragua</v>
      </c>
      <c r="B96" s="55" t="str">
        <f>Lists!G94</f>
        <v>Socioeconomic crisis</v>
      </c>
      <c r="C96" s="64" t="str">
        <f>'Crisis Indicator Data'!C94</f>
        <v>NIC001</v>
      </c>
      <c r="D96" s="64" t="str">
        <f>'Crisis Indicator Data'!D94</f>
        <v>Nicaragua</v>
      </c>
      <c r="E96" s="64" t="str">
        <f>'Crisis Indicator Data'!E94</f>
        <v>NIC</v>
      </c>
      <c r="F96" s="64" t="str">
        <f>'Crisis Indicator Data'!B94</f>
        <v>Political/economic crisis</v>
      </c>
      <c r="G96" s="52" t="str">
        <f t="shared" si="10"/>
        <v>x</v>
      </c>
      <c r="H96" s="65" t="str">
        <f t="shared" si="11"/>
        <v>x</v>
      </c>
      <c r="I96" s="131" t="str">
        <f t="shared" si="12"/>
        <v>x</v>
      </c>
      <c r="J96" s="133" t="str">
        <f>INDEX(Trends!$D$3:$D$404,MATCH(C96,Trends!$C$3:$C$404,0))</f>
        <v>-</v>
      </c>
      <c r="K96" s="123" t="str">
        <f>IF(Reliability!B94="x","x",(IF(ROUNDUP(Reliability!B94,0)=1,"Very High",IF(ROUNDUP(Reliability!B94,0)=2,"High",IF(ROUNDUP(Reliability!B94,0)=3,"Medium",IF(ROUNDUP(Reliability!B94,0)=4,"Low","Very Low"))))))</f>
        <v>High</v>
      </c>
      <c r="L96" s="54">
        <f t="shared" si="13"/>
        <v>2.5</v>
      </c>
      <c r="M96" s="66">
        <f>'Impact of the crisis'!N97</f>
        <v>4</v>
      </c>
      <c r="N96" s="66">
        <f>'Impact of the crisis'!AB97</f>
        <v>1.4</v>
      </c>
      <c r="O96" s="54" t="str">
        <f>'Conditions of people affected'!R97</f>
        <v>x</v>
      </c>
      <c r="P96" s="66" t="str">
        <f>'Conditions of people affected'!K97</f>
        <v>x</v>
      </c>
      <c r="Q96" s="66" t="str">
        <f>'Conditions of people affected'!Q97</f>
        <v>x</v>
      </c>
      <c r="R96" s="53">
        <f t="shared" si="14"/>
        <v>2</v>
      </c>
      <c r="S96" s="53">
        <f>'Complexity of the crisis'!X97</f>
        <v>2.8</v>
      </c>
      <c r="T96" s="53">
        <f>'Complexity of the crisis'!AN97</f>
        <v>1</v>
      </c>
      <c r="U96" s="139" t="str">
        <f>VLOOKUP(C96,Lists!$C$3:$E$300,3,FALSE)</f>
        <v>Americas</v>
      </c>
      <c r="V96" s="140">
        <f t="array" ref="V96">LOOKUP(2,1/(Log!B:B=C96),Log!L:L)</f>
        <v>45777</v>
      </c>
    </row>
    <row r="97" spans="1:22">
      <c r="A97" s="64" t="str">
        <f>'Crisis Indicator Data'!A95</f>
        <v>Complex crisis in Pakistan</v>
      </c>
      <c r="B97" s="55" t="str">
        <f>Lists!G95</f>
        <v>Complex crisis</v>
      </c>
      <c r="C97" s="64" t="str">
        <f>'Crisis Indicator Data'!C95</f>
        <v>PAK001</v>
      </c>
      <c r="D97" s="64" t="str">
        <f>'Crisis Indicator Data'!D95</f>
        <v>Pakistan</v>
      </c>
      <c r="E97" s="64" t="str">
        <f>'Crisis Indicator Data'!E95</f>
        <v>PAK</v>
      </c>
      <c r="F97" s="64" t="str">
        <f>'Crisis Indicator Data'!B95</f>
        <v>Conflict/ Violence,Drought/drier conditions,Floods,Political/economic crisis</v>
      </c>
      <c r="G97" s="52">
        <f t="shared" si="10"/>
        <v>4</v>
      </c>
      <c r="H97" s="65">
        <f t="shared" si="11"/>
        <v>4</v>
      </c>
      <c r="I97" s="131" t="str">
        <f t="shared" si="12"/>
        <v>High</v>
      </c>
      <c r="J97" s="133" t="str">
        <f>INDEX(Trends!$D$3:$D$404,MATCH(C97,Trends!$C$3:$C$404,0))</f>
        <v>Stable</v>
      </c>
      <c r="K97" s="123" t="str">
        <f>IF(Reliability!B95="x","x",(IF(ROUNDUP(Reliability!B95,0)=1,"Very High",IF(ROUNDUP(Reliability!B95,0)=2,"High",IF(ROUNDUP(Reliability!B95,0)=3,"Medium",IF(ROUNDUP(Reliability!B95,0)=4,"Low","Very Low"))))))</f>
        <v>Very High</v>
      </c>
      <c r="L97" s="54">
        <f t="shared" si="13"/>
        <v>4</v>
      </c>
      <c r="M97" s="66">
        <f>'Impact of the crisis'!N98</f>
        <v>5</v>
      </c>
      <c r="N97" s="66">
        <f>'Impact of the crisis'!AB98</f>
        <v>3.3</v>
      </c>
      <c r="O97" s="54">
        <f>'Conditions of people affected'!R98</f>
        <v>4</v>
      </c>
      <c r="P97" s="66">
        <f>'Conditions of people affected'!K98</f>
        <v>5</v>
      </c>
      <c r="Q97" s="66">
        <f>'Conditions of people affected'!Q98</f>
        <v>3</v>
      </c>
      <c r="R97" s="53">
        <f t="shared" si="14"/>
        <v>4.0999999999999996</v>
      </c>
      <c r="S97" s="53">
        <f>'Complexity of the crisis'!X98</f>
        <v>3.5</v>
      </c>
      <c r="T97" s="53">
        <f>'Complexity of the crisis'!AN98</f>
        <v>4.5</v>
      </c>
      <c r="U97" s="139" t="str">
        <f>VLOOKUP(C97,Lists!$C$3:$E$300,3,FALSE)</f>
        <v>Asia</v>
      </c>
      <c r="V97" s="140">
        <f t="array" ref="V97">LOOKUP(2,1/(Log!B:B=C97),Log!L:L)</f>
        <v>45777</v>
      </c>
    </row>
    <row r="98" spans="1:22">
      <c r="A98" s="64" t="str">
        <f>'Crisis Indicator Data'!A96</f>
        <v>Kashmir conflict in Pakistan</v>
      </c>
      <c r="B98" s="55" t="str">
        <f>Lists!G96</f>
        <v>Kashmir conflict</v>
      </c>
      <c r="C98" s="64" t="str">
        <f>'Crisis Indicator Data'!C96</f>
        <v>PAK004</v>
      </c>
      <c r="D98" s="64" t="str">
        <f>'Crisis Indicator Data'!D96</f>
        <v>Pakistan</v>
      </c>
      <c r="E98" s="64" t="str">
        <f>'Crisis Indicator Data'!E96</f>
        <v>PAK</v>
      </c>
      <c r="F98" s="64" t="str">
        <f>'Crisis Indicator Data'!B96</f>
        <v>Conflict/ Violence</v>
      </c>
      <c r="G98" s="52" t="str">
        <f t="shared" si="10"/>
        <v>x</v>
      </c>
      <c r="H98" s="65" t="str">
        <f t="shared" si="11"/>
        <v>x</v>
      </c>
      <c r="I98" s="131" t="str">
        <f t="shared" si="12"/>
        <v>x</v>
      </c>
      <c r="J98" s="133" t="str">
        <f>INDEX(Trends!$D$3:$D$404,MATCH(C98,Trends!$C$3:$C$404,0))</f>
        <v>-</v>
      </c>
      <c r="K98" s="123" t="str">
        <f>IF(Reliability!B96="x","x",(IF(ROUNDUP(Reliability!B96,0)=1,"Very High",IF(ROUNDUP(Reliability!B96,0)=2,"High",IF(ROUNDUP(Reliability!B96,0)=3,"Medium",IF(ROUNDUP(Reliability!B96,0)=4,"Low","Very Low"))))))</f>
        <v>Low</v>
      </c>
      <c r="L98" s="54">
        <f t="shared" si="13"/>
        <v>0.4</v>
      </c>
      <c r="M98" s="66">
        <f>'Impact of the crisis'!N99</f>
        <v>1</v>
      </c>
      <c r="N98" s="66">
        <f>'Impact of the crisis'!AB99</f>
        <v>0</v>
      </c>
      <c r="O98" s="54" t="str">
        <f>'Conditions of people affected'!R99</f>
        <v>x</v>
      </c>
      <c r="P98" s="66" t="str">
        <f>'Conditions of people affected'!K99</f>
        <v>x</v>
      </c>
      <c r="Q98" s="66" t="str">
        <f>'Conditions of people affected'!Q99</f>
        <v>x</v>
      </c>
      <c r="R98" s="53">
        <f t="shared" si="14"/>
        <v>3</v>
      </c>
      <c r="S98" s="53">
        <f>'Complexity of the crisis'!X99</f>
        <v>3.5</v>
      </c>
      <c r="T98" s="53">
        <f>'Complexity of the crisis'!AN99</f>
        <v>2.5</v>
      </c>
      <c r="U98" s="139" t="str">
        <f>VLOOKUP(C98,Lists!$C$3:$E$300,3,FALSE)</f>
        <v>Asia</v>
      </c>
      <c r="V98" s="140">
        <f t="array" ref="V98">LOOKUP(2,1/(Log!B:B=C98),Log!L:L)</f>
        <v>45733</v>
      </c>
    </row>
    <row r="99" spans="1:22">
      <c r="A99" s="64" t="str">
        <f>'Crisis Indicator Data'!A97</f>
        <v>Venezuela displacement in Panama</v>
      </c>
      <c r="B99" s="55" t="str">
        <f>Lists!G97</f>
        <v>Venezuelan refugees</v>
      </c>
      <c r="C99" s="64" t="str">
        <f>'Crisis Indicator Data'!C97</f>
        <v>PAN002</v>
      </c>
      <c r="D99" s="64" t="str">
        <f>'Crisis Indicator Data'!D97</f>
        <v>Panama</v>
      </c>
      <c r="E99" s="64" t="str">
        <f>'Crisis Indicator Data'!E97</f>
        <v>PAN</v>
      </c>
      <c r="F99" s="64" t="str">
        <f>'Crisis Indicator Data'!B97</f>
        <v>International Displacement</v>
      </c>
      <c r="G99" s="52">
        <f t="shared" si="10"/>
        <v>2.6</v>
      </c>
      <c r="H99" s="65">
        <f t="shared" si="11"/>
        <v>3</v>
      </c>
      <c r="I99" s="131" t="str">
        <f t="shared" si="12"/>
        <v>Medium</v>
      </c>
      <c r="J99" s="133" t="str">
        <f>INDEX(Trends!$D$3:$D$404,MATCH(C99,Trends!$C$3:$C$404,0))</f>
        <v>Increasing</v>
      </c>
      <c r="K99" s="123" t="str">
        <f>IF(Reliability!B97="x","x",(IF(ROUNDUP(Reliability!B97,0)=1,"Very High",IF(ROUNDUP(Reliability!B97,0)=2,"High",IF(ROUNDUP(Reliability!B97,0)=3,"Medium",IF(ROUNDUP(Reliability!B97,0)=4,"Low","Very Low"))))))</f>
        <v>High</v>
      </c>
      <c r="L99" s="54">
        <f t="shared" si="13"/>
        <v>3.4</v>
      </c>
      <c r="M99" s="66">
        <f>'Impact of the crisis'!N100</f>
        <v>3.8</v>
      </c>
      <c r="N99" s="66">
        <f>'Impact of the crisis'!AB100</f>
        <v>3.2</v>
      </c>
      <c r="O99" s="54">
        <f>'Conditions of people affected'!R100</f>
        <v>2.85</v>
      </c>
      <c r="P99" s="66">
        <f>'Conditions of people affected'!K100</f>
        <v>2.7</v>
      </c>
      <c r="Q99" s="66">
        <f>'Conditions of people affected'!Q100</f>
        <v>3</v>
      </c>
      <c r="R99" s="53">
        <f t="shared" si="14"/>
        <v>1.7</v>
      </c>
      <c r="S99" s="53">
        <f>'Complexity of the crisis'!X100</f>
        <v>1.4</v>
      </c>
      <c r="T99" s="53">
        <f>'Complexity of the crisis'!AN100</f>
        <v>2</v>
      </c>
      <c r="U99" s="139" t="str">
        <f>VLOOKUP(C99,Lists!$C$3:$E$300,3,FALSE)</f>
        <v>Americas</v>
      </c>
      <c r="V99" s="140">
        <f t="array" ref="V99">LOOKUP(2,1/(Log!B:B=C99),Log!L:L)</f>
        <v>45777</v>
      </c>
    </row>
    <row r="100" spans="1:22">
      <c r="A100" s="64" t="str">
        <f>'Crisis Indicator Data'!A98</f>
        <v>Venezuela displacement in Peru</v>
      </c>
      <c r="B100" s="55" t="str">
        <f>Lists!G98</f>
        <v>Venezuelan refugees</v>
      </c>
      <c r="C100" s="64" t="str">
        <f>'Crisis Indicator Data'!C98</f>
        <v>PER002</v>
      </c>
      <c r="D100" s="64" t="str">
        <f>'Crisis Indicator Data'!D98</f>
        <v>Peru</v>
      </c>
      <c r="E100" s="64" t="str">
        <f>'Crisis Indicator Data'!E98</f>
        <v>PER</v>
      </c>
      <c r="F100" s="64" t="str">
        <f>'Crisis Indicator Data'!B98</f>
        <v>International Displacement</v>
      </c>
      <c r="G100" s="52">
        <f t="shared" si="10"/>
        <v>3.3</v>
      </c>
      <c r="H100" s="65">
        <f t="shared" si="11"/>
        <v>4</v>
      </c>
      <c r="I100" s="131" t="str">
        <f t="shared" si="12"/>
        <v>High</v>
      </c>
      <c r="J100" s="133" t="str">
        <f>INDEX(Trends!$D$3:$D$404,MATCH(C100,Trends!$C$3:$C$404,0))</f>
        <v>Increasing</v>
      </c>
      <c r="K100" s="123" t="str">
        <f>IF(Reliability!B98="x","x",(IF(ROUNDUP(Reliability!B98,0)=1,"Very High",IF(ROUNDUP(Reliability!B98,0)=2,"High",IF(ROUNDUP(Reliability!B98,0)=3,"Medium",IF(ROUNDUP(Reliability!B98,0)=4,"Low","Very Low"))))))</f>
        <v>High</v>
      </c>
      <c r="L100" s="54">
        <f t="shared" si="13"/>
        <v>3.9</v>
      </c>
      <c r="M100" s="66">
        <f>'Impact of the crisis'!N101</f>
        <v>4</v>
      </c>
      <c r="N100" s="66">
        <f>'Impact of the crisis'!AB101</f>
        <v>3.8</v>
      </c>
      <c r="O100" s="54">
        <f>'Conditions of people affected'!R101</f>
        <v>3.45</v>
      </c>
      <c r="P100" s="66">
        <f>'Conditions of people affected'!K101</f>
        <v>3.9</v>
      </c>
      <c r="Q100" s="66">
        <f>'Conditions of people affected'!Q101</f>
        <v>3</v>
      </c>
      <c r="R100" s="53">
        <f t="shared" si="14"/>
        <v>2.6</v>
      </c>
      <c r="S100" s="53">
        <f>'Complexity of the crisis'!X101</f>
        <v>2.7</v>
      </c>
      <c r="T100" s="53">
        <f>'Complexity of the crisis'!AN101</f>
        <v>2.5</v>
      </c>
      <c r="U100" s="139" t="str">
        <f>VLOOKUP(C100,Lists!$C$3:$E$300,3,FALSE)</f>
        <v>Americas</v>
      </c>
      <c r="V100" s="140">
        <f t="array" ref="V100">LOOKUP(2,1/(Log!B:B=C100),Log!L:L)</f>
        <v>45777</v>
      </c>
    </row>
    <row r="101" spans="1:22">
      <c r="A101" s="64" t="str">
        <f>'Crisis Indicator Data'!A99</f>
        <v>Mindanao conflict</v>
      </c>
      <c r="B101" s="55" t="str">
        <f>Lists!G99</f>
        <v>Mindanao Conflict</v>
      </c>
      <c r="C101" s="64" t="str">
        <f>'Crisis Indicator Data'!C99</f>
        <v>PHL003</v>
      </c>
      <c r="D101" s="64" t="str">
        <f>'Crisis Indicator Data'!D99</f>
        <v>Philippines</v>
      </c>
      <c r="E101" s="64" t="str">
        <f>'Crisis Indicator Data'!E99</f>
        <v>PHL</v>
      </c>
      <c r="F101" s="64" t="str">
        <f>'Crisis Indicator Data'!B99</f>
        <v>Conflict/ Violence</v>
      </c>
      <c r="G101" s="52">
        <f t="shared" ref="G101:G132" si="15">IF(OR(O101="x",L101="x"),"x",ROUND((5-GEOMEAN(((5-L101)/5*4+1),((5-O101)/5*4+1),((5-O101)/5*4+1)))/4*3.5+R101*0.3,1))</f>
        <v>2</v>
      </c>
      <c r="H101" s="65">
        <f t="shared" ref="H101:H132" si="16">IF(G101="x","x",ROUNDUP(G101,0))</f>
        <v>2</v>
      </c>
      <c r="I101" s="131" t="str">
        <f t="shared" ref="I101:I132" si="17">IF(O101="x","x",IF(L101="x","x",(IF(H101=5,"Very High",IF(H101=4,"High",IF(H101=3,"Medium",IF(H101=2,"Low","Very Low")))))))</f>
        <v>Low</v>
      </c>
      <c r="J101" s="133" t="str">
        <f>INDEX(Trends!$D$3:$D$404,MATCH(C101,Trends!$C$3:$C$404,0))</f>
        <v>Stable</v>
      </c>
      <c r="K101" s="123" t="str">
        <f>IF(Reliability!B99="x","x",(IF(ROUNDUP(Reliability!B99,0)=1,"Very High",IF(ROUNDUP(Reliability!B99,0)=2,"High",IF(ROUNDUP(Reliability!B99,0)=3,"Medium",IF(ROUNDUP(Reliability!B99,0)=4,"Low","Very Low"))))))</f>
        <v>Very High</v>
      </c>
      <c r="L101" s="54">
        <f t="shared" ref="L101:L132" si="18">IF(OR(N101="x",M101="x"),"x",ROUND((5-GEOMEAN(((5-M101)/5*4+1),((5-N101)/5*4+1),((5-N101)/5*4+1)))/4*5,1))</f>
        <v>2.6</v>
      </c>
      <c r="M101" s="66">
        <f>'Impact of the crisis'!N102</f>
        <v>2.7</v>
      </c>
      <c r="N101" s="66">
        <f>'Impact of the crisis'!AB102</f>
        <v>2.6</v>
      </c>
      <c r="O101" s="54">
        <f>'Conditions of people affected'!R102</f>
        <v>1.3</v>
      </c>
      <c r="P101" s="66">
        <f>'Conditions of people affected'!K102</f>
        <v>1.6</v>
      </c>
      <c r="Q101" s="66">
        <f>'Conditions of people affected'!Q102</f>
        <v>1</v>
      </c>
      <c r="R101" s="53">
        <f t="shared" ref="R101:R132" si="19">IF(OR(T101="x",S101="x"),S101,ROUND((5-GEOMEAN(((5-S101)/5*4+1),((5-T101)/5*4+1)))/4*5,1))</f>
        <v>2.6</v>
      </c>
      <c r="S101" s="53">
        <f>'Complexity of the crisis'!X102</f>
        <v>2.6</v>
      </c>
      <c r="T101" s="53">
        <f>'Complexity of the crisis'!AN102</f>
        <v>2.5</v>
      </c>
      <c r="U101" s="139" t="str">
        <f>VLOOKUP(C101,Lists!$C$3:$E$300,3,FALSE)</f>
        <v>Asia</v>
      </c>
      <c r="V101" s="140">
        <f t="array" ref="V101">LOOKUP(2,1/(Log!B:B=C101),Log!L:L)</f>
        <v>45777</v>
      </c>
    </row>
    <row r="102" spans="1:22">
      <c r="A102" s="64" t="str">
        <f>'Crisis Indicator Data'!A100</f>
        <v>Highlands Violence</v>
      </c>
      <c r="B102" s="55" t="str">
        <f>Lists!G100</f>
        <v>Highlands Violence</v>
      </c>
      <c r="C102" s="64" t="str">
        <f>'Crisis Indicator Data'!C100</f>
        <v>PNG003</v>
      </c>
      <c r="D102" s="64" t="str">
        <f>'Crisis Indicator Data'!D100</f>
        <v>Papua New Guinea</v>
      </c>
      <c r="E102" s="64" t="str">
        <f>'Crisis Indicator Data'!E100</f>
        <v>PNG</v>
      </c>
      <c r="F102" s="64" t="str">
        <f>'Crisis Indicator Data'!B100</f>
        <v>Conflict/ Violence</v>
      </c>
      <c r="G102" s="52">
        <f t="shared" si="15"/>
        <v>2</v>
      </c>
      <c r="H102" s="65">
        <f t="shared" si="16"/>
        <v>2</v>
      </c>
      <c r="I102" s="131" t="str">
        <f t="shared" si="17"/>
        <v>Low</v>
      </c>
      <c r="J102" s="133" t="str">
        <f>INDEX(Trends!$D$3:$D$404,MATCH(C102,Trends!$C$3:$C$404,0))</f>
        <v>Stable</v>
      </c>
      <c r="K102" s="123" t="str">
        <f>IF(Reliability!B100="x","x",(IF(ROUNDUP(Reliability!B100,0)=1,"Very High",IF(ROUNDUP(Reliability!B100,0)=2,"High",IF(ROUNDUP(Reliability!B100,0)=3,"Medium",IF(ROUNDUP(Reliability!B100,0)=4,"Low","Very Low"))))))</f>
        <v>High</v>
      </c>
      <c r="L102" s="54">
        <f t="shared" si="18"/>
        <v>2.1</v>
      </c>
      <c r="M102" s="66">
        <f>'Impact of the crisis'!N103</f>
        <v>2</v>
      </c>
      <c r="N102" s="66">
        <f>'Impact of the crisis'!AB103</f>
        <v>2.2000000000000002</v>
      </c>
      <c r="O102" s="54">
        <f>'Conditions of people affected'!R103</f>
        <v>1.35</v>
      </c>
      <c r="P102" s="66">
        <f>'Conditions of people affected'!K103</f>
        <v>0.7</v>
      </c>
      <c r="Q102" s="66">
        <f>'Conditions of people affected'!Q103</f>
        <v>2</v>
      </c>
      <c r="R102" s="53">
        <f t="shared" si="19"/>
        <v>3</v>
      </c>
      <c r="S102" s="53">
        <f>'Complexity of the crisis'!X103</f>
        <v>2.5</v>
      </c>
      <c r="T102" s="53">
        <f>'Complexity of the crisis'!AN103</f>
        <v>3.5</v>
      </c>
      <c r="U102" s="139" t="str">
        <f>VLOOKUP(C102,Lists!$C$3:$E$300,3,FALSE)</f>
        <v>Pacific</v>
      </c>
      <c r="V102" s="140">
        <f t="array" ref="V102">LOOKUP(2,1/(Log!B:B=C102),Log!L:L)</f>
        <v>45777</v>
      </c>
    </row>
    <row r="103" spans="1:22">
      <c r="A103" s="64" t="str">
        <f>'Crisis Indicator Data'!A101</f>
        <v>Displacement from Russia-Ukraine conflict in Poland</v>
      </c>
      <c r="B103" s="55" t="str">
        <f>Lists!G101</f>
        <v>Displacement from Russia-Ukraine conflict</v>
      </c>
      <c r="C103" s="64" t="str">
        <f>'Crisis Indicator Data'!C101</f>
        <v>POL002</v>
      </c>
      <c r="D103" s="64" t="str">
        <f>'Crisis Indicator Data'!D101</f>
        <v>Poland</v>
      </c>
      <c r="E103" s="64" t="str">
        <f>'Crisis Indicator Data'!E101</f>
        <v>POL</v>
      </c>
      <c r="F103" s="64" t="str">
        <f>'Crisis Indicator Data'!B101</f>
        <v>International Displacement</v>
      </c>
      <c r="G103" s="52">
        <f t="shared" si="15"/>
        <v>2.2000000000000002</v>
      </c>
      <c r="H103" s="65">
        <f t="shared" si="16"/>
        <v>3</v>
      </c>
      <c r="I103" s="131" t="str">
        <f t="shared" si="17"/>
        <v>Medium</v>
      </c>
      <c r="J103" s="133" t="str">
        <f>INDEX(Trends!$D$3:$D$404,MATCH(C103,Trends!$C$3:$C$404,0))</f>
        <v>Stable</v>
      </c>
      <c r="K103" s="123" t="str">
        <f>IF(Reliability!B101="x","x",(IF(ROUNDUP(Reliability!B101,0)=1,"Very High",IF(ROUNDUP(Reliability!B101,0)=2,"High",IF(ROUNDUP(Reliability!B101,0)=3,"Medium",IF(ROUNDUP(Reliability!B101,0)=4,"Low","Very Low"))))))</f>
        <v>Very High</v>
      </c>
      <c r="L103" s="54">
        <f t="shared" si="18"/>
        <v>3.4</v>
      </c>
      <c r="M103" s="66">
        <f>'Impact of the crisis'!N104</f>
        <v>4.8</v>
      </c>
      <c r="N103" s="66">
        <f>'Impact of the crisis'!AB104</f>
        <v>2.2999999999999998</v>
      </c>
      <c r="O103" s="54">
        <f>'Conditions of people affected'!R104</f>
        <v>2.15</v>
      </c>
      <c r="P103" s="66">
        <f>'Conditions of people affected'!K104</f>
        <v>3.3</v>
      </c>
      <c r="Q103" s="66">
        <f>'Conditions of people affected'!Q104</f>
        <v>1</v>
      </c>
      <c r="R103" s="53">
        <f t="shared" si="19"/>
        <v>1.2</v>
      </c>
      <c r="S103" s="53">
        <f>'Complexity of the crisis'!X104</f>
        <v>0.8</v>
      </c>
      <c r="T103" s="53">
        <f>'Complexity of the crisis'!AN104</f>
        <v>1.5</v>
      </c>
      <c r="U103" s="139" t="str">
        <f>VLOOKUP(C103,Lists!$C$3:$E$300,3,FALSE)</f>
        <v>Europe</v>
      </c>
      <c r="V103" s="140">
        <f t="array" ref="V103">LOOKUP(2,1/(Log!B:B=C103),Log!L:L)</f>
        <v>45773</v>
      </c>
    </row>
    <row r="104" spans="1:22">
      <c r="A104" s="64" t="str">
        <f>'Crisis Indicator Data'!A102</f>
        <v>Complex crisis in DPRK</v>
      </c>
      <c r="B104" s="55" t="str">
        <f>Lists!G102</f>
        <v>Complex crisis</v>
      </c>
      <c r="C104" s="64" t="str">
        <f>'Crisis Indicator Data'!C102</f>
        <v>PRK001</v>
      </c>
      <c r="D104" s="64" t="str">
        <f>'Crisis Indicator Data'!D102</f>
        <v>DPRK</v>
      </c>
      <c r="E104" s="64" t="str">
        <f>'Crisis Indicator Data'!E102</f>
        <v>PRK</v>
      </c>
      <c r="F104" s="64" t="str">
        <f>'Crisis Indicator Data'!B102</f>
        <v>Floods,Drought/drier conditions,Political/economic crisis</v>
      </c>
      <c r="G104" s="52">
        <f t="shared" si="15"/>
        <v>3.9</v>
      </c>
      <c r="H104" s="65">
        <f t="shared" si="16"/>
        <v>4</v>
      </c>
      <c r="I104" s="131" t="str">
        <f t="shared" si="17"/>
        <v>High</v>
      </c>
      <c r="J104" s="133" t="str">
        <f>INDEX(Trends!$D$3:$D$404,MATCH(C104,Trends!$C$3:$C$404,0))</f>
        <v>Decreasing</v>
      </c>
      <c r="K104" s="123" t="str">
        <f>IF(Reliability!B102="x","x",(IF(ROUNDUP(Reliability!B102,0)=1,"Very High",IF(ROUNDUP(Reliability!B102,0)=2,"High",IF(ROUNDUP(Reliability!B102,0)=3,"Medium",IF(ROUNDUP(Reliability!B102,0)=4,"Low","Very Low"))))))</f>
        <v>High</v>
      </c>
      <c r="L104" s="54">
        <f t="shared" si="18"/>
        <v>3.9</v>
      </c>
      <c r="M104" s="66">
        <f>'Impact of the crisis'!N105</f>
        <v>4.5999999999999996</v>
      </c>
      <c r="N104" s="66">
        <f>'Impact of the crisis'!AB105</f>
        <v>3.5</v>
      </c>
      <c r="O104" s="54">
        <f>'Conditions of people affected'!R105</f>
        <v>4.5</v>
      </c>
      <c r="P104" s="66">
        <f>'Conditions of people affected'!K105</f>
        <v>5</v>
      </c>
      <c r="Q104" s="66">
        <f>'Conditions of people affected'!Q105</f>
        <v>4</v>
      </c>
      <c r="R104" s="53">
        <f t="shared" si="19"/>
        <v>2.9</v>
      </c>
      <c r="S104" s="53">
        <f>'Complexity of the crisis'!X105</f>
        <v>2.7</v>
      </c>
      <c r="T104" s="53">
        <f>'Complexity of the crisis'!AN105</f>
        <v>3</v>
      </c>
      <c r="U104" s="139" t="str">
        <f>VLOOKUP(C104,Lists!$C$3:$E$300,3,FALSE)</f>
        <v>Asia</v>
      </c>
      <c r="V104" s="140">
        <f t="array" ref="V104">LOOKUP(2,1/(Log!B:B=C104),Log!L:L)</f>
        <v>45777</v>
      </c>
    </row>
    <row r="105" spans="1:22">
      <c r="A105" s="64" t="str">
        <f>'Crisis Indicator Data'!A103</f>
        <v>Conflict in Palestine</v>
      </c>
      <c r="B105" s="55" t="str">
        <f>Lists!G103</f>
        <v>Conflict</v>
      </c>
      <c r="C105" s="64" t="str">
        <f>'Crisis Indicator Data'!C103</f>
        <v>PSE002</v>
      </c>
      <c r="D105" s="64" t="str">
        <f>'Crisis Indicator Data'!D103</f>
        <v>Palestine</v>
      </c>
      <c r="E105" s="64" t="str">
        <f>'Crisis Indicator Data'!E103</f>
        <v>PSE</v>
      </c>
      <c r="F105" s="64" t="str">
        <f>'Crisis Indicator Data'!B103</f>
        <v>Conflict/ Violence</v>
      </c>
      <c r="G105" s="52">
        <f t="shared" si="15"/>
        <v>4.4000000000000004</v>
      </c>
      <c r="H105" s="65">
        <f t="shared" si="16"/>
        <v>5</v>
      </c>
      <c r="I105" s="131" t="str">
        <f t="shared" si="17"/>
        <v>Very High</v>
      </c>
      <c r="J105" s="133" t="str">
        <f>INDEX(Trends!$D$3:$D$404,MATCH(C105,Trends!$C$3:$C$404,0))</f>
        <v>Stable</v>
      </c>
      <c r="K105" s="123" t="str">
        <f>IF(Reliability!B103="x","x",(IF(ROUNDUP(Reliability!B103,0)=1,"Very High",IF(ROUNDUP(Reliability!B103,0)=2,"High",IF(ROUNDUP(Reliability!B103,0)=3,"Medium",IF(ROUNDUP(Reliability!B103,0)=4,"Low","Very Low"))))))</f>
        <v>High</v>
      </c>
      <c r="L105" s="54">
        <f t="shared" si="18"/>
        <v>4.4000000000000004</v>
      </c>
      <c r="M105" s="66">
        <f>'Impact of the crisis'!N106</f>
        <v>3.4</v>
      </c>
      <c r="N105" s="66">
        <f>'Impact of the crisis'!AB106</f>
        <v>4.7</v>
      </c>
      <c r="O105" s="54">
        <f>'Conditions of people affected'!R106</f>
        <v>4.5999999999999996</v>
      </c>
      <c r="P105" s="66">
        <f>'Conditions of people affected'!K106</f>
        <v>4.2</v>
      </c>
      <c r="Q105" s="66">
        <f>'Conditions of people affected'!Q106</f>
        <v>5</v>
      </c>
      <c r="R105" s="53">
        <f t="shared" si="19"/>
        <v>4.0999999999999996</v>
      </c>
      <c r="S105" s="53">
        <f>'Complexity of the crisis'!X106</f>
        <v>2.5</v>
      </c>
      <c r="T105" s="53">
        <f>'Complexity of the crisis'!AN106</f>
        <v>5</v>
      </c>
      <c r="U105" s="139" t="str">
        <f>VLOOKUP(C105,Lists!$C$3:$E$300,3,FALSE)</f>
        <v>Middle east</v>
      </c>
      <c r="V105" s="140">
        <f t="array" ref="V105">LOOKUP(2,1/(Log!B:B=C105),Log!L:L)</f>
        <v>45763</v>
      </c>
    </row>
    <row r="106" spans="1:22">
      <c r="A106" s="64" t="str">
        <f>'Crisis Indicator Data'!A104</f>
        <v>Conflict in West Bank</v>
      </c>
      <c r="B106" s="55" t="str">
        <f>Lists!G104</f>
        <v>Conflict in West Bank</v>
      </c>
      <c r="C106" s="64" t="str">
        <f>'Crisis Indicator Data'!C104</f>
        <v>PSE003</v>
      </c>
      <c r="D106" s="64" t="str">
        <f>'Crisis Indicator Data'!D104</f>
        <v>Palestine</v>
      </c>
      <c r="E106" s="64" t="str">
        <f>'Crisis Indicator Data'!E104</f>
        <v>PSE</v>
      </c>
      <c r="F106" s="64" t="str">
        <f>'Crisis Indicator Data'!B104</f>
        <v>Conflict/ Violence</v>
      </c>
      <c r="G106" s="52">
        <f t="shared" si="15"/>
        <v>3.5</v>
      </c>
      <c r="H106" s="65">
        <f t="shared" si="16"/>
        <v>4</v>
      </c>
      <c r="I106" s="131" t="str">
        <f t="shared" si="17"/>
        <v>High</v>
      </c>
      <c r="J106" s="133" t="str">
        <f>INDEX(Trends!$D$3:$D$404,MATCH(C106,Trends!$C$3:$C$404,0))</f>
        <v>Increasing</v>
      </c>
      <c r="K106" s="123" t="str">
        <f>IF(Reliability!B104="x","x",(IF(ROUNDUP(Reliability!B104,0)=1,"Very High",IF(ROUNDUP(Reliability!B104,0)=2,"High",IF(ROUNDUP(Reliability!B104,0)=3,"Medium",IF(ROUNDUP(Reliability!B104,0)=4,"Low","Very Low"))))))</f>
        <v>High</v>
      </c>
      <c r="L106" s="54">
        <f t="shared" si="18"/>
        <v>3.8</v>
      </c>
      <c r="M106" s="66">
        <f>'Impact of the crisis'!N107</f>
        <v>2.7</v>
      </c>
      <c r="N106" s="66">
        <f>'Impact of the crisis'!AB107</f>
        <v>4.2</v>
      </c>
      <c r="O106" s="54">
        <f>'Conditions of people affected'!R107</f>
        <v>3.25</v>
      </c>
      <c r="P106" s="66">
        <f>'Conditions of people affected'!K107</f>
        <v>3.5</v>
      </c>
      <c r="Q106" s="66">
        <f>'Conditions of people affected'!Q107</f>
        <v>3</v>
      </c>
      <c r="R106" s="53">
        <f t="shared" si="19"/>
        <v>3.7</v>
      </c>
      <c r="S106" s="53">
        <f>'Complexity of the crisis'!X107</f>
        <v>2.5</v>
      </c>
      <c r="T106" s="53">
        <f>'Complexity of the crisis'!AN107</f>
        <v>4.5</v>
      </c>
      <c r="U106" s="139" t="str">
        <f>VLOOKUP(C106,Lists!$C$3:$E$300,3,FALSE)</f>
        <v>Middle east</v>
      </c>
      <c r="V106" s="140">
        <f t="array" ref="V106">LOOKUP(2,1/(Log!B:B=C106),Log!L:L)</f>
        <v>45763</v>
      </c>
    </row>
    <row r="107" spans="1:22">
      <c r="A107" s="64" t="str">
        <f>'Crisis Indicator Data'!A105</f>
        <v>Conflict in Gaza</v>
      </c>
      <c r="B107" s="55" t="str">
        <f>Lists!G105</f>
        <v>Conflict in Gaza</v>
      </c>
      <c r="C107" s="64" t="str">
        <f>'Crisis Indicator Data'!C105</f>
        <v>PSE004</v>
      </c>
      <c r="D107" s="64" t="str">
        <f>'Crisis Indicator Data'!D105</f>
        <v>Palestine</v>
      </c>
      <c r="E107" s="64" t="str">
        <f>'Crisis Indicator Data'!E105</f>
        <v>PSE</v>
      </c>
      <c r="F107" s="64" t="str">
        <f>'Crisis Indicator Data'!B105</f>
        <v>Conflict/ Violence</v>
      </c>
      <c r="G107" s="52">
        <f t="shared" si="15"/>
        <v>4.2</v>
      </c>
      <c r="H107" s="65">
        <f t="shared" si="16"/>
        <v>5</v>
      </c>
      <c r="I107" s="131" t="str">
        <f t="shared" si="17"/>
        <v>Very High</v>
      </c>
      <c r="J107" s="133" t="str">
        <f>INDEX(Trends!$D$3:$D$404,MATCH(C107,Trends!$C$3:$C$404,0))</f>
        <v>Stable</v>
      </c>
      <c r="K107" s="123" t="str">
        <f>IF(Reliability!B105="x","x",(IF(ROUNDUP(Reliability!B105,0)=1,"Very High",IF(ROUNDUP(Reliability!B105,0)=2,"High",IF(ROUNDUP(Reliability!B105,0)=3,"Medium",IF(ROUNDUP(Reliability!B105,0)=4,"Low","Very Low"))))))</f>
        <v>High</v>
      </c>
      <c r="L107" s="54">
        <f t="shared" si="18"/>
        <v>3.7</v>
      </c>
      <c r="M107" s="66">
        <f>'Impact of the crisis'!N108</f>
        <v>0.8</v>
      </c>
      <c r="N107" s="66">
        <f>'Impact of the crisis'!AB108</f>
        <v>4.5</v>
      </c>
      <c r="O107" s="54">
        <f>'Conditions of people affected'!R108</f>
        <v>4.45</v>
      </c>
      <c r="P107" s="66">
        <f>'Conditions of people affected'!K108</f>
        <v>3.9</v>
      </c>
      <c r="Q107" s="66">
        <f>'Conditions of people affected'!Q108</f>
        <v>5</v>
      </c>
      <c r="R107" s="53">
        <f t="shared" si="19"/>
        <v>4.0999999999999996</v>
      </c>
      <c r="S107" s="53">
        <f>'Complexity of the crisis'!X108</f>
        <v>2.5</v>
      </c>
      <c r="T107" s="53">
        <f>'Complexity of the crisis'!AN108</f>
        <v>5</v>
      </c>
      <c r="U107" s="139" t="str">
        <f>VLOOKUP(C107,Lists!$C$3:$E$300,3,FALSE)</f>
        <v>Middle east</v>
      </c>
      <c r="V107" s="140">
        <f t="array" ref="V107">LOOKUP(2,1/(Log!B:B=C107),Log!L:L)</f>
        <v>45763</v>
      </c>
    </row>
    <row r="108" spans="1:22">
      <c r="A108" s="64" t="str">
        <f>'Crisis Indicator Data'!A106</f>
        <v>Displacement from Russia-Ukraine conflict in Romania</v>
      </c>
      <c r="B108" s="55" t="str">
        <f>Lists!G106</f>
        <v>Displacement from Russia-Ukraine conflict</v>
      </c>
      <c r="C108" s="64" t="str">
        <f>'Crisis Indicator Data'!C106</f>
        <v>ROU002</v>
      </c>
      <c r="D108" s="64" t="str">
        <f>'Crisis Indicator Data'!D106</f>
        <v>Romania</v>
      </c>
      <c r="E108" s="64" t="str">
        <f>'Crisis Indicator Data'!E106</f>
        <v>ROU</v>
      </c>
      <c r="F108" s="64" t="str">
        <f>'Crisis Indicator Data'!B106</f>
        <v>International Displacement</v>
      </c>
      <c r="G108" s="52">
        <f t="shared" si="15"/>
        <v>1.9</v>
      </c>
      <c r="H108" s="65">
        <f t="shared" si="16"/>
        <v>2</v>
      </c>
      <c r="I108" s="131" t="str">
        <f t="shared" si="17"/>
        <v>Low</v>
      </c>
      <c r="J108" s="133" t="str">
        <f>INDEX(Trends!$D$3:$D$404,MATCH(C108,Trends!$C$3:$C$404,0))</f>
        <v>Stable</v>
      </c>
      <c r="K108" s="123" t="str">
        <f>IF(Reliability!B106="x","x",(IF(ROUNDUP(Reliability!B106,0)=1,"Very High",IF(ROUNDUP(Reliability!B106,0)=2,"High",IF(ROUNDUP(Reliability!B106,0)=3,"Medium",IF(ROUNDUP(Reliability!B106,0)=4,"Low","Very Low"))))))</f>
        <v>Very High</v>
      </c>
      <c r="L108" s="54">
        <f t="shared" si="18"/>
        <v>3</v>
      </c>
      <c r="M108" s="66">
        <f>'Impact of the crisis'!N109</f>
        <v>4.5999999999999996</v>
      </c>
      <c r="N108" s="66">
        <f>'Impact of the crisis'!AB109</f>
        <v>1.7</v>
      </c>
      <c r="O108" s="54">
        <f>'Conditions of people affected'!R109</f>
        <v>1.55</v>
      </c>
      <c r="P108" s="66">
        <f>'Conditions of people affected'!K109</f>
        <v>2.1</v>
      </c>
      <c r="Q108" s="66">
        <f>'Conditions of people affected'!Q109</f>
        <v>1</v>
      </c>
      <c r="R108" s="53">
        <f t="shared" si="19"/>
        <v>1.3</v>
      </c>
      <c r="S108" s="53">
        <f>'Complexity of the crisis'!X109</f>
        <v>1</v>
      </c>
      <c r="T108" s="53">
        <f>'Complexity of the crisis'!AN109</f>
        <v>1.5</v>
      </c>
      <c r="U108" s="139" t="str">
        <f>VLOOKUP(C108,Lists!$C$3:$E$300,3,FALSE)</f>
        <v>Europe</v>
      </c>
      <c r="V108" s="140">
        <f t="array" ref="V108">LOOKUP(2,1/(Log!B:B=C108),Log!L:L)</f>
        <v>45773</v>
      </c>
    </row>
    <row r="109" spans="1:22">
      <c r="A109" s="64" t="str">
        <f>'Crisis Indicator Data'!A107</f>
        <v>Displacement from Russia-Ukraine conflict in Russia</v>
      </c>
      <c r="B109" s="55" t="str">
        <f>Lists!G107</f>
        <v>Displacement from Russia-Ukraine conflict</v>
      </c>
      <c r="C109" s="64" t="str">
        <f>'Crisis Indicator Data'!C107</f>
        <v>RUS002</v>
      </c>
      <c r="D109" s="64" t="str">
        <f>'Crisis Indicator Data'!D107</f>
        <v>Russia</v>
      </c>
      <c r="E109" s="64" t="str">
        <f>'Crisis Indicator Data'!E107</f>
        <v>RUS</v>
      </c>
      <c r="F109" s="64" t="str">
        <f>'Crisis Indicator Data'!B107</f>
        <v>Conflict/ Violence,International Displacement</v>
      </c>
      <c r="G109" s="52">
        <f t="shared" si="15"/>
        <v>2.7</v>
      </c>
      <c r="H109" s="65">
        <f t="shared" si="16"/>
        <v>3</v>
      </c>
      <c r="I109" s="131" t="str">
        <f t="shared" si="17"/>
        <v>Medium</v>
      </c>
      <c r="J109" s="133" t="str">
        <f>INDEX(Trends!$D$3:$D$404,MATCH(C109,Trends!$C$3:$C$404,0))</f>
        <v>Stable</v>
      </c>
      <c r="K109" s="123" t="str">
        <f>IF(Reliability!B107="x","x",(IF(ROUNDUP(Reliability!B107,0)=1,"Very High",IF(ROUNDUP(Reliability!B107,0)=2,"High",IF(ROUNDUP(Reliability!B107,0)=3,"Medium",IF(ROUNDUP(Reliability!B107,0)=4,"Low","Very Low"))))))</f>
        <v>High</v>
      </c>
      <c r="L109" s="54">
        <f t="shared" si="18"/>
        <v>3.6</v>
      </c>
      <c r="M109" s="66">
        <f>'Impact of the crisis'!N110</f>
        <v>5</v>
      </c>
      <c r="N109" s="66">
        <f>'Impact of the crisis'!AB110</f>
        <v>2.2999999999999998</v>
      </c>
      <c r="O109" s="54">
        <f>'Conditions of people affected'!R110</f>
        <v>2.25</v>
      </c>
      <c r="P109" s="66">
        <f>'Conditions of people affected'!K110</f>
        <v>3.5</v>
      </c>
      <c r="Q109" s="66">
        <f>'Conditions of people affected'!Q110</f>
        <v>1</v>
      </c>
      <c r="R109" s="53">
        <f t="shared" si="19"/>
        <v>2.5</v>
      </c>
      <c r="S109" s="53">
        <f>'Complexity of the crisis'!X110</f>
        <v>2.5</v>
      </c>
      <c r="T109" s="53">
        <f>'Complexity of the crisis'!AN110</f>
        <v>2.5</v>
      </c>
      <c r="U109" s="139" t="str">
        <f>VLOOKUP(C109,Lists!$C$3:$E$300,3,FALSE)</f>
        <v>Europe</v>
      </c>
      <c r="V109" s="140">
        <f t="array" ref="V109">LOOKUP(2,1/(Log!B:B=C109),Log!L:L)</f>
        <v>45773</v>
      </c>
    </row>
    <row r="110" spans="1:22">
      <c r="A110" s="64" t="str">
        <f>'Crisis Indicator Data'!A108</f>
        <v>Burundi and DRC refugees in Rwanda</v>
      </c>
      <c r="B110" s="55" t="str">
        <f>Lists!G108</f>
        <v>Refugees</v>
      </c>
      <c r="C110" s="64" t="str">
        <f>'Crisis Indicator Data'!C108</f>
        <v>RWA002</v>
      </c>
      <c r="D110" s="64" t="str">
        <f>'Crisis Indicator Data'!D108</f>
        <v>Rwanda</v>
      </c>
      <c r="E110" s="64" t="str">
        <f>'Crisis Indicator Data'!E108</f>
        <v>RWA</v>
      </c>
      <c r="F110" s="64" t="str">
        <f>'Crisis Indicator Data'!B108</f>
        <v>International Displacement</v>
      </c>
      <c r="G110" s="52">
        <f t="shared" si="15"/>
        <v>2.4</v>
      </c>
      <c r="H110" s="65">
        <f t="shared" si="16"/>
        <v>3</v>
      </c>
      <c r="I110" s="131" t="str">
        <f t="shared" si="17"/>
        <v>Medium</v>
      </c>
      <c r="J110" s="133" t="str">
        <f>INDEX(Trends!$D$3:$D$404,MATCH(C110,Trends!$C$3:$C$404,0))</f>
        <v>Stable</v>
      </c>
      <c r="K110" s="123" t="str">
        <f>IF(Reliability!B108="x","x",(IF(ROUNDUP(Reliability!B108,0)=1,"Very High",IF(ROUNDUP(Reliability!B108,0)=2,"High",IF(ROUNDUP(Reliability!B108,0)=3,"Medium",IF(ROUNDUP(Reliability!B108,0)=4,"Low","Very Low"))))))</f>
        <v>Medium</v>
      </c>
      <c r="L110" s="54">
        <f t="shared" si="18"/>
        <v>2.5</v>
      </c>
      <c r="M110" s="66">
        <f>'Impact of the crisis'!N111</f>
        <v>2.2000000000000002</v>
      </c>
      <c r="N110" s="66">
        <f>'Impact of the crisis'!AB111</f>
        <v>2.7</v>
      </c>
      <c r="O110" s="54">
        <f>'Conditions of people affected'!R111</f>
        <v>2.4500000000000002</v>
      </c>
      <c r="P110" s="66">
        <f>'Conditions of people affected'!K111</f>
        <v>1.9</v>
      </c>
      <c r="Q110" s="66">
        <f>'Conditions of people affected'!Q111</f>
        <v>3</v>
      </c>
      <c r="R110" s="53">
        <f t="shared" si="19"/>
        <v>2.2999999999999998</v>
      </c>
      <c r="S110" s="53">
        <f>'Complexity of the crisis'!X111</f>
        <v>3</v>
      </c>
      <c r="T110" s="53">
        <f>'Complexity of the crisis'!AN111</f>
        <v>1.5</v>
      </c>
      <c r="U110" s="139" t="str">
        <f>VLOOKUP(C110,Lists!$C$3:$E$300,3,FALSE)</f>
        <v>Africa</v>
      </c>
      <c r="V110" s="140">
        <f t="array" ref="V110">LOOKUP(2,1/(Log!B:B=C110),Log!L:L)</f>
        <v>45776</v>
      </c>
    </row>
    <row r="111" spans="1:22">
      <c r="A111" s="64" t="str">
        <f>'Crisis Indicator Data'!A109</f>
        <v>Complex crisis in Sudan</v>
      </c>
      <c r="B111" s="55" t="str">
        <f>Lists!G109</f>
        <v>Complex crisis</v>
      </c>
      <c r="C111" s="64" t="str">
        <f>'Crisis Indicator Data'!C109</f>
        <v>SDN001</v>
      </c>
      <c r="D111" s="64" t="str">
        <f>'Crisis Indicator Data'!D109</f>
        <v>Sudan</v>
      </c>
      <c r="E111" s="64" t="str">
        <f>'Crisis Indicator Data'!E109</f>
        <v>SDN</v>
      </c>
      <c r="F111" s="64" t="str">
        <f>'Crisis Indicator Data'!B109</f>
        <v>International Displacement,Floods,Conflict/ Violence,Political/economic crisis</v>
      </c>
      <c r="G111" s="52">
        <f t="shared" si="15"/>
        <v>4.7</v>
      </c>
      <c r="H111" s="65">
        <f t="shared" si="16"/>
        <v>5</v>
      </c>
      <c r="I111" s="131" t="str">
        <f t="shared" si="17"/>
        <v>Very High</v>
      </c>
      <c r="J111" s="133" t="str">
        <f>INDEX(Trends!$D$3:$D$404,MATCH(C111,Trends!$C$3:$C$404,0))</f>
        <v>Decreasing</v>
      </c>
      <c r="K111" s="123" t="str">
        <f>IF(Reliability!B109="x","x",(IF(ROUNDUP(Reliability!B109,0)=1,"Very High",IF(ROUNDUP(Reliability!B109,0)=2,"High",IF(ROUNDUP(Reliability!B109,0)=3,"Medium",IF(ROUNDUP(Reliability!B109,0)=4,"Low","Very Low"))))))</f>
        <v>Very High</v>
      </c>
      <c r="L111" s="54">
        <f t="shared" si="18"/>
        <v>5</v>
      </c>
      <c r="M111" s="66">
        <f>'Impact of the crisis'!N112</f>
        <v>5</v>
      </c>
      <c r="N111" s="66">
        <f>'Impact of the crisis'!AB112</f>
        <v>5</v>
      </c>
      <c r="O111" s="54">
        <f>'Conditions of people affected'!R112</f>
        <v>4.5</v>
      </c>
      <c r="P111" s="66">
        <f>'Conditions of people affected'!K112</f>
        <v>5</v>
      </c>
      <c r="Q111" s="66">
        <f>'Conditions of people affected'!Q112</f>
        <v>4</v>
      </c>
      <c r="R111" s="53">
        <f t="shared" si="19"/>
        <v>4.5999999999999996</v>
      </c>
      <c r="S111" s="53">
        <f>'Complexity of the crisis'!X112</f>
        <v>4.2</v>
      </c>
      <c r="T111" s="53">
        <f>'Complexity of the crisis'!AN112</f>
        <v>5</v>
      </c>
      <c r="U111" s="139" t="str">
        <f>VLOOKUP(C111,Lists!$C$3:$E$300,3,FALSE)</f>
        <v>Africa</v>
      </c>
      <c r="V111" s="140">
        <f t="array" ref="V111">LOOKUP(2,1/(Log!B:B=C111),Log!L:L)</f>
        <v>45757</v>
      </c>
    </row>
    <row r="112" spans="1:22">
      <c r="A112" s="64" t="str">
        <f>'Crisis Indicator Data'!A110</f>
        <v>Refugees in Sudan</v>
      </c>
      <c r="B112" s="55" t="str">
        <f>Lists!G110</f>
        <v>Refugees</v>
      </c>
      <c r="C112" s="64" t="str">
        <f>'Crisis Indicator Data'!C110</f>
        <v>SDN005</v>
      </c>
      <c r="D112" s="64" t="str">
        <f>'Crisis Indicator Data'!D110</f>
        <v>Sudan</v>
      </c>
      <c r="E112" s="64" t="str">
        <f>'Crisis Indicator Data'!E110</f>
        <v>SDN</v>
      </c>
      <c r="F112" s="64" t="str">
        <f>'Crisis Indicator Data'!B110</f>
        <v>International Displacement</v>
      </c>
      <c r="G112" s="52">
        <f t="shared" si="15"/>
        <v>3.2</v>
      </c>
      <c r="H112" s="65">
        <f t="shared" si="16"/>
        <v>4</v>
      </c>
      <c r="I112" s="131" t="str">
        <f t="shared" si="17"/>
        <v>High</v>
      </c>
      <c r="J112" s="133" t="str">
        <f>INDEX(Trends!$D$3:$D$404,MATCH(C112,Trends!$C$3:$C$404,0))</f>
        <v>Stable</v>
      </c>
      <c r="K112" s="123" t="str">
        <f>IF(Reliability!B110="x","x",(IF(ROUNDUP(Reliability!B110,0)=1,"Very High",IF(ROUNDUP(Reliability!B110,0)=2,"High",IF(ROUNDUP(Reliability!B110,0)=3,"Medium",IF(ROUNDUP(Reliability!B110,0)=4,"Low","Very Low"))))))</f>
        <v>Very High</v>
      </c>
      <c r="L112" s="54">
        <f t="shared" si="18"/>
        <v>3.9</v>
      </c>
      <c r="M112" s="66">
        <f>'Impact of the crisis'!N113</f>
        <v>5</v>
      </c>
      <c r="N112" s="66">
        <f>'Impact of the crisis'!AB113</f>
        <v>3</v>
      </c>
      <c r="O112" s="54">
        <f>'Conditions of people affected'!R113</f>
        <v>2.6</v>
      </c>
      <c r="P112" s="66">
        <f>'Conditions of people affected'!K113</f>
        <v>3.2</v>
      </c>
      <c r="Q112" s="66">
        <f>'Conditions of people affected'!Q113</f>
        <v>2</v>
      </c>
      <c r="R112" s="53">
        <f t="shared" si="19"/>
        <v>3.5</v>
      </c>
      <c r="S112" s="53">
        <f>'Complexity of the crisis'!X113</f>
        <v>4.2</v>
      </c>
      <c r="T112" s="53">
        <f>'Complexity of the crisis'!AN113</f>
        <v>2.5</v>
      </c>
      <c r="U112" s="139" t="str">
        <f>VLOOKUP(C112,Lists!$C$3:$E$300,3,FALSE)</f>
        <v>Africa</v>
      </c>
      <c r="V112" s="140">
        <f t="array" ref="V112">LOOKUP(2,1/(Log!B:B=C112),Log!L:L)</f>
        <v>45757</v>
      </c>
    </row>
    <row r="113" spans="1:22">
      <c r="A113" s="64" t="str">
        <f>'Crisis Indicator Data'!A111</f>
        <v>Food security crisis in Senegal</v>
      </c>
      <c r="B113" s="55" t="str">
        <f>Lists!G111</f>
        <v>Food security crisis</v>
      </c>
      <c r="C113" s="64" t="str">
        <f>'Crisis Indicator Data'!C111</f>
        <v>SEN002</v>
      </c>
      <c r="D113" s="64" t="str">
        <f>'Crisis Indicator Data'!D111</f>
        <v>Senegal</v>
      </c>
      <c r="E113" s="64" t="str">
        <f>'Crisis Indicator Data'!E111</f>
        <v>SEN</v>
      </c>
      <c r="F113" s="64" t="str">
        <f>'Crisis Indicator Data'!B111</f>
        <v>Floods,Drought/drier conditions</v>
      </c>
      <c r="G113" s="52">
        <f t="shared" si="15"/>
        <v>2.6</v>
      </c>
      <c r="H113" s="65">
        <f t="shared" si="16"/>
        <v>3</v>
      </c>
      <c r="I113" s="131" t="str">
        <f t="shared" si="17"/>
        <v>Medium</v>
      </c>
      <c r="J113" s="133" t="str">
        <f>INDEX(Trends!$D$3:$D$404,MATCH(C113,Trends!$C$3:$C$404,0))</f>
        <v>Increasing</v>
      </c>
      <c r="K113" s="123" t="str">
        <f>IF(Reliability!B111="x","x",(IF(ROUNDUP(Reliability!B111,0)=1,"Very High",IF(ROUNDUP(Reliability!B111,0)=2,"High",IF(ROUNDUP(Reliability!B111,0)=3,"Medium",IF(ROUNDUP(Reliability!B111,0)=4,"Low","Very Low"))))))</f>
        <v>High</v>
      </c>
      <c r="L113" s="54">
        <f t="shared" si="18"/>
        <v>2.7</v>
      </c>
      <c r="M113" s="66">
        <f>'Impact of the crisis'!N114</f>
        <v>4.5</v>
      </c>
      <c r="N113" s="66">
        <f>'Impact of the crisis'!AB114</f>
        <v>1.3</v>
      </c>
      <c r="O113" s="54">
        <f>'Conditions of people affected'!R114</f>
        <v>2.65</v>
      </c>
      <c r="P113" s="66">
        <f>'Conditions of people affected'!K114</f>
        <v>3.3</v>
      </c>
      <c r="Q113" s="66">
        <f>'Conditions of people affected'!Q114</f>
        <v>2</v>
      </c>
      <c r="R113" s="53">
        <f t="shared" si="19"/>
        <v>2.5</v>
      </c>
      <c r="S113" s="53">
        <f>'Complexity of the crisis'!X114</f>
        <v>2</v>
      </c>
      <c r="T113" s="53">
        <f>'Complexity of the crisis'!AN114</f>
        <v>3</v>
      </c>
      <c r="U113" s="139" t="str">
        <f>VLOOKUP(C113,Lists!$C$3:$E$300,3,FALSE)</f>
        <v>Africa</v>
      </c>
      <c r="V113" s="140">
        <f t="array" ref="V113">LOOKUP(2,1/(Log!B:B=C113),Log!L:L)</f>
        <v>45776</v>
      </c>
    </row>
    <row r="114" spans="1:22">
      <c r="A114" s="64" t="str">
        <f>'Crisis Indicator Data'!A112</f>
        <v>Complex crisis in El Salvador</v>
      </c>
      <c r="B114" s="55" t="str">
        <f>Lists!G112</f>
        <v>Complex crisis</v>
      </c>
      <c r="C114" s="64" t="str">
        <f>'Crisis Indicator Data'!C112</f>
        <v>SLV001</v>
      </c>
      <c r="D114" s="64" t="str">
        <f>'Crisis Indicator Data'!D112</f>
        <v>El Salvador</v>
      </c>
      <c r="E114" s="64" t="str">
        <f>'Crisis Indicator Data'!E112</f>
        <v>SLV</v>
      </c>
      <c r="F114" s="64" t="str">
        <f>'Crisis Indicator Data'!B112</f>
        <v>International Displacement,Floods,Drought/drier conditions</v>
      </c>
      <c r="G114" s="52">
        <f t="shared" si="15"/>
        <v>3</v>
      </c>
      <c r="H114" s="65">
        <f t="shared" si="16"/>
        <v>3</v>
      </c>
      <c r="I114" s="131" t="str">
        <f t="shared" si="17"/>
        <v>Medium</v>
      </c>
      <c r="J114" s="133" t="str">
        <f>INDEX(Trends!$D$3:$D$404,MATCH(C114,Trends!$C$3:$C$404,0))</f>
        <v>Decreasing</v>
      </c>
      <c r="K114" s="123" t="str">
        <f>IF(Reliability!B112="x","x",(IF(ROUNDUP(Reliability!B112,0)=1,"Very High",IF(ROUNDUP(Reliability!B112,0)=2,"High",IF(ROUNDUP(Reliability!B112,0)=3,"Medium",IF(ROUNDUP(Reliability!B112,0)=4,"Low","Very Low"))))))</f>
        <v>Very High</v>
      </c>
      <c r="L114" s="54">
        <f t="shared" si="18"/>
        <v>3.3</v>
      </c>
      <c r="M114" s="66">
        <f>'Impact of the crisis'!N115</f>
        <v>3.7</v>
      </c>
      <c r="N114" s="66">
        <f>'Impact of the crisis'!AB115</f>
        <v>3.1</v>
      </c>
      <c r="O114" s="54">
        <f>'Conditions of people affected'!R115</f>
        <v>3.1</v>
      </c>
      <c r="P114" s="66">
        <f>'Conditions of people affected'!K115</f>
        <v>3.2</v>
      </c>
      <c r="Q114" s="66">
        <f>'Conditions of people affected'!Q115</f>
        <v>3</v>
      </c>
      <c r="R114" s="53">
        <f t="shared" si="19"/>
        <v>2.6</v>
      </c>
      <c r="S114" s="53">
        <f>'Complexity of the crisis'!X115</f>
        <v>2.1</v>
      </c>
      <c r="T114" s="53">
        <f>'Complexity of the crisis'!AN115</f>
        <v>3</v>
      </c>
      <c r="U114" s="139" t="str">
        <f>VLOOKUP(C114,Lists!$C$3:$E$300,3,FALSE)</f>
        <v>Americas</v>
      </c>
      <c r="V114" s="140">
        <f t="array" ref="V114">LOOKUP(2,1/(Log!B:B=C114),Log!L:L)</f>
        <v>45777</v>
      </c>
    </row>
    <row r="115" spans="1:22">
      <c r="A115" s="64" t="str">
        <f>'Crisis Indicator Data'!A113</f>
        <v>Complex crisis in Somalia</v>
      </c>
      <c r="B115" s="55" t="str">
        <f>Lists!G113</f>
        <v>Complex crisis</v>
      </c>
      <c r="C115" s="64" t="str">
        <f>'Crisis Indicator Data'!C113</f>
        <v>SOM001</v>
      </c>
      <c r="D115" s="64" t="str">
        <f>'Crisis Indicator Data'!D113</f>
        <v>Somalia</v>
      </c>
      <c r="E115" s="64" t="str">
        <f>'Crisis Indicator Data'!E113</f>
        <v>SOM</v>
      </c>
      <c r="F115" s="64" t="str">
        <f>'Crisis Indicator Data'!B113</f>
        <v>Conflict/ Violence,International Displacement,Floods,Drought/drier conditions</v>
      </c>
      <c r="G115" s="52">
        <f t="shared" si="15"/>
        <v>4.4000000000000004</v>
      </c>
      <c r="H115" s="65">
        <f t="shared" si="16"/>
        <v>5</v>
      </c>
      <c r="I115" s="131" t="str">
        <f t="shared" si="17"/>
        <v>Very High</v>
      </c>
      <c r="J115" s="133" t="str">
        <f>INDEX(Trends!$D$3:$D$404,MATCH(C115,Trends!$C$3:$C$404,0))</f>
        <v>Decreasing</v>
      </c>
      <c r="K115" s="123" t="str">
        <f>IF(Reliability!B113="x","x",(IF(ROUNDUP(Reliability!B113,0)=1,"Very High",IF(ROUNDUP(Reliability!B113,0)=2,"High",IF(ROUNDUP(Reliability!B113,0)=3,"Medium",IF(ROUNDUP(Reliability!B113,0)=4,"Low","Very Low"))))))</f>
        <v>Very High</v>
      </c>
      <c r="L115" s="54">
        <f t="shared" si="18"/>
        <v>4.5</v>
      </c>
      <c r="M115" s="66">
        <f>'Impact of the crisis'!N116</f>
        <v>4.8</v>
      </c>
      <c r="N115" s="66">
        <f>'Impact of the crisis'!AB116</f>
        <v>4.3</v>
      </c>
      <c r="O115" s="54">
        <f>'Conditions of people affected'!R116</f>
        <v>4.3</v>
      </c>
      <c r="P115" s="66">
        <f>'Conditions of people affected'!K116</f>
        <v>4.5999999999999996</v>
      </c>
      <c r="Q115" s="66">
        <f>'Conditions of people affected'!Q116</f>
        <v>4</v>
      </c>
      <c r="R115" s="53">
        <f t="shared" si="19"/>
        <v>4.5</v>
      </c>
      <c r="S115" s="53">
        <f>'Complexity of the crisis'!X116</f>
        <v>3.8</v>
      </c>
      <c r="T115" s="53">
        <f>'Complexity of the crisis'!AN116</f>
        <v>5</v>
      </c>
      <c r="U115" s="139" t="str">
        <f>VLOOKUP(C115,Lists!$C$3:$E$300,3,FALSE)</f>
        <v>Africa</v>
      </c>
      <c r="V115" s="140">
        <f t="array" ref="V115">LOOKUP(2,1/(Log!B:B=C115),Log!L:L)</f>
        <v>45776</v>
      </c>
    </row>
    <row r="116" spans="1:22">
      <c r="A116" s="64" t="str">
        <f>'Crisis Indicator Data'!A114</f>
        <v>Mixed Migration Flows in Somalia</v>
      </c>
      <c r="B116" s="55" t="str">
        <f>Lists!G114</f>
        <v>Mixed Migration</v>
      </c>
      <c r="C116" s="64" t="str">
        <f>'Crisis Indicator Data'!C114</f>
        <v>SOM002</v>
      </c>
      <c r="D116" s="64" t="str">
        <f>'Crisis Indicator Data'!D114</f>
        <v>Somalia</v>
      </c>
      <c r="E116" s="64" t="str">
        <f>'Crisis Indicator Data'!E114</f>
        <v>SOM</v>
      </c>
      <c r="F116" s="64" t="str">
        <f>'Crisis Indicator Data'!B114</f>
        <v>International Displacement</v>
      </c>
      <c r="G116" s="52">
        <f t="shared" si="15"/>
        <v>2</v>
      </c>
      <c r="H116" s="65">
        <f t="shared" si="16"/>
        <v>2</v>
      </c>
      <c r="I116" s="131" t="str">
        <f t="shared" si="17"/>
        <v>Low</v>
      </c>
      <c r="J116" s="133" t="str">
        <f>INDEX(Trends!$D$3:$D$404,MATCH(C116,Trends!$C$3:$C$404,0))</f>
        <v>Stable</v>
      </c>
      <c r="K116" s="123" t="str">
        <f>IF(Reliability!B114="x","x",(IF(ROUNDUP(Reliability!B114,0)=1,"Very High",IF(ROUNDUP(Reliability!B114,0)=2,"High",IF(ROUNDUP(Reliability!B114,0)=3,"Medium",IF(ROUNDUP(Reliability!B114,0)=4,"Low","Very Low"))))))</f>
        <v>Very High</v>
      </c>
      <c r="L116" s="54">
        <f t="shared" si="18"/>
        <v>2</v>
      </c>
      <c r="M116" s="66">
        <f>'Impact of the crisis'!N117</f>
        <v>1.5</v>
      </c>
      <c r="N116" s="66">
        <f>'Impact of the crisis'!AB117</f>
        <v>2.2999999999999998</v>
      </c>
      <c r="O116" s="54">
        <f>'Conditions of people affected'!R117</f>
        <v>1.05</v>
      </c>
      <c r="P116" s="66">
        <f>'Conditions of people affected'!K117</f>
        <v>1.1000000000000001</v>
      </c>
      <c r="Q116" s="66">
        <f>'Conditions of people affected'!Q117</f>
        <v>1</v>
      </c>
      <c r="R116" s="53">
        <f t="shared" si="19"/>
        <v>3.4</v>
      </c>
      <c r="S116" s="53">
        <f>'Complexity of the crisis'!X117</f>
        <v>3.8</v>
      </c>
      <c r="T116" s="53">
        <f>'Complexity of the crisis'!AN117</f>
        <v>3</v>
      </c>
      <c r="U116" s="139" t="str">
        <f>VLOOKUP(C116,Lists!$C$3:$E$300,3,FALSE)</f>
        <v>Africa</v>
      </c>
      <c r="V116" s="140">
        <f t="array" ref="V116">LOOKUP(2,1/(Log!B:B=C116),Log!L:L)</f>
        <v>45776</v>
      </c>
    </row>
    <row r="117" spans="1:22">
      <c r="A117" s="64" t="str">
        <f>'Crisis Indicator Data'!A115</f>
        <v>Complex crisis in South Sudan</v>
      </c>
      <c r="B117" s="55" t="str">
        <f>Lists!G115</f>
        <v>Complex crisis</v>
      </c>
      <c r="C117" s="64" t="str">
        <f>'Crisis Indicator Data'!C115</f>
        <v>SSD001</v>
      </c>
      <c r="D117" s="64" t="str">
        <f>'Crisis Indicator Data'!D115</f>
        <v>South Sudan</v>
      </c>
      <c r="E117" s="64" t="str">
        <f>'Crisis Indicator Data'!E115</f>
        <v>SSD</v>
      </c>
      <c r="F117" s="64" t="str">
        <f>'Crisis Indicator Data'!B115</f>
        <v>Conflict/ Violence,Floods,International Displacement</v>
      </c>
      <c r="G117" s="52">
        <f t="shared" si="15"/>
        <v>4.5</v>
      </c>
      <c r="H117" s="65">
        <f t="shared" si="16"/>
        <v>5</v>
      </c>
      <c r="I117" s="131" t="str">
        <f t="shared" si="17"/>
        <v>Very High</v>
      </c>
      <c r="J117" s="133" t="str">
        <f>INDEX(Trends!$D$3:$D$404,MATCH(C117,Trends!$C$3:$C$404,0))</f>
        <v>Increasing</v>
      </c>
      <c r="K117" s="123" t="str">
        <f>IF(Reliability!B115="x","x",(IF(ROUNDUP(Reliability!B115,0)=1,"Very High",IF(ROUNDUP(Reliability!B115,0)=2,"High",IF(ROUNDUP(Reliability!B115,0)=3,"Medium",IF(ROUNDUP(Reliability!B115,0)=4,"Low","Very Low"))))))</f>
        <v>High</v>
      </c>
      <c r="L117" s="54">
        <f t="shared" si="18"/>
        <v>4.5999999999999996</v>
      </c>
      <c r="M117" s="66">
        <f>'Impact of the crisis'!N118</f>
        <v>4.5999999999999996</v>
      </c>
      <c r="N117" s="66">
        <f>'Impact of the crisis'!AB118</f>
        <v>4.5999999999999996</v>
      </c>
      <c r="O117" s="54">
        <f>'Conditions of people affected'!R118</f>
        <v>4.45</v>
      </c>
      <c r="P117" s="66">
        <f>'Conditions of people affected'!K118</f>
        <v>4.9000000000000004</v>
      </c>
      <c r="Q117" s="66">
        <f>'Conditions of people affected'!Q118</f>
        <v>4</v>
      </c>
      <c r="R117" s="53">
        <f t="shared" si="19"/>
        <v>4.5</v>
      </c>
      <c r="S117" s="53">
        <f>'Complexity of the crisis'!X118</f>
        <v>3.8</v>
      </c>
      <c r="T117" s="53">
        <f>'Complexity of the crisis'!AN118</f>
        <v>5</v>
      </c>
      <c r="U117" s="139" t="str">
        <f>VLOOKUP(C117,Lists!$C$3:$E$300,3,FALSE)</f>
        <v>Africa</v>
      </c>
      <c r="V117" s="140">
        <f t="array" ref="V117">LOOKUP(2,1/(Log!B:B=C117),Log!L:L)</f>
        <v>45776</v>
      </c>
    </row>
    <row r="118" spans="1:22">
      <c r="A118" s="64" t="str">
        <f>'Crisis Indicator Data'!A116</f>
        <v>Displacement from Russia-Ukraine conflict in Slovakia</v>
      </c>
      <c r="B118" s="55" t="str">
        <f>Lists!G116</f>
        <v>Displacement from Russia-Ukraine conflict</v>
      </c>
      <c r="C118" s="64" t="str">
        <f>'Crisis Indicator Data'!C116</f>
        <v>SVK002</v>
      </c>
      <c r="D118" s="64" t="str">
        <f>'Crisis Indicator Data'!D116</f>
        <v>Slovakia</v>
      </c>
      <c r="E118" s="64" t="str">
        <f>'Crisis Indicator Data'!E116</f>
        <v>SVK</v>
      </c>
      <c r="F118" s="64" t="str">
        <f>'Crisis Indicator Data'!B116</f>
        <v>International Displacement</v>
      </c>
      <c r="G118" s="52">
        <f t="shared" si="15"/>
        <v>1.7</v>
      </c>
      <c r="H118" s="65">
        <f t="shared" si="16"/>
        <v>2</v>
      </c>
      <c r="I118" s="131" t="str">
        <f t="shared" si="17"/>
        <v>Low</v>
      </c>
      <c r="J118" s="133" t="str">
        <f>INDEX(Trends!$D$3:$D$404,MATCH(C118,Trends!$C$3:$C$404,0))</f>
        <v>Stable</v>
      </c>
      <c r="K118" s="123" t="str">
        <f>IF(Reliability!B116="x","x",(IF(ROUNDUP(Reliability!B116,0)=1,"Very High",IF(ROUNDUP(Reliability!B116,0)=2,"High",IF(ROUNDUP(Reliability!B116,0)=3,"Medium",IF(ROUNDUP(Reliability!B116,0)=4,"Low","Very Low"))))))</f>
        <v>Very High</v>
      </c>
      <c r="L118" s="54">
        <f t="shared" si="18"/>
        <v>2.5</v>
      </c>
      <c r="M118" s="66">
        <f>'Impact of the crisis'!N119</f>
        <v>3.8</v>
      </c>
      <c r="N118" s="66">
        <f>'Impact of the crisis'!AB119</f>
        <v>1.6</v>
      </c>
      <c r="O118" s="54">
        <f>'Conditions of people affected'!R119</f>
        <v>1.45</v>
      </c>
      <c r="P118" s="66">
        <f>'Conditions of people affected'!K119</f>
        <v>1.9</v>
      </c>
      <c r="Q118" s="66">
        <f>'Conditions of people affected'!Q119</f>
        <v>1</v>
      </c>
      <c r="R118" s="53">
        <f t="shared" si="19"/>
        <v>1.3</v>
      </c>
      <c r="S118" s="53">
        <f>'Complexity of the crisis'!X119</f>
        <v>1</v>
      </c>
      <c r="T118" s="53">
        <f>'Complexity of the crisis'!AN119</f>
        <v>1.5</v>
      </c>
      <c r="U118" s="139" t="str">
        <f>VLOOKUP(C118,Lists!$C$3:$E$300,3,FALSE)</f>
        <v>Europe</v>
      </c>
      <c r="V118" s="140">
        <f t="array" ref="V118">LOOKUP(2,1/(Log!B:B=C118),Log!L:L)</f>
        <v>45773</v>
      </c>
    </row>
    <row r="119" spans="1:22" ht="13.5" customHeight="1">
      <c r="A119" s="64" t="str">
        <f>'Crisis Indicator Data'!A117</f>
        <v>Food Security Crisis in Eswatini</v>
      </c>
      <c r="B119" s="55" t="str">
        <f>Lists!G117</f>
        <v>Food Security Crisis</v>
      </c>
      <c r="C119" s="64" t="str">
        <f>'Crisis Indicator Data'!C117</f>
        <v>SWZ001</v>
      </c>
      <c r="D119" s="64" t="str">
        <f>'Crisis Indicator Data'!D117</f>
        <v>Eswatini</v>
      </c>
      <c r="E119" s="64" t="str">
        <f>'Crisis Indicator Data'!E117</f>
        <v>SWZ</v>
      </c>
      <c r="F119" s="64" t="str">
        <f>'Crisis Indicator Data'!B117</f>
        <v>Drought/drier conditions</v>
      </c>
      <c r="G119" s="52">
        <f t="shared" si="15"/>
        <v>2.2999999999999998</v>
      </c>
      <c r="H119" s="65">
        <f t="shared" si="16"/>
        <v>3</v>
      </c>
      <c r="I119" s="131" t="str">
        <f t="shared" si="17"/>
        <v>Medium</v>
      </c>
      <c r="J119" s="133" t="str">
        <f>INDEX(Trends!$D$3:$D$404,MATCH(C119,Trends!$C$3:$C$404,0))</f>
        <v>Stable</v>
      </c>
      <c r="K119" s="123" t="str">
        <f>IF(Reliability!B117="x","x",(IF(ROUNDUP(Reliability!B117,0)=1,"Very High",IF(ROUNDUP(Reliability!B117,0)=2,"High",IF(ROUNDUP(Reliability!B117,0)=3,"Medium",IF(ROUNDUP(Reliability!B117,0)=4,"Low","Very Low"))))))</f>
        <v>High</v>
      </c>
      <c r="L119" s="54">
        <f t="shared" si="18"/>
        <v>2.2000000000000002</v>
      </c>
      <c r="M119" s="66">
        <f>'Impact of the crisis'!N120</f>
        <v>3.1</v>
      </c>
      <c r="N119" s="66">
        <f>'Impact of the crisis'!AB120</f>
        <v>1.6</v>
      </c>
      <c r="O119" s="54">
        <f>'Conditions of people affected'!R120</f>
        <v>2.75</v>
      </c>
      <c r="P119" s="66">
        <f>'Conditions of people affected'!K120</f>
        <v>2.5</v>
      </c>
      <c r="Q119" s="66">
        <f>'Conditions of people affected'!Q120</f>
        <v>3</v>
      </c>
      <c r="R119" s="53">
        <f t="shared" si="19"/>
        <v>1.7</v>
      </c>
      <c r="S119" s="53">
        <f>'Complexity of the crisis'!X120</f>
        <v>2.2999999999999998</v>
      </c>
      <c r="T119" s="53">
        <f>'Complexity of the crisis'!AN120</f>
        <v>1</v>
      </c>
      <c r="U119" s="139" t="str">
        <f>VLOOKUP(C119,Lists!$C$3:$E$300,3,FALSE)</f>
        <v>Africa</v>
      </c>
      <c r="V119" s="140">
        <f t="array" ref="V119">LOOKUP(2,1/(Log!B:B=C119),Log!L:L)</f>
        <v>45744</v>
      </c>
    </row>
    <row r="120" spans="1:22">
      <c r="A120" s="64" t="str">
        <f>'Crisis Indicator Data'!A118</f>
        <v>Socioeconomic and Conflict Crisis in Syria</v>
      </c>
      <c r="B120" s="55" t="str">
        <f>Lists!G118</f>
        <v>Socioeconomic and Conflict Crisis</v>
      </c>
      <c r="C120" s="64" t="str">
        <f>'Crisis Indicator Data'!C118</f>
        <v>SYR003</v>
      </c>
      <c r="D120" s="64" t="str">
        <f>'Crisis Indicator Data'!D118</f>
        <v>Syria</v>
      </c>
      <c r="E120" s="64" t="str">
        <f>'Crisis Indicator Data'!E118</f>
        <v>SYR</v>
      </c>
      <c r="F120" s="64" t="str">
        <f>'Crisis Indicator Data'!B118</f>
        <v>Conflict/ Violence,International Displacement,Political/economic crisis</v>
      </c>
      <c r="G120" s="52">
        <f t="shared" si="15"/>
        <v>4.5999999999999996</v>
      </c>
      <c r="H120" s="65">
        <f t="shared" si="16"/>
        <v>5</v>
      </c>
      <c r="I120" s="131" t="str">
        <f t="shared" si="17"/>
        <v>Very High</v>
      </c>
      <c r="J120" s="133" t="str">
        <f>INDEX(Trends!$D$3:$D$404,MATCH(C120,Trends!$C$3:$C$404,0))</f>
        <v>Stable</v>
      </c>
      <c r="K120" s="123" t="str">
        <f>IF(Reliability!B118="x","x",(IF(ROUNDUP(Reliability!B118,0)=1,"Very High",IF(ROUNDUP(Reliability!B118,0)=2,"High",IF(ROUNDUP(Reliability!B118,0)=3,"Medium",IF(ROUNDUP(Reliability!B118,0)=4,"Low","Very Low"))))))</f>
        <v>Very High</v>
      </c>
      <c r="L120" s="54">
        <f t="shared" si="18"/>
        <v>4.9000000000000004</v>
      </c>
      <c r="M120" s="66">
        <f>'Impact of the crisis'!N121</f>
        <v>4.5999999999999996</v>
      </c>
      <c r="N120" s="66">
        <f>'Impact of the crisis'!AB121</f>
        <v>5</v>
      </c>
      <c r="O120" s="54">
        <f>'Conditions of people affected'!R121</f>
        <v>4.5</v>
      </c>
      <c r="P120" s="66">
        <f>'Conditions of people affected'!K121</f>
        <v>5</v>
      </c>
      <c r="Q120" s="66">
        <f>'Conditions of people affected'!Q121</f>
        <v>4</v>
      </c>
      <c r="R120" s="53">
        <f t="shared" si="19"/>
        <v>4.4000000000000004</v>
      </c>
      <c r="S120" s="53">
        <f>'Complexity of the crisis'!X121</f>
        <v>4.2</v>
      </c>
      <c r="T120" s="53">
        <f>'Complexity of the crisis'!AN121</f>
        <v>4.5</v>
      </c>
      <c r="U120" s="139" t="str">
        <f>VLOOKUP(C120,Lists!$C$3:$E$300,3,FALSE)</f>
        <v>Middle east</v>
      </c>
      <c r="V120" s="140">
        <f t="array" ref="V120">LOOKUP(2,1/(Log!B:B=C120),Log!L:L)</f>
        <v>45762</v>
      </c>
    </row>
    <row r="121" spans="1:22">
      <c r="A121" s="64" t="str">
        <f>'Crisis Indicator Data'!A119</f>
        <v>Complex crisis in Chad</v>
      </c>
      <c r="B121" s="55" t="str">
        <f>Lists!G119</f>
        <v>Complex crisis</v>
      </c>
      <c r="C121" s="64" t="str">
        <f>'Crisis Indicator Data'!C119</f>
        <v>TCD001</v>
      </c>
      <c r="D121" s="64" t="str">
        <f>'Crisis Indicator Data'!D119</f>
        <v>Chad</v>
      </c>
      <c r="E121" s="64" t="str">
        <f>'Crisis Indicator Data'!E119</f>
        <v>TCD</v>
      </c>
      <c r="F121" s="64" t="str">
        <f>'Crisis Indicator Data'!B119</f>
        <v>Conflict/ Violence,International Displacement</v>
      </c>
      <c r="G121" s="52">
        <f t="shared" si="15"/>
        <v>4</v>
      </c>
      <c r="H121" s="65">
        <f t="shared" si="16"/>
        <v>4</v>
      </c>
      <c r="I121" s="131" t="str">
        <f t="shared" si="17"/>
        <v>High</v>
      </c>
      <c r="J121" s="133" t="str">
        <f>INDEX(Trends!$D$3:$D$404,MATCH(C121,Trends!$C$3:$C$404,0))</f>
        <v>Increasing</v>
      </c>
      <c r="K121" s="123" t="str">
        <f>IF(Reliability!B119="x","x",(IF(ROUNDUP(Reliability!B119,0)=1,"Very High",IF(ROUNDUP(Reliability!B119,0)=2,"High",IF(ROUNDUP(Reliability!B119,0)=3,"Medium",IF(ROUNDUP(Reliability!B119,0)=4,"Low","Very Low"))))))</f>
        <v>Very High</v>
      </c>
      <c r="L121" s="54">
        <f t="shared" si="18"/>
        <v>4.5</v>
      </c>
      <c r="M121" s="66">
        <f>'Impact of the crisis'!N122</f>
        <v>4.9000000000000004</v>
      </c>
      <c r="N121" s="66">
        <f>'Impact of the crisis'!AB122</f>
        <v>4.2</v>
      </c>
      <c r="O121" s="54">
        <f>'Conditions of people affected'!R122</f>
        <v>3.8</v>
      </c>
      <c r="P121" s="66">
        <f>'Conditions of people affected'!K122</f>
        <v>4.5999999999999996</v>
      </c>
      <c r="Q121" s="66">
        <f>'Conditions of people affected'!Q122</f>
        <v>3</v>
      </c>
      <c r="R121" s="53">
        <f t="shared" si="19"/>
        <v>3.7</v>
      </c>
      <c r="S121" s="53">
        <f>'Complexity of the crisis'!X122</f>
        <v>3.8</v>
      </c>
      <c r="T121" s="53">
        <f>'Complexity of the crisis'!AN122</f>
        <v>3.5</v>
      </c>
      <c r="U121" s="139" t="str">
        <f>VLOOKUP(C121,Lists!$C$3:$E$300,3,FALSE)</f>
        <v>Africa</v>
      </c>
      <c r="V121" s="140">
        <f t="array" ref="V121">LOOKUP(2,1/(Log!B:B=C121),Log!L:L)</f>
        <v>45776</v>
      </c>
    </row>
    <row r="122" spans="1:22">
      <c r="A122" s="64" t="str">
        <f>'Crisis Indicator Data'!A120</f>
        <v>Lake Chad basin crisis</v>
      </c>
      <c r="B122" s="55" t="str">
        <f>Lists!G120</f>
        <v>Lake Chad basin crisis</v>
      </c>
      <c r="C122" s="64" t="str">
        <f>'Crisis Indicator Data'!C120</f>
        <v>TCD003</v>
      </c>
      <c r="D122" s="64" t="str">
        <f>'Crisis Indicator Data'!D120</f>
        <v>Chad</v>
      </c>
      <c r="E122" s="64" t="str">
        <f>'Crisis Indicator Data'!E120</f>
        <v>TCD</v>
      </c>
      <c r="F122" s="64" t="str">
        <f>'Crisis Indicator Data'!B120</f>
        <v>Conflict/ Violence</v>
      </c>
      <c r="G122" s="52">
        <f t="shared" si="15"/>
        <v>3.4</v>
      </c>
      <c r="H122" s="65">
        <f t="shared" si="16"/>
        <v>4</v>
      </c>
      <c r="I122" s="131" t="str">
        <f t="shared" si="17"/>
        <v>High</v>
      </c>
      <c r="J122" s="133" t="str">
        <f>INDEX(Trends!$D$3:$D$404,MATCH(C122,Trends!$C$3:$C$404,0))</f>
        <v>Stable</v>
      </c>
      <c r="K122" s="123" t="str">
        <f>IF(Reliability!B120="x","x",(IF(ROUNDUP(Reliability!B120,0)=1,"Very High",IF(ROUNDUP(Reliability!B120,0)=2,"High",IF(ROUNDUP(Reliability!B120,0)=3,"Medium",IF(ROUNDUP(Reliability!B120,0)=4,"Low","Very Low"))))))</f>
        <v>Very High</v>
      </c>
      <c r="L122" s="54">
        <f t="shared" si="18"/>
        <v>3.1</v>
      </c>
      <c r="M122" s="66">
        <f>'Impact of the crisis'!N123</f>
        <v>0.6</v>
      </c>
      <c r="N122" s="66">
        <f>'Impact of the crisis'!AB123</f>
        <v>3.9</v>
      </c>
      <c r="O122" s="54">
        <f>'Conditions of people affected'!R123</f>
        <v>3.5</v>
      </c>
      <c r="P122" s="66">
        <f>'Conditions of people affected'!K123</f>
        <v>3</v>
      </c>
      <c r="Q122" s="66">
        <f>'Conditions of people affected'!Q123</f>
        <v>4</v>
      </c>
      <c r="R122" s="53">
        <f t="shared" si="19"/>
        <v>3.4</v>
      </c>
      <c r="S122" s="53">
        <f>'Complexity of the crisis'!X123</f>
        <v>3.8</v>
      </c>
      <c r="T122" s="53">
        <f>'Complexity of the crisis'!AN123</f>
        <v>3</v>
      </c>
      <c r="U122" s="139" t="str">
        <f>VLOOKUP(C122,Lists!$C$3:$E$300,3,FALSE)</f>
        <v>Africa</v>
      </c>
      <c r="V122" s="140">
        <f t="array" ref="V122">LOOKUP(2,1/(Log!B:B=C122),Log!L:L)</f>
        <v>45776</v>
      </c>
    </row>
    <row r="123" spans="1:22">
      <c r="A123" s="64" t="str">
        <f>'Crisis Indicator Data'!A121</f>
        <v>CAR refugees in Chad</v>
      </c>
      <c r="B123" s="55" t="str">
        <f>Lists!G121</f>
        <v>CAR refugees</v>
      </c>
      <c r="C123" s="64" t="str">
        <f>'Crisis Indicator Data'!C121</f>
        <v>TCD004</v>
      </c>
      <c r="D123" s="64" t="str">
        <f>'Crisis Indicator Data'!D121</f>
        <v>Chad</v>
      </c>
      <c r="E123" s="64" t="str">
        <f>'Crisis Indicator Data'!E121</f>
        <v>TCD</v>
      </c>
      <c r="F123" s="64" t="str">
        <f>'Crisis Indicator Data'!B121</f>
        <v>International Displacement</v>
      </c>
      <c r="G123" s="52">
        <f t="shared" si="15"/>
        <v>2.2000000000000002</v>
      </c>
      <c r="H123" s="65">
        <f t="shared" si="16"/>
        <v>3</v>
      </c>
      <c r="I123" s="131" t="str">
        <f t="shared" si="17"/>
        <v>Medium</v>
      </c>
      <c r="J123" s="133" t="str">
        <f>INDEX(Trends!$D$3:$D$404,MATCH(C123,Trends!$C$3:$C$404,0))</f>
        <v>Decreasing</v>
      </c>
      <c r="K123" s="123" t="str">
        <f>IF(Reliability!B121="x","x",(IF(ROUNDUP(Reliability!B121,0)=1,"Very High",IF(ROUNDUP(Reliability!B121,0)=2,"High",IF(ROUNDUP(Reliability!B121,0)=3,"Medium",IF(ROUNDUP(Reliability!B121,0)=4,"Low","Very Low"))))))</f>
        <v>High</v>
      </c>
      <c r="L123" s="54">
        <f t="shared" si="18"/>
        <v>2.5</v>
      </c>
      <c r="M123" s="66">
        <f>'Impact of the crisis'!N124</f>
        <v>1.8</v>
      </c>
      <c r="N123" s="66">
        <f>'Impact of the crisis'!AB124</f>
        <v>2.8</v>
      </c>
      <c r="O123" s="54">
        <f>'Conditions of people affected'!R124</f>
        <v>1.45</v>
      </c>
      <c r="P123" s="66">
        <f>'Conditions of people affected'!K124</f>
        <v>1.9</v>
      </c>
      <c r="Q123" s="66">
        <f>'Conditions of people affected'!Q124</f>
        <v>1</v>
      </c>
      <c r="R123" s="53">
        <f t="shared" si="19"/>
        <v>3.2</v>
      </c>
      <c r="S123" s="53">
        <f>'Complexity of the crisis'!X124</f>
        <v>3.8</v>
      </c>
      <c r="T123" s="53">
        <f>'Complexity of the crisis'!AN124</f>
        <v>2.5</v>
      </c>
      <c r="U123" s="139" t="str">
        <f>VLOOKUP(C123,Lists!$C$3:$E$300,3,FALSE)</f>
        <v>Africa</v>
      </c>
      <c r="V123" s="140">
        <f t="array" ref="V123">LOOKUP(2,1/(Log!B:B=C123),Log!L:L)</f>
        <v>45776</v>
      </c>
    </row>
    <row r="124" spans="1:22">
      <c r="A124" s="64" t="str">
        <f>'Crisis Indicator Data'!A122</f>
        <v>Darfur refugees in Chad</v>
      </c>
      <c r="B124" s="55" t="str">
        <f>Lists!G122</f>
        <v>Darfur refugees</v>
      </c>
      <c r="C124" s="64" t="str">
        <f>'Crisis Indicator Data'!C122</f>
        <v>TCD005</v>
      </c>
      <c r="D124" s="64" t="str">
        <f>'Crisis Indicator Data'!D122</f>
        <v>Chad</v>
      </c>
      <c r="E124" s="64" t="str">
        <f>'Crisis Indicator Data'!E122</f>
        <v>TCD</v>
      </c>
      <c r="F124" s="64" t="str">
        <f>'Crisis Indicator Data'!B122</f>
        <v>International Displacement</v>
      </c>
      <c r="G124" s="52">
        <f t="shared" si="15"/>
        <v>3.3</v>
      </c>
      <c r="H124" s="65">
        <f t="shared" si="16"/>
        <v>4</v>
      </c>
      <c r="I124" s="131" t="str">
        <f t="shared" si="17"/>
        <v>High</v>
      </c>
      <c r="J124" s="133" t="str">
        <f>INDEX(Trends!$D$3:$D$404,MATCH(C124,Trends!$C$3:$C$404,0))</f>
        <v>Stable</v>
      </c>
      <c r="K124" s="123" t="str">
        <f>IF(Reliability!B122="x","x",(IF(ROUNDUP(Reliability!B122,0)=1,"Very High",IF(ROUNDUP(Reliability!B122,0)=2,"High",IF(ROUNDUP(Reliability!B122,0)=3,"Medium",IF(ROUNDUP(Reliability!B122,0)=4,"Low","Very Low"))))))</f>
        <v>Very High</v>
      </c>
      <c r="L124" s="54">
        <f t="shared" si="18"/>
        <v>3.3</v>
      </c>
      <c r="M124" s="66">
        <f>'Impact of the crisis'!N125</f>
        <v>1.8</v>
      </c>
      <c r="N124" s="66">
        <f>'Impact of the crisis'!AB125</f>
        <v>3.8</v>
      </c>
      <c r="O124" s="54">
        <f>'Conditions of people affected'!R125</f>
        <v>3.25</v>
      </c>
      <c r="P124" s="66">
        <f>'Conditions of people affected'!K125</f>
        <v>3.5</v>
      </c>
      <c r="Q124" s="66">
        <f>'Conditions of people affected'!Q125</f>
        <v>3</v>
      </c>
      <c r="R124" s="53">
        <f t="shared" si="19"/>
        <v>3.4</v>
      </c>
      <c r="S124" s="53">
        <f>'Complexity of the crisis'!X125</f>
        <v>3.8</v>
      </c>
      <c r="T124" s="53">
        <f>'Complexity of the crisis'!AN125</f>
        <v>3</v>
      </c>
      <c r="U124" s="139" t="str">
        <f>VLOOKUP(C124,Lists!$C$3:$E$300,3,FALSE)</f>
        <v>Africa</v>
      </c>
      <c r="V124" s="140">
        <f t="array" ref="V124">LOOKUP(2,1/(Log!B:B=C124),Log!L:L)</f>
        <v>45776</v>
      </c>
    </row>
    <row r="125" spans="1:22">
      <c r="A125" s="64" t="str">
        <f>'Crisis Indicator Data'!A123</f>
        <v>Conflict in Savanes region</v>
      </c>
      <c r="B125" s="55" t="str">
        <f>Lists!G123</f>
        <v>Conflict in northern region in Togo</v>
      </c>
      <c r="C125" s="64" t="str">
        <f>'Crisis Indicator Data'!C123</f>
        <v>TGO002</v>
      </c>
      <c r="D125" s="64" t="str">
        <f>'Crisis Indicator Data'!D123</f>
        <v>Togo</v>
      </c>
      <c r="E125" s="64" t="str">
        <f>'Crisis Indicator Data'!E123</f>
        <v>TGO</v>
      </c>
      <c r="F125" s="64" t="str">
        <f>'Crisis Indicator Data'!B123</f>
        <v>Conflict/ Violence,International Displacement</v>
      </c>
      <c r="G125" s="52">
        <f t="shared" si="15"/>
        <v>2.4</v>
      </c>
      <c r="H125" s="65">
        <f t="shared" si="16"/>
        <v>3</v>
      </c>
      <c r="I125" s="131" t="str">
        <f t="shared" si="17"/>
        <v>Medium</v>
      </c>
      <c r="J125" s="133" t="str">
        <f>INDEX(Trends!$D$3:$D$404,MATCH(C125,Trends!$C$3:$C$404,0))</f>
        <v>Stable</v>
      </c>
      <c r="K125" s="123" t="str">
        <f>IF(Reliability!B123="x","x",(IF(ROUNDUP(Reliability!B123,0)=1,"Very High",IF(ROUNDUP(Reliability!B123,0)=2,"High",IF(ROUNDUP(Reliability!B123,0)=3,"Medium",IF(ROUNDUP(Reliability!B123,0)=4,"Low","Very Low"))))))</f>
        <v>Very High</v>
      </c>
      <c r="L125" s="54">
        <f t="shared" si="18"/>
        <v>2.2999999999999998</v>
      </c>
      <c r="M125" s="66">
        <f>'Impact of the crisis'!N126</f>
        <v>1</v>
      </c>
      <c r="N125" s="66">
        <f>'Impact of the crisis'!AB126</f>
        <v>2.8</v>
      </c>
      <c r="O125" s="54">
        <f>'Conditions of people affected'!R126</f>
        <v>2.5499999999999998</v>
      </c>
      <c r="P125" s="66">
        <f>'Conditions of people affected'!K126</f>
        <v>2.1</v>
      </c>
      <c r="Q125" s="66">
        <f>'Conditions of people affected'!Q126</f>
        <v>3</v>
      </c>
      <c r="R125" s="53">
        <f t="shared" si="19"/>
        <v>2.2999999999999998</v>
      </c>
      <c r="S125" s="53">
        <f>'Complexity of the crisis'!X126</f>
        <v>2.6</v>
      </c>
      <c r="T125" s="53">
        <f>'Complexity of the crisis'!AN126</f>
        <v>2</v>
      </c>
      <c r="U125" s="139" t="str">
        <f>VLOOKUP(C125,Lists!$C$3:$E$300,3,FALSE)</f>
        <v>Africa</v>
      </c>
      <c r="V125" s="140">
        <f t="array" ref="V125">LOOKUP(2,1/(Log!B:B=C125),Log!L:L)</f>
        <v>45776</v>
      </c>
    </row>
    <row r="126" spans="1:22">
      <c r="A126" s="64" t="str">
        <f>'Crisis Indicator Data'!A124</f>
        <v>Myanmar refugees in Thailand</v>
      </c>
      <c r="B126" s="55" t="str">
        <f>Lists!G124</f>
        <v>Refugees</v>
      </c>
      <c r="C126" s="64" t="str">
        <f>'Crisis Indicator Data'!C124</f>
        <v>THA003</v>
      </c>
      <c r="D126" s="64" t="str">
        <f>'Crisis Indicator Data'!D124</f>
        <v>Thailand</v>
      </c>
      <c r="E126" s="64" t="str">
        <f>'Crisis Indicator Data'!E124</f>
        <v>THA</v>
      </c>
      <c r="F126" s="64" t="str">
        <f>'Crisis Indicator Data'!B124</f>
        <v>Conflict/ Violence</v>
      </c>
      <c r="G126" s="52">
        <f t="shared" si="15"/>
        <v>2.2000000000000002</v>
      </c>
      <c r="H126" s="65">
        <f t="shared" si="16"/>
        <v>3</v>
      </c>
      <c r="I126" s="131" t="str">
        <f t="shared" si="17"/>
        <v>Medium</v>
      </c>
      <c r="J126" s="133" t="str">
        <f>INDEX(Trends!$D$3:$D$404,MATCH(C126,Trends!$C$3:$C$404,0))</f>
        <v>Decreasing</v>
      </c>
      <c r="K126" s="123" t="str">
        <f>IF(Reliability!B124="x","x",(IF(ROUNDUP(Reliability!B124,0)=1,"Very High",IF(ROUNDUP(Reliability!B124,0)=2,"High",IF(ROUNDUP(Reliability!B124,0)=3,"Medium",IF(ROUNDUP(Reliability!B124,0)=4,"Low","Very Low"))))))</f>
        <v>Very High</v>
      </c>
      <c r="L126" s="54">
        <f t="shared" si="18"/>
        <v>1.6</v>
      </c>
      <c r="M126" s="66">
        <f>'Impact of the crisis'!N127</f>
        <v>0.5</v>
      </c>
      <c r="N126" s="66">
        <f>'Impact of the crisis'!AB127</f>
        <v>2.1</v>
      </c>
      <c r="O126" s="54">
        <f>'Conditions of people affected'!R127</f>
        <v>2.4</v>
      </c>
      <c r="P126" s="66">
        <f>'Conditions of people affected'!K127</f>
        <v>1.8</v>
      </c>
      <c r="Q126" s="66">
        <f>'Conditions of people affected'!Q127</f>
        <v>3</v>
      </c>
      <c r="R126" s="53">
        <f t="shared" si="19"/>
        <v>2.4</v>
      </c>
      <c r="S126" s="53">
        <f>'Complexity of the crisis'!X127</f>
        <v>2.2000000000000002</v>
      </c>
      <c r="T126" s="53">
        <f>'Complexity of the crisis'!AN127</f>
        <v>2.5</v>
      </c>
      <c r="U126" s="139" t="str">
        <f>VLOOKUP(C126,Lists!$C$3:$E$300,3,FALSE)</f>
        <v>Asia</v>
      </c>
      <c r="V126" s="140">
        <f t="array" ref="V126">LOOKUP(2,1/(Log!B:B=C126),Log!L:L)</f>
        <v>45769</v>
      </c>
    </row>
    <row r="127" spans="1:22">
      <c r="A127" s="64" t="str">
        <f>'Crisis Indicator Data'!A125</f>
        <v>Food Security Crisis in Timor-Leste</v>
      </c>
      <c r="B127" s="55" t="str">
        <f>Lists!G125</f>
        <v>Food Security Crisis</v>
      </c>
      <c r="C127" s="64" t="str">
        <f>'Crisis Indicator Data'!C125</f>
        <v>TLS003</v>
      </c>
      <c r="D127" s="64" t="str">
        <f>'Crisis Indicator Data'!D125</f>
        <v>Timor Leste</v>
      </c>
      <c r="E127" s="64" t="str">
        <f>'Crisis Indicator Data'!E125</f>
        <v>TLS</v>
      </c>
      <c r="F127" s="64" t="str">
        <f>'Crisis Indicator Data'!B125</f>
        <v>Drought/drier conditions,Floods</v>
      </c>
      <c r="G127" s="52">
        <f t="shared" si="15"/>
        <v>2</v>
      </c>
      <c r="H127" s="65">
        <f t="shared" si="16"/>
        <v>2</v>
      </c>
      <c r="I127" s="131" t="str">
        <f t="shared" si="17"/>
        <v>Low</v>
      </c>
      <c r="J127" s="133" t="str">
        <f>INDEX(Trends!$D$3:$D$404,MATCH(C127,Trends!$C$3:$C$404,0))</f>
        <v>Stable</v>
      </c>
      <c r="K127" s="123" t="str">
        <f>IF(Reliability!B125="x","x",(IF(ROUNDUP(Reliability!B125,0)=1,"Very High",IF(ROUNDUP(Reliability!B125,0)=2,"High",IF(ROUNDUP(Reliability!B125,0)=3,"Medium",IF(ROUNDUP(Reliability!B125,0)=4,"Low","Very Low"))))))</f>
        <v>Very High</v>
      </c>
      <c r="L127" s="54">
        <f t="shared" si="18"/>
        <v>2.1</v>
      </c>
      <c r="M127" s="66">
        <f>'Impact of the crisis'!N128</f>
        <v>3.1</v>
      </c>
      <c r="N127" s="66">
        <f>'Impact of the crisis'!AB128</f>
        <v>1.5</v>
      </c>
      <c r="O127" s="54">
        <f>'Conditions of people affected'!R128</f>
        <v>2.8</v>
      </c>
      <c r="P127" s="66">
        <f>'Conditions of people affected'!K128</f>
        <v>2.6</v>
      </c>
      <c r="Q127" s="66">
        <f>'Conditions of people affected'!Q128</f>
        <v>3</v>
      </c>
      <c r="R127" s="53">
        <f t="shared" si="19"/>
        <v>0.7</v>
      </c>
      <c r="S127" s="53">
        <f>'Complexity of the crisis'!X128</f>
        <v>0.9</v>
      </c>
      <c r="T127" s="53">
        <f>'Complexity of the crisis'!AN128</f>
        <v>0.5</v>
      </c>
      <c r="U127" s="139" t="str">
        <f>VLOOKUP(C127,Lists!$C$3:$E$300,3,FALSE)</f>
        <v>Asia</v>
      </c>
      <c r="V127" s="140">
        <f t="array" ref="V127">LOOKUP(2,1/(Log!B:B=C127),Log!L:L)</f>
        <v>45777</v>
      </c>
    </row>
    <row r="128" spans="1:22">
      <c r="A128" s="64" t="str">
        <f>'Crisis Indicator Data'!A126</f>
        <v>Venezuelan refugees in Trinidad and Tobago</v>
      </c>
      <c r="B128" s="55" t="str">
        <f>Lists!G126</f>
        <v>Venezuelan refugees</v>
      </c>
      <c r="C128" s="64" t="str">
        <f>'Crisis Indicator Data'!C126</f>
        <v>TTO002</v>
      </c>
      <c r="D128" s="64" t="str">
        <f>'Crisis Indicator Data'!D126</f>
        <v>Trinidad and Tobago</v>
      </c>
      <c r="E128" s="64" t="str">
        <f>'Crisis Indicator Data'!E126</f>
        <v>TTO</v>
      </c>
      <c r="F128" s="64" t="str">
        <f>'Crisis Indicator Data'!B126</f>
        <v>International Displacement</v>
      </c>
      <c r="G128" s="52">
        <f t="shared" si="15"/>
        <v>1.5</v>
      </c>
      <c r="H128" s="65">
        <f t="shared" si="16"/>
        <v>2</v>
      </c>
      <c r="I128" s="131" t="str">
        <f t="shared" si="17"/>
        <v>Low</v>
      </c>
      <c r="J128" s="133" t="str">
        <f>INDEX(Trends!$D$3:$D$404,MATCH(C128,Trends!$C$3:$C$404,0))</f>
        <v>Decreasing</v>
      </c>
      <c r="K128" s="123" t="str">
        <f>IF(Reliability!B126="x","x",(IF(ROUNDUP(Reliability!B126,0)=1,"Very High",IF(ROUNDUP(Reliability!B126,0)=2,"High",IF(ROUNDUP(Reliability!B126,0)=3,"Medium",IF(ROUNDUP(Reliability!B126,0)=4,"Low","Very Low"))))))</f>
        <v>High</v>
      </c>
      <c r="L128" s="54">
        <f t="shared" si="18"/>
        <v>2.5</v>
      </c>
      <c r="M128" s="66">
        <f>'Impact of the crisis'!N129</f>
        <v>3</v>
      </c>
      <c r="N128" s="66">
        <f>'Impact of the crisis'!AB129</f>
        <v>2.2000000000000002</v>
      </c>
      <c r="O128" s="54">
        <f>'Conditions of people affected'!R129</f>
        <v>0.8</v>
      </c>
      <c r="P128" s="66">
        <f>'Conditions of people affected'!K129</f>
        <v>0.6</v>
      </c>
      <c r="Q128" s="66">
        <f>'Conditions of people affected'!Q129</f>
        <v>1</v>
      </c>
      <c r="R128" s="53">
        <f t="shared" si="19"/>
        <v>1.5</v>
      </c>
      <c r="S128" s="53">
        <f>'Complexity of the crisis'!X129</f>
        <v>1.4</v>
      </c>
      <c r="T128" s="53">
        <f>'Complexity of the crisis'!AN129</f>
        <v>1.5</v>
      </c>
      <c r="U128" s="139" t="str">
        <f>VLOOKUP(C128,Lists!$C$3:$E$300,3,FALSE)</f>
        <v>Americas</v>
      </c>
      <c r="V128" s="140">
        <f t="array" ref="V128">LOOKUP(2,1/(Log!B:B=C128),Log!L:L)</f>
        <v>45777</v>
      </c>
    </row>
    <row r="129" spans="1:22">
      <c r="A129" s="64" t="str">
        <f>'Crisis Indicator Data'!A127</f>
        <v>Mixed migration flows in Tunisia</v>
      </c>
      <c r="B129" s="55" t="str">
        <f>Lists!G127</f>
        <v>Mixed Migration</v>
      </c>
      <c r="C129" s="64" t="str">
        <f>'Crisis Indicator Data'!C127</f>
        <v>TUN002</v>
      </c>
      <c r="D129" s="64" t="str">
        <f>'Crisis Indicator Data'!D127</f>
        <v>Tunisia</v>
      </c>
      <c r="E129" s="64" t="str">
        <f>'Crisis Indicator Data'!E127</f>
        <v>TUN</v>
      </c>
      <c r="F129" s="64" t="str">
        <f>'Crisis Indicator Data'!B127</f>
        <v>International Displacement</v>
      </c>
      <c r="G129" s="52">
        <f t="shared" si="15"/>
        <v>1.8</v>
      </c>
      <c r="H129" s="65">
        <f t="shared" si="16"/>
        <v>2</v>
      </c>
      <c r="I129" s="131" t="str">
        <f t="shared" si="17"/>
        <v>Low</v>
      </c>
      <c r="J129" s="133" t="str">
        <f>INDEX(Trends!$D$3:$D$404,MATCH(C129,Trends!$C$3:$C$404,0))</f>
        <v>Decreasing</v>
      </c>
      <c r="K129" s="123" t="str">
        <f>IF(Reliability!B127="x","x",(IF(ROUNDUP(Reliability!B127,0)=1,"Very High",IF(ROUNDUP(Reliability!B127,0)=2,"High",IF(ROUNDUP(Reliability!B127,0)=3,"Medium",IF(ROUNDUP(Reliability!B127,0)=4,"Low","Very Low"))))))</f>
        <v>Very High</v>
      </c>
      <c r="L129" s="54">
        <f t="shared" si="18"/>
        <v>2.4</v>
      </c>
      <c r="M129" s="66">
        <f>'Impact of the crisis'!N130</f>
        <v>1.6</v>
      </c>
      <c r="N129" s="66">
        <f>'Impact of the crisis'!AB130</f>
        <v>2.7</v>
      </c>
      <c r="O129" s="54">
        <f>'Conditions of people affected'!R130</f>
        <v>0.95</v>
      </c>
      <c r="P129" s="66">
        <f>'Conditions of people affected'!K130</f>
        <v>0.9</v>
      </c>
      <c r="Q129" s="66">
        <f>'Conditions of people affected'!Q130</f>
        <v>1</v>
      </c>
      <c r="R129" s="53">
        <f t="shared" si="19"/>
        <v>2.5</v>
      </c>
      <c r="S129" s="53">
        <f>'Complexity of the crisis'!X130</f>
        <v>2.5</v>
      </c>
      <c r="T129" s="53">
        <f>'Complexity of the crisis'!AN130</f>
        <v>2.5</v>
      </c>
      <c r="U129" s="139" t="str">
        <f>VLOOKUP(C129,Lists!$C$3:$E$300,3,FALSE)</f>
        <v>Africa</v>
      </c>
      <c r="V129" s="140">
        <f t="array" ref="V129">LOOKUP(2,1/(Log!B:B=C129),Log!L:L)</f>
        <v>45757</v>
      </c>
    </row>
    <row r="130" spans="1:22">
      <c r="A130" s="64" t="str">
        <f>'Crisis Indicator Data'!A128</f>
        <v>Multiple Crises in Turkey</v>
      </c>
      <c r="B130" s="55" t="str">
        <f>Lists!G128</f>
        <v>Country level</v>
      </c>
      <c r="C130" s="64" t="str">
        <f>'Crisis Indicator Data'!C128</f>
        <v>TUR001</v>
      </c>
      <c r="D130" s="64" t="str">
        <f>'Crisis Indicator Data'!D128</f>
        <v>Türkiye</v>
      </c>
      <c r="E130" s="64" t="str">
        <f>'Crisis Indicator Data'!E128</f>
        <v>TUR</v>
      </c>
      <c r="F130" s="64" t="str">
        <f>'Crisis Indicator Data'!B128</f>
        <v>International Displacement,Earthquake</v>
      </c>
      <c r="G130" s="52">
        <f t="shared" si="15"/>
        <v>3.6</v>
      </c>
      <c r="H130" s="65">
        <f t="shared" si="16"/>
        <v>4</v>
      </c>
      <c r="I130" s="131" t="str">
        <f t="shared" si="17"/>
        <v>High</v>
      </c>
      <c r="J130" s="133" t="str">
        <f>INDEX(Trends!$D$3:$D$404,MATCH(C130,Trends!$C$3:$C$404,0))</f>
        <v>Increasing</v>
      </c>
      <c r="K130" s="123" t="str">
        <f>IF(Reliability!B128="x","x",(IF(ROUNDUP(Reliability!B128,0)=1,"Very High",IF(ROUNDUP(Reliability!B128,0)=2,"High",IF(ROUNDUP(Reliability!B128,0)=3,"Medium",IF(ROUNDUP(Reliability!B128,0)=4,"Low","Very Low"))))))</f>
        <v>High</v>
      </c>
      <c r="L130" s="54">
        <f t="shared" si="18"/>
        <v>3.5</v>
      </c>
      <c r="M130" s="66">
        <f>'Impact of the crisis'!N131</f>
        <v>3.7</v>
      </c>
      <c r="N130" s="66">
        <f>'Impact of the crisis'!AB131</f>
        <v>3.4</v>
      </c>
      <c r="O130" s="54">
        <f>'Conditions of people affected'!R131</f>
        <v>3.95</v>
      </c>
      <c r="P130" s="66">
        <f>'Conditions of people affected'!K131</f>
        <v>4.9000000000000004</v>
      </c>
      <c r="Q130" s="66">
        <f>'Conditions of people affected'!Q131</f>
        <v>3</v>
      </c>
      <c r="R130" s="53">
        <f t="shared" si="19"/>
        <v>3.2</v>
      </c>
      <c r="S130" s="53">
        <f>'Complexity of the crisis'!X131</f>
        <v>2.8</v>
      </c>
      <c r="T130" s="53">
        <f>'Complexity of the crisis'!AN131</f>
        <v>3.5</v>
      </c>
      <c r="U130" s="139" t="str">
        <f>VLOOKUP(C130,Lists!$C$3:$E$300,3,FALSE)</f>
        <v>Middle east</v>
      </c>
      <c r="V130" s="140">
        <f t="array" ref="V130">LOOKUP(2,1/(Log!B:B=C130),Log!L:L)</f>
        <v>45771</v>
      </c>
    </row>
    <row r="131" spans="1:22">
      <c r="A131" s="64" t="str">
        <f>'Crisis Indicator Data'!A129</f>
        <v>Syrian Refugees in Türkiye</v>
      </c>
      <c r="B131" s="55" t="str">
        <f>Lists!G129</f>
        <v>Syrian refugees</v>
      </c>
      <c r="C131" s="64" t="str">
        <f>'Crisis Indicator Data'!C129</f>
        <v>TUR002</v>
      </c>
      <c r="D131" s="64" t="str">
        <f>'Crisis Indicator Data'!D129</f>
        <v>Türkiye</v>
      </c>
      <c r="E131" s="64" t="str">
        <f>'Crisis Indicator Data'!E129</f>
        <v>TUR</v>
      </c>
      <c r="F131" s="64" t="str">
        <f>'Crisis Indicator Data'!B129</f>
        <v>International Displacement</v>
      </c>
      <c r="G131" s="52">
        <f t="shared" si="15"/>
        <v>2.9</v>
      </c>
      <c r="H131" s="65">
        <f t="shared" si="16"/>
        <v>3</v>
      </c>
      <c r="I131" s="131" t="str">
        <f t="shared" si="17"/>
        <v>Medium</v>
      </c>
      <c r="J131" s="133" t="str">
        <f>INDEX(Trends!$D$3:$D$404,MATCH(C131,Trends!$C$3:$C$404,0))</f>
        <v>Decreasing</v>
      </c>
      <c r="K131" s="123" t="str">
        <f>IF(Reliability!B129="x","x",(IF(ROUNDUP(Reliability!B129,0)=1,"Very High",IF(ROUNDUP(Reliability!B129,0)=2,"High",IF(ROUNDUP(Reliability!B129,0)=3,"Medium",IF(ROUNDUP(Reliability!B129,0)=4,"Low","Very Low"))))))</f>
        <v>Very High</v>
      </c>
      <c r="L131" s="54">
        <f t="shared" si="18"/>
        <v>3.1</v>
      </c>
      <c r="M131" s="66">
        <f>'Impact of the crisis'!N132</f>
        <v>3.2</v>
      </c>
      <c r="N131" s="66">
        <f>'Impact of the crisis'!AB132</f>
        <v>3</v>
      </c>
      <c r="O131" s="54">
        <f>'Conditions of people affected'!R132</f>
        <v>2.95</v>
      </c>
      <c r="P131" s="66">
        <f>'Conditions of people affected'!K132</f>
        <v>3.9</v>
      </c>
      <c r="Q131" s="66">
        <f>'Conditions of people affected'!Q132</f>
        <v>2</v>
      </c>
      <c r="R131" s="53">
        <f t="shared" si="19"/>
        <v>2.7</v>
      </c>
      <c r="S131" s="53">
        <f>'Complexity of the crisis'!X132</f>
        <v>2.8</v>
      </c>
      <c r="T131" s="53">
        <f>'Complexity of the crisis'!AN132</f>
        <v>2.5</v>
      </c>
      <c r="U131" s="139" t="str">
        <f>VLOOKUP(C131,Lists!$C$3:$E$300,3,FALSE)</f>
        <v>Middle east</v>
      </c>
      <c r="V131" s="140">
        <f t="array" ref="V131">LOOKUP(2,1/(Log!B:B=C131),Log!L:L)</f>
        <v>45771</v>
      </c>
    </row>
    <row r="132" spans="1:22">
      <c r="A132" s="64" t="str">
        <f>'Crisis Indicator Data'!A130</f>
        <v>Mixed Migration Flows in Türkiye</v>
      </c>
      <c r="B132" s="55" t="str">
        <f>Lists!G130</f>
        <v>Mixed Migration</v>
      </c>
      <c r="C132" s="64" t="str">
        <f>'Crisis Indicator Data'!C130</f>
        <v>TUR003</v>
      </c>
      <c r="D132" s="64" t="str">
        <f>'Crisis Indicator Data'!D130</f>
        <v>Türkiye</v>
      </c>
      <c r="E132" s="64" t="str">
        <f>'Crisis Indicator Data'!E130</f>
        <v>TUR</v>
      </c>
      <c r="F132" s="64" t="str">
        <f>'Crisis Indicator Data'!B130</f>
        <v>International Displacement</v>
      </c>
      <c r="G132" s="52">
        <f t="shared" si="15"/>
        <v>2.1</v>
      </c>
      <c r="H132" s="65">
        <f t="shared" si="16"/>
        <v>3</v>
      </c>
      <c r="I132" s="131" t="str">
        <f t="shared" si="17"/>
        <v>Medium</v>
      </c>
      <c r="J132" s="133" t="str">
        <f>INDEX(Trends!$D$3:$D$404,MATCH(C132,Trends!$C$3:$C$404,0))</f>
        <v>Decreasing</v>
      </c>
      <c r="K132" s="123" t="str">
        <f>IF(Reliability!B130="x","x",(IF(ROUNDUP(Reliability!B130,0)=1,"Very High",IF(ROUNDUP(Reliability!B130,0)=2,"High",IF(ROUNDUP(Reliability!B130,0)=3,"Medium",IF(ROUNDUP(Reliability!B130,0)=4,"Low","Very Low"))))))</f>
        <v>High</v>
      </c>
      <c r="L132" s="54">
        <f t="shared" si="18"/>
        <v>2.4</v>
      </c>
      <c r="M132" s="66">
        <f>'Impact of the crisis'!N133</f>
        <v>2.4</v>
      </c>
      <c r="N132" s="66">
        <f>'Impact of the crisis'!AB133</f>
        <v>2.4</v>
      </c>
      <c r="O132" s="54">
        <f>'Conditions of people affected'!R133</f>
        <v>1.6</v>
      </c>
      <c r="P132" s="66">
        <f>'Conditions of people affected'!K133</f>
        <v>2.2000000000000002</v>
      </c>
      <c r="Q132" s="66">
        <f>'Conditions of people affected'!Q133</f>
        <v>1</v>
      </c>
      <c r="R132" s="53">
        <f t="shared" si="19"/>
        <v>2.7</v>
      </c>
      <c r="S132" s="53">
        <f>'Complexity of the crisis'!X133</f>
        <v>2.8</v>
      </c>
      <c r="T132" s="53">
        <f>'Complexity of the crisis'!AN133</f>
        <v>2.5</v>
      </c>
      <c r="U132" s="139" t="str">
        <f>VLOOKUP(C132,Lists!$C$3:$E$300,3,FALSE)</f>
        <v>Middle east</v>
      </c>
      <c r="V132" s="140">
        <f t="array" ref="V132">LOOKUP(2,1/(Log!B:B=C132),Log!L:L)</f>
        <v>45771</v>
      </c>
    </row>
    <row r="133" spans="1:22">
      <c r="A133" s="64" t="str">
        <f>'Crisis Indicator Data'!A131</f>
        <v>Türkiye / Syria earthquake in Türkiye</v>
      </c>
      <c r="B133" s="55" t="str">
        <f>Lists!G131</f>
        <v>Türkiye / Syria earthquake</v>
      </c>
      <c r="C133" s="64" t="str">
        <f>'Crisis Indicator Data'!C131</f>
        <v>TUR005</v>
      </c>
      <c r="D133" s="64" t="str">
        <f>'Crisis Indicator Data'!D131</f>
        <v>Türkiye</v>
      </c>
      <c r="E133" s="64" t="str">
        <f>'Crisis Indicator Data'!E131</f>
        <v>TUR</v>
      </c>
      <c r="F133" s="64" t="str">
        <f>'Crisis Indicator Data'!B131</f>
        <v>Earthquake</v>
      </c>
      <c r="G133" s="52">
        <f t="shared" ref="G133:G143" si="20">IF(OR(O133="x",L133="x"),"x",ROUND((5-GEOMEAN(((5-L133)/5*4+1),((5-O133)/5*4+1),((5-O133)/5*4+1)))/4*3.5+R133*0.3,1))</f>
        <v>3.2</v>
      </c>
      <c r="H133" s="65">
        <f t="shared" ref="H133:H143" si="21">IF(G133="x","x",ROUNDUP(G133,0))</f>
        <v>4</v>
      </c>
      <c r="I133" s="131" t="str">
        <f t="shared" ref="I133:I143" si="22">IF(O133="x","x",IF(L133="x","x",(IF(H133=5,"Very High",IF(H133=4,"High",IF(H133=3,"Medium",IF(H133=2,"Low","Very Low")))))))</f>
        <v>High</v>
      </c>
      <c r="J133" s="133" t="str">
        <f>INDEX(Trends!$D$3:$D$404,MATCH(C133,Trends!$C$3:$C$404,0))</f>
        <v>Increasing</v>
      </c>
      <c r="K133" s="123" t="str">
        <f>IF(Reliability!B131="x","x",(IF(ROUNDUP(Reliability!B131,0)=1,"Very High",IF(ROUNDUP(Reliability!B131,0)=2,"High",IF(ROUNDUP(Reliability!B131,0)=3,"Medium",IF(ROUNDUP(Reliability!B131,0)=4,"Low","Very Low"))))))</f>
        <v>High</v>
      </c>
      <c r="L133" s="54">
        <f t="shared" ref="L133:L143" si="23">IF(OR(N133="x",M133="x"),"x",ROUND((5-GEOMEAN(((5-M133)/5*4+1),((5-N133)/5*4+1),((5-N133)/5*4+1)))/4*5,1))</f>
        <v>2.6</v>
      </c>
      <c r="M133" s="66">
        <f>'Impact of the crisis'!N134</f>
        <v>2.2000000000000002</v>
      </c>
      <c r="N133" s="66">
        <f>'Impact of the crisis'!AB134</f>
        <v>2.8</v>
      </c>
      <c r="O133" s="54">
        <f>'Conditions of people affected'!R134</f>
        <v>3.85</v>
      </c>
      <c r="P133" s="66">
        <f>'Conditions of people affected'!K134</f>
        <v>4.7</v>
      </c>
      <c r="Q133" s="66">
        <f>'Conditions of people affected'!Q134</f>
        <v>3</v>
      </c>
      <c r="R133" s="53">
        <f t="shared" ref="R133:R143" si="24">IF(OR(T133="x",S133="x"),S133,ROUND((5-GEOMEAN(((5-S133)/5*4+1),((5-T133)/5*4+1)))/4*5,1))</f>
        <v>2.4</v>
      </c>
      <c r="S133" s="53">
        <f>'Complexity of the crisis'!X134</f>
        <v>2.8</v>
      </c>
      <c r="T133" s="53">
        <f>'Complexity of the crisis'!AN134</f>
        <v>2</v>
      </c>
      <c r="U133" s="139" t="str">
        <f>VLOOKUP(C133,Lists!$C$3:$E$300,3,FALSE)</f>
        <v>Middle east</v>
      </c>
      <c r="V133" s="140">
        <f t="array" ref="V133">LOOKUP(2,1/(Log!B:B=C133),Log!L:L)</f>
        <v>45771</v>
      </c>
    </row>
    <row r="134" spans="1:22">
      <c r="A134" s="64" t="str">
        <f>'Crisis Indicator Data'!A132</f>
        <v>Multiple Crises in Tanzania</v>
      </c>
      <c r="B134" s="55" t="str">
        <f>Lists!G132</f>
        <v>Country level</v>
      </c>
      <c r="C134" s="64" t="str">
        <f>'Crisis Indicator Data'!C132</f>
        <v>TZA001</v>
      </c>
      <c r="D134" s="64" t="str">
        <f>'Crisis Indicator Data'!D132</f>
        <v>Tanzania</v>
      </c>
      <c r="E134" s="64" t="str">
        <f>'Crisis Indicator Data'!E132</f>
        <v>TZA</v>
      </c>
      <c r="F134" s="64" t="str">
        <f>'Crisis Indicator Data'!B132</f>
        <v>International Displacement,Drought/drier conditions</v>
      </c>
      <c r="G134" s="52">
        <f t="shared" si="20"/>
        <v>2.5</v>
      </c>
      <c r="H134" s="65">
        <f t="shared" si="21"/>
        <v>3</v>
      </c>
      <c r="I134" s="131" t="str">
        <f t="shared" si="22"/>
        <v>Medium</v>
      </c>
      <c r="J134" s="133" t="str">
        <f>INDEX(Trends!$D$3:$D$404,MATCH(C134,Trends!$C$3:$C$404,0))</f>
        <v>Stable</v>
      </c>
      <c r="K134" s="123" t="str">
        <f>IF(Reliability!B132="x","x",(IF(ROUNDUP(Reliability!B132,0)=1,"Very High",IF(ROUNDUP(Reliability!B132,0)=2,"High",IF(ROUNDUP(Reliability!B132,0)=3,"Medium",IF(ROUNDUP(Reliability!B132,0)=4,"Low","Very Low"))))))</f>
        <v>High</v>
      </c>
      <c r="L134" s="54">
        <f t="shared" si="23"/>
        <v>2.9</v>
      </c>
      <c r="M134" s="66">
        <f>'Impact of the crisis'!N135</f>
        <v>3</v>
      </c>
      <c r="N134" s="66">
        <f>'Impact of the crisis'!AB135</f>
        <v>2.8</v>
      </c>
      <c r="O134" s="54">
        <f>'Conditions of people affected'!R135</f>
        <v>2.5499999999999998</v>
      </c>
      <c r="P134" s="66">
        <f>'Conditions of people affected'!K135</f>
        <v>3.1</v>
      </c>
      <c r="Q134" s="66">
        <f>'Conditions of people affected'!Q135</f>
        <v>2</v>
      </c>
      <c r="R134" s="53">
        <f t="shared" si="24"/>
        <v>2</v>
      </c>
      <c r="S134" s="53">
        <f>'Complexity of the crisis'!X135</f>
        <v>2</v>
      </c>
      <c r="T134" s="53">
        <f>'Complexity of the crisis'!AN135</f>
        <v>2</v>
      </c>
      <c r="U134" s="139" t="str">
        <f>VLOOKUP(C134,Lists!$C$3:$E$300,3,FALSE)</f>
        <v>Africa</v>
      </c>
      <c r="V134" s="140">
        <f t="array" ref="V134">LOOKUP(2,1/(Log!B:B=C134),Log!L:L)</f>
        <v>45777</v>
      </c>
    </row>
    <row r="135" spans="1:22">
      <c r="A135" s="64" t="str">
        <f>'Crisis Indicator Data'!A133</f>
        <v>International Displacement in Tanzania</v>
      </c>
      <c r="B135" s="55" t="str">
        <f>Lists!G133</f>
        <v>Refugees</v>
      </c>
      <c r="C135" s="64" t="str">
        <f>'Crisis Indicator Data'!C133</f>
        <v>TZA002</v>
      </c>
      <c r="D135" s="64" t="str">
        <f>'Crisis Indicator Data'!D133</f>
        <v>Tanzania</v>
      </c>
      <c r="E135" s="64" t="str">
        <f>'Crisis Indicator Data'!E133</f>
        <v>TZA</v>
      </c>
      <c r="F135" s="64" t="str">
        <f>'Crisis Indicator Data'!B133</f>
        <v>International Displacement</v>
      </c>
      <c r="G135" s="52">
        <f t="shared" si="20"/>
        <v>2</v>
      </c>
      <c r="H135" s="65">
        <f t="shared" si="21"/>
        <v>2</v>
      </c>
      <c r="I135" s="131" t="str">
        <f t="shared" si="22"/>
        <v>Low</v>
      </c>
      <c r="J135" s="133" t="str">
        <f>INDEX(Trends!$D$3:$D$404,MATCH(C135,Trends!$C$3:$C$404,0))</f>
        <v>Decreasing</v>
      </c>
      <c r="K135" s="123" t="str">
        <f>IF(Reliability!B133="x","x",(IF(ROUNDUP(Reliability!B133,0)=1,"Very High",IF(ROUNDUP(Reliability!B133,0)=2,"High",IF(ROUNDUP(Reliability!B133,0)=3,"Medium",IF(ROUNDUP(Reliability!B133,0)=4,"Low","Very Low"))))))</f>
        <v>High</v>
      </c>
      <c r="L135" s="54">
        <f t="shared" si="23"/>
        <v>2.7</v>
      </c>
      <c r="M135" s="66">
        <f>'Impact of the crisis'!N136</f>
        <v>2.4</v>
      </c>
      <c r="N135" s="66">
        <f>'Impact of the crisis'!AB136</f>
        <v>2.9</v>
      </c>
      <c r="O135" s="54">
        <f>'Conditions of people affected'!R136</f>
        <v>1.65</v>
      </c>
      <c r="P135" s="66">
        <f>'Conditions of people affected'!K136</f>
        <v>2.2999999999999998</v>
      </c>
      <c r="Q135" s="66">
        <f>'Conditions of people affected'!Q136</f>
        <v>1</v>
      </c>
      <c r="R135" s="53">
        <f t="shared" si="24"/>
        <v>2</v>
      </c>
      <c r="S135" s="53">
        <f>'Complexity of the crisis'!X136</f>
        <v>2</v>
      </c>
      <c r="T135" s="53">
        <f>'Complexity of the crisis'!AN136</f>
        <v>2</v>
      </c>
      <c r="U135" s="139" t="str">
        <f>VLOOKUP(C135,Lists!$C$3:$E$300,3,FALSE)</f>
        <v>Africa</v>
      </c>
      <c r="V135" s="140">
        <f t="array" ref="V135">LOOKUP(2,1/(Log!B:B=C135),Log!L:L)</f>
        <v>45777</v>
      </c>
    </row>
    <row r="136" spans="1:22">
      <c r="A136" s="64" t="str">
        <f>'Crisis Indicator Data'!A134</f>
        <v>Food Security Crisis in North-East Tanzania</v>
      </c>
      <c r="B136" s="55" t="str">
        <f>Lists!G134</f>
        <v>Food security in North-East</v>
      </c>
      <c r="C136" s="64" t="str">
        <f>'Crisis Indicator Data'!C134</f>
        <v>TZA003</v>
      </c>
      <c r="D136" s="64" t="str">
        <f>'Crisis Indicator Data'!D134</f>
        <v>Tanzania</v>
      </c>
      <c r="E136" s="64" t="str">
        <f>'Crisis Indicator Data'!E134</f>
        <v>TZA</v>
      </c>
      <c r="F136" s="64" t="str">
        <f>'Crisis Indicator Data'!B134</f>
        <v>Drought/drier conditions</v>
      </c>
      <c r="G136" s="52">
        <f t="shared" si="20"/>
        <v>2.5</v>
      </c>
      <c r="H136" s="65">
        <f t="shared" si="21"/>
        <v>3</v>
      </c>
      <c r="I136" s="131" t="str">
        <f t="shared" si="22"/>
        <v>Medium</v>
      </c>
      <c r="J136" s="133" t="str">
        <f>INDEX(Trends!$D$3:$D$404,MATCH(C136,Trends!$C$3:$C$404,0))</f>
        <v>Increasing</v>
      </c>
      <c r="K136" s="123" t="str">
        <f>IF(Reliability!B134="x","x",(IF(ROUNDUP(Reliability!B134,0)=1,"Very High",IF(ROUNDUP(Reliability!B134,0)=2,"High",IF(ROUNDUP(Reliability!B134,0)=3,"Medium",IF(ROUNDUP(Reliability!B134,0)=4,"Low","Very Low"))))))</f>
        <v>Medium</v>
      </c>
      <c r="L136" s="54">
        <f t="shared" si="23"/>
        <v>2.1</v>
      </c>
      <c r="M136" s="66">
        <f>'Impact of the crisis'!N137</f>
        <v>1.8</v>
      </c>
      <c r="N136" s="66">
        <f>'Impact of the crisis'!AB137</f>
        <v>2.2999999999999998</v>
      </c>
      <c r="O136" s="54">
        <f>'Conditions of people affected'!R137</f>
        <v>2.9</v>
      </c>
      <c r="P136" s="66">
        <f>'Conditions of people affected'!K137</f>
        <v>2.8</v>
      </c>
      <c r="Q136" s="66">
        <f>'Conditions of people affected'!Q137</f>
        <v>3</v>
      </c>
      <c r="R136" s="53">
        <f t="shared" si="24"/>
        <v>2</v>
      </c>
      <c r="S136" s="53">
        <f>'Complexity of the crisis'!X137</f>
        <v>2</v>
      </c>
      <c r="T136" s="53">
        <f>'Complexity of the crisis'!AN137</f>
        <v>2</v>
      </c>
      <c r="U136" s="139" t="str">
        <f>VLOOKUP(C136,Lists!$C$3:$E$300,3,FALSE)</f>
        <v>Africa</v>
      </c>
      <c r="V136" s="140">
        <f t="array" ref="V136">LOOKUP(2,1/(Log!B:B=C136),Log!L:L)</f>
        <v>45777</v>
      </c>
    </row>
    <row r="137" spans="1:22">
      <c r="A137" s="64" t="str">
        <f>'Crisis Indicator Data'!A135</f>
        <v>International Displacement in Uganda</v>
      </c>
      <c r="B137" s="55" t="str">
        <f>Lists!G135</f>
        <v>Refugees</v>
      </c>
      <c r="C137" s="64" t="str">
        <f>'Crisis Indicator Data'!C135</f>
        <v>UGA005</v>
      </c>
      <c r="D137" s="64" t="str">
        <f>'Crisis Indicator Data'!D135</f>
        <v>Uganda</v>
      </c>
      <c r="E137" s="64" t="str">
        <f>'Crisis Indicator Data'!E135</f>
        <v>UGA</v>
      </c>
      <c r="F137" s="64" t="str">
        <f>'Crisis Indicator Data'!B135</f>
        <v>International Displacement</v>
      </c>
      <c r="G137" s="52">
        <f t="shared" si="20"/>
        <v>3.3</v>
      </c>
      <c r="H137" s="65">
        <f t="shared" si="21"/>
        <v>4</v>
      </c>
      <c r="I137" s="131" t="str">
        <f t="shared" si="22"/>
        <v>High</v>
      </c>
      <c r="J137" s="133" t="str">
        <f>INDEX(Trends!$D$3:$D$404,MATCH(C137,Trends!$C$3:$C$404,0))</f>
        <v>Stable</v>
      </c>
      <c r="K137" s="123" t="str">
        <f>IF(Reliability!B135="x","x",(IF(ROUNDUP(Reliability!B135,0)=1,"Very High",IF(ROUNDUP(Reliability!B135,0)=2,"High",IF(ROUNDUP(Reliability!B135,0)=3,"Medium",IF(ROUNDUP(Reliability!B135,0)=4,"Low","Very Low"))))))</f>
        <v>High</v>
      </c>
      <c r="L137" s="54">
        <f t="shared" si="23"/>
        <v>3.3</v>
      </c>
      <c r="M137" s="66">
        <f>'Impact of the crisis'!N138</f>
        <v>1.7</v>
      </c>
      <c r="N137" s="66">
        <f>'Impact of the crisis'!AB138</f>
        <v>3.9</v>
      </c>
      <c r="O137" s="54">
        <f>'Conditions of people affected'!R138</f>
        <v>3.4</v>
      </c>
      <c r="P137" s="66">
        <f>'Conditions of people affected'!K138</f>
        <v>3.8</v>
      </c>
      <c r="Q137" s="66">
        <f>'Conditions of people affected'!Q138</f>
        <v>3</v>
      </c>
      <c r="R137" s="53">
        <f t="shared" si="24"/>
        <v>3.2</v>
      </c>
      <c r="S137" s="53">
        <f>'Complexity of the crisis'!X138</f>
        <v>3.7</v>
      </c>
      <c r="T137" s="53">
        <f>'Complexity of the crisis'!AN138</f>
        <v>2.5</v>
      </c>
      <c r="U137" s="139" t="str">
        <f>VLOOKUP(C137,Lists!$C$3:$E$300,3,FALSE)</f>
        <v>Africa</v>
      </c>
      <c r="V137" s="140">
        <f t="array" ref="V137">LOOKUP(2,1/(Log!B:B=C137),Log!L:L)</f>
        <v>45776</v>
      </c>
    </row>
    <row r="138" spans="1:22">
      <c r="A138" s="64" t="str">
        <f>'Crisis Indicator Data'!A136</f>
        <v>Russia-Ukraine conflict</v>
      </c>
      <c r="B138" s="55" t="str">
        <f>Lists!G136</f>
        <v>Russia-Ukraine conflict</v>
      </c>
      <c r="C138" s="64" t="str">
        <f>'Crisis Indicator Data'!C136</f>
        <v>UKR002</v>
      </c>
      <c r="D138" s="64" t="str">
        <f>'Crisis Indicator Data'!D136</f>
        <v>Ukraine</v>
      </c>
      <c r="E138" s="64" t="str">
        <f>'Crisis Indicator Data'!E136</f>
        <v>UKR</v>
      </c>
      <c r="F138" s="64" t="str">
        <f>'Crisis Indicator Data'!B136</f>
        <v>Conflict/ Violence,International Displacement</v>
      </c>
      <c r="G138" s="52">
        <f t="shared" si="20"/>
        <v>4.3</v>
      </c>
      <c r="H138" s="65">
        <f t="shared" si="21"/>
        <v>5</v>
      </c>
      <c r="I138" s="131" t="str">
        <f t="shared" si="22"/>
        <v>Very High</v>
      </c>
      <c r="J138" s="133" t="str">
        <f>INDEX(Trends!$D$3:$D$404,MATCH(C138,Trends!$C$3:$C$404,0))</f>
        <v>Decreasing</v>
      </c>
      <c r="K138" s="123" t="str">
        <f>IF(Reliability!B136="x","x",(IF(ROUNDUP(Reliability!B136,0)=1,"Very High",IF(ROUNDUP(Reliability!B136,0)=2,"High",IF(ROUNDUP(Reliability!B136,0)=3,"Medium",IF(ROUNDUP(Reliability!B136,0)=4,"Low","Very Low"))))))</f>
        <v>Very High</v>
      </c>
      <c r="L138" s="54">
        <f t="shared" si="23"/>
        <v>4.4000000000000004</v>
      </c>
      <c r="M138" s="66">
        <f>'Impact of the crisis'!N139</f>
        <v>4.9000000000000004</v>
      </c>
      <c r="N138" s="66">
        <f>'Impact of the crisis'!AB139</f>
        <v>4</v>
      </c>
      <c r="O138" s="54">
        <f>'Conditions of people affected'!R139</f>
        <v>4.5</v>
      </c>
      <c r="P138" s="66">
        <f>'Conditions of people affected'!K139</f>
        <v>5</v>
      </c>
      <c r="Q138" s="66">
        <f>'Conditions of people affected'!Q139</f>
        <v>4</v>
      </c>
      <c r="R138" s="53">
        <f t="shared" si="24"/>
        <v>4</v>
      </c>
      <c r="S138" s="53">
        <f>'Complexity of the crisis'!X139</f>
        <v>2.2999999999999998</v>
      </c>
      <c r="T138" s="53">
        <f>'Complexity of the crisis'!AN139</f>
        <v>5</v>
      </c>
      <c r="U138" s="139" t="str">
        <f>VLOOKUP(C138,Lists!$C$3:$E$300,3,FALSE)</f>
        <v>Europe</v>
      </c>
      <c r="V138" s="140">
        <f t="array" ref="V138">LOOKUP(2,1/(Log!B:B=C138),Log!L:L)</f>
        <v>45773</v>
      </c>
    </row>
    <row r="139" spans="1:22">
      <c r="A139" s="67" t="str">
        <f>'Crisis Indicator Data'!A137</f>
        <v>Complex crisis in Venezuela</v>
      </c>
      <c r="B139" s="55" t="str">
        <f>Lists!G137</f>
        <v>Complex crisis</v>
      </c>
      <c r="C139" s="67" t="str">
        <f>'Crisis Indicator Data'!C137</f>
        <v>VEN001</v>
      </c>
      <c r="D139" s="67" t="str">
        <f>'Crisis Indicator Data'!D137</f>
        <v>Venezuela</v>
      </c>
      <c r="E139" s="67" t="str">
        <f>'Crisis Indicator Data'!E137</f>
        <v>VEN</v>
      </c>
      <c r="F139" s="67" t="str">
        <f>'Crisis Indicator Data'!B137</f>
        <v>Political/economic crisis,Conflict/ Violence,International Displacement</v>
      </c>
      <c r="G139" s="52">
        <f t="shared" si="20"/>
        <v>4</v>
      </c>
      <c r="H139" s="68">
        <f t="shared" si="21"/>
        <v>4</v>
      </c>
      <c r="I139" s="132" t="str">
        <f t="shared" si="22"/>
        <v>High</v>
      </c>
      <c r="J139" s="133" t="str">
        <f>INDEX(Trends!$D$3:$D$404,MATCH(C139,Trends!$C$3:$C$404,0))</f>
        <v>Stable</v>
      </c>
      <c r="K139" s="123" t="str">
        <f>IF(Reliability!B137="x","x",(IF(ROUNDUP(Reliability!B137,0)=1,"Very High",IF(ROUNDUP(Reliability!B137,0)=2,"High",IF(ROUNDUP(Reliability!B137,0)=3,"Medium",IF(ROUNDUP(Reliability!B137,0)=4,"Low","Very Low"))))))</f>
        <v>Very High</v>
      </c>
      <c r="L139" s="54">
        <f t="shared" si="23"/>
        <v>4.4000000000000004</v>
      </c>
      <c r="M139" s="69">
        <f>'Impact of the crisis'!N140</f>
        <v>4.9000000000000004</v>
      </c>
      <c r="N139" s="69">
        <f>'Impact of the crisis'!AB140</f>
        <v>4</v>
      </c>
      <c r="O139" s="54">
        <f>'Conditions of people affected'!R140</f>
        <v>3.9</v>
      </c>
      <c r="P139" s="69">
        <f>'Conditions of people affected'!K140</f>
        <v>4.8</v>
      </c>
      <c r="Q139" s="69">
        <f>'Conditions of people affected'!Q140</f>
        <v>3</v>
      </c>
      <c r="R139" s="53">
        <f t="shared" si="24"/>
        <v>3.7</v>
      </c>
      <c r="S139" s="53">
        <f>'Complexity of the crisis'!X140</f>
        <v>3.3</v>
      </c>
      <c r="T139" s="53">
        <f>'Complexity of the crisis'!AN140</f>
        <v>4</v>
      </c>
      <c r="U139" s="139" t="str">
        <f>VLOOKUP(C139,Lists!$C$3:$E$300,3,FALSE)</f>
        <v>Americas</v>
      </c>
      <c r="V139" s="140">
        <f t="array" ref="V139">LOOKUP(2,1/(Log!B:B=C139),Log!L:L)</f>
        <v>45777</v>
      </c>
    </row>
    <row r="140" spans="1:22">
      <c r="A140" s="67" t="str">
        <f>'Crisis Indicator Data'!A138</f>
        <v>Conflict in Yemen</v>
      </c>
      <c r="B140" s="55" t="str">
        <f>Lists!G138</f>
        <v>Complex crisis</v>
      </c>
      <c r="C140" s="67" t="str">
        <f>'Crisis Indicator Data'!C138</f>
        <v>YEM001</v>
      </c>
      <c r="D140" s="67" t="str">
        <f>'Crisis Indicator Data'!D138</f>
        <v>Yemen</v>
      </c>
      <c r="E140" s="67" t="str">
        <f>'Crisis Indicator Data'!E138</f>
        <v>YEM</v>
      </c>
      <c r="F140" s="67" t="str">
        <f>'Crisis Indicator Data'!B138</f>
        <v>Conflict/ Violence</v>
      </c>
      <c r="G140" s="52">
        <f t="shared" si="20"/>
        <v>4.5</v>
      </c>
      <c r="H140" s="68">
        <f t="shared" si="21"/>
        <v>5</v>
      </c>
      <c r="I140" s="132" t="str">
        <f t="shared" si="22"/>
        <v>Very High</v>
      </c>
      <c r="J140" s="133" t="str">
        <f>INDEX(Trends!$D$3:$D$404,MATCH(C140,Trends!$C$3:$C$404,0))</f>
        <v>Decreasing</v>
      </c>
      <c r="K140" s="123" t="str">
        <f>IF(Reliability!B138="x","x",(IF(ROUNDUP(Reliability!B138,0)=1,"Very High",IF(ROUNDUP(Reliability!B138,0)=2,"High",IF(ROUNDUP(Reliability!B138,0)=3,"Medium",IF(ROUNDUP(Reliability!B138,0)=4,"Low","Very Low"))))))</f>
        <v>Very High</v>
      </c>
      <c r="L140" s="54">
        <f t="shared" si="23"/>
        <v>4.7</v>
      </c>
      <c r="M140" s="69">
        <f>'Impact of the crisis'!N141</f>
        <v>4.9000000000000004</v>
      </c>
      <c r="N140" s="69">
        <f>'Impact of the crisis'!AB141</f>
        <v>4.5999999999999996</v>
      </c>
      <c r="O140" s="54">
        <f>'Conditions of people affected'!R141</f>
        <v>4.5</v>
      </c>
      <c r="P140" s="69">
        <f>'Conditions of people affected'!K141</f>
        <v>5</v>
      </c>
      <c r="Q140" s="69">
        <f>'Conditions of people affected'!Q141</f>
        <v>4</v>
      </c>
      <c r="R140" s="53">
        <f t="shared" si="24"/>
        <v>4.5</v>
      </c>
      <c r="S140" s="53">
        <f>'Complexity of the crisis'!X141</f>
        <v>3.9</v>
      </c>
      <c r="T140" s="53">
        <f>'Complexity of the crisis'!AN141</f>
        <v>5</v>
      </c>
      <c r="U140" s="139" t="str">
        <f>VLOOKUP(C140,Lists!$C$3:$E$300,3,FALSE)</f>
        <v>Middle east</v>
      </c>
      <c r="V140" s="140">
        <f t="array" ref="V140">LOOKUP(2,1/(Log!B:B=C140),Log!L:L)</f>
        <v>45762</v>
      </c>
    </row>
    <row r="141" spans="1:22">
      <c r="A141" s="67" t="str">
        <f>'Crisis Indicator Data'!A139</f>
        <v>Mixed migration flows in Yemen</v>
      </c>
      <c r="B141" s="55" t="str">
        <f>Lists!G139</f>
        <v>Mixed Migration</v>
      </c>
      <c r="C141" s="67" t="str">
        <f>'Crisis Indicator Data'!C139</f>
        <v>YEM002</v>
      </c>
      <c r="D141" s="67" t="str">
        <f>'Crisis Indicator Data'!D139</f>
        <v>Yemen</v>
      </c>
      <c r="E141" s="67" t="str">
        <f>'Crisis Indicator Data'!E139</f>
        <v>YEM</v>
      </c>
      <c r="F141" s="67" t="str">
        <f>'Crisis Indicator Data'!B139</f>
        <v>International Displacement</v>
      </c>
      <c r="G141" s="52">
        <f t="shared" si="20"/>
        <v>2.4</v>
      </c>
      <c r="H141" s="68">
        <f t="shared" si="21"/>
        <v>3</v>
      </c>
      <c r="I141" s="132" t="str">
        <f t="shared" si="22"/>
        <v>Medium</v>
      </c>
      <c r="J141" s="133" t="str">
        <f>INDEX(Trends!$D$3:$D$404,MATCH(C141,Trends!$C$3:$C$404,0))</f>
        <v>Decreasing</v>
      </c>
      <c r="K141" s="123" t="str">
        <f>IF(Reliability!B139="x","x",(IF(ROUNDUP(Reliability!B139,0)=1,"Very High",IF(ROUNDUP(Reliability!B139,0)=2,"High",IF(ROUNDUP(Reliability!B139,0)=3,"Medium",IF(ROUNDUP(Reliability!B139,0)=4,"Low","Very Low"))))))</f>
        <v>Very High</v>
      </c>
      <c r="L141" s="54">
        <f t="shared" si="23"/>
        <v>2.6</v>
      </c>
      <c r="M141" s="69">
        <f>'Impact of the crisis'!N142</f>
        <v>1.9</v>
      </c>
      <c r="N141" s="69">
        <f>'Impact of the crisis'!AB142</f>
        <v>2.9</v>
      </c>
      <c r="O141" s="54">
        <f>'Conditions of people affected'!R142</f>
        <v>1.55</v>
      </c>
      <c r="P141" s="69">
        <f>'Conditions of people affected'!K142</f>
        <v>2.1</v>
      </c>
      <c r="Q141" s="69">
        <f>'Conditions of people affected'!Q142</f>
        <v>1</v>
      </c>
      <c r="R141" s="53">
        <f t="shared" si="24"/>
        <v>3.5</v>
      </c>
      <c r="S141" s="53">
        <f>'Complexity of the crisis'!X142</f>
        <v>3.9</v>
      </c>
      <c r="T141" s="53">
        <f>'Complexity of the crisis'!AN142</f>
        <v>3</v>
      </c>
      <c r="U141" s="139" t="str">
        <f>VLOOKUP(C141,Lists!$C$3:$E$300,3,FALSE)</f>
        <v>Middle east</v>
      </c>
      <c r="V141" s="140">
        <f t="array" ref="V141">LOOKUP(2,1/(Log!B:B=C141),Log!L:L)</f>
        <v>45762</v>
      </c>
    </row>
    <row r="142" spans="1:22">
      <c r="A142" s="67" t="str">
        <f>'Crisis Indicator Data'!A140</f>
        <v>Drought in Zambia</v>
      </c>
      <c r="B142" s="55" t="str">
        <f>Lists!G140</f>
        <v>Drought</v>
      </c>
      <c r="C142" s="67" t="str">
        <f>'Crisis Indicator Data'!C140</f>
        <v>ZMB002</v>
      </c>
      <c r="D142" s="67" t="str">
        <f>'Crisis Indicator Data'!D140</f>
        <v>Zambia</v>
      </c>
      <c r="E142" s="67" t="str">
        <f>'Crisis Indicator Data'!E140</f>
        <v>ZMB</v>
      </c>
      <c r="F142" s="67" t="str">
        <f>'Crisis Indicator Data'!B140</f>
        <v>Drought/drier conditions</v>
      </c>
      <c r="G142" s="52">
        <f t="shared" si="20"/>
        <v>3.2</v>
      </c>
      <c r="H142" s="68">
        <f t="shared" si="21"/>
        <v>4</v>
      </c>
      <c r="I142" s="132" t="str">
        <f t="shared" si="22"/>
        <v>High</v>
      </c>
      <c r="J142" s="133" t="str">
        <f>INDEX(Trends!$D$3:$D$404,MATCH(C142,Trends!$C$3:$C$404,0))</f>
        <v>Decreasing</v>
      </c>
      <c r="K142" s="123" t="str">
        <f>IF(Reliability!B140="x","x",(IF(ROUNDUP(Reliability!B140,0)=1,"Very High",IF(ROUNDUP(Reliability!B140,0)=2,"High",IF(ROUNDUP(Reliability!B140,0)=3,"Medium",IF(ROUNDUP(Reliability!B140,0)=4,"Low","Very Low"))))))</f>
        <v>High</v>
      </c>
      <c r="L142" s="54">
        <f t="shared" si="23"/>
        <v>3.8</v>
      </c>
      <c r="M142" s="69">
        <f>'Impact of the crisis'!N143</f>
        <v>4.5999999999999996</v>
      </c>
      <c r="N142" s="69">
        <f>'Impact of the crisis'!AB143</f>
        <v>3.2</v>
      </c>
      <c r="O142" s="54">
        <f>'Conditions of people affected'!R143</f>
        <v>3.8</v>
      </c>
      <c r="P142" s="69">
        <f>'Conditions of people affected'!K143</f>
        <v>4.5999999999999996</v>
      </c>
      <c r="Q142" s="69">
        <f>'Conditions of people affected'!Q143</f>
        <v>3</v>
      </c>
      <c r="R142" s="53">
        <f t="shared" si="24"/>
        <v>1.9</v>
      </c>
      <c r="S142" s="53">
        <f>'Complexity of the crisis'!X143</f>
        <v>1.7</v>
      </c>
      <c r="T142" s="53">
        <f>'Complexity of the crisis'!AN143</f>
        <v>2</v>
      </c>
      <c r="U142" s="139" t="str">
        <f>VLOOKUP(C142,Lists!$C$3:$E$300,3,FALSE)</f>
        <v>Africa</v>
      </c>
      <c r="V142" s="140">
        <f t="array" ref="V142">LOOKUP(2,1/(Log!B:B=C142),Log!L:L)</f>
        <v>45777</v>
      </c>
    </row>
    <row r="143" spans="1:22">
      <c r="A143" s="67" t="str">
        <f>'Crisis Indicator Data'!A141</f>
        <v>Complex crisis in Zimbabwe</v>
      </c>
      <c r="B143" s="55" t="str">
        <f>Lists!G141</f>
        <v>Complex crisis</v>
      </c>
      <c r="C143" s="67" t="str">
        <f>'Crisis Indicator Data'!C141</f>
        <v>ZWE001</v>
      </c>
      <c r="D143" s="67" t="str">
        <f>'Crisis Indicator Data'!D141</f>
        <v>Zimbabwe</v>
      </c>
      <c r="E143" s="67" t="str">
        <f>'Crisis Indicator Data'!E141</f>
        <v>ZWE</v>
      </c>
      <c r="F143" s="67" t="str">
        <f>'Crisis Indicator Data'!B141</f>
        <v>Drought/drier conditions</v>
      </c>
      <c r="G143" s="52">
        <f t="shared" si="20"/>
        <v>3.8</v>
      </c>
      <c r="H143" s="68">
        <f t="shared" si="21"/>
        <v>4</v>
      </c>
      <c r="I143" s="132" t="str">
        <f t="shared" si="22"/>
        <v>High</v>
      </c>
      <c r="J143" s="133" t="str">
        <f>INDEX(Trends!$D$3:$D$404,MATCH(C143,Trends!$C$3:$C$404,0))</f>
        <v>Increasing</v>
      </c>
      <c r="K143" s="123" t="str">
        <f>IF(Reliability!B141="x","x",(IF(ROUNDUP(Reliability!B141,0)=1,"Very High",IF(ROUNDUP(Reliability!B141,0)=2,"High",IF(ROUNDUP(Reliability!B141,0)=3,"Medium",IF(ROUNDUP(Reliability!B141,0)=4,"Low","Very Low"))))))</f>
        <v>Very High</v>
      </c>
      <c r="L143" s="54">
        <f t="shared" si="23"/>
        <v>4.2</v>
      </c>
      <c r="M143" s="69">
        <f>'Impact of the crisis'!N144</f>
        <v>4.5999999999999996</v>
      </c>
      <c r="N143" s="69">
        <f>'Impact of the crisis'!AB144</f>
        <v>3.9</v>
      </c>
      <c r="O143" s="54">
        <f>'Conditions of people affected'!R144</f>
        <v>3.9</v>
      </c>
      <c r="P143" s="69">
        <f>'Conditions of people affected'!K144</f>
        <v>4.8</v>
      </c>
      <c r="Q143" s="69">
        <f>'Conditions of people affected'!Q144</f>
        <v>3</v>
      </c>
      <c r="R143" s="53">
        <f t="shared" si="24"/>
        <v>3.2</v>
      </c>
      <c r="S143" s="53">
        <f>'Complexity of the crisis'!X144</f>
        <v>3.3</v>
      </c>
      <c r="T143" s="53">
        <f>'Complexity of the crisis'!AN144</f>
        <v>3</v>
      </c>
      <c r="U143" s="139" t="str">
        <f>VLOOKUP(C143,Lists!$C$3:$E$300,3,FALSE)</f>
        <v>Africa</v>
      </c>
      <c r="V143" s="140">
        <f t="array" ref="V143">LOOKUP(2,1/(Log!B:B=C143),Log!L:L)</f>
        <v>45777</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29"/>
  <sheetViews>
    <sheetView topLeftCell="B1" workbookViewId="0">
      <selection activeCell="O5" sqref="O5"/>
    </sheetView>
  </sheetViews>
  <sheetFormatPr defaultColWidth="8.5703125" defaultRowHeight="15"/>
  <cols>
    <col min="1" max="1" width="43.5703125" bestFit="1" customWidth="1"/>
    <col min="2" max="2" width="10" customWidth="1"/>
    <col min="3" max="3" width="17.5703125" customWidth="1"/>
    <col min="5" max="5" width="27.42578125" bestFit="1" customWidth="1"/>
    <col min="8" max="8" width="9.5703125" customWidth="1"/>
    <col min="9" max="9" width="13.5703125" customWidth="1"/>
    <col min="10" max="10" width="10.42578125" customWidth="1"/>
    <col min="21" max="21" width="11.42578125" bestFit="1" customWidth="1"/>
  </cols>
  <sheetData>
    <row r="1" spans="1:21" ht="22.7" customHeight="1">
      <c r="A1" s="142" t="str">
        <f>"INFORM Severity Index - all crises. Release: "&amp;About!$A$5&amp;""</f>
        <v>INFORM Severity Index - all crises. Release: April 2025</v>
      </c>
      <c r="B1" s="58"/>
      <c r="C1" s="58"/>
      <c r="D1" s="58"/>
      <c r="E1" s="58"/>
      <c r="F1" s="58"/>
      <c r="G1" s="58"/>
      <c r="H1" s="58"/>
      <c r="I1" s="58"/>
      <c r="J1" s="58"/>
      <c r="K1" s="58"/>
      <c r="L1" s="58"/>
      <c r="M1" s="58"/>
      <c r="N1" s="58"/>
      <c r="O1" s="58"/>
      <c r="P1" s="58"/>
      <c r="Q1" s="58"/>
      <c r="R1" s="58"/>
      <c r="S1" s="58"/>
      <c r="T1" s="58"/>
      <c r="U1" s="58"/>
    </row>
    <row r="2" spans="1:21" ht="96.6" customHeight="1" thickBot="1">
      <c r="A2" s="13" t="s">
        <v>7892</v>
      </c>
      <c r="B2" s="13" t="s">
        <v>7894</v>
      </c>
      <c r="C2" s="13" t="s">
        <v>7895</v>
      </c>
      <c r="D2" s="6" t="s">
        <v>7896</v>
      </c>
      <c r="E2" s="13" t="s">
        <v>7897</v>
      </c>
      <c r="F2" s="85" t="s">
        <v>7898</v>
      </c>
      <c r="G2" s="86" t="s">
        <v>7899</v>
      </c>
      <c r="H2" s="85" t="s">
        <v>7899</v>
      </c>
      <c r="I2" s="87" t="s">
        <v>7900</v>
      </c>
      <c r="J2" s="87" t="s">
        <v>6</v>
      </c>
      <c r="K2" s="89" t="s">
        <v>7901</v>
      </c>
      <c r="L2" s="88" t="s">
        <v>7917</v>
      </c>
      <c r="M2" s="88" t="s">
        <v>7918</v>
      </c>
      <c r="N2" s="59" t="s">
        <v>7904</v>
      </c>
      <c r="O2" s="90" t="s">
        <v>7905</v>
      </c>
      <c r="P2" s="90" t="s">
        <v>7906</v>
      </c>
      <c r="Q2" s="91" t="s">
        <v>7907</v>
      </c>
      <c r="R2" s="92" t="s">
        <v>7908</v>
      </c>
      <c r="S2" s="92" t="s">
        <v>7909</v>
      </c>
      <c r="T2" s="63" t="s">
        <v>7910</v>
      </c>
      <c r="U2" s="141" t="s">
        <v>7911</v>
      </c>
    </row>
    <row r="3" spans="1:21" ht="18" hidden="1" customHeight="1" thickTop="1">
      <c r="A3" s="56" t="s">
        <v>7912</v>
      </c>
      <c r="B3" s="56"/>
      <c r="C3" s="56"/>
      <c r="D3" s="56"/>
      <c r="E3" s="56"/>
      <c r="F3" s="48"/>
      <c r="G3" s="48"/>
      <c r="H3" s="48"/>
      <c r="I3" s="82"/>
      <c r="J3" s="48"/>
      <c r="K3" s="47"/>
      <c r="L3" s="46"/>
      <c r="M3" s="46"/>
      <c r="N3" s="47"/>
      <c r="O3" s="48"/>
      <c r="P3" s="48"/>
      <c r="Q3" s="47"/>
      <c r="R3" s="46"/>
      <c r="S3" s="46"/>
      <c r="T3" s="2"/>
      <c r="U3" s="124"/>
    </row>
    <row r="4" spans="1:21" ht="18" customHeight="1" thickTop="1">
      <c r="A4" s="14" t="s">
        <v>7913</v>
      </c>
      <c r="B4" s="14"/>
      <c r="C4" s="14"/>
      <c r="D4" s="7" t="s">
        <v>7913</v>
      </c>
      <c r="E4" s="14"/>
      <c r="F4" s="40" t="s">
        <v>7914</v>
      </c>
      <c r="G4" s="40" t="s">
        <v>7914</v>
      </c>
      <c r="H4" s="40" t="s">
        <v>7915</v>
      </c>
      <c r="I4" s="40" t="s">
        <v>7916</v>
      </c>
      <c r="J4" s="40" t="s">
        <v>7915</v>
      </c>
      <c r="K4" s="40" t="s">
        <v>7914</v>
      </c>
      <c r="L4" s="40" t="s">
        <v>7914</v>
      </c>
      <c r="M4" s="40" t="s">
        <v>7914</v>
      </c>
      <c r="N4" s="40" t="s">
        <v>7914</v>
      </c>
      <c r="O4" s="40" t="s">
        <v>7914</v>
      </c>
      <c r="P4" s="40" t="s">
        <v>7914</v>
      </c>
      <c r="Q4" s="40" t="s">
        <v>7914</v>
      </c>
      <c r="R4" s="40" t="s">
        <v>7914</v>
      </c>
      <c r="S4" s="40" t="s">
        <v>7914</v>
      </c>
      <c r="T4" s="2"/>
      <c r="U4" s="124"/>
    </row>
    <row r="5" spans="1:21">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 Violence,Drought/drier conditions,Political/economic crisis</v>
      </c>
      <c r="F5" s="144">
        <f t="shared" ref="F5:F36" si="0">IF(OR(N5="x",K5="x"),"x",ROUND((5-GEOMEAN(((5-K5)/5*4+1),((5-N5)/5*4+1),((5-N5)/5*4+1)))/4*3.5+Q5*0.3,1))</f>
        <v>4.5</v>
      </c>
      <c r="G5" s="145">
        <f t="shared" ref="G5:G36" si="1">IF(F5="x","x",ROUNDUP(F5,0))</f>
        <v>5</v>
      </c>
      <c r="H5" s="145" t="str">
        <f t="shared" ref="H5:H36" si="2">IF(N5="x","x",IF(K5="x","x",(IF(G5=5,"Very High",IF(G5=4,"High",IF(G5=3,"Medium",IF(G5=2,"Low","Very Low")))))))</f>
        <v>Very High</v>
      </c>
      <c r="I5" s="146" t="str">
        <f>INDEX(Trends!$D$3:$D$404,MATCH(B5,Trends!$C$3:$C$404,0))</f>
        <v>Increasing</v>
      </c>
      <c r="J5" s="145" t="str">
        <f>VLOOKUP($B5,Reliability!$A$3:$I$300,9,FALSE)</f>
        <v>High</v>
      </c>
      <c r="K5" s="147">
        <f t="shared" ref="K5:K36" si="3">IF(OR(M5="x",L5="x"),"x",ROUND((5-GEOMEAN(((5-L5)/5*4+1),((5-M5)/5*4+1),((5-M5)/5*4+1)))/4*5,1))</f>
        <v>4.7</v>
      </c>
      <c r="L5" s="147">
        <f>VLOOKUP($B5,'Impact of the crisis'!$C$6:$N$300,12,FALSE)</f>
        <v>4.9000000000000004</v>
      </c>
      <c r="M5" s="147">
        <f>VLOOKUP($B5,'Impact of the crisis'!$C$6:$AB$300,26,FALSE)</f>
        <v>4.5999999999999996</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4.2</v>
      </c>
      <c r="R5" s="147">
        <f>VLOOKUP($B5,'Complexity of the crisis'!$C$6:$AN$300,22,FALSE)</f>
        <v>3.8</v>
      </c>
      <c r="S5" s="147">
        <f>VLOOKUP($B5,'Complexity of the crisis'!$C$6:$AN$300,38,FALSE)</f>
        <v>4.5</v>
      </c>
      <c r="T5" s="151" t="str">
        <f>VLOOKUP(B5,Lists!$C$3:$E$300,3,FALSE)</f>
        <v>Asia</v>
      </c>
      <c r="U5" s="152">
        <f>VLOOKUP(B5,'INFORM Severity - hidden'!$C$5:$V$300,20,FALSE)</f>
        <v>45777</v>
      </c>
    </row>
    <row r="6" spans="1:21">
      <c r="A6" s="148" t="str">
        <f t="array" ref="A6">IFERROR(INDEX(Lists!$B$2:$B$200,SMALL(IF(Lists!$I$2:$I$200="Individual",ROW(Lists!$B$2:$B$200)),ROW(2:2))-1,1),"")</f>
        <v>Drought in South-West Angola</v>
      </c>
      <c r="B6" s="149" t="str">
        <f>VLOOKUP(A6,Lists!$B$2:$G$200,2,FALSE)</f>
        <v>AGO002</v>
      </c>
      <c r="C6" s="149" t="str">
        <f>VLOOKUP(B6,'INFORM Severity - hidden'!$C$5:$D$200,2,FALSE)</f>
        <v>Angola</v>
      </c>
      <c r="D6" s="149" t="str">
        <f>VLOOKUP(A6,Lists!$B$2:$G$200,3,FALSE)</f>
        <v>AGO</v>
      </c>
      <c r="E6" s="150" t="str">
        <f>VLOOKUP(A6,Lists!$B$2:$G$200,5,FALSE)</f>
        <v>Drought/drier conditions</v>
      </c>
      <c r="F6" s="144">
        <f t="shared" si="0"/>
        <v>3.1</v>
      </c>
      <c r="G6" s="145">
        <f t="shared" si="1"/>
        <v>4</v>
      </c>
      <c r="H6" s="145" t="str">
        <f t="shared" si="2"/>
        <v>High</v>
      </c>
      <c r="I6" s="146" t="str">
        <f>INDEX(Trends!$D$3:$D$404,MATCH(B6,Trends!$C$3:$C$404,0))</f>
        <v>Increasing</v>
      </c>
      <c r="J6" s="145" t="str">
        <f>VLOOKUP($B6,Reliability!$A$3:$I$300,9,FALSE)</f>
        <v>Medium</v>
      </c>
      <c r="K6" s="147">
        <f t="shared" si="3"/>
        <v>2.2000000000000002</v>
      </c>
      <c r="L6" s="147">
        <f>VLOOKUP($B6,'Impact of the crisis'!$C$6:$N$300,12,FALSE)</f>
        <v>2.1</v>
      </c>
      <c r="M6" s="147">
        <f>VLOOKUP($B6,'Impact of the crisis'!$C$6:$AB$300,26,FALSE)</f>
        <v>2.2000000000000002</v>
      </c>
      <c r="N6" s="147">
        <f>VLOOKUP($B6,'Conditions of people affected'!$C$6:$R$300,16,FALSE)</f>
        <v>3.85</v>
      </c>
      <c r="O6" s="147">
        <f>VLOOKUP($B6,'Conditions of people affected'!$C$6:$R$300,9,FALSE)</f>
        <v>3.7</v>
      </c>
      <c r="P6" s="147">
        <f>VLOOKUP($B6,'Conditions of people affected'!$C$6:$R$300,15,FALSE)</f>
        <v>4</v>
      </c>
      <c r="Q6" s="147">
        <f t="shared" si="4"/>
        <v>2.2999999999999998</v>
      </c>
      <c r="R6" s="147">
        <f>VLOOKUP($B6,'Complexity of the crisis'!$C$6:$AN$300,22,FALSE)</f>
        <v>3.3</v>
      </c>
      <c r="S6" s="147">
        <f>VLOOKUP($B6,'Complexity of the crisis'!$C$6:$AN$300,38,FALSE)</f>
        <v>1</v>
      </c>
      <c r="T6" s="151" t="str">
        <f>VLOOKUP(B6,Lists!$C$3:$E$300,3,FALSE)</f>
        <v>Africa</v>
      </c>
      <c r="U6" s="152">
        <f>VLOOKUP(B6,'INFORM Severity - hidden'!$C$5:$V$300,20,FALSE)</f>
        <v>45777</v>
      </c>
    </row>
    <row r="7" spans="1:21">
      <c r="A7" s="148" t="str">
        <f t="array" ref="A7">IFERROR(INDEX(Lists!$B$2:$B$200,SMALL(IF(Lists!$I$2:$I$200="Individual",ROW(Lists!$B$2:$B$200)),ROW(3:3))-1,1),"")</f>
        <v>Complex in Burundi</v>
      </c>
      <c r="B7" s="149" t="str">
        <f>VLOOKUP(A7,Lists!$B$2:$G$200,2,FALSE)</f>
        <v>BDI001</v>
      </c>
      <c r="C7" s="149" t="str">
        <f>VLOOKUP(B7,'INFORM Severity - hidden'!$C$5:$D$200,2,FALSE)</f>
        <v>Burundi</v>
      </c>
      <c r="D7" s="149" t="str">
        <f>VLOOKUP(A7,Lists!$B$2:$G$200,3,FALSE)</f>
        <v>BDI</v>
      </c>
      <c r="E7" s="150" t="str">
        <f>VLOOKUP(A7,Lists!$B$2:$G$200,5,FALSE)</f>
        <v>International Displacement</v>
      </c>
      <c r="F7" s="144">
        <f t="shared" si="0"/>
        <v>3.3</v>
      </c>
      <c r="G7" s="145">
        <f t="shared" si="1"/>
        <v>4</v>
      </c>
      <c r="H7" s="145" t="str">
        <f t="shared" si="2"/>
        <v>High</v>
      </c>
      <c r="I7" s="146" t="str">
        <f>INDEX(Trends!$D$3:$D$404,MATCH(B7,Trends!$C$3:$C$404,0))</f>
        <v>Stable</v>
      </c>
      <c r="J7" s="145" t="str">
        <f>VLOOKUP($B7,Reliability!$A$3:$I$300,9,FALSE)</f>
        <v>Very High</v>
      </c>
      <c r="K7" s="147">
        <f t="shared" si="3"/>
        <v>3.4</v>
      </c>
      <c r="L7" s="147">
        <f>VLOOKUP($B7,'Impact of the crisis'!$C$6:$N$300,12,FALSE)</f>
        <v>4</v>
      </c>
      <c r="M7" s="147">
        <f>VLOOKUP($B7,'Impact of the crisis'!$C$6:$AB$300,26,FALSE)</f>
        <v>3.1</v>
      </c>
      <c r="N7" s="147">
        <f>VLOOKUP($B7,'Conditions of people affected'!$C$6:$R$300,16,FALSE)</f>
        <v>3.25</v>
      </c>
      <c r="O7" s="147">
        <f>VLOOKUP($B7,'Conditions of people affected'!$C$6:$R$300,9,FALSE)</f>
        <v>3.5</v>
      </c>
      <c r="P7" s="147">
        <f>VLOOKUP($B7,'Conditions of people affected'!$C$6:$R$300,15,FALSE)</f>
        <v>3</v>
      </c>
      <c r="Q7" s="147">
        <f t="shared" si="4"/>
        <v>3.2</v>
      </c>
      <c r="R7" s="147">
        <f>VLOOKUP($B7,'Complexity of the crisis'!$C$6:$AN$300,22,FALSE)</f>
        <v>2.9</v>
      </c>
      <c r="S7" s="147">
        <f>VLOOKUP($B7,'Complexity of the crisis'!$C$6:$AN$300,38,FALSE)</f>
        <v>3.5</v>
      </c>
      <c r="T7" s="151" t="str">
        <f>VLOOKUP(B7,Lists!$C$3:$E$300,3,FALSE)</f>
        <v>Africa</v>
      </c>
      <c r="U7" s="152">
        <f>VLOOKUP(B7,'INFORM Severity - hidden'!$C$5:$V$300,20,FALSE)</f>
        <v>45776</v>
      </c>
    </row>
    <row r="8" spans="1:21">
      <c r="A8" s="148" t="str">
        <f t="array" ref="A8">IFERROR(INDEX(Lists!$B$2:$B$200,SMALL(IF(Lists!$I$2:$I$200="Individual",ROW(Lists!$B$2:$B$200)),ROW(4:4))-1,1),"")</f>
        <v>Conflict in northern region</v>
      </c>
      <c r="B8" s="149" t="str">
        <f>VLOOKUP(A8,Lists!$B$2:$G$200,2,FALSE)</f>
        <v>BEN002</v>
      </c>
      <c r="C8" s="149" t="str">
        <f>VLOOKUP(B8,'INFORM Severity - hidden'!$C$5:$D$200,2,FALSE)</f>
        <v>Benin</v>
      </c>
      <c r="D8" s="149" t="str">
        <f>VLOOKUP(A8,Lists!$B$2:$G$200,3,FALSE)</f>
        <v>BEN</v>
      </c>
      <c r="E8" s="150" t="str">
        <f>VLOOKUP(A8,Lists!$B$2:$G$200,5,FALSE)</f>
        <v>Conflict/ Violence,International Displacement,Floods</v>
      </c>
      <c r="F8" s="144">
        <f t="shared" si="0"/>
        <v>2.4</v>
      </c>
      <c r="G8" s="145">
        <f t="shared" si="1"/>
        <v>3</v>
      </c>
      <c r="H8" s="145" t="str">
        <f t="shared" si="2"/>
        <v>Medium</v>
      </c>
      <c r="I8" s="146" t="str">
        <f>INDEX(Trends!$D$3:$D$404,MATCH(B8,Trends!$C$3:$C$404,0))</f>
        <v>Increasing</v>
      </c>
      <c r="J8" s="145" t="str">
        <f>VLOOKUP($B8,Reliability!$A$3:$I$300,9,FALSE)</f>
        <v>Very High</v>
      </c>
      <c r="K8" s="147">
        <f t="shared" si="3"/>
        <v>2.4</v>
      </c>
      <c r="L8" s="147">
        <f>VLOOKUP($B8,'Impact of the crisis'!$C$6:$N$300,12,FALSE)</f>
        <v>1.8</v>
      </c>
      <c r="M8" s="147">
        <f>VLOOKUP($B8,'Impact of the crisis'!$C$6:$AB$300,26,FALSE)</f>
        <v>2.6</v>
      </c>
      <c r="N8" s="147">
        <f>VLOOKUP($B8,'Conditions of people affected'!$C$6:$R$300,16,FALSE)</f>
        <v>2.5</v>
      </c>
      <c r="O8" s="147">
        <f>VLOOKUP($B8,'Conditions of people affected'!$C$6:$R$300,9,FALSE)</f>
        <v>2</v>
      </c>
      <c r="P8" s="147">
        <f>VLOOKUP($B8,'Conditions of people affected'!$C$6:$R$300,15,FALSE)</f>
        <v>3</v>
      </c>
      <c r="Q8" s="147">
        <f t="shared" si="4"/>
        <v>2.2999999999999998</v>
      </c>
      <c r="R8" s="147">
        <f>VLOOKUP($B8,'Complexity of the crisis'!$C$6:$AN$300,22,FALSE)</f>
        <v>2.5</v>
      </c>
      <c r="S8" s="147">
        <f>VLOOKUP($B8,'Complexity of the crisis'!$C$6:$AN$300,38,FALSE)</f>
        <v>2</v>
      </c>
      <c r="T8" s="151" t="str">
        <f>VLOOKUP(B8,Lists!$C$3:$E$300,3,FALSE)</f>
        <v>Africa</v>
      </c>
      <c r="U8" s="152">
        <f>VLOOKUP(B8,'INFORM Severity - hidden'!$C$5:$V$300,20,FALSE)</f>
        <v>45775</v>
      </c>
    </row>
    <row r="9" spans="1:21">
      <c r="A9" s="148" t="str">
        <f t="array" ref="A9">IFERROR(INDEX(Lists!$B$2:$B$200,SMALL(IF(Lists!$I$2:$I$200="Individual",ROW(Lists!$B$2:$B$200)),ROW(5:5))-1,1),"")</f>
        <v>Conflict in Burkina Faso</v>
      </c>
      <c r="B9" s="149" t="str">
        <f>VLOOKUP(A9,Lists!$B$2:$G$200,2,FALSE)</f>
        <v>BFA002</v>
      </c>
      <c r="C9" s="149" t="str">
        <f>VLOOKUP(B9,'INFORM Severity - hidden'!$C$5:$D$200,2,FALSE)</f>
        <v>Burkina Faso</v>
      </c>
      <c r="D9" s="149" t="str">
        <f>VLOOKUP(A9,Lists!$B$2:$G$200,3,FALSE)</f>
        <v>BFA</v>
      </c>
      <c r="E9" s="150" t="str">
        <f>VLOOKUP(A9,Lists!$B$2:$G$200,5,FALSE)</f>
        <v>Conflict/ Violence</v>
      </c>
      <c r="F9" s="144">
        <f t="shared" si="0"/>
        <v>4.0999999999999996</v>
      </c>
      <c r="G9" s="145">
        <f t="shared" si="1"/>
        <v>5</v>
      </c>
      <c r="H9" s="145" t="str">
        <f t="shared" si="2"/>
        <v>Very High</v>
      </c>
      <c r="I9" s="146" t="str">
        <f>INDEX(Trends!$D$3:$D$404,MATCH(B9,Trends!$C$3:$C$404,0))</f>
        <v>Decreasing</v>
      </c>
      <c r="J9" s="145" t="str">
        <f>VLOOKUP($B9,Reliability!$A$3:$I$300,9,FALSE)</f>
        <v>Very High</v>
      </c>
      <c r="K9" s="147">
        <f t="shared" si="3"/>
        <v>4.3</v>
      </c>
      <c r="L9" s="147">
        <f>VLOOKUP($B9,'Impact of the crisis'!$C$6:$N$300,12,FALSE)</f>
        <v>4.7</v>
      </c>
      <c r="M9" s="147">
        <f>VLOOKUP($B9,'Impact of the crisis'!$C$6:$AB$300,26,FALSE)</f>
        <v>4.0999999999999996</v>
      </c>
      <c r="N9" s="147">
        <f>VLOOKUP($B9,'Conditions of people affected'!$C$6:$R$300,16,FALSE)</f>
        <v>4.3</v>
      </c>
      <c r="O9" s="147">
        <f>VLOOKUP($B9,'Conditions of people affected'!$C$6:$R$300,9,FALSE)</f>
        <v>4.5999999999999996</v>
      </c>
      <c r="P9" s="147">
        <f>VLOOKUP($B9,'Conditions of people affected'!$C$6:$R$300,15,FALSE)</f>
        <v>4</v>
      </c>
      <c r="Q9" s="147">
        <f t="shared" si="4"/>
        <v>3.7</v>
      </c>
      <c r="R9" s="147">
        <f>VLOOKUP($B9,'Complexity of the crisis'!$C$6:$AN$300,22,FALSE)</f>
        <v>3.4</v>
      </c>
      <c r="S9" s="147">
        <f>VLOOKUP($B9,'Complexity of the crisis'!$C$6:$AN$300,38,FALSE)</f>
        <v>4</v>
      </c>
      <c r="T9" s="151" t="str">
        <f>VLOOKUP(B9,Lists!$C$3:$E$300,3,FALSE)</f>
        <v>Africa</v>
      </c>
      <c r="U9" s="152">
        <f>VLOOKUP(B9,'INFORM Severity - hidden'!$C$5:$V$300,20,FALSE)</f>
        <v>45777</v>
      </c>
    </row>
    <row r="10" spans="1:21">
      <c r="A10" s="148" t="str">
        <f t="array" ref="A10">IFERROR(INDEX(Lists!$B$2:$B$200,SMALL(IF(Lists!$I$2:$I$200="Individual",ROW(Lists!$B$2:$B$200)),ROW(6:6))-1,1),"")</f>
        <v>Rohingya refugee crisis</v>
      </c>
      <c r="B10" s="149" t="str">
        <f>VLOOKUP(A10,Lists!$B$2:$G$200,2,FALSE)</f>
        <v>BGD002</v>
      </c>
      <c r="C10" s="149" t="str">
        <f>VLOOKUP(B10,'INFORM Severity - hidden'!$C$5:$D$200,2,FALSE)</f>
        <v>Bangladesh</v>
      </c>
      <c r="D10" s="149" t="str">
        <f>VLOOKUP(A10,Lists!$B$2:$G$200,3,FALSE)</f>
        <v>BGD</v>
      </c>
      <c r="E10" s="150" t="str">
        <f>VLOOKUP(A10,Lists!$B$2:$G$200,5,FALSE)</f>
        <v>International Displacement</v>
      </c>
      <c r="F10" s="144">
        <f t="shared" si="0"/>
        <v>3</v>
      </c>
      <c r="G10" s="145">
        <f t="shared" si="1"/>
        <v>3</v>
      </c>
      <c r="H10" s="145" t="str">
        <f t="shared" si="2"/>
        <v>Medium</v>
      </c>
      <c r="I10" s="146" t="str">
        <f>INDEX(Trends!$D$3:$D$404,MATCH(B10,Trends!$C$3:$C$404,0))</f>
        <v>Decreasing</v>
      </c>
      <c r="J10" s="145" t="str">
        <f>VLOOKUP($B10,Reliability!$A$3:$I$300,9,FALSE)</f>
        <v>Very High</v>
      </c>
      <c r="K10" s="147">
        <f t="shared" si="3"/>
        <v>2.8</v>
      </c>
      <c r="L10" s="147">
        <f>VLOOKUP($B10,'Impact of the crisis'!$C$6:$N$300,12,FALSE)</f>
        <v>0.2</v>
      </c>
      <c r="M10" s="147">
        <f>VLOOKUP($B10,'Impact of the crisis'!$C$6:$AB$300,26,FALSE)</f>
        <v>3.7</v>
      </c>
      <c r="N10" s="147">
        <f>VLOOKUP($B10,'Conditions of people affected'!$C$6:$R$300,16,FALSE)</f>
        <v>3.35</v>
      </c>
      <c r="O10" s="147">
        <f>VLOOKUP($B10,'Conditions of people affected'!$C$6:$R$300,9,FALSE)</f>
        <v>3.7</v>
      </c>
      <c r="P10" s="147">
        <f>VLOOKUP($B10,'Conditions of people affected'!$C$6:$R$300,15,FALSE)</f>
        <v>3</v>
      </c>
      <c r="Q10" s="147">
        <f t="shared" si="4"/>
        <v>2.5</v>
      </c>
      <c r="R10" s="147">
        <f>VLOOKUP($B10,'Complexity of the crisis'!$C$6:$AN$300,22,FALSE)</f>
        <v>2.5</v>
      </c>
      <c r="S10" s="147">
        <f>VLOOKUP($B10,'Complexity of the crisis'!$C$6:$AN$300,38,FALSE)</f>
        <v>2.5</v>
      </c>
      <c r="T10" s="151" t="str">
        <f>VLOOKUP(B10,Lists!$C$3:$E$300,3,FALSE)</f>
        <v>Asia</v>
      </c>
      <c r="U10" s="152">
        <f>VLOOKUP(B10,'INFORM Severity - hidden'!$C$5:$V$300,20,FALSE)</f>
        <v>45777</v>
      </c>
    </row>
    <row r="11" spans="1:21">
      <c r="A11" s="148" t="str">
        <f t="array" ref="A11">IFERROR(INDEX(Lists!$B$2:$B$200,SMALL(IF(Lists!$I$2:$I$200="Individual",ROW(Lists!$B$2:$B$200)),ROW(7:7))-1,1),"")</f>
        <v>Food Security Crisis in Bangladesh</v>
      </c>
      <c r="B11" s="149" t="str">
        <f>VLOOKUP(A11,Lists!$B$2:$G$200,2,FALSE)</f>
        <v>BGD012</v>
      </c>
      <c r="C11" s="149" t="str">
        <f>VLOOKUP(B11,'INFORM Severity - hidden'!$C$5:$D$200,2,FALSE)</f>
        <v>Bangladesh</v>
      </c>
      <c r="D11" s="149" t="str">
        <f>VLOOKUP(A11,Lists!$B$2:$G$200,3,FALSE)</f>
        <v>BGD</v>
      </c>
      <c r="E11" s="150" t="str">
        <f>VLOOKUP(A11,Lists!$B$2:$G$200,5,FALSE)</f>
        <v>Cyclone,Floods,Political/economic crisis</v>
      </c>
      <c r="F11" s="144">
        <f t="shared" si="0"/>
        <v>3.2</v>
      </c>
      <c r="G11" s="145">
        <f t="shared" si="1"/>
        <v>4</v>
      </c>
      <c r="H11" s="145" t="str">
        <f t="shared" si="2"/>
        <v>High</v>
      </c>
      <c r="I11" s="146" t="str">
        <f>INDEX(Trends!$D$3:$D$404,MATCH(B11,Trends!$C$3:$C$404,0))</f>
        <v>Decreasing</v>
      </c>
      <c r="J11" s="145" t="str">
        <f>VLOOKUP($B11,Reliability!$A$3:$I$300,9,FALSE)</f>
        <v>Very High</v>
      </c>
      <c r="K11" s="147">
        <f t="shared" si="3"/>
        <v>2.9</v>
      </c>
      <c r="L11" s="147">
        <f>VLOOKUP($B11,'Impact of the crisis'!$C$6:$N$300,12,FALSE)</f>
        <v>3.6</v>
      </c>
      <c r="M11" s="147">
        <f>VLOOKUP($B11,'Impact of the crisis'!$C$6:$AB$300,26,FALSE)</f>
        <v>2.5</v>
      </c>
      <c r="N11" s="147">
        <f>VLOOKUP($B11,'Conditions of people affected'!$C$6:$R$300,16,FALSE)</f>
        <v>4</v>
      </c>
      <c r="O11" s="147">
        <f>VLOOKUP($B11,'Conditions of people affected'!$C$6:$R$300,9,FALSE)</f>
        <v>5</v>
      </c>
      <c r="P11" s="147">
        <f>VLOOKUP($B11,'Conditions of people affected'!$C$6:$R$300,15,FALSE)</f>
        <v>3</v>
      </c>
      <c r="Q11" s="147">
        <f t="shared" si="4"/>
        <v>2</v>
      </c>
      <c r="R11" s="147">
        <f>VLOOKUP($B11,'Complexity of the crisis'!$C$6:$AN$300,22,FALSE)</f>
        <v>2.5</v>
      </c>
      <c r="S11" s="147">
        <f>VLOOKUP($B11,'Complexity of the crisis'!$C$6:$AN$300,38,FALSE)</f>
        <v>1.5</v>
      </c>
      <c r="T11" s="151" t="str">
        <f>VLOOKUP(B11,Lists!$C$3:$E$300,3,FALSE)</f>
        <v>Asia</v>
      </c>
      <c r="U11" s="152">
        <f>VLOOKUP(B11,'INFORM Severity - hidden'!$C$5:$V$300,20,FALSE)</f>
        <v>45777</v>
      </c>
    </row>
    <row r="12" spans="1:21">
      <c r="A12" s="148" t="str">
        <f t="array" ref="A12">IFERROR(INDEX(Lists!$B$2:$B$200,SMALL(IF(Lists!$I$2:$I$200="Individual",ROW(Lists!$B$2:$B$200)),ROW(8:8))-1,1),"")</f>
        <v>Displacement from Russia-Ukraine conflict in Bulgaria</v>
      </c>
      <c r="B12" s="149" t="str">
        <f>VLOOKUP(A12,Lists!$B$2:$G$200,2,FALSE)</f>
        <v>BGR002</v>
      </c>
      <c r="C12" s="149" t="str">
        <f>VLOOKUP(B12,'INFORM Severity - hidden'!$C$5:$D$200,2,FALSE)</f>
        <v>Bulgaria</v>
      </c>
      <c r="D12" s="149" t="str">
        <f>VLOOKUP(A12,Lists!$B$2:$G$200,3,FALSE)</f>
        <v>BGR</v>
      </c>
      <c r="E12" s="150" t="str">
        <f>VLOOKUP(A12,Lists!$B$2:$G$200,5,FALSE)</f>
        <v>International Displacement</v>
      </c>
      <c r="F12" s="144">
        <f t="shared" si="0"/>
        <v>1.5</v>
      </c>
      <c r="G12" s="145">
        <f t="shared" si="1"/>
        <v>2</v>
      </c>
      <c r="H12" s="145" t="str">
        <f t="shared" si="2"/>
        <v>Low</v>
      </c>
      <c r="I12" s="146" t="str">
        <f>INDEX(Trends!$D$3:$D$404,MATCH(B12,Trends!$C$3:$C$404,0))</f>
        <v>Stable</v>
      </c>
      <c r="J12" s="145" t="str">
        <f>VLOOKUP($B12,Reliability!$A$3:$I$300,9,FALSE)</f>
        <v>Very High</v>
      </c>
      <c r="K12" s="147">
        <f t="shared" si="3"/>
        <v>2.5</v>
      </c>
      <c r="L12" s="147">
        <f>VLOOKUP($B12,'Impact of the crisis'!$C$6:$N$300,12,FALSE)</f>
        <v>4</v>
      </c>
      <c r="M12" s="147">
        <f>VLOOKUP($B12,'Impact of the crisis'!$C$6:$AB$300,26,FALSE)</f>
        <v>1.5</v>
      </c>
      <c r="N12" s="147">
        <f>VLOOKUP($B12,'Conditions of people affected'!$C$6:$R$300,16,FALSE)</f>
        <v>1.25</v>
      </c>
      <c r="O12" s="147">
        <f>VLOOKUP($B12,'Conditions of people affected'!$C$6:$R$300,9,FALSE)</f>
        <v>1.5</v>
      </c>
      <c r="P12" s="147">
        <f>VLOOKUP($B12,'Conditions of people affected'!$C$6:$R$300,15,FALSE)</f>
        <v>1</v>
      </c>
      <c r="Q12" s="147">
        <f t="shared" si="4"/>
        <v>1.1000000000000001</v>
      </c>
      <c r="R12" s="147">
        <f>VLOOKUP($B12,'Complexity of the crisis'!$C$6:$AN$300,22,FALSE)</f>
        <v>1.2</v>
      </c>
      <c r="S12" s="147">
        <f>VLOOKUP($B12,'Complexity of the crisis'!$C$6:$AN$300,38,FALSE)</f>
        <v>1</v>
      </c>
      <c r="T12" s="151" t="str">
        <f>VLOOKUP(B12,Lists!$C$3:$E$300,3,FALSE)</f>
        <v>Europe</v>
      </c>
      <c r="U12" s="152">
        <f>VLOOKUP(B12,'INFORM Severity - hidden'!$C$5:$V$300,20,FALSE)</f>
        <v>45773</v>
      </c>
    </row>
    <row r="13" spans="1:21">
      <c r="A13" s="148" t="str">
        <f t="array" ref="A13">IFERROR(INDEX(Lists!$B$2:$B$200,SMALL(IF(Lists!$I$2:$I$200="Individual",ROW(Lists!$B$2:$B$200)),ROW(9:9))-1,1),"")</f>
        <v>Displacement from Russia-Ukraine conflict in Belarus</v>
      </c>
      <c r="B13" s="149" t="str">
        <f>VLOOKUP(A13,Lists!$B$2:$G$200,2,FALSE)</f>
        <v>BLR002</v>
      </c>
      <c r="C13" s="149" t="str">
        <f>VLOOKUP(B13,'INFORM Severity - hidden'!$C$5:$D$200,2,FALSE)</f>
        <v>Belarus</v>
      </c>
      <c r="D13" s="149" t="str">
        <f>VLOOKUP(A13,Lists!$B$2:$G$200,3,FALSE)</f>
        <v>BLR</v>
      </c>
      <c r="E13" s="150" t="str">
        <f>VLOOKUP(A13,Lists!$B$2:$G$200,5,FALSE)</f>
        <v>International Displacement</v>
      </c>
      <c r="F13" s="144">
        <f t="shared" si="0"/>
        <v>1.9</v>
      </c>
      <c r="G13" s="145">
        <f t="shared" si="1"/>
        <v>2</v>
      </c>
      <c r="H13" s="145" t="str">
        <f t="shared" si="2"/>
        <v>Low</v>
      </c>
      <c r="I13" s="146" t="str">
        <f>INDEX(Trends!$D$3:$D$404,MATCH(B13,Trends!$C$3:$C$404,0))</f>
        <v>Stable</v>
      </c>
      <c r="J13" s="145" t="str">
        <f>VLOOKUP($B13,Reliability!$A$3:$I$300,9,FALSE)</f>
        <v>High</v>
      </c>
      <c r="K13" s="147">
        <f t="shared" si="3"/>
        <v>2.7</v>
      </c>
      <c r="L13" s="147">
        <f>VLOOKUP($B13,'Impact of the crisis'!$C$6:$N$300,12,FALSE)</f>
        <v>4.3</v>
      </c>
      <c r="M13" s="147">
        <f>VLOOKUP($B13,'Impact of the crisis'!$C$6:$AB$300,26,FALSE)</f>
        <v>1.4</v>
      </c>
      <c r="N13" s="147">
        <f>VLOOKUP($B13,'Conditions of people affected'!$C$6:$R$300,16,FALSE)</f>
        <v>1.05</v>
      </c>
      <c r="O13" s="147">
        <f>VLOOKUP($B13,'Conditions of people affected'!$C$6:$R$300,9,FALSE)</f>
        <v>1.1000000000000001</v>
      </c>
      <c r="P13" s="147">
        <f>VLOOKUP($B13,'Conditions of people affected'!$C$6:$R$300,15,FALSE)</f>
        <v>1</v>
      </c>
      <c r="Q13" s="147">
        <f t="shared" si="4"/>
        <v>2.4</v>
      </c>
      <c r="R13" s="147">
        <f>VLOOKUP($B13,'Complexity of the crisis'!$C$6:$AN$300,22,FALSE)</f>
        <v>2.2999999999999998</v>
      </c>
      <c r="S13" s="147">
        <f>VLOOKUP($B13,'Complexity of the crisis'!$C$6:$AN$300,38,FALSE)</f>
        <v>2.5</v>
      </c>
      <c r="T13" s="151" t="str">
        <f>VLOOKUP(B13,Lists!$C$3:$E$300,3,FALSE)</f>
        <v>Europe</v>
      </c>
      <c r="U13" s="152">
        <f>VLOOKUP(B13,'INFORM Severity - hidden'!$C$5:$V$300,20,FALSE)</f>
        <v>45773</v>
      </c>
    </row>
    <row r="14" spans="1:21">
      <c r="A14" s="148" t="str">
        <f t="array" ref="A14">IFERROR(INDEX(Lists!$B$2:$B$200,SMALL(IF(Lists!$I$2:$I$200="Individual",ROW(Lists!$B$2:$B$200)),ROW(10:10))-1,1),"")</f>
        <v>Venezuela displacement in Brazil</v>
      </c>
      <c r="B14" s="149" t="str">
        <f>VLOOKUP(A14,Lists!$B$2:$G$200,2,FALSE)</f>
        <v>BRA002</v>
      </c>
      <c r="C14" s="149" t="str">
        <f>VLOOKUP(B14,'INFORM Severity - hidden'!$C$5:$D$200,2,FALSE)</f>
        <v>Brazil</v>
      </c>
      <c r="D14" s="149" t="str">
        <f>VLOOKUP(A14,Lists!$B$2:$G$200,3,FALSE)</f>
        <v>BRA</v>
      </c>
      <c r="E14" s="150" t="str">
        <f>VLOOKUP(A14,Lists!$B$2:$G$200,5,FALSE)</f>
        <v>International Displacement</v>
      </c>
      <c r="F14" s="144">
        <f t="shared" si="0"/>
        <v>2.5</v>
      </c>
      <c r="G14" s="145">
        <f t="shared" si="1"/>
        <v>3</v>
      </c>
      <c r="H14" s="145" t="str">
        <f t="shared" si="2"/>
        <v>Medium</v>
      </c>
      <c r="I14" s="146" t="str">
        <f>INDEX(Trends!$D$3:$D$404,MATCH(B14,Trends!$C$3:$C$404,0))</f>
        <v>Increasing</v>
      </c>
      <c r="J14" s="145" t="str">
        <f>VLOOKUP($B14,Reliability!$A$3:$I$300,9,FALSE)</f>
        <v>High</v>
      </c>
      <c r="K14" s="147">
        <f t="shared" si="3"/>
        <v>3.7</v>
      </c>
      <c r="L14" s="147">
        <f>VLOOKUP($B14,'Impact of the crisis'!$C$6:$N$300,12,FALSE)</f>
        <v>4.0999999999999996</v>
      </c>
      <c r="M14" s="147">
        <f>VLOOKUP($B14,'Impact of the crisis'!$C$6:$AB$300,26,FALSE)</f>
        <v>3.5</v>
      </c>
      <c r="N14" s="147">
        <f>VLOOKUP($B14,'Conditions of people affected'!$C$6:$R$300,16,FALSE)</f>
        <v>1.95</v>
      </c>
      <c r="O14" s="147">
        <f>VLOOKUP($B14,'Conditions of people affected'!$C$6:$R$300,9,FALSE)</f>
        <v>2.9</v>
      </c>
      <c r="P14" s="147">
        <f>VLOOKUP($B14,'Conditions of people affected'!$C$6:$R$300,15,FALSE)</f>
        <v>1</v>
      </c>
      <c r="Q14" s="147">
        <f t="shared" si="4"/>
        <v>2.2000000000000002</v>
      </c>
      <c r="R14" s="147">
        <f>VLOOKUP($B14,'Complexity of the crisis'!$C$6:$AN$300,22,FALSE)</f>
        <v>2.4</v>
      </c>
      <c r="S14" s="147">
        <f>VLOOKUP($B14,'Complexity of the crisis'!$C$6:$AN$300,38,FALSE)</f>
        <v>2</v>
      </c>
      <c r="T14" s="151" t="str">
        <f>VLOOKUP(B14,Lists!$C$3:$E$300,3,FALSE)</f>
        <v>Americas</v>
      </c>
      <c r="U14" s="152">
        <f>VLOOKUP(B14,'INFORM Severity - hidden'!$C$5:$V$300,20,FALSE)</f>
        <v>45777</v>
      </c>
    </row>
    <row r="15" spans="1:21">
      <c r="A15" s="148" t="str">
        <f t="array" ref="A15">IFERROR(INDEX(Lists!$B$2:$B$200,SMALL(IF(Lists!$I$2:$I$200="Individual",ROW(Lists!$B$2:$B$200)),ROW(11:11))-1,1),"")</f>
        <v>Complex crisis in CAR</v>
      </c>
      <c r="B15" s="149" t="str">
        <f>VLOOKUP(A15,Lists!$B$2:$G$200,2,FALSE)</f>
        <v>CAF001</v>
      </c>
      <c r="C15" s="149" t="str">
        <f>VLOOKUP(B15,'INFORM Severity - hidden'!$C$5:$D$200,2,FALSE)</f>
        <v>CAR</v>
      </c>
      <c r="D15" s="149" t="str">
        <f>VLOOKUP(A15,Lists!$B$2:$G$200,3,FALSE)</f>
        <v>CAF</v>
      </c>
      <c r="E15" s="150" t="str">
        <f>VLOOKUP(A15,Lists!$B$2:$G$200,5,FALSE)</f>
        <v>Conflict/ Violence,International Displacement</v>
      </c>
      <c r="F15" s="144">
        <f t="shared" si="0"/>
        <v>4</v>
      </c>
      <c r="G15" s="145">
        <f t="shared" si="1"/>
        <v>4</v>
      </c>
      <c r="H15" s="145" t="str">
        <f t="shared" si="2"/>
        <v>High</v>
      </c>
      <c r="I15" s="146" t="str">
        <f>INDEX(Trends!$D$3:$D$404,MATCH(B15,Trends!$C$3:$C$404,0))</f>
        <v>Stable</v>
      </c>
      <c r="J15" s="145" t="str">
        <f>VLOOKUP($B15,Reliability!$A$3:$I$300,9,FALSE)</f>
        <v>High</v>
      </c>
      <c r="K15" s="147">
        <f t="shared" si="3"/>
        <v>4.3</v>
      </c>
      <c r="L15" s="147">
        <f>VLOOKUP($B15,'Impact of the crisis'!$C$6:$N$300,12,FALSE)</f>
        <v>4.4000000000000004</v>
      </c>
      <c r="M15" s="147">
        <f>VLOOKUP($B15,'Impact of the crisis'!$C$6:$AB$300,26,FALSE)</f>
        <v>4.2</v>
      </c>
      <c r="N15" s="147">
        <f>VLOOKUP($B15,'Conditions of people affected'!$C$6:$R$300,16,FALSE)</f>
        <v>4</v>
      </c>
      <c r="O15" s="147">
        <f>VLOOKUP($B15,'Conditions of people affected'!$C$6:$R$300,9,FALSE)</f>
        <v>4</v>
      </c>
      <c r="P15" s="147">
        <f>VLOOKUP($B15,'Conditions of people affected'!$C$6:$R$300,15,FALSE)</f>
        <v>4</v>
      </c>
      <c r="Q15" s="147">
        <f t="shared" si="4"/>
        <v>3.9</v>
      </c>
      <c r="R15" s="147">
        <f>VLOOKUP($B15,'Complexity of the crisis'!$C$6:$AN$300,22,FALSE)</f>
        <v>3.8</v>
      </c>
      <c r="S15" s="147">
        <f>VLOOKUP($B15,'Complexity of the crisis'!$C$6:$AN$300,38,FALSE)</f>
        <v>4</v>
      </c>
      <c r="T15" s="151" t="str">
        <f>VLOOKUP(B15,Lists!$C$3:$E$300,3,FALSE)</f>
        <v>Africa</v>
      </c>
      <c r="U15" s="152">
        <f>VLOOKUP(B15,'INFORM Severity - hidden'!$C$5:$V$300,20,FALSE)</f>
        <v>45776</v>
      </c>
    </row>
    <row r="16" spans="1:21">
      <c r="A16" s="148" t="str">
        <f t="array" ref="A16">IFERROR(INDEX(Lists!$B$2:$B$200,SMALL(IF(Lists!$I$2:$I$200="Individual",ROW(Lists!$B$2:$B$200)),ROW(12:12))-1,1),"")</f>
        <v>Venezuela displacement in Chile</v>
      </c>
      <c r="B16" s="149" t="str">
        <f>VLOOKUP(A16,Lists!$B$2:$G$200,2,FALSE)</f>
        <v>CHL002</v>
      </c>
      <c r="C16" s="149" t="str">
        <f>VLOOKUP(B16,'INFORM Severity - hidden'!$C$5:$D$200,2,FALSE)</f>
        <v>Chile</v>
      </c>
      <c r="D16" s="149" t="str">
        <f>VLOOKUP(A16,Lists!$B$2:$G$200,3,FALSE)</f>
        <v>CHL</v>
      </c>
      <c r="E16" s="150" t="str">
        <f>VLOOKUP(A16,Lists!$B$2:$G$200,5,FALSE)</f>
        <v>International Displacement</v>
      </c>
      <c r="F16" s="144">
        <f t="shared" si="0"/>
        <v>2.8</v>
      </c>
      <c r="G16" s="145">
        <f t="shared" si="1"/>
        <v>3</v>
      </c>
      <c r="H16" s="145" t="str">
        <f t="shared" si="2"/>
        <v>Medium</v>
      </c>
      <c r="I16" s="146" t="str">
        <f>INDEX(Trends!$D$3:$D$404,MATCH(B16,Trends!$C$3:$C$404,0))</f>
        <v>Increasing</v>
      </c>
      <c r="J16" s="145" t="str">
        <f>VLOOKUP($B16,Reliability!$A$3:$I$300,9,FALSE)</f>
        <v>High</v>
      </c>
      <c r="K16" s="147">
        <f t="shared" si="3"/>
        <v>3.4</v>
      </c>
      <c r="L16" s="147">
        <f>VLOOKUP($B16,'Impact of the crisis'!$C$6:$N$300,12,FALSE)</f>
        <v>3.5</v>
      </c>
      <c r="M16" s="147">
        <f>VLOOKUP($B16,'Impact of the crisis'!$C$6:$AB$300,26,FALSE)</f>
        <v>3.4</v>
      </c>
      <c r="N16" s="147">
        <f>VLOOKUP($B16,'Conditions of people affected'!$C$6:$R$300,16,FALSE)</f>
        <v>3.05</v>
      </c>
      <c r="O16" s="147">
        <f>VLOOKUP($B16,'Conditions of people affected'!$C$6:$R$300,9,FALSE)</f>
        <v>3.1</v>
      </c>
      <c r="P16" s="147">
        <f>VLOOKUP($B16,'Conditions of people affected'!$C$6:$R$300,15,FALSE)</f>
        <v>3</v>
      </c>
      <c r="Q16" s="147">
        <f t="shared" si="4"/>
        <v>1.9</v>
      </c>
      <c r="R16" s="147">
        <f>VLOOKUP($B16,'Complexity of the crisis'!$C$6:$AN$300,22,FALSE)</f>
        <v>1.7</v>
      </c>
      <c r="S16" s="147">
        <f>VLOOKUP($B16,'Complexity of the crisis'!$C$6:$AN$300,38,FALSE)</f>
        <v>2</v>
      </c>
      <c r="T16" s="151" t="str">
        <f>VLOOKUP(B16,Lists!$C$3:$E$300,3,FALSE)</f>
        <v>Americas</v>
      </c>
      <c r="U16" s="152">
        <f>VLOOKUP(B16,'INFORM Severity - hidden'!$C$5:$V$300,20,FALSE)</f>
        <v>45777</v>
      </c>
    </row>
    <row r="17" spans="1:21">
      <c r="A17" s="148" t="str">
        <f t="array" ref="A17">IFERROR(INDEX(Lists!$B$2:$B$200,SMALL(IF(Lists!$I$2:$I$200="Individual",ROW(Lists!$B$2:$B$200)),ROW(13:13))-1,1),"")</f>
        <v>Lake Chad basin crisis in Cameroon</v>
      </c>
      <c r="B17" s="149" t="str">
        <f>VLOOKUP(A17,Lists!$B$2:$G$200,2,FALSE)</f>
        <v>CMR002</v>
      </c>
      <c r="C17" s="149" t="str">
        <f>VLOOKUP(B17,'INFORM Severity - hidden'!$C$5:$D$200,2,FALSE)</f>
        <v>Cameroon</v>
      </c>
      <c r="D17" s="149" t="str">
        <f>VLOOKUP(A17,Lists!$B$2:$G$200,3,FALSE)</f>
        <v>CMR</v>
      </c>
      <c r="E17" s="150" t="str">
        <f>VLOOKUP(A17,Lists!$B$2:$G$200,5,FALSE)</f>
        <v>Conflict/ Violence</v>
      </c>
      <c r="F17" s="144">
        <f t="shared" si="0"/>
        <v>3.4</v>
      </c>
      <c r="G17" s="145">
        <f t="shared" si="1"/>
        <v>4</v>
      </c>
      <c r="H17" s="145" t="str">
        <f t="shared" si="2"/>
        <v>High</v>
      </c>
      <c r="I17" s="146" t="str">
        <f>INDEX(Trends!$D$3:$D$404,MATCH(B17,Trends!$C$3:$C$404,0))</f>
        <v>Stable</v>
      </c>
      <c r="J17" s="145" t="str">
        <f>VLOOKUP($B17,Reliability!$A$3:$I$300,9,FALSE)</f>
        <v>Very High</v>
      </c>
      <c r="K17" s="147">
        <f t="shared" si="3"/>
        <v>3.5</v>
      </c>
      <c r="L17" s="147">
        <f>VLOOKUP($B17,'Impact of the crisis'!$C$6:$N$300,12,FALSE)</f>
        <v>1.6</v>
      </c>
      <c r="M17" s="147">
        <f>VLOOKUP($B17,'Impact of the crisis'!$C$6:$AB$300,26,FALSE)</f>
        <v>4.0999999999999996</v>
      </c>
      <c r="N17" s="147">
        <f>VLOOKUP($B17,'Conditions of people affected'!$C$6:$R$300,16,FALSE)</f>
        <v>3.3</v>
      </c>
      <c r="O17" s="147">
        <f>VLOOKUP($B17,'Conditions of people affected'!$C$6:$R$300,9,FALSE)</f>
        <v>3.6</v>
      </c>
      <c r="P17" s="147">
        <f>VLOOKUP($B17,'Conditions of people affected'!$C$6:$R$300,15,FALSE)</f>
        <v>3</v>
      </c>
      <c r="Q17" s="147">
        <f t="shared" si="4"/>
        <v>3.6</v>
      </c>
      <c r="R17" s="147">
        <f>VLOOKUP($B17,'Complexity of the crisis'!$C$6:$AN$300,22,FALSE)</f>
        <v>3.7</v>
      </c>
      <c r="S17" s="147">
        <f>VLOOKUP($B17,'Complexity of the crisis'!$C$6:$AN$300,38,FALSE)</f>
        <v>3.5</v>
      </c>
      <c r="T17" s="151" t="str">
        <f>VLOOKUP(B17,Lists!$C$3:$E$300,3,FALSE)</f>
        <v>Africa</v>
      </c>
      <c r="U17" s="152">
        <f>VLOOKUP(B17,'INFORM Severity - hidden'!$C$5:$V$300,20,FALSE)</f>
        <v>45776</v>
      </c>
    </row>
    <row r="18" spans="1:21">
      <c r="A18" s="148" t="str">
        <f t="array" ref="A18">IFERROR(INDEX(Lists!$B$2:$B$200,SMALL(IF(Lists!$I$2:$I$200="Individual",ROW(Lists!$B$2:$B$200)),ROW(14:14))-1,1),"")</f>
        <v>Anglophone Crisis in Cameroon</v>
      </c>
      <c r="B18" s="149" t="str">
        <f>VLOOKUP(A18,Lists!$B$2:$G$200,2,FALSE)</f>
        <v>CMR003</v>
      </c>
      <c r="C18" s="149" t="str">
        <f>VLOOKUP(B18,'INFORM Severity - hidden'!$C$5:$D$200,2,FALSE)</f>
        <v>Cameroon</v>
      </c>
      <c r="D18" s="149" t="str">
        <f>VLOOKUP(A18,Lists!$B$2:$G$200,3,FALSE)</f>
        <v>CMR</v>
      </c>
      <c r="E18" s="150" t="str">
        <f>VLOOKUP(A18,Lists!$B$2:$G$200,5,FALSE)</f>
        <v>Conflict/ Violence</v>
      </c>
      <c r="F18" s="144">
        <f t="shared" si="0"/>
        <v>3.6</v>
      </c>
      <c r="G18" s="145">
        <f t="shared" si="1"/>
        <v>4</v>
      </c>
      <c r="H18" s="145" t="str">
        <f t="shared" si="2"/>
        <v>High</v>
      </c>
      <c r="I18" s="146" t="str">
        <f>INDEX(Trends!$D$3:$D$404,MATCH(B18,Trends!$C$3:$C$404,0))</f>
        <v>Increasing</v>
      </c>
      <c r="J18" s="145" t="str">
        <f>VLOOKUP($B18,Reliability!$A$3:$I$300,9,FALSE)</f>
        <v>Very High</v>
      </c>
      <c r="K18" s="147">
        <f t="shared" si="3"/>
        <v>3.8</v>
      </c>
      <c r="L18" s="147">
        <f>VLOOKUP($B18,'Impact of the crisis'!$C$6:$N$300,12,FALSE)</f>
        <v>3.1</v>
      </c>
      <c r="M18" s="147">
        <f>VLOOKUP($B18,'Impact of the crisis'!$C$6:$AB$300,26,FALSE)</f>
        <v>4.0999999999999996</v>
      </c>
      <c r="N18" s="147">
        <f>VLOOKUP($B18,'Conditions of people affected'!$C$6:$R$300,16,FALSE)</f>
        <v>3.4</v>
      </c>
      <c r="O18" s="147">
        <f>VLOOKUP($B18,'Conditions of people affected'!$C$6:$R$300,9,FALSE)</f>
        <v>3.8</v>
      </c>
      <c r="P18" s="147">
        <f>VLOOKUP($B18,'Conditions of people affected'!$C$6:$R$300,15,FALSE)</f>
        <v>3</v>
      </c>
      <c r="Q18" s="147">
        <f t="shared" si="4"/>
        <v>3.9</v>
      </c>
      <c r="R18" s="147">
        <f>VLOOKUP($B18,'Complexity of the crisis'!$C$6:$AN$300,22,FALSE)</f>
        <v>3.7</v>
      </c>
      <c r="S18" s="147">
        <f>VLOOKUP($B18,'Complexity of the crisis'!$C$6:$AN$300,38,FALSE)</f>
        <v>4</v>
      </c>
      <c r="T18" s="151" t="str">
        <f>VLOOKUP(B18,Lists!$C$3:$E$300,3,FALSE)</f>
        <v>Africa</v>
      </c>
      <c r="U18" s="152">
        <f>VLOOKUP(B18,'INFORM Severity - hidden'!$C$5:$V$300,20,FALSE)</f>
        <v>45776</v>
      </c>
    </row>
    <row r="19" spans="1:21">
      <c r="A19" s="148" t="str">
        <f t="array" ref="A19">IFERROR(INDEX(Lists!$B$2:$B$200,SMALL(IF(Lists!$I$2:$I$200="Individual",ROW(Lists!$B$2:$B$200)),ROW(15:15))-1,1),"")</f>
        <v>CAR refugees in Cameroon</v>
      </c>
      <c r="B19" s="149" t="str">
        <f>VLOOKUP(A19,Lists!$B$2:$G$200,2,FALSE)</f>
        <v>CMR004</v>
      </c>
      <c r="C19" s="149" t="str">
        <f>VLOOKUP(B19,'INFORM Severity - hidden'!$C$5:$D$200,2,FALSE)</f>
        <v>Cameroon</v>
      </c>
      <c r="D19" s="149" t="str">
        <f>VLOOKUP(A19,Lists!$B$2:$G$200,3,FALSE)</f>
        <v>CMR</v>
      </c>
      <c r="E19" s="150" t="str">
        <f>VLOOKUP(A19,Lists!$B$2:$G$200,5,FALSE)</f>
        <v>Conflict/ Violence,International Displacement</v>
      </c>
      <c r="F19" s="144">
        <f t="shared" si="0"/>
        <v>2.9</v>
      </c>
      <c r="G19" s="145">
        <f t="shared" si="1"/>
        <v>3</v>
      </c>
      <c r="H19" s="145" t="str">
        <f t="shared" si="2"/>
        <v>Medium</v>
      </c>
      <c r="I19" s="146" t="str">
        <f>INDEX(Trends!$D$3:$D$404,MATCH(B19,Trends!$C$3:$C$404,0))</f>
        <v>Increasing</v>
      </c>
      <c r="J19" s="145" t="str">
        <f>VLOOKUP($B19,Reliability!$A$3:$I$300,9,FALSE)</f>
        <v>Very High</v>
      </c>
      <c r="K19" s="147">
        <f t="shared" si="3"/>
        <v>2.7</v>
      </c>
      <c r="L19" s="147">
        <f>VLOOKUP($B19,'Impact of the crisis'!$C$6:$N$300,12,FALSE)</f>
        <v>1.9</v>
      </c>
      <c r="M19" s="147">
        <f>VLOOKUP($B19,'Impact of the crisis'!$C$6:$AB$300,26,FALSE)</f>
        <v>3</v>
      </c>
      <c r="N19" s="147">
        <f>VLOOKUP($B19,'Conditions of people affected'!$C$6:$R$300,16,FALSE)</f>
        <v>2.7</v>
      </c>
      <c r="O19" s="147">
        <f>VLOOKUP($B19,'Conditions of people affected'!$C$6:$R$300,9,FALSE)</f>
        <v>2.4</v>
      </c>
      <c r="P19" s="147">
        <f>VLOOKUP($B19,'Conditions of people affected'!$C$6:$R$300,15,FALSE)</f>
        <v>3</v>
      </c>
      <c r="Q19" s="147">
        <f t="shared" si="4"/>
        <v>3.2</v>
      </c>
      <c r="R19" s="147">
        <f>VLOOKUP($B19,'Complexity of the crisis'!$C$6:$AN$300,22,FALSE)</f>
        <v>3.7</v>
      </c>
      <c r="S19" s="147">
        <f>VLOOKUP($B19,'Complexity of the crisis'!$C$6:$AN$300,38,FALSE)</f>
        <v>2.5</v>
      </c>
      <c r="T19" s="151" t="str">
        <f>VLOOKUP(B19,Lists!$C$3:$E$300,3,FALSE)</f>
        <v>Africa</v>
      </c>
      <c r="U19" s="152">
        <f>VLOOKUP(B19,'INFORM Severity - hidden'!$C$5:$V$300,20,FALSE)</f>
        <v>45776</v>
      </c>
    </row>
    <row r="20" spans="1:21">
      <c r="A20" s="148" t="str">
        <f t="array" ref="A20">IFERROR(INDEX(Lists!$B$2:$B$200,SMALL(IF(Lists!$I$2:$I$200="Individual",ROW(Lists!$B$2:$B$200)),ROW(16:16))-1,1),"")</f>
        <v>Complex crisis in DRC</v>
      </c>
      <c r="B20" s="149" t="str">
        <f>VLOOKUP(A20,Lists!$B$2:$G$200,2,FALSE)</f>
        <v>COD001</v>
      </c>
      <c r="C20" s="149" t="str">
        <f>VLOOKUP(B20,'INFORM Severity - hidden'!$C$5:$D$200,2,FALSE)</f>
        <v>DRC</v>
      </c>
      <c r="D20" s="149" t="str">
        <f>VLOOKUP(A20,Lists!$B$2:$G$200,3,FALSE)</f>
        <v>COD</v>
      </c>
      <c r="E20" s="150" t="str">
        <f>VLOOKUP(A20,Lists!$B$2:$G$200,5,FALSE)</f>
        <v>Conflict/ Violence,International Displacement</v>
      </c>
      <c r="F20" s="144">
        <f t="shared" si="0"/>
        <v>4.3</v>
      </c>
      <c r="G20" s="145">
        <f t="shared" si="1"/>
        <v>5</v>
      </c>
      <c r="H20" s="145" t="str">
        <f t="shared" si="2"/>
        <v>Very High</v>
      </c>
      <c r="I20" s="146" t="str">
        <f>INDEX(Trends!$D$3:$D$404,MATCH(B20,Trends!$C$3:$C$404,0))</f>
        <v>Decreasing</v>
      </c>
      <c r="J20" s="145" t="str">
        <f>VLOOKUP($B20,Reliability!$A$3:$I$300,9,FALSE)</f>
        <v>Very High</v>
      </c>
      <c r="K20" s="147">
        <f t="shared" si="3"/>
        <v>4.5999999999999996</v>
      </c>
      <c r="L20" s="147">
        <f>VLOOKUP($B20,'Impact of the crisis'!$C$6:$N$300,12,FALSE)</f>
        <v>5</v>
      </c>
      <c r="M20" s="147">
        <f>VLOOKUP($B20,'Impact of the crisis'!$C$6:$AB$300,26,FALSE)</f>
        <v>4.4000000000000004</v>
      </c>
      <c r="N20" s="147">
        <f>VLOOKUP($B20,'Conditions of people affected'!$C$6:$R$300,16,FALSE)</f>
        <v>4</v>
      </c>
      <c r="O20" s="147">
        <f>VLOOKUP($B20,'Conditions of people affected'!$C$6:$R$300,9,FALSE)</f>
        <v>5</v>
      </c>
      <c r="P20" s="147">
        <f>VLOOKUP($B20,'Conditions of people affected'!$C$6:$R$300,15,FALSE)</f>
        <v>3</v>
      </c>
      <c r="Q20" s="147">
        <f t="shared" si="4"/>
        <v>4.4000000000000004</v>
      </c>
      <c r="R20" s="147">
        <f>VLOOKUP($B20,'Complexity of the crisis'!$C$6:$AN$300,22,FALSE)</f>
        <v>4.3</v>
      </c>
      <c r="S20" s="147">
        <f>VLOOKUP($B20,'Complexity of the crisis'!$C$6:$AN$300,38,FALSE)</f>
        <v>4.5</v>
      </c>
      <c r="T20" s="151" t="str">
        <f>VLOOKUP(B20,Lists!$C$3:$E$300,3,FALSE)</f>
        <v>Africa</v>
      </c>
      <c r="U20" s="152">
        <f>VLOOKUP(B20,'INFORM Severity - hidden'!$C$5:$V$300,20,FALSE)</f>
        <v>45776</v>
      </c>
    </row>
    <row r="21" spans="1:21">
      <c r="A21" s="148" t="str">
        <f t="array" ref="A21">IFERROR(INDEX(Lists!$B$2:$B$200,SMALL(IF(Lists!$I$2:$I$200="Individual",ROW(Lists!$B$2:$B$200)),ROW(17:17))-1,1),"")</f>
        <v>Complex crisis in Colombia</v>
      </c>
      <c r="B21" s="149" t="str">
        <f>VLOOKUP(A21,Lists!$B$2:$G$200,2,FALSE)</f>
        <v>COL001</v>
      </c>
      <c r="C21" s="149" t="str">
        <f>VLOOKUP(B21,'INFORM Severity - hidden'!$C$5:$D$200,2,FALSE)</f>
        <v>Colombia</v>
      </c>
      <c r="D21" s="149" t="str">
        <f>VLOOKUP(A21,Lists!$B$2:$G$200,3,FALSE)</f>
        <v>COL</v>
      </c>
      <c r="E21" s="150" t="str">
        <f>VLOOKUP(A21,Lists!$B$2:$G$200,5,FALSE)</f>
        <v>Conflict/ Violence,International Displacement</v>
      </c>
      <c r="F21" s="144">
        <f t="shared" si="0"/>
        <v>3.9</v>
      </c>
      <c r="G21" s="145">
        <f t="shared" si="1"/>
        <v>4</v>
      </c>
      <c r="H21" s="145" t="str">
        <f t="shared" si="2"/>
        <v>High</v>
      </c>
      <c r="I21" s="146" t="str">
        <f>INDEX(Trends!$D$3:$D$404,MATCH(B21,Trends!$C$3:$C$404,0))</f>
        <v>Decreasing</v>
      </c>
      <c r="J21" s="145" t="str">
        <f>VLOOKUP($B21,Reliability!$A$3:$I$300,9,FALSE)</f>
        <v>Very High</v>
      </c>
      <c r="K21" s="147">
        <f t="shared" si="3"/>
        <v>4.4000000000000004</v>
      </c>
      <c r="L21" s="147">
        <f>VLOOKUP($B21,'Impact of the crisis'!$C$6:$N$300,12,FALSE)</f>
        <v>5</v>
      </c>
      <c r="M21" s="147">
        <f>VLOOKUP($B21,'Impact of the crisis'!$C$6:$AB$300,26,FALSE)</f>
        <v>4</v>
      </c>
      <c r="N21" s="147">
        <f>VLOOKUP($B21,'Conditions of people affected'!$C$6:$R$300,16,FALSE)</f>
        <v>3.95</v>
      </c>
      <c r="O21" s="147">
        <f>VLOOKUP($B21,'Conditions of people affected'!$C$6:$R$300,9,FALSE)</f>
        <v>4.9000000000000004</v>
      </c>
      <c r="P21" s="147">
        <f>VLOOKUP($B21,'Conditions of people affected'!$C$6:$R$300,15,FALSE)</f>
        <v>3</v>
      </c>
      <c r="Q21" s="147">
        <f t="shared" si="4"/>
        <v>3.5</v>
      </c>
      <c r="R21" s="147">
        <f>VLOOKUP($B21,'Complexity of the crisis'!$C$6:$AN$300,22,FALSE)</f>
        <v>3</v>
      </c>
      <c r="S21" s="147">
        <f>VLOOKUP($B21,'Complexity of the crisis'!$C$6:$AN$300,38,FALSE)</f>
        <v>4</v>
      </c>
      <c r="T21" s="151" t="str">
        <f>VLOOKUP(B21,Lists!$C$3:$E$300,3,FALSE)</f>
        <v>Americas</v>
      </c>
      <c r="U21" s="152">
        <f>VLOOKUP(B21,'INFORM Severity - hidden'!$C$5:$V$300,20,FALSE)</f>
        <v>45777</v>
      </c>
    </row>
    <row r="22" spans="1:21">
      <c r="A22" s="148" t="str">
        <f t="array" ref="A22">IFERROR(INDEX(Lists!$B$2:$B$200,SMALL(IF(Lists!$I$2:$I$200="Individual",ROW(Lists!$B$2:$B$200)),ROW(18:18))-1,1),"")</f>
        <v>Venezuela displacement in Colombia</v>
      </c>
      <c r="B22" s="149" t="str">
        <f>VLOOKUP(A22,Lists!$B$2:$G$200,2,FALSE)</f>
        <v>COL002</v>
      </c>
      <c r="C22" s="149" t="str">
        <f>VLOOKUP(B22,'INFORM Severity - hidden'!$C$5:$D$200,2,FALSE)</f>
        <v>Colombia</v>
      </c>
      <c r="D22" s="149" t="str">
        <f>VLOOKUP(A22,Lists!$B$2:$G$200,3,FALSE)</f>
        <v>COL</v>
      </c>
      <c r="E22" s="150" t="str">
        <f>VLOOKUP(A22,Lists!$B$2:$G$200,5,FALSE)</f>
        <v>International Displacement</v>
      </c>
      <c r="F22" s="144">
        <f t="shared" si="0"/>
        <v>3.3</v>
      </c>
      <c r="G22" s="145">
        <f t="shared" si="1"/>
        <v>4</v>
      </c>
      <c r="H22" s="145" t="str">
        <f t="shared" si="2"/>
        <v>High</v>
      </c>
      <c r="I22" s="146" t="str">
        <f>INDEX(Trends!$D$3:$D$404,MATCH(B22,Trends!$C$3:$C$404,0))</f>
        <v>Increasing</v>
      </c>
      <c r="J22" s="145" t="str">
        <f>VLOOKUP($B22,Reliability!$A$3:$I$300,9,FALSE)</f>
        <v>Very High</v>
      </c>
      <c r="K22" s="147">
        <f t="shared" si="3"/>
        <v>3.5</v>
      </c>
      <c r="L22" s="147">
        <f>VLOOKUP($B22,'Impact of the crisis'!$C$6:$N$300,12,FALSE)</f>
        <v>4.3</v>
      </c>
      <c r="M22" s="147">
        <f>VLOOKUP($B22,'Impact of the crisis'!$C$6:$AB$300,26,FALSE)</f>
        <v>2.9</v>
      </c>
      <c r="N22" s="147">
        <f>VLOOKUP($B22,'Conditions of people affected'!$C$6:$R$300,16,FALSE)</f>
        <v>3.6</v>
      </c>
      <c r="O22" s="147">
        <f>VLOOKUP($B22,'Conditions of people affected'!$C$6:$R$300,9,FALSE)</f>
        <v>4.2</v>
      </c>
      <c r="P22" s="147">
        <f>VLOOKUP($B22,'Conditions of people affected'!$C$6:$R$300,15,FALSE)</f>
        <v>3</v>
      </c>
      <c r="Q22" s="147">
        <f t="shared" si="4"/>
        <v>2.8</v>
      </c>
      <c r="R22" s="147">
        <f>VLOOKUP($B22,'Complexity of the crisis'!$C$6:$AN$300,22,FALSE)</f>
        <v>3</v>
      </c>
      <c r="S22" s="147">
        <f>VLOOKUP($B22,'Complexity of the crisis'!$C$6:$AN$300,38,FALSE)</f>
        <v>2.5</v>
      </c>
      <c r="T22" s="151" t="str">
        <f>VLOOKUP(B22,Lists!$C$3:$E$300,3,FALSE)</f>
        <v>Americas</v>
      </c>
      <c r="U22" s="152">
        <f>VLOOKUP(B22,'INFORM Severity - hidden'!$C$5:$V$300,20,FALSE)</f>
        <v>45777</v>
      </c>
    </row>
    <row r="23" spans="1:21">
      <c r="A23" s="148" t="str">
        <f t="array" ref="A23">IFERROR(INDEX(Lists!$B$2:$B$200,SMALL(IF(Lists!$I$2:$I$200="Individual",ROW(Lists!$B$2:$B$200)),ROW(19:19))-1,1),"")</f>
        <v>Nicaraguan refugees in Costa Rica</v>
      </c>
      <c r="B23" s="149" t="str">
        <f>VLOOKUP(A23,Lists!$B$2:$G$200,2,FALSE)</f>
        <v>CRI002</v>
      </c>
      <c r="C23" s="149" t="str">
        <f>VLOOKUP(B23,'INFORM Severity - hidden'!$C$5:$D$200,2,FALSE)</f>
        <v>Costa Rica</v>
      </c>
      <c r="D23" s="149" t="str">
        <f>VLOOKUP(A23,Lists!$B$2:$G$200,3,FALSE)</f>
        <v>CRI</v>
      </c>
      <c r="E23" s="150" t="str">
        <f>VLOOKUP(A23,Lists!$B$2:$G$200,5,FALSE)</f>
        <v>International Displacement</v>
      </c>
      <c r="F23" s="144">
        <f t="shared" si="0"/>
        <v>2.2000000000000002</v>
      </c>
      <c r="G23" s="145">
        <f t="shared" si="1"/>
        <v>3</v>
      </c>
      <c r="H23" s="145" t="str">
        <f t="shared" si="2"/>
        <v>Medium</v>
      </c>
      <c r="I23" s="146" t="str">
        <f>INDEX(Trends!$D$3:$D$404,MATCH(B23,Trends!$C$3:$C$404,0))</f>
        <v>Decreasing</v>
      </c>
      <c r="J23" s="145" t="str">
        <f>VLOOKUP($B23,Reliability!$A$3:$I$300,9,FALSE)</f>
        <v>Medium</v>
      </c>
      <c r="K23" s="147">
        <f t="shared" si="3"/>
        <v>2.8</v>
      </c>
      <c r="L23" s="147">
        <f>VLOOKUP($B23,'Impact of the crisis'!$C$6:$N$300,12,FALSE)</f>
        <v>2.5</v>
      </c>
      <c r="M23" s="147">
        <f>VLOOKUP($B23,'Impact of the crisis'!$C$6:$AB$300,26,FALSE)</f>
        <v>2.9</v>
      </c>
      <c r="N23" s="147">
        <f>VLOOKUP($B23,'Conditions of people affected'!$C$6:$R$300,16,FALSE)</f>
        <v>2.6</v>
      </c>
      <c r="O23" s="147">
        <f>VLOOKUP($B23,'Conditions of people affected'!$C$6:$R$300,9,FALSE)</f>
        <v>2.2000000000000002</v>
      </c>
      <c r="P23" s="147">
        <f>VLOOKUP($B23,'Conditions of people affected'!$C$6:$R$300,15,FALSE)</f>
        <v>3</v>
      </c>
      <c r="Q23" s="147">
        <f t="shared" si="4"/>
        <v>1</v>
      </c>
      <c r="R23" s="147">
        <f>VLOOKUP($B23,'Complexity of the crisis'!$C$6:$AN$300,22,FALSE)</f>
        <v>0.9</v>
      </c>
      <c r="S23" s="147">
        <f>VLOOKUP($B23,'Complexity of the crisis'!$C$6:$AN$300,38,FALSE)</f>
        <v>1</v>
      </c>
      <c r="T23" s="151" t="str">
        <f>VLOOKUP(B23,Lists!$C$3:$E$300,3,FALSE)</f>
        <v>Americas</v>
      </c>
      <c r="U23" s="152">
        <f>VLOOKUP(B23,'INFORM Severity - hidden'!$C$5:$V$300,20,FALSE)</f>
        <v>45777</v>
      </c>
    </row>
    <row r="24" spans="1:21">
      <c r="A24" s="148" t="str">
        <f t="array" ref="A24">IFERROR(INDEX(Lists!$B$2:$B$200,SMALL(IF(Lists!$I$2:$I$200="Individual",ROW(Lists!$B$2:$B$200)),ROW(20:20))-1,1),"")</f>
        <v>Displacement from Russia-Ukraine conflict in Czechia</v>
      </c>
      <c r="B24" s="149" t="str">
        <f>VLOOKUP(A24,Lists!$B$2:$G$200,2,FALSE)</f>
        <v>CZE002</v>
      </c>
      <c r="C24" s="149" t="str">
        <f>VLOOKUP(B24,'INFORM Severity - hidden'!$C$5:$D$200,2,FALSE)</f>
        <v>Czech Republic</v>
      </c>
      <c r="D24" s="149" t="str">
        <f>VLOOKUP(A24,Lists!$B$2:$G$200,3,FALSE)</f>
        <v>CZE</v>
      </c>
      <c r="E24" s="150" t="str">
        <f>VLOOKUP(A24,Lists!$B$2:$G$200,5,FALSE)</f>
        <v>International Displacement</v>
      </c>
      <c r="F24" s="144">
        <f t="shared" si="0"/>
        <v>1.9</v>
      </c>
      <c r="G24" s="145">
        <f t="shared" si="1"/>
        <v>2</v>
      </c>
      <c r="H24" s="145" t="str">
        <f t="shared" si="2"/>
        <v>Low</v>
      </c>
      <c r="I24" s="146" t="str">
        <f>INDEX(Trends!$D$3:$D$404,MATCH(B24,Trends!$C$3:$C$404,0))</f>
        <v>Stable</v>
      </c>
      <c r="J24" s="145" t="str">
        <f>VLOOKUP($B24,Reliability!$A$3:$I$300,9,FALSE)</f>
        <v>Very High</v>
      </c>
      <c r="K24" s="147">
        <f t="shared" si="3"/>
        <v>2.9</v>
      </c>
      <c r="L24" s="147">
        <f>VLOOKUP($B24,'Impact of the crisis'!$C$6:$N$300,12,FALSE)</f>
        <v>4.2</v>
      </c>
      <c r="M24" s="147">
        <f>VLOOKUP($B24,'Impact of the crisis'!$C$6:$AB$300,26,FALSE)</f>
        <v>2</v>
      </c>
      <c r="N24" s="147">
        <f>VLOOKUP($B24,'Conditions of people affected'!$C$6:$R$300,16,FALSE)</f>
        <v>1.85</v>
      </c>
      <c r="O24" s="147">
        <f>VLOOKUP($B24,'Conditions of people affected'!$C$6:$R$300,9,FALSE)</f>
        <v>2.7</v>
      </c>
      <c r="P24" s="147">
        <f>VLOOKUP($B24,'Conditions of people affected'!$C$6:$R$300,15,FALSE)</f>
        <v>1</v>
      </c>
      <c r="Q24" s="147">
        <f t="shared" si="4"/>
        <v>1.1000000000000001</v>
      </c>
      <c r="R24" s="147">
        <f>VLOOKUP($B24,'Complexity of the crisis'!$C$6:$AN$300,22,FALSE)</f>
        <v>0.6</v>
      </c>
      <c r="S24" s="147">
        <f>VLOOKUP($B24,'Complexity of the crisis'!$C$6:$AN$300,38,FALSE)</f>
        <v>1.5</v>
      </c>
      <c r="T24" s="151" t="str">
        <f>VLOOKUP(B24,Lists!$C$3:$E$300,3,FALSE)</f>
        <v>Europe</v>
      </c>
      <c r="U24" s="152">
        <f>VLOOKUP(B24,'INFORM Severity - hidden'!$C$5:$V$300,20,FALSE)</f>
        <v>45773</v>
      </c>
    </row>
    <row r="25" spans="1:21">
      <c r="A25" s="148" t="str">
        <f t="array" ref="A25">IFERROR(INDEX(Lists!$B$2:$B$200,SMALL(IF(Lists!$I$2:$I$200="Individual",ROW(Lists!$B$2:$B$200)),ROW(21:21))-1,1),"")</f>
        <v>Mixed migration in Djibouti</v>
      </c>
      <c r="B25" s="149" t="str">
        <f>VLOOKUP(A25,Lists!$B$2:$G$200,2,FALSE)</f>
        <v>DJI002</v>
      </c>
      <c r="C25" s="149" t="str">
        <f>VLOOKUP(B25,'INFORM Severity - hidden'!$C$5:$D$200,2,FALSE)</f>
        <v>Djibouti</v>
      </c>
      <c r="D25" s="149" t="str">
        <f>VLOOKUP(A25,Lists!$B$2:$G$200,3,FALSE)</f>
        <v>DJI</v>
      </c>
      <c r="E25" s="150" t="str">
        <f>VLOOKUP(A25,Lists!$B$2:$G$200,5,FALSE)</f>
        <v>International Displacement</v>
      </c>
      <c r="F25" s="144">
        <f t="shared" si="0"/>
        <v>1.5</v>
      </c>
      <c r="G25" s="145">
        <f t="shared" si="1"/>
        <v>2</v>
      </c>
      <c r="H25" s="145" t="str">
        <f t="shared" si="2"/>
        <v>Low</v>
      </c>
      <c r="I25" s="146" t="str">
        <f>INDEX(Trends!$D$3:$D$404,MATCH(B25,Trends!$C$3:$C$404,0))</f>
        <v>Stable</v>
      </c>
      <c r="J25" s="145" t="str">
        <f>VLOOKUP($B25,Reliability!$A$3:$I$300,9,FALSE)</f>
        <v>High</v>
      </c>
      <c r="K25" s="147">
        <f t="shared" si="3"/>
        <v>2.1</v>
      </c>
      <c r="L25" s="147">
        <f>VLOOKUP($B25,'Impact of the crisis'!$C$6:$N$300,12,FALSE)</f>
        <v>1.7</v>
      </c>
      <c r="M25" s="147">
        <f>VLOOKUP($B25,'Impact of the crisis'!$C$6:$AB$300,26,FALSE)</f>
        <v>2.2999999999999998</v>
      </c>
      <c r="N25" s="147">
        <f>VLOOKUP($B25,'Conditions of people affected'!$C$6:$R$300,16,FALSE)</f>
        <v>0.95</v>
      </c>
      <c r="O25" s="147">
        <f>VLOOKUP($B25,'Conditions of people affected'!$C$6:$R$300,9,FALSE)</f>
        <v>0.9</v>
      </c>
      <c r="P25" s="147">
        <f>VLOOKUP($B25,'Conditions of people affected'!$C$6:$R$300,15,FALSE)</f>
        <v>1</v>
      </c>
      <c r="Q25" s="147">
        <f t="shared" si="4"/>
        <v>1.8</v>
      </c>
      <c r="R25" s="147">
        <f>VLOOKUP($B25,'Complexity of the crisis'!$C$6:$AN$300,22,FALSE)</f>
        <v>2.5</v>
      </c>
      <c r="S25" s="147">
        <f>VLOOKUP($B25,'Complexity of the crisis'!$C$6:$AN$300,38,FALSE)</f>
        <v>1</v>
      </c>
      <c r="T25" s="151" t="str">
        <f>VLOOKUP(B25,Lists!$C$3:$E$300,3,FALSE)</f>
        <v>Africa</v>
      </c>
      <c r="U25" s="152">
        <f>VLOOKUP(B25,'INFORM Severity - hidden'!$C$5:$V$300,20,FALSE)</f>
        <v>45777</v>
      </c>
    </row>
    <row r="26" spans="1:21">
      <c r="A26" s="148" t="str">
        <f t="array" ref="A26">IFERROR(INDEX(Lists!$B$2:$B$200,SMALL(IF(Lists!$I$2:$I$200="Individual",ROW(Lists!$B$2:$B$200)),ROW(22:22))-1,1),"")</f>
        <v>Drought in Djibouti</v>
      </c>
      <c r="B26" s="149" t="str">
        <f>VLOOKUP(A26,Lists!$B$2:$G$200,2,FALSE)</f>
        <v>DJI003</v>
      </c>
      <c r="C26" s="149" t="str">
        <f>VLOOKUP(B26,'INFORM Severity - hidden'!$C$5:$D$200,2,FALSE)</f>
        <v>Djibouti</v>
      </c>
      <c r="D26" s="149" t="str">
        <f>VLOOKUP(A26,Lists!$B$2:$G$200,3,FALSE)</f>
        <v>DJI</v>
      </c>
      <c r="E26" s="150" t="str">
        <f>VLOOKUP(A26,Lists!$B$2:$G$200,5,FALSE)</f>
        <v>Drought/drier conditions</v>
      </c>
      <c r="F26" s="144">
        <f t="shared" si="0"/>
        <v>2.6</v>
      </c>
      <c r="G26" s="145">
        <f t="shared" si="1"/>
        <v>3</v>
      </c>
      <c r="H26" s="145" t="str">
        <f t="shared" si="2"/>
        <v>Medium</v>
      </c>
      <c r="I26" s="146" t="str">
        <f>INDEX(Trends!$D$3:$D$404,MATCH(B26,Trends!$C$3:$C$404,0))</f>
        <v>Stable</v>
      </c>
      <c r="J26" s="145" t="str">
        <f>VLOOKUP($B26,Reliability!$A$3:$I$300,9,FALSE)</f>
        <v>Medium</v>
      </c>
      <c r="K26" s="147">
        <f t="shared" si="3"/>
        <v>2.2000000000000002</v>
      </c>
      <c r="L26" s="147">
        <f>VLOOKUP($B26,'Impact of the crisis'!$C$6:$N$300,12,FALSE)</f>
        <v>3.2</v>
      </c>
      <c r="M26" s="147">
        <f>VLOOKUP($B26,'Impact of the crisis'!$C$6:$AB$300,26,FALSE)</f>
        <v>1.6</v>
      </c>
      <c r="N26" s="147">
        <f>VLOOKUP($B26,'Conditions of people affected'!$C$6:$R$300,16,FALSE)</f>
        <v>2.7</v>
      </c>
      <c r="O26" s="147">
        <f>VLOOKUP($B26,'Conditions of people affected'!$C$6:$R$300,9,FALSE)</f>
        <v>2.4</v>
      </c>
      <c r="P26" s="147">
        <f>VLOOKUP($B26,'Conditions of people affected'!$C$6:$R$300,15,FALSE)</f>
        <v>3</v>
      </c>
      <c r="Q26" s="147">
        <f t="shared" si="4"/>
        <v>2.8</v>
      </c>
      <c r="R26" s="147">
        <f>VLOOKUP($B26,'Complexity of the crisis'!$C$6:$AN$300,22,FALSE)</f>
        <v>2.5</v>
      </c>
      <c r="S26" s="147">
        <f>VLOOKUP($B26,'Complexity of the crisis'!$C$6:$AN$300,38,FALSE)</f>
        <v>3</v>
      </c>
      <c r="T26" s="151" t="str">
        <f>VLOOKUP(B26,Lists!$C$3:$E$300,3,FALSE)</f>
        <v>Africa</v>
      </c>
      <c r="U26" s="152">
        <f>VLOOKUP(B26,'INFORM Severity - hidden'!$C$5:$V$300,20,FALSE)</f>
        <v>45777</v>
      </c>
    </row>
    <row r="27" spans="1:21">
      <c r="A27" s="148" t="str">
        <f t="array" ref="A27">IFERROR(INDEX(Lists!$B$2:$B$200,SMALL(IF(Lists!$I$2:$I$200="Individual",ROW(Lists!$B$2:$B$200)),ROW(23:23))-1,1),"")</f>
        <v>Venezuela displacement in Dominican Republic</v>
      </c>
      <c r="B27" s="149" t="str">
        <f>VLOOKUP(A27,Lists!$B$2:$G$200,2,FALSE)</f>
        <v>DOM002</v>
      </c>
      <c r="C27" s="149" t="str">
        <f>VLOOKUP(B27,'INFORM Severity - hidden'!$C$5:$D$200,2,FALSE)</f>
        <v>Dominican Republic</v>
      </c>
      <c r="D27" s="149" t="str">
        <f>VLOOKUP(A27,Lists!$B$2:$G$200,3,FALSE)</f>
        <v>DOM</v>
      </c>
      <c r="E27" s="150" t="str">
        <f>VLOOKUP(A27,Lists!$B$2:$G$200,5,FALSE)</f>
        <v>International Displacement</v>
      </c>
      <c r="F27" s="144">
        <f t="shared" si="0"/>
        <v>1.8</v>
      </c>
      <c r="G27" s="145">
        <f t="shared" si="1"/>
        <v>2</v>
      </c>
      <c r="H27" s="145" t="str">
        <f t="shared" si="2"/>
        <v>Low</v>
      </c>
      <c r="I27" s="146" t="str">
        <f>INDEX(Trends!$D$3:$D$404,MATCH(B27,Trends!$C$3:$C$404,0))</f>
        <v>Stable</v>
      </c>
      <c r="J27" s="145" t="str">
        <f>VLOOKUP($B27,Reliability!$A$3:$I$300,9,FALSE)</f>
        <v>High</v>
      </c>
      <c r="K27" s="147">
        <f t="shared" si="3"/>
        <v>3.2</v>
      </c>
      <c r="L27" s="147">
        <f>VLOOKUP($B27,'Impact of the crisis'!$C$6:$N$300,12,FALSE)</f>
        <v>4.0999999999999996</v>
      </c>
      <c r="M27" s="147">
        <f>VLOOKUP($B27,'Impact of the crisis'!$C$6:$AB$300,26,FALSE)</f>
        <v>2.7</v>
      </c>
      <c r="N27" s="147">
        <f>VLOOKUP($B27,'Conditions of people affected'!$C$6:$R$300,16,FALSE)</f>
        <v>1.25</v>
      </c>
      <c r="O27" s="147">
        <f>VLOOKUP($B27,'Conditions of people affected'!$C$6:$R$300,9,FALSE)</f>
        <v>1.5</v>
      </c>
      <c r="P27" s="147">
        <f>VLOOKUP($B27,'Conditions of people affected'!$C$6:$R$300,15,FALSE)</f>
        <v>1</v>
      </c>
      <c r="Q27" s="147">
        <f t="shared" si="4"/>
        <v>1.2</v>
      </c>
      <c r="R27" s="147">
        <f>VLOOKUP($B27,'Complexity of the crisis'!$C$6:$AN$300,22,FALSE)</f>
        <v>1.3</v>
      </c>
      <c r="S27" s="147">
        <f>VLOOKUP($B27,'Complexity of the crisis'!$C$6:$AN$300,38,FALSE)</f>
        <v>1</v>
      </c>
      <c r="T27" s="151" t="str">
        <f>VLOOKUP(B27,Lists!$C$3:$E$300,3,FALSE)</f>
        <v>Americas</v>
      </c>
      <c r="U27" s="152">
        <f>VLOOKUP(B27,'INFORM Severity - hidden'!$C$5:$V$300,20,FALSE)</f>
        <v>45777</v>
      </c>
    </row>
    <row r="28" spans="1:21">
      <c r="A28" s="148" t="str">
        <f t="array" ref="A28">IFERROR(INDEX(Lists!$B$2:$B$200,SMALL(IF(Lists!$I$2:$I$200="Individual",ROW(Lists!$B$2:$B$200)),ROW(24:24))-1,1),"")</f>
        <v>Mixed migration flows in Algeria</v>
      </c>
      <c r="B28" s="149" t="str">
        <f>VLOOKUP(A28,Lists!$B$2:$G$200,2,FALSE)</f>
        <v>DZA002</v>
      </c>
      <c r="C28" s="149" t="str">
        <f>VLOOKUP(B28,'INFORM Severity - hidden'!$C$5:$D$200,2,FALSE)</f>
        <v>Algeria</v>
      </c>
      <c r="D28" s="149" t="str">
        <f>VLOOKUP(A28,Lists!$B$2:$G$200,3,FALSE)</f>
        <v>DZA</v>
      </c>
      <c r="E28" s="150" t="str">
        <f>VLOOKUP(A28,Lists!$B$2:$G$200,5,FALSE)</f>
        <v>International Displacement</v>
      </c>
      <c r="F28" s="144">
        <f t="shared" si="0"/>
        <v>2.6</v>
      </c>
      <c r="G28" s="145">
        <f t="shared" si="1"/>
        <v>3</v>
      </c>
      <c r="H28" s="145" t="str">
        <f t="shared" si="2"/>
        <v>Medium</v>
      </c>
      <c r="I28" s="146" t="str">
        <f>INDEX(Trends!$D$3:$D$404,MATCH(B28,Trends!$C$3:$C$404,0))</f>
        <v>Stable</v>
      </c>
      <c r="J28" s="145" t="str">
        <f>VLOOKUP($B28,Reliability!$A$3:$I$300,9,FALSE)</f>
        <v>High</v>
      </c>
      <c r="K28" s="147">
        <f t="shared" si="3"/>
        <v>3.9</v>
      </c>
      <c r="L28" s="147">
        <f>VLOOKUP($B28,'Impact of the crisis'!$C$6:$N$300,12,FALSE)</f>
        <v>5</v>
      </c>
      <c r="M28" s="147">
        <f>VLOOKUP($B28,'Impact of the crisis'!$C$6:$AB$300,26,FALSE)</f>
        <v>3.1</v>
      </c>
      <c r="N28" s="147">
        <f>VLOOKUP($B28,'Conditions of people affected'!$C$6:$R$300,16,FALSE)</f>
        <v>1.7</v>
      </c>
      <c r="O28" s="147">
        <f>VLOOKUP($B28,'Conditions of people affected'!$C$6:$R$300,9,FALSE)</f>
        <v>2.4</v>
      </c>
      <c r="P28" s="147">
        <f>VLOOKUP($B28,'Conditions of people affected'!$C$6:$R$300,15,FALSE)</f>
        <v>1</v>
      </c>
      <c r="Q28" s="147">
        <f t="shared" si="4"/>
        <v>2.7</v>
      </c>
      <c r="R28" s="147">
        <f>VLOOKUP($B28,'Complexity of the crisis'!$C$6:$AN$300,22,FALSE)</f>
        <v>2.9</v>
      </c>
      <c r="S28" s="147">
        <f>VLOOKUP($B28,'Complexity of the crisis'!$C$6:$AN$300,38,FALSE)</f>
        <v>2.5</v>
      </c>
      <c r="T28" s="151" t="str">
        <f>VLOOKUP(B28,Lists!$C$3:$E$300,3,FALSE)</f>
        <v>Africa</v>
      </c>
      <c r="U28" s="152">
        <f>VLOOKUP(B28,'INFORM Severity - hidden'!$C$5:$V$300,20,FALSE)</f>
        <v>45757</v>
      </c>
    </row>
    <row r="29" spans="1:21">
      <c r="A29" s="148" t="str">
        <f t="array" ref="A29">IFERROR(INDEX(Lists!$B$2:$B$200,SMALL(IF(Lists!$I$2:$I$200="Individual",ROW(Lists!$B$2:$B$200)),ROW(25:25))-1,1),"")</f>
        <v>Sahrawi refugees in Algeria</v>
      </c>
      <c r="B29" s="149" t="str">
        <f>VLOOKUP(A29,Lists!$B$2:$G$200,2,FALSE)</f>
        <v>DZA003</v>
      </c>
      <c r="C29" s="149" t="str">
        <f>VLOOKUP(B29,'INFORM Severity - hidden'!$C$5:$D$200,2,FALSE)</f>
        <v>Algeria</v>
      </c>
      <c r="D29" s="149" t="str">
        <f>VLOOKUP(A29,Lists!$B$2:$G$200,3,FALSE)</f>
        <v>DZA</v>
      </c>
      <c r="E29" s="150" t="str">
        <f>VLOOKUP(A29,Lists!$B$2:$G$200,5,FALSE)</f>
        <v>International Displacement</v>
      </c>
      <c r="F29" s="144">
        <f t="shared" si="0"/>
        <v>2.5</v>
      </c>
      <c r="G29" s="145">
        <f t="shared" si="1"/>
        <v>3</v>
      </c>
      <c r="H29" s="145" t="str">
        <f t="shared" si="2"/>
        <v>Medium</v>
      </c>
      <c r="I29" s="146" t="str">
        <f>INDEX(Trends!$D$3:$D$404,MATCH(B29,Trends!$C$3:$C$404,0))</f>
        <v>Stable</v>
      </c>
      <c r="J29" s="145" t="str">
        <f>VLOOKUP($B29,Reliability!$A$3:$I$300,9,FALSE)</f>
        <v>High</v>
      </c>
      <c r="K29" s="147">
        <f t="shared" si="3"/>
        <v>2.2000000000000002</v>
      </c>
      <c r="L29" s="147">
        <f>VLOOKUP($B29,'Impact of the crisis'!$C$6:$N$300,12,FALSE)</f>
        <v>1.1000000000000001</v>
      </c>
      <c r="M29" s="147">
        <f>VLOOKUP($B29,'Impact of the crisis'!$C$6:$AB$300,26,FALSE)</f>
        <v>2.7</v>
      </c>
      <c r="N29" s="147">
        <f>VLOOKUP($B29,'Conditions of people affected'!$C$6:$R$300,16,FALSE)</f>
        <v>2.5499999999999998</v>
      </c>
      <c r="O29" s="147">
        <f>VLOOKUP($B29,'Conditions of people affected'!$C$6:$R$300,9,FALSE)</f>
        <v>2.1</v>
      </c>
      <c r="P29" s="147">
        <f>VLOOKUP($B29,'Conditions of people affected'!$C$6:$R$300,15,FALSE)</f>
        <v>3</v>
      </c>
      <c r="Q29" s="147">
        <f t="shared" si="4"/>
        <v>2.5</v>
      </c>
      <c r="R29" s="147">
        <f>VLOOKUP($B29,'Complexity of the crisis'!$C$6:$AN$300,22,FALSE)</f>
        <v>2.9</v>
      </c>
      <c r="S29" s="147">
        <f>VLOOKUP($B29,'Complexity of the crisis'!$C$6:$AN$300,38,FALSE)</f>
        <v>2</v>
      </c>
      <c r="T29" s="151" t="str">
        <f>VLOOKUP(B29,Lists!$C$3:$E$300,3,FALSE)</f>
        <v>Africa</v>
      </c>
      <c r="U29" s="152">
        <f>VLOOKUP(B29,'INFORM Severity - hidden'!$C$5:$V$300,20,FALSE)</f>
        <v>45757</v>
      </c>
    </row>
    <row r="30" spans="1:21">
      <c r="A30" s="148" t="str">
        <f t="array" ref="A30">IFERROR(INDEX(Lists!$B$2:$B$200,SMALL(IF(Lists!$I$2:$I$200="Individual",ROW(Lists!$B$2:$B$200)),ROW(26:26))-1,1),"")</f>
        <v>Venezuela displacement in Ecuador</v>
      </c>
      <c r="B30" s="149" t="str">
        <f>VLOOKUP(A30,Lists!$B$2:$G$200,2,FALSE)</f>
        <v>ECU002</v>
      </c>
      <c r="C30" s="149" t="str">
        <f>VLOOKUP(B30,'INFORM Severity - hidden'!$C$5:$D$200,2,FALSE)</f>
        <v>Ecuador</v>
      </c>
      <c r="D30" s="149" t="str">
        <f>VLOOKUP(A30,Lists!$B$2:$G$200,3,FALSE)</f>
        <v>ECU</v>
      </c>
      <c r="E30" s="150" t="str">
        <f>VLOOKUP(A30,Lists!$B$2:$G$200,5,FALSE)</f>
        <v>International Displacement</v>
      </c>
      <c r="F30" s="144">
        <f t="shared" si="0"/>
        <v>2.9</v>
      </c>
      <c r="G30" s="145">
        <f t="shared" si="1"/>
        <v>3</v>
      </c>
      <c r="H30" s="145" t="str">
        <f t="shared" si="2"/>
        <v>Medium</v>
      </c>
      <c r="I30" s="146" t="str">
        <f>INDEX(Trends!$D$3:$D$404,MATCH(B30,Trends!$C$3:$C$404,0))</f>
        <v>Increasing</v>
      </c>
      <c r="J30" s="145" t="str">
        <f>VLOOKUP($B30,Reliability!$A$3:$I$300,9,FALSE)</f>
        <v>High</v>
      </c>
      <c r="K30" s="147">
        <f t="shared" si="3"/>
        <v>3.2</v>
      </c>
      <c r="L30" s="147">
        <f>VLOOKUP($B30,'Impact of the crisis'!$C$6:$N$300,12,FALSE)</f>
        <v>2.7</v>
      </c>
      <c r="M30" s="147">
        <f>VLOOKUP($B30,'Impact of the crisis'!$C$6:$AB$300,26,FALSE)</f>
        <v>3.4</v>
      </c>
      <c r="N30" s="147">
        <f>VLOOKUP($B30,'Conditions of people affected'!$C$6:$R$300,16,FALSE)</f>
        <v>3.05</v>
      </c>
      <c r="O30" s="147">
        <f>VLOOKUP($B30,'Conditions of people affected'!$C$6:$R$300,9,FALSE)</f>
        <v>3.1</v>
      </c>
      <c r="P30" s="147">
        <f>VLOOKUP($B30,'Conditions of people affected'!$C$6:$R$300,15,FALSE)</f>
        <v>3</v>
      </c>
      <c r="Q30" s="147">
        <f t="shared" si="4"/>
        <v>2.5</v>
      </c>
      <c r="R30" s="147">
        <f>VLOOKUP($B30,'Complexity of the crisis'!$C$6:$AN$300,22,FALSE)</f>
        <v>2.5</v>
      </c>
      <c r="S30" s="147">
        <f>VLOOKUP($B30,'Complexity of the crisis'!$C$6:$AN$300,38,FALSE)</f>
        <v>2.5</v>
      </c>
      <c r="T30" s="151" t="str">
        <f>VLOOKUP(B30,Lists!$C$3:$E$300,3,FALSE)</f>
        <v>Americas</v>
      </c>
      <c r="U30" s="152">
        <f>VLOOKUP(B30,'INFORM Severity - hidden'!$C$5:$V$300,20,FALSE)</f>
        <v>45777</v>
      </c>
    </row>
    <row r="31" spans="1:21">
      <c r="A31" s="148" t="str">
        <f t="array" ref="A31">IFERROR(INDEX(Lists!$B$2:$B$200,SMALL(IF(Lists!$I$2:$I$200="Individual",ROW(Lists!$B$2:$B$200)),ROW(27:27))-1,1),"")</f>
        <v>Criminal violence in Ecuador</v>
      </c>
      <c r="B31" s="149" t="str">
        <f>VLOOKUP(A31,Lists!$B$2:$G$200,2,FALSE)</f>
        <v>ECU003</v>
      </c>
      <c r="C31" s="149" t="str">
        <f>VLOOKUP(B31,'INFORM Severity - hidden'!$C$5:$D$200,2,FALSE)</f>
        <v>Ecuador</v>
      </c>
      <c r="D31" s="149" t="str">
        <f>VLOOKUP(A31,Lists!$B$2:$G$200,3,FALSE)</f>
        <v>ECU</v>
      </c>
      <c r="E31" s="150" t="str">
        <f>VLOOKUP(A31,Lists!$B$2:$G$200,5,FALSE)</f>
        <v>International Displacement,Conflict/ Violence</v>
      </c>
      <c r="F31" s="144">
        <f t="shared" si="0"/>
        <v>3.2</v>
      </c>
      <c r="G31" s="145">
        <f t="shared" si="1"/>
        <v>4</v>
      </c>
      <c r="H31" s="145" t="str">
        <f t="shared" si="2"/>
        <v>High</v>
      </c>
      <c r="I31" s="146" t="str">
        <f>INDEX(Trends!$D$3:$D$404,MATCH(B31,Trends!$C$3:$C$404,0))</f>
        <v>-</v>
      </c>
      <c r="J31" s="145" t="str">
        <f>VLOOKUP($B31,Reliability!$A$3:$I$300,9,FALSE)</f>
        <v>Very High</v>
      </c>
      <c r="K31" s="147">
        <f t="shared" si="3"/>
        <v>2.7</v>
      </c>
      <c r="L31" s="147">
        <f>VLOOKUP($B31,'Impact of the crisis'!$C$6:$N$300,12,FALSE)</f>
        <v>3.7</v>
      </c>
      <c r="M31" s="147">
        <f>VLOOKUP($B31,'Impact of the crisis'!$C$6:$AB$300,26,FALSE)</f>
        <v>2</v>
      </c>
      <c r="N31" s="147">
        <f>VLOOKUP($B31,'Conditions of people affected'!$C$6:$R$300,16,FALSE)</f>
        <v>3.55</v>
      </c>
      <c r="O31" s="147">
        <f>VLOOKUP($B31,'Conditions of people affected'!$C$6:$R$300,9,FALSE)</f>
        <v>4.0999999999999996</v>
      </c>
      <c r="P31" s="147">
        <f>VLOOKUP($B31,'Conditions of people affected'!$C$6:$R$300,15,FALSE)</f>
        <v>3</v>
      </c>
      <c r="Q31" s="147">
        <f t="shared" si="4"/>
        <v>3</v>
      </c>
      <c r="R31" s="147">
        <f>VLOOKUP($B31,'Complexity of the crisis'!$C$6:$AN$300,22,FALSE)</f>
        <v>2.5</v>
      </c>
      <c r="S31" s="147">
        <f>VLOOKUP($B31,'Complexity of the crisis'!$C$6:$AN$300,38,FALSE)</f>
        <v>3.5</v>
      </c>
      <c r="T31" s="151" t="str">
        <f>VLOOKUP(B31,Lists!$C$3:$E$300,3,FALSE)</f>
        <v>Americas</v>
      </c>
      <c r="U31" s="152">
        <f>VLOOKUP(B31,'INFORM Severity - hidden'!$C$5:$V$300,20,FALSE)</f>
        <v>45777</v>
      </c>
    </row>
    <row r="32" spans="1:21">
      <c r="A32" s="148" t="str">
        <f t="array" ref="A32">IFERROR(INDEX(Lists!$B$2:$B$200,SMALL(IF(Lists!$I$2:$I$200="Individual",ROW(Lists!$B$2:$B$200)),ROW(28:28))-1,1),"")</f>
        <v>Refugees in Egypt</v>
      </c>
      <c r="B32" s="149" t="str">
        <f>VLOOKUP(A32,Lists!$B$2:$G$200,2,FALSE)</f>
        <v>EGY004</v>
      </c>
      <c r="C32" s="149" t="str">
        <f>VLOOKUP(B32,'INFORM Severity - hidden'!$C$5:$D$200,2,FALSE)</f>
        <v>Egypt</v>
      </c>
      <c r="D32" s="149" t="str">
        <f>VLOOKUP(A32,Lists!$B$2:$G$200,3,FALSE)</f>
        <v>EGY</v>
      </c>
      <c r="E32" s="150" t="str">
        <f>VLOOKUP(A32,Lists!$B$2:$G$200,5,FALSE)</f>
        <v>International Displacement</v>
      </c>
      <c r="F32" s="144">
        <f t="shared" si="0"/>
        <v>2.2000000000000002</v>
      </c>
      <c r="G32" s="145">
        <f t="shared" si="1"/>
        <v>3</v>
      </c>
      <c r="H32" s="145" t="str">
        <f t="shared" si="2"/>
        <v>Medium</v>
      </c>
      <c r="I32" s="146" t="str">
        <f>INDEX(Trends!$D$3:$D$404,MATCH(B32,Trends!$C$3:$C$404,0))</f>
        <v>Stable</v>
      </c>
      <c r="J32" s="145" t="str">
        <f>VLOOKUP($B32,Reliability!$A$3:$I$300,9,FALSE)</f>
        <v>Very High</v>
      </c>
      <c r="K32" s="147">
        <f t="shared" si="3"/>
        <v>2.2000000000000002</v>
      </c>
      <c r="L32" s="147">
        <f>VLOOKUP($B32,'Impact of the crisis'!$C$6:$N$300,12,FALSE)</f>
        <v>2</v>
      </c>
      <c r="M32" s="147">
        <f>VLOOKUP($B32,'Impact of the crisis'!$C$6:$AB$300,26,FALSE)</f>
        <v>2.2999999999999998</v>
      </c>
      <c r="N32" s="147">
        <f>VLOOKUP($B32,'Conditions of people affected'!$C$6:$R$300,16,FALSE)</f>
        <v>2.15</v>
      </c>
      <c r="O32" s="147">
        <f>VLOOKUP($B32,'Conditions of people affected'!$C$6:$R$300,9,FALSE)</f>
        <v>3.3</v>
      </c>
      <c r="P32" s="147">
        <f>VLOOKUP($B32,'Conditions of people affected'!$C$6:$R$300,15,FALSE)</f>
        <v>1</v>
      </c>
      <c r="Q32" s="147">
        <f t="shared" si="4"/>
        <v>2.2000000000000002</v>
      </c>
      <c r="R32" s="147">
        <f>VLOOKUP($B32,'Complexity of the crisis'!$C$6:$AN$300,22,FALSE)</f>
        <v>2.2999999999999998</v>
      </c>
      <c r="S32" s="147">
        <f>VLOOKUP($B32,'Complexity of the crisis'!$C$6:$AN$300,38,FALSE)</f>
        <v>2</v>
      </c>
      <c r="T32" s="151" t="str">
        <f>VLOOKUP(B32,Lists!$C$3:$E$300,3,FALSE)</f>
        <v>Africa</v>
      </c>
      <c r="U32" s="152">
        <f>VLOOKUP(B32,'INFORM Severity - hidden'!$C$5:$V$300,20,FALSE)</f>
        <v>45757</v>
      </c>
    </row>
    <row r="33" spans="1:21">
      <c r="A33" s="148" t="str">
        <f t="array" ref="A33">IFERROR(INDEX(Lists!$B$2:$B$200,SMALL(IF(Lists!$I$2:$I$200="Individual",ROW(Lists!$B$2:$B$200)),ROW(29:29))-1,1),"")</f>
        <v>Complex crisis in Eritrea</v>
      </c>
      <c r="B33" s="149" t="str">
        <f>VLOOKUP(A33,Lists!$B$2:$G$200,2,FALSE)</f>
        <v>ERI001</v>
      </c>
      <c r="C33" s="149" t="str">
        <f>VLOOKUP(B33,'INFORM Severity - hidden'!$C$5:$D$200,2,FALSE)</f>
        <v>Eritrea</v>
      </c>
      <c r="D33" s="149" t="str">
        <f>VLOOKUP(A33,Lists!$B$2:$G$200,3,FALSE)</f>
        <v>ERI</v>
      </c>
      <c r="E33" s="150" t="str">
        <f>VLOOKUP(A33,Lists!$B$2:$G$200,5,FALSE)</f>
        <v>International Displacement</v>
      </c>
      <c r="F33" s="144">
        <f t="shared" si="0"/>
        <v>3</v>
      </c>
      <c r="G33" s="145">
        <f t="shared" si="1"/>
        <v>3</v>
      </c>
      <c r="H33" s="145" t="str">
        <f t="shared" si="2"/>
        <v>Medium</v>
      </c>
      <c r="I33" s="146" t="str">
        <f>INDEX(Trends!$D$3:$D$404,MATCH(B33,Trends!$C$3:$C$404,0))</f>
        <v>Decreasing</v>
      </c>
      <c r="J33" s="145" t="str">
        <f>VLOOKUP($B33,Reliability!$A$3:$I$300,9,FALSE)</f>
        <v>High</v>
      </c>
      <c r="K33" s="147">
        <f t="shared" si="3"/>
        <v>3.1</v>
      </c>
      <c r="L33" s="147">
        <f>VLOOKUP($B33,'Impact of the crisis'!$C$6:$N$300,12,FALSE)</f>
        <v>3.9</v>
      </c>
      <c r="M33" s="147">
        <f>VLOOKUP($B33,'Impact of the crisis'!$C$6:$AB$300,26,FALSE)</f>
        <v>2.6</v>
      </c>
      <c r="N33" s="147">
        <f>VLOOKUP($B33,'Conditions of people affected'!$C$6:$R$300,16,FALSE)</f>
        <v>3.2</v>
      </c>
      <c r="O33" s="147">
        <f>VLOOKUP($B33,'Conditions of people affected'!$C$6:$R$300,9,FALSE)</f>
        <v>3.4</v>
      </c>
      <c r="P33" s="147">
        <f>VLOOKUP($B33,'Conditions of people affected'!$C$6:$R$300,15,FALSE)</f>
        <v>3</v>
      </c>
      <c r="Q33" s="147">
        <f t="shared" si="4"/>
        <v>2.6</v>
      </c>
      <c r="R33" s="147">
        <f>VLOOKUP($B33,'Complexity of the crisis'!$C$6:$AN$300,22,FALSE)</f>
        <v>3.1</v>
      </c>
      <c r="S33" s="147">
        <f>VLOOKUP($B33,'Complexity of the crisis'!$C$6:$AN$300,38,FALSE)</f>
        <v>2</v>
      </c>
      <c r="T33" s="151" t="str">
        <f>VLOOKUP(B33,Lists!$C$3:$E$300,3,FALSE)</f>
        <v>Africa</v>
      </c>
      <c r="U33" s="152">
        <f>VLOOKUP(B33,'INFORM Severity - hidden'!$C$5:$V$300,20,FALSE)</f>
        <v>45776</v>
      </c>
    </row>
    <row r="34" spans="1:21">
      <c r="A34" s="148" t="str">
        <f t="array" ref="A34">IFERROR(INDEX(Lists!$B$2:$B$200,SMALL(IF(Lists!$I$2:$I$200="Individual",ROW(Lists!$B$2:$B$200)),ROW(30:30))-1,1),"")</f>
        <v>Mixed migration flows in Spain</v>
      </c>
      <c r="B34" s="149" t="str">
        <f>VLOOKUP(A34,Lists!$B$2:$G$200,2,FALSE)</f>
        <v>ESP002</v>
      </c>
      <c r="C34" s="149" t="str">
        <f>VLOOKUP(B34,'INFORM Severity - hidden'!$C$5:$D$200,2,FALSE)</f>
        <v>Spain</v>
      </c>
      <c r="D34" s="149" t="str">
        <f>VLOOKUP(A34,Lists!$B$2:$G$200,3,FALSE)</f>
        <v>ESP</v>
      </c>
      <c r="E34" s="150" t="str">
        <f>VLOOKUP(A34,Lists!$B$2:$G$200,5,FALSE)</f>
        <v>International Displacement</v>
      </c>
      <c r="F34" s="144">
        <f t="shared" si="0"/>
        <v>1.6</v>
      </c>
      <c r="G34" s="145">
        <f t="shared" si="1"/>
        <v>2</v>
      </c>
      <c r="H34" s="145" t="str">
        <f t="shared" si="2"/>
        <v>Low</v>
      </c>
      <c r="I34" s="146" t="str">
        <f>INDEX(Trends!$D$3:$D$404,MATCH(B34,Trends!$C$3:$C$404,0))</f>
        <v>Decreasing</v>
      </c>
      <c r="J34" s="145" t="str">
        <f>VLOOKUP($B34,Reliability!$A$3:$I$300,9,FALSE)</f>
        <v>Very High</v>
      </c>
      <c r="K34" s="147">
        <f t="shared" si="3"/>
        <v>2.6</v>
      </c>
      <c r="L34" s="147">
        <f>VLOOKUP($B34,'Impact of the crisis'!$C$6:$N$300,12,FALSE)</f>
        <v>2.2999999999999998</v>
      </c>
      <c r="M34" s="147">
        <f>VLOOKUP($B34,'Impact of the crisis'!$C$6:$AB$300,26,FALSE)</f>
        <v>2.7</v>
      </c>
      <c r="N34" s="147">
        <f>VLOOKUP($B34,'Conditions of people affected'!$C$6:$R$300,16,FALSE)</f>
        <v>1.25</v>
      </c>
      <c r="O34" s="147">
        <f>VLOOKUP($B34,'Conditions of people affected'!$C$6:$R$300,9,FALSE)</f>
        <v>1.5</v>
      </c>
      <c r="P34" s="147">
        <f>VLOOKUP($B34,'Conditions of people affected'!$C$6:$R$300,15,FALSE)</f>
        <v>1</v>
      </c>
      <c r="Q34" s="147">
        <f t="shared" si="4"/>
        <v>1.4</v>
      </c>
      <c r="R34" s="147">
        <f>VLOOKUP($B34,'Complexity of the crisis'!$C$6:$AN$300,22,FALSE)</f>
        <v>1.7</v>
      </c>
      <c r="S34" s="147">
        <f>VLOOKUP($B34,'Complexity of the crisis'!$C$6:$AN$300,38,FALSE)</f>
        <v>1</v>
      </c>
      <c r="T34" s="151" t="str">
        <f>VLOOKUP(B34,Lists!$C$3:$E$300,3,FALSE)</f>
        <v>Europe</v>
      </c>
      <c r="U34" s="152">
        <f>VLOOKUP(B34,'INFORM Severity - hidden'!$C$5:$V$300,20,FALSE)</f>
        <v>45760</v>
      </c>
    </row>
    <row r="35" spans="1:21">
      <c r="A35" s="148" t="str">
        <f t="array" ref="A35">IFERROR(INDEX(Lists!$B$2:$B$200,SMALL(IF(Lists!$I$2:$I$200="Individual",ROW(Lists!$B$2:$B$200)),ROW(31:31))-1,1),"")</f>
        <v>Displacement from Russia-Ukraine conflict in Estonia</v>
      </c>
      <c r="B35" s="149" t="str">
        <f>VLOOKUP(A35,Lists!$B$2:$G$200,2,FALSE)</f>
        <v>EST002</v>
      </c>
      <c r="C35" s="149" t="str">
        <f>VLOOKUP(B35,'INFORM Severity - hidden'!$C$5:$D$200,2,FALSE)</f>
        <v>Estonia</v>
      </c>
      <c r="D35" s="149" t="str">
        <f>VLOOKUP(A35,Lists!$B$2:$G$200,3,FALSE)</f>
        <v>EST</v>
      </c>
      <c r="E35" s="150" t="str">
        <f>VLOOKUP(A35,Lists!$B$2:$G$200,5,FALSE)</f>
        <v>International Displacement</v>
      </c>
      <c r="F35" s="144">
        <f t="shared" si="0"/>
        <v>1.2</v>
      </c>
      <c r="G35" s="145">
        <f t="shared" si="1"/>
        <v>2</v>
      </c>
      <c r="H35" s="145" t="str">
        <f t="shared" si="2"/>
        <v>Low</v>
      </c>
      <c r="I35" s="146" t="str">
        <f>INDEX(Trends!$D$3:$D$404,MATCH(B35,Trends!$C$3:$C$404,0))</f>
        <v>Stable</v>
      </c>
      <c r="J35" s="145" t="str">
        <f>VLOOKUP($B35,Reliability!$A$3:$I$300,9,FALSE)</f>
        <v>Very High</v>
      </c>
      <c r="K35" s="147">
        <f t="shared" si="3"/>
        <v>2.1</v>
      </c>
      <c r="L35" s="147">
        <f>VLOOKUP($B35,'Impact of the crisis'!$C$6:$N$300,12,FALSE)</f>
        <v>3.4</v>
      </c>
      <c r="M35" s="147">
        <f>VLOOKUP($B35,'Impact of the crisis'!$C$6:$AB$300,26,FALSE)</f>
        <v>1.3</v>
      </c>
      <c r="N35" s="147">
        <f>VLOOKUP($B35,'Conditions of people affected'!$C$6:$R$300,16,FALSE)</f>
        <v>1.05</v>
      </c>
      <c r="O35" s="147">
        <f>VLOOKUP($B35,'Conditions of people affected'!$C$6:$R$300,9,FALSE)</f>
        <v>1.1000000000000001</v>
      </c>
      <c r="P35" s="147">
        <f>VLOOKUP($B35,'Conditions of people affected'!$C$6:$R$300,15,FALSE)</f>
        <v>1</v>
      </c>
      <c r="Q35" s="147">
        <f t="shared" si="4"/>
        <v>0.8</v>
      </c>
      <c r="R35" s="147">
        <f>VLOOKUP($B35,'Complexity of the crisis'!$C$6:$AN$300,22,FALSE)</f>
        <v>0.6</v>
      </c>
      <c r="S35" s="147">
        <f>VLOOKUP($B35,'Complexity of the crisis'!$C$6:$AN$300,38,FALSE)</f>
        <v>1</v>
      </c>
      <c r="T35" s="151" t="str">
        <f>VLOOKUP(B35,Lists!$C$3:$E$300,3,FALSE)</f>
        <v>Europe</v>
      </c>
      <c r="U35" s="152">
        <f>VLOOKUP(B35,'INFORM Severity - hidden'!$C$5:$V$300,20,FALSE)</f>
        <v>45773</v>
      </c>
    </row>
    <row r="36" spans="1:21">
      <c r="A36" s="148" t="str">
        <f t="array" ref="A36">IFERROR(INDEX(Lists!$B$2:$B$200,SMALL(IF(Lists!$I$2:$I$200="Individual",ROW(Lists!$B$2:$B$200)),ROW(32:32))-1,1),"")</f>
        <v>Complex crisis in Ethiopia</v>
      </c>
      <c r="B36" s="149" t="str">
        <f>VLOOKUP(A36,Lists!$B$2:$G$200,2,FALSE)</f>
        <v>ETH001</v>
      </c>
      <c r="C36" s="149" t="str">
        <f>VLOOKUP(B36,'INFORM Severity - hidden'!$C$5:$D$200,2,FALSE)</f>
        <v>Ethiopia</v>
      </c>
      <c r="D36" s="149" t="str">
        <f>VLOOKUP(A36,Lists!$B$2:$G$200,3,FALSE)</f>
        <v>ETH</v>
      </c>
      <c r="E36" s="150" t="str">
        <f>VLOOKUP(A36,Lists!$B$2:$G$200,5,FALSE)</f>
        <v>International Displacement,Conflict/ Violence,Drought/drier conditions</v>
      </c>
      <c r="F36" s="144">
        <f t="shared" si="0"/>
        <v>4.3</v>
      </c>
      <c r="G36" s="145">
        <f t="shared" si="1"/>
        <v>5</v>
      </c>
      <c r="H36" s="145" t="str">
        <f t="shared" si="2"/>
        <v>Very High</v>
      </c>
      <c r="I36" s="146" t="str">
        <f>INDEX(Trends!$D$3:$D$404,MATCH(B36,Trends!$C$3:$C$404,0))</f>
        <v>Stable</v>
      </c>
      <c r="J36" s="145" t="str">
        <f>VLOOKUP($B36,Reliability!$A$3:$I$300,9,FALSE)</f>
        <v>High</v>
      </c>
      <c r="K36" s="147">
        <f t="shared" si="3"/>
        <v>4.5999999999999996</v>
      </c>
      <c r="L36" s="147">
        <f>VLOOKUP($B36,'Impact of the crisis'!$C$6:$N$300,12,FALSE)</f>
        <v>5</v>
      </c>
      <c r="M36" s="147">
        <f>VLOOKUP($B36,'Impact of the crisis'!$C$6:$AB$300,26,FALSE)</f>
        <v>4.3</v>
      </c>
      <c r="N36" s="147">
        <f>VLOOKUP($B36,'Conditions of people affected'!$C$6:$R$300,16,FALSE)</f>
        <v>4.5</v>
      </c>
      <c r="O36" s="147">
        <f>VLOOKUP($B36,'Conditions of people affected'!$C$6:$R$300,9,FALSE)</f>
        <v>5</v>
      </c>
      <c r="P36" s="147">
        <f>VLOOKUP($B36,'Conditions of people affected'!$C$6:$R$300,15,FALSE)</f>
        <v>4</v>
      </c>
      <c r="Q36" s="147">
        <f t="shared" si="4"/>
        <v>3.8</v>
      </c>
      <c r="R36" s="147">
        <f>VLOOKUP($B36,'Complexity of the crisis'!$C$6:$AN$300,22,FALSE)</f>
        <v>3.6</v>
      </c>
      <c r="S36" s="147">
        <f>VLOOKUP($B36,'Complexity of the crisis'!$C$6:$AN$300,38,FALSE)</f>
        <v>4</v>
      </c>
      <c r="T36" s="151" t="str">
        <f>VLOOKUP(B36,Lists!$C$3:$E$300,3,FALSE)</f>
        <v>Africa</v>
      </c>
      <c r="U36" s="152">
        <f>VLOOKUP(B36,'INFORM Severity - hidden'!$C$5:$V$300,20,FALSE)</f>
        <v>45747</v>
      </c>
    </row>
    <row r="37" spans="1:21">
      <c r="A37" s="148" t="str">
        <f t="array" ref="A37">IFERROR(INDEX(Lists!$B$2:$B$200,SMALL(IF(Lists!$I$2:$I$200="Individual",ROW(Lists!$B$2:$B$200)),ROW(33:33))-1,1),"")</f>
        <v>International Displacement in Ethiopia</v>
      </c>
      <c r="B37" s="149" t="str">
        <f>VLOOKUP(A37,Lists!$B$2:$G$200,2,FALSE)</f>
        <v>ETH003</v>
      </c>
      <c r="C37" s="149" t="str">
        <f>VLOOKUP(B37,'INFORM Severity - hidden'!$C$5:$D$200,2,FALSE)</f>
        <v>Ethiopia</v>
      </c>
      <c r="D37" s="149" t="str">
        <f>VLOOKUP(A37,Lists!$B$2:$G$200,3,FALSE)</f>
        <v>ETH</v>
      </c>
      <c r="E37" s="150" t="str">
        <f>VLOOKUP(A37,Lists!$B$2:$G$200,5,FALSE)</f>
        <v>International Displacement</v>
      </c>
      <c r="F37" s="144">
        <f t="shared" ref="F37:F68" si="5">IF(OR(N37="x",K37="x"),"x",ROUND((5-GEOMEAN(((5-K37)/5*4+1),((5-N37)/5*4+1),((5-N37)/5*4+1)))/4*3.5+Q37*0.3,1))</f>
        <v>3.1</v>
      </c>
      <c r="G37" s="145">
        <f t="shared" ref="G37:G68" si="6">IF(F37="x","x",ROUNDUP(F37,0))</f>
        <v>4</v>
      </c>
      <c r="H37" s="145" t="str">
        <f t="shared" ref="H37:H68" si="7">IF(N37="x","x",IF(K37="x","x",(IF(G37=5,"Very High",IF(G37=4,"High",IF(G37=3,"Medium",IF(G37=2,"Low","Very Low")))))))</f>
        <v>High</v>
      </c>
      <c r="I37" s="146" t="str">
        <f>INDEX(Trends!$D$3:$D$404,MATCH(B37,Trends!$C$3:$C$404,0))</f>
        <v>Increasing</v>
      </c>
      <c r="J37" s="145" t="str">
        <f>VLOOKUP($B37,Reliability!$A$3:$I$300,9,FALSE)</f>
        <v>Medium</v>
      </c>
      <c r="K37" s="147">
        <f t="shared" ref="K37:K68" si="8">IF(OR(M37="x",L37="x"),"x",ROUND((5-GEOMEAN(((5-L37)/5*4+1),((5-M37)/5*4+1),((5-M37)/5*4+1)))/4*5,1))</f>
        <v>4</v>
      </c>
      <c r="L37" s="147">
        <f>VLOOKUP($B37,'Impact of the crisis'!$C$6:$N$300,12,FALSE)</f>
        <v>4.7</v>
      </c>
      <c r="M37" s="147">
        <f>VLOOKUP($B37,'Impact of the crisis'!$C$6:$AB$300,26,FALSE)</f>
        <v>3.5</v>
      </c>
      <c r="N37" s="147">
        <f>VLOOKUP($B37,'Conditions of people affected'!$C$6:$R$300,16,FALSE)</f>
        <v>2.2000000000000002</v>
      </c>
      <c r="O37" s="147">
        <f>VLOOKUP($B37,'Conditions of people affected'!$C$6:$R$300,9,FALSE)</f>
        <v>3.4</v>
      </c>
      <c r="P37" s="147">
        <f>VLOOKUP($B37,'Conditions of people affected'!$C$6:$R$300,15,FALSE)</f>
        <v>1</v>
      </c>
      <c r="Q37" s="147">
        <f t="shared" ref="Q37:Q68" si="9">IF(OR(S37="x",R37="x"),R37,ROUND((5-GEOMEAN(((5-R37)/5*4+1),((5-S37)/5*4+1)))/4*5,1))</f>
        <v>3.6</v>
      </c>
      <c r="R37" s="147">
        <f>VLOOKUP($B37,'Complexity of the crisis'!$C$6:$AN$300,22,FALSE)</f>
        <v>3.6</v>
      </c>
      <c r="S37" s="147">
        <f>VLOOKUP($B37,'Complexity of the crisis'!$C$6:$AN$300,38,FALSE)</f>
        <v>3.5</v>
      </c>
      <c r="T37" s="151" t="str">
        <f>VLOOKUP(B37,Lists!$C$3:$E$300,3,FALSE)</f>
        <v>Africa</v>
      </c>
      <c r="U37" s="152">
        <f>VLOOKUP(B37,'INFORM Severity - hidden'!$C$5:$V$300,20,FALSE)</f>
        <v>45747</v>
      </c>
    </row>
    <row r="38" spans="1:21">
      <c r="A38" s="148" t="str">
        <f t="array" ref="A38">IFERROR(INDEX(Lists!$B$2:$B$200,SMALL(IF(Lists!$I$2:$I$200="Individual",ROW(Lists!$B$2:$B$200)),ROW(34:34))-1,1),"")</f>
        <v>Northern Ethiopia Conflict</v>
      </c>
      <c r="B38" s="149" t="str">
        <f>VLOOKUP(A38,Lists!$B$2:$G$200,2,FALSE)</f>
        <v>ETH004</v>
      </c>
      <c r="C38" s="149" t="str">
        <f>VLOOKUP(B38,'INFORM Severity - hidden'!$C$5:$D$200,2,FALSE)</f>
        <v>Ethiopia</v>
      </c>
      <c r="D38" s="149" t="str">
        <f>VLOOKUP(A38,Lists!$B$2:$G$200,3,FALSE)</f>
        <v>ETH</v>
      </c>
      <c r="E38" s="150" t="str">
        <f>VLOOKUP(A38,Lists!$B$2:$G$200,5,FALSE)</f>
        <v>Conflict/ Violence</v>
      </c>
      <c r="F38" s="144">
        <f t="shared" si="5"/>
        <v>4.3</v>
      </c>
      <c r="G38" s="145">
        <f t="shared" si="6"/>
        <v>5</v>
      </c>
      <c r="H38" s="145" t="str">
        <f t="shared" si="7"/>
        <v>Very High</v>
      </c>
      <c r="I38" s="146" t="str">
        <f>INDEX(Trends!$D$3:$D$404,MATCH(B38,Trends!$C$3:$C$404,0))</f>
        <v>Increasing</v>
      </c>
      <c r="J38" s="145" t="str">
        <f>VLOOKUP($B38,Reliability!$A$3:$I$300,9,FALSE)</f>
        <v>High</v>
      </c>
      <c r="K38" s="147">
        <f t="shared" si="8"/>
        <v>4.5</v>
      </c>
      <c r="L38" s="147">
        <f>VLOOKUP($B38,'Impact of the crisis'!$C$6:$N$300,12,FALSE)</f>
        <v>2.9</v>
      </c>
      <c r="M38" s="147">
        <f>VLOOKUP($B38,'Impact of the crisis'!$C$6:$AB$300,26,FALSE)</f>
        <v>5</v>
      </c>
      <c r="N38" s="147">
        <f>VLOOKUP($B38,'Conditions of people affected'!$C$6:$R$300,16,FALSE)</f>
        <v>4.45</v>
      </c>
      <c r="O38" s="147">
        <f>VLOOKUP($B38,'Conditions of people affected'!$C$6:$R$300,9,FALSE)</f>
        <v>4.9000000000000004</v>
      </c>
      <c r="P38" s="147">
        <f>VLOOKUP($B38,'Conditions of people affected'!$C$6:$R$300,15,FALSE)</f>
        <v>4</v>
      </c>
      <c r="Q38" s="147">
        <f t="shared" si="9"/>
        <v>3.8</v>
      </c>
      <c r="R38" s="147">
        <f>VLOOKUP($B38,'Complexity of the crisis'!$C$6:$AN$300,22,FALSE)</f>
        <v>3.6</v>
      </c>
      <c r="S38" s="147">
        <f>VLOOKUP($B38,'Complexity of the crisis'!$C$6:$AN$300,38,FALSE)</f>
        <v>4</v>
      </c>
      <c r="T38" s="151" t="str">
        <f>VLOOKUP(B38,Lists!$C$3:$E$300,3,FALSE)</f>
        <v>Africa</v>
      </c>
      <c r="U38" s="152">
        <f>VLOOKUP(B38,'INFORM Severity - hidden'!$C$5:$V$300,20,FALSE)</f>
        <v>45747</v>
      </c>
    </row>
    <row r="39" spans="1:21">
      <c r="A39" s="148" t="str">
        <f t="array" ref="A39">IFERROR(INDEX(Lists!$B$2:$B$200,SMALL(IF(Lists!$I$2:$I$200="Individual",ROW(Lists!$B$2:$B$200)),ROW(35:35))-1,1),"")</f>
        <v>Drought in Ethiopia</v>
      </c>
      <c r="B39" s="149" t="str">
        <f>VLOOKUP(A39,Lists!$B$2:$G$200,2,FALSE)</f>
        <v>ETH005</v>
      </c>
      <c r="C39" s="149" t="str">
        <f>VLOOKUP(B39,'INFORM Severity - hidden'!$C$5:$D$200,2,FALSE)</f>
        <v>Ethiopia</v>
      </c>
      <c r="D39" s="149" t="str">
        <f>VLOOKUP(A39,Lists!$B$2:$G$200,3,FALSE)</f>
        <v>ETH</v>
      </c>
      <c r="E39" s="150" t="str">
        <f>VLOOKUP(A39,Lists!$B$2:$G$200,5,FALSE)</f>
        <v>Drought/drier conditions</v>
      </c>
      <c r="F39" s="144">
        <f t="shared" si="5"/>
        <v>4.0999999999999996</v>
      </c>
      <c r="G39" s="145">
        <f t="shared" si="6"/>
        <v>5</v>
      </c>
      <c r="H39" s="145" t="str">
        <f t="shared" si="7"/>
        <v>Very High</v>
      </c>
      <c r="I39" s="146" t="str">
        <f>INDEX(Trends!$D$3:$D$404,MATCH(B39,Trends!$C$3:$C$404,0))</f>
        <v>Stable</v>
      </c>
      <c r="J39" s="145" t="str">
        <f>VLOOKUP($B39,Reliability!$A$3:$I$300,9,FALSE)</f>
        <v>High</v>
      </c>
      <c r="K39" s="147">
        <f t="shared" si="8"/>
        <v>4.0999999999999996</v>
      </c>
      <c r="L39" s="147">
        <f>VLOOKUP($B39,'Impact of the crisis'!$C$6:$N$300,12,FALSE)</f>
        <v>4.5</v>
      </c>
      <c r="M39" s="147">
        <f>VLOOKUP($B39,'Impact of the crisis'!$C$6:$AB$300,26,FALSE)</f>
        <v>3.9</v>
      </c>
      <c r="N39" s="147">
        <f>VLOOKUP($B39,'Conditions of people affected'!$C$6:$R$300,16,FALSE)</f>
        <v>4.5</v>
      </c>
      <c r="O39" s="147">
        <f>VLOOKUP($B39,'Conditions of people affected'!$C$6:$R$300,9,FALSE)</f>
        <v>5</v>
      </c>
      <c r="P39" s="147">
        <f>VLOOKUP($B39,'Conditions of people affected'!$C$6:$R$300,15,FALSE)</f>
        <v>4</v>
      </c>
      <c r="Q39" s="147">
        <f t="shared" si="9"/>
        <v>3.3</v>
      </c>
      <c r="R39" s="147">
        <f>VLOOKUP($B39,'Complexity of the crisis'!$C$6:$AN$300,22,FALSE)</f>
        <v>3.6</v>
      </c>
      <c r="S39" s="147">
        <f>VLOOKUP($B39,'Complexity of the crisis'!$C$6:$AN$300,38,FALSE)</f>
        <v>3</v>
      </c>
      <c r="T39" s="151" t="str">
        <f>VLOOKUP(B39,Lists!$C$3:$E$300,3,FALSE)</f>
        <v>Africa</v>
      </c>
      <c r="U39" s="152">
        <f>VLOOKUP(B39,'INFORM Severity - hidden'!$C$5:$V$300,20,FALSE)</f>
        <v>45747</v>
      </c>
    </row>
    <row r="40" spans="1:21">
      <c r="A40" s="148" t="str">
        <f t="array" ref="A40">IFERROR(INDEX(Lists!$B$2:$B$200,SMALL(IF(Lists!$I$2:$I$200="Individual",ROW(Lists!$B$2:$B$200)),ROW(36:36))-1,1),"")</f>
        <v>Mixed migration flows in Greece</v>
      </c>
      <c r="B40" s="149" t="str">
        <f>VLOOKUP(A40,Lists!$B$2:$G$200,2,FALSE)</f>
        <v>GRC002</v>
      </c>
      <c r="C40" s="149" t="str">
        <f>VLOOKUP(B40,'INFORM Severity - hidden'!$C$5:$D$200,2,FALSE)</f>
        <v>Greece</v>
      </c>
      <c r="D40" s="149" t="str">
        <f>VLOOKUP(A40,Lists!$B$2:$G$200,3,FALSE)</f>
        <v>GRC</v>
      </c>
      <c r="E40" s="150" t="str">
        <f>VLOOKUP(A40,Lists!$B$2:$G$200,5,FALSE)</f>
        <v>International Displacement</v>
      </c>
      <c r="F40" s="144">
        <f t="shared" si="5"/>
        <v>2.2999999999999998</v>
      </c>
      <c r="G40" s="145">
        <f t="shared" si="6"/>
        <v>3</v>
      </c>
      <c r="H40" s="145" t="str">
        <f t="shared" si="7"/>
        <v>Medium</v>
      </c>
      <c r="I40" s="146" t="str">
        <f>INDEX(Trends!$D$3:$D$404,MATCH(B40,Trends!$C$3:$C$404,0))</f>
        <v>Stable</v>
      </c>
      <c r="J40" s="145" t="str">
        <f>VLOOKUP($B40,Reliability!$A$3:$I$300,9,FALSE)</f>
        <v>High</v>
      </c>
      <c r="K40" s="147">
        <f t="shared" si="8"/>
        <v>2.2999999999999998</v>
      </c>
      <c r="L40" s="147">
        <f>VLOOKUP($B40,'Impact of the crisis'!$C$6:$N$300,12,FALSE)</f>
        <v>0.6</v>
      </c>
      <c r="M40" s="147">
        <f>VLOOKUP($B40,'Impact of the crisis'!$C$6:$AB$300,26,FALSE)</f>
        <v>3</v>
      </c>
      <c r="N40" s="147">
        <f>VLOOKUP($B40,'Conditions of people affected'!$C$6:$R$300,16,FALSE)</f>
        <v>2.65</v>
      </c>
      <c r="O40" s="147">
        <f>VLOOKUP($B40,'Conditions of people affected'!$C$6:$R$300,9,FALSE)</f>
        <v>2.2999999999999998</v>
      </c>
      <c r="P40" s="147">
        <f>VLOOKUP($B40,'Conditions of people affected'!$C$6:$R$300,15,FALSE)</f>
        <v>3</v>
      </c>
      <c r="Q40" s="147">
        <f t="shared" si="9"/>
        <v>1.7</v>
      </c>
      <c r="R40" s="147">
        <f>VLOOKUP($B40,'Complexity of the crisis'!$C$6:$AN$300,22,FALSE)</f>
        <v>1.9</v>
      </c>
      <c r="S40" s="147">
        <f>VLOOKUP($B40,'Complexity of the crisis'!$C$6:$AN$300,38,FALSE)</f>
        <v>1.5</v>
      </c>
      <c r="T40" s="151" t="str">
        <f>VLOOKUP(B40,Lists!$C$3:$E$300,3,FALSE)</f>
        <v>Europe</v>
      </c>
      <c r="U40" s="152">
        <f>VLOOKUP(B40,'INFORM Severity - hidden'!$C$5:$V$300,20,FALSE)</f>
        <v>45771</v>
      </c>
    </row>
    <row r="41" spans="1:21">
      <c r="A41" s="148" t="str">
        <f t="array" ref="A41">IFERROR(INDEX(Lists!$B$2:$B$200,SMALL(IF(Lists!$I$2:$I$200="Individual",ROW(Lists!$B$2:$B$200)),ROW(37:37))-1,1),"")</f>
        <v>Complex crisis in Guatemala</v>
      </c>
      <c r="B41" s="149" t="str">
        <f>VLOOKUP(A41,Lists!$B$2:$G$200,2,FALSE)</f>
        <v>GTM001</v>
      </c>
      <c r="C41" s="149" t="str">
        <f>VLOOKUP(B41,'INFORM Severity - hidden'!$C$5:$D$200,2,FALSE)</f>
        <v>Guatemala</v>
      </c>
      <c r="D41" s="149" t="str">
        <f>VLOOKUP(A41,Lists!$B$2:$G$200,3,FALSE)</f>
        <v>GTM</v>
      </c>
      <c r="E41" s="150" t="str">
        <f>VLOOKUP(A41,Lists!$B$2:$G$200,5,FALSE)</f>
        <v>Drought/drier conditions,Floods</v>
      </c>
      <c r="F41" s="144">
        <f t="shared" si="5"/>
        <v>3.3</v>
      </c>
      <c r="G41" s="145">
        <f t="shared" si="6"/>
        <v>4</v>
      </c>
      <c r="H41" s="145" t="str">
        <f t="shared" si="7"/>
        <v>High</v>
      </c>
      <c r="I41" s="146" t="str">
        <f>INDEX(Trends!$D$3:$D$404,MATCH(B41,Trends!$C$3:$C$404,0))</f>
        <v>Decreasing</v>
      </c>
      <c r="J41" s="145" t="str">
        <f>VLOOKUP($B41,Reliability!$A$3:$I$300,9,FALSE)</f>
        <v>Very High</v>
      </c>
      <c r="K41" s="147">
        <f t="shared" si="8"/>
        <v>3.4</v>
      </c>
      <c r="L41" s="147">
        <f>VLOOKUP($B41,'Impact of the crisis'!$C$6:$N$300,12,FALSE)</f>
        <v>4.4000000000000004</v>
      </c>
      <c r="M41" s="147">
        <f>VLOOKUP($B41,'Impact of the crisis'!$C$6:$AB$300,26,FALSE)</f>
        <v>2.7</v>
      </c>
      <c r="N41" s="147">
        <f>VLOOKUP($B41,'Conditions of people affected'!$C$6:$R$300,16,FALSE)</f>
        <v>3.45</v>
      </c>
      <c r="O41" s="147">
        <f>VLOOKUP($B41,'Conditions of people affected'!$C$6:$R$300,9,FALSE)</f>
        <v>3.9</v>
      </c>
      <c r="P41" s="147">
        <f>VLOOKUP($B41,'Conditions of people affected'!$C$6:$R$300,15,FALSE)</f>
        <v>3</v>
      </c>
      <c r="Q41" s="147">
        <f t="shared" si="9"/>
        <v>3.1</v>
      </c>
      <c r="R41" s="147">
        <f>VLOOKUP($B41,'Complexity of the crisis'!$C$6:$AN$300,22,FALSE)</f>
        <v>3.1</v>
      </c>
      <c r="S41" s="147">
        <f>VLOOKUP($B41,'Complexity of the crisis'!$C$6:$AN$300,38,FALSE)</f>
        <v>3</v>
      </c>
      <c r="T41" s="151" t="str">
        <f>VLOOKUP(B41,Lists!$C$3:$E$300,3,FALSE)</f>
        <v>Americas</v>
      </c>
      <c r="U41" s="152">
        <f>VLOOKUP(B41,'INFORM Severity - hidden'!$C$5:$V$300,20,FALSE)</f>
        <v>45777</v>
      </c>
    </row>
    <row r="42" spans="1:21">
      <c r="A42" s="148" t="str">
        <f t="array" ref="A42">IFERROR(INDEX(Lists!$B$2:$B$200,SMALL(IF(Lists!$I$2:$I$200="Individual",ROW(Lists!$B$2:$B$200)),ROW(38:38))-1,1),"")</f>
        <v>Complex crisis in Honduras</v>
      </c>
      <c r="B42" s="149" t="str">
        <f>VLOOKUP(A42,Lists!$B$2:$G$200,2,FALSE)</f>
        <v>HND001</v>
      </c>
      <c r="C42" s="149" t="str">
        <f>VLOOKUP(B42,'INFORM Severity - hidden'!$C$5:$D$200,2,FALSE)</f>
        <v>Honduras</v>
      </c>
      <c r="D42" s="149" t="str">
        <f>VLOOKUP(A42,Lists!$B$2:$G$200,3,FALSE)</f>
        <v>HND</v>
      </c>
      <c r="E42" s="150" t="str">
        <f>VLOOKUP(A42,Lists!$B$2:$G$200,5,FALSE)</f>
        <v>International Displacement,Drought/drier conditions,Conflict/ Violence</v>
      </c>
      <c r="F42" s="144">
        <f t="shared" si="5"/>
        <v>3.4</v>
      </c>
      <c r="G42" s="145">
        <f t="shared" si="6"/>
        <v>4</v>
      </c>
      <c r="H42" s="145" t="str">
        <f t="shared" si="7"/>
        <v>High</v>
      </c>
      <c r="I42" s="146" t="str">
        <f>INDEX(Trends!$D$3:$D$404,MATCH(B42,Trends!$C$3:$C$404,0))</f>
        <v>Stable</v>
      </c>
      <c r="J42" s="145" t="str">
        <f>VLOOKUP($B42,Reliability!$A$3:$I$300,9,FALSE)</f>
        <v>Very High</v>
      </c>
      <c r="K42" s="147">
        <f t="shared" si="8"/>
        <v>3.9</v>
      </c>
      <c r="L42" s="147">
        <f>VLOOKUP($B42,'Impact of the crisis'!$C$6:$N$300,12,FALSE)</f>
        <v>4.2</v>
      </c>
      <c r="M42" s="147">
        <f>VLOOKUP($B42,'Impact of the crisis'!$C$6:$AB$300,26,FALSE)</f>
        <v>3.7</v>
      </c>
      <c r="N42" s="147">
        <f>VLOOKUP($B42,'Conditions of people affected'!$C$6:$R$300,16,FALSE)</f>
        <v>3.35</v>
      </c>
      <c r="O42" s="147">
        <f>VLOOKUP($B42,'Conditions of people affected'!$C$6:$R$300,9,FALSE)</f>
        <v>3.7</v>
      </c>
      <c r="P42" s="147">
        <f>VLOOKUP($B42,'Conditions of people affected'!$C$6:$R$300,15,FALSE)</f>
        <v>3</v>
      </c>
      <c r="Q42" s="147">
        <f t="shared" si="9"/>
        <v>3.2</v>
      </c>
      <c r="R42" s="147">
        <f>VLOOKUP($B42,'Complexity of the crisis'!$C$6:$AN$300,22,FALSE)</f>
        <v>2.8</v>
      </c>
      <c r="S42" s="147">
        <f>VLOOKUP($B42,'Complexity of the crisis'!$C$6:$AN$300,38,FALSE)</f>
        <v>3.5</v>
      </c>
      <c r="T42" s="151" t="str">
        <f>VLOOKUP(B42,Lists!$C$3:$E$300,3,FALSE)</f>
        <v>Americas</v>
      </c>
      <c r="U42" s="152">
        <f>VLOOKUP(B42,'INFORM Severity - hidden'!$C$5:$V$300,20,FALSE)</f>
        <v>45777</v>
      </c>
    </row>
    <row r="43" spans="1:21">
      <c r="A43" s="148" t="str">
        <f t="array" ref="A43">IFERROR(INDEX(Lists!$B$2:$B$200,SMALL(IF(Lists!$I$2:$I$200="Individual",ROW(Lists!$B$2:$B$200)),ROW(39:39))-1,1),"")</f>
        <v>Complex crisis in Haiti</v>
      </c>
      <c r="B43" s="149" t="str">
        <f>VLOOKUP(A43,Lists!$B$2:$G$200,2,FALSE)</f>
        <v>HTI001</v>
      </c>
      <c r="C43" s="149" t="str">
        <f>VLOOKUP(B43,'INFORM Severity - hidden'!$C$5:$D$200,2,FALSE)</f>
        <v>Haiti</v>
      </c>
      <c r="D43" s="149" t="str">
        <f>VLOOKUP(A43,Lists!$B$2:$G$200,3,FALSE)</f>
        <v>HTI</v>
      </c>
      <c r="E43" s="150" t="str">
        <f>VLOOKUP(A43,Lists!$B$2:$G$200,5,FALSE)</f>
        <v>Conflict/ Violence,Political/economic crisis</v>
      </c>
      <c r="F43" s="144">
        <f t="shared" si="5"/>
        <v>4.4000000000000004</v>
      </c>
      <c r="G43" s="145">
        <f t="shared" si="6"/>
        <v>5</v>
      </c>
      <c r="H43" s="145" t="str">
        <f t="shared" si="7"/>
        <v>Very High</v>
      </c>
      <c r="I43" s="146" t="str">
        <f>INDEX(Trends!$D$3:$D$404,MATCH(B43,Trends!$C$3:$C$404,0))</f>
        <v>Increasing</v>
      </c>
      <c r="J43" s="145" t="str">
        <f>VLOOKUP($B43,Reliability!$A$3:$I$300,9,FALSE)</f>
        <v>Very High</v>
      </c>
      <c r="K43" s="147">
        <f t="shared" si="8"/>
        <v>4.4000000000000004</v>
      </c>
      <c r="L43" s="147">
        <f>VLOOKUP($B43,'Impact of the crisis'!$C$6:$N$300,12,FALSE)</f>
        <v>4</v>
      </c>
      <c r="M43" s="147">
        <f>VLOOKUP($B43,'Impact of the crisis'!$C$6:$AB$300,26,FALSE)</f>
        <v>4.5999999999999996</v>
      </c>
      <c r="N43" s="147">
        <f>VLOOKUP($B43,'Conditions of people affected'!$C$6:$R$300,16,FALSE)</f>
        <v>4.8</v>
      </c>
      <c r="O43" s="147">
        <f>VLOOKUP($B43,'Conditions of people affected'!$C$6:$R$300,9,FALSE)</f>
        <v>4.5999999999999996</v>
      </c>
      <c r="P43" s="147">
        <f>VLOOKUP($B43,'Conditions of people affected'!$C$6:$R$300,15,FALSE)</f>
        <v>5</v>
      </c>
      <c r="Q43" s="147">
        <f t="shared" si="9"/>
        <v>3.8</v>
      </c>
      <c r="R43" s="147">
        <f>VLOOKUP($B43,'Complexity of the crisis'!$C$6:$AN$300,22,FALSE)</f>
        <v>3.6</v>
      </c>
      <c r="S43" s="147">
        <f>VLOOKUP($B43,'Complexity of the crisis'!$C$6:$AN$300,38,FALSE)</f>
        <v>4</v>
      </c>
      <c r="T43" s="151" t="str">
        <f>VLOOKUP(B43,Lists!$C$3:$E$300,3,FALSE)</f>
        <v>Americas</v>
      </c>
      <c r="U43" s="152">
        <f>VLOOKUP(B43,'INFORM Severity - hidden'!$C$5:$V$300,20,FALSE)</f>
        <v>45777</v>
      </c>
    </row>
    <row r="44" spans="1:21">
      <c r="A44" s="148" t="str">
        <f t="array" ref="A44">IFERROR(INDEX(Lists!$B$2:$B$200,SMALL(IF(Lists!$I$2:$I$200="Individual",ROW(Lists!$B$2:$B$200)),ROW(40:40))-1,1),"")</f>
        <v>Displacement from Russia-Ukraine conflict in Hungary</v>
      </c>
      <c r="B44" s="149" t="str">
        <f>VLOOKUP(A44,Lists!$B$2:$G$200,2,FALSE)</f>
        <v>HUN002</v>
      </c>
      <c r="C44" s="149" t="str">
        <f>VLOOKUP(B44,'INFORM Severity - hidden'!$C$5:$D$200,2,FALSE)</f>
        <v>Hungary</v>
      </c>
      <c r="D44" s="149" t="str">
        <f>VLOOKUP(A44,Lists!$B$2:$G$200,3,FALSE)</f>
        <v>HUN</v>
      </c>
      <c r="E44" s="150" t="str">
        <f>VLOOKUP(A44,Lists!$B$2:$G$200,5,FALSE)</f>
        <v>International Displacement</v>
      </c>
      <c r="F44" s="144">
        <f t="shared" si="5"/>
        <v>1.5</v>
      </c>
      <c r="G44" s="145">
        <f t="shared" si="6"/>
        <v>2</v>
      </c>
      <c r="H44" s="145" t="str">
        <f t="shared" si="7"/>
        <v>Low</v>
      </c>
      <c r="I44" s="146" t="str">
        <f>INDEX(Trends!$D$3:$D$404,MATCH(B44,Trends!$C$3:$C$404,0))</f>
        <v>Stable</v>
      </c>
      <c r="J44" s="145" t="str">
        <f>VLOOKUP($B44,Reliability!$A$3:$I$300,9,FALSE)</f>
        <v>Very High</v>
      </c>
      <c r="K44" s="147">
        <f t="shared" si="8"/>
        <v>2.6</v>
      </c>
      <c r="L44" s="147">
        <f>VLOOKUP($B44,'Impact of the crisis'!$C$6:$N$300,12,FALSE)</f>
        <v>4.2</v>
      </c>
      <c r="M44" s="147">
        <f>VLOOKUP($B44,'Impact of the crisis'!$C$6:$AB$300,26,FALSE)</f>
        <v>1.4</v>
      </c>
      <c r="N44" s="147">
        <f>VLOOKUP($B44,'Conditions of people affected'!$C$6:$R$300,16,FALSE)</f>
        <v>1.1499999999999999</v>
      </c>
      <c r="O44" s="147">
        <f>VLOOKUP($B44,'Conditions of people affected'!$C$6:$R$300,9,FALSE)</f>
        <v>1.3</v>
      </c>
      <c r="P44" s="147">
        <f>VLOOKUP($B44,'Conditions of people affected'!$C$6:$R$300,15,FALSE)</f>
        <v>1</v>
      </c>
      <c r="Q44" s="147">
        <f t="shared" si="9"/>
        <v>1.1000000000000001</v>
      </c>
      <c r="R44" s="147">
        <f>VLOOKUP($B44,'Complexity of the crisis'!$C$6:$AN$300,22,FALSE)</f>
        <v>1.2</v>
      </c>
      <c r="S44" s="147">
        <f>VLOOKUP($B44,'Complexity of the crisis'!$C$6:$AN$300,38,FALSE)</f>
        <v>1</v>
      </c>
      <c r="T44" s="151" t="str">
        <f>VLOOKUP(B44,Lists!$C$3:$E$300,3,FALSE)</f>
        <v>Europe</v>
      </c>
      <c r="U44" s="152">
        <f>VLOOKUP(B44,'INFORM Severity - hidden'!$C$5:$V$300,20,FALSE)</f>
        <v>45773</v>
      </c>
    </row>
    <row r="45" spans="1:21">
      <c r="A45" s="148" t="str">
        <f t="array" ref="A45">IFERROR(INDEX(Lists!$B$2:$B$200,SMALL(IF(Lists!$I$2:$I$200="Individual",ROW(Lists!$B$2:$B$200)),ROW(41:41))-1,1),"")</f>
        <v>Papua Conflict</v>
      </c>
      <c r="B45" s="149" t="str">
        <f>VLOOKUP(A45,Lists!$B$2:$G$200,2,FALSE)</f>
        <v>IDN002</v>
      </c>
      <c r="C45" s="149" t="str">
        <f>VLOOKUP(B45,'INFORM Severity - hidden'!$C$5:$D$200,2,FALSE)</f>
        <v>Indonesia</v>
      </c>
      <c r="D45" s="149" t="str">
        <f>VLOOKUP(A45,Lists!$B$2:$G$200,3,FALSE)</f>
        <v>IDN</v>
      </c>
      <c r="E45" s="150" t="str">
        <f>VLOOKUP(A45,Lists!$B$2:$G$200,5,FALSE)</f>
        <v>Conflict/ Violence</v>
      </c>
      <c r="F45" s="144">
        <f t="shared" si="5"/>
        <v>2.5</v>
      </c>
      <c r="G45" s="145">
        <f t="shared" si="6"/>
        <v>3</v>
      </c>
      <c r="H45" s="145" t="str">
        <f t="shared" si="7"/>
        <v>Medium</v>
      </c>
      <c r="I45" s="146" t="str">
        <f>INDEX(Trends!$D$3:$D$404,MATCH(B45,Trends!$C$3:$C$404,0))</f>
        <v>Stable</v>
      </c>
      <c r="J45" s="145" t="str">
        <f>VLOOKUP($B45,Reliability!$A$3:$I$300,9,FALSE)</f>
        <v>High</v>
      </c>
      <c r="K45" s="147">
        <f t="shared" si="8"/>
        <v>2.9</v>
      </c>
      <c r="L45" s="147">
        <f>VLOOKUP($B45,'Impact of the crisis'!$C$6:$N$300,12,FALSE)</f>
        <v>2.1</v>
      </c>
      <c r="M45" s="147">
        <f>VLOOKUP($B45,'Impact of the crisis'!$C$6:$AB$300,26,FALSE)</f>
        <v>3.3</v>
      </c>
      <c r="N45" s="147">
        <f>VLOOKUP($B45,'Conditions of people affected'!$C$6:$R$300,16,FALSE)</f>
        <v>1.85</v>
      </c>
      <c r="O45" s="147">
        <f>VLOOKUP($B45,'Conditions of people affected'!$C$6:$R$300,9,FALSE)</f>
        <v>1.7</v>
      </c>
      <c r="P45" s="147">
        <f>VLOOKUP($B45,'Conditions of people affected'!$C$6:$R$300,15,FALSE)</f>
        <v>2</v>
      </c>
      <c r="Q45" s="147">
        <f t="shared" si="9"/>
        <v>3.1</v>
      </c>
      <c r="R45" s="147">
        <f>VLOOKUP($B45,'Complexity of the crisis'!$C$6:$AN$300,22,FALSE)</f>
        <v>2.6</v>
      </c>
      <c r="S45" s="147">
        <f>VLOOKUP($B45,'Complexity of the crisis'!$C$6:$AN$300,38,FALSE)</f>
        <v>3.5</v>
      </c>
      <c r="T45" s="151" t="str">
        <f>VLOOKUP(B45,Lists!$C$3:$E$300,3,FALSE)</f>
        <v>Asia</v>
      </c>
      <c r="U45" s="152">
        <f>VLOOKUP(B45,'INFORM Severity - hidden'!$C$5:$V$300,20,FALSE)</f>
        <v>45777</v>
      </c>
    </row>
    <row r="46" spans="1:21">
      <c r="A46" s="148" t="str">
        <f t="array" ref="A46">IFERROR(INDEX(Lists!$B$2:$B$200,SMALL(IF(Lists!$I$2:$I$200="Individual",ROW(Lists!$B$2:$B$200)),ROW(42:42))-1,1),"")</f>
        <v>Afghan Refugees in Iran</v>
      </c>
      <c r="B46" s="149" t="str">
        <f>VLOOKUP(A46,Lists!$B$2:$G$200,2,FALSE)</f>
        <v>IRN004</v>
      </c>
      <c r="C46" s="149" t="str">
        <f>VLOOKUP(B46,'INFORM Severity - hidden'!$C$5:$D$200,2,FALSE)</f>
        <v>Iran</v>
      </c>
      <c r="D46" s="149" t="str">
        <f>VLOOKUP(A46,Lists!$B$2:$G$200,3,FALSE)</f>
        <v>IRN</v>
      </c>
      <c r="E46" s="150" t="str">
        <f>VLOOKUP(A46,Lists!$B$2:$G$200,5,FALSE)</f>
        <v>International Displacement</v>
      </c>
      <c r="F46" s="144">
        <f t="shared" si="5"/>
        <v>3.8</v>
      </c>
      <c r="G46" s="145">
        <f t="shared" si="6"/>
        <v>4</v>
      </c>
      <c r="H46" s="145" t="str">
        <f t="shared" si="7"/>
        <v>High</v>
      </c>
      <c r="I46" s="146" t="str">
        <f>INDEX(Trends!$D$3:$D$404,MATCH(B46,Trends!$C$3:$C$404,0))</f>
        <v>Increasing</v>
      </c>
      <c r="J46" s="145" t="str">
        <f>VLOOKUP($B46,Reliability!$A$3:$I$300,9,FALSE)</f>
        <v>High</v>
      </c>
      <c r="K46" s="147">
        <f t="shared" si="8"/>
        <v>3.6</v>
      </c>
      <c r="L46" s="147">
        <f>VLOOKUP($B46,'Impact of the crisis'!$C$6:$N$300,12,FALSE)</f>
        <v>2.7</v>
      </c>
      <c r="M46" s="147">
        <f>VLOOKUP($B46,'Impact of the crisis'!$C$6:$AB$300,26,FALSE)</f>
        <v>4</v>
      </c>
      <c r="N46" s="147">
        <f>VLOOKUP($B46,'Conditions of people affected'!$C$6:$R$300,16,FALSE)</f>
        <v>4.3</v>
      </c>
      <c r="O46" s="147">
        <f>VLOOKUP($B46,'Conditions of people affected'!$C$6:$R$300,9,FALSE)</f>
        <v>4.5999999999999996</v>
      </c>
      <c r="P46" s="147">
        <f>VLOOKUP($B46,'Conditions of people affected'!$C$6:$R$300,15,FALSE)</f>
        <v>4</v>
      </c>
      <c r="Q46" s="147">
        <f t="shared" si="9"/>
        <v>3.2</v>
      </c>
      <c r="R46" s="147">
        <f>VLOOKUP($B46,'Complexity of the crisis'!$C$6:$AN$300,22,FALSE)</f>
        <v>3.3</v>
      </c>
      <c r="S46" s="147">
        <f>VLOOKUP($B46,'Complexity of the crisis'!$C$6:$AN$300,38,FALSE)</f>
        <v>3</v>
      </c>
      <c r="T46" s="151" t="str">
        <f>VLOOKUP(B46,Lists!$C$3:$E$300,3,FALSE)</f>
        <v>Middle east</v>
      </c>
      <c r="U46" s="152">
        <f>VLOOKUP(B46,'INFORM Severity - hidden'!$C$5:$V$300,20,FALSE)</f>
        <v>45777</v>
      </c>
    </row>
    <row r="47" spans="1:21">
      <c r="A47" s="148" t="str">
        <f t="array" ref="A47">IFERROR(INDEX(Lists!$B$2:$B$200,SMALL(IF(Lists!$I$2:$I$200="Individual",ROW(Lists!$B$2:$B$200)),ROW(43:43))-1,1),"")</f>
        <v>Conflict  in Iraq</v>
      </c>
      <c r="B47" s="149" t="str">
        <f>VLOOKUP(A47,Lists!$B$2:$G$200,2,FALSE)</f>
        <v>IRQ002</v>
      </c>
      <c r="C47" s="149" t="str">
        <f>VLOOKUP(B47,'INFORM Severity - hidden'!$C$5:$D$200,2,FALSE)</f>
        <v>Iraq</v>
      </c>
      <c r="D47" s="149" t="str">
        <f>VLOOKUP(A47,Lists!$B$2:$G$200,3,FALSE)</f>
        <v>IRQ</v>
      </c>
      <c r="E47" s="150" t="str">
        <f>VLOOKUP(A47,Lists!$B$2:$G$200,5,FALSE)</f>
        <v>Conflict/ Violence</v>
      </c>
      <c r="F47" s="144">
        <f t="shared" si="5"/>
        <v>2.7</v>
      </c>
      <c r="G47" s="145">
        <f t="shared" si="6"/>
        <v>3</v>
      </c>
      <c r="H47" s="145" t="str">
        <f t="shared" si="7"/>
        <v>Medium</v>
      </c>
      <c r="I47" s="146" t="str">
        <f>INDEX(Trends!$D$3:$D$404,MATCH(B47,Trends!$C$3:$C$404,0))</f>
        <v>Decreasing</v>
      </c>
      <c r="J47" s="145" t="str">
        <f>VLOOKUP($B47,Reliability!$A$3:$I$300,9,FALSE)</f>
        <v>Very High</v>
      </c>
      <c r="K47" s="147">
        <f t="shared" si="8"/>
        <v>4</v>
      </c>
      <c r="L47" s="147">
        <f>VLOOKUP($B47,'Impact of the crisis'!$C$6:$N$300,12,FALSE)</f>
        <v>4.7</v>
      </c>
      <c r="M47" s="147">
        <f>VLOOKUP($B47,'Impact of the crisis'!$C$6:$AB$300,26,FALSE)</f>
        <v>3.6</v>
      </c>
      <c r="N47" s="147">
        <f>VLOOKUP($B47,'Conditions of people affected'!$C$6:$R$300,16,FALSE)</f>
        <v>1.8</v>
      </c>
      <c r="O47" s="147">
        <f>VLOOKUP($B47,'Conditions of people affected'!$C$6:$R$300,9,FALSE)</f>
        <v>1.6</v>
      </c>
      <c r="P47" s="147">
        <f>VLOOKUP($B47,'Conditions of people affected'!$C$6:$R$300,15,FALSE)</f>
        <v>2</v>
      </c>
      <c r="Q47" s="147">
        <f t="shared" si="9"/>
        <v>2.8</v>
      </c>
      <c r="R47" s="147">
        <f>VLOOKUP($B47,'Complexity of the crisis'!$C$6:$AN$300,22,FALSE)</f>
        <v>3.1</v>
      </c>
      <c r="S47" s="147">
        <f>VLOOKUP($B47,'Complexity of the crisis'!$C$6:$AN$300,38,FALSE)</f>
        <v>2.5</v>
      </c>
      <c r="T47" s="151" t="str">
        <f>VLOOKUP(B47,Lists!$C$3:$E$300,3,FALSE)</f>
        <v>Middle east</v>
      </c>
      <c r="U47" s="152">
        <f>VLOOKUP(B47,'INFORM Severity - hidden'!$C$5:$V$300,20,FALSE)</f>
        <v>45771</v>
      </c>
    </row>
    <row r="48" spans="1:21">
      <c r="A48" s="148" t="str">
        <f t="array" ref="A48">IFERROR(INDEX(Lists!$B$2:$B$200,SMALL(IF(Lists!$I$2:$I$200="Individual",ROW(Lists!$B$2:$B$200)),ROW(44:44))-1,1),"")</f>
        <v>Syrian and Palestinian refugees in iraq</v>
      </c>
      <c r="B48" s="149" t="str">
        <f>VLOOKUP(A48,Lists!$B$2:$G$200,2,FALSE)</f>
        <v>IRQ003</v>
      </c>
      <c r="C48" s="149" t="str">
        <f>VLOOKUP(B48,'INFORM Severity - hidden'!$C$5:$D$200,2,FALSE)</f>
        <v>Iraq</v>
      </c>
      <c r="D48" s="149" t="str">
        <f>VLOOKUP(A48,Lists!$B$2:$G$200,3,FALSE)</f>
        <v>IRQ</v>
      </c>
      <c r="E48" s="150" t="str">
        <f>VLOOKUP(A48,Lists!$B$2:$G$200,5,FALSE)</f>
        <v>International Displacement</v>
      </c>
      <c r="F48" s="144">
        <f t="shared" si="5"/>
        <v>2.1</v>
      </c>
      <c r="G48" s="145">
        <f t="shared" si="6"/>
        <v>3</v>
      </c>
      <c r="H48" s="145" t="str">
        <f t="shared" si="7"/>
        <v>Medium</v>
      </c>
      <c r="I48" s="146" t="str">
        <f>INDEX(Trends!$D$3:$D$404,MATCH(B48,Trends!$C$3:$C$404,0))</f>
        <v>Stable</v>
      </c>
      <c r="J48" s="145" t="str">
        <f>VLOOKUP($B48,Reliability!$A$3:$I$300,9,FALSE)</f>
        <v>High</v>
      </c>
      <c r="K48" s="147">
        <f t="shared" si="8"/>
        <v>2.8</v>
      </c>
      <c r="L48" s="147">
        <f>VLOOKUP($B48,'Impact of the crisis'!$C$6:$N$300,12,FALSE)</f>
        <v>1.6</v>
      </c>
      <c r="M48" s="147">
        <f>VLOOKUP($B48,'Impact of the crisis'!$C$6:$AB$300,26,FALSE)</f>
        <v>3.3</v>
      </c>
      <c r="N48" s="147">
        <f>VLOOKUP($B48,'Conditions of people affected'!$C$6:$R$300,16,FALSE)</f>
        <v>1.45</v>
      </c>
      <c r="O48" s="147">
        <f>VLOOKUP($B48,'Conditions of people affected'!$C$6:$R$300,9,FALSE)</f>
        <v>0.9</v>
      </c>
      <c r="P48" s="147">
        <f>VLOOKUP($B48,'Conditions of people affected'!$C$6:$R$300,15,FALSE)</f>
        <v>2</v>
      </c>
      <c r="Q48" s="147">
        <f t="shared" si="9"/>
        <v>2.6</v>
      </c>
      <c r="R48" s="147">
        <f>VLOOKUP($B48,'Complexity of the crisis'!$C$6:$AN$300,22,FALSE)</f>
        <v>3.1</v>
      </c>
      <c r="S48" s="147">
        <f>VLOOKUP($B48,'Complexity of the crisis'!$C$6:$AN$300,38,FALSE)</f>
        <v>2</v>
      </c>
      <c r="T48" s="151" t="str">
        <f>VLOOKUP(B48,Lists!$C$3:$E$300,3,FALSE)</f>
        <v>Middle east</v>
      </c>
      <c r="U48" s="152">
        <f>VLOOKUP(B48,'INFORM Severity - hidden'!$C$5:$V$300,20,FALSE)</f>
        <v>45771</v>
      </c>
    </row>
    <row r="49" spans="1:21">
      <c r="A49" s="148" t="str">
        <f t="array" ref="A49">IFERROR(INDEX(Lists!$B$2:$B$200,SMALL(IF(Lists!$I$2:$I$200="Individual",ROW(Lists!$B$2:$B$200)),ROW(45:45))-1,1),"")</f>
        <v>Mixed migration flows in Italy</v>
      </c>
      <c r="B49" s="149" t="str">
        <f>VLOOKUP(A49,Lists!$B$2:$G$200,2,FALSE)</f>
        <v>ITA002</v>
      </c>
      <c r="C49" s="149" t="str">
        <f>VLOOKUP(B49,'INFORM Severity - hidden'!$C$5:$D$200,2,FALSE)</f>
        <v>Italy</v>
      </c>
      <c r="D49" s="149" t="str">
        <f>VLOOKUP(A49,Lists!$B$2:$G$200,3,FALSE)</f>
        <v>ITA</v>
      </c>
      <c r="E49" s="150" t="str">
        <f>VLOOKUP(A49,Lists!$B$2:$G$200,5,FALSE)</f>
        <v>International Displacement</v>
      </c>
      <c r="F49" s="144">
        <f t="shared" si="5"/>
        <v>1.7</v>
      </c>
      <c r="G49" s="145">
        <f t="shared" si="6"/>
        <v>2</v>
      </c>
      <c r="H49" s="145" t="str">
        <f t="shared" si="7"/>
        <v>Low</v>
      </c>
      <c r="I49" s="146" t="str">
        <f>INDEX(Trends!$D$3:$D$404,MATCH(B49,Trends!$C$3:$C$404,0))</f>
        <v>Decreasing</v>
      </c>
      <c r="J49" s="145" t="str">
        <f>VLOOKUP($B49,Reliability!$A$3:$I$300,9,FALSE)</f>
        <v>Very High</v>
      </c>
      <c r="K49" s="147">
        <f t="shared" si="8"/>
        <v>2.7</v>
      </c>
      <c r="L49" s="147">
        <f>VLOOKUP($B49,'Impact of the crisis'!$C$6:$N$300,12,FALSE)</f>
        <v>2.4</v>
      </c>
      <c r="M49" s="147">
        <f>VLOOKUP($B49,'Impact of the crisis'!$C$6:$AB$300,26,FALSE)</f>
        <v>2.9</v>
      </c>
      <c r="N49" s="147">
        <f>VLOOKUP($B49,'Conditions of people affected'!$C$6:$R$300,16,FALSE)</f>
        <v>1.25</v>
      </c>
      <c r="O49" s="147">
        <f>VLOOKUP($B49,'Conditions of people affected'!$C$6:$R$300,9,FALSE)</f>
        <v>1.5</v>
      </c>
      <c r="P49" s="147">
        <f>VLOOKUP($B49,'Conditions of people affected'!$C$6:$R$300,15,FALSE)</f>
        <v>1</v>
      </c>
      <c r="Q49" s="147">
        <f t="shared" si="9"/>
        <v>1.5</v>
      </c>
      <c r="R49" s="147">
        <f>VLOOKUP($B49,'Complexity of the crisis'!$C$6:$AN$300,22,FALSE)</f>
        <v>1.4</v>
      </c>
      <c r="S49" s="147">
        <f>VLOOKUP($B49,'Complexity of the crisis'!$C$6:$AN$300,38,FALSE)</f>
        <v>1.5</v>
      </c>
      <c r="T49" s="151" t="str">
        <f>VLOOKUP(B49,Lists!$C$3:$E$300,3,FALSE)</f>
        <v>Europe</v>
      </c>
      <c r="U49" s="152">
        <f>VLOOKUP(B49,'INFORM Severity - hidden'!$C$5:$V$300,20,FALSE)</f>
        <v>45760</v>
      </c>
    </row>
    <row r="50" spans="1:21">
      <c r="A50" s="148" t="str">
        <f t="array" ref="A50">IFERROR(INDEX(Lists!$B$2:$B$200,SMALL(IF(Lists!$I$2:$I$200="Individual",ROW(Lists!$B$2:$B$200)),ROW(46:46))-1,1),"")</f>
        <v>Syrian refugees in Jordan</v>
      </c>
      <c r="B50" s="149" t="str">
        <f>VLOOKUP(A50,Lists!$B$2:$G$200,2,FALSE)</f>
        <v>JOR002</v>
      </c>
      <c r="C50" s="149" t="str">
        <f>VLOOKUP(B50,'INFORM Severity - hidden'!$C$5:$D$200,2,FALSE)</f>
        <v>Jordan</v>
      </c>
      <c r="D50" s="149" t="str">
        <f>VLOOKUP(A50,Lists!$B$2:$G$200,3,FALSE)</f>
        <v>JOR</v>
      </c>
      <c r="E50" s="150" t="str">
        <f>VLOOKUP(A50,Lists!$B$2:$G$200,5,FALSE)</f>
        <v>International Displacement</v>
      </c>
      <c r="F50" s="144">
        <f t="shared" si="5"/>
        <v>2.8</v>
      </c>
      <c r="G50" s="145">
        <f t="shared" si="6"/>
        <v>3</v>
      </c>
      <c r="H50" s="145" t="str">
        <f t="shared" si="7"/>
        <v>Medium</v>
      </c>
      <c r="I50" s="146" t="str">
        <f>INDEX(Trends!$D$3:$D$404,MATCH(B50,Trends!$C$3:$C$404,0))</f>
        <v>Stable</v>
      </c>
      <c r="J50" s="145" t="str">
        <f>VLOOKUP($B50,Reliability!$A$3:$I$300,9,FALSE)</f>
        <v>High</v>
      </c>
      <c r="K50" s="147">
        <f t="shared" si="8"/>
        <v>2.8</v>
      </c>
      <c r="L50" s="147">
        <f>VLOOKUP($B50,'Impact of the crisis'!$C$6:$N$300,12,FALSE)</f>
        <v>3.1</v>
      </c>
      <c r="M50" s="147">
        <f>VLOOKUP($B50,'Impact of the crisis'!$C$6:$AB$300,26,FALSE)</f>
        <v>2.6</v>
      </c>
      <c r="N50" s="147">
        <f>VLOOKUP($B50,'Conditions of people affected'!$C$6:$R$300,16,FALSE)</f>
        <v>3.25</v>
      </c>
      <c r="O50" s="147">
        <f>VLOOKUP($B50,'Conditions of people affected'!$C$6:$R$300,9,FALSE)</f>
        <v>3.5</v>
      </c>
      <c r="P50" s="147">
        <f>VLOOKUP($B50,'Conditions of people affected'!$C$6:$R$300,15,FALSE)</f>
        <v>3</v>
      </c>
      <c r="Q50" s="147">
        <f t="shared" si="9"/>
        <v>2</v>
      </c>
      <c r="R50" s="147">
        <f>VLOOKUP($B50,'Complexity of the crisis'!$C$6:$AN$300,22,FALSE)</f>
        <v>2.5</v>
      </c>
      <c r="S50" s="147">
        <f>VLOOKUP($B50,'Complexity of the crisis'!$C$6:$AN$300,38,FALSE)</f>
        <v>1.5</v>
      </c>
      <c r="T50" s="151" t="str">
        <f>VLOOKUP(B50,Lists!$C$3:$E$300,3,FALSE)</f>
        <v>Middle east</v>
      </c>
      <c r="U50" s="152">
        <f>VLOOKUP(B50,'INFORM Severity - hidden'!$C$5:$V$300,20,FALSE)</f>
        <v>45771</v>
      </c>
    </row>
    <row r="51" spans="1:21">
      <c r="A51" s="148" t="str">
        <f t="array" ref="A51">IFERROR(INDEX(Lists!$B$2:$B$200,SMALL(IF(Lists!$I$2:$I$200="Individual",ROW(Lists!$B$2:$B$200)),ROW(47:47))-1,1),"")</f>
        <v>Refugee situation in Kenya</v>
      </c>
      <c r="B51" s="149" t="str">
        <f>VLOOKUP(A51,Lists!$B$2:$G$200,2,FALSE)</f>
        <v>KEN002</v>
      </c>
      <c r="C51" s="149" t="str">
        <f>VLOOKUP(B51,'INFORM Severity - hidden'!$C$5:$D$200,2,FALSE)</f>
        <v>Kenya</v>
      </c>
      <c r="D51" s="149" t="str">
        <f>VLOOKUP(A51,Lists!$B$2:$G$200,3,FALSE)</f>
        <v>KEN</v>
      </c>
      <c r="E51" s="150" t="str">
        <f>VLOOKUP(A51,Lists!$B$2:$G$200,5,FALSE)</f>
        <v>International Displacement</v>
      </c>
      <c r="F51" s="144">
        <f t="shared" si="5"/>
        <v>2.8</v>
      </c>
      <c r="G51" s="145">
        <f t="shared" si="6"/>
        <v>3</v>
      </c>
      <c r="H51" s="145" t="str">
        <f t="shared" si="7"/>
        <v>Medium</v>
      </c>
      <c r="I51" s="146" t="str">
        <f>INDEX(Trends!$D$3:$D$404,MATCH(B51,Trends!$C$3:$C$404,0))</f>
        <v>Stable</v>
      </c>
      <c r="J51" s="145" t="str">
        <f>VLOOKUP($B51,Reliability!$A$3:$I$300,9,FALSE)</f>
        <v>High</v>
      </c>
      <c r="K51" s="147">
        <f t="shared" si="8"/>
        <v>2.2999999999999998</v>
      </c>
      <c r="L51" s="147">
        <f>VLOOKUP($B51,'Impact of the crisis'!$C$6:$N$300,12,FALSE)</f>
        <v>0.9</v>
      </c>
      <c r="M51" s="147">
        <f>VLOOKUP($B51,'Impact of the crisis'!$C$6:$AB$300,26,FALSE)</f>
        <v>2.9</v>
      </c>
      <c r="N51" s="147">
        <f>VLOOKUP($B51,'Conditions of people affected'!$C$6:$R$300,16,FALSE)</f>
        <v>3.1</v>
      </c>
      <c r="O51" s="147">
        <f>VLOOKUP($B51,'Conditions of people affected'!$C$6:$R$300,9,FALSE)</f>
        <v>3.2</v>
      </c>
      <c r="P51" s="147">
        <f>VLOOKUP($B51,'Conditions of people affected'!$C$6:$R$300,15,FALSE)</f>
        <v>3</v>
      </c>
      <c r="Q51" s="147">
        <f t="shared" si="9"/>
        <v>2.6</v>
      </c>
      <c r="R51" s="147">
        <f>VLOOKUP($B51,'Complexity of the crisis'!$C$6:$AN$300,22,FALSE)</f>
        <v>3.5</v>
      </c>
      <c r="S51" s="147">
        <f>VLOOKUP($B51,'Complexity of the crisis'!$C$6:$AN$300,38,FALSE)</f>
        <v>1.5</v>
      </c>
      <c r="T51" s="151" t="str">
        <f>VLOOKUP(B51,Lists!$C$3:$E$300,3,FALSE)</f>
        <v>Africa</v>
      </c>
      <c r="U51" s="152">
        <f>VLOOKUP(B51,'INFORM Severity - hidden'!$C$5:$V$300,20,FALSE)</f>
        <v>45775</v>
      </c>
    </row>
    <row r="52" spans="1:21">
      <c r="A52" s="148" t="str">
        <f t="array" ref="A52">IFERROR(INDEX(Lists!$B$2:$B$200,SMALL(IF(Lists!$I$2:$I$200="Individual",ROW(Lists!$B$2:$B$200)),ROW(48:48))-1,1),"")</f>
        <v>Drought in Kenya</v>
      </c>
      <c r="B52" s="149" t="str">
        <f>VLOOKUP(A52,Lists!$B$2:$G$200,2,FALSE)</f>
        <v>KEN003</v>
      </c>
      <c r="C52" s="149" t="str">
        <f>VLOOKUP(B52,'INFORM Severity - hidden'!$C$5:$D$200,2,FALSE)</f>
        <v>Kenya</v>
      </c>
      <c r="D52" s="149" t="str">
        <f>VLOOKUP(A52,Lists!$B$2:$G$200,3,FALSE)</f>
        <v>KEN</v>
      </c>
      <c r="E52" s="150" t="str">
        <f>VLOOKUP(A52,Lists!$B$2:$G$200,5,FALSE)</f>
        <v>Drought/drier conditions</v>
      </c>
      <c r="F52" s="144">
        <f t="shared" si="5"/>
        <v>3.3</v>
      </c>
      <c r="G52" s="145">
        <f t="shared" si="6"/>
        <v>4</v>
      </c>
      <c r="H52" s="145" t="str">
        <f t="shared" si="7"/>
        <v>High</v>
      </c>
      <c r="I52" s="146" t="str">
        <f>INDEX(Trends!$D$3:$D$404,MATCH(B52,Trends!$C$3:$C$404,0))</f>
        <v>Decreasing</v>
      </c>
      <c r="J52" s="145" t="str">
        <f>VLOOKUP($B52,Reliability!$A$3:$I$300,9,FALSE)</f>
        <v>High</v>
      </c>
      <c r="K52" s="147">
        <f t="shared" si="8"/>
        <v>3.6</v>
      </c>
      <c r="L52" s="147">
        <f>VLOOKUP($B52,'Impact of the crisis'!$C$6:$N$300,12,FALSE)</f>
        <v>3.8</v>
      </c>
      <c r="M52" s="147">
        <f>VLOOKUP($B52,'Impact of the crisis'!$C$6:$AB$300,26,FALSE)</f>
        <v>3.4499999999999997</v>
      </c>
      <c r="N52" s="147">
        <f>VLOOKUP($B52,'Conditions of people affected'!$C$6:$R$300,16,FALSE)</f>
        <v>3.55</v>
      </c>
      <c r="O52" s="147">
        <f>VLOOKUP($B52,'Conditions of people affected'!$C$6:$R$300,9,FALSE)</f>
        <v>4.0999999999999996</v>
      </c>
      <c r="P52" s="147">
        <f>VLOOKUP($B52,'Conditions of people affected'!$C$6:$R$300,15,FALSE)</f>
        <v>3</v>
      </c>
      <c r="Q52" s="147">
        <f t="shared" si="9"/>
        <v>2.8</v>
      </c>
      <c r="R52" s="147">
        <f>VLOOKUP($B52,'Complexity of the crisis'!$C$6:$AN$300,22,FALSE)</f>
        <v>3.5</v>
      </c>
      <c r="S52" s="147">
        <f>VLOOKUP($B52,'Complexity of the crisis'!$C$6:$AN$300,38,FALSE)</f>
        <v>2</v>
      </c>
      <c r="T52" s="151" t="str">
        <f>VLOOKUP(B52,Lists!$C$3:$E$300,3,FALSE)</f>
        <v>Africa</v>
      </c>
      <c r="U52" s="152">
        <f>VLOOKUP(B52,'INFORM Severity - hidden'!$C$5:$V$300,20,FALSE)</f>
        <v>45775</v>
      </c>
    </row>
    <row r="53" spans="1:21">
      <c r="A53" s="148" t="str">
        <f t="array" ref="A53">IFERROR(INDEX(Lists!$B$2:$B$200,SMALL(IF(Lists!$I$2:$I$200="Individual",ROW(Lists!$B$2:$B$200)),ROW(49:49))-1,1),"")</f>
        <v>Syrian refugees in Lebanon</v>
      </c>
      <c r="B53" s="149" t="str">
        <f>VLOOKUP(A53,Lists!$B$2:$G$200,2,FALSE)</f>
        <v>LBN002</v>
      </c>
      <c r="C53" s="149" t="str">
        <f>VLOOKUP(B53,'INFORM Severity - hidden'!$C$5:$D$200,2,FALSE)</f>
        <v>Lebanon</v>
      </c>
      <c r="D53" s="149" t="str">
        <f>VLOOKUP(A53,Lists!$B$2:$G$200,3,FALSE)</f>
        <v>LBN</v>
      </c>
      <c r="E53" s="150" t="str">
        <f>VLOOKUP(A53,Lists!$B$2:$G$200,5,FALSE)</f>
        <v>International Displacement</v>
      </c>
      <c r="F53" s="144">
        <f t="shared" si="5"/>
        <v>3.2</v>
      </c>
      <c r="G53" s="145">
        <f t="shared" si="6"/>
        <v>4</v>
      </c>
      <c r="H53" s="145" t="str">
        <f t="shared" si="7"/>
        <v>High</v>
      </c>
      <c r="I53" s="146" t="str">
        <f>INDEX(Trends!$D$3:$D$404,MATCH(B53,Trends!$C$3:$C$404,0))</f>
        <v>Decreasing</v>
      </c>
      <c r="J53" s="145" t="str">
        <f>VLOOKUP($B53,Reliability!$A$3:$I$300,9,FALSE)</f>
        <v>Very High</v>
      </c>
      <c r="K53" s="147">
        <f t="shared" si="8"/>
        <v>3.3</v>
      </c>
      <c r="L53" s="147">
        <f>VLOOKUP($B53,'Impact of the crisis'!$C$6:$N$300,12,FALSE)</f>
        <v>3.6</v>
      </c>
      <c r="M53" s="147">
        <f>VLOOKUP($B53,'Impact of the crisis'!$C$6:$AB$300,26,FALSE)</f>
        <v>3.1</v>
      </c>
      <c r="N53" s="147">
        <f>VLOOKUP($B53,'Conditions of people affected'!$C$6:$R$300,16,FALSE)</f>
        <v>3.3</v>
      </c>
      <c r="O53" s="147">
        <f>VLOOKUP($B53,'Conditions of people affected'!$C$6:$R$300,9,FALSE)</f>
        <v>3.6</v>
      </c>
      <c r="P53" s="147">
        <f>VLOOKUP($B53,'Conditions of people affected'!$C$6:$R$300,15,FALSE)</f>
        <v>3</v>
      </c>
      <c r="Q53" s="147">
        <f t="shared" si="9"/>
        <v>3.1</v>
      </c>
      <c r="R53" s="147">
        <f>VLOOKUP($B53,'Complexity of the crisis'!$C$6:$AN$300,22,FALSE)</f>
        <v>3.2</v>
      </c>
      <c r="S53" s="147">
        <f>VLOOKUP($B53,'Complexity of the crisis'!$C$6:$AN$300,38,FALSE)</f>
        <v>3</v>
      </c>
      <c r="T53" s="151" t="str">
        <f>VLOOKUP(B53,Lists!$C$3:$E$300,3,FALSE)</f>
        <v>Middle east</v>
      </c>
      <c r="U53" s="152">
        <f>VLOOKUP(B53,'INFORM Severity - hidden'!$C$5:$V$300,20,FALSE)</f>
        <v>45762</v>
      </c>
    </row>
    <row r="54" spans="1:21">
      <c r="A54" s="148" t="str">
        <f t="array" ref="A54">IFERROR(INDEX(Lists!$B$2:$B$200,SMALL(IF(Lists!$I$2:$I$200="Individual",ROW(Lists!$B$2:$B$200)),ROW(50:50))-1,1),"")</f>
        <v>Complex crisis in Lebanon</v>
      </c>
      <c r="B54" s="149" t="str">
        <f>VLOOKUP(A54,Lists!$B$2:$G$200,2,FALSE)</f>
        <v>LBN006</v>
      </c>
      <c r="C54" s="149" t="str">
        <f>VLOOKUP(B54,'INFORM Severity - hidden'!$C$5:$D$200,2,FALSE)</f>
        <v>Lebanon</v>
      </c>
      <c r="D54" s="149" t="str">
        <f>VLOOKUP(A54,Lists!$B$2:$G$200,3,FALSE)</f>
        <v>LBN</v>
      </c>
      <c r="E54" s="150" t="str">
        <f>VLOOKUP(A54,Lists!$B$2:$G$200,5,FALSE)</f>
        <v>International Displacement,Conflict/ Violence,Political/economic crisis</v>
      </c>
      <c r="F54" s="144">
        <f t="shared" si="5"/>
        <v>4.0999999999999996</v>
      </c>
      <c r="G54" s="145">
        <f t="shared" si="6"/>
        <v>5</v>
      </c>
      <c r="H54" s="145" t="str">
        <f t="shared" si="7"/>
        <v>Very High</v>
      </c>
      <c r="I54" s="146" t="str">
        <f>INDEX(Trends!$D$3:$D$404,MATCH(B54,Trends!$C$3:$C$404,0))</f>
        <v>Increasing</v>
      </c>
      <c r="J54" s="145" t="str">
        <f>VLOOKUP($B54,Reliability!$A$3:$I$300,9,FALSE)</f>
        <v>Very High</v>
      </c>
      <c r="K54" s="147">
        <f t="shared" si="8"/>
        <v>4.3</v>
      </c>
      <c r="L54" s="147">
        <f>VLOOKUP($B54,'Impact of the crisis'!$C$6:$N$300,12,FALSE)</f>
        <v>3.6</v>
      </c>
      <c r="M54" s="147">
        <f>VLOOKUP($B54,'Impact of the crisis'!$C$6:$AB$300,26,FALSE)</f>
        <v>4.5999999999999996</v>
      </c>
      <c r="N54" s="147">
        <f>VLOOKUP($B54,'Conditions of people affected'!$C$6:$R$300,16,FALSE)</f>
        <v>4.2</v>
      </c>
      <c r="O54" s="147">
        <f>VLOOKUP($B54,'Conditions of people affected'!$C$6:$R$300,9,FALSE)</f>
        <v>4.4000000000000004</v>
      </c>
      <c r="P54" s="147">
        <f>VLOOKUP($B54,'Conditions of people affected'!$C$6:$R$300,15,FALSE)</f>
        <v>4</v>
      </c>
      <c r="Q54" s="147">
        <f t="shared" si="9"/>
        <v>3.9</v>
      </c>
      <c r="R54" s="147">
        <f>VLOOKUP($B54,'Complexity of the crisis'!$C$6:$AN$300,22,FALSE)</f>
        <v>3.2</v>
      </c>
      <c r="S54" s="147">
        <f>VLOOKUP($B54,'Complexity of the crisis'!$C$6:$AN$300,38,FALSE)</f>
        <v>4.5</v>
      </c>
      <c r="T54" s="151" t="str">
        <f>VLOOKUP(B54,Lists!$C$3:$E$300,3,FALSE)</f>
        <v>Middle east</v>
      </c>
      <c r="U54" s="152">
        <f>VLOOKUP(B54,'INFORM Severity - hidden'!$C$5:$V$300,20,FALSE)</f>
        <v>45762</v>
      </c>
    </row>
    <row r="55" spans="1:21">
      <c r="A55" s="148" t="str">
        <f t="array" ref="A55">IFERROR(INDEX(Lists!$B$2:$B$200,SMALL(IF(Lists!$I$2:$I$200="Individual",ROW(Lists!$B$2:$B$200)),ROW(51:51))-1,1),"")</f>
        <v>Mixed migration flows in Libya</v>
      </c>
      <c r="B55" s="149" t="str">
        <f>VLOOKUP(A55,Lists!$B$2:$G$200,2,FALSE)</f>
        <v>LBY002</v>
      </c>
      <c r="C55" s="149" t="str">
        <f>VLOOKUP(B55,'INFORM Severity - hidden'!$C$5:$D$200,2,FALSE)</f>
        <v>Libya</v>
      </c>
      <c r="D55" s="149" t="str">
        <f>VLOOKUP(A55,Lists!$B$2:$G$200,3,FALSE)</f>
        <v>LBY</v>
      </c>
      <c r="E55" s="150" t="str">
        <f>VLOOKUP(A55,Lists!$B$2:$G$200,5,FALSE)</f>
        <v>International Displacement</v>
      </c>
      <c r="F55" s="144">
        <f t="shared" si="5"/>
        <v>3.3</v>
      </c>
      <c r="G55" s="145">
        <f t="shared" si="6"/>
        <v>4</v>
      </c>
      <c r="H55" s="145" t="str">
        <f t="shared" si="7"/>
        <v>High</v>
      </c>
      <c r="I55" s="146" t="str">
        <f>INDEX(Trends!$D$3:$D$404,MATCH(B55,Trends!$C$3:$C$404,0))</f>
        <v>Decreasing</v>
      </c>
      <c r="J55" s="145" t="str">
        <f>VLOOKUP($B55,Reliability!$A$3:$I$300,9,FALSE)</f>
        <v>Very High</v>
      </c>
      <c r="K55" s="147">
        <f t="shared" si="8"/>
        <v>3.9</v>
      </c>
      <c r="L55" s="147">
        <f>VLOOKUP($B55,'Impact of the crisis'!$C$6:$N$300,12,FALSE)</f>
        <v>4.5999999999999996</v>
      </c>
      <c r="M55" s="147">
        <f>VLOOKUP($B55,'Impact of the crisis'!$C$6:$AB$300,26,FALSE)</f>
        <v>3.4</v>
      </c>
      <c r="N55" s="147">
        <f>VLOOKUP($B55,'Conditions of people affected'!$C$6:$R$300,16,FALSE)</f>
        <v>3</v>
      </c>
      <c r="O55" s="147">
        <f>VLOOKUP($B55,'Conditions of people affected'!$C$6:$R$300,9,FALSE)</f>
        <v>3</v>
      </c>
      <c r="P55" s="147">
        <f>VLOOKUP($B55,'Conditions of people affected'!$C$6:$R$300,15,FALSE)</f>
        <v>3</v>
      </c>
      <c r="Q55" s="147">
        <f t="shared" si="9"/>
        <v>3.2</v>
      </c>
      <c r="R55" s="147">
        <f>VLOOKUP($B55,'Complexity of the crisis'!$C$6:$AN$300,22,FALSE)</f>
        <v>3.3</v>
      </c>
      <c r="S55" s="147">
        <f>VLOOKUP($B55,'Complexity of the crisis'!$C$6:$AN$300,38,FALSE)</f>
        <v>3</v>
      </c>
      <c r="T55" s="151" t="str">
        <f>VLOOKUP(B55,Lists!$C$3:$E$300,3,FALSE)</f>
        <v>Africa</v>
      </c>
      <c r="U55" s="152">
        <f>VLOOKUP(B55,'INFORM Severity - hidden'!$C$5:$V$300,20,FALSE)</f>
        <v>45757</v>
      </c>
    </row>
    <row r="56" spans="1:21">
      <c r="A56" s="148" t="str">
        <f t="array" ref="A56">IFERROR(INDEX(Lists!$B$2:$B$200,SMALL(IF(Lists!$I$2:$I$200="Individual",ROW(Lists!$B$2:$B$200)),ROW(52:52))-1,1),"")</f>
        <v>Refugees from Sudan in Libya</v>
      </c>
      <c r="B56" s="149" t="str">
        <f>VLOOKUP(A56,Lists!$B$2:$G$200,2,FALSE)</f>
        <v>LBY004</v>
      </c>
      <c r="C56" s="149" t="str">
        <f>VLOOKUP(B56,'INFORM Severity - hidden'!$C$5:$D$200,2,FALSE)</f>
        <v>Libya</v>
      </c>
      <c r="D56" s="149" t="str">
        <f>VLOOKUP(A56,Lists!$B$2:$G$200,3,FALSE)</f>
        <v>LBY</v>
      </c>
      <c r="E56" s="150" t="str">
        <f>VLOOKUP(A56,Lists!$B$2:$G$200,5,FALSE)</f>
        <v>International Displacement</v>
      </c>
      <c r="F56" s="144">
        <f t="shared" si="5"/>
        <v>3.1</v>
      </c>
      <c r="G56" s="145">
        <f t="shared" si="6"/>
        <v>4</v>
      </c>
      <c r="H56" s="145" t="str">
        <f t="shared" si="7"/>
        <v>High</v>
      </c>
      <c r="I56" s="146" t="str">
        <f>INDEX(Trends!$D$3:$D$404,MATCH(B56,Trends!$C$3:$C$404,0))</f>
        <v>Increasing</v>
      </c>
      <c r="J56" s="145" t="str">
        <f>VLOOKUP($B56,Reliability!$A$3:$I$300,9,FALSE)</f>
        <v>Very High</v>
      </c>
      <c r="K56" s="147">
        <f t="shared" si="8"/>
        <v>2.2999999999999998</v>
      </c>
      <c r="L56" s="147">
        <f>VLOOKUP($B56,'Impact of the crisis'!$C$6:$N$300,12,FALSE)</f>
        <v>2.8</v>
      </c>
      <c r="M56" s="147">
        <f>VLOOKUP($B56,'Impact of the crisis'!$C$6:$AB$300,26,FALSE)</f>
        <v>2.1</v>
      </c>
      <c r="N56" s="147">
        <f>VLOOKUP($B56,'Conditions of people affected'!$C$6:$R$300,16,FALSE)</f>
        <v>3.35</v>
      </c>
      <c r="O56" s="147">
        <f>VLOOKUP($B56,'Conditions of people affected'!$C$6:$R$300,9,FALSE)</f>
        <v>2.7</v>
      </c>
      <c r="P56" s="147">
        <f>VLOOKUP($B56,'Conditions of people affected'!$C$6:$R$300,15,FALSE)</f>
        <v>4</v>
      </c>
      <c r="Q56" s="147">
        <f t="shared" si="9"/>
        <v>3.2</v>
      </c>
      <c r="R56" s="147">
        <f>VLOOKUP($B56,'Complexity of the crisis'!$C$6:$AN$300,22,FALSE)</f>
        <v>3.3</v>
      </c>
      <c r="S56" s="147">
        <f>VLOOKUP($B56,'Complexity of the crisis'!$C$6:$AN$300,38,FALSE)</f>
        <v>3</v>
      </c>
      <c r="T56" s="151" t="str">
        <f>VLOOKUP(B56,Lists!$C$3:$E$300,3,FALSE)</f>
        <v>Africa</v>
      </c>
      <c r="U56" s="152">
        <f>VLOOKUP(B56,'INFORM Severity - hidden'!$C$5:$V$300,20,FALSE)</f>
        <v>45757</v>
      </c>
    </row>
    <row r="57" spans="1:21">
      <c r="A57" s="148" t="str">
        <f t="array" ref="A57">IFERROR(INDEX(Lists!$B$2:$B$200,SMALL(IF(Lists!$I$2:$I$200="Individual",ROW(Lists!$B$2:$B$200)),ROW(53:53))-1,1),"")</f>
        <v>Food security crisis in Lesotho</v>
      </c>
      <c r="B57" s="149" t="str">
        <f>VLOOKUP(A57,Lists!$B$2:$G$200,2,FALSE)</f>
        <v>LSO004</v>
      </c>
      <c r="C57" s="149" t="str">
        <f>VLOOKUP(B57,'INFORM Severity - hidden'!$C$5:$D$200,2,FALSE)</f>
        <v>Lesotho</v>
      </c>
      <c r="D57" s="149" t="str">
        <f>VLOOKUP(A57,Lists!$B$2:$G$200,3,FALSE)</f>
        <v>LSO</v>
      </c>
      <c r="E57" s="150" t="str">
        <f>VLOOKUP(A57,Lists!$B$2:$G$200,5,FALSE)</f>
        <v>Drought/drier conditions</v>
      </c>
      <c r="F57" s="144">
        <f t="shared" si="5"/>
        <v>2.1</v>
      </c>
      <c r="G57" s="145">
        <f t="shared" si="6"/>
        <v>3</v>
      </c>
      <c r="H57" s="145" t="str">
        <f t="shared" si="7"/>
        <v>Medium</v>
      </c>
      <c r="I57" s="146" t="str">
        <f>INDEX(Trends!$D$3:$D$404,MATCH(B57,Trends!$C$3:$C$404,0))</f>
        <v>Decreasing</v>
      </c>
      <c r="J57" s="145" t="str">
        <f>VLOOKUP($B57,Reliability!$A$3:$I$300,9,FALSE)</f>
        <v>High</v>
      </c>
      <c r="K57" s="147">
        <f t="shared" si="8"/>
        <v>2.1</v>
      </c>
      <c r="L57" s="147">
        <f>VLOOKUP($B57,'Impact of the crisis'!$C$6:$N$300,12,FALSE)</f>
        <v>3</v>
      </c>
      <c r="M57" s="147">
        <f>VLOOKUP($B57,'Impact of the crisis'!$C$6:$AB$300,26,FALSE)</f>
        <v>1.6</v>
      </c>
      <c r="N57" s="147">
        <f>VLOOKUP($B57,'Conditions of people affected'!$C$6:$R$300,16,FALSE)</f>
        <v>2.75</v>
      </c>
      <c r="O57" s="147">
        <f>VLOOKUP($B57,'Conditions of people affected'!$C$6:$R$300,9,FALSE)</f>
        <v>2.5</v>
      </c>
      <c r="P57" s="147">
        <f>VLOOKUP($B57,'Conditions of people affected'!$C$6:$R$300,15,FALSE)</f>
        <v>3</v>
      </c>
      <c r="Q57" s="147">
        <f t="shared" si="9"/>
        <v>1</v>
      </c>
      <c r="R57" s="147">
        <f>VLOOKUP($B57,'Complexity of the crisis'!$C$6:$AN$300,22,FALSE)</f>
        <v>1.4</v>
      </c>
      <c r="S57" s="147">
        <f>VLOOKUP($B57,'Complexity of the crisis'!$C$6:$AN$300,38,FALSE)</f>
        <v>0.5</v>
      </c>
      <c r="T57" s="151" t="str">
        <f>VLOOKUP(B57,Lists!$C$3:$E$300,3,FALSE)</f>
        <v>Africa</v>
      </c>
      <c r="U57" s="152">
        <f>VLOOKUP(B57,'INFORM Severity - hidden'!$C$5:$V$300,20,FALSE)</f>
        <v>45776</v>
      </c>
    </row>
    <row r="58" spans="1:21">
      <c r="A58" s="148" t="str">
        <f t="array" ref="A58">IFERROR(INDEX(Lists!$B$2:$B$200,SMALL(IF(Lists!$I$2:$I$200="Individual",ROW(Lists!$B$2:$B$200)),ROW(54:54))-1,1),"")</f>
        <v>Displacement from Russia-Ukraine conflict in Lithuania</v>
      </c>
      <c r="B58" s="149" t="str">
        <f>VLOOKUP(A58,Lists!$B$2:$G$200,2,FALSE)</f>
        <v>LTU002</v>
      </c>
      <c r="C58" s="149" t="str">
        <f>VLOOKUP(B58,'INFORM Severity - hidden'!$C$5:$D$200,2,FALSE)</f>
        <v>Lithuania</v>
      </c>
      <c r="D58" s="149" t="str">
        <f>VLOOKUP(A58,Lists!$B$2:$G$200,3,FALSE)</f>
        <v>LTU</v>
      </c>
      <c r="E58" s="150" t="str">
        <f>VLOOKUP(A58,Lists!$B$2:$G$200,5,FALSE)</f>
        <v>International Displacement</v>
      </c>
      <c r="F58" s="144">
        <f t="shared" si="5"/>
        <v>1.3</v>
      </c>
      <c r="G58" s="145">
        <f t="shared" si="6"/>
        <v>2</v>
      </c>
      <c r="H58" s="145" t="str">
        <f t="shared" si="7"/>
        <v>Low</v>
      </c>
      <c r="I58" s="146" t="str">
        <f>INDEX(Trends!$D$3:$D$404,MATCH(B58,Trends!$C$3:$C$404,0))</f>
        <v>Stable</v>
      </c>
      <c r="J58" s="145" t="str">
        <f>VLOOKUP($B58,Reliability!$A$3:$I$300,9,FALSE)</f>
        <v>Very High</v>
      </c>
      <c r="K58" s="147">
        <f t="shared" si="8"/>
        <v>2.2999999999999998</v>
      </c>
      <c r="L58" s="147">
        <f>VLOOKUP($B58,'Impact of the crisis'!$C$6:$N$300,12,FALSE)</f>
        <v>3.7</v>
      </c>
      <c r="M58" s="147">
        <f>VLOOKUP($B58,'Impact of the crisis'!$C$6:$AB$300,26,FALSE)</f>
        <v>1.3</v>
      </c>
      <c r="N58" s="147">
        <f>VLOOKUP($B58,'Conditions of people affected'!$C$6:$R$300,16,FALSE)</f>
        <v>1.05</v>
      </c>
      <c r="O58" s="147">
        <f>VLOOKUP($B58,'Conditions of people affected'!$C$6:$R$300,9,FALSE)</f>
        <v>1.1000000000000001</v>
      </c>
      <c r="P58" s="147">
        <f>VLOOKUP($B58,'Conditions of people affected'!$C$6:$R$300,15,FALSE)</f>
        <v>1</v>
      </c>
      <c r="Q58" s="147">
        <f t="shared" si="9"/>
        <v>0.9</v>
      </c>
      <c r="R58" s="147">
        <f>VLOOKUP($B58,'Complexity of the crisis'!$C$6:$AN$300,22,FALSE)</f>
        <v>0.8</v>
      </c>
      <c r="S58" s="147">
        <f>VLOOKUP($B58,'Complexity of the crisis'!$C$6:$AN$300,38,FALSE)</f>
        <v>1</v>
      </c>
      <c r="T58" s="151" t="str">
        <f>VLOOKUP(B58,Lists!$C$3:$E$300,3,FALSE)</f>
        <v>Europe</v>
      </c>
      <c r="U58" s="152">
        <f>VLOOKUP(B58,'INFORM Severity - hidden'!$C$5:$V$300,20,FALSE)</f>
        <v>45773</v>
      </c>
    </row>
    <row r="59" spans="1:21">
      <c r="A59" s="148" t="str">
        <f t="array" ref="A59">IFERROR(INDEX(Lists!$B$2:$B$200,SMALL(IF(Lists!$I$2:$I$200="Individual",ROW(Lists!$B$2:$B$200)),ROW(55:55))-1,1),"")</f>
        <v>Displacement from Russia-Ukraine conflict in Latvia</v>
      </c>
      <c r="B59" s="149" t="str">
        <f>VLOOKUP(A59,Lists!$B$2:$G$200,2,FALSE)</f>
        <v>LVA002</v>
      </c>
      <c r="C59" s="149" t="str">
        <f>VLOOKUP(B59,'INFORM Severity - hidden'!$C$5:$D$200,2,FALSE)</f>
        <v>Latvia</v>
      </c>
      <c r="D59" s="149" t="str">
        <f>VLOOKUP(A59,Lists!$B$2:$G$200,3,FALSE)</f>
        <v>LVA</v>
      </c>
      <c r="E59" s="150" t="str">
        <f>VLOOKUP(A59,Lists!$B$2:$G$200,5,FALSE)</f>
        <v>International Displacement</v>
      </c>
      <c r="F59" s="144">
        <f t="shared" si="5"/>
        <v>1.3</v>
      </c>
      <c r="G59" s="145">
        <f t="shared" si="6"/>
        <v>2</v>
      </c>
      <c r="H59" s="145" t="str">
        <f t="shared" si="7"/>
        <v>Low</v>
      </c>
      <c r="I59" s="146" t="str">
        <f>INDEX(Trends!$D$3:$D$404,MATCH(B59,Trends!$C$3:$C$404,0))</f>
        <v>Stable</v>
      </c>
      <c r="J59" s="145" t="str">
        <f>VLOOKUP($B59,Reliability!$A$3:$I$300,9,FALSE)</f>
        <v>Very High</v>
      </c>
      <c r="K59" s="147">
        <f t="shared" si="8"/>
        <v>2.2000000000000002</v>
      </c>
      <c r="L59" s="147">
        <f>VLOOKUP($B59,'Impact of the crisis'!$C$6:$N$300,12,FALSE)</f>
        <v>3.5</v>
      </c>
      <c r="M59" s="147">
        <f>VLOOKUP($B59,'Impact of the crisis'!$C$6:$AB$300,26,FALSE)</f>
        <v>1.4</v>
      </c>
      <c r="N59" s="147">
        <f>VLOOKUP($B59,'Conditions of people affected'!$C$6:$R$300,16,FALSE)</f>
        <v>1.1000000000000001</v>
      </c>
      <c r="O59" s="147">
        <f>VLOOKUP($B59,'Conditions of people affected'!$C$6:$R$300,9,FALSE)</f>
        <v>1.2</v>
      </c>
      <c r="P59" s="147">
        <f>VLOOKUP($B59,'Conditions of people affected'!$C$6:$R$300,15,FALSE)</f>
        <v>1</v>
      </c>
      <c r="Q59" s="147">
        <f t="shared" si="9"/>
        <v>1</v>
      </c>
      <c r="R59" s="147">
        <f>VLOOKUP($B59,'Complexity of the crisis'!$C$6:$AN$300,22,FALSE)</f>
        <v>1</v>
      </c>
      <c r="S59" s="147">
        <f>VLOOKUP($B59,'Complexity of the crisis'!$C$6:$AN$300,38,FALSE)</f>
        <v>1</v>
      </c>
      <c r="T59" s="151" t="str">
        <f>VLOOKUP(B59,Lists!$C$3:$E$300,3,FALSE)</f>
        <v>Europe</v>
      </c>
      <c r="U59" s="152">
        <f>VLOOKUP(B59,'INFORM Severity - hidden'!$C$5:$V$300,20,FALSE)</f>
        <v>45773</v>
      </c>
    </row>
    <row r="60" spans="1:21">
      <c r="A60" s="148" t="str">
        <f t="array" ref="A60">IFERROR(INDEX(Lists!$B$2:$B$200,SMALL(IF(Lists!$I$2:$I$200="Individual",ROW(Lists!$B$2:$B$200)),ROW(56:56))-1,1),"")</f>
        <v>Mixed migration flows in Morocco</v>
      </c>
      <c r="B60" s="149" t="str">
        <f>VLOOKUP(A60,Lists!$B$2:$G$200,2,FALSE)</f>
        <v>MAR002</v>
      </c>
      <c r="C60" s="149" t="str">
        <f>VLOOKUP(B60,'INFORM Severity - hidden'!$C$5:$D$200,2,FALSE)</f>
        <v>Morocco</v>
      </c>
      <c r="D60" s="149" t="str">
        <f>VLOOKUP(A60,Lists!$B$2:$G$200,3,FALSE)</f>
        <v>MAR</v>
      </c>
      <c r="E60" s="150" t="str">
        <f>VLOOKUP(A60,Lists!$B$2:$G$200,5,FALSE)</f>
        <v>International Displacement</v>
      </c>
      <c r="F60" s="144">
        <f t="shared" si="5"/>
        <v>1.7</v>
      </c>
      <c r="G60" s="145">
        <f t="shared" si="6"/>
        <v>2</v>
      </c>
      <c r="H60" s="145" t="str">
        <f t="shared" si="7"/>
        <v>Low</v>
      </c>
      <c r="I60" s="146" t="str">
        <f>INDEX(Trends!$D$3:$D$404,MATCH(B60,Trends!$C$3:$C$404,0))</f>
        <v>Increasing</v>
      </c>
      <c r="J60" s="145" t="str">
        <f>VLOOKUP($B60,Reliability!$A$3:$I$300,9,FALSE)</f>
        <v>Very High</v>
      </c>
      <c r="K60" s="147">
        <f t="shared" si="8"/>
        <v>2</v>
      </c>
      <c r="L60" s="147">
        <f>VLOOKUP($B60,'Impact of the crisis'!$C$6:$N$300,12,FALSE)</f>
        <v>0.9</v>
      </c>
      <c r="M60" s="147">
        <f>VLOOKUP($B60,'Impact of the crisis'!$C$6:$AB$300,26,FALSE)</f>
        <v>2.4</v>
      </c>
      <c r="N60" s="147">
        <f>VLOOKUP($B60,'Conditions of people affected'!$C$6:$R$300,16,FALSE)</f>
        <v>0.85</v>
      </c>
      <c r="O60" s="147">
        <f>VLOOKUP($B60,'Conditions of people affected'!$C$6:$R$300,9,FALSE)</f>
        <v>0.7</v>
      </c>
      <c r="P60" s="147">
        <f>VLOOKUP($B60,'Conditions of people affected'!$C$6:$R$300,15,FALSE)</f>
        <v>1</v>
      </c>
      <c r="Q60" s="147">
        <f t="shared" si="9"/>
        <v>2.8</v>
      </c>
      <c r="R60" s="147">
        <f>VLOOKUP($B60,'Complexity of the crisis'!$C$6:$AN$300,22,FALSE)</f>
        <v>3</v>
      </c>
      <c r="S60" s="147">
        <f>VLOOKUP($B60,'Complexity of the crisis'!$C$6:$AN$300,38,FALSE)</f>
        <v>2.5</v>
      </c>
      <c r="T60" s="151" t="str">
        <f>VLOOKUP(B60,Lists!$C$3:$E$300,3,FALSE)</f>
        <v>Africa</v>
      </c>
      <c r="U60" s="152">
        <f>VLOOKUP(B60,'INFORM Severity - hidden'!$C$5:$V$300,20,FALSE)</f>
        <v>45757</v>
      </c>
    </row>
    <row r="61" spans="1:21">
      <c r="A61" s="148" t="str">
        <f t="array" ref="A61">IFERROR(INDEX(Lists!$B$2:$B$200,SMALL(IF(Lists!$I$2:$I$200="Individual",ROW(Lists!$B$2:$B$200)),ROW(57:57))-1,1),"")</f>
        <v>Displacement from Russia-Ukraine conflict in Moldova</v>
      </c>
      <c r="B61" s="149" t="str">
        <f>VLOOKUP(A61,Lists!$B$2:$G$200,2,FALSE)</f>
        <v>MDA002</v>
      </c>
      <c r="C61" s="149" t="str">
        <f>VLOOKUP(B61,'INFORM Severity - hidden'!$C$5:$D$200,2,FALSE)</f>
        <v>Moldova</v>
      </c>
      <c r="D61" s="149" t="str">
        <f>VLOOKUP(A61,Lists!$B$2:$G$200,3,FALSE)</f>
        <v>MDA</v>
      </c>
      <c r="E61" s="150" t="str">
        <f>VLOOKUP(A61,Lists!$B$2:$G$200,5,FALSE)</f>
        <v>International Displacement</v>
      </c>
      <c r="F61" s="144">
        <f t="shared" si="5"/>
        <v>1.6</v>
      </c>
      <c r="G61" s="145">
        <f t="shared" si="6"/>
        <v>2</v>
      </c>
      <c r="H61" s="145" t="str">
        <f t="shared" si="7"/>
        <v>Low</v>
      </c>
      <c r="I61" s="146" t="str">
        <f>INDEX(Trends!$D$3:$D$404,MATCH(B61,Trends!$C$3:$C$404,0))</f>
        <v>Decreasing</v>
      </c>
      <c r="J61" s="145" t="str">
        <f>VLOOKUP($B61,Reliability!$A$3:$I$300,9,FALSE)</f>
        <v>Very High</v>
      </c>
      <c r="K61" s="147">
        <f t="shared" si="8"/>
        <v>2.2999999999999998</v>
      </c>
      <c r="L61" s="147">
        <f>VLOOKUP($B61,'Impact of the crisis'!$C$6:$N$300,12,FALSE)</f>
        <v>3.5</v>
      </c>
      <c r="M61" s="147">
        <f>VLOOKUP($B61,'Impact of the crisis'!$C$6:$AB$300,26,FALSE)</f>
        <v>1.6</v>
      </c>
      <c r="N61" s="147">
        <f>VLOOKUP($B61,'Conditions of people affected'!$C$6:$R$300,16,FALSE)</f>
        <v>1.4</v>
      </c>
      <c r="O61" s="147">
        <f>VLOOKUP($B61,'Conditions of people affected'!$C$6:$R$300,9,FALSE)</f>
        <v>1.8</v>
      </c>
      <c r="P61" s="147">
        <f>VLOOKUP($B61,'Conditions of people affected'!$C$6:$R$300,15,FALSE)</f>
        <v>1</v>
      </c>
      <c r="Q61" s="147">
        <f t="shared" si="9"/>
        <v>1.4</v>
      </c>
      <c r="R61" s="147">
        <f>VLOOKUP($B61,'Complexity of the crisis'!$C$6:$AN$300,22,FALSE)</f>
        <v>1.8</v>
      </c>
      <c r="S61" s="147">
        <f>VLOOKUP($B61,'Complexity of the crisis'!$C$6:$AN$300,38,FALSE)</f>
        <v>1</v>
      </c>
      <c r="T61" s="151" t="str">
        <f>VLOOKUP(B61,Lists!$C$3:$E$300,3,FALSE)</f>
        <v>Europe</v>
      </c>
      <c r="U61" s="152">
        <f>VLOOKUP(B61,'INFORM Severity - hidden'!$C$5:$V$300,20,FALSE)</f>
        <v>45773</v>
      </c>
    </row>
    <row r="62" spans="1:21">
      <c r="A62" s="148" t="str">
        <f t="array" ref="A62">IFERROR(INDEX(Lists!$B$2:$B$200,SMALL(IF(Lists!$I$2:$I$200="Individual",ROW(Lists!$B$2:$B$200)),ROW(58:58))-1,1),"")</f>
        <v>Drought in Madagascar</v>
      </c>
      <c r="B62" s="149" t="str">
        <f>VLOOKUP(A62,Lists!$B$2:$G$200,2,FALSE)</f>
        <v>MDG002</v>
      </c>
      <c r="C62" s="149" t="str">
        <f>VLOOKUP(B62,'INFORM Severity - hidden'!$C$5:$D$200,2,FALSE)</f>
        <v>Madagascar</v>
      </c>
      <c r="D62" s="149" t="str">
        <f>VLOOKUP(A62,Lists!$B$2:$G$200,3,FALSE)</f>
        <v>MDG</v>
      </c>
      <c r="E62" s="150" t="str">
        <f>VLOOKUP(A62,Lists!$B$2:$G$200,5,FALSE)</f>
        <v>Drought/drier conditions</v>
      </c>
      <c r="F62" s="144">
        <f t="shared" si="5"/>
        <v>2.6</v>
      </c>
      <c r="G62" s="145">
        <f t="shared" si="6"/>
        <v>3</v>
      </c>
      <c r="H62" s="145" t="str">
        <f t="shared" si="7"/>
        <v>Medium</v>
      </c>
      <c r="I62" s="146" t="str">
        <f>INDEX(Trends!$D$3:$D$404,MATCH(B62,Trends!$C$3:$C$404,0))</f>
        <v>Increasing</v>
      </c>
      <c r="J62" s="145" t="str">
        <f>VLOOKUP($B62,Reliability!$A$3:$I$300,9,FALSE)</f>
        <v>Very High</v>
      </c>
      <c r="K62" s="147">
        <f t="shared" si="8"/>
        <v>2.4</v>
      </c>
      <c r="L62" s="147">
        <f>VLOOKUP($B62,'Impact of the crisis'!$C$6:$N$300,12,FALSE)</f>
        <v>2.5</v>
      </c>
      <c r="M62" s="147">
        <f>VLOOKUP($B62,'Impact of the crisis'!$C$6:$AB$300,26,FALSE)</f>
        <v>2.4</v>
      </c>
      <c r="N62" s="147">
        <f>VLOOKUP($B62,'Conditions of people affected'!$C$6:$R$300,16,FALSE)</f>
        <v>3.4</v>
      </c>
      <c r="O62" s="147">
        <f>VLOOKUP($B62,'Conditions of people affected'!$C$6:$R$300,9,FALSE)</f>
        <v>3.8</v>
      </c>
      <c r="P62" s="147">
        <f>VLOOKUP($B62,'Conditions of people affected'!$C$6:$R$300,15,FALSE)</f>
        <v>3</v>
      </c>
      <c r="Q62" s="147">
        <f t="shared" si="9"/>
        <v>1.4</v>
      </c>
      <c r="R62" s="147">
        <f>VLOOKUP($B62,'Complexity of the crisis'!$C$6:$AN$300,22,FALSE)</f>
        <v>1.7</v>
      </c>
      <c r="S62" s="147">
        <f>VLOOKUP($B62,'Complexity of the crisis'!$C$6:$AN$300,38,FALSE)</f>
        <v>1</v>
      </c>
      <c r="T62" s="151" t="str">
        <f>VLOOKUP(B62,Lists!$C$3:$E$300,3,FALSE)</f>
        <v>Africa</v>
      </c>
      <c r="U62" s="152">
        <f>VLOOKUP(B62,'INFORM Severity - hidden'!$C$5:$V$300,20,FALSE)</f>
        <v>45777</v>
      </c>
    </row>
    <row r="63" spans="1:21">
      <c r="A63" s="148" t="str">
        <f t="array" ref="A63">IFERROR(INDEX(Lists!$B$2:$B$200,SMALL(IF(Lists!$I$2:$I$200="Individual",ROW(Lists!$B$2:$B$200)),ROW(59:59))-1,1),"")</f>
        <v>Mixed Migration in Mexico</v>
      </c>
      <c r="B63" s="149" t="str">
        <f>VLOOKUP(A63,Lists!$B$2:$G$200,2,FALSE)</f>
        <v>MEX003</v>
      </c>
      <c r="C63" s="149" t="str">
        <f>VLOOKUP(B63,'INFORM Severity - hidden'!$C$5:$D$200,2,FALSE)</f>
        <v>Mexico</v>
      </c>
      <c r="D63" s="149" t="str">
        <f>VLOOKUP(A63,Lists!$B$2:$G$200,3,FALSE)</f>
        <v>MEX</v>
      </c>
      <c r="E63" s="150" t="str">
        <f>VLOOKUP(A63,Lists!$B$2:$G$200,5,FALSE)</f>
        <v>International Displacement</v>
      </c>
      <c r="F63" s="144">
        <f t="shared" si="5"/>
        <v>2.2999999999999998</v>
      </c>
      <c r="G63" s="145">
        <f t="shared" si="6"/>
        <v>3</v>
      </c>
      <c r="H63" s="145" t="str">
        <f t="shared" si="7"/>
        <v>Medium</v>
      </c>
      <c r="I63" s="146" t="str">
        <f>INDEX(Trends!$D$3:$D$404,MATCH(B63,Trends!$C$3:$C$404,0))</f>
        <v>Increasing</v>
      </c>
      <c r="J63" s="145" t="str">
        <f>VLOOKUP($B63,Reliability!$A$3:$I$300,9,FALSE)</f>
        <v>High</v>
      </c>
      <c r="K63" s="147">
        <f t="shared" si="8"/>
        <v>2.5</v>
      </c>
      <c r="L63" s="147">
        <f>VLOOKUP($B63,'Impact of the crisis'!$C$6:$N$300,12,FALSE)</f>
        <v>2.5</v>
      </c>
      <c r="M63" s="147">
        <f>VLOOKUP($B63,'Impact of the crisis'!$C$6:$AB$300,26,FALSE)</f>
        <v>2.5</v>
      </c>
      <c r="N63" s="147">
        <f>VLOOKUP($B63,'Conditions of people affected'!$C$6:$R$300,16,FALSE)</f>
        <v>2.15</v>
      </c>
      <c r="O63" s="147">
        <f>VLOOKUP($B63,'Conditions of people affected'!$C$6:$R$300,9,FALSE)</f>
        <v>3.3</v>
      </c>
      <c r="P63" s="147">
        <f>VLOOKUP($B63,'Conditions of people affected'!$C$6:$R$300,15,FALSE)</f>
        <v>1</v>
      </c>
      <c r="Q63" s="147">
        <f t="shared" si="9"/>
        <v>2.5</v>
      </c>
      <c r="R63" s="147">
        <f>VLOOKUP($B63,'Complexity of the crisis'!$C$6:$AN$300,22,FALSE)</f>
        <v>2.5</v>
      </c>
      <c r="S63" s="147">
        <f>VLOOKUP($B63,'Complexity of the crisis'!$C$6:$AN$300,38,FALSE)</f>
        <v>2.5</v>
      </c>
      <c r="T63" s="151" t="str">
        <f>VLOOKUP(B63,Lists!$C$3:$E$300,3,FALSE)</f>
        <v>Americas</v>
      </c>
      <c r="U63" s="152">
        <f>VLOOKUP(B63,'INFORM Severity - hidden'!$C$5:$V$300,20,FALSE)</f>
        <v>45777</v>
      </c>
    </row>
    <row r="64" spans="1:21">
      <c r="A64" s="148" t="str">
        <f t="array" ref="A64">IFERROR(INDEX(Lists!$B$2:$B$200,SMALL(IF(Lists!$I$2:$I$200="Individual",ROW(Lists!$B$2:$B$200)),ROW(60:60))-1,1),"")</f>
        <v>Complex crisis in Mali</v>
      </c>
      <c r="B64" s="149" t="str">
        <f>VLOOKUP(A64,Lists!$B$2:$G$200,2,FALSE)</f>
        <v>MLI001</v>
      </c>
      <c r="C64" s="149" t="str">
        <f>VLOOKUP(B64,'INFORM Severity - hidden'!$C$5:$D$200,2,FALSE)</f>
        <v>Mali</v>
      </c>
      <c r="D64" s="149" t="str">
        <f>VLOOKUP(A64,Lists!$B$2:$G$200,3,FALSE)</f>
        <v>MLI</v>
      </c>
      <c r="E64" s="150" t="str">
        <f>VLOOKUP(A64,Lists!$B$2:$G$200,5,FALSE)</f>
        <v>Conflict/ Violence,International Displacement</v>
      </c>
      <c r="F64" s="144">
        <f t="shared" si="5"/>
        <v>4.3</v>
      </c>
      <c r="G64" s="145">
        <f t="shared" si="6"/>
        <v>5</v>
      </c>
      <c r="H64" s="145" t="str">
        <f t="shared" si="7"/>
        <v>Very High</v>
      </c>
      <c r="I64" s="146" t="str">
        <f>INDEX(Trends!$D$3:$D$404,MATCH(B64,Trends!$C$3:$C$404,0))</f>
        <v>Increasing</v>
      </c>
      <c r="J64" s="145" t="str">
        <f>VLOOKUP($B64,Reliability!$A$3:$I$300,9,FALSE)</f>
        <v>Very High</v>
      </c>
      <c r="K64" s="147">
        <f t="shared" si="8"/>
        <v>4.5999999999999996</v>
      </c>
      <c r="L64" s="147">
        <f>VLOOKUP($B64,'Impact of the crisis'!$C$6:$N$300,12,FALSE)</f>
        <v>4.9000000000000004</v>
      </c>
      <c r="M64" s="147">
        <f>VLOOKUP($B64,'Impact of the crisis'!$C$6:$AB$300,26,FALSE)</f>
        <v>4.5</v>
      </c>
      <c r="N64" s="147">
        <f>VLOOKUP($B64,'Conditions of people affected'!$C$6:$R$300,16,FALSE)</f>
        <v>4.3</v>
      </c>
      <c r="O64" s="147">
        <f>VLOOKUP($B64,'Conditions of people affected'!$C$6:$R$300,9,FALSE)</f>
        <v>4.5999999999999996</v>
      </c>
      <c r="P64" s="147">
        <f>VLOOKUP($B64,'Conditions of people affected'!$C$6:$R$300,15,FALSE)</f>
        <v>4</v>
      </c>
      <c r="Q64" s="147">
        <f t="shared" si="9"/>
        <v>4</v>
      </c>
      <c r="R64" s="147">
        <f>VLOOKUP($B64,'Complexity of the crisis'!$C$6:$AN$300,22,FALSE)</f>
        <v>3.4</v>
      </c>
      <c r="S64" s="147">
        <f>VLOOKUP($B64,'Complexity of the crisis'!$C$6:$AN$300,38,FALSE)</f>
        <v>4.5</v>
      </c>
      <c r="T64" s="151" t="str">
        <f>VLOOKUP(B64,Lists!$C$3:$E$300,3,FALSE)</f>
        <v>Africa</v>
      </c>
      <c r="U64" s="152">
        <f>VLOOKUP(B64,'INFORM Severity - hidden'!$C$5:$V$300,20,FALSE)</f>
        <v>45776</v>
      </c>
    </row>
    <row r="65" spans="1:21">
      <c r="A65" s="148" t="str">
        <f t="array" ref="A65">IFERROR(INDEX(Lists!$B$2:$B$200,SMALL(IF(Lists!$I$2:$I$200="Individual",ROW(Lists!$B$2:$B$200)),ROW(61:61))-1,1),"")</f>
        <v>Rakhine Conflict</v>
      </c>
      <c r="B65" s="149" t="str">
        <f>VLOOKUP(A65,Lists!$B$2:$G$200,2,FALSE)</f>
        <v>MMR002</v>
      </c>
      <c r="C65" s="149" t="str">
        <f>VLOOKUP(B65,'INFORM Severity - hidden'!$C$5:$D$200,2,FALSE)</f>
        <v>Myanmar</v>
      </c>
      <c r="D65" s="149" t="str">
        <f>VLOOKUP(A65,Lists!$B$2:$G$200,3,FALSE)</f>
        <v>MMR</v>
      </c>
      <c r="E65" s="150" t="str">
        <f>VLOOKUP(A65,Lists!$B$2:$G$200,5,FALSE)</f>
        <v>Conflict/ Violence</v>
      </c>
      <c r="F65" s="144">
        <f t="shared" si="5"/>
        <v>4</v>
      </c>
      <c r="G65" s="145">
        <f t="shared" si="6"/>
        <v>4</v>
      </c>
      <c r="H65" s="145" t="str">
        <f t="shared" si="7"/>
        <v>High</v>
      </c>
      <c r="I65" s="146" t="str">
        <f>INDEX(Trends!$D$3:$D$404,MATCH(B65,Trends!$C$3:$C$404,0))</f>
        <v>Stable</v>
      </c>
      <c r="J65" s="145" t="str">
        <f>VLOOKUP($B65,Reliability!$A$3:$I$300,9,FALSE)</f>
        <v>Very High</v>
      </c>
      <c r="K65" s="147">
        <f t="shared" si="8"/>
        <v>3.8</v>
      </c>
      <c r="L65" s="147">
        <f>VLOOKUP($B65,'Impact of the crisis'!$C$6:$N$300,12,FALSE)</f>
        <v>1.3</v>
      </c>
      <c r="M65" s="147">
        <f>VLOOKUP($B65,'Impact of the crisis'!$C$6:$AB$300,26,FALSE)</f>
        <v>4.5</v>
      </c>
      <c r="N65" s="147">
        <f>VLOOKUP($B65,'Conditions of people affected'!$C$6:$R$300,16,FALSE)</f>
        <v>3.9</v>
      </c>
      <c r="O65" s="147">
        <f>VLOOKUP($B65,'Conditions of people affected'!$C$6:$R$300,9,FALSE)</f>
        <v>3.8</v>
      </c>
      <c r="P65" s="147">
        <f>VLOOKUP($B65,'Conditions of people affected'!$C$6:$R$300,15,FALSE)</f>
        <v>4</v>
      </c>
      <c r="Q65" s="147">
        <f t="shared" si="9"/>
        <v>4.3</v>
      </c>
      <c r="R65" s="147">
        <f>VLOOKUP($B65,'Complexity of the crisis'!$C$6:$AN$300,22,FALSE)</f>
        <v>4.0999999999999996</v>
      </c>
      <c r="S65" s="147">
        <f>VLOOKUP($B65,'Complexity of the crisis'!$C$6:$AN$300,38,FALSE)</f>
        <v>4.5</v>
      </c>
      <c r="T65" s="151" t="str">
        <f>VLOOKUP(B65,Lists!$C$3:$E$300,3,FALSE)</f>
        <v>Asia</v>
      </c>
      <c r="U65" s="152">
        <f>VLOOKUP(B65,'INFORM Severity - hidden'!$C$5:$V$300,20,FALSE)</f>
        <v>45771</v>
      </c>
    </row>
    <row r="66" spans="1:21">
      <c r="A66" s="148" t="str">
        <f t="array" ref="A66">IFERROR(INDEX(Lists!$B$2:$B$200,SMALL(IF(Lists!$I$2:$I$200="Individual",ROW(Lists!$B$2:$B$200)),ROW(62:62))-1,1),"")</f>
        <v>Kachin and Shan Conflict</v>
      </c>
      <c r="B66" s="149" t="str">
        <f>VLOOKUP(A66,Lists!$B$2:$G$200,2,FALSE)</f>
        <v>MMR003</v>
      </c>
      <c r="C66" s="149" t="str">
        <f>VLOOKUP(B66,'INFORM Severity - hidden'!$C$5:$D$200,2,FALSE)</f>
        <v>Myanmar</v>
      </c>
      <c r="D66" s="149" t="str">
        <f>VLOOKUP(A66,Lists!$B$2:$G$200,3,FALSE)</f>
        <v>MMR</v>
      </c>
      <c r="E66" s="150" t="str">
        <f>VLOOKUP(A66,Lists!$B$2:$G$200,5,FALSE)</f>
        <v>Conflict/ Violence</v>
      </c>
      <c r="F66" s="144">
        <f t="shared" si="5"/>
        <v>3.9</v>
      </c>
      <c r="G66" s="145">
        <f t="shared" si="6"/>
        <v>4</v>
      </c>
      <c r="H66" s="145" t="str">
        <f t="shared" si="7"/>
        <v>High</v>
      </c>
      <c r="I66" s="146" t="str">
        <f>INDEX(Trends!$D$3:$D$404,MATCH(B66,Trends!$C$3:$C$404,0))</f>
        <v>Increasing</v>
      </c>
      <c r="J66" s="145" t="str">
        <f>VLOOKUP($B66,Reliability!$A$3:$I$300,9,FALSE)</f>
        <v>Very High</v>
      </c>
      <c r="K66" s="147">
        <f t="shared" si="8"/>
        <v>3.3</v>
      </c>
      <c r="L66" s="147">
        <f>VLOOKUP($B66,'Impact of the crisis'!$C$6:$N$300,12,FALSE)</f>
        <v>1.9</v>
      </c>
      <c r="M66" s="147">
        <f>VLOOKUP($B66,'Impact of the crisis'!$C$6:$AB$300,26,FALSE)</f>
        <v>3.8</v>
      </c>
      <c r="N66" s="147">
        <f>VLOOKUP($B66,'Conditions of people affected'!$C$6:$R$300,16,FALSE)</f>
        <v>3.9</v>
      </c>
      <c r="O66" s="147">
        <f>VLOOKUP($B66,'Conditions of people affected'!$C$6:$R$300,9,FALSE)</f>
        <v>3.8</v>
      </c>
      <c r="P66" s="147">
        <f>VLOOKUP($B66,'Conditions of people affected'!$C$6:$R$300,15,FALSE)</f>
        <v>4</v>
      </c>
      <c r="Q66" s="147">
        <f t="shared" si="9"/>
        <v>4.3</v>
      </c>
      <c r="R66" s="147">
        <f>VLOOKUP($B66,'Complexity of the crisis'!$C$6:$AN$300,22,FALSE)</f>
        <v>4.0999999999999996</v>
      </c>
      <c r="S66" s="147">
        <f>VLOOKUP($B66,'Complexity of the crisis'!$C$6:$AN$300,38,FALSE)</f>
        <v>4.5</v>
      </c>
      <c r="T66" s="151" t="str">
        <f>VLOOKUP(B66,Lists!$C$3:$E$300,3,FALSE)</f>
        <v>Asia</v>
      </c>
      <c r="U66" s="152">
        <f>VLOOKUP(B66,'INFORM Severity - hidden'!$C$5:$V$300,20,FALSE)</f>
        <v>45771</v>
      </c>
    </row>
    <row r="67" spans="1:21">
      <c r="A67" s="148" t="str">
        <f t="array" ref="A67">IFERROR(INDEX(Lists!$B$2:$B$200,SMALL(IF(Lists!$I$2:$I$200="Individual",ROW(Lists!$B$2:$B$200)),ROW(63:63))-1,1),"")</f>
        <v>Post-coup conflict in Myanmar</v>
      </c>
      <c r="B67" s="149" t="str">
        <f>VLOOKUP(A67,Lists!$B$2:$G$200,2,FALSE)</f>
        <v>MMR004</v>
      </c>
      <c r="C67" s="149" t="str">
        <f>VLOOKUP(B67,'INFORM Severity - hidden'!$C$5:$D$200,2,FALSE)</f>
        <v>Myanmar</v>
      </c>
      <c r="D67" s="149" t="str">
        <f>VLOOKUP(A67,Lists!$B$2:$G$200,3,FALSE)</f>
        <v>MMR</v>
      </c>
      <c r="E67" s="150" t="str">
        <f>VLOOKUP(A67,Lists!$B$2:$G$200,5,FALSE)</f>
        <v>Conflict/ Violence</v>
      </c>
      <c r="F67" s="144">
        <f t="shared" si="5"/>
        <v>4.3</v>
      </c>
      <c r="G67" s="145">
        <f t="shared" si="6"/>
        <v>5</v>
      </c>
      <c r="H67" s="145" t="str">
        <f t="shared" si="7"/>
        <v>Very High</v>
      </c>
      <c r="I67" s="146" t="str">
        <f>INDEX(Trends!$D$3:$D$404,MATCH(B67,Trends!$C$3:$C$404,0))</f>
        <v>Decreasing</v>
      </c>
      <c r="J67" s="145" t="str">
        <f>VLOOKUP($B67,Reliability!$A$3:$I$300,9,FALSE)</f>
        <v>Very High</v>
      </c>
      <c r="K67" s="147">
        <f t="shared" si="8"/>
        <v>4.5</v>
      </c>
      <c r="L67" s="147">
        <f>VLOOKUP($B67,'Impact of the crisis'!$C$6:$N$300,12,FALSE)</f>
        <v>3.1</v>
      </c>
      <c r="M67" s="147">
        <f>VLOOKUP($B67,'Impact of the crisis'!$C$6:$AB$300,26,FALSE)</f>
        <v>4.9000000000000004</v>
      </c>
      <c r="N67" s="147">
        <f>VLOOKUP($B67,'Conditions of people affected'!$C$6:$R$300,16,FALSE)</f>
        <v>4</v>
      </c>
      <c r="O67" s="147">
        <f>VLOOKUP($B67,'Conditions of people affected'!$C$6:$R$300,9,FALSE)</f>
        <v>5</v>
      </c>
      <c r="P67" s="147">
        <f>VLOOKUP($B67,'Conditions of people affected'!$C$6:$R$300,15,FALSE)</f>
        <v>3</v>
      </c>
      <c r="Q67" s="147">
        <f t="shared" si="9"/>
        <v>4.5999999999999996</v>
      </c>
      <c r="R67" s="147">
        <f>VLOOKUP($B67,'Complexity of the crisis'!$C$6:$AN$300,22,FALSE)</f>
        <v>4.0999999999999996</v>
      </c>
      <c r="S67" s="147">
        <f>VLOOKUP($B67,'Complexity of the crisis'!$C$6:$AN$300,38,FALSE)</f>
        <v>5</v>
      </c>
      <c r="T67" s="151" t="str">
        <f>VLOOKUP(B67,Lists!$C$3:$E$300,3,FALSE)</f>
        <v>Asia</v>
      </c>
      <c r="U67" s="152">
        <f>VLOOKUP(B67,'INFORM Severity - hidden'!$C$5:$V$300,20,FALSE)</f>
        <v>45771</v>
      </c>
    </row>
    <row r="68" spans="1:21">
      <c r="A68" s="148" t="str">
        <f t="array" ref="A68">IFERROR(INDEX(Lists!$B$2:$B$200,SMALL(IF(Lists!$I$2:$I$200="Individual",ROW(Lists!$B$2:$B$200)),ROW(64:64))-1,1),"")</f>
        <v>2025 Earthquake in Myanmar</v>
      </c>
      <c r="B68" s="149" t="str">
        <f>VLOOKUP(A68,Lists!$B$2:$G$200,2,FALSE)</f>
        <v>MMR007</v>
      </c>
      <c r="C68" s="149" t="str">
        <f>VLOOKUP(B68,'INFORM Severity - hidden'!$C$5:$D$200,2,FALSE)</f>
        <v>Myanmar</v>
      </c>
      <c r="D68" s="149" t="str">
        <f>VLOOKUP(A68,Lists!$B$2:$G$200,3,FALSE)</f>
        <v>MMR</v>
      </c>
      <c r="E68" s="150" t="str">
        <f>VLOOKUP(A68,Lists!$B$2:$G$200,5,FALSE)</f>
        <v>Earthquake</v>
      </c>
      <c r="F68" s="144">
        <f t="shared" si="5"/>
        <v>4.2</v>
      </c>
      <c r="G68" s="145">
        <f t="shared" si="6"/>
        <v>5</v>
      </c>
      <c r="H68" s="145" t="str">
        <f t="shared" si="7"/>
        <v>Very High</v>
      </c>
      <c r="I68" s="146" t="str">
        <f>INDEX(Trends!$D$3:$D$404,MATCH(B68,Trends!$C$3:$C$404,0))</f>
        <v>-</v>
      </c>
      <c r="J68" s="145" t="str">
        <f>VLOOKUP($B68,Reliability!$A$3:$I$300,9,FALSE)</f>
        <v>Very High</v>
      </c>
      <c r="K68" s="147">
        <f t="shared" si="8"/>
        <v>4.0999999999999996</v>
      </c>
      <c r="L68" s="147">
        <f>VLOOKUP($B68,'Impact of the crisis'!$C$6:$N$300,12,FALSE)</f>
        <v>3.2</v>
      </c>
      <c r="M68" s="147">
        <f>VLOOKUP($B68,'Impact of the crisis'!$C$6:$AB$300,26,FALSE)</f>
        <v>4.4000000000000004</v>
      </c>
      <c r="N68" s="147">
        <f>VLOOKUP($B68,'Conditions of people affected'!$C$6:$R$300,16,FALSE)</f>
        <v>4.3499999999999996</v>
      </c>
      <c r="O68" s="147">
        <f>VLOOKUP($B68,'Conditions of people affected'!$C$6:$R$300,9,FALSE)</f>
        <v>4.7</v>
      </c>
      <c r="P68" s="147">
        <f>VLOOKUP($B68,'Conditions of people affected'!$C$6:$R$300,15,FALSE)</f>
        <v>4</v>
      </c>
      <c r="Q68" s="147">
        <f t="shared" si="9"/>
        <v>4.0999999999999996</v>
      </c>
      <c r="R68" s="147">
        <f>VLOOKUP($B68,'Complexity of the crisis'!$C$6:$AN$300,22,FALSE)</f>
        <v>4.0999999999999996</v>
      </c>
      <c r="S68" s="147">
        <f>VLOOKUP($B68,'Complexity of the crisis'!$C$6:$AN$300,38,FALSE)</f>
        <v>4</v>
      </c>
      <c r="T68" s="151" t="str">
        <f>VLOOKUP(B68,Lists!$C$3:$E$300,3,FALSE)</f>
        <v>Asia</v>
      </c>
      <c r="U68" s="152">
        <f>VLOOKUP(B68,'INFORM Severity - hidden'!$C$5:$V$300,20,FALSE)</f>
        <v>45771</v>
      </c>
    </row>
    <row r="69" spans="1:21">
      <c r="A69" s="148" t="str">
        <f t="array" ref="A69">IFERROR(INDEX(Lists!$B$2:$B$200,SMALL(IF(Lists!$I$2:$I$200="Individual",ROW(Lists!$B$2:$B$200)),ROW(65:65))-1,1),"")</f>
        <v>Cabo Delgado Islamist Insurgency</v>
      </c>
      <c r="B69" s="149" t="str">
        <f>VLOOKUP(A69,Lists!$B$2:$G$200,2,FALSE)</f>
        <v>MOZ004</v>
      </c>
      <c r="C69" s="149" t="str">
        <f>VLOOKUP(B69,'INFORM Severity - hidden'!$C$5:$D$200,2,FALSE)</f>
        <v>Mozambique</v>
      </c>
      <c r="D69" s="149" t="str">
        <f>VLOOKUP(A69,Lists!$B$2:$G$200,3,FALSE)</f>
        <v>MOZ</v>
      </c>
      <c r="E69" s="150" t="str">
        <f>VLOOKUP(A69,Lists!$B$2:$G$200,5,FALSE)</f>
        <v>Conflict/ Violence</v>
      </c>
      <c r="F69" s="144">
        <f t="shared" ref="F69:F100" si="10">IF(OR(N69="x",K69="x"),"x",ROUND((5-GEOMEAN(((5-K69)/5*4+1),((5-N69)/5*4+1),((5-N69)/5*4+1)))/4*3.5+Q69*0.3,1))</f>
        <v>3.5</v>
      </c>
      <c r="G69" s="145">
        <f t="shared" ref="G69:G100" si="11">IF(F69="x","x",ROUNDUP(F69,0))</f>
        <v>4</v>
      </c>
      <c r="H69" s="145" t="str">
        <f t="shared" ref="H69:H100" si="12">IF(N69="x","x",IF(K69="x","x",(IF(G69=5,"Very High",IF(G69=4,"High",IF(G69=3,"Medium",IF(G69=2,"Low","Very Low")))))))</f>
        <v>High</v>
      </c>
      <c r="I69" s="146" t="str">
        <f>INDEX(Trends!$D$3:$D$404,MATCH(B69,Trends!$C$3:$C$404,0))</f>
        <v>Decreasing</v>
      </c>
      <c r="J69" s="145" t="str">
        <f>VLOOKUP($B69,Reliability!$A$3:$I$300,9,FALSE)</f>
        <v>Very High</v>
      </c>
      <c r="K69" s="147">
        <f t="shared" ref="K69:K100" si="13">IF(OR(M69="x",L69="x"),"x",ROUND((5-GEOMEAN(((5-L69)/5*4+1),((5-M69)/5*4+1),((5-M69)/5*4+1)))/4*5,1))</f>
        <v>3.4</v>
      </c>
      <c r="L69" s="147">
        <f>VLOOKUP($B69,'Impact of the crisis'!$C$6:$N$300,12,FALSE)</f>
        <v>1.4</v>
      </c>
      <c r="M69" s="147">
        <f>VLOOKUP($B69,'Impact of the crisis'!$C$6:$AB$300,26,FALSE)</f>
        <v>4.0999999999999996</v>
      </c>
      <c r="N69" s="147">
        <f>VLOOKUP($B69,'Conditions of people affected'!$C$6:$R$300,16,FALSE)</f>
        <v>3.75</v>
      </c>
      <c r="O69" s="147">
        <f>VLOOKUP($B69,'Conditions of people affected'!$C$6:$R$300,9,FALSE)</f>
        <v>3.5</v>
      </c>
      <c r="P69" s="147">
        <f>VLOOKUP($B69,'Conditions of people affected'!$C$6:$R$300,15,FALSE)</f>
        <v>4</v>
      </c>
      <c r="Q69" s="147">
        <f t="shared" ref="Q69:Q100" si="14">IF(OR(S69="x",R69="x"),R69,ROUND((5-GEOMEAN(((5-R69)/5*4+1),((5-S69)/5*4+1)))/4*5,1))</f>
        <v>3.1</v>
      </c>
      <c r="R69" s="147">
        <f>VLOOKUP($B69,'Complexity of the crisis'!$C$6:$AN$300,22,FALSE)</f>
        <v>3.2</v>
      </c>
      <c r="S69" s="147">
        <f>VLOOKUP($B69,'Complexity of the crisis'!$C$6:$AN$300,38,FALSE)</f>
        <v>3</v>
      </c>
      <c r="T69" s="151" t="str">
        <f>VLOOKUP(B69,Lists!$C$3:$E$300,3,FALSE)</f>
        <v>Africa</v>
      </c>
      <c r="U69" s="152">
        <f>VLOOKUP(B69,'INFORM Severity - hidden'!$C$5:$V$300,20,FALSE)</f>
        <v>45777</v>
      </c>
    </row>
    <row r="70" spans="1:21">
      <c r="A70" s="148" t="str">
        <f t="array" ref="A70">IFERROR(INDEX(Lists!$B$2:$B$200,SMALL(IF(Lists!$I$2:$I$200="Individual",ROW(Lists!$B$2:$B$200)),ROW(66:66))-1,1),"")</f>
        <v>Drought in Mozambique</v>
      </c>
      <c r="B70" s="149" t="str">
        <f>VLOOKUP(A70,Lists!$B$2:$G$200,2,FALSE)</f>
        <v>MOZ012</v>
      </c>
      <c r="C70" s="149" t="str">
        <f>VLOOKUP(B70,'INFORM Severity - hidden'!$C$5:$D$200,2,FALSE)</f>
        <v>Mozambique</v>
      </c>
      <c r="D70" s="149" t="str">
        <f>VLOOKUP(A70,Lists!$B$2:$G$200,3,FALSE)</f>
        <v>MOZ</v>
      </c>
      <c r="E70" s="150" t="str">
        <f>VLOOKUP(A70,Lists!$B$2:$G$200,5,FALSE)</f>
        <v>Drought/drier conditions</v>
      </c>
      <c r="F70" s="144">
        <f t="shared" si="10"/>
        <v>3.3</v>
      </c>
      <c r="G70" s="145">
        <f t="shared" si="11"/>
        <v>4</v>
      </c>
      <c r="H70" s="145" t="str">
        <f t="shared" si="12"/>
        <v>High</v>
      </c>
      <c r="I70" s="146" t="str">
        <f>INDEX(Trends!$D$3:$D$404,MATCH(B70,Trends!$C$3:$C$404,0))</f>
        <v>Stable</v>
      </c>
      <c r="J70" s="145" t="str">
        <f>VLOOKUP($B70,Reliability!$A$3:$I$300,9,FALSE)</f>
        <v>Very High</v>
      </c>
      <c r="K70" s="147">
        <f t="shared" si="13"/>
        <v>2.1</v>
      </c>
      <c r="L70" s="147">
        <f>VLOOKUP($B70,'Impact of the crisis'!$C$6:$N$300,12,FALSE)</f>
        <v>2.2000000000000002</v>
      </c>
      <c r="M70" s="147">
        <f>VLOOKUP($B70,'Impact of the crisis'!$C$6:$AB$300,26,FALSE)</f>
        <v>2.1</v>
      </c>
      <c r="N70" s="147">
        <f>VLOOKUP($B70,'Conditions of people affected'!$C$6:$R$300,16,FALSE)</f>
        <v>3.9</v>
      </c>
      <c r="O70" s="147">
        <f>VLOOKUP($B70,'Conditions of people affected'!$C$6:$R$300,9,FALSE)</f>
        <v>3.8</v>
      </c>
      <c r="P70" s="147">
        <f>VLOOKUP($B70,'Conditions of people affected'!$C$6:$R$300,15,FALSE)</f>
        <v>4</v>
      </c>
      <c r="Q70" s="147">
        <f t="shared" si="14"/>
        <v>2.9</v>
      </c>
      <c r="R70" s="147">
        <f>VLOOKUP($B70,'Complexity of the crisis'!$C$6:$AN$300,22,FALSE)</f>
        <v>3.2</v>
      </c>
      <c r="S70" s="147">
        <f>VLOOKUP($B70,'Complexity of the crisis'!$C$6:$AN$300,38,FALSE)</f>
        <v>2.5</v>
      </c>
      <c r="T70" s="151" t="str">
        <f>VLOOKUP(B70,Lists!$C$3:$E$300,3,FALSE)</f>
        <v>Africa</v>
      </c>
      <c r="U70" s="152">
        <f>VLOOKUP(B70,'INFORM Severity - hidden'!$C$5:$V$300,20,FALSE)</f>
        <v>45777</v>
      </c>
    </row>
    <row r="71" spans="1:21">
      <c r="A71" s="148" t="str">
        <f t="array" ref="A71">IFERROR(INDEX(Lists!$B$2:$B$200,SMALL(IF(Lists!$I$2:$I$200="Individual",ROW(Lists!$B$2:$B$200)),ROW(67:67))-1,1),"")</f>
        <v xml:space="preserve">2025 Cyclone season </v>
      </c>
      <c r="B71" s="149" t="str">
        <f>VLOOKUP(A71,Lists!$B$2:$G$200,2,FALSE)</f>
        <v>MOZ013</v>
      </c>
      <c r="C71" s="149" t="str">
        <f>VLOOKUP(B71,'INFORM Severity - hidden'!$C$5:$D$200,2,FALSE)</f>
        <v>Mozambique</v>
      </c>
      <c r="D71" s="149" t="str">
        <f>VLOOKUP(A71,Lists!$B$2:$G$200,3,FALSE)</f>
        <v>MOZ</v>
      </c>
      <c r="E71" s="150" t="str">
        <f>VLOOKUP(A71,Lists!$B$2:$G$200,5,FALSE)</f>
        <v>Cyclone</v>
      </c>
      <c r="F71" s="144">
        <f t="shared" si="10"/>
        <v>3.4</v>
      </c>
      <c r="G71" s="145">
        <f t="shared" si="11"/>
        <v>4</v>
      </c>
      <c r="H71" s="145" t="str">
        <f t="shared" si="12"/>
        <v>High</v>
      </c>
      <c r="I71" s="146" t="str">
        <f>INDEX(Trends!$D$3:$D$404,MATCH(B71,Trends!$C$3:$C$404,0))</f>
        <v>-</v>
      </c>
      <c r="J71" s="145" t="str">
        <f>VLOOKUP($B71,Reliability!$A$3:$I$300,9,FALSE)</f>
        <v>High</v>
      </c>
      <c r="K71" s="147">
        <f t="shared" si="13"/>
        <v>3.6</v>
      </c>
      <c r="L71" s="147">
        <f>VLOOKUP($B71,'Impact of the crisis'!$C$6:$N$300,12,FALSE)</f>
        <v>4.3</v>
      </c>
      <c r="M71" s="147">
        <f>VLOOKUP($B71,'Impact of the crisis'!$C$6:$AB$300,26,FALSE)</f>
        <v>3.1</v>
      </c>
      <c r="N71" s="147">
        <f>VLOOKUP($B71,'Conditions of people affected'!$C$6:$R$300,16,FALSE)</f>
        <v>3.3</v>
      </c>
      <c r="O71" s="147">
        <f>VLOOKUP($B71,'Conditions of people affected'!$C$6:$R$300,9,FALSE)</f>
        <v>3.6</v>
      </c>
      <c r="P71" s="147">
        <f>VLOOKUP($B71,'Conditions of people affected'!$C$6:$R$300,15,FALSE)</f>
        <v>3</v>
      </c>
      <c r="Q71" s="147">
        <f t="shared" si="14"/>
        <v>3.4</v>
      </c>
      <c r="R71" s="147">
        <f>VLOOKUP($B71,'Complexity of the crisis'!$C$6:$AN$300,22,FALSE)</f>
        <v>3.2</v>
      </c>
      <c r="S71" s="147">
        <f>VLOOKUP($B71,'Complexity of the crisis'!$C$6:$AN$300,38,FALSE)</f>
        <v>3.5</v>
      </c>
      <c r="T71" s="151" t="str">
        <f>VLOOKUP(B71,Lists!$C$3:$E$300,3,FALSE)</f>
        <v>Africa</v>
      </c>
      <c r="U71" s="152">
        <f>VLOOKUP(B71,'INFORM Severity - hidden'!$C$5:$V$300,20,FALSE)</f>
        <v>45747</v>
      </c>
    </row>
    <row r="72" spans="1:21">
      <c r="A72" s="148" t="str">
        <f t="array" ref="A72">IFERROR(INDEX(Lists!$B$2:$B$200,SMALL(IF(Lists!$I$2:$I$200="Individual",ROW(Lists!$B$2:$B$200)),ROW(68:68))-1,1),"")</f>
        <v>Refugees from Mali in Mauritania</v>
      </c>
      <c r="B72" s="149" t="str">
        <f>VLOOKUP(A72,Lists!$B$2:$G$200,2,FALSE)</f>
        <v>MRT002</v>
      </c>
      <c r="C72" s="149" t="str">
        <f>VLOOKUP(B72,'INFORM Severity - hidden'!$C$5:$D$200,2,FALSE)</f>
        <v>Mauritania</v>
      </c>
      <c r="D72" s="149" t="str">
        <f>VLOOKUP(A72,Lists!$B$2:$G$200,3,FALSE)</f>
        <v>MRT</v>
      </c>
      <c r="E72" s="150" t="str">
        <f>VLOOKUP(A72,Lists!$B$2:$G$200,5,FALSE)</f>
        <v>International Displacement</v>
      </c>
      <c r="F72" s="144">
        <f t="shared" si="10"/>
        <v>2.4</v>
      </c>
      <c r="G72" s="145">
        <f t="shared" si="11"/>
        <v>3</v>
      </c>
      <c r="H72" s="145" t="str">
        <f t="shared" si="12"/>
        <v>Medium</v>
      </c>
      <c r="I72" s="146" t="str">
        <f>INDEX(Trends!$D$3:$D$404,MATCH(B72,Trends!$C$3:$C$404,0))</f>
        <v>Increasing</v>
      </c>
      <c r="J72" s="145" t="str">
        <f>VLOOKUP($B72,Reliability!$A$3:$I$300,9,FALSE)</f>
        <v>Very High</v>
      </c>
      <c r="K72" s="147">
        <f t="shared" si="13"/>
        <v>2</v>
      </c>
      <c r="L72" s="147">
        <f>VLOOKUP($B72,'Impact of the crisis'!$C$6:$N$300,12,FALSE)</f>
        <v>2</v>
      </c>
      <c r="M72" s="147">
        <f>VLOOKUP($B72,'Impact of the crisis'!$C$6:$AB$300,26,FALSE)</f>
        <v>2</v>
      </c>
      <c r="N72" s="147">
        <f>VLOOKUP($B72,'Conditions of people affected'!$C$6:$R$300,16,FALSE)</f>
        <v>2.8</v>
      </c>
      <c r="O72" s="147">
        <f>VLOOKUP($B72,'Conditions of people affected'!$C$6:$R$300,9,FALSE)</f>
        <v>2.6</v>
      </c>
      <c r="P72" s="147">
        <f>VLOOKUP($B72,'Conditions of people affected'!$C$6:$R$300,15,FALSE)</f>
        <v>3</v>
      </c>
      <c r="Q72" s="147">
        <f t="shared" si="14"/>
        <v>2</v>
      </c>
      <c r="R72" s="147">
        <f>VLOOKUP($B72,'Complexity of the crisis'!$C$6:$AN$300,22,FALSE)</f>
        <v>2.4</v>
      </c>
      <c r="S72" s="147">
        <f>VLOOKUP($B72,'Complexity of the crisis'!$C$6:$AN$300,38,FALSE)</f>
        <v>1.5</v>
      </c>
      <c r="T72" s="151" t="str">
        <f>VLOOKUP(B72,Lists!$C$3:$E$300,3,FALSE)</f>
        <v>Africa</v>
      </c>
      <c r="U72" s="152">
        <f>VLOOKUP(B72,'INFORM Severity - hidden'!$C$5:$V$300,20,FALSE)</f>
        <v>45757</v>
      </c>
    </row>
    <row r="73" spans="1:21">
      <c r="A73" s="148" t="str">
        <f t="array" ref="A73">IFERROR(INDEX(Lists!$B$2:$B$200,SMALL(IF(Lists!$I$2:$I$200="Individual",ROW(Lists!$B$2:$B$200)),ROW(69:69))-1,1),"")</f>
        <v>Food Security in Mauritania</v>
      </c>
      <c r="B73" s="149" t="str">
        <f>VLOOKUP(A73,Lists!$B$2:$G$200,2,FALSE)</f>
        <v>MRT003</v>
      </c>
      <c r="C73" s="149" t="str">
        <f>VLOOKUP(B73,'INFORM Severity - hidden'!$C$5:$D$200,2,FALSE)</f>
        <v>Mauritania</v>
      </c>
      <c r="D73" s="149" t="str">
        <f>VLOOKUP(A73,Lists!$B$2:$G$200,3,FALSE)</f>
        <v>MRT</v>
      </c>
      <c r="E73" s="150" t="str">
        <f>VLOOKUP(A73,Lists!$B$2:$G$200,5,FALSE)</f>
        <v>Drought/drier conditions</v>
      </c>
      <c r="F73" s="144">
        <f t="shared" si="10"/>
        <v>2.6</v>
      </c>
      <c r="G73" s="145">
        <f t="shared" si="11"/>
        <v>3</v>
      </c>
      <c r="H73" s="145" t="str">
        <f t="shared" si="12"/>
        <v>Medium</v>
      </c>
      <c r="I73" s="146" t="str">
        <f>INDEX(Trends!$D$3:$D$404,MATCH(B73,Trends!$C$3:$C$404,0))</f>
        <v>Stable</v>
      </c>
      <c r="J73" s="145" t="str">
        <f>VLOOKUP($B73,Reliability!$A$3:$I$300,9,FALSE)</f>
        <v>Very High</v>
      </c>
      <c r="K73" s="147">
        <f t="shared" si="13"/>
        <v>2.6</v>
      </c>
      <c r="L73" s="147">
        <f>VLOOKUP($B73,'Impact of the crisis'!$C$6:$N$300,12,FALSE)</f>
        <v>4.3</v>
      </c>
      <c r="M73" s="147">
        <f>VLOOKUP($B73,'Impact of the crisis'!$C$6:$AB$300,26,FALSE)</f>
        <v>1.2</v>
      </c>
      <c r="N73" s="147">
        <f>VLOOKUP($B73,'Conditions of people affected'!$C$6:$R$300,16,FALSE)</f>
        <v>2.8</v>
      </c>
      <c r="O73" s="147">
        <f>VLOOKUP($B73,'Conditions of people affected'!$C$6:$R$300,9,FALSE)</f>
        <v>2.6</v>
      </c>
      <c r="P73" s="147">
        <f>VLOOKUP($B73,'Conditions of people affected'!$C$6:$R$300,15,FALSE)</f>
        <v>3</v>
      </c>
      <c r="Q73" s="147">
        <f t="shared" si="14"/>
        <v>2.2000000000000002</v>
      </c>
      <c r="R73" s="147">
        <f>VLOOKUP($B73,'Complexity of the crisis'!$C$6:$AN$300,22,FALSE)</f>
        <v>2.4</v>
      </c>
      <c r="S73" s="147">
        <f>VLOOKUP($B73,'Complexity of the crisis'!$C$6:$AN$300,38,FALSE)</f>
        <v>2</v>
      </c>
      <c r="T73" s="151" t="str">
        <f>VLOOKUP(B73,Lists!$C$3:$E$300,3,FALSE)</f>
        <v>Africa</v>
      </c>
      <c r="U73" s="152">
        <f>VLOOKUP(B73,'INFORM Severity - hidden'!$C$5:$V$300,20,FALSE)</f>
        <v>45757</v>
      </c>
    </row>
    <row r="74" spans="1:21">
      <c r="A74" s="148" t="str">
        <f t="array" ref="A74">IFERROR(INDEX(Lists!$B$2:$B$200,SMALL(IF(Lists!$I$2:$I$200="Individual",ROW(Lists!$B$2:$B$200)),ROW(70:70))-1,1),"")</f>
        <v>Complex crisis in Malawi</v>
      </c>
      <c r="B74" s="149" t="str">
        <f>VLOOKUP(A74,Lists!$B$2:$G$200,2,FALSE)</f>
        <v>MWI002</v>
      </c>
      <c r="C74" s="149" t="str">
        <f>VLOOKUP(B74,'INFORM Severity - hidden'!$C$5:$D$200,2,FALSE)</f>
        <v>Malawi</v>
      </c>
      <c r="D74" s="149" t="str">
        <f>VLOOKUP(A74,Lists!$B$2:$G$200,3,FALSE)</f>
        <v>MWI</v>
      </c>
      <c r="E74" s="150" t="str">
        <f>VLOOKUP(A74,Lists!$B$2:$G$200,5,FALSE)</f>
        <v>Drought/drier conditions,Cyclone</v>
      </c>
      <c r="F74" s="144">
        <f t="shared" si="10"/>
        <v>3.4</v>
      </c>
      <c r="G74" s="145">
        <f t="shared" si="11"/>
        <v>4</v>
      </c>
      <c r="H74" s="145" t="str">
        <f t="shared" si="12"/>
        <v>High</v>
      </c>
      <c r="I74" s="146" t="str">
        <f>INDEX(Trends!$D$3:$D$404,MATCH(B74,Trends!$C$3:$C$404,0))</f>
        <v>Stable</v>
      </c>
      <c r="J74" s="145" t="str">
        <f>VLOOKUP($B74,Reliability!$A$3:$I$300,9,FALSE)</f>
        <v>Very High</v>
      </c>
      <c r="K74" s="147">
        <f t="shared" si="13"/>
        <v>3.9</v>
      </c>
      <c r="L74" s="147">
        <f>VLOOKUP($B74,'Impact of the crisis'!$C$6:$N$300,12,FALSE)</f>
        <v>4.5</v>
      </c>
      <c r="M74" s="147">
        <f>VLOOKUP($B74,'Impact of the crisis'!$C$6:$AB$300,26,FALSE)</f>
        <v>3.6</v>
      </c>
      <c r="N74" s="147">
        <f>VLOOKUP($B74,'Conditions of people affected'!$C$6:$R$300,16,FALSE)</f>
        <v>3.95</v>
      </c>
      <c r="O74" s="147">
        <f>VLOOKUP($B74,'Conditions of people affected'!$C$6:$R$300,9,FALSE)</f>
        <v>4.9000000000000004</v>
      </c>
      <c r="P74" s="147">
        <f>VLOOKUP($B74,'Conditions of people affected'!$C$6:$R$300,15,FALSE)</f>
        <v>3</v>
      </c>
      <c r="Q74" s="147">
        <f t="shared" si="14"/>
        <v>2.2000000000000002</v>
      </c>
      <c r="R74" s="147">
        <f>VLOOKUP($B74,'Complexity of the crisis'!$C$6:$AN$300,22,FALSE)</f>
        <v>2.2999999999999998</v>
      </c>
      <c r="S74" s="147">
        <f>VLOOKUP($B74,'Complexity of the crisis'!$C$6:$AN$300,38,FALSE)</f>
        <v>2</v>
      </c>
      <c r="T74" s="151" t="str">
        <f>VLOOKUP(B74,Lists!$C$3:$E$300,3,FALSE)</f>
        <v>Africa</v>
      </c>
      <c r="U74" s="152">
        <f>VLOOKUP(B74,'INFORM Severity - hidden'!$C$5:$V$300,20,FALSE)</f>
        <v>45777</v>
      </c>
    </row>
    <row r="75" spans="1:21">
      <c r="A75" s="148" t="str">
        <f t="array" ref="A75">IFERROR(INDEX(Lists!$B$2:$B$200,SMALL(IF(Lists!$I$2:$I$200="Individual",ROW(Lists!$B$2:$B$200)),ROW(71:71))-1,1),"")</f>
        <v>International Refugees in Malaysia</v>
      </c>
      <c r="B75" s="149" t="str">
        <f>VLOOKUP(A75,Lists!$B$2:$G$200,2,FALSE)</f>
        <v>MYS001</v>
      </c>
      <c r="C75" s="149" t="str">
        <f>VLOOKUP(B75,'INFORM Severity - hidden'!$C$5:$D$200,2,FALSE)</f>
        <v>Malaysia</v>
      </c>
      <c r="D75" s="149" t="str">
        <f>VLOOKUP(A75,Lists!$B$2:$G$200,3,FALSE)</f>
        <v>MYS</v>
      </c>
      <c r="E75" s="150" t="str">
        <f>VLOOKUP(A75,Lists!$B$2:$G$200,5,FALSE)</f>
        <v>International Displacement</v>
      </c>
      <c r="F75" s="144">
        <f t="shared" si="10"/>
        <v>1.7</v>
      </c>
      <c r="G75" s="145">
        <f t="shared" si="11"/>
        <v>2</v>
      </c>
      <c r="H75" s="145" t="str">
        <f t="shared" si="12"/>
        <v>Low</v>
      </c>
      <c r="I75" s="146" t="str">
        <f>INDEX(Trends!$D$3:$D$404,MATCH(B75,Trends!$C$3:$C$404,0))</f>
        <v>Decreasing</v>
      </c>
      <c r="J75" s="145" t="str">
        <f>VLOOKUP($B75,Reliability!$A$3:$I$300,9,FALSE)</f>
        <v>Very High</v>
      </c>
      <c r="K75" s="147">
        <f t="shared" si="13"/>
        <v>1.8</v>
      </c>
      <c r="L75" s="147">
        <f>VLOOKUP($B75,'Impact of the crisis'!$C$6:$N$300,12,FALSE)</f>
        <v>1.8</v>
      </c>
      <c r="M75" s="147">
        <f>VLOOKUP($B75,'Impact of the crisis'!$C$6:$AB$300,26,FALSE)</f>
        <v>1.8</v>
      </c>
      <c r="N75" s="147">
        <f>VLOOKUP($B75,'Conditions of people affected'!$C$6:$R$300,16,FALSE)</f>
        <v>1.55</v>
      </c>
      <c r="O75" s="147">
        <f>VLOOKUP($B75,'Conditions of people affected'!$C$6:$R$300,9,FALSE)</f>
        <v>2.1</v>
      </c>
      <c r="P75" s="147">
        <f>VLOOKUP($B75,'Conditions of people affected'!$C$6:$R$300,15,FALSE)</f>
        <v>1</v>
      </c>
      <c r="Q75" s="147">
        <f t="shared" si="14"/>
        <v>1.9</v>
      </c>
      <c r="R75" s="147">
        <f>VLOOKUP($B75,'Complexity of the crisis'!$C$6:$AN$300,22,FALSE)</f>
        <v>1.7</v>
      </c>
      <c r="S75" s="147">
        <f>VLOOKUP($B75,'Complexity of the crisis'!$C$6:$AN$300,38,FALSE)</f>
        <v>2</v>
      </c>
      <c r="T75" s="151" t="str">
        <f>VLOOKUP(B75,Lists!$C$3:$E$300,3,FALSE)</f>
        <v>Asia</v>
      </c>
      <c r="U75" s="152">
        <f>VLOOKUP(B75,'INFORM Severity - hidden'!$C$5:$V$300,20,FALSE)</f>
        <v>45777</v>
      </c>
    </row>
    <row r="76" spans="1:21">
      <c r="A76" s="148" t="str">
        <f t="array" ref="A76">IFERROR(INDEX(Lists!$B$2:$B$200,SMALL(IF(Lists!$I$2:$I$200="Individual",ROW(Lists!$B$2:$B$200)),ROW(72:72))-1,1),"")</f>
        <v>Food Security Crisis in Namibia</v>
      </c>
      <c r="B76" s="149" t="str">
        <f>VLOOKUP(A76,Lists!$B$2:$G$200,2,FALSE)</f>
        <v>NAM002</v>
      </c>
      <c r="C76" s="149" t="str">
        <f>VLOOKUP(B76,'INFORM Severity - hidden'!$C$5:$D$200,2,FALSE)</f>
        <v>Namibia</v>
      </c>
      <c r="D76" s="149" t="str">
        <f>VLOOKUP(A76,Lists!$B$2:$G$200,3,FALSE)</f>
        <v>NAM</v>
      </c>
      <c r="E76" s="150" t="str">
        <f>VLOOKUP(A76,Lists!$B$2:$G$200,5,FALSE)</f>
        <v>Drought/drier conditions</v>
      </c>
      <c r="F76" s="144">
        <f t="shared" si="10"/>
        <v>2.5</v>
      </c>
      <c r="G76" s="145">
        <f t="shared" si="11"/>
        <v>3</v>
      </c>
      <c r="H76" s="145" t="str">
        <f t="shared" si="12"/>
        <v>Medium</v>
      </c>
      <c r="I76" s="146" t="str">
        <f>INDEX(Trends!$D$3:$D$404,MATCH(B76,Trends!$C$3:$C$404,0))</f>
        <v>Stable</v>
      </c>
      <c r="J76" s="145" t="str">
        <f>VLOOKUP($B76,Reliability!$A$3:$I$300,9,FALSE)</f>
        <v>Medium</v>
      </c>
      <c r="K76" s="147">
        <f t="shared" si="13"/>
        <v>2.8</v>
      </c>
      <c r="L76" s="147">
        <f>VLOOKUP($B76,'Impact of the crisis'!$C$6:$N$300,12,FALSE)</f>
        <v>4.3</v>
      </c>
      <c r="M76" s="147">
        <f>VLOOKUP($B76,'Impact of the crisis'!$C$6:$AB$300,26,FALSE)</f>
        <v>1.7</v>
      </c>
      <c r="N76" s="147">
        <f>VLOOKUP($B76,'Conditions of people affected'!$C$6:$R$300,16,FALSE)</f>
        <v>3.05</v>
      </c>
      <c r="O76" s="147">
        <f>VLOOKUP($B76,'Conditions of people affected'!$C$6:$R$300,9,FALSE)</f>
        <v>3.1</v>
      </c>
      <c r="P76" s="147">
        <f>VLOOKUP($B76,'Conditions of people affected'!$C$6:$R$300,15,FALSE)</f>
        <v>3</v>
      </c>
      <c r="Q76" s="147">
        <f t="shared" si="14"/>
        <v>1.3</v>
      </c>
      <c r="R76" s="147">
        <f>VLOOKUP($B76,'Complexity of the crisis'!$C$6:$AN$300,22,FALSE)</f>
        <v>1.5</v>
      </c>
      <c r="S76" s="147">
        <f>VLOOKUP($B76,'Complexity of the crisis'!$C$6:$AN$300,38,FALSE)</f>
        <v>1</v>
      </c>
      <c r="T76" s="151" t="str">
        <f>VLOOKUP(B76,Lists!$C$3:$E$300,3,FALSE)</f>
        <v>Africa</v>
      </c>
      <c r="U76" s="152">
        <f>VLOOKUP(B76,'INFORM Severity - hidden'!$C$5:$V$300,20,FALSE)</f>
        <v>45777</v>
      </c>
    </row>
    <row r="77" spans="1:21">
      <c r="A77" s="148" t="str">
        <f t="array" ref="A77">IFERROR(INDEX(Lists!$B$2:$B$200,SMALL(IF(Lists!$I$2:$I$200="Individual",ROW(Lists!$B$2:$B$200)),ROW(73:73))-1,1),"")</f>
        <v>Lake Chad basin crisis in Niger</v>
      </c>
      <c r="B77" s="149" t="str">
        <f>VLOOKUP(A77,Lists!$B$2:$G$200,2,FALSE)</f>
        <v>NER002</v>
      </c>
      <c r="C77" s="149" t="str">
        <f>VLOOKUP(B77,'INFORM Severity - hidden'!$C$5:$D$200,2,FALSE)</f>
        <v>Niger</v>
      </c>
      <c r="D77" s="149" t="str">
        <f>VLOOKUP(A77,Lists!$B$2:$G$200,3,FALSE)</f>
        <v>NER</v>
      </c>
      <c r="E77" s="150" t="str">
        <f>VLOOKUP(A77,Lists!$B$2:$G$200,5,FALSE)</f>
        <v>Conflict/ Violence</v>
      </c>
      <c r="F77" s="144">
        <f t="shared" si="10"/>
        <v>2.8</v>
      </c>
      <c r="G77" s="145">
        <f t="shared" si="11"/>
        <v>3</v>
      </c>
      <c r="H77" s="145" t="str">
        <f t="shared" si="12"/>
        <v>Medium</v>
      </c>
      <c r="I77" s="146" t="str">
        <f>INDEX(Trends!$D$3:$D$404,MATCH(B77,Trends!$C$3:$C$404,0))</f>
        <v>Decreasing</v>
      </c>
      <c r="J77" s="145" t="str">
        <f>VLOOKUP($B77,Reliability!$A$3:$I$300,9,FALSE)</f>
        <v>Very High</v>
      </c>
      <c r="K77" s="147">
        <f t="shared" si="13"/>
        <v>2.6</v>
      </c>
      <c r="L77" s="147">
        <f>VLOOKUP($B77,'Impact of the crisis'!$C$6:$N$300,12,FALSE)</f>
        <v>1.2</v>
      </c>
      <c r="M77" s="147">
        <f>VLOOKUP($B77,'Impact of the crisis'!$C$6:$AB$300,26,FALSE)</f>
        <v>3.1</v>
      </c>
      <c r="N77" s="147">
        <f>VLOOKUP($B77,'Conditions of people affected'!$C$6:$R$300,16,FALSE)</f>
        <v>2.8</v>
      </c>
      <c r="O77" s="147">
        <f>VLOOKUP($B77,'Conditions of people affected'!$C$6:$R$300,9,FALSE)</f>
        <v>2.6</v>
      </c>
      <c r="P77" s="147">
        <f>VLOOKUP($B77,'Conditions of people affected'!$C$6:$R$300,15,FALSE)</f>
        <v>3</v>
      </c>
      <c r="Q77" s="147">
        <f t="shared" si="14"/>
        <v>3</v>
      </c>
      <c r="R77" s="147">
        <f>VLOOKUP($B77,'Complexity of the crisis'!$C$6:$AN$300,22,FALSE)</f>
        <v>2.9</v>
      </c>
      <c r="S77" s="147">
        <f>VLOOKUP($B77,'Complexity of the crisis'!$C$6:$AN$300,38,FALSE)</f>
        <v>3</v>
      </c>
      <c r="T77" s="151" t="str">
        <f>VLOOKUP(B77,Lists!$C$3:$E$300,3,FALSE)</f>
        <v>Africa</v>
      </c>
      <c r="U77" s="152">
        <f>VLOOKUP(B77,'INFORM Severity - hidden'!$C$5:$V$300,20,FALSE)</f>
        <v>45776</v>
      </c>
    </row>
    <row r="78" spans="1:21">
      <c r="A78" s="148" t="str">
        <f t="array" ref="A78">IFERROR(INDEX(Lists!$B$2:$B$200,SMALL(IF(Lists!$I$2:$I$200="Individual",ROW(Lists!$B$2:$B$200)),ROW(74:74))-1,1),"")</f>
        <v>Mali/Burkina Faso conflict</v>
      </c>
      <c r="B78" s="149" t="str">
        <f>VLOOKUP(A78,Lists!$B$2:$G$200,2,FALSE)</f>
        <v>NER003</v>
      </c>
      <c r="C78" s="149" t="str">
        <f>VLOOKUP(B78,'INFORM Severity - hidden'!$C$5:$D$200,2,FALSE)</f>
        <v>Niger</v>
      </c>
      <c r="D78" s="149" t="str">
        <f>VLOOKUP(A78,Lists!$B$2:$G$200,3,FALSE)</f>
        <v>NER</v>
      </c>
      <c r="E78" s="150" t="str">
        <f>VLOOKUP(A78,Lists!$B$2:$G$200,5,FALSE)</f>
        <v>Conflict/ Violence</v>
      </c>
      <c r="F78" s="144">
        <f t="shared" si="10"/>
        <v>3</v>
      </c>
      <c r="G78" s="145">
        <f t="shared" si="11"/>
        <v>3</v>
      </c>
      <c r="H78" s="145" t="str">
        <f t="shared" si="12"/>
        <v>Medium</v>
      </c>
      <c r="I78" s="146" t="str">
        <f>INDEX(Trends!$D$3:$D$404,MATCH(B78,Trends!$C$3:$C$404,0))</f>
        <v>Decreasing</v>
      </c>
      <c r="J78" s="145" t="str">
        <f>VLOOKUP($B78,Reliability!$A$3:$I$300,9,FALSE)</f>
        <v>Very High</v>
      </c>
      <c r="K78" s="147">
        <f t="shared" si="13"/>
        <v>3</v>
      </c>
      <c r="L78" s="147">
        <f>VLOOKUP($B78,'Impact of the crisis'!$C$6:$N$300,12,FALSE)</f>
        <v>2.4</v>
      </c>
      <c r="M78" s="147">
        <f>VLOOKUP($B78,'Impact of the crisis'!$C$6:$AB$300,26,FALSE)</f>
        <v>3.2</v>
      </c>
      <c r="N78" s="147">
        <f>VLOOKUP($B78,'Conditions of people affected'!$C$6:$R$300,16,FALSE)</f>
        <v>2.95</v>
      </c>
      <c r="O78" s="147">
        <f>VLOOKUP($B78,'Conditions of people affected'!$C$6:$R$300,9,FALSE)</f>
        <v>2.9</v>
      </c>
      <c r="P78" s="147">
        <f>VLOOKUP($B78,'Conditions of people affected'!$C$6:$R$300,15,FALSE)</f>
        <v>3</v>
      </c>
      <c r="Q78" s="147">
        <f t="shared" si="14"/>
        <v>3</v>
      </c>
      <c r="R78" s="147">
        <f>VLOOKUP($B78,'Complexity of the crisis'!$C$6:$AN$300,22,FALSE)</f>
        <v>2.9</v>
      </c>
      <c r="S78" s="147">
        <f>VLOOKUP($B78,'Complexity of the crisis'!$C$6:$AN$300,38,FALSE)</f>
        <v>3</v>
      </c>
      <c r="T78" s="151" t="str">
        <f>VLOOKUP(B78,Lists!$C$3:$E$300,3,FALSE)</f>
        <v>Africa</v>
      </c>
      <c r="U78" s="152">
        <f>VLOOKUP(B78,'INFORM Severity - hidden'!$C$5:$V$300,20,FALSE)</f>
        <v>45776</v>
      </c>
    </row>
    <row r="79" spans="1:21">
      <c r="A79" s="148" t="str">
        <f t="array" ref="A79">IFERROR(INDEX(Lists!$B$2:$B$200,SMALL(IF(Lists!$I$2:$I$200="Individual",ROW(Lists!$B$2:$B$200)),ROW(75:75))-1,1),"")</f>
        <v>Nigerian Refugees</v>
      </c>
      <c r="B79" s="149" t="str">
        <f>VLOOKUP(A79,Lists!$B$2:$G$200,2,FALSE)</f>
        <v>NER004</v>
      </c>
      <c r="C79" s="149" t="str">
        <f>VLOOKUP(B79,'INFORM Severity - hidden'!$C$5:$D$200,2,FALSE)</f>
        <v>Niger</v>
      </c>
      <c r="D79" s="149" t="str">
        <f>VLOOKUP(A79,Lists!$B$2:$G$200,3,FALSE)</f>
        <v>NER</v>
      </c>
      <c r="E79" s="150" t="str">
        <f>VLOOKUP(A79,Lists!$B$2:$G$200,5,FALSE)</f>
        <v>International Displacement</v>
      </c>
      <c r="F79" s="144">
        <f t="shared" si="10"/>
        <v>2.9</v>
      </c>
      <c r="G79" s="145">
        <f t="shared" si="11"/>
        <v>3</v>
      </c>
      <c r="H79" s="145" t="str">
        <f t="shared" si="12"/>
        <v>Medium</v>
      </c>
      <c r="I79" s="146" t="str">
        <f>INDEX(Trends!$D$3:$D$404,MATCH(B79,Trends!$C$3:$C$404,0))</f>
        <v>Decreasing</v>
      </c>
      <c r="J79" s="145" t="str">
        <f>VLOOKUP($B79,Reliability!$A$3:$I$300,9,FALSE)</f>
        <v>Very High</v>
      </c>
      <c r="K79" s="147">
        <f t="shared" si="13"/>
        <v>2.2000000000000002</v>
      </c>
      <c r="L79" s="147">
        <f>VLOOKUP($B79,'Impact of the crisis'!$C$6:$N$300,12,FALSE)</f>
        <v>1.6</v>
      </c>
      <c r="M79" s="147">
        <f>VLOOKUP($B79,'Impact of the crisis'!$C$6:$AB$300,26,FALSE)</f>
        <v>2.5</v>
      </c>
      <c r="N79" s="147">
        <f>VLOOKUP($B79,'Conditions of people affected'!$C$6:$R$300,16,FALSE)</f>
        <v>3.15</v>
      </c>
      <c r="O79" s="147">
        <f>VLOOKUP($B79,'Conditions of people affected'!$C$6:$R$300,9,FALSE)</f>
        <v>3.3</v>
      </c>
      <c r="P79" s="147">
        <f>VLOOKUP($B79,'Conditions of people affected'!$C$6:$R$300,15,FALSE)</f>
        <v>3</v>
      </c>
      <c r="Q79" s="147">
        <f t="shared" si="14"/>
        <v>3</v>
      </c>
      <c r="R79" s="147">
        <f>VLOOKUP($B79,'Complexity of the crisis'!$C$6:$AN$300,22,FALSE)</f>
        <v>2.9</v>
      </c>
      <c r="S79" s="147">
        <f>VLOOKUP($B79,'Complexity of the crisis'!$C$6:$AN$300,38,FALSE)</f>
        <v>3</v>
      </c>
      <c r="T79" s="151" t="str">
        <f>VLOOKUP(B79,Lists!$C$3:$E$300,3,FALSE)</f>
        <v>Africa</v>
      </c>
      <c r="U79" s="152">
        <f>VLOOKUP(B79,'INFORM Severity - hidden'!$C$5:$V$300,20,FALSE)</f>
        <v>45776</v>
      </c>
    </row>
    <row r="80" spans="1:21">
      <c r="A80" s="148" t="str">
        <f t="array" ref="A80">IFERROR(INDEX(Lists!$B$2:$B$200,SMALL(IF(Lists!$I$2:$I$200="Individual",ROW(Lists!$B$2:$B$200)),ROW(76:76))-1,1),"")</f>
        <v>Complex crisis in Niger</v>
      </c>
      <c r="B80" s="149" t="str">
        <f>VLOOKUP(A80,Lists!$B$2:$G$200,2,FALSE)</f>
        <v>NER006</v>
      </c>
      <c r="C80" s="149" t="str">
        <f>VLOOKUP(B80,'INFORM Severity - hidden'!$C$5:$D$200,2,FALSE)</f>
        <v>Niger</v>
      </c>
      <c r="D80" s="149" t="str">
        <f>VLOOKUP(A80,Lists!$B$2:$G$200,3,FALSE)</f>
        <v>NER</v>
      </c>
      <c r="E80" s="150" t="str">
        <f>VLOOKUP(A80,Lists!$B$2:$G$200,5,FALSE)</f>
        <v>Conflict/ Violence,International Displacement,Drought/drier conditions,Floods</v>
      </c>
      <c r="F80" s="144">
        <f t="shared" si="10"/>
        <v>3.7</v>
      </c>
      <c r="G80" s="145">
        <f t="shared" si="11"/>
        <v>4</v>
      </c>
      <c r="H80" s="145" t="str">
        <f t="shared" si="12"/>
        <v>High</v>
      </c>
      <c r="I80" s="146" t="str">
        <f>INDEX(Trends!$D$3:$D$404,MATCH(B80,Trends!$C$3:$C$404,0))</f>
        <v>Decreasing</v>
      </c>
      <c r="J80" s="145" t="str">
        <f>VLOOKUP($B80,Reliability!$A$3:$I$300,9,FALSE)</f>
        <v>Very High</v>
      </c>
      <c r="K80" s="147">
        <f t="shared" si="13"/>
        <v>4.5</v>
      </c>
      <c r="L80" s="147">
        <f>VLOOKUP($B80,'Impact of the crisis'!$C$6:$N$300,12,FALSE)</f>
        <v>5</v>
      </c>
      <c r="M80" s="147">
        <f>VLOOKUP($B80,'Impact of the crisis'!$C$6:$AB$300,26,FALSE)</f>
        <v>4.0999999999999996</v>
      </c>
      <c r="N80" s="147">
        <f>VLOOKUP($B80,'Conditions of people affected'!$C$6:$R$300,16,FALSE)</f>
        <v>3.55</v>
      </c>
      <c r="O80" s="147">
        <f>VLOOKUP($B80,'Conditions of people affected'!$C$6:$R$300,9,FALSE)</f>
        <v>4.0999999999999996</v>
      </c>
      <c r="P80" s="147">
        <f>VLOOKUP($B80,'Conditions of people affected'!$C$6:$R$300,15,FALSE)</f>
        <v>3</v>
      </c>
      <c r="Q80" s="147">
        <f t="shared" si="14"/>
        <v>3.2</v>
      </c>
      <c r="R80" s="147">
        <f>VLOOKUP($B80,'Complexity of the crisis'!$C$6:$AN$300,22,FALSE)</f>
        <v>2.9</v>
      </c>
      <c r="S80" s="147">
        <f>VLOOKUP($B80,'Complexity of the crisis'!$C$6:$AN$300,38,FALSE)</f>
        <v>3.5</v>
      </c>
      <c r="T80" s="151" t="str">
        <f>VLOOKUP(B80,Lists!$C$3:$E$300,3,FALSE)</f>
        <v>Africa</v>
      </c>
      <c r="U80" s="152">
        <f>VLOOKUP(B80,'INFORM Severity - hidden'!$C$5:$V$300,20,FALSE)</f>
        <v>45776</v>
      </c>
    </row>
    <row r="81" spans="1:21">
      <c r="A81" s="148" t="str">
        <f t="array" ref="A81">IFERROR(INDEX(Lists!$B$2:$B$200,SMALL(IF(Lists!$I$2:$I$200="Individual",ROW(Lists!$B$2:$B$200)),ROW(77:77))-1,1),"")</f>
        <v>Complex crisis in Nigeria</v>
      </c>
      <c r="B81" s="149" t="str">
        <f>VLOOKUP(A81,Lists!$B$2:$G$200,2,FALSE)</f>
        <v>NGA001</v>
      </c>
      <c r="C81" s="149" t="str">
        <f>VLOOKUP(B81,'INFORM Severity - hidden'!$C$5:$D$200,2,FALSE)</f>
        <v>Nigeria</v>
      </c>
      <c r="D81" s="149" t="str">
        <f>VLOOKUP(A81,Lists!$B$2:$G$200,3,FALSE)</f>
        <v>NGA</v>
      </c>
      <c r="E81" s="150" t="str">
        <f>VLOOKUP(A81,Lists!$B$2:$G$200,5,FALSE)</f>
        <v>Conflict/ Violence,International Displacement,Floods</v>
      </c>
      <c r="F81" s="144">
        <f t="shared" si="10"/>
        <v>4.0999999999999996</v>
      </c>
      <c r="G81" s="145">
        <f t="shared" si="11"/>
        <v>5</v>
      </c>
      <c r="H81" s="145" t="str">
        <f t="shared" si="12"/>
        <v>Very High</v>
      </c>
      <c r="I81" s="146" t="str">
        <f>INDEX(Trends!$D$3:$D$404,MATCH(B81,Trends!$C$3:$C$404,0))</f>
        <v>Increasing</v>
      </c>
      <c r="J81" s="145" t="str">
        <f>VLOOKUP($B81,Reliability!$A$3:$I$300,9,FALSE)</f>
        <v>High</v>
      </c>
      <c r="K81" s="147">
        <f t="shared" si="13"/>
        <v>4.0999999999999996</v>
      </c>
      <c r="L81" s="147">
        <f>VLOOKUP($B81,'Impact of the crisis'!$C$6:$N$300,12,FALSE)</f>
        <v>4.8</v>
      </c>
      <c r="M81" s="147">
        <f>VLOOKUP($B81,'Impact of the crisis'!$C$6:$AB$300,26,FALSE)</f>
        <v>3.7</v>
      </c>
      <c r="N81" s="147">
        <f>VLOOKUP($B81,'Conditions of people affected'!$C$6:$R$300,16,FALSE)</f>
        <v>4</v>
      </c>
      <c r="O81" s="147">
        <f>VLOOKUP($B81,'Conditions of people affected'!$C$6:$R$300,9,FALSE)</f>
        <v>5</v>
      </c>
      <c r="P81" s="147">
        <f>VLOOKUP($B81,'Conditions of people affected'!$C$6:$R$300,15,FALSE)</f>
        <v>3</v>
      </c>
      <c r="Q81" s="147">
        <f t="shared" si="14"/>
        <v>4.0999999999999996</v>
      </c>
      <c r="R81" s="147">
        <f>VLOOKUP($B81,'Complexity of the crisis'!$C$6:$AN$300,22,FALSE)</f>
        <v>3.5</v>
      </c>
      <c r="S81" s="147">
        <f>VLOOKUP($B81,'Complexity of the crisis'!$C$6:$AN$300,38,FALSE)</f>
        <v>4.5</v>
      </c>
      <c r="T81" s="151" t="str">
        <f>VLOOKUP(B81,Lists!$C$3:$E$300,3,FALSE)</f>
        <v>Africa</v>
      </c>
      <c r="U81" s="152">
        <f>VLOOKUP(B81,'INFORM Severity - hidden'!$C$5:$V$300,20,FALSE)</f>
        <v>45776</v>
      </c>
    </row>
    <row r="82" spans="1:21">
      <c r="A82" s="148" t="str">
        <f t="array" ref="A82">IFERROR(INDEX(Lists!$B$2:$B$200,SMALL(IF(Lists!$I$2:$I$200="Individual",ROW(Lists!$B$2:$B$200)),ROW(78:78))-1,1),"")</f>
        <v>Lake Chad basin crisis in Nigeria</v>
      </c>
      <c r="B82" s="149" t="str">
        <f>VLOOKUP(A82,Lists!$B$2:$G$200,2,FALSE)</f>
        <v>NGA004</v>
      </c>
      <c r="C82" s="149" t="str">
        <f>VLOOKUP(B82,'INFORM Severity - hidden'!$C$5:$D$200,2,FALSE)</f>
        <v>Nigeria</v>
      </c>
      <c r="D82" s="149" t="str">
        <f>VLOOKUP(A82,Lists!$B$2:$G$200,3,FALSE)</f>
        <v>NGA</v>
      </c>
      <c r="E82" s="150" t="str">
        <f>VLOOKUP(A82,Lists!$B$2:$G$200,5,FALSE)</f>
        <v>Conflict/ Violence,International Displacement</v>
      </c>
      <c r="F82" s="144">
        <f t="shared" si="10"/>
        <v>4.2</v>
      </c>
      <c r="G82" s="145">
        <f t="shared" si="11"/>
        <v>5</v>
      </c>
      <c r="H82" s="145" t="str">
        <f t="shared" si="12"/>
        <v>Very High</v>
      </c>
      <c r="I82" s="146" t="str">
        <f>INDEX(Trends!$D$3:$D$404,MATCH(B82,Trends!$C$3:$C$404,0))</f>
        <v>Stable</v>
      </c>
      <c r="J82" s="145" t="str">
        <f>VLOOKUP($B82,Reliability!$A$3:$I$300,9,FALSE)</f>
        <v>Very High</v>
      </c>
      <c r="K82" s="147">
        <f t="shared" si="13"/>
        <v>4.0999999999999996</v>
      </c>
      <c r="L82" s="147">
        <f>VLOOKUP($B82,'Impact of the crisis'!$C$6:$N$300,12,FALSE)</f>
        <v>2.2000000000000002</v>
      </c>
      <c r="M82" s="147">
        <f>VLOOKUP($B82,'Impact of the crisis'!$C$6:$AB$300,26,FALSE)</f>
        <v>4.7</v>
      </c>
      <c r="N82" s="147">
        <f>VLOOKUP($B82,'Conditions of people affected'!$C$6:$R$300,16,FALSE)</f>
        <v>4.4000000000000004</v>
      </c>
      <c r="O82" s="147">
        <f>VLOOKUP($B82,'Conditions of people affected'!$C$6:$R$300,9,FALSE)</f>
        <v>4.8</v>
      </c>
      <c r="P82" s="147">
        <f>VLOOKUP($B82,'Conditions of people affected'!$C$6:$R$300,15,FALSE)</f>
        <v>4</v>
      </c>
      <c r="Q82" s="147">
        <f t="shared" si="14"/>
        <v>3.8</v>
      </c>
      <c r="R82" s="147">
        <f>VLOOKUP($B82,'Complexity of the crisis'!$C$6:$AN$300,22,FALSE)</f>
        <v>3.5</v>
      </c>
      <c r="S82" s="147">
        <f>VLOOKUP($B82,'Complexity of the crisis'!$C$6:$AN$300,38,FALSE)</f>
        <v>4</v>
      </c>
      <c r="T82" s="151" t="str">
        <f>VLOOKUP(B82,Lists!$C$3:$E$300,3,FALSE)</f>
        <v>Africa</v>
      </c>
      <c r="U82" s="152">
        <f>VLOOKUP(B82,'INFORM Severity - hidden'!$C$5:$V$300,20,FALSE)</f>
        <v>45776</v>
      </c>
    </row>
    <row r="83" spans="1:21">
      <c r="A83" s="148" t="str">
        <f t="array" ref="A83">IFERROR(INDEX(Lists!$B$2:$B$200,SMALL(IF(Lists!$I$2:$I$200="Individual",ROW(Lists!$B$2:$B$200)),ROW(79:79))-1,1),"")</f>
        <v>Northwest Banditry</v>
      </c>
      <c r="B83" s="149" t="str">
        <f>VLOOKUP(A83,Lists!$B$2:$G$200,2,FALSE)</f>
        <v>NGA007</v>
      </c>
      <c r="C83" s="149" t="str">
        <f>VLOOKUP(B83,'INFORM Severity - hidden'!$C$5:$D$200,2,FALSE)</f>
        <v>Nigeria</v>
      </c>
      <c r="D83" s="149" t="str">
        <f>VLOOKUP(A83,Lists!$B$2:$G$200,3,FALSE)</f>
        <v>NGA</v>
      </c>
      <c r="E83" s="150" t="str">
        <f>VLOOKUP(A83,Lists!$B$2:$G$200,5,FALSE)</f>
        <v>International Displacement</v>
      </c>
      <c r="F83" s="144">
        <f t="shared" si="10"/>
        <v>3.5</v>
      </c>
      <c r="G83" s="145">
        <f t="shared" si="11"/>
        <v>4</v>
      </c>
      <c r="H83" s="145" t="str">
        <f t="shared" si="12"/>
        <v>High</v>
      </c>
      <c r="I83" s="146" t="str">
        <f>INDEX(Trends!$D$3:$D$404,MATCH(B83,Trends!$C$3:$C$404,0))</f>
        <v>Stable</v>
      </c>
      <c r="J83" s="145" t="str">
        <f>VLOOKUP($B83,Reliability!$A$3:$I$300,9,FALSE)</f>
        <v>High</v>
      </c>
      <c r="K83" s="147">
        <f t="shared" si="13"/>
        <v>3.4</v>
      </c>
      <c r="L83" s="147">
        <f>VLOOKUP($B83,'Impact of the crisis'!$C$6:$N$300,12,FALSE)</f>
        <v>2.8</v>
      </c>
      <c r="M83" s="147">
        <f>VLOOKUP($B83,'Impact of the crisis'!$C$6:$AB$300,26,FALSE)</f>
        <v>3.7</v>
      </c>
      <c r="N83" s="147">
        <f>VLOOKUP($B83,'Conditions of people affected'!$C$6:$R$300,16,FALSE)</f>
        <v>3.9</v>
      </c>
      <c r="O83" s="147">
        <f>VLOOKUP($B83,'Conditions of people affected'!$C$6:$R$300,9,FALSE)</f>
        <v>4.8</v>
      </c>
      <c r="P83" s="147">
        <f>VLOOKUP($B83,'Conditions of people affected'!$C$6:$R$300,15,FALSE)</f>
        <v>3</v>
      </c>
      <c r="Q83" s="147">
        <f t="shared" si="14"/>
        <v>3</v>
      </c>
      <c r="R83" s="147">
        <f>VLOOKUP($B83,'Complexity of the crisis'!$C$6:$AN$300,22,FALSE)</f>
        <v>3.5</v>
      </c>
      <c r="S83" s="147">
        <f>VLOOKUP($B83,'Complexity of the crisis'!$C$6:$AN$300,38,FALSE)</f>
        <v>2.5</v>
      </c>
      <c r="T83" s="151" t="str">
        <f>VLOOKUP(B83,Lists!$C$3:$E$300,3,FALSE)</f>
        <v>Africa</v>
      </c>
      <c r="U83" s="152">
        <f>VLOOKUP(B83,'INFORM Severity - hidden'!$C$5:$V$300,20,FALSE)</f>
        <v>45776</v>
      </c>
    </row>
    <row r="84" spans="1:21">
      <c r="A84" s="148" t="str">
        <f t="array" ref="A84">IFERROR(INDEX(Lists!$B$2:$B$200,SMALL(IF(Lists!$I$2:$I$200="Individual",ROW(Lists!$B$2:$B$200)),ROW(80:80))-1,1),"")</f>
        <v>Cameroonian Refugees in Nigeria</v>
      </c>
      <c r="B84" s="149" t="str">
        <f>VLOOKUP(A84,Lists!$B$2:$G$200,2,FALSE)</f>
        <v>NGA008</v>
      </c>
      <c r="C84" s="149" t="str">
        <f>VLOOKUP(B84,'INFORM Severity - hidden'!$C$5:$D$200,2,FALSE)</f>
        <v>Nigeria</v>
      </c>
      <c r="D84" s="149" t="str">
        <f>VLOOKUP(A84,Lists!$B$2:$G$200,3,FALSE)</f>
        <v>NGA</v>
      </c>
      <c r="E84" s="150" t="str">
        <f>VLOOKUP(A84,Lists!$B$2:$G$200,5,FALSE)</f>
        <v>International Displacement</v>
      </c>
      <c r="F84" s="144">
        <f t="shared" si="10"/>
        <v>2.1</v>
      </c>
      <c r="G84" s="145">
        <f t="shared" si="11"/>
        <v>3</v>
      </c>
      <c r="H84" s="145" t="str">
        <f t="shared" si="12"/>
        <v>Medium</v>
      </c>
      <c r="I84" s="146" t="str">
        <f>INDEX(Trends!$D$3:$D$404,MATCH(B84,Trends!$C$3:$C$404,0))</f>
        <v>Increasing</v>
      </c>
      <c r="J84" s="145" t="str">
        <f>VLOOKUP($B84,Reliability!$A$3:$I$300,9,FALSE)</f>
        <v>High</v>
      </c>
      <c r="K84" s="147">
        <f t="shared" si="13"/>
        <v>2.4</v>
      </c>
      <c r="L84" s="147">
        <f>VLOOKUP($B84,'Impact of the crisis'!$C$6:$N$300,12,FALSE)</f>
        <v>2</v>
      </c>
      <c r="M84" s="147">
        <f>VLOOKUP($B84,'Impact of the crisis'!$C$6:$AB$300,26,FALSE)</f>
        <v>2.6</v>
      </c>
      <c r="N84" s="147">
        <f>VLOOKUP($B84,'Conditions of people affected'!$C$6:$R$300,16,FALSE)</f>
        <v>1.35</v>
      </c>
      <c r="O84" s="147">
        <f>VLOOKUP($B84,'Conditions of people affected'!$C$6:$R$300,9,FALSE)</f>
        <v>1.7</v>
      </c>
      <c r="P84" s="147">
        <f>VLOOKUP($B84,'Conditions of people affected'!$C$6:$R$300,15,FALSE)</f>
        <v>1</v>
      </c>
      <c r="Q84" s="147">
        <f t="shared" si="14"/>
        <v>3</v>
      </c>
      <c r="R84" s="147">
        <f>VLOOKUP($B84,'Complexity of the crisis'!$C$6:$AN$300,22,FALSE)</f>
        <v>3.5</v>
      </c>
      <c r="S84" s="147">
        <f>VLOOKUP($B84,'Complexity of the crisis'!$C$6:$AN$300,38,FALSE)</f>
        <v>2.5</v>
      </c>
      <c r="T84" s="151" t="str">
        <f>VLOOKUP(B84,Lists!$C$3:$E$300,3,FALSE)</f>
        <v>Africa</v>
      </c>
      <c r="U84" s="152">
        <f>VLOOKUP(B84,'INFORM Severity - hidden'!$C$5:$V$300,20,FALSE)</f>
        <v>45776</v>
      </c>
    </row>
    <row r="85" spans="1:21">
      <c r="A85" s="148" t="str">
        <f t="array" ref="A85">IFERROR(INDEX(Lists!$B$2:$B$200,SMALL(IF(Lists!$I$2:$I$200="Individual",ROW(Lists!$B$2:$B$200)),ROW(81:81))-1,1),"")</f>
        <v>Socioeconomic crisis in Nicaragua</v>
      </c>
      <c r="B85" s="149" t="str">
        <f>VLOOKUP(A85,Lists!$B$2:$G$200,2,FALSE)</f>
        <v>NIC001</v>
      </c>
      <c r="C85" s="149" t="str">
        <f>VLOOKUP(B85,'INFORM Severity - hidden'!$C$5:$D$200,2,FALSE)</f>
        <v>Nicaragua</v>
      </c>
      <c r="D85" s="149" t="str">
        <f>VLOOKUP(A85,Lists!$B$2:$G$200,3,FALSE)</f>
        <v>NIC</v>
      </c>
      <c r="E85" s="150" t="str">
        <f>VLOOKUP(A85,Lists!$B$2:$G$200,5,FALSE)</f>
        <v>Political/economic crisis</v>
      </c>
      <c r="F85" s="144" t="str">
        <f t="shared" si="10"/>
        <v>x</v>
      </c>
      <c r="G85" s="145" t="str">
        <f t="shared" si="11"/>
        <v>x</v>
      </c>
      <c r="H85" s="145" t="str">
        <f t="shared" si="12"/>
        <v>x</v>
      </c>
      <c r="I85" s="146" t="str">
        <f>INDEX(Trends!$D$3:$D$404,MATCH(B85,Trends!$C$3:$C$404,0))</f>
        <v>-</v>
      </c>
      <c r="J85" s="145" t="str">
        <f>VLOOKUP($B85,Reliability!$A$3:$I$300,9,FALSE)</f>
        <v>High</v>
      </c>
      <c r="K85" s="147">
        <f t="shared" si="13"/>
        <v>2.5</v>
      </c>
      <c r="L85" s="147">
        <f>VLOOKUP($B85,'Impact of the crisis'!$C$6:$N$300,12,FALSE)</f>
        <v>4</v>
      </c>
      <c r="M85" s="147">
        <f>VLOOKUP($B85,'Impact of the crisis'!$C$6:$AB$300,26,FALSE)</f>
        <v>1.4</v>
      </c>
      <c r="N85" s="147" t="str">
        <f>VLOOKUP($B85,'Conditions of people affected'!$C$6:$R$300,16,FALSE)</f>
        <v>x</v>
      </c>
      <c r="O85" s="147" t="str">
        <f>VLOOKUP($B85,'Conditions of people affected'!$C$6:$R$300,9,FALSE)</f>
        <v>x</v>
      </c>
      <c r="P85" s="147" t="str">
        <f>VLOOKUP($B85,'Conditions of people affected'!$C$6:$R$300,15,FALSE)</f>
        <v>x</v>
      </c>
      <c r="Q85" s="147">
        <f t="shared" si="14"/>
        <v>2</v>
      </c>
      <c r="R85" s="147">
        <f>VLOOKUP($B85,'Complexity of the crisis'!$C$6:$AN$300,22,FALSE)</f>
        <v>2.8</v>
      </c>
      <c r="S85" s="147">
        <f>VLOOKUP($B85,'Complexity of the crisis'!$C$6:$AN$300,38,FALSE)</f>
        <v>1</v>
      </c>
      <c r="T85" s="151" t="str">
        <f>VLOOKUP(B85,Lists!$C$3:$E$300,3,FALSE)</f>
        <v>Americas</v>
      </c>
      <c r="U85" s="152">
        <f>VLOOKUP(B85,'INFORM Severity - hidden'!$C$5:$V$300,20,FALSE)</f>
        <v>45777</v>
      </c>
    </row>
    <row r="86" spans="1:21">
      <c r="A86" s="148" t="str">
        <f t="array" ref="A86">IFERROR(INDEX(Lists!$B$2:$B$200,SMALL(IF(Lists!$I$2:$I$200="Individual",ROW(Lists!$B$2:$B$200)),ROW(82:82))-1,1),"")</f>
        <v>Complex crisis in Pakistan</v>
      </c>
      <c r="B86" s="149" t="str">
        <f>VLOOKUP(A86,Lists!$B$2:$G$200,2,FALSE)</f>
        <v>PAK001</v>
      </c>
      <c r="C86" s="149" t="str">
        <f>VLOOKUP(B86,'INFORM Severity - hidden'!$C$5:$D$200,2,FALSE)</f>
        <v>Pakistan</v>
      </c>
      <c r="D86" s="149" t="str">
        <f>VLOOKUP(A86,Lists!$B$2:$G$200,3,FALSE)</f>
        <v>PAK</v>
      </c>
      <c r="E86" s="150" t="str">
        <f>VLOOKUP(A86,Lists!$B$2:$G$200,5,FALSE)</f>
        <v>Conflict/ Violence,Drought/drier conditions,Floods,Political/economic crisis</v>
      </c>
      <c r="F86" s="144">
        <f t="shared" si="10"/>
        <v>4</v>
      </c>
      <c r="G86" s="145">
        <f t="shared" si="11"/>
        <v>4</v>
      </c>
      <c r="H86" s="145" t="str">
        <f t="shared" si="12"/>
        <v>High</v>
      </c>
      <c r="I86" s="146" t="str">
        <f>INDEX(Trends!$D$3:$D$404,MATCH(B86,Trends!$C$3:$C$404,0))</f>
        <v>Stable</v>
      </c>
      <c r="J86" s="145" t="str">
        <f>VLOOKUP($B86,Reliability!$A$3:$I$300,9,FALSE)</f>
        <v>Very High</v>
      </c>
      <c r="K86" s="147">
        <f t="shared" si="13"/>
        <v>4</v>
      </c>
      <c r="L86" s="147">
        <f>VLOOKUP($B86,'Impact of the crisis'!$C$6:$N$300,12,FALSE)</f>
        <v>5</v>
      </c>
      <c r="M86" s="147">
        <f>VLOOKUP($B86,'Impact of the crisis'!$C$6:$AB$300,26,FALSE)</f>
        <v>3.3</v>
      </c>
      <c r="N86" s="147">
        <f>VLOOKUP($B86,'Conditions of people affected'!$C$6:$R$300,16,FALSE)</f>
        <v>4</v>
      </c>
      <c r="O86" s="147">
        <f>VLOOKUP($B86,'Conditions of people affected'!$C$6:$R$300,9,FALSE)</f>
        <v>5</v>
      </c>
      <c r="P86" s="147">
        <f>VLOOKUP($B86,'Conditions of people affected'!$C$6:$R$300,15,FALSE)</f>
        <v>3</v>
      </c>
      <c r="Q86" s="147">
        <f t="shared" si="14"/>
        <v>4.0999999999999996</v>
      </c>
      <c r="R86" s="147">
        <f>VLOOKUP($B86,'Complexity of the crisis'!$C$6:$AN$300,22,FALSE)</f>
        <v>3.5</v>
      </c>
      <c r="S86" s="147">
        <f>VLOOKUP($B86,'Complexity of the crisis'!$C$6:$AN$300,38,FALSE)</f>
        <v>4.5</v>
      </c>
      <c r="T86" s="151" t="str">
        <f>VLOOKUP(B86,Lists!$C$3:$E$300,3,FALSE)</f>
        <v>Asia</v>
      </c>
      <c r="U86" s="152">
        <f>VLOOKUP(B86,'INFORM Severity - hidden'!$C$5:$V$300,20,FALSE)</f>
        <v>45777</v>
      </c>
    </row>
    <row r="87" spans="1:21">
      <c r="A87" s="148" t="str">
        <f t="array" ref="A87">IFERROR(INDEX(Lists!$B$2:$B$200,SMALL(IF(Lists!$I$2:$I$200="Individual",ROW(Lists!$B$2:$B$200)),ROW(83:83))-1,1),"")</f>
        <v>Kashmir conflict in Pakistan</v>
      </c>
      <c r="B87" s="149" t="str">
        <f>VLOOKUP(A87,Lists!$B$2:$G$200,2,FALSE)</f>
        <v>PAK004</v>
      </c>
      <c r="C87" s="149" t="str">
        <f>VLOOKUP(B87,'INFORM Severity - hidden'!$C$5:$D$200,2,FALSE)</f>
        <v>Pakistan</v>
      </c>
      <c r="D87" s="149" t="str">
        <f>VLOOKUP(A87,Lists!$B$2:$G$200,3,FALSE)</f>
        <v>PAK</v>
      </c>
      <c r="E87" s="150" t="str">
        <f>VLOOKUP(A87,Lists!$B$2:$G$200,5,FALSE)</f>
        <v>Conflict/ Violence</v>
      </c>
      <c r="F87" s="144" t="str">
        <f t="shared" si="10"/>
        <v>x</v>
      </c>
      <c r="G87" s="145" t="str">
        <f t="shared" si="11"/>
        <v>x</v>
      </c>
      <c r="H87" s="145" t="str">
        <f t="shared" si="12"/>
        <v>x</v>
      </c>
      <c r="I87" s="146" t="str">
        <f>INDEX(Trends!$D$3:$D$404,MATCH(B87,Trends!$C$3:$C$404,0))</f>
        <v>-</v>
      </c>
      <c r="J87" s="145" t="str">
        <f>VLOOKUP($B87,Reliability!$A$3:$I$300,9,FALSE)</f>
        <v>Low</v>
      </c>
      <c r="K87" s="147">
        <f t="shared" si="13"/>
        <v>0.4</v>
      </c>
      <c r="L87" s="147">
        <f>VLOOKUP($B87,'Impact of the crisis'!$C$6:$N$300,12,FALSE)</f>
        <v>1</v>
      </c>
      <c r="M87" s="147">
        <f>VLOOKUP($B87,'Impact of the crisis'!$C$6:$AB$300,26,FALSE)</f>
        <v>0</v>
      </c>
      <c r="N87" s="147" t="str">
        <f>VLOOKUP($B87,'Conditions of people affected'!$C$6:$R$300,16,FALSE)</f>
        <v>x</v>
      </c>
      <c r="O87" s="147" t="str">
        <f>VLOOKUP($B87,'Conditions of people affected'!$C$6:$R$300,9,FALSE)</f>
        <v>x</v>
      </c>
      <c r="P87" s="147" t="str">
        <f>VLOOKUP($B87,'Conditions of people affected'!$C$6:$R$300,15,FALSE)</f>
        <v>x</v>
      </c>
      <c r="Q87" s="147">
        <f t="shared" si="14"/>
        <v>3</v>
      </c>
      <c r="R87" s="147">
        <f>VLOOKUP($B87,'Complexity of the crisis'!$C$6:$AN$300,22,FALSE)</f>
        <v>3.5</v>
      </c>
      <c r="S87" s="147">
        <f>VLOOKUP($B87,'Complexity of the crisis'!$C$6:$AN$300,38,FALSE)</f>
        <v>2.5</v>
      </c>
      <c r="T87" s="151" t="str">
        <f>VLOOKUP(B87,Lists!$C$3:$E$300,3,FALSE)</f>
        <v>Asia</v>
      </c>
      <c r="U87" s="152">
        <f>VLOOKUP(B87,'INFORM Severity - hidden'!$C$5:$V$300,20,FALSE)</f>
        <v>45733</v>
      </c>
    </row>
    <row r="88" spans="1:21">
      <c r="A88" s="148" t="str">
        <f t="array" ref="A88">IFERROR(INDEX(Lists!$B$2:$B$200,SMALL(IF(Lists!$I$2:$I$200="Individual",ROW(Lists!$B$2:$B$200)),ROW(84:84))-1,1),"")</f>
        <v>Venezuela displacement in Panama</v>
      </c>
      <c r="B88" s="149" t="str">
        <f>VLOOKUP(A88,Lists!$B$2:$G$200,2,FALSE)</f>
        <v>PAN002</v>
      </c>
      <c r="C88" s="149" t="str">
        <f>VLOOKUP(B88,'INFORM Severity - hidden'!$C$5:$D$200,2,FALSE)</f>
        <v>Panama</v>
      </c>
      <c r="D88" s="149" t="str">
        <f>VLOOKUP(A88,Lists!$B$2:$G$200,3,FALSE)</f>
        <v>PAN</v>
      </c>
      <c r="E88" s="150" t="str">
        <f>VLOOKUP(A88,Lists!$B$2:$G$200,5,FALSE)</f>
        <v>International Displacement</v>
      </c>
      <c r="F88" s="144">
        <f t="shared" si="10"/>
        <v>2.6</v>
      </c>
      <c r="G88" s="145">
        <f t="shared" si="11"/>
        <v>3</v>
      </c>
      <c r="H88" s="145" t="str">
        <f t="shared" si="12"/>
        <v>Medium</v>
      </c>
      <c r="I88" s="146" t="str">
        <f>INDEX(Trends!$D$3:$D$404,MATCH(B88,Trends!$C$3:$C$404,0))</f>
        <v>Increasing</v>
      </c>
      <c r="J88" s="145" t="str">
        <f>VLOOKUP($B88,Reliability!$A$3:$I$300,9,FALSE)</f>
        <v>High</v>
      </c>
      <c r="K88" s="147">
        <f t="shared" si="13"/>
        <v>3.4</v>
      </c>
      <c r="L88" s="147">
        <f>VLOOKUP($B88,'Impact of the crisis'!$C$6:$N$300,12,FALSE)</f>
        <v>3.8</v>
      </c>
      <c r="M88" s="147">
        <f>VLOOKUP($B88,'Impact of the crisis'!$C$6:$AB$300,26,FALSE)</f>
        <v>3.2</v>
      </c>
      <c r="N88" s="147">
        <f>VLOOKUP($B88,'Conditions of people affected'!$C$6:$R$300,16,FALSE)</f>
        <v>2.85</v>
      </c>
      <c r="O88" s="147">
        <f>VLOOKUP($B88,'Conditions of people affected'!$C$6:$R$300,9,FALSE)</f>
        <v>2.7</v>
      </c>
      <c r="P88" s="147">
        <f>VLOOKUP($B88,'Conditions of people affected'!$C$6:$R$300,15,FALSE)</f>
        <v>3</v>
      </c>
      <c r="Q88" s="147">
        <f t="shared" si="14"/>
        <v>1.7</v>
      </c>
      <c r="R88" s="147">
        <f>VLOOKUP($B88,'Complexity of the crisis'!$C$6:$AN$300,22,FALSE)</f>
        <v>1.4</v>
      </c>
      <c r="S88" s="147">
        <f>VLOOKUP($B88,'Complexity of the crisis'!$C$6:$AN$300,38,FALSE)</f>
        <v>2</v>
      </c>
      <c r="T88" s="151" t="str">
        <f>VLOOKUP(B88,Lists!$C$3:$E$300,3,FALSE)</f>
        <v>Americas</v>
      </c>
      <c r="U88" s="152">
        <f>VLOOKUP(B88,'INFORM Severity - hidden'!$C$5:$V$300,20,FALSE)</f>
        <v>45777</v>
      </c>
    </row>
    <row r="89" spans="1:21">
      <c r="A89" s="148" t="str">
        <f t="array" ref="A89">IFERROR(INDEX(Lists!$B$2:$B$200,SMALL(IF(Lists!$I$2:$I$200="Individual",ROW(Lists!$B$2:$B$200)),ROW(85:85))-1,1),"")</f>
        <v>Venezuela displacement in Peru</v>
      </c>
      <c r="B89" s="149" t="str">
        <f>VLOOKUP(A89,Lists!$B$2:$G$200,2,FALSE)</f>
        <v>PER002</v>
      </c>
      <c r="C89" s="149" t="str">
        <f>VLOOKUP(B89,'INFORM Severity - hidden'!$C$5:$D$200,2,FALSE)</f>
        <v>Peru</v>
      </c>
      <c r="D89" s="149" t="str">
        <f>VLOOKUP(A89,Lists!$B$2:$G$200,3,FALSE)</f>
        <v>PER</v>
      </c>
      <c r="E89" s="150" t="str">
        <f>VLOOKUP(A89,Lists!$B$2:$G$200,5,FALSE)</f>
        <v>International Displacement</v>
      </c>
      <c r="F89" s="144">
        <f t="shared" si="10"/>
        <v>3.3</v>
      </c>
      <c r="G89" s="145">
        <f t="shared" si="11"/>
        <v>4</v>
      </c>
      <c r="H89" s="145" t="str">
        <f t="shared" si="12"/>
        <v>High</v>
      </c>
      <c r="I89" s="146" t="str">
        <f>INDEX(Trends!$D$3:$D$404,MATCH(B89,Trends!$C$3:$C$404,0))</f>
        <v>Increasing</v>
      </c>
      <c r="J89" s="145" t="str">
        <f>VLOOKUP($B89,Reliability!$A$3:$I$300,9,FALSE)</f>
        <v>High</v>
      </c>
      <c r="K89" s="147">
        <f t="shared" si="13"/>
        <v>3.9</v>
      </c>
      <c r="L89" s="147">
        <f>VLOOKUP($B89,'Impact of the crisis'!$C$6:$N$300,12,FALSE)</f>
        <v>4</v>
      </c>
      <c r="M89" s="147">
        <f>VLOOKUP($B89,'Impact of the crisis'!$C$6:$AB$300,26,FALSE)</f>
        <v>3.8</v>
      </c>
      <c r="N89" s="147">
        <f>VLOOKUP($B89,'Conditions of people affected'!$C$6:$R$300,16,FALSE)</f>
        <v>3.45</v>
      </c>
      <c r="O89" s="147">
        <f>VLOOKUP($B89,'Conditions of people affected'!$C$6:$R$300,9,FALSE)</f>
        <v>3.9</v>
      </c>
      <c r="P89" s="147">
        <f>VLOOKUP($B89,'Conditions of people affected'!$C$6:$R$300,15,FALSE)</f>
        <v>3</v>
      </c>
      <c r="Q89" s="147">
        <f t="shared" si="14"/>
        <v>2.6</v>
      </c>
      <c r="R89" s="147">
        <f>VLOOKUP($B89,'Complexity of the crisis'!$C$6:$AN$300,22,FALSE)</f>
        <v>2.7</v>
      </c>
      <c r="S89" s="147">
        <f>VLOOKUP($B89,'Complexity of the crisis'!$C$6:$AN$300,38,FALSE)</f>
        <v>2.5</v>
      </c>
      <c r="T89" s="151" t="str">
        <f>VLOOKUP(B89,Lists!$C$3:$E$300,3,FALSE)</f>
        <v>Americas</v>
      </c>
      <c r="U89" s="152">
        <f>VLOOKUP(B89,'INFORM Severity - hidden'!$C$5:$V$300,20,FALSE)</f>
        <v>45777</v>
      </c>
    </row>
    <row r="90" spans="1:21">
      <c r="A90" s="148" t="str">
        <f t="array" ref="A90">IFERROR(INDEX(Lists!$B$2:$B$200,SMALL(IF(Lists!$I$2:$I$200="Individual",ROW(Lists!$B$2:$B$200)),ROW(86:86))-1,1),"")</f>
        <v>Mindanao conflict</v>
      </c>
      <c r="B90" s="149" t="str">
        <f>VLOOKUP(A90,Lists!$B$2:$G$200,2,FALSE)</f>
        <v>PHL003</v>
      </c>
      <c r="C90" s="149" t="str">
        <f>VLOOKUP(B90,'INFORM Severity - hidden'!$C$5:$D$200,2,FALSE)</f>
        <v>Philippines</v>
      </c>
      <c r="D90" s="149" t="str">
        <f>VLOOKUP(A90,Lists!$B$2:$G$200,3,FALSE)</f>
        <v>PHL</v>
      </c>
      <c r="E90" s="150" t="str">
        <f>VLOOKUP(A90,Lists!$B$2:$G$200,5,FALSE)</f>
        <v>Conflict/ Violence</v>
      </c>
      <c r="F90" s="144">
        <f t="shared" si="10"/>
        <v>2</v>
      </c>
      <c r="G90" s="145">
        <f t="shared" si="11"/>
        <v>2</v>
      </c>
      <c r="H90" s="145" t="str">
        <f t="shared" si="12"/>
        <v>Low</v>
      </c>
      <c r="I90" s="146" t="str">
        <f>INDEX(Trends!$D$3:$D$404,MATCH(B90,Trends!$C$3:$C$404,0))</f>
        <v>Stable</v>
      </c>
      <c r="J90" s="145" t="str">
        <f>VLOOKUP($B90,Reliability!$A$3:$I$300,9,FALSE)</f>
        <v>Very High</v>
      </c>
      <c r="K90" s="147">
        <f t="shared" si="13"/>
        <v>2.6</v>
      </c>
      <c r="L90" s="147">
        <f>VLOOKUP($B90,'Impact of the crisis'!$C$6:$N$300,12,FALSE)</f>
        <v>2.7</v>
      </c>
      <c r="M90" s="147">
        <f>VLOOKUP($B90,'Impact of the crisis'!$C$6:$AB$300,26,FALSE)</f>
        <v>2.6</v>
      </c>
      <c r="N90" s="147">
        <f>VLOOKUP($B90,'Conditions of people affected'!$C$6:$R$300,16,FALSE)</f>
        <v>1.3</v>
      </c>
      <c r="O90" s="147">
        <f>VLOOKUP($B90,'Conditions of people affected'!$C$6:$R$300,9,FALSE)</f>
        <v>1.6</v>
      </c>
      <c r="P90" s="147">
        <f>VLOOKUP($B90,'Conditions of people affected'!$C$6:$R$300,15,FALSE)</f>
        <v>1</v>
      </c>
      <c r="Q90" s="147">
        <f t="shared" si="14"/>
        <v>2.6</v>
      </c>
      <c r="R90" s="147">
        <f>VLOOKUP($B90,'Complexity of the crisis'!$C$6:$AN$300,22,FALSE)</f>
        <v>2.6</v>
      </c>
      <c r="S90" s="147">
        <f>VLOOKUP($B90,'Complexity of the crisis'!$C$6:$AN$300,38,FALSE)</f>
        <v>2.5</v>
      </c>
      <c r="T90" s="151" t="str">
        <f>VLOOKUP(B90,Lists!$C$3:$E$300,3,FALSE)</f>
        <v>Asia</v>
      </c>
      <c r="U90" s="152">
        <f>VLOOKUP(B90,'INFORM Severity - hidden'!$C$5:$V$300,20,FALSE)</f>
        <v>45777</v>
      </c>
    </row>
    <row r="91" spans="1:21">
      <c r="A91" s="148" t="str">
        <f t="array" ref="A91">IFERROR(INDEX(Lists!$B$2:$B$200,SMALL(IF(Lists!$I$2:$I$200="Individual",ROW(Lists!$B$2:$B$200)),ROW(87:87))-1,1),"")</f>
        <v>Highlands Violence</v>
      </c>
      <c r="B91" s="149" t="str">
        <f>VLOOKUP(A91,Lists!$B$2:$G$200,2,FALSE)</f>
        <v>PNG003</v>
      </c>
      <c r="C91" s="149" t="str">
        <f>VLOOKUP(B91,'INFORM Severity - hidden'!$C$5:$D$200,2,FALSE)</f>
        <v>Papua New Guinea</v>
      </c>
      <c r="D91" s="149" t="str">
        <f>VLOOKUP(A91,Lists!$B$2:$G$200,3,FALSE)</f>
        <v>PNG</v>
      </c>
      <c r="E91" s="150" t="str">
        <f>VLOOKUP(A91,Lists!$B$2:$G$200,5,FALSE)</f>
        <v>Conflict/ Violence</v>
      </c>
      <c r="F91" s="144">
        <f t="shared" si="10"/>
        <v>2</v>
      </c>
      <c r="G91" s="145">
        <f t="shared" si="11"/>
        <v>2</v>
      </c>
      <c r="H91" s="145" t="str">
        <f t="shared" si="12"/>
        <v>Low</v>
      </c>
      <c r="I91" s="146" t="str">
        <f>INDEX(Trends!$D$3:$D$404,MATCH(B91,Trends!$C$3:$C$404,0))</f>
        <v>Stable</v>
      </c>
      <c r="J91" s="145" t="str">
        <f>VLOOKUP($B91,Reliability!$A$3:$I$300,9,FALSE)</f>
        <v>High</v>
      </c>
      <c r="K91" s="147">
        <f t="shared" si="13"/>
        <v>2.1</v>
      </c>
      <c r="L91" s="147">
        <f>VLOOKUP($B91,'Impact of the crisis'!$C$6:$N$300,12,FALSE)</f>
        <v>2</v>
      </c>
      <c r="M91" s="147">
        <f>VLOOKUP($B91,'Impact of the crisis'!$C$6:$AB$300,26,FALSE)</f>
        <v>2.2000000000000002</v>
      </c>
      <c r="N91" s="147">
        <f>VLOOKUP($B91,'Conditions of people affected'!$C$6:$R$300,16,FALSE)</f>
        <v>1.35</v>
      </c>
      <c r="O91" s="147">
        <f>VLOOKUP($B91,'Conditions of people affected'!$C$6:$R$300,9,FALSE)</f>
        <v>0.7</v>
      </c>
      <c r="P91" s="147">
        <f>VLOOKUP($B91,'Conditions of people affected'!$C$6:$R$300,15,FALSE)</f>
        <v>2</v>
      </c>
      <c r="Q91" s="147">
        <f t="shared" si="14"/>
        <v>3</v>
      </c>
      <c r="R91" s="147">
        <f>VLOOKUP($B91,'Complexity of the crisis'!$C$6:$AN$300,22,FALSE)</f>
        <v>2.5</v>
      </c>
      <c r="S91" s="147">
        <f>VLOOKUP($B91,'Complexity of the crisis'!$C$6:$AN$300,38,FALSE)</f>
        <v>3.5</v>
      </c>
      <c r="T91" s="151" t="str">
        <f>VLOOKUP(B91,Lists!$C$3:$E$300,3,FALSE)</f>
        <v>Pacific</v>
      </c>
      <c r="U91" s="152">
        <f>VLOOKUP(B91,'INFORM Severity - hidden'!$C$5:$V$300,20,FALSE)</f>
        <v>45777</v>
      </c>
    </row>
    <row r="92" spans="1:21">
      <c r="A92" s="148" t="str">
        <f t="array" ref="A92">IFERROR(INDEX(Lists!$B$2:$B$200,SMALL(IF(Lists!$I$2:$I$200="Individual",ROW(Lists!$B$2:$B$200)),ROW(88:88))-1,1),"")</f>
        <v>Displacement from Russia-Ukraine conflict in Poland</v>
      </c>
      <c r="B92" s="149" t="str">
        <f>VLOOKUP(A92,Lists!$B$2:$G$200,2,FALSE)</f>
        <v>POL002</v>
      </c>
      <c r="C92" s="149" t="str">
        <f>VLOOKUP(B92,'INFORM Severity - hidden'!$C$5:$D$200,2,FALSE)</f>
        <v>Poland</v>
      </c>
      <c r="D92" s="149" t="str">
        <f>VLOOKUP(A92,Lists!$B$2:$G$200,3,FALSE)</f>
        <v>POL</v>
      </c>
      <c r="E92" s="150" t="str">
        <f>VLOOKUP(A92,Lists!$B$2:$G$200,5,FALSE)</f>
        <v>International Displacement</v>
      </c>
      <c r="F92" s="144">
        <f t="shared" si="10"/>
        <v>2.2000000000000002</v>
      </c>
      <c r="G92" s="145">
        <f t="shared" si="11"/>
        <v>3</v>
      </c>
      <c r="H92" s="145" t="str">
        <f t="shared" si="12"/>
        <v>Medium</v>
      </c>
      <c r="I92" s="146" t="str">
        <f>INDEX(Trends!$D$3:$D$404,MATCH(B92,Trends!$C$3:$C$404,0))</f>
        <v>Stable</v>
      </c>
      <c r="J92" s="145" t="str">
        <f>VLOOKUP($B92,Reliability!$A$3:$I$300,9,FALSE)</f>
        <v>Very High</v>
      </c>
      <c r="K92" s="147">
        <f t="shared" si="13"/>
        <v>3.4</v>
      </c>
      <c r="L92" s="147">
        <f>VLOOKUP($B92,'Impact of the crisis'!$C$6:$N$300,12,FALSE)</f>
        <v>4.8</v>
      </c>
      <c r="M92" s="147">
        <f>VLOOKUP($B92,'Impact of the crisis'!$C$6:$AB$300,26,FALSE)</f>
        <v>2.2999999999999998</v>
      </c>
      <c r="N92" s="147">
        <f>VLOOKUP($B92,'Conditions of people affected'!$C$6:$R$300,16,FALSE)</f>
        <v>2.15</v>
      </c>
      <c r="O92" s="147">
        <f>VLOOKUP($B92,'Conditions of people affected'!$C$6:$R$300,9,FALSE)</f>
        <v>3.3</v>
      </c>
      <c r="P92" s="147">
        <f>VLOOKUP($B92,'Conditions of people affected'!$C$6:$R$300,15,FALSE)</f>
        <v>1</v>
      </c>
      <c r="Q92" s="147">
        <f t="shared" si="14"/>
        <v>1.2</v>
      </c>
      <c r="R92" s="147">
        <f>VLOOKUP($B92,'Complexity of the crisis'!$C$6:$AN$300,22,FALSE)</f>
        <v>0.8</v>
      </c>
      <c r="S92" s="147">
        <f>VLOOKUP($B92,'Complexity of the crisis'!$C$6:$AN$300,38,FALSE)</f>
        <v>1.5</v>
      </c>
      <c r="T92" s="151" t="str">
        <f>VLOOKUP(B92,Lists!$C$3:$E$300,3,FALSE)</f>
        <v>Europe</v>
      </c>
      <c r="U92" s="152">
        <f>VLOOKUP(B92,'INFORM Severity - hidden'!$C$5:$V$300,20,FALSE)</f>
        <v>45773</v>
      </c>
    </row>
    <row r="93" spans="1:21">
      <c r="A93" s="148" t="str">
        <f t="array" ref="A93">IFERROR(INDEX(Lists!$B$2:$B$200,SMALL(IF(Lists!$I$2:$I$200="Individual",ROW(Lists!$B$2:$B$200)),ROW(89:89))-1,1),"")</f>
        <v>Complex crisis in DPRK</v>
      </c>
      <c r="B93" s="149" t="str">
        <f>VLOOKUP(A93,Lists!$B$2:$G$200,2,FALSE)</f>
        <v>PRK001</v>
      </c>
      <c r="C93" s="149" t="str">
        <f>VLOOKUP(B93,'INFORM Severity - hidden'!$C$5:$D$200,2,FALSE)</f>
        <v>DPRK</v>
      </c>
      <c r="D93" s="149" t="str">
        <f>VLOOKUP(A93,Lists!$B$2:$G$200,3,FALSE)</f>
        <v>PRK</v>
      </c>
      <c r="E93" s="150" t="str">
        <f>VLOOKUP(A93,Lists!$B$2:$G$200,5,FALSE)</f>
        <v>Floods,Drought/drier conditions,Political/economic crisis</v>
      </c>
      <c r="F93" s="144">
        <f t="shared" si="10"/>
        <v>3.9</v>
      </c>
      <c r="G93" s="145">
        <f t="shared" si="11"/>
        <v>4</v>
      </c>
      <c r="H93" s="145" t="str">
        <f t="shared" si="12"/>
        <v>High</v>
      </c>
      <c r="I93" s="146" t="str">
        <f>INDEX(Trends!$D$3:$D$404,MATCH(B93,Trends!$C$3:$C$404,0))</f>
        <v>Decreasing</v>
      </c>
      <c r="J93" s="145" t="str">
        <f>VLOOKUP($B93,Reliability!$A$3:$I$300,9,FALSE)</f>
        <v>High</v>
      </c>
      <c r="K93" s="147">
        <f t="shared" si="13"/>
        <v>3.9</v>
      </c>
      <c r="L93" s="147">
        <f>VLOOKUP($B93,'Impact of the crisis'!$C$6:$N$300,12,FALSE)</f>
        <v>4.5999999999999996</v>
      </c>
      <c r="M93" s="147">
        <f>VLOOKUP($B93,'Impact of the crisis'!$C$6:$AB$300,26,FALSE)</f>
        <v>3.5</v>
      </c>
      <c r="N93" s="147">
        <f>VLOOKUP($B93,'Conditions of people affected'!$C$6:$R$300,16,FALSE)</f>
        <v>4.5</v>
      </c>
      <c r="O93" s="147">
        <f>VLOOKUP($B93,'Conditions of people affected'!$C$6:$R$300,9,FALSE)</f>
        <v>5</v>
      </c>
      <c r="P93" s="147">
        <f>VLOOKUP($B93,'Conditions of people affected'!$C$6:$R$300,15,FALSE)</f>
        <v>4</v>
      </c>
      <c r="Q93" s="147">
        <f t="shared" si="14"/>
        <v>2.9</v>
      </c>
      <c r="R93" s="147">
        <f>VLOOKUP($B93,'Complexity of the crisis'!$C$6:$AN$300,22,FALSE)</f>
        <v>2.7</v>
      </c>
      <c r="S93" s="147">
        <f>VLOOKUP($B93,'Complexity of the crisis'!$C$6:$AN$300,38,FALSE)</f>
        <v>3</v>
      </c>
      <c r="T93" s="151" t="str">
        <f>VLOOKUP(B93,Lists!$C$3:$E$300,3,FALSE)</f>
        <v>Asia</v>
      </c>
      <c r="U93" s="152">
        <f>VLOOKUP(B93,'INFORM Severity - hidden'!$C$5:$V$300,20,FALSE)</f>
        <v>45777</v>
      </c>
    </row>
    <row r="94" spans="1:21">
      <c r="A94" s="148" t="str">
        <f t="array" ref="A94">IFERROR(INDEX(Lists!$B$2:$B$200,SMALL(IF(Lists!$I$2:$I$200="Individual",ROW(Lists!$B$2:$B$200)),ROW(90:90))-1,1),"")</f>
        <v>Conflict in West Bank</v>
      </c>
      <c r="B94" s="149" t="str">
        <f>VLOOKUP(A94,Lists!$B$2:$G$200,2,FALSE)</f>
        <v>PSE003</v>
      </c>
      <c r="C94" s="149" t="str">
        <f>VLOOKUP(B94,'INFORM Severity - hidden'!$C$5:$D$200,2,FALSE)</f>
        <v>Palestine</v>
      </c>
      <c r="D94" s="149" t="str">
        <f>VLOOKUP(A94,Lists!$B$2:$G$200,3,FALSE)</f>
        <v>PSE</v>
      </c>
      <c r="E94" s="150" t="str">
        <f>VLOOKUP(A94,Lists!$B$2:$G$200,5,FALSE)</f>
        <v>Conflict/ Violence</v>
      </c>
      <c r="F94" s="144">
        <f t="shared" si="10"/>
        <v>3.5</v>
      </c>
      <c r="G94" s="145">
        <f t="shared" si="11"/>
        <v>4</v>
      </c>
      <c r="H94" s="145" t="str">
        <f t="shared" si="12"/>
        <v>High</v>
      </c>
      <c r="I94" s="146" t="str">
        <f>INDEX(Trends!$D$3:$D$404,MATCH(B94,Trends!$C$3:$C$404,0))</f>
        <v>Increasing</v>
      </c>
      <c r="J94" s="145" t="str">
        <f>VLOOKUP($B94,Reliability!$A$3:$I$300,9,FALSE)</f>
        <v>High</v>
      </c>
      <c r="K94" s="147">
        <f t="shared" si="13"/>
        <v>3.8</v>
      </c>
      <c r="L94" s="147">
        <f>VLOOKUP($B94,'Impact of the crisis'!$C$6:$N$300,12,FALSE)</f>
        <v>2.7</v>
      </c>
      <c r="M94" s="147">
        <f>VLOOKUP($B94,'Impact of the crisis'!$C$6:$AB$300,26,FALSE)</f>
        <v>4.2</v>
      </c>
      <c r="N94" s="147">
        <f>VLOOKUP($B94,'Conditions of people affected'!$C$6:$R$300,16,FALSE)</f>
        <v>3.25</v>
      </c>
      <c r="O94" s="147">
        <f>VLOOKUP($B94,'Conditions of people affected'!$C$6:$R$300,9,FALSE)</f>
        <v>3.5</v>
      </c>
      <c r="P94" s="147">
        <f>VLOOKUP($B94,'Conditions of people affected'!$C$6:$R$300,15,FALSE)</f>
        <v>3</v>
      </c>
      <c r="Q94" s="147">
        <f t="shared" si="14"/>
        <v>3.7</v>
      </c>
      <c r="R94" s="147">
        <f>VLOOKUP($B94,'Complexity of the crisis'!$C$6:$AN$300,22,FALSE)</f>
        <v>2.5</v>
      </c>
      <c r="S94" s="147">
        <f>VLOOKUP($B94,'Complexity of the crisis'!$C$6:$AN$300,38,FALSE)</f>
        <v>4.5</v>
      </c>
      <c r="T94" s="151" t="str">
        <f>VLOOKUP(B94,Lists!$C$3:$E$300,3,FALSE)</f>
        <v>Middle east</v>
      </c>
      <c r="U94" s="152">
        <f>VLOOKUP(B94,'INFORM Severity - hidden'!$C$5:$V$300,20,FALSE)</f>
        <v>45763</v>
      </c>
    </row>
    <row r="95" spans="1:21">
      <c r="A95" s="148" t="str">
        <f t="array" ref="A95">IFERROR(INDEX(Lists!$B$2:$B$200,SMALL(IF(Lists!$I$2:$I$200="Individual",ROW(Lists!$B$2:$B$200)),ROW(91:91))-1,1),"")</f>
        <v>Conflict in Gaza</v>
      </c>
      <c r="B95" s="149" t="str">
        <f>VLOOKUP(A95,Lists!$B$2:$G$200,2,FALSE)</f>
        <v>PSE004</v>
      </c>
      <c r="C95" s="149" t="str">
        <f>VLOOKUP(B95,'INFORM Severity - hidden'!$C$5:$D$200,2,FALSE)</f>
        <v>Palestine</v>
      </c>
      <c r="D95" s="149" t="str">
        <f>VLOOKUP(A95,Lists!$B$2:$G$200,3,FALSE)</f>
        <v>PSE</v>
      </c>
      <c r="E95" s="150" t="str">
        <f>VLOOKUP(A95,Lists!$B$2:$G$200,5,FALSE)</f>
        <v>Conflict/ Violence</v>
      </c>
      <c r="F95" s="144">
        <f t="shared" si="10"/>
        <v>4.2</v>
      </c>
      <c r="G95" s="145">
        <f t="shared" si="11"/>
        <v>5</v>
      </c>
      <c r="H95" s="145" t="str">
        <f t="shared" si="12"/>
        <v>Very High</v>
      </c>
      <c r="I95" s="146" t="str">
        <f>INDEX(Trends!$D$3:$D$404,MATCH(B95,Trends!$C$3:$C$404,0))</f>
        <v>Stable</v>
      </c>
      <c r="J95" s="145" t="str">
        <f>VLOOKUP($B95,Reliability!$A$3:$I$300,9,FALSE)</f>
        <v>High</v>
      </c>
      <c r="K95" s="147">
        <f t="shared" si="13"/>
        <v>3.7</v>
      </c>
      <c r="L95" s="147">
        <f>VLOOKUP($B95,'Impact of the crisis'!$C$6:$N$300,12,FALSE)</f>
        <v>0.8</v>
      </c>
      <c r="M95" s="147">
        <f>VLOOKUP($B95,'Impact of the crisis'!$C$6:$AB$300,26,FALSE)</f>
        <v>4.5</v>
      </c>
      <c r="N95" s="147">
        <f>VLOOKUP($B95,'Conditions of people affected'!$C$6:$R$300,16,FALSE)</f>
        <v>4.45</v>
      </c>
      <c r="O95" s="147">
        <f>VLOOKUP($B95,'Conditions of people affected'!$C$6:$R$300,9,FALSE)</f>
        <v>3.9</v>
      </c>
      <c r="P95" s="147">
        <f>VLOOKUP($B95,'Conditions of people affected'!$C$6:$R$300,15,FALSE)</f>
        <v>5</v>
      </c>
      <c r="Q95" s="147">
        <f t="shared" si="14"/>
        <v>4.0999999999999996</v>
      </c>
      <c r="R95" s="147">
        <f>VLOOKUP($B95,'Complexity of the crisis'!$C$6:$AN$300,22,FALSE)</f>
        <v>2.5</v>
      </c>
      <c r="S95" s="147">
        <f>VLOOKUP($B95,'Complexity of the crisis'!$C$6:$AN$300,38,FALSE)</f>
        <v>5</v>
      </c>
      <c r="T95" s="151" t="str">
        <f>VLOOKUP(B95,Lists!$C$3:$E$300,3,FALSE)</f>
        <v>Middle east</v>
      </c>
      <c r="U95" s="152">
        <f>VLOOKUP(B95,'INFORM Severity - hidden'!$C$5:$V$300,20,FALSE)</f>
        <v>45763</v>
      </c>
    </row>
    <row r="96" spans="1:21">
      <c r="A96" s="148" t="str">
        <f t="array" ref="A96">IFERROR(INDEX(Lists!$B$2:$B$200,SMALL(IF(Lists!$I$2:$I$200="Individual",ROW(Lists!$B$2:$B$200)),ROW(92:92))-1,1),"")</f>
        <v>Displacement from Russia-Ukraine conflict in Romania</v>
      </c>
      <c r="B96" s="149" t="str">
        <f>VLOOKUP(A96,Lists!$B$2:$G$200,2,FALSE)</f>
        <v>ROU002</v>
      </c>
      <c r="C96" s="149" t="str">
        <f>VLOOKUP(B96,'INFORM Severity - hidden'!$C$5:$D$200,2,FALSE)</f>
        <v>Romania</v>
      </c>
      <c r="D96" s="149" t="str">
        <f>VLOOKUP(A96,Lists!$B$2:$G$200,3,FALSE)</f>
        <v>ROU</v>
      </c>
      <c r="E96" s="150" t="str">
        <f>VLOOKUP(A96,Lists!$B$2:$G$200,5,FALSE)</f>
        <v>International Displacement</v>
      </c>
      <c r="F96" s="144">
        <f t="shared" si="10"/>
        <v>1.9</v>
      </c>
      <c r="G96" s="145">
        <f t="shared" si="11"/>
        <v>2</v>
      </c>
      <c r="H96" s="145" t="str">
        <f t="shared" si="12"/>
        <v>Low</v>
      </c>
      <c r="I96" s="146" t="str">
        <f>INDEX(Trends!$D$3:$D$404,MATCH(B96,Trends!$C$3:$C$404,0))</f>
        <v>Stable</v>
      </c>
      <c r="J96" s="145" t="str">
        <f>VLOOKUP($B96,Reliability!$A$3:$I$300,9,FALSE)</f>
        <v>Very High</v>
      </c>
      <c r="K96" s="147">
        <f t="shared" si="13"/>
        <v>3</v>
      </c>
      <c r="L96" s="147">
        <f>VLOOKUP($B96,'Impact of the crisis'!$C$6:$N$300,12,FALSE)</f>
        <v>4.5999999999999996</v>
      </c>
      <c r="M96" s="147">
        <f>VLOOKUP($B96,'Impact of the crisis'!$C$6:$AB$300,26,FALSE)</f>
        <v>1.7</v>
      </c>
      <c r="N96" s="147">
        <f>VLOOKUP($B96,'Conditions of people affected'!$C$6:$R$300,16,FALSE)</f>
        <v>1.55</v>
      </c>
      <c r="O96" s="147">
        <f>VLOOKUP($B96,'Conditions of people affected'!$C$6:$R$300,9,FALSE)</f>
        <v>2.1</v>
      </c>
      <c r="P96" s="147">
        <f>VLOOKUP($B96,'Conditions of people affected'!$C$6:$R$300,15,FALSE)</f>
        <v>1</v>
      </c>
      <c r="Q96" s="147">
        <f t="shared" si="14"/>
        <v>1.3</v>
      </c>
      <c r="R96" s="147">
        <f>VLOOKUP($B96,'Complexity of the crisis'!$C$6:$AN$300,22,FALSE)</f>
        <v>1</v>
      </c>
      <c r="S96" s="147">
        <f>VLOOKUP($B96,'Complexity of the crisis'!$C$6:$AN$300,38,FALSE)</f>
        <v>1.5</v>
      </c>
      <c r="T96" s="151" t="str">
        <f>VLOOKUP(B96,Lists!$C$3:$E$300,3,FALSE)</f>
        <v>Europe</v>
      </c>
      <c r="U96" s="152">
        <f>VLOOKUP(B96,'INFORM Severity - hidden'!$C$5:$V$300,20,FALSE)</f>
        <v>45773</v>
      </c>
    </row>
    <row r="97" spans="1:21">
      <c r="A97" s="148" t="str">
        <f t="array" ref="A97">IFERROR(INDEX(Lists!$B$2:$B$200,SMALL(IF(Lists!$I$2:$I$200="Individual",ROW(Lists!$B$2:$B$200)),ROW(93:93))-1,1),"")</f>
        <v>Displacement from Russia-Ukraine conflict in Russia</v>
      </c>
      <c r="B97" s="149" t="str">
        <f>VLOOKUP(A97,Lists!$B$2:$G$200,2,FALSE)</f>
        <v>RUS002</v>
      </c>
      <c r="C97" s="149" t="str">
        <f>VLOOKUP(B97,'INFORM Severity - hidden'!$C$5:$D$200,2,FALSE)</f>
        <v>Russia</v>
      </c>
      <c r="D97" s="149" t="str">
        <f>VLOOKUP(A97,Lists!$B$2:$G$200,3,FALSE)</f>
        <v>RUS</v>
      </c>
      <c r="E97" s="150" t="str">
        <f>VLOOKUP(A97,Lists!$B$2:$G$200,5,FALSE)</f>
        <v>Conflict/ Violence,International Displacement</v>
      </c>
      <c r="F97" s="144">
        <f t="shared" si="10"/>
        <v>2.7</v>
      </c>
      <c r="G97" s="145">
        <f t="shared" si="11"/>
        <v>3</v>
      </c>
      <c r="H97" s="145" t="str">
        <f t="shared" si="12"/>
        <v>Medium</v>
      </c>
      <c r="I97" s="146" t="str">
        <f>INDEX(Trends!$D$3:$D$404,MATCH(B97,Trends!$C$3:$C$404,0))</f>
        <v>Stable</v>
      </c>
      <c r="J97" s="145" t="str">
        <f>VLOOKUP($B97,Reliability!$A$3:$I$300,9,FALSE)</f>
        <v>High</v>
      </c>
      <c r="K97" s="147">
        <f t="shared" si="13"/>
        <v>3.6</v>
      </c>
      <c r="L97" s="147">
        <f>VLOOKUP($B97,'Impact of the crisis'!$C$6:$N$300,12,FALSE)</f>
        <v>5</v>
      </c>
      <c r="M97" s="147">
        <f>VLOOKUP($B97,'Impact of the crisis'!$C$6:$AB$300,26,FALSE)</f>
        <v>2.2999999999999998</v>
      </c>
      <c r="N97" s="147">
        <f>VLOOKUP($B97,'Conditions of people affected'!$C$6:$R$300,16,FALSE)</f>
        <v>2.25</v>
      </c>
      <c r="O97" s="147">
        <f>VLOOKUP($B97,'Conditions of people affected'!$C$6:$R$300,9,FALSE)</f>
        <v>3.5</v>
      </c>
      <c r="P97" s="147">
        <f>VLOOKUP($B97,'Conditions of people affected'!$C$6:$R$300,15,FALSE)</f>
        <v>1</v>
      </c>
      <c r="Q97" s="147">
        <f t="shared" si="14"/>
        <v>2.5</v>
      </c>
      <c r="R97" s="147">
        <f>VLOOKUP($B97,'Complexity of the crisis'!$C$6:$AN$300,22,FALSE)</f>
        <v>2.5</v>
      </c>
      <c r="S97" s="147">
        <f>VLOOKUP($B97,'Complexity of the crisis'!$C$6:$AN$300,38,FALSE)</f>
        <v>2.5</v>
      </c>
      <c r="T97" s="151" t="str">
        <f>VLOOKUP(B97,Lists!$C$3:$E$300,3,FALSE)</f>
        <v>Europe</v>
      </c>
      <c r="U97" s="152">
        <f>VLOOKUP(B97,'INFORM Severity - hidden'!$C$5:$V$300,20,FALSE)</f>
        <v>45773</v>
      </c>
    </row>
    <row r="98" spans="1:21">
      <c r="A98" s="148" t="str">
        <f t="array" ref="A98">IFERROR(INDEX(Lists!$B$2:$B$200,SMALL(IF(Lists!$I$2:$I$200="Individual",ROW(Lists!$B$2:$B$200)),ROW(94:94))-1,1),"")</f>
        <v>Burundi and DRC refugees in Rwanda</v>
      </c>
      <c r="B98" s="149" t="str">
        <f>VLOOKUP(A98,Lists!$B$2:$G$200,2,FALSE)</f>
        <v>RWA002</v>
      </c>
      <c r="C98" s="149" t="str">
        <f>VLOOKUP(B98,'INFORM Severity - hidden'!$C$5:$D$200,2,FALSE)</f>
        <v>Rwanda</v>
      </c>
      <c r="D98" s="149" t="str">
        <f>VLOOKUP(A98,Lists!$B$2:$G$200,3,FALSE)</f>
        <v>RWA</v>
      </c>
      <c r="E98" s="150" t="str">
        <f>VLOOKUP(A98,Lists!$B$2:$G$200,5,FALSE)</f>
        <v>International Displacement</v>
      </c>
      <c r="F98" s="144">
        <f t="shared" si="10"/>
        <v>2.4</v>
      </c>
      <c r="G98" s="145">
        <f t="shared" si="11"/>
        <v>3</v>
      </c>
      <c r="H98" s="145" t="str">
        <f t="shared" si="12"/>
        <v>Medium</v>
      </c>
      <c r="I98" s="146" t="str">
        <f>INDEX(Trends!$D$3:$D$404,MATCH(B98,Trends!$C$3:$C$404,0))</f>
        <v>Stable</v>
      </c>
      <c r="J98" s="145" t="str">
        <f>VLOOKUP($B98,Reliability!$A$3:$I$300,9,FALSE)</f>
        <v>Medium</v>
      </c>
      <c r="K98" s="147">
        <f t="shared" si="13"/>
        <v>2.5</v>
      </c>
      <c r="L98" s="147">
        <f>VLOOKUP($B98,'Impact of the crisis'!$C$6:$N$300,12,FALSE)</f>
        <v>2.2000000000000002</v>
      </c>
      <c r="M98" s="147">
        <f>VLOOKUP($B98,'Impact of the crisis'!$C$6:$AB$300,26,FALSE)</f>
        <v>2.7</v>
      </c>
      <c r="N98" s="147">
        <f>VLOOKUP($B98,'Conditions of people affected'!$C$6:$R$300,16,FALSE)</f>
        <v>2.4500000000000002</v>
      </c>
      <c r="O98" s="147">
        <f>VLOOKUP($B98,'Conditions of people affected'!$C$6:$R$300,9,FALSE)</f>
        <v>1.9</v>
      </c>
      <c r="P98" s="147">
        <f>VLOOKUP($B98,'Conditions of people affected'!$C$6:$R$300,15,FALSE)</f>
        <v>3</v>
      </c>
      <c r="Q98" s="147">
        <f t="shared" si="14"/>
        <v>2.2999999999999998</v>
      </c>
      <c r="R98" s="147">
        <f>VLOOKUP($B98,'Complexity of the crisis'!$C$6:$AN$300,22,FALSE)</f>
        <v>3</v>
      </c>
      <c r="S98" s="147">
        <f>VLOOKUP($B98,'Complexity of the crisis'!$C$6:$AN$300,38,FALSE)</f>
        <v>1.5</v>
      </c>
      <c r="T98" s="151" t="str">
        <f>VLOOKUP(B98,Lists!$C$3:$E$300,3,FALSE)</f>
        <v>Africa</v>
      </c>
      <c r="U98" s="152">
        <f>VLOOKUP(B98,'INFORM Severity - hidden'!$C$5:$V$300,20,FALSE)</f>
        <v>45776</v>
      </c>
    </row>
    <row r="99" spans="1:21">
      <c r="A99" s="148" t="str">
        <f t="array" ref="A99">IFERROR(INDEX(Lists!$B$2:$B$200,SMALL(IF(Lists!$I$2:$I$200="Individual",ROW(Lists!$B$2:$B$200)),ROW(95:95))-1,1),"")</f>
        <v>Complex crisis in Sudan</v>
      </c>
      <c r="B99" s="149" t="str">
        <f>VLOOKUP(A99,Lists!$B$2:$G$200,2,FALSE)</f>
        <v>SDN001</v>
      </c>
      <c r="C99" s="149" t="str">
        <f>VLOOKUP(B99,'INFORM Severity - hidden'!$C$5:$D$200,2,FALSE)</f>
        <v>Sudan</v>
      </c>
      <c r="D99" s="149" t="str">
        <f>VLOOKUP(A99,Lists!$B$2:$G$200,3,FALSE)</f>
        <v>SDN</v>
      </c>
      <c r="E99" s="150" t="str">
        <f>VLOOKUP(A99,Lists!$B$2:$G$200,5,FALSE)</f>
        <v>International Displacement,Floods,Conflict/ Violence,Political/economic crisis</v>
      </c>
      <c r="F99" s="144">
        <f t="shared" si="10"/>
        <v>4.7</v>
      </c>
      <c r="G99" s="145">
        <f t="shared" si="11"/>
        <v>5</v>
      </c>
      <c r="H99" s="145" t="str">
        <f t="shared" si="12"/>
        <v>Very High</v>
      </c>
      <c r="I99" s="146" t="str">
        <f>INDEX(Trends!$D$3:$D$404,MATCH(B99,Trends!$C$3:$C$404,0))</f>
        <v>Decreasing</v>
      </c>
      <c r="J99" s="145" t="str">
        <f>VLOOKUP($B99,Reliability!$A$3:$I$300,9,FALSE)</f>
        <v>Very High</v>
      </c>
      <c r="K99" s="147">
        <f t="shared" si="13"/>
        <v>5</v>
      </c>
      <c r="L99" s="147">
        <f>VLOOKUP($B99,'Impact of the crisis'!$C$6:$N$300,12,FALSE)</f>
        <v>5</v>
      </c>
      <c r="M99" s="147">
        <f>VLOOKUP($B99,'Impact of the crisis'!$C$6:$AB$300,26,FALSE)</f>
        <v>5</v>
      </c>
      <c r="N99" s="147">
        <f>VLOOKUP($B99,'Conditions of people affected'!$C$6:$R$300,16,FALSE)</f>
        <v>4.5</v>
      </c>
      <c r="O99" s="147">
        <f>VLOOKUP($B99,'Conditions of people affected'!$C$6:$R$300,9,FALSE)</f>
        <v>5</v>
      </c>
      <c r="P99" s="147">
        <f>VLOOKUP($B99,'Conditions of people affected'!$C$6:$R$300,15,FALSE)</f>
        <v>4</v>
      </c>
      <c r="Q99" s="147">
        <f t="shared" si="14"/>
        <v>4.5999999999999996</v>
      </c>
      <c r="R99" s="147">
        <f>VLOOKUP($B99,'Complexity of the crisis'!$C$6:$AN$300,22,FALSE)</f>
        <v>4.2</v>
      </c>
      <c r="S99" s="147">
        <f>VLOOKUP($B99,'Complexity of the crisis'!$C$6:$AN$300,38,FALSE)</f>
        <v>5</v>
      </c>
      <c r="T99" s="151" t="str">
        <f>VLOOKUP(B99,Lists!$C$3:$E$300,3,FALSE)</f>
        <v>Africa</v>
      </c>
      <c r="U99" s="152">
        <f>VLOOKUP(B99,'INFORM Severity - hidden'!$C$5:$V$300,20,FALSE)</f>
        <v>45757</v>
      </c>
    </row>
    <row r="100" spans="1:21">
      <c r="A100" s="148" t="str">
        <f t="array" ref="A100">IFERROR(INDEX(Lists!$B$2:$B$200,SMALL(IF(Lists!$I$2:$I$200="Individual",ROW(Lists!$B$2:$B$200)),ROW(96:96))-1,1),"")</f>
        <v>Refugees in Sudan</v>
      </c>
      <c r="B100" s="149" t="str">
        <f>VLOOKUP(A100,Lists!$B$2:$G$200,2,FALSE)</f>
        <v>SDN005</v>
      </c>
      <c r="C100" s="149" t="str">
        <f>VLOOKUP(B100,'INFORM Severity - hidden'!$C$5:$D$200,2,FALSE)</f>
        <v>Sudan</v>
      </c>
      <c r="D100" s="149" t="str">
        <f>VLOOKUP(A100,Lists!$B$2:$G$200,3,FALSE)</f>
        <v>SDN</v>
      </c>
      <c r="E100" s="150" t="str">
        <f>VLOOKUP(A100,Lists!$B$2:$G$200,5,FALSE)</f>
        <v>International Displacement</v>
      </c>
      <c r="F100" s="144">
        <f t="shared" si="10"/>
        <v>3.2</v>
      </c>
      <c r="G100" s="145">
        <f t="shared" si="11"/>
        <v>4</v>
      </c>
      <c r="H100" s="145" t="str">
        <f t="shared" si="12"/>
        <v>High</v>
      </c>
      <c r="I100" s="146" t="str">
        <f>INDEX(Trends!$D$3:$D$404,MATCH(B100,Trends!$C$3:$C$404,0))</f>
        <v>Stable</v>
      </c>
      <c r="J100" s="145" t="str">
        <f>VLOOKUP($B100,Reliability!$A$3:$I$300,9,FALSE)</f>
        <v>Very High</v>
      </c>
      <c r="K100" s="147">
        <f t="shared" si="13"/>
        <v>3.9</v>
      </c>
      <c r="L100" s="147">
        <f>VLOOKUP($B100,'Impact of the crisis'!$C$6:$N$300,12,FALSE)</f>
        <v>5</v>
      </c>
      <c r="M100" s="147">
        <f>VLOOKUP($B100,'Impact of the crisis'!$C$6:$AB$300,26,FALSE)</f>
        <v>3</v>
      </c>
      <c r="N100" s="147">
        <f>VLOOKUP($B100,'Conditions of people affected'!$C$6:$R$300,16,FALSE)</f>
        <v>2.6</v>
      </c>
      <c r="O100" s="147">
        <f>VLOOKUP($B100,'Conditions of people affected'!$C$6:$R$300,9,FALSE)</f>
        <v>3.2</v>
      </c>
      <c r="P100" s="147">
        <f>VLOOKUP($B100,'Conditions of people affected'!$C$6:$R$300,15,FALSE)</f>
        <v>2</v>
      </c>
      <c r="Q100" s="147">
        <f t="shared" si="14"/>
        <v>3.5</v>
      </c>
      <c r="R100" s="147">
        <f>VLOOKUP($B100,'Complexity of the crisis'!$C$6:$AN$300,22,FALSE)</f>
        <v>4.2</v>
      </c>
      <c r="S100" s="147">
        <f>VLOOKUP($B100,'Complexity of the crisis'!$C$6:$AN$300,38,FALSE)</f>
        <v>2.5</v>
      </c>
      <c r="T100" s="151" t="str">
        <f>VLOOKUP(B100,Lists!$C$3:$E$300,3,FALSE)</f>
        <v>Africa</v>
      </c>
      <c r="U100" s="152">
        <f>VLOOKUP(B100,'INFORM Severity - hidden'!$C$5:$V$300,20,FALSE)</f>
        <v>45757</v>
      </c>
    </row>
    <row r="101" spans="1:21">
      <c r="A101" s="148" t="str">
        <f t="array" ref="A101">IFERROR(INDEX(Lists!$B$2:$B$200,SMALL(IF(Lists!$I$2:$I$200="Individual",ROW(Lists!$B$2:$B$200)),ROW(97:97))-1,1),"")</f>
        <v>Food security crisis in Senegal</v>
      </c>
      <c r="B101" s="149" t="str">
        <f>VLOOKUP(A101,Lists!$B$2:$G$200,2,FALSE)</f>
        <v>SEN002</v>
      </c>
      <c r="C101" s="149" t="str">
        <f>VLOOKUP(B101,'INFORM Severity - hidden'!$C$5:$D$200,2,FALSE)</f>
        <v>Senegal</v>
      </c>
      <c r="D101" s="149" t="str">
        <f>VLOOKUP(A101,Lists!$B$2:$G$200,3,FALSE)</f>
        <v>SEN</v>
      </c>
      <c r="E101" s="150" t="str">
        <f>VLOOKUP(A101,Lists!$B$2:$G$200,5,FALSE)</f>
        <v>Floods,Drought/drier conditions</v>
      </c>
      <c r="F101" s="144">
        <f t="shared" ref="F101:F129" si="15">IF(OR(N101="x",K101="x"),"x",ROUND((5-GEOMEAN(((5-K101)/5*4+1),((5-N101)/5*4+1),((5-N101)/5*4+1)))/4*3.5+Q101*0.3,1))</f>
        <v>2.6</v>
      </c>
      <c r="G101" s="145">
        <f t="shared" ref="G101:G129" si="16">IF(F101="x","x",ROUNDUP(F101,0))</f>
        <v>3</v>
      </c>
      <c r="H101" s="145" t="str">
        <f t="shared" ref="H101:H129" si="17">IF(N101="x","x",IF(K101="x","x",(IF(G101=5,"Very High",IF(G101=4,"High",IF(G101=3,"Medium",IF(G101=2,"Low","Very Low")))))))</f>
        <v>Medium</v>
      </c>
      <c r="I101" s="146" t="str">
        <f>INDEX(Trends!$D$3:$D$404,MATCH(B101,Trends!$C$3:$C$404,0))</f>
        <v>Increasing</v>
      </c>
      <c r="J101" s="145" t="str">
        <f>VLOOKUP($B101,Reliability!$A$3:$I$300,9,FALSE)</f>
        <v>High</v>
      </c>
      <c r="K101" s="147">
        <f t="shared" ref="K101:K129" si="18">IF(OR(M101="x",L101="x"),"x",ROUND((5-GEOMEAN(((5-L101)/5*4+1),((5-M101)/5*4+1),((5-M101)/5*4+1)))/4*5,1))</f>
        <v>2.7</v>
      </c>
      <c r="L101" s="147">
        <f>VLOOKUP($B101,'Impact of the crisis'!$C$6:$N$300,12,FALSE)</f>
        <v>4.5</v>
      </c>
      <c r="M101" s="147">
        <f>VLOOKUP($B101,'Impact of the crisis'!$C$6:$AB$300,26,FALSE)</f>
        <v>1.3</v>
      </c>
      <c r="N101" s="147">
        <f>VLOOKUP($B101,'Conditions of people affected'!$C$6:$R$300,16,FALSE)</f>
        <v>2.65</v>
      </c>
      <c r="O101" s="147">
        <f>VLOOKUP($B101,'Conditions of people affected'!$C$6:$R$300,9,FALSE)</f>
        <v>3.3</v>
      </c>
      <c r="P101" s="147">
        <f>VLOOKUP($B101,'Conditions of people affected'!$C$6:$R$300,15,FALSE)</f>
        <v>2</v>
      </c>
      <c r="Q101" s="147">
        <f t="shared" ref="Q101:Q129" si="19">IF(OR(S101="x",R101="x"),R101,ROUND((5-GEOMEAN(((5-R101)/5*4+1),((5-S101)/5*4+1)))/4*5,1))</f>
        <v>2.5</v>
      </c>
      <c r="R101" s="147">
        <f>VLOOKUP($B101,'Complexity of the crisis'!$C$6:$AN$300,22,FALSE)</f>
        <v>2</v>
      </c>
      <c r="S101" s="147">
        <f>VLOOKUP($B101,'Complexity of the crisis'!$C$6:$AN$300,38,FALSE)</f>
        <v>3</v>
      </c>
      <c r="T101" s="151" t="str">
        <f>VLOOKUP(B101,Lists!$C$3:$E$300,3,FALSE)</f>
        <v>Africa</v>
      </c>
      <c r="U101" s="152">
        <f>VLOOKUP(B101,'INFORM Severity - hidden'!$C$5:$V$300,20,FALSE)</f>
        <v>45776</v>
      </c>
    </row>
    <row r="102" spans="1:21">
      <c r="A102" s="148" t="str">
        <f t="array" ref="A102">IFERROR(INDEX(Lists!$B$2:$B$200,SMALL(IF(Lists!$I$2:$I$200="Individual",ROW(Lists!$B$2:$B$200)),ROW(98:98))-1,1),"")</f>
        <v>Complex crisis in El Salvador</v>
      </c>
      <c r="B102" s="149" t="str">
        <f>VLOOKUP(A102,Lists!$B$2:$G$200,2,FALSE)</f>
        <v>SLV001</v>
      </c>
      <c r="C102" s="149" t="str">
        <f>VLOOKUP(B102,'INFORM Severity - hidden'!$C$5:$D$200,2,FALSE)</f>
        <v>El Salvador</v>
      </c>
      <c r="D102" s="149" t="str">
        <f>VLOOKUP(A102,Lists!$B$2:$G$200,3,FALSE)</f>
        <v>SLV</v>
      </c>
      <c r="E102" s="150" t="str">
        <f>VLOOKUP(A102,Lists!$B$2:$G$200,5,FALSE)</f>
        <v>International Displacement,Floods,Drought/drier conditions</v>
      </c>
      <c r="F102" s="144">
        <f t="shared" si="15"/>
        <v>3</v>
      </c>
      <c r="G102" s="145">
        <f t="shared" si="16"/>
        <v>3</v>
      </c>
      <c r="H102" s="145" t="str">
        <f t="shared" si="17"/>
        <v>Medium</v>
      </c>
      <c r="I102" s="146" t="str">
        <f>INDEX(Trends!$D$3:$D$404,MATCH(B102,Trends!$C$3:$C$404,0))</f>
        <v>Decreasing</v>
      </c>
      <c r="J102" s="145" t="str">
        <f>VLOOKUP($B102,Reliability!$A$3:$I$300,9,FALSE)</f>
        <v>Very High</v>
      </c>
      <c r="K102" s="147">
        <f t="shared" si="18"/>
        <v>3.3</v>
      </c>
      <c r="L102" s="147">
        <f>VLOOKUP($B102,'Impact of the crisis'!$C$6:$N$300,12,FALSE)</f>
        <v>3.7</v>
      </c>
      <c r="M102" s="147">
        <f>VLOOKUP($B102,'Impact of the crisis'!$C$6:$AB$300,26,FALSE)</f>
        <v>3.1</v>
      </c>
      <c r="N102" s="147">
        <f>VLOOKUP($B102,'Conditions of people affected'!$C$6:$R$300,16,FALSE)</f>
        <v>3.1</v>
      </c>
      <c r="O102" s="147">
        <f>VLOOKUP($B102,'Conditions of people affected'!$C$6:$R$300,9,FALSE)</f>
        <v>3.2</v>
      </c>
      <c r="P102" s="147">
        <f>VLOOKUP($B102,'Conditions of people affected'!$C$6:$R$300,15,FALSE)</f>
        <v>3</v>
      </c>
      <c r="Q102" s="147">
        <f t="shared" si="19"/>
        <v>2.6</v>
      </c>
      <c r="R102" s="147">
        <f>VLOOKUP($B102,'Complexity of the crisis'!$C$6:$AN$300,22,FALSE)</f>
        <v>2.1</v>
      </c>
      <c r="S102" s="147">
        <f>VLOOKUP($B102,'Complexity of the crisis'!$C$6:$AN$300,38,FALSE)</f>
        <v>3</v>
      </c>
      <c r="T102" s="151" t="str">
        <f>VLOOKUP(B102,Lists!$C$3:$E$300,3,FALSE)</f>
        <v>Americas</v>
      </c>
      <c r="U102" s="152">
        <f>VLOOKUP(B102,'INFORM Severity - hidden'!$C$5:$V$300,20,FALSE)</f>
        <v>45777</v>
      </c>
    </row>
    <row r="103" spans="1:21">
      <c r="A103" s="148" t="str">
        <f t="array" ref="A103">IFERROR(INDEX(Lists!$B$2:$B$200,SMALL(IF(Lists!$I$2:$I$200="Individual",ROW(Lists!$B$2:$B$200)),ROW(99:99))-1,1),"")</f>
        <v>Complex crisis in Somalia</v>
      </c>
      <c r="B103" s="149" t="str">
        <f>VLOOKUP(A103,Lists!$B$2:$G$200,2,FALSE)</f>
        <v>SOM001</v>
      </c>
      <c r="C103" s="149" t="str">
        <f>VLOOKUP(B103,'INFORM Severity - hidden'!$C$5:$D$200,2,FALSE)</f>
        <v>Somalia</v>
      </c>
      <c r="D103" s="149" t="str">
        <f>VLOOKUP(A103,Lists!$B$2:$G$200,3,FALSE)</f>
        <v>SOM</v>
      </c>
      <c r="E103" s="150" t="str">
        <f>VLOOKUP(A103,Lists!$B$2:$G$200,5,FALSE)</f>
        <v>Conflict/ Violence,International Displacement,Floods,Drought/drier conditions</v>
      </c>
      <c r="F103" s="144">
        <f t="shared" si="15"/>
        <v>4.4000000000000004</v>
      </c>
      <c r="G103" s="145">
        <f t="shared" si="16"/>
        <v>5</v>
      </c>
      <c r="H103" s="145" t="str">
        <f t="shared" si="17"/>
        <v>Very High</v>
      </c>
      <c r="I103" s="146" t="str">
        <f>INDEX(Trends!$D$3:$D$404,MATCH(B103,Trends!$C$3:$C$404,0))</f>
        <v>Decreasing</v>
      </c>
      <c r="J103" s="145" t="str">
        <f>VLOOKUP($B103,Reliability!$A$3:$I$300,9,FALSE)</f>
        <v>Very High</v>
      </c>
      <c r="K103" s="147">
        <f t="shared" si="18"/>
        <v>4.5</v>
      </c>
      <c r="L103" s="147">
        <f>VLOOKUP($B103,'Impact of the crisis'!$C$6:$N$300,12,FALSE)</f>
        <v>4.8</v>
      </c>
      <c r="M103" s="147">
        <f>VLOOKUP($B103,'Impact of the crisis'!$C$6:$AB$300,26,FALSE)</f>
        <v>4.3</v>
      </c>
      <c r="N103" s="147">
        <f>VLOOKUP($B103,'Conditions of people affected'!$C$6:$R$300,16,FALSE)</f>
        <v>4.3</v>
      </c>
      <c r="O103" s="147">
        <f>VLOOKUP($B103,'Conditions of people affected'!$C$6:$R$300,9,FALSE)</f>
        <v>4.5999999999999996</v>
      </c>
      <c r="P103" s="147">
        <f>VLOOKUP($B103,'Conditions of people affected'!$C$6:$R$300,15,FALSE)</f>
        <v>4</v>
      </c>
      <c r="Q103" s="147">
        <f t="shared" si="19"/>
        <v>4.5</v>
      </c>
      <c r="R103" s="147">
        <f>VLOOKUP($B103,'Complexity of the crisis'!$C$6:$AN$300,22,FALSE)</f>
        <v>3.8</v>
      </c>
      <c r="S103" s="147">
        <f>VLOOKUP($B103,'Complexity of the crisis'!$C$6:$AN$300,38,FALSE)</f>
        <v>5</v>
      </c>
      <c r="T103" s="151" t="str">
        <f>VLOOKUP(B103,Lists!$C$3:$E$300,3,FALSE)</f>
        <v>Africa</v>
      </c>
      <c r="U103" s="152">
        <f>VLOOKUP(B103,'INFORM Severity - hidden'!$C$5:$V$300,20,FALSE)</f>
        <v>45776</v>
      </c>
    </row>
    <row r="104" spans="1:21">
      <c r="A104" s="148" t="str">
        <f t="array" ref="A104">IFERROR(INDEX(Lists!$B$2:$B$200,SMALL(IF(Lists!$I$2:$I$200="Individual",ROW(Lists!$B$2:$B$200)),ROW(100:100))-1,1),"")</f>
        <v>Mixed Migration Flows in Somalia</v>
      </c>
      <c r="B104" s="149" t="str">
        <f>VLOOKUP(A104,Lists!$B$2:$G$200,2,FALSE)</f>
        <v>SOM002</v>
      </c>
      <c r="C104" s="149" t="str">
        <f>VLOOKUP(B104,'INFORM Severity - hidden'!$C$5:$D$200,2,FALSE)</f>
        <v>Somalia</v>
      </c>
      <c r="D104" s="149" t="str">
        <f>VLOOKUP(A104,Lists!$B$2:$G$200,3,FALSE)</f>
        <v>SOM</v>
      </c>
      <c r="E104" s="150" t="str">
        <f>VLOOKUP(A104,Lists!$B$2:$G$200,5,FALSE)</f>
        <v>International Displacement</v>
      </c>
      <c r="F104" s="144">
        <f t="shared" si="15"/>
        <v>2</v>
      </c>
      <c r="G104" s="145">
        <f t="shared" si="16"/>
        <v>2</v>
      </c>
      <c r="H104" s="145" t="str">
        <f t="shared" si="17"/>
        <v>Low</v>
      </c>
      <c r="I104" s="146" t="str">
        <f>INDEX(Trends!$D$3:$D$404,MATCH(B104,Trends!$C$3:$C$404,0))</f>
        <v>Stable</v>
      </c>
      <c r="J104" s="145" t="str">
        <f>VLOOKUP($B104,Reliability!$A$3:$I$300,9,FALSE)</f>
        <v>Very High</v>
      </c>
      <c r="K104" s="147">
        <f t="shared" si="18"/>
        <v>2</v>
      </c>
      <c r="L104" s="147">
        <f>VLOOKUP($B104,'Impact of the crisis'!$C$6:$N$300,12,FALSE)</f>
        <v>1.5</v>
      </c>
      <c r="M104" s="147">
        <f>VLOOKUP($B104,'Impact of the crisis'!$C$6:$AB$300,26,FALSE)</f>
        <v>2.2999999999999998</v>
      </c>
      <c r="N104" s="147">
        <f>VLOOKUP($B104,'Conditions of people affected'!$C$6:$R$300,16,FALSE)</f>
        <v>1.05</v>
      </c>
      <c r="O104" s="147">
        <f>VLOOKUP($B104,'Conditions of people affected'!$C$6:$R$300,9,FALSE)</f>
        <v>1.1000000000000001</v>
      </c>
      <c r="P104" s="147">
        <f>VLOOKUP($B104,'Conditions of people affected'!$C$6:$R$300,15,FALSE)</f>
        <v>1</v>
      </c>
      <c r="Q104" s="147">
        <f t="shared" si="19"/>
        <v>3.4</v>
      </c>
      <c r="R104" s="147">
        <f>VLOOKUP($B104,'Complexity of the crisis'!$C$6:$AN$300,22,FALSE)</f>
        <v>3.8</v>
      </c>
      <c r="S104" s="147">
        <f>VLOOKUP($B104,'Complexity of the crisis'!$C$6:$AN$300,38,FALSE)</f>
        <v>3</v>
      </c>
      <c r="T104" s="151" t="str">
        <f>VLOOKUP(B104,Lists!$C$3:$E$300,3,FALSE)</f>
        <v>Africa</v>
      </c>
      <c r="U104" s="152">
        <f>VLOOKUP(B104,'INFORM Severity - hidden'!$C$5:$V$300,20,FALSE)</f>
        <v>45776</v>
      </c>
    </row>
    <row r="105" spans="1:21">
      <c r="A105" s="148" t="str">
        <f t="array" ref="A105">IFERROR(INDEX(Lists!$B$2:$B$200,SMALL(IF(Lists!$I$2:$I$200="Individual",ROW(Lists!$B$2:$B$200)),ROW(101:101))-1,1),"")</f>
        <v>Complex crisis in South Sudan</v>
      </c>
      <c r="B105" s="149" t="str">
        <f>VLOOKUP(A105,Lists!$B$2:$G$200,2,FALSE)</f>
        <v>SSD001</v>
      </c>
      <c r="C105" s="149" t="str">
        <f>VLOOKUP(B105,'INFORM Severity - hidden'!$C$5:$D$200,2,FALSE)</f>
        <v>South Sudan</v>
      </c>
      <c r="D105" s="149" t="str">
        <f>VLOOKUP(A105,Lists!$B$2:$G$200,3,FALSE)</f>
        <v>SSD</v>
      </c>
      <c r="E105" s="150" t="str">
        <f>VLOOKUP(A105,Lists!$B$2:$G$200,5,FALSE)</f>
        <v>Conflict/ Violence,Floods,International Displacement</v>
      </c>
      <c r="F105" s="144">
        <f t="shared" si="15"/>
        <v>4.5</v>
      </c>
      <c r="G105" s="145">
        <f t="shared" si="16"/>
        <v>5</v>
      </c>
      <c r="H105" s="145" t="str">
        <f t="shared" si="17"/>
        <v>Very High</v>
      </c>
      <c r="I105" s="146" t="str">
        <f>INDEX(Trends!$D$3:$D$404,MATCH(B105,Trends!$C$3:$C$404,0))</f>
        <v>Increasing</v>
      </c>
      <c r="J105" s="145" t="str">
        <f>VLOOKUP($B105,Reliability!$A$3:$I$300,9,FALSE)</f>
        <v>High</v>
      </c>
      <c r="K105" s="147">
        <f t="shared" si="18"/>
        <v>4.5999999999999996</v>
      </c>
      <c r="L105" s="147">
        <f>VLOOKUP($B105,'Impact of the crisis'!$C$6:$N$300,12,FALSE)</f>
        <v>4.5999999999999996</v>
      </c>
      <c r="M105" s="147">
        <f>VLOOKUP($B105,'Impact of the crisis'!$C$6:$AB$300,26,FALSE)</f>
        <v>4.5999999999999996</v>
      </c>
      <c r="N105" s="147">
        <f>VLOOKUP($B105,'Conditions of people affected'!$C$6:$R$300,16,FALSE)</f>
        <v>4.45</v>
      </c>
      <c r="O105" s="147">
        <f>VLOOKUP($B105,'Conditions of people affected'!$C$6:$R$300,9,FALSE)</f>
        <v>4.9000000000000004</v>
      </c>
      <c r="P105" s="147">
        <f>VLOOKUP($B105,'Conditions of people affected'!$C$6:$R$300,15,FALSE)</f>
        <v>4</v>
      </c>
      <c r="Q105" s="147">
        <f t="shared" si="19"/>
        <v>4.5</v>
      </c>
      <c r="R105" s="147">
        <f>VLOOKUP($B105,'Complexity of the crisis'!$C$6:$AN$300,22,FALSE)</f>
        <v>3.8</v>
      </c>
      <c r="S105" s="147">
        <f>VLOOKUP($B105,'Complexity of the crisis'!$C$6:$AN$300,38,FALSE)</f>
        <v>5</v>
      </c>
      <c r="T105" s="151" t="str">
        <f>VLOOKUP(B105,Lists!$C$3:$E$300,3,FALSE)</f>
        <v>Africa</v>
      </c>
      <c r="U105" s="152">
        <f>VLOOKUP(B105,'INFORM Severity - hidden'!$C$5:$V$300,20,FALSE)</f>
        <v>45776</v>
      </c>
    </row>
    <row r="106" spans="1:21">
      <c r="A106" s="148" t="str">
        <f t="array" ref="A106">IFERROR(INDEX(Lists!$B$2:$B$200,SMALL(IF(Lists!$I$2:$I$200="Individual",ROW(Lists!$B$2:$B$200)),ROW(102:102))-1,1),"")</f>
        <v>Displacement from Russia-Ukraine conflict in Slovakia</v>
      </c>
      <c r="B106" s="149" t="str">
        <f>VLOOKUP(A106,Lists!$B$2:$G$200,2,FALSE)</f>
        <v>SVK002</v>
      </c>
      <c r="C106" s="149" t="str">
        <f>VLOOKUP(B106,'INFORM Severity - hidden'!$C$5:$D$200,2,FALSE)</f>
        <v>Slovakia</v>
      </c>
      <c r="D106" s="149" t="str">
        <f>VLOOKUP(A106,Lists!$B$2:$G$200,3,FALSE)</f>
        <v>SVK</v>
      </c>
      <c r="E106" s="150" t="str">
        <f>VLOOKUP(A106,Lists!$B$2:$G$200,5,FALSE)</f>
        <v>International Displacement</v>
      </c>
      <c r="F106" s="144">
        <f t="shared" si="15"/>
        <v>1.7</v>
      </c>
      <c r="G106" s="145">
        <f t="shared" si="16"/>
        <v>2</v>
      </c>
      <c r="H106" s="145" t="str">
        <f t="shared" si="17"/>
        <v>Low</v>
      </c>
      <c r="I106" s="146" t="str">
        <f>INDEX(Trends!$D$3:$D$404,MATCH(B106,Trends!$C$3:$C$404,0))</f>
        <v>Stable</v>
      </c>
      <c r="J106" s="145" t="str">
        <f>VLOOKUP($B106,Reliability!$A$3:$I$300,9,FALSE)</f>
        <v>Very High</v>
      </c>
      <c r="K106" s="147">
        <f t="shared" si="18"/>
        <v>2.5</v>
      </c>
      <c r="L106" s="147">
        <f>VLOOKUP($B106,'Impact of the crisis'!$C$6:$N$300,12,FALSE)</f>
        <v>3.8</v>
      </c>
      <c r="M106" s="147">
        <f>VLOOKUP($B106,'Impact of the crisis'!$C$6:$AB$300,26,FALSE)</f>
        <v>1.6</v>
      </c>
      <c r="N106" s="147">
        <f>VLOOKUP($B106,'Conditions of people affected'!$C$6:$R$300,16,FALSE)</f>
        <v>1.45</v>
      </c>
      <c r="O106" s="147">
        <f>VLOOKUP($B106,'Conditions of people affected'!$C$6:$R$300,9,FALSE)</f>
        <v>1.9</v>
      </c>
      <c r="P106" s="147">
        <f>VLOOKUP($B106,'Conditions of people affected'!$C$6:$R$300,15,FALSE)</f>
        <v>1</v>
      </c>
      <c r="Q106" s="147">
        <f t="shared" si="19"/>
        <v>1.3</v>
      </c>
      <c r="R106" s="147">
        <f>VLOOKUP($B106,'Complexity of the crisis'!$C$6:$AN$300,22,FALSE)</f>
        <v>1</v>
      </c>
      <c r="S106" s="147">
        <f>VLOOKUP($B106,'Complexity of the crisis'!$C$6:$AN$300,38,FALSE)</f>
        <v>1.5</v>
      </c>
      <c r="T106" s="151" t="str">
        <f>VLOOKUP(B106,Lists!$C$3:$E$300,3,FALSE)</f>
        <v>Europe</v>
      </c>
      <c r="U106" s="152">
        <f>VLOOKUP(B106,'INFORM Severity - hidden'!$C$5:$V$300,20,FALSE)</f>
        <v>45773</v>
      </c>
    </row>
    <row r="107" spans="1:21">
      <c r="A107" s="148" t="str">
        <f t="array" ref="A107">IFERROR(INDEX(Lists!$B$2:$B$200,SMALL(IF(Lists!$I$2:$I$200="Individual",ROW(Lists!$B$2:$B$200)),ROW(103:103))-1,1),"")</f>
        <v>Food Security Crisis in Eswatini</v>
      </c>
      <c r="B107" s="149" t="str">
        <f>VLOOKUP(A107,Lists!$B$2:$G$200,2,FALSE)</f>
        <v>SWZ001</v>
      </c>
      <c r="C107" s="149" t="str">
        <f>VLOOKUP(B107,'INFORM Severity - hidden'!$C$5:$D$200,2,FALSE)</f>
        <v>Eswatini</v>
      </c>
      <c r="D107" s="149" t="str">
        <f>VLOOKUP(A107,Lists!$B$2:$G$200,3,FALSE)</f>
        <v>SWZ</v>
      </c>
      <c r="E107" s="150" t="str">
        <f>VLOOKUP(A107,Lists!$B$2:$G$200,5,FALSE)</f>
        <v>Drought/drier conditions</v>
      </c>
      <c r="F107" s="144">
        <f t="shared" si="15"/>
        <v>2.2999999999999998</v>
      </c>
      <c r="G107" s="145">
        <f t="shared" si="16"/>
        <v>3</v>
      </c>
      <c r="H107" s="145" t="str">
        <f t="shared" si="17"/>
        <v>Medium</v>
      </c>
      <c r="I107" s="146" t="str">
        <f>INDEX(Trends!$D$3:$D$404,MATCH(B107,Trends!$C$3:$C$404,0))</f>
        <v>Stable</v>
      </c>
      <c r="J107" s="145" t="str">
        <f>VLOOKUP($B107,Reliability!$A$3:$I$300,9,FALSE)</f>
        <v>High</v>
      </c>
      <c r="K107" s="147">
        <f t="shared" si="18"/>
        <v>2.2000000000000002</v>
      </c>
      <c r="L107" s="147">
        <f>VLOOKUP($B107,'Impact of the crisis'!$C$6:$N$300,12,FALSE)</f>
        <v>3.1</v>
      </c>
      <c r="M107" s="147">
        <f>VLOOKUP($B107,'Impact of the crisis'!$C$6:$AB$300,26,FALSE)</f>
        <v>1.6</v>
      </c>
      <c r="N107" s="147">
        <f>VLOOKUP($B107,'Conditions of people affected'!$C$6:$R$300,16,FALSE)</f>
        <v>2.75</v>
      </c>
      <c r="O107" s="147">
        <f>VLOOKUP($B107,'Conditions of people affected'!$C$6:$R$300,9,FALSE)</f>
        <v>2.5</v>
      </c>
      <c r="P107" s="147">
        <f>VLOOKUP($B107,'Conditions of people affected'!$C$6:$R$300,15,FALSE)</f>
        <v>3</v>
      </c>
      <c r="Q107" s="147">
        <f t="shared" si="19"/>
        <v>1.7</v>
      </c>
      <c r="R107" s="147">
        <f>VLOOKUP($B107,'Complexity of the crisis'!$C$6:$AN$300,22,FALSE)</f>
        <v>2.2999999999999998</v>
      </c>
      <c r="S107" s="147">
        <f>VLOOKUP($B107,'Complexity of the crisis'!$C$6:$AN$300,38,FALSE)</f>
        <v>1</v>
      </c>
      <c r="T107" s="151" t="str">
        <f>VLOOKUP(B107,Lists!$C$3:$E$300,3,FALSE)</f>
        <v>Africa</v>
      </c>
      <c r="U107" s="152">
        <f>VLOOKUP(B107,'INFORM Severity - hidden'!$C$5:$V$300,20,FALSE)</f>
        <v>45744</v>
      </c>
    </row>
    <row r="108" spans="1:21">
      <c r="A108" s="148" t="str">
        <f t="array" ref="A108">IFERROR(INDEX(Lists!$B$2:$B$200,SMALL(IF(Lists!$I$2:$I$200="Individual",ROW(Lists!$B$2:$B$200)),ROW(104:104))-1,1),"")</f>
        <v>Socioeconomic and Conflict Crisis in Syria</v>
      </c>
      <c r="B108" s="149" t="str">
        <f>VLOOKUP(A108,Lists!$B$2:$G$200,2,FALSE)</f>
        <v>SYR003</v>
      </c>
      <c r="C108" s="149" t="str">
        <f>VLOOKUP(B108,'INFORM Severity - hidden'!$C$5:$D$200,2,FALSE)</f>
        <v>Syria</v>
      </c>
      <c r="D108" s="149" t="str">
        <f>VLOOKUP(A108,Lists!$B$2:$G$200,3,FALSE)</f>
        <v>SYR</v>
      </c>
      <c r="E108" s="150" t="str">
        <f>VLOOKUP(A108,Lists!$B$2:$G$200,5,FALSE)</f>
        <v>Conflict/ Violence,International Displacement,Political/economic crisis</v>
      </c>
      <c r="F108" s="144">
        <f t="shared" si="15"/>
        <v>4.5999999999999996</v>
      </c>
      <c r="G108" s="145">
        <f t="shared" si="16"/>
        <v>5</v>
      </c>
      <c r="H108" s="145" t="str">
        <f t="shared" si="17"/>
        <v>Very High</v>
      </c>
      <c r="I108" s="146" t="str">
        <f>INDEX(Trends!$D$3:$D$404,MATCH(B108,Trends!$C$3:$C$404,0))</f>
        <v>Stable</v>
      </c>
      <c r="J108" s="145" t="str">
        <f>VLOOKUP($B108,Reliability!$A$3:$I$300,9,FALSE)</f>
        <v>Very High</v>
      </c>
      <c r="K108" s="147">
        <f t="shared" si="18"/>
        <v>4.9000000000000004</v>
      </c>
      <c r="L108" s="147">
        <f>VLOOKUP($B108,'Impact of the crisis'!$C$6:$N$300,12,FALSE)</f>
        <v>4.5999999999999996</v>
      </c>
      <c r="M108" s="147">
        <f>VLOOKUP($B108,'Impact of the crisis'!$C$6:$AB$300,26,FALSE)</f>
        <v>5</v>
      </c>
      <c r="N108" s="147">
        <f>VLOOKUP($B108,'Conditions of people affected'!$C$6:$R$300,16,FALSE)</f>
        <v>4.5</v>
      </c>
      <c r="O108" s="147">
        <f>VLOOKUP($B108,'Conditions of people affected'!$C$6:$R$300,9,FALSE)</f>
        <v>5</v>
      </c>
      <c r="P108" s="147">
        <f>VLOOKUP($B108,'Conditions of people affected'!$C$6:$R$300,15,FALSE)</f>
        <v>4</v>
      </c>
      <c r="Q108" s="147">
        <f t="shared" si="19"/>
        <v>4.4000000000000004</v>
      </c>
      <c r="R108" s="147">
        <f>VLOOKUP($B108,'Complexity of the crisis'!$C$6:$AN$300,22,FALSE)</f>
        <v>4.2</v>
      </c>
      <c r="S108" s="147">
        <f>VLOOKUP($B108,'Complexity of the crisis'!$C$6:$AN$300,38,FALSE)</f>
        <v>4.5</v>
      </c>
      <c r="T108" s="151" t="str">
        <f>VLOOKUP(B108,Lists!$C$3:$E$300,3,FALSE)</f>
        <v>Middle east</v>
      </c>
      <c r="U108" s="152">
        <f>VLOOKUP(B108,'INFORM Severity - hidden'!$C$5:$V$300,20,FALSE)</f>
        <v>45762</v>
      </c>
    </row>
    <row r="109" spans="1:21">
      <c r="A109" s="148" t="str">
        <f t="array" ref="A109">IFERROR(INDEX(Lists!$B$2:$B$200,SMALL(IF(Lists!$I$2:$I$200="Individual",ROW(Lists!$B$2:$B$200)),ROW(105:105))-1,1),"")</f>
        <v>Complex crisis in Chad</v>
      </c>
      <c r="B109" s="149" t="str">
        <f>VLOOKUP(A109,Lists!$B$2:$G$200,2,FALSE)</f>
        <v>TCD001</v>
      </c>
      <c r="C109" s="149" t="str">
        <f>VLOOKUP(B109,'INFORM Severity - hidden'!$C$5:$D$200,2,FALSE)</f>
        <v>Chad</v>
      </c>
      <c r="D109" s="149" t="str">
        <f>VLOOKUP(A109,Lists!$B$2:$G$200,3,FALSE)</f>
        <v>TCD</v>
      </c>
      <c r="E109" s="150" t="str">
        <f>VLOOKUP(A109,Lists!$B$2:$G$200,5,FALSE)</f>
        <v>Conflict/ Violence,International Displacement</v>
      </c>
      <c r="F109" s="144">
        <f t="shared" si="15"/>
        <v>4</v>
      </c>
      <c r="G109" s="145">
        <f t="shared" si="16"/>
        <v>4</v>
      </c>
      <c r="H109" s="145" t="str">
        <f t="shared" si="17"/>
        <v>High</v>
      </c>
      <c r="I109" s="146" t="str">
        <f>INDEX(Trends!$D$3:$D$404,MATCH(B109,Trends!$C$3:$C$404,0))</f>
        <v>Increasing</v>
      </c>
      <c r="J109" s="145" t="str">
        <f>VLOOKUP($B109,Reliability!$A$3:$I$300,9,FALSE)</f>
        <v>Very High</v>
      </c>
      <c r="K109" s="147">
        <f t="shared" si="18"/>
        <v>4.5</v>
      </c>
      <c r="L109" s="147">
        <f>VLOOKUP($B109,'Impact of the crisis'!$C$6:$N$300,12,FALSE)</f>
        <v>4.9000000000000004</v>
      </c>
      <c r="M109" s="147">
        <f>VLOOKUP($B109,'Impact of the crisis'!$C$6:$AB$300,26,FALSE)</f>
        <v>4.2</v>
      </c>
      <c r="N109" s="147">
        <f>VLOOKUP($B109,'Conditions of people affected'!$C$6:$R$300,16,FALSE)</f>
        <v>3.8</v>
      </c>
      <c r="O109" s="147">
        <f>VLOOKUP($B109,'Conditions of people affected'!$C$6:$R$300,9,FALSE)</f>
        <v>4.5999999999999996</v>
      </c>
      <c r="P109" s="147">
        <f>VLOOKUP($B109,'Conditions of people affected'!$C$6:$R$300,15,FALSE)</f>
        <v>3</v>
      </c>
      <c r="Q109" s="147">
        <f t="shared" si="19"/>
        <v>3.7</v>
      </c>
      <c r="R109" s="147">
        <f>VLOOKUP($B109,'Complexity of the crisis'!$C$6:$AN$300,22,FALSE)</f>
        <v>3.8</v>
      </c>
      <c r="S109" s="147">
        <f>VLOOKUP($B109,'Complexity of the crisis'!$C$6:$AN$300,38,FALSE)</f>
        <v>3.5</v>
      </c>
      <c r="T109" s="151" t="str">
        <f>VLOOKUP(B109,Lists!$C$3:$E$300,3,FALSE)</f>
        <v>Africa</v>
      </c>
      <c r="U109" s="152">
        <f>VLOOKUP(B109,'INFORM Severity - hidden'!$C$5:$V$300,20,FALSE)</f>
        <v>45776</v>
      </c>
    </row>
    <row r="110" spans="1:21">
      <c r="A110" s="148" t="str">
        <f t="array" ref="A110">IFERROR(INDEX(Lists!$B$2:$B$200,SMALL(IF(Lists!$I$2:$I$200="Individual",ROW(Lists!$B$2:$B$200)),ROW(106:106))-1,1),"")</f>
        <v>Lake Chad basin crisis</v>
      </c>
      <c r="B110" s="149" t="str">
        <f>VLOOKUP(A110,Lists!$B$2:$G$200,2,FALSE)</f>
        <v>TCD003</v>
      </c>
      <c r="C110" s="149" t="str">
        <f>VLOOKUP(B110,'INFORM Severity - hidden'!$C$5:$D$200,2,FALSE)</f>
        <v>Chad</v>
      </c>
      <c r="D110" s="149" t="str">
        <f>VLOOKUP(A110,Lists!$B$2:$G$200,3,FALSE)</f>
        <v>TCD</v>
      </c>
      <c r="E110" s="150" t="str">
        <f>VLOOKUP(A110,Lists!$B$2:$G$200,5,FALSE)</f>
        <v>Conflict/ Violence</v>
      </c>
      <c r="F110" s="144">
        <f t="shared" si="15"/>
        <v>3.4</v>
      </c>
      <c r="G110" s="145">
        <f t="shared" si="16"/>
        <v>4</v>
      </c>
      <c r="H110" s="145" t="str">
        <f t="shared" si="17"/>
        <v>High</v>
      </c>
      <c r="I110" s="146" t="str">
        <f>INDEX(Trends!$D$3:$D$404,MATCH(B110,Trends!$C$3:$C$404,0))</f>
        <v>Stable</v>
      </c>
      <c r="J110" s="145" t="str">
        <f>VLOOKUP($B110,Reliability!$A$3:$I$300,9,FALSE)</f>
        <v>Very High</v>
      </c>
      <c r="K110" s="147">
        <f t="shared" si="18"/>
        <v>3.1</v>
      </c>
      <c r="L110" s="147">
        <f>VLOOKUP($B110,'Impact of the crisis'!$C$6:$N$300,12,FALSE)</f>
        <v>0.6</v>
      </c>
      <c r="M110" s="147">
        <f>VLOOKUP($B110,'Impact of the crisis'!$C$6:$AB$300,26,FALSE)</f>
        <v>3.9</v>
      </c>
      <c r="N110" s="147">
        <f>VLOOKUP($B110,'Conditions of people affected'!$C$6:$R$300,16,FALSE)</f>
        <v>3.5</v>
      </c>
      <c r="O110" s="147">
        <f>VLOOKUP($B110,'Conditions of people affected'!$C$6:$R$300,9,FALSE)</f>
        <v>3</v>
      </c>
      <c r="P110" s="147">
        <f>VLOOKUP($B110,'Conditions of people affected'!$C$6:$R$300,15,FALSE)</f>
        <v>4</v>
      </c>
      <c r="Q110" s="147">
        <f t="shared" si="19"/>
        <v>3.4</v>
      </c>
      <c r="R110" s="147">
        <f>VLOOKUP($B110,'Complexity of the crisis'!$C$6:$AN$300,22,FALSE)</f>
        <v>3.8</v>
      </c>
      <c r="S110" s="147">
        <f>VLOOKUP($B110,'Complexity of the crisis'!$C$6:$AN$300,38,FALSE)</f>
        <v>3</v>
      </c>
      <c r="T110" s="151" t="str">
        <f>VLOOKUP(B110,Lists!$C$3:$E$300,3,FALSE)</f>
        <v>Africa</v>
      </c>
      <c r="U110" s="152">
        <f>VLOOKUP(B110,'INFORM Severity - hidden'!$C$5:$V$300,20,FALSE)</f>
        <v>45776</v>
      </c>
    </row>
    <row r="111" spans="1:21">
      <c r="A111" s="148" t="str">
        <f t="array" ref="A111">IFERROR(INDEX(Lists!$B$2:$B$200,SMALL(IF(Lists!$I$2:$I$200="Individual",ROW(Lists!$B$2:$B$200)),ROW(107:107))-1,1),"")</f>
        <v>CAR refugees in Chad</v>
      </c>
      <c r="B111" s="149" t="str">
        <f>VLOOKUP(A111,Lists!$B$2:$G$200,2,FALSE)</f>
        <v>TCD004</v>
      </c>
      <c r="C111" s="149" t="str">
        <f>VLOOKUP(B111,'INFORM Severity - hidden'!$C$5:$D$200,2,FALSE)</f>
        <v>Chad</v>
      </c>
      <c r="D111" s="149" t="str">
        <f>VLOOKUP(A111,Lists!$B$2:$G$200,3,FALSE)</f>
        <v>TCD</v>
      </c>
      <c r="E111" s="150" t="str">
        <f>VLOOKUP(A111,Lists!$B$2:$G$200,5,FALSE)</f>
        <v>International Displacement</v>
      </c>
      <c r="F111" s="144">
        <f t="shared" si="15"/>
        <v>2.2000000000000002</v>
      </c>
      <c r="G111" s="145">
        <f t="shared" si="16"/>
        <v>3</v>
      </c>
      <c r="H111" s="145" t="str">
        <f t="shared" si="17"/>
        <v>Medium</v>
      </c>
      <c r="I111" s="146" t="str">
        <f>INDEX(Trends!$D$3:$D$404,MATCH(B111,Trends!$C$3:$C$404,0))</f>
        <v>Decreasing</v>
      </c>
      <c r="J111" s="145" t="str">
        <f>VLOOKUP($B111,Reliability!$A$3:$I$300,9,FALSE)</f>
        <v>High</v>
      </c>
      <c r="K111" s="147">
        <f t="shared" si="18"/>
        <v>2.5</v>
      </c>
      <c r="L111" s="147">
        <f>VLOOKUP($B111,'Impact of the crisis'!$C$6:$N$300,12,FALSE)</f>
        <v>1.8</v>
      </c>
      <c r="M111" s="147">
        <f>VLOOKUP($B111,'Impact of the crisis'!$C$6:$AB$300,26,FALSE)</f>
        <v>2.8</v>
      </c>
      <c r="N111" s="147">
        <f>VLOOKUP($B111,'Conditions of people affected'!$C$6:$R$300,16,FALSE)</f>
        <v>1.45</v>
      </c>
      <c r="O111" s="147">
        <f>VLOOKUP($B111,'Conditions of people affected'!$C$6:$R$300,9,FALSE)</f>
        <v>1.9</v>
      </c>
      <c r="P111" s="147">
        <f>VLOOKUP($B111,'Conditions of people affected'!$C$6:$R$300,15,FALSE)</f>
        <v>1</v>
      </c>
      <c r="Q111" s="147">
        <f t="shared" si="19"/>
        <v>3.2</v>
      </c>
      <c r="R111" s="147">
        <f>VLOOKUP($B111,'Complexity of the crisis'!$C$6:$AN$300,22,FALSE)</f>
        <v>3.8</v>
      </c>
      <c r="S111" s="147">
        <f>VLOOKUP($B111,'Complexity of the crisis'!$C$6:$AN$300,38,FALSE)</f>
        <v>2.5</v>
      </c>
      <c r="T111" s="151" t="str">
        <f>VLOOKUP(B111,Lists!$C$3:$E$300,3,FALSE)</f>
        <v>Africa</v>
      </c>
      <c r="U111" s="152">
        <f>VLOOKUP(B111,'INFORM Severity - hidden'!$C$5:$V$300,20,FALSE)</f>
        <v>45776</v>
      </c>
    </row>
    <row r="112" spans="1:21">
      <c r="A112" s="148" t="str">
        <f t="array" ref="A112">IFERROR(INDEX(Lists!$B$2:$B$200,SMALL(IF(Lists!$I$2:$I$200="Individual",ROW(Lists!$B$2:$B$200)),ROW(108:108))-1,1),"")</f>
        <v>Darfur refugees in Chad</v>
      </c>
      <c r="B112" s="149" t="str">
        <f>VLOOKUP(A112,Lists!$B$2:$G$200,2,FALSE)</f>
        <v>TCD005</v>
      </c>
      <c r="C112" s="149" t="str">
        <f>VLOOKUP(B112,'INFORM Severity - hidden'!$C$5:$D$200,2,FALSE)</f>
        <v>Chad</v>
      </c>
      <c r="D112" s="149" t="str">
        <f>VLOOKUP(A112,Lists!$B$2:$G$200,3,FALSE)</f>
        <v>TCD</v>
      </c>
      <c r="E112" s="150" t="str">
        <f>VLOOKUP(A112,Lists!$B$2:$G$200,5,FALSE)</f>
        <v>International Displacement</v>
      </c>
      <c r="F112" s="144">
        <f t="shared" si="15"/>
        <v>3.3</v>
      </c>
      <c r="G112" s="145">
        <f t="shared" si="16"/>
        <v>4</v>
      </c>
      <c r="H112" s="145" t="str">
        <f t="shared" si="17"/>
        <v>High</v>
      </c>
      <c r="I112" s="146" t="str">
        <f>INDEX(Trends!$D$3:$D$404,MATCH(B112,Trends!$C$3:$C$404,0))</f>
        <v>Stable</v>
      </c>
      <c r="J112" s="145" t="str">
        <f>VLOOKUP($B112,Reliability!$A$3:$I$300,9,FALSE)</f>
        <v>Very High</v>
      </c>
      <c r="K112" s="147">
        <f t="shared" si="18"/>
        <v>3.3</v>
      </c>
      <c r="L112" s="147">
        <f>VLOOKUP($B112,'Impact of the crisis'!$C$6:$N$300,12,FALSE)</f>
        <v>1.8</v>
      </c>
      <c r="M112" s="147">
        <f>VLOOKUP($B112,'Impact of the crisis'!$C$6:$AB$300,26,FALSE)</f>
        <v>3.8</v>
      </c>
      <c r="N112" s="147">
        <f>VLOOKUP($B112,'Conditions of people affected'!$C$6:$R$300,16,FALSE)</f>
        <v>3.25</v>
      </c>
      <c r="O112" s="147">
        <f>VLOOKUP($B112,'Conditions of people affected'!$C$6:$R$300,9,FALSE)</f>
        <v>3.5</v>
      </c>
      <c r="P112" s="147">
        <f>VLOOKUP($B112,'Conditions of people affected'!$C$6:$R$300,15,FALSE)</f>
        <v>3</v>
      </c>
      <c r="Q112" s="147">
        <f t="shared" si="19"/>
        <v>3.4</v>
      </c>
      <c r="R112" s="147">
        <f>VLOOKUP($B112,'Complexity of the crisis'!$C$6:$AN$300,22,FALSE)</f>
        <v>3.8</v>
      </c>
      <c r="S112" s="147">
        <f>VLOOKUP($B112,'Complexity of the crisis'!$C$6:$AN$300,38,FALSE)</f>
        <v>3</v>
      </c>
      <c r="T112" s="151" t="str">
        <f>VLOOKUP(B112,Lists!$C$3:$E$300,3,FALSE)</f>
        <v>Africa</v>
      </c>
      <c r="U112" s="152">
        <f>VLOOKUP(B112,'INFORM Severity - hidden'!$C$5:$V$300,20,FALSE)</f>
        <v>45776</v>
      </c>
    </row>
    <row r="113" spans="1:21">
      <c r="A113" s="148" t="str">
        <f t="array" ref="A113">IFERROR(INDEX(Lists!$B$2:$B$200,SMALL(IF(Lists!$I$2:$I$200="Individual",ROW(Lists!$B$2:$B$200)),ROW(109:109))-1,1),"")</f>
        <v>Conflict in Savanes region</v>
      </c>
      <c r="B113" s="149" t="str">
        <f>VLOOKUP(A113,Lists!$B$2:$G$200,2,FALSE)</f>
        <v>TGO002</v>
      </c>
      <c r="C113" s="149" t="str">
        <f>VLOOKUP(B113,'INFORM Severity - hidden'!$C$5:$D$200,2,FALSE)</f>
        <v>Togo</v>
      </c>
      <c r="D113" s="149" t="str">
        <f>VLOOKUP(A113,Lists!$B$2:$G$200,3,FALSE)</f>
        <v>TGO</v>
      </c>
      <c r="E113" s="150" t="str">
        <f>VLOOKUP(A113,Lists!$B$2:$G$200,5,FALSE)</f>
        <v>Conflict/ Violence,International Displacement</v>
      </c>
      <c r="F113" s="144">
        <f t="shared" si="15"/>
        <v>2.4</v>
      </c>
      <c r="G113" s="145">
        <f t="shared" si="16"/>
        <v>3</v>
      </c>
      <c r="H113" s="145" t="str">
        <f t="shared" si="17"/>
        <v>Medium</v>
      </c>
      <c r="I113" s="146" t="str">
        <f>INDEX(Trends!$D$3:$D$404,MATCH(B113,Trends!$C$3:$C$404,0))</f>
        <v>Stable</v>
      </c>
      <c r="J113" s="145" t="str">
        <f>VLOOKUP($B113,Reliability!$A$3:$I$300,9,FALSE)</f>
        <v>Very High</v>
      </c>
      <c r="K113" s="147">
        <f t="shared" si="18"/>
        <v>2.2999999999999998</v>
      </c>
      <c r="L113" s="147">
        <f>VLOOKUP($B113,'Impact of the crisis'!$C$6:$N$300,12,FALSE)</f>
        <v>1</v>
      </c>
      <c r="M113" s="147">
        <f>VLOOKUP($B113,'Impact of the crisis'!$C$6:$AB$300,26,FALSE)</f>
        <v>2.8</v>
      </c>
      <c r="N113" s="147">
        <f>VLOOKUP($B113,'Conditions of people affected'!$C$6:$R$300,16,FALSE)</f>
        <v>2.5499999999999998</v>
      </c>
      <c r="O113" s="147">
        <f>VLOOKUP($B113,'Conditions of people affected'!$C$6:$R$300,9,FALSE)</f>
        <v>2.1</v>
      </c>
      <c r="P113" s="147">
        <f>VLOOKUP($B113,'Conditions of people affected'!$C$6:$R$300,15,FALSE)</f>
        <v>3</v>
      </c>
      <c r="Q113" s="147">
        <f t="shared" si="19"/>
        <v>2.2999999999999998</v>
      </c>
      <c r="R113" s="147">
        <f>VLOOKUP($B113,'Complexity of the crisis'!$C$6:$AN$300,22,FALSE)</f>
        <v>2.6</v>
      </c>
      <c r="S113" s="147">
        <f>VLOOKUP($B113,'Complexity of the crisis'!$C$6:$AN$300,38,FALSE)</f>
        <v>2</v>
      </c>
      <c r="T113" s="151" t="str">
        <f>VLOOKUP(B113,Lists!$C$3:$E$300,3,FALSE)</f>
        <v>Africa</v>
      </c>
      <c r="U113" s="152">
        <f>VLOOKUP(B113,'INFORM Severity - hidden'!$C$5:$V$300,20,FALSE)</f>
        <v>45776</v>
      </c>
    </row>
    <row r="114" spans="1:21">
      <c r="A114" s="148" t="str">
        <f t="array" ref="A114">IFERROR(INDEX(Lists!$B$2:$B$200,SMALL(IF(Lists!$I$2:$I$200="Individual",ROW(Lists!$B$2:$B$200)),ROW(110:110))-1,1),"")</f>
        <v>Myanmar refugees in Thailand</v>
      </c>
      <c r="B114" s="149" t="str">
        <f>VLOOKUP(A114,Lists!$B$2:$G$200,2,FALSE)</f>
        <v>THA003</v>
      </c>
      <c r="C114" s="149" t="str">
        <f>VLOOKUP(B114,'INFORM Severity - hidden'!$C$5:$D$200,2,FALSE)</f>
        <v>Thailand</v>
      </c>
      <c r="D114" s="149" t="str">
        <f>VLOOKUP(A114,Lists!$B$2:$G$200,3,FALSE)</f>
        <v>THA</v>
      </c>
      <c r="E114" s="150" t="str">
        <f>VLOOKUP(A114,Lists!$B$2:$G$200,5,FALSE)</f>
        <v>Conflict/ Violence</v>
      </c>
      <c r="F114" s="144">
        <f t="shared" si="15"/>
        <v>2.2000000000000002</v>
      </c>
      <c r="G114" s="145">
        <f t="shared" si="16"/>
        <v>3</v>
      </c>
      <c r="H114" s="145" t="str">
        <f t="shared" si="17"/>
        <v>Medium</v>
      </c>
      <c r="I114" s="146" t="str">
        <f>INDEX(Trends!$D$3:$D$404,MATCH(B114,Trends!$C$3:$C$404,0))</f>
        <v>Decreasing</v>
      </c>
      <c r="J114" s="145" t="str">
        <f>VLOOKUP($B114,Reliability!$A$3:$I$300,9,FALSE)</f>
        <v>Very High</v>
      </c>
      <c r="K114" s="147">
        <f t="shared" si="18"/>
        <v>1.6</v>
      </c>
      <c r="L114" s="147">
        <f>VLOOKUP($B114,'Impact of the crisis'!$C$6:$N$300,12,FALSE)</f>
        <v>0.5</v>
      </c>
      <c r="M114" s="147">
        <f>VLOOKUP($B114,'Impact of the crisis'!$C$6:$AB$300,26,FALSE)</f>
        <v>2.1</v>
      </c>
      <c r="N114" s="147">
        <f>VLOOKUP($B114,'Conditions of people affected'!$C$6:$R$300,16,FALSE)</f>
        <v>2.4</v>
      </c>
      <c r="O114" s="147">
        <f>VLOOKUP($B114,'Conditions of people affected'!$C$6:$R$300,9,FALSE)</f>
        <v>1.8</v>
      </c>
      <c r="P114" s="147">
        <f>VLOOKUP($B114,'Conditions of people affected'!$C$6:$R$300,15,FALSE)</f>
        <v>3</v>
      </c>
      <c r="Q114" s="147">
        <f t="shared" si="19"/>
        <v>2.4</v>
      </c>
      <c r="R114" s="147">
        <f>VLOOKUP($B114,'Complexity of the crisis'!$C$6:$AN$300,22,FALSE)</f>
        <v>2.2000000000000002</v>
      </c>
      <c r="S114" s="147">
        <f>VLOOKUP($B114,'Complexity of the crisis'!$C$6:$AN$300,38,FALSE)</f>
        <v>2.5</v>
      </c>
      <c r="T114" s="151" t="str">
        <f>VLOOKUP(B114,Lists!$C$3:$E$300,3,FALSE)</f>
        <v>Asia</v>
      </c>
      <c r="U114" s="152">
        <f>VLOOKUP(B114,'INFORM Severity - hidden'!$C$5:$V$300,20,FALSE)</f>
        <v>45769</v>
      </c>
    </row>
    <row r="115" spans="1:21">
      <c r="A115" s="148" t="str">
        <f t="array" ref="A115">IFERROR(INDEX(Lists!$B$2:$B$200,SMALL(IF(Lists!$I$2:$I$200="Individual",ROW(Lists!$B$2:$B$200)),ROW(111:111))-1,1),"")</f>
        <v>Food Security Crisis in Timor-Leste</v>
      </c>
      <c r="B115" s="149" t="str">
        <f>VLOOKUP(A115,Lists!$B$2:$G$200,2,FALSE)</f>
        <v>TLS003</v>
      </c>
      <c r="C115" s="149" t="str">
        <f>VLOOKUP(B115,'INFORM Severity - hidden'!$C$5:$D$200,2,FALSE)</f>
        <v>Timor Leste</v>
      </c>
      <c r="D115" s="149" t="str">
        <f>VLOOKUP(A115,Lists!$B$2:$G$200,3,FALSE)</f>
        <v>TLS</v>
      </c>
      <c r="E115" s="150" t="str">
        <f>VLOOKUP(A115,Lists!$B$2:$G$200,5,FALSE)</f>
        <v>Drought/drier conditions,Floods</v>
      </c>
      <c r="F115" s="144">
        <f t="shared" si="15"/>
        <v>2</v>
      </c>
      <c r="G115" s="145">
        <f t="shared" si="16"/>
        <v>2</v>
      </c>
      <c r="H115" s="145" t="str">
        <f t="shared" si="17"/>
        <v>Low</v>
      </c>
      <c r="I115" s="146" t="str">
        <f>INDEX(Trends!$D$3:$D$404,MATCH(B115,Trends!$C$3:$C$404,0))</f>
        <v>Stable</v>
      </c>
      <c r="J115" s="145" t="str">
        <f>VLOOKUP($B115,Reliability!$A$3:$I$300,9,FALSE)</f>
        <v>Very High</v>
      </c>
      <c r="K115" s="147">
        <f t="shared" si="18"/>
        <v>2.1</v>
      </c>
      <c r="L115" s="147">
        <f>VLOOKUP($B115,'Impact of the crisis'!$C$6:$N$300,12,FALSE)</f>
        <v>3.1</v>
      </c>
      <c r="M115" s="147">
        <f>VLOOKUP($B115,'Impact of the crisis'!$C$6:$AB$300,26,FALSE)</f>
        <v>1.5</v>
      </c>
      <c r="N115" s="147">
        <f>VLOOKUP($B115,'Conditions of people affected'!$C$6:$R$300,16,FALSE)</f>
        <v>2.8</v>
      </c>
      <c r="O115" s="147">
        <f>VLOOKUP($B115,'Conditions of people affected'!$C$6:$R$300,9,FALSE)</f>
        <v>2.6</v>
      </c>
      <c r="P115" s="147">
        <f>VLOOKUP($B115,'Conditions of people affected'!$C$6:$R$300,15,FALSE)</f>
        <v>3</v>
      </c>
      <c r="Q115" s="147">
        <f t="shared" si="19"/>
        <v>0.7</v>
      </c>
      <c r="R115" s="147">
        <f>VLOOKUP($B115,'Complexity of the crisis'!$C$6:$AN$300,22,FALSE)</f>
        <v>0.9</v>
      </c>
      <c r="S115" s="147">
        <f>VLOOKUP($B115,'Complexity of the crisis'!$C$6:$AN$300,38,FALSE)</f>
        <v>0.5</v>
      </c>
      <c r="T115" s="151" t="str">
        <f>VLOOKUP(B115,Lists!$C$3:$E$300,3,FALSE)</f>
        <v>Asia</v>
      </c>
      <c r="U115" s="152">
        <f>VLOOKUP(B115,'INFORM Severity - hidden'!$C$5:$V$300,20,FALSE)</f>
        <v>45777</v>
      </c>
    </row>
    <row r="116" spans="1:21">
      <c r="A116" s="148" t="str">
        <f t="array" ref="A116">IFERROR(INDEX(Lists!$B$2:$B$200,SMALL(IF(Lists!$I$2:$I$200="Individual",ROW(Lists!$B$2:$B$200)),ROW(112:112))-1,1),"")</f>
        <v>Venezuelan refugees in Trinidad and Tobago</v>
      </c>
      <c r="B116" s="149" t="str">
        <f>VLOOKUP(A116,Lists!$B$2:$G$200,2,FALSE)</f>
        <v>TTO002</v>
      </c>
      <c r="C116" s="149" t="str">
        <f>VLOOKUP(B116,'INFORM Severity - hidden'!$C$5:$D$200,2,FALSE)</f>
        <v>Trinidad and Tobago</v>
      </c>
      <c r="D116" s="149" t="str">
        <f>VLOOKUP(A116,Lists!$B$2:$G$200,3,FALSE)</f>
        <v>TTO</v>
      </c>
      <c r="E116" s="150" t="str">
        <f>VLOOKUP(A116,Lists!$B$2:$G$200,5,FALSE)</f>
        <v>International Displacement</v>
      </c>
      <c r="F116" s="144">
        <f t="shared" si="15"/>
        <v>1.5</v>
      </c>
      <c r="G116" s="145">
        <f t="shared" si="16"/>
        <v>2</v>
      </c>
      <c r="H116" s="145" t="str">
        <f t="shared" si="17"/>
        <v>Low</v>
      </c>
      <c r="I116" s="146" t="str">
        <f>INDEX(Trends!$D$3:$D$404,MATCH(B116,Trends!$C$3:$C$404,0))</f>
        <v>Decreasing</v>
      </c>
      <c r="J116" s="145" t="str">
        <f>VLOOKUP($B116,Reliability!$A$3:$I$300,9,FALSE)</f>
        <v>High</v>
      </c>
      <c r="K116" s="147">
        <f t="shared" si="18"/>
        <v>2.5</v>
      </c>
      <c r="L116" s="147">
        <f>VLOOKUP($B116,'Impact of the crisis'!$C$6:$N$300,12,FALSE)</f>
        <v>3</v>
      </c>
      <c r="M116" s="147">
        <f>VLOOKUP($B116,'Impact of the crisis'!$C$6:$AB$300,26,FALSE)</f>
        <v>2.2000000000000002</v>
      </c>
      <c r="N116" s="147">
        <f>VLOOKUP($B116,'Conditions of people affected'!$C$6:$R$300,16,FALSE)</f>
        <v>0.8</v>
      </c>
      <c r="O116" s="147">
        <f>VLOOKUP($B116,'Conditions of people affected'!$C$6:$R$300,9,FALSE)</f>
        <v>0.6</v>
      </c>
      <c r="P116" s="147">
        <f>VLOOKUP($B116,'Conditions of people affected'!$C$6:$R$300,15,FALSE)</f>
        <v>1</v>
      </c>
      <c r="Q116" s="147">
        <f t="shared" si="19"/>
        <v>1.5</v>
      </c>
      <c r="R116" s="147">
        <f>VLOOKUP($B116,'Complexity of the crisis'!$C$6:$AN$300,22,FALSE)</f>
        <v>1.4</v>
      </c>
      <c r="S116" s="147">
        <f>VLOOKUP($B116,'Complexity of the crisis'!$C$6:$AN$300,38,FALSE)</f>
        <v>1.5</v>
      </c>
      <c r="T116" s="151" t="str">
        <f>VLOOKUP(B116,Lists!$C$3:$E$300,3,FALSE)</f>
        <v>Americas</v>
      </c>
      <c r="U116" s="152">
        <f>VLOOKUP(B116,'INFORM Severity - hidden'!$C$5:$V$300,20,FALSE)</f>
        <v>45777</v>
      </c>
    </row>
    <row r="117" spans="1:21">
      <c r="A117" s="148" t="str">
        <f t="array" ref="A117">IFERROR(INDEX(Lists!$B$2:$B$200,SMALL(IF(Lists!$I$2:$I$200="Individual",ROW(Lists!$B$2:$B$200)),ROW(113:113))-1,1),"")</f>
        <v>Mixed migration flows in Tunisia</v>
      </c>
      <c r="B117" s="149" t="str">
        <f>VLOOKUP(A117,Lists!$B$2:$G$200,2,FALSE)</f>
        <v>TUN002</v>
      </c>
      <c r="C117" s="149" t="str">
        <f>VLOOKUP(B117,'INFORM Severity - hidden'!$C$5:$D$200,2,FALSE)</f>
        <v>Tunisia</v>
      </c>
      <c r="D117" s="149" t="str">
        <f>VLOOKUP(A117,Lists!$B$2:$G$200,3,FALSE)</f>
        <v>TUN</v>
      </c>
      <c r="E117" s="150" t="str">
        <f>VLOOKUP(A117,Lists!$B$2:$G$200,5,FALSE)</f>
        <v>International Displacement</v>
      </c>
      <c r="F117" s="144">
        <f t="shared" si="15"/>
        <v>1.8</v>
      </c>
      <c r="G117" s="145">
        <f t="shared" si="16"/>
        <v>2</v>
      </c>
      <c r="H117" s="145" t="str">
        <f t="shared" si="17"/>
        <v>Low</v>
      </c>
      <c r="I117" s="146" t="str">
        <f>INDEX(Trends!$D$3:$D$404,MATCH(B117,Trends!$C$3:$C$404,0))</f>
        <v>Decreasing</v>
      </c>
      <c r="J117" s="145" t="str">
        <f>VLOOKUP($B117,Reliability!$A$3:$I$300,9,FALSE)</f>
        <v>Very High</v>
      </c>
      <c r="K117" s="147">
        <f t="shared" si="18"/>
        <v>2.4</v>
      </c>
      <c r="L117" s="147">
        <f>VLOOKUP($B117,'Impact of the crisis'!$C$6:$N$300,12,FALSE)</f>
        <v>1.6</v>
      </c>
      <c r="M117" s="147">
        <f>VLOOKUP($B117,'Impact of the crisis'!$C$6:$AB$300,26,FALSE)</f>
        <v>2.7</v>
      </c>
      <c r="N117" s="147">
        <f>VLOOKUP($B117,'Conditions of people affected'!$C$6:$R$300,16,FALSE)</f>
        <v>0.95</v>
      </c>
      <c r="O117" s="147">
        <f>VLOOKUP($B117,'Conditions of people affected'!$C$6:$R$300,9,FALSE)</f>
        <v>0.9</v>
      </c>
      <c r="P117" s="147">
        <f>VLOOKUP($B117,'Conditions of people affected'!$C$6:$R$300,15,FALSE)</f>
        <v>1</v>
      </c>
      <c r="Q117" s="147">
        <f t="shared" si="19"/>
        <v>2.5</v>
      </c>
      <c r="R117" s="147">
        <f>VLOOKUP($B117,'Complexity of the crisis'!$C$6:$AN$300,22,FALSE)</f>
        <v>2.5</v>
      </c>
      <c r="S117" s="147">
        <f>VLOOKUP($B117,'Complexity of the crisis'!$C$6:$AN$300,38,FALSE)</f>
        <v>2.5</v>
      </c>
      <c r="T117" s="151" t="str">
        <f>VLOOKUP(B117,Lists!$C$3:$E$300,3,FALSE)</f>
        <v>Africa</v>
      </c>
      <c r="U117" s="152">
        <f>VLOOKUP(B117,'INFORM Severity - hidden'!$C$5:$V$300,20,FALSE)</f>
        <v>45757</v>
      </c>
    </row>
    <row r="118" spans="1:21">
      <c r="A118" s="148" t="str">
        <f t="array" ref="A118">IFERROR(INDEX(Lists!$B$2:$B$200,SMALL(IF(Lists!$I$2:$I$200="Individual",ROW(Lists!$B$2:$B$200)),ROW(114:114))-1,1),"")</f>
        <v>Syrian Refugees in Türkiye</v>
      </c>
      <c r="B118" s="149" t="str">
        <f>VLOOKUP(A118,Lists!$B$2:$G$200,2,FALSE)</f>
        <v>TUR002</v>
      </c>
      <c r="C118" s="149" t="str">
        <f>VLOOKUP(B118,'INFORM Severity - hidden'!$C$5:$D$200,2,FALSE)</f>
        <v>Türkiye</v>
      </c>
      <c r="D118" s="149" t="str">
        <f>VLOOKUP(A118,Lists!$B$2:$G$200,3,FALSE)</f>
        <v>TUR</v>
      </c>
      <c r="E118" s="150" t="str">
        <f>VLOOKUP(A118,Lists!$B$2:$G$200,5,FALSE)</f>
        <v>International Displacement</v>
      </c>
      <c r="F118" s="144">
        <f t="shared" si="15"/>
        <v>2.9</v>
      </c>
      <c r="G118" s="145">
        <f t="shared" si="16"/>
        <v>3</v>
      </c>
      <c r="H118" s="145" t="str">
        <f t="shared" si="17"/>
        <v>Medium</v>
      </c>
      <c r="I118" s="146" t="str">
        <f>INDEX(Trends!$D$3:$D$404,MATCH(B118,Trends!$C$3:$C$404,0))</f>
        <v>Decreasing</v>
      </c>
      <c r="J118" s="145" t="str">
        <f>VLOOKUP($B118,Reliability!$A$3:$I$300,9,FALSE)</f>
        <v>Very High</v>
      </c>
      <c r="K118" s="147">
        <f t="shared" si="18"/>
        <v>3.1</v>
      </c>
      <c r="L118" s="147">
        <f>VLOOKUP($B118,'Impact of the crisis'!$C$6:$N$300,12,FALSE)</f>
        <v>3.2</v>
      </c>
      <c r="M118" s="147">
        <f>VLOOKUP($B118,'Impact of the crisis'!$C$6:$AB$300,26,FALSE)</f>
        <v>3</v>
      </c>
      <c r="N118" s="147">
        <f>VLOOKUP($B118,'Conditions of people affected'!$C$6:$R$300,16,FALSE)</f>
        <v>2.95</v>
      </c>
      <c r="O118" s="147">
        <f>VLOOKUP($B118,'Conditions of people affected'!$C$6:$R$300,9,FALSE)</f>
        <v>3.9</v>
      </c>
      <c r="P118" s="147">
        <f>VLOOKUP($B118,'Conditions of people affected'!$C$6:$R$300,15,FALSE)</f>
        <v>2</v>
      </c>
      <c r="Q118" s="147">
        <f t="shared" si="19"/>
        <v>2.7</v>
      </c>
      <c r="R118" s="147">
        <f>VLOOKUP($B118,'Complexity of the crisis'!$C$6:$AN$300,22,FALSE)</f>
        <v>2.8</v>
      </c>
      <c r="S118" s="147">
        <f>VLOOKUP($B118,'Complexity of the crisis'!$C$6:$AN$300,38,FALSE)</f>
        <v>2.5</v>
      </c>
      <c r="T118" s="151" t="str">
        <f>VLOOKUP(B118,Lists!$C$3:$E$300,3,FALSE)</f>
        <v>Middle east</v>
      </c>
      <c r="U118" s="152">
        <f>VLOOKUP(B118,'INFORM Severity - hidden'!$C$5:$V$300,20,FALSE)</f>
        <v>45771</v>
      </c>
    </row>
    <row r="119" spans="1:21">
      <c r="A119" s="148" t="str">
        <f t="array" ref="A119">IFERROR(INDEX(Lists!$B$2:$B$200,SMALL(IF(Lists!$I$2:$I$200="Individual",ROW(Lists!$B$2:$B$200)),ROW(115:115))-1,1),"")</f>
        <v>Mixed Migration Flows in Türkiye</v>
      </c>
      <c r="B119" s="149" t="str">
        <f>VLOOKUP(A119,Lists!$B$2:$G$200,2,FALSE)</f>
        <v>TUR003</v>
      </c>
      <c r="C119" s="149" t="str">
        <f>VLOOKUP(B119,'INFORM Severity - hidden'!$C$5:$D$200,2,FALSE)</f>
        <v>Türkiye</v>
      </c>
      <c r="D119" s="149" t="str">
        <f>VLOOKUP(A119,Lists!$B$2:$G$200,3,FALSE)</f>
        <v>TUR</v>
      </c>
      <c r="E119" s="150" t="str">
        <f>VLOOKUP(A119,Lists!$B$2:$G$200,5,FALSE)</f>
        <v>International Displacement</v>
      </c>
      <c r="F119" s="144">
        <f t="shared" si="15"/>
        <v>2.1</v>
      </c>
      <c r="G119" s="145">
        <f t="shared" si="16"/>
        <v>3</v>
      </c>
      <c r="H119" s="145" t="str">
        <f t="shared" si="17"/>
        <v>Medium</v>
      </c>
      <c r="I119" s="146" t="str">
        <f>INDEX(Trends!$D$3:$D$404,MATCH(B119,Trends!$C$3:$C$404,0))</f>
        <v>Decreasing</v>
      </c>
      <c r="J119" s="145" t="str">
        <f>VLOOKUP($B119,Reliability!$A$3:$I$300,9,FALSE)</f>
        <v>High</v>
      </c>
      <c r="K119" s="147">
        <f t="shared" si="18"/>
        <v>2.4</v>
      </c>
      <c r="L119" s="147">
        <f>VLOOKUP($B119,'Impact of the crisis'!$C$6:$N$300,12,FALSE)</f>
        <v>2.4</v>
      </c>
      <c r="M119" s="147">
        <f>VLOOKUP($B119,'Impact of the crisis'!$C$6:$AB$300,26,FALSE)</f>
        <v>2.4</v>
      </c>
      <c r="N119" s="147">
        <f>VLOOKUP($B119,'Conditions of people affected'!$C$6:$R$300,16,FALSE)</f>
        <v>1.6</v>
      </c>
      <c r="O119" s="147">
        <f>VLOOKUP($B119,'Conditions of people affected'!$C$6:$R$300,9,FALSE)</f>
        <v>2.2000000000000002</v>
      </c>
      <c r="P119" s="147">
        <f>VLOOKUP($B119,'Conditions of people affected'!$C$6:$R$300,15,FALSE)</f>
        <v>1</v>
      </c>
      <c r="Q119" s="147">
        <f t="shared" si="19"/>
        <v>2.7</v>
      </c>
      <c r="R119" s="147">
        <f>VLOOKUP($B119,'Complexity of the crisis'!$C$6:$AN$300,22,FALSE)</f>
        <v>2.8</v>
      </c>
      <c r="S119" s="147">
        <f>VLOOKUP($B119,'Complexity of the crisis'!$C$6:$AN$300,38,FALSE)</f>
        <v>2.5</v>
      </c>
      <c r="T119" s="151" t="str">
        <f>VLOOKUP(B119,Lists!$C$3:$E$300,3,FALSE)</f>
        <v>Middle east</v>
      </c>
      <c r="U119" s="152">
        <f>VLOOKUP(B119,'INFORM Severity - hidden'!$C$5:$V$300,20,FALSE)</f>
        <v>45771</v>
      </c>
    </row>
    <row r="120" spans="1:21">
      <c r="A120" s="148" t="str">
        <f t="array" ref="A120">IFERROR(INDEX(Lists!$B$2:$B$200,SMALL(IF(Lists!$I$2:$I$200="Individual",ROW(Lists!$B$2:$B$200)),ROW(116:116))-1,1),"")</f>
        <v>Türkiye / Syria earthquake in Türkiye</v>
      </c>
      <c r="B120" s="149" t="str">
        <f>VLOOKUP(A120,Lists!$B$2:$G$200,2,FALSE)</f>
        <v>TUR005</v>
      </c>
      <c r="C120" s="149" t="str">
        <f>VLOOKUP(B120,'INFORM Severity - hidden'!$C$5:$D$200,2,FALSE)</f>
        <v>Türkiye</v>
      </c>
      <c r="D120" s="149" t="str">
        <f>VLOOKUP(A120,Lists!$B$2:$G$200,3,FALSE)</f>
        <v>TUR</v>
      </c>
      <c r="E120" s="150" t="str">
        <f>VLOOKUP(A120,Lists!$B$2:$G$200,5,FALSE)</f>
        <v>Earthquake</v>
      </c>
      <c r="F120" s="144">
        <f t="shared" si="15"/>
        <v>3.2</v>
      </c>
      <c r="G120" s="145">
        <f t="shared" si="16"/>
        <v>4</v>
      </c>
      <c r="H120" s="145" t="str">
        <f t="shared" si="17"/>
        <v>High</v>
      </c>
      <c r="I120" s="146" t="str">
        <f>INDEX(Trends!$D$3:$D$404,MATCH(B120,Trends!$C$3:$C$404,0))</f>
        <v>Increasing</v>
      </c>
      <c r="J120" s="145" t="str">
        <f>VLOOKUP($B120,Reliability!$A$3:$I$300,9,FALSE)</f>
        <v>High</v>
      </c>
      <c r="K120" s="147">
        <f t="shared" si="18"/>
        <v>2.6</v>
      </c>
      <c r="L120" s="147">
        <f>VLOOKUP($B120,'Impact of the crisis'!$C$6:$N$300,12,FALSE)</f>
        <v>2.2000000000000002</v>
      </c>
      <c r="M120" s="147">
        <f>VLOOKUP($B120,'Impact of the crisis'!$C$6:$AB$300,26,FALSE)</f>
        <v>2.8</v>
      </c>
      <c r="N120" s="147">
        <f>VLOOKUP($B120,'Conditions of people affected'!$C$6:$R$300,16,FALSE)</f>
        <v>3.85</v>
      </c>
      <c r="O120" s="147">
        <f>VLOOKUP($B120,'Conditions of people affected'!$C$6:$R$300,9,FALSE)</f>
        <v>4.7</v>
      </c>
      <c r="P120" s="147">
        <f>VLOOKUP($B120,'Conditions of people affected'!$C$6:$R$300,15,FALSE)</f>
        <v>3</v>
      </c>
      <c r="Q120" s="147">
        <f t="shared" si="19"/>
        <v>2.4</v>
      </c>
      <c r="R120" s="147">
        <f>VLOOKUP($B120,'Complexity of the crisis'!$C$6:$AN$300,22,FALSE)</f>
        <v>2.8</v>
      </c>
      <c r="S120" s="147">
        <f>VLOOKUP($B120,'Complexity of the crisis'!$C$6:$AN$300,38,FALSE)</f>
        <v>2</v>
      </c>
      <c r="T120" s="151" t="str">
        <f>VLOOKUP(B120,Lists!$C$3:$E$300,3,FALSE)</f>
        <v>Middle east</v>
      </c>
      <c r="U120" s="152">
        <f>VLOOKUP(B120,'INFORM Severity - hidden'!$C$5:$V$300,20,FALSE)</f>
        <v>45771</v>
      </c>
    </row>
    <row r="121" spans="1:21">
      <c r="A121" s="148" t="str">
        <f t="array" ref="A121">IFERROR(INDEX(Lists!$B$2:$B$200,SMALL(IF(Lists!$I$2:$I$200="Individual",ROW(Lists!$B$2:$B$200)),ROW(117:117))-1,1),"")</f>
        <v>International Displacement in Tanzania</v>
      </c>
      <c r="B121" s="149" t="str">
        <f>VLOOKUP(A121,Lists!$B$2:$G$200,2,FALSE)</f>
        <v>TZA002</v>
      </c>
      <c r="C121" s="149" t="str">
        <f>VLOOKUP(B121,'INFORM Severity - hidden'!$C$5:$D$200,2,FALSE)</f>
        <v>Tanzania</v>
      </c>
      <c r="D121" s="149" t="str">
        <f>VLOOKUP(A121,Lists!$B$2:$G$200,3,FALSE)</f>
        <v>TZA</v>
      </c>
      <c r="E121" s="150" t="str">
        <f>VLOOKUP(A121,Lists!$B$2:$G$200,5,FALSE)</f>
        <v>International Displacement</v>
      </c>
      <c r="F121" s="144">
        <f t="shared" si="15"/>
        <v>2</v>
      </c>
      <c r="G121" s="145">
        <f t="shared" si="16"/>
        <v>2</v>
      </c>
      <c r="H121" s="145" t="str">
        <f t="shared" si="17"/>
        <v>Low</v>
      </c>
      <c r="I121" s="146" t="str">
        <f>INDEX(Trends!$D$3:$D$404,MATCH(B121,Trends!$C$3:$C$404,0))</f>
        <v>Decreasing</v>
      </c>
      <c r="J121" s="145" t="str">
        <f>VLOOKUP($B121,Reliability!$A$3:$I$300,9,FALSE)</f>
        <v>High</v>
      </c>
      <c r="K121" s="147">
        <f t="shared" si="18"/>
        <v>2.7</v>
      </c>
      <c r="L121" s="147">
        <f>VLOOKUP($B121,'Impact of the crisis'!$C$6:$N$300,12,FALSE)</f>
        <v>2.4</v>
      </c>
      <c r="M121" s="147">
        <f>VLOOKUP($B121,'Impact of the crisis'!$C$6:$AB$300,26,FALSE)</f>
        <v>2.9</v>
      </c>
      <c r="N121" s="147">
        <f>VLOOKUP($B121,'Conditions of people affected'!$C$6:$R$300,16,FALSE)</f>
        <v>1.65</v>
      </c>
      <c r="O121" s="147">
        <f>VLOOKUP($B121,'Conditions of people affected'!$C$6:$R$300,9,FALSE)</f>
        <v>2.2999999999999998</v>
      </c>
      <c r="P121" s="147">
        <f>VLOOKUP($B121,'Conditions of people affected'!$C$6:$R$300,15,FALSE)</f>
        <v>1</v>
      </c>
      <c r="Q121" s="147">
        <f t="shared" si="19"/>
        <v>2</v>
      </c>
      <c r="R121" s="147">
        <f>VLOOKUP($B121,'Complexity of the crisis'!$C$6:$AN$300,22,FALSE)</f>
        <v>2</v>
      </c>
      <c r="S121" s="147">
        <f>VLOOKUP($B121,'Complexity of the crisis'!$C$6:$AN$300,38,FALSE)</f>
        <v>2</v>
      </c>
      <c r="T121" s="151" t="str">
        <f>VLOOKUP(B121,Lists!$C$3:$E$300,3,FALSE)</f>
        <v>Africa</v>
      </c>
      <c r="U121" s="152">
        <f>VLOOKUP(B121,'INFORM Severity - hidden'!$C$5:$V$300,20,FALSE)</f>
        <v>45777</v>
      </c>
    </row>
    <row r="122" spans="1:21">
      <c r="A122" s="148" t="str">
        <f t="array" ref="A122">IFERROR(INDEX(Lists!$B$2:$B$200,SMALL(IF(Lists!$I$2:$I$200="Individual",ROW(Lists!$B$2:$B$200)),ROW(118:118))-1,1),"")</f>
        <v>Food Security Crisis in North-East Tanzania</v>
      </c>
      <c r="B122" s="149" t="str">
        <f>VLOOKUP(A122,Lists!$B$2:$G$200,2,FALSE)</f>
        <v>TZA003</v>
      </c>
      <c r="C122" s="149" t="str">
        <f>VLOOKUP(B122,'INFORM Severity - hidden'!$C$5:$D$200,2,FALSE)</f>
        <v>Tanzania</v>
      </c>
      <c r="D122" s="149" t="str">
        <f>VLOOKUP(A122,Lists!$B$2:$G$200,3,FALSE)</f>
        <v>TZA</v>
      </c>
      <c r="E122" s="150" t="str">
        <f>VLOOKUP(A122,Lists!$B$2:$G$200,5,FALSE)</f>
        <v>Drought/drier conditions</v>
      </c>
      <c r="F122" s="144">
        <f t="shared" si="15"/>
        <v>2.5</v>
      </c>
      <c r="G122" s="145">
        <f t="shared" si="16"/>
        <v>3</v>
      </c>
      <c r="H122" s="145" t="str">
        <f t="shared" si="17"/>
        <v>Medium</v>
      </c>
      <c r="I122" s="146" t="str">
        <f>INDEX(Trends!$D$3:$D$404,MATCH(B122,Trends!$C$3:$C$404,0))</f>
        <v>Increasing</v>
      </c>
      <c r="J122" s="145" t="str">
        <f>VLOOKUP($B122,Reliability!$A$3:$I$300,9,FALSE)</f>
        <v>Medium</v>
      </c>
      <c r="K122" s="147">
        <f t="shared" si="18"/>
        <v>2.1</v>
      </c>
      <c r="L122" s="147">
        <f>VLOOKUP($B122,'Impact of the crisis'!$C$6:$N$300,12,FALSE)</f>
        <v>1.8</v>
      </c>
      <c r="M122" s="147">
        <f>VLOOKUP($B122,'Impact of the crisis'!$C$6:$AB$300,26,FALSE)</f>
        <v>2.2999999999999998</v>
      </c>
      <c r="N122" s="147">
        <f>VLOOKUP($B122,'Conditions of people affected'!$C$6:$R$300,16,FALSE)</f>
        <v>2.9</v>
      </c>
      <c r="O122" s="147">
        <f>VLOOKUP($B122,'Conditions of people affected'!$C$6:$R$300,9,FALSE)</f>
        <v>2.8</v>
      </c>
      <c r="P122" s="147">
        <f>VLOOKUP($B122,'Conditions of people affected'!$C$6:$R$300,15,FALSE)</f>
        <v>3</v>
      </c>
      <c r="Q122" s="147">
        <f t="shared" si="19"/>
        <v>2</v>
      </c>
      <c r="R122" s="147">
        <f>VLOOKUP($B122,'Complexity of the crisis'!$C$6:$AN$300,22,FALSE)</f>
        <v>2</v>
      </c>
      <c r="S122" s="147">
        <f>VLOOKUP($B122,'Complexity of the crisis'!$C$6:$AN$300,38,FALSE)</f>
        <v>2</v>
      </c>
      <c r="T122" s="151" t="str">
        <f>VLOOKUP(B122,Lists!$C$3:$E$300,3,FALSE)</f>
        <v>Africa</v>
      </c>
      <c r="U122" s="152">
        <f>VLOOKUP(B122,'INFORM Severity - hidden'!$C$5:$V$300,20,FALSE)</f>
        <v>45777</v>
      </c>
    </row>
    <row r="123" spans="1:21">
      <c r="A123" s="148" t="str">
        <f t="array" ref="A123">IFERROR(INDEX(Lists!$B$2:$B$200,SMALL(IF(Lists!$I$2:$I$200="Individual",ROW(Lists!$B$2:$B$200)),ROW(119:119))-1,1),"")</f>
        <v>International Displacement in Uganda</v>
      </c>
      <c r="B123" s="149" t="str">
        <f>VLOOKUP(A123,Lists!$B$2:$G$200,2,FALSE)</f>
        <v>UGA005</v>
      </c>
      <c r="C123" s="149" t="str">
        <f>VLOOKUP(B123,'INFORM Severity - hidden'!$C$5:$D$200,2,FALSE)</f>
        <v>Uganda</v>
      </c>
      <c r="D123" s="149" t="str">
        <f>VLOOKUP(A123,Lists!$B$2:$G$200,3,FALSE)</f>
        <v>UGA</v>
      </c>
      <c r="E123" s="150" t="str">
        <f>VLOOKUP(A123,Lists!$B$2:$G$200,5,FALSE)</f>
        <v>International Displacement</v>
      </c>
      <c r="F123" s="144">
        <f t="shared" si="15"/>
        <v>3.3</v>
      </c>
      <c r="G123" s="145">
        <f t="shared" si="16"/>
        <v>4</v>
      </c>
      <c r="H123" s="145" t="str">
        <f t="shared" si="17"/>
        <v>High</v>
      </c>
      <c r="I123" s="146" t="str">
        <f>INDEX(Trends!$D$3:$D$404,MATCH(B123,Trends!$C$3:$C$404,0))</f>
        <v>Stable</v>
      </c>
      <c r="J123" s="145" t="str">
        <f>VLOOKUP($B123,Reliability!$A$3:$I$300,9,FALSE)</f>
        <v>High</v>
      </c>
      <c r="K123" s="147">
        <f t="shared" si="18"/>
        <v>3.3</v>
      </c>
      <c r="L123" s="147">
        <f>VLOOKUP($B123,'Impact of the crisis'!$C$6:$N$300,12,FALSE)</f>
        <v>1.7</v>
      </c>
      <c r="M123" s="147">
        <f>VLOOKUP($B123,'Impact of the crisis'!$C$6:$AB$300,26,FALSE)</f>
        <v>3.9</v>
      </c>
      <c r="N123" s="147">
        <f>VLOOKUP($B123,'Conditions of people affected'!$C$6:$R$300,16,FALSE)</f>
        <v>3.4</v>
      </c>
      <c r="O123" s="147">
        <f>VLOOKUP($B123,'Conditions of people affected'!$C$6:$R$300,9,FALSE)</f>
        <v>3.8</v>
      </c>
      <c r="P123" s="147">
        <f>VLOOKUP($B123,'Conditions of people affected'!$C$6:$R$300,15,FALSE)</f>
        <v>3</v>
      </c>
      <c r="Q123" s="147">
        <f t="shared" si="19"/>
        <v>3.2</v>
      </c>
      <c r="R123" s="147">
        <f>VLOOKUP($B123,'Complexity of the crisis'!$C$6:$AN$300,22,FALSE)</f>
        <v>3.7</v>
      </c>
      <c r="S123" s="147">
        <f>VLOOKUP($B123,'Complexity of the crisis'!$C$6:$AN$300,38,FALSE)</f>
        <v>2.5</v>
      </c>
      <c r="T123" s="151" t="str">
        <f>VLOOKUP(B123,Lists!$C$3:$E$300,3,FALSE)</f>
        <v>Africa</v>
      </c>
      <c r="U123" s="152">
        <f>VLOOKUP(B123,'INFORM Severity - hidden'!$C$5:$V$300,20,FALSE)</f>
        <v>45776</v>
      </c>
    </row>
    <row r="124" spans="1:21">
      <c r="A124" s="148" t="str">
        <f t="array" ref="A124">IFERROR(INDEX(Lists!$B$2:$B$200,SMALL(IF(Lists!$I$2:$I$200="Individual",ROW(Lists!$B$2:$B$200)),ROW(120:120))-1,1),"")</f>
        <v>Russia-Ukraine conflict</v>
      </c>
      <c r="B124" s="149" t="str">
        <f>VLOOKUP(A124,Lists!$B$2:$G$200,2,FALSE)</f>
        <v>UKR002</v>
      </c>
      <c r="C124" s="149" t="str">
        <f>VLOOKUP(B124,'INFORM Severity - hidden'!$C$5:$D$200,2,FALSE)</f>
        <v>Ukraine</v>
      </c>
      <c r="D124" s="149" t="str">
        <f>VLOOKUP(A124,Lists!$B$2:$G$200,3,FALSE)</f>
        <v>UKR</v>
      </c>
      <c r="E124" s="150" t="str">
        <f>VLOOKUP(A124,Lists!$B$2:$G$200,5,FALSE)</f>
        <v>Conflict/ Violence,International Displacement</v>
      </c>
      <c r="F124" s="144">
        <f t="shared" si="15"/>
        <v>4.3</v>
      </c>
      <c r="G124" s="145">
        <f t="shared" si="16"/>
        <v>5</v>
      </c>
      <c r="H124" s="145" t="str">
        <f t="shared" si="17"/>
        <v>Very High</v>
      </c>
      <c r="I124" s="146" t="str">
        <f>INDEX(Trends!$D$3:$D$404,MATCH(B124,Trends!$C$3:$C$404,0))</f>
        <v>Decreasing</v>
      </c>
      <c r="J124" s="145" t="str">
        <f>VLOOKUP($B124,Reliability!$A$3:$I$300,9,FALSE)</f>
        <v>Very High</v>
      </c>
      <c r="K124" s="147">
        <f t="shared" si="18"/>
        <v>4.4000000000000004</v>
      </c>
      <c r="L124" s="147">
        <f>VLOOKUP($B124,'Impact of the crisis'!$C$6:$N$300,12,FALSE)</f>
        <v>4.9000000000000004</v>
      </c>
      <c r="M124" s="147">
        <f>VLOOKUP($B124,'Impact of the crisis'!$C$6:$AB$300,26,FALSE)</f>
        <v>4</v>
      </c>
      <c r="N124" s="147">
        <f>VLOOKUP($B124,'Conditions of people affected'!$C$6:$R$300,16,FALSE)</f>
        <v>4.5</v>
      </c>
      <c r="O124" s="147">
        <f>VLOOKUP($B124,'Conditions of people affected'!$C$6:$R$300,9,FALSE)</f>
        <v>5</v>
      </c>
      <c r="P124" s="147">
        <f>VLOOKUP($B124,'Conditions of people affected'!$C$6:$R$300,15,FALSE)</f>
        <v>4</v>
      </c>
      <c r="Q124" s="147">
        <f t="shared" si="19"/>
        <v>4</v>
      </c>
      <c r="R124" s="147">
        <f>VLOOKUP($B124,'Complexity of the crisis'!$C$6:$AN$300,22,FALSE)</f>
        <v>2.2999999999999998</v>
      </c>
      <c r="S124" s="147">
        <f>VLOOKUP($B124,'Complexity of the crisis'!$C$6:$AN$300,38,FALSE)</f>
        <v>5</v>
      </c>
      <c r="T124" s="151" t="str">
        <f>VLOOKUP(B124,Lists!$C$3:$E$300,3,FALSE)</f>
        <v>Europe</v>
      </c>
      <c r="U124" s="152">
        <f>VLOOKUP(B124,'INFORM Severity - hidden'!$C$5:$V$300,20,FALSE)</f>
        <v>45773</v>
      </c>
    </row>
    <row r="125" spans="1:21">
      <c r="A125" s="148" t="str">
        <f t="array" ref="A125">IFERROR(INDEX(Lists!$B$2:$B$200,SMALL(IF(Lists!$I$2:$I$200="Individual",ROW(Lists!$B$2:$B$200)),ROW(121:121))-1,1),"")</f>
        <v>Complex crisis in Venezuela</v>
      </c>
      <c r="B125" s="149" t="str">
        <f>VLOOKUP(A125,Lists!$B$2:$G$200,2,FALSE)</f>
        <v>VEN001</v>
      </c>
      <c r="C125" s="149" t="str">
        <f>VLOOKUP(B125,'INFORM Severity - hidden'!$C$5:$D$200,2,FALSE)</f>
        <v>Venezuela</v>
      </c>
      <c r="D125" s="149" t="str">
        <f>VLOOKUP(A125,Lists!$B$2:$G$200,3,FALSE)</f>
        <v>VEN</v>
      </c>
      <c r="E125" s="150" t="str">
        <f>VLOOKUP(A125,Lists!$B$2:$G$200,5,FALSE)</f>
        <v>Political/economic crisis,Conflict/ Violence,International Displacement</v>
      </c>
      <c r="F125" s="144">
        <f t="shared" si="15"/>
        <v>4</v>
      </c>
      <c r="G125" s="145">
        <f t="shared" si="16"/>
        <v>4</v>
      </c>
      <c r="H125" s="145" t="str">
        <f t="shared" si="17"/>
        <v>High</v>
      </c>
      <c r="I125" s="146" t="str">
        <f>INDEX(Trends!$D$3:$D$404,MATCH(B125,Trends!$C$3:$C$404,0))</f>
        <v>Stable</v>
      </c>
      <c r="J125" s="145" t="str">
        <f>VLOOKUP($B125,Reliability!$A$3:$I$300,9,FALSE)</f>
        <v>Very High</v>
      </c>
      <c r="K125" s="147">
        <f t="shared" si="18"/>
        <v>4.4000000000000004</v>
      </c>
      <c r="L125" s="147">
        <f>VLOOKUP($B125,'Impact of the crisis'!$C$6:$N$300,12,FALSE)</f>
        <v>4.9000000000000004</v>
      </c>
      <c r="M125" s="147">
        <f>VLOOKUP($B125,'Impact of the crisis'!$C$6:$AB$300,26,FALSE)</f>
        <v>4</v>
      </c>
      <c r="N125" s="147">
        <f>VLOOKUP($B125,'Conditions of people affected'!$C$6:$R$300,16,FALSE)</f>
        <v>3.9</v>
      </c>
      <c r="O125" s="147">
        <f>VLOOKUP($B125,'Conditions of people affected'!$C$6:$R$300,9,FALSE)</f>
        <v>4.8</v>
      </c>
      <c r="P125" s="147">
        <f>VLOOKUP($B125,'Conditions of people affected'!$C$6:$R$300,15,FALSE)</f>
        <v>3</v>
      </c>
      <c r="Q125" s="147">
        <f t="shared" si="19"/>
        <v>3.7</v>
      </c>
      <c r="R125" s="147">
        <f>VLOOKUP($B125,'Complexity of the crisis'!$C$6:$AN$300,22,FALSE)</f>
        <v>3.3</v>
      </c>
      <c r="S125" s="147">
        <f>VLOOKUP($B125,'Complexity of the crisis'!$C$6:$AN$300,38,FALSE)</f>
        <v>4</v>
      </c>
      <c r="T125" s="151" t="str">
        <f>VLOOKUP(B125,Lists!$C$3:$E$300,3,FALSE)</f>
        <v>Americas</v>
      </c>
      <c r="U125" s="152">
        <f>VLOOKUP(B125,'INFORM Severity - hidden'!$C$5:$V$300,20,FALSE)</f>
        <v>45777</v>
      </c>
    </row>
    <row r="126" spans="1:21">
      <c r="A126" s="148" t="str">
        <f t="array" ref="A126">IFERROR(INDEX(Lists!$B$2:$B$200,SMALL(IF(Lists!$I$2:$I$200="Individual",ROW(Lists!$B$2:$B$200)),ROW(122:122))-1,1),"")</f>
        <v>Conflict in Yemen</v>
      </c>
      <c r="B126" s="149" t="str">
        <f>VLOOKUP(A126,Lists!$B$2:$G$200,2,FALSE)</f>
        <v>YEM001</v>
      </c>
      <c r="C126" s="149" t="str">
        <f>VLOOKUP(B126,'INFORM Severity - hidden'!$C$5:$D$200,2,FALSE)</f>
        <v>Yemen</v>
      </c>
      <c r="D126" s="149" t="str">
        <f>VLOOKUP(A126,Lists!$B$2:$G$200,3,FALSE)</f>
        <v>YEM</v>
      </c>
      <c r="E126" s="150" t="str">
        <f>VLOOKUP(A126,Lists!$B$2:$G$200,5,FALSE)</f>
        <v>Conflict/ Violence</v>
      </c>
      <c r="F126" s="144">
        <f t="shared" si="15"/>
        <v>4.5</v>
      </c>
      <c r="G126" s="145">
        <f t="shared" si="16"/>
        <v>5</v>
      </c>
      <c r="H126" s="145" t="str">
        <f t="shared" si="17"/>
        <v>Very High</v>
      </c>
      <c r="I126" s="146" t="str">
        <f>INDEX(Trends!$D$3:$D$404,MATCH(B126,Trends!$C$3:$C$404,0))</f>
        <v>Decreasing</v>
      </c>
      <c r="J126" s="145" t="str">
        <f>VLOOKUP($B126,Reliability!$A$3:$I$300,9,FALSE)</f>
        <v>Very High</v>
      </c>
      <c r="K126" s="147">
        <f t="shared" si="18"/>
        <v>4.7</v>
      </c>
      <c r="L126" s="147">
        <f>VLOOKUP($B126,'Impact of the crisis'!$C$6:$N$300,12,FALSE)</f>
        <v>4.9000000000000004</v>
      </c>
      <c r="M126" s="147">
        <f>VLOOKUP($B126,'Impact of the crisis'!$C$6:$AB$300,26,FALSE)</f>
        <v>4.5999999999999996</v>
      </c>
      <c r="N126" s="147">
        <f>VLOOKUP($B126,'Conditions of people affected'!$C$6:$R$300,16,FALSE)</f>
        <v>4.5</v>
      </c>
      <c r="O126" s="147">
        <f>VLOOKUP($B126,'Conditions of people affected'!$C$6:$R$300,9,FALSE)</f>
        <v>5</v>
      </c>
      <c r="P126" s="147">
        <f>VLOOKUP($B126,'Conditions of people affected'!$C$6:$R$300,15,FALSE)</f>
        <v>4</v>
      </c>
      <c r="Q126" s="147">
        <f t="shared" si="19"/>
        <v>4.5</v>
      </c>
      <c r="R126" s="147">
        <f>VLOOKUP($B126,'Complexity of the crisis'!$C$6:$AN$300,22,FALSE)</f>
        <v>3.9</v>
      </c>
      <c r="S126" s="147">
        <f>VLOOKUP($B126,'Complexity of the crisis'!$C$6:$AN$300,38,FALSE)</f>
        <v>5</v>
      </c>
      <c r="T126" s="151" t="str">
        <f>VLOOKUP(B126,Lists!$C$3:$E$300,3,FALSE)</f>
        <v>Middle east</v>
      </c>
      <c r="U126" s="152">
        <f>VLOOKUP(B126,'INFORM Severity - hidden'!$C$5:$V$300,20,FALSE)</f>
        <v>45762</v>
      </c>
    </row>
    <row r="127" spans="1:21">
      <c r="A127" s="148" t="str">
        <f t="array" ref="A127">IFERROR(INDEX(Lists!$B$2:$B$200,SMALL(IF(Lists!$I$2:$I$200="Individual",ROW(Lists!$B$2:$B$200)),ROW(123:123))-1,1),"")</f>
        <v>Mixed migration flows in Yemen</v>
      </c>
      <c r="B127" s="149" t="str">
        <f>VLOOKUP(A127,Lists!$B$2:$G$200,2,FALSE)</f>
        <v>YEM002</v>
      </c>
      <c r="C127" s="149" t="str">
        <f>VLOOKUP(B127,'INFORM Severity - hidden'!$C$5:$D$200,2,FALSE)</f>
        <v>Yemen</v>
      </c>
      <c r="D127" s="149" t="str">
        <f>VLOOKUP(A127,Lists!$B$2:$G$200,3,FALSE)</f>
        <v>YEM</v>
      </c>
      <c r="E127" s="150" t="str">
        <f>VLOOKUP(A127,Lists!$B$2:$G$200,5,FALSE)</f>
        <v>International Displacement</v>
      </c>
      <c r="F127" s="144">
        <f t="shared" si="15"/>
        <v>2.4</v>
      </c>
      <c r="G127" s="145">
        <f t="shared" si="16"/>
        <v>3</v>
      </c>
      <c r="H127" s="145" t="str">
        <f t="shared" si="17"/>
        <v>Medium</v>
      </c>
      <c r="I127" s="146" t="str">
        <f>INDEX(Trends!$D$3:$D$404,MATCH(B127,Trends!$C$3:$C$404,0))</f>
        <v>Decreasing</v>
      </c>
      <c r="J127" s="145" t="str">
        <f>VLOOKUP($B127,Reliability!$A$3:$I$300,9,FALSE)</f>
        <v>Very High</v>
      </c>
      <c r="K127" s="147">
        <f t="shared" si="18"/>
        <v>2.6</v>
      </c>
      <c r="L127" s="147">
        <f>VLOOKUP($B127,'Impact of the crisis'!$C$6:$N$300,12,FALSE)</f>
        <v>1.9</v>
      </c>
      <c r="M127" s="147">
        <f>VLOOKUP($B127,'Impact of the crisis'!$C$6:$AB$300,26,FALSE)</f>
        <v>2.9</v>
      </c>
      <c r="N127" s="147">
        <f>VLOOKUP($B127,'Conditions of people affected'!$C$6:$R$300,16,FALSE)</f>
        <v>1.55</v>
      </c>
      <c r="O127" s="147">
        <f>VLOOKUP($B127,'Conditions of people affected'!$C$6:$R$300,9,FALSE)</f>
        <v>2.1</v>
      </c>
      <c r="P127" s="147">
        <f>VLOOKUP($B127,'Conditions of people affected'!$C$6:$R$300,15,FALSE)</f>
        <v>1</v>
      </c>
      <c r="Q127" s="147">
        <f t="shared" si="19"/>
        <v>3.5</v>
      </c>
      <c r="R127" s="147">
        <f>VLOOKUP($B127,'Complexity of the crisis'!$C$6:$AN$300,22,FALSE)</f>
        <v>3.9</v>
      </c>
      <c r="S127" s="147">
        <f>VLOOKUP($B127,'Complexity of the crisis'!$C$6:$AN$300,38,FALSE)</f>
        <v>3</v>
      </c>
      <c r="T127" s="151" t="str">
        <f>VLOOKUP(B127,Lists!$C$3:$E$300,3,FALSE)</f>
        <v>Middle east</v>
      </c>
      <c r="U127" s="152">
        <f>VLOOKUP(B127,'INFORM Severity - hidden'!$C$5:$V$300,20,FALSE)</f>
        <v>45762</v>
      </c>
    </row>
    <row r="128" spans="1:21">
      <c r="A128" s="148" t="str">
        <f t="array" ref="A128">IFERROR(INDEX(Lists!$B$2:$B$200,SMALL(IF(Lists!$I$2:$I$200="Individual",ROW(Lists!$B$2:$B$200)),ROW(124:124))-1,1),"")</f>
        <v>Drought in Zambia</v>
      </c>
      <c r="B128" s="149" t="str">
        <f>VLOOKUP(A128,Lists!$B$2:$G$200,2,FALSE)</f>
        <v>ZMB002</v>
      </c>
      <c r="C128" s="149" t="str">
        <f>VLOOKUP(B128,'INFORM Severity - hidden'!$C$5:$D$200,2,FALSE)</f>
        <v>Zambia</v>
      </c>
      <c r="D128" s="149" t="str">
        <f>VLOOKUP(A128,Lists!$B$2:$G$200,3,FALSE)</f>
        <v>ZMB</v>
      </c>
      <c r="E128" s="150" t="str">
        <f>VLOOKUP(A128,Lists!$B$2:$G$200,5,FALSE)</f>
        <v>Drought/drier conditions</v>
      </c>
      <c r="F128" s="144">
        <f t="shared" si="15"/>
        <v>3.2</v>
      </c>
      <c r="G128" s="145">
        <f t="shared" si="16"/>
        <v>4</v>
      </c>
      <c r="H128" s="145" t="str">
        <f t="shared" si="17"/>
        <v>High</v>
      </c>
      <c r="I128" s="146" t="str">
        <f>INDEX(Trends!$D$3:$D$404,MATCH(B128,Trends!$C$3:$C$404,0))</f>
        <v>Decreasing</v>
      </c>
      <c r="J128" s="145" t="str">
        <f>VLOOKUP($B128,Reliability!$A$3:$I$300,9,FALSE)</f>
        <v>High</v>
      </c>
      <c r="K128" s="147">
        <f t="shared" si="18"/>
        <v>3.8</v>
      </c>
      <c r="L128" s="147">
        <f>VLOOKUP($B128,'Impact of the crisis'!$C$6:$N$300,12,FALSE)</f>
        <v>4.5999999999999996</v>
      </c>
      <c r="M128" s="147">
        <f>VLOOKUP($B128,'Impact of the crisis'!$C$6:$AB$300,26,FALSE)</f>
        <v>3.2</v>
      </c>
      <c r="N128" s="147">
        <f>VLOOKUP($B128,'Conditions of people affected'!$C$6:$R$300,16,FALSE)</f>
        <v>3.8</v>
      </c>
      <c r="O128" s="147">
        <f>VLOOKUP($B128,'Conditions of people affected'!$C$6:$R$300,9,FALSE)</f>
        <v>4.5999999999999996</v>
      </c>
      <c r="P128" s="147">
        <f>VLOOKUP($B128,'Conditions of people affected'!$C$6:$R$300,15,FALSE)</f>
        <v>3</v>
      </c>
      <c r="Q128" s="147">
        <f t="shared" si="19"/>
        <v>1.9</v>
      </c>
      <c r="R128" s="147">
        <f>VLOOKUP($B128,'Complexity of the crisis'!$C$6:$AN$300,22,FALSE)</f>
        <v>1.7</v>
      </c>
      <c r="S128" s="147">
        <f>VLOOKUP($B128,'Complexity of the crisis'!$C$6:$AN$300,38,FALSE)</f>
        <v>2</v>
      </c>
      <c r="T128" s="151" t="str">
        <f>VLOOKUP(B128,Lists!$C$3:$E$300,3,FALSE)</f>
        <v>Africa</v>
      </c>
      <c r="U128" s="152">
        <f>VLOOKUP(B128,'INFORM Severity - hidden'!$C$5:$V$300,20,FALSE)</f>
        <v>45777</v>
      </c>
    </row>
    <row r="129" spans="1:21">
      <c r="A129" s="148" t="str">
        <f t="array" ref="A129">IFERROR(INDEX(Lists!$B$2:$B$200,SMALL(IF(Lists!$I$2:$I$200="Individual",ROW(Lists!$B$2:$B$200)),ROW(125:125))-1,1),"")</f>
        <v>Complex crisis in Zimbabwe</v>
      </c>
      <c r="B129" s="149" t="str">
        <f>VLOOKUP(A129,Lists!$B$2:$G$200,2,FALSE)</f>
        <v>ZWE001</v>
      </c>
      <c r="C129" s="149" t="str">
        <f>VLOOKUP(B129,'INFORM Severity - hidden'!$C$5:$D$200,2,FALSE)</f>
        <v>Zimbabwe</v>
      </c>
      <c r="D129" s="149" t="str">
        <f>VLOOKUP(A129,Lists!$B$2:$G$200,3,FALSE)</f>
        <v>ZWE</v>
      </c>
      <c r="E129" s="150" t="str">
        <f>VLOOKUP(A129,Lists!$B$2:$G$200,5,FALSE)</f>
        <v>Drought/drier conditions</v>
      </c>
      <c r="F129" s="144">
        <f t="shared" si="15"/>
        <v>3.8</v>
      </c>
      <c r="G129" s="145">
        <f t="shared" si="16"/>
        <v>4</v>
      </c>
      <c r="H129" s="145" t="str">
        <f t="shared" si="17"/>
        <v>High</v>
      </c>
      <c r="I129" s="146" t="str">
        <f>INDEX(Trends!$D$3:$D$404,MATCH(B129,Trends!$C$3:$C$404,0))</f>
        <v>Increasing</v>
      </c>
      <c r="J129" s="145" t="str">
        <f>VLOOKUP($B129,Reliability!$A$3:$I$300,9,FALSE)</f>
        <v>Very High</v>
      </c>
      <c r="K129" s="147">
        <f t="shared" si="18"/>
        <v>4.2</v>
      </c>
      <c r="L129" s="147">
        <f>VLOOKUP($B129,'Impact of the crisis'!$C$6:$N$300,12,FALSE)</f>
        <v>4.5999999999999996</v>
      </c>
      <c r="M129" s="147">
        <f>VLOOKUP($B129,'Impact of the crisis'!$C$6:$AB$300,26,FALSE)</f>
        <v>3.9</v>
      </c>
      <c r="N129" s="147">
        <f>VLOOKUP($B129,'Conditions of people affected'!$C$6:$R$300,16,FALSE)</f>
        <v>3.9</v>
      </c>
      <c r="O129" s="147">
        <f>VLOOKUP($B129,'Conditions of people affected'!$C$6:$R$300,9,FALSE)</f>
        <v>4.8</v>
      </c>
      <c r="P129" s="147">
        <f>VLOOKUP($B129,'Conditions of people affected'!$C$6:$R$300,15,FALSE)</f>
        <v>3</v>
      </c>
      <c r="Q129" s="147">
        <f t="shared" si="19"/>
        <v>3.2</v>
      </c>
      <c r="R129" s="147">
        <f>VLOOKUP($B129,'Complexity of the crisis'!$C$6:$AN$300,22,FALSE)</f>
        <v>3.3</v>
      </c>
      <c r="S129" s="147">
        <f>VLOOKUP($B129,'Complexity of the crisis'!$C$6:$AN$300,38,FALSE)</f>
        <v>3</v>
      </c>
      <c r="T129" s="151" t="str">
        <f>VLOOKUP(B129,Lists!$C$3:$E$300,3,FALSE)</f>
        <v>Africa</v>
      </c>
      <c r="U129" s="152">
        <f>VLOOKUP(B129,'INFORM Severity - hidden'!$C$5:$V$300,20,FALSE)</f>
        <v>45777</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92"/>
  <sheetViews>
    <sheetView workbookViewId="0">
      <selection activeCell="U6" sqref="U6"/>
    </sheetView>
  </sheetViews>
  <sheetFormatPr defaultColWidth="8.5703125" defaultRowHeight="15"/>
  <cols>
    <col min="1" max="1" width="43.5703125" bestFit="1" customWidth="1"/>
    <col min="2" max="2" width="9.42578125" customWidth="1"/>
    <col min="3" max="3" width="17.5703125" customWidth="1"/>
    <col min="4" max="4" width="9.42578125" customWidth="1"/>
    <col min="5" max="5" width="27.42578125" bestFit="1" customWidth="1"/>
    <col min="6" max="7" width="9.42578125" customWidth="1"/>
    <col min="8" max="8" width="9.5703125" customWidth="1"/>
    <col min="9" max="9" width="13.5703125" customWidth="1"/>
    <col min="10" max="10" width="9.5703125" customWidth="1"/>
    <col min="11" max="20" width="9.42578125" customWidth="1"/>
    <col min="21" max="21" width="11.42578125" bestFit="1" customWidth="1"/>
  </cols>
  <sheetData>
    <row r="1" spans="1:21" ht="22.7" customHeight="1">
      <c r="A1" s="142" t="str">
        <f>"INFORM Severity Index - all countries. Release: "&amp;About!$A$5&amp;""</f>
        <v>INFORM Severity Index - all countries. Release: April 2025</v>
      </c>
      <c r="B1" s="58"/>
      <c r="C1" s="58"/>
      <c r="D1" s="58"/>
      <c r="E1" s="58"/>
      <c r="F1" s="58"/>
      <c r="G1" s="58"/>
      <c r="H1" s="58"/>
      <c r="I1" s="58"/>
      <c r="J1" s="58"/>
      <c r="K1" s="58"/>
      <c r="L1" s="58"/>
      <c r="M1" s="58"/>
      <c r="N1" s="58"/>
      <c r="O1" s="58"/>
      <c r="P1" s="58"/>
      <c r="Q1" s="58"/>
      <c r="R1" s="58"/>
      <c r="S1" s="58"/>
      <c r="T1" s="58"/>
      <c r="U1" s="58"/>
    </row>
    <row r="2" spans="1:21" ht="96.6" customHeight="1" thickBot="1">
      <c r="A2" s="13" t="s">
        <v>7892</v>
      </c>
      <c r="B2" s="13" t="s">
        <v>7894</v>
      </c>
      <c r="C2" s="13" t="s">
        <v>7895</v>
      </c>
      <c r="D2" s="6" t="s">
        <v>7896</v>
      </c>
      <c r="E2" s="13" t="s">
        <v>7897</v>
      </c>
      <c r="F2" s="85" t="s">
        <v>7898</v>
      </c>
      <c r="G2" s="86" t="s">
        <v>7899</v>
      </c>
      <c r="H2" s="85" t="s">
        <v>7899</v>
      </c>
      <c r="I2" s="87" t="s">
        <v>7900</v>
      </c>
      <c r="J2" s="87" t="s">
        <v>6</v>
      </c>
      <c r="K2" s="89" t="s">
        <v>7901</v>
      </c>
      <c r="L2" s="88" t="s">
        <v>7917</v>
      </c>
      <c r="M2" s="88" t="s">
        <v>7918</v>
      </c>
      <c r="N2" s="59" t="s">
        <v>7904</v>
      </c>
      <c r="O2" s="90" t="s">
        <v>7905</v>
      </c>
      <c r="P2" s="90" t="s">
        <v>7906</v>
      </c>
      <c r="Q2" s="91" t="s">
        <v>7907</v>
      </c>
      <c r="R2" s="92" t="s">
        <v>7908</v>
      </c>
      <c r="S2" s="92" t="s">
        <v>7909</v>
      </c>
      <c r="T2" s="63" t="s">
        <v>7910</v>
      </c>
      <c r="U2" s="141" t="s">
        <v>7911</v>
      </c>
    </row>
    <row r="3" spans="1:21" ht="18" hidden="1" customHeight="1" thickTop="1">
      <c r="A3" s="56" t="s">
        <v>7912</v>
      </c>
      <c r="B3" s="56"/>
      <c r="C3" s="56"/>
      <c r="D3" s="56"/>
      <c r="E3" s="56"/>
      <c r="F3" s="48"/>
      <c r="G3" s="48"/>
      <c r="H3" s="48"/>
      <c r="I3" s="82"/>
      <c r="J3" s="48"/>
      <c r="K3" s="47"/>
      <c r="L3" s="46"/>
      <c r="M3" s="46"/>
      <c r="N3" s="47"/>
      <c r="O3" s="48"/>
      <c r="P3" s="48"/>
      <c r="Q3" s="47"/>
      <c r="R3" s="46"/>
      <c r="S3" s="46"/>
      <c r="T3" s="2"/>
      <c r="U3" s="124"/>
    </row>
    <row r="4" spans="1:21" ht="18" customHeight="1" thickTop="1">
      <c r="A4" s="14" t="s">
        <v>7913</v>
      </c>
      <c r="B4" s="14"/>
      <c r="C4" s="14"/>
      <c r="D4" s="7" t="s">
        <v>7913</v>
      </c>
      <c r="E4" s="14"/>
      <c r="F4" s="40" t="s">
        <v>7914</v>
      </c>
      <c r="G4" s="40" t="s">
        <v>7914</v>
      </c>
      <c r="H4" s="40" t="s">
        <v>7915</v>
      </c>
      <c r="I4" s="40" t="s">
        <v>7916</v>
      </c>
      <c r="J4" s="40" t="s">
        <v>7915</v>
      </c>
      <c r="K4" s="40" t="s">
        <v>7914</v>
      </c>
      <c r="L4" s="40" t="s">
        <v>7914</v>
      </c>
      <c r="M4" s="40" t="s">
        <v>7914</v>
      </c>
      <c r="N4" s="40" t="s">
        <v>7914</v>
      </c>
      <c r="O4" s="40" t="s">
        <v>7914</v>
      </c>
      <c r="P4" s="40" t="s">
        <v>7914</v>
      </c>
      <c r="Q4" s="40" t="s">
        <v>7914</v>
      </c>
      <c r="R4" s="40" t="s">
        <v>7914</v>
      </c>
      <c r="S4" s="40" t="s">
        <v>7914</v>
      </c>
      <c r="T4" s="2"/>
      <c r="U4" s="124"/>
    </row>
    <row r="5" spans="1:21">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 Violence,Drought/drier conditions,Political/economic crisis</v>
      </c>
      <c r="F5" s="161">
        <f t="shared" ref="F5:F36" si="0">IF(OR(N5="x",K5="x"),"x",ROUND((5-GEOMEAN(((5-K5)/5*4+1),((5-N5)/5*4+1),((5-N5)/5*4+1)))/4*3.5+Q5*0.3,1))</f>
        <v>4.5</v>
      </c>
      <c r="G5" s="162">
        <f t="shared" ref="G5:G36" si="1">IF(F5="x","x",ROUNDUP(F5,0))</f>
        <v>5</v>
      </c>
      <c r="H5" s="162" t="str">
        <f t="shared" ref="H5:H36" si="2">IF(N5="x","x",IF(K5="x","x",(IF(G5=5,"Very High",IF(G5=4,"High",IF(G5=3,"Medium",IF(G5=2,"Low","Very Low")))))))</f>
        <v>Very High</v>
      </c>
      <c r="I5" s="160" t="str">
        <f>INDEX(Trends!$D$3:$D$404,MATCH(B5,Trends!$C$3:$C$404,0))</f>
        <v>Increasing</v>
      </c>
      <c r="J5" s="162" t="str">
        <f>VLOOKUP($B5,Reliability!$A$3:$I$300,9,FALSE)</f>
        <v>High</v>
      </c>
      <c r="K5" s="163">
        <f t="shared" ref="K5:K36" si="3">IF(OR(M5="x",L5="x"),"x",ROUND((5-GEOMEAN(((5-L5)/5*4+1),((5-M5)/5*4+1),((5-M5)/5*4+1)))/4*5,1))</f>
        <v>4.7</v>
      </c>
      <c r="L5" s="163">
        <f>VLOOKUP($B5,'Impact of the crisis'!$C$6:$N$300,12,FALSE)</f>
        <v>4.9000000000000004</v>
      </c>
      <c r="M5" s="163">
        <f>VLOOKUP($B5,'Impact of the crisis'!$C$6:$AB$300,26,FALSE)</f>
        <v>4.5999999999999996</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4.2</v>
      </c>
      <c r="R5" s="163">
        <f>VLOOKUP($B5,'Complexity of the crisis'!$C$6:$AN$300,22,FALSE)</f>
        <v>3.8</v>
      </c>
      <c r="S5" s="164">
        <f>VLOOKUP($B5,'Complexity of the crisis'!$C$6:$AN$300,38,FALSE)</f>
        <v>4.5</v>
      </c>
      <c r="T5" s="159" t="str">
        <f>VLOOKUP(B5,Lists!$C$3:$E$300,3,FALSE)</f>
        <v>Asia</v>
      </c>
      <c r="U5" s="178">
        <f>VLOOKUP(B5,'INFORM Severity - hidden'!$C$5:$V$300,20,FALSE)</f>
        <v>45777</v>
      </c>
    </row>
    <row r="6" spans="1:21">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Drought/drier conditions</v>
      </c>
      <c r="F6" s="161">
        <f t="shared" si="0"/>
        <v>3.1</v>
      </c>
      <c r="G6" s="162">
        <f t="shared" si="1"/>
        <v>4</v>
      </c>
      <c r="H6" s="162" t="str">
        <f t="shared" si="2"/>
        <v>High</v>
      </c>
      <c r="I6" s="160" t="str">
        <f>INDEX(Trends!$D$3:$D$404,MATCH(B6,Trends!$C$3:$C$404,0))</f>
        <v>Increasing</v>
      </c>
      <c r="J6" s="162" t="str">
        <f>VLOOKUP($B6,Reliability!$A$3:$I$300,9,FALSE)</f>
        <v>Medium</v>
      </c>
      <c r="K6" s="163">
        <f t="shared" si="3"/>
        <v>2.2000000000000002</v>
      </c>
      <c r="L6" s="163">
        <f>VLOOKUP($B6,'Impact of the crisis'!$C$6:$N$300,12,FALSE)</f>
        <v>2.1</v>
      </c>
      <c r="M6" s="163">
        <f>VLOOKUP($B6,'Impact of the crisis'!$C$6:$AB$300,26,FALSE)</f>
        <v>2.2000000000000002</v>
      </c>
      <c r="N6" s="163">
        <f>VLOOKUP($B6,'Conditions of people affected'!$C$6:$R$300,16,FALSE)</f>
        <v>3.85</v>
      </c>
      <c r="O6" s="163">
        <f>VLOOKUP($B6,'Conditions of people affected'!$C$6:$R$300,9,FALSE)</f>
        <v>3.7</v>
      </c>
      <c r="P6" s="163">
        <f>VLOOKUP($B6,'Conditions of people affected'!$C$6:$R$300,15,FALSE)</f>
        <v>4</v>
      </c>
      <c r="Q6" s="163">
        <f t="shared" si="4"/>
        <v>2.2999999999999998</v>
      </c>
      <c r="R6" s="163">
        <f>VLOOKUP($B6,'Complexity of the crisis'!$C$6:$AN$300,22,FALSE)</f>
        <v>3.3</v>
      </c>
      <c r="S6" s="164">
        <f>VLOOKUP($B6,'Complexity of the crisis'!$C$6:$AN$300,38,FALSE)</f>
        <v>1</v>
      </c>
      <c r="T6" s="159" t="str">
        <f>VLOOKUP(B6,Lists!$C$3:$E$300,3,FALSE)</f>
        <v>Africa</v>
      </c>
      <c r="U6" s="178">
        <f>VLOOKUP(B6,'INFORM Severity - hidden'!$C$5:$V$300,20,FALSE)</f>
        <v>45777</v>
      </c>
    </row>
    <row r="7" spans="1:21">
      <c r="A7" s="155" t="str">
        <f t="array" ref="A7">IFERROR(INDEX(Lists!$B$2:$B$200,SMALL(IF(Lists!$H$2:$H$200="Yes",ROW(Lists!$B$2:$B$200)),ROW(3:3))-1,1),"")</f>
        <v>Complex in Burundi</v>
      </c>
      <c r="B7" s="156" t="str">
        <f>VLOOKUP(A7,Lists!$B$2:$G$200,2,FALSE)</f>
        <v>BDI001</v>
      </c>
      <c r="C7" s="156" t="str">
        <f>VLOOKUP(B7,'INFORM Severity - hidden'!$C$5:$D$200,2,FALSE)</f>
        <v>Burundi</v>
      </c>
      <c r="D7" s="156" t="str">
        <f>VLOOKUP(A7,Lists!$B$2:$G$200,3,FALSE)</f>
        <v>BDI</v>
      </c>
      <c r="E7" s="156" t="str">
        <f>VLOOKUP(A7,Lists!$B$2:$G$200,5,FALSE)</f>
        <v>International Displacement</v>
      </c>
      <c r="F7" s="161">
        <f t="shared" si="0"/>
        <v>3.3</v>
      </c>
      <c r="G7" s="162">
        <f t="shared" si="1"/>
        <v>4</v>
      </c>
      <c r="H7" s="162" t="str">
        <f t="shared" si="2"/>
        <v>High</v>
      </c>
      <c r="I7" s="160" t="str">
        <f>INDEX(Trends!$D$3:$D$404,MATCH(B7,Trends!$C$3:$C$404,0))</f>
        <v>Stable</v>
      </c>
      <c r="J7" s="162" t="str">
        <f>VLOOKUP($B7,Reliability!$A$3:$I$300,9,FALSE)</f>
        <v>Very High</v>
      </c>
      <c r="K7" s="163">
        <f t="shared" si="3"/>
        <v>3.4</v>
      </c>
      <c r="L7" s="163">
        <f>VLOOKUP($B7,'Impact of the crisis'!$C$6:$N$300,12,FALSE)</f>
        <v>4</v>
      </c>
      <c r="M7" s="163">
        <f>VLOOKUP($B7,'Impact of the crisis'!$C$6:$AB$300,26,FALSE)</f>
        <v>3.1</v>
      </c>
      <c r="N7" s="163">
        <f>VLOOKUP($B7,'Conditions of people affected'!$C$6:$R$300,16,FALSE)</f>
        <v>3.25</v>
      </c>
      <c r="O7" s="163">
        <f>VLOOKUP($B7,'Conditions of people affected'!$C$6:$R$300,9,FALSE)</f>
        <v>3.5</v>
      </c>
      <c r="P7" s="163">
        <f>VLOOKUP($B7,'Conditions of people affected'!$C$6:$R$300,15,FALSE)</f>
        <v>3</v>
      </c>
      <c r="Q7" s="163">
        <f t="shared" si="4"/>
        <v>3.2</v>
      </c>
      <c r="R7" s="163">
        <f>VLOOKUP($B7,'Complexity of the crisis'!$C$6:$AN$300,22,FALSE)</f>
        <v>2.9</v>
      </c>
      <c r="S7" s="164">
        <f>VLOOKUP($B7,'Complexity of the crisis'!$C$6:$AN$300,38,FALSE)</f>
        <v>3.5</v>
      </c>
      <c r="T7" s="159" t="str">
        <f>VLOOKUP(B7,Lists!$C$3:$E$300,3,FALSE)</f>
        <v>Africa</v>
      </c>
      <c r="U7" s="178">
        <f>VLOOKUP(B7,'INFORM Severity - hidden'!$C$5:$V$300,20,FALSE)</f>
        <v>45776</v>
      </c>
    </row>
    <row r="8" spans="1:21">
      <c r="A8" s="155" t="str">
        <f t="array" ref="A8">IFERROR(INDEX(Lists!$B$2:$B$200,SMALL(IF(Lists!$H$2:$H$200="Yes",ROW(Lists!$B$2:$B$200)),ROW(4:4))-1,1),"")</f>
        <v>Conflict in northern region</v>
      </c>
      <c r="B8" s="156" t="str">
        <f>VLOOKUP(A8,Lists!$B$2:$G$200,2,FALSE)</f>
        <v>BEN002</v>
      </c>
      <c r="C8" s="156" t="str">
        <f>VLOOKUP(B8,'INFORM Severity - hidden'!$C$5:$D$200,2,FALSE)</f>
        <v>Benin</v>
      </c>
      <c r="D8" s="156" t="str">
        <f>VLOOKUP(A8,Lists!$B$2:$G$200,3,FALSE)</f>
        <v>BEN</v>
      </c>
      <c r="E8" s="156" t="str">
        <f>VLOOKUP(A8,Lists!$B$2:$G$200,5,FALSE)</f>
        <v>Conflict/ Violence,International Displacement,Floods</v>
      </c>
      <c r="F8" s="161">
        <f t="shared" si="0"/>
        <v>2.4</v>
      </c>
      <c r="G8" s="162">
        <f t="shared" si="1"/>
        <v>3</v>
      </c>
      <c r="H8" s="162" t="str">
        <f t="shared" si="2"/>
        <v>Medium</v>
      </c>
      <c r="I8" s="160" t="str">
        <f>INDEX(Trends!$D$3:$D$404,MATCH(B8,Trends!$C$3:$C$404,0))</f>
        <v>Increasing</v>
      </c>
      <c r="J8" s="162" t="str">
        <f>VLOOKUP($B8,Reliability!$A$3:$I$300,9,FALSE)</f>
        <v>Very High</v>
      </c>
      <c r="K8" s="163">
        <f t="shared" si="3"/>
        <v>2.4</v>
      </c>
      <c r="L8" s="163">
        <f>VLOOKUP($B8,'Impact of the crisis'!$C$6:$N$300,12,FALSE)</f>
        <v>1.8</v>
      </c>
      <c r="M8" s="163">
        <f>VLOOKUP($B8,'Impact of the crisis'!$C$6:$AB$300,26,FALSE)</f>
        <v>2.6</v>
      </c>
      <c r="N8" s="163">
        <f>VLOOKUP($B8,'Conditions of people affected'!$C$6:$R$300,16,FALSE)</f>
        <v>2.5</v>
      </c>
      <c r="O8" s="163">
        <f>VLOOKUP($B8,'Conditions of people affected'!$C$6:$R$300,9,FALSE)</f>
        <v>2</v>
      </c>
      <c r="P8" s="163">
        <f>VLOOKUP($B8,'Conditions of people affected'!$C$6:$R$300,15,FALSE)</f>
        <v>3</v>
      </c>
      <c r="Q8" s="163">
        <f t="shared" si="4"/>
        <v>2.2999999999999998</v>
      </c>
      <c r="R8" s="163">
        <f>VLOOKUP($B8,'Complexity of the crisis'!$C$6:$AN$300,22,FALSE)</f>
        <v>2.5</v>
      </c>
      <c r="S8" s="164">
        <f>VLOOKUP($B8,'Complexity of the crisis'!$C$6:$AN$300,38,FALSE)</f>
        <v>2</v>
      </c>
      <c r="T8" s="159" t="str">
        <f>VLOOKUP(B8,Lists!$C$3:$E$300,3,FALSE)</f>
        <v>Africa</v>
      </c>
      <c r="U8" s="178">
        <f>VLOOKUP(B8,'INFORM Severity - hidden'!$C$5:$V$300,20,FALSE)</f>
        <v>45775</v>
      </c>
    </row>
    <row r="9" spans="1:21">
      <c r="A9" s="155" t="str">
        <f t="array" ref="A9">IFERROR(INDEX(Lists!$B$2:$B$200,SMALL(IF(Lists!$H$2:$H$200="Yes",ROW(Lists!$B$2:$B$200)),ROW(5:5))-1,1),"")</f>
        <v>Conflict in Burkina Faso</v>
      </c>
      <c r="B9" s="156" t="str">
        <f>VLOOKUP(A9,Lists!$B$2:$G$200,2,FALSE)</f>
        <v>BFA002</v>
      </c>
      <c r="C9" s="156" t="str">
        <f>VLOOKUP(B9,'INFORM Severity - hidden'!$C$5:$D$200,2,FALSE)</f>
        <v>Burkina Faso</v>
      </c>
      <c r="D9" s="156" t="str">
        <f>VLOOKUP(A9,Lists!$B$2:$G$200,3,FALSE)</f>
        <v>BFA</v>
      </c>
      <c r="E9" s="156" t="str">
        <f>VLOOKUP(A9,Lists!$B$2:$G$200,5,FALSE)</f>
        <v>Conflict/ Violence</v>
      </c>
      <c r="F9" s="161">
        <f t="shared" si="0"/>
        <v>4.0999999999999996</v>
      </c>
      <c r="G9" s="162">
        <f t="shared" si="1"/>
        <v>5</v>
      </c>
      <c r="H9" s="162" t="str">
        <f t="shared" si="2"/>
        <v>Very High</v>
      </c>
      <c r="I9" s="160" t="str">
        <f>INDEX(Trends!$D$3:$D$404,MATCH(B9,Trends!$C$3:$C$404,0))</f>
        <v>Decreasing</v>
      </c>
      <c r="J9" s="162" t="str">
        <f>VLOOKUP($B9,Reliability!$A$3:$I$300,9,FALSE)</f>
        <v>Very High</v>
      </c>
      <c r="K9" s="163">
        <f t="shared" si="3"/>
        <v>4.3</v>
      </c>
      <c r="L9" s="163">
        <f>VLOOKUP($B9,'Impact of the crisis'!$C$6:$N$300,12,FALSE)</f>
        <v>4.7</v>
      </c>
      <c r="M9" s="163">
        <f>VLOOKUP($B9,'Impact of the crisis'!$C$6:$AB$300,26,FALSE)</f>
        <v>4.0999999999999996</v>
      </c>
      <c r="N9" s="163">
        <f>VLOOKUP($B9,'Conditions of people affected'!$C$6:$R$300,16,FALSE)</f>
        <v>4.3</v>
      </c>
      <c r="O9" s="163">
        <f>VLOOKUP($B9,'Conditions of people affected'!$C$6:$R$300,9,FALSE)</f>
        <v>4.5999999999999996</v>
      </c>
      <c r="P9" s="163">
        <f>VLOOKUP($B9,'Conditions of people affected'!$C$6:$R$300,15,FALSE)</f>
        <v>4</v>
      </c>
      <c r="Q9" s="163">
        <f t="shared" si="4"/>
        <v>3.7</v>
      </c>
      <c r="R9" s="163">
        <f>VLOOKUP($B9,'Complexity of the crisis'!$C$6:$AN$300,22,FALSE)</f>
        <v>3.4</v>
      </c>
      <c r="S9" s="164">
        <f>VLOOKUP($B9,'Complexity of the crisis'!$C$6:$AN$300,38,FALSE)</f>
        <v>4</v>
      </c>
      <c r="T9" s="159" t="str">
        <f>VLOOKUP(B9,Lists!$C$3:$E$300,3,FALSE)</f>
        <v>Africa</v>
      </c>
      <c r="U9" s="178">
        <f>VLOOKUP(B9,'INFORM Severity - hidden'!$C$5:$V$300,20,FALSE)</f>
        <v>45777</v>
      </c>
    </row>
    <row r="10" spans="1:21">
      <c r="A10" s="155" t="str">
        <f t="array" ref="A10">IFERROR(INDEX(Lists!$B$2:$B$200,SMALL(IF(Lists!$H$2:$H$200="Yes",ROW(Lists!$B$2:$B$200)),ROW(6:6))-1,1),"")</f>
        <v>Mutliple crises in Bangladesh</v>
      </c>
      <c r="B10" s="156" t="str">
        <f>VLOOKUP(A10,Lists!$B$2:$G$200,2,FALSE)</f>
        <v>BGD001</v>
      </c>
      <c r="C10" s="156" t="str">
        <f>VLOOKUP(B10,'INFORM Severity - hidden'!$C$5:$D$200,2,FALSE)</f>
        <v>Bangladesh</v>
      </c>
      <c r="D10" s="156" t="str">
        <f>VLOOKUP(A10,Lists!$B$2:$G$200,3,FALSE)</f>
        <v>BGD</v>
      </c>
      <c r="E10" s="156" t="str">
        <f>VLOOKUP(A10,Lists!$B$2:$G$200,5,FALSE)</f>
        <v>International Displacement,Floods,Cyclone,Political/economic crisis</v>
      </c>
      <c r="F10" s="161">
        <f t="shared" si="0"/>
        <v>3.5</v>
      </c>
      <c r="G10" s="162">
        <f t="shared" si="1"/>
        <v>4</v>
      </c>
      <c r="H10" s="162" t="str">
        <f t="shared" si="2"/>
        <v>High</v>
      </c>
      <c r="I10" s="160" t="str">
        <f>INDEX(Trends!$D$3:$D$404,MATCH(B10,Trends!$C$3:$C$404,0))</f>
        <v>Decreasing</v>
      </c>
      <c r="J10" s="162" t="str">
        <f>VLOOKUP($B10,Reliability!$A$3:$I$300,9,FALSE)</f>
        <v>Very High</v>
      </c>
      <c r="K10" s="163">
        <f t="shared" si="3"/>
        <v>3.3</v>
      </c>
      <c r="L10" s="163">
        <f>VLOOKUP($B10,'Impact of the crisis'!$C$6:$N$300,12,FALSE)</f>
        <v>3.6</v>
      </c>
      <c r="M10" s="163">
        <f>VLOOKUP($B10,'Impact of the crisis'!$C$6:$AB$300,26,FALSE)</f>
        <v>3.1</v>
      </c>
      <c r="N10" s="163">
        <f>VLOOKUP($B10,'Conditions of people affected'!$C$6:$R$300,16,FALSE)</f>
        <v>4</v>
      </c>
      <c r="O10" s="163">
        <f>VLOOKUP($B10,'Conditions of people affected'!$C$6:$R$300,9,FALSE)</f>
        <v>5</v>
      </c>
      <c r="P10" s="163">
        <f>VLOOKUP($B10,'Conditions of people affected'!$C$6:$R$300,15,FALSE)</f>
        <v>3</v>
      </c>
      <c r="Q10" s="163">
        <f t="shared" si="4"/>
        <v>2.8</v>
      </c>
      <c r="R10" s="163">
        <f>VLOOKUP($B10,'Complexity of the crisis'!$C$6:$AN$300,22,FALSE)</f>
        <v>2.5</v>
      </c>
      <c r="S10" s="164">
        <f>VLOOKUP($B10,'Complexity of the crisis'!$C$6:$AN$300,38,FALSE)</f>
        <v>3</v>
      </c>
      <c r="T10" s="159" t="str">
        <f>VLOOKUP(B10,Lists!$C$3:$E$300,3,FALSE)</f>
        <v>Asia</v>
      </c>
      <c r="U10" s="178">
        <f>VLOOKUP(B10,'INFORM Severity - hidden'!$C$5:$V$300,20,FALSE)</f>
        <v>45777</v>
      </c>
    </row>
    <row r="11" spans="1:21">
      <c r="A11" s="155" t="str">
        <f t="array" ref="A11">IFERROR(INDEX(Lists!$B$2:$B$200,SMALL(IF(Lists!$H$2:$H$200="Yes",ROW(Lists!$B$2:$B$200)),ROW(7:7))-1,1),"")</f>
        <v>Displacement from Russia-Ukraine conflict in Bulgaria</v>
      </c>
      <c r="B11" s="156" t="str">
        <f>VLOOKUP(A11,Lists!$B$2:$G$200,2,FALSE)</f>
        <v>BGR002</v>
      </c>
      <c r="C11" s="156" t="str">
        <f>VLOOKUP(B11,'INFORM Severity - hidden'!$C$5:$D$200,2,FALSE)</f>
        <v>Bulgaria</v>
      </c>
      <c r="D11" s="156" t="str">
        <f>VLOOKUP(A11,Lists!$B$2:$G$200,3,FALSE)</f>
        <v>BGR</v>
      </c>
      <c r="E11" s="156" t="str">
        <f>VLOOKUP(A11,Lists!$B$2:$G$200,5,FALSE)</f>
        <v>International Displacement</v>
      </c>
      <c r="F11" s="161">
        <f t="shared" si="0"/>
        <v>1.5</v>
      </c>
      <c r="G11" s="162">
        <f t="shared" si="1"/>
        <v>2</v>
      </c>
      <c r="H11" s="162" t="str">
        <f t="shared" si="2"/>
        <v>Low</v>
      </c>
      <c r="I11" s="160" t="str">
        <f>INDEX(Trends!$D$3:$D$404,MATCH(B11,Trends!$C$3:$C$404,0))</f>
        <v>Stable</v>
      </c>
      <c r="J11" s="162" t="str">
        <f>VLOOKUP($B11,Reliability!$A$3:$I$300,9,FALSE)</f>
        <v>Very High</v>
      </c>
      <c r="K11" s="163">
        <f t="shared" si="3"/>
        <v>2.5</v>
      </c>
      <c r="L11" s="163">
        <f>VLOOKUP($B11,'Impact of the crisis'!$C$6:$N$300,12,FALSE)</f>
        <v>4</v>
      </c>
      <c r="M11" s="163">
        <f>VLOOKUP($B11,'Impact of the crisis'!$C$6:$AB$300,26,FALSE)</f>
        <v>1.5</v>
      </c>
      <c r="N11" s="163">
        <f>VLOOKUP($B11,'Conditions of people affected'!$C$6:$R$300,16,FALSE)</f>
        <v>1.25</v>
      </c>
      <c r="O11" s="163">
        <f>VLOOKUP($B11,'Conditions of people affected'!$C$6:$R$300,9,FALSE)</f>
        <v>1.5</v>
      </c>
      <c r="P11" s="163">
        <f>VLOOKUP($B11,'Conditions of people affected'!$C$6:$R$300,15,FALSE)</f>
        <v>1</v>
      </c>
      <c r="Q11" s="163">
        <f t="shared" si="4"/>
        <v>1.1000000000000001</v>
      </c>
      <c r="R11" s="163">
        <f>VLOOKUP($B11,'Complexity of the crisis'!$C$6:$AN$300,22,FALSE)</f>
        <v>1.2</v>
      </c>
      <c r="S11" s="164">
        <f>VLOOKUP($B11,'Complexity of the crisis'!$C$6:$AN$300,38,FALSE)</f>
        <v>1</v>
      </c>
      <c r="T11" s="159" t="str">
        <f>VLOOKUP(B11,Lists!$C$3:$E$300,3,FALSE)</f>
        <v>Europe</v>
      </c>
      <c r="U11" s="178">
        <f>VLOOKUP(B11,'INFORM Severity - hidden'!$C$5:$V$300,20,FALSE)</f>
        <v>45773</v>
      </c>
    </row>
    <row r="12" spans="1:21">
      <c r="A12" s="155" t="str">
        <f t="array" ref="A12">IFERROR(INDEX(Lists!$B$2:$B$200,SMALL(IF(Lists!$H$2:$H$200="Yes",ROW(Lists!$B$2:$B$200)),ROW(8:8))-1,1),"")</f>
        <v>Displacement from Russia-Ukraine conflict in Belarus</v>
      </c>
      <c r="B12" s="156" t="str">
        <f>VLOOKUP(A12,Lists!$B$2:$G$200,2,FALSE)</f>
        <v>BLR002</v>
      </c>
      <c r="C12" s="156" t="str">
        <f>VLOOKUP(B12,'INFORM Severity - hidden'!$C$5:$D$200,2,FALSE)</f>
        <v>Belarus</v>
      </c>
      <c r="D12" s="156" t="str">
        <f>VLOOKUP(A12,Lists!$B$2:$G$200,3,FALSE)</f>
        <v>BLR</v>
      </c>
      <c r="E12" s="156" t="str">
        <f>VLOOKUP(A12,Lists!$B$2:$G$200,5,FALSE)</f>
        <v>International Displacement</v>
      </c>
      <c r="F12" s="161">
        <f t="shared" si="0"/>
        <v>1.9</v>
      </c>
      <c r="G12" s="162">
        <f t="shared" si="1"/>
        <v>2</v>
      </c>
      <c r="H12" s="162" t="str">
        <f t="shared" si="2"/>
        <v>Low</v>
      </c>
      <c r="I12" s="160" t="str">
        <f>INDEX(Trends!$D$3:$D$404,MATCH(B12,Trends!$C$3:$C$404,0))</f>
        <v>Stable</v>
      </c>
      <c r="J12" s="162" t="str">
        <f>VLOOKUP($B12,Reliability!$A$3:$I$300,9,FALSE)</f>
        <v>High</v>
      </c>
      <c r="K12" s="163">
        <f t="shared" si="3"/>
        <v>2.7</v>
      </c>
      <c r="L12" s="163">
        <f>VLOOKUP($B12,'Impact of the crisis'!$C$6:$N$300,12,FALSE)</f>
        <v>4.3</v>
      </c>
      <c r="M12" s="163">
        <f>VLOOKUP($B12,'Impact of the crisis'!$C$6:$AB$300,26,FALSE)</f>
        <v>1.4</v>
      </c>
      <c r="N12" s="163">
        <f>VLOOKUP($B12,'Conditions of people affected'!$C$6:$R$300,16,FALSE)</f>
        <v>1.05</v>
      </c>
      <c r="O12" s="163">
        <f>VLOOKUP($B12,'Conditions of people affected'!$C$6:$R$300,9,FALSE)</f>
        <v>1.1000000000000001</v>
      </c>
      <c r="P12" s="163">
        <f>VLOOKUP($B12,'Conditions of people affected'!$C$6:$R$300,15,FALSE)</f>
        <v>1</v>
      </c>
      <c r="Q12" s="163">
        <f t="shared" si="4"/>
        <v>2.4</v>
      </c>
      <c r="R12" s="163">
        <f>VLOOKUP($B12,'Complexity of the crisis'!$C$6:$AN$300,22,FALSE)</f>
        <v>2.2999999999999998</v>
      </c>
      <c r="S12" s="164">
        <f>VLOOKUP($B12,'Complexity of the crisis'!$C$6:$AN$300,38,FALSE)</f>
        <v>2.5</v>
      </c>
      <c r="T12" s="159" t="str">
        <f>VLOOKUP(B12,Lists!$C$3:$E$300,3,FALSE)</f>
        <v>Europe</v>
      </c>
      <c r="U12" s="178">
        <f>VLOOKUP(B12,'INFORM Severity - hidden'!$C$5:$V$300,20,FALSE)</f>
        <v>45773</v>
      </c>
    </row>
    <row r="13" spans="1:21">
      <c r="A13" s="155" t="str">
        <f t="array" ref="A13">IFERROR(INDEX(Lists!$B$2:$B$200,SMALL(IF(Lists!$H$2:$H$200="Yes",ROW(Lists!$B$2:$B$200)),ROW(9:9))-1,1),"")</f>
        <v>Country level Brazil</v>
      </c>
      <c r="B13" s="156" t="str">
        <f>VLOOKUP(A13,Lists!$B$2:$G$200,2,FALSE)</f>
        <v>BRA001</v>
      </c>
      <c r="C13" s="156" t="str">
        <f>VLOOKUP(B13,'INFORM Severity - hidden'!$C$5:$D$200,2,FALSE)</f>
        <v>Brazil</v>
      </c>
      <c r="D13" s="156" t="str">
        <f>VLOOKUP(A13,Lists!$B$2:$G$200,3,FALSE)</f>
        <v>BRA</v>
      </c>
      <c r="E13" s="156" t="str">
        <f>VLOOKUP(A13,Lists!$B$2:$G$200,5,FALSE)</f>
        <v>International Displacement,Floods,Drought/drier conditions</v>
      </c>
      <c r="F13" s="161">
        <f t="shared" si="0"/>
        <v>2.7</v>
      </c>
      <c r="G13" s="162">
        <f t="shared" si="1"/>
        <v>3</v>
      </c>
      <c r="H13" s="162" t="str">
        <f t="shared" si="2"/>
        <v>Medium</v>
      </c>
      <c r="I13" s="160" t="str">
        <f>INDEX(Trends!$D$3:$D$404,MATCH(B13,Trends!$C$3:$C$404,0))</f>
        <v>Increasing</v>
      </c>
      <c r="J13" s="162" t="str">
        <f>VLOOKUP($B13,Reliability!$A$3:$I$300,9,FALSE)</f>
        <v>Very High</v>
      </c>
      <c r="K13" s="163">
        <f t="shared" si="3"/>
        <v>3.7</v>
      </c>
      <c r="L13" s="163">
        <f>VLOOKUP($B13,'Impact of the crisis'!$C$6:$N$300,12,FALSE)</f>
        <v>4.0999999999999996</v>
      </c>
      <c r="M13" s="163">
        <f>VLOOKUP($B13,'Impact of the crisis'!$C$6:$AB$300,26,FALSE)</f>
        <v>3.5</v>
      </c>
      <c r="N13" s="163">
        <f>VLOOKUP($B13,'Conditions of people affected'!$C$6:$R$300,16,FALSE)</f>
        <v>2.15</v>
      </c>
      <c r="O13" s="163">
        <f>VLOOKUP($B13,'Conditions of people affected'!$C$6:$R$300,9,FALSE)</f>
        <v>3.3</v>
      </c>
      <c r="P13" s="163">
        <f>VLOOKUP($B13,'Conditions of people affected'!$C$6:$R$300,15,FALSE)</f>
        <v>1</v>
      </c>
      <c r="Q13" s="163">
        <f t="shared" si="4"/>
        <v>2.5</v>
      </c>
      <c r="R13" s="163">
        <f>VLOOKUP($B13,'Complexity of the crisis'!$C$6:$AN$300,22,FALSE)</f>
        <v>2.4</v>
      </c>
      <c r="S13" s="164">
        <f>VLOOKUP($B13,'Complexity of the crisis'!$C$6:$AN$300,38,FALSE)</f>
        <v>2.5</v>
      </c>
      <c r="T13" s="159" t="str">
        <f>VLOOKUP(B13,Lists!$C$3:$E$300,3,FALSE)</f>
        <v>Americas</v>
      </c>
      <c r="U13" s="178">
        <f>VLOOKUP(B13,'INFORM Severity - hidden'!$C$5:$V$300,20,FALSE)</f>
        <v>45747</v>
      </c>
    </row>
    <row r="14" spans="1:21">
      <c r="A14" s="155" t="str">
        <f t="array" ref="A14">IFERROR(INDEX(Lists!$B$2:$B$200,SMALL(IF(Lists!$H$2:$H$200="Yes",ROW(Lists!$B$2:$B$200)),ROW(10:10))-1,1),"")</f>
        <v>Complex crisis in CAR</v>
      </c>
      <c r="B14" s="156" t="str">
        <f>VLOOKUP(A14,Lists!$B$2:$G$200,2,FALSE)</f>
        <v>CAF001</v>
      </c>
      <c r="C14" s="156" t="str">
        <f>VLOOKUP(B14,'INFORM Severity - hidden'!$C$5:$D$200,2,FALSE)</f>
        <v>CAR</v>
      </c>
      <c r="D14" s="156" t="str">
        <f>VLOOKUP(A14,Lists!$B$2:$G$200,3,FALSE)</f>
        <v>CAF</v>
      </c>
      <c r="E14" s="156" t="str">
        <f>VLOOKUP(A14,Lists!$B$2:$G$200,5,FALSE)</f>
        <v>Conflict/ Violence,International Displacement</v>
      </c>
      <c r="F14" s="161">
        <f t="shared" si="0"/>
        <v>4</v>
      </c>
      <c r="G14" s="162">
        <f t="shared" si="1"/>
        <v>4</v>
      </c>
      <c r="H14" s="162" t="str">
        <f t="shared" si="2"/>
        <v>High</v>
      </c>
      <c r="I14" s="160" t="str">
        <f>INDEX(Trends!$D$3:$D$404,MATCH(B14,Trends!$C$3:$C$404,0))</f>
        <v>Stable</v>
      </c>
      <c r="J14" s="162" t="str">
        <f>VLOOKUP($B14,Reliability!$A$3:$I$300,9,FALSE)</f>
        <v>High</v>
      </c>
      <c r="K14" s="163">
        <f t="shared" si="3"/>
        <v>4.3</v>
      </c>
      <c r="L14" s="163">
        <f>VLOOKUP($B14,'Impact of the crisis'!$C$6:$N$300,12,FALSE)</f>
        <v>4.4000000000000004</v>
      </c>
      <c r="M14" s="163">
        <f>VLOOKUP($B14,'Impact of the crisis'!$C$6:$AB$300,26,FALSE)</f>
        <v>4.2</v>
      </c>
      <c r="N14" s="163">
        <f>VLOOKUP($B14,'Conditions of people affected'!$C$6:$R$300,16,FALSE)</f>
        <v>4</v>
      </c>
      <c r="O14" s="163">
        <f>VLOOKUP($B14,'Conditions of people affected'!$C$6:$R$300,9,FALSE)</f>
        <v>4</v>
      </c>
      <c r="P14" s="163">
        <f>VLOOKUP($B14,'Conditions of people affected'!$C$6:$R$300,15,FALSE)</f>
        <v>4</v>
      </c>
      <c r="Q14" s="163">
        <f t="shared" si="4"/>
        <v>3.9</v>
      </c>
      <c r="R14" s="163">
        <f>VLOOKUP($B14,'Complexity of the crisis'!$C$6:$AN$300,22,FALSE)</f>
        <v>3.8</v>
      </c>
      <c r="S14" s="164">
        <f>VLOOKUP($B14,'Complexity of the crisis'!$C$6:$AN$300,38,FALSE)</f>
        <v>4</v>
      </c>
      <c r="T14" s="159" t="str">
        <f>VLOOKUP(B14,Lists!$C$3:$E$300,3,FALSE)</f>
        <v>Africa</v>
      </c>
      <c r="U14" s="178">
        <f>VLOOKUP(B14,'INFORM Severity - hidden'!$C$5:$V$300,20,FALSE)</f>
        <v>45776</v>
      </c>
    </row>
    <row r="15" spans="1:21">
      <c r="A15" s="155" t="str">
        <f t="array" ref="A15">IFERROR(INDEX(Lists!$B$2:$B$200,SMALL(IF(Lists!$H$2:$H$200="Yes",ROW(Lists!$B$2:$B$200)),ROW(11:11))-1,1),"")</f>
        <v>Venezuela displacement in Chile</v>
      </c>
      <c r="B15" s="156" t="str">
        <f>VLOOKUP(A15,Lists!$B$2:$G$200,2,FALSE)</f>
        <v>CHL002</v>
      </c>
      <c r="C15" s="156" t="str">
        <f>VLOOKUP(B15,'INFORM Severity - hidden'!$C$5:$D$200,2,FALSE)</f>
        <v>Chile</v>
      </c>
      <c r="D15" s="156" t="str">
        <f>VLOOKUP(A15,Lists!$B$2:$G$200,3,FALSE)</f>
        <v>CHL</v>
      </c>
      <c r="E15" s="156" t="str">
        <f>VLOOKUP(A15,Lists!$B$2:$G$200,5,FALSE)</f>
        <v>International Displacement</v>
      </c>
      <c r="F15" s="161">
        <f t="shared" si="0"/>
        <v>2.8</v>
      </c>
      <c r="G15" s="162">
        <f t="shared" si="1"/>
        <v>3</v>
      </c>
      <c r="H15" s="162" t="str">
        <f t="shared" si="2"/>
        <v>Medium</v>
      </c>
      <c r="I15" s="160" t="str">
        <f>INDEX(Trends!$D$3:$D$404,MATCH(B15,Trends!$C$3:$C$404,0))</f>
        <v>Increasing</v>
      </c>
      <c r="J15" s="162" t="str">
        <f>VLOOKUP($B15,Reliability!$A$3:$I$300,9,FALSE)</f>
        <v>High</v>
      </c>
      <c r="K15" s="163">
        <f t="shared" si="3"/>
        <v>3.4</v>
      </c>
      <c r="L15" s="163">
        <f>VLOOKUP($B15,'Impact of the crisis'!$C$6:$N$300,12,FALSE)</f>
        <v>3.5</v>
      </c>
      <c r="M15" s="163">
        <f>VLOOKUP($B15,'Impact of the crisis'!$C$6:$AB$300,26,FALSE)</f>
        <v>3.4</v>
      </c>
      <c r="N15" s="163">
        <f>VLOOKUP($B15,'Conditions of people affected'!$C$6:$R$300,16,FALSE)</f>
        <v>3.05</v>
      </c>
      <c r="O15" s="163">
        <f>VLOOKUP($B15,'Conditions of people affected'!$C$6:$R$300,9,FALSE)</f>
        <v>3.1</v>
      </c>
      <c r="P15" s="163">
        <f>VLOOKUP($B15,'Conditions of people affected'!$C$6:$R$300,15,FALSE)</f>
        <v>3</v>
      </c>
      <c r="Q15" s="163">
        <f t="shared" si="4"/>
        <v>1.9</v>
      </c>
      <c r="R15" s="163">
        <f>VLOOKUP($B15,'Complexity of the crisis'!$C$6:$AN$300,22,FALSE)</f>
        <v>1.7</v>
      </c>
      <c r="S15" s="164">
        <f>VLOOKUP($B15,'Complexity of the crisis'!$C$6:$AN$300,38,FALSE)</f>
        <v>2</v>
      </c>
      <c r="T15" s="159" t="str">
        <f>VLOOKUP(B15,Lists!$C$3:$E$300,3,FALSE)</f>
        <v>Americas</v>
      </c>
      <c r="U15" s="178">
        <f>VLOOKUP(B15,'INFORM Severity - hidden'!$C$5:$V$300,20,FALSE)</f>
        <v>45777</v>
      </c>
    </row>
    <row r="16" spans="1:21">
      <c r="A16" s="155" t="str">
        <f t="array" ref="A16">IFERROR(INDEX(Lists!$B$2:$B$200,SMALL(IF(Lists!$H$2:$H$200="Yes",ROW(Lists!$B$2:$B$200)),ROW(12:12))-1,1),"")</f>
        <v>Multiple crises in Cameroon</v>
      </c>
      <c r="B16" s="156" t="str">
        <f>VLOOKUP(A16,Lists!$B$2:$G$200,2,FALSE)</f>
        <v>CMR001</v>
      </c>
      <c r="C16" s="156" t="str">
        <f>VLOOKUP(B16,'INFORM Severity - hidden'!$C$5:$D$200,2,FALSE)</f>
        <v>Cameroon</v>
      </c>
      <c r="D16" s="156" t="str">
        <f>VLOOKUP(A16,Lists!$B$2:$G$200,3,FALSE)</f>
        <v>CMR</v>
      </c>
      <c r="E16" s="156" t="str">
        <f>VLOOKUP(A16,Lists!$B$2:$G$200,5,FALSE)</f>
        <v>Conflict/ Violence,International Displacement</v>
      </c>
      <c r="F16" s="161">
        <f t="shared" si="0"/>
        <v>3.9</v>
      </c>
      <c r="G16" s="162">
        <f t="shared" si="1"/>
        <v>4</v>
      </c>
      <c r="H16" s="162" t="str">
        <f t="shared" si="2"/>
        <v>High</v>
      </c>
      <c r="I16" s="160" t="str">
        <f>INDEX(Trends!$D$3:$D$404,MATCH(B16,Trends!$C$3:$C$404,0))</f>
        <v>Increasing</v>
      </c>
      <c r="J16" s="162" t="str">
        <f>VLOOKUP($B16,Reliability!$A$3:$I$300,9,FALSE)</f>
        <v>High</v>
      </c>
      <c r="K16" s="163">
        <f t="shared" si="3"/>
        <v>4.2</v>
      </c>
      <c r="L16" s="163">
        <f>VLOOKUP($B16,'Impact of the crisis'!$C$6:$N$300,12,FALSE)</f>
        <v>4.2</v>
      </c>
      <c r="M16" s="163">
        <f>VLOOKUP($B16,'Impact of the crisis'!$C$6:$AB$300,26,FALSE)</f>
        <v>4.2</v>
      </c>
      <c r="N16" s="163">
        <f>VLOOKUP($B16,'Conditions of people affected'!$C$6:$R$300,16,FALSE)</f>
        <v>3.65</v>
      </c>
      <c r="O16" s="163">
        <f>VLOOKUP($B16,'Conditions of people affected'!$C$6:$R$300,9,FALSE)</f>
        <v>4.3</v>
      </c>
      <c r="P16" s="163">
        <f>VLOOKUP($B16,'Conditions of people affected'!$C$6:$R$300,15,FALSE)</f>
        <v>3</v>
      </c>
      <c r="Q16" s="163">
        <f t="shared" si="4"/>
        <v>4.0999999999999996</v>
      </c>
      <c r="R16" s="163">
        <f>VLOOKUP($B16,'Complexity of the crisis'!$C$6:$AN$300,22,FALSE)</f>
        <v>3.7</v>
      </c>
      <c r="S16" s="164">
        <f>VLOOKUP($B16,'Complexity of the crisis'!$C$6:$AN$300,38,FALSE)</f>
        <v>4.5</v>
      </c>
      <c r="T16" s="159" t="str">
        <f>VLOOKUP(B16,Lists!$C$3:$E$300,3,FALSE)</f>
        <v>Africa</v>
      </c>
      <c r="U16" s="178">
        <f>VLOOKUP(B16,'INFORM Severity - hidden'!$C$5:$V$300,20,FALSE)</f>
        <v>45776</v>
      </c>
    </row>
    <row r="17" spans="1:21">
      <c r="A17" s="155" t="str">
        <f t="array" ref="A17">IFERROR(INDEX(Lists!$B$2:$B$200,SMALL(IF(Lists!$H$2:$H$200="Yes",ROW(Lists!$B$2:$B$200)),ROW(13:13))-1,1),"")</f>
        <v>Complex crisis in DRC</v>
      </c>
      <c r="B17" s="156" t="str">
        <f>VLOOKUP(A17,Lists!$B$2:$G$200,2,FALSE)</f>
        <v>COD001</v>
      </c>
      <c r="C17" s="156" t="str">
        <f>VLOOKUP(B17,'INFORM Severity - hidden'!$C$5:$D$200,2,FALSE)</f>
        <v>DRC</v>
      </c>
      <c r="D17" s="156" t="str">
        <f>VLOOKUP(A17,Lists!$B$2:$G$200,3,FALSE)</f>
        <v>COD</v>
      </c>
      <c r="E17" s="156" t="str">
        <f>VLOOKUP(A17,Lists!$B$2:$G$200,5,FALSE)</f>
        <v>Conflict/ Violence,International Displacement</v>
      </c>
      <c r="F17" s="161">
        <f t="shared" si="0"/>
        <v>4.3</v>
      </c>
      <c r="G17" s="162">
        <f t="shared" si="1"/>
        <v>5</v>
      </c>
      <c r="H17" s="162" t="str">
        <f t="shared" si="2"/>
        <v>Very High</v>
      </c>
      <c r="I17" s="160" t="str">
        <f>INDEX(Trends!$D$3:$D$404,MATCH(B17,Trends!$C$3:$C$404,0))</f>
        <v>Decreasing</v>
      </c>
      <c r="J17" s="162" t="str">
        <f>VLOOKUP($B17,Reliability!$A$3:$I$300,9,FALSE)</f>
        <v>Very High</v>
      </c>
      <c r="K17" s="163">
        <f t="shared" si="3"/>
        <v>4.5999999999999996</v>
      </c>
      <c r="L17" s="163">
        <f>VLOOKUP($B17,'Impact of the crisis'!$C$6:$N$300,12,FALSE)</f>
        <v>5</v>
      </c>
      <c r="M17" s="163">
        <f>VLOOKUP($B17,'Impact of the crisis'!$C$6:$AB$300,26,FALSE)</f>
        <v>4.4000000000000004</v>
      </c>
      <c r="N17" s="163">
        <f>VLOOKUP($B17,'Conditions of people affected'!$C$6:$R$300,16,FALSE)</f>
        <v>4</v>
      </c>
      <c r="O17" s="163">
        <f>VLOOKUP($B17,'Conditions of people affected'!$C$6:$R$300,9,FALSE)</f>
        <v>5</v>
      </c>
      <c r="P17" s="163">
        <f>VLOOKUP($B17,'Conditions of people affected'!$C$6:$R$300,15,FALSE)</f>
        <v>3</v>
      </c>
      <c r="Q17" s="163">
        <f t="shared" si="4"/>
        <v>4.4000000000000004</v>
      </c>
      <c r="R17" s="163">
        <f>VLOOKUP($B17,'Complexity of the crisis'!$C$6:$AN$300,22,FALSE)</f>
        <v>4.3</v>
      </c>
      <c r="S17" s="164">
        <f>VLOOKUP($B17,'Complexity of the crisis'!$C$6:$AN$300,38,FALSE)</f>
        <v>4.5</v>
      </c>
      <c r="T17" s="159" t="str">
        <f>VLOOKUP(B17,Lists!$C$3:$E$300,3,FALSE)</f>
        <v>Africa</v>
      </c>
      <c r="U17" s="178">
        <f>VLOOKUP(B17,'INFORM Severity - hidden'!$C$5:$V$300,20,FALSE)</f>
        <v>45776</v>
      </c>
    </row>
    <row r="18" spans="1:21">
      <c r="A18" s="155" t="str">
        <f t="array" ref="A18">IFERROR(INDEX(Lists!$B$2:$B$200,SMALL(IF(Lists!$H$2:$H$200="Yes",ROW(Lists!$B$2:$B$200)),ROW(14:14))-1,1),"")</f>
        <v>Complex crisis in Colombia</v>
      </c>
      <c r="B18" s="156" t="str">
        <f>VLOOKUP(A18,Lists!$B$2:$G$200,2,FALSE)</f>
        <v>COL001</v>
      </c>
      <c r="C18" s="156" t="str">
        <f>VLOOKUP(B18,'INFORM Severity - hidden'!$C$5:$D$200,2,FALSE)</f>
        <v>Colombia</v>
      </c>
      <c r="D18" s="156" t="str">
        <f>VLOOKUP(A18,Lists!$B$2:$G$200,3,FALSE)</f>
        <v>COL</v>
      </c>
      <c r="E18" s="156" t="str">
        <f>VLOOKUP(A18,Lists!$B$2:$G$200,5,FALSE)</f>
        <v>Conflict/ Violence,International Displacement</v>
      </c>
      <c r="F18" s="161">
        <f t="shared" si="0"/>
        <v>3.9</v>
      </c>
      <c r="G18" s="162">
        <f t="shared" si="1"/>
        <v>4</v>
      </c>
      <c r="H18" s="162" t="str">
        <f t="shared" si="2"/>
        <v>High</v>
      </c>
      <c r="I18" s="160" t="str">
        <f>INDEX(Trends!$D$3:$D$404,MATCH(B18,Trends!$C$3:$C$404,0))</f>
        <v>Decreasing</v>
      </c>
      <c r="J18" s="162" t="str">
        <f>VLOOKUP($B18,Reliability!$A$3:$I$300,9,FALSE)</f>
        <v>Very High</v>
      </c>
      <c r="K18" s="163">
        <f t="shared" si="3"/>
        <v>4.4000000000000004</v>
      </c>
      <c r="L18" s="163">
        <f>VLOOKUP($B18,'Impact of the crisis'!$C$6:$N$300,12,FALSE)</f>
        <v>5</v>
      </c>
      <c r="M18" s="163">
        <f>VLOOKUP($B18,'Impact of the crisis'!$C$6:$AB$300,26,FALSE)</f>
        <v>4</v>
      </c>
      <c r="N18" s="163">
        <f>VLOOKUP($B18,'Conditions of people affected'!$C$6:$R$300,16,FALSE)</f>
        <v>3.95</v>
      </c>
      <c r="O18" s="163">
        <f>VLOOKUP($B18,'Conditions of people affected'!$C$6:$R$300,9,FALSE)</f>
        <v>4.9000000000000004</v>
      </c>
      <c r="P18" s="163">
        <f>VLOOKUP($B18,'Conditions of people affected'!$C$6:$R$300,15,FALSE)</f>
        <v>3</v>
      </c>
      <c r="Q18" s="163">
        <f t="shared" si="4"/>
        <v>3.5</v>
      </c>
      <c r="R18" s="163">
        <f>VLOOKUP($B18,'Complexity of the crisis'!$C$6:$AN$300,22,FALSE)</f>
        <v>3</v>
      </c>
      <c r="S18" s="164">
        <f>VLOOKUP($B18,'Complexity of the crisis'!$C$6:$AN$300,38,FALSE)</f>
        <v>4</v>
      </c>
      <c r="T18" s="159" t="str">
        <f>VLOOKUP(B18,Lists!$C$3:$E$300,3,FALSE)</f>
        <v>Americas</v>
      </c>
      <c r="U18" s="178">
        <f>VLOOKUP(B18,'INFORM Severity - hidden'!$C$5:$V$300,20,FALSE)</f>
        <v>45777</v>
      </c>
    </row>
    <row r="19" spans="1:21">
      <c r="A19" s="155" t="str">
        <f t="array" ref="A19">IFERROR(INDEX(Lists!$B$2:$B$200,SMALL(IF(Lists!$H$2:$H$200="Yes",ROW(Lists!$B$2:$B$200)),ROW(15:15))-1,1),"")</f>
        <v>Nicaraguan refugees in Costa Rica</v>
      </c>
      <c r="B19" s="156" t="str">
        <f>VLOOKUP(A19,Lists!$B$2:$G$200,2,FALSE)</f>
        <v>CRI002</v>
      </c>
      <c r="C19" s="156" t="str">
        <f>VLOOKUP(B19,'INFORM Severity - hidden'!$C$5:$D$200,2,FALSE)</f>
        <v>Costa Rica</v>
      </c>
      <c r="D19" s="156" t="str">
        <f>VLOOKUP(A19,Lists!$B$2:$G$200,3,FALSE)</f>
        <v>CRI</v>
      </c>
      <c r="E19" s="156" t="str">
        <f>VLOOKUP(A19,Lists!$B$2:$G$200,5,FALSE)</f>
        <v>International Displacement</v>
      </c>
      <c r="F19" s="161">
        <f t="shared" si="0"/>
        <v>2.2000000000000002</v>
      </c>
      <c r="G19" s="162">
        <f t="shared" si="1"/>
        <v>3</v>
      </c>
      <c r="H19" s="162" t="str">
        <f t="shared" si="2"/>
        <v>Medium</v>
      </c>
      <c r="I19" s="160" t="str">
        <f>INDEX(Trends!$D$3:$D$404,MATCH(B19,Trends!$C$3:$C$404,0))</f>
        <v>Decreasing</v>
      </c>
      <c r="J19" s="162" t="str">
        <f>VLOOKUP($B19,Reliability!$A$3:$I$300,9,FALSE)</f>
        <v>Medium</v>
      </c>
      <c r="K19" s="163">
        <f t="shared" si="3"/>
        <v>2.8</v>
      </c>
      <c r="L19" s="163">
        <f>VLOOKUP($B19,'Impact of the crisis'!$C$6:$N$300,12,FALSE)</f>
        <v>2.5</v>
      </c>
      <c r="M19" s="163">
        <f>VLOOKUP($B19,'Impact of the crisis'!$C$6:$AB$300,26,FALSE)</f>
        <v>2.9</v>
      </c>
      <c r="N19" s="163">
        <f>VLOOKUP($B19,'Conditions of people affected'!$C$6:$R$300,16,FALSE)</f>
        <v>2.6</v>
      </c>
      <c r="O19" s="163">
        <f>VLOOKUP($B19,'Conditions of people affected'!$C$6:$R$300,9,FALSE)</f>
        <v>2.2000000000000002</v>
      </c>
      <c r="P19" s="163">
        <f>VLOOKUP($B19,'Conditions of people affected'!$C$6:$R$300,15,FALSE)</f>
        <v>3</v>
      </c>
      <c r="Q19" s="163">
        <f t="shared" si="4"/>
        <v>1</v>
      </c>
      <c r="R19" s="163">
        <f>VLOOKUP($B19,'Complexity of the crisis'!$C$6:$AN$300,22,FALSE)</f>
        <v>0.9</v>
      </c>
      <c r="S19" s="164">
        <f>VLOOKUP($B19,'Complexity of the crisis'!$C$6:$AN$300,38,FALSE)</f>
        <v>1</v>
      </c>
      <c r="T19" s="159" t="str">
        <f>VLOOKUP(B19,Lists!$C$3:$E$300,3,FALSE)</f>
        <v>Americas</v>
      </c>
      <c r="U19" s="178">
        <f>VLOOKUP(B19,'INFORM Severity - hidden'!$C$5:$V$300,20,FALSE)</f>
        <v>45777</v>
      </c>
    </row>
    <row r="20" spans="1:21">
      <c r="A20" s="155" t="str">
        <f t="array" ref="A20">IFERROR(INDEX(Lists!$B$2:$B$200,SMALL(IF(Lists!$H$2:$H$200="Yes",ROW(Lists!$B$2:$B$200)),ROW(16:16))-1,1),"")</f>
        <v>Displacement from Russia-Ukraine conflict in Czechia</v>
      </c>
      <c r="B20" s="156" t="str">
        <f>VLOOKUP(A20,Lists!$B$2:$G$200,2,FALSE)</f>
        <v>CZE002</v>
      </c>
      <c r="C20" s="156" t="str">
        <f>VLOOKUP(B20,'INFORM Severity - hidden'!$C$5:$D$200,2,FALSE)</f>
        <v>Czech Republic</v>
      </c>
      <c r="D20" s="156" t="str">
        <f>VLOOKUP(A20,Lists!$B$2:$G$200,3,FALSE)</f>
        <v>CZE</v>
      </c>
      <c r="E20" s="156" t="str">
        <f>VLOOKUP(A20,Lists!$B$2:$G$200,5,FALSE)</f>
        <v>International Displacement</v>
      </c>
      <c r="F20" s="161">
        <f t="shared" si="0"/>
        <v>1.9</v>
      </c>
      <c r="G20" s="162">
        <f t="shared" si="1"/>
        <v>2</v>
      </c>
      <c r="H20" s="162" t="str">
        <f t="shared" si="2"/>
        <v>Low</v>
      </c>
      <c r="I20" s="160" t="str">
        <f>INDEX(Trends!$D$3:$D$404,MATCH(B20,Trends!$C$3:$C$404,0))</f>
        <v>Stable</v>
      </c>
      <c r="J20" s="162" t="str">
        <f>VLOOKUP($B20,Reliability!$A$3:$I$300,9,FALSE)</f>
        <v>Very High</v>
      </c>
      <c r="K20" s="163">
        <f t="shared" si="3"/>
        <v>2.9</v>
      </c>
      <c r="L20" s="163">
        <f>VLOOKUP($B20,'Impact of the crisis'!$C$6:$N$300,12,FALSE)</f>
        <v>4.2</v>
      </c>
      <c r="M20" s="163">
        <f>VLOOKUP($B20,'Impact of the crisis'!$C$6:$AB$300,26,FALSE)</f>
        <v>2</v>
      </c>
      <c r="N20" s="163">
        <f>VLOOKUP($B20,'Conditions of people affected'!$C$6:$R$300,16,FALSE)</f>
        <v>1.85</v>
      </c>
      <c r="O20" s="163">
        <f>VLOOKUP($B20,'Conditions of people affected'!$C$6:$R$300,9,FALSE)</f>
        <v>2.7</v>
      </c>
      <c r="P20" s="163">
        <f>VLOOKUP($B20,'Conditions of people affected'!$C$6:$R$300,15,FALSE)</f>
        <v>1</v>
      </c>
      <c r="Q20" s="163">
        <f t="shared" si="4"/>
        <v>1.1000000000000001</v>
      </c>
      <c r="R20" s="163">
        <f>VLOOKUP($B20,'Complexity of the crisis'!$C$6:$AN$300,22,FALSE)</f>
        <v>0.6</v>
      </c>
      <c r="S20" s="164">
        <f>VLOOKUP($B20,'Complexity of the crisis'!$C$6:$AN$300,38,FALSE)</f>
        <v>1.5</v>
      </c>
      <c r="T20" s="159" t="str">
        <f>VLOOKUP(B20,Lists!$C$3:$E$300,3,FALSE)</f>
        <v>Europe</v>
      </c>
      <c r="U20" s="178">
        <f>VLOOKUP(B20,'INFORM Severity - hidden'!$C$5:$V$300,20,FALSE)</f>
        <v>45773</v>
      </c>
    </row>
    <row r="21" spans="1:21">
      <c r="A21" s="155" t="str">
        <f t="array" ref="A21">IFERROR(INDEX(Lists!$B$2:$B$200,SMALL(IF(Lists!$H$2:$H$200="Yes",ROW(Lists!$B$2:$B$200)),ROW(17:17))-1,1),"")</f>
        <v>Multiple crises in Djibouti</v>
      </c>
      <c r="B21" s="156" t="str">
        <f>VLOOKUP(A21,Lists!$B$2:$G$200,2,FALSE)</f>
        <v>DJI001</v>
      </c>
      <c r="C21" s="156" t="str">
        <f>VLOOKUP(B21,'INFORM Severity - hidden'!$C$5:$D$200,2,FALSE)</f>
        <v>Djibouti</v>
      </c>
      <c r="D21" s="156" t="str">
        <f>VLOOKUP(A21,Lists!$B$2:$G$200,3,FALSE)</f>
        <v>DJI</v>
      </c>
      <c r="E21" s="156" t="str">
        <f>VLOOKUP(A21,Lists!$B$2:$G$200,5,FALSE)</f>
        <v>International Displacement,Drought/drier conditions</v>
      </c>
      <c r="F21" s="161">
        <f t="shared" si="0"/>
        <v>2.8</v>
      </c>
      <c r="G21" s="162">
        <f t="shared" si="1"/>
        <v>3</v>
      </c>
      <c r="H21" s="162" t="str">
        <f t="shared" si="2"/>
        <v>Medium</v>
      </c>
      <c r="I21" s="160" t="str">
        <f>INDEX(Trends!$D$3:$D$404,MATCH(B21,Trends!$C$3:$C$404,0))</f>
        <v>Stable</v>
      </c>
      <c r="J21" s="162" t="str">
        <f>VLOOKUP($B21,Reliability!$A$3:$I$300,9,FALSE)</f>
        <v>High</v>
      </c>
      <c r="K21" s="163">
        <f t="shared" si="3"/>
        <v>2.8</v>
      </c>
      <c r="L21" s="163">
        <f>VLOOKUP($B21,'Impact of the crisis'!$C$6:$N$300,12,FALSE)</f>
        <v>3.2</v>
      </c>
      <c r="M21" s="163">
        <f>VLOOKUP($B21,'Impact of the crisis'!$C$6:$AB$300,26,FALSE)</f>
        <v>2.6</v>
      </c>
      <c r="N21" s="163">
        <f>VLOOKUP($B21,'Conditions of people affected'!$C$6:$R$300,16,FALSE)</f>
        <v>2.75</v>
      </c>
      <c r="O21" s="163">
        <f>VLOOKUP($B21,'Conditions of people affected'!$C$6:$R$300,9,FALSE)</f>
        <v>2.5</v>
      </c>
      <c r="P21" s="163">
        <f>VLOOKUP($B21,'Conditions of people affected'!$C$6:$R$300,15,FALSE)</f>
        <v>3</v>
      </c>
      <c r="Q21" s="163">
        <f t="shared" si="4"/>
        <v>2.8</v>
      </c>
      <c r="R21" s="163">
        <f>VLOOKUP($B21,'Complexity of the crisis'!$C$6:$AN$300,22,FALSE)</f>
        <v>2.5</v>
      </c>
      <c r="S21" s="164">
        <f>VLOOKUP($B21,'Complexity of the crisis'!$C$6:$AN$300,38,FALSE)</f>
        <v>3</v>
      </c>
      <c r="T21" s="159" t="str">
        <f>VLOOKUP(B21,Lists!$C$3:$E$300,3,FALSE)</f>
        <v>Africa</v>
      </c>
      <c r="U21" s="178">
        <f>VLOOKUP(B21,'INFORM Severity - hidden'!$C$5:$V$300,20,FALSE)</f>
        <v>45777</v>
      </c>
    </row>
    <row r="22" spans="1:21">
      <c r="A22" s="155" t="str">
        <f t="array" ref="A22">IFERROR(INDEX(Lists!$B$2:$B$200,SMALL(IF(Lists!$H$2:$H$200="Yes",ROW(Lists!$B$2:$B$200)),ROW(18:18))-1,1),"")</f>
        <v>Venezuela displacement in Dominican Republic</v>
      </c>
      <c r="B22" s="156" t="str">
        <f>VLOOKUP(A22,Lists!$B$2:$G$200,2,FALSE)</f>
        <v>DOM002</v>
      </c>
      <c r="C22" s="156" t="str">
        <f>VLOOKUP(B22,'INFORM Severity - hidden'!$C$5:$D$200,2,FALSE)</f>
        <v>Dominican Republic</v>
      </c>
      <c r="D22" s="156" t="str">
        <f>VLOOKUP(A22,Lists!$B$2:$G$200,3,FALSE)</f>
        <v>DOM</v>
      </c>
      <c r="E22" s="156" t="str">
        <f>VLOOKUP(A22,Lists!$B$2:$G$200,5,FALSE)</f>
        <v>International Displacement</v>
      </c>
      <c r="F22" s="161">
        <f t="shared" si="0"/>
        <v>1.8</v>
      </c>
      <c r="G22" s="162">
        <f t="shared" si="1"/>
        <v>2</v>
      </c>
      <c r="H22" s="162" t="str">
        <f t="shared" si="2"/>
        <v>Low</v>
      </c>
      <c r="I22" s="160" t="str">
        <f>INDEX(Trends!$D$3:$D$404,MATCH(B22,Trends!$C$3:$C$404,0))</f>
        <v>Stable</v>
      </c>
      <c r="J22" s="162" t="str">
        <f>VLOOKUP($B22,Reliability!$A$3:$I$300,9,FALSE)</f>
        <v>High</v>
      </c>
      <c r="K22" s="163">
        <f t="shared" si="3"/>
        <v>3.2</v>
      </c>
      <c r="L22" s="163">
        <f>VLOOKUP($B22,'Impact of the crisis'!$C$6:$N$300,12,FALSE)</f>
        <v>4.0999999999999996</v>
      </c>
      <c r="M22" s="163">
        <f>VLOOKUP($B22,'Impact of the crisis'!$C$6:$AB$300,26,FALSE)</f>
        <v>2.7</v>
      </c>
      <c r="N22" s="163">
        <f>VLOOKUP($B22,'Conditions of people affected'!$C$6:$R$300,16,FALSE)</f>
        <v>1.25</v>
      </c>
      <c r="O22" s="163">
        <f>VLOOKUP($B22,'Conditions of people affected'!$C$6:$R$300,9,FALSE)</f>
        <v>1.5</v>
      </c>
      <c r="P22" s="163">
        <f>VLOOKUP($B22,'Conditions of people affected'!$C$6:$R$300,15,FALSE)</f>
        <v>1</v>
      </c>
      <c r="Q22" s="163">
        <f t="shared" si="4"/>
        <v>1.2</v>
      </c>
      <c r="R22" s="163">
        <f>VLOOKUP($B22,'Complexity of the crisis'!$C$6:$AN$300,22,FALSE)</f>
        <v>1.3</v>
      </c>
      <c r="S22" s="164">
        <f>VLOOKUP($B22,'Complexity of the crisis'!$C$6:$AN$300,38,FALSE)</f>
        <v>1</v>
      </c>
      <c r="T22" s="159" t="str">
        <f>VLOOKUP(B22,Lists!$C$3:$E$300,3,FALSE)</f>
        <v>Americas</v>
      </c>
      <c r="U22" s="178">
        <f>VLOOKUP(B22,'INFORM Severity - hidden'!$C$5:$V$300,20,FALSE)</f>
        <v>45777</v>
      </c>
    </row>
    <row r="23" spans="1:21">
      <c r="A23" s="155" t="str">
        <f t="array" ref="A23">IFERROR(INDEX(Lists!$B$2:$B$200,SMALL(IF(Lists!$H$2:$H$200="Yes",ROW(Lists!$B$2:$B$200)),ROW(19:19))-1,1),"")</f>
        <v>Multiple crises in Algeria</v>
      </c>
      <c r="B23" s="156" t="str">
        <f>VLOOKUP(A23,Lists!$B$2:$G$200,2,FALSE)</f>
        <v>DZA004</v>
      </c>
      <c r="C23" s="156" t="str">
        <f>VLOOKUP(B23,'INFORM Severity - hidden'!$C$5:$D$200,2,FALSE)</f>
        <v>Algeria</v>
      </c>
      <c r="D23" s="156" t="str">
        <f>VLOOKUP(A23,Lists!$B$2:$G$200,3,FALSE)</f>
        <v>DZA</v>
      </c>
      <c r="E23" s="156" t="str">
        <f>VLOOKUP(A23,Lists!$B$2:$G$200,5,FALSE)</f>
        <v>International Displacement</v>
      </c>
      <c r="F23" s="161">
        <f t="shared" si="0"/>
        <v>2.8</v>
      </c>
      <c r="G23" s="162">
        <f t="shared" si="1"/>
        <v>3</v>
      </c>
      <c r="H23" s="162" t="str">
        <f t="shared" si="2"/>
        <v>Medium</v>
      </c>
      <c r="I23" s="160" t="str">
        <f>INDEX(Trends!$D$3:$D$404,MATCH(B23,Trends!$C$3:$C$404,0))</f>
        <v>Stable</v>
      </c>
      <c r="J23" s="162" t="str">
        <f>VLOOKUP($B23,Reliability!$A$3:$I$300,9,FALSE)</f>
        <v>High</v>
      </c>
      <c r="K23" s="163">
        <f t="shared" si="3"/>
        <v>4</v>
      </c>
      <c r="L23" s="163">
        <f>VLOOKUP($B23,'Impact of the crisis'!$C$6:$N$300,12,FALSE)</f>
        <v>5</v>
      </c>
      <c r="M23" s="163">
        <f>VLOOKUP($B23,'Impact of the crisis'!$C$6:$AB$300,26,FALSE)</f>
        <v>3.3</v>
      </c>
      <c r="N23" s="163">
        <f>VLOOKUP($B23,'Conditions of people affected'!$C$6:$R$300,16,FALSE)</f>
        <v>1.85</v>
      </c>
      <c r="O23" s="163">
        <f>VLOOKUP($B23,'Conditions of people affected'!$C$6:$R$300,9,FALSE)</f>
        <v>2.7</v>
      </c>
      <c r="P23" s="163">
        <f>VLOOKUP($B23,'Conditions of people affected'!$C$6:$R$300,15,FALSE)</f>
        <v>1</v>
      </c>
      <c r="Q23" s="163">
        <f t="shared" si="4"/>
        <v>3</v>
      </c>
      <c r="R23" s="163">
        <f>VLOOKUP($B23,'Complexity of the crisis'!$C$6:$AN$300,22,FALSE)</f>
        <v>2.9</v>
      </c>
      <c r="S23" s="164">
        <f>VLOOKUP($B23,'Complexity of the crisis'!$C$6:$AN$300,38,FALSE)</f>
        <v>3</v>
      </c>
      <c r="T23" s="159" t="str">
        <f>VLOOKUP(B23,Lists!$C$3:$E$300,3,FALSE)</f>
        <v>Africa</v>
      </c>
      <c r="U23" s="178">
        <f>VLOOKUP(B23,'INFORM Severity - hidden'!$C$5:$V$300,20,FALSE)</f>
        <v>45757</v>
      </c>
    </row>
    <row r="24" spans="1:21">
      <c r="A24" s="155" t="str">
        <f t="array" ref="A24">IFERROR(INDEX(Lists!$B$2:$B$200,SMALL(IF(Lists!$H$2:$H$200="Yes",ROW(Lists!$B$2:$B$200)),ROW(20:20))-1,1),"")</f>
        <v>Multiple crises in Ecuador</v>
      </c>
      <c r="B24" s="156" t="str">
        <f>VLOOKUP(A24,Lists!$B$2:$G$200,2,FALSE)</f>
        <v>ECU001</v>
      </c>
      <c r="C24" s="156" t="str">
        <f>VLOOKUP(B24,'INFORM Severity - hidden'!$C$5:$D$200,2,FALSE)</f>
        <v>Ecuador</v>
      </c>
      <c r="D24" s="156" t="str">
        <f>VLOOKUP(A24,Lists!$B$2:$G$200,3,FALSE)</f>
        <v>ECU</v>
      </c>
      <c r="E24" s="156" t="str">
        <f>VLOOKUP(A24,Lists!$B$2:$G$200,5,FALSE)</f>
        <v>International Displacement,Conflict/ Violence</v>
      </c>
      <c r="F24" s="161">
        <f t="shared" si="0"/>
        <v>3.4</v>
      </c>
      <c r="G24" s="162">
        <f t="shared" si="1"/>
        <v>4</v>
      </c>
      <c r="H24" s="162" t="str">
        <f t="shared" si="2"/>
        <v>High</v>
      </c>
      <c r="I24" s="160" t="str">
        <f>INDEX(Trends!$D$3:$D$404,MATCH(B24,Trends!$C$3:$C$404,0))</f>
        <v>-</v>
      </c>
      <c r="J24" s="162" t="str">
        <f>VLOOKUP($B24,Reliability!$A$3:$I$300,9,FALSE)</f>
        <v>Very High</v>
      </c>
      <c r="K24" s="163">
        <f t="shared" si="3"/>
        <v>3.5</v>
      </c>
      <c r="L24" s="163">
        <f>VLOOKUP($B24,'Impact of the crisis'!$C$6:$N$300,12,FALSE)</f>
        <v>4.3</v>
      </c>
      <c r="M24" s="163">
        <f>VLOOKUP($B24,'Impact of the crisis'!$C$6:$AB$300,26,FALSE)</f>
        <v>2.9</v>
      </c>
      <c r="N24" s="163">
        <f>VLOOKUP($B24,'Conditions of people affected'!$C$6:$R$300,16,FALSE)</f>
        <v>3.6</v>
      </c>
      <c r="O24" s="163">
        <f>VLOOKUP($B24,'Conditions of people affected'!$C$6:$R$300,9,FALSE)</f>
        <v>4.2</v>
      </c>
      <c r="P24" s="163">
        <f>VLOOKUP($B24,'Conditions of people affected'!$C$6:$R$300,15,FALSE)</f>
        <v>3</v>
      </c>
      <c r="Q24" s="163">
        <f t="shared" si="4"/>
        <v>3</v>
      </c>
      <c r="R24" s="163">
        <f>VLOOKUP($B24,'Complexity of the crisis'!$C$6:$AN$300,22,FALSE)</f>
        <v>2.5</v>
      </c>
      <c r="S24" s="164">
        <f>VLOOKUP($B24,'Complexity of the crisis'!$C$6:$AN$300,38,FALSE)</f>
        <v>3.5</v>
      </c>
      <c r="T24" s="159" t="str">
        <f>VLOOKUP(B24,Lists!$C$3:$E$300,3,FALSE)</f>
        <v>Americas</v>
      </c>
      <c r="U24" s="178">
        <f>VLOOKUP(B24,'INFORM Severity - hidden'!$C$5:$V$300,20,FALSE)</f>
        <v>45777</v>
      </c>
    </row>
    <row r="25" spans="1:21">
      <c r="A25" s="155" t="str">
        <f t="array" ref="A25">IFERROR(INDEX(Lists!$B$2:$B$200,SMALL(IF(Lists!$H$2:$H$200="Yes",ROW(Lists!$B$2:$B$200)),ROW(21:21))-1,1),"")</f>
        <v>Refugees in Egypt</v>
      </c>
      <c r="B25" s="156" t="str">
        <f>VLOOKUP(A25,Lists!$B$2:$G$200,2,FALSE)</f>
        <v>EGY004</v>
      </c>
      <c r="C25" s="156" t="str">
        <f>VLOOKUP(B25,'INFORM Severity - hidden'!$C$5:$D$200,2,FALSE)</f>
        <v>Egypt</v>
      </c>
      <c r="D25" s="156" t="str">
        <f>VLOOKUP(A25,Lists!$B$2:$G$200,3,FALSE)</f>
        <v>EGY</v>
      </c>
      <c r="E25" s="156" t="str">
        <f>VLOOKUP(A25,Lists!$B$2:$G$200,5,FALSE)</f>
        <v>International Displacement</v>
      </c>
      <c r="F25" s="161">
        <f t="shared" si="0"/>
        <v>2.2000000000000002</v>
      </c>
      <c r="G25" s="162">
        <f t="shared" si="1"/>
        <v>3</v>
      </c>
      <c r="H25" s="162" t="str">
        <f t="shared" si="2"/>
        <v>Medium</v>
      </c>
      <c r="I25" s="160" t="str">
        <f>INDEX(Trends!$D$3:$D$404,MATCH(B25,Trends!$C$3:$C$404,0))</f>
        <v>Stable</v>
      </c>
      <c r="J25" s="162" t="str">
        <f>VLOOKUP($B25,Reliability!$A$3:$I$300,9,FALSE)</f>
        <v>Very High</v>
      </c>
      <c r="K25" s="163">
        <f t="shared" si="3"/>
        <v>2.2000000000000002</v>
      </c>
      <c r="L25" s="163">
        <f>VLOOKUP($B25,'Impact of the crisis'!$C$6:$N$300,12,FALSE)</f>
        <v>2</v>
      </c>
      <c r="M25" s="163">
        <f>VLOOKUP($B25,'Impact of the crisis'!$C$6:$AB$300,26,FALSE)</f>
        <v>2.2999999999999998</v>
      </c>
      <c r="N25" s="163">
        <f>VLOOKUP($B25,'Conditions of people affected'!$C$6:$R$300,16,FALSE)</f>
        <v>2.15</v>
      </c>
      <c r="O25" s="163">
        <f>VLOOKUP($B25,'Conditions of people affected'!$C$6:$R$300,9,FALSE)</f>
        <v>3.3</v>
      </c>
      <c r="P25" s="163">
        <f>VLOOKUP($B25,'Conditions of people affected'!$C$6:$R$300,15,FALSE)</f>
        <v>1</v>
      </c>
      <c r="Q25" s="163">
        <f t="shared" si="4"/>
        <v>2.2000000000000002</v>
      </c>
      <c r="R25" s="163">
        <f>VLOOKUP($B25,'Complexity of the crisis'!$C$6:$AN$300,22,FALSE)</f>
        <v>2.2999999999999998</v>
      </c>
      <c r="S25" s="164">
        <f>VLOOKUP($B25,'Complexity of the crisis'!$C$6:$AN$300,38,FALSE)</f>
        <v>2</v>
      </c>
      <c r="T25" s="159" t="str">
        <f>VLOOKUP(B25,Lists!$C$3:$E$300,3,FALSE)</f>
        <v>Africa</v>
      </c>
      <c r="U25" s="178">
        <f>VLOOKUP(B25,'INFORM Severity - hidden'!$C$5:$V$300,20,FALSE)</f>
        <v>45757</v>
      </c>
    </row>
    <row r="26" spans="1:21">
      <c r="A26" s="155" t="str">
        <f t="array" ref="A26">IFERROR(INDEX(Lists!$B$2:$B$200,SMALL(IF(Lists!$H$2:$H$200="Yes",ROW(Lists!$B$2:$B$200)),ROW(22:22))-1,1),"")</f>
        <v>Complex crisis in Eritrea</v>
      </c>
      <c r="B26" s="156" t="str">
        <f>VLOOKUP(A26,Lists!$B$2:$G$200,2,FALSE)</f>
        <v>ERI001</v>
      </c>
      <c r="C26" s="156" t="str">
        <f>VLOOKUP(B26,'INFORM Severity - hidden'!$C$5:$D$200,2,FALSE)</f>
        <v>Eritrea</v>
      </c>
      <c r="D26" s="156" t="str">
        <f>VLOOKUP(A26,Lists!$B$2:$G$200,3,FALSE)</f>
        <v>ERI</v>
      </c>
      <c r="E26" s="156" t="str">
        <f>VLOOKUP(A26,Lists!$B$2:$G$200,5,FALSE)</f>
        <v>International Displacement</v>
      </c>
      <c r="F26" s="161">
        <f t="shared" si="0"/>
        <v>3</v>
      </c>
      <c r="G26" s="162">
        <f t="shared" si="1"/>
        <v>3</v>
      </c>
      <c r="H26" s="162" t="str">
        <f t="shared" si="2"/>
        <v>Medium</v>
      </c>
      <c r="I26" s="160" t="str">
        <f>INDEX(Trends!$D$3:$D$404,MATCH(B26,Trends!$C$3:$C$404,0))</f>
        <v>Decreasing</v>
      </c>
      <c r="J26" s="162" t="str">
        <f>VLOOKUP($B26,Reliability!$A$3:$I$300,9,FALSE)</f>
        <v>High</v>
      </c>
      <c r="K26" s="163">
        <f t="shared" si="3"/>
        <v>3.1</v>
      </c>
      <c r="L26" s="163">
        <f>VLOOKUP($B26,'Impact of the crisis'!$C$6:$N$300,12,FALSE)</f>
        <v>3.9</v>
      </c>
      <c r="M26" s="163">
        <f>VLOOKUP($B26,'Impact of the crisis'!$C$6:$AB$300,26,FALSE)</f>
        <v>2.6</v>
      </c>
      <c r="N26" s="163">
        <f>VLOOKUP($B26,'Conditions of people affected'!$C$6:$R$300,16,FALSE)</f>
        <v>3.2</v>
      </c>
      <c r="O26" s="163">
        <f>VLOOKUP($B26,'Conditions of people affected'!$C$6:$R$300,9,FALSE)</f>
        <v>3.4</v>
      </c>
      <c r="P26" s="163">
        <f>VLOOKUP($B26,'Conditions of people affected'!$C$6:$R$300,15,FALSE)</f>
        <v>3</v>
      </c>
      <c r="Q26" s="163">
        <f t="shared" si="4"/>
        <v>2.6</v>
      </c>
      <c r="R26" s="163">
        <f>VLOOKUP($B26,'Complexity of the crisis'!$C$6:$AN$300,22,FALSE)</f>
        <v>3.1</v>
      </c>
      <c r="S26" s="164">
        <f>VLOOKUP($B26,'Complexity of the crisis'!$C$6:$AN$300,38,FALSE)</f>
        <v>2</v>
      </c>
      <c r="T26" s="159" t="str">
        <f>VLOOKUP(B26,Lists!$C$3:$E$300,3,FALSE)</f>
        <v>Africa</v>
      </c>
      <c r="U26" s="178">
        <f>VLOOKUP(B26,'INFORM Severity - hidden'!$C$5:$V$300,20,FALSE)</f>
        <v>45776</v>
      </c>
    </row>
    <row r="27" spans="1:21">
      <c r="A27" s="155" t="str">
        <f t="array" ref="A27">IFERROR(INDEX(Lists!$B$2:$B$200,SMALL(IF(Lists!$H$2:$H$200="Yes",ROW(Lists!$B$2:$B$200)),ROW(23:23))-1,1),"")</f>
        <v>Mixed migration flows in Spain</v>
      </c>
      <c r="B27" s="156" t="str">
        <f>VLOOKUP(A27,Lists!$B$2:$G$200,2,FALSE)</f>
        <v>ESP002</v>
      </c>
      <c r="C27" s="156" t="str">
        <f>VLOOKUP(B27,'INFORM Severity - hidden'!$C$5:$D$200,2,FALSE)</f>
        <v>Spain</v>
      </c>
      <c r="D27" s="156" t="str">
        <f>VLOOKUP(A27,Lists!$B$2:$G$200,3,FALSE)</f>
        <v>ESP</v>
      </c>
      <c r="E27" s="156" t="str">
        <f>VLOOKUP(A27,Lists!$B$2:$G$200,5,FALSE)</f>
        <v>International Displacement</v>
      </c>
      <c r="F27" s="161">
        <f t="shared" si="0"/>
        <v>1.6</v>
      </c>
      <c r="G27" s="162">
        <f t="shared" si="1"/>
        <v>2</v>
      </c>
      <c r="H27" s="162" t="str">
        <f t="shared" si="2"/>
        <v>Low</v>
      </c>
      <c r="I27" s="160" t="str">
        <f>INDEX(Trends!$D$3:$D$404,MATCH(B27,Trends!$C$3:$C$404,0))</f>
        <v>Decreasing</v>
      </c>
      <c r="J27" s="162" t="str">
        <f>VLOOKUP($B27,Reliability!$A$3:$I$300,9,FALSE)</f>
        <v>Very High</v>
      </c>
      <c r="K27" s="163">
        <f t="shared" si="3"/>
        <v>2.6</v>
      </c>
      <c r="L27" s="163">
        <f>VLOOKUP($B27,'Impact of the crisis'!$C$6:$N$300,12,FALSE)</f>
        <v>2.2999999999999998</v>
      </c>
      <c r="M27" s="163">
        <f>VLOOKUP($B27,'Impact of the crisis'!$C$6:$AB$300,26,FALSE)</f>
        <v>2.7</v>
      </c>
      <c r="N27" s="163">
        <f>VLOOKUP($B27,'Conditions of people affected'!$C$6:$R$300,16,FALSE)</f>
        <v>1.25</v>
      </c>
      <c r="O27" s="163">
        <f>VLOOKUP($B27,'Conditions of people affected'!$C$6:$R$300,9,FALSE)</f>
        <v>1.5</v>
      </c>
      <c r="P27" s="163">
        <f>VLOOKUP($B27,'Conditions of people affected'!$C$6:$R$300,15,FALSE)</f>
        <v>1</v>
      </c>
      <c r="Q27" s="163">
        <f t="shared" si="4"/>
        <v>1.4</v>
      </c>
      <c r="R27" s="163">
        <f>VLOOKUP($B27,'Complexity of the crisis'!$C$6:$AN$300,22,FALSE)</f>
        <v>1.7</v>
      </c>
      <c r="S27" s="164">
        <f>VLOOKUP($B27,'Complexity of the crisis'!$C$6:$AN$300,38,FALSE)</f>
        <v>1</v>
      </c>
      <c r="T27" s="159" t="str">
        <f>VLOOKUP(B27,Lists!$C$3:$E$300,3,FALSE)</f>
        <v>Europe</v>
      </c>
      <c r="U27" s="178">
        <f>VLOOKUP(B27,'INFORM Severity - hidden'!$C$5:$V$300,20,FALSE)</f>
        <v>45760</v>
      </c>
    </row>
    <row r="28" spans="1:21">
      <c r="A28" s="155" t="str">
        <f t="array" ref="A28">IFERROR(INDEX(Lists!$B$2:$B$200,SMALL(IF(Lists!$H$2:$H$200="Yes",ROW(Lists!$B$2:$B$200)),ROW(24:24))-1,1),"")</f>
        <v>Displacement from Russia-Ukraine conflict in Estonia</v>
      </c>
      <c r="B28" s="156" t="str">
        <f>VLOOKUP(A28,Lists!$B$2:$G$200,2,FALSE)</f>
        <v>EST002</v>
      </c>
      <c r="C28" s="156" t="str">
        <f>VLOOKUP(B28,'INFORM Severity - hidden'!$C$5:$D$200,2,FALSE)</f>
        <v>Estonia</v>
      </c>
      <c r="D28" s="156" t="str">
        <f>VLOOKUP(A28,Lists!$B$2:$G$200,3,FALSE)</f>
        <v>EST</v>
      </c>
      <c r="E28" s="156" t="str">
        <f>VLOOKUP(A28,Lists!$B$2:$G$200,5,FALSE)</f>
        <v>International Displacement</v>
      </c>
      <c r="F28" s="161">
        <f t="shared" si="0"/>
        <v>1.2</v>
      </c>
      <c r="G28" s="162">
        <f t="shared" si="1"/>
        <v>2</v>
      </c>
      <c r="H28" s="162" t="str">
        <f t="shared" si="2"/>
        <v>Low</v>
      </c>
      <c r="I28" s="160" t="str">
        <f>INDEX(Trends!$D$3:$D$404,MATCH(B28,Trends!$C$3:$C$404,0))</f>
        <v>Stable</v>
      </c>
      <c r="J28" s="162" t="str">
        <f>VLOOKUP($B28,Reliability!$A$3:$I$300,9,FALSE)</f>
        <v>Very High</v>
      </c>
      <c r="K28" s="163">
        <f t="shared" si="3"/>
        <v>2.1</v>
      </c>
      <c r="L28" s="163">
        <f>VLOOKUP($B28,'Impact of the crisis'!$C$6:$N$300,12,FALSE)</f>
        <v>3.4</v>
      </c>
      <c r="M28" s="163">
        <f>VLOOKUP($B28,'Impact of the crisis'!$C$6:$AB$300,26,FALSE)</f>
        <v>1.3</v>
      </c>
      <c r="N28" s="163">
        <f>VLOOKUP($B28,'Conditions of people affected'!$C$6:$R$300,16,FALSE)</f>
        <v>1.05</v>
      </c>
      <c r="O28" s="163">
        <f>VLOOKUP($B28,'Conditions of people affected'!$C$6:$R$300,9,FALSE)</f>
        <v>1.1000000000000001</v>
      </c>
      <c r="P28" s="163">
        <f>VLOOKUP($B28,'Conditions of people affected'!$C$6:$R$300,15,FALSE)</f>
        <v>1</v>
      </c>
      <c r="Q28" s="163">
        <f t="shared" si="4"/>
        <v>0.8</v>
      </c>
      <c r="R28" s="163">
        <f>VLOOKUP($B28,'Complexity of the crisis'!$C$6:$AN$300,22,FALSE)</f>
        <v>0.6</v>
      </c>
      <c r="S28" s="164">
        <f>VLOOKUP($B28,'Complexity of the crisis'!$C$6:$AN$300,38,FALSE)</f>
        <v>1</v>
      </c>
      <c r="T28" s="159" t="str">
        <f>VLOOKUP(B28,Lists!$C$3:$E$300,3,FALSE)</f>
        <v>Europe</v>
      </c>
      <c r="U28" s="178">
        <f>VLOOKUP(B28,'INFORM Severity - hidden'!$C$5:$V$300,20,FALSE)</f>
        <v>45773</v>
      </c>
    </row>
    <row r="29" spans="1:21">
      <c r="A29" s="155" t="str">
        <f t="array" ref="A29">IFERROR(INDEX(Lists!$B$2:$B$200,SMALL(IF(Lists!$H$2:$H$200="Yes",ROW(Lists!$B$2:$B$200)),ROW(25:25))-1,1),"")</f>
        <v>Complex crisis in Ethiopia</v>
      </c>
      <c r="B29" s="156" t="str">
        <f>VLOOKUP(A29,Lists!$B$2:$G$200,2,FALSE)</f>
        <v>ETH001</v>
      </c>
      <c r="C29" s="156" t="str">
        <f>VLOOKUP(B29,'INFORM Severity - hidden'!$C$5:$D$200,2,FALSE)</f>
        <v>Ethiopia</v>
      </c>
      <c r="D29" s="156" t="str">
        <f>VLOOKUP(A29,Lists!$B$2:$G$200,3,FALSE)</f>
        <v>ETH</v>
      </c>
      <c r="E29" s="156" t="str">
        <f>VLOOKUP(A29,Lists!$B$2:$G$200,5,FALSE)</f>
        <v>International Displacement,Conflict/ Violence,Drought/drier conditions</v>
      </c>
      <c r="F29" s="161">
        <f t="shared" si="0"/>
        <v>4.3</v>
      </c>
      <c r="G29" s="162">
        <f t="shared" si="1"/>
        <v>5</v>
      </c>
      <c r="H29" s="162" t="str">
        <f t="shared" si="2"/>
        <v>Very High</v>
      </c>
      <c r="I29" s="160" t="str">
        <f>INDEX(Trends!$D$3:$D$404,MATCH(B29,Trends!$C$3:$C$404,0))</f>
        <v>Stable</v>
      </c>
      <c r="J29" s="162" t="str">
        <f>VLOOKUP($B29,Reliability!$A$3:$I$300,9,FALSE)</f>
        <v>High</v>
      </c>
      <c r="K29" s="163">
        <f t="shared" si="3"/>
        <v>4.5999999999999996</v>
      </c>
      <c r="L29" s="163">
        <f>VLOOKUP($B29,'Impact of the crisis'!$C$6:$N$300,12,FALSE)</f>
        <v>5</v>
      </c>
      <c r="M29" s="163">
        <f>VLOOKUP($B29,'Impact of the crisis'!$C$6:$AB$300,26,FALSE)</f>
        <v>4.3</v>
      </c>
      <c r="N29" s="163">
        <f>VLOOKUP($B29,'Conditions of people affected'!$C$6:$R$300,16,FALSE)</f>
        <v>4.5</v>
      </c>
      <c r="O29" s="163">
        <f>VLOOKUP($B29,'Conditions of people affected'!$C$6:$R$300,9,FALSE)</f>
        <v>5</v>
      </c>
      <c r="P29" s="163">
        <f>VLOOKUP($B29,'Conditions of people affected'!$C$6:$R$300,15,FALSE)</f>
        <v>4</v>
      </c>
      <c r="Q29" s="163">
        <f t="shared" si="4"/>
        <v>3.8</v>
      </c>
      <c r="R29" s="163">
        <f>VLOOKUP($B29,'Complexity of the crisis'!$C$6:$AN$300,22,FALSE)</f>
        <v>3.6</v>
      </c>
      <c r="S29" s="164">
        <f>VLOOKUP($B29,'Complexity of the crisis'!$C$6:$AN$300,38,FALSE)</f>
        <v>4</v>
      </c>
      <c r="T29" s="159" t="str">
        <f>VLOOKUP(B29,Lists!$C$3:$E$300,3,FALSE)</f>
        <v>Africa</v>
      </c>
      <c r="U29" s="178">
        <f>VLOOKUP(B29,'INFORM Severity - hidden'!$C$5:$V$300,20,FALSE)</f>
        <v>45747</v>
      </c>
    </row>
    <row r="30" spans="1:21">
      <c r="A30" s="155" t="str">
        <f t="array" ref="A30">IFERROR(INDEX(Lists!$B$2:$B$200,SMALL(IF(Lists!$H$2:$H$200="Yes",ROW(Lists!$B$2:$B$200)),ROW(26:26))-1,1),"")</f>
        <v>Mixed migration flows in Greece</v>
      </c>
      <c r="B30" s="156" t="str">
        <f>VLOOKUP(A30,Lists!$B$2:$G$200,2,FALSE)</f>
        <v>GRC002</v>
      </c>
      <c r="C30" s="156" t="str">
        <f>VLOOKUP(B30,'INFORM Severity - hidden'!$C$5:$D$200,2,FALSE)</f>
        <v>Greece</v>
      </c>
      <c r="D30" s="156" t="str">
        <f>VLOOKUP(A30,Lists!$B$2:$G$200,3,FALSE)</f>
        <v>GRC</v>
      </c>
      <c r="E30" s="156" t="str">
        <f>VLOOKUP(A30,Lists!$B$2:$G$200,5,FALSE)</f>
        <v>International Displacement</v>
      </c>
      <c r="F30" s="161">
        <f t="shared" si="0"/>
        <v>2.2999999999999998</v>
      </c>
      <c r="G30" s="162">
        <f t="shared" si="1"/>
        <v>3</v>
      </c>
      <c r="H30" s="162" t="str">
        <f t="shared" si="2"/>
        <v>Medium</v>
      </c>
      <c r="I30" s="160" t="str">
        <f>INDEX(Trends!$D$3:$D$404,MATCH(B30,Trends!$C$3:$C$404,0))</f>
        <v>Stable</v>
      </c>
      <c r="J30" s="162" t="str">
        <f>VLOOKUP($B30,Reliability!$A$3:$I$300,9,FALSE)</f>
        <v>High</v>
      </c>
      <c r="K30" s="163">
        <f t="shared" si="3"/>
        <v>2.2999999999999998</v>
      </c>
      <c r="L30" s="163">
        <f>VLOOKUP($B30,'Impact of the crisis'!$C$6:$N$300,12,FALSE)</f>
        <v>0.6</v>
      </c>
      <c r="M30" s="163">
        <f>VLOOKUP($B30,'Impact of the crisis'!$C$6:$AB$300,26,FALSE)</f>
        <v>3</v>
      </c>
      <c r="N30" s="163">
        <f>VLOOKUP($B30,'Conditions of people affected'!$C$6:$R$300,16,FALSE)</f>
        <v>2.65</v>
      </c>
      <c r="O30" s="163">
        <f>VLOOKUP($B30,'Conditions of people affected'!$C$6:$R$300,9,FALSE)</f>
        <v>2.2999999999999998</v>
      </c>
      <c r="P30" s="163">
        <f>VLOOKUP($B30,'Conditions of people affected'!$C$6:$R$300,15,FALSE)</f>
        <v>3</v>
      </c>
      <c r="Q30" s="163">
        <f t="shared" si="4"/>
        <v>1.7</v>
      </c>
      <c r="R30" s="163">
        <f>VLOOKUP($B30,'Complexity of the crisis'!$C$6:$AN$300,22,FALSE)</f>
        <v>1.9</v>
      </c>
      <c r="S30" s="164">
        <f>VLOOKUP($B30,'Complexity of the crisis'!$C$6:$AN$300,38,FALSE)</f>
        <v>1.5</v>
      </c>
      <c r="T30" s="159" t="str">
        <f>VLOOKUP(B30,Lists!$C$3:$E$300,3,FALSE)</f>
        <v>Europe</v>
      </c>
      <c r="U30" s="178">
        <f>VLOOKUP(B30,'INFORM Severity - hidden'!$C$5:$V$300,20,FALSE)</f>
        <v>45771</v>
      </c>
    </row>
    <row r="31" spans="1:21">
      <c r="A31" s="155" t="str">
        <f t="array" ref="A31">IFERROR(INDEX(Lists!$B$2:$B$200,SMALL(IF(Lists!$H$2:$H$200="Yes",ROW(Lists!$B$2:$B$200)),ROW(27:27))-1,1),"")</f>
        <v>Complex crisis in Guatemala</v>
      </c>
      <c r="B31" s="156" t="str">
        <f>VLOOKUP(A31,Lists!$B$2:$G$200,2,FALSE)</f>
        <v>GTM001</v>
      </c>
      <c r="C31" s="156" t="str">
        <f>VLOOKUP(B31,'INFORM Severity - hidden'!$C$5:$D$200,2,FALSE)</f>
        <v>Guatemala</v>
      </c>
      <c r="D31" s="156" t="str">
        <f>VLOOKUP(A31,Lists!$B$2:$G$200,3,FALSE)</f>
        <v>GTM</v>
      </c>
      <c r="E31" s="156" t="str">
        <f>VLOOKUP(A31,Lists!$B$2:$G$200,5,FALSE)</f>
        <v>Drought/drier conditions,Floods</v>
      </c>
      <c r="F31" s="161">
        <f t="shared" si="0"/>
        <v>3.3</v>
      </c>
      <c r="G31" s="162">
        <f t="shared" si="1"/>
        <v>4</v>
      </c>
      <c r="H31" s="162" t="str">
        <f t="shared" si="2"/>
        <v>High</v>
      </c>
      <c r="I31" s="160" t="str">
        <f>INDEX(Trends!$D$3:$D$404,MATCH(B31,Trends!$C$3:$C$404,0))</f>
        <v>Decreasing</v>
      </c>
      <c r="J31" s="162" t="str">
        <f>VLOOKUP($B31,Reliability!$A$3:$I$300,9,FALSE)</f>
        <v>Very High</v>
      </c>
      <c r="K31" s="163">
        <f t="shared" si="3"/>
        <v>3.4</v>
      </c>
      <c r="L31" s="163">
        <f>VLOOKUP($B31,'Impact of the crisis'!$C$6:$N$300,12,FALSE)</f>
        <v>4.4000000000000004</v>
      </c>
      <c r="M31" s="163">
        <f>VLOOKUP($B31,'Impact of the crisis'!$C$6:$AB$300,26,FALSE)</f>
        <v>2.7</v>
      </c>
      <c r="N31" s="163">
        <f>VLOOKUP($B31,'Conditions of people affected'!$C$6:$R$300,16,FALSE)</f>
        <v>3.45</v>
      </c>
      <c r="O31" s="163">
        <f>VLOOKUP($B31,'Conditions of people affected'!$C$6:$R$300,9,FALSE)</f>
        <v>3.9</v>
      </c>
      <c r="P31" s="163">
        <f>VLOOKUP($B31,'Conditions of people affected'!$C$6:$R$300,15,FALSE)</f>
        <v>3</v>
      </c>
      <c r="Q31" s="163">
        <f t="shared" si="4"/>
        <v>3.1</v>
      </c>
      <c r="R31" s="163">
        <f>VLOOKUP($B31,'Complexity of the crisis'!$C$6:$AN$300,22,FALSE)</f>
        <v>3.1</v>
      </c>
      <c r="S31" s="164">
        <f>VLOOKUP($B31,'Complexity of the crisis'!$C$6:$AN$300,38,FALSE)</f>
        <v>3</v>
      </c>
      <c r="T31" s="159" t="str">
        <f>VLOOKUP(B31,Lists!$C$3:$E$300,3,FALSE)</f>
        <v>Americas</v>
      </c>
      <c r="U31" s="178">
        <f>VLOOKUP(B31,'INFORM Severity - hidden'!$C$5:$V$300,20,FALSE)</f>
        <v>45777</v>
      </c>
    </row>
    <row r="32" spans="1:21">
      <c r="A32" s="155" t="str">
        <f t="array" ref="A32">IFERROR(INDEX(Lists!$B$2:$B$200,SMALL(IF(Lists!$H$2:$H$200="Yes",ROW(Lists!$B$2:$B$200)),ROW(28:28))-1,1),"")</f>
        <v>Complex crisis in Honduras</v>
      </c>
      <c r="B32" s="156" t="str">
        <f>VLOOKUP(A32,Lists!$B$2:$G$200,2,FALSE)</f>
        <v>HND001</v>
      </c>
      <c r="C32" s="156" t="str">
        <f>VLOOKUP(B32,'INFORM Severity - hidden'!$C$5:$D$200,2,FALSE)</f>
        <v>Honduras</v>
      </c>
      <c r="D32" s="156" t="str">
        <f>VLOOKUP(A32,Lists!$B$2:$G$200,3,FALSE)</f>
        <v>HND</v>
      </c>
      <c r="E32" s="156" t="str">
        <f>VLOOKUP(A32,Lists!$B$2:$G$200,5,FALSE)</f>
        <v>International Displacement,Drought/drier conditions,Conflict/ Violence</v>
      </c>
      <c r="F32" s="161">
        <f t="shared" si="0"/>
        <v>3.4</v>
      </c>
      <c r="G32" s="162">
        <f t="shared" si="1"/>
        <v>4</v>
      </c>
      <c r="H32" s="162" t="str">
        <f t="shared" si="2"/>
        <v>High</v>
      </c>
      <c r="I32" s="160" t="str">
        <f>INDEX(Trends!$D$3:$D$404,MATCH(B32,Trends!$C$3:$C$404,0))</f>
        <v>Stable</v>
      </c>
      <c r="J32" s="162" t="str">
        <f>VLOOKUP($B32,Reliability!$A$3:$I$300,9,FALSE)</f>
        <v>Very High</v>
      </c>
      <c r="K32" s="163">
        <f t="shared" si="3"/>
        <v>3.9</v>
      </c>
      <c r="L32" s="163">
        <f>VLOOKUP($B32,'Impact of the crisis'!$C$6:$N$300,12,FALSE)</f>
        <v>4.2</v>
      </c>
      <c r="M32" s="163">
        <f>VLOOKUP($B32,'Impact of the crisis'!$C$6:$AB$300,26,FALSE)</f>
        <v>3.7</v>
      </c>
      <c r="N32" s="163">
        <f>VLOOKUP($B32,'Conditions of people affected'!$C$6:$R$300,16,FALSE)</f>
        <v>3.35</v>
      </c>
      <c r="O32" s="163">
        <f>VLOOKUP($B32,'Conditions of people affected'!$C$6:$R$300,9,FALSE)</f>
        <v>3.7</v>
      </c>
      <c r="P32" s="163">
        <f>VLOOKUP($B32,'Conditions of people affected'!$C$6:$R$300,15,FALSE)</f>
        <v>3</v>
      </c>
      <c r="Q32" s="163">
        <f t="shared" si="4"/>
        <v>3.2</v>
      </c>
      <c r="R32" s="163">
        <f>VLOOKUP($B32,'Complexity of the crisis'!$C$6:$AN$300,22,FALSE)</f>
        <v>2.8</v>
      </c>
      <c r="S32" s="164">
        <f>VLOOKUP($B32,'Complexity of the crisis'!$C$6:$AN$300,38,FALSE)</f>
        <v>3.5</v>
      </c>
      <c r="T32" s="159" t="str">
        <f>VLOOKUP(B32,Lists!$C$3:$E$300,3,FALSE)</f>
        <v>Americas</v>
      </c>
      <c r="U32" s="178">
        <f>VLOOKUP(B32,'INFORM Severity - hidden'!$C$5:$V$300,20,FALSE)</f>
        <v>45777</v>
      </c>
    </row>
    <row r="33" spans="1:21">
      <c r="A33" s="155" t="str">
        <f t="array" ref="A33">IFERROR(INDEX(Lists!$B$2:$B$200,SMALL(IF(Lists!$H$2:$H$200="Yes",ROW(Lists!$B$2:$B$200)),ROW(29:29))-1,1),"")</f>
        <v>Complex crisis in Haiti</v>
      </c>
      <c r="B33" s="156" t="str">
        <f>VLOOKUP(A33,Lists!$B$2:$G$200,2,FALSE)</f>
        <v>HTI001</v>
      </c>
      <c r="C33" s="156" t="str">
        <f>VLOOKUP(B33,'INFORM Severity - hidden'!$C$5:$D$200,2,FALSE)</f>
        <v>Haiti</v>
      </c>
      <c r="D33" s="156" t="str">
        <f>VLOOKUP(A33,Lists!$B$2:$G$200,3,FALSE)</f>
        <v>HTI</v>
      </c>
      <c r="E33" s="156" t="str">
        <f>VLOOKUP(A33,Lists!$B$2:$G$200,5,FALSE)</f>
        <v>Conflict/ Violence,Political/economic crisis</v>
      </c>
      <c r="F33" s="161">
        <f t="shared" si="0"/>
        <v>4.4000000000000004</v>
      </c>
      <c r="G33" s="162">
        <f t="shared" si="1"/>
        <v>5</v>
      </c>
      <c r="H33" s="162" t="str">
        <f t="shared" si="2"/>
        <v>Very High</v>
      </c>
      <c r="I33" s="160" t="str">
        <f>INDEX(Trends!$D$3:$D$404,MATCH(B33,Trends!$C$3:$C$404,0))</f>
        <v>Increasing</v>
      </c>
      <c r="J33" s="162" t="str">
        <f>VLOOKUP($B33,Reliability!$A$3:$I$300,9,FALSE)</f>
        <v>Very High</v>
      </c>
      <c r="K33" s="163">
        <f t="shared" si="3"/>
        <v>4.4000000000000004</v>
      </c>
      <c r="L33" s="163">
        <f>VLOOKUP($B33,'Impact of the crisis'!$C$6:$N$300,12,FALSE)</f>
        <v>4</v>
      </c>
      <c r="M33" s="163">
        <f>VLOOKUP($B33,'Impact of the crisis'!$C$6:$AB$300,26,FALSE)</f>
        <v>4.5999999999999996</v>
      </c>
      <c r="N33" s="163">
        <f>VLOOKUP($B33,'Conditions of people affected'!$C$6:$R$300,16,FALSE)</f>
        <v>4.8</v>
      </c>
      <c r="O33" s="163">
        <f>VLOOKUP($B33,'Conditions of people affected'!$C$6:$R$300,9,FALSE)</f>
        <v>4.5999999999999996</v>
      </c>
      <c r="P33" s="163">
        <f>VLOOKUP($B33,'Conditions of people affected'!$C$6:$R$300,15,FALSE)</f>
        <v>5</v>
      </c>
      <c r="Q33" s="163">
        <f t="shared" si="4"/>
        <v>3.8</v>
      </c>
      <c r="R33" s="163">
        <f>VLOOKUP($B33,'Complexity of the crisis'!$C$6:$AN$300,22,FALSE)</f>
        <v>3.6</v>
      </c>
      <c r="S33" s="164">
        <f>VLOOKUP($B33,'Complexity of the crisis'!$C$6:$AN$300,38,FALSE)</f>
        <v>4</v>
      </c>
      <c r="T33" s="159" t="str">
        <f>VLOOKUP(B33,Lists!$C$3:$E$300,3,FALSE)</f>
        <v>Americas</v>
      </c>
      <c r="U33" s="178">
        <f>VLOOKUP(B33,'INFORM Severity - hidden'!$C$5:$V$300,20,FALSE)</f>
        <v>45777</v>
      </c>
    </row>
    <row r="34" spans="1:21">
      <c r="A34" s="155" t="str">
        <f t="array" ref="A34">IFERROR(INDEX(Lists!$B$2:$B$200,SMALL(IF(Lists!$H$2:$H$200="Yes",ROW(Lists!$B$2:$B$200)),ROW(30:30))-1,1),"")</f>
        <v>Displacement from Russia-Ukraine conflict in Hungary</v>
      </c>
      <c r="B34" s="156" t="str">
        <f>VLOOKUP(A34,Lists!$B$2:$G$200,2,FALSE)</f>
        <v>HUN002</v>
      </c>
      <c r="C34" s="156" t="str">
        <f>VLOOKUP(B34,'INFORM Severity - hidden'!$C$5:$D$200,2,FALSE)</f>
        <v>Hungary</v>
      </c>
      <c r="D34" s="156" t="str">
        <f>VLOOKUP(A34,Lists!$B$2:$G$200,3,FALSE)</f>
        <v>HUN</v>
      </c>
      <c r="E34" s="156" t="str">
        <f>VLOOKUP(A34,Lists!$B$2:$G$200,5,FALSE)</f>
        <v>International Displacement</v>
      </c>
      <c r="F34" s="161">
        <f t="shared" si="0"/>
        <v>1.5</v>
      </c>
      <c r="G34" s="162">
        <f t="shared" si="1"/>
        <v>2</v>
      </c>
      <c r="H34" s="162" t="str">
        <f t="shared" si="2"/>
        <v>Low</v>
      </c>
      <c r="I34" s="160" t="str">
        <f>INDEX(Trends!$D$3:$D$404,MATCH(B34,Trends!$C$3:$C$404,0))</f>
        <v>Stable</v>
      </c>
      <c r="J34" s="162" t="str">
        <f>VLOOKUP($B34,Reliability!$A$3:$I$300,9,FALSE)</f>
        <v>Very High</v>
      </c>
      <c r="K34" s="163">
        <f t="shared" si="3"/>
        <v>2.6</v>
      </c>
      <c r="L34" s="163">
        <f>VLOOKUP($B34,'Impact of the crisis'!$C$6:$N$300,12,FALSE)</f>
        <v>4.2</v>
      </c>
      <c r="M34" s="163">
        <f>VLOOKUP($B34,'Impact of the crisis'!$C$6:$AB$300,26,FALSE)</f>
        <v>1.4</v>
      </c>
      <c r="N34" s="163">
        <f>VLOOKUP($B34,'Conditions of people affected'!$C$6:$R$300,16,FALSE)</f>
        <v>1.1499999999999999</v>
      </c>
      <c r="O34" s="163">
        <f>VLOOKUP($B34,'Conditions of people affected'!$C$6:$R$300,9,FALSE)</f>
        <v>1.3</v>
      </c>
      <c r="P34" s="163">
        <f>VLOOKUP($B34,'Conditions of people affected'!$C$6:$R$300,15,FALSE)</f>
        <v>1</v>
      </c>
      <c r="Q34" s="163">
        <f t="shared" si="4"/>
        <v>1.1000000000000001</v>
      </c>
      <c r="R34" s="163">
        <f>VLOOKUP($B34,'Complexity of the crisis'!$C$6:$AN$300,22,FALSE)</f>
        <v>1.2</v>
      </c>
      <c r="S34" s="164">
        <f>VLOOKUP($B34,'Complexity of the crisis'!$C$6:$AN$300,38,FALSE)</f>
        <v>1</v>
      </c>
      <c r="T34" s="159" t="str">
        <f>VLOOKUP(B34,Lists!$C$3:$E$300,3,FALSE)</f>
        <v>Europe</v>
      </c>
      <c r="U34" s="178">
        <f>VLOOKUP(B34,'INFORM Severity - hidden'!$C$5:$V$300,20,FALSE)</f>
        <v>45773</v>
      </c>
    </row>
    <row r="35" spans="1:21">
      <c r="A35" s="155" t="str">
        <f t="array" ref="A35">IFERROR(INDEX(Lists!$B$2:$B$200,SMALL(IF(Lists!$H$2:$H$200="Yes",ROW(Lists!$B$2:$B$200)),ROW(31:31))-1,1),"")</f>
        <v>Papua Conflict</v>
      </c>
      <c r="B35" s="156" t="str">
        <f>VLOOKUP(A35,Lists!$B$2:$G$200,2,FALSE)</f>
        <v>IDN002</v>
      </c>
      <c r="C35" s="156" t="str">
        <f>VLOOKUP(B35,'INFORM Severity - hidden'!$C$5:$D$200,2,FALSE)</f>
        <v>Indonesia</v>
      </c>
      <c r="D35" s="156" t="str">
        <f>VLOOKUP(A35,Lists!$B$2:$G$200,3,FALSE)</f>
        <v>IDN</v>
      </c>
      <c r="E35" s="156" t="str">
        <f>VLOOKUP(A35,Lists!$B$2:$G$200,5,FALSE)</f>
        <v>Conflict/ Violence</v>
      </c>
      <c r="F35" s="161">
        <f t="shared" si="0"/>
        <v>2.5</v>
      </c>
      <c r="G35" s="162">
        <f t="shared" si="1"/>
        <v>3</v>
      </c>
      <c r="H35" s="162" t="str">
        <f t="shared" si="2"/>
        <v>Medium</v>
      </c>
      <c r="I35" s="160" t="str">
        <f>INDEX(Trends!$D$3:$D$404,MATCH(B35,Trends!$C$3:$C$404,0))</f>
        <v>Stable</v>
      </c>
      <c r="J35" s="162" t="str">
        <f>VLOOKUP($B35,Reliability!$A$3:$I$300,9,FALSE)</f>
        <v>High</v>
      </c>
      <c r="K35" s="163">
        <f t="shared" si="3"/>
        <v>2.9</v>
      </c>
      <c r="L35" s="163">
        <f>VLOOKUP($B35,'Impact of the crisis'!$C$6:$N$300,12,FALSE)</f>
        <v>2.1</v>
      </c>
      <c r="M35" s="163">
        <f>VLOOKUP($B35,'Impact of the crisis'!$C$6:$AB$300,26,FALSE)</f>
        <v>3.3</v>
      </c>
      <c r="N35" s="163">
        <f>VLOOKUP($B35,'Conditions of people affected'!$C$6:$R$300,16,FALSE)</f>
        <v>1.85</v>
      </c>
      <c r="O35" s="163">
        <f>VLOOKUP($B35,'Conditions of people affected'!$C$6:$R$300,9,FALSE)</f>
        <v>1.7</v>
      </c>
      <c r="P35" s="163">
        <f>VLOOKUP($B35,'Conditions of people affected'!$C$6:$R$300,15,FALSE)</f>
        <v>2</v>
      </c>
      <c r="Q35" s="163">
        <f t="shared" si="4"/>
        <v>3.1</v>
      </c>
      <c r="R35" s="163">
        <f>VLOOKUP($B35,'Complexity of the crisis'!$C$6:$AN$300,22,FALSE)</f>
        <v>2.6</v>
      </c>
      <c r="S35" s="164">
        <f>VLOOKUP($B35,'Complexity of the crisis'!$C$6:$AN$300,38,FALSE)</f>
        <v>3.5</v>
      </c>
      <c r="T35" s="159" t="str">
        <f>VLOOKUP(B35,Lists!$C$3:$E$300,3,FALSE)</f>
        <v>Asia</v>
      </c>
      <c r="U35" s="178">
        <f>VLOOKUP(B35,'INFORM Severity - hidden'!$C$5:$V$300,20,FALSE)</f>
        <v>45777</v>
      </c>
    </row>
    <row r="36" spans="1:21">
      <c r="A36" s="155" t="str">
        <f t="array" ref="A36">IFERROR(INDEX(Lists!$B$2:$B$200,SMALL(IF(Lists!$H$2:$H$200="Yes",ROW(Lists!$B$2:$B$200)),ROW(32:32))-1,1),"")</f>
        <v>Afghan Refugees in Iran</v>
      </c>
      <c r="B36" s="156" t="str">
        <f>VLOOKUP(A36,Lists!$B$2:$G$200,2,FALSE)</f>
        <v>IRN004</v>
      </c>
      <c r="C36" s="156" t="str">
        <f>VLOOKUP(B36,'INFORM Severity - hidden'!$C$5:$D$200,2,FALSE)</f>
        <v>Iran</v>
      </c>
      <c r="D36" s="156" t="str">
        <f>VLOOKUP(A36,Lists!$B$2:$G$200,3,FALSE)</f>
        <v>IRN</v>
      </c>
      <c r="E36" s="156" t="str">
        <f>VLOOKUP(A36,Lists!$B$2:$G$200,5,FALSE)</f>
        <v>International Displacement</v>
      </c>
      <c r="F36" s="161">
        <f t="shared" si="0"/>
        <v>3.8</v>
      </c>
      <c r="G36" s="162">
        <f t="shared" si="1"/>
        <v>4</v>
      </c>
      <c r="H36" s="162" t="str">
        <f t="shared" si="2"/>
        <v>High</v>
      </c>
      <c r="I36" s="160" t="str">
        <f>INDEX(Trends!$D$3:$D$404,MATCH(B36,Trends!$C$3:$C$404,0))</f>
        <v>Increasing</v>
      </c>
      <c r="J36" s="162" t="str">
        <f>VLOOKUP($B36,Reliability!$A$3:$I$300,9,FALSE)</f>
        <v>High</v>
      </c>
      <c r="K36" s="163">
        <f t="shared" si="3"/>
        <v>3.6</v>
      </c>
      <c r="L36" s="163">
        <f>VLOOKUP($B36,'Impact of the crisis'!$C$6:$N$300,12,FALSE)</f>
        <v>2.7</v>
      </c>
      <c r="M36" s="163">
        <f>VLOOKUP($B36,'Impact of the crisis'!$C$6:$AB$300,26,FALSE)</f>
        <v>4</v>
      </c>
      <c r="N36" s="163">
        <f>VLOOKUP($B36,'Conditions of people affected'!$C$6:$R$300,16,FALSE)</f>
        <v>4.3</v>
      </c>
      <c r="O36" s="163">
        <f>VLOOKUP($B36,'Conditions of people affected'!$C$6:$R$300,9,FALSE)</f>
        <v>4.5999999999999996</v>
      </c>
      <c r="P36" s="163">
        <f>VLOOKUP($B36,'Conditions of people affected'!$C$6:$R$300,15,FALSE)</f>
        <v>4</v>
      </c>
      <c r="Q36" s="163">
        <f t="shared" si="4"/>
        <v>3.2</v>
      </c>
      <c r="R36" s="163">
        <f>VLOOKUP($B36,'Complexity of the crisis'!$C$6:$AN$300,22,FALSE)</f>
        <v>3.3</v>
      </c>
      <c r="S36" s="164">
        <f>VLOOKUP($B36,'Complexity of the crisis'!$C$6:$AN$300,38,FALSE)</f>
        <v>3</v>
      </c>
      <c r="T36" s="159" t="str">
        <f>VLOOKUP(B36,Lists!$C$3:$E$300,3,FALSE)</f>
        <v>Middle east</v>
      </c>
      <c r="U36" s="178">
        <f>VLOOKUP(B36,'INFORM Severity - hidden'!$C$5:$V$300,20,FALSE)</f>
        <v>45777</v>
      </c>
    </row>
    <row r="37" spans="1:21">
      <c r="A37" s="155" t="str">
        <f t="array" ref="A37">IFERROR(INDEX(Lists!$B$2:$B$200,SMALL(IF(Lists!$H$2:$H$200="Yes",ROW(Lists!$B$2:$B$200)),ROW(33:33))-1,1),"")</f>
        <v>Multiple crises in Iraq</v>
      </c>
      <c r="B37" s="156" t="str">
        <f>VLOOKUP(A37,Lists!$B$2:$G$200,2,FALSE)</f>
        <v>IRQ001</v>
      </c>
      <c r="C37" s="156" t="str">
        <f>VLOOKUP(B37,'INFORM Severity - hidden'!$C$5:$D$200,2,FALSE)</f>
        <v>Iraq</v>
      </c>
      <c r="D37" s="156" t="str">
        <f>VLOOKUP(A37,Lists!$B$2:$G$200,3,FALSE)</f>
        <v>IRQ</v>
      </c>
      <c r="E37" s="156" t="str">
        <f>VLOOKUP(A37,Lists!$B$2:$G$200,5,FALSE)</f>
        <v>International Displacement,Conflict/ Violence</v>
      </c>
      <c r="F37" s="161">
        <f t="shared" ref="F37:F68" si="5">IF(OR(N37="x",K37="x"),"x",ROUND((5-GEOMEAN(((5-K37)/5*4+1),((5-N37)/5*4+1),((5-N37)/5*4+1)))/4*3.5+Q37*0.3,1))</f>
        <v>2.9</v>
      </c>
      <c r="G37" s="162">
        <f t="shared" ref="G37:G68" si="6">IF(F37="x","x",ROUNDUP(F37,0))</f>
        <v>3</v>
      </c>
      <c r="H37" s="162" t="str">
        <f t="shared" ref="H37:H68" si="7">IF(N37="x","x",IF(K37="x","x",(IF(G37=5,"Very High",IF(G37=4,"High",IF(G37=3,"Medium",IF(G37=2,"Low","Very Low")))))))</f>
        <v>Medium</v>
      </c>
      <c r="I37" s="160" t="str">
        <f>INDEX(Trends!$D$3:$D$404,MATCH(B37,Trends!$C$3:$C$404,0))</f>
        <v>Decreasing</v>
      </c>
      <c r="J37" s="162" t="str">
        <f>VLOOKUP($B37,Reliability!$A$3:$I$300,9,FALSE)</f>
        <v>Very High</v>
      </c>
      <c r="K37" s="163">
        <f t="shared" ref="K37:K68" si="8">IF(OR(M37="x",L37="x"),"x",ROUND((5-GEOMEAN(((5-L37)/5*4+1),((5-M37)/5*4+1),((5-M37)/5*4+1)))/4*5,1))</f>
        <v>4</v>
      </c>
      <c r="L37" s="163">
        <f>VLOOKUP($B37,'Impact of the crisis'!$C$6:$N$300,12,FALSE)</f>
        <v>4.7</v>
      </c>
      <c r="M37" s="163">
        <f>VLOOKUP($B37,'Impact of the crisis'!$C$6:$AB$300,26,FALSE)</f>
        <v>3.5</v>
      </c>
      <c r="N37" s="163">
        <f>VLOOKUP($B37,'Conditions of people affected'!$C$6:$R$300,16,FALSE)</f>
        <v>1.9</v>
      </c>
      <c r="O37" s="163">
        <f>VLOOKUP($B37,'Conditions of people affected'!$C$6:$R$300,9,FALSE)</f>
        <v>1.8</v>
      </c>
      <c r="P37" s="163">
        <f>VLOOKUP($B37,'Conditions of people affected'!$C$6:$R$300,15,FALSE)</f>
        <v>2</v>
      </c>
      <c r="Q37" s="163">
        <f t="shared" ref="Q37:Q68" si="9">IF(OR(S37="x",R37="x"),R37,ROUND((5-GEOMEAN(((5-R37)/5*4+1),((5-S37)/5*4+1)))/4*5,1))</f>
        <v>3.3</v>
      </c>
      <c r="R37" s="163">
        <f>VLOOKUP($B37,'Complexity of the crisis'!$C$6:$AN$300,22,FALSE)</f>
        <v>3.1</v>
      </c>
      <c r="S37" s="164">
        <f>VLOOKUP($B37,'Complexity of the crisis'!$C$6:$AN$300,38,FALSE)</f>
        <v>3.5</v>
      </c>
      <c r="T37" s="159" t="str">
        <f>VLOOKUP(B37,Lists!$C$3:$E$300,3,FALSE)</f>
        <v>Middle east</v>
      </c>
      <c r="U37" s="178">
        <f>VLOOKUP(B37,'INFORM Severity - hidden'!$C$5:$V$300,20,FALSE)</f>
        <v>45771</v>
      </c>
    </row>
    <row r="38" spans="1:21">
      <c r="A38" s="155" t="str">
        <f t="array" ref="A38">IFERROR(INDEX(Lists!$B$2:$B$200,SMALL(IF(Lists!$H$2:$H$200="Yes",ROW(Lists!$B$2:$B$200)),ROW(34:34))-1,1),"")</f>
        <v>Mixed migration flows in Italy</v>
      </c>
      <c r="B38" s="156" t="str">
        <f>VLOOKUP(A38,Lists!$B$2:$G$200,2,FALSE)</f>
        <v>ITA002</v>
      </c>
      <c r="C38" s="156" t="str">
        <f>VLOOKUP(B38,'INFORM Severity - hidden'!$C$5:$D$200,2,FALSE)</f>
        <v>Italy</v>
      </c>
      <c r="D38" s="156" t="str">
        <f>VLOOKUP(A38,Lists!$B$2:$G$200,3,FALSE)</f>
        <v>ITA</v>
      </c>
      <c r="E38" s="156" t="str">
        <f>VLOOKUP(A38,Lists!$B$2:$G$200,5,FALSE)</f>
        <v>International Displacement</v>
      </c>
      <c r="F38" s="161">
        <f t="shared" si="5"/>
        <v>1.7</v>
      </c>
      <c r="G38" s="162">
        <f t="shared" si="6"/>
        <v>2</v>
      </c>
      <c r="H38" s="162" t="str">
        <f t="shared" si="7"/>
        <v>Low</v>
      </c>
      <c r="I38" s="160" t="str">
        <f>INDEX(Trends!$D$3:$D$404,MATCH(B38,Trends!$C$3:$C$404,0))</f>
        <v>Decreasing</v>
      </c>
      <c r="J38" s="162" t="str">
        <f>VLOOKUP($B38,Reliability!$A$3:$I$300,9,FALSE)</f>
        <v>Very High</v>
      </c>
      <c r="K38" s="163">
        <f t="shared" si="8"/>
        <v>2.7</v>
      </c>
      <c r="L38" s="163">
        <f>VLOOKUP($B38,'Impact of the crisis'!$C$6:$N$300,12,FALSE)</f>
        <v>2.4</v>
      </c>
      <c r="M38" s="163">
        <f>VLOOKUP($B38,'Impact of the crisis'!$C$6:$AB$300,26,FALSE)</f>
        <v>2.9</v>
      </c>
      <c r="N38" s="163">
        <f>VLOOKUP($B38,'Conditions of people affected'!$C$6:$R$300,16,FALSE)</f>
        <v>1.25</v>
      </c>
      <c r="O38" s="163">
        <f>VLOOKUP($B38,'Conditions of people affected'!$C$6:$R$300,9,FALSE)</f>
        <v>1.5</v>
      </c>
      <c r="P38" s="163">
        <f>VLOOKUP($B38,'Conditions of people affected'!$C$6:$R$300,15,FALSE)</f>
        <v>1</v>
      </c>
      <c r="Q38" s="163">
        <f t="shared" si="9"/>
        <v>1.5</v>
      </c>
      <c r="R38" s="163">
        <f>VLOOKUP($B38,'Complexity of the crisis'!$C$6:$AN$300,22,FALSE)</f>
        <v>1.4</v>
      </c>
      <c r="S38" s="164">
        <f>VLOOKUP($B38,'Complexity of the crisis'!$C$6:$AN$300,38,FALSE)</f>
        <v>1.5</v>
      </c>
      <c r="T38" s="159" t="str">
        <f>VLOOKUP(B38,Lists!$C$3:$E$300,3,FALSE)</f>
        <v>Europe</v>
      </c>
      <c r="U38" s="178">
        <f>VLOOKUP(B38,'INFORM Severity - hidden'!$C$5:$V$300,20,FALSE)</f>
        <v>45760</v>
      </c>
    </row>
    <row r="39" spans="1:21">
      <c r="A39" s="155" t="str">
        <f t="array" ref="A39">IFERROR(INDEX(Lists!$B$2:$B$200,SMALL(IF(Lists!$H$2:$H$200="Yes",ROW(Lists!$B$2:$B$200)),ROW(35:35))-1,1),"")</f>
        <v>Syrian refugees in Jordan</v>
      </c>
      <c r="B39" s="156" t="str">
        <f>VLOOKUP(A39,Lists!$B$2:$G$200,2,FALSE)</f>
        <v>JOR002</v>
      </c>
      <c r="C39" s="156" t="str">
        <f>VLOOKUP(B39,'INFORM Severity - hidden'!$C$5:$D$200,2,FALSE)</f>
        <v>Jordan</v>
      </c>
      <c r="D39" s="156" t="str">
        <f>VLOOKUP(A39,Lists!$B$2:$G$200,3,FALSE)</f>
        <v>JOR</v>
      </c>
      <c r="E39" s="156" t="str">
        <f>VLOOKUP(A39,Lists!$B$2:$G$200,5,FALSE)</f>
        <v>International Displacement</v>
      </c>
      <c r="F39" s="161">
        <f t="shared" si="5"/>
        <v>2.8</v>
      </c>
      <c r="G39" s="162">
        <f t="shared" si="6"/>
        <v>3</v>
      </c>
      <c r="H39" s="162" t="str">
        <f t="shared" si="7"/>
        <v>Medium</v>
      </c>
      <c r="I39" s="160" t="str">
        <f>INDEX(Trends!$D$3:$D$404,MATCH(B39,Trends!$C$3:$C$404,0))</f>
        <v>Stable</v>
      </c>
      <c r="J39" s="162" t="str">
        <f>VLOOKUP($B39,Reliability!$A$3:$I$300,9,FALSE)</f>
        <v>High</v>
      </c>
      <c r="K39" s="163">
        <f t="shared" si="8"/>
        <v>2.8</v>
      </c>
      <c r="L39" s="163">
        <f>VLOOKUP($B39,'Impact of the crisis'!$C$6:$N$300,12,FALSE)</f>
        <v>3.1</v>
      </c>
      <c r="M39" s="163">
        <f>VLOOKUP($B39,'Impact of the crisis'!$C$6:$AB$300,26,FALSE)</f>
        <v>2.6</v>
      </c>
      <c r="N39" s="163">
        <f>VLOOKUP($B39,'Conditions of people affected'!$C$6:$R$300,16,FALSE)</f>
        <v>3.25</v>
      </c>
      <c r="O39" s="163">
        <f>VLOOKUP($B39,'Conditions of people affected'!$C$6:$R$300,9,FALSE)</f>
        <v>3.5</v>
      </c>
      <c r="P39" s="163">
        <f>VLOOKUP($B39,'Conditions of people affected'!$C$6:$R$300,15,FALSE)</f>
        <v>3</v>
      </c>
      <c r="Q39" s="163">
        <f t="shared" si="9"/>
        <v>2</v>
      </c>
      <c r="R39" s="163">
        <f>VLOOKUP($B39,'Complexity of the crisis'!$C$6:$AN$300,22,FALSE)</f>
        <v>2.5</v>
      </c>
      <c r="S39" s="164">
        <f>VLOOKUP($B39,'Complexity of the crisis'!$C$6:$AN$300,38,FALSE)</f>
        <v>1.5</v>
      </c>
      <c r="T39" s="159" t="str">
        <f>VLOOKUP(B39,Lists!$C$3:$E$300,3,FALSE)</f>
        <v>Middle east</v>
      </c>
      <c r="U39" s="178">
        <f>VLOOKUP(B39,'INFORM Severity - hidden'!$C$5:$V$300,20,FALSE)</f>
        <v>45771</v>
      </c>
    </row>
    <row r="40" spans="1:21">
      <c r="A40" s="155" t="str">
        <f t="array" ref="A40">IFERROR(INDEX(Lists!$B$2:$B$200,SMALL(IF(Lists!$H$2:$H$200="Yes",ROW(Lists!$B$2:$B$200)),ROW(36:36))-1,1),"")</f>
        <v>Multiple crises in Kenya</v>
      </c>
      <c r="B40" s="156" t="str">
        <f>VLOOKUP(A40,Lists!$B$2:$G$200,2,FALSE)</f>
        <v>KEN001</v>
      </c>
      <c r="C40" s="156" t="str">
        <f>VLOOKUP(B40,'INFORM Severity - hidden'!$C$5:$D$200,2,FALSE)</f>
        <v>Kenya</v>
      </c>
      <c r="D40" s="156" t="str">
        <f>VLOOKUP(A40,Lists!$B$2:$G$200,3,FALSE)</f>
        <v>KEN</v>
      </c>
      <c r="E40" s="156" t="str">
        <f>VLOOKUP(A40,Lists!$B$2:$G$200,5,FALSE)</f>
        <v>Drought/drier conditions,International Displacement,Floods</v>
      </c>
      <c r="F40" s="161">
        <f t="shared" si="5"/>
        <v>3.5</v>
      </c>
      <c r="G40" s="162">
        <f t="shared" si="6"/>
        <v>4</v>
      </c>
      <c r="H40" s="162" t="str">
        <f t="shared" si="7"/>
        <v>High</v>
      </c>
      <c r="I40" s="160" t="str">
        <f>INDEX(Trends!$D$3:$D$404,MATCH(B40,Trends!$C$3:$C$404,0))</f>
        <v>Stable</v>
      </c>
      <c r="J40" s="162" t="str">
        <f>VLOOKUP($B40,Reliability!$A$3:$I$300,9,FALSE)</f>
        <v>High</v>
      </c>
      <c r="K40" s="163">
        <f t="shared" si="8"/>
        <v>3.7</v>
      </c>
      <c r="L40" s="163">
        <f>VLOOKUP($B40,'Impact of the crisis'!$C$6:$N$300,12,FALSE)</f>
        <v>3.8</v>
      </c>
      <c r="M40" s="163">
        <f>VLOOKUP($B40,'Impact of the crisis'!$C$6:$AB$300,26,FALSE)</f>
        <v>3.6</v>
      </c>
      <c r="N40" s="163">
        <f>VLOOKUP($B40,'Conditions of people affected'!$C$6:$R$300,16,FALSE)</f>
        <v>3.65</v>
      </c>
      <c r="O40" s="163">
        <f>VLOOKUP($B40,'Conditions of people affected'!$C$6:$R$300,9,FALSE)</f>
        <v>4.3</v>
      </c>
      <c r="P40" s="163">
        <f>VLOOKUP($B40,'Conditions of people affected'!$C$6:$R$300,15,FALSE)</f>
        <v>3</v>
      </c>
      <c r="Q40" s="163">
        <f t="shared" si="9"/>
        <v>3</v>
      </c>
      <c r="R40" s="163">
        <f>VLOOKUP($B40,'Complexity of the crisis'!$C$6:$AN$300,22,FALSE)</f>
        <v>3.5</v>
      </c>
      <c r="S40" s="164">
        <f>VLOOKUP($B40,'Complexity of the crisis'!$C$6:$AN$300,38,FALSE)</f>
        <v>2.5</v>
      </c>
      <c r="T40" s="159" t="str">
        <f>VLOOKUP(B40,Lists!$C$3:$E$300,3,FALSE)</f>
        <v>Africa</v>
      </c>
      <c r="U40" s="178">
        <f>VLOOKUP(B40,'INFORM Severity - hidden'!$C$5:$V$300,20,FALSE)</f>
        <v>45775</v>
      </c>
    </row>
    <row r="41" spans="1:21">
      <c r="A41" s="155" t="str">
        <f t="array" ref="A41">IFERROR(INDEX(Lists!$B$2:$B$200,SMALL(IF(Lists!$H$2:$H$200="Yes",ROW(Lists!$B$2:$B$200)),ROW(37:37))-1,1),"")</f>
        <v>Complex crisis in Lebanon</v>
      </c>
      <c r="B41" s="156" t="str">
        <f>VLOOKUP(A41,Lists!$B$2:$G$200,2,FALSE)</f>
        <v>LBN006</v>
      </c>
      <c r="C41" s="156" t="str">
        <f>VLOOKUP(B41,'INFORM Severity - hidden'!$C$5:$D$200,2,FALSE)</f>
        <v>Lebanon</v>
      </c>
      <c r="D41" s="156" t="str">
        <f>VLOOKUP(A41,Lists!$B$2:$G$200,3,FALSE)</f>
        <v>LBN</v>
      </c>
      <c r="E41" s="156" t="str">
        <f>VLOOKUP(A41,Lists!$B$2:$G$200,5,FALSE)</f>
        <v>International Displacement,Conflict/ Violence,Political/economic crisis</v>
      </c>
      <c r="F41" s="161">
        <f t="shared" si="5"/>
        <v>4.0999999999999996</v>
      </c>
      <c r="G41" s="162">
        <f t="shared" si="6"/>
        <v>5</v>
      </c>
      <c r="H41" s="162" t="str">
        <f t="shared" si="7"/>
        <v>Very High</v>
      </c>
      <c r="I41" s="160" t="str">
        <f>INDEX(Trends!$D$3:$D$404,MATCH(B41,Trends!$C$3:$C$404,0))</f>
        <v>Increasing</v>
      </c>
      <c r="J41" s="162" t="str">
        <f>VLOOKUP($B41,Reliability!$A$3:$I$300,9,FALSE)</f>
        <v>Very High</v>
      </c>
      <c r="K41" s="163">
        <f t="shared" si="8"/>
        <v>4.3</v>
      </c>
      <c r="L41" s="163">
        <f>VLOOKUP($B41,'Impact of the crisis'!$C$6:$N$300,12,FALSE)</f>
        <v>3.6</v>
      </c>
      <c r="M41" s="163">
        <f>VLOOKUP($B41,'Impact of the crisis'!$C$6:$AB$300,26,FALSE)</f>
        <v>4.5999999999999996</v>
      </c>
      <c r="N41" s="163">
        <f>VLOOKUP($B41,'Conditions of people affected'!$C$6:$R$300,16,FALSE)</f>
        <v>4.2</v>
      </c>
      <c r="O41" s="163">
        <f>VLOOKUP($B41,'Conditions of people affected'!$C$6:$R$300,9,FALSE)</f>
        <v>4.4000000000000004</v>
      </c>
      <c r="P41" s="163">
        <f>VLOOKUP($B41,'Conditions of people affected'!$C$6:$R$300,15,FALSE)</f>
        <v>4</v>
      </c>
      <c r="Q41" s="163">
        <f t="shared" si="9"/>
        <v>3.9</v>
      </c>
      <c r="R41" s="163">
        <f>VLOOKUP($B41,'Complexity of the crisis'!$C$6:$AN$300,22,FALSE)</f>
        <v>3.2</v>
      </c>
      <c r="S41" s="164">
        <f>VLOOKUP($B41,'Complexity of the crisis'!$C$6:$AN$300,38,FALSE)</f>
        <v>4.5</v>
      </c>
      <c r="T41" s="159" t="str">
        <f>VLOOKUP(B41,Lists!$C$3:$E$300,3,FALSE)</f>
        <v>Middle east</v>
      </c>
      <c r="U41" s="178">
        <f>VLOOKUP(B41,'INFORM Severity - hidden'!$C$5:$V$300,20,FALSE)</f>
        <v>45762</v>
      </c>
    </row>
    <row r="42" spans="1:21">
      <c r="A42" s="155" t="str">
        <f t="array" ref="A42">IFERROR(INDEX(Lists!$B$2:$B$200,SMALL(IF(Lists!$H$2:$H$200="Yes",ROW(Lists!$B$2:$B$200)),ROW(38:38))-1,1),"")</f>
        <v>Multiple crises in Libya</v>
      </c>
      <c r="B42" s="156" t="str">
        <f>VLOOKUP(A42,Lists!$B$2:$G$200,2,FALSE)</f>
        <v>LBY005</v>
      </c>
      <c r="C42" s="156" t="str">
        <f>VLOOKUP(B42,'INFORM Severity - hidden'!$C$5:$D$200,2,FALSE)</f>
        <v>Libya</v>
      </c>
      <c r="D42" s="156" t="str">
        <f>VLOOKUP(A42,Lists!$B$2:$G$200,3,FALSE)</f>
        <v>LBY</v>
      </c>
      <c r="E42" s="156" t="str">
        <f>VLOOKUP(A42,Lists!$B$2:$G$200,5,FALSE)</f>
        <v>International Displacement</v>
      </c>
      <c r="F42" s="161">
        <f t="shared" si="5"/>
        <v>3.4</v>
      </c>
      <c r="G42" s="162">
        <f t="shared" si="6"/>
        <v>4</v>
      </c>
      <c r="H42" s="162" t="str">
        <f t="shared" si="7"/>
        <v>High</v>
      </c>
      <c r="I42" s="160" t="str">
        <f>INDEX(Trends!$D$3:$D$404,MATCH(B42,Trends!$C$3:$C$404,0))</f>
        <v>Stable</v>
      </c>
      <c r="J42" s="162" t="str">
        <f>VLOOKUP($B42,Reliability!$A$3:$I$300,9,FALSE)</f>
        <v>Very High</v>
      </c>
      <c r="K42" s="163">
        <f t="shared" si="8"/>
        <v>4</v>
      </c>
      <c r="L42" s="163">
        <f>VLOOKUP($B42,'Impact of the crisis'!$C$6:$N$300,12,FALSE)</f>
        <v>4.5999999999999996</v>
      </c>
      <c r="M42" s="163">
        <f>VLOOKUP($B42,'Impact of the crisis'!$C$6:$AB$300,26,FALSE)</f>
        <v>3.6</v>
      </c>
      <c r="N42" s="163">
        <f>VLOOKUP($B42,'Conditions of people affected'!$C$6:$R$300,16,FALSE)</f>
        <v>3.2</v>
      </c>
      <c r="O42" s="163">
        <f>VLOOKUP($B42,'Conditions of people affected'!$C$6:$R$300,9,FALSE)</f>
        <v>3.4</v>
      </c>
      <c r="P42" s="163">
        <f>VLOOKUP($B42,'Conditions of people affected'!$C$6:$R$300,15,FALSE)</f>
        <v>3</v>
      </c>
      <c r="Q42" s="163">
        <f t="shared" si="9"/>
        <v>3.2</v>
      </c>
      <c r="R42" s="163">
        <f>VLOOKUP($B42,'Complexity of the crisis'!$C$6:$AN$300,22,FALSE)</f>
        <v>3.3</v>
      </c>
      <c r="S42" s="164">
        <f>VLOOKUP($B42,'Complexity of the crisis'!$C$6:$AN$300,38,FALSE)</f>
        <v>3</v>
      </c>
      <c r="T42" s="159" t="str">
        <f>VLOOKUP(B42,Lists!$C$3:$E$300,3,FALSE)</f>
        <v>Africa</v>
      </c>
      <c r="U42" s="178">
        <f>VLOOKUP(B42,'INFORM Severity - hidden'!$C$5:$V$300,20,FALSE)</f>
        <v>45757</v>
      </c>
    </row>
    <row r="43" spans="1:21">
      <c r="A43" s="155" t="str">
        <f t="array" ref="A43">IFERROR(INDEX(Lists!$B$2:$B$200,SMALL(IF(Lists!$H$2:$H$200="Yes",ROW(Lists!$B$2:$B$200)),ROW(39:39))-1,1),"")</f>
        <v>Food security crisis in Lesotho</v>
      </c>
      <c r="B43" s="156" t="str">
        <f>VLOOKUP(A43,Lists!$B$2:$G$200,2,FALSE)</f>
        <v>LSO004</v>
      </c>
      <c r="C43" s="156" t="str">
        <f>VLOOKUP(B43,'INFORM Severity - hidden'!$C$5:$D$200,2,FALSE)</f>
        <v>Lesotho</v>
      </c>
      <c r="D43" s="156" t="str">
        <f>VLOOKUP(A43,Lists!$B$2:$G$200,3,FALSE)</f>
        <v>LSO</v>
      </c>
      <c r="E43" s="156" t="str">
        <f>VLOOKUP(A43,Lists!$B$2:$G$200,5,FALSE)</f>
        <v>Drought/drier conditions</v>
      </c>
      <c r="F43" s="161">
        <f t="shared" si="5"/>
        <v>2.1</v>
      </c>
      <c r="G43" s="162">
        <f t="shared" si="6"/>
        <v>3</v>
      </c>
      <c r="H43" s="162" t="str">
        <f t="shared" si="7"/>
        <v>Medium</v>
      </c>
      <c r="I43" s="160" t="str">
        <f>INDEX(Trends!$D$3:$D$404,MATCH(B43,Trends!$C$3:$C$404,0))</f>
        <v>Decreasing</v>
      </c>
      <c r="J43" s="162" t="str">
        <f>VLOOKUP($B43,Reliability!$A$3:$I$300,9,FALSE)</f>
        <v>High</v>
      </c>
      <c r="K43" s="163">
        <f t="shared" si="8"/>
        <v>2.1</v>
      </c>
      <c r="L43" s="163">
        <f>VLOOKUP($B43,'Impact of the crisis'!$C$6:$N$300,12,FALSE)</f>
        <v>3</v>
      </c>
      <c r="M43" s="163">
        <f>VLOOKUP($B43,'Impact of the crisis'!$C$6:$AB$300,26,FALSE)</f>
        <v>1.6</v>
      </c>
      <c r="N43" s="163">
        <f>VLOOKUP($B43,'Conditions of people affected'!$C$6:$R$300,16,FALSE)</f>
        <v>2.75</v>
      </c>
      <c r="O43" s="163">
        <f>VLOOKUP($B43,'Conditions of people affected'!$C$6:$R$300,9,FALSE)</f>
        <v>2.5</v>
      </c>
      <c r="P43" s="163">
        <f>VLOOKUP($B43,'Conditions of people affected'!$C$6:$R$300,15,FALSE)</f>
        <v>3</v>
      </c>
      <c r="Q43" s="163">
        <f t="shared" si="9"/>
        <v>1</v>
      </c>
      <c r="R43" s="163">
        <f>VLOOKUP($B43,'Complexity of the crisis'!$C$6:$AN$300,22,FALSE)</f>
        <v>1.4</v>
      </c>
      <c r="S43" s="164">
        <f>VLOOKUP($B43,'Complexity of the crisis'!$C$6:$AN$300,38,FALSE)</f>
        <v>0.5</v>
      </c>
      <c r="T43" s="159" t="str">
        <f>VLOOKUP(B43,Lists!$C$3:$E$300,3,FALSE)</f>
        <v>Africa</v>
      </c>
      <c r="U43" s="178">
        <f>VLOOKUP(B43,'INFORM Severity - hidden'!$C$5:$V$300,20,FALSE)</f>
        <v>45776</v>
      </c>
    </row>
    <row r="44" spans="1:21">
      <c r="A44" s="155" t="str">
        <f t="array" ref="A44">IFERROR(INDEX(Lists!$B$2:$B$200,SMALL(IF(Lists!$H$2:$H$200="Yes",ROW(Lists!$B$2:$B$200)),ROW(40:40))-1,1),"")</f>
        <v>Displacement from Russia-Ukraine conflict in Lithuania</v>
      </c>
      <c r="B44" s="156" t="str">
        <f>VLOOKUP(A44,Lists!$B$2:$G$200,2,FALSE)</f>
        <v>LTU002</v>
      </c>
      <c r="C44" s="156" t="str">
        <f>VLOOKUP(B44,'INFORM Severity - hidden'!$C$5:$D$200,2,FALSE)</f>
        <v>Lithuania</v>
      </c>
      <c r="D44" s="156" t="str">
        <f>VLOOKUP(A44,Lists!$B$2:$G$200,3,FALSE)</f>
        <v>LTU</v>
      </c>
      <c r="E44" s="156" t="str">
        <f>VLOOKUP(A44,Lists!$B$2:$G$200,5,FALSE)</f>
        <v>International Displacement</v>
      </c>
      <c r="F44" s="161">
        <f t="shared" si="5"/>
        <v>1.3</v>
      </c>
      <c r="G44" s="162">
        <f t="shared" si="6"/>
        <v>2</v>
      </c>
      <c r="H44" s="162" t="str">
        <f t="shared" si="7"/>
        <v>Low</v>
      </c>
      <c r="I44" s="160" t="str">
        <f>INDEX(Trends!$D$3:$D$404,MATCH(B44,Trends!$C$3:$C$404,0))</f>
        <v>Stable</v>
      </c>
      <c r="J44" s="162" t="str">
        <f>VLOOKUP($B44,Reliability!$A$3:$I$300,9,FALSE)</f>
        <v>Very High</v>
      </c>
      <c r="K44" s="163">
        <f t="shared" si="8"/>
        <v>2.2999999999999998</v>
      </c>
      <c r="L44" s="163">
        <f>VLOOKUP($B44,'Impact of the crisis'!$C$6:$N$300,12,FALSE)</f>
        <v>3.7</v>
      </c>
      <c r="M44" s="163">
        <f>VLOOKUP($B44,'Impact of the crisis'!$C$6:$AB$300,26,FALSE)</f>
        <v>1.3</v>
      </c>
      <c r="N44" s="163">
        <f>VLOOKUP($B44,'Conditions of people affected'!$C$6:$R$300,16,FALSE)</f>
        <v>1.05</v>
      </c>
      <c r="O44" s="163">
        <f>VLOOKUP($B44,'Conditions of people affected'!$C$6:$R$300,9,FALSE)</f>
        <v>1.1000000000000001</v>
      </c>
      <c r="P44" s="163">
        <f>VLOOKUP($B44,'Conditions of people affected'!$C$6:$R$300,15,FALSE)</f>
        <v>1</v>
      </c>
      <c r="Q44" s="163">
        <f t="shared" si="9"/>
        <v>0.9</v>
      </c>
      <c r="R44" s="163">
        <f>VLOOKUP($B44,'Complexity of the crisis'!$C$6:$AN$300,22,FALSE)</f>
        <v>0.8</v>
      </c>
      <c r="S44" s="164">
        <f>VLOOKUP($B44,'Complexity of the crisis'!$C$6:$AN$300,38,FALSE)</f>
        <v>1</v>
      </c>
      <c r="T44" s="159" t="str">
        <f>VLOOKUP(B44,Lists!$C$3:$E$300,3,FALSE)</f>
        <v>Europe</v>
      </c>
      <c r="U44" s="178">
        <f>VLOOKUP(B44,'INFORM Severity - hidden'!$C$5:$V$300,20,FALSE)</f>
        <v>45773</v>
      </c>
    </row>
    <row r="45" spans="1:21">
      <c r="A45" s="155" t="str">
        <f t="array" ref="A45">IFERROR(INDEX(Lists!$B$2:$B$200,SMALL(IF(Lists!$H$2:$H$200="Yes",ROW(Lists!$B$2:$B$200)),ROW(41:41))-1,1),"")</f>
        <v>Displacement from Russia-Ukraine conflict in Latvia</v>
      </c>
      <c r="B45" s="156" t="str">
        <f>VLOOKUP(A45,Lists!$B$2:$G$200,2,FALSE)</f>
        <v>LVA002</v>
      </c>
      <c r="C45" s="156" t="str">
        <f>VLOOKUP(B45,'INFORM Severity - hidden'!$C$5:$D$200,2,FALSE)</f>
        <v>Latvia</v>
      </c>
      <c r="D45" s="156" t="str">
        <f>VLOOKUP(A45,Lists!$B$2:$G$200,3,FALSE)</f>
        <v>LVA</v>
      </c>
      <c r="E45" s="156" t="str">
        <f>VLOOKUP(A45,Lists!$B$2:$G$200,5,FALSE)</f>
        <v>International Displacement</v>
      </c>
      <c r="F45" s="161">
        <f t="shared" si="5"/>
        <v>1.3</v>
      </c>
      <c r="G45" s="162">
        <f t="shared" si="6"/>
        <v>2</v>
      </c>
      <c r="H45" s="162" t="str">
        <f t="shared" si="7"/>
        <v>Low</v>
      </c>
      <c r="I45" s="160" t="str">
        <f>INDEX(Trends!$D$3:$D$404,MATCH(B45,Trends!$C$3:$C$404,0))</f>
        <v>Stable</v>
      </c>
      <c r="J45" s="162" t="str">
        <f>VLOOKUP($B45,Reliability!$A$3:$I$300,9,FALSE)</f>
        <v>Very High</v>
      </c>
      <c r="K45" s="163">
        <f t="shared" si="8"/>
        <v>2.2000000000000002</v>
      </c>
      <c r="L45" s="163">
        <f>VLOOKUP($B45,'Impact of the crisis'!$C$6:$N$300,12,FALSE)</f>
        <v>3.5</v>
      </c>
      <c r="M45" s="163">
        <f>VLOOKUP($B45,'Impact of the crisis'!$C$6:$AB$300,26,FALSE)</f>
        <v>1.4</v>
      </c>
      <c r="N45" s="163">
        <f>VLOOKUP($B45,'Conditions of people affected'!$C$6:$R$300,16,FALSE)</f>
        <v>1.1000000000000001</v>
      </c>
      <c r="O45" s="163">
        <f>VLOOKUP($B45,'Conditions of people affected'!$C$6:$R$300,9,FALSE)</f>
        <v>1.2</v>
      </c>
      <c r="P45" s="163">
        <f>VLOOKUP($B45,'Conditions of people affected'!$C$6:$R$300,15,FALSE)</f>
        <v>1</v>
      </c>
      <c r="Q45" s="163">
        <f t="shared" si="9"/>
        <v>1</v>
      </c>
      <c r="R45" s="163">
        <f>VLOOKUP($B45,'Complexity of the crisis'!$C$6:$AN$300,22,FALSE)</f>
        <v>1</v>
      </c>
      <c r="S45" s="164">
        <f>VLOOKUP($B45,'Complexity of the crisis'!$C$6:$AN$300,38,FALSE)</f>
        <v>1</v>
      </c>
      <c r="T45" s="159" t="str">
        <f>VLOOKUP(B45,Lists!$C$3:$E$300,3,FALSE)</f>
        <v>Europe</v>
      </c>
      <c r="U45" s="178">
        <f>VLOOKUP(B45,'INFORM Severity - hidden'!$C$5:$V$300,20,FALSE)</f>
        <v>45773</v>
      </c>
    </row>
    <row r="46" spans="1:21">
      <c r="A46" s="155" t="str">
        <f t="array" ref="A46">IFERROR(INDEX(Lists!$B$2:$B$200,SMALL(IF(Lists!$H$2:$H$200="Yes",ROW(Lists!$B$2:$B$200)),ROW(42:42))-1,1),"")</f>
        <v>Mixed migration flows in Morocco</v>
      </c>
      <c r="B46" s="156" t="str">
        <f>VLOOKUP(A46,Lists!$B$2:$G$200,2,FALSE)</f>
        <v>MAR002</v>
      </c>
      <c r="C46" s="156" t="str">
        <f>VLOOKUP(B46,'INFORM Severity - hidden'!$C$5:$D$200,2,FALSE)</f>
        <v>Morocco</v>
      </c>
      <c r="D46" s="156" t="str">
        <f>VLOOKUP(A46,Lists!$B$2:$G$200,3,FALSE)</f>
        <v>MAR</v>
      </c>
      <c r="E46" s="156" t="str">
        <f>VLOOKUP(A46,Lists!$B$2:$G$200,5,FALSE)</f>
        <v>International Displacement</v>
      </c>
      <c r="F46" s="161">
        <f t="shared" si="5"/>
        <v>1.7</v>
      </c>
      <c r="G46" s="162">
        <f t="shared" si="6"/>
        <v>2</v>
      </c>
      <c r="H46" s="162" t="str">
        <f t="shared" si="7"/>
        <v>Low</v>
      </c>
      <c r="I46" s="160" t="str">
        <f>INDEX(Trends!$D$3:$D$404,MATCH(B46,Trends!$C$3:$C$404,0))</f>
        <v>Increasing</v>
      </c>
      <c r="J46" s="162" t="str">
        <f>VLOOKUP($B46,Reliability!$A$3:$I$300,9,FALSE)</f>
        <v>Very High</v>
      </c>
      <c r="K46" s="163">
        <f t="shared" si="8"/>
        <v>2</v>
      </c>
      <c r="L46" s="163">
        <f>VLOOKUP($B46,'Impact of the crisis'!$C$6:$N$300,12,FALSE)</f>
        <v>0.9</v>
      </c>
      <c r="M46" s="163">
        <f>VLOOKUP($B46,'Impact of the crisis'!$C$6:$AB$300,26,FALSE)</f>
        <v>2.4</v>
      </c>
      <c r="N46" s="163">
        <f>VLOOKUP($B46,'Conditions of people affected'!$C$6:$R$300,16,FALSE)</f>
        <v>0.85</v>
      </c>
      <c r="O46" s="163">
        <f>VLOOKUP($B46,'Conditions of people affected'!$C$6:$R$300,9,FALSE)</f>
        <v>0.7</v>
      </c>
      <c r="P46" s="163">
        <f>VLOOKUP($B46,'Conditions of people affected'!$C$6:$R$300,15,FALSE)</f>
        <v>1</v>
      </c>
      <c r="Q46" s="163">
        <f t="shared" si="9"/>
        <v>2.8</v>
      </c>
      <c r="R46" s="163">
        <f>VLOOKUP($B46,'Complexity of the crisis'!$C$6:$AN$300,22,FALSE)</f>
        <v>3</v>
      </c>
      <c r="S46" s="164">
        <f>VLOOKUP($B46,'Complexity of the crisis'!$C$6:$AN$300,38,FALSE)</f>
        <v>2.5</v>
      </c>
      <c r="T46" s="159" t="str">
        <f>VLOOKUP(B46,Lists!$C$3:$E$300,3,FALSE)</f>
        <v>Africa</v>
      </c>
      <c r="U46" s="178">
        <f>VLOOKUP(B46,'INFORM Severity - hidden'!$C$5:$V$300,20,FALSE)</f>
        <v>45757</v>
      </c>
    </row>
    <row r="47" spans="1:21">
      <c r="A47" s="155" t="str">
        <f t="array" ref="A47">IFERROR(INDEX(Lists!$B$2:$B$200,SMALL(IF(Lists!$H$2:$H$200="Yes",ROW(Lists!$B$2:$B$200)),ROW(43:43))-1,1),"")</f>
        <v>Displacement from Russia-Ukraine conflict in Moldova</v>
      </c>
      <c r="B47" s="156" t="str">
        <f>VLOOKUP(A47,Lists!$B$2:$G$200,2,FALSE)</f>
        <v>MDA002</v>
      </c>
      <c r="C47" s="156" t="str">
        <f>VLOOKUP(B47,'INFORM Severity - hidden'!$C$5:$D$200,2,FALSE)</f>
        <v>Moldova</v>
      </c>
      <c r="D47" s="156" t="str">
        <f>VLOOKUP(A47,Lists!$B$2:$G$200,3,FALSE)</f>
        <v>MDA</v>
      </c>
      <c r="E47" s="156" t="str">
        <f>VLOOKUP(A47,Lists!$B$2:$G$200,5,FALSE)</f>
        <v>International Displacement</v>
      </c>
      <c r="F47" s="161">
        <f t="shared" si="5"/>
        <v>1.6</v>
      </c>
      <c r="G47" s="162">
        <f t="shared" si="6"/>
        <v>2</v>
      </c>
      <c r="H47" s="162" t="str">
        <f t="shared" si="7"/>
        <v>Low</v>
      </c>
      <c r="I47" s="160" t="str">
        <f>INDEX(Trends!$D$3:$D$404,MATCH(B47,Trends!$C$3:$C$404,0))</f>
        <v>Decreasing</v>
      </c>
      <c r="J47" s="162" t="str">
        <f>VLOOKUP($B47,Reliability!$A$3:$I$300,9,FALSE)</f>
        <v>Very High</v>
      </c>
      <c r="K47" s="163">
        <f t="shared" si="8"/>
        <v>2.2999999999999998</v>
      </c>
      <c r="L47" s="163">
        <f>VLOOKUP($B47,'Impact of the crisis'!$C$6:$N$300,12,FALSE)</f>
        <v>3.5</v>
      </c>
      <c r="M47" s="163">
        <f>VLOOKUP($B47,'Impact of the crisis'!$C$6:$AB$300,26,FALSE)</f>
        <v>1.6</v>
      </c>
      <c r="N47" s="163">
        <f>VLOOKUP($B47,'Conditions of people affected'!$C$6:$R$300,16,FALSE)</f>
        <v>1.4</v>
      </c>
      <c r="O47" s="163">
        <f>VLOOKUP($B47,'Conditions of people affected'!$C$6:$R$300,9,FALSE)</f>
        <v>1.8</v>
      </c>
      <c r="P47" s="163">
        <f>VLOOKUP($B47,'Conditions of people affected'!$C$6:$R$300,15,FALSE)</f>
        <v>1</v>
      </c>
      <c r="Q47" s="163">
        <f t="shared" si="9"/>
        <v>1.4</v>
      </c>
      <c r="R47" s="163">
        <f>VLOOKUP($B47,'Complexity of the crisis'!$C$6:$AN$300,22,FALSE)</f>
        <v>1.8</v>
      </c>
      <c r="S47" s="164">
        <f>VLOOKUP($B47,'Complexity of the crisis'!$C$6:$AN$300,38,FALSE)</f>
        <v>1</v>
      </c>
      <c r="T47" s="159" t="str">
        <f>VLOOKUP(B47,Lists!$C$3:$E$300,3,FALSE)</f>
        <v>Europe</v>
      </c>
      <c r="U47" s="178">
        <f>VLOOKUP(B47,'INFORM Severity - hidden'!$C$5:$V$300,20,FALSE)</f>
        <v>45773</v>
      </c>
    </row>
    <row r="48" spans="1:21">
      <c r="A48" s="155" t="str">
        <f t="array" ref="A48">IFERROR(INDEX(Lists!$B$2:$B$200,SMALL(IF(Lists!$H$2:$H$200="Yes",ROW(Lists!$B$2:$B$200)),ROW(44:44))-1,1),"")</f>
        <v>Drought in Madagascar</v>
      </c>
      <c r="B48" s="156" t="str">
        <f>VLOOKUP(A48,Lists!$B$2:$G$200,2,FALSE)</f>
        <v>MDG002</v>
      </c>
      <c r="C48" s="156" t="str">
        <f>VLOOKUP(B48,'INFORM Severity - hidden'!$C$5:$D$200,2,FALSE)</f>
        <v>Madagascar</v>
      </c>
      <c r="D48" s="156" t="str">
        <f>VLOOKUP(A48,Lists!$B$2:$G$200,3,FALSE)</f>
        <v>MDG</v>
      </c>
      <c r="E48" s="156" t="str">
        <f>VLOOKUP(A48,Lists!$B$2:$G$200,5,FALSE)</f>
        <v>Drought/drier conditions</v>
      </c>
      <c r="F48" s="161">
        <f t="shared" si="5"/>
        <v>2.6</v>
      </c>
      <c r="G48" s="162">
        <f t="shared" si="6"/>
        <v>3</v>
      </c>
      <c r="H48" s="162" t="str">
        <f t="shared" si="7"/>
        <v>Medium</v>
      </c>
      <c r="I48" s="160" t="str">
        <f>INDEX(Trends!$D$3:$D$404,MATCH(B48,Trends!$C$3:$C$404,0))</f>
        <v>Increasing</v>
      </c>
      <c r="J48" s="162" t="str">
        <f>VLOOKUP($B48,Reliability!$A$3:$I$300,9,FALSE)</f>
        <v>Very High</v>
      </c>
      <c r="K48" s="163">
        <f t="shared" si="8"/>
        <v>2.4</v>
      </c>
      <c r="L48" s="163">
        <f>VLOOKUP($B48,'Impact of the crisis'!$C$6:$N$300,12,FALSE)</f>
        <v>2.5</v>
      </c>
      <c r="M48" s="163">
        <f>VLOOKUP($B48,'Impact of the crisis'!$C$6:$AB$300,26,FALSE)</f>
        <v>2.4</v>
      </c>
      <c r="N48" s="163">
        <f>VLOOKUP($B48,'Conditions of people affected'!$C$6:$R$300,16,FALSE)</f>
        <v>3.4</v>
      </c>
      <c r="O48" s="163">
        <f>VLOOKUP($B48,'Conditions of people affected'!$C$6:$R$300,9,FALSE)</f>
        <v>3.8</v>
      </c>
      <c r="P48" s="163">
        <f>VLOOKUP($B48,'Conditions of people affected'!$C$6:$R$300,15,FALSE)</f>
        <v>3</v>
      </c>
      <c r="Q48" s="163">
        <f t="shared" si="9"/>
        <v>1.4</v>
      </c>
      <c r="R48" s="163">
        <f>VLOOKUP($B48,'Complexity of the crisis'!$C$6:$AN$300,22,FALSE)</f>
        <v>1.7</v>
      </c>
      <c r="S48" s="164">
        <f>VLOOKUP($B48,'Complexity of the crisis'!$C$6:$AN$300,38,FALSE)</f>
        <v>1</v>
      </c>
      <c r="T48" s="159" t="str">
        <f>VLOOKUP(B48,Lists!$C$3:$E$300,3,FALSE)</f>
        <v>Africa</v>
      </c>
      <c r="U48" s="178">
        <f>VLOOKUP(B48,'INFORM Severity - hidden'!$C$5:$V$300,20,FALSE)</f>
        <v>45777</v>
      </c>
    </row>
    <row r="49" spans="1:21">
      <c r="A49" s="155" t="str">
        <f t="array" ref="A49">IFERROR(INDEX(Lists!$B$2:$B$200,SMALL(IF(Lists!$H$2:$H$200="Yes",ROW(Lists!$B$2:$B$200)),ROW(45:45))-1,1),"")</f>
        <v>Mixed Migration in Mexico</v>
      </c>
      <c r="B49" s="156" t="str">
        <f>VLOOKUP(A49,Lists!$B$2:$G$200,2,FALSE)</f>
        <v>MEX003</v>
      </c>
      <c r="C49" s="156" t="str">
        <f>VLOOKUP(B49,'INFORM Severity - hidden'!$C$5:$D$200,2,FALSE)</f>
        <v>Mexico</v>
      </c>
      <c r="D49" s="156" t="str">
        <f>VLOOKUP(A49,Lists!$B$2:$G$200,3,FALSE)</f>
        <v>MEX</v>
      </c>
      <c r="E49" s="156" t="str">
        <f>VLOOKUP(A49,Lists!$B$2:$G$200,5,FALSE)</f>
        <v>International Displacement</v>
      </c>
      <c r="F49" s="161">
        <f t="shared" si="5"/>
        <v>2.2999999999999998</v>
      </c>
      <c r="G49" s="162">
        <f t="shared" si="6"/>
        <v>3</v>
      </c>
      <c r="H49" s="162" t="str">
        <f t="shared" si="7"/>
        <v>Medium</v>
      </c>
      <c r="I49" s="160" t="str">
        <f>INDEX(Trends!$D$3:$D$404,MATCH(B49,Trends!$C$3:$C$404,0))</f>
        <v>Increasing</v>
      </c>
      <c r="J49" s="162" t="str">
        <f>VLOOKUP($B49,Reliability!$A$3:$I$300,9,FALSE)</f>
        <v>High</v>
      </c>
      <c r="K49" s="163">
        <f t="shared" si="8"/>
        <v>2.5</v>
      </c>
      <c r="L49" s="163">
        <f>VLOOKUP($B49,'Impact of the crisis'!$C$6:$N$300,12,FALSE)</f>
        <v>2.5</v>
      </c>
      <c r="M49" s="163">
        <f>VLOOKUP($B49,'Impact of the crisis'!$C$6:$AB$300,26,FALSE)</f>
        <v>2.5</v>
      </c>
      <c r="N49" s="163">
        <f>VLOOKUP($B49,'Conditions of people affected'!$C$6:$R$300,16,FALSE)</f>
        <v>2.15</v>
      </c>
      <c r="O49" s="163">
        <f>VLOOKUP($B49,'Conditions of people affected'!$C$6:$R$300,9,FALSE)</f>
        <v>3.3</v>
      </c>
      <c r="P49" s="163">
        <f>VLOOKUP($B49,'Conditions of people affected'!$C$6:$R$300,15,FALSE)</f>
        <v>1</v>
      </c>
      <c r="Q49" s="163">
        <f t="shared" si="9"/>
        <v>2.5</v>
      </c>
      <c r="R49" s="163">
        <f>VLOOKUP($B49,'Complexity of the crisis'!$C$6:$AN$300,22,FALSE)</f>
        <v>2.5</v>
      </c>
      <c r="S49" s="164">
        <f>VLOOKUP($B49,'Complexity of the crisis'!$C$6:$AN$300,38,FALSE)</f>
        <v>2.5</v>
      </c>
      <c r="T49" s="159" t="str">
        <f>VLOOKUP(B49,Lists!$C$3:$E$300,3,FALSE)</f>
        <v>Americas</v>
      </c>
      <c r="U49" s="178">
        <f>VLOOKUP(B49,'INFORM Severity - hidden'!$C$5:$V$300,20,FALSE)</f>
        <v>45777</v>
      </c>
    </row>
    <row r="50" spans="1:21">
      <c r="A50" s="155" t="str">
        <f t="array" ref="A50">IFERROR(INDEX(Lists!$B$2:$B$200,SMALL(IF(Lists!$H$2:$H$200="Yes",ROW(Lists!$B$2:$B$200)),ROW(46:46))-1,1),"")</f>
        <v>Complex crisis in Mali</v>
      </c>
      <c r="B50" s="156" t="str">
        <f>VLOOKUP(A50,Lists!$B$2:$G$200,2,FALSE)</f>
        <v>MLI001</v>
      </c>
      <c r="C50" s="156" t="str">
        <f>VLOOKUP(B50,'INFORM Severity - hidden'!$C$5:$D$200,2,FALSE)</f>
        <v>Mali</v>
      </c>
      <c r="D50" s="156" t="str">
        <f>VLOOKUP(A50,Lists!$B$2:$G$200,3,FALSE)</f>
        <v>MLI</v>
      </c>
      <c r="E50" s="156" t="str">
        <f>VLOOKUP(A50,Lists!$B$2:$G$200,5,FALSE)</f>
        <v>Conflict/ Violence,International Displacement</v>
      </c>
      <c r="F50" s="161">
        <f t="shared" si="5"/>
        <v>4.3</v>
      </c>
      <c r="G50" s="162">
        <f t="shared" si="6"/>
        <v>5</v>
      </c>
      <c r="H50" s="162" t="str">
        <f t="shared" si="7"/>
        <v>Very High</v>
      </c>
      <c r="I50" s="160" t="str">
        <f>INDEX(Trends!$D$3:$D$404,MATCH(B50,Trends!$C$3:$C$404,0))</f>
        <v>Increasing</v>
      </c>
      <c r="J50" s="162" t="str">
        <f>VLOOKUP($B50,Reliability!$A$3:$I$300,9,FALSE)</f>
        <v>Very High</v>
      </c>
      <c r="K50" s="163">
        <f t="shared" si="8"/>
        <v>4.5999999999999996</v>
      </c>
      <c r="L50" s="163">
        <f>VLOOKUP($B50,'Impact of the crisis'!$C$6:$N$300,12,FALSE)</f>
        <v>4.9000000000000004</v>
      </c>
      <c r="M50" s="163">
        <f>VLOOKUP($B50,'Impact of the crisis'!$C$6:$AB$300,26,FALSE)</f>
        <v>4.5</v>
      </c>
      <c r="N50" s="163">
        <f>VLOOKUP($B50,'Conditions of people affected'!$C$6:$R$300,16,FALSE)</f>
        <v>4.3</v>
      </c>
      <c r="O50" s="163">
        <f>VLOOKUP($B50,'Conditions of people affected'!$C$6:$R$300,9,FALSE)</f>
        <v>4.5999999999999996</v>
      </c>
      <c r="P50" s="163">
        <f>VLOOKUP($B50,'Conditions of people affected'!$C$6:$R$300,15,FALSE)</f>
        <v>4</v>
      </c>
      <c r="Q50" s="163">
        <f t="shared" si="9"/>
        <v>4</v>
      </c>
      <c r="R50" s="163">
        <f>VLOOKUP($B50,'Complexity of the crisis'!$C$6:$AN$300,22,FALSE)</f>
        <v>3.4</v>
      </c>
      <c r="S50" s="164">
        <f>VLOOKUP($B50,'Complexity of the crisis'!$C$6:$AN$300,38,FALSE)</f>
        <v>4.5</v>
      </c>
      <c r="T50" s="159" t="str">
        <f>VLOOKUP(B50,Lists!$C$3:$E$300,3,FALSE)</f>
        <v>Africa</v>
      </c>
      <c r="U50" s="178">
        <f>VLOOKUP(B50,'INFORM Severity - hidden'!$C$5:$V$300,20,FALSE)</f>
        <v>45776</v>
      </c>
    </row>
    <row r="51" spans="1:21">
      <c r="A51" s="155" t="str">
        <f t="array" ref="A51">IFERROR(INDEX(Lists!$B$2:$B$200,SMALL(IF(Lists!$H$2:$H$200="Yes",ROW(Lists!$B$2:$B$200)),ROW(47:47))-1,1),"")</f>
        <v>Multiple crises in Myanmar</v>
      </c>
      <c r="B51" s="156" t="str">
        <f>VLOOKUP(A51,Lists!$B$2:$G$200,2,FALSE)</f>
        <v>MMR001</v>
      </c>
      <c r="C51" s="156" t="str">
        <f>VLOOKUP(B51,'INFORM Severity - hidden'!$C$5:$D$200,2,FALSE)</f>
        <v>Myanmar</v>
      </c>
      <c r="D51" s="156" t="str">
        <f>VLOOKUP(A51,Lists!$B$2:$G$200,3,FALSE)</f>
        <v>MMR</v>
      </c>
      <c r="E51" s="156" t="str">
        <f>VLOOKUP(A51,Lists!$B$2:$G$200,5,FALSE)</f>
        <v>Conflict/ Violence,Earthquake</v>
      </c>
      <c r="F51" s="161">
        <f t="shared" si="5"/>
        <v>4.5999999999999996</v>
      </c>
      <c r="G51" s="162">
        <f t="shared" si="6"/>
        <v>5</v>
      </c>
      <c r="H51" s="162" t="str">
        <f t="shared" si="7"/>
        <v>Very High</v>
      </c>
      <c r="I51" s="160" t="str">
        <f>INDEX(Trends!$D$3:$D$404,MATCH(B51,Trends!$C$3:$C$404,0))</f>
        <v>Stable</v>
      </c>
      <c r="J51" s="162" t="str">
        <f>VLOOKUP($B51,Reliability!$A$3:$I$300,9,FALSE)</f>
        <v>Very High</v>
      </c>
      <c r="K51" s="163">
        <f t="shared" si="8"/>
        <v>4.8</v>
      </c>
      <c r="L51" s="163">
        <f>VLOOKUP($B51,'Impact of the crisis'!$C$6:$N$300,12,FALSE)</f>
        <v>4.9000000000000004</v>
      </c>
      <c r="M51" s="163">
        <f>VLOOKUP($B51,'Impact of the crisis'!$C$6:$AB$300,26,FALSE)</f>
        <v>4.8</v>
      </c>
      <c r="N51" s="163">
        <f>VLOOKUP($B51,'Conditions of people affected'!$C$6:$R$300,16,FALSE)</f>
        <v>4.5</v>
      </c>
      <c r="O51" s="163">
        <f>VLOOKUP($B51,'Conditions of people affected'!$C$6:$R$300,9,FALSE)</f>
        <v>5</v>
      </c>
      <c r="P51" s="163">
        <f>VLOOKUP($B51,'Conditions of people affected'!$C$6:$R$300,15,FALSE)</f>
        <v>4</v>
      </c>
      <c r="Q51" s="163">
        <f t="shared" si="9"/>
        <v>4.5999999999999996</v>
      </c>
      <c r="R51" s="163">
        <f>VLOOKUP($B51,'Complexity of the crisis'!$C$6:$AN$300,22,FALSE)</f>
        <v>4.0999999999999996</v>
      </c>
      <c r="S51" s="164">
        <f>VLOOKUP($B51,'Complexity of the crisis'!$C$6:$AN$300,38,FALSE)</f>
        <v>5</v>
      </c>
      <c r="T51" s="159" t="str">
        <f>VLOOKUP(B51,Lists!$C$3:$E$300,3,FALSE)</f>
        <v>Asia</v>
      </c>
      <c r="U51" s="178">
        <f>VLOOKUP(B51,'INFORM Severity - hidden'!$C$5:$V$300,20,FALSE)</f>
        <v>45771</v>
      </c>
    </row>
    <row r="52" spans="1:21">
      <c r="A52" s="155" t="str">
        <f t="array" ref="A52">IFERROR(INDEX(Lists!$B$2:$B$200,SMALL(IF(Lists!$H$2:$H$200="Yes",ROW(Lists!$B$2:$B$200)),ROW(48:48))-1,1),"")</f>
        <v>Multiple Crises in Mozambique</v>
      </c>
      <c r="B52" s="156" t="str">
        <f>VLOOKUP(A52,Lists!$B$2:$G$200,2,FALSE)</f>
        <v>MOZ001</v>
      </c>
      <c r="C52" s="156" t="str">
        <f>VLOOKUP(B52,'INFORM Severity - hidden'!$C$5:$D$200,2,FALSE)</f>
        <v>Mozambique</v>
      </c>
      <c r="D52" s="156" t="str">
        <f>VLOOKUP(A52,Lists!$B$2:$G$200,3,FALSE)</f>
        <v>MOZ</v>
      </c>
      <c r="E52" s="156" t="str">
        <f>VLOOKUP(A52,Lists!$B$2:$G$200,5,FALSE)</f>
        <v>Conflict/ Violence,Cyclone,Drought/drier conditions</v>
      </c>
      <c r="F52" s="161">
        <f t="shared" si="5"/>
        <v>3.5</v>
      </c>
      <c r="G52" s="162">
        <f t="shared" si="6"/>
        <v>4</v>
      </c>
      <c r="H52" s="162" t="str">
        <f t="shared" si="7"/>
        <v>High</v>
      </c>
      <c r="I52" s="160" t="str">
        <f>INDEX(Trends!$D$3:$D$404,MATCH(B52,Trends!$C$3:$C$404,0))</f>
        <v>Stable</v>
      </c>
      <c r="J52" s="162" t="str">
        <f>VLOOKUP($B52,Reliability!$A$3:$I$300,9,FALSE)</f>
        <v>Very High</v>
      </c>
      <c r="K52" s="163">
        <f t="shared" si="8"/>
        <v>3.4</v>
      </c>
      <c r="L52" s="163">
        <f>VLOOKUP($B52,'Impact of the crisis'!$C$6:$N$300,12,FALSE)</f>
        <v>3.7</v>
      </c>
      <c r="M52" s="163">
        <f>VLOOKUP($B52,'Impact of the crisis'!$C$6:$AB$300,26,FALSE)</f>
        <v>3.3</v>
      </c>
      <c r="N52" s="163">
        <f>VLOOKUP($B52,'Conditions of people affected'!$C$6:$R$300,16,FALSE)</f>
        <v>3.65</v>
      </c>
      <c r="O52" s="163">
        <f>VLOOKUP($B52,'Conditions of people affected'!$C$6:$R$300,9,FALSE)</f>
        <v>4.3</v>
      </c>
      <c r="P52" s="163">
        <f>VLOOKUP($B52,'Conditions of people affected'!$C$6:$R$300,15,FALSE)</f>
        <v>3</v>
      </c>
      <c r="Q52" s="163">
        <f t="shared" si="9"/>
        <v>3.4</v>
      </c>
      <c r="R52" s="163">
        <f>VLOOKUP($B52,'Complexity of the crisis'!$C$6:$AN$300,22,FALSE)</f>
        <v>3.2</v>
      </c>
      <c r="S52" s="164">
        <f>VLOOKUP($B52,'Complexity of the crisis'!$C$6:$AN$300,38,FALSE)</f>
        <v>3.5</v>
      </c>
      <c r="T52" s="159" t="str">
        <f>VLOOKUP(B52,Lists!$C$3:$E$300,3,FALSE)</f>
        <v>Africa</v>
      </c>
      <c r="U52" s="178">
        <f>VLOOKUP(B52,'INFORM Severity - hidden'!$C$5:$V$300,20,FALSE)</f>
        <v>45777</v>
      </c>
    </row>
    <row r="53" spans="1:21">
      <c r="A53" s="155" t="str">
        <f t="array" ref="A53">IFERROR(INDEX(Lists!$B$2:$B$200,SMALL(IF(Lists!$H$2:$H$200="Yes",ROW(Lists!$B$2:$B$200)),ROW(49:49))-1,1),"")</f>
        <v>Food Security in Mauritania</v>
      </c>
      <c r="B53" s="156" t="str">
        <f>VLOOKUP(A53,Lists!$B$2:$G$200,2,FALSE)</f>
        <v>MRT003</v>
      </c>
      <c r="C53" s="156" t="str">
        <f>VLOOKUP(B53,'INFORM Severity - hidden'!$C$5:$D$200,2,FALSE)</f>
        <v>Mauritania</v>
      </c>
      <c r="D53" s="156" t="str">
        <f>VLOOKUP(A53,Lists!$B$2:$G$200,3,FALSE)</f>
        <v>MRT</v>
      </c>
      <c r="E53" s="156" t="str">
        <f>VLOOKUP(A53,Lists!$B$2:$G$200,5,FALSE)</f>
        <v>Drought/drier conditions</v>
      </c>
      <c r="F53" s="161">
        <f t="shared" si="5"/>
        <v>2.6</v>
      </c>
      <c r="G53" s="162">
        <f t="shared" si="6"/>
        <v>3</v>
      </c>
      <c r="H53" s="162" t="str">
        <f t="shared" si="7"/>
        <v>Medium</v>
      </c>
      <c r="I53" s="160" t="str">
        <f>INDEX(Trends!$D$3:$D$404,MATCH(B53,Trends!$C$3:$C$404,0))</f>
        <v>Stable</v>
      </c>
      <c r="J53" s="162" t="str">
        <f>VLOOKUP($B53,Reliability!$A$3:$I$300,9,FALSE)</f>
        <v>Very High</v>
      </c>
      <c r="K53" s="163">
        <f t="shared" si="8"/>
        <v>2.6</v>
      </c>
      <c r="L53" s="163">
        <f>VLOOKUP($B53,'Impact of the crisis'!$C$6:$N$300,12,FALSE)</f>
        <v>4.3</v>
      </c>
      <c r="M53" s="163">
        <f>VLOOKUP($B53,'Impact of the crisis'!$C$6:$AB$300,26,FALSE)</f>
        <v>1.2</v>
      </c>
      <c r="N53" s="163">
        <f>VLOOKUP($B53,'Conditions of people affected'!$C$6:$R$300,16,FALSE)</f>
        <v>2.8</v>
      </c>
      <c r="O53" s="163">
        <f>VLOOKUP($B53,'Conditions of people affected'!$C$6:$R$300,9,FALSE)</f>
        <v>2.6</v>
      </c>
      <c r="P53" s="163">
        <f>VLOOKUP($B53,'Conditions of people affected'!$C$6:$R$300,15,FALSE)</f>
        <v>3</v>
      </c>
      <c r="Q53" s="163">
        <f t="shared" si="9"/>
        <v>2.2000000000000002</v>
      </c>
      <c r="R53" s="163">
        <f>VLOOKUP($B53,'Complexity of the crisis'!$C$6:$AN$300,22,FALSE)</f>
        <v>2.4</v>
      </c>
      <c r="S53" s="164">
        <f>VLOOKUP($B53,'Complexity of the crisis'!$C$6:$AN$300,38,FALSE)</f>
        <v>2</v>
      </c>
      <c r="T53" s="159" t="str">
        <f>VLOOKUP(B53,Lists!$C$3:$E$300,3,FALSE)</f>
        <v>Africa</v>
      </c>
      <c r="U53" s="178">
        <f>VLOOKUP(B53,'INFORM Severity - hidden'!$C$5:$V$300,20,FALSE)</f>
        <v>45757</v>
      </c>
    </row>
    <row r="54" spans="1:21">
      <c r="A54" s="155" t="str">
        <f t="array" ref="A54">IFERROR(INDEX(Lists!$B$2:$B$200,SMALL(IF(Lists!$H$2:$H$200="Yes",ROW(Lists!$B$2:$B$200)),ROW(50:50))-1,1),"")</f>
        <v>Complex crisis in Malawi</v>
      </c>
      <c r="B54" s="156" t="str">
        <f>VLOOKUP(A54,Lists!$B$2:$G$200,2,FALSE)</f>
        <v>MWI002</v>
      </c>
      <c r="C54" s="156" t="str">
        <f>VLOOKUP(B54,'INFORM Severity - hidden'!$C$5:$D$200,2,FALSE)</f>
        <v>Malawi</v>
      </c>
      <c r="D54" s="156" t="str">
        <f>VLOOKUP(A54,Lists!$B$2:$G$200,3,FALSE)</f>
        <v>MWI</v>
      </c>
      <c r="E54" s="156" t="str">
        <f>VLOOKUP(A54,Lists!$B$2:$G$200,5,FALSE)</f>
        <v>Drought/drier conditions,Cyclone</v>
      </c>
      <c r="F54" s="161">
        <f t="shared" si="5"/>
        <v>3.4</v>
      </c>
      <c r="G54" s="162">
        <f t="shared" si="6"/>
        <v>4</v>
      </c>
      <c r="H54" s="162" t="str">
        <f t="shared" si="7"/>
        <v>High</v>
      </c>
      <c r="I54" s="160" t="str">
        <f>INDEX(Trends!$D$3:$D$404,MATCH(B54,Trends!$C$3:$C$404,0))</f>
        <v>Stable</v>
      </c>
      <c r="J54" s="162" t="str">
        <f>VLOOKUP($B54,Reliability!$A$3:$I$300,9,FALSE)</f>
        <v>Very High</v>
      </c>
      <c r="K54" s="163">
        <f t="shared" si="8"/>
        <v>3.9</v>
      </c>
      <c r="L54" s="163">
        <f>VLOOKUP($B54,'Impact of the crisis'!$C$6:$N$300,12,FALSE)</f>
        <v>4.5</v>
      </c>
      <c r="M54" s="163">
        <f>VLOOKUP($B54,'Impact of the crisis'!$C$6:$AB$300,26,FALSE)</f>
        <v>3.6</v>
      </c>
      <c r="N54" s="163">
        <f>VLOOKUP($B54,'Conditions of people affected'!$C$6:$R$300,16,FALSE)</f>
        <v>3.95</v>
      </c>
      <c r="O54" s="163">
        <f>VLOOKUP($B54,'Conditions of people affected'!$C$6:$R$300,9,FALSE)</f>
        <v>4.9000000000000004</v>
      </c>
      <c r="P54" s="163">
        <f>VLOOKUP($B54,'Conditions of people affected'!$C$6:$R$300,15,FALSE)</f>
        <v>3</v>
      </c>
      <c r="Q54" s="163">
        <f t="shared" si="9"/>
        <v>2.2000000000000002</v>
      </c>
      <c r="R54" s="163">
        <f>VLOOKUP($B54,'Complexity of the crisis'!$C$6:$AN$300,22,FALSE)</f>
        <v>2.2999999999999998</v>
      </c>
      <c r="S54" s="164">
        <f>VLOOKUP($B54,'Complexity of the crisis'!$C$6:$AN$300,38,FALSE)</f>
        <v>2</v>
      </c>
      <c r="T54" s="159" t="str">
        <f>VLOOKUP(B54,Lists!$C$3:$E$300,3,FALSE)</f>
        <v>Africa</v>
      </c>
      <c r="U54" s="178">
        <f>VLOOKUP(B54,'INFORM Severity - hidden'!$C$5:$V$300,20,FALSE)</f>
        <v>45777</v>
      </c>
    </row>
    <row r="55" spans="1:21">
      <c r="A55" s="155" t="str">
        <f t="array" ref="A55">IFERROR(INDEX(Lists!$B$2:$B$200,SMALL(IF(Lists!$H$2:$H$200="Yes",ROW(Lists!$B$2:$B$200)),ROW(51:51))-1,1),"")</f>
        <v>International Refugees in Malaysia</v>
      </c>
      <c r="B55" s="156" t="str">
        <f>VLOOKUP(A55,Lists!$B$2:$G$200,2,FALSE)</f>
        <v>MYS001</v>
      </c>
      <c r="C55" s="156" t="str">
        <f>VLOOKUP(B55,'INFORM Severity - hidden'!$C$5:$D$200,2,FALSE)</f>
        <v>Malaysia</v>
      </c>
      <c r="D55" s="156" t="str">
        <f>VLOOKUP(A55,Lists!$B$2:$G$200,3,FALSE)</f>
        <v>MYS</v>
      </c>
      <c r="E55" s="156" t="str">
        <f>VLOOKUP(A55,Lists!$B$2:$G$200,5,FALSE)</f>
        <v>International Displacement</v>
      </c>
      <c r="F55" s="161">
        <f t="shared" si="5"/>
        <v>1.7</v>
      </c>
      <c r="G55" s="162">
        <f t="shared" si="6"/>
        <v>2</v>
      </c>
      <c r="H55" s="162" t="str">
        <f t="shared" si="7"/>
        <v>Low</v>
      </c>
      <c r="I55" s="160" t="str">
        <f>INDEX(Trends!$D$3:$D$404,MATCH(B55,Trends!$C$3:$C$404,0))</f>
        <v>Decreasing</v>
      </c>
      <c r="J55" s="162" t="str">
        <f>VLOOKUP($B55,Reliability!$A$3:$I$300,9,FALSE)</f>
        <v>Very High</v>
      </c>
      <c r="K55" s="163">
        <f t="shared" si="8"/>
        <v>1.8</v>
      </c>
      <c r="L55" s="163">
        <f>VLOOKUP($B55,'Impact of the crisis'!$C$6:$N$300,12,FALSE)</f>
        <v>1.8</v>
      </c>
      <c r="M55" s="163">
        <f>VLOOKUP($B55,'Impact of the crisis'!$C$6:$AB$300,26,FALSE)</f>
        <v>1.8</v>
      </c>
      <c r="N55" s="163">
        <f>VLOOKUP($B55,'Conditions of people affected'!$C$6:$R$300,16,FALSE)</f>
        <v>1.55</v>
      </c>
      <c r="O55" s="163">
        <f>VLOOKUP($B55,'Conditions of people affected'!$C$6:$R$300,9,FALSE)</f>
        <v>2.1</v>
      </c>
      <c r="P55" s="163">
        <f>VLOOKUP($B55,'Conditions of people affected'!$C$6:$R$300,15,FALSE)</f>
        <v>1</v>
      </c>
      <c r="Q55" s="163">
        <f t="shared" si="9"/>
        <v>1.9</v>
      </c>
      <c r="R55" s="163">
        <f>VLOOKUP($B55,'Complexity of the crisis'!$C$6:$AN$300,22,FALSE)</f>
        <v>1.7</v>
      </c>
      <c r="S55" s="164">
        <f>VLOOKUP($B55,'Complexity of the crisis'!$C$6:$AN$300,38,FALSE)</f>
        <v>2</v>
      </c>
      <c r="T55" s="159" t="str">
        <f>VLOOKUP(B55,Lists!$C$3:$E$300,3,FALSE)</f>
        <v>Asia</v>
      </c>
      <c r="U55" s="178">
        <f>VLOOKUP(B55,'INFORM Severity - hidden'!$C$5:$V$300,20,FALSE)</f>
        <v>45777</v>
      </c>
    </row>
    <row r="56" spans="1:21">
      <c r="A56" s="155" t="str">
        <f t="array" ref="A56">IFERROR(INDEX(Lists!$B$2:$B$200,SMALL(IF(Lists!$H$2:$H$200="Yes",ROW(Lists!$B$2:$B$200)),ROW(52:52))-1,1),"")</f>
        <v>Food Security Crisis in Namibia</v>
      </c>
      <c r="B56" s="156" t="str">
        <f>VLOOKUP(A56,Lists!$B$2:$G$200,2,FALSE)</f>
        <v>NAM002</v>
      </c>
      <c r="C56" s="156" t="str">
        <f>VLOOKUP(B56,'INFORM Severity - hidden'!$C$5:$D$200,2,FALSE)</f>
        <v>Namibia</v>
      </c>
      <c r="D56" s="156" t="str">
        <f>VLOOKUP(A56,Lists!$B$2:$G$200,3,FALSE)</f>
        <v>NAM</v>
      </c>
      <c r="E56" s="156" t="str">
        <f>VLOOKUP(A56,Lists!$B$2:$G$200,5,FALSE)</f>
        <v>Drought/drier conditions</v>
      </c>
      <c r="F56" s="161">
        <f t="shared" si="5"/>
        <v>2.5</v>
      </c>
      <c r="G56" s="162">
        <f t="shared" si="6"/>
        <v>3</v>
      </c>
      <c r="H56" s="162" t="str">
        <f t="shared" si="7"/>
        <v>Medium</v>
      </c>
      <c r="I56" s="160" t="str">
        <f>INDEX(Trends!$D$3:$D$404,MATCH(B56,Trends!$C$3:$C$404,0))</f>
        <v>Stable</v>
      </c>
      <c r="J56" s="162" t="str">
        <f>VLOOKUP($B56,Reliability!$A$3:$I$300,9,FALSE)</f>
        <v>Medium</v>
      </c>
      <c r="K56" s="163">
        <f t="shared" si="8"/>
        <v>2.8</v>
      </c>
      <c r="L56" s="163">
        <f>VLOOKUP($B56,'Impact of the crisis'!$C$6:$N$300,12,FALSE)</f>
        <v>4.3</v>
      </c>
      <c r="M56" s="163">
        <f>VLOOKUP($B56,'Impact of the crisis'!$C$6:$AB$300,26,FALSE)</f>
        <v>1.7</v>
      </c>
      <c r="N56" s="163">
        <f>VLOOKUP($B56,'Conditions of people affected'!$C$6:$R$300,16,FALSE)</f>
        <v>3.05</v>
      </c>
      <c r="O56" s="163">
        <f>VLOOKUP($B56,'Conditions of people affected'!$C$6:$R$300,9,FALSE)</f>
        <v>3.1</v>
      </c>
      <c r="P56" s="163">
        <f>VLOOKUP($B56,'Conditions of people affected'!$C$6:$R$300,15,FALSE)</f>
        <v>3</v>
      </c>
      <c r="Q56" s="163">
        <f t="shared" si="9"/>
        <v>1.3</v>
      </c>
      <c r="R56" s="163">
        <f>VLOOKUP($B56,'Complexity of the crisis'!$C$6:$AN$300,22,FALSE)</f>
        <v>1.5</v>
      </c>
      <c r="S56" s="164">
        <f>VLOOKUP($B56,'Complexity of the crisis'!$C$6:$AN$300,38,FALSE)</f>
        <v>1</v>
      </c>
      <c r="T56" s="159" t="str">
        <f>VLOOKUP(B56,Lists!$C$3:$E$300,3,FALSE)</f>
        <v>Africa</v>
      </c>
      <c r="U56" s="178">
        <f>VLOOKUP(B56,'INFORM Severity - hidden'!$C$5:$V$300,20,FALSE)</f>
        <v>45777</v>
      </c>
    </row>
    <row r="57" spans="1:21">
      <c r="A57" s="155" t="str">
        <f t="array" ref="A57">IFERROR(INDEX(Lists!$B$2:$B$200,SMALL(IF(Lists!$H$2:$H$200="Yes",ROW(Lists!$B$2:$B$200)),ROW(53:53))-1,1),"")</f>
        <v>Complex crisis in Niger</v>
      </c>
      <c r="B57" s="156" t="str">
        <f>VLOOKUP(A57,Lists!$B$2:$G$200,2,FALSE)</f>
        <v>NER006</v>
      </c>
      <c r="C57" s="156" t="str">
        <f>VLOOKUP(B57,'INFORM Severity - hidden'!$C$5:$D$200,2,FALSE)</f>
        <v>Niger</v>
      </c>
      <c r="D57" s="156" t="str">
        <f>VLOOKUP(A57,Lists!$B$2:$G$200,3,FALSE)</f>
        <v>NER</v>
      </c>
      <c r="E57" s="156" t="str">
        <f>VLOOKUP(A57,Lists!$B$2:$G$200,5,FALSE)</f>
        <v>Conflict/ Violence,International Displacement,Drought/drier conditions,Floods</v>
      </c>
      <c r="F57" s="161">
        <f t="shared" si="5"/>
        <v>3.7</v>
      </c>
      <c r="G57" s="162">
        <f t="shared" si="6"/>
        <v>4</v>
      </c>
      <c r="H57" s="162" t="str">
        <f t="shared" si="7"/>
        <v>High</v>
      </c>
      <c r="I57" s="160" t="str">
        <f>INDEX(Trends!$D$3:$D$404,MATCH(B57,Trends!$C$3:$C$404,0))</f>
        <v>Decreasing</v>
      </c>
      <c r="J57" s="162" t="str">
        <f>VLOOKUP($B57,Reliability!$A$3:$I$300,9,FALSE)</f>
        <v>Very High</v>
      </c>
      <c r="K57" s="163">
        <f t="shared" si="8"/>
        <v>4.5</v>
      </c>
      <c r="L57" s="163">
        <f>VLOOKUP($B57,'Impact of the crisis'!$C$6:$N$300,12,FALSE)</f>
        <v>5</v>
      </c>
      <c r="M57" s="163">
        <f>VLOOKUP($B57,'Impact of the crisis'!$C$6:$AB$300,26,FALSE)</f>
        <v>4.0999999999999996</v>
      </c>
      <c r="N57" s="163">
        <f>VLOOKUP($B57,'Conditions of people affected'!$C$6:$R$300,16,FALSE)</f>
        <v>3.55</v>
      </c>
      <c r="O57" s="163">
        <f>VLOOKUP($B57,'Conditions of people affected'!$C$6:$R$300,9,FALSE)</f>
        <v>4.0999999999999996</v>
      </c>
      <c r="P57" s="163">
        <f>VLOOKUP($B57,'Conditions of people affected'!$C$6:$R$300,15,FALSE)</f>
        <v>3</v>
      </c>
      <c r="Q57" s="163">
        <f t="shared" si="9"/>
        <v>3.2</v>
      </c>
      <c r="R57" s="163">
        <f>VLOOKUP($B57,'Complexity of the crisis'!$C$6:$AN$300,22,FALSE)</f>
        <v>2.9</v>
      </c>
      <c r="S57" s="164">
        <f>VLOOKUP($B57,'Complexity of the crisis'!$C$6:$AN$300,38,FALSE)</f>
        <v>3.5</v>
      </c>
      <c r="T57" s="159" t="str">
        <f>VLOOKUP(B57,Lists!$C$3:$E$300,3,FALSE)</f>
        <v>Africa</v>
      </c>
      <c r="U57" s="178">
        <f>VLOOKUP(B57,'INFORM Severity - hidden'!$C$5:$V$300,20,FALSE)</f>
        <v>45776</v>
      </c>
    </row>
    <row r="58" spans="1:21">
      <c r="A58" s="155" t="str">
        <f t="array" ref="A58">IFERROR(INDEX(Lists!$B$2:$B$200,SMALL(IF(Lists!$H$2:$H$200="Yes",ROW(Lists!$B$2:$B$200)),ROW(54:54))-1,1),"")</f>
        <v>Complex crisis in Nigeria</v>
      </c>
      <c r="B58" s="156" t="str">
        <f>VLOOKUP(A58,Lists!$B$2:$G$200,2,FALSE)</f>
        <v>NGA001</v>
      </c>
      <c r="C58" s="156" t="str">
        <f>VLOOKUP(B58,'INFORM Severity - hidden'!$C$5:$D$200,2,FALSE)</f>
        <v>Nigeria</v>
      </c>
      <c r="D58" s="156" t="str">
        <f>VLOOKUP(A58,Lists!$B$2:$G$200,3,FALSE)</f>
        <v>NGA</v>
      </c>
      <c r="E58" s="156" t="str">
        <f>VLOOKUP(A58,Lists!$B$2:$G$200,5,FALSE)</f>
        <v>Conflict/ Violence,International Displacement,Floods</v>
      </c>
      <c r="F58" s="161">
        <f t="shared" si="5"/>
        <v>4.0999999999999996</v>
      </c>
      <c r="G58" s="162">
        <f t="shared" si="6"/>
        <v>5</v>
      </c>
      <c r="H58" s="162" t="str">
        <f t="shared" si="7"/>
        <v>Very High</v>
      </c>
      <c r="I58" s="160" t="str">
        <f>INDEX(Trends!$D$3:$D$404,MATCH(B58,Trends!$C$3:$C$404,0))</f>
        <v>Increasing</v>
      </c>
      <c r="J58" s="162" t="str">
        <f>VLOOKUP($B58,Reliability!$A$3:$I$300,9,FALSE)</f>
        <v>High</v>
      </c>
      <c r="K58" s="163">
        <f t="shared" si="8"/>
        <v>4.0999999999999996</v>
      </c>
      <c r="L58" s="163">
        <f>VLOOKUP($B58,'Impact of the crisis'!$C$6:$N$300,12,FALSE)</f>
        <v>4.8</v>
      </c>
      <c r="M58" s="163">
        <f>VLOOKUP($B58,'Impact of the crisis'!$C$6:$AB$300,26,FALSE)</f>
        <v>3.7</v>
      </c>
      <c r="N58" s="163">
        <f>VLOOKUP($B58,'Conditions of people affected'!$C$6:$R$300,16,FALSE)</f>
        <v>4</v>
      </c>
      <c r="O58" s="163">
        <f>VLOOKUP($B58,'Conditions of people affected'!$C$6:$R$300,9,FALSE)</f>
        <v>5</v>
      </c>
      <c r="P58" s="163">
        <f>VLOOKUP($B58,'Conditions of people affected'!$C$6:$R$300,15,FALSE)</f>
        <v>3</v>
      </c>
      <c r="Q58" s="163">
        <f t="shared" si="9"/>
        <v>4.0999999999999996</v>
      </c>
      <c r="R58" s="163">
        <f>VLOOKUP($B58,'Complexity of the crisis'!$C$6:$AN$300,22,FALSE)</f>
        <v>3.5</v>
      </c>
      <c r="S58" s="164">
        <f>VLOOKUP($B58,'Complexity of the crisis'!$C$6:$AN$300,38,FALSE)</f>
        <v>4.5</v>
      </c>
      <c r="T58" s="159" t="str">
        <f>VLOOKUP(B58,Lists!$C$3:$E$300,3,FALSE)</f>
        <v>Africa</v>
      </c>
      <c r="U58" s="178">
        <f>VLOOKUP(B58,'INFORM Severity - hidden'!$C$5:$V$300,20,FALSE)</f>
        <v>45776</v>
      </c>
    </row>
    <row r="59" spans="1:21">
      <c r="A59" s="155" t="str">
        <f t="array" ref="A59">IFERROR(INDEX(Lists!$B$2:$B$200,SMALL(IF(Lists!$H$2:$H$200="Yes",ROW(Lists!$B$2:$B$200)),ROW(55:55))-1,1),"")</f>
        <v>Socioeconomic crisis in Nicaragua</v>
      </c>
      <c r="B59" s="156" t="str">
        <f>VLOOKUP(A59,Lists!$B$2:$G$200,2,FALSE)</f>
        <v>NIC001</v>
      </c>
      <c r="C59" s="156" t="str">
        <f>VLOOKUP(B59,'INFORM Severity - hidden'!$C$5:$D$200,2,FALSE)</f>
        <v>Nicaragua</v>
      </c>
      <c r="D59" s="156" t="str">
        <f>VLOOKUP(A59,Lists!$B$2:$G$200,3,FALSE)</f>
        <v>NIC</v>
      </c>
      <c r="E59" s="156" t="str">
        <f>VLOOKUP(A59,Lists!$B$2:$G$200,5,FALSE)</f>
        <v>Political/economic crisis</v>
      </c>
      <c r="F59" s="161" t="str">
        <f t="shared" si="5"/>
        <v>x</v>
      </c>
      <c r="G59" s="162" t="str">
        <f t="shared" si="6"/>
        <v>x</v>
      </c>
      <c r="H59" s="162" t="str">
        <f t="shared" si="7"/>
        <v>x</v>
      </c>
      <c r="I59" s="160" t="str">
        <f>INDEX(Trends!$D$3:$D$404,MATCH(B59,Trends!$C$3:$C$404,0))</f>
        <v>-</v>
      </c>
      <c r="J59" s="162" t="str">
        <f>VLOOKUP($B59,Reliability!$A$3:$I$300,9,FALSE)</f>
        <v>High</v>
      </c>
      <c r="K59" s="163">
        <f t="shared" si="8"/>
        <v>2.5</v>
      </c>
      <c r="L59" s="163">
        <f>VLOOKUP($B59,'Impact of the crisis'!$C$6:$N$300,12,FALSE)</f>
        <v>4</v>
      </c>
      <c r="M59" s="163">
        <f>VLOOKUP($B59,'Impact of the crisis'!$C$6:$AB$300,26,FALSE)</f>
        <v>1.4</v>
      </c>
      <c r="N59" s="163" t="str">
        <f>VLOOKUP($B59,'Conditions of people affected'!$C$6:$R$300,16,FALSE)</f>
        <v>x</v>
      </c>
      <c r="O59" s="163" t="str">
        <f>VLOOKUP($B59,'Conditions of people affected'!$C$6:$R$300,9,FALSE)</f>
        <v>x</v>
      </c>
      <c r="P59" s="163" t="str">
        <f>VLOOKUP($B59,'Conditions of people affected'!$C$6:$R$300,15,FALSE)</f>
        <v>x</v>
      </c>
      <c r="Q59" s="163">
        <f t="shared" si="9"/>
        <v>2</v>
      </c>
      <c r="R59" s="163">
        <f>VLOOKUP($B59,'Complexity of the crisis'!$C$6:$AN$300,22,FALSE)</f>
        <v>2.8</v>
      </c>
      <c r="S59" s="164">
        <f>VLOOKUP($B59,'Complexity of the crisis'!$C$6:$AN$300,38,FALSE)</f>
        <v>1</v>
      </c>
      <c r="T59" s="159" t="str">
        <f>VLOOKUP(B59,Lists!$C$3:$E$300,3,FALSE)</f>
        <v>Americas</v>
      </c>
      <c r="U59" s="178">
        <f>VLOOKUP(B59,'INFORM Severity - hidden'!$C$5:$V$300,20,FALSE)</f>
        <v>45777</v>
      </c>
    </row>
    <row r="60" spans="1:21">
      <c r="A60" s="155" t="str">
        <f t="array" ref="A60">IFERROR(INDEX(Lists!$B$2:$B$200,SMALL(IF(Lists!$H$2:$H$200="Yes",ROW(Lists!$B$2:$B$200)),ROW(56:56))-1,1),"")</f>
        <v>Complex crisis in Pakistan</v>
      </c>
      <c r="B60" s="156" t="str">
        <f>VLOOKUP(A60,Lists!$B$2:$G$200,2,FALSE)</f>
        <v>PAK001</v>
      </c>
      <c r="C60" s="156" t="str">
        <f>VLOOKUP(B60,'INFORM Severity - hidden'!$C$5:$D$200,2,FALSE)</f>
        <v>Pakistan</v>
      </c>
      <c r="D60" s="156" t="str">
        <f>VLOOKUP(A60,Lists!$B$2:$G$200,3,FALSE)</f>
        <v>PAK</v>
      </c>
      <c r="E60" s="156" t="str">
        <f>VLOOKUP(A60,Lists!$B$2:$G$200,5,FALSE)</f>
        <v>Conflict/ Violence,Drought/drier conditions,Floods,Political/economic crisis</v>
      </c>
      <c r="F60" s="161">
        <f t="shared" si="5"/>
        <v>4</v>
      </c>
      <c r="G60" s="162">
        <f t="shared" si="6"/>
        <v>4</v>
      </c>
      <c r="H60" s="162" t="str">
        <f t="shared" si="7"/>
        <v>High</v>
      </c>
      <c r="I60" s="160" t="str">
        <f>INDEX(Trends!$D$3:$D$404,MATCH(B60,Trends!$C$3:$C$404,0))</f>
        <v>Stable</v>
      </c>
      <c r="J60" s="162" t="str">
        <f>VLOOKUP($B60,Reliability!$A$3:$I$300,9,FALSE)</f>
        <v>Very High</v>
      </c>
      <c r="K60" s="163">
        <f t="shared" si="8"/>
        <v>4</v>
      </c>
      <c r="L60" s="163">
        <f>VLOOKUP($B60,'Impact of the crisis'!$C$6:$N$300,12,FALSE)</f>
        <v>5</v>
      </c>
      <c r="M60" s="163">
        <f>VLOOKUP($B60,'Impact of the crisis'!$C$6:$AB$300,26,FALSE)</f>
        <v>3.3</v>
      </c>
      <c r="N60" s="163">
        <f>VLOOKUP($B60,'Conditions of people affected'!$C$6:$R$300,16,FALSE)</f>
        <v>4</v>
      </c>
      <c r="O60" s="163">
        <f>VLOOKUP($B60,'Conditions of people affected'!$C$6:$R$300,9,FALSE)</f>
        <v>5</v>
      </c>
      <c r="P60" s="163">
        <f>VLOOKUP($B60,'Conditions of people affected'!$C$6:$R$300,15,FALSE)</f>
        <v>3</v>
      </c>
      <c r="Q60" s="163">
        <f t="shared" si="9"/>
        <v>4.0999999999999996</v>
      </c>
      <c r="R60" s="163">
        <f>VLOOKUP($B60,'Complexity of the crisis'!$C$6:$AN$300,22,FALSE)</f>
        <v>3.5</v>
      </c>
      <c r="S60" s="164">
        <f>VLOOKUP($B60,'Complexity of the crisis'!$C$6:$AN$300,38,FALSE)</f>
        <v>4.5</v>
      </c>
      <c r="T60" s="159" t="str">
        <f>VLOOKUP(B60,Lists!$C$3:$E$300,3,FALSE)</f>
        <v>Asia</v>
      </c>
      <c r="U60" s="178">
        <f>VLOOKUP(B60,'INFORM Severity - hidden'!$C$5:$V$300,20,FALSE)</f>
        <v>45777</v>
      </c>
    </row>
    <row r="61" spans="1:21">
      <c r="A61" s="155" t="str">
        <f t="array" ref="A61">IFERROR(INDEX(Lists!$B$2:$B$200,SMALL(IF(Lists!$H$2:$H$200="Yes",ROW(Lists!$B$2:$B$200)),ROW(57:57))-1,1),"")</f>
        <v>Venezuela displacement in Panama</v>
      </c>
      <c r="B61" s="156" t="str">
        <f>VLOOKUP(A61,Lists!$B$2:$G$200,2,FALSE)</f>
        <v>PAN002</v>
      </c>
      <c r="C61" s="156" t="str">
        <f>VLOOKUP(B61,'INFORM Severity - hidden'!$C$5:$D$200,2,FALSE)</f>
        <v>Panama</v>
      </c>
      <c r="D61" s="156" t="str">
        <f>VLOOKUP(A61,Lists!$B$2:$G$200,3,FALSE)</f>
        <v>PAN</v>
      </c>
      <c r="E61" s="156" t="str">
        <f>VLOOKUP(A61,Lists!$B$2:$G$200,5,FALSE)</f>
        <v>International Displacement</v>
      </c>
      <c r="F61" s="161">
        <f t="shared" si="5"/>
        <v>2.6</v>
      </c>
      <c r="G61" s="162">
        <f t="shared" si="6"/>
        <v>3</v>
      </c>
      <c r="H61" s="162" t="str">
        <f t="shared" si="7"/>
        <v>Medium</v>
      </c>
      <c r="I61" s="160" t="str">
        <f>INDEX(Trends!$D$3:$D$404,MATCH(B61,Trends!$C$3:$C$404,0))</f>
        <v>Increasing</v>
      </c>
      <c r="J61" s="162" t="str">
        <f>VLOOKUP($B61,Reliability!$A$3:$I$300,9,FALSE)</f>
        <v>High</v>
      </c>
      <c r="K61" s="163">
        <f t="shared" si="8"/>
        <v>3.4</v>
      </c>
      <c r="L61" s="163">
        <f>VLOOKUP($B61,'Impact of the crisis'!$C$6:$N$300,12,FALSE)</f>
        <v>3.8</v>
      </c>
      <c r="M61" s="163">
        <f>VLOOKUP($B61,'Impact of the crisis'!$C$6:$AB$300,26,FALSE)</f>
        <v>3.2</v>
      </c>
      <c r="N61" s="163">
        <f>VLOOKUP($B61,'Conditions of people affected'!$C$6:$R$300,16,FALSE)</f>
        <v>2.85</v>
      </c>
      <c r="O61" s="163">
        <f>VLOOKUP($B61,'Conditions of people affected'!$C$6:$R$300,9,FALSE)</f>
        <v>2.7</v>
      </c>
      <c r="P61" s="163">
        <f>VLOOKUP($B61,'Conditions of people affected'!$C$6:$R$300,15,FALSE)</f>
        <v>3</v>
      </c>
      <c r="Q61" s="163">
        <f t="shared" si="9"/>
        <v>1.7</v>
      </c>
      <c r="R61" s="163">
        <f>VLOOKUP($B61,'Complexity of the crisis'!$C$6:$AN$300,22,FALSE)</f>
        <v>1.4</v>
      </c>
      <c r="S61" s="164">
        <f>VLOOKUP($B61,'Complexity of the crisis'!$C$6:$AN$300,38,FALSE)</f>
        <v>2</v>
      </c>
      <c r="T61" s="159" t="str">
        <f>VLOOKUP(B61,Lists!$C$3:$E$300,3,FALSE)</f>
        <v>Americas</v>
      </c>
      <c r="U61" s="178">
        <f>VLOOKUP(B61,'INFORM Severity - hidden'!$C$5:$V$300,20,FALSE)</f>
        <v>45777</v>
      </c>
    </row>
    <row r="62" spans="1:21">
      <c r="A62" s="155" t="str">
        <f t="array" ref="A62">IFERROR(INDEX(Lists!$B$2:$B$200,SMALL(IF(Lists!$H$2:$H$200="Yes",ROW(Lists!$B$2:$B$200)),ROW(58:58))-1,1),"")</f>
        <v>Venezuela displacement in Peru</v>
      </c>
      <c r="B62" s="156" t="str">
        <f>VLOOKUP(A62,Lists!$B$2:$G$200,2,FALSE)</f>
        <v>PER002</v>
      </c>
      <c r="C62" s="156" t="str">
        <f>VLOOKUP(B62,'INFORM Severity - hidden'!$C$5:$D$200,2,FALSE)</f>
        <v>Peru</v>
      </c>
      <c r="D62" s="156" t="str">
        <f>VLOOKUP(A62,Lists!$B$2:$G$200,3,FALSE)</f>
        <v>PER</v>
      </c>
      <c r="E62" s="156" t="str">
        <f>VLOOKUP(A62,Lists!$B$2:$G$200,5,FALSE)</f>
        <v>International Displacement</v>
      </c>
      <c r="F62" s="161">
        <f t="shared" si="5"/>
        <v>3.3</v>
      </c>
      <c r="G62" s="162">
        <f t="shared" si="6"/>
        <v>4</v>
      </c>
      <c r="H62" s="162" t="str">
        <f t="shared" si="7"/>
        <v>High</v>
      </c>
      <c r="I62" s="160" t="str">
        <f>INDEX(Trends!$D$3:$D$404,MATCH(B62,Trends!$C$3:$C$404,0))</f>
        <v>Increasing</v>
      </c>
      <c r="J62" s="162" t="str">
        <f>VLOOKUP($B62,Reliability!$A$3:$I$300,9,FALSE)</f>
        <v>High</v>
      </c>
      <c r="K62" s="163">
        <f t="shared" si="8"/>
        <v>3.9</v>
      </c>
      <c r="L62" s="163">
        <f>VLOOKUP($B62,'Impact of the crisis'!$C$6:$N$300,12,FALSE)</f>
        <v>4</v>
      </c>
      <c r="M62" s="163">
        <f>VLOOKUP($B62,'Impact of the crisis'!$C$6:$AB$300,26,FALSE)</f>
        <v>3.8</v>
      </c>
      <c r="N62" s="163">
        <f>VLOOKUP($B62,'Conditions of people affected'!$C$6:$R$300,16,FALSE)</f>
        <v>3.45</v>
      </c>
      <c r="O62" s="163">
        <f>VLOOKUP($B62,'Conditions of people affected'!$C$6:$R$300,9,FALSE)</f>
        <v>3.9</v>
      </c>
      <c r="P62" s="163">
        <f>VLOOKUP($B62,'Conditions of people affected'!$C$6:$R$300,15,FALSE)</f>
        <v>3</v>
      </c>
      <c r="Q62" s="163">
        <f t="shared" si="9"/>
        <v>2.6</v>
      </c>
      <c r="R62" s="163">
        <f>VLOOKUP($B62,'Complexity of the crisis'!$C$6:$AN$300,22,FALSE)</f>
        <v>2.7</v>
      </c>
      <c r="S62" s="164">
        <f>VLOOKUP($B62,'Complexity of the crisis'!$C$6:$AN$300,38,FALSE)</f>
        <v>2.5</v>
      </c>
      <c r="T62" s="159" t="str">
        <f>VLOOKUP(B62,Lists!$C$3:$E$300,3,FALSE)</f>
        <v>Americas</v>
      </c>
      <c r="U62" s="178">
        <f>VLOOKUP(B62,'INFORM Severity - hidden'!$C$5:$V$300,20,FALSE)</f>
        <v>45777</v>
      </c>
    </row>
    <row r="63" spans="1:21">
      <c r="A63" s="155" t="str">
        <f t="array" ref="A63">IFERROR(INDEX(Lists!$B$2:$B$200,SMALL(IF(Lists!$H$2:$H$200="Yes",ROW(Lists!$B$2:$B$200)),ROW(59:59))-1,1),"")</f>
        <v>Mindanao conflict</v>
      </c>
      <c r="B63" s="156" t="str">
        <f>VLOOKUP(A63,Lists!$B$2:$G$200,2,FALSE)</f>
        <v>PHL003</v>
      </c>
      <c r="C63" s="156" t="str">
        <f>VLOOKUP(B63,'INFORM Severity - hidden'!$C$5:$D$200,2,FALSE)</f>
        <v>Philippines</v>
      </c>
      <c r="D63" s="156" t="str">
        <f>VLOOKUP(A63,Lists!$B$2:$G$200,3,FALSE)</f>
        <v>PHL</v>
      </c>
      <c r="E63" s="156" t="str">
        <f>VLOOKUP(A63,Lists!$B$2:$G$200,5,FALSE)</f>
        <v>Conflict/ Violence</v>
      </c>
      <c r="F63" s="161">
        <f t="shared" si="5"/>
        <v>2</v>
      </c>
      <c r="G63" s="162">
        <f t="shared" si="6"/>
        <v>2</v>
      </c>
      <c r="H63" s="162" t="str">
        <f t="shared" si="7"/>
        <v>Low</v>
      </c>
      <c r="I63" s="160" t="str">
        <f>INDEX(Trends!$D$3:$D$404,MATCH(B63,Trends!$C$3:$C$404,0))</f>
        <v>Stable</v>
      </c>
      <c r="J63" s="162" t="str">
        <f>VLOOKUP($B63,Reliability!$A$3:$I$300,9,FALSE)</f>
        <v>Very High</v>
      </c>
      <c r="K63" s="163">
        <f t="shared" si="8"/>
        <v>2.6</v>
      </c>
      <c r="L63" s="163">
        <f>VLOOKUP($B63,'Impact of the crisis'!$C$6:$N$300,12,FALSE)</f>
        <v>2.7</v>
      </c>
      <c r="M63" s="163">
        <f>VLOOKUP($B63,'Impact of the crisis'!$C$6:$AB$300,26,FALSE)</f>
        <v>2.6</v>
      </c>
      <c r="N63" s="163">
        <f>VLOOKUP($B63,'Conditions of people affected'!$C$6:$R$300,16,FALSE)</f>
        <v>1.3</v>
      </c>
      <c r="O63" s="163">
        <f>VLOOKUP($B63,'Conditions of people affected'!$C$6:$R$300,9,FALSE)</f>
        <v>1.6</v>
      </c>
      <c r="P63" s="163">
        <f>VLOOKUP($B63,'Conditions of people affected'!$C$6:$R$300,15,FALSE)</f>
        <v>1</v>
      </c>
      <c r="Q63" s="163">
        <f t="shared" si="9"/>
        <v>2.6</v>
      </c>
      <c r="R63" s="163">
        <f>VLOOKUP($B63,'Complexity of the crisis'!$C$6:$AN$300,22,FALSE)</f>
        <v>2.6</v>
      </c>
      <c r="S63" s="164">
        <f>VLOOKUP($B63,'Complexity of the crisis'!$C$6:$AN$300,38,FALSE)</f>
        <v>2.5</v>
      </c>
      <c r="T63" s="159" t="str">
        <f>VLOOKUP(B63,Lists!$C$3:$E$300,3,FALSE)</f>
        <v>Asia</v>
      </c>
      <c r="U63" s="178">
        <f>VLOOKUP(B63,'INFORM Severity - hidden'!$C$5:$V$300,20,FALSE)</f>
        <v>45777</v>
      </c>
    </row>
    <row r="64" spans="1:21">
      <c r="A64" s="155" t="str">
        <f t="array" ref="A64">IFERROR(INDEX(Lists!$B$2:$B$200,SMALL(IF(Lists!$H$2:$H$200="Yes",ROW(Lists!$B$2:$B$200)),ROW(60:60))-1,1),"")</f>
        <v>Highlands Violence</v>
      </c>
      <c r="B64" s="156" t="str">
        <f>VLOOKUP(A64,Lists!$B$2:$G$200,2,FALSE)</f>
        <v>PNG003</v>
      </c>
      <c r="C64" s="156" t="str">
        <f>VLOOKUP(B64,'INFORM Severity - hidden'!$C$5:$D$200,2,FALSE)</f>
        <v>Papua New Guinea</v>
      </c>
      <c r="D64" s="156" t="str">
        <f>VLOOKUP(A64,Lists!$B$2:$G$200,3,FALSE)</f>
        <v>PNG</v>
      </c>
      <c r="E64" s="156" t="str">
        <f>VLOOKUP(A64,Lists!$B$2:$G$200,5,FALSE)</f>
        <v>Conflict/ Violence</v>
      </c>
      <c r="F64" s="161">
        <f t="shared" si="5"/>
        <v>2</v>
      </c>
      <c r="G64" s="162">
        <f t="shared" si="6"/>
        <v>2</v>
      </c>
      <c r="H64" s="162" t="str">
        <f t="shared" si="7"/>
        <v>Low</v>
      </c>
      <c r="I64" s="160" t="str">
        <f>INDEX(Trends!$D$3:$D$404,MATCH(B64,Trends!$C$3:$C$404,0))</f>
        <v>Stable</v>
      </c>
      <c r="J64" s="162" t="str">
        <f>VLOOKUP($B64,Reliability!$A$3:$I$300,9,FALSE)</f>
        <v>High</v>
      </c>
      <c r="K64" s="163">
        <f t="shared" si="8"/>
        <v>2.1</v>
      </c>
      <c r="L64" s="163">
        <f>VLOOKUP($B64,'Impact of the crisis'!$C$6:$N$300,12,FALSE)</f>
        <v>2</v>
      </c>
      <c r="M64" s="163">
        <f>VLOOKUP($B64,'Impact of the crisis'!$C$6:$AB$300,26,FALSE)</f>
        <v>2.2000000000000002</v>
      </c>
      <c r="N64" s="163">
        <f>VLOOKUP($B64,'Conditions of people affected'!$C$6:$R$300,16,FALSE)</f>
        <v>1.35</v>
      </c>
      <c r="O64" s="163">
        <f>VLOOKUP($B64,'Conditions of people affected'!$C$6:$R$300,9,FALSE)</f>
        <v>0.7</v>
      </c>
      <c r="P64" s="163">
        <f>VLOOKUP($B64,'Conditions of people affected'!$C$6:$R$300,15,FALSE)</f>
        <v>2</v>
      </c>
      <c r="Q64" s="163">
        <f t="shared" si="9"/>
        <v>3</v>
      </c>
      <c r="R64" s="163">
        <f>VLOOKUP($B64,'Complexity of the crisis'!$C$6:$AN$300,22,FALSE)</f>
        <v>2.5</v>
      </c>
      <c r="S64" s="164">
        <f>VLOOKUP($B64,'Complexity of the crisis'!$C$6:$AN$300,38,FALSE)</f>
        <v>3.5</v>
      </c>
      <c r="T64" s="159" t="str">
        <f>VLOOKUP(B64,Lists!$C$3:$E$300,3,FALSE)</f>
        <v>Pacific</v>
      </c>
      <c r="U64" s="178">
        <f>VLOOKUP(B64,'INFORM Severity - hidden'!$C$5:$V$300,20,FALSE)</f>
        <v>45777</v>
      </c>
    </row>
    <row r="65" spans="1:21">
      <c r="A65" s="155" t="str">
        <f t="array" ref="A65">IFERROR(INDEX(Lists!$B$2:$B$200,SMALL(IF(Lists!$H$2:$H$200="Yes",ROW(Lists!$B$2:$B$200)),ROW(61:61))-1,1),"")</f>
        <v>Displacement from Russia-Ukraine conflict in Poland</v>
      </c>
      <c r="B65" s="156" t="str">
        <f>VLOOKUP(A65,Lists!$B$2:$G$200,2,FALSE)</f>
        <v>POL002</v>
      </c>
      <c r="C65" s="156" t="str">
        <f>VLOOKUP(B65,'INFORM Severity - hidden'!$C$5:$D$200,2,FALSE)</f>
        <v>Poland</v>
      </c>
      <c r="D65" s="156" t="str">
        <f>VLOOKUP(A65,Lists!$B$2:$G$200,3,FALSE)</f>
        <v>POL</v>
      </c>
      <c r="E65" s="156" t="str">
        <f>VLOOKUP(A65,Lists!$B$2:$G$200,5,FALSE)</f>
        <v>International Displacement</v>
      </c>
      <c r="F65" s="161">
        <f t="shared" si="5"/>
        <v>2.2000000000000002</v>
      </c>
      <c r="G65" s="162">
        <f t="shared" si="6"/>
        <v>3</v>
      </c>
      <c r="H65" s="162" t="str">
        <f t="shared" si="7"/>
        <v>Medium</v>
      </c>
      <c r="I65" s="160" t="str">
        <f>INDEX(Trends!$D$3:$D$404,MATCH(B65,Trends!$C$3:$C$404,0))</f>
        <v>Stable</v>
      </c>
      <c r="J65" s="162" t="str">
        <f>VLOOKUP($B65,Reliability!$A$3:$I$300,9,FALSE)</f>
        <v>Very High</v>
      </c>
      <c r="K65" s="163">
        <f t="shared" si="8"/>
        <v>3.4</v>
      </c>
      <c r="L65" s="163">
        <f>VLOOKUP($B65,'Impact of the crisis'!$C$6:$N$300,12,FALSE)</f>
        <v>4.8</v>
      </c>
      <c r="M65" s="163">
        <f>VLOOKUP($B65,'Impact of the crisis'!$C$6:$AB$300,26,FALSE)</f>
        <v>2.2999999999999998</v>
      </c>
      <c r="N65" s="163">
        <f>VLOOKUP($B65,'Conditions of people affected'!$C$6:$R$300,16,FALSE)</f>
        <v>2.15</v>
      </c>
      <c r="O65" s="163">
        <f>VLOOKUP($B65,'Conditions of people affected'!$C$6:$R$300,9,FALSE)</f>
        <v>3.3</v>
      </c>
      <c r="P65" s="163">
        <f>VLOOKUP($B65,'Conditions of people affected'!$C$6:$R$300,15,FALSE)</f>
        <v>1</v>
      </c>
      <c r="Q65" s="163">
        <f t="shared" si="9"/>
        <v>1.2</v>
      </c>
      <c r="R65" s="163">
        <f>VLOOKUP($B65,'Complexity of the crisis'!$C$6:$AN$300,22,FALSE)</f>
        <v>0.8</v>
      </c>
      <c r="S65" s="164">
        <f>VLOOKUP($B65,'Complexity of the crisis'!$C$6:$AN$300,38,FALSE)</f>
        <v>1.5</v>
      </c>
      <c r="T65" s="159" t="str">
        <f>VLOOKUP(B65,Lists!$C$3:$E$300,3,FALSE)</f>
        <v>Europe</v>
      </c>
      <c r="U65" s="178">
        <f>VLOOKUP(B65,'INFORM Severity - hidden'!$C$5:$V$300,20,FALSE)</f>
        <v>45773</v>
      </c>
    </row>
    <row r="66" spans="1:21">
      <c r="A66" s="155" t="str">
        <f t="array" ref="A66">IFERROR(INDEX(Lists!$B$2:$B$200,SMALL(IF(Lists!$H$2:$H$200="Yes",ROW(Lists!$B$2:$B$200)),ROW(62:62))-1,1),"")</f>
        <v>Complex crisis in DPRK</v>
      </c>
      <c r="B66" s="156" t="str">
        <f>VLOOKUP(A66,Lists!$B$2:$G$200,2,FALSE)</f>
        <v>PRK001</v>
      </c>
      <c r="C66" s="156" t="str">
        <f>VLOOKUP(B66,'INFORM Severity - hidden'!$C$5:$D$200,2,FALSE)</f>
        <v>DPRK</v>
      </c>
      <c r="D66" s="156" t="str">
        <f>VLOOKUP(A66,Lists!$B$2:$G$200,3,FALSE)</f>
        <v>PRK</v>
      </c>
      <c r="E66" s="156" t="str">
        <f>VLOOKUP(A66,Lists!$B$2:$G$200,5,FALSE)</f>
        <v>Floods,Drought/drier conditions,Political/economic crisis</v>
      </c>
      <c r="F66" s="161">
        <f t="shared" si="5"/>
        <v>3.9</v>
      </c>
      <c r="G66" s="162">
        <f t="shared" si="6"/>
        <v>4</v>
      </c>
      <c r="H66" s="162" t="str">
        <f t="shared" si="7"/>
        <v>High</v>
      </c>
      <c r="I66" s="160" t="str">
        <f>INDEX(Trends!$D$3:$D$404,MATCH(B66,Trends!$C$3:$C$404,0))</f>
        <v>Decreasing</v>
      </c>
      <c r="J66" s="162" t="str">
        <f>VLOOKUP($B66,Reliability!$A$3:$I$300,9,FALSE)</f>
        <v>High</v>
      </c>
      <c r="K66" s="163">
        <f t="shared" si="8"/>
        <v>3.9</v>
      </c>
      <c r="L66" s="163">
        <f>VLOOKUP($B66,'Impact of the crisis'!$C$6:$N$300,12,FALSE)</f>
        <v>4.5999999999999996</v>
      </c>
      <c r="M66" s="163">
        <f>VLOOKUP($B66,'Impact of the crisis'!$C$6:$AB$300,26,FALSE)</f>
        <v>3.5</v>
      </c>
      <c r="N66" s="163">
        <f>VLOOKUP($B66,'Conditions of people affected'!$C$6:$R$300,16,FALSE)</f>
        <v>4.5</v>
      </c>
      <c r="O66" s="163">
        <f>VLOOKUP($B66,'Conditions of people affected'!$C$6:$R$300,9,FALSE)</f>
        <v>5</v>
      </c>
      <c r="P66" s="163">
        <f>VLOOKUP($B66,'Conditions of people affected'!$C$6:$R$300,15,FALSE)</f>
        <v>4</v>
      </c>
      <c r="Q66" s="163">
        <f t="shared" si="9"/>
        <v>2.9</v>
      </c>
      <c r="R66" s="163">
        <f>VLOOKUP($B66,'Complexity of the crisis'!$C$6:$AN$300,22,FALSE)</f>
        <v>2.7</v>
      </c>
      <c r="S66" s="164">
        <f>VLOOKUP($B66,'Complexity of the crisis'!$C$6:$AN$300,38,FALSE)</f>
        <v>3</v>
      </c>
      <c r="T66" s="159" t="str">
        <f>VLOOKUP(B66,Lists!$C$3:$E$300,3,FALSE)</f>
        <v>Asia</v>
      </c>
      <c r="U66" s="178">
        <f>VLOOKUP(B66,'INFORM Severity - hidden'!$C$5:$V$300,20,FALSE)</f>
        <v>45777</v>
      </c>
    </row>
    <row r="67" spans="1:21">
      <c r="A67" s="157" t="str">
        <f t="array" ref="A67">IFERROR(INDEX(Lists!$B$2:$B$200,SMALL(IF(Lists!$H$2:$H$200="Yes",ROW(Lists!$B$2:$B$200)),ROW(63:63))-1,1),"")</f>
        <v>Conflict in Palestine</v>
      </c>
      <c r="B67" s="158" t="str">
        <f>VLOOKUP(A67,Lists!$B$2:$G$200,2,FALSE)</f>
        <v>PSE002</v>
      </c>
      <c r="C67" s="158" t="str">
        <f>VLOOKUP(B67,'INFORM Severity - hidden'!$C$5:$D$200,2,FALSE)</f>
        <v>Palestine</v>
      </c>
      <c r="D67" s="158" t="str">
        <f>VLOOKUP(A67,Lists!$B$2:$G$200,3,FALSE)</f>
        <v>PSE</v>
      </c>
      <c r="E67" s="158" t="str">
        <f>VLOOKUP(A67,Lists!$B$2:$G$200,5,FALSE)</f>
        <v>Conflict/ Violence</v>
      </c>
      <c r="F67" s="161">
        <f t="shared" si="5"/>
        <v>4.4000000000000004</v>
      </c>
      <c r="G67" s="162">
        <f t="shared" si="6"/>
        <v>5</v>
      </c>
      <c r="H67" s="162" t="str">
        <f t="shared" si="7"/>
        <v>Very High</v>
      </c>
      <c r="I67" s="160" t="str">
        <f>INDEX(Trends!$D$3:$D$404,MATCH(B67,Trends!$C$3:$C$404,0))</f>
        <v>Stable</v>
      </c>
      <c r="J67" s="162" t="str">
        <f>VLOOKUP($B67,Reliability!$A$3:$I$300,9,FALSE)</f>
        <v>High</v>
      </c>
      <c r="K67" s="163">
        <f t="shared" si="8"/>
        <v>4.4000000000000004</v>
      </c>
      <c r="L67" s="163">
        <f>VLOOKUP($B67,'Impact of the crisis'!$C$6:$N$300,12,FALSE)</f>
        <v>3.4</v>
      </c>
      <c r="M67" s="163">
        <f>VLOOKUP($B67,'Impact of the crisis'!$C$6:$AB$300,26,FALSE)</f>
        <v>4.7</v>
      </c>
      <c r="N67" s="163">
        <f>VLOOKUP($B67,'Conditions of people affected'!$C$6:$R$300,16,FALSE)</f>
        <v>4.5999999999999996</v>
      </c>
      <c r="O67" s="163">
        <f>VLOOKUP($B67,'Conditions of people affected'!$C$6:$R$300,9,FALSE)</f>
        <v>4.2</v>
      </c>
      <c r="P67" s="163">
        <f>VLOOKUP($B67,'Conditions of people affected'!$C$6:$R$300,15,FALSE)</f>
        <v>5</v>
      </c>
      <c r="Q67" s="163">
        <f t="shared" si="9"/>
        <v>4.0999999999999996</v>
      </c>
      <c r="R67" s="163">
        <f>VLOOKUP($B67,'Complexity of the crisis'!$C$6:$AN$300,22,FALSE)</f>
        <v>2.5</v>
      </c>
      <c r="S67" s="164">
        <f>VLOOKUP($B67,'Complexity of the crisis'!$C$6:$AN$300,38,FALSE)</f>
        <v>5</v>
      </c>
      <c r="T67" s="159" t="str">
        <f>VLOOKUP(B67,Lists!$C$3:$E$300,3,FALSE)</f>
        <v>Middle east</v>
      </c>
      <c r="U67" s="178">
        <f>VLOOKUP(B67,'INFORM Severity - hidden'!$C$5:$V$300,20,FALSE)</f>
        <v>45763</v>
      </c>
    </row>
    <row r="68" spans="1:21">
      <c r="A68" s="157" t="str">
        <f t="array" ref="A68">IFERROR(INDEX(Lists!$B$2:$B$200,SMALL(IF(Lists!$H$2:$H$200="Yes",ROW(Lists!$B$2:$B$200)),ROW(64:64))-1,1),"")</f>
        <v>Displacement from Russia-Ukraine conflict in Romania</v>
      </c>
      <c r="B68" s="158" t="str">
        <f>VLOOKUP(A68,Lists!$B$2:$G$200,2,FALSE)</f>
        <v>ROU002</v>
      </c>
      <c r="C68" s="158" t="str">
        <f>VLOOKUP(B68,'INFORM Severity - hidden'!$C$5:$D$200,2,FALSE)</f>
        <v>Romania</v>
      </c>
      <c r="D68" s="158" t="str">
        <f>VLOOKUP(A68,Lists!$B$2:$G$200,3,FALSE)</f>
        <v>ROU</v>
      </c>
      <c r="E68" s="158" t="str">
        <f>VLOOKUP(A68,Lists!$B$2:$G$200,5,FALSE)</f>
        <v>International Displacement</v>
      </c>
      <c r="F68" s="161">
        <f t="shared" si="5"/>
        <v>1.9</v>
      </c>
      <c r="G68" s="162">
        <f t="shared" si="6"/>
        <v>2</v>
      </c>
      <c r="H68" s="162" t="str">
        <f t="shared" si="7"/>
        <v>Low</v>
      </c>
      <c r="I68" s="160" t="str">
        <f>INDEX(Trends!$D$3:$D$404,MATCH(B68,Trends!$C$3:$C$404,0))</f>
        <v>Stable</v>
      </c>
      <c r="J68" s="162" t="str">
        <f>VLOOKUP($B68,Reliability!$A$3:$I$300,9,FALSE)</f>
        <v>Very High</v>
      </c>
      <c r="K68" s="163">
        <f t="shared" si="8"/>
        <v>3</v>
      </c>
      <c r="L68" s="163">
        <f>VLOOKUP($B68,'Impact of the crisis'!$C$6:$N$300,12,FALSE)</f>
        <v>4.5999999999999996</v>
      </c>
      <c r="M68" s="163">
        <f>VLOOKUP($B68,'Impact of the crisis'!$C$6:$AB$300,26,FALSE)</f>
        <v>1.7</v>
      </c>
      <c r="N68" s="163">
        <f>VLOOKUP($B68,'Conditions of people affected'!$C$6:$R$300,16,FALSE)</f>
        <v>1.55</v>
      </c>
      <c r="O68" s="163">
        <f>VLOOKUP($B68,'Conditions of people affected'!$C$6:$R$300,9,FALSE)</f>
        <v>2.1</v>
      </c>
      <c r="P68" s="163">
        <f>VLOOKUP($B68,'Conditions of people affected'!$C$6:$R$300,15,FALSE)</f>
        <v>1</v>
      </c>
      <c r="Q68" s="163">
        <f t="shared" si="9"/>
        <v>1.3</v>
      </c>
      <c r="R68" s="163">
        <f>VLOOKUP($B68,'Complexity of the crisis'!$C$6:$AN$300,22,FALSE)</f>
        <v>1</v>
      </c>
      <c r="S68" s="164">
        <f>VLOOKUP($B68,'Complexity of the crisis'!$C$6:$AN$300,38,FALSE)</f>
        <v>1.5</v>
      </c>
      <c r="T68" s="159" t="str">
        <f>VLOOKUP(B68,Lists!$C$3:$E$300,3,FALSE)</f>
        <v>Europe</v>
      </c>
      <c r="U68" s="178">
        <f>VLOOKUP(B68,'INFORM Severity - hidden'!$C$5:$V$300,20,FALSE)</f>
        <v>45773</v>
      </c>
    </row>
    <row r="69" spans="1:21">
      <c r="A69" s="157" t="str">
        <f t="array" ref="A69">IFERROR(INDEX(Lists!$B$2:$B$200,SMALL(IF(Lists!$H$2:$H$200="Yes",ROW(Lists!$B$2:$B$200)),ROW(65:65))-1,1),"")</f>
        <v>Displacement from Russia-Ukraine conflict in Russia</v>
      </c>
      <c r="B69" s="158" t="str">
        <f>VLOOKUP(A69,Lists!$B$2:$G$200,2,FALSE)</f>
        <v>RUS002</v>
      </c>
      <c r="C69" s="158" t="str">
        <f>VLOOKUP(B69,'INFORM Severity - hidden'!$C$5:$D$200,2,FALSE)</f>
        <v>Russia</v>
      </c>
      <c r="D69" s="158" t="str">
        <f>VLOOKUP(A69,Lists!$B$2:$G$200,3,FALSE)</f>
        <v>RUS</v>
      </c>
      <c r="E69" s="158" t="str">
        <f>VLOOKUP(A69,Lists!$B$2:$G$200,5,FALSE)</f>
        <v>Conflict/ Violence,International Displacement</v>
      </c>
      <c r="F69" s="161">
        <f t="shared" ref="F69:F92" si="10">IF(OR(N69="x",K69="x"),"x",ROUND((5-GEOMEAN(((5-K69)/5*4+1),((5-N69)/5*4+1),((5-N69)/5*4+1)))/4*3.5+Q69*0.3,1))</f>
        <v>2.7</v>
      </c>
      <c r="G69" s="162">
        <f t="shared" ref="G69:G92" si="11">IF(F69="x","x",ROUNDUP(F69,0))</f>
        <v>3</v>
      </c>
      <c r="H69" s="162" t="str">
        <f t="shared" ref="H69:H92" si="12">IF(N69="x","x",IF(K69="x","x",(IF(G69=5,"Very High",IF(G69=4,"High",IF(G69=3,"Medium",IF(G69=2,"Low","Very Low")))))))</f>
        <v>Medium</v>
      </c>
      <c r="I69" s="160" t="str">
        <f>INDEX(Trends!$D$3:$D$404,MATCH(B69,Trends!$C$3:$C$404,0))</f>
        <v>Stable</v>
      </c>
      <c r="J69" s="162" t="str">
        <f>VLOOKUP($B69,Reliability!$A$3:$I$300,9,FALSE)</f>
        <v>High</v>
      </c>
      <c r="K69" s="163">
        <f t="shared" ref="K69:K92" si="13">IF(OR(M69="x",L69="x"),"x",ROUND((5-GEOMEAN(((5-L69)/5*4+1),((5-M69)/5*4+1),((5-M69)/5*4+1)))/4*5,1))</f>
        <v>3.6</v>
      </c>
      <c r="L69" s="163">
        <f>VLOOKUP($B69,'Impact of the crisis'!$C$6:$N$300,12,FALSE)</f>
        <v>5</v>
      </c>
      <c r="M69" s="163">
        <f>VLOOKUP($B69,'Impact of the crisis'!$C$6:$AB$300,26,FALSE)</f>
        <v>2.2999999999999998</v>
      </c>
      <c r="N69" s="163">
        <f>VLOOKUP($B69,'Conditions of people affected'!$C$6:$R$300,16,FALSE)</f>
        <v>2.25</v>
      </c>
      <c r="O69" s="163">
        <f>VLOOKUP($B69,'Conditions of people affected'!$C$6:$R$300,9,FALSE)</f>
        <v>3.5</v>
      </c>
      <c r="P69" s="163">
        <f>VLOOKUP($B69,'Conditions of people affected'!$C$6:$R$300,15,FALSE)</f>
        <v>1</v>
      </c>
      <c r="Q69" s="163">
        <f t="shared" ref="Q69:Q92" si="14">IF(OR(S69="x",R69="x"),R69,ROUND((5-GEOMEAN(((5-R69)/5*4+1),((5-S69)/5*4+1)))/4*5,1))</f>
        <v>2.5</v>
      </c>
      <c r="R69" s="163">
        <f>VLOOKUP($B69,'Complexity of the crisis'!$C$6:$AN$300,22,FALSE)</f>
        <v>2.5</v>
      </c>
      <c r="S69" s="164">
        <f>VLOOKUP($B69,'Complexity of the crisis'!$C$6:$AN$300,38,FALSE)</f>
        <v>2.5</v>
      </c>
      <c r="T69" s="159" t="str">
        <f>VLOOKUP(B69,Lists!$C$3:$E$300,3,FALSE)</f>
        <v>Europe</v>
      </c>
      <c r="U69" s="178">
        <f>VLOOKUP(B69,'INFORM Severity - hidden'!$C$5:$V$300,20,FALSE)</f>
        <v>45773</v>
      </c>
    </row>
    <row r="70" spans="1:21">
      <c r="A70" s="157" t="str">
        <f t="array" ref="A70">IFERROR(INDEX(Lists!$B$2:$B$200,SMALL(IF(Lists!$H$2:$H$200="Yes",ROW(Lists!$B$2:$B$200)),ROW(66:66))-1,1),"")</f>
        <v>Burundi and DRC refugees in Rwanda</v>
      </c>
      <c r="B70" s="158" t="str">
        <f>VLOOKUP(A70,Lists!$B$2:$G$200,2,FALSE)</f>
        <v>RWA002</v>
      </c>
      <c r="C70" s="158" t="str">
        <f>VLOOKUP(B70,'INFORM Severity - hidden'!$C$5:$D$200,2,FALSE)</f>
        <v>Rwanda</v>
      </c>
      <c r="D70" s="158" t="str">
        <f>VLOOKUP(A70,Lists!$B$2:$G$200,3,FALSE)</f>
        <v>RWA</v>
      </c>
      <c r="E70" s="158" t="str">
        <f>VLOOKUP(A70,Lists!$B$2:$G$200,5,FALSE)</f>
        <v>International Displacement</v>
      </c>
      <c r="F70" s="161">
        <f t="shared" si="10"/>
        <v>2.4</v>
      </c>
      <c r="G70" s="162">
        <f t="shared" si="11"/>
        <v>3</v>
      </c>
      <c r="H70" s="162" t="str">
        <f t="shared" si="12"/>
        <v>Medium</v>
      </c>
      <c r="I70" s="160" t="str">
        <f>INDEX(Trends!$D$3:$D$404,MATCH(B70,Trends!$C$3:$C$404,0))</f>
        <v>Stable</v>
      </c>
      <c r="J70" s="162" t="str">
        <f>VLOOKUP($B70,Reliability!$A$3:$I$300,9,FALSE)</f>
        <v>Medium</v>
      </c>
      <c r="K70" s="163">
        <f t="shared" si="13"/>
        <v>2.5</v>
      </c>
      <c r="L70" s="163">
        <f>VLOOKUP($B70,'Impact of the crisis'!$C$6:$N$300,12,FALSE)</f>
        <v>2.2000000000000002</v>
      </c>
      <c r="M70" s="163">
        <f>VLOOKUP($B70,'Impact of the crisis'!$C$6:$AB$300,26,FALSE)</f>
        <v>2.7</v>
      </c>
      <c r="N70" s="163">
        <f>VLOOKUP($B70,'Conditions of people affected'!$C$6:$R$300,16,FALSE)</f>
        <v>2.4500000000000002</v>
      </c>
      <c r="O70" s="163">
        <f>VLOOKUP($B70,'Conditions of people affected'!$C$6:$R$300,9,FALSE)</f>
        <v>1.9</v>
      </c>
      <c r="P70" s="163">
        <f>VLOOKUP($B70,'Conditions of people affected'!$C$6:$R$300,15,FALSE)</f>
        <v>3</v>
      </c>
      <c r="Q70" s="163">
        <f t="shared" si="14"/>
        <v>2.2999999999999998</v>
      </c>
      <c r="R70" s="163">
        <f>VLOOKUP($B70,'Complexity of the crisis'!$C$6:$AN$300,22,FALSE)</f>
        <v>3</v>
      </c>
      <c r="S70" s="164">
        <f>VLOOKUP($B70,'Complexity of the crisis'!$C$6:$AN$300,38,FALSE)</f>
        <v>1.5</v>
      </c>
      <c r="T70" s="159" t="str">
        <f>VLOOKUP(B70,Lists!$C$3:$E$300,3,FALSE)</f>
        <v>Africa</v>
      </c>
      <c r="U70" s="178">
        <f>VLOOKUP(B70,'INFORM Severity - hidden'!$C$5:$V$300,20,FALSE)</f>
        <v>45776</v>
      </c>
    </row>
    <row r="71" spans="1:21">
      <c r="A71" s="157" t="str">
        <f t="array" ref="A71">IFERROR(INDEX(Lists!$B$2:$B$200,SMALL(IF(Lists!$H$2:$H$200="Yes",ROW(Lists!$B$2:$B$200)),ROW(67:67))-1,1),"")</f>
        <v>Complex crisis in Sudan</v>
      </c>
      <c r="B71" s="158" t="str">
        <f>VLOOKUP(A71,Lists!$B$2:$G$200,2,FALSE)</f>
        <v>SDN001</v>
      </c>
      <c r="C71" s="158" t="str">
        <f>VLOOKUP(B71,'INFORM Severity - hidden'!$C$5:$D$200,2,FALSE)</f>
        <v>Sudan</v>
      </c>
      <c r="D71" s="158" t="str">
        <f>VLOOKUP(A71,Lists!$B$2:$G$200,3,FALSE)</f>
        <v>SDN</v>
      </c>
      <c r="E71" s="158" t="str">
        <f>VLOOKUP(A71,Lists!$B$2:$G$200,5,FALSE)</f>
        <v>International Displacement,Floods,Conflict/ Violence,Political/economic crisis</v>
      </c>
      <c r="F71" s="161">
        <f t="shared" si="10"/>
        <v>4.7</v>
      </c>
      <c r="G71" s="162">
        <f t="shared" si="11"/>
        <v>5</v>
      </c>
      <c r="H71" s="162" t="str">
        <f t="shared" si="12"/>
        <v>Very High</v>
      </c>
      <c r="I71" s="160" t="str">
        <f>INDEX(Trends!$D$3:$D$404,MATCH(B71,Trends!$C$3:$C$404,0))</f>
        <v>Decreasing</v>
      </c>
      <c r="J71" s="162" t="str">
        <f>VLOOKUP($B71,Reliability!$A$3:$I$300,9,FALSE)</f>
        <v>Very High</v>
      </c>
      <c r="K71" s="163">
        <f t="shared" si="13"/>
        <v>5</v>
      </c>
      <c r="L71" s="163">
        <f>VLOOKUP($B71,'Impact of the crisis'!$C$6:$N$300,12,FALSE)</f>
        <v>5</v>
      </c>
      <c r="M71" s="163">
        <f>VLOOKUP($B71,'Impact of the crisis'!$C$6:$AB$300,26,FALSE)</f>
        <v>5</v>
      </c>
      <c r="N71" s="163">
        <f>VLOOKUP($B71,'Conditions of people affected'!$C$6:$R$300,16,FALSE)</f>
        <v>4.5</v>
      </c>
      <c r="O71" s="163">
        <f>VLOOKUP($B71,'Conditions of people affected'!$C$6:$R$300,9,FALSE)</f>
        <v>5</v>
      </c>
      <c r="P71" s="163">
        <f>VLOOKUP($B71,'Conditions of people affected'!$C$6:$R$300,15,FALSE)</f>
        <v>4</v>
      </c>
      <c r="Q71" s="163">
        <f t="shared" si="14"/>
        <v>4.5999999999999996</v>
      </c>
      <c r="R71" s="163">
        <f>VLOOKUP($B71,'Complexity of the crisis'!$C$6:$AN$300,22,FALSE)</f>
        <v>4.2</v>
      </c>
      <c r="S71" s="164">
        <f>VLOOKUP($B71,'Complexity of the crisis'!$C$6:$AN$300,38,FALSE)</f>
        <v>5</v>
      </c>
      <c r="T71" s="159" t="str">
        <f>VLOOKUP(B71,Lists!$C$3:$E$300,3,FALSE)</f>
        <v>Africa</v>
      </c>
      <c r="U71" s="178">
        <f>VLOOKUP(B71,'INFORM Severity - hidden'!$C$5:$V$300,20,FALSE)</f>
        <v>45757</v>
      </c>
    </row>
    <row r="72" spans="1:21">
      <c r="A72" s="157" t="str">
        <f t="array" ref="A72">IFERROR(INDEX(Lists!$B$2:$B$200,SMALL(IF(Lists!$H$2:$H$200="Yes",ROW(Lists!$B$2:$B$200)),ROW(68:68))-1,1),"")</f>
        <v>Food security crisis in Senegal</v>
      </c>
      <c r="B72" s="158" t="str">
        <f>VLOOKUP(A72,Lists!$B$2:$G$200,2,FALSE)</f>
        <v>SEN002</v>
      </c>
      <c r="C72" s="158" t="str">
        <f>VLOOKUP(B72,'INFORM Severity - hidden'!$C$5:$D$200,2,FALSE)</f>
        <v>Senegal</v>
      </c>
      <c r="D72" s="158" t="str">
        <f>VLOOKUP(A72,Lists!$B$2:$G$200,3,FALSE)</f>
        <v>SEN</v>
      </c>
      <c r="E72" s="158" t="str">
        <f>VLOOKUP(A72,Lists!$B$2:$G$200,5,FALSE)</f>
        <v>Floods,Drought/drier conditions</v>
      </c>
      <c r="F72" s="161">
        <f t="shared" si="10"/>
        <v>2.6</v>
      </c>
      <c r="G72" s="162">
        <f t="shared" si="11"/>
        <v>3</v>
      </c>
      <c r="H72" s="162" t="str">
        <f t="shared" si="12"/>
        <v>Medium</v>
      </c>
      <c r="I72" s="160" t="str">
        <f>INDEX(Trends!$D$3:$D$404,MATCH(B72,Trends!$C$3:$C$404,0))</f>
        <v>Increasing</v>
      </c>
      <c r="J72" s="162" t="str">
        <f>VLOOKUP($B72,Reliability!$A$3:$I$300,9,FALSE)</f>
        <v>High</v>
      </c>
      <c r="K72" s="163">
        <f t="shared" si="13"/>
        <v>2.7</v>
      </c>
      <c r="L72" s="163">
        <f>VLOOKUP($B72,'Impact of the crisis'!$C$6:$N$300,12,FALSE)</f>
        <v>4.5</v>
      </c>
      <c r="M72" s="163">
        <f>VLOOKUP($B72,'Impact of the crisis'!$C$6:$AB$300,26,FALSE)</f>
        <v>1.3</v>
      </c>
      <c r="N72" s="163">
        <f>VLOOKUP($B72,'Conditions of people affected'!$C$6:$R$300,16,FALSE)</f>
        <v>2.65</v>
      </c>
      <c r="O72" s="163">
        <f>VLOOKUP($B72,'Conditions of people affected'!$C$6:$R$300,9,FALSE)</f>
        <v>3.3</v>
      </c>
      <c r="P72" s="163">
        <f>VLOOKUP($B72,'Conditions of people affected'!$C$6:$R$300,15,FALSE)</f>
        <v>2</v>
      </c>
      <c r="Q72" s="163">
        <f t="shared" si="14"/>
        <v>2.5</v>
      </c>
      <c r="R72" s="163">
        <f>VLOOKUP($B72,'Complexity of the crisis'!$C$6:$AN$300,22,FALSE)</f>
        <v>2</v>
      </c>
      <c r="S72" s="164">
        <f>VLOOKUP($B72,'Complexity of the crisis'!$C$6:$AN$300,38,FALSE)</f>
        <v>3</v>
      </c>
      <c r="T72" s="159" t="str">
        <f>VLOOKUP(B72,Lists!$C$3:$E$300,3,FALSE)</f>
        <v>Africa</v>
      </c>
      <c r="U72" s="178">
        <f>VLOOKUP(B72,'INFORM Severity - hidden'!$C$5:$V$300,20,FALSE)</f>
        <v>45776</v>
      </c>
    </row>
    <row r="73" spans="1:21">
      <c r="A73" s="157" t="str">
        <f t="array" ref="A73">IFERROR(INDEX(Lists!$B$2:$B$200,SMALL(IF(Lists!$H$2:$H$200="Yes",ROW(Lists!$B$2:$B$200)),ROW(69:69))-1,1),"")</f>
        <v>Complex crisis in El Salvador</v>
      </c>
      <c r="B73" s="158" t="str">
        <f>VLOOKUP(A73,Lists!$B$2:$G$200,2,FALSE)</f>
        <v>SLV001</v>
      </c>
      <c r="C73" s="158" t="str">
        <f>VLOOKUP(B73,'INFORM Severity - hidden'!$C$5:$D$200,2,FALSE)</f>
        <v>El Salvador</v>
      </c>
      <c r="D73" s="158" t="str">
        <f>VLOOKUP(A73,Lists!$B$2:$G$200,3,FALSE)</f>
        <v>SLV</v>
      </c>
      <c r="E73" s="158" t="str">
        <f>VLOOKUP(A73,Lists!$B$2:$G$200,5,FALSE)</f>
        <v>International Displacement,Floods,Drought/drier conditions</v>
      </c>
      <c r="F73" s="161">
        <f t="shared" si="10"/>
        <v>3</v>
      </c>
      <c r="G73" s="162">
        <f t="shared" si="11"/>
        <v>3</v>
      </c>
      <c r="H73" s="162" t="str">
        <f t="shared" si="12"/>
        <v>Medium</v>
      </c>
      <c r="I73" s="160" t="str">
        <f>INDEX(Trends!$D$3:$D$404,MATCH(B73,Trends!$C$3:$C$404,0))</f>
        <v>Decreasing</v>
      </c>
      <c r="J73" s="162" t="str">
        <f>VLOOKUP($B73,Reliability!$A$3:$I$300,9,FALSE)</f>
        <v>Very High</v>
      </c>
      <c r="K73" s="163">
        <f t="shared" si="13"/>
        <v>3.3</v>
      </c>
      <c r="L73" s="163">
        <f>VLOOKUP($B73,'Impact of the crisis'!$C$6:$N$300,12,FALSE)</f>
        <v>3.7</v>
      </c>
      <c r="M73" s="163">
        <f>VLOOKUP($B73,'Impact of the crisis'!$C$6:$AB$300,26,FALSE)</f>
        <v>3.1</v>
      </c>
      <c r="N73" s="163">
        <f>VLOOKUP($B73,'Conditions of people affected'!$C$6:$R$300,16,FALSE)</f>
        <v>3.1</v>
      </c>
      <c r="O73" s="163">
        <f>VLOOKUP($B73,'Conditions of people affected'!$C$6:$R$300,9,FALSE)</f>
        <v>3.2</v>
      </c>
      <c r="P73" s="163">
        <f>VLOOKUP($B73,'Conditions of people affected'!$C$6:$R$300,15,FALSE)</f>
        <v>3</v>
      </c>
      <c r="Q73" s="163">
        <f t="shared" si="14"/>
        <v>2.6</v>
      </c>
      <c r="R73" s="163">
        <f>VLOOKUP($B73,'Complexity of the crisis'!$C$6:$AN$300,22,FALSE)</f>
        <v>2.1</v>
      </c>
      <c r="S73" s="164">
        <f>VLOOKUP($B73,'Complexity of the crisis'!$C$6:$AN$300,38,FALSE)</f>
        <v>3</v>
      </c>
      <c r="T73" s="159" t="str">
        <f>VLOOKUP(B73,Lists!$C$3:$E$300,3,FALSE)</f>
        <v>Americas</v>
      </c>
      <c r="U73" s="178">
        <f>VLOOKUP(B73,'INFORM Severity - hidden'!$C$5:$V$300,20,FALSE)</f>
        <v>45777</v>
      </c>
    </row>
    <row r="74" spans="1:21">
      <c r="A74" s="157" t="str">
        <f t="array" ref="A74">IFERROR(INDEX(Lists!$B$2:$B$200,SMALL(IF(Lists!$H$2:$H$200="Yes",ROW(Lists!$B$2:$B$200)),ROW(70:70))-1,1),"")</f>
        <v>Complex crisis in Somalia</v>
      </c>
      <c r="B74" s="158" t="str">
        <f>VLOOKUP(A74,Lists!$B$2:$G$200,2,FALSE)</f>
        <v>SOM001</v>
      </c>
      <c r="C74" s="158" t="str">
        <f>VLOOKUP(B74,'INFORM Severity - hidden'!$C$5:$D$200,2,FALSE)</f>
        <v>Somalia</v>
      </c>
      <c r="D74" s="158" t="str">
        <f>VLOOKUP(A74,Lists!$B$2:$G$200,3,FALSE)</f>
        <v>SOM</v>
      </c>
      <c r="E74" s="158" t="str">
        <f>VLOOKUP(A74,Lists!$B$2:$G$200,5,FALSE)</f>
        <v>Conflict/ Violence,International Displacement,Floods,Drought/drier conditions</v>
      </c>
      <c r="F74" s="161">
        <f t="shared" si="10"/>
        <v>4.4000000000000004</v>
      </c>
      <c r="G74" s="162">
        <f t="shared" si="11"/>
        <v>5</v>
      </c>
      <c r="H74" s="162" t="str">
        <f t="shared" si="12"/>
        <v>Very High</v>
      </c>
      <c r="I74" s="160" t="str">
        <f>INDEX(Trends!$D$3:$D$404,MATCH(B74,Trends!$C$3:$C$404,0))</f>
        <v>Decreasing</v>
      </c>
      <c r="J74" s="162" t="str">
        <f>VLOOKUP($B74,Reliability!$A$3:$I$300,9,FALSE)</f>
        <v>Very High</v>
      </c>
      <c r="K74" s="163">
        <f t="shared" si="13"/>
        <v>4.5</v>
      </c>
      <c r="L74" s="163">
        <f>VLOOKUP($B74,'Impact of the crisis'!$C$6:$N$300,12,FALSE)</f>
        <v>4.8</v>
      </c>
      <c r="M74" s="163">
        <f>VLOOKUP($B74,'Impact of the crisis'!$C$6:$AB$300,26,FALSE)</f>
        <v>4.3</v>
      </c>
      <c r="N74" s="163">
        <f>VLOOKUP($B74,'Conditions of people affected'!$C$6:$R$300,16,FALSE)</f>
        <v>4.3</v>
      </c>
      <c r="O74" s="163">
        <f>VLOOKUP($B74,'Conditions of people affected'!$C$6:$R$300,9,FALSE)</f>
        <v>4.5999999999999996</v>
      </c>
      <c r="P74" s="163">
        <f>VLOOKUP($B74,'Conditions of people affected'!$C$6:$R$300,15,FALSE)</f>
        <v>4</v>
      </c>
      <c r="Q74" s="163">
        <f t="shared" si="14"/>
        <v>4.5</v>
      </c>
      <c r="R74" s="163">
        <f>VLOOKUP($B74,'Complexity of the crisis'!$C$6:$AN$300,22,FALSE)</f>
        <v>3.8</v>
      </c>
      <c r="S74" s="164">
        <f>VLOOKUP($B74,'Complexity of the crisis'!$C$6:$AN$300,38,FALSE)</f>
        <v>5</v>
      </c>
      <c r="T74" s="159" t="str">
        <f>VLOOKUP(B74,Lists!$C$3:$E$300,3,FALSE)</f>
        <v>Africa</v>
      </c>
      <c r="U74" s="178">
        <f>VLOOKUP(B74,'INFORM Severity - hidden'!$C$5:$V$300,20,FALSE)</f>
        <v>45776</v>
      </c>
    </row>
    <row r="75" spans="1:21">
      <c r="A75" s="157" t="str">
        <f t="array" ref="A75">IFERROR(INDEX(Lists!$B$2:$B$200,SMALL(IF(Lists!$H$2:$H$200="Yes",ROW(Lists!$B$2:$B$200)),ROW(71:71))-1,1),"")</f>
        <v>Complex crisis in South Sudan</v>
      </c>
      <c r="B75" s="158" t="str">
        <f>VLOOKUP(A75,Lists!$B$2:$G$200,2,FALSE)</f>
        <v>SSD001</v>
      </c>
      <c r="C75" s="158" t="str">
        <f>VLOOKUP(B75,'INFORM Severity - hidden'!$C$5:$D$200,2,FALSE)</f>
        <v>South Sudan</v>
      </c>
      <c r="D75" s="158" t="str">
        <f>VLOOKUP(A75,Lists!$B$2:$G$200,3,FALSE)</f>
        <v>SSD</v>
      </c>
      <c r="E75" s="158" t="str">
        <f>VLOOKUP(A75,Lists!$B$2:$G$200,5,FALSE)</f>
        <v>Conflict/ Violence,Floods,International Displacement</v>
      </c>
      <c r="F75" s="161">
        <f t="shared" si="10"/>
        <v>4.5</v>
      </c>
      <c r="G75" s="162">
        <f t="shared" si="11"/>
        <v>5</v>
      </c>
      <c r="H75" s="162" t="str">
        <f t="shared" si="12"/>
        <v>Very High</v>
      </c>
      <c r="I75" s="160" t="str">
        <f>INDEX(Trends!$D$3:$D$404,MATCH(B75,Trends!$C$3:$C$404,0))</f>
        <v>Increasing</v>
      </c>
      <c r="J75" s="162" t="str">
        <f>VLOOKUP($B75,Reliability!$A$3:$I$300,9,FALSE)</f>
        <v>High</v>
      </c>
      <c r="K75" s="163">
        <f t="shared" si="13"/>
        <v>4.5999999999999996</v>
      </c>
      <c r="L75" s="163">
        <f>VLOOKUP($B75,'Impact of the crisis'!$C$6:$N$300,12,FALSE)</f>
        <v>4.5999999999999996</v>
      </c>
      <c r="M75" s="163">
        <f>VLOOKUP($B75,'Impact of the crisis'!$C$6:$AB$300,26,FALSE)</f>
        <v>4.5999999999999996</v>
      </c>
      <c r="N75" s="163">
        <f>VLOOKUP($B75,'Conditions of people affected'!$C$6:$R$300,16,FALSE)</f>
        <v>4.45</v>
      </c>
      <c r="O75" s="163">
        <f>VLOOKUP($B75,'Conditions of people affected'!$C$6:$R$300,9,FALSE)</f>
        <v>4.9000000000000004</v>
      </c>
      <c r="P75" s="163">
        <f>VLOOKUP($B75,'Conditions of people affected'!$C$6:$R$300,15,FALSE)</f>
        <v>4</v>
      </c>
      <c r="Q75" s="163">
        <f t="shared" si="14"/>
        <v>4.5</v>
      </c>
      <c r="R75" s="163">
        <f>VLOOKUP($B75,'Complexity of the crisis'!$C$6:$AN$300,22,FALSE)</f>
        <v>3.8</v>
      </c>
      <c r="S75" s="164">
        <f>VLOOKUP($B75,'Complexity of the crisis'!$C$6:$AN$300,38,FALSE)</f>
        <v>5</v>
      </c>
      <c r="T75" s="159" t="str">
        <f>VLOOKUP(B75,Lists!$C$3:$E$300,3,FALSE)</f>
        <v>Africa</v>
      </c>
      <c r="U75" s="178">
        <f>VLOOKUP(B75,'INFORM Severity - hidden'!$C$5:$V$300,20,FALSE)</f>
        <v>45776</v>
      </c>
    </row>
    <row r="76" spans="1:21">
      <c r="A76" s="157" t="str">
        <f t="array" ref="A76">IFERROR(INDEX(Lists!$B$2:$B$200,SMALL(IF(Lists!$H$2:$H$200="Yes",ROW(Lists!$B$2:$B$200)),ROW(72:72))-1,1),"")</f>
        <v>Displacement from Russia-Ukraine conflict in Slovakia</v>
      </c>
      <c r="B76" s="158" t="str">
        <f>VLOOKUP(A76,Lists!$B$2:$G$200,2,FALSE)</f>
        <v>SVK002</v>
      </c>
      <c r="C76" s="158" t="str">
        <f>VLOOKUP(B76,'INFORM Severity - hidden'!$C$5:$D$200,2,FALSE)</f>
        <v>Slovakia</v>
      </c>
      <c r="D76" s="158" t="str">
        <f>VLOOKUP(A76,Lists!$B$2:$G$200,3,FALSE)</f>
        <v>SVK</v>
      </c>
      <c r="E76" s="158" t="str">
        <f>VLOOKUP(A76,Lists!$B$2:$G$200,5,FALSE)</f>
        <v>International Displacement</v>
      </c>
      <c r="F76" s="161">
        <f t="shared" si="10"/>
        <v>1.7</v>
      </c>
      <c r="G76" s="162">
        <f t="shared" si="11"/>
        <v>2</v>
      </c>
      <c r="H76" s="162" t="str">
        <f t="shared" si="12"/>
        <v>Low</v>
      </c>
      <c r="I76" s="160" t="str">
        <f>INDEX(Trends!$D$3:$D$404,MATCH(B76,Trends!$C$3:$C$404,0))</f>
        <v>Stable</v>
      </c>
      <c r="J76" s="162" t="str">
        <f>VLOOKUP($B76,Reliability!$A$3:$I$300,9,FALSE)</f>
        <v>Very High</v>
      </c>
      <c r="K76" s="163">
        <f t="shared" si="13"/>
        <v>2.5</v>
      </c>
      <c r="L76" s="163">
        <f>VLOOKUP($B76,'Impact of the crisis'!$C$6:$N$300,12,FALSE)</f>
        <v>3.8</v>
      </c>
      <c r="M76" s="163">
        <f>VLOOKUP($B76,'Impact of the crisis'!$C$6:$AB$300,26,FALSE)</f>
        <v>1.6</v>
      </c>
      <c r="N76" s="163">
        <f>VLOOKUP($B76,'Conditions of people affected'!$C$6:$R$300,16,FALSE)</f>
        <v>1.45</v>
      </c>
      <c r="O76" s="163">
        <f>VLOOKUP($B76,'Conditions of people affected'!$C$6:$R$300,9,FALSE)</f>
        <v>1.9</v>
      </c>
      <c r="P76" s="163">
        <f>VLOOKUP($B76,'Conditions of people affected'!$C$6:$R$300,15,FALSE)</f>
        <v>1</v>
      </c>
      <c r="Q76" s="163">
        <f t="shared" si="14"/>
        <v>1.3</v>
      </c>
      <c r="R76" s="163">
        <f>VLOOKUP($B76,'Complexity of the crisis'!$C$6:$AN$300,22,FALSE)</f>
        <v>1</v>
      </c>
      <c r="S76" s="164">
        <f>VLOOKUP($B76,'Complexity of the crisis'!$C$6:$AN$300,38,FALSE)</f>
        <v>1.5</v>
      </c>
      <c r="T76" s="159" t="str">
        <f>VLOOKUP(B76,Lists!$C$3:$E$300,3,FALSE)</f>
        <v>Europe</v>
      </c>
      <c r="U76" s="178">
        <f>VLOOKUP(B76,'INFORM Severity - hidden'!$C$5:$V$300,20,FALSE)</f>
        <v>45773</v>
      </c>
    </row>
    <row r="77" spans="1:21">
      <c r="A77" s="157" t="str">
        <f t="array" ref="A77">IFERROR(INDEX(Lists!$B$2:$B$200,SMALL(IF(Lists!$H$2:$H$200="Yes",ROW(Lists!$B$2:$B$200)),ROW(73:73))-1,1),"")</f>
        <v>Food Security Crisis in Eswatini</v>
      </c>
      <c r="B77" s="158" t="str">
        <f>VLOOKUP(A77,Lists!$B$2:$G$200,2,FALSE)</f>
        <v>SWZ001</v>
      </c>
      <c r="C77" s="158" t="str">
        <f>VLOOKUP(B77,'INFORM Severity - hidden'!$C$5:$D$200,2,FALSE)</f>
        <v>Eswatini</v>
      </c>
      <c r="D77" s="158" t="str">
        <f>VLOOKUP(A77,Lists!$B$2:$G$200,3,FALSE)</f>
        <v>SWZ</v>
      </c>
      <c r="E77" s="158" t="str">
        <f>VLOOKUP(A77,Lists!$B$2:$G$200,5,FALSE)</f>
        <v>Drought/drier conditions</v>
      </c>
      <c r="F77" s="161">
        <f t="shared" si="10"/>
        <v>2.2999999999999998</v>
      </c>
      <c r="G77" s="162">
        <f t="shared" si="11"/>
        <v>3</v>
      </c>
      <c r="H77" s="162" t="str">
        <f t="shared" si="12"/>
        <v>Medium</v>
      </c>
      <c r="I77" s="160" t="str">
        <f>INDEX(Trends!$D$3:$D$404,MATCH(B77,Trends!$C$3:$C$404,0))</f>
        <v>Stable</v>
      </c>
      <c r="J77" s="162" t="str">
        <f>VLOOKUP($B77,Reliability!$A$3:$I$300,9,FALSE)</f>
        <v>High</v>
      </c>
      <c r="K77" s="163">
        <f t="shared" si="13"/>
        <v>2.2000000000000002</v>
      </c>
      <c r="L77" s="163">
        <f>VLOOKUP($B77,'Impact of the crisis'!$C$6:$N$300,12,FALSE)</f>
        <v>3.1</v>
      </c>
      <c r="M77" s="163">
        <f>VLOOKUP($B77,'Impact of the crisis'!$C$6:$AB$300,26,FALSE)</f>
        <v>1.6</v>
      </c>
      <c r="N77" s="163">
        <f>VLOOKUP($B77,'Conditions of people affected'!$C$6:$R$300,16,FALSE)</f>
        <v>2.75</v>
      </c>
      <c r="O77" s="163">
        <f>VLOOKUP($B77,'Conditions of people affected'!$C$6:$R$300,9,FALSE)</f>
        <v>2.5</v>
      </c>
      <c r="P77" s="163">
        <f>VLOOKUP($B77,'Conditions of people affected'!$C$6:$R$300,15,FALSE)</f>
        <v>3</v>
      </c>
      <c r="Q77" s="163">
        <f t="shared" si="14"/>
        <v>1.7</v>
      </c>
      <c r="R77" s="163">
        <f>VLOOKUP($B77,'Complexity of the crisis'!$C$6:$AN$300,22,FALSE)</f>
        <v>2.2999999999999998</v>
      </c>
      <c r="S77" s="164">
        <f>VLOOKUP($B77,'Complexity of the crisis'!$C$6:$AN$300,38,FALSE)</f>
        <v>1</v>
      </c>
      <c r="T77" s="159" t="str">
        <f>VLOOKUP(B77,Lists!$C$3:$E$300,3,FALSE)</f>
        <v>Africa</v>
      </c>
      <c r="U77" s="178">
        <f>VLOOKUP(B77,'INFORM Severity - hidden'!$C$5:$V$300,20,FALSE)</f>
        <v>45744</v>
      </c>
    </row>
    <row r="78" spans="1:21">
      <c r="A78" s="157" t="str">
        <f t="array" ref="A78">IFERROR(INDEX(Lists!$B$2:$B$200,SMALL(IF(Lists!$H$2:$H$200="Yes",ROW(Lists!$B$2:$B$200)),ROW(74:74))-1,1),"")</f>
        <v>Socioeconomic and Conflict Crisis in Syria</v>
      </c>
      <c r="B78" s="158" t="str">
        <f>VLOOKUP(A78,Lists!$B$2:$G$200,2,FALSE)</f>
        <v>SYR003</v>
      </c>
      <c r="C78" s="158" t="str">
        <f>VLOOKUP(B78,'INFORM Severity - hidden'!$C$5:$D$200,2,FALSE)</f>
        <v>Syria</v>
      </c>
      <c r="D78" s="158" t="str">
        <f>VLOOKUP(A78,Lists!$B$2:$G$200,3,FALSE)</f>
        <v>SYR</v>
      </c>
      <c r="E78" s="158" t="str">
        <f>VLOOKUP(A78,Lists!$B$2:$G$200,5,FALSE)</f>
        <v>Conflict/ Violence,International Displacement,Political/economic crisis</v>
      </c>
      <c r="F78" s="161">
        <f t="shared" si="10"/>
        <v>4.5999999999999996</v>
      </c>
      <c r="G78" s="162">
        <f t="shared" si="11"/>
        <v>5</v>
      </c>
      <c r="H78" s="162" t="str">
        <f t="shared" si="12"/>
        <v>Very High</v>
      </c>
      <c r="I78" s="160" t="str">
        <f>INDEX(Trends!$D$3:$D$404,MATCH(B78,Trends!$C$3:$C$404,0))</f>
        <v>Stable</v>
      </c>
      <c r="J78" s="162" t="str">
        <f>VLOOKUP($B78,Reliability!$A$3:$I$300,9,FALSE)</f>
        <v>Very High</v>
      </c>
      <c r="K78" s="163">
        <f t="shared" si="13"/>
        <v>4.9000000000000004</v>
      </c>
      <c r="L78" s="163">
        <f>VLOOKUP($B78,'Impact of the crisis'!$C$6:$N$300,12,FALSE)</f>
        <v>4.5999999999999996</v>
      </c>
      <c r="M78" s="163">
        <f>VLOOKUP($B78,'Impact of the crisis'!$C$6:$AB$300,26,FALSE)</f>
        <v>5</v>
      </c>
      <c r="N78" s="163">
        <f>VLOOKUP($B78,'Conditions of people affected'!$C$6:$R$300,16,FALSE)</f>
        <v>4.5</v>
      </c>
      <c r="O78" s="163">
        <f>VLOOKUP($B78,'Conditions of people affected'!$C$6:$R$300,9,FALSE)</f>
        <v>5</v>
      </c>
      <c r="P78" s="163">
        <f>VLOOKUP($B78,'Conditions of people affected'!$C$6:$R$300,15,FALSE)</f>
        <v>4</v>
      </c>
      <c r="Q78" s="163">
        <f t="shared" si="14"/>
        <v>4.4000000000000004</v>
      </c>
      <c r="R78" s="163">
        <f>VLOOKUP($B78,'Complexity of the crisis'!$C$6:$AN$300,22,FALSE)</f>
        <v>4.2</v>
      </c>
      <c r="S78" s="164">
        <f>VLOOKUP($B78,'Complexity of the crisis'!$C$6:$AN$300,38,FALSE)</f>
        <v>4.5</v>
      </c>
      <c r="T78" s="159" t="str">
        <f>VLOOKUP(B78,Lists!$C$3:$E$300,3,FALSE)</f>
        <v>Middle east</v>
      </c>
      <c r="U78" s="178">
        <f>VLOOKUP(B78,'INFORM Severity - hidden'!$C$5:$V$300,20,FALSE)</f>
        <v>45762</v>
      </c>
    </row>
    <row r="79" spans="1:21">
      <c r="A79" s="157" t="str">
        <f t="array" ref="A79">IFERROR(INDEX(Lists!$B$2:$B$200,SMALL(IF(Lists!$H$2:$H$200="Yes",ROW(Lists!$B$2:$B$200)),ROW(75:75))-1,1),"")</f>
        <v>Complex crisis in Chad</v>
      </c>
      <c r="B79" s="158" t="str">
        <f>VLOOKUP(A79,Lists!$B$2:$G$200,2,FALSE)</f>
        <v>TCD001</v>
      </c>
      <c r="C79" s="158" t="str">
        <f>VLOOKUP(B79,'INFORM Severity - hidden'!$C$5:$D$200,2,FALSE)</f>
        <v>Chad</v>
      </c>
      <c r="D79" s="158" t="str">
        <f>VLOOKUP(A79,Lists!$B$2:$G$200,3,FALSE)</f>
        <v>TCD</v>
      </c>
      <c r="E79" s="158" t="str">
        <f>VLOOKUP(A79,Lists!$B$2:$G$200,5,FALSE)</f>
        <v>Conflict/ Violence,International Displacement</v>
      </c>
      <c r="F79" s="161">
        <f t="shared" si="10"/>
        <v>4</v>
      </c>
      <c r="G79" s="162">
        <f t="shared" si="11"/>
        <v>4</v>
      </c>
      <c r="H79" s="162" t="str">
        <f t="shared" si="12"/>
        <v>High</v>
      </c>
      <c r="I79" s="160" t="str">
        <f>INDEX(Trends!$D$3:$D$404,MATCH(B79,Trends!$C$3:$C$404,0))</f>
        <v>Increasing</v>
      </c>
      <c r="J79" s="162" t="str">
        <f>VLOOKUP($B79,Reliability!$A$3:$I$300,9,FALSE)</f>
        <v>Very High</v>
      </c>
      <c r="K79" s="163">
        <f t="shared" si="13"/>
        <v>4.5</v>
      </c>
      <c r="L79" s="163">
        <f>VLOOKUP($B79,'Impact of the crisis'!$C$6:$N$300,12,FALSE)</f>
        <v>4.9000000000000004</v>
      </c>
      <c r="M79" s="163">
        <f>VLOOKUP($B79,'Impact of the crisis'!$C$6:$AB$300,26,FALSE)</f>
        <v>4.2</v>
      </c>
      <c r="N79" s="163">
        <f>VLOOKUP($B79,'Conditions of people affected'!$C$6:$R$300,16,FALSE)</f>
        <v>3.8</v>
      </c>
      <c r="O79" s="163">
        <f>VLOOKUP($B79,'Conditions of people affected'!$C$6:$R$300,9,FALSE)</f>
        <v>4.5999999999999996</v>
      </c>
      <c r="P79" s="163">
        <f>VLOOKUP($B79,'Conditions of people affected'!$C$6:$R$300,15,FALSE)</f>
        <v>3</v>
      </c>
      <c r="Q79" s="163">
        <f t="shared" si="14"/>
        <v>3.7</v>
      </c>
      <c r="R79" s="163">
        <f>VLOOKUP($B79,'Complexity of the crisis'!$C$6:$AN$300,22,FALSE)</f>
        <v>3.8</v>
      </c>
      <c r="S79" s="164">
        <f>VLOOKUP($B79,'Complexity of the crisis'!$C$6:$AN$300,38,FALSE)</f>
        <v>3.5</v>
      </c>
      <c r="T79" s="159" t="str">
        <f>VLOOKUP(B79,Lists!$C$3:$E$300,3,FALSE)</f>
        <v>Africa</v>
      </c>
      <c r="U79" s="178">
        <f>VLOOKUP(B79,'INFORM Severity - hidden'!$C$5:$V$300,20,FALSE)</f>
        <v>45776</v>
      </c>
    </row>
    <row r="80" spans="1:21">
      <c r="A80" s="157" t="str">
        <f t="array" ref="A80">IFERROR(INDEX(Lists!$B$2:$B$200,SMALL(IF(Lists!$H$2:$H$200="Yes",ROW(Lists!$B$2:$B$200)),ROW(76:76))-1,1),"")</f>
        <v>Conflict in Savanes region</v>
      </c>
      <c r="B80" s="158" t="str">
        <f>VLOOKUP(A80,Lists!$B$2:$G$200,2,FALSE)</f>
        <v>TGO002</v>
      </c>
      <c r="C80" s="158" t="str">
        <f>VLOOKUP(B80,'INFORM Severity - hidden'!$C$5:$D$200,2,FALSE)</f>
        <v>Togo</v>
      </c>
      <c r="D80" s="158" t="str">
        <f>VLOOKUP(A80,Lists!$B$2:$G$200,3,FALSE)</f>
        <v>TGO</v>
      </c>
      <c r="E80" s="158" t="str">
        <f>VLOOKUP(A80,Lists!$B$2:$G$200,5,FALSE)</f>
        <v>Conflict/ Violence,International Displacement</v>
      </c>
      <c r="F80" s="161">
        <f t="shared" si="10"/>
        <v>2.4</v>
      </c>
      <c r="G80" s="162">
        <f t="shared" si="11"/>
        <v>3</v>
      </c>
      <c r="H80" s="162" t="str">
        <f t="shared" si="12"/>
        <v>Medium</v>
      </c>
      <c r="I80" s="160" t="str">
        <f>INDEX(Trends!$D$3:$D$404,MATCH(B80,Trends!$C$3:$C$404,0))</f>
        <v>Stable</v>
      </c>
      <c r="J80" s="162" t="str">
        <f>VLOOKUP($B80,Reliability!$A$3:$I$300,9,FALSE)</f>
        <v>Very High</v>
      </c>
      <c r="K80" s="163">
        <f t="shared" si="13"/>
        <v>2.2999999999999998</v>
      </c>
      <c r="L80" s="163">
        <f>VLOOKUP($B80,'Impact of the crisis'!$C$6:$N$300,12,FALSE)</f>
        <v>1</v>
      </c>
      <c r="M80" s="163">
        <f>VLOOKUP($B80,'Impact of the crisis'!$C$6:$AB$300,26,FALSE)</f>
        <v>2.8</v>
      </c>
      <c r="N80" s="163">
        <f>VLOOKUP($B80,'Conditions of people affected'!$C$6:$R$300,16,FALSE)</f>
        <v>2.5499999999999998</v>
      </c>
      <c r="O80" s="163">
        <f>VLOOKUP($B80,'Conditions of people affected'!$C$6:$R$300,9,FALSE)</f>
        <v>2.1</v>
      </c>
      <c r="P80" s="163">
        <f>VLOOKUP($B80,'Conditions of people affected'!$C$6:$R$300,15,FALSE)</f>
        <v>3</v>
      </c>
      <c r="Q80" s="163">
        <f t="shared" si="14"/>
        <v>2.2999999999999998</v>
      </c>
      <c r="R80" s="163">
        <f>VLOOKUP($B80,'Complexity of the crisis'!$C$6:$AN$300,22,FALSE)</f>
        <v>2.6</v>
      </c>
      <c r="S80" s="164">
        <f>VLOOKUP($B80,'Complexity of the crisis'!$C$6:$AN$300,38,FALSE)</f>
        <v>2</v>
      </c>
      <c r="T80" s="159" t="str">
        <f>VLOOKUP(B80,Lists!$C$3:$E$300,3,FALSE)</f>
        <v>Africa</v>
      </c>
      <c r="U80" s="178">
        <f>VLOOKUP(B80,'INFORM Severity - hidden'!$C$5:$V$300,20,FALSE)</f>
        <v>45776</v>
      </c>
    </row>
    <row r="81" spans="1:21">
      <c r="A81" s="157" t="str">
        <f t="array" ref="A81">IFERROR(INDEX(Lists!$B$2:$B$200,SMALL(IF(Lists!$H$2:$H$200="Yes",ROW(Lists!$B$2:$B$200)),ROW(77:77))-1,1),"")</f>
        <v>Myanmar refugees in Thailand</v>
      </c>
      <c r="B81" s="158" t="str">
        <f>VLOOKUP(A81,Lists!$B$2:$G$200,2,FALSE)</f>
        <v>THA003</v>
      </c>
      <c r="C81" s="158" t="str">
        <f>VLOOKUP(B81,'INFORM Severity - hidden'!$C$5:$D$200,2,FALSE)</f>
        <v>Thailand</v>
      </c>
      <c r="D81" s="158" t="str">
        <f>VLOOKUP(A81,Lists!$B$2:$G$200,3,FALSE)</f>
        <v>THA</v>
      </c>
      <c r="E81" s="158" t="str">
        <f>VLOOKUP(A81,Lists!$B$2:$G$200,5,FALSE)</f>
        <v>Conflict/ Violence</v>
      </c>
      <c r="F81" s="161">
        <f t="shared" si="10"/>
        <v>2.2000000000000002</v>
      </c>
      <c r="G81" s="162">
        <f t="shared" si="11"/>
        <v>3</v>
      </c>
      <c r="H81" s="162" t="str">
        <f t="shared" si="12"/>
        <v>Medium</v>
      </c>
      <c r="I81" s="160" t="str">
        <f>INDEX(Trends!$D$3:$D$404,MATCH(B81,Trends!$C$3:$C$404,0))</f>
        <v>Decreasing</v>
      </c>
      <c r="J81" s="162" t="str">
        <f>VLOOKUP($B81,Reliability!$A$3:$I$300,9,FALSE)</f>
        <v>Very High</v>
      </c>
      <c r="K81" s="163">
        <f t="shared" si="13"/>
        <v>1.6</v>
      </c>
      <c r="L81" s="163">
        <f>VLOOKUP($B81,'Impact of the crisis'!$C$6:$N$300,12,FALSE)</f>
        <v>0.5</v>
      </c>
      <c r="M81" s="163">
        <f>VLOOKUP($B81,'Impact of the crisis'!$C$6:$AB$300,26,FALSE)</f>
        <v>2.1</v>
      </c>
      <c r="N81" s="163">
        <f>VLOOKUP($B81,'Conditions of people affected'!$C$6:$R$300,16,FALSE)</f>
        <v>2.4</v>
      </c>
      <c r="O81" s="163">
        <f>VLOOKUP($B81,'Conditions of people affected'!$C$6:$R$300,9,FALSE)</f>
        <v>1.8</v>
      </c>
      <c r="P81" s="163">
        <f>VLOOKUP($B81,'Conditions of people affected'!$C$6:$R$300,15,FALSE)</f>
        <v>3</v>
      </c>
      <c r="Q81" s="163">
        <f t="shared" si="14"/>
        <v>2.4</v>
      </c>
      <c r="R81" s="163">
        <f>VLOOKUP($B81,'Complexity of the crisis'!$C$6:$AN$300,22,FALSE)</f>
        <v>2.2000000000000002</v>
      </c>
      <c r="S81" s="164">
        <f>VLOOKUP($B81,'Complexity of the crisis'!$C$6:$AN$300,38,FALSE)</f>
        <v>2.5</v>
      </c>
      <c r="T81" s="159" t="str">
        <f>VLOOKUP(B81,Lists!$C$3:$E$300,3,FALSE)</f>
        <v>Asia</v>
      </c>
      <c r="U81" s="178">
        <f>VLOOKUP(B81,'INFORM Severity - hidden'!$C$5:$V$300,20,FALSE)</f>
        <v>45769</v>
      </c>
    </row>
    <row r="82" spans="1:21">
      <c r="A82" s="157" t="str">
        <f t="array" ref="A82">IFERROR(INDEX(Lists!$B$2:$B$200,SMALL(IF(Lists!$H$2:$H$200="Yes",ROW(Lists!$B$2:$B$200)),ROW(78:78))-1,1),"")</f>
        <v>Food Security Crisis in Timor-Leste</v>
      </c>
      <c r="B82" s="158" t="str">
        <f>VLOOKUP(A82,Lists!$B$2:$G$200,2,FALSE)</f>
        <v>TLS003</v>
      </c>
      <c r="C82" s="158" t="str">
        <f>VLOOKUP(B82,'INFORM Severity - hidden'!$C$5:$D$200,2,FALSE)</f>
        <v>Timor Leste</v>
      </c>
      <c r="D82" s="158" t="str">
        <f>VLOOKUP(A82,Lists!$B$2:$G$200,3,FALSE)</f>
        <v>TLS</v>
      </c>
      <c r="E82" s="158" t="str">
        <f>VLOOKUP(A82,Lists!$B$2:$G$200,5,FALSE)</f>
        <v>Drought/drier conditions,Floods</v>
      </c>
      <c r="F82" s="161">
        <f t="shared" si="10"/>
        <v>2</v>
      </c>
      <c r="G82" s="162">
        <f t="shared" si="11"/>
        <v>2</v>
      </c>
      <c r="H82" s="162" t="str">
        <f t="shared" si="12"/>
        <v>Low</v>
      </c>
      <c r="I82" s="160" t="str">
        <f>INDEX(Trends!$D$3:$D$404,MATCH(B82,Trends!$C$3:$C$404,0))</f>
        <v>Stable</v>
      </c>
      <c r="J82" s="162" t="str">
        <f>VLOOKUP($B82,Reliability!$A$3:$I$300,9,FALSE)</f>
        <v>Very High</v>
      </c>
      <c r="K82" s="163">
        <f t="shared" si="13"/>
        <v>2.1</v>
      </c>
      <c r="L82" s="163">
        <f>VLOOKUP($B82,'Impact of the crisis'!$C$6:$N$300,12,FALSE)</f>
        <v>3.1</v>
      </c>
      <c r="M82" s="163">
        <f>VLOOKUP($B82,'Impact of the crisis'!$C$6:$AB$300,26,FALSE)</f>
        <v>1.5</v>
      </c>
      <c r="N82" s="163">
        <f>VLOOKUP($B82,'Conditions of people affected'!$C$6:$R$300,16,FALSE)</f>
        <v>2.8</v>
      </c>
      <c r="O82" s="163">
        <f>VLOOKUP($B82,'Conditions of people affected'!$C$6:$R$300,9,FALSE)</f>
        <v>2.6</v>
      </c>
      <c r="P82" s="163">
        <f>VLOOKUP($B82,'Conditions of people affected'!$C$6:$R$300,15,FALSE)</f>
        <v>3</v>
      </c>
      <c r="Q82" s="163">
        <f t="shared" si="14"/>
        <v>0.7</v>
      </c>
      <c r="R82" s="163">
        <f>VLOOKUP($B82,'Complexity of the crisis'!$C$6:$AN$300,22,FALSE)</f>
        <v>0.9</v>
      </c>
      <c r="S82" s="164">
        <f>VLOOKUP($B82,'Complexity of the crisis'!$C$6:$AN$300,38,FALSE)</f>
        <v>0.5</v>
      </c>
      <c r="T82" s="159" t="str">
        <f>VLOOKUP(B82,Lists!$C$3:$E$300,3,FALSE)</f>
        <v>Asia</v>
      </c>
      <c r="U82" s="178">
        <f>VLOOKUP(B82,'INFORM Severity - hidden'!$C$5:$V$300,20,FALSE)</f>
        <v>45777</v>
      </c>
    </row>
    <row r="83" spans="1:21">
      <c r="A83" s="157" t="str">
        <f t="array" ref="A83">IFERROR(INDEX(Lists!$B$2:$B$200,SMALL(IF(Lists!$H$2:$H$200="Yes",ROW(Lists!$B$2:$B$200)),ROW(79:79))-1,1),"")</f>
        <v>Venezuelan refugees in Trinidad and Tobago</v>
      </c>
      <c r="B83" s="158" t="str">
        <f>VLOOKUP(A83,Lists!$B$2:$G$200,2,FALSE)</f>
        <v>TTO002</v>
      </c>
      <c r="C83" s="158" t="str">
        <f>VLOOKUP(B83,'INFORM Severity - hidden'!$C$5:$D$200,2,FALSE)</f>
        <v>Trinidad and Tobago</v>
      </c>
      <c r="D83" s="158" t="str">
        <f>VLOOKUP(A83,Lists!$B$2:$G$200,3,FALSE)</f>
        <v>TTO</v>
      </c>
      <c r="E83" s="158" t="str">
        <f>VLOOKUP(A83,Lists!$B$2:$G$200,5,FALSE)</f>
        <v>International Displacement</v>
      </c>
      <c r="F83" s="161">
        <f t="shared" si="10"/>
        <v>1.5</v>
      </c>
      <c r="G83" s="162">
        <f t="shared" si="11"/>
        <v>2</v>
      </c>
      <c r="H83" s="162" t="str">
        <f t="shared" si="12"/>
        <v>Low</v>
      </c>
      <c r="I83" s="160" t="str">
        <f>INDEX(Trends!$D$3:$D$404,MATCH(B83,Trends!$C$3:$C$404,0))</f>
        <v>Decreasing</v>
      </c>
      <c r="J83" s="162" t="str">
        <f>VLOOKUP($B83,Reliability!$A$3:$I$300,9,FALSE)</f>
        <v>High</v>
      </c>
      <c r="K83" s="163">
        <f t="shared" si="13"/>
        <v>2.5</v>
      </c>
      <c r="L83" s="163">
        <f>VLOOKUP($B83,'Impact of the crisis'!$C$6:$N$300,12,FALSE)</f>
        <v>3</v>
      </c>
      <c r="M83" s="163">
        <f>VLOOKUP($B83,'Impact of the crisis'!$C$6:$AB$300,26,FALSE)</f>
        <v>2.2000000000000002</v>
      </c>
      <c r="N83" s="163">
        <f>VLOOKUP($B83,'Conditions of people affected'!$C$6:$R$300,16,FALSE)</f>
        <v>0.8</v>
      </c>
      <c r="O83" s="163">
        <f>VLOOKUP($B83,'Conditions of people affected'!$C$6:$R$300,9,FALSE)</f>
        <v>0.6</v>
      </c>
      <c r="P83" s="163">
        <f>VLOOKUP($B83,'Conditions of people affected'!$C$6:$R$300,15,FALSE)</f>
        <v>1</v>
      </c>
      <c r="Q83" s="163">
        <f t="shared" si="14"/>
        <v>1.5</v>
      </c>
      <c r="R83" s="163">
        <f>VLOOKUP($B83,'Complexity of the crisis'!$C$6:$AN$300,22,FALSE)</f>
        <v>1.4</v>
      </c>
      <c r="S83" s="164">
        <f>VLOOKUP($B83,'Complexity of the crisis'!$C$6:$AN$300,38,FALSE)</f>
        <v>1.5</v>
      </c>
      <c r="T83" s="159" t="str">
        <f>VLOOKUP(B83,Lists!$C$3:$E$300,3,FALSE)</f>
        <v>Americas</v>
      </c>
      <c r="U83" s="178">
        <f>VLOOKUP(B83,'INFORM Severity - hidden'!$C$5:$V$300,20,FALSE)</f>
        <v>45777</v>
      </c>
    </row>
    <row r="84" spans="1:21">
      <c r="A84" s="157" t="str">
        <f t="array" ref="A84">IFERROR(INDEX(Lists!$B$2:$B$200,SMALL(IF(Lists!$H$2:$H$200="Yes",ROW(Lists!$B$2:$B$200)),ROW(80:80))-1,1),"")</f>
        <v>Mixed migration flows in Tunisia</v>
      </c>
      <c r="B84" s="158" t="str">
        <f>VLOOKUP(A84,Lists!$B$2:$G$200,2,FALSE)</f>
        <v>TUN002</v>
      </c>
      <c r="C84" s="158" t="str">
        <f>VLOOKUP(B84,'INFORM Severity - hidden'!$C$5:$D$200,2,FALSE)</f>
        <v>Tunisia</v>
      </c>
      <c r="D84" s="158" t="str">
        <f>VLOOKUP(A84,Lists!$B$2:$G$200,3,FALSE)</f>
        <v>TUN</v>
      </c>
      <c r="E84" s="158" t="str">
        <f>VLOOKUP(A84,Lists!$B$2:$G$200,5,FALSE)</f>
        <v>International Displacement</v>
      </c>
      <c r="F84" s="161">
        <f t="shared" si="10"/>
        <v>1.8</v>
      </c>
      <c r="G84" s="162">
        <f t="shared" si="11"/>
        <v>2</v>
      </c>
      <c r="H84" s="162" t="str">
        <f t="shared" si="12"/>
        <v>Low</v>
      </c>
      <c r="I84" s="160" t="str">
        <f>INDEX(Trends!$D$3:$D$404,MATCH(B84,Trends!$C$3:$C$404,0))</f>
        <v>Decreasing</v>
      </c>
      <c r="J84" s="162" t="str">
        <f>VLOOKUP($B84,Reliability!$A$3:$I$300,9,FALSE)</f>
        <v>Very High</v>
      </c>
      <c r="K84" s="163">
        <f t="shared" si="13"/>
        <v>2.4</v>
      </c>
      <c r="L84" s="163">
        <f>VLOOKUP($B84,'Impact of the crisis'!$C$6:$N$300,12,FALSE)</f>
        <v>1.6</v>
      </c>
      <c r="M84" s="163">
        <f>VLOOKUP($B84,'Impact of the crisis'!$C$6:$AB$300,26,FALSE)</f>
        <v>2.7</v>
      </c>
      <c r="N84" s="163">
        <f>VLOOKUP($B84,'Conditions of people affected'!$C$6:$R$300,16,FALSE)</f>
        <v>0.95</v>
      </c>
      <c r="O84" s="163">
        <f>VLOOKUP($B84,'Conditions of people affected'!$C$6:$R$300,9,FALSE)</f>
        <v>0.9</v>
      </c>
      <c r="P84" s="163">
        <f>VLOOKUP($B84,'Conditions of people affected'!$C$6:$R$300,15,FALSE)</f>
        <v>1</v>
      </c>
      <c r="Q84" s="163">
        <f t="shared" si="14"/>
        <v>2.5</v>
      </c>
      <c r="R84" s="163">
        <f>VLOOKUP($B84,'Complexity of the crisis'!$C$6:$AN$300,22,FALSE)</f>
        <v>2.5</v>
      </c>
      <c r="S84" s="164">
        <f>VLOOKUP($B84,'Complexity of the crisis'!$C$6:$AN$300,38,FALSE)</f>
        <v>2.5</v>
      </c>
      <c r="T84" s="159" t="str">
        <f>VLOOKUP(B84,Lists!$C$3:$E$300,3,FALSE)</f>
        <v>Africa</v>
      </c>
      <c r="U84" s="178">
        <f>VLOOKUP(B84,'INFORM Severity - hidden'!$C$5:$V$300,20,FALSE)</f>
        <v>45757</v>
      </c>
    </row>
    <row r="85" spans="1:21">
      <c r="A85" s="157" t="str">
        <f t="array" ref="A85">IFERROR(INDEX(Lists!$B$2:$B$200,SMALL(IF(Lists!$H$2:$H$200="Yes",ROW(Lists!$B$2:$B$200)),ROW(81:81))-1,1),"")</f>
        <v>Multiple Crises in Turkey</v>
      </c>
      <c r="B85" s="158" t="str">
        <f>VLOOKUP(A85,Lists!$B$2:$G$200,2,FALSE)</f>
        <v>TUR001</v>
      </c>
      <c r="C85" s="158" t="str">
        <f>VLOOKUP(B85,'INFORM Severity - hidden'!$C$5:$D$200,2,FALSE)</f>
        <v>Türkiye</v>
      </c>
      <c r="D85" s="158" t="str">
        <f>VLOOKUP(A85,Lists!$B$2:$G$200,3,FALSE)</f>
        <v>TUR</v>
      </c>
      <c r="E85" s="158" t="str">
        <f>VLOOKUP(A85,Lists!$B$2:$G$200,5,FALSE)</f>
        <v>International Displacement,Earthquake</v>
      </c>
      <c r="F85" s="161">
        <f t="shared" si="10"/>
        <v>3.6</v>
      </c>
      <c r="G85" s="162">
        <f t="shared" si="11"/>
        <v>4</v>
      </c>
      <c r="H85" s="162" t="str">
        <f t="shared" si="12"/>
        <v>High</v>
      </c>
      <c r="I85" s="160" t="str">
        <f>INDEX(Trends!$D$3:$D$404,MATCH(B85,Trends!$C$3:$C$404,0))</f>
        <v>Increasing</v>
      </c>
      <c r="J85" s="162" t="str">
        <f>VLOOKUP($B85,Reliability!$A$3:$I$300,9,FALSE)</f>
        <v>High</v>
      </c>
      <c r="K85" s="163">
        <f t="shared" si="13"/>
        <v>3.5</v>
      </c>
      <c r="L85" s="163">
        <f>VLOOKUP($B85,'Impact of the crisis'!$C$6:$N$300,12,FALSE)</f>
        <v>3.7</v>
      </c>
      <c r="M85" s="163">
        <f>VLOOKUP($B85,'Impact of the crisis'!$C$6:$AB$300,26,FALSE)</f>
        <v>3.4</v>
      </c>
      <c r="N85" s="163">
        <f>VLOOKUP($B85,'Conditions of people affected'!$C$6:$R$300,16,FALSE)</f>
        <v>3.95</v>
      </c>
      <c r="O85" s="163">
        <f>VLOOKUP($B85,'Conditions of people affected'!$C$6:$R$300,9,FALSE)</f>
        <v>4.9000000000000004</v>
      </c>
      <c r="P85" s="163">
        <f>VLOOKUP($B85,'Conditions of people affected'!$C$6:$R$300,15,FALSE)</f>
        <v>3</v>
      </c>
      <c r="Q85" s="163">
        <f t="shared" si="14"/>
        <v>3.2</v>
      </c>
      <c r="R85" s="163">
        <f>VLOOKUP($B85,'Complexity of the crisis'!$C$6:$AN$300,22,FALSE)</f>
        <v>2.8</v>
      </c>
      <c r="S85" s="164">
        <f>VLOOKUP($B85,'Complexity of the crisis'!$C$6:$AN$300,38,FALSE)</f>
        <v>3.5</v>
      </c>
      <c r="T85" s="159" t="str">
        <f>VLOOKUP(B85,Lists!$C$3:$E$300,3,FALSE)</f>
        <v>Middle east</v>
      </c>
      <c r="U85" s="178">
        <f>VLOOKUP(B85,'INFORM Severity - hidden'!$C$5:$V$300,20,FALSE)</f>
        <v>45771</v>
      </c>
    </row>
    <row r="86" spans="1:21">
      <c r="A86" s="157" t="str">
        <f t="array" ref="A86">IFERROR(INDEX(Lists!$B$2:$B$200,SMALL(IF(Lists!$H$2:$H$200="Yes",ROW(Lists!$B$2:$B$200)),ROW(82:82))-1,1),"")</f>
        <v>Multiple Crises in Tanzania</v>
      </c>
      <c r="B86" s="158" t="str">
        <f>VLOOKUP(A86,Lists!$B$2:$G$200,2,FALSE)</f>
        <v>TZA001</v>
      </c>
      <c r="C86" s="158" t="str">
        <f>VLOOKUP(B86,'INFORM Severity - hidden'!$C$5:$D$200,2,FALSE)</f>
        <v>Tanzania</v>
      </c>
      <c r="D86" s="158" t="str">
        <f>VLOOKUP(A86,Lists!$B$2:$G$200,3,FALSE)</f>
        <v>TZA</v>
      </c>
      <c r="E86" s="158" t="str">
        <f>VLOOKUP(A86,Lists!$B$2:$G$200,5,FALSE)</f>
        <v>International Displacement,Drought/drier conditions</v>
      </c>
      <c r="F86" s="161">
        <f t="shared" si="10"/>
        <v>2.5</v>
      </c>
      <c r="G86" s="162">
        <f t="shared" si="11"/>
        <v>3</v>
      </c>
      <c r="H86" s="162" t="str">
        <f t="shared" si="12"/>
        <v>Medium</v>
      </c>
      <c r="I86" s="160" t="str">
        <f>INDEX(Trends!$D$3:$D$404,MATCH(B86,Trends!$C$3:$C$404,0))</f>
        <v>Stable</v>
      </c>
      <c r="J86" s="162" t="str">
        <f>VLOOKUP($B86,Reliability!$A$3:$I$300,9,FALSE)</f>
        <v>High</v>
      </c>
      <c r="K86" s="163">
        <f t="shared" si="13"/>
        <v>2.9</v>
      </c>
      <c r="L86" s="163">
        <f>VLOOKUP($B86,'Impact of the crisis'!$C$6:$N$300,12,FALSE)</f>
        <v>3</v>
      </c>
      <c r="M86" s="163">
        <f>VLOOKUP($B86,'Impact of the crisis'!$C$6:$AB$300,26,FALSE)</f>
        <v>2.8</v>
      </c>
      <c r="N86" s="163">
        <f>VLOOKUP($B86,'Conditions of people affected'!$C$6:$R$300,16,FALSE)</f>
        <v>2.5499999999999998</v>
      </c>
      <c r="O86" s="163">
        <f>VLOOKUP($B86,'Conditions of people affected'!$C$6:$R$300,9,FALSE)</f>
        <v>3.1</v>
      </c>
      <c r="P86" s="163">
        <f>VLOOKUP($B86,'Conditions of people affected'!$C$6:$R$300,15,FALSE)</f>
        <v>2</v>
      </c>
      <c r="Q86" s="163">
        <f t="shared" si="14"/>
        <v>2</v>
      </c>
      <c r="R86" s="163">
        <f>VLOOKUP($B86,'Complexity of the crisis'!$C$6:$AN$300,22,FALSE)</f>
        <v>2</v>
      </c>
      <c r="S86" s="164">
        <f>VLOOKUP($B86,'Complexity of the crisis'!$C$6:$AN$300,38,FALSE)</f>
        <v>2</v>
      </c>
      <c r="T86" s="159" t="str">
        <f>VLOOKUP(B86,Lists!$C$3:$E$300,3,FALSE)</f>
        <v>Africa</v>
      </c>
      <c r="U86" s="178">
        <f>VLOOKUP(B86,'INFORM Severity - hidden'!$C$5:$V$300,20,FALSE)</f>
        <v>45777</v>
      </c>
    </row>
    <row r="87" spans="1:21">
      <c r="A87" s="157" t="str">
        <f t="array" ref="A87">IFERROR(INDEX(Lists!$B$2:$B$200,SMALL(IF(Lists!$H$2:$H$200="Yes",ROW(Lists!$B$2:$B$200)),ROW(83:83))-1,1),"")</f>
        <v>International Displacement in Uganda</v>
      </c>
      <c r="B87" s="158" t="str">
        <f>VLOOKUP(A87,Lists!$B$2:$G$200,2,FALSE)</f>
        <v>UGA005</v>
      </c>
      <c r="C87" s="158" t="str">
        <f>VLOOKUP(B87,'INFORM Severity - hidden'!$C$5:$D$200,2,FALSE)</f>
        <v>Uganda</v>
      </c>
      <c r="D87" s="158" t="str">
        <f>VLOOKUP(A87,Lists!$B$2:$G$200,3,FALSE)</f>
        <v>UGA</v>
      </c>
      <c r="E87" s="158" t="str">
        <f>VLOOKUP(A87,Lists!$B$2:$G$200,5,FALSE)</f>
        <v>International Displacement</v>
      </c>
      <c r="F87" s="161">
        <f t="shared" si="10"/>
        <v>3.3</v>
      </c>
      <c r="G87" s="162">
        <f t="shared" si="11"/>
        <v>4</v>
      </c>
      <c r="H87" s="162" t="str">
        <f t="shared" si="12"/>
        <v>High</v>
      </c>
      <c r="I87" s="160" t="str">
        <f>INDEX(Trends!$D$3:$D$404,MATCH(B87,Trends!$C$3:$C$404,0))</f>
        <v>Stable</v>
      </c>
      <c r="J87" s="162" t="str">
        <f>VLOOKUP($B87,Reliability!$A$3:$I$300,9,FALSE)</f>
        <v>High</v>
      </c>
      <c r="K87" s="163">
        <f t="shared" si="13"/>
        <v>3.3</v>
      </c>
      <c r="L87" s="163">
        <f>VLOOKUP($B87,'Impact of the crisis'!$C$6:$N$300,12,FALSE)</f>
        <v>1.7</v>
      </c>
      <c r="M87" s="163">
        <f>VLOOKUP($B87,'Impact of the crisis'!$C$6:$AB$300,26,FALSE)</f>
        <v>3.9</v>
      </c>
      <c r="N87" s="163">
        <f>VLOOKUP($B87,'Conditions of people affected'!$C$6:$R$300,16,FALSE)</f>
        <v>3.4</v>
      </c>
      <c r="O87" s="163">
        <f>VLOOKUP($B87,'Conditions of people affected'!$C$6:$R$300,9,FALSE)</f>
        <v>3.8</v>
      </c>
      <c r="P87" s="163">
        <f>VLOOKUP($B87,'Conditions of people affected'!$C$6:$R$300,15,FALSE)</f>
        <v>3</v>
      </c>
      <c r="Q87" s="163">
        <f t="shared" si="14"/>
        <v>3.2</v>
      </c>
      <c r="R87" s="163">
        <f>VLOOKUP($B87,'Complexity of the crisis'!$C$6:$AN$300,22,FALSE)</f>
        <v>3.7</v>
      </c>
      <c r="S87" s="164">
        <f>VLOOKUP($B87,'Complexity of the crisis'!$C$6:$AN$300,38,FALSE)</f>
        <v>2.5</v>
      </c>
      <c r="T87" s="159" t="str">
        <f>VLOOKUP(B87,Lists!$C$3:$E$300,3,FALSE)</f>
        <v>Africa</v>
      </c>
      <c r="U87" s="178">
        <f>VLOOKUP(B87,'INFORM Severity - hidden'!$C$5:$V$300,20,FALSE)</f>
        <v>45776</v>
      </c>
    </row>
    <row r="88" spans="1:21">
      <c r="A88" s="157" t="str">
        <f t="array" ref="A88">IFERROR(INDEX(Lists!$B$2:$B$200,SMALL(IF(Lists!$H$2:$H$200="Yes",ROW(Lists!$B$2:$B$200)),ROW(84:84))-1,1),"")</f>
        <v>Russia-Ukraine conflict</v>
      </c>
      <c r="B88" s="158" t="str">
        <f>VLOOKUP(A88,Lists!$B$2:$G$200,2,FALSE)</f>
        <v>UKR002</v>
      </c>
      <c r="C88" s="158" t="str">
        <f>VLOOKUP(B88,'INFORM Severity - hidden'!$C$5:$D$200,2,FALSE)</f>
        <v>Ukraine</v>
      </c>
      <c r="D88" s="158" t="str">
        <f>VLOOKUP(A88,Lists!$B$2:$G$200,3,FALSE)</f>
        <v>UKR</v>
      </c>
      <c r="E88" s="158" t="str">
        <f>VLOOKUP(A88,Lists!$B$2:$G$200,5,FALSE)</f>
        <v>Conflict/ Violence,International Displacement</v>
      </c>
      <c r="F88" s="161">
        <f t="shared" si="10"/>
        <v>4.3</v>
      </c>
      <c r="G88" s="162">
        <f t="shared" si="11"/>
        <v>5</v>
      </c>
      <c r="H88" s="162" t="str">
        <f t="shared" si="12"/>
        <v>Very High</v>
      </c>
      <c r="I88" s="160" t="str">
        <f>INDEX(Trends!$D$3:$D$404,MATCH(B88,Trends!$C$3:$C$404,0))</f>
        <v>Decreasing</v>
      </c>
      <c r="J88" s="162" t="str">
        <f>VLOOKUP($B88,Reliability!$A$3:$I$300,9,FALSE)</f>
        <v>Very High</v>
      </c>
      <c r="K88" s="163">
        <f t="shared" si="13"/>
        <v>4.4000000000000004</v>
      </c>
      <c r="L88" s="163">
        <f>VLOOKUP($B88,'Impact of the crisis'!$C$6:$N$300,12,FALSE)</f>
        <v>4.9000000000000004</v>
      </c>
      <c r="M88" s="163">
        <f>VLOOKUP($B88,'Impact of the crisis'!$C$6:$AB$300,26,FALSE)</f>
        <v>4</v>
      </c>
      <c r="N88" s="163">
        <f>VLOOKUP($B88,'Conditions of people affected'!$C$6:$R$300,16,FALSE)</f>
        <v>4.5</v>
      </c>
      <c r="O88" s="163">
        <f>VLOOKUP($B88,'Conditions of people affected'!$C$6:$R$300,9,FALSE)</f>
        <v>5</v>
      </c>
      <c r="P88" s="163">
        <f>VLOOKUP($B88,'Conditions of people affected'!$C$6:$R$300,15,FALSE)</f>
        <v>4</v>
      </c>
      <c r="Q88" s="163">
        <f t="shared" si="14"/>
        <v>4</v>
      </c>
      <c r="R88" s="163">
        <f>VLOOKUP($B88,'Complexity of the crisis'!$C$6:$AN$300,22,FALSE)</f>
        <v>2.2999999999999998</v>
      </c>
      <c r="S88" s="164">
        <f>VLOOKUP($B88,'Complexity of the crisis'!$C$6:$AN$300,38,FALSE)</f>
        <v>5</v>
      </c>
      <c r="T88" s="159" t="str">
        <f>VLOOKUP(B88,Lists!$C$3:$E$300,3,FALSE)</f>
        <v>Europe</v>
      </c>
      <c r="U88" s="178">
        <f>VLOOKUP(B88,'INFORM Severity - hidden'!$C$5:$V$300,20,FALSE)</f>
        <v>45773</v>
      </c>
    </row>
    <row r="89" spans="1:21">
      <c r="A89" s="157" t="str">
        <f t="array" ref="A89">IFERROR(INDEX(Lists!$B$2:$B$200,SMALL(IF(Lists!$H$2:$H$200="Yes",ROW(Lists!$B$2:$B$200)),ROW(85:85))-1,1),"")</f>
        <v>Complex crisis in Venezuela</v>
      </c>
      <c r="B89" s="158" t="str">
        <f>VLOOKUP(A89,Lists!$B$2:$G$200,2,FALSE)</f>
        <v>VEN001</v>
      </c>
      <c r="C89" s="158" t="str">
        <f>VLOOKUP(B89,'INFORM Severity - hidden'!$C$5:$D$200,2,FALSE)</f>
        <v>Venezuela</v>
      </c>
      <c r="D89" s="158" t="str">
        <f>VLOOKUP(A89,Lists!$B$2:$G$200,3,FALSE)</f>
        <v>VEN</v>
      </c>
      <c r="E89" s="158" t="str">
        <f>VLOOKUP(A89,Lists!$B$2:$G$200,5,FALSE)</f>
        <v>Political/economic crisis,Conflict/ Violence,International Displacement</v>
      </c>
      <c r="F89" s="161">
        <f t="shared" si="10"/>
        <v>4</v>
      </c>
      <c r="G89" s="162">
        <f t="shared" si="11"/>
        <v>4</v>
      </c>
      <c r="H89" s="162" t="str">
        <f t="shared" si="12"/>
        <v>High</v>
      </c>
      <c r="I89" s="160" t="str">
        <f>INDEX(Trends!$D$3:$D$404,MATCH(B89,Trends!$C$3:$C$404,0))</f>
        <v>Stable</v>
      </c>
      <c r="J89" s="162" t="str">
        <f>VLOOKUP($B89,Reliability!$A$3:$I$300,9,FALSE)</f>
        <v>Very High</v>
      </c>
      <c r="K89" s="163">
        <f t="shared" si="13"/>
        <v>4.4000000000000004</v>
      </c>
      <c r="L89" s="163">
        <f>VLOOKUP($B89,'Impact of the crisis'!$C$6:$N$300,12,FALSE)</f>
        <v>4.9000000000000004</v>
      </c>
      <c r="M89" s="163">
        <f>VLOOKUP($B89,'Impact of the crisis'!$C$6:$AB$300,26,FALSE)</f>
        <v>4</v>
      </c>
      <c r="N89" s="163">
        <f>VLOOKUP($B89,'Conditions of people affected'!$C$6:$R$300,16,FALSE)</f>
        <v>3.9</v>
      </c>
      <c r="O89" s="163">
        <f>VLOOKUP($B89,'Conditions of people affected'!$C$6:$R$300,9,FALSE)</f>
        <v>4.8</v>
      </c>
      <c r="P89" s="163">
        <f>VLOOKUP($B89,'Conditions of people affected'!$C$6:$R$300,15,FALSE)</f>
        <v>3</v>
      </c>
      <c r="Q89" s="163">
        <f t="shared" si="14"/>
        <v>3.7</v>
      </c>
      <c r="R89" s="163">
        <f>VLOOKUP($B89,'Complexity of the crisis'!$C$6:$AN$300,22,FALSE)</f>
        <v>3.3</v>
      </c>
      <c r="S89" s="164">
        <f>VLOOKUP($B89,'Complexity of the crisis'!$C$6:$AN$300,38,FALSE)</f>
        <v>4</v>
      </c>
      <c r="T89" s="159" t="str">
        <f>VLOOKUP(B89,Lists!$C$3:$E$300,3,FALSE)</f>
        <v>Americas</v>
      </c>
      <c r="U89" s="178">
        <f>VLOOKUP(B89,'INFORM Severity - hidden'!$C$5:$V$300,20,FALSE)</f>
        <v>45777</v>
      </c>
    </row>
    <row r="90" spans="1:21">
      <c r="A90" s="157" t="str">
        <f t="array" ref="A90">IFERROR(INDEX(Lists!$B$2:$B$200,SMALL(IF(Lists!$H$2:$H$200="Yes",ROW(Lists!$B$2:$B$200)),ROW(86:86))-1,1),"")</f>
        <v>Conflict in Yemen</v>
      </c>
      <c r="B90" s="158" t="str">
        <f>VLOOKUP(A90,Lists!$B$2:$G$200,2,FALSE)</f>
        <v>YEM001</v>
      </c>
      <c r="C90" s="158" t="str">
        <f>VLOOKUP(B90,'INFORM Severity - hidden'!$C$5:$D$200,2,FALSE)</f>
        <v>Yemen</v>
      </c>
      <c r="D90" s="158" t="str">
        <f>VLOOKUP(A90,Lists!$B$2:$G$200,3,FALSE)</f>
        <v>YEM</v>
      </c>
      <c r="E90" s="158" t="str">
        <f>VLOOKUP(A90,Lists!$B$2:$G$200,5,FALSE)</f>
        <v>Conflict/ Violence</v>
      </c>
      <c r="F90" s="161">
        <f t="shared" si="10"/>
        <v>4.5</v>
      </c>
      <c r="G90" s="162">
        <f t="shared" si="11"/>
        <v>5</v>
      </c>
      <c r="H90" s="162" t="str">
        <f t="shared" si="12"/>
        <v>Very High</v>
      </c>
      <c r="I90" s="160" t="str">
        <f>INDEX(Trends!$D$3:$D$404,MATCH(B90,Trends!$C$3:$C$404,0))</f>
        <v>Decreasing</v>
      </c>
      <c r="J90" s="162" t="str">
        <f>VLOOKUP($B90,Reliability!$A$3:$I$300,9,FALSE)</f>
        <v>Very High</v>
      </c>
      <c r="K90" s="163">
        <f t="shared" si="13"/>
        <v>4.7</v>
      </c>
      <c r="L90" s="163">
        <f>VLOOKUP($B90,'Impact of the crisis'!$C$6:$N$300,12,FALSE)</f>
        <v>4.9000000000000004</v>
      </c>
      <c r="M90" s="163">
        <f>VLOOKUP($B90,'Impact of the crisis'!$C$6:$AB$300,26,FALSE)</f>
        <v>4.5999999999999996</v>
      </c>
      <c r="N90" s="163">
        <f>VLOOKUP($B90,'Conditions of people affected'!$C$6:$R$300,16,FALSE)</f>
        <v>4.5</v>
      </c>
      <c r="O90" s="163">
        <f>VLOOKUP($B90,'Conditions of people affected'!$C$6:$R$300,9,FALSE)</f>
        <v>5</v>
      </c>
      <c r="P90" s="163">
        <f>VLOOKUP($B90,'Conditions of people affected'!$C$6:$R$300,15,FALSE)</f>
        <v>4</v>
      </c>
      <c r="Q90" s="163">
        <f t="shared" si="14"/>
        <v>4.5</v>
      </c>
      <c r="R90" s="163">
        <f>VLOOKUP($B90,'Complexity of the crisis'!$C$6:$AN$300,22,FALSE)</f>
        <v>3.9</v>
      </c>
      <c r="S90" s="164">
        <f>VLOOKUP($B90,'Complexity of the crisis'!$C$6:$AN$300,38,FALSE)</f>
        <v>5</v>
      </c>
      <c r="T90" s="159" t="str">
        <f>VLOOKUP(B90,Lists!$C$3:$E$300,3,FALSE)</f>
        <v>Middle east</v>
      </c>
      <c r="U90" s="178">
        <f>VLOOKUP(B90,'INFORM Severity - hidden'!$C$5:$V$300,20,FALSE)</f>
        <v>45762</v>
      </c>
    </row>
    <row r="91" spans="1:21">
      <c r="A91" s="157" t="str">
        <f t="array" ref="A91">IFERROR(INDEX(Lists!$B$2:$B$200,SMALL(IF(Lists!$H$2:$H$200="Yes",ROW(Lists!$B$2:$B$200)),ROW(87:87))-1,1),"")</f>
        <v>Drought in Zambia</v>
      </c>
      <c r="B91" s="158" t="str">
        <f>VLOOKUP(A91,Lists!$B$2:$G$200,2,FALSE)</f>
        <v>ZMB002</v>
      </c>
      <c r="C91" s="158" t="str">
        <f>VLOOKUP(B91,'INFORM Severity - hidden'!$C$5:$D$200,2,FALSE)</f>
        <v>Zambia</v>
      </c>
      <c r="D91" s="158" t="str">
        <f>VLOOKUP(A91,Lists!$B$2:$G$200,3,FALSE)</f>
        <v>ZMB</v>
      </c>
      <c r="E91" s="158" t="str">
        <f>VLOOKUP(A91,Lists!$B$2:$G$200,5,FALSE)</f>
        <v>Drought/drier conditions</v>
      </c>
      <c r="F91" s="161">
        <f t="shared" si="10"/>
        <v>3.2</v>
      </c>
      <c r="G91" s="162">
        <f t="shared" si="11"/>
        <v>4</v>
      </c>
      <c r="H91" s="162" t="str">
        <f t="shared" si="12"/>
        <v>High</v>
      </c>
      <c r="I91" s="160" t="str">
        <f>INDEX(Trends!$D$3:$D$404,MATCH(B91,Trends!$C$3:$C$404,0))</f>
        <v>Decreasing</v>
      </c>
      <c r="J91" s="162" t="str">
        <f>VLOOKUP($B91,Reliability!$A$3:$I$300,9,FALSE)</f>
        <v>High</v>
      </c>
      <c r="K91" s="163">
        <f t="shared" si="13"/>
        <v>3.8</v>
      </c>
      <c r="L91" s="163">
        <f>VLOOKUP($B91,'Impact of the crisis'!$C$6:$N$300,12,FALSE)</f>
        <v>4.5999999999999996</v>
      </c>
      <c r="M91" s="163">
        <f>VLOOKUP($B91,'Impact of the crisis'!$C$6:$AB$300,26,FALSE)</f>
        <v>3.2</v>
      </c>
      <c r="N91" s="163">
        <f>VLOOKUP($B91,'Conditions of people affected'!$C$6:$R$300,16,FALSE)</f>
        <v>3.8</v>
      </c>
      <c r="O91" s="163">
        <f>VLOOKUP($B91,'Conditions of people affected'!$C$6:$R$300,9,FALSE)</f>
        <v>4.5999999999999996</v>
      </c>
      <c r="P91" s="163">
        <f>VLOOKUP($B91,'Conditions of people affected'!$C$6:$R$300,15,FALSE)</f>
        <v>3</v>
      </c>
      <c r="Q91" s="163">
        <f t="shared" si="14"/>
        <v>1.9</v>
      </c>
      <c r="R91" s="163">
        <f>VLOOKUP($B91,'Complexity of the crisis'!$C$6:$AN$300,22,FALSE)</f>
        <v>1.7</v>
      </c>
      <c r="S91" s="164">
        <f>VLOOKUP($B91,'Complexity of the crisis'!$C$6:$AN$300,38,FALSE)</f>
        <v>2</v>
      </c>
      <c r="T91" s="159" t="str">
        <f>VLOOKUP(B91,Lists!$C$3:$E$300,3,FALSE)</f>
        <v>Africa</v>
      </c>
      <c r="U91" s="178">
        <f>VLOOKUP(B91,'INFORM Severity - hidden'!$C$5:$V$300,20,FALSE)</f>
        <v>45777</v>
      </c>
    </row>
    <row r="92" spans="1:21">
      <c r="A92" s="157" t="str">
        <f t="array" ref="A92">IFERROR(INDEX(Lists!$B$2:$B$200,SMALL(IF(Lists!$H$2:$H$200="Yes",ROW(Lists!$B$2:$B$200)),ROW(88:88))-1,1),"")</f>
        <v>Complex crisis in Zimbabwe</v>
      </c>
      <c r="B92" s="158" t="str">
        <f>VLOOKUP(A92,Lists!$B$2:$G$200,2,FALSE)</f>
        <v>ZWE001</v>
      </c>
      <c r="C92" s="158" t="str">
        <f>VLOOKUP(B92,'INFORM Severity - hidden'!$C$5:$D$200,2,FALSE)</f>
        <v>Zimbabwe</v>
      </c>
      <c r="D92" s="158" t="str">
        <f>VLOOKUP(A92,Lists!$B$2:$G$200,3,FALSE)</f>
        <v>ZWE</v>
      </c>
      <c r="E92" s="158" t="str">
        <f>VLOOKUP(A92,Lists!$B$2:$G$200,5,FALSE)</f>
        <v>Drought/drier conditions</v>
      </c>
      <c r="F92" s="161">
        <f t="shared" si="10"/>
        <v>3.8</v>
      </c>
      <c r="G92" s="162">
        <f t="shared" si="11"/>
        <v>4</v>
      </c>
      <c r="H92" s="162" t="str">
        <f t="shared" si="12"/>
        <v>High</v>
      </c>
      <c r="I92" s="160" t="str">
        <f>INDEX(Trends!$D$3:$D$404,MATCH(B92,Trends!$C$3:$C$404,0))</f>
        <v>Increasing</v>
      </c>
      <c r="J92" s="162" t="str">
        <f>VLOOKUP($B92,Reliability!$A$3:$I$300,9,FALSE)</f>
        <v>Very High</v>
      </c>
      <c r="K92" s="163">
        <f t="shared" si="13"/>
        <v>4.2</v>
      </c>
      <c r="L92" s="163">
        <f>VLOOKUP($B92,'Impact of the crisis'!$C$6:$N$300,12,FALSE)</f>
        <v>4.5999999999999996</v>
      </c>
      <c r="M92" s="163">
        <f>VLOOKUP($B92,'Impact of the crisis'!$C$6:$AB$300,26,FALSE)</f>
        <v>3.9</v>
      </c>
      <c r="N92" s="163">
        <f>VLOOKUP($B92,'Conditions of people affected'!$C$6:$R$300,16,FALSE)</f>
        <v>3.9</v>
      </c>
      <c r="O92" s="163">
        <f>VLOOKUP($B92,'Conditions of people affected'!$C$6:$R$300,9,FALSE)</f>
        <v>4.8</v>
      </c>
      <c r="P92" s="163">
        <f>VLOOKUP($B92,'Conditions of people affected'!$C$6:$R$300,15,FALSE)</f>
        <v>3</v>
      </c>
      <c r="Q92" s="163">
        <f t="shared" si="14"/>
        <v>3.2</v>
      </c>
      <c r="R92" s="163">
        <f>VLOOKUP($B92,'Complexity of the crisis'!$C$6:$AN$300,22,FALSE)</f>
        <v>3.3</v>
      </c>
      <c r="S92" s="164">
        <f>VLOOKUP($B92,'Complexity of the crisis'!$C$6:$AN$300,38,FALSE)</f>
        <v>3</v>
      </c>
      <c r="T92" s="159" t="str">
        <f>VLOOKUP(B92,Lists!$C$3:$E$300,3,FALSE)</f>
        <v>Africa</v>
      </c>
      <c r="U92" s="178">
        <f>VLOOKUP(B92,'INFORM Severity - hidden'!$C$5:$V$300,20,FALSE)</f>
        <v>45777</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44"/>
  <sheetViews>
    <sheetView workbookViewId="0">
      <selection activeCell="T2" sqref="T2"/>
    </sheetView>
  </sheetViews>
  <sheetFormatPr defaultColWidth="9.42578125" defaultRowHeight="15"/>
  <cols>
    <col min="1" max="1" width="36" customWidth="1"/>
    <col min="2" max="2" width="26" bestFit="1" customWidth="1"/>
    <col min="3" max="3" width="10.42578125" bestFit="1" customWidth="1"/>
    <col min="4" max="4" width="14.42578125" customWidth="1"/>
    <col min="6" max="6" width="8.5703125" style="244" customWidth="1"/>
    <col min="7" max="7" width="10.85546875" style="246" customWidth="1"/>
    <col min="8" max="10" width="8.5703125" style="244" customWidth="1"/>
    <col min="11" max="11" width="8.5703125" style="246" customWidth="1"/>
    <col min="12" max="13" width="8.5703125" style="244" customWidth="1"/>
    <col min="14" max="14" width="8.5703125" customWidth="1"/>
    <col min="15" max="15" width="8.5703125" style="244" customWidth="1"/>
    <col min="16" max="16" width="8.5703125" style="246" customWidth="1"/>
    <col min="17" max="19" width="8.5703125" style="244" customWidth="1"/>
    <col min="20" max="20" width="8.5703125" style="246" customWidth="1"/>
    <col min="21" max="27" width="8.5703125" style="244" customWidth="1"/>
    <col min="28" max="28" width="8.5703125" customWidth="1"/>
  </cols>
  <sheetData>
    <row r="1" spans="1:28" ht="15" customHeight="1" thickBot="1">
      <c r="A1" s="293"/>
      <c r="B1" s="294"/>
      <c r="C1" s="294"/>
      <c r="D1" s="294"/>
      <c r="E1" s="294"/>
      <c r="F1" s="295"/>
      <c r="G1" s="296"/>
      <c r="H1" s="295"/>
      <c r="I1" s="295"/>
      <c r="J1" s="295"/>
      <c r="K1" s="296"/>
      <c r="L1" s="295"/>
      <c r="M1" s="295"/>
      <c r="N1" s="294"/>
      <c r="O1" s="295"/>
      <c r="P1" s="296"/>
      <c r="Q1" s="295"/>
      <c r="R1" s="295"/>
      <c r="S1" s="295"/>
      <c r="T1" s="296"/>
      <c r="U1" s="295"/>
      <c r="V1" s="295"/>
      <c r="W1" s="295"/>
      <c r="X1" s="295"/>
      <c r="Y1" s="295"/>
      <c r="Z1" s="295"/>
      <c r="AA1" s="295"/>
      <c r="AB1" s="294"/>
    </row>
    <row r="2" spans="1:28" ht="111.6" customHeight="1" thickBot="1">
      <c r="A2" s="1"/>
      <c r="B2" s="1"/>
      <c r="C2" s="15"/>
      <c r="D2" s="15"/>
      <c r="E2" s="8"/>
      <c r="F2" s="108" t="s">
        <v>7919</v>
      </c>
      <c r="G2" s="110" t="s">
        <v>7920</v>
      </c>
      <c r="H2" s="108" t="s">
        <v>7921</v>
      </c>
      <c r="I2" s="103" t="s">
        <v>7922</v>
      </c>
      <c r="J2" s="108" t="s">
        <v>7923</v>
      </c>
      <c r="K2" s="110" t="s">
        <v>7924</v>
      </c>
      <c r="L2" s="108" t="s">
        <v>7925</v>
      </c>
      <c r="M2" s="103" t="s">
        <v>7926</v>
      </c>
      <c r="N2" s="102" t="s">
        <v>7917</v>
      </c>
      <c r="O2" s="108" t="s">
        <v>7927</v>
      </c>
      <c r="P2" s="110" t="s">
        <v>7928</v>
      </c>
      <c r="Q2" s="108" t="s">
        <v>7929</v>
      </c>
      <c r="R2" s="103" t="s">
        <v>2007</v>
      </c>
      <c r="S2" s="108" t="s">
        <v>7930</v>
      </c>
      <c r="T2" s="110" t="s">
        <v>7931</v>
      </c>
      <c r="U2" s="108" t="s">
        <v>7932</v>
      </c>
      <c r="V2" s="106" t="s">
        <v>257</v>
      </c>
      <c r="W2" s="108" t="s">
        <v>7933</v>
      </c>
      <c r="X2" s="109" t="s">
        <v>7934</v>
      </c>
      <c r="Y2" s="107" t="s">
        <v>7935</v>
      </c>
      <c r="Z2" s="105" t="s">
        <v>7936</v>
      </c>
      <c r="AA2" s="104" t="s">
        <v>7937</v>
      </c>
      <c r="AB2" s="102" t="s">
        <v>7918</v>
      </c>
    </row>
    <row r="3" spans="1:28">
      <c r="A3" s="1"/>
      <c r="B3" s="1"/>
      <c r="C3" s="15"/>
      <c r="D3" s="15"/>
      <c r="E3" s="8" t="s">
        <v>7938</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c r="A4" s="1"/>
      <c r="B4" s="1"/>
      <c r="C4" s="15"/>
      <c r="D4" s="15"/>
      <c r="E4" s="8" t="s">
        <v>7939</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c r="A5" s="29" t="s">
        <v>7892</v>
      </c>
      <c r="B5" s="29" t="s">
        <v>7897</v>
      </c>
      <c r="C5" s="29" t="s">
        <v>7894</v>
      </c>
      <c r="D5" s="29" t="s">
        <v>7895</v>
      </c>
      <c r="E5" s="30" t="s">
        <v>7940</v>
      </c>
      <c r="F5" s="31"/>
      <c r="G5" s="32"/>
      <c r="H5" s="31"/>
      <c r="I5" s="33"/>
      <c r="J5" s="31"/>
      <c r="K5" s="32"/>
      <c r="L5" s="31"/>
      <c r="M5" s="33"/>
      <c r="N5" s="34"/>
      <c r="O5" s="31"/>
      <c r="P5" s="32"/>
      <c r="Q5" s="31"/>
      <c r="R5" s="33"/>
      <c r="S5" s="31"/>
      <c r="T5" s="32"/>
      <c r="U5" s="31"/>
      <c r="V5" s="33"/>
      <c r="W5" s="31"/>
      <c r="X5" s="33"/>
      <c r="Y5" s="33"/>
      <c r="Z5" s="31"/>
      <c r="AA5" s="33"/>
      <c r="AB5" s="34"/>
    </row>
    <row r="6" spans="1:28">
      <c r="A6" s="169" t="str">
        <f>'Crisis Indicator Data'!A3</f>
        <v>Complex crisis in Afghanistan</v>
      </c>
      <c r="B6" s="170" t="str">
        <f>'Crisis Indicator Data'!B3</f>
        <v>Conflict/ Violence,Drought/drier conditions,Political/economic crisis</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0.25426086956521737</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4.0999999999999996</v>
      </c>
      <c r="X6" s="166">
        <f>IF(OR('Crisis Indicator Data'!L3="x",'Crisis Indicator Data'!H3="x"),"x",'Crisis Indicator Data'!L3/'Crisis Indicator Data'!H3)</f>
        <v>1.5173913043478262E-5</v>
      </c>
      <c r="Y6" s="147">
        <f t="shared" ref="Y6:Y37" si="9">IF(X6="x","x",IF(X6&lt;Y$4,0,IF(X6&gt;Y$3,5,ROUND(5-(Y$3-X6)/(Y$3-Y$4)*5,1))))</f>
        <v>0.8</v>
      </c>
      <c r="Z6" s="147">
        <f t="shared" ref="Z6:Z37" si="10">IF(AND(Y6="x",W6="x"),"x",ROUND(AVERAGE(W6,Y6),1))</f>
        <v>2.5</v>
      </c>
      <c r="AA6" s="147">
        <f t="shared" ref="AA6:AA37" si="11">IF(AND(V6="x",Z6="x"),"x",IF(OR(V6="x",Z6="x"),AVERAGE(V6,Z6),ROUND((5-GEOMEAN(((5-V6)/5*4+1),((5-Z6)/5*4+1)))/4*5,1)))</f>
        <v>4.0999999999999996</v>
      </c>
      <c r="AB6" s="167">
        <f t="shared" ref="AB6:AB37" si="12">IF(AND(R6="x",AA6="x"),"x",IF(OR(R6="x",AA6="x"),AVERAGE(R6,AA6),ROUND((5-GEOMEAN(((5-R6)/5*4+1),((5-AA6)/5*4+1)))/4*5,1)))</f>
        <v>4.5999999999999996</v>
      </c>
    </row>
    <row r="7" spans="1:28">
      <c r="A7" s="169" t="str">
        <f>'Crisis Indicator Data'!A4</f>
        <v>Drought in South-West Angola</v>
      </c>
      <c r="B7" s="170" t="str">
        <f>'Crisis Indicator Data'!B4</f>
        <v>Drought/drier conditions</v>
      </c>
      <c r="C7" s="170" t="str">
        <f>'Crisis Indicator Data'!C4</f>
        <v>AGO002</v>
      </c>
      <c r="D7" s="170" t="str">
        <f>'Crisis Indicator Data'!D4</f>
        <v>Angola</v>
      </c>
      <c r="E7" s="171" t="str">
        <f>'Crisis Indicator Data'!E4</f>
        <v>AGO</v>
      </c>
      <c r="F7" s="168">
        <f>IF('Crisis Indicator Data'!F4="x","x",IF(LOG('Crisis Indicator Data'!F4)&lt;F$4,0,IF(LOG('Crisis Indicator Data'!F4)&gt;F$3,5,ROUND(5-(F$3-LOG('Crisis Indicator Data'!F4))/(F$3-F$4)*5,1))))</f>
        <v>4.4000000000000004</v>
      </c>
      <c r="G7" s="165">
        <f>IF('Crisis Indicator Data'!F4="x","x",IF(LEN(E7)&gt;3,('Crisis Indicator Data'!F4/VLOOKUP('Impact of the crisis'!$C7,'Regional Crises'!$B$1:$R$66,4,FALSE)),'Crisis Indicator Data'!F4/VLOOKUP('Impact of the crisis'!$E7,'Country Indicator Data'!$B$4:$P$300,15,FALSE)))</f>
        <v>0.35852490575118312</v>
      </c>
      <c r="H7" s="147">
        <f t="shared" si="0"/>
        <v>1.7</v>
      </c>
      <c r="I7" s="147">
        <f t="shared" si="1"/>
        <v>3.0500000000000003</v>
      </c>
      <c r="J7" s="147">
        <f>IF('Crisis Indicator Data'!G4="x","x",IF(LOG('Crisis Indicator Data'!G4)&lt;J$4,0,IF(LOG('Crisis Indicator Data'!G4)&gt;J$3,5,ROUND(5-(J$3-LOG('Crisis Indicator Data'!G4))/(J$3-J$4)*5,1))))</f>
        <v>1.5</v>
      </c>
      <c r="K7" s="165">
        <f>IF('Crisis Indicator Data'!G4="x","x",IF(LEN(E7)&gt;3,('Crisis Indicator Data'!G4/VLOOKUP('Impact of the crisis'!$C7,'Regional Crises'!$B$1:$R$66,5,FALSE)),'Crisis Indicator Data'!G4/VLOOKUP('Impact of the crisis'!$E7,'Country Indicator Data'!$B$4:$P$300,14,FALSE)))</f>
        <v>7.4829931972789115E-2</v>
      </c>
      <c r="L7" s="147">
        <f t="shared" si="2"/>
        <v>0.3</v>
      </c>
      <c r="M7" s="147">
        <f t="shared" si="3"/>
        <v>0.9</v>
      </c>
      <c r="N7" s="147">
        <f t="shared" si="4"/>
        <v>2.1</v>
      </c>
      <c r="O7" s="147">
        <f>IF('Crisis Indicator Data'!H4="x","x",IF('Crisis Indicator Data'!H4=0,0,IF(LOG('Crisis Indicator Data'!H4)&lt;O$4,0,IF(LOG('Crisis Indicator Data'!H4)&gt;O$3,5,ROUND(5-(O$3-LOG('Crisis Indicator Data'!H4))/(O$3-O$4)*5,1)))))</f>
        <v>3.1</v>
      </c>
      <c r="P7" s="165">
        <f>IF('Crisis Indicator Data'!H4="x","x",'Crisis Indicator Data'!H4/'Crisis Indicator Data'!G4)</f>
        <v>0.82436363636363641</v>
      </c>
      <c r="Q7" s="147">
        <f t="shared" si="5"/>
        <v>4.0999999999999996</v>
      </c>
      <c r="R7" s="147">
        <f t="shared" si="6"/>
        <v>3.5999999999999996</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t="str">
        <f>IF('Crisis Indicator Data'!L4="x","x",IF('Crisis Indicator Data'!L4=0,0,IF(LOG('Crisis Indicator Data'!L4)&lt;W$4,0,IF(LOG('Crisis Indicator Data'!L4)&gt;W$3,5,ROUND(5-(W$3-LOG('Crisis Indicator Data'!L4))/(W$3-W$4)*5,1)))))</f>
        <v>x</v>
      </c>
      <c r="X7" s="166" t="str">
        <f>IF(OR('Crisis Indicator Data'!L4="x",'Crisis Indicator Data'!H4="x"),"x",'Crisis Indicator Data'!L4/'Crisis Indicator Data'!H4)</f>
        <v>x</v>
      </c>
      <c r="Y7" s="147" t="str">
        <f t="shared" si="9"/>
        <v>x</v>
      </c>
      <c r="Z7" s="147" t="str">
        <f t="shared" si="10"/>
        <v>x</v>
      </c>
      <c r="AA7" s="147">
        <f t="shared" si="11"/>
        <v>0</v>
      </c>
      <c r="AB7" s="167">
        <f t="shared" si="12"/>
        <v>2.2000000000000002</v>
      </c>
    </row>
    <row r="8" spans="1:28">
      <c r="A8" s="169" t="str">
        <f>'Crisis Indicator Data'!A5</f>
        <v>Complex in Burundi</v>
      </c>
      <c r="B8" s="170" t="str">
        <f>'Crisis Indicator Data'!B5</f>
        <v>International Displacement</v>
      </c>
      <c r="C8" s="170" t="str">
        <f>'Crisis Indicator Data'!C5</f>
        <v>BDI001</v>
      </c>
      <c r="D8" s="170" t="str">
        <f>'Crisis Indicator Data'!D5</f>
        <v>Burundi</v>
      </c>
      <c r="E8" s="171" t="str">
        <f>'Crisis Indicator Data'!E5</f>
        <v>BDI</v>
      </c>
      <c r="F8" s="168">
        <f>IF('Crisis Indicator Data'!F5="x","x",IF(LOG('Crisis Indicator Data'!F5)&lt;F$4,0,IF(LOG('Crisis Indicator Data'!F5)&gt;F$3,5,ROUND(5-(F$3-LOG('Crisis Indicator Data'!F5))/(F$3-F$4)*5,1))))</f>
        <v>2.2999999999999998</v>
      </c>
      <c r="G8" s="165">
        <f>IF('Crisis Indicator Data'!F5="x","x",IF(LEN(E8)&gt;3,('Crisis Indicator Data'!F5/VLOOKUP('Impact of the crisis'!$C8,'Regional Crises'!$B$1:$R$66,4,FALSE)),'Crisis Indicator Data'!F5/VLOOKUP('Impact of the crisis'!$E8,'Country Indicator Data'!$B$4:$P$300,15,FALSE)))</f>
        <v>1</v>
      </c>
      <c r="H8" s="147">
        <f t="shared" si="0"/>
        <v>5</v>
      </c>
      <c r="I8" s="147">
        <f t="shared" si="1"/>
        <v>3.65</v>
      </c>
      <c r="J8" s="147">
        <f>IF('Crisis Indicator Data'!G5="x","x",IF(LOG('Crisis Indicator Data'!G5)&lt;J$4,0,IF(LOG('Crisis Indicator Data'!G5)&gt;J$3,5,ROUND(5-(J$3-LOG('Crisis Indicator Data'!G5))/(J$3-J$4)*5,1))))</f>
        <v>3.6</v>
      </c>
      <c r="K8" s="165">
        <f>IF('Crisis Indicator Data'!G5="x","x",IF(LEN(E8)&gt;3,('Crisis Indicator Data'!G5/VLOOKUP('Impact of the crisis'!$C8,'Regional Crises'!$B$1:$R$66,5,FALSE)),'Crisis Indicator Data'!G5/VLOOKUP('Impact of the crisis'!$E8,'Country Indicator Data'!$B$4:$P$300,14,FALSE)))</f>
        <v>1</v>
      </c>
      <c r="L8" s="147">
        <f t="shared" si="2"/>
        <v>5</v>
      </c>
      <c r="M8" s="147">
        <f t="shared" si="3"/>
        <v>4.3</v>
      </c>
      <c r="N8" s="147">
        <f t="shared" si="4"/>
        <v>4</v>
      </c>
      <c r="O8" s="147">
        <f>IF('Crisis Indicator Data'!H5="x","x",IF('Crisis Indicator Data'!H5=0,0,IF(LOG('Crisis Indicator Data'!H5)&lt;O$4,0,IF(LOG('Crisis Indicator Data'!H5)&gt;O$3,5,ROUND(5-(O$3-LOG('Crisis Indicator Data'!H5))/(O$3-O$4)*5,1)))))</f>
        <v>3.9</v>
      </c>
      <c r="P8" s="165">
        <f>IF('Crisis Indicator Data'!H5="x","x",'Crisis Indicator Data'!H5/'Crisis Indicator Data'!G5)</f>
        <v>0.58084465782407035</v>
      </c>
      <c r="Q8" s="147">
        <f t="shared" si="5"/>
        <v>2.9</v>
      </c>
      <c r="R8" s="147">
        <f t="shared" si="6"/>
        <v>3.4</v>
      </c>
      <c r="S8" s="147">
        <f>IF('Crisis Indicator Data'!I5="x","x",IF('Crisis Indicator Data'!I5=0,0,IF(LOG('Crisis Indicator Data'!I5)&lt;S$4,0,IF(LOG('Crisis Indicator Data'!I5)&gt;S$3,5,ROUND(5-(S$3-LOG('Crisis Indicator Data'!I5))/(S$3-S$4)*5,1)))))</f>
        <v>4</v>
      </c>
      <c r="T8" s="165">
        <f>IF('Crisis Indicator Data'!H5="x","x",IF('Crisis Indicator Data'!I5="x","x",'Crisis Indicator Data'!I5/'Crisis Indicator Data'!H5))</f>
        <v>8.5598206780610822E-2</v>
      </c>
      <c r="U8" s="147">
        <f t="shared" si="7"/>
        <v>2.9</v>
      </c>
      <c r="V8" s="147">
        <f t="shared" si="8"/>
        <v>3.5</v>
      </c>
      <c r="W8" s="147">
        <f>IF('Crisis Indicator Data'!L5="x","x",IF('Crisis Indicator Data'!L5=0,0,IF(LOG('Crisis Indicator Data'!L5)&lt;W$4,0,IF(LOG('Crisis Indicator Data'!L5)&gt;W$3,5,ROUND(5-(W$3-LOG('Crisis Indicator Data'!L5))/(W$3-W$4)*5,1)))))</f>
        <v>2.7</v>
      </c>
      <c r="X8" s="166">
        <f>IF(OR('Crisis Indicator Data'!L5="x",'Crisis Indicator Data'!H5="x"),"x",'Crisis Indicator Data'!L5/'Crisis Indicator Data'!H5)</f>
        <v>1.0226954328943681E-5</v>
      </c>
      <c r="Y8" s="147">
        <f t="shared" si="9"/>
        <v>0.5</v>
      </c>
      <c r="Z8" s="147">
        <f t="shared" si="10"/>
        <v>1.6</v>
      </c>
      <c r="AA8" s="147">
        <f t="shared" si="11"/>
        <v>2.7</v>
      </c>
      <c r="AB8" s="167">
        <f t="shared" si="12"/>
        <v>3.1</v>
      </c>
    </row>
    <row r="9" spans="1:28">
      <c r="A9" s="169" t="str">
        <f>'Crisis Indicator Data'!A6</f>
        <v>Conflict in northern region</v>
      </c>
      <c r="B9" s="170" t="str">
        <f>'Crisis Indicator Data'!B6</f>
        <v>Conflict/ Violence,International Displacement,Floods</v>
      </c>
      <c r="C9" s="170" t="str">
        <f>'Crisis Indicator Data'!C6</f>
        <v>BEN002</v>
      </c>
      <c r="D9" s="170" t="str">
        <f>'Crisis Indicator Data'!D6</f>
        <v>Benin</v>
      </c>
      <c r="E9" s="171" t="str">
        <f>'Crisis Indicator Data'!E6</f>
        <v>BEN</v>
      </c>
      <c r="F9" s="168">
        <f>IF('Crisis Indicator Data'!F6="x","x",IF(LOG('Crisis Indicator Data'!F6)&lt;F$4,0,IF(LOG('Crisis Indicator Data'!F6)&gt;F$3,5,ROUND(5-(F$3-LOG('Crisis Indicator Data'!F6))/(F$3-F$4)*5,1))))</f>
        <v>2.8</v>
      </c>
      <c r="G9" s="165">
        <f>IF('Crisis Indicator Data'!F6="x","x",IF(LEN(E9)&gt;3,('Crisis Indicator Data'!F6/VLOOKUP('Impact of the crisis'!$C9,'Regional Crises'!$B$1:$R$66,4,FALSE)),'Crisis Indicator Data'!F6/VLOOKUP('Impact of the crisis'!$E9,'Country Indicator Data'!$B$4:$P$300,15,FALSE)))</f>
        <v>0.42242816601631783</v>
      </c>
      <c r="H9" s="147">
        <f t="shared" si="0"/>
        <v>2.1</v>
      </c>
      <c r="I9" s="147">
        <f t="shared" si="1"/>
        <v>2.4500000000000002</v>
      </c>
      <c r="J9" s="147">
        <f>IF('Crisis Indicator Data'!G6="x","x",IF(LOG('Crisis Indicator Data'!G6)&lt;J$4,0,IF(LOG('Crisis Indicator Data'!G6)&gt;J$3,5,ROUND(5-(J$3-LOG('Crisis Indicator Data'!G6))/(J$3-J$4)*5,1))))</f>
        <v>1.3</v>
      </c>
      <c r="K9" s="165">
        <f>IF('Crisis Indicator Data'!G6="x","x",IF(LEN(E9)&gt;3,('Crisis Indicator Data'!G6/VLOOKUP('Impact of the crisis'!$C9,'Regional Crises'!$B$1:$R$66,5,FALSE)),'Crisis Indicator Data'!G6/VLOOKUP('Impact of the crisis'!$E9,'Country Indicator Data'!$B$4:$P$300,14,FALSE)))</f>
        <v>0.16602133007268527</v>
      </c>
      <c r="L9" s="147">
        <f t="shared" si="2"/>
        <v>0.8</v>
      </c>
      <c r="M9" s="147">
        <f t="shared" si="3"/>
        <v>1.05</v>
      </c>
      <c r="N9" s="147">
        <f t="shared" si="4"/>
        <v>1.8</v>
      </c>
      <c r="O9" s="147">
        <f>IF('Crisis Indicator Data'!H6="x","x",IF('Crisis Indicator Data'!H6=0,0,IF(LOG('Crisis Indicator Data'!H6)&lt;O$4,0,IF(LOG('Crisis Indicator Data'!H6)&gt;O$3,5,ROUND(5-(O$3-LOG('Crisis Indicator Data'!H6))/(O$3-O$4)*5,1)))))</f>
        <v>2.1</v>
      </c>
      <c r="P9" s="165">
        <f>IF('Crisis Indicator Data'!H6="x","x",'Crisis Indicator Data'!H6/'Crisis Indicator Data'!G6)</f>
        <v>0.24754500818330605</v>
      </c>
      <c r="Q9" s="147">
        <f t="shared" si="5"/>
        <v>1.2</v>
      </c>
      <c r="R9" s="147">
        <f t="shared" si="6"/>
        <v>1.65</v>
      </c>
      <c r="S9" s="147">
        <f>IF('Crisis Indicator Data'!I6="x","x",IF('Crisis Indicator Data'!I6=0,0,IF(LOG('Crisis Indicator Data'!I6)&lt;S$4,0,IF(LOG('Crisis Indicator Data'!I6)&gt;S$3,5,ROUND(5-(S$3-LOG('Crisis Indicator Data'!I6))/(S$3-S$4)*5,1)))))</f>
        <v>2.2000000000000002</v>
      </c>
      <c r="T9" s="165">
        <f>IF('Crisis Indicator Data'!H6="x","x",IF('Crisis Indicator Data'!I6="x","x",'Crisis Indicator Data'!I6/'Crisis Indicator Data'!H6))</f>
        <v>5.9504132231404959E-2</v>
      </c>
      <c r="U9" s="147">
        <f t="shared" si="7"/>
        <v>2</v>
      </c>
      <c r="V9" s="147">
        <f t="shared" si="8"/>
        <v>2.1</v>
      </c>
      <c r="W9" s="147">
        <f>IF('Crisis Indicator Data'!L6="x","x",IF('Crisis Indicator Data'!L6=0,0,IF(LOG('Crisis Indicator Data'!L6)&lt;W$4,0,IF(LOG('Crisis Indicator Data'!L6)&gt;W$3,5,ROUND(5-(W$3-LOG('Crisis Indicator Data'!L6))/(W$3-W$4)*5,1)))))</f>
        <v>3.4</v>
      </c>
      <c r="X9" s="166">
        <f>IF(OR('Crisis Indicator Data'!L6="x",'Crisis Indicator Data'!H6="x"),"x",'Crisis Indicator Data'!L6/'Crisis Indicator Data'!H6)</f>
        <v>4.0826446280991738E-4</v>
      </c>
      <c r="Y9" s="147">
        <f t="shared" si="9"/>
        <v>5</v>
      </c>
      <c r="Z9" s="147">
        <f t="shared" si="10"/>
        <v>4.2</v>
      </c>
      <c r="AA9" s="147">
        <f t="shared" si="11"/>
        <v>3.3</v>
      </c>
      <c r="AB9" s="167">
        <f t="shared" si="12"/>
        <v>2.6</v>
      </c>
    </row>
    <row r="10" spans="1:28">
      <c r="A10" s="169" t="str">
        <f>'Crisis Indicator Data'!A7</f>
        <v>Conflict in Burkina Faso</v>
      </c>
      <c r="B10" s="170" t="str">
        <f>'Crisis Indicator Data'!B7</f>
        <v>Conflict/ Violence</v>
      </c>
      <c r="C10" s="170" t="str">
        <f>'Crisis Indicator Data'!C7</f>
        <v>BFA002</v>
      </c>
      <c r="D10" s="170" t="str">
        <f>'Crisis Indicator Data'!D7</f>
        <v>Burkina Faso</v>
      </c>
      <c r="E10" s="171" t="str">
        <f>'Crisis Indicator Data'!E7</f>
        <v>BFA</v>
      </c>
      <c r="F10" s="168">
        <f>IF('Crisis Indicator Data'!F7="x","x",IF(LOG('Crisis Indicator Data'!F7)&lt;F$4,0,IF(LOG('Crisis Indicator Data'!F7)&gt;F$3,5,ROUND(5-(F$3-LOG('Crisis Indicator Data'!F7))/(F$3-F$4)*5,1))))</f>
        <v>4.0999999999999996</v>
      </c>
      <c r="G10" s="165">
        <f>IF('Crisis Indicator Data'!F7="x","x",IF(LEN(E10)&gt;3,('Crisis Indicator Data'!F7/VLOOKUP('Impact of the crisis'!$C10,'Regional Crises'!$B$1:$R$66,4,FALSE)),'Crisis Indicator Data'!F7/VLOOKUP('Impact of the crisis'!$E10,'Country Indicator Data'!$B$4:$P$300,15,FALSE)))</f>
        <v>1</v>
      </c>
      <c r="H10" s="147">
        <f t="shared" si="0"/>
        <v>5</v>
      </c>
      <c r="I10" s="147">
        <f t="shared" si="1"/>
        <v>4.55</v>
      </c>
      <c r="J10" s="147">
        <f>IF('Crisis Indicator Data'!G7="x","x",IF(LOG('Crisis Indicator Data'!G7)&lt;J$4,0,IF(LOG('Crisis Indicator Data'!G7)&gt;J$3,5,ROUND(5-(J$3-LOG('Crisis Indicator Data'!G7))/(J$3-J$4)*5,1))))</f>
        <v>4.5999999999999996</v>
      </c>
      <c r="K10" s="165">
        <f>IF('Crisis Indicator Data'!G7="x","x",IF(LEN(E10)&gt;3,('Crisis Indicator Data'!G7/VLOOKUP('Impact of the crisis'!$C10,'Regional Crises'!$B$1:$R$66,5,FALSE)),'Crisis Indicator Data'!G7/VLOOKUP('Impact of the crisis'!$E10,'Country Indicator Data'!$B$4:$P$300,14,FALSE)))</f>
        <v>0.9776069518716578</v>
      </c>
      <c r="L10" s="147">
        <f t="shared" si="2"/>
        <v>4.9000000000000004</v>
      </c>
      <c r="M10" s="147">
        <f t="shared" si="3"/>
        <v>4.75</v>
      </c>
      <c r="N10" s="147">
        <f t="shared" si="4"/>
        <v>4.7</v>
      </c>
      <c r="O10" s="147">
        <f>IF('Crisis Indicator Data'!H7="x","x",IF('Crisis Indicator Data'!H7=0,0,IF(LOG('Crisis Indicator Data'!H7)&lt;O$4,0,IF(LOG('Crisis Indicator Data'!H7)&gt;O$3,5,ROUND(5-(O$3-LOG('Crisis Indicator Data'!H7))/(O$3-O$4)*5,1)))))</f>
        <v>3.8</v>
      </c>
      <c r="P10" s="165">
        <f>IF('Crisis Indicator Data'!H7="x","x",'Crisis Indicator Data'!H7/'Crisis Indicator Data'!G7)</f>
        <v>0.25277777777777777</v>
      </c>
      <c r="Q10" s="147">
        <f t="shared" si="5"/>
        <v>1.2</v>
      </c>
      <c r="R10" s="147">
        <f t="shared" si="6"/>
        <v>2.5</v>
      </c>
      <c r="S10" s="147">
        <f>IF('Crisis Indicator Data'!I7="x","x",IF('Crisis Indicator Data'!I7=0,0,IF(LOG('Crisis Indicator Data'!I7)&lt;S$4,0,IF(LOG('Crisis Indicator Data'!I7)&gt;S$3,5,ROUND(5-(S$3-LOG('Crisis Indicator Data'!I7))/(S$3-S$4)*5,1)))))</f>
        <v>4.7</v>
      </c>
      <c r="T10" s="165">
        <f>IF('Crisis Indicator Data'!H7="x","x",IF('Crisis Indicator Data'!I7="x","x",'Crisis Indicator Data'!I7/'Crisis Indicator Data'!H7))</f>
        <v>0.35570583262890954</v>
      </c>
      <c r="U10" s="147">
        <f t="shared" si="7"/>
        <v>5</v>
      </c>
      <c r="V10" s="147">
        <f t="shared" si="8"/>
        <v>4.9000000000000004</v>
      </c>
      <c r="W10" s="147">
        <f>IF('Crisis Indicator Data'!L7="x","x",IF('Crisis Indicator Data'!L7=0,0,IF(LOG('Crisis Indicator Data'!L7)&lt;W$4,0,IF(LOG('Crisis Indicator Data'!L7)&gt;W$3,5,ROUND(5-(W$3-LOG('Crisis Indicator Data'!L7))/(W$3-W$4)*5,1)))))</f>
        <v>5</v>
      </c>
      <c r="X10" s="166">
        <f>IF(OR('Crisis Indicator Data'!L7="x",'Crisis Indicator Data'!H7="x"),"x",'Crisis Indicator Data'!L7/'Crisis Indicator Data'!H7)</f>
        <v>5.207100591715976E-4</v>
      </c>
      <c r="Y10" s="147">
        <f t="shared" si="9"/>
        <v>5</v>
      </c>
      <c r="Z10" s="147">
        <f t="shared" si="10"/>
        <v>5</v>
      </c>
      <c r="AA10" s="147">
        <f t="shared" si="11"/>
        <v>5</v>
      </c>
      <c r="AB10" s="167">
        <f t="shared" si="12"/>
        <v>4.0999999999999996</v>
      </c>
    </row>
    <row r="11" spans="1:28">
      <c r="A11" s="169" t="str">
        <f>'Crisis Indicator Data'!A8</f>
        <v>Mutliple crises in Bangladesh</v>
      </c>
      <c r="B11" s="170" t="str">
        <f>'Crisis Indicator Data'!B8</f>
        <v>International Displacement,Floods,Cyclone,Political/economic crisis</v>
      </c>
      <c r="C11" s="170" t="str">
        <f>'Crisis Indicator Data'!C8</f>
        <v>BGD001</v>
      </c>
      <c r="D11" s="170" t="str">
        <f>'Crisis Indicator Data'!D8</f>
        <v>Bangladesh</v>
      </c>
      <c r="E11" s="171" t="str">
        <f>'Crisis Indicator Data'!E8</f>
        <v>BGD</v>
      </c>
      <c r="F11" s="168">
        <f>IF('Crisis Indicator Data'!F8="x","x",IF(LOG('Crisis Indicator Data'!F8)&lt;F$4,0,IF(LOG('Crisis Indicator Data'!F8)&gt;F$3,5,ROUND(5-(F$3-LOG('Crisis Indicator Data'!F8))/(F$3-F$4)*5,1))))</f>
        <v>3.3</v>
      </c>
      <c r="G11" s="165">
        <f>IF('Crisis Indicator Data'!F8="x","x",IF(LEN(E11)&gt;3,('Crisis Indicator Data'!F8/VLOOKUP('Impact of the crisis'!$C11,'Regional Crises'!$B$1:$R$66,4,FALSE)),'Crisis Indicator Data'!F8/VLOOKUP('Impact of the crisis'!$E11,'Country Indicator Data'!$B$4:$P$300,15,FALSE)))</f>
        <v>0.68733963278789278</v>
      </c>
      <c r="H11" s="147">
        <f t="shared" si="0"/>
        <v>3.4</v>
      </c>
      <c r="I11" s="147">
        <f t="shared" si="1"/>
        <v>3.3499999999999996</v>
      </c>
      <c r="J11" s="147">
        <f>IF('Crisis Indicator Data'!G8="x","x",IF(LOG('Crisis Indicator Data'!G8)&lt;J$4,0,IF(LOG('Crisis Indicator Data'!G8)&gt;J$3,5,ROUND(5-(J$3-LOG('Crisis Indicator Data'!G8))/(J$3-J$4)*5,1))))</f>
        <v>5</v>
      </c>
      <c r="K11" s="165">
        <f>IF('Crisis Indicator Data'!G8="x","x",IF(LEN(E11)&gt;3,('Crisis Indicator Data'!G8/VLOOKUP('Impact of the crisis'!$C11,'Regional Crises'!$B$1:$R$66,5,FALSE)),'Crisis Indicator Data'!G8/VLOOKUP('Impact of the crisis'!$E11,'Country Indicator Data'!$B$4:$P$300,14,FALSE)))</f>
        <v>0.53230855651583686</v>
      </c>
      <c r="L11" s="147">
        <f t="shared" si="2"/>
        <v>2.6</v>
      </c>
      <c r="M11" s="147">
        <f t="shared" si="3"/>
        <v>3.8</v>
      </c>
      <c r="N11" s="147">
        <f t="shared" si="4"/>
        <v>3.6</v>
      </c>
      <c r="O11" s="147">
        <f>IF('Crisis Indicator Data'!H8="x","x",IF('Crisis Indicator Data'!H8=0,0,IF(LOG('Crisis Indicator Data'!H8)&lt;O$4,0,IF(LOG('Crisis Indicator Data'!H8)&gt;O$3,5,ROUND(5-(O$3-LOG('Crisis Indicator Data'!H8))/(O$3-O$4)*5,1)))))</f>
        <v>5</v>
      </c>
      <c r="P11" s="165">
        <f>IF('Crisis Indicator Data'!H8="x","x",'Crisis Indicator Data'!H8/'Crisis Indicator Data'!G8)</f>
        <v>0.63309186444031618</v>
      </c>
      <c r="Q11" s="147">
        <f t="shared" si="5"/>
        <v>3.1</v>
      </c>
      <c r="R11" s="147">
        <f t="shared" si="6"/>
        <v>4.05</v>
      </c>
      <c r="S11" s="147">
        <f>IF('Crisis Indicator Data'!I8="x","x",IF('Crisis Indicator Data'!I8=0,0,IF(LOG('Crisis Indicator Data'!I8)&lt;S$4,0,IF(LOG('Crisis Indicator Data'!I8)&gt;S$3,5,ROUND(5-(S$3-LOG('Crisis Indicator Data'!I8))/(S$3-S$4)*5,1)))))</f>
        <v>4.3</v>
      </c>
      <c r="T11" s="165">
        <f>IF('Crisis Indicator Data'!H8="x","x",IF('Crisis Indicator Data'!I8="x","x",'Crisis Indicator Data'!I8/'Crisis Indicator Data'!H8))</f>
        <v>1.857864671053774E-2</v>
      </c>
      <c r="U11" s="147">
        <f t="shared" si="7"/>
        <v>0.6</v>
      </c>
      <c r="V11" s="147">
        <f t="shared" si="8"/>
        <v>2.5</v>
      </c>
      <c r="W11" s="147">
        <f>IF('Crisis Indicator Data'!L8="x","x",IF('Crisis Indicator Data'!L8=0,0,IF(LOG('Crisis Indicator Data'!L8)&lt;W$4,0,IF(LOG('Crisis Indicator Data'!L8)&gt;W$3,5,ROUND(5-(W$3-LOG('Crisis Indicator Data'!L8))/(W$3-W$4)*5,1)))))</f>
        <v>1.4</v>
      </c>
      <c r="X11" s="166">
        <f>IF(OR('Crisis Indicator Data'!L8="x",'Crisis Indicator Data'!H8="x"),"x",'Crisis Indicator Data'!L8/'Crisis Indicator Data'!H8)</f>
        <v>1.7363221224801625E-7</v>
      </c>
      <c r="Y11" s="147">
        <f t="shared" si="9"/>
        <v>0</v>
      </c>
      <c r="Z11" s="147">
        <f t="shared" si="10"/>
        <v>0.7</v>
      </c>
      <c r="AA11" s="147">
        <f t="shared" si="11"/>
        <v>1.7</v>
      </c>
      <c r="AB11" s="167">
        <f t="shared" si="12"/>
        <v>3.1</v>
      </c>
    </row>
    <row r="12" spans="1:28">
      <c r="A12" s="169" t="str">
        <f>'Crisis Indicator Data'!A9</f>
        <v>Rohingya refugee crisis</v>
      </c>
      <c r="B12" s="170" t="str">
        <f>'Crisis Indicator Data'!B9</f>
        <v>International Displacement</v>
      </c>
      <c r="C12" s="170" t="str">
        <f>'Crisis Indicator Data'!C9</f>
        <v>BGD002</v>
      </c>
      <c r="D12" s="170" t="str">
        <f>'Crisis Indicator Data'!D9</f>
        <v>Bangladesh</v>
      </c>
      <c r="E12" s="171" t="str">
        <f>'Crisis Indicator Data'!E9</f>
        <v>BGD</v>
      </c>
      <c r="F12" s="168">
        <f>IF('Crisis Indicator Data'!F9="x","x",IF(LOG('Crisis Indicator Data'!F9)&lt;F$4,0,IF(LOG('Crisis Indicator Data'!F9)&gt;F$3,5,ROUND(5-(F$3-LOG('Crisis Indicator Data'!F9))/(F$3-F$4)*5,1))))</f>
        <v>0</v>
      </c>
      <c r="G12" s="165">
        <f>IF('Crisis Indicator Data'!F9="x","x",IF(LEN(E12)&gt;3,('Crisis Indicator Data'!F9/VLOOKUP('Impact of the crisis'!$C12,'Regional Crises'!$B$1:$R$66,4,FALSE)),'Crisis Indicator Data'!F9/VLOOKUP('Impact of the crisis'!$E12,'Country Indicator Data'!$B$4:$P$300,15,FALSE)))</f>
        <v>5.4579396174233696E-3</v>
      </c>
      <c r="H12" s="147">
        <f t="shared" si="0"/>
        <v>0</v>
      </c>
      <c r="I12" s="147">
        <f t="shared" si="1"/>
        <v>0</v>
      </c>
      <c r="J12" s="147">
        <f>IF('Crisis Indicator Data'!G9="x","x",IF(LOG('Crisis Indicator Data'!G9)&lt;J$4,0,IF(LOG('Crisis Indicator Data'!G9)&gt;J$3,5,ROUND(5-(J$3-LOG('Crisis Indicator Data'!G9))/(J$3-J$4)*5,1))))</f>
        <v>0.7</v>
      </c>
      <c r="K12" s="165">
        <f>IF('Crisis Indicator Data'!G9="x","x",IF(LEN(E12)&gt;3,('Crisis Indicator Data'!G9/VLOOKUP('Impact of the crisis'!$C12,'Regional Crises'!$B$1:$R$66,5,FALSE)),'Crisis Indicator Data'!G9/VLOOKUP('Impact of the crisis'!$E12,'Country Indicator Data'!$B$4:$P$300,14,FALSE)))</f>
        <v>9.7542993229919432E-3</v>
      </c>
      <c r="L12" s="147">
        <f t="shared" si="2"/>
        <v>0</v>
      </c>
      <c r="M12" s="147">
        <f t="shared" si="3"/>
        <v>0.35</v>
      </c>
      <c r="N12" s="147">
        <f t="shared" si="4"/>
        <v>0.2</v>
      </c>
      <c r="O12" s="147">
        <f>IF('Crisis Indicator Data'!H9="x","x",IF('Crisis Indicator Data'!H9=0,0,IF(LOG('Crisis Indicator Data'!H9)&lt;O$4,0,IF(LOG('Crisis Indicator Data'!H9)&gt;O$3,5,ROUND(5-(O$3-LOG('Crisis Indicator Data'!H9))/(O$3-O$4)*5,1)))))</f>
        <v>2.9</v>
      </c>
      <c r="P12" s="165">
        <f>IF('Crisis Indicator Data'!H9="x","x",'Crisis Indicator Data'!H9/'Crisis Indicator Data'!G9)</f>
        <v>1</v>
      </c>
      <c r="Q12" s="147">
        <f t="shared" si="5"/>
        <v>5</v>
      </c>
      <c r="R12" s="147">
        <f t="shared" si="6"/>
        <v>3.95</v>
      </c>
      <c r="S12" s="147">
        <f>IF('Crisis Indicator Data'!I9="x","x",IF('Crisis Indicator Data'!I9=0,0,IF(LOG('Crisis Indicator Data'!I9)&lt;S$4,0,IF(LOG('Crisis Indicator Data'!I9)&gt;S$3,5,ROUND(5-(S$3-LOG('Crisis Indicator Data'!I9))/(S$3-S$4)*5,1)))))</f>
        <v>4.3</v>
      </c>
      <c r="T12" s="165">
        <f>IF('Crisis Indicator Data'!H9="x","x",IF('Crisis Indicator Data'!I9="x","x",'Crisis Indicator Data'!I9/'Crisis Indicator Data'!H9))</f>
        <v>0.641871625674865</v>
      </c>
      <c r="U12" s="147">
        <f t="shared" si="7"/>
        <v>5</v>
      </c>
      <c r="V12" s="147">
        <f t="shared" si="8"/>
        <v>4.7</v>
      </c>
      <c r="W12" s="147">
        <f>IF('Crisis Indicator Data'!L9="x","x",IF('Crisis Indicator Data'!L9=0,0,IF(LOG('Crisis Indicator Data'!L9)&lt;W$4,0,IF(LOG('Crisis Indicator Data'!L9)&gt;W$3,5,ROUND(5-(W$3-LOG('Crisis Indicator Data'!L9))/(W$3-W$4)*5,1)))))</f>
        <v>1.4</v>
      </c>
      <c r="X12" s="166">
        <f>IF(OR('Crisis Indicator Data'!L9="x",'Crisis Indicator Data'!H9="x"),"x",'Crisis Indicator Data'!L9/'Crisis Indicator Data'!H9)</f>
        <v>5.9988002399520097E-6</v>
      </c>
      <c r="Y12" s="147">
        <f t="shared" si="9"/>
        <v>0.3</v>
      </c>
      <c r="Z12" s="147">
        <f t="shared" si="10"/>
        <v>0.9</v>
      </c>
      <c r="AA12" s="147">
        <f t="shared" si="11"/>
        <v>3.4</v>
      </c>
      <c r="AB12" s="167">
        <f t="shared" si="12"/>
        <v>3.7</v>
      </c>
    </row>
    <row r="13" spans="1:28">
      <c r="A13" s="169" t="str">
        <f>'Crisis Indicator Data'!A10</f>
        <v>Food Security Crisis in Bangladesh</v>
      </c>
      <c r="B13" s="170" t="str">
        <f>'Crisis Indicator Data'!B10</f>
        <v>Cyclone,Floods,Political/economic crisis</v>
      </c>
      <c r="C13" s="170" t="str">
        <f>'Crisis Indicator Data'!C10</f>
        <v>BGD012</v>
      </c>
      <c r="D13" s="170" t="str">
        <f>'Crisis Indicator Data'!D10</f>
        <v>Bangladesh</v>
      </c>
      <c r="E13" s="171" t="str">
        <f>'Crisis Indicator Data'!E10</f>
        <v>BGD</v>
      </c>
      <c r="F13" s="168">
        <f>IF('Crisis Indicator Data'!F10="x","x",IF(LOG('Crisis Indicator Data'!F10)&lt;F$4,0,IF(LOG('Crisis Indicator Data'!F10)&gt;F$3,5,ROUND(5-(F$3-LOG('Crisis Indicator Data'!F10))/(F$3-F$4)*5,1))))</f>
        <v>3.3</v>
      </c>
      <c r="G13" s="165">
        <f>IF('Crisis Indicator Data'!F10="x","x",IF(LEN(E13)&gt;3,('Crisis Indicator Data'!F10/VLOOKUP('Impact of the crisis'!$C13,'Regional Crises'!$B$1:$R$66,4,FALSE)),'Crisis Indicator Data'!F10/VLOOKUP('Impact of the crisis'!$E13,'Country Indicator Data'!$B$4:$P$300,15,FALSE)))</f>
        <v>0.68733963278789278</v>
      </c>
      <c r="H13" s="147">
        <f t="shared" si="0"/>
        <v>3.4</v>
      </c>
      <c r="I13" s="147">
        <f t="shared" si="1"/>
        <v>3.3499999999999996</v>
      </c>
      <c r="J13" s="147">
        <f>IF('Crisis Indicator Data'!G10="x","x",IF(LOG('Crisis Indicator Data'!G10)&lt;J$4,0,IF(LOG('Crisis Indicator Data'!G10)&gt;J$3,5,ROUND(5-(J$3-LOG('Crisis Indicator Data'!G10))/(J$3-J$4)*5,1))))</f>
        <v>5</v>
      </c>
      <c r="K13" s="165">
        <f>IF('Crisis Indicator Data'!G10="x","x",IF(LEN(E13)&gt;3,('Crisis Indicator Data'!G10/VLOOKUP('Impact of the crisis'!$C13,'Regional Crises'!$B$1:$R$66,5,FALSE)),'Crisis Indicator Data'!G10/VLOOKUP('Impact of the crisis'!$E13,'Country Indicator Data'!$B$4:$P$300,14,FALSE)))</f>
        <v>0.52255425719284487</v>
      </c>
      <c r="L13" s="147">
        <f t="shared" si="2"/>
        <v>2.6</v>
      </c>
      <c r="M13" s="147">
        <f t="shared" si="3"/>
        <v>3.8</v>
      </c>
      <c r="N13" s="147">
        <f t="shared" si="4"/>
        <v>3.6</v>
      </c>
      <c r="O13" s="147">
        <f>IF('Crisis Indicator Data'!H10="x","x",IF('Crisis Indicator Data'!H10=0,0,IF(LOG('Crisis Indicator Data'!H10)&lt;O$4,0,IF(LOG('Crisis Indicator Data'!H10)&gt;O$3,5,ROUND(5-(O$3-LOG('Crisis Indicator Data'!H10))/(O$3-O$4)*5,1)))))</f>
        <v>5</v>
      </c>
      <c r="P13" s="165">
        <f>IF('Crisis Indicator Data'!H10="x","x",'Crisis Indicator Data'!H10/'Crisis Indicator Data'!G10)</f>
        <v>0.62624294544477288</v>
      </c>
      <c r="Q13" s="147">
        <f t="shared" si="5"/>
        <v>3.1</v>
      </c>
      <c r="R13" s="147">
        <f t="shared" si="6"/>
        <v>4.05</v>
      </c>
      <c r="S13" s="147">
        <f>IF('Crisis Indicator Data'!I10="x","x",IF('Crisis Indicator Data'!I10=0,0,IF(LOG('Crisis Indicator Data'!I10)&lt;S$4,0,IF(LOG('Crisis Indicator Data'!I10)&gt;S$3,5,ROUND(5-(S$3-LOG('Crisis Indicator Data'!I10))/(S$3-S$4)*5,1)))))</f>
        <v>0</v>
      </c>
      <c r="T13" s="165">
        <f>IF('Crisis Indicator Data'!H10="x","x",IF('Crisis Indicator Data'!I10="x","x",'Crisis Indicator Data'!I10/'Crisis Indicator Data'!H10))</f>
        <v>0</v>
      </c>
      <c r="U13" s="147">
        <f t="shared" si="7"/>
        <v>0</v>
      </c>
      <c r="V13" s="147">
        <f t="shared" si="8"/>
        <v>0</v>
      </c>
      <c r="W13" s="147">
        <f>IF('Crisis Indicator Data'!L10="x","x",IF('Crisis Indicator Data'!L10=0,0,IF(LOG('Crisis Indicator Data'!L10)&lt;W$4,0,IF(LOG('Crisis Indicator Data'!L10)&gt;W$3,5,ROUND(5-(W$3-LOG('Crisis Indicator Data'!L10))/(W$3-W$4)*5,1)))))</f>
        <v>0</v>
      </c>
      <c r="X13" s="166">
        <f>IF(OR('Crisis Indicator Data'!L10="x",'Crisis Indicator Data'!H10="x"),"x",'Crisis Indicator Data'!L10/'Crisis Indicator Data'!H10)</f>
        <v>0</v>
      </c>
      <c r="Y13" s="147">
        <f t="shared" si="9"/>
        <v>0</v>
      </c>
      <c r="Z13" s="147">
        <f t="shared" si="10"/>
        <v>0</v>
      </c>
      <c r="AA13" s="147">
        <f t="shared" si="11"/>
        <v>0</v>
      </c>
      <c r="AB13" s="167">
        <f t="shared" si="12"/>
        <v>2.5</v>
      </c>
    </row>
    <row r="14" spans="1:28">
      <c r="A14" s="169" t="str">
        <f>'Crisis Indicator Data'!A11</f>
        <v>Displacement from Russia-Ukraine conflict in Bulgaria</v>
      </c>
      <c r="B14" s="170" t="str">
        <f>'Crisis Indicator Data'!B11</f>
        <v>International Displacement</v>
      </c>
      <c r="C14" s="170" t="str">
        <f>'Crisis Indicator Data'!C11</f>
        <v>BGR002</v>
      </c>
      <c r="D14" s="170" t="str">
        <f>'Crisis Indicator Data'!D11</f>
        <v>Bulgaria</v>
      </c>
      <c r="E14" s="171" t="str">
        <f>'Crisis Indicator Data'!E11</f>
        <v>BGR</v>
      </c>
      <c r="F14" s="168">
        <f>IF('Crisis Indicator Data'!F11="x","x",IF(LOG('Crisis Indicator Data'!F11)&lt;F$4,0,IF(LOG('Crisis Indicator Data'!F11)&gt;F$3,5,ROUND(5-(F$3-LOG('Crisis Indicator Data'!F11))/(F$3-F$4)*5,1))))</f>
        <v>3.4</v>
      </c>
      <c r="G14" s="165">
        <f>IF('Crisis Indicator Data'!F11="x","x",IF(LEN(E14)&gt;3,('Crisis Indicator Data'!F11/VLOOKUP('Impact of the crisis'!$C14,'Regional Crises'!$B$1:$R$66,4,FALSE)),'Crisis Indicator Data'!F11/VLOOKUP('Impact of the crisis'!$E14,'Country Indicator Data'!$B$4:$P$300,15,FALSE)))</f>
        <v>1</v>
      </c>
      <c r="H14" s="147">
        <f t="shared" si="0"/>
        <v>5</v>
      </c>
      <c r="I14" s="147">
        <f t="shared" si="1"/>
        <v>4.2</v>
      </c>
      <c r="J14" s="147">
        <f>IF('Crisis Indicator Data'!G11="x","x",IF(LOG('Crisis Indicator Data'!G11)&lt;J$4,0,IF(LOG('Crisis Indicator Data'!G11)&gt;J$3,5,ROUND(5-(J$3-LOG('Crisis Indicator Data'!G11))/(J$3-J$4)*5,1))))</f>
        <v>2.7</v>
      </c>
      <c r="K14" s="165">
        <f>IF('Crisis Indicator Data'!G11="x","x",IF(LEN(E14)&gt;3,('Crisis Indicator Data'!G11/VLOOKUP('Impact of the crisis'!$C14,'Regional Crises'!$B$1:$R$66,5,FALSE)),'Crisis Indicator Data'!G11/VLOOKUP('Impact of the crisis'!$E14,'Country Indicator Data'!$B$4:$P$300,14,FALSE)))</f>
        <v>1</v>
      </c>
      <c r="L14" s="147">
        <f t="shared" si="2"/>
        <v>5</v>
      </c>
      <c r="M14" s="147">
        <f t="shared" si="3"/>
        <v>3.85</v>
      </c>
      <c r="N14" s="147">
        <f t="shared" si="4"/>
        <v>4</v>
      </c>
      <c r="O14" s="147">
        <f>IF('Crisis Indicator Data'!H11="x","x",IF('Crisis Indicator Data'!H11=0,0,IF(LOG('Crisis Indicator Data'!H11)&lt;O$4,0,IF(LOG('Crisis Indicator Data'!H11)&gt;O$3,5,ROUND(5-(O$3-LOG('Crisis Indicator Data'!H11))/(O$3-O$4)*5,1)))))</f>
        <v>0.6</v>
      </c>
      <c r="P14" s="165">
        <f>IF('Crisis Indicator Data'!H11="x","x",'Crisis Indicator Data'!H11/'Crisis Indicator Data'!G11)</f>
        <v>1.1802575107296138E-2</v>
      </c>
      <c r="Q14" s="147">
        <f t="shared" si="5"/>
        <v>0</v>
      </c>
      <c r="R14" s="147">
        <f t="shared" si="6"/>
        <v>0.3</v>
      </c>
      <c r="S14" s="147">
        <f>IF('Crisis Indicator Data'!I11="x","x",IF('Crisis Indicator Data'!I11=0,0,IF(LOG('Crisis Indicator Data'!I11)&lt;S$4,0,IF(LOG('Crisis Indicator Data'!I11)&gt;S$3,5,ROUND(5-(S$3-LOG('Crisis Indicator Data'!I11))/(S$3-S$4)*5,1)))))</f>
        <v>2.7</v>
      </c>
      <c r="T14" s="165">
        <f>IF('Crisis Indicator Data'!H11="x","x",IF('Crisis Indicator Data'!I11="x","x",'Crisis Indicator Data'!I11/'Crisis Indicator Data'!H11))</f>
        <v>1</v>
      </c>
      <c r="U14" s="147">
        <f t="shared" si="7"/>
        <v>5</v>
      </c>
      <c r="V14" s="147">
        <f t="shared" si="8"/>
        <v>3.9</v>
      </c>
      <c r="W14" s="147">
        <f>IF('Crisis Indicator Data'!L11="x","x",IF('Crisis Indicator Data'!L11=0,0,IF(LOG('Crisis Indicator Data'!L11)&lt;W$4,0,IF(LOG('Crisis Indicator Data'!L11)&gt;W$3,5,ROUND(5-(W$3-LOG('Crisis Indicator Data'!L11))/(W$3-W$4)*5,1)))))</f>
        <v>0</v>
      </c>
      <c r="X14" s="166">
        <f>IF(OR('Crisis Indicator Data'!L11="x",'Crisis Indicator Data'!H11="x"),"x",'Crisis Indicator Data'!L11/'Crisis Indicator Data'!H11)</f>
        <v>0</v>
      </c>
      <c r="Y14" s="147">
        <f t="shared" si="9"/>
        <v>0</v>
      </c>
      <c r="Z14" s="147">
        <f t="shared" si="10"/>
        <v>0</v>
      </c>
      <c r="AA14" s="147">
        <f t="shared" si="11"/>
        <v>2.4</v>
      </c>
      <c r="AB14" s="167">
        <f t="shared" si="12"/>
        <v>1.5</v>
      </c>
    </row>
    <row r="15" spans="1:28">
      <c r="A15" s="169" t="str">
        <f>'Crisis Indicator Data'!A12</f>
        <v>Displacement from Russia-Ukraine conflict in Belarus</v>
      </c>
      <c r="B15" s="170" t="str">
        <f>'Crisis Indicator Data'!B12</f>
        <v>International Displacement</v>
      </c>
      <c r="C15" s="170" t="str">
        <f>'Crisis Indicator Data'!C12</f>
        <v>BLR002</v>
      </c>
      <c r="D15" s="170" t="str">
        <f>'Crisis Indicator Data'!D12</f>
        <v>Belarus</v>
      </c>
      <c r="E15" s="171" t="str">
        <f>'Crisis Indicator Data'!E12</f>
        <v>BLR</v>
      </c>
      <c r="F15" s="168">
        <f>IF('Crisis Indicator Data'!F12="x","x",IF(LOG('Crisis Indicator Data'!F12)&lt;F$4,0,IF(LOG('Crisis Indicator Data'!F12)&gt;F$3,5,ROUND(5-(F$3-LOG('Crisis Indicator Data'!F12))/(F$3-F$4)*5,1))))</f>
        <v>3.9</v>
      </c>
      <c r="G15" s="165">
        <f>IF('Crisis Indicator Data'!F12="x","x",IF(LEN(E15)&gt;3,('Crisis Indicator Data'!F12/VLOOKUP('Impact of the crisis'!$C15,'Regional Crises'!$B$1:$R$66,4,FALSE)),'Crisis Indicator Data'!F12/VLOOKUP('Impact of the crisis'!$E15,'Country Indicator Data'!$B$4:$P$300,15,FALSE)))</f>
        <v>1.0228233555062822</v>
      </c>
      <c r="H15" s="147">
        <f t="shared" si="0"/>
        <v>5</v>
      </c>
      <c r="I15" s="147">
        <f t="shared" si="1"/>
        <v>4.45</v>
      </c>
      <c r="J15" s="147">
        <f>IF('Crisis Indicator Data'!G12="x","x",IF(LOG('Crisis Indicator Data'!G12)&lt;J$4,0,IF(LOG('Crisis Indicator Data'!G12)&gt;J$3,5,ROUND(5-(J$3-LOG('Crisis Indicator Data'!G12))/(J$3-J$4)*5,1))))</f>
        <v>3.2</v>
      </c>
      <c r="K15" s="165">
        <f>IF('Crisis Indicator Data'!G12="x","x",IF(LEN(E15)&gt;3,('Crisis Indicator Data'!G12/VLOOKUP('Impact of the crisis'!$C15,'Regional Crises'!$B$1:$R$66,5,FALSE)),'Crisis Indicator Data'!G12/VLOOKUP('Impact of the crisis'!$E15,'Country Indicator Data'!$B$4:$P$300,14,FALSE)))</f>
        <v>1</v>
      </c>
      <c r="L15" s="147">
        <f t="shared" si="2"/>
        <v>5</v>
      </c>
      <c r="M15" s="147">
        <f t="shared" si="3"/>
        <v>4.0999999999999996</v>
      </c>
      <c r="N15" s="147">
        <f t="shared" si="4"/>
        <v>4.3</v>
      </c>
      <c r="O15" s="147">
        <f>IF('Crisis Indicator Data'!H12="x","x",IF('Crisis Indicator Data'!H12=0,0,IF(LOG('Crisis Indicator Data'!H12)&lt;O$4,0,IF(LOG('Crisis Indicator Data'!H12)&gt;O$3,5,ROUND(5-(O$3-LOG('Crisis Indicator Data'!H12))/(O$3-O$4)*5,1)))))</f>
        <v>0.2</v>
      </c>
      <c r="P15" s="165">
        <f>IF('Crisis Indicator Data'!H12="x","x",'Crisis Indicator Data'!H12/'Crisis Indicator Data'!G12)</f>
        <v>4.7711993060073734E-3</v>
      </c>
      <c r="Q15" s="147">
        <f t="shared" si="5"/>
        <v>0</v>
      </c>
      <c r="R15" s="147">
        <f t="shared" si="6"/>
        <v>0.1</v>
      </c>
      <c r="S15" s="147">
        <f>IF('Crisis Indicator Data'!I12="x","x",IF('Crisis Indicator Data'!I12=0,0,IF(LOG('Crisis Indicator Data'!I12)&lt;S$4,0,IF(LOG('Crisis Indicator Data'!I12)&gt;S$3,5,ROUND(5-(S$3-LOG('Crisis Indicator Data'!I12))/(S$3-S$4)*5,1)))))</f>
        <v>2.2999999999999998</v>
      </c>
      <c r="T15" s="165">
        <f>IF('Crisis Indicator Data'!H12="x","x",IF('Crisis Indicator Data'!I12="x","x",'Crisis Indicator Data'!I12/'Crisis Indicator Data'!H12))</f>
        <v>1</v>
      </c>
      <c r="U15" s="147">
        <f t="shared" si="7"/>
        <v>5</v>
      </c>
      <c r="V15" s="147">
        <f t="shared" si="8"/>
        <v>3.7</v>
      </c>
      <c r="W15" s="147">
        <f>IF('Crisis Indicator Data'!L12="x","x",IF('Crisis Indicator Data'!L12=0,0,IF(LOG('Crisis Indicator Data'!L12)&lt;W$4,0,IF(LOG('Crisis Indicator Data'!L12)&gt;W$3,5,ROUND(5-(W$3-LOG('Crisis Indicator Data'!L12))/(W$3-W$4)*5,1)))))</f>
        <v>0</v>
      </c>
      <c r="X15" s="166">
        <f>IF(OR('Crisis Indicator Data'!L12="x",'Crisis Indicator Data'!H12="x"),"x",'Crisis Indicator Data'!L12/'Crisis Indicator Data'!H12)</f>
        <v>2.2727272727272726E-5</v>
      </c>
      <c r="Y15" s="147">
        <f t="shared" si="9"/>
        <v>1.1000000000000001</v>
      </c>
      <c r="Z15" s="147">
        <f t="shared" si="10"/>
        <v>0.6</v>
      </c>
      <c r="AA15" s="147">
        <f t="shared" si="11"/>
        <v>2.5</v>
      </c>
      <c r="AB15" s="167">
        <f t="shared" si="12"/>
        <v>1.4</v>
      </c>
    </row>
    <row r="16" spans="1:28">
      <c r="A16" s="169" t="str">
        <f>'Crisis Indicator Data'!A13</f>
        <v>Country level Brazil</v>
      </c>
      <c r="B16" s="170" t="str">
        <f>'Crisis Indicator Data'!B13</f>
        <v>International Displacement,Floods,Drought/drier conditions</v>
      </c>
      <c r="C16" s="170" t="str">
        <f>'Crisis Indicator Data'!C13</f>
        <v>BRA001</v>
      </c>
      <c r="D16" s="170" t="str">
        <f>'Crisis Indicator Data'!D13</f>
        <v>Brazil</v>
      </c>
      <c r="E16" s="171" t="str">
        <f>'Crisis Indicator Data'!E13</f>
        <v>BRA</v>
      </c>
      <c r="F16" s="168">
        <f>IF('Crisis Indicator Data'!F13="x","x",IF(LOG('Crisis Indicator Data'!F13)&lt;F$4,0,IF(LOG('Crisis Indicator Data'!F13)&gt;F$3,5,ROUND(5-(F$3-LOG('Crisis Indicator Data'!F13))/(F$3-F$4)*5,1))))</f>
        <v>5</v>
      </c>
      <c r="G16" s="165">
        <f>IF('Crisis Indicator Data'!F13="x","x",IF(LEN(E16)&gt;3,('Crisis Indicator Data'!F13/VLOOKUP('Impact of the crisis'!$C16,'Regional Crises'!$B$1:$R$66,4,FALSE)),'Crisis Indicator Data'!F13/VLOOKUP('Impact of the crisis'!$E16,'Country Indicator Data'!$B$4:$P$300,15,FALSE)))</f>
        <v>0.66090027207010171</v>
      </c>
      <c r="H16" s="147">
        <f t="shared" si="0"/>
        <v>3.3</v>
      </c>
      <c r="I16" s="147">
        <f t="shared" si="1"/>
        <v>4.1500000000000004</v>
      </c>
      <c r="J16" s="147">
        <f>IF('Crisis Indicator Data'!G13="x","x",IF(LOG('Crisis Indicator Data'!G13)&lt;J$4,0,IF(LOG('Crisis Indicator Data'!G13)&gt;J$3,5,ROUND(5-(J$3-LOG('Crisis Indicator Data'!G13))/(J$3-J$4)*5,1))))</f>
        <v>5</v>
      </c>
      <c r="K16" s="165">
        <f>IF('Crisis Indicator Data'!G13="x","x",IF(LEN(E16)&gt;3,('Crisis Indicator Data'!G13/VLOOKUP('Impact of the crisis'!$C16,'Regional Crises'!$B$1:$R$66,5,FALSE)),'Crisis Indicator Data'!G13/VLOOKUP('Impact of the crisis'!$E16,'Country Indicator Data'!$B$4:$P$300,14,FALSE)))</f>
        <v>0.62670285628269295</v>
      </c>
      <c r="L16" s="147">
        <f t="shared" si="2"/>
        <v>3.1</v>
      </c>
      <c r="M16" s="147">
        <f t="shared" si="3"/>
        <v>4.05</v>
      </c>
      <c r="N16" s="147">
        <f t="shared" si="4"/>
        <v>4.0999999999999996</v>
      </c>
      <c r="O16" s="147">
        <f>IF('Crisis Indicator Data'!H13="x","x",IF('Crisis Indicator Data'!H13=0,0,IF(LOG('Crisis Indicator Data'!H13)&lt;O$4,0,IF(LOG('Crisis Indicator Data'!H13)&gt;O$3,5,ROUND(5-(O$3-LOG('Crisis Indicator Data'!H13))/(O$3-O$4)*5,1)))))</f>
        <v>2.9</v>
      </c>
      <c r="P16" s="165">
        <f>IF('Crisis Indicator Data'!H13="x","x",'Crisis Indicator Data'!H13/'Crisis Indicator Data'!G13)</f>
        <v>1.3946122032320776E-2</v>
      </c>
      <c r="Q16" s="147">
        <f t="shared" si="5"/>
        <v>0</v>
      </c>
      <c r="R16" s="147">
        <f t="shared" si="6"/>
        <v>1.45</v>
      </c>
      <c r="S16" s="147">
        <f>IF('Crisis Indicator Data'!I13="x","x",IF('Crisis Indicator Data'!I13=0,0,IF(LOG('Crisis Indicator Data'!I13)&lt;S$4,0,IF(LOG('Crisis Indicator Data'!I13)&gt;S$3,5,ROUND(5-(S$3-LOG('Crisis Indicator Data'!I13))/(S$3-S$4)*5,1)))))</f>
        <v>4.3</v>
      </c>
      <c r="T16" s="165">
        <f>IF('Crisis Indicator Data'!H13="x","x",IF('Crisis Indicator Data'!I13="x","x",'Crisis Indicator Data'!I13/'Crisis Indicator Data'!H13))</f>
        <v>0.55705059203444562</v>
      </c>
      <c r="U16" s="147">
        <f t="shared" si="7"/>
        <v>5</v>
      </c>
      <c r="V16" s="147">
        <f t="shared" si="8"/>
        <v>4.7</v>
      </c>
      <c r="W16" s="147" t="str">
        <f>IF('Crisis Indicator Data'!L13="x","x",IF('Crisis Indicator Data'!L13=0,0,IF(LOG('Crisis Indicator Data'!L13)&lt;W$4,0,IF(LOG('Crisis Indicator Data'!L13)&gt;W$3,5,ROUND(5-(W$3-LOG('Crisis Indicator Data'!L13))/(W$3-W$4)*5,1)))))</f>
        <v>x</v>
      </c>
      <c r="X16" s="166" t="str">
        <f>IF(OR('Crisis Indicator Data'!L13="x",'Crisis Indicator Data'!H13="x"),"x",'Crisis Indicator Data'!L13/'Crisis Indicator Data'!H13)</f>
        <v>x</v>
      </c>
      <c r="Y16" s="147" t="str">
        <f t="shared" si="9"/>
        <v>x</v>
      </c>
      <c r="Z16" s="147" t="str">
        <f t="shared" si="10"/>
        <v>x</v>
      </c>
      <c r="AA16" s="147">
        <f t="shared" si="11"/>
        <v>4.7</v>
      </c>
      <c r="AB16" s="167">
        <f t="shared" si="12"/>
        <v>3.5</v>
      </c>
    </row>
    <row r="17" spans="1:28">
      <c r="A17" s="169" t="str">
        <f>'Crisis Indicator Data'!A14</f>
        <v>Venezuela displacement in Brazil</v>
      </c>
      <c r="B17" s="170" t="str">
        <f>'Crisis Indicator Data'!B14</f>
        <v>International Displacement</v>
      </c>
      <c r="C17" s="170" t="str">
        <f>'Crisis Indicator Data'!C14</f>
        <v>BRA002</v>
      </c>
      <c r="D17" s="170" t="str">
        <f>'Crisis Indicator Data'!D14</f>
        <v>Brazil</v>
      </c>
      <c r="E17" s="171" t="str">
        <f>'Crisis Indicator Data'!E14</f>
        <v>BRA</v>
      </c>
      <c r="F17" s="168">
        <f>IF('Crisis Indicator Data'!F14="x","x",IF(LOG('Crisis Indicator Data'!F14)&lt;F$4,0,IF(LOG('Crisis Indicator Data'!F14)&gt;F$3,5,ROUND(5-(F$3-LOG('Crisis Indicator Data'!F14))/(F$3-F$4)*5,1))))</f>
        <v>5</v>
      </c>
      <c r="G17" s="165">
        <f>IF('Crisis Indicator Data'!F14="x","x",IF(LEN(E17)&gt;3,('Crisis Indicator Data'!F14/VLOOKUP('Impact of the crisis'!$C17,'Regional Crises'!$B$1:$R$66,4,FALSE)),'Crisis Indicator Data'!F14/VLOOKUP('Impact of the crisis'!$E17,'Country Indicator Data'!$B$4:$P$300,15,FALSE)))</f>
        <v>0.64125798323550454</v>
      </c>
      <c r="H17" s="147">
        <f t="shared" si="0"/>
        <v>3.2</v>
      </c>
      <c r="I17" s="147">
        <f t="shared" si="1"/>
        <v>4.0999999999999996</v>
      </c>
      <c r="J17" s="147">
        <f>IF('Crisis Indicator Data'!G14="x","x",IF(LOG('Crisis Indicator Data'!G14)&lt;J$4,0,IF(LOG('Crisis Indicator Data'!G14)&gt;J$3,5,ROUND(5-(J$3-LOG('Crisis Indicator Data'!G14))/(J$3-J$4)*5,1))))</f>
        <v>5</v>
      </c>
      <c r="K17" s="165">
        <f>IF('Crisis Indicator Data'!G14="x","x",IF(LEN(E17)&gt;3,('Crisis Indicator Data'!G14/VLOOKUP('Impact of the crisis'!$C17,'Regional Crises'!$B$1:$R$66,5,FALSE)),'Crisis Indicator Data'!G14/VLOOKUP('Impact of the crisis'!$E17,'Country Indicator Data'!$B$4:$P$300,14,FALSE)))</f>
        <v>0.62255861212508934</v>
      </c>
      <c r="L17" s="147">
        <f t="shared" si="2"/>
        <v>3.1</v>
      </c>
      <c r="M17" s="147">
        <f t="shared" si="3"/>
        <v>4.05</v>
      </c>
      <c r="N17" s="147">
        <f t="shared" si="4"/>
        <v>4.0999999999999996</v>
      </c>
      <c r="O17" s="147">
        <f>IF('Crisis Indicator Data'!H14="x","x",IF('Crisis Indicator Data'!H14=0,0,IF(LOG('Crisis Indicator Data'!H14)&lt;O$4,0,IF(LOG('Crisis Indicator Data'!H14)&gt;O$3,5,ROUND(5-(O$3-LOG('Crisis Indicator Data'!H14))/(O$3-O$4)*5,1)))))</f>
        <v>2.6</v>
      </c>
      <c r="P17" s="165">
        <f>IF('Crisis Indicator Data'!H14="x","x",'Crisis Indicator Data'!H14/'Crisis Indicator Data'!G14)</f>
        <v>8.4097743792785583E-3</v>
      </c>
      <c r="Q17" s="147">
        <f t="shared" si="5"/>
        <v>0</v>
      </c>
      <c r="R17" s="147">
        <f t="shared" si="6"/>
        <v>1.3</v>
      </c>
      <c r="S17" s="147">
        <f>IF('Crisis Indicator Data'!I14="x","x",IF('Crisis Indicator Data'!I14=0,0,IF(LOG('Crisis Indicator Data'!I14)&lt;S$4,0,IF(LOG('Crisis Indicator Data'!I14)&gt;S$3,5,ROUND(5-(S$3-LOG('Crisis Indicator Data'!I14))/(S$3-S$4)*5,1)))))</f>
        <v>4.3</v>
      </c>
      <c r="T17" s="165">
        <f>IF('Crisis Indicator Data'!H14="x","x",IF('Crisis Indicator Data'!I14="x","x",'Crisis Indicator Data'!I14/'Crisis Indicator Data'!H14))</f>
        <v>0.92093441150044919</v>
      </c>
      <c r="U17" s="147">
        <f t="shared" si="7"/>
        <v>5</v>
      </c>
      <c r="V17" s="147">
        <f t="shared" si="8"/>
        <v>4.7</v>
      </c>
      <c r="W17" s="147" t="str">
        <f>IF('Crisis Indicator Data'!L14="x","x",IF('Crisis Indicator Data'!L14=0,0,IF(LOG('Crisis Indicator Data'!L14)&lt;W$4,0,IF(LOG('Crisis Indicator Data'!L14)&gt;W$3,5,ROUND(5-(W$3-LOG('Crisis Indicator Data'!L14))/(W$3-W$4)*5,1)))))</f>
        <v>x</v>
      </c>
      <c r="X17" s="166" t="str">
        <f>IF(OR('Crisis Indicator Data'!L14="x",'Crisis Indicator Data'!H14="x"),"x",'Crisis Indicator Data'!L14/'Crisis Indicator Data'!H14)</f>
        <v>x</v>
      </c>
      <c r="Y17" s="147" t="str">
        <f t="shared" si="9"/>
        <v>x</v>
      </c>
      <c r="Z17" s="147" t="str">
        <f t="shared" si="10"/>
        <v>x</v>
      </c>
      <c r="AA17" s="147">
        <f t="shared" si="11"/>
        <v>4.7</v>
      </c>
      <c r="AB17" s="167">
        <f t="shared" si="12"/>
        <v>3.5</v>
      </c>
    </row>
    <row r="18" spans="1:28">
      <c r="A18" s="169" t="str">
        <f>'Crisis Indicator Data'!A15</f>
        <v>Complex crisis in CAR</v>
      </c>
      <c r="B18" s="170" t="str">
        <f>'Crisis Indicator Data'!B15</f>
        <v>Conflict/ Violence,International Displacement</v>
      </c>
      <c r="C18" s="170" t="str">
        <f>'Crisis Indicator Data'!C15</f>
        <v>CAF001</v>
      </c>
      <c r="D18" s="170" t="str">
        <f>'Crisis Indicator Data'!D15</f>
        <v>CAR</v>
      </c>
      <c r="E18" s="171" t="str">
        <f>'Crisis Indicator Data'!E15</f>
        <v>CAF</v>
      </c>
      <c r="F18" s="168">
        <f>IF('Crisis Indicator Data'!F15="x","x",IF(LOG('Crisis Indicator Data'!F15)&lt;F$4,0,IF(LOG('Crisis Indicator Data'!F15)&gt;F$3,5,ROUND(5-(F$3-LOG('Crisis Indicator Data'!F15))/(F$3-F$4)*5,1))))</f>
        <v>4.7</v>
      </c>
      <c r="G18" s="165">
        <f>IF('Crisis Indicator Data'!F15="x","x",IF(LEN(E18)&gt;3,('Crisis Indicator Data'!F15/VLOOKUP('Impact of the crisis'!$C18,'Regional Crises'!$B$1:$R$66,4,FALSE)),'Crisis Indicator Data'!F15/VLOOKUP('Impact of the crisis'!$E18,'Country Indicator Data'!$B$4:$P$300,15,FALSE)))</f>
        <v>1</v>
      </c>
      <c r="H18" s="147">
        <f t="shared" si="0"/>
        <v>5</v>
      </c>
      <c r="I18" s="147">
        <f t="shared" si="1"/>
        <v>4.8499999999999996</v>
      </c>
      <c r="J18" s="147">
        <f>IF('Crisis Indicator Data'!G15="x","x",IF(LOG('Crisis Indicator Data'!G15)&lt;J$4,0,IF(LOG('Crisis Indicator Data'!G15)&gt;J$3,5,ROUND(5-(J$3-LOG('Crisis Indicator Data'!G15))/(J$3-J$4)*5,1))))</f>
        <v>2.4</v>
      </c>
      <c r="K18" s="165">
        <f>IF('Crisis Indicator Data'!G15="x","x",IF(LEN(E18)&gt;3,('Crisis Indicator Data'!G15/VLOOKUP('Impact of the crisis'!$C18,'Regional Crises'!$B$1:$R$66,5,FALSE)),'Crisis Indicator Data'!G15/VLOOKUP('Impact of the crisis'!$E18,'Country Indicator Data'!$B$4:$P$300,14,FALSE)))</f>
        <v>1</v>
      </c>
      <c r="L18" s="147">
        <f t="shared" si="2"/>
        <v>5</v>
      </c>
      <c r="M18" s="147">
        <f t="shared" si="3"/>
        <v>3.7</v>
      </c>
      <c r="N18" s="147">
        <f t="shared" si="4"/>
        <v>4.4000000000000004</v>
      </c>
      <c r="O18" s="147">
        <f>IF('Crisis Indicator Data'!H15="x","x",IF('Crisis Indicator Data'!H15=0,0,IF(LOG('Crisis Indicator Data'!H15)&lt;O$4,0,IF(LOG('Crisis Indicator Data'!H15)&gt;O$3,5,ROUND(5-(O$3-LOG('Crisis Indicator Data'!H15))/(O$3-O$4)*5,1)))))</f>
        <v>3.7</v>
      </c>
      <c r="P18" s="165">
        <f>IF('Crisis Indicator Data'!H15="x","x",'Crisis Indicator Data'!H15/'Crisis Indicator Data'!G15)</f>
        <v>1</v>
      </c>
      <c r="Q18" s="147">
        <f t="shared" si="5"/>
        <v>5</v>
      </c>
      <c r="R18" s="147">
        <f t="shared" si="6"/>
        <v>4.3499999999999996</v>
      </c>
      <c r="S18" s="147">
        <f>IF('Crisis Indicator Data'!I15="x","x",IF('Crisis Indicator Data'!I15=0,0,IF(LOG('Crisis Indicator Data'!I15)&lt;S$4,0,IF(LOG('Crisis Indicator Data'!I15)&gt;S$3,5,ROUND(5-(S$3-LOG('Crisis Indicator Data'!I15))/(S$3-S$4)*5,1)))))</f>
        <v>4</v>
      </c>
      <c r="T18" s="165">
        <f>IF('Crisis Indicator Data'!H15="x","x",IF('Crisis Indicator Data'!I15="x","x",'Crisis Indicator Data'!I15/'Crisis Indicator Data'!H15))</f>
        <v>0.12849056603773584</v>
      </c>
      <c r="U18" s="147">
        <f t="shared" si="7"/>
        <v>4.3</v>
      </c>
      <c r="V18" s="147">
        <f t="shared" si="8"/>
        <v>4.2</v>
      </c>
      <c r="W18" s="147">
        <f>IF('Crisis Indicator Data'!L15="x","x",IF('Crisis Indicator Data'!L15=0,0,IF(LOG('Crisis Indicator Data'!L15)&lt;W$4,0,IF(LOG('Crisis Indicator Data'!L15)&gt;W$3,5,ROUND(5-(W$3-LOG('Crisis Indicator Data'!L15))/(W$3-W$4)*5,1)))))</f>
        <v>3.7</v>
      </c>
      <c r="X18" s="166">
        <f>IF(OR('Crisis Indicator Data'!L15="x",'Crisis Indicator Data'!H15="x"),"x",'Crisis Indicator Data'!L15/'Crisis Indicator Data'!H15)</f>
        <v>7.6415094339622641E-5</v>
      </c>
      <c r="Y18" s="147">
        <f t="shared" si="9"/>
        <v>3.8</v>
      </c>
      <c r="Z18" s="147">
        <f t="shared" si="10"/>
        <v>3.8</v>
      </c>
      <c r="AA18" s="147">
        <f t="shared" si="11"/>
        <v>4</v>
      </c>
      <c r="AB18" s="167">
        <f t="shared" si="12"/>
        <v>4.2</v>
      </c>
    </row>
    <row r="19" spans="1:28">
      <c r="A19" s="169" t="str">
        <f>'Crisis Indicator Data'!A16</f>
        <v>Venezuela displacement in Chile</v>
      </c>
      <c r="B19" s="170" t="str">
        <f>'Crisis Indicator Data'!B16</f>
        <v>International Displacement</v>
      </c>
      <c r="C19" s="170" t="str">
        <f>'Crisis Indicator Data'!C16</f>
        <v>CHL002</v>
      </c>
      <c r="D19" s="170" t="str">
        <f>'Crisis Indicator Data'!D16</f>
        <v>Chile</v>
      </c>
      <c r="E19" s="171" t="str">
        <f>'Crisis Indicator Data'!E16</f>
        <v>CHL</v>
      </c>
      <c r="F19" s="168">
        <f>IF('Crisis Indicator Data'!F16="x","x",IF(LOG('Crisis Indicator Data'!F16)&lt;F$4,0,IF(LOG('Crisis Indicator Data'!F16)&gt;F$3,5,ROUND(5-(F$3-LOG('Crisis Indicator Data'!F16))/(F$3-F$4)*5,1))))</f>
        <v>4.2</v>
      </c>
      <c r="G19" s="165">
        <f>IF('Crisis Indicator Data'!F16="x","x",IF(LEN(E19)&gt;3,('Crisis Indicator Data'!F16/VLOOKUP('Impact of the crisis'!$C19,'Regional Crises'!$B$1:$R$66,4,FALSE)),'Crisis Indicator Data'!F16/VLOOKUP('Impact of the crisis'!$E19,'Country Indicator Data'!$B$4:$P$300,15,FALSE)))</f>
        <v>0.469931354669335</v>
      </c>
      <c r="H19" s="147">
        <f t="shared" si="0"/>
        <v>2.2999999999999998</v>
      </c>
      <c r="I19" s="147">
        <f t="shared" si="1"/>
        <v>3.25</v>
      </c>
      <c r="J19" s="147">
        <f>IF('Crisis Indicator Data'!G16="x","x",IF(LOG('Crisis Indicator Data'!G16)&lt;J$4,0,IF(LOG('Crisis Indicator Data'!G16)&gt;J$3,5,ROUND(5-(J$3-LOG('Crisis Indicator Data'!G16))/(J$3-J$4)*5,1))))</f>
        <v>3.9</v>
      </c>
      <c r="K19" s="165">
        <f>IF('Crisis Indicator Data'!G16="x","x",IF(LEN(E19)&gt;3,('Crisis Indicator Data'!G16/VLOOKUP('Impact of the crisis'!$C19,'Regional Crises'!$B$1:$R$66,5,FALSE)),'Crisis Indicator Data'!G16/VLOOKUP('Impact of the crisis'!$E19,'Country Indicator Data'!$B$4:$P$300,14,FALSE)))</f>
        <v>0.74086294416243659</v>
      </c>
      <c r="L19" s="147">
        <f t="shared" si="2"/>
        <v>3.7</v>
      </c>
      <c r="M19" s="147">
        <f t="shared" si="3"/>
        <v>3.8</v>
      </c>
      <c r="N19" s="147">
        <f t="shared" si="4"/>
        <v>3.5</v>
      </c>
      <c r="O19" s="147">
        <f>IF('Crisis Indicator Data'!H16="x","x",IF('Crisis Indicator Data'!H16=0,0,IF(LOG('Crisis Indicator Data'!H16)&lt;O$4,0,IF(LOG('Crisis Indicator Data'!H16)&gt;O$3,5,ROUND(5-(O$3-LOG('Crisis Indicator Data'!H16))/(O$3-O$4)*5,1)))))</f>
        <v>2.2999999999999998</v>
      </c>
      <c r="P19" s="165">
        <f>IF('Crisis Indicator Data'!H16="x","x",'Crisis Indicator Data'!H16/'Crisis Indicator Data'!G16)</f>
        <v>5.536142514559781E-2</v>
      </c>
      <c r="Q19" s="147">
        <f t="shared" si="5"/>
        <v>0.2</v>
      </c>
      <c r="R19" s="147">
        <f t="shared" si="6"/>
        <v>1.25</v>
      </c>
      <c r="S19" s="147">
        <f>IF('Crisis Indicator Data'!I16="x","x",IF('Crisis Indicator Data'!I16=0,0,IF(LOG('Crisis Indicator Data'!I16)&lt;S$4,0,IF(LOG('Crisis Indicator Data'!I16)&gt;S$3,5,ROUND(5-(S$3-LOG('Crisis Indicator Data'!I16))/(S$3-S$4)*5,1)))))</f>
        <v>4.0999999999999996</v>
      </c>
      <c r="T19" s="165">
        <f>IF('Crisis Indicator Data'!H16="x","x",IF('Crisis Indicator Data'!I16="x","x",'Crisis Indicator Data'!I16/'Crisis Indicator Data'!H16))</f>
        <v>0.86014851485148514</v>
      </c>
      <c r="U19" s="147">
        <f t="shared" si="7"/>
        <v>5</v>
      </c>
      <c r="V19" s="147">
        <f t="shared" si="8"/>
        <v>4.5999999999999996</v>
      </c>
      <c r="W19" s="147" t="str">
        <f>IF('Crisis Indicator Data'!L16="x","x",IF('Crisis Indicator Data'!L16=0,0,IF(LOG('Crisis Indicator Data'!L16)&lt;W$4,0,IF(LOG('Crisis Indicator Data'!L16)&gt;W$3,5,ROUND(5-(W$3-LOG('Crisis Indicator Data'!L16))/(W$3-W$4)*5,1)))))</f>
        <v>x</v>
      </c>
      <c r="X19" s="166" t="str">
        <f>IF(OR('Crisis Indicator Data'!L16="x",'Crisis Indicator Data'!H16="x"),"x",'Crisis Indicator Data'!L16/'Crisis Indicator Data'!H16)</f>
        <v>x</v>
      </c>
      <c r="Y19" s="147" t="str">
        <f t="shared" si="9"/>
        <v>x</v>
      </c>
      <c r="Z19" s="147" t="str">
        <f t="shared" si="10"/>
        <v>x</v>
      </c>
      <c r="AA19" s="147">
        <f t="shared" si="11"/>
        <v>4.5999999999999996</v>
      </c>
      <c r="AB19" s="167">
        <f t="shared" si="12"/>
        <v>3.4</v>
      </c>
    </row>
    <row r="20" spans="1:28">
      <c r="A20" s="169" t="str">
        <f>'Crisis Indicator Data'!A17</f>
        <v>Multiple crises in Cameroon</v>
      </c>
      <c r="B20" s="170" t="str">
        <f>'Crisis Indicator Data'!B17</f>
        <v>Conflict/ Violence,International Displacement</v>
      </c>
      <c r="C20" s="170" t="str">
        <f>'Crisis Indicator Data'!C17</f>
        <v>CMR001</v>
      </c>
      <c r="D20" s="170" t="str">
        <f>'Crisis Indicator Data'!D17</f>
        <v>Cameroon</v>
      </c>
      <c r="E20" s="171" t="str">
        <f>'Crisis Indicator Data'!E17</f>
        <v>CMR</v>
      </c>
      <c r="F20" s="168">
        <f>IF('Crisis Indicator Data'!F17="x","x",IF(LOG('Crisis Indicator Data'!F17)&lt;F$4,0,IF(LOG('Crisis Indicator Data'!F17)&gt;F$3,5,ROUND(5-(F$3-LOG('Crisis Indicator Data'!F17))/(F$3-F$4)*5,1))))</f>
        <v>4.2</v>
      </c>
      <c r="G20" s="165">
        <f>IF('Crisis Indicator Data'!F17="x","x",IF(LEN(E20)&gt;3,('Crisis Indicator Data'!F17/VLOOKUP('Impact of the crisis'!$C20,'Regional Crises'!$B$1:$R$66,4,FALSE)),'Crisis Indicator Data'!F17/VLOOKUP('Impact of the crisis'!$E20,'Country Indicator Data'!$B$4:$P$300,15,FALSE)))</f>
        <v>0.74721076347020376</v>
      </c>
      <c r="H20" s="147">
        <f t="shared" si="0"/>
        <v>3.7</v>
      </c>
      <c r="I20" s="147">
        <f t="shared" si="1"/>
        <v>3.95</v>
      </c>
      <c r="J20" s="147">
        <f>IF('Crisis Indicator Data'!G17="x","x",IF(LOG('Crisis Indicator Data'!G17)&lt;J$4,0,IF(LOG('Crisis Indicator Data'!G17)&gt;J$3,5,ROUND(5-(J$3-LOG('Crisis Indicator Data'!G17))/(J$3-J$4)*5,1))))</f>
        <v>4.5999999999999996</v>
      </c>
      <c r="K20" s="165">
        <f>IF('Crisis Indicator Data'!G17="x","x",IF(LEN(E20)&gt;3,('Crisis Indicator Data'!G17/VLOOKUP('Impact of the crisis'!$C20,'Regional Crises'!$B$1:$R$66,5,FALSE)),'Crisis Indicator Data'!G17/VLOOKUP('Impact of the crisis'!$E20,'Country Indicator Data'!$B$4:$P$300,14,FALSE)))</f>
        <v>0.82331536388140159</v>
      </c>
      <c r="L20" s="147">
        <f t="shared" si="2"/>
        <v>4.0999999999999996</v>
      </c>
      <c r="M20" s="147">
        <f t="shared" si="3"/>
        <v>4.3499999999999996</v>
      </c>
      <c r="N20" s="147">
        <f t="shared" si="4"/>
        <v>4.2</v>
      </c>
      <c r="O20" s="147">
        <f>IF('Crisis Indicator Data'!H17="x","x",IF('Crisis Indicator Data'!H17=0,0,IF(LOG('Crisis Indicator Data'!H17)&lt;O$4,0,IF(LOG('Crisis Indicator Data'!H17)&gt;O$3,5,ROUND(5-(O$3-LOG('Crisis Indicator Data'!H17))/(O$3-O$4)*5,1)))))</f>
        <v>4.7</v>
      </c>
      <c r="P20" s="165">
        <f>IF('Crisis Indicator Data'!H17="x","x",'Crisis Indicator Data'!H17/'Crisis Indicator Data'!G17)</f>
        <v>0.91352921918480934</v>
      </c>
      <c r="Q20" s="147">
        <f t="shared" si="5"/>
        <v>4.5999999999999996</v>
      </c>
      <c r="R20" s="147">
        <f t="shared" si="6"/>
        <v>4.6500000000000004</v>
      </c>
      <c r="S20" s="147">
        <f>IF('Crisis Indicator Data'!I17="x","x",IF('Crisis Indicator Data'!I17=0,0,IF(LOG('Crisis Indicator Data'!I17)&lt;S$4,0,IF(LOG('Crisis Indicator Data'!I17)&gt;S$3,5,ROUND(5-(S$3-LOG('Crisis Indicator Data'!I17))/(S$3-S$4)*5,1)))))</f>
        <v>4.8</v>
      </c>
      <c r="T20" s="165">
        <f>IF('Crisis Indicator Data'!H17="x","x",IF('Crisis Indicator Data'!I17="x","x",'Crisis Indicator Data'!I17/'Crisis Indicator Data'!H17))</f>
        <v>0.10760202481745285</v>
      </c>
      <c r="U20" s="147">
        <f t="shared" si="7"/>
        <v>3.6</v>
      </c>
      <c r="V20" s="147">
        <f t="shared" si="8"/>
        <v>4.2</v>
      </c>
      <c r="W20" s="147">
        <f>IF('Crisis Indicator Data'!L17="x","x",IF('Crisis Indicator Data'!L17=0,0,IF(LOG('Crisis Indicator Data'!L17)&lt;W$4,0,IF(LOG('Crisis Indicator Data'!L17)&gt;W$3,5,ROUND(5-(W$3-LOG('Crisis Indicator Data'!L17))/(W$3-W$4)*5,1)))))</f>
        <v>4</v>
      </c>
      <c r="X20" s="166">
        <f>IF(OR('Crisis Indicator Data'!L17="x",'Crisis Indicator Data'!H17="x"),"x",'Crisis Indicator Data'!L17/'Crisis Indicator Data'!H17)</f>
        <v>2.9655512251937462E-5</v>
      </c>
      <c r="Y20" s="147">
        <f t="shared" si="9"/>
        <v>1.5</v>
      </c>
      <c r="Z20" s="147">
        <f t="shared" si="10"/>
        <v>2.8</v>
      </c>
      <c r="AA20" s="147">
        <f t="shared" si="11"/>
        <v>3.6</v>
      </c>
      <c r="AB20" s="167">
        <f t="shared" si="12"/>
        <v>4.2</v>
      </c>
    </row>
    <row r="21" spans="1:28">
      <c r="A21" s="169" t="str">
        <f>'Crisis Indicator Data'!A18</f>
        <v>Lake Chad basin crisis in Cameroon</v>
      </c>
      <c r="B21" s="170" t="str">
        <f>'Crisis Indicator Data'!B18</f>
        <v>Conflict/ Violence</v>
      </c>
      <c r="C21" s="170" t="str">
        <f>'Crisis Indicator Data'!C18</f>
        <v>CMR002</v>
      </c>
      <c r="D21" s="170" t="str">
        <f>'Crisis Indicator Data'!D18</f>
        <v>Cameroon</v>
      </c>
      <c r="E21" s="171" t="str">
        <f>'Crisis Indicator Data'!E18</f>
        <v>CMR</v>
      </c>
      <c r="F21" s="168">
        <f>IF('Crisis Indicator Data'!F18="x","x",IF(LOG('Crisis Indicator Data'!F18)&lt;F$4,0,IF(LOG('Crisis Indicator Data'!F18)&gt;F$3,5,ROUND(5-(F$3-LOG('Crisis Indicator Data'!F18))/(F$3-F$4)*5,1))))</f>
        <v>2.6</v>
      </c>
      <c r="G21" s="165">
        <f>IF('Crisis Indicator Data'!F18="x","x",IF(LEN(E21)&gt;3,('Crisis Indicator Data'!F18/VLOOKUP('Impact of the crisis'!$C21,'Regional Crises'!$B$1:$R$66,4,FALSE)),'Crisis Indicator Data'!F18/VLOOKUP('Impact of the crisis'!$E21,'Country Indicator Data'!$B$4:$P$300,15,FALSE)))</f>
        <v>7.226629434537031E-2</v>
      </c>
      <c r="H21" s="147">
        <f t="shared" si="0"/>
        <v>0.3</v>
      </c>
      <c r="I21" s="147">
        <f t="shared" si="1"/>
        <v>1.45</v>
      </c>
      <c r="J21" s="147">
        <f>IF('Crisis Indicator Data'!G18="x","x",IF(LOG('Crisis Indicator Data'!G18)&lt;J$4,0,IF(LOG('Crisis Indicator Data'!G18)&gt;J$3,5,ROUND(5-(J$3-LOG('Crisis Indicator Data'!G18))/(J$3-J$4)*5,1))))</f>
        <v>2.4</v>
      </c>
      <c r="K21" s="165">
        <f>IF('Crisis Indicator Data'!G18="x","x",IF(LEN(E21)&gt;3,('Crisis Indicator Data'!G18/VLOOKUP('Impact of the crisis'!$C21,'Regional Crises'!$B$1:$R$66,5,FALSE)),'Crisis Indicator Data'!G18/VLOOKUP('Impact of the crisis'!$E21,'Country Indicator Data'!$B$4:$P$300,14,FALSE)))</f>
        <v>0.17981805929919137</v>
      </c>
      <c r="L21" s="147">
        <f t="shared" si="2"/>
        <v>0.9</v>
      </c>
      <c r="M21" s="147">
        <f t="shared" si="3"/>
        <v>1.65</v>
      </c>
      <c r="N21" s="147">
        <f t="shared" si="4"/>
        <v>1.6</v>
      </c>
      <c r="O21" s="147">
        <f>IF('Crisis Indicator Data'!H18="x","x",IF('Crisis Indicator Data'!H18=0,0,IF(LOG('Crisis Indicator Data'!H18)&lt;O$4,0,IF(LOG('Crisis Indicator Data'!H18)&gt;O$3,5,ROUND(5-(O$3-LOG('Crisis Indicator Data'!H18))/(O$3-O$4)*5,1)))))</f>
        <v>3.7</v>
      </c>
      <c r="P21" s="165">
        <f>IF('Crisis Indicator Data'!H18="x","x",'Crisis Indicator Data'!H18/'Crisis Indicator Data'!G18)</f>
        <v>1</v>
      </c>
      <c r="Q21" s="147">
        <f t="shared" si="5"/>
        <v>5</v>
      </c>
      <c r="R21" s="147">
        <f t="shared" si="6"/>
        <v>4.3499999999999996</v>
      </c>
      <c r="S21" s="147">
        <f>IF('Crisis Indicator Data'!I18="x","x",IF('Crisis Indicator Data'!I18=0,0,IF(LOG('Crisis Indicator Data'!I18)&lt;S$4,0,IF(LOG('Crisis Indicator Data'!I18)&gt;S$3,5,ROUND(5-(S$3-LOG('Crisis Indicator Data'!I18))/(S$3-S$4)*5,1)))))</f>
        <v>4.0999999999999996</v>
      </c>
      <c r="T21" s="165">
        <f>IF('Crisis Indicator Data'!H18="x","x",IF('Crisis Indicator Data'!I18="x","x",'Crisis Indicator Data'!I18/'Crisis Indicator Data'!H18))</f>
        <v>0.14896008993816751</v>
      </c>
      <c r="U21" s="147">
        <f t="shared" si="7"/>
        <v>5</v>
      </c>
      <c r="V21" s="147">
        <f t="shared" si="8"/>
        <v>4.5999999999999996</v>
      </c>
      <c r="W21" s="147">
        <f>IF('Crisis Indicator Data'!L18="x","x",IF('Crisis Indicator Data'!L18=0,0,IF(LOG('Crisis Indicator Data'!L18)&lt;W$4,0,IF(LOG('Crisis Indicator Data'!L18)&gt;W$3,5,ROUND(5-(W$3-LOG('Crisis Indicator Data'!L18))/(W$3-W$4)*5,1)))))</f>
        <v>3.4</v>
      </c>
      <c r="X21" s="166">
        <f>IF(OR('Crisis Indicator Data'!L18="x",'Crisis Indicator Data'!H18="x"),"x",'Crisis Indicator Data'!L18/'Crisis Indicator Data'!H18)</f>
        <v>4.440697020798201E-5</v>
      </c>
      <c r="Y21" s="147">
        <f t="shared" si="9"/>
        <v>2.2000000000000002</v>
      </c>
      <c r="Z21" s="147">
        <f t="shared" si="10"/>
        <v>2.8</v>
      </c>
      <c r="AA21" s="147">
        <f t="shared" si="11"/>
        <v>3.9</v>
      </c>
      <c r="AB21" s="167">
        <f t="shared" si="12"/>
        <v>4.0999999999999996</v>
      </c>
    </row>
    <row r="22" spans="1:28">
      <c r="A22" s="169" t="str">
        <f>'Crisis Indicator Data'!A19</f>
        <v>Anglophone Crisis in Cameroon</v>
      </c>
      <c r="B22" s="170" t="str">
        <f>'Crisis Indicator Data'!B19</f>
        <v>Conflict/ Violence</v>
      </c>
      <c r="C22" s="170" t="str">
        <f>'Crisis Indicator Data'!C19</f>
        <v>CMR003</v>
      </c>
      <c r="D22" s="170" t="str">
        <f>'Crisis Indicator Data'!D19</f>
        <v>Cameroon</v>
      </c>
      <c r="E22" s="171" t="str">
        <f>'Crisis Indicator Data'!E19</f>
        <v>CMR</v>
      </c>
      <c r="F22" s="168">
        <f>IF('Crisis Indicator Data'!F19="x","x",IF(LOG('Crisis Indicator Data'!F19)&lt;F$4,0,IF(LOG('Crisis Indicator Data'!F19)&gt;F$3,5,ROUND(5-(F$3-LOG('Crisis Indicator Data'!F19))/(F$3-F$4)*5,1))))</f>
        <v>3.6</v>
      </c>
      <c r="G22" s="165">
        <f>IF('Crisis Indicator Data'!F19="x","x",IF(LEN(E22)&gt;3,('Crisis Indicator Data'!F19/VLOOKUP('Impact of the crisis'!$C22,'Regional Crises'!$B$1:$R$66,4,FALSE)),'Crisis Indicator Data'!F19/VLOOKUP('Impact of the crisis'!$E22,'Country Indicator Data'!$B$4:$P$300,15,FALSE)))</f>
        <v>0.32481436821730025</v>
      </c>
      <c r="H22" s="147">
        <f t="shared" si="0"/>
        <v>1.6</v>
      </c>
      <c r="I22" s="147">
        <f t="shared" si="1"/>
        <v>2.6</v>
      </c>
      <c r="J22" s="147">
        <f>IF('Crisis Indicator Data'!G19="x","x",IF(LOG('Crisis Indicator Data'!G19)&lt;J$4,0,IF(LOG('Crisis Indicator Data'!G19)&gt;J$3,5,ROUND(5-(J$3-LOG('Crisis Indicator Data'!G19))/(J$3-J$4)*5,1))))</f>
        <v>4.0999999999999996</v>
      </c>
      <c r="K22" s="165">
        <f>IF('Crisis Indicator Data'!G19="x","x",IF(LEN(E22)&gt;3,('Crisis Indicator Data'!G19/VLOOKUP('Impact of the crisis'!$C22,'Regional Crises'!$B$1:$R$66,5,FALSE)),'Crisis Indicator Data'!G19/VLOOKUP('Impact of the crisis'!$E22,'Country Indicator Data'!$B$4:$P$300,14,FALSE)))</f>
        <v>0.56361185983827489</v>
      </c>
      <c r="L22" s="147">
        <f t="shared" si="2"/>
        <v>2.8</v>
      </c>
      <c r="M22" s="147">
        <f t="shared" si="3"/>
        <v>3.4499999999999997</v>
      </c>
      <c r="N22" s="147">
        <f t="shared" si="4"/>
        <v>3.1</v>
      </c>
      <c r="O22" s="147">
        <f>IF('Crisis Indicator Data'!H19="x","x",IF('Crisis Indicator Data'!H19=0,0,IF(LOG('Crisis Indicator Data'!H19)&lt;O$4,0,IF(LOG('Crisis Indicator Data'!H19)&gt;O$3,5,ROUND(5-(O$3-LOG('Crisis Indicator Data'!H19))/(O$3-O$4)*5,1)))))</f>
        <v>4.5</v>
      </c>
      <c r="P22" s="165">
        <f>IF('Crisis Indicator Data'!H19="x","x",'Crisis Indicator Data'!H19/'Crisis Indicator Data'!G19)</f>
        <v>1</v>
      </c>
      <c r="Q22" s="147">
        <f t="shared" si="5"/>
        <v>5</v>
      </c>
      <c r="R22" s="147">
        <f t="shared" si="6"/>
        <v>4.75</v>
      </c>
      <c r="S22" s="147">
        <f>IF('Crisis Indicator Data'!I19="x","x",IF('Crisis Indicator Data'!I19=0,0,IF(LOG('Crisis Indicator Data'!I19)&lt;S$4,0,IF(LOG('Crisis Indicator Data'!I19)&gt;S$3,5,ROUND(5-(S$3-LOG('Crisis Indicator Data'!I19))/(S$3-S$4)*5,1)))))</f>
        <v>4.5</v>
      </c>
      <c r="T22" s="165">
        <f>IF('Crisis Indicator Data'!H19="x","x",IF('Crisis Indicator Data'!I19="x","x",'Crisis Indicator Data'!I19/'Crisis Indicator Data'!H19))</f>
        <v>8.0643232902917264E-2</v>
      </c>
      <c r="U22" s="147">
        <f t="shared" si="7"/>
        <v>2.7</v>
      </c>
      <c r="V22" s="147">
        <f t="shared" si="8"/>
        <v>3.6</v>
      </c>
      <c r="W22" s="147">
        <f>IF('Crisis Indicator Data'!L19="x","x",IF('Crisis Indicator Data'!L19=0,0,IF(LOG('Crisis Indicator Data'!L19)&lt;W$4,0,IF(LOG('Crisis Indicator Data'!L19)&gt;W$3,5,ROUND(5-(W$3-LOG('Crisis Indicator Data'!L19))/(W$3-W$4)*5,1)))))</f>
        <v>3.8</v>
      </c>
      <c r="X22" s="166">
        <f>IF(OR('Crisis Indicator Data'!L19="x",'Crisis Indicator Data'!H19="x"),"x",'Crisis Indicator Data'!L19/'Crisis Indicator Data'!H19)</f>
        <v>2.5227164036346244E-5</v>
      </c>
      <c r="Y22" s="147">
        <f t="shared" si="9"/>
        <v>1.3</v>
      </c>
      <c r="Z22" s="147">
        <f t="shared" si="10"/>
        <v>2.6</v>
      </c>
      <c r="AA22" s="147">
        <f t="shared" si="11"/>
        <v>3.1</v>
      </c>
      <c r="AB22" s="167">
        <f t="shared" si="12"/>
        <v>4.0999999999999996</v>
      </c>
    </row>
    <row r="23" spans="1:28">
      <c r="A23" s="169" t="str">
        <f>'Crisis Indicator Data'!A20</f>
        <v>CAR refugees in Cameroon</v>
      </c>
      <c r="B23" s="170" t="str">
        <f>'Crisis Indicator Data'!B20</f>
        <v>Conflict/ Violence,International Displacement</v>
      </c>
      <c r="C23" s="170" t="str">
        <f>'Crisis Indicator Data'!C20</f>
        <v>CMR004</v>
      </c>
      <c r="D23" s="170" t="str">
        <f>'Crisis Indicator Data'!D20</f>
        <v>Cameroon</v>
      </c>
      <c r="E23" s="171" t="str">
        <f>'Crisis Indicator Data'!E20</f>
        <v>CMR</v>
      </c>
      <c r="F23" s="168">
        <f>IF('Crisis Indicator Data'!F20="x","x",IF(LOG('Crisis Indicator Data'!F20)&lt;F$4,0,IF(LOG('Crisis Indicator Data'!F20)&gt;F$3,5,ROUND(5-(F$3-LOG('Crisis Indicator Data'!F20))/(F$3-F$4)*5,1))))</f>
        <v>3.7</v>
      </c>
      <c r="G23" s="165">
        <f>IF('Crisis Indicator Data'!F20="x","x",IF(LEN(E23)&gt;3,('Crisis Indicator Data'!F20/VLOOKUP('Impact of the crisis'!$C23,'Regional Crises'!$B$1:$R$66,4,FALSE)),'Crisis Indicator Data'!F20/VLOOKUP('Impact of the crisis'!$E23,'Country Indicator Data'!$B$4:$P$300,15,FALSE)))</f>
        <v>0.35013010090753316</v>
      </c>
      <c r="H23" s="147">
        <f t="shared" si="0"/>
        <v>1.7</v>
      </c>
      <c r="I23" s="147">
        <f t="shared" si="1"/>
        <v>2.7</v>
      </c>
      <c r="J23" s="147">
        <f>IF('Crisis Indicator Data'!G20="x","x",IF(LOG('Crisis Indicator Data'!G20)&lt;J$4,0,IF(LOG('Crisis Indicator Data'!G20)&gt;J$3,5,ROUND(5-(J$3-LOG('Crisis Indicator Data'!G20))/(J$3-J$4)*5,1))))</f>
        <v>1.3</v>
      </c>
      <c r="K23" s="165">
        <f>IF('Crisis Indicator Data'!G20="x","x",IF(LEN(E23)&gt;3,('Crisis Indicator Data'!G20/VLOOKUP('Impact of the crisis'!$C23,'Regional Crises'!$B$1:$R$66,5,FALSE)),'Crisis Indicator Data'!G20/VLOOKUP('Impact of the crisis'!$E23,'Country Indicator Data'!$B$4:$P$300,14,FALSE)))</f>
        <v>7.9919137466307272E-2</v>
      </c>
      <c r="L23" s="147">
        <f t="shared" si="2"/>
        <v>0.4</v>
      </c>
      <c r="M23" s="147">
        <f t="shared" si="3"/>
        <v>0.85000000000000009</v>
      </c>
      <c r="N23" s="147">
        <f t="shared" si="4"/>
        <v>1.9</v>
      </c>
      <c r="O23" s="147">
        <f>IF('Crisis Indicator Data'!H20="x","x",IF('Crisis Indicator Data'!H20=0,0,IF(LOG('Crisis Indicator Data'!H20)&lt;O$4,0,IF(LOG('Crisis Indicator Data'!H20)&gt;O$3,5,ROUND(5-(O$3-LOG('Crisis Indicator Data'!H20))/(O$3-O$4)*5,1)))))</f>
        <v>1.5</v>
      </c>
      <c r="P23" s="165">
        <f>IF('Crisis Indicator Data'!H20="x","x",'Crisis Indicator Data'!H20/'Crisis Indicator Data'!G20)</f>
        <v>0.1087689713322091</v>
      </c>
      <c r="Q23" s="147">
        <f t="shared" si="5"/>
        <v>0.5</v>
      </c>
      <c r="R23" s="147">
        <f t="shared" si="6"/>
        <v>1</v>
      </c>
      <c r="S23" s="147">
        <f>IF('Crisis Indicator Data'!I20="x","x",IF('Crisis Indicator Data'!I20=0,0,IF(LOG('Crisis Indicator Data'!I20)&lt;S$4,0,IF(LOG('Crisis Indicator Data'!I20)&gt;S$3,5,ROUND(5-(S$3-LOG('Crisis Indicator Data'!I20))/(S$3-S$4)*5,1)))))</f>
        <v>3.4</v>
      </c>
      <c r="T23" s="165">
        <f>IF('Crisis Indicator Data'!H20="x","x",IF('Crisis Indicator Data'!I20="x","x",'Crisis Indicator Data'!I20/'Crisis Indicator Data'!H20))</f>
        <v>1</v>
      </c>
      <c r="U23" s="147">
        <f t="shared" si="7"/>
        <v>5</v>
      </c>
      <c r="V23" s="147">
        <f t="shared" si="8"/>
        <v>4.2</v>
      </c>
      <c r="W23" s="147" t="str">
        <f>IF('Crisis Indicator Data'!L20="x","x",IF('Crisis Indicator Data'!L20=0,0,IF(LOG('Crisis Indicator Data'!L20)&lt;W$4,0,IF(LOG('Crisis Indicator Data'!L20)&gt;W$3,5,ROUND(5-(W$3-LOG('Crisis Indicator Data'!L20))/(W$3-W$4)*5,1)))))</f>
        <v>x</v>
      </c>
      <c r="X23" s="166" t="str">
        <f>IF(OR('Crisis Indicator Data'!L20="x",'Crisis Indicator Data'!H20="x"),"x",'Crisis Indicator Data'!L20/'Crisis Indicator Data'!H20)</f>
        <v>x</v>
      </c>
      <c r="Y23" s="147" t="str">
        <f t="shared" si="9"/>
        <v>x</v>
      </c>
      <c r="Z23" s="147" t="str">
        <f t="shared" si="10"/>
        <v>x</v>
      </c>
      <c r="AA23" s="147">
        <f t="shared" si="11"/>
        <v>4.2</v>
      </c>
      <c r="AB23" s="167">
        <f t="shared" si="12"/>
        <v>3</v>
      </c>
    </row>
    <row r="24" spans="1:28">
      <c r="A24" s="169" t="str">
        <f>'Crisis Indicator Data'!A21</f>
        <v>Complex crisis in DRC</v>
      </c>
      <c r="B24" s="170" t="str">
        <f>'Crisis Indicator Data'!B21</f>
        <v>Conflict/ Violence,International Displacement</v>
      </c>
      <c r="C24" s="170" t="str">
        <f>'Crisis Indicator Data'!C21</f>
        <v>COD001</v>
      </c>
      <c r="D24" s="170" t="str">
        <f>'Crisis Indicator Data'!D21</f>
        <v>DRC</v>
      </c>
      <c r="E24" s="171" t="str">
        <f>'Crisis Indicator Data'!E21</f>
        <v>COD</v>
      </c>
      <c r="F24" s="168">
        <f>IF('Crisis Indicator Data'!F21="x","x",IF(LOG('Crisis Indicator Data'!F21)&lt;F$4,0,IF(LOG('Crisis Indicator Data'!F21)&gt;F$3,5,ROUND(5-(F$3-LOG('Crisis Indicator Data'!F21))/(F$3-F$4)*5,1))))</f>
        <v>5</v>
      </c>
      <c r="G24" s="165">
        <f>IF('Crisis Indicator Data'!F21="x","x",IF(LEN(E24)&gt;3,('Crisis Indicator Data'!F21/VLOOKUP('Impact of the crisis'!$C24,'Regional Crises'!$B$1:$R$66,4,FALSE)),'Crisis Indicator Data'!F21/VLOOKUP('Impact of the crisis'!$E24,'Country Indicator Data'!$B$4:$P$300,15,FALSE)))</f>
        <v>1</v>
      </c>
      <c r="H24" s="147">
        <f t="shared" si="0"/>
        <v>5</v>
      </c>
      <c r="I24" s="147">
        <f t="shared" si="1"/>
        <v>5</v>
      </c>
      <c r="J24" s="147">
        <f>IF('Crisis Indicator Data'!G21="x","x",IF(LOG('Crisis Indicator Data'!G21)&lt;J$4,0,IF(LOG('Crisis Indicator Data'!G21)&gt;J$3,5,ROUND(5-(J$3-LOG('Crisis Indicator Data'!G21))/(J$3-J$4)*5,1))))</f>
        <v>5</v>
      </c>
      <c r="K24" s="165">
        <f>IF('Crisis Indicator Data'!G21="x","x",IF(LEN(E24)&gt;3,('Crisis Indicator Data'!G21/VLOOKUP('Impact of the crisis'!$C24,'Regional Crises'!$B$1:$R$66,5,FALSE)),'Crisis Indicator Data'!G21/VLOOKUP('Impact of the crisis'!$E24,'Country Indicator Data'!$B$4:$P$300,14,FALSE)))</f>
        <v>1</v>
      </c>
      <c r="L24" s="147">
        <f t="shared" si="2"/>
        <v>5</v>
      </c>
      <c r="M24" s="147">
        <f t="shared" si="3"/>
        <v>5</v>
      </c>
      <c r="N24" s="147">
        <f t="shared" si="4"/>
        <v>5</v>
      </c>
      <c r="O24" s="147">
        <f>IF('Crisis Indicator Data'!H21="x","x",IF('Crisis Indicator Data'!H21=0,0,IF(LOG('Crisis Indicator Data'!H21)&lt;O$4,0,IF(LOG('Crisis Indicator Data'!H21)&gt;O$3,5,ROUND(5-(O$3-LOG('Crisis Indicator Data'!H21))/(O$3-O$4)*5,1)))))</f>
        <v>5</v>
      </c>
      <c r="P24" s="165">
        <f>IF('Crisis Indicator Data'!H21="x","x",'Crisis Indicator Data'!H21/'Crisis Indicator Data'!G21)</f>
        <v>0.71975382003395583</v>
      </c>
      <c r="Q24" s="147">
        <f t="shared" si="5"/>
        <v>3.6</v>
      </c>
      <c r="R24" s="147">
        <f t="shared" si="6"/>
        <v>4.3</v>
      </c>
      <c r="S24" s="147">
        <f>IF('Crisis Indicator Data'!I21="x","x",IF('Crisis Indicator Data'!I21=0,0,IF(LOG('Crisis Indicator Data'!I21)&lt;S$4,0,IF(LOG('Crisis Indicator Data'!I21)&gt;S$3,5,ROUND(5-(S$3-LOG('Crisis Indicator Data'!I21))/(S$3-S$4)*5,1)))))</f>
        <v>5</v>
      </c>
      <c r="T24" s="165">
        <f>IF('Crisis Indicator Data'!H21="x","x",IF('Crisis Indicator Data'!I21="x","x",'Crisis Indicator Data'!I21/'Crisis Indicator Data'!H21))</f>
        <v>0.14926816611037069</v>
      </c>
      <c r="U24" s="147">
        <f t="shared" si="7"/>
        <v>5</v>
      </c>
      <c r="V24" s="147">
        <f t="shared" si="8"/>
        <v>5</v>
      </c>
      <c r="W24" s="147">
        <f>IF('Crisis Indicator Data'!L21="x","x",IF('Crisis Indicator Data'!L21=0,0,IF(LOG('Crisis Indicator Data'!L21)&lt;W$4,0,IF(LOG('Crisis Indicator Data'!L21)&gt;W$3,5,ROUND(5-(W$3-LOG('Crisis Indicator Data'!L21))/(W$3-W$4)*5,1)))))</f>
        <v>5</v>
      </c>
      <c r="X24" s="166">
        <f>IF(OR('Crisis Indicator Data'!L21="x",'Crisis Indicator Data'!H21="x"),"x",'Crisis Indicator Data'!L21/'Crisis Indicator Data'!H21)</f>
        <v>3.9333860143654101E-5</v>
      </c>
      <c r="Y24" s="147">
        <f t="shared" si="9"/>
        <v>2</v>
      </c>
      <c r="Z24" s="147">
        <f t="shared" si="10"/>
        <v>3.5</v>
      </c>
      <c r="AA24" s="147">
        <f t="shared" si="11"/>
        <v>4.4000000000000004</v>
      </c>
      <c r="AB24" s="167">
        <f t="shared" si="12"/>
        <v>4.4000000000000004</v>
      </c>
    </row>
    <row r="25" spans="1:28">
      <c r="A25" s="169" t="str">
        <f>'Crisis Indicator Data'!A22</f>
        <v>Complex crisis in Colombia</v>
      </c>
      <c r="B25" s="170" t="str">
        <f>'Crisis Indicator Data'!B22</f>
        <v>Conflict/ Violence,International Displacement</v>
      </c>
      <c r="C25" s="170" t="str">
        <f>'Crisis Indicator Data'!C22</f>
        <v>COL001</v>
      </c>
      <c r="D25" s="170" t="str">
        <f>'Crisis Indicator Data'!D22</f>
        <v>Colombia</v>
      </c>
      <c r="E25" s="171" t="str">
        <f>'Crisis Indicator Data'!E22</f>
        <v>COL</v>
      </c>
      <c r="F25" s="168">
        <f>IF('Crisis Indicator Data'!F22="x","x",IF(LOG('Crisis Indicator Data'!F22)&lt;F$4,0,IF(LOG('Crisis Indicator Data'!F22)&gt;F$3,5,ROUND(5-(F$3-LOG('Crisis Indicator Data'!F22))/(F$3-F$4)*5,1))))</f>
        <v>5</v>
      </c>
      <c r="G25" s="165">
        <f>IF('Crisis Indicator Data'!F22="x","x",IF(LEN(E25)&gt;3,('Crisis Indicator Data'!F22/VLOOKUP('Impact of the crisis'!$C25,'Regional Crises'!$B$1:$R$66,4,FALSE)),'Crisis Indicator Data'!F22/VLOOKUP('Impact of the crisis'!$E25,'Country Indicator Data'!$B$4:$P$300,15,FALSE)))</f>
        <v>1.0290653447498874</v>
      </c>
      <c r="H25" s="147">
        <f t="shared" si="0"/>
        <v>5</v>
      </c>
      <c r="I25" s="147">
        <f t="shared" si="1"/>
        <v>5</v>
      </c>
      <c r="J25" s="147">
        <f>IF('Crisis Indicator Data'!G22="x","x",IF(LOG('Crisis Indicator Data'!G22)&lt;J$4,0,IF(LOG('Crisis Indicator Data'!G22)&gt;J$3,5,ROUND(5-(J$3-LOG('Crisis Indicator Data'!G22))/(J$3-J$4)*5,1))))</f>
        <v>5</v>
      </c>
      <c r="K25" s="165">
        <f>IF('Crisis Indicator Data'!G22="x","x",IF(LEN(E25)&gt;3,('Crisis Indicator Data'!G22/VLOOKUP('Impact of the crisis'!$C25,'Regional Crises'!$B$1:$R$66,5,FALSE)),'Crisis Indicator Data'!G22/VLOOKUP('Impact of the crisis'!$E25,'Country Indicator Data'!$B$4:$P$300,14,FALSE)))</f>
        <v>1</v>
      </c>
      <c r="L25" s="147">
        <f t="shared" si="2"/>
        <v>5</v>
      </c>
      <c r="M25" s="147">
        <f t="shared" si="3"/>
        <v>5</v>
      </c>
      <c r="N25" s="147">
        <f t="shared" si="4"/>
        <v>5</v>
      </c>
      <c r="O25" s="147">
        <f>IF('Crisis Indicator Data'!H22="x","x",IF('Crisis Indicator Data'!H22=0,0,IF(LOG('Crisis Indicator Data'!H22)&lt;O$4,0,IF(LOG('Crisis Indicator Data'!H22)&gt;O$3,5,ROUND(5-(O$3-LOG('Crisis Indicator Data'!H22))/(O$3-O$4)*5,1)))))</f>
        <v>5</v>
      </c>
      <c r="P25" s="165">
        <f>IF('Crisis Indicator Data'!H22="x","x",'Crisis Indicator Data'!H22/'Crisis Indicator Data'!G22)</f>
        <v>1</v>
      </c>
      <c r="Q25" s="147">
        <f t="shared" si="5"/>
        <v>5</v>
      </c>
      <c r="R25" s="147">
        <f t="shared" si="6"/>
        <v>5</v>
      </c>
      <c r="S25" s="147">
        <f>IF('Crisis Indicator Data'!I22="x","x",IF('Crisis Indicator Data'!I22=0,0,IF(LOG('Crisis Indicator Data'!I22)&lt;S$4,0,IF(LOG('Crisis Indicator Data'!I22)&gt;S$3,5,ROUND(5-(S$3-LOG('Crisis Indicator Data'!I22))/(S$3-S$4)*5,1)))))</f>
        <v>3.2</v>
      </c>
      <c r="T25" s="165">
        <f>IF('Crisis Indicator Data'!H22="x","x",IF('Crisis Indicator Data'!I22="x","x",'Crisis Indicator Data'!I22/'Crisis Indicator Data'!H22))</f>
        <v>3.3898305084745762E-3</v>
      </c>
      <c r="U25" s="147">
        <f t="shared" si="7"/>
        <v>0.1</v>
      </c>
      <c r="V25" s="147">
        <f t="shared" si="8"/>
        <v>1.7</v>
      </c>
      <c r="W25" s="147">
        <f>IF('Crisis Indicator Data'!L22="x","x",IF('Crisis Indicator Data'!L22=0,0,IF(LOG('Crisis Indicator Data'!L22)&lt;W$4,0,IF(LOG('Crisis Indicator Data'!L22)&gt;W$3,5,ROUND(5-(W$3-LOG('Crisis Indicator Data'!L22))/(W$3-W$4)*5,1)))))</f>
        <v>4.4000000000000004</v>
      </c>
      <c r="X25" s="166">
        <f>IF(OR('Crisis Indicator Data'!L22="x",'Crisis Indicator Data'!H22="x"),"x",'Crisis Indicator Data'!L22/'Crisis Indicator Data'!H22)</f>
        <v>2.1393596986817324E-5</v>
      </c>
      <c r="Y25" s="147">
        <f t="shared" si="9"/>
        <v>1.1000000000000001</v>
      </c>
      <c r="Z25" s="147">
        <f t="shared" si="10"/>
        <v>2.8</v>
      </c>
      <c r="AA25" s="147">
        <f t="shared" si="11"/>
        <v>2.2999999999999998</v>
      </c>
      <c r="AB25" s="167">
        <f t="shared" si="12"/>
        <v>4</v>
      </c>
    </row>
    <row r="26" spans="1:28">
      <c r="A26" s="169" t="str">
        <f>'Crisis Indicator Data'!A23</f>
        <v>Venezuela displacement in Colombia</v>
      </c>
      <c r="B26" s="170" t="str">
        <f>'Crisis Indicator Data'!B23</f>
        <v>International Displacement</v>
      </c>
      <c r="C26" s="170" t="str">
        <f>'Crisis Indicator Data'!C23</f>
        <v>COL002</v>
      </c>
      <c r="D26" s="170" t="str">
        <f>'Crisis Indicator Data'!D23</f>
        <v>Colombia</v>
      </c>
      <c r="E26" s="171" t="str">
        <f>'Crisis Indicator Data'!E23</f>
        <v>COL</v>
      </c>
      <c r="F26" s="168">
        <f>IF('Crisis Indicator Data'!F23="x","x",IF(LOG('Crisis Indicator Data'!F23)&lt;F$4,0,IF(LOG('Crisis Indicator Data'!F23)&gt;F$3,5,ROUND(5-(F$3-LOG('Crisis Indicator Data'!F23))/(F$3-F$4)*5,1))))</f>
        <v>4.5999999999999996</v>
      </c>
      <c r="G26" s="165">
        <f>IF('Crisis Indicator Data'!F23="x","x",IF(LEN(E26)&gt;3,('Crisis Indicator Data'!F23/VLOOKUP('Impact of the crisis'!$C26,'Regional Crises'!$B$1:$R$66,4,FALSE)),'Crisis Indicator Data'!F23/VLOOKUP('Impact of the crisis'!$E26,'Country Indicator Data'!$B$4:$P$300,15,FALSE)))</f>
        <v>0.52888147814330777</v>
      </c>
      <c r="H26" s="147">
        <f t="shared" si="0"/>
        <v>2.6</v>
      </c>
      <c r="I26" s="147">
        <f t="shared" si="1"/>
        <v>3.5999999999999996</v>
      </c>
      <c r="J26" s="147">
        <f>IF('Crisis Indicator Data'!G23="x","x",IF(LOG('Crisis Indicator Data'!G23)&lt;J$4,0,IF(LOG('Crisis Indicator Data'!G23)&gt;J$3,5,ROUND(5-(J$3-LOG('Crisis Indicator Data'!G23))/(J$3-J$4)*5,1))))</f>
        <v>5</v>
      </c>
      <c r="K26" s="165">
        <f>IF('Crisis Indicator Data'!G23="x","x",IF(LEN(E26)&gt;3,('Crisis Indicator Data'!G23/VLOOKUP('Impact of the crisis'!$C26,'Regional Crises'!$B$1:$R$66,5,FALSE)),'Crisis Indicator Data'!G23/VLOOKUP('Impact of the crisis'!$E26,'Country Indicator Data'!$B$4:$P$300,14,FALSE)))</f>
        <v>0.92387947269303206</v>
      </c>
      <c r="L26" s="147">
        <f t="shared" si="2"/>
        <v>4.5999999999999996</v>
      </c>
      <c r="M26" s="147">
        <f t="shared" si="3"/>
        <v>4.8</v>
      </c>
      <c r="N26" s="147">
        <f t="shared" si="4"/>
        <v>4.3</v>
      </c>
      <c r="O26" s="147">
        <f>IF('Crisis Indicator Data'!H23="x","x",IF('Crisis Indicator Data'!H23=0,0,IF(LOG('Crisis Indicator Data'!H23)&lt;O$4,0,IF(LOG('Crisis Indicator Data'!H23)&gt;O$3,5,ROUND(5-(O$3-LOG('Crisis Indicator Data'!H23))/(O$3-O$4)*5,1)))))</f>
        <v>3.5</v>
      </c>
      <c r="P26" s="165">
        <f>IF('Crisis Indicator Data'!H23="x","x",'Crisis Indicator Data'!H23/'Crisis Indicator Data'!G23)</f>
        <v>8.3533776346365524E-2</v>
      </c>
      <c r="Q26" s="147">
        <f t="shared" si="5"/>
        <v>0.4</v>
      </c>
      <c r="R26" s="147">
        <f t="shared" si="6"/>
        <v>1.95</v>
      </c>
      <c r="S26" s="147">
        <f>IF('Crisis Indicator Data'!I23="x","x",IF('Crisis Indicator Data'!I23=0,0,IF(LOG('Crisis Indicator Data'!I23)&lt;S$4,0,IF(LOG('Crisis Indicator Data'!I23)&gt;S$3,5,ROUND(5-(S$3-LOG('Crisis Indicator Data'!I23))/(S$3-S$4)*5,1)))))</f>
        <v>5</v>
      </c>
      <c r="T26" s="165">
        <f>IF('Crisis Indicator Data'!H23="x","x",IF('Crisis Indicator Data'!I23="x","x",'Crisis Indicator Data'!I23/'Crisis Indicator Data'!H23))</f>
        <v>0.96388482186432412</v>
      </c>
      <c r="U26" s="147">
        <f t="shared" si="7"/>
        <v>5</v>
      </c>
      <c r="V26" s="147">
        <f t="shared" si="8"/>
        <v>5</v>
      </c>
      <c r="W26" s="147">
        <f>IF('Crisis Indicator Data'!L23="x","x",IF('Crisis Indicator Data'!L23=0,0,IF(LOG('Crisis Indicator Data'!L23)&lt;W$4,0,IF(LOG('Crisis Indicator Data'!L23)&gt;W$3,5,ROUND(5-(W$3-LOG('Crisis Indicator Data'!L23))/(W$3-W$4)*5,1)))))</f>
        <v>1.7</v>
      </c>
      <c r="X26" s="166">
        <f>IF(OR('Crisis Indicator Data'!L23="x",'Crisis Indicator Data'!H23="x"),"x",'Crisis Indicator Data'!L23/'Crisis Indicator Data'!H23)</f>
        <v>3.9043435822352371E-6</v>
      </c>
      <c r="Y26" s="147">
        <f t="shared" si="9"/>
        <v>0.2</v>
      </c>
      <c r="Z26" s="147">
        <f t="shared" si="10"/>
        <v>1</v>
      </c>
      <c r="AA26" s="147">
        <f t="shared" si="11"/>
        <v>3.7</v>
      </c>
      <c r="AB26" s="167">
        <f t="shared" si="12"/>
        <v>2.9</v>
      </c>
    </row>
    <row r="27" spans="1:28">
      <c r="A27" s="169" t="str">
        <f>'Crisis Indicator Data'!A24</f>
        <v>Nicaraguan refugees in Costa Rica</v>
      </c>
      <c r="B27" s="170" t="str">
        <f>'Crisis Indicator Data'!B24</f>
        <v>International Displacement</v>
      </c>
      <c r="C27" s="170" t="str">
        <f>'Crisis Indicator Data'!C24</f>
        <v>CRI002</v>
      </c>
      <c r="D27" s="170" t="str">
        <f>'Crisis Indicator Data'!D24</f>
        <v>Costa Rica</v>
      </c>
      <c r="E27" s="171" t="str">
        <f>'Crisis Indicator Data'!E24</f>
        <v>CRI</v>
      </c>
      <c r="F27" s="168">
        <f>IF('Crisis Indicator Data'!F24="x","x",IF(LOG('Crisis Indicator Data'!F24)&lt;F$4,0,IF(LOG('Crisis Indicator Data'!F24)&gt;F$3,5,ROUND(5-(F$3-LOG('Crisis Indicator Data'!F24))/(F$3-F$4)*5,1))))</f>
        <v>2.2000000000000002</v>
      </c>
      <c r="G27" s="165">
        <f>IF('Crisis Indicator Data'!F24="x","x",IF(LEN(E27)&gt;3,('Crisis Indicator Data'!F24/VLOOKUP('Impact of the crisis'!$C27,'Regional Crises'!$B$1:$R$66,4,FALSE)),'Crisis Indicator Data'!F24/VLOOKUP('Impact of the crisis'!$E27,'Country Indicator Data'!$B$4:$P$300,15,FALSE)))</f>
        <v>0.4016059537798668</v>
      </c>
      <c r="H27" s="147">
        <f t="shared" si="0"/>
        <v>1.9</v>
      </c>
      <c r="I27" s="147">
        <f t="shared" si="1"/>
        <v>2.0499999999999998</v>
      </c>
      <c r="J27" s="147">
        <f>IF('Crisis Indicator Data'!G24="x","x",IF(LOG('Crisis Indicator Data'!G24)&lt;J$4,0,IF(LOG('Crisis Indicator Data'!G24)&gt;J$3,5,ROUND(5-(J$3-LOG('Crisis Indicator Data'!G24))/(J$3-J$4)*5,1))))</f>
        <v>2</v>
      </c>
      <c r="K27" s="165">
        <f>IF('Crisis Indicator Data'!G24="x","x",IF(LEN(E27)&gt;3,('Crisis Indicator Data'!G24/VLOOKUP('Impact of the crisis'!$C27,'Regional Crises'!$B$1:$R$66,5,FALSE)),'Crisis Indicator Data'!G24/VLOOKUP('Impact of the crisis'!$E27,'Country Indicator Data'!$B$4:$P$300,14,FALSE)))</f>
        <v>0.74907749077490771</v>
      </c>
      <c r="L27" s="147">
        <f t="shared" si="2"/>
        <v>3.7</v>
      </c>
      <c r="M27" s="147">
        <f t="shared" si="3"/>
        <v>2.85</v>
      </c>
      <c r="N27" s="147">
        <f t="shared" si="4"/>
        <v>2.5</v>
      </c>
      <c r="O27" s="147">
        <f>IF('Crisis Indicator Data'!H24="x","x",IF('Crisis Indicator Data'!H24=0,0,IF(LOG('Crisis Indicator Data'!H24)&lt;O$4,0,IF(LOG('Crisis Indicator Data'!H24)&gt;O$3,5,ROUND(5-(O$3-LOG('Crisis Indicator Data'!H24))/(O$3-O$4)*5,1)))))</f>
        <v>1.3</v>
      </c>
      <c r="P27" s="165">
        <f>IF('Crisis Indicator Data'!H24="x","x",'Crisis Indicator Data'!H24/'Crisis Indicator Data'!G24)</f>
        <v>5.2890847809178118E-2</v>
      </c>
      <c r="Q27" s="147">
        <f t="shared" si="5"/>
        <v>0.2</v>
      </c>
      <c r="R27" s="147">
        <f t="shared" si="6"/>
        <v>0.75</v>
      </c>
      <c r="S27" s="147">
        <f>IF('Crisis Indicator Data'!I24="x","x",IF('Crisis Indicator Data'!I24=0,0,IF(LOG('Crisis Indicator Data'!I24)&lt;S$4,0,IF(LOG('Crisis Indicator Data'!I24)&gt;S$3,5,ROUND(5-(S$3-LOG('Crisis Indicator Data'!I24))/(S$3-S$4)*5,1)))))</f>
        <v>3.3</v>
      </c>
      <c r="T27" s="165">
        <f>IF('Crisis Indicator Data'!H24="x","x",IF('Crisis Indicator Data'!I24="x","x",'Crisis Indicator Data'!I24/'Crisis Indicator Data'!H24))</f>
        <v>1</v>
      </c>
      <c r="U27" s="147">
        <f t="shared" si="7"/>
        <v>5</v>
      </c>
      <c r="V27" s="147">
        <f t="shared" si="8"/>
        <v>4.2</v>
      </c>
      <c r="W27" s="147" t="str">
        <f>IF('Crisis Indicator Data'!L24="x","x",IF('Crisis Indicator Data'!L24=0,0,IF(LOG('Crisis Indicator Data'!L24)&lt;W$4,0,IF(LOG('Crisis Indicator Data'!L24)&gt;W$3,5,ROUND(5-(W$3-LOG('Crisis Indicator Data'!L24))/(W$3-W$4)*5,1)))))</f>
        <v>x</v>
      </c>
      <c r="X27" s="166" t="str">
        <f>IF(OR('Crisis Indicator Data'!L24="x",'Crisis Indicator Data'!H24="x"),"x",'Crisis Indicator Data'!L24/'Crisis Indicator Data'!H24)</f>
        <v>x</v>
      </c>
      <c r="Y27" s="147" t="str">
        <f t="shared" si="9"/>
        <v>x</v>
      </c>
      <c r="Z27" s="147" t="str">
        <f t="shared" si="10"/>
        <v>x</v>
      </c>
      <c r="AA27" s="147">
        <f t="shared" si="11"/>
        <v>4.2</v>
      </c>
      <c r="AB27" s="167">
        <f t="shared" si="12"/>
        <v>2.9</v>
      </c>
    </row>
    <row r="28" spans="1:28">
      <c r="A28" s="169" t="str">
        <f>'Crisis Indicator Data'!A25</f>
        <v>Displacement from Russia-Ukraine conflict in Czechia</v>
      </c>
      <c r="B28" s="170" t="str">
        <f>'Crisis Indicator Data'!B25</f>
        <v>International Displacement</v>
      </c>
      <c r="C28" s="170" t="str">
        <f>'Crisis Indicator Data'!C25</f>
        <v>CZE002</v>
      </c>
      <c r="D28" s="170" t="str">
        <f>'Crisis Indicator Data'!D25</f>
        <v>Czech Republic</v>
      </c>
      <c r="E28" s="171" t="str">
        <f>'Crisis Indicator Data'!E25</f>
        <v>CZE</v>
      </c>
      <c r="F28" s="168">
        <f>IF('Crisis Indicator Data'!F25="x","x",IF(LOG('Crisis Indicator Data'!F25)&lt;F$4,0,IF(LOG('Crisis Indicator Data'!F25)&gt;F$3,5,ROUND(5-(F$3-LOG('Crisis Indicator Data'!F25))/(F$3-F$4)*5,1))))</f>
        <v>3.1</v>
      </c>
      <c r="G28" s="165">
        <f>IF('Crisis Indicator Data'!F25="x","x",IF(LEN(E28)&gt;3,('Crisis Indicator Data'!F25/VLOOKUP('Impact of the crisis'!$C28,'Regional Crises'!$B$1:$R$66,4,FALSE)),'Crisis Indicator Data'!F25/VLOOKUP('Impact of the crisis'!$E28,'Country Indicator Data'!$B$4:$P$300,15,FALSE)))</f>
        <v>0.99980825737043122</v>
      </c>
      <c r="H28" s="147">
        <f t="shared" si="0"/>
        <v>5</v>
      </c>
      <c r="I28" s="147">
        <f t="shared" si="1"/>
        <v>4.05</v>
      </c>
      <c r="J28" s="147">
        <f>IF('Crisis Indicator Data'!G25="x","x",IF(LOG('Crisis Indicator Data'!G25)&lt;J$4,0,IF(LOG('Crisis Indicator Data'!G25)&gt;J$3,5,ROUND(5-(J$3-LOG('Crisis Indicator Data'!G25))/(J$3-J$4)*5,1))))</f>
        <v>3.5</v>
      </c>
      <c r="K28" s="165">
        <f>IF('Crisis Indicator Data'!G25="x","x",IF(LEN(E28)&gt;3,('Crisis Indicator Data'!G25/VLOOKUP('Impact of the crisis'!$C28,'Regional Crises'!$B$1:$R$66,5,FALSE)),'Crisis Indicator Data'!G25/VLOOKUP('Impact of the crisis'!$E28,'Country Indicator Data'!$B$4:$P$300,14,FALSE)))</f>
        <v>1</v>
      </c>
      <c r="L28" s="147">
        <f t="shared" si="2"/>
        <v>5</v>
      </c>
      <c r="M28" s="147">
        <f t="shared" si="3"/>
        <v>4.25</v>
      </c>
      <c r="N28" s="147">
        <f t="shared" si="4"/>
        <v>4.2</v>
      </c>
      <c r="O28" s="147">
        <f>IF('Crisis Indicator Data'!H25="x","x",IF('Crisis Indicator Data'!H25=0,0,IF(LOG('Crisis Indicator Data'!H25)&lt;O$4,0,IF(LOG('Crisis Indicator Data'!H25)&gt;O$3,5,ROUND(5-(O$3-LOG('Crisis Indicator Data'!H25))/(O$3-O$4)*5,1)))))</f>
        <v>1.8</v>
      </c>
      <c r="P28" s="165">
        <f>IF('Crisis Indicator Data'!H25="x","x",'Crisis Indicator Data'!H25/'Crisis Indicator Data'!G25)</f>
        <v>3.5596981802041724E-2</v>
      </c>
      <c r="Q28" s="147">
        <f t="shared" si="5"/>
        <v>0.1</v>
      </c>
      <c r="R28" s="147">
        <f t="shared" si="6"/>
        <v>0.95000000000000007</v>
      </c>
      <c r="S28" s="147">
        <f>IF('Crisis Indicator Data'!I25="x","x",IF('Crisis Indicator Data'!I25=0,0,IF(LOG('Crisis Indicator Data'!I25)&lt;S$4,0,IF(LOG('Crisis Indicator Data'!I25)&gt;S$3,5,ROUND(5-(S$3-LOG('Crisis Indicator Data'!I25))/(S$3-S$4)*5,1)))))</f>
        <v>3.7</v>
      </c>
      <c r="T28" s="165">
        <f>IF('Crisis Indicator Data'!H25="x","x",IF('Crisis Indicator Data'!I25="x","x",'Crisis Indicator Data'!I25/'Crisis Indicator Data'!H25))</f>
        <v>1</v>
      </c>
      <c r="U28" s="147">
        <f t="shared" si="7"/>
        <v>5</v>
      </c>
      <c r="V28" s="147">
        <f t="shared" si="8"/>
        <v>4.4000000000000004</v>
      </c>
      <c r="W28" s="147">
        <f>IF('Crisis Indicator Data'!L25="x","x",IF('Crisis Indicator Data'!L25=0,0,IF(LOG('Crisis Indicator Data'!L25)&lt;W$4,0,IF(LOG('Crisis Indicator Data'!L25)&gt;W$3,5,ROUND(5-(W$3-LOG('Crisis Indicator Data'!L25))/(W$3-W$4)*5,1)))))</f>
        <v>0</v>
      </c>
      <c r="X28" s="166">
        <f>IF(OR('Crisis Indicator Data'!L25="x",'Crisis Indicator Data'!H25="x"),"x",'Crisis Indicator Data'!L25/'Crisis Indicator Data'!H25)</f>
        <v>0</v>
      </c>
      <c r="Y28" s="147">
        <f t="shared" si="9"/>
        <v>0</v>
      </c>
      <c r="Z28" s="147">
        <f t="shared" si="10"/>
        <v>0</v>
      </c>
      <c r="AA28" s="147">
        <f t="shared" si="11"/>
        <v>2.8</v>
      </c>
      <c r="AB28" s="167">
        <f t="shared" si="12"/>
        <v>2</v>
      </c>
    </row>
    <row r="29" spans="1:28">
      <c r="A29" s="169" t="str">
        <f>'Crisis Indicator Data'!A26</f>
        <v>Multiple crises in Djibouti</v>
      </c>
      <c r="B29" s="170" t="str">
        <f>'Crisis Indicator Data'!B26</f>
        <v>International Displacement,Drought/drier conditions</v>
      </c>
      <c r="C29" s="170" t="str">
        <f>'Crisis Indicator Data'!C26</f>
        <v>DJI001</v>
      </c>
      <c r="D29" s="170" t="str">
        <f>'Crisis Indicator Data'!D26</f>
        <v>Djibouti</v>
      </c>
      <c r="E29" s="171" t="str">
        <f>'Crisis Indicator Data'!E26</f>
        <v>DJI</v>
      </c>
      <c r="F29" s="168">
        <f>IF('Crisis Indicator Data'!F26="x","x",IF(LOG('Crisis Indicator Data'!F26)&lt;F$4,0,IF(LOG('Crisis Indicator Data'!F26)&gt;F$3,5,ROUND(5-(F$3-LOG('Crisis Indicator Data'!F26))/(F$3-F$4)*5,1))))</f>
        <v>2.2999999999999998</v>
      </c>
      <c r="G29" s="165">
        <f>IF('Crisis Indicator Data'!F26="x","x",IF(LEN(E29)&gt;3,('Crisis Indicator Data'!F26/VLOOKUP('Impact of the crisis'!$C29,'Regional Crises'!$B$1:$R$66,4,FALSE)),'Crisis Indicator Data'!F26/VLOOKUP('Impact of the crisis'!$E29,'Country Indicator Data'!$B$4:$P$300,15,FALSE)))</f>
        <v>1</v>
      </c>
      <c r="H29" s="147">
        <f t="shared" si="0"/>
        <v>5</v>
      </c>
      <c r="I29" s="147">
        <f t="shared" si="1"/>
        <v>3.65</v>
      </c>
      <c r="J29" s="147">
        <f>IF('Crisis Indicator Data'!G26="x","x",IF(LOG('Crisis Indicator Data'!G26)&lt;J$4,0,IF(LOG('Crisis Indicator Data'!G26)&gt;J$3,5,ROUND(5-(J$3-LOG('Crisis Indicator Data'!G26))/(J$3-J$4)*5,1))))</f>
        <v>0.2</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2.6</v>
      </c>
      <c r="N29" s="147">
        <f t="shared" si="4"/>
        <v>3.2</v>
      </c>
      <c r="O29" s="147">
        <f>IF('Crisis Indicator Data'!H26="x","x",IF('Crisis Indicator Data'!H26=0,0,IF(LOG('Crisis Indicator Data'!H26)&lt;O$4,0,IF(LOG('Crisis Indicator Data'!H26)&gt;O$3,5,ROUND(5-(O$3-LOG('Crisis Indicator Data'!H26))/(O$3-O$4)*5,1)))))</f>
        <v>2.2999999999999998</v>
      </c>
      <c r="P29" s="165">
        <f>IF('Crisis Indicator Data'!H26="x","x",'Crisis Indicator Data'!H26/'Crisis Indicator Data'!G26)</f>
        <v>0.67089678510998307</v>
      </c>
      <c r="Q29" s="147">
        <f t="shared" si="5"/>
        <v>3.3</v>
      </c>
      <c r="R29" s="147">
        <f t="shared" si="6"/>
        <v>2.8</v>
      </c>
      <c r="S29" s="147">
        <f>IF('Crisis Indicator Data'!I26="x","x",IF('Crisis Indicator Data'!I26=0,0,IF(LOG('Crisis Indicator Data'!I26)&lt;S$4,0,IF(LOG('Crisis Indicator Data'!I26)&gt;S$3,5,ROUND(5-(S$3-LOG('Crisis Indicator Data'!I26))/(S$3-S$4)*5,1)))))</f>
        <v>2.2000000000000002</v>
      </c>
      <c r="T29" s="165">
        <f>IF('Crisis Indicator Data'!H26="x","x",IF('Crisis Indicator Data'!I26="x","x",'Crisis Indicator Data'!I26/'Crisis Indicator Data'!H26))</f>
        <v>4.1614123581336697E-2</v>
      </c>
      <c r="U29" s="147">
        <f t="shared" si="7"/>
        <v>1.4</v>
      </c>
      <c r="V29" s="147">
        <f t="shared" si="8"/>
        <v>1.8</v>
      </c>
      <c r="W29" s="147">
        <f>IF('Crisis Indicator Data'!L26="x","x",IF('Crisis Indicator Data'!L26=0,0,IF(LOG('Crisis Indicator Data'!L26)&lt;W$4,0,IF(LOG('Crisis Indicator Data'!L26)&gt;W$3,5,ROUND(5-(W$3-LOG('Crisis Indicator Data'!L26))/(W$3-W$4)*5,1)))))</f>
        <v>2.4</v>
      </c>
      <c r="X29" s="166">
        <f>IF(OR('Crisis Indicator Data'!L26="x",'Crisis Indicator Data'!H26="x"),"x",'Crisis Indicator Data'!L26/'Crisis Indicator Data'!H26)</f>
        <v>6.0529634300126105E-5</v>
      </c>
      <c r="Y29" s="147">
        <f t="shared" si="9"/>
        <v>3</v>
      </c>
      <c r="Z29" s="147">
        <f t="shared" si="10"/>
        <v>2.7</v>
      </c>
      <c r="AA29" s="147">
        <f t="shared" si="11"/>
        <v>2.2999999999999998</v>
      </c>
      <c r="AB29" s="167">
        <f t="shared" si="12"/>
        <v>2.6</v>
      </c>
    </row>
    <row r="30" spans="1:28">
      <c r="A30" s="169" t="str">
        <f>'Crisis Indicator Data'!A27</f>
        <v>Mixed migration in Djibouti</v>
      </c>
      <c r="B30" s="170" t="str">
        <f>'Crisis Indicator Data'!B27</f>
        <v>International Displacement</v>
      </c>
      <c r="C30" s="170" t="str">
        <f>'Crisis Indicator Data'!C27</f>
        <v>DJI002</v>
      </c>
      <c r="D30" s="170" t="str">
        <f>'Crisis Indicator Data'!D27</f>
        <v>Djibouti</v>
      </c>
      <c r="E30" s="171" t="str">
        <f>'Crisis Indicator Data'!E27</f>
        <v>DJI</v>
      </c>
      <c r="F30" s="168">
        <f>IF('Crisis Indicator Data'!F27="x","x",IF(LOG('Crisis Indicator Data'!F27)&lt;F$4,0,IF(LOG('Crisis Indicator Data'!F27)&gt;F$3,5,ROUND(5-(F$3-LOG('Crisis Indicator Data'!F27))/(F$3-F$4)*5,1))))</f>
        <v>1.4</v>
      </c>
      <c r="G30" s="165">
        <f>IF('Crisis Indicator Data'!F27="x","x",IF(LEN(E30)&gt;3,('Crisis Indicator Data'!F27/VLOOKUP('Impact of the crisis'!$C30,'Regional Crises'!$B$1:$R$66,4,FALSE)),'Crisis Indicator Data'!F27/VLOOKUP('Impact of the crisis'!$E30,'Country Indicator Data'!$B$4:$P$300,15,FALSE)))</f>
        <v>0.31492666091458155</v>
      </c>
      <c r="H30" s="147">
        <f t="shared" si="0"/>
        <v>1.5</v>
      </c>
      <c r="I30" s="147">
        <f t="shared" si="1"/>
        <v>1.45</v>
      </c>
      <c r="J30" s="147">
        <f>IF('Crisis Indicator Data'!G27="x","x",IF(LOG('Crisis Indicator Data'!G27)&lt;J$4,0,IF(LOG('Crisis Indicator Data'!G27)&gt;J$3,5,ROUND(5-(J$3-LOG('Crisis Indicator Data'!G27))/(J$3-J$4)*5,1))))</f>
        <v>0</v>
      </c>
      <c r="K30" s="165">
        <f>IF('Crisis Indicator Data'!G27="x","x",IF(LEN(E30)&gt;3,('Crisis Indicator Data'!G27/VLOOKUP('Impact of the crisis'!$C30,'Regional Crises'!$B$1:$R$66,5,FALSE)),'Crisis Indicator Data'!G27/VLOOKUP('Impact of the crisis'!$E30,'Country Indicator Data'!$B$4:$P$300,14,FALSE)))</f>
        <v>0.78172588832487311</v>
      </c>
      <c r="L30" s="147">
        <f t="shared" si="2"/>
        <v>3.9</v>
      </c>
      <c r="M30" s="147">
        <f t="shared" si="3"/>
        <v>1.95</v>
      </c>
      <c r="N30" s="147">
        <f t="shared" si="4"/>
        <v>1.7</v>
      </c>
      <c r="O30" s="147">
        <f>IF('Crisis Indicator Data'!H27="x","x",IF('Crisis Indicator Data'!H27=0,0,IF(LOG('Crisis Indicator Data'!H27)&lt;O$4,0,IF(LOG('Crisis Indicator Data'!H27)&gt;O$3,5,ROUND(5-(O$3-LOG('Crisis Indicator Data'!H27))/(O$3-O$4)*5,1)))))</f>
        <v>0</v>
      </c>
      <c r="P30" s="165">
        <f>IF('Crisis Indicator Data'!H27="x","x",'Crisis Indicator Data'!H27/'Crisis Indicator Data'!G27)</f>
        <v>3.5714285714285712E-2</v>
      </c>
      <c r="Q30" s="147">
        <f t="shared" si="5"/>
        <v>0.1</v>
      </c>
      <c r="R30" s="147">
        <f t="shared" si="6"/>
        <v>0.05</v>
      </c>
      <c r="S30" s="147">
        <f>IF('Crisis Indicator Data'!I27="x","x",IF('Crisis Indicator Data'!I27=0,0,IF(LOG('Crisis Indicator Data'!I27)&lt;S$4,0,IF(LOG('Crisis Indicator Data'!I27)&gt;S$3,5,ROUND(5-(S$3-LOG('Crisis Indicator Data'!I27))/(S$3-S$4)*5,1)))))</f>
        <v>2.2000000000000002</v>
      </c>
      <c r="T30" s="165">
        <f>IF('Crisis Indicator Data'!H27="x","x",IF('Crisis Indicator Data'!I27="x","x",'Crisis Indicator Data'!I27/'Crisis Indicator Data'!H27))</f>
        <v>1</v>
      </c>
      <c r="U30" s="147">
        <f t="shared" si="7"/>
        <v>5</v>
      </c>
      <c r="V30" s="147">
        <f t="shared" si="8"/>
        <v>3.6</v>
      </c>
      <c r="W30" s="147">
        <f>IF('Crisis Indicator Data'!L27="x","x",IF('Crisis Indicator Data'!L27=0,0,IF(LOG('Crisis Indicator Data'!L27)&lt;W$4,0,IF(LOG('Crisis Indicator Data'!L27)&gt;W$3,5,ROUND(5-(W$3-LOG('Crisis Indicator Data'!L27))/(W$3-W$4)*5,1)))))</f>
        <v>2.4</v>
      </c>
      <c r="X30" s="166">
        <f>IF(OR('Crisis Indicator Data'!L27="x",'Crisis Indicator Data'!H27="x"),"x",'Crisis Indicator Data'!L27/'Crisis Indicator Data'!H27)</f>
        <v>1.4545454545454545E-3</v>
      </c>
      <c r="Y30" s="147">
        <f t="shared" si="9"/>
        <v>5</v>
      </c>
      <c r="Z30" s="147">
        <f t="shared" si="10"/>
        <v>3.7</v>
      </c>
      <c r="AA30" s="147">
        <f t="shared" si="11"/>
        <v>3.7</v>
      </c>
      <c r="AB30" s="167">
        <f t="shared" si="12"/>
        <v>2.2999999999999998</v>
      </c>
    </row>
    <row r="31" spans="1:28">
      <c r="A31" s="169" t="str">
        <f>'Crisis Indicator Data'!A28</f>
        <v>Drought in Djibouti</v>
      </c>
      <c r="B31" s="170" t="str">
        <f>'Crisis Indicator Data'!B28</f>
        <v>Drought/drier conditions</v>
      </c>
      <c r="C31" s="170" t="str">
        <f>'Crisis Indicator Data'!C28</f>
        <v>DJI003</v>
      </c>
      <c r="D31" s="170" t="str">
        <f>'Crisis Indicator Data'!D28</f>
        <v>Djibouti</v>
      </c>
      <c r="E31" s="171" t="str">
        <f>'Crisis Indicator Data'!E28</f>
        <v>DJI</v>
      </c>
      <c r="F31" s="168">
        <f>IF('Crisis Indicator Data'!F28="x","x",IF(LOG('Crisis Indicator Data'!F28)&lt;F$4,0,IF(LOG('Crisis Indicator Data'!F28)&gt;F$3,5,ROUND(5-(F$3-LOG('Crisis Indicator Data'!F28))/(F$3-F$4)*5,1))))</f>
        <v>2.2999999999999998</v>
      </c>
      <c r="G31" s="165">
        <f>IF('Crisis Indicator Data'!F28="x","x",IF(LEN(E31)&gt;3,('Crisis Indicator Data'!F28/VLOOKUP('Impact of the crisis'!$C31,'Regional Crises'!$B$1:$R$66,4,FALSE)),'Crisis Indicator Data'!F28/VLOOKUP('Impact of the crisis'!$E31,'Country Indicator Data'!$B$4:$P$300,15,FALSE)))</f>
        <v>1</v>
      </c>
      <c r="H31" s="147">
        <f t="shared" si="0"/>
        <v>5</v>
      </c>
      <c r="I31" s="147">
        <f t="shared" si="1"/>
        <v>3.65</v>
      </c>
      <c r="J31" s="147">
        <f>IF('Crisis Indicator Data'!G28="x","x",IF(LOG('Crisis Indicator Data'!G28)&lt;J$4,0,IF(LOG('Crisis Indicator Data'!G28)&gt;J$3,5,ROUND(5-(J$3-LOG('Crisis Indicator Data'!G28))/(J$3-J$4)*5,1))))</f>
        <v>0.2</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2.6</v>
      </c>
      <c r="N31" s="147">
        <f t="shared" si="4"/>
        <v>3.2</v>
      </c>
      <c r="O31" s="147">
        <f>IF('Crisis Indicator Data'!H28="x","x",IF('Crisis Indicator Data'!H28=0,0,IF(LOG('Crisis Indicator Data'!H28)&lt;O$4,0,IF(LOG('Crisis Indicator Data'!H28)&gt;O$3,5,ROUND(5-(O$3-LOG('Crisis Indicator Data'!H28))/(O$3-O$4)*5,1)))))</f>
        <v>2.2999999999999998</v>
      </c>
      <c r="P31" s="165">
        <f>IF('Crisis Indicator Data'!H28="x","x",'Crisis Indicator Data'!H28/'Crisis Indicator Data'!G28)</f>
        <v>0.64297800338409472</v>
      </c>
      <c r="Q31" s="147">
        <f t="shared" si="5"/>
        <v>3.2</v>
      </c>
      <c r="R31" s="147">
        <f t="shared" si="6"/>
        <v>2.75</v>
      </c>
      <c r="S31" s="147">
        <f>IF('Crisis Indicator Data'!I28="x","x",IF('Crisis Indicator Data'!I28=0,0,IF(LOG('Crisis Indicator Data'!I28)&lt;S$4,0,IF(LOG('Crisis Indicator Data'!I28)&gt;S$3,5,ROUND(5-(S$3-LOG('Crisis Indicator Data'!I28))/(S$3-S$4)*5,1)))))</f>
        <v>0</v>
      </c>
      <c r="T31" s="165">
        <f>IF('Crisis Indicator Data'!H28="x","x",IF('Crisis Indicator Data'!I28="x","x",'Crisis Indicator Data'!I28/'Crisis Indicator Data'!H28))</f>
        <v>0</v>
      </c>
      <c r="U31" s="147">
        <f t="shared" si="7"/>
        <v>0</v>
      </c>
      <c r="V31" s="147">
        <f t="shared" si="8"/>
        <v>0</v>
      </c>
      <c r="W31" s="147" t="str">
        <f>IF('Crisis Indicator Data'!L28="x","x",IF('Crisis Indicator Data'!L28=0,0,IF(LOG('Crisis Indicator Data'!L28)&lt;W$4,0,IF(LOG('Crisis Indicator Data'!L28)&gt;W$3,5,ROUND(5-(W$3-LOG('Crisis Indicator Data'!L28))/(W$3-W$4)*5,1)))))</f>
        <v>x</v>
      </c>
      <c r="X31" s="166" t="str">
        <f>IF(OR('Crisis Indicator Data'!L28="x",'Crisis Indicator Data'!H28="x"),"x",'Crisis Indicator Data'!L28/'Crisis Indicator Data'!H28)</f>
        <v>x</v>
      </c>
      <c r="Y31" s="147" t="str">
        <f t="shared" si="9"/>
        <v>x</v>
      </c>
      <c r="Z31" s="147" t="str">
        <f t="shared" si="10"/>
        <v>x</v>
      </c>
      <c r="AA31" s="147">
        <f t="shared" si="11"/>
        <v>0</v>
      </c>
      <c r="AB31" s="167">
        <f t="shared" si="12"/>
        <v>1.6</v>
      </c>
    </row>
    <row r="32" spans="1:28">
      <c r="A32" s="169" t="str">
        <f>'Crisis Indicator Data'!A29</f>
        <v>Venezuela displacement in Dominican Republic</v>
      </c>
      <c r="B32" s="170" t="str">
        <f>'Crisis Indicator Data'!B29</f>
        <v>International Displacement</v>
      </c>
      <c r="C32" s="170" t="str">
        <f>'Crisis Indicator Data'!C29</f>
        <v>DOM002</v>
      </c>
      <c r="D32" s="170" t="str">
        <f>'Crisis Indicator Data'!D29</f>
        <v>Dominican Republic</v>
      </c>
      <c r="E32" s="171" t="str">
        <f>'Crisis Indicator Data'!E29</f>
        <v>DOM</v>
      </c>
      <c r="F32" s="168">
        <f>IF('Crisis Indicator Data'!F29="x","x",IF(LOG('Crisis Indicator Data'!F29)&lt;F$4,0,IF(LOG('Crisis Indicator Data'!F29)&gt;F$3,5,ROUND(5-(F$3-LOG('Crisis Indicator Data'!F29))/(F$3-F$4)*5,1))))</f>
        <v>2.8</v>
      </c>
      <c r="G32" s="165">
        <f>IF('Crisis Indicator Data'!F29="x","x",IF(LEN(E32)&gt;3,('Crisis Indicator Data'!F29/VLOOKUP('Impact of the crisis'!$C32,'Regional Crises'!$B$1:$R$66,4,FALSE)),'Crisis Indicator Data'!F29/VLOOKUP('Impact of the crisis'!$E32,'Country Indicator Data'!$B$4:$P$300,15,FALSE)))</f>
        <v>1.0163893038227683</v>
      </c>
      <c r="H32" s="147">
        <f t="shared" si="0"/>
        <v>5</v>
      </c>
      <c r="I32" s="147">
        <f t="shared" si="1"/>
        <v>3.9</v>
      </c>
      <c r="J32" s="147">
        <f>IF('Crisis Indicator Data'!G29="x","x",IF(LOG('Crisis Indicator Data'!G29)&lt;J$4,0,IF(LOG('Crisis Indicator Data'!G29)&gt;J$3,5,ROUND(5-(J$3-LOG('Crisis Indicator Data'!G29))/(J$3-J$4)*5,1))))</f>
        <v>3.5</v>
      </c>
      <c r="K32" s="165">
        <f>IF('Crisis Indicator Data'!G29="x","x",IF(LEN(E32)&gt;3,('Crisis Indicator Data'!G29/VLOOKUP('Impact of the crisis'!$C32,'Regional Crises'!$B$1:$R$66,5,FALSE)),'Crisis Indicator Data'!G29/VLOOKUP('Impact of the crisis'!$E32,'Country Indicator Data'!$B$4:$P$300,14,FALSE)))</f>
        <v>1</v>
      </c>
      <c r="L32" s="147">
        <f t="shared" si="2"/>
        <v>5</v>
      </c>
      <c r="M32" s="147">
        <f t="shared" si="3"/>
        <v>4.25</v>
      </c>
      <c r="N32" s="147">
        <f t="shared" si="4"/>
        <v>4.0999999999999996</v>
      </c>
      <c r="O32" s="147">
        <f>IF('Crisis Indicator Data'!H29="x","x",IF('Crisis Indicator Data'!H29=0,0,IF(LOG('Crisis Indicator Data'!H29)&lt;O$4,0,IF(LOG('Crisis Indicator Data'!H29)&gt;O$3,5,ROUND(5-(O$3-LOG('Crisis Indicator Data'!H29))/(O$3-O$4)*5,1)))))</f>
        <v>1.1000000000000001</v>
      </c>
      <c r="P32" s="165">
        <f>IF('Crisis Indicator Data'!H29="x","x",'Crisis Indicator Data'!H29/'Crisis Indicator Data'!G29)</f>
        <v>1.1929824561403509E-2</v>
      </c>
      <c r="Q32" s="147">
        <f t="shared" si="5"/>
        <v>0</v>
      </c>
      <c r="R32" s="147">
        <f t="shared" si="6"/>
        <v>0.55000000000000004</v>
      </c>
      <c r="S32" s="147">
        <f>IF('Crisis Indicator Data'!I29="x","x",IF('Crisis Indicator Data'!I29=0,0,IF(LOG('Crisis Indicator Data'!I29)&lt;S$4,0,IF(LOG('Crisis Indicator Data'!I29)&gt;S$3,5,ROUND(5-(S$3-LOG('Crisis Indicator Data'!I29))/(S$3-S$4)*5,1)))))</f>
        <v>3</v>
      </c>
      <c r="T32" s="165">
        <f>IF('Crisis Indicator Data'!H29="x","x",IF('Crisis Indicator Data'!I29="x","x",'Crisis Indicator Data'!I29/'Crisis Indicator Data'!H29))</f>
        <v>0.94852941176470584</v>
      </c>
      <c r="U32" s="147">
        <f t="shared" si="7"/>
        <v>5</v>
      </c>
      <c r="V32" s="147">
        <f t="shared" si="8"/>
        <v>4</v>
      </c>
      <c r="W32" s="147" t="str">
        <f>IF('Crisis Indicator Data'!L29="x","x",IF('Crisis Indicator Data'!L29=0,0,IF(LOG('Crisis Indicator Data'!L29)&lt;W$4,0,IF(LOG('Crisis Indicator Data'!L29)&gt;W$3,5,ROUND(5-(W$3-LOG('Crisis Indicator Data'!L29))/(W$3-W$4)*5,1)))))</f>
        <v>x</v>
      </c>
      <c r="X32" s="166" t="str">
        <f>IF(OR('Crisis Indicator Data'!L29="x",'Crisis Indicator Data'!H29="x"),"x",'Crisis Indicator Data'!L29/'Crisis Indicator Data'!H29)</f>
        <v>x</v>
      </c>
      <c r="Y32" s="147" t="str">
        <f t="shared" si="9"/>
        <v>x</v>
      </c>
      <c r="Z32" s="147" t="str">
        <f t="shared" si="10"/>
        <v>x</v>
      </c>
      <c r="AA32" s="147">
        <f t="shared" si="11"/>
        <v>4</v>
      </c>
      <c r="AB32" s="167">
        <f t="shared" si="12"/>
        <v>2.7</v>
      </c>
    </row>
    <row r="33" spans="1:28">
      <c r="A33" s="169" t="str">
        <f>'Crisis Indicator Data'!A30</f>
        <v>Mixed migration flows in Algeria</v>
      </c>
      <c r="B33" s="170" t="str">
        <f>'Crisis Indicator Data'!B30</f>
        <v>International Displacement</v>
      </c>
      <c r="C33" s="170" t="str">
        <f>'Crisis Indicator Data'!C30</f>
        <v>DZA002</v>
      </c>
      <c r="D33" s="170" t="str">
        <f>'Crisis Indicator Data'!D30</f>
        <v>Algeria</v>
      </c>
      <c r="E33" s="171" t="str">
        <f>'Crisis Indicator Data'!E30</f>
        <v>DZA</v>
      </c>
      <c r="F33" s="168">
        <f>IF('Crisis Indicator Data'!F30="x","x",IF(LOG('Crisis Indicator Data'!F30)&lt;F$4,0,IF(LOG('Crisis Indicator Data'!F30)&gt;F$3,5,ROUND(5-(F$3-LOG('Crisis Indicator Data'!F30))/(F$3-F$4)*5,1))))</f>
        <v>5</v>
      </c>
      <c r="G33" s="165">
        <f>IF('Crisis Indicator Data'!F30="x","x",IF(LEN(E33)&gt;3,('Crisis Indicator Data'!F30/VLOOKUP('Impact of the crisis'!$C33,'Regional Crises'!$B$1:$R$66,4,FALSE)),'Crisis Indicator Data'!F30/VLOOKUP('Impact of the crisis'!$E33,'Country Indicator Data'!$B$4:$P$300,15,FALSE)))</f>
        <v>1</v>
      </c>
      <c r="H33" s="147">
        <f t="shared" si="0"/>
        <v>5</v>
      </c>
      <c r="I33" s="147">
        <f t="shared" si="1"/>
        <v>5</v>
      </c>
      <c r="J33" s="147">
        <f>IF('Crisis Indicator Data'!G30="x","x",IF(LOG('Crisis Indicator Data'!G30)&lt;J$4,0,IF(LOG('Crisis Indicator Data'!G30)&gt;J$3,5,ROUND(5-(J$3-LOG('Crisis Indicator Data'!G30))/(J$3-J$4)*5,1))))</f>
        <v>5</v>
      </c>
      <c r="K33" s="165">
        <f>IF('Crisis Indicator Data'!G30="x","x",IF(LEN(E33)&gt;3,('Crisis Indicator Data'!G30/VLOOKUP('Impact of the crisis'!$C33,'Regional Crises'!$B$1:$R$66,5,FALSE)),'Crisis Indicator Data'!G30/VLOOKUP('Impact of the crisis'!$E33,'Country Indicator Data'!$B$4:$P$300,14,FALSE)))</f>
        <v>1</v>
      </c>
      <c r="L33" s="147">
        <f t="shared" si="2"/>
        <v>5</v>
      </c>
      <c r="M33" s="147">
        <f t="shared" si="3"/>
        <v>5</v>
      </c>
      <c r="N33" s="147">
        <f t="shared" si="4"/>
        <v>5</v>
      </c>
      <c r="O33" s="147">
        <f>IF('Crisis Indicator Data'!H30="x","x",IF('Crisis Indicator Data'!H30=0,0,IF(LOG('Crisis Indicator Data'!H30)&lt;O$4,0,IF(LOG('Crisis Indicator Data'!H30)&gt;O$3,5,ROUND(5-(O$3-LOG('Crisis Indicator Data'!H30))/(O$3-O$4)*5,1)))))</f>
        <v>1.5</v>
      </c>
      <c r="P33" s="165">
        <f>IF('Crisis Indicator Data'!H30="x","x",'Crisis Indicator Data'!H30/'Crisis Indicator Data'!G30)</f>
        <v>5.5419240206447248E-3</v>
      </c>
      <c r="Q33" s="147">
        <f t="shared" si="5"/>
        <v>0</v>
      </c>
      <c r="R33" s="147">
        <f t="shared" si="6"/>
        <v>0.75</v>
      </c>
      <c r="S33" s="147">
        <f>IF('Crisis Indicator Data'!I30="x","x",IF('Crisis Indicator Data'!I30=0,0,IF(LOG('Crisis Indicator Data'!I30)&lt;S$4,0,IF(LOG('Crisis Indicator Data'!I30)&gt;S$3,5,ROUND(5-(S$3-LOG('Crisis Indicator Data'!I30))/(S$3-S$4)*5,1)))))</f>
        <v>3.5</v>
      </c>
      <c r="T33" s="165">
        <f>IF('Crisis Indicator Data'!H30="x","x",IF('Crisis Indicator Data'!I30="x","x",'Crisis Indicator Data'!I30/'Crisis Indicator Data'!H30))</f>
        <v>1</v>
      </c>
      <c r="U33" s="147">
        <f t="shared" si="7"/>
        <v>5</v>
      </c>
      <c r="V33" s="147">
        <f t="shared" si="8"/>
        <v>4.3</v>
      </c>
      <c r="W33" s="147">
        <f>IF('Crisis Indicator Data'!L30="x","x",IF('Crisis Indicator Data'!L30=0,0,IF(LOG('Crisis Indicator Data'!L30)&lt;W$4,0,IF(LOG('Crisis Indicator Data'!L30)&gt;W$3,5,ROUND(5-(W$3-LOG('Crisis Indicator Data'!L30))/(W$3-W$4)*5,1)))))</f>
        <v>4.2</v>
      </c>
      <c r="X33" s="166">
        <f>IF(OR('Crisis Indicator Data'!L30="x",'Crisis Indicator Data'!H30="x"),"x",'Crisis Indicator Data'!L30/'Crisis Indicator Data'!H30)</f>
        <v>3.5954198473282443E-3</v>
      </c>
      <c r="Y33" s="147">
        <f t="shared" si="9"/>
        <v>5</v>
      </c>
      <c r="Z33" s="147">
        <f t="shared" si="10"/>
        <v>4.5999999999999996</v>
      </c>
      <c r="AA33" s="147">
        <f t="shared" si="11"/>
        <v>4.5</v>
      </c>
      <c r="AB33" s="167">
        <f t="shared" si="12"/>
        <v>3.1</v>
      </c>
    </row>
    <row r="34" spans="1:28">
      <c r="A34" s="169" t="str">
        <f>'Crisis Indicator Data'!A31</f>
        <v>Sahrawi refugees in Algeria</v>
      </c>
      <c r="B34" s="170" t="str">
        <f>'Crisis Indicator Data'!B31</f>
        <v>International Displacement</v>
      </c>
      <c r="C34" s="170" t="str">
        <f>'Crisis Indicator Data'!C31</f>
        <v>DZA003</v>
      </c>
      <c r="D34" s="170" t="str">
        <f>'Crisis Indicator Data'!D31</f>
        <v>Algeria</v>
      </c>
      <c r="E34" s="171" t="str">
        <f>'Crisis Indicator Data'!E31</f>
        <v>DZA</v>
      </c>
      <c r="F34" s="168">
        <f>IF('Crisis Indicator Data'!F31="x","x",IF(LOG('Crisis Indicator Data'!F31)&lt;F$4,0,IF(LOG('Crisis Indicator Data'!F31)&gt;F$3,5,ROUND(5-(F$3-LOG('Crisis Indicator Data'!F31))/(F$3-F$4)*5,1))))</f>
        <v>3.7</v>
      </c>
      <c r="G34" s="165">
        <f>IF('Crisis Indicator Data'!F31="x","x",IF(LEN(E34)&gt;3,('Crisis Indicator Data'!F31/VLOOKUP('Impact of the crisis'!$C34,'Regional Crises'!$B$1:$R$66,4,FALSE)),'Crisis Indicator Data'!F31/VLOOKUP('Impact of the crisis'!$E34,'Country Indicator Data'!$B$4:$P$300,15,FALSE)))</f>
        <v>6.6757888452186873E-2</v>
      </c>
      <c r="H34" s="147">
        <f t="shared" si="0"/>
        <v>0.2</v>
      </c>
      <c r="I34" s="147">
        <f t="shared" si="1"/>
        <v>1.9500000000000002</v>
      </c>
      <c r="J34" s="147">
        <f>IF('Crisis Indicator Data'!G31="x","x",IF(LOG('Crisis Indicator Data'!G31)&lt;J$4,0,IF(LOG('Crisis Indicator Data'!G31)&gt;J$3,5,ROUND(5-(J$3-LOG('Crisis Indicator Data'!G31))/(J$3-J$4)*5,1))))</f>
        <v>0</v>
      </c>
      <c r="K34" s="165">
        <f>IF('Crisis Indicator Data'!G31="x","x",IF(LEN(E34)&gt;3,('Crisis Indicator Data'!G31/VLOOKUP('Impact of the crisis'!$C34,'Regional Crises'!$B$1:$R$66,5,FALSE)),'Crisis Indicator Data'!G31/VLOOKUP('Impact of the crisis'!$E34,'Country Indicator Data'!$B$4:$P$300,14,FALSE)))</f>
        <v>4.7169811320754715E-3</v>
      </c>
      <c r="L34" s="147">
        <f t="shared" si="2"/>
        <v>0</v>
      </c>
      <c r="M34" s="147">
        <f t="shared" si="3"/>
        <v>0</v>
      </c>
      <c r="N34" s="147">
        <f t="shared" si="4"/>
        <v>1.1000000000000001</v>
      </c>
      <c r="O34" s="147">
        <f>IF('Crisis Indicator Data'!H31="x","x",IF('Crisis Indicator Data'!H31=0,0,IF(LOG('Crisis Indicator Data'!H31)&lt;O$4,0,IF(LOG('Crisis Indicator Data'!H31)&gt;O$3,5,ROUND(5-(O$3-LOG('Crisis Indicator Data'!H31))/(O$3-O$4)*5,1)))))</f>
        <v>1.2</v>
      </c>
      <c r="P34" s="165">
        <f>IF('Crisis Indicator Data'!H31="x","x",'Crisis Indicator Data'!H31/'Crisis Indicator Data'!G31)</f>
        <v>0.78026905829596416</v>
      </c>
      <c r="Q34" s="147">
        <f t="shared" si="5"/>
        <v>3.9</v>
      </c>
      <c r="R34" s="147">
        <f t="shared" si="6"/>
        <v>2.5499999999999998</v>
      </c>
      <c r="S34" s="147">
        <f>IF('Crisis Indicator Data'!I31="x","x",IF('Crisis Indicator Data'!I31=0,0,IF(LOG('Crisis Indicator Data'!I31)&lt;S$4,0,IF(LOG('Crisis Indicator Data'!I31)&gt;S$3,5,ROUND(5-(S$3-LOG('Crisis Indicator Data'!I31))/(S$3-S$4)*5,1)))))</f>
        <v>3.2</v>
      </c>
      <c r="T34" s="165">
        <f>IF('Crisis Indicator Data'!H31="x","x",IF('Crisis Indicator Data'!I31="x","x",'Crisis Indicator Data'!I31/'Crisis Indicator Data'!H31))</f>
        <v>1</v>
      </c>
      <c r="U34" s="147">
        <f t="shared" si="7"/>
        <v>5</v>
      </c>
      <c r="V34" s="147">
        <f t="shared" si="8"/>
        <v>4.0999999999999996</v>
      </c>
      <c r="W34" s="147">
        <f>IF('Crisis Indicator Data'!L31="x","x",IF('Crisis Indicator Data'!L31=0,0,IF(LOG('Crisis Indicator Data'!L31)&lt;W$4,0,IF(LOG('Crisis Indicator Data'!L31)&gt;W$3,5,ROUND(5-(W$3-LOG('Crisis Indicator Data'!L31))/(W$3-W$4)*5,1)))))</f>
        <v>0.9</v>
      </c>
      <c r="X34" s="166">
        <f>IF(OR('Crisis Indicator Data'!L31="x",'Crisis Indicator Data'!H31="x"),"x",'Crisis Indicator Data'!L31/'Crisis Indicator Data'!H31)</f>
        <v>2.2988505747126437E-5</v>
      </c>
      <c r="Y34" s="147">
        <f t="shared" si="9"/>
        <v>1.1000000000000001</v>
      </c>
      <c r="Z34" s="147">
        <f t="shared" si="10"/>
        <v>1</v>
      </c>
      <c r="AA34" s="147">
        <f t="shared" si="11"/>
        <v>2.9</v>
      </c>
      <c r="AB34" s="167">
        <f t="shared" si="12"/>
        <v>2.7</v>
      </c>
    </row>
    <row r="35" spans="1:28">
      <c r="A35" s="169" t="str">
        <f>'Crisis Indicator Data'!A32</f>
        <v>Multiple crises in Algeria</v>
      </c>
      <c r="B35" s="170" t="str">
        <f>'Crisis Indicator Data'!B32</f>
        <v>International Displacement</v>
      </c>
      <c r="C35" s="170" t="str">
        <f>'Crisis Indicator Data'!C32</f>
        <v>DZA004</v>
      </c>
      <c r="D35" s="170" t="str">
        <f>'Crisis Indicator Data'!D32</f>
        <v>Algeria</v>
      </c>
      <c r="E35" s="171" t="str">
        <f>'Crisis Indicator Data'!E32</f>
        <v>DZA</v>
      </c>
      <c r="F35" s="168">
        <f>IF('Crisis Indicator Data'!F32="x","x",IF(LOG('Crisis Indicator Data'!F32)&lt;F$4,0,IF(LOG('Crisis Indicator Data'!F32)&gt;F$3,5,ROUND(5-(F$3-LOG('Crisis Indicator Data'!F32))/(F$3-F$4)*5,1))))</f>
        <v>5</v>
      </c>
      <c r="G35" s="165">
        <f>IF('Crisis Indicator Data'!F32="x","x",IF(LEN(E35)&gt;3,('Crisis Indicator Data'!F32/VLOOKUP('Impact of the crisis'!$C35,'Regional Crises'!$B$1:$R$66,4,FALSE)),'Crisis Indicator Data'!F32/VLOOKUP('Impact of the crisis'!$E35,'Country Indicator Data'!$B$4:$P$300,15,FALSE)))</f>
        <v>1</v>
      </c>
      <c r="H35" s="147">
        <f t="shared" si="0"/>
        <v>5</v>
      </c>
      <c r="I35" s="147">
        <f t="shared" si="1"/>
        <v>5</v>
      </c>
      <c r="J35" s="147">
        <f>IF('Crisis Indicator Data'!G32="x","x",IF(LOG('Crisis Indicator Data'!G32)&lt;J$4,0,IF(LOG('Crisis Indicator Data'!G32)&gt;J$3,5,ROUND(5-(J$3-LOG('Crisis Indicator Data'!G32))/(J$3-J$4)*5,1))))</f>
        <v>5</v>
      </c>
      <c r="K35" s="165">
        <f>IF('Crisis Indicator Data'!G32="x","x",IF(LEN(E35)&gt;3,('Crisis Indicator Data'!G32/VLOOKUP('Impact of the crisis'!$C35,'Regional Crises'!$B$1:$R$66,5,FALSE)),'Crisis Indicator Data'!G32/VLOOKUP('Impact of the crisis'!$E35,'Country Indicator Data'!$B$4:$P$300,14,FALSE)))</f>
        <v>1</v>
      </c>
      <c r="L35" s="147">
        <f t="shared" si="2"/>
        <v>5</v>
      </c>
      <c r="M35" s="147">
        <f t="shared" si="3"/>
        <v>5</v>
      </c>
      <c r="N35" s="147">
        <f t="shared" si="4"/>
        <v>5</v>
      </c>
      <c r="O35" s="147">
        <f>IF('Crisis Indicator Data'!H32="x","x",IF('Crisis Indicator Data'!H32=0,0,IF(LOG('Crisis Indicator Data'!H32)&lt;O$4,0,IF(LOG('Crisis Indicator Data'!H32)&gt;O$3,5,ROUND(5-(O$3-LOG('Crisis Indicator Data'!H32))/(O$3-O$4)*5,1)))))</f>
        <v>1.9</v>
      </c>
      <c r="P35" s="165">
        <f>IF('Crisis Indicator Data'!H32="x","x",'Crisis Indicator Data'!H32/'Crisis Indicator Data'!G32)</f>
        <v>9.2224384465690833E-3</v>
      </c>
      <c r="Q35" s="147">
        <f t="shared" si="5"/>
        <v>0</v>
      </c>
      <c r="R35" s="147">
        <f t="shared" si="6"/>
        <v>0.95</v>
      </c>
      <c r="S35" s="147">
        <f>IF('Crisis Indicator Data'!I32="x","x",IF('Crisis Indicator Data'!I32=0,0,IF(LOG('Crisis Indicator Data'!I32)&lt;S$4,0,IF(LOG('Crisis Indicator Data'!I32)&gt;S$3,5,ROUND(5-(S$3-LOG('Crisis Indicator Data'!I32))/(S$3-S$4)*5,1)))))</f>
        <v>3.8</v>
      </c>
      <c r="T35" s="165">
        <f>IF('Crisis Indicator Data'!H32="x","x",IF('Crisis Indicator Data'!I32="x","x",'Crisis Indicator Data'!I32/'Crisis Indicator Data'!H32))</f>
        <v>1</v>
      </c>
      <c r="U35" s="147">
        <f t="shared" si="7"/>
        <v>5</v>
      </c>
      <c r="V35" s="147">
        <f t="shared" si="8"/>
        <v>4.4000000000000004</v>
      </c>
      <c r="W35" s="147">
        <f>IF('Crisis Indicator Data'!L32="x","x",IF('Crisis Indicator Data'!L32=0,0,IF(LOG('Crisis Indicator Data'!L32)&lt;W$4,0,IF(LOG('Crisis Indicator Data'!L32)&gt;W$3,5,ROUND(5-(W$3-LOG('Crisis Indicator Data'!L32))/(W$3-W$4)*5,1)))))</f>
        <v>4.3</v>
      </c>
      <c r="X35" s="166">
        <f>IF(OR('Crisis Indicator Data'!L32="x",'Crisis Indicator Data'!H32="x"),"x",'Crisis Indicator Data'!L32/'Crisis Indicator Data'!H32)</f>
        <v>2.169724770642202E-3</v>
      </c>
      <c r="Y35" s="147">
        <f t="shared" si="9"/>
        <v>5</v>
      </c>
      <c r="Z35" s="147">
        <f t="shared" si="10"/>
        <v>4.7</v>
      </c>
      <c r="AA35" s="147">
        <f t="shared" si="11"/>
        <v>4.5999999999999996</v>
      </c>
      <c r="AB35" s="167">
        <f t="shared" si="12"/>
        <v>3.3</v>
      </c>
    </row>
    <row r="36" spans="1:28">
      <c r="A36" s="169" t="str">
        <f>'Crisis Indicator Data'!A33</f>
        <v>Multiple crises in Ecuador</v>
      </c>
      <c r="B36" s="170" t="str">
        <f>'Crisis Indicator Data'!B33</f>
        <v>International Displacement,Conflict/ Violence</v>
      </c>
      <c r="C36" s="170" t="str">
        <f>'Crisis Indicator Data'!C33</f>
        <v>ECU001</v>
      </c>
      <c r="D36" s="170" t="str">
        <f>'Crisis Indicator Data'!D33</f>
        <v>Ecuador</v>
      </c>
      <c r="E36" s="171" t="str">
        <f>'Crisis Indicator Data'!E33</f>
        <v>ECU</v>
      </c>
      <c r="F36" s="168">
        <f>IF('Crisis Indicator Data'!F33="x","x",IF(LOG('Crisis Indicator Data'!F33)&lt;F$4,0,IF(LOG('Crisis Indicator Data'!F33)&gt;F$3,5,ROUND(5-(F$3-LOG('Crisis Indicator Data'!F33))/(F$3-F$4)*5,1))))</f>
        <v>3.8</v>
      </c>
      <c r="G36" s="165">
        <f>IF('Crisis Indicator Data'!F33="x","x",IF(LEN(E36)&gt;3,('Crisis Indicator Data'!F33/VLOOKUP('Impact of the crisis'!$C36,'Regional Crises'!$B$1:$R$66,4,FALSE)),'Crisis Indicator Data'!F33/VLOOKUP('Impact of the crisis'!$E36,'Country Indicator Data'!$B$4:$P$300,15,FALSE)))</f>
        <v>0.79986712836205509</v>
      </c>
      <c r="H36" s="147">
        <f t="shared" si="0"/>
        <v>4</v>
      </c>
      <c r="I36" s="147">
        <f t="shared" si="1"/>
        <v>3.9</v>
      </c>
      <c r="J36" s="147">
        <f>IF('Crisis Indicator Data'!G33="x","x",IF(LOG('Crisis Indicator Data'!G33)&lt;J$4,0,IF(LOG('Crisis Indicator Data'!G33)&gt;J$3,5,ROUND(5-(J$3-LOG('Crisis Indicator Data'!G33))/(J$3-J$4)*5,1))))</f>
        <v>4.2</v>
      </c>
      <c r="K36" s="165">
        <f>IF('Crisis Indicator Data'!G33="x","x",IF(LEN(E36)&gt;3,('Crisis Indicator Data'!G33/VLOOKUP('Impact of the crisis'!$C36,'Regional Crises'!$B$1:$R$66,5,FALSE)),'Crisis Indicator Data'!G33/VLOOKUP('Impact of the crisis'!$E36,'Country Indicator Data'!$B$4:$P$300,14,FALSE)))</f>
        <v>1</v>
      </c>
      <c r="L36" s="147">
        <f t="shared" si="2"/>
        <v>5</v>
      </c>
      <c r="M36" s="147">
        <f t="shared" si="3"/>
        <v>4.5999999999999996</v>
      </c>
      <c r="N36" s="147">
        <f t="shared" si="4"/>
        <v>4.3</v>
      </c>
      <c r="O36" s="147">
        <f>IF('Crisis Indicator Data'!H33="x","x",IF('Crisis Indicator Data'!H33=0,0,IF(LOG('Crisis Indicator Data'!H33)&lt;O$4,0,IF(LOG('Crisis Indicator Data'!H33)&gt;O$3,5,ROUND(5-(O$3-LOG('Crisis Indicator Data'!H33))/(O$3-O$4)*5,1)))))</f>
        <v>3.4</v>
      </c>
      <c r="P36" s="165">
        <f>IF('Crisis Indicator Data'!H33="x","x",'Crisis Indicator Data'!H33/'Crisis Indicator Data'!G33)</f>
        <v>0.20331491712707184</v>
      </c>
      <c r="Q36" s="147">
        <f t="shared" si="5"/>
        <v>1</v>
      </c>
      <c r="R36" s="147">
        <f t="shared" si="6"/>
        <v>2.2000000000000002</v>
      </c>
      <c r="S36" s="147">
        <f>IF('Crisis Indicator Data'!I33="x","x",IF('Crisis Indicator Data'!I33=0,0,IF(LOG('Crisis Indicator Data'!I33)&lt;S$4,0,IF(LOG('Crisis Indicator Data'!I33)&gt;S$3,5,ROUND(5-(S$3-LOG('Crisis Indicator Data'!I33))/(S$3-S$4)*5,1)))))</f>
        <v>4.2</v>
      </c>
      <c r="T36" s="165">
        <f>IF('Crisis Indicator Data'!H33="x","x",IF('Crisis Indicator Data'!I33="x","x",'Crisis Indicator Data'!I33/'Crisis Indicator Data'!H33))</f>
        <v>0.2326086956521739</v>
      </c>
      <c r="U36" s="147">
        <f t="shared" si="7"/>
        <v>5</v>
      </c>
      <c r="V36" s="147">
        <f t="shared" si="8"/>
        <v>4.5999999999999996</v>
      </c>
      <c r="W36" s="147">
        <f>IF('Crisis Indicator Data'!L33="x","x",IF('Crisis Indicator Data'!L33=0,0,IF(LOG('Crisis Indicator Data'!L33)&lt;W$4,0,IF(LOG('Crisis Indicator Data'!L33)&gt;W$3,5,ROUND(5-(W$3-LOG('Crisis Indicator Data'!L33))/(W$3-W$4)*5,1)))))</f>
        <v>2.2000000000000002</v>
      </c>
      <c r="X36" s="166">
        <f>IF(OR('Crisis Indicator Data'!L33="x",'Crisis Indicator Data'!H33="x"),"x",'Crisis Indicator Data'!L33/'Crisis Indicator Data'!H33)</f>
        <v>1.0054347826086957E-5</v>
      </c>
      <c r="Y36" s="147">
        <f t="shared" si="9"/>
        <v>0.5</v>
      </c>
      <c r="Z36" s="147">
        <f t="shared" si="10"/>
        <v>1.4</v>
      </c>
      <c r="AA36" s="147">
        <f t="shared" si="11"/>
        <v>3.4</v>
      </c>
      <c r="AB36" s="167">
        <f t="shared" si="12"/>
        <v>2.9</v>
      </c>
    </row>
    <row r="37" spans="1:28">
      <c r="A37" s="169" t="str">
        <f>'Crisis Indicator Data'!A34</f>
        <v>Venezuela displacement in Ecuador</v>
      </c>
      <c r="B37" s="170" t="str">
        <f>'Crisis Indicator Data'!B34</f>
        <v>International Displacement</v>
      </c>
      <c r="C37" s="170" t="str">
        <f>'Crisis Indicator Data'!C34</f>
        <v>ECU002</v>
      </c>
      <c r="D37" s="170" t="str">
        <f>'Crisis Indicator Data'!D34</f>
        <v>Ecuador</v>
      </c>
      <c r="E37" s="171" t="str">
        <f>'Crisis Indicator Data'!E34</f>
        <v>ECU</v>
      </c>
      <c r="F37" s="168">
        <f>IF('Crisis Indicator Data'!F34="x","x",IF(LOG('Crisis Indicator Data'!F34)&lt;F$4,0,IF(LOG('Crisis Indicator Data'!F34)&gt;F$3,5,ROUND(5-(F$3-LOG('Crisis Indicator Data'!F34))/(F$3-F$4)*5,1))))</f>
        <v>2.9</v>
      </c>
      <c r="G37" s="165">
        <f>IF('Crisis Indicator Data'!F34="x","x",IF(LEN(E37)&gt;3,('Crisis Indicator Data'!F34/VLOOKUP('Impact of the crisis'!$C37,'Regional Crises'!$B$1:$R$66,4,FALSE)),'Crisis Indicator Data'!F34/VLOOKUP('Impact of the crisis'!$E37,'Country Indicator Data'!$B$4:$P$300,15,FALSE)))</f>
        <v>0.22229827669511998</v>
      </c>
      <c r="H37" s="147">
        <f t="shared" si="0"/>
        <v>1</v>
      </c>
      <c r="I37" s="147">
        <f t="shared" si="1"/>
        <v>1.95</v>
      </c>
      <c r="J37" s="147">
        <f>IF('Crisis Indicator Data'!G34="x","x",IF(LOG('Crisis Indicator Data'!G34)&lt;J$4,0,IF(LOG('Crisis Indicator Data'!G34)&gt;J$3,5,ROUND(5-(J$3-LOG('Crisis Indicator Data'!G34))/(J$3-J$4)*5,1))))</f>
        <v>3.5</v>
      </c>
      <c r="K37" s="165">
        <f>IF('Crisis Indicator Data'!G34="x","x",IF(LEN(E37)&gt;3,('Crisis Indicator Data'!G34/VLOOKUP('Impact of the crisis'!$C37,'Regional Crises'!$B$1:$R$66,5,FALSE)),'Crisis Indicator Data'!G34/VLOOKUP('Impact of the crisis'!$E37,'Country Indicator Data'!$B$4:$P$300,14,FALSE)))</f>
        <v>0.61419889502762426</v>
      </c>
      <c r="L37" s="147">
        <f t="shared" si="2"/>
        <v>3.1</v>
      </c>
      <c r="M37" s="147">
        <f t="shared" si="3"/>
        <v>3.3</v>
      </c>
      <c r="N37" s="147">
        <f t="shared" si="4"/>
        <v>2.7</v>
      </c>
      <c r="O37" s="147">
        <f>IF('Crisis Indicator Data'!H34="x","x",IF('Crisis Indicator Data'!H34=0,0,IF(LOG('Crisis Indicator Data'!H34)&lt;O$4,0,IF(LOG('Crisis Indicator Data'!H34)&gt;O$3,5,ROUND(5-(O$3-LOG('Crisis Indicator Data'!H34))/(O$3-O$4)*5,1)))))</f>
        <v>2.4</v>
      </c>
      <c r="P37" s="165">
        <f>IF('Crisis Indicator Data'!H34="x","x",'Crisis Indicator Data'!H34/'Crisis Indicator Data'!G34)</f>
        <v>8.095709274084735E-2</v>
      </c>
      <c r="Q37" s="147">
        <f t="shared" si="5"/>
        <v>0.4</v>
      </c>
      <c r="R37" s="147">
        <f t="shared" si="6"/>
        <v>1.4</v>
      </c>
      <c r="S37" s="147">
        <f>IF('Crisis Indicator Data'!I34="x","x",IF('Crisis Indicator Data'!I34=0,0,IF(LOG('Crisis Indicator Data'!I34)&lt;S$4,0,IF(LOG('Crisis Indicator Data'!I34)&gt;S$3,5,ROUND(5-(S$3-LOG('Crisis Indicator Data'!I34))/(S$3-S$4)*5,1)))))</f>
        <v>4.0999999999999996</v>
      </c>
      <c r="T37" s="165">
        <f>IF('Crisis Indicator Data'!H34="x","x",IF('Crisis Indicator Data'!I34="x","x",'Crisis Indicator Data'!I34/'Crisis Indicator Data'!H34))</f>
        <v>0.84888888888888892</v>
      </c>
      <c r="U37" s="147">
        <f t="shared" si="7"/>
        <v>5</v>
      </c>
      <c r="V37" s="147">
        <f t="shared" si="8"/>
        <v>4.5999999999999996</v>
      </c>
      <c r="W37" s="147" t="str">
        <f>IF('Crisis Indicator Data'!L34="x","x",IF('Crisis Indicator Data'!L34=0,0,IF(LOG('Crisis Indicator Data'!L34)&lt;W$4,0,IF(LOG('Crisis Indicator Data'!L34)&gt;W$3,5,ROUND(5-(W$3-LOG('Crisis Indicator Data'!L34))/(W$3-W$4)*5,1)))))</f>
        <v>x</v>
      </c>
      <c r="X37" s="166" t="str">
        <f>IF(OR('Crisis Indicator Data'!L34="x",'Crisis Indicator Data'!H34="x"),"x",'Crisis Indicator Data'!L34/'Crisis Indicator Data'!H34)</f>
        <v>x</v>
      </c>
      <c r="Y37" s="147" t="str">
        <f t="shared" si="9"/>
        <v>x</v>
      </c>
      <c r="Z37" s="147" t="str">
        <f t="shared" si="10"/>
        <v>x</v>
      </c>
      <c r="AA37" s="147">
        <f t="shared" si="11"/>
        <v>4.5999999999999996</v>
      </c>
      <c r="AB37" s="167">
        <f t="shared" si="12"/>
        <v>3.4</v>
      </c>
    </row>
    <row r="38" spans="1:28">
      <c r="A38" s="169" t="str">
        <f>'Crisis Indicator Data'!A35</f>
        <v>Criminal violence in Ecuador</v>
      </c>
      <c r="B38" s="170" t="str">
        <f>'Crisis Indicator Data'!B35</f>
        <v>International Displacement,Conflict/ Violence</v>
      </c>
      <c r="C38" s="170" t="str">
        <f>'Crisis Indicator Data'!C35</f>
        <v>ECU003</v>
      </c>
      <c r="D38" s="170" t="str">
        <f>'Crisis Indicator Data'!D35</f>
        <v>Ecuador</v>
      </c>
      <c r="E38" s="171" t="str">
        <f>'Crisis Indicator Data'!E35</f>
        <v>ECU</v>
      </c>
      <c r="F38" s="168">
        <f>IF('Crisis Indicator Data'!F35="x","x",IF(LOG('Crisis Indicator Data'!F35)&lt;F$4,0,IF(LOG('Crisis Indicator Data'!F35)&gt;F$3,5,ROUND(5-(F$3-LOG('Crisis Indicator Data'!F35))/(F$3-F$4)*5,1))))</f>
        <v>3.8</v>
      </c>
      <c r="G38" s="165">
        <f>IF('Crisis Indicator Data'!F35="x","x",IF(LEN(E38)&gt;3,('Crisis Indicator Data'!F35/VLOOKUP('Impact of the crisis'!$C38,'Regional Crises'!$B$1:$R$66,4,FALSE)),'Crisis Indicator Data'!F35/VLOOKUP('Impact of the crisis'!$E38,'Country Indicator Data'!$B$4:$P$300,15,FALSE)))</f>
        <v>0.72236672572072802</v>
      </c>
      <c r="H38" s="147">
        <f t="shared" ref="H38:H69" si="13">IF(G38="x","x",IF(G38&lt;H$4,0,IF(G38&gt;H$3,5,ROUND(5-(H$3-G38)/(H$3-H$4)*5,1))))</f>
        <v>3.6</v>
      </c>
      <c r="I38" s="147">
        <f t="shared" ref="I38:I69" si="14">IF(AND(H38="x",F38="x"),"x",AVERAGE(F38,H38))</f>
        <v>3.7</v>
      </c>
      <c r="J38" s="147">
        <f>IF('Crisis Indicator Data'!G35="x","x",IF(LOG('Crisis Indicator Data'!G35)&lt;J$4,0,IF(LOG('Crisis Indicator Data'!G35)&gt;J$3,5,ROUND(5-(J$3-LOG('Crisis Indicator Data'!G35))/(J$3-J$4)*5,1))))</f>
        <v>3.7</v>
      </c>
      <c r="K38" s="165">
        <f>IF('Crisis Indicator Data'!G35="x","x",IF(LEN(E38)&gt;3,('Crisis Indicator Data'!G35/VLOOKUP('Impact of the crisis'!$C38,'Regional Crises'!$B$1:$R$66,5,FALSE)),'Crisis Indicator Data'!G35/VLOOKUP('Impact of the crisis'!$E38,'Country Indicator Data'!$B$4:$P$300,14,FALSE)))</f>
        <v>0.69392265193370162</v>
      </c>
      <c r="L38" s="147">
        <f t="shared" ref="L38:L69" si="15">IF(K38="x","x",IF(K38&lt;L$4,0,IF(K38&gt;L$3,5,ROUND(5-(L$3-K38)/(L$3-L$4)*5,1))))</f>
        <v>3.5</v>
      </c>
      <c r="M38" s="147">
        <f t="shared" ref="M38:M69" si="16">IF(AND(L38="x",J38="x"),"x",AVERAGE(J38,L38))</f>
        <v>3.6</v>
      </c>
      <c r="N38" s="147">
        <f t="shared" ref="N38:N69" si="17">IF(AND(M38="x",I38="x"),"x",IF(OR(M38="x",I38="x"),AVERAGE(I38,M38),ROUND((5-GEOMEAN(((5-I38)/5*4+1),((5-M38)/5*4+1)))/4*5,1)))</f>
        <v>3.7</v>
      </c>
      <c r="O38" s="147">
        <f>IF('Crisis Indicator Data'!H35="x","x",IF('Crisis Indicator Data'!H35=0,0,IF(LOG('Crisis Indicator Data'!H35)&lt;O$4,0,IF(LOG('Crisis Indicator Data'!H35)&gt;O$3,5,ROUND(5-(O$3-LOG('Crisis Indicator Data'!H35))/(O$3-O$4)*5,1)))))</f>
        <v>3.2</v>
      </c>
      <c r="P38" s="165">
        <f>IF('Crisis Indicator Data'!H35="x","x",'Crisis Indicator Data'!H35/'Crisis Indicator Data'!G35)</f>
        <v>0.2213375796178344</v>
      </c>
      <c r="Q38" s="147">
        <f t="shared" ref="Q38:Q69" si="18">IF(P38="x","x",IF(P38&lt;Q$4,0,IF(P38&gt;Q$3,5,ROUND(5-(Q$3-P38)/(Q$3-Q$4)*5,1))))</f>
        <v>1.1000000000000001</v>
      </c>
      <c r="R38" s="147">
        <f t="shared" ref="R38:R69" si="19">IF(AND(Q38="x",O38="x"),"x",AVERAGE(O38,Q38))</f>
        <v>2.1500000000000004</v>
      </c>
      <c r="S38" s="147">
        <f>IF('Crisis Indicator Data'!I35="x","x",IF('Crisis Indicator Data'!I35=0,0,IF(LOG('Crisis Indicator Data'!I35)&lt;S$4,0,IF(LOG('Crisis Indicator Data'!I35)&gt;S$3,5,ROUND(5-(S$3-LOG('Crisis Indicator Data'!I35))/(S$3-S$4)*5,1)))))</f>
        <v>2.8</v>
      </c>
      <c r="T38" s="165">
        <f>IF('Crisis Indicator Data'!H35="x","x",IF('Crisis Indicator Data'!I35="x","x",'Crisis Indicator Data'!I35/'Crisis Indicator Data'!H35))</f>
        <v>3.3453237410071945E-2</v>
      </c>
      <c r="U38" s="147">
        <f t="shared" ref="U38:U69" si="20">IF(T38="x","x",IF(T38&lt;U$4,0,IF(T38&gt;U$3,5,ROUND(5-(U$3-T38)/(U$3-U$4)*5,1))))</f>
        <v>1.1000000000000001</v>
      </c>
      <c r="V38" s="147">
        <f t="shared" ref="V38:V69" si="21">IF(AND(U38="x",S38="x"),"x",ROUND(AVERAGE(S38,U38),1))</f>
        <v>2</v>
      </c>
      <c r="W38" s="147">
        <f>IF('Crisis Indicator Data'!L35="x","x",IF('Crisis Indicator Data'!L35=0,0,IF(LOG('Crisis Indicator Data'!L35)&lt;W$4,0,IF(LOG('Crisis Indicator Data'!L35)&gt;W$3,5,ROUND(5-(W$3-LOG('Crisis Indicator Data'!L35))/(W$3-W$4)*5,1)))))</f>
        <v>2.2000000000000002</v>
      </c>
      <c r="X38" s="166">
        <f>IF(OR('Crisis Indicator Data'!L35="x",'Crisis Indicator Data'!H35="x"),"x",'Crisis Indicator Data'!L35/'Crisis Indicator Data'!H35)</f>
        <v>1.3309352517985611E-5</v>
      </c>
      <c r="Y38" s="147">
        <f t="shared" ref="Y38:Y69" si="22">IF(X38="x","x",IF(X38&lt;Y$4,0,IF(X38&gt;Y$3,5,ROUND(5-(Y$3-X38)/(Y$3-Y$4)*5,1))))</f>
        <v>0.7</v>
      </c>
      <c r="Z38" s="147">
        <f t="shared" ref="Z38:Z69" si="23">IF(AND(Y38="x",W38="x"),"x",ROUND(AVERAGE(W38,Y38),1))</f>
        <v>1.5</v>
      </c>
      <c r="AA38" s="147">
        <f t="shared" ref="AA38:AA69" si="24">IF(AND(V38="x",Z38="x"),"x",IF(OR(V38="x",Z38="x"),AVERAGE(V38,Z38),ROUND((5-GEOMEAN(((5-V38)/5*4+1),((5-Z38)/5*4+1)))/4*5,1)))</f>
        <v>1.8</v>
      </c>
      <c r="AB38" s="167">
        <f t="shared" ref="AB38:AB69" si="25">IF(AND(R38="x",AA38="x"),"x",IF(OR(R38="x",AA38="x"),AVERAGE(R38,AA38),ROUND((5-GEOMEAN(((5-R38)/5*4+1),((5-AA38)/5*4+1)))/4*5,1)))</f>
        <v>2</v>
      </c>
    </row>
    <row r="39" spans="1:28">
      <c r="A39" s="169" t="str">
        <f>'Crisis Indicator Data'!A36</f>
        <v>Refugees in Egypt</v>
      </c>
      <c r="B39" s="170" t="str">
        <f>'Crisis Indicator Data'!B36</f>
        <v>International Displacement</v>
      </c>
      <c r="C39" s="170" t="str">
        <f>'Crisis Indicator Data'!C36</f>
        <v>EGY004</v>
      </c>
      <c r="D39" s="170" t="str">
        <f>'Crisis Indicator Data'!D36</f>
        <v>Egypt</v>
      </c>
      <c r="E39" s="171" t="str">
        <f>'Crisis Indicator Data'!E36</f>
        <v>EGY</v>
      </c>
      <c r="F39" s="168">
        <f>IF('Crisis Indicator Data'!F36="x","x",IF(LOG('Crisis Indicator Data'!F36)&lt;F$4,0,IF(LOG('Crisis Indicator Data'!F36)&gt;F$3,5,ROUND(5-(F$3-LOG('Crisis Indicator Data'!F36))/(F$3-F$4)*5,1))))</f>
        <v>2.1</v>
      </c>
      <c r="G39" s="165">
        <f>IF('Crisis Indicator Data'!F36="x","x",IF(LEN(E39)&gt;3,('Crisis Indicator Data'!F36/VLOOKUP('Impact of the crisis'!$C39,'Regional Crises'!$B$1:$R$66,4,FALSE)),'Crisis Indicator Data'!F36/VLOOKUP('Impact of the crisis'!$E39,'Country Indicator Data'!$B$4:$P$300,15,FALSE)))</f>
        <v>1.8653875131849917E-2</v>
      </c>
      <c r="H39" s="147">
        <f t="shared" si="13"/>
        <v>0</v>
      </c>
      <c r="I39" s="147">
        <f t="shared" si="14"/>
        <v>1.05</v>
      </c>
      <c r="J39" s="147">
        <f>IF('Crisis Indicator Data'!G36="x","x",IF(LOG('Crisis Indicator Data'!G36)&lt;J$4,0,IF(LOG('Crisis Indicator Data'!G36)&gt;J$3,5,ROUND(5-(J$3-LOG('Crisis Indicator Data'!G36))/(J$3-J$4)*5,1))))</f>
        <v>4.7</v>
      </c>
      <c r="K39" s="165">
        <f>IF('Crisis Indicator Data'!G36="x","x",IF(LEN(E39)&gt;3,('Crisis Indicator Data'!G36/VLOOKUP('Impact of the crisis'!$C39,'Regional Crises'!$B$1:$R$66,5,FALSE)),'Crisis Indicator Data'!G36/VLOOKUP('Impact of the crisis'!$E39,'Country Indicator Data'!$B$4:$P$300,14,FALSE)))</f>
        <v>0.21580096176801611</v>
      </c>
      <c r="L39" s="147">
        <f t="shared" si="15"/>
        <v>1</v>
      </c>
      <c r="M39" s="147">
        <f t="shared" si="16"/>
        <v>2.85</v>
      </c>
      <c r="N39" s="147">
        <f t="shared" si="17"/>
        <v>2</v>
      </c>
      <c r="O39" s="147">
        <f>IF('Crisis Indicator Data'!H36="x","x",IF('Crisis Indicator Data'!H36=0,0,IF(LOG('Crisis Indicator Data'!H36)&lt;O$4,0,IF(LOG('Crisis Indicator Data'!H36)&gt;O$3,5,ROUND(5-(O$3-LOG('Crisis Indicator Data'!H36))/(O$3-O$4)*5,1)))))</f>
        <v>2.5</v>
      </c>
      <c r="P39" s="165">
        <f>IF('Crisis Indicator Data'!H36="x","x",'Crisis Indicator Data'!H36/'Crisis Indicator Data'!G36)</f>
        <v>3.7218490715132356E-2</v>
      </c>
      <c r="Q39" s="147">
        <f t="shared" si="18"/>
        <v>0.1</v>
      </c>
      <c r="R39" s="147">
        <f t="shared" si="19"/>
        <v>1.3</v>
      </c>
      <c r="S39" s="147">
        <f>IF('Crisis Indicator Data'!I36="x","x",IF('Crisis Indicator Data'!I36=0,0,IF(LOG('Crisis Indicator Data'!I36)&lt;S$4,0,IF(LOG('Crisis Indicator Data'!I36)&gt;S$3,5,ROUND(5-(S$3-LOG('Crisis Indicator Data'!I36))/(S$3-S$4)*5,1)))))</f>
        <v>4.2</v>
      </c>
      <c r="T39" s="165">
        <f>IF('Crisis Indicator Data'!H36="x","x",IF('Crisis Indicator Data'!I36="x","x",'Crisis Indicator Data'!I36/'Crisis Indicator Data'!H36))</f>
        <v>1</v>
      </c>
      <c r="U39" s="147">
        <f t="shared" si="20"/>
        <v>5</v>
      </c>
      <c r="V39" s="147">
        <f t="shared" si="21"/>
        <v>4.5999999999999996</v>
      </c>
      <c r="W39" s="147">
        <f>IF('Crisis Indicator Data'!L36="x","x",IF('Crisis Indicator Data'!L36=0,0,IF(LOG('Crisis Indicator Data'!L36)&lt;W$4,0,IF(LOG('Crisis Indicator Data'!L36)&gt;W$3,5,ROUND(5-(W$3-LOG('Crisis Indicator Data'!L36))/(W$3-W$4)*5,1)))))</f>
        <v>0</v>
      </c>
      <c r="X39" s="166">
        <f>IF(OR('Crisis Indicator Data'!L36="x",'Crisis Indicator Data'!H36="x"),"x",'Crisis Indicator Data'!L36/'Crisis Indicator Data'!H36)</f>
        <v>1.0615711252653927E-6</v>
      </c>
      <c r="Y39" s="147">
        <f t="shared" si="22"/>
        <v>0.1</v>
      </c>
      <c r="Z39" s="147">
        <f t="shared" si="23"/>
        <v>0.1</v>
      </c>
      <c r="AA39" s="147">
        <f t="shared" si="24"/>
        <v>3.1</v>
      </c>
      <c r="AB39" s="167">
        <f t="shared" si="25"/>
        <v>2.2999999999999998</v>
      </c>
    </row>
    <row r="40" spans="1:28">
      <c r="A40" s="169" t="str">
        <f>'Crisis Indicator Data'!A37</f>
        <v>Complex crisis in Eritrea</v>
      </c>
      <c r="B40" s="170" t="str">
        <f>'Crisis Indicator Data'!B37</f>
        <v>International Displacement</v>
      </c>
      <c r="C40" s="170" t="str">
        <f>'Crisis Indicator Data'!C37</f>
        <v>ERI001</v>
      </c>
      <c r="D40" s="170" t="str">
        <f>'Crisis Indicator Data'!D37</f>
        <v>Eritrea</v>
      </c>
      <c r="E40" s="171" t="str">
        <f>'Crisis Indicator Data'!E37</f>
        <v>ERI</v>
      </c>
      <c r="F40" s="168">
        <f>IF('Crisis Indicator Data'!F37="x","x",IF(LOG('Crisis Indicator Data'!F37)&lt;F$4,0,IF(LOG('Crisis Indicator Data'!F37)&gt;F$3,5,ROUND(5-(F$3-LOG('Crisis Indicator Data'!F37))/(F$3-F$4)*5,1))))</f>
        <v>3.5</v>
      </c>
      <c r="G40" s="165">
        <f>IF('Crisis Indicator Data'!F37="x","x",IF(LEN(E40)&gt;3,('Crisis Indicator Data'!F37/VLOOKUP('Impact of the crisis'!$C40,'Regional Crises'!$B$1:$R$66,4,FALSE)),'Crisis Indicator Data'!F37/VLOOKUP('Impact of the crisis'!$E40,'Country Indicator Data'!$B$4:$P$300,15,FALSE)))</f>
        <v>1.0000016523354109</v>
      </c>
      <c r="H40" s="147">
        <f t="shared" si="13"/>
        <v>5</v>
      </c>
      <c r="I40" s="147">
        <f t="shared" si="14"/>
        <v>4.25</v>
      </c>
      <c r="J40" s="147">
        <f>IF('Crisis Indicator Data'!G37="x","x",IF(LOG('Crisis Indicator Data'!G37)&lt;J$4,0,IF(LOG('Crisis Indicator Data'!G37)&gt;J$3,5,ROUND(5-(J$3-LOG('Crisis Indicator Data'!G37))/(J$3-J$4)*5,1))))</f>
        <v>1.8</v>
      </c>
      <c r="K40" s="165">
        <f>IF('Crisis Indicator Data'!G37="x","x",IF(LEN(E40)&gt;3,('Crisis Indicator Data'!G37/VLOOKUP('Impact of the crisis'!$C40,'Regional Crises'!$B$1:$R$66,5,FALSE)),'Crisis Indicator Data'!G37/VLOOKUP('Impact of the crisis'!$E40,'Country Indicator Data'!$B$4:$P$300,14,FALSE)))</f>
        <v>1</v>
      </c>
      <c r="L40" s="147">
        <f t="shared" si="15"/>
        <v>5</v>
      </c>
      <c r="M40" s="147">
        <f t="shared" si="16"/>
        <v>3.4</v>
      </c>
      <c r="N40" s="147">
        <f t="shared" si="17"/>
        <v>3.9</v>
      </c>
      <c r="O40" s="147">
        <f>IF('Crisis Indicator Data'!H37="x","x",IF('Crisis Indicator Data'!H37=0,0,IF(LOG('Crisis Indicator Data'!H37)&lt;O$4,0,IF(LOG('Crisis Indicator Data'!H37)&gt;O$3,5,ROUND(5-(O$3-LOG('Crisis Indicator Data'!H37))/(O$3-O$4)*5,1)))))</f>
        <v>2.6</v>
      </c>
      <c r="P40" s="165">
        <f>IF('Crisis Indicator Data'!H37="x","x",'Crisis Indicator Data'!H37/'Crisis Indicator Data'!G37)</f>
        <v>0.31700288184438041</v>
      </c>
      <c r="Q40" s="147">
        <f t="shared" si="18"/>
        <v>1.6</v>
      </c>
      <c r="R40" s="147">
        <f t="shared" si="19"/>
        <v>2.1</v>
      </c>
      <c r="S40" s="147">
        <f>IF('Crisis Indicator Data'!I37="x","x",IF('Crisis Indicator Data'!I37=0,0,IF(LOG('Crisis Indicator Data'!I37)&lt;S$4,0,IF(LOG('Crisis Indicator Data'!I37)&gt;S$3,5,ROUND(5-(S$3-LOG('Crisis Indicator Data'!I37))/(S$3-S$4)*5,1)))))</f>
        <v>4.0999999999999996</v>
      </c>
      <c r="T40" s="165">
        <f>IF('Crisis Indicator Data'!H37="x","x",IF('Crisis Indicator Data'!I37="x","x",'Crisis Indicator Data'!I37/'Crisis Indicator Data'!H37))</f>
        <v>0.62909090909090915</v>
      </c>
      <c r="U40" s="147">
        <f t="shared" si="20"/>
        <v>5</v>
      </c>
      <c r="V40" s="147">
        <f t="shared" si="21"/>
        <v>4.5999999999999996</v>
      </c>
      <c r="W40" s="147">
        <f>IF('Crisis Indicator Data'!L37="x","x",IF('Crisis Indicator Data'!L37=0,0,IF(LOG('Crisis Indicator Data'!L37)&lt;W$4,0,IF(LOG('Crisis Indicator Data'!L37)&gt;W$3,5,ROUND(5-(W$3-LOG('Crisis Indicator Data'!L37))/(W$3-W$4)*5,1)))))</f>
        <v>0</v>
      </c>
      <c r="X40" s="166">
        <f>IF(OR('Crisis Indicator Data'!L37="x",'Crisis Indicator Data'!H37="x"),"x",'Crisis Indicator Data'!L37/'Crisis Indicator Data'!H37)</f>
        <v>0</v>
      </c>
      <c r="Y40" s="147">
        <f t="shared" si="22"/>
        <v>0</v>
      </c>
      <c r="Z40" s="147">
        <f t="shared" si="23"/>
        <v>0</v>
      </c>
      <c r="AA40" s="147">
        <f t="shared" si="24"/>
        <v>3</v>
      </c>
      <c r="AB40" s="167">
        <f t="shared" si="25"/>
        <v>2.6</v>
      </c>
    </row>
    <row r="41" spans="1:28">
      <c r="A41" s="169" t="str">
        <f>'Crisis Indicator Data'!A38</f>
        <v>Mixed migration flows in Spain</v>
      </c>
      <c r="B41" s="170" t="str">
        <f>'Crisis Indicator Data'!B38</f>
        <v>International Displacement</v>
      </c>
      <c r="C41" s="170" t="str">
        <f>'Crisis Indicator Data'!C38</f>
        <v>ESP002</v>
      </c>
      <c r="D41" s="170" t="str">
        <f>'Crisis Indicator Data'!D38</f>
        <v>Spain</v>
      </c>
      <c r="E41" s="171" t="str">
        <f>'Crisis Indicator Data'!E38</f>
        <v>ESP</v>
      </c>
      <c r="F41" s="168">
        <f>IF('Crisis Indicator Data'!F38="x","x",IF(LOG('Crisis Indicator Data'!F38)&lt;F$4,0,IF(LOG('Crisis Indicator Data'!F38)&gt;F$3,5,ROUND(5-(F$3-LOG('Crisis Indicator Data'!F38))/(F$3-F$4)*5,1))))</f>
        <v>3.3</v>
      </c>
      <c r="G41" s="165">
        <f>IF('Crisis Indicator Data'!F38="x","x",IF(LEN(E41)&gt;3,('Crisis Indicator Data'!F38/VLOOKUP('Impact of the crisis'!$C41,'Regional Crises'!$B$1:$R$66,4,FALSE)),'Crisis Indicator Data'!F38/VLOOKUP('Impact of the crisis'!$E41,'Country Indicator Data'!$B$4:$P$300,15,FALSE)))</f>
        <v>0.20018081648367569</v>
      </c>
      <c r="H41" s="147">
        <f t="shared" si="13"/>
        <v>0.9</v>
      </c>
      <c r="I41" s="147">
        <f t="shared" si="14"/>
        <v>2.1</v>
      </c>
      <c r="J41" s="147">
        <f>IF('Crisis Indicator Data'!G38="x","x",IF(LOG('Crisis Indicator Data'!G38)&lt;J$4,0,IF(LOG('Crisis Indicator Data'!G38)&gt;J$3,5,ROUND(5-(J$3-LOG('Crisis Indicator Data'!G38))/(J$3-J$4)*5,1))))</f>
        <v>3.6</v>
      </c>
      <c r="K41" s="165">
        <f>IF('Crisis Indicator Data'!G38="x","x",IF(LEN(E41)&gt;3,('Crisis Indicator Data'!G38/VLOOKUP('Impact of the crisis'!$C41,'Regional Crises'!$B$1:$R$66,5,FALSE)),'Crisis Indicator Data'!G38/VLOOKUP('Impact of the crisis'!$E41,'Country Indicator Data'!$B$4:$P$300,14,FALSE)))</f>
        <v>0.25265135699373698</v>
      </c>
      <c r="L41" s="147">
        <f t="shared" si="15"/>
        <v>1.2</v>
      </c>
      <c r="M41" s="147">
        <f t="shared" si="16"/>
        <v>2.4</v>
      </c>
      <c r="N41" s="147">
        <f t="shared" si="17"/>
        <v>2.2999999999999998</v>
      </c>
      <c r="O41" s="147">
        <f>IF('Crisis Indicator Data'!H38="x","x",IF('Crisis Indicator Data'!H38=0,0,IF(LOG('Crisis Indicator Data'!H38)&lt;O$4,0,IF(LOG('Crisis Indicator Data'!H38)&gt;O$3,5,ROUND(5-(O$3-LOG('Crisis Indicator Data'!H38))/(O$3-O$4)*5,1)))))</f>
        <v>0.6</v>
      </c>
      <c r="P41" s="165">
        <f>IF('Crisis Indicator Data'!H38="x","x",'Crisis Indicator Data'!H38/'Crisis Indicator Data'!G38)</f>
        <v>6.2799537266567508E-3</v>
      </c>
      <c r="Q41" s="147">
        <f t="shared" si="18"/>
        <v>0</v>
      </c>
      <c r="R41" s="147">
        <f t="shared" si="19"/>
        <v>0.3</v>
      </c>
      <c r="S41" s="147">
        <f>IF('Crisis Indicator Data'!I38="x","x",IF('Crisis Indicator Data'!I38=0,0,IF(LOG('Crisis Indicator Data'!I38)&lt;S$4,0,IF(LOG('Crisis Indicator Data'!I38)&gt;S$3,5,ROUND(5-(S$3-LOG('Crisis Indicator Data'!I38))/(S$3-S$4)*5,1)))))</f>
        <v>2.7</v>
      </c>
      <c r="T41" s="165">
        <f>IF('Crisis Indicator Data'!H38="x","x",IF('Crisis Indicator Data'!I38="x","x",'Crisis Indicator Data'!I38/'Crisis Indicator Data'!H38))</f>
        <v>1</v>
      </c>
      <c r="U41" s="147">
        <f t="shared" si="20"/>
        <v>5</v>
      </c>
      <c r="V41" s="147">
        <f t="shared" si="21"/>
        <v>3.9</v>
      </c>
      <c r="W41" s="147">
        <f>IF('Crisis Indicator Data'!L38="x","x",IF('Crisis Indicator Data'!L38=0,0,IF(LOG('Crisis Indicator Data'!L38)&lt;W$4,0,IF(LOG('Crisis Indicator Data'!L38)&gt;W$3,5,ROUND(5-(W$3-LOG('Crisis Indicator Data'!L38))/(W$3-W$4)*5,1)))))</f>
        <v>3.4</v>
      </c>
      <c r="X41" s="166">
        <f>IF(OR('Crisis Indicator Data'!L38="x",'Crisis Indicator Data'!H38="x"),"x",'Crisis Indicator Data'!L38/'Crisis Indicator Data'!H38)</f>
        <v>3.276315789473684E-3</v>
      </c>
      <c r="Y41" s="147">
        <f t="shared" si="22"/>
        <v>5</v>
      </c>
      <c r="Z41" s="147">
        <f t="shared" si="23"/>
        <v>4.2</v>
      </c>
      <c r="AA41" s="147">
        <f t="shared" si="24"/>
        <v>4.0999999999999996</v>
      </c>
      <c r="AB41" s="167">
        <f t="shared" si="25"/>
        <v>2.7</v>
      </c>
    </row>
    <row r="42" spans="1:28">
      <c r="A42" s="169" t="str">
        <f>'Crisis Indicator Data'!A39</f>
        <v>Displacement from Russia-Ukraine conflict in Estonia</v>
      </c>
      <c r="B42" s="170" t="str">
        <f>'Crisis Indicator Data'!B39</f>
        <v>International Displacement</v>
      </c>
      <c r="C42" s="170" t="str">
        <f>'Crisis Indicator Data'!C39</f>
        <v>EST002</v>
      </c>
      <c r="D42" s="170" t="str">
        <f>'Crisis Indicator Data'!D39</f>
        <v>Estonia</v>
      </c>
      <c r="E42" s="171" t="str">
        <f>'Crisis Indicator Data'!E39</f>
        <v>EST</v>
      </c>
      <c r="F42" s="168">
        <f>IF('Crisis Indicator Data'!F39="x","x",IF(LOG('Crisis Indicator Data'!F39)&lt;F$4,0,IF(LOG('Crisis Indicator Data'!F39)&gt;F$3,5,ROUND(5-(F$3-LOG('Crisis Indicator Data'!F39))/(F$3-F$4)*5,1))))</f>
        <v>2.7</v>
      </c>
      <c r="G42" s="165">
        <f>IF('Crisis Indicator Data'!F39="x","x",IF(LEN(E42)&gt;3,('Crisis Indicator Data'!F39/VLOOKUP('Impact of the crisis'!$C42,'Regional Crises'!$B$1:$R$66,4,FALSE)),'Crisis Indicator Data'!F39/VLOOKUP('Impact of the crisis'!$E42,'Country Indicator Data'!$B$4:$P$300,15,FALSE)))</f>
        <v>0.99953216374269005</v>
      </c>
      <c r="H42" s="147">
        <f t="shared" si="13"/>
        <v>5</v>
      </c>
      <c r="I42" s="147">
        <f t="shared" si="14"/>
        <v>3.85</v>
      </c>
      <c r="J42" s="147">
        <f>IF('Crisis Indicator Data'!G39="x","x",IF(LOG('Crisis Indicator Data'!G39)&lt;J$4,0,IF(LOG('Crisis Indicator Data'!G39)&gt;J$3,5,ROUND(5-(J$3-LOG('Crisis Indicator Data'!G39))/(J$3-J$4)*5,1))))</f>
        <v>0.5</v>
      </c>
      <c r="K42" s="165">
        <f>IF('Crisis Indicator Data'!G39="x","x",IF(LEN(E42)&gt;3,('Crisis Indicator Data'!G39/VLOOKUP('Impact of the crisis'!$C42,'Regional Crises'!$B$1:$R$66,5,FALSE)),'Crisis Indicator Data'!G39/VLOOKUP('Impact of the crisis'!$E42,'Country Indicator Data'!$B$4:$P$300,14,FALSE)))</f>
        <v>1</v>
      </c>
      <c r="L42" s="147">
        <f t="shared" si="15"/>
        <v>5</v>
      </c>
      <c r="M42" s="147">
        <f t="shared" si="16"/>
        <v>2.75</v>
      </c>
      <c r="N42" s="147">
        <f t="shared" si="17"/>
        <v>3.4</v>
      </c>
      <c r="O42" s="147">
        <f>IF('Crisis Indicator Data'!H39="x","x",IF('Crisis Indicator Data'!H39=0,0,IF(LOG('Crisis Indicator Data'!H39)&lt;O$4,0,IF(LOG('Crisis Indicator Data'!H39)&gt;O$3,5,ROUND(5-(O$3-LOG('Crisis Indicator Data'!H39))/(O$3-O$4)*5,1)))))</f>
        <v>0.2</v>
      </c>
      <c r="P42" s="165">
        <f>IF('Crisis Indicator Data'!H39="x","x",'Crisis Indicator Data'!H39/'Crisis Indicator Data'!G39)</f>
        <v>3.0431705590941261E-2</v>
      </c>
      <c r="Q42" s="147">
        <f t="shared" si="18"/>
        <v>0.1</v>
      </c>
      <c r="R42" s="147">
        <f t="shared" si="19"/>
        <v>0.15000000000000002</v>
      </c>
      <c r="S42" s="147">
        <f>IF('Crisis Indicator Data'!I39="x","x",IF('Crisis Indicator Data'!I39=0,0,IF(LOG('Crisis Indicator Data'!I39)&lt;S$4,0,IF(LOG('Crisis Indicator Data'!I39)&gt;S$3,5,ROUND(5-(S$3-LOG('Crisis Indicator Data'!I39))/(S$3-S$4)*5,1)))))</f>
        <v>2.2999999999999998</v>
      </c>
      <c r="T42" s="165">
        <f>IF('Crisis Indicator Data'!H39="x","x",IF('Crisis Indicator Data'!I39="x","x",'Crisis Indicator Data'!I39/'Crisis Indicator Data'!H39))</f>
        <v>1</v>
      </c>
      <c r="U42" s="147">
        <f t="shared" si="20"/>
        <v>5</v>
      </c>
      <c r="V42" s="147">
        <f t="shared" si="21"/>
        <v>3.7</v>
      </c>
      <c r="W42" s="147">
        <f>IF('Crisis Indicator Data'!L39="x","x",IF('Crisis Indicator Data'!L39=0,0,IF(LOG('Crisis Indicator Data'!L39)&lt;W$4,0,IF(LOG('Crisis Indicator Data'!L39)&gt;W$3,5,ROUND(5-(W$3-LOG('Crisis Indicator Data'!L39))/(W$3-W$4)*5,1)))))</f>
        <v>0</v>
      </c>
      <c r="X42" s="166">
        <f>IF(OR('Crisis Indicator Data'!L39="x",'Crisis Indicator Data'!H39="x"),"x",'Crisis Indicator Data'!L39/'Crisis Indicator Data'!H39)</f>
        <v>0</v>
      </c>
      <c r="Y42" s="147">
        <f t="shared" si="22"/>
        <v>0</v>
      </c>
      <c r="Z42" s="147">
        <f t="shared" si="23"/>
        <v>0</v>
      </c>
      <c r="AA42" s="147">
        <f t="shared" si="24"/>
        <v>2.2999999999999998</v>
      </c>
      <c r="AB42" s="167">
        <f t="shared" si="25"/>
        <v>1.3</v>
      </c>
    </row>
    <row r="43" spans="1:28">
      <c r="A43" s="169" t="str">
        <f>'Crisis Indicator Data'!A40</f>
        <v>Complex crisis in Ethiopia</v>
      </c>
      <c r="B43" s="170" t="str">
        <f>'Crisis Indicator Data'!B40</f>
        <v>International Displacement,Conflict/ Violence,Drought/drier conditions</v>
      </c>
      <c r="C43" s="170" t="str">
        <f>'Crisis Indicator Data'!C40</f>
        <v>ETH001</v>
      </c>
      <c r="D43" s="170" t="str">
        <f>'Crisis Indicator Data'!D40</f>
        <v>Ethiopia</v>
      </c>
      <c r="E43" s="171" t="str">
        <f>'Crisis Indicator Data'!E40</f>
        <v>ETH</v>
      </c>
      <c r="F43" s="168">
        <f>IF('Crisis Indicator Data'!F40="x","x",IF(LOG('Crisis Indicator Data'!F40)&lt;F$4,0,IF(LOG('Crisis Indicator Data'!F40)&gt;F$3,5,ROUND(5-(F$3-LOG('Crisis Indicator Data'!F40))/(F$3-F$4)*5,1))))</f>
        <v>5</v>
      </c>
      <c r="G43" s="165">
        <f>IF('Crisis Indicator Data'!F40="x","x",IF(LEN(E43)&gt;3,('Crisis Indicator Data'!F40/VLOOKUP('Impact of the crisis'!$C43,'Regional Crises'!$B$1:$R$66,4,FALSE)),'Crisis Indicator Data'!F40/VLOOKUP('Impact of the crisis'!$E43,'Country Indicator Data'!$B$4:$P$300,15,FALSE)))</f>
        <v>1.001208341909811</v>
      </c>
      <c r="H43" s="147">
        <f t="shared" si="13"/>
        <v>5</v>
      </c>
      <c r="I43" s="147">
        <f t="shared" si="14"/>
        <v>5</v>
      </c>
      <c r="J43" s="147">
        <f>IF('Crisis Indicator Data'!G40="x","x",IF(LOG('Crisis Indicator Data'!G40)&lt;J$4,0,IF(LOG('Crisis Indicator Data'!G40)&gt;J$3,5,ROUND(5-(J$3-LOG('Crisis Indicator Data'!G40))/(J$3-J$4)*5,1))))</f>
        <v>5</v>
      </c>
      <c r="K43" s="165">
        <f>IF('Crisis Indicator Data'!G40="x","x",IF(LEN(E43)&gt;3,('Crisis Indicator Data'!G40/VLOOKUP('Impact of the crisis'!$C43,'Regional Crises'!$B$1:$R$66,5,FALSE)),'Crisis Indicator Data'!G40/VLOOKUP('Impact of the crisis'!$E43,'Country Indicator Data'!$B$4:$P$300,14,FALSE)))</f>
        <v>1</v>
      </c>
      <c r="L43" s="147">
        <f t="shared" si="15"/>
        <v>5</v>
      </c>
      <c r="M43" s="147">
        <f t="shared" si="16"/>
        <v>5</v>
      </c>
      <c r="N43" s="147">
        <f t="shared" si="17"/>
        <v>5</v>
      </c>
      <c r="O43" s="147">
        <f>IF('Crisis Indicator Data'!H40="x","x",IF('Crisis Indicator Data'!H40=0,0,IF(LOG('Crisis Indicator Data'!H40)&lt;O$4,0,IF(LOG('Crisis Indicator Data'!H40)&gt;O$3,5,ROUND(5-(O$3-LOG('Crisis Indicator Data'!H40))/(O$3-O$4)*5,1)))))</f>
        <v>5</v>
      </c>
      <c r="P43" s="165">
        <f>IF('Crisis Indicator Data'!H40="x","x",'Crisis Indicator Data'!H40/'Crisis Indicator Data'!G40)</f>
        <v>1</v>
      </c>
      <c r="Q43" s="147">
        <f t="shared" si="18"/>
        <v>5</v>
      </c>
      <c r="R43" s="147">
        <f t="shared" si="19"/>
        <v>5</v>
      </c>
      <c r="S43" s="147">
        <f>IF('Crisis Indicator Data'!I40="x","x",IF('Crisis Indicator Data'!I40=0,0,IF(LOG('Crisis Indicator Data'!I40)&lt;S$4,0,IF(LOG('Crisis Indicator Data'!I40)&gt;S$3,5,ROUND(5-(S$3-LOG('Crisis Indicator Data'!I40))/(S$3-S$4)*5,1)))))</f>
        <v>5</v>
      </c>
      <c r="T43" s="165">
        <f>IF('Crisis Indicator Data'!H40="x","x",IF('Crisis Indicator Data'!I40="x","x",'Crisis Indicator Data'!I40/'Crisis Indicator Data'!H40))</f>
        <v>4.3402597016257378E-2</v>
      </c>
      <c r="U43" s="147">
        <f t="shared" si="20"/>
        <v>1.4</v>
      </c>
      <c r="V43" s="147">
        <f t="shared" si="21"/>
        <v>3.2</v>
      </c>
      <c r="W43" s="147">
        <f>IF('Crisis Indicator Data'!L40="x","x",IF('Crisis Indicator Data'!L40=0,0,IF(LOG('Crisis Indicator Data'!L40)&lt;W$4,0,IF(LOG('Crisis Indicator Data'!L40)&gt;W$3,5,ROUND(5-(W$3-LOG('Crisis Indicator Data'!L40))/(W$3-W$4)*5,1)))))</f>
        <v>4.9000000000000004</v>
      </c>
      <c r="X43" s="166">
        <f>IF(OR('Crisis Indicator Data'!L40="x",'Crisis Indicator Data'!H40="x"),"x",'Crisis Indicator Data'!L40/'Crisis Indicator Data'!H40)</f>
        <v>2.1247638738082135E-5</v>
      </c>
      <c r="Y43" s="147">
        <f t="shared" si="22"/>
        <v>1.1000000000000001</v>
      </c>
      <c r="Z43" s="147">
        <f t="shared" si="23"/>
        <v>3</v>
      </c>
      <c r="AA43" s="147">
        <f t="shared" si="24"/>
        <v>3.1</v>
      </c>
      <c r="AB43" s="167">
        <f t="shared" si="25"/>
        <v>4.3</v>
      </c>
    </row>
    <row r="44" spans="1:28">
      <c r="A44" s="169" t="str">
        <f>'Crisis Indicator Data'!A41</f>
        <v>International Displacement in Ethiopia</v>
      </c>
      <c r="B44" s="170" t="str">
        <f>'Crisis Indicator Data'!B41</f>
        <v>International Displacement</v>
      </c>
      <c r="C44" s="170" t="str">
        <f>'Crisis Indicator Data'!C41</f>
        <v>ETH003</v>
      </c>
      <c r="D44" s="170" t="str">
        <f>'Crisis Indicator Data'!D41</f>
        <v>Ethiopia</v>
      </c>
      <c r="E44" s="171" t="str">
        <f>'Crisis Indicator Data'!E41</f>
        <v>ETH</v>
      </c>
      <c r="F44" s="168">
        <f>IF('Crisis Indicator Data'!F41="x","x",IF(LOG('Crisis Indicator Data'!F41)&lt;F$4,0,IF(LOG('Crisis Indicator Data'!F41)&gt;F$3,5,ROUND(5-(F$3-LOG('Crisis Indicator Data'!F41))/(F$3-F$4)*5,1))))</f>
        <v>5</v>
      </c>
      <c r="G44" s="165">
        <f>IF('Crisis Indicator Data'!F41="x","x",IF(LEN(E44)&gt;3,('Crisis Indicator Data'!F41/VLOOKUP('Impact of the crisis'!$C44,'Regional Crises'!$B$1:$R$66,4,FALSE)),'Crisis Indicator Data'!F41/VLOOKUP('Impact of the crisis'!$E44,'Country Indicator Data'!$B$4:$P$300,15,FALSE)))</f>
        <v>0.99999973417718491</v>
      </c>
      <c r="H44" s="147">
        <f t="shared" si="13"/>
        <v>5</v>
      </c>
      <c r="I44" s="147">
        <f t="shared" si="14"/>
        <v>5</v>
      </c>
      <c r="J44" s="147">
        <f>IF('Crisis Indicator Data'!G41="x","x",IF(LOG('Crisis Indicator Data'!G41)&lt;J$4,0,IF(LOG('Crisis Indicator Data'!G41)&gt;J$3,5,ROUND(5-(J$3-LOG('Crisis Indicator Data'!G41))/(J$3-J$4)*5,1))))</f>
        <v>5</v>
      </c>
      <c r="K44" s="165">
        <f>IF('Crisis Indicator Data'!G41="x","x",IF(LEN(E44)&gt;3,('Crisis Indicator Data'!G41/VLOOKUP('Impact of the crisis'!$C44,'Regional Crises'!$B$1:$R$66,5,FALSE)),'Crisis Indicator Data'!G41/VLOOKUP('Impact of the crisis'!$E44,'Country Indicator Data'!$B$4:$P$300,14,FALSE)))</f>
        <v>0.71859707575374454</v>
      </c>
      <c r="L44" s="147">
        <f t="shared" si="15"/>
        <v>3.6</v>
      </c>
      <c r="M44" s="147">
        <f t="shared" si="16"/>
        <v>4.3</v>
      </c>
      <c r="N44" s="147">
        <f t="shared" si="17"/>
        <v>4.7</v>
      </c>
      <c r="O44" s="147">
        <f>IF('Crisis Indicator Data'!H41="x","x",IF('Crisis Indicator Data'!H41=0,0,IF(LOG('Crisis Indicator Data'!H41)&lt;O$4,0,IF(LOG('Crisis Indicator Data'!H41)&gt;O$3,5,ROUND(5-(O$3-LOG('Crisis Indicator Data'!H41))/(O$3-O$4)*5,1)))))</f>
        <v>2.6</v>
      </c>
      <c r="P44" s="165">
        <f>IF('Crisis Indicator Data'!H41="x","x",'Crisis Indicator Data'!H41/'Crisis Indicator Data'!G41)</f>
        <v>1.1125600264944528E-2</v>
      </c>
      <c r="Q44" s="147">
        <f t="shared" si="18"/>
        <v>0</v>
      </c>
      <c r="R44" s="147">
        <f t="shared" si="19"/>
        <v>1.3</v>
      </c>
      <c r="S44" s="147">
        <f>IF('Crisis Indicator Data'!I41="x","x",IF('Crisis Indicator Data'!I41=0,0,IF(LOG('Crisis Indicator Data'!I41)&lt;S$4,0,IF(LOG('Crisis Indicator Data'!I41)&gt;S$3,5,ROUND(5-(S$3-LOG('Crisis Indicator Data'!I41))/(S$3-S$4)*5,1)))))</f>
        <v>4.3</v>
      </c>
      <c r="T44" s="165">
        <f>IF('Crisis Indicator Data'!H41="x","x",IF('Crisis Indicator Data'!I41="x","x",'Crisis Indicator Data'!I41/'Crisis Indicator Data'!H41))</f>
        <v>1</v>
      </c>
      <c r="U44" s="147">
        <f t="shared" si="20"/>
        <v>5</v>
      </c>
      <c r="V44" s="147">
        <f t="shared" si="21"/>
        <v>4.7</v>
      </c>
      <c r="W44" s="147" t="str">
        <f>IF('Crisis Indicator Data'!L41="x","x",IF('Crisis Indicator Data'!L41=0,0,IF(LOG('Crisis Indicator Data'!L41)&lt;W$4,0,IF(LOG('Crisis Indicator Data'!L41)&gt;W$3,5,ROUND(5-(W$3-LOG('Crisis Indicator Data'!L41))/(W$3-W$4)*5,1)))))</f>
        <v>x</v>
      </c>
      <c r="X44" s="166" t="str">
        <f>IF(OR('Crisis Indicator Data'!L41="x",'Crisis Indicator Data'!H41="x"),"x",'Crisis Indicator Data'!L41/'Crisis Indicator Data'!H41)</f>
        <v>x</v>
      </c>
      <c r="Y44" s="147" t="str">
        <f t="shared" si="22"/>
        <v>x</v>
      </c>
      <c r="Z44" s="147" t="str">
        <f t="shared" si="23"/>
        <v>x</v>
      </c>
      <c r="AA44" s="147">
        <f t="shared" si="24"/>
        <v>4.7</v>
      </c>
      <c r="AB44" s="167">
        <f t="shared" si="25"/>
        <v>3.5</v>
      </c>
    </row>
    <row r="45" spans="1:28">
      <c r="A45" s="169" t="str">
        <f>'Crisis Indicator Data'!A42</f>
        <v>Northern Ethiopia Conflict</v>
      </c>
      <c r="B45" s="170" t="str">
        <f>'Crisis Indicator Data'!B42</f>
        <v>Conflict/ Violence</v>
      </c>
      <c r="C45" s="170" t="str">
        <f>'Crisis Indicator Data'!C42</f>
        <v>ETH004</v>
      </c>
      <c r="D45" s="170" t="str">
        <f>'Crisis Indicator Data'!D42</f>
        <v>Ethiopia</v>
      </c>
      <c r="E45" s="171" t="str">
        <f>'Crisis Indicator Data'!E42</f>
        <v>ETH</v>
      </c>
      <c r="F45" s="168">
        <f>IF('Crisis Indicator Data'!F42="x","x",IF(LOG('Crisis Indicator Data'!F42)&lt;F$4,0,IF(LOG('Crisis Indicator Data'!F42)&gt;F$3,5,ROUND(5-(F$3-LOG('Crisis Indicator Data'!F42))/(F$3-F$4)*5,1))))</f>
        <v>4.0999999999999996</v>
      </c>
      <c r="G45" s="165">
        <f>IF('Crisis Indicator Data'!F42="x","x",IF(LEN(E45)&gt;3,('Crisis Indicator Data'!F42/VLOOKUP('Impact of the crisis'!$C45,'Regional Crises'!$B$1:$R$66,4,FALSE)),'Crisis Indicator Data'!F42/VLOOKUP('Impact of the crisis'!$E45,'Country Indicator Data'!$B$4:$P$300,15,FALSE)))</f>
        <v>0.26894889139924077</v>
      </c>
      <c r="H45" s="147">
        <f t="shared" si="13"/>
        <v>1.3</v>
      </c>
      <c r="I45" s="147">
        <f t="shared" si="14"/>
        <v>2.6999999999999997</v>
      </c>
      <c r="J45" s="147">
        <f>IF('Crisis Indicator Data'!G42="x","x",IF(LOG('Crisis Indicator Data'!G42)&lt;J$4,0,IF(LOG('Crisis Indicator Data'!G42)&gt;J$3,5,ROUND(5-(J$3-LOG('Crisis Indicator Data'!G42))/(J$3-J$4)*5,1))))</f>
        <v>5</v>
      </c>
      <c r="K45" s="165">
        <f>IF('Crisis Indicator Data'!G42="x","x",IF(LEN(E45)&gt;3,('Crisis Indicator Data'!G42/VLOOKUP('Impact of the crisis'!$C45,'Regional Crises'!$B$1:$R$66,5,FALSE)),'Crisis Indicator Data'!G42/VLOOKUP('Impact of the crisis'!$E45,'Country Indicator Data'!$B$4:$P$300,14,FALSE)))</f>
        <v>0.22793800478945725</v>
      </c>
      <c r="L45" s="147">
        <f t="shared" si="15"/>
        <v>1.1000000000000001</v>
      </c>
      <c r="M45" s="147">
        <f t="shared" si="16"/>
        <v>3.05</v>
      </c>
      <c r="N45" s="147">
        <f t="shared" si="17"/>
        <v>2.9</v>
      </c>
      <c r="O45" s="147">
        <f>IF('Crisis Indicator Data'!H42="x","x",IF('Crisis Indicator Data'!H42=0,0,IF(LOG('Crisis Indicator Data'!H42)&lt;O$4,0,IF(LOG('Crisis Indicator Data'!H42)&gt;O$3,5,ROUND(5-(O$3-LOG('Crisis Indicator Data'!H42))/(O$3-O$4)*5,1)))))</f>
        <v>5</v>
      </c>
      <c r="P45" s="165">
        <f>IF('Crisis Indicator Data'!H42="x","x",'Crisis Indicator Data'!H42/'Crisis Indicator Data'!G42)</f>
        <v>1</v>
      </c>
      <c r="Q45" s="147">
        <f t="shared" si="18"/>
        <v>5</v>
      </c>
      <c r="R45" s="147">
        <f t="shared" si="19"/>
        <v>5</v>
      </c>
      <c r="S45" s="147">
        <f>IF('Crisis Indicator Data'!I42="x","x",IF('Crisis Indicator Data'!I42=0,0,IF(LOG('Crisis Indicator Data'!I42)&lt;S$4,0,IF(LOG('Crisis Indicator Data'!I42)&gt;S$3,5,ROUND(5-(S$3-LOG('Crisis Indicator Data'!I42))/(S$3-S$4)*5,1)))))</f>
        <v>5</v>
      </c>
      <c r="T45" s="165">
        <f>IF('Crisis Indicator Data'!H42="x","x",IF('Crisis Indicator Data'!I42="x","x",'Crisis Indicator Data'!I42/'Crisis Indicator Data'!H42))</f>
        <v>0.14881399066853732</v>
      </c>
      <c r="U45" s="147">
        <f t="shared" si="20"/>
        <v>5</v>
      </c>
      <c r="V45" s="147">
        <f t="shared" si="21"/>
        <v>5</v>
      </c>
      <c r="W45" s="147">
        <f>IF('Crisis Indicator Data'!L42="x","x",IF('Crisis Indicator Data'!L42=0,0,IF(LOG('Crisis Indicator Data'!L42)&lt;W$4,0,IF(LOG('Crisis Indicator Data'!L42)&gt;W$3,5,ROUND(5-(W$3-LOG('Crisis Indicator Data'!L42))/(W$3-W$4)*5,1)))))</f>
        <v>4.9000000000000004</v>
      </c>
      <c r="X45" s="166">
        <f>IF(OR('Crisis Indicator Data'!L42="x",'Crisis Indicator Data'!H42="x"),"x",'Crisis Indicator Data'!L42/'Crisis Indicator Data'!H42)</f>
        <v>9.3216744428855754E-5</v>
      </c>
      <c r="Y45" s="147">
        <f t="shared" si="22"/>
        <v>4.7</v>
      </c>
      <c r="Z45" s="147">
        <f t="shared" si="23"/>
        <v>4.8</v>
      </c>
      <c r="AA45" s="147">
        <f t="shared" si="24"/>
        <v>4.9000000000000004</v>
      </c>
      <c r="AB45" s="167">
        <f t="shared" si="25"/>
        <v>5</v>
      </c>
    </row>
    <row r="46" spans="1:28">
      <c r="A46" s="169" t="str">
        <f>'Crisis Indicator Data'!A43</f>
        <v>Drought in Ethiopia</v>
      </c>
      <c r="B46" s="170" t="str">
        <f>'Crisis Indicator Data'!B43</f>
        <v>Drought/drier conditions</v>
      </c>
      <c r="C46" s="170" t="str">
        <f>'Crisis Indicator Data'!C43</f>
        <v>ETH005</v>
      </c>
      <c r="D46" s="170" t="str">
        <f>'Crisis Indicator Data'!D43</f>
        <v>Ethiopia</v>
      </c>
      <c r="E46" s="171" t="str">
        <f>'Crisis Indicator Data'!E43</f>
        <v>ETH</v>
      </c>
      <c r="F46" s="168">
        <f>IF('Crisis Indicator Data'!F43="x","x",IF(LOG('Crisis Indicator Data'!F43)&lt;F$4,0,IF(LOG('Crisis Indicator Data'!F43)&gt;F$3,5,ROUND(5-(F$3-LOG('Crisis Indicator Data'!F43))/(F$3-F$4)*5,1))))</f>
        <v>5</v>
      </c>
      <c r="G46" s="165">
        <f>IF('Crisis Indicator Data'!F43="x","x",IF(LEN(E46)&gt;3,('Crisis Indicator Data'!F43/VLOOKUP('Impact of the crisis'!$C46,'Regional Crises'!$B$1:$R$66,4,FALSE)),'Crisis Indicator Data'!F43/VLOOKUP('Impact of the crisis'!$E46,'Country Indicator Data'!$B$4:$P$300,15,FALSE)))</f>
        <v>0.88667503772247258</v>
      </c>
      <c r="H46" s="147">
        <f t="shared" si="13"/>
        <v>4.4000000000000004</v>
      </c>
      <c r="I46" s="147">
        <f t="shared" si="14"/>
        <v>4.7</v>
      </c>
      <c r="J46" s="147">
        <f>IF('Crisis Indicator Data'!G43="x","x",IF(LOG('Crisis Indicator Data'!G43)&lt;J$4,0,IF(LOG('Crisis Indicator Data'!G43)&gt;J$3,5,ROUND(5-(J$3-LOG('Crisis Indicator Data'!G43))/(J$3-J$4)*5,1))))</f>
        <v>5</v>
      </c>
      <c r="K46" s="165">
        <f>IF('Crisis Indicator Data'!G43="x","x",IF(LEN(E46)&gt;3,('Crisis Indicator Data'!G43/VLOOKUP('Impact of the crisis'!$C46,'Regional Crises'!$B$1:$R$66,5,FALSE)),'Crisis Indicator Data'!G43/VLOOKUP('Impact of the crisis'!$E46,'Country Indicator Data'!$B$4:$P$300,14,FALSE)))</f>
        <v>0.70372298493254604</v>
      </c>
      <c r="L46" s="147">
        <f t="shared" si="15"/>
        <v>3.5</v>
      </c>
      <c r="M46" s="147">
        <f t="shared" si="16"/>
        <v>4.25</v>
      </c>
      <c r="N46" s="147">
        <f t="shared" si="17"/>
        <v>4.5</v>
      </c>
      <c r="O46" s="147">
        <f>IF('Crisis Indicator Data'!H43="x","x",IF('Crisis Indicator Data'!H43=0,0,IF(LOG('Crisis Indicator Data'!H43)&lt;O$4,0,IF(LOG('Crisis Indicator Data'!H43)&gt;O$3,5,ROUND(5-(O$3-LOG('Crisis Indicator Data'!H43))/(O$3-O$4)*5,1)))))</f>
        <v>5</v>
      </c>
      <c r="P46" s="165">
        <f>IF('Crisis Indicator Data'!H43="x","x",'Crisis Indicator Data'!H43/'Crisis Indicator Data'!G43)</f>
        <v>1</v>
      </c>
      <c r="Q46" s="147">
        <f t="shared" si="18"/>
        <v>5</v>
      </c>
      <c r="R46" s="147">
        <f t="shared" si="19"/>
        <v>5</v>
      </c>
      <c r="S46" s="147">
        <f>IF('Crisis Indicator Data'!I43="x","x",IF('Crisis Indicator Data'!I43=0,0,IF(LOG('Crisis Indicator Data'!I43)&lt;S$4,0,IF(LOG('Crisis Indicator Data'!I43)&gt;S$3,5,ROUND(5-(S$3-LOG('Crisis Indicator Data'!I43))/(S$3-S$4)*5,1)))))</f>
        <v>3.3</v>
      </c>
      <c r="T46" s="165">
        <f>IF('Crisis Indicator Data'!H43="x","x",IF('Crisis Indicator Data'!I43="x","x",'Crisis Indicator Data'!I43/'Crisis Indicator Data'!H43))</f>
        <v>2.1136286777138991E-3</v>
      </c>
      <c r="U46" s="147">
        <f t="shared" si="20"/>
        <v>0.1</v>
      </c>
      <c r="V46" s="147">
        <f t="shared" si="21"/>
        <v>1.7</v>
      </c>
      <c r="W46" s="147" t="str">
        <f>IF('Crisis Indicator Data'!L43="x","x",IF('Crisis Indicator Data'!L43=0,0,IF(LOG('Crisis Indicator Data'!L43)&lt;W$4,0,IF(LOG('Crisis Indicator Data'!L43)&gt;W$3,5,ROUND(5-(W$3-LOG('Crisis Indicator Data'!L43))/(W$3-W$4)*5,1)))))</f>
        <v>x</v>
      </c>
      <c r="X46" s="166" t="str">
        <f>IF(OR('Crisis Indicator Data'!L43="x",'Crisis Indicator Data'!H43="x"),"x",'Crisis Indicator Data'!L43/'Crisis Indicator Data'!H43)</f>
        <v>x</v>
      </c>
      <c r="Y46" s="147" t="str">
        <f t="shared" si="22"/>
        <v>x</v>
      </c>
      <c r="Z46" s="147" t="str">
        <f t="shared" si="23"/>
        <v>x</v>
      </c>
      <c r="AA46" s="147">
        <f t="shared" si="24"/>
        <v>1.7</v>
      </c>
      <c r="AB46" s="167">
        <f t="shared" si="25"/>
        <v>3.9</v>
      </c>
    </row>
    <row r="47" spans="1:28">
      <c r="A47" s="169" t="str">
        <f>'Crisis Indicator Data'!A44</f>
        <v>Mixed migration flows in Greece</v>
      </c>
      <c r="B47" s="170" t="str">
        <f>'Crisis Indicator Data'!B44</f>
        <v>International Displacement</v>
      </c>
      <c r="C47" s="170" t="str">
        <f>'Crisis Indicator Data'!C44</f>
        <v>GRC002</v>
      </c>
      <c r="D47" s="170" t="str">
        <f>'Crisis Indicator Data'!D44</f>
        <v>Greece</v>
      </c>
      <c r="E47" s="171" t="str">
        <f>'Crisis Indicator Data'!E44</f>
        <v>GRC</v>
      </c>
      <c r="F47" s="168">
        <f>IF('Crisis Indicator Data'!F44="x","x",IF(LOG('Crisis Indicator Data'!F44)&lt;F$4,0,IF(LOG('Crisis Indicator Data'!F44)&gt;F$3,5,ROUND(5-(F$3-LOG('Crisis Indicator Data'!F44))/(F$3-F$4)*5,1))))</f>
        <v>1.7</v>
      </c>
      <c r="G47" s="165">
        <f>IF('Crisis Indicator Data'!F44="x","x",IF(LEN(E47)&gt;3,('Crisis Indicator Data'!F44/VLOOKUP('Impact of the crisis'!$C47,'Regional Crises'!$B$1:$R$66,4,FALSE)),'Crisis Indicator Data'!F44/VLOOKUP('Impact of the crisis'!$E47,'Country Indicator Data'!$B$4:$P$300,15,FALSE)))</f>
        <v>8.3739332816136547E-2</v>
      </c>
      <c r="H47" s="147">
        <f t="shared" si="13"/>
        <v>0.3</v>
      </c>
      <c r="I47" s="147">
        <f t="shared" si="14"/>
        <v>1</v>
      </c>
      <c r="J47" s="147">
        <f>IF('Crisis Indicator Data'!G44="x","x",IF(LOG('Crisis Indicator Data'!G44)&lt;J$4,0,IF(LOG('Crisis Indicator Data'!G44)&gt;J$3,5,ROUND(5-(J$3-LOG('Crisis Indicator Data'!G44))/(J$3-J$4)*5,1))))</f>
        <v>0</v>
      </c>
      <c r="K47" s="165">
        <f>IF('Crisis Indicator Data'!G44="x","x",IF(LEN(E47)&gt;3,('Crisis Indicator Data'!G44/VLOOKUP('Impact of the crisis'!$C47,'Regional Crises'!$B$1:$R$66,5,FALSE)),'Crisis Indicator Data'!G44/VLOOKUP('Impact of the crisis'!$E47,'Country Indicator Data'!$B$4:$P$300,14,FALSE)))</f>
        <v>7.4572362098789161E-2</v>
      </c>
      <c r="L47" s="147">
        <f t="shared" si="15"/>
        <v>0.3</v>
      </c>
      <c r="M47" s="147">
        <f t="shared" si="16"/>
        <v>0.15</v>
      </c>
      <c r="N47" s="147">
        <f t="shared" si="17"/>
        <v>0.6</v>
      </c>
      <c r="O47" s="147">
        <f>IF('Crisis Indicator Data'!H44="x","x",IF('Crisis Indicator Data'!H44=0,0,IF(LOG('Crisis Indicator Data'!H44)&lt;O$4,0,IF(LOG('Crisis Indicator Data'!H44)&gt;O$3,5,ROUND(5-(O$3-LOG('Crisis Indicator Data'!H44))/(O$3-O$4)*5,1)))))</f>
        <v>1.5</v>
      </c>
      <c r="P47" s="165">
        <f>IF('Crisis Indicator Data'!H44="x","x",'Crisis Indicator Data'!H44/'Crisis Indicator Data'!G44)</f>
        <v>0.3079896907216495</v>
      </c>
      <c r="Q47" s="147">
        <f t="shared" si="18"/>
        <v>1.5</v>
      </c>
      <c r="R47" s="147">
        <f t="shared" si="19"/>
        <v>1.5</v>
      </c>
      <c r="S47" s="147">
        <f>IF('Crisis Indicator Data'!I44="x","x",IF('Crisis Indicator Data'!I44=0,0,IF(LOG('Crisis Indicator Data'!I44)&lt;S$4,0,IF(LOG('Crisis Indicator Data'!I44)&gt;S$3,5,ROUND(5-(S$3-LOG('Crisis Indicator Data'!I44))/(S$3-S$4)*5,1)))))</f>
        <v>3.4</v>
      </c>
      <c r="T47" s="165">
        <f>IF('Crisis Indicator Data'!H44="x","x",IF('Crisis Indicator Data'!I44="x","x",'Crisis Indicator Data'!I44/'Crisis Indicator Data'!H44))</f>
        <v>1</v>
      </c>
      <c r="U47" s="147">
        <f t="shared" si="20"/>
        <v>5</v>
      </c>
      <c r="V47" s="147">
        <f t="shared" si="21"/>
        <v>4.2</v>
      </c>
      <c r="W47" s="147">
        <f>IF('Crisis Indicator Data'!L44="x","x",IF('Crisis Indicator Data'!L44=0,0,IF(LOG('Crisis Indicator Data'!L44)&lt;W$4,0,IF(LOG('Crisis Indicator Data'!L44)&gt;W$3,5,ROUND(5-(W$3-LOG('Crisis Indicator Data'!L44))/(W$3-W$4)*5,1)))))</f>
        <v>2.5</v>
      </c>
      <c r="X47" s="166">
        <f>IF(OR('Crisis Indicator Data'!L44="x",'Crisis Indicator Data'!H44="x"),"x",'Crisis Indicator Data'!L44/'Crisis Indicator Data'!H44)</f>
        <v>2.4267782426778243E-4</v>
      </c>
      <c r="Y47" s="147">
        <f t="shared" si="22"/>
        <v>5</v>
      </c>
      <c r="Z47" s="147">
        <f t="shared" si="23"/>
        <v>3.8</v>
      </c>
      <c r="AA47" s="147">
        <f t="shared" si="24"/>
        <v>4</v>
      </c>
      <c r="AB47" s="167">
        <f t="shared" si="25"/>
        <v>3</v>
      </c>
    </row>
    <row r="48" spans="1:28">
      <c r="A48" s="169" t="str">
        <f>'Crisis Indicator Data'!A45</f>
        <v>Complex crisis in Guatemala</v>
      </c>
      <c r="B48" s="170" t="str">
        <f>'Crisis Indicator Data'!B45</f>
        <v>Drought/drier conditions,Floods</v>
      </c>
      <c r="C48" s="170" t="str">
        <f>'Crisis Indicator Data'!C45</f>
        <v>GTM001</v>
      </c>
      <c r="D48" s="170" t="str">
        <f>'Crisis Indicator Data'!D45</f>
        <v>Guatemala</v>
      </c>
      <c r="E48" s="171" t="str">
        <f>'Crisis Indicator Data'!E45</f>
        <v>GTM</v>
      </c>
      <c r="F48" s="168">
        <f>IF('Crisis Indicator Data'!F45="x","x",IF(LOG('Crisis Indicator Data'!F45)&lt;F$4,0,IF(LOG('Crisis Indicator Data'!F45)&gt;F$3,5,ROUND(5-(F$3-LOG('Crisis Indicator Data'!F45))/(F$3-F$4)*5,1))))</f>
        <v>3.4</v>
      </c>
      <c r="G48" s="165">
        <f>IF('Crisis Indicator Data'!F45="x","x",IF(LEN(E48)&gt;3,('Crisis Indicator Data'!F45/VLOOKUP('Impact of the crisis'!$C48,'Regional Crises'!$B$1:$R$66,4,FALSE)),'Crisis Indicator Data'!F45/VLOOKUP('Impact of the crisis'!$E48,'Country Indicator Data'!$B$4:$P$300,15,FALSE)))</f>
        <v>1</v>
      </c>
      <c r="H48" s="147">
        <f t="shared" si="13"/>
        <v>5</v>
      </c>
      <c r="I48" s="147">
        <f t="shared" si="14"/>
        <v>4.2</v>
      </c>
      <c r="J48" s="147">
        <f>IF('Crisis Indicator Data'!G45="x","x",IF(LOG('Crisis Indicator Data'!G45)&lt;J$4,0,IF(LOG('Crisis Indicator Data'!G45)&gt;J$3,5,ROUND(5-(J$3-LOG('Crisis Indicator Data'!G45))/(J$3-J$4)*5,1))))</f>
        <v>4.2</v>
      </c>
      <c r="K48" s="165">
        <f>IF('Crisis Indicator Data'!G45="x","x",IF(LEN(E48)&gt;3,('Crisis Indicator Data'!G45/VLOOKUP('Impact of the crisis'!$C48,'Regional Crises'!$B$1:$R$66,5,FALSE)),'Crisis Indicator Data'!G45/VLOOKUP('Impact of the crisis'!$E48,'Country Indicator Data'!$B$4:$P$300,14,FALSE)))</f>
        <v>1</v>
      </c>
      <c r="L48" s="147">
        <f t="shared" si="15"/>
        <v>5</v>
      </c>
      <c r="M48" s="147">
        <f t="shared" si="16"/>
        <v>4.5999999999999996</v>
      </c>
      <c r="N48" s="147">
        <f t="shared" si="17"/>
        <v>4.4000000000000004</v>
      </c>
      <c r="O48" s="147">
        <f>IF('Crisis Indicator Data'!H45="x","x",IF('Crisis Indicator Data'!H45=0,0,IF(LOG('Crisis Indicator Data'!H45)&lt;O$4,0,IF(LOG('Crisis Indicator Data'!H45)&gt;O$3,5,ROUND(5-(O$3-LOG('Crisis Indicator Data'!H45))/(O$3-O$4)*5,1)))))</f>
        <v>4</v>
      </c>
      <c r="P48" s="165">
        <f>IF('Crisis Indicator Data'!H45="x","x",'Crisis Indicator Data'!H45/'Crisis Indicator Data'!G45)</f>
        <v>0.43831521739130436</v>
      </c>
      <c r="Q48" s="147">
        <f t="shared" si="18"/>
        <v>2.2000000000000002</v>
      </c>
      <c r="R48" s="147">
        <f t="shared" si="19"/>
        <v>3.1</v>
      </c>
      <c r="S48" s="147">
        <f>IF('Crisis Indicator Data'!I45="x","x",IF('Crisis Indicator Data'!I45=0,0,IF(LOG('Crisis Indicator Data'!I45)&lt;S$4,0,IF(LOG('Crisis Indicator Data'!I45)&gt;S$3,5,ROUND(5-(S$3-LOG('Crisis Indicator Data'!I45))/(S$3-S$4)*5,1)))))</f>
        <v>3.5</v>
      </c>
      <c r="T48" s="165">
        <f>IF('Crisis Indicator Data'!H45="x","x",IF('Crisis Indicator Data'!I45="x","x",'Crisis Indicator Data'!I45/'Crisis Indicator Data'!H45))</f>
        <v>3.508989460632362E-2</v>
      </c>
      <c r="U48" s="147">
        <f t="shared" si="20"/>
        <v>1.2</v>
      </c>
      <c r="V48" s="147">
        <f t="shared" si="21"/>
        <v>2.4</v>
      </c>
      <c r="W48" s="147">
        <f>IF('Crisis Indicator Data'!L45="x","x",IF('Crisis Indicator Data'!L45=0,0,IF(LOG('Crisis Indicator Data'!L45)&lt;W$4,0,IF(LOG('Crisis Indicator Data'!L45)&gt;W$3,5,ROUND(5-(W$3-LOG('Crisis Indicator Data'!L45))/(W$3-W$4)*5,1)))))</f>
        <v>3.2</v>
      </c>
      <c r="X48" s="166">
        <f>IF(OR('Crisis Indicator Data'!L45="x",'Crisis Indicator Data'!H45="x"),"x",'Crisis Indicator Data'!L45/'Crisis Indicator Data'!H45)</f>
        <v>2.0706757594544327E-5</v>
      </c>
      <c r="Y48" s="147">
        <f t="shared" si="22"/>
        <v>1</v>
      </c>
      <c r="Z48" s="147">
        <f t="shared" si="23"/>
        <v>2.1</v>
      </c>
      <c r="AA48" s="147">
        <f t="shared" si="24"/>
        <v>2.2999999999999998</v>
      </c>
      <c r="AB48" s="167">
        <f t="shared" si="25"/>
        <v>2.7</v>
      </c>
    </row>
    <row r="49" spans="1:28">
      <c r="A49" s="169" t="str">
        <f>'Crisis Indicator Data'!A46</f>
        <v>Complex crisis in Honduras</v>
      </c>
      <c r="B49" s="170" t="str">
        <f>'Crisis Indicator Data'!B46</f>
        <v>International Displacement,Drought/drier conditions,Conflict/ Violence</v>
      </c>
      <c r="C49" s="170" t="str">
        <f>'Crisis Indicator Data'!C46</f>
        <v>HND001</v>
      </c>
      <c r="D49" s="170" t="str">
        <f>'Crisis Indicator Data'!D46</f>
        <v>Honduras</v>
      </c>
      <c r="E49" s="171" t="str">
        <f>'Crisis Indicator Data'!E46</f>
        <v>HND</v>
      </c>
      <c r="F49" s="168">
        <f>IF('Crisis Indicator Data'!F46="x","x",IF(LOG('Crisis Indicator Data'!F46)&lt;F$4,0,IF(LOG('Crisis Indicator Data'!F46)&gt;F$3,5,ROUND(5-(F$3-LOG('Crisis Indicator Data'!F46))/(F$3-F$4)*5,1))))</f>
        <v>3.4</v>
      </c>
      <c r="G49" s="165">
        <f>IF('Crisis Indicator Data'!F46="x","x",IF(LEN(E49)&gt;3,('Crisis Indicator Data'!F46/VLOOKUP('Impact of the crisis'!$C49,'Regional Crises'!$B$1:$R$66,4,FALSE)),'Crisis Indicator Data'!F46/VLOOKUP('Impact of the crisis'!$E49,'Country Indicator Data'!$B$4:$P$300,15,FALSE)))</f>
        <v>1</v>
      </c>
      <c r="H49" s="147">
        <f t="shared" si="13"/>
        <v>5</v>
      </c>
      <c r="I49" s="147">
        <f t="shared" si="14"/>
        <v>4.2</v>
      </c>
      <c r="J49" s="147">
        <f>IF('Crisis Indicator Data'!G46="x","x",IF(LOG('Crisis Indicator Data'!G46)&lt;J$4,0,IF(LOG('Crisis Indicator Data'!G46)&gt;J$3,5,ROUND(5-(J$3-LOG('Crisis Indicator Data'!G46))/(J$3-J$4)*5,1))))</f>
        <v>3.4</v>
      </c>
      <c r="K49" s="165">
        <f>IF('Crisis Indicator Data'!G46="x","x",IF(LEN(E49)&gt;3,('Crisis Indicator Data'!G46/VLOOKUP('Impact of the crisis'!$C49,'Regional Crises'!$B$1:$R$66,5,FALSE)),'Crisis Indicator Data'!G46/VLOOKUP('Impact of the crisis'!$E49,'Country Indicator Data'!$B$4:$P$300,14,FALSE)))</f>
        <v>1</v>
      </c>
      <c r="L49" s="147">
        <f t="shared" si="15"/>
        <v>5</v>
      </c>
      <c r="M49" s="147">
        <f t="shared" si="16"/>
        <v>4.2</v>
      </c>
      <c r="N49" s="147">
        <f t="shared" si="17"/>
        <v>4.2</v>
      </c>
      <c r="O49" s="147">
        <f>IF('Crisis Indicator Data'!H46="x","x",IF('Crisis Indicator Data'!H46=0,0,IF(LOG('Crisis Indicator Data'!H46)&lt;O$4,0,IF(LOG('Crisis Indicator Data'!H46)&gt;O$3,5,ROUND(5-(O$3-LOG('Crisis Indicator Data'!H46))/(O$3-O$4)*5,1)))))</f>
        <v>4.2</v>
      </c>
      <c r="P49" s="165">
        <f>IF('Crisis Indicator Data'!H46="x","x",'Crisis Indicator Data'!H46/'Crisis Indicator Data'!G46)</f>
        <v>1</v>
      </c>
      <c r="Q49" s="147">
        <f t="shared" si="18"/>
        <v>5</v>
      </c>
      <c r="R49" s="147">
        <f t="shared" si="19"/>
        <v>4.5999999999999996</v>
      </c>
      <c r="S49" s="147">
        <f>IF('Crisis Indicator Data'!I46="x","x",IF('Crisis Indicator Data'!I46=0,0,IF(LOG('Crisis Indicator Data'!I46)&lt;S$4,0,IF(LOG('Crisis Indicator Data'!I46)&gt;S$3,5,ROUND(5-(S$3-LOG('Crisis Indicator Data'!I46))/(S$3-S$4)*5,1)))))</f>
        <v>3.7</v>
      </c>
      <c r="T49" s="165">
        <f>IF('Crisis Indicator Data'!H46="x","x",IF('Crisis Indicator Data'!I46="x","x",'Crisis Indicator Data'!I46/'Crisis Indicator Data'!H46))</f>
        <v>3.4166666666666665E-2</v>
      </c>
      <c r="U49" s="147">
        <f t="shared" si="20"/>
        <v>1.1000000000000001</v>
      </c>
      <c r="V49" s="147">
        <f t="shared" si="21"/>
        <v>2.4</v>
      </c>
      <c r="W49" s="147">
        <f>IF('Crisis Indicator Data'!L46="x","x",IF('Crisis Indicator Data'!L46=0,0,IF(LOG('Crisis Indicator Data'!L46)&lt;W$4,0,IF(LOG('Crisis Indicator Data'!L46)&gt;W$3,5,ROUND(5-(W$3-LOG('Crisis Indicator Data'!L46))/(W$3-W$4)*5,1)))))</f>
        <v>3.4</v>
      </c>
      <c r="X49" s="166">
        <f>IF(OR('Crisis Indicator Data'!L46="x",'Crisis Indicator Data'!H46="x"),"x",'Crisis Indicator Data'!L46/'Crisis Indicator Data'!H46)</f>
        <v>2.3981481481481481E-5</v>
      </c>
      <c r="Y49" s="147">
        <f t="shared" si="22"/>
        <v>1.2</v>
      </c>
      <c r="Z49" s="147">
        <f t="shared" si="23"/>
        <v>2.2999999999999998</v>
      </c>
      <c r="AA49" s="147">
        <f t="shared" si="24"/>
        <v>2.4</v>
      </c>
      <c r="AB49" s="167">
        <f t="shared" si="25"/>
        <v>3.7</v>
      </c>
    </row>
    <row r="50" spans="1:28">
      <c r="A50" s="169" t="str">
        <f>'Crisis Indicator Data'!A47</f>
        <v>Complex crisis in Haiti</v>
      </c>
      <c r="B50" s="170" t="str">
        <f>'Crisis Indicator Data'!B47</f>
        <v>Conflict/ Violence,Political/economic crisis</v>
      </c>
      <c r="C50" s="170" t="str">
        <f>'Crisis Indicator Data'!C47</f>
        <v>HTI001</v>
      </c>
      <c r="D50" s="170" t="str">
        <f>'Crisis Indicator Data'!D47</f>
        <v>Haiti</v>
      </c>
      <c r="E50" s="171" t="str">
        <f>'Crisis Indicator Data'!E47</f>
        <v>HTI</v>
      </c>
      <c r="F50" s="168">
        <f>IF('Crisis Indicator Data'!F47="x","x",IF(LOG('Crisis Indicator Data'!F47)&lt;F$4,0,IF(LOG('Crisis Indicator Data'!F47)&gt;F$3,5,ROUND(5-(F$3-LOG('Crisis Indicator Data'!F47))/(F$3-F$4)*5,1))))</f>
        <v>2.4</v>
      </c>
      <c r="G50" s="165">
        <f>IF('Crisis Indicator Data'!F47="x","x",IF(LEN(E50)&gt;3,('Crisis Indicator Data'!F47/VLOOKUP('Impact of the crisis'!$C50,'Regional Crises'!$B$1:$R$66,4,FALSE)),'Crisis Indicator Data'!F47/VLOOKUP('Impact of the crisis'!$E50,'Country Indicator Data'!$B$4:$P$300,15,FALSE)))</f>
        <v>1</v>
      </c>
      <c r="H50" s="147">
        <f t="shared" si="13"/>
        <v>5</v>
      </c>
      <c r="I50" s="147">
        <f t="shared" si="14"/>
        <v>3.7</v>
      </c>
      <c r="J50" s="147">
        <f>IF('Crisis Indicator Data'!G47="x","x",IF(LOG('Crisis Indicator Data'!G47)&lt;J$4,0,IF(LOG('Crisis Indicator Data'!G47)&gt;J$3,5,ROUND(5-(J$3-LOG('Crisis Indicator Data'!G47))/(J$3-J$4)*5,1))))</f>
        <v>3.6</v>
      </c>
      <c r="K50" s="165">
        <f>IF('Crisis Indicator Data'!G47="x","x",IF(LEN(E50)&gt;3,('Crisis Indicator Data'!G47/VLOOKUP('Impact of the crisis'!$C50,'Regional Crises'!$B$1:$R$66,5,FALSE)),'Crisis Indicator Data'!G47/VLOOKUP('Impact of the crisis'!$E50,'Country Indicator Data'!$B$4:$P$300,14,FALSE)))</f>
        <v>1</v>
      </c>
      <c r="L50" s="147">
        <f t="shared" si="15"/>
        <v>5</v>
      </c>
      <c r="M50" s="147">
        <f t="shared" si="16"/>
        <v>4.3</v>
      </c>
      <c r="N50" s="147">
        <f t="shared" si="17"/>
        <v>4</v>
      </c>
      <c r="O50" s="147">
        <f>IF('Crisis Indicator Data'!H47="x","x",IF('Crisis Indicator Data'!H47=0,0,IF(LOG('Crisis Indicator Data'!H47)&lt;O$4,0,IF(LOG('Crisis Indicator Data'!H47)&gt;O$3,5,ROUND(5-(O$3-LOG('Crisis Indicator Data'!H47))/(O$3-O$4)*5,1)))))</f>
        <v>4.3</v>
      </c>
      <c r="P50" s="165">
        <f>IF('Crisis Indicator Data'!H47="x","x",'Crisis Indicator Data'!H47/'Crisis Indicator Data'!G47)</f>
        <v>1</v>
      </c>
      <c r="Q50" s="147">
        <f t="shared" si="18"/>
        <v>5</v>
      </c>
      <c r="R50" s="147">
        <f t="shared" si="19"/>
        <v>4.6500000000000004</v>
      </c>
      <c r="S50" s="147">
        <f>IF('Crisis Indicator Data'!I47="x","x",IF('Crisis Indicator Data'!I47=0,0,IF(LOG('Crisis Indicator Data'!I47)&lt;S$4,0,IF(LOG('Crisis Indicator Data'!I47)&gt;S$3,5,ROUND(5-(S$3-LOG('Crisis Indicator Data'!I47))/(S$3-S$4)*5,1)))))</f>
        <v>4.5</v>
      </c>
      <c r="T50" s="165">
        <f>IF('Crisis Indicator Data'!H47="x","x",IF('Crisis Indicator Data'!I47="x","x",'Crisis Indicator Data'!I47/'Crisis Indicator Data'!H47))</f>
        <v>0.12277310924369748</v>
      </c>
      <c r="U50" s="147">
        <f t="shared" si="20"/>
        <v>4.0999999999999996</v>
      </c>
      <c r="V50" s="147">
        <f t="shared" si="21"/>
        <v>4.3</v>
      </c>
      <c r="W50" s="147">
        <f>IF('Crisis Indicator Data'!L47="x","x",IF('Crisis Indicator Data'!L47=0,0,IF(LOG('Crisis Indicator Data'!L47)&lt;W$4,0,IF(LOG('Crisis Indicator Data'!L47)&gt;W$3,5,ROUND(5-(W$3-LOG('Crisis Indicator Data'!L47))/(W$3-W$4)*5,1)))))</f>
        <v>4.8</v>
      </c>
      <c r="X50" s="166">
        <f>IF(OR('Crisis Indicator Data'!L47="x",'Crisis Indicator Data'!H47="x"),"x",'Crisis Indicator Data'!L47/'Crisis Indicator Data'!H47)</f>
        <v>1.926890756302521E-4</v>
      </c>
      <c r="Y50" s="147">
        <f t="shared" si="22"/>
        <v>5</v>
      </c>
      <c r="Z50" s="147">
        <f t="shared" si="23"/>
        <v>4.9000000000000004</v>
      </c>
      <c r="AA50" s="147">
        <f t="shared" si="24"/>
        <v>4.5999999999999996</v>
      </c>
      <c r="AB50" s="167">
        <f t="shared" si="25"/>
        <v>4.5999999999999996</v>
      </c>
    </row>
    <row r="51" spans="1:28">
      <c r="A51" s="169" t="str">
        <f>'Crisis Indicator Data'!A48</f>
        <v>Displacement from Russia-Ukraine conflict in Hungary</v>
      </c>
      <c r="B51" s="170" t="str">
        <f>'Crisis Indicator Data'!B48</f>
        <v>International Displacement</v>
      </c>
      <c r="C51" s="170" t="str">
        <f>'Crisis Indicator Data'!C48</f>
        <v>HUN002</v>
      </c>
      <c r="D51" s="170" t="str">
        <f>'Crisis Indicator Data'!D48</f>
        <v>Hungary</v>
      </c>
      <c r="E51" s="171" t="str">
        <f>'Crisis Indicator Data'!E48</f>
        <v>HUN</v>
      </c>
      <c r="F51" s="168">
        <f>IF('Crisis Indicator Data'!F48="x","x",IF(LOG('Crisis Indicator Data'!F48)&lt;F$4,0,IF(LOG('Crisis Indicator Data'!F48)&gt;F$3,5,ROUND(5-(F$3-LOG('Crisis Indicator Data'!F48))/(F$3-F$4)*5,1))))</f>
        <v>3.3</v>
      </c>
      <c r="G51" s="165">
        <f>IF('Crisis Indicator Data'!F48="x","x",IF(LEN(E51)&gt;3,('Crisis Indicator Data'!F48/VLOOKUP('Impact of the crisis'!$C51,'Regional Crises'!$B$1:$R$66,4,FALSE)),'Crisis Indicator Data'!F48/VLOOKUP('Impact of the crisis'!$E51,'Country Indicator Data'!$B$4:$P$300,15,FALSE)))</f>
        <v>1.0192088538242385</v>
      </c>
      <c r="H51" s="147">
        <f t="shared" si="13"/>
        <v>5</v>
      </c>
      <c r="I51" s="147">
        <f t="shared" si="14"/>
        <v>4.1500000000000004</v>
      </c>
      <c r="J51" s="147">
        <f>IF('Crisis Indicator Data'!G48="x","x",IF(LOG('Crisis Indicator Data'!G48)&lt;J$4,0,IF(LOG('Crisis Indicator Data'!G48)&gt;J$3,5,ROUND(5-(J$3-LOG('Crisis Indicator Data'!G48))/(J$3-J$4)*5,1))))</f>
        <v>3.3</v>
      </c>
      <c r="K51" s="165">
        <f>IF('Crisis Indicator Data'!G48="x","x",IF(LEN(E51)&gt;3,('Crisis Indicator Data'!G48/VLOOKUP('Impact of the crisis'!$C51,'Regional Crises'!$B$1:$R$66,5,FALSE)),'Crisis Indicator Data'!G48/VLOOKUP('Impact of the crisis'!$E51,'Country Indicator Data'!$B$4:$P$300,14,FALSE)))</f>
        <v>1</v>
      </c>
      <c r="L51" s="147">
        <f t="shared" si="15"/>
        <v>5</v>
      </c>
      <c r="M51" s="147">
        <f t="shared" si="16"/>
        <v>4.1500000000000004</v>
      </c>
      <c r="N51" s="147">
        <f t="shared" si="17"/>
        <v>4.2</v>
      </c>
      <c r="O51" s="147">
        <f>IF('Crisis Indicator Data'!H48="x","x",IF('Crisis Indicator Data'!H48=0,0,IF(LOG('Crisis Indicator Data'!H48)&lt;O$4,0,IF(LOG('Crisis Indicator Data'!H48)&gt;O$3,5,ROUND(5-(O$3-LOG('Crisis Indicator Data'!H48))/(O$3-O$4)*5,1)))))</f>
        <v>0.5</v>
      </c>
      <c r="P51" s="165">
        <f>IF('Crisis Indicator Data'!H48="x","x",'Crisis Indicator Data'!H48/'Crisis Indicator Data'!G48)</f>
        <v>6.6280033140016566E-3</v>
      </c>
      <c r="Q51" s="147">
        <f t="shared" si="18"/>
        <v>0</v>
      </c>
      <c r="R51" s="147">
        <f t="shared" si="19"/>
        <v>0.25</v>
      </c>
      <c r="S51" s="147">
        <f>IF('Crisis Indicator Data'!I48="x","x",IF('Crisis Indicator Data'!I48=0,0,IF(LOG('Crisis Indicator Data'!I48)&lt;S$4,0,IF(LOG('Crisis Indicator Data'!I48)&gt;S$3,5,ROUND(5-(S$3-LOG('Crisis Indicator Data'!I48))/(S$3-S$4)*5,1)))))</f>
        <v>2.6</v>
      </c>
      <c r="T51" s="165">
        <f>IF('Crisis Indicator Data'!H48="x","x",IF('Crisis Indicator Data'!I48="x","x",'Crisis Indicator Data'!I48/'Crisis Indicator Data'!H48))</f>
        <v>1</v>
      </c>
      <c r="U51" s="147">
        <f t="shared" si="20"/>
        <v>5</v>
      </c>
      <c r="V51" s="147">
        <f t="shared" si="21"/>
        <v>3.8</v>
      </c>
      <c r="W51" s="147">
        <f>IF('Crisis Indicator Data'!L48="x","x",IF('Crisis Indicator Data'!L48=0,0,IF(LOG('Crisis Indicator Data'!L48)&lt;W$4,0,IF(LOG('Crisis Indicator Data'!L48)&gt;W$3,5,ROUND(5-(W$3-LOG('Crisis Indicator Data'!L48))/(W$3-W$4)*5,1)))))</f>
        <v>0</v>
      </c>
      <c r="X51" s="166">
        <f>IF(OR('Crisis Indicator Data'!L48="x",'Crisis Indicator Data'!H48="x"),"x",'Crisis Indicator Data'!L48/'Crisis Indicator Data'!H48)</f>
        <v>0</v>
      </c>
      <c r="Y51" s="147">
        <f t="shared" si="22"/>
        <v>0</v>
      </c>
      <c r="Z51" s="147">
        <f t="shared" si="23"/>
        <v>0</v>
      </c>
      <c r="AA51" s="147">
        <f t="shared" si="24"/>
        <v>2.2999999999999998</v>
      </c>
      <c r="AB51" s="167">
        <f t="shared" si="25"/>
        <v>1.4</v>
      </c>
    </row>
    <row r="52" spans="1:28">
      <c r="A52" s="169" t="str">
        <f>'Crisis Indicator Data'!A49</f>
        <v>Papua Conflict</v>
      </c>
      <c r="B52" s="170" t="str">
        <f>'Crisis Indicator Data'!B49</f>
        <v>Conflict/ Violence</v>
      </c>
      <c r="C52" s="170" t="str">
        <f>'Crisis Indicator Data'!C49</f>
        <v>IDN002</v>
      </c>
      <c r="D52" s="170" t="str">
        <f>'Crisis Indicator Data'!D49</f>
        <v>Indonesia</v>
      </c>
      <c r="E52" s="171" t="str">
        <f>'Crisis Indicator Data'!E49</f>
        <v>IDN</v>
      </c>
      <c r="F52" s="168">
        <f>IF('Crisis Indicator Data'!F49="x","x",IF(LOG('Crisis Indicator Data'!F49)&lt;F$4,0,IF(LOG('Crisis Indicator Data'!F49)&gt;F$3,5,ROUND(5-(F$3-LOG('Crisis Indicator Data'!F49))/(F$3-F$4)*5,1))))</f>
        <v>4.4000000000000004</v>
      </c>
      <c r="G52" s="165">
        <f>IF('Crisis Indicator Data'!F49="x","x",IF(LEN(E52)&gt;3,('Crisis Indicator Data'!F49/VLOOKUP('Impact of the crisis'!$C52,'Regional Crises'!$B$1:$R$66,4,FALSE)),'Crisis Indicator Data'!F49/VLOOKUP('Impact of the crisis'!$E52,'Country Indicator Data'!$B$4:$P$300,15,FALSE)))</f>
        <v>0.21780814353925157</v>
      </c>
      <c r="H52" s="147">
        <f t="shared" si="13"/>
        <v>1</v>
      </c>
      <c r="I52" s="147">
        <f t="shared" si="14"/>
        <v>2.7</v>
      </c>
      <c r="J52" s="147">
        <f>IF('Crisis Indicator Data'!G49="x","x",IF(LOG('Crisis Indicator Data'!G49)&lt;J$4,0,IF(LOG('Crisis Indicator Data'!G49)&gt;J$3,5,ROUND(5-(J$3-LOG('Crisis Indicator Data'!G49))/(J$3-J$4)*5,1))))</f>
        <v>2.6</v>
      </c>
      <c r="K52" s="165">
        <f>IF('Crisis Indicator Data'!G49="x","x",IF(LEN(E52)&gt;3,('Crisis Indicator Data'!G49/VLOOKUP('Impact of the crisis'!$C52,'Regional Crises'!$B$1:$R$66,5,FALSE)),'Crisis Indicator Data'!G49/VLOOKUP('Impact of the crisis'!$E52,'Country Indicator Data'!$B$4:$P$300,14,FALSE)))</f>
        <v>2.0484930726692985E-2</v>
      </c>
      <c r="L52" s="147">
        <f t="shared" si="15"/>
        <v>0.1</v>
      </c>
      <c r="M52" s="147">
        <f t="shared" si="16"/>
        <v>1.35</v>
      </c>
      <c r="N52" s="147">
        <f t="shared" si="17"/>
        <v>2.1</v>
      </c>
      <c r="O52" s="147">
        <f>IF('Crisis Indicator Data'!H49="x","x",IF('Crisis Indicator Data'!H49=0,0,IF(LOG('Crisis Indicator Data'!H49)&lt;O$4,0,IF(LOG('Crisis Indicator Data'!H49)&gt;O$3,5,ROUND(5-(O$3-LOG('Crisis Indicator Data'!H49))/(O$3-O$4)*5,1)))))</f>
        <v>3.8</v>
      </c>
      <c r="P52" s="165">
        <f>IF('Crisis Indicator Data'!H49="x","x",'Crisis Indicator Data'!H49/'Crisis Indicator Data'!G49)</f>
        <v>1</v>
      </c>
      <c r="Q52" s="147">
        <f t="shared" si="18"/>
        <v>5</v>
      </c>
      <c r="R52" s="147">
        <f t="shared" si="19"/>
        <v>4.4000000000000004</v>
      </c>
      <c r="S52" s="147">
        <f>IF('Crisis Indicator Data'!I49="x","x",IF('Crisis Indicator Data'!I49=0,0,IF(LOG('Crisis Indicator Data'!I49)&lt;S$4,0,IF(LOG('Crisis Indicator Data'!I49)&gt;S$3,5,ROUND(5-(S$3-LOG('Crisis Indicator Data'!I49))/(S$3-S$4)*5,1)))))</f>
        <v>2.9</v>
      </c>
      <c r="T52" s="165">
        <f>IF('Crisis Indicator Data'!H49="x","x",IF('Crisis Indicator Data'!I49="x","x",'Crisis Indicator Data'!I49/'Crisis Indicator Data'!H49))</f>
        <v>1.716148961729878E-2</v>
      </c>
      <c r="U52" s="147">
        <f t="shared" si="20"/>
        <v>0.6</v>
      </c>
      <c r="V52" s="147">
        <f t="shared" si="21"/>
        <v>1.8</v>
      </c>
      <c r="W52" s="147">
        <f>IF('Crisis Indicator Data'!L49="x","x",IF('Crisis Indicator Data'!L49=0,0,IF(LOG('Crisis Indicator Data'!L49)&lt;W$4,0,IF(LOG('Crisis Indicator Data'!L49)&gt;W$3,5,ROUND(5-(W$3-LOG('Crisis Indicator Data'!L49))/(W$3-W$4)*5,1)))))</f>
        <v>2.5</v>
      </c>
      <c r="X52" s="166">
        <f>IF(OR('Crisis Indicator Data'!L49="x",'Crisis Indicator Data'!H49="x"),"x",'Crisis Indicator Data'!L49/'Crisis Indicator Data'!H49)</f>
        <v>9.7820490818603061E-6</v>
      </c>
      <c r="Y52" s="147">
        <f t="shared" si="22"/>
        <v>0.5</v>
      </c>
      <c r="Z52" s="147">
        <f t="shared" si="23"/>
        <v>1.5</v>
      </c>
      <c r="AA52" s="147">
        <f t="shared" si="24"/>
        <v>1.7</v>
      </c>
      <c r="AB52" s="167">
        <f t="shared" si="25"/>
        <v>3.3</v>
      </c>
    </row>
    <row r="53" spans="1:28">
      <c r="A53" s="169" t="str">
        <f>'Crisis Indicator Data'!A50</f>
        <v>Afghan Refugees in Iran</v>
      </c>
      <c r="B53" s="170" t="str">
        <f>'Crisis Indicator Data'!B50</f>
        <v>International Displacement</v>
      </c>
      <c r="C53" s="170" t="str">
        <f>'Crisis Indicator Data'!C50</f>
        <v>IRN004</v>
      </c>
      <c r="D53" s="170" t="str">
        <f>'Crisis Indicator Data'!D50</f>
        <v>Iran</v>
      </c>
      <c r="E53" s="171" t="str">
        <f>'Crisis Indicator Data'!E50</f>
        <v>IRN</v>
      </c>
      <c r="F53" s="168">
        <f>IF('Crisis Indicator Data'!F50="x","x",IF(LOG('Crisis Indicator Data'!F50)&lt;F$4,0,IF(LOG('Crisis Indicator Data'!F50)&gt;F$3,5,ROUND(5-(F$3-LOG('Crisis Indicator Data'!F50))/(F$3-F$4)*5,1))))</f>
        <v>4</v>
      </c>
      <c r="G53" s="165">
        <f>IF('Crisis Indicator Data'!F50="x","x",IF(LEN(E53)&gt;3,('Crisis Indicator Data'!F50/VLOOKUP('Impact of the crisis'!$C53,'Regional Crises'!$B$1:$R$66,4,FALSE)),'Crisis Indicator Data'!F50/VLOOKUP('Impact of the crisis'!$E53,'Country Indicator Data'!$B$4:$P$300,15,FALSE)))</f>
        <v>0.14764930662557782</v>
      </c>
      <c r="H53" s="147">
        <f t="shared" si="13"/>
        <v>0.7</v>
      </c>
      <c r="I53" s="147">
        <f t="shared" si="14"/>
        <v>2.35</v>
      </c>
      <c r="J53" s="147">
        <f>IF('Crisis Indicator Data'!G50="x","x",IF(LOG('Crisis Indicator Data'!G50)&lt;J$4,0,IF(LOG('Crisis Indicator Data'!G50)&gt;J$3,5,ROUND(5-(J$3-LOG('Crisis Indicator Data'!G50))/(J$3-J$4)*5,1))))</f>
        <v>4.8</v>
      </c>
      <c r="K53" s="165">
        <f>IF('Crisis Indicator Data'!G50="x","x",IF(LEN(E53)&gt;3,('Crisis Indicator Data'!G50/VLOOKUP('Impact of the crisis'!$C53,'Regional Crises'!$B$1:$R$66,5,FALSE)),'Crisis Indicator Data'!G50/VLOOKUP('Impact of the crisis'!$E53,'Country Indicator Data'!$B$4:$P$300,14,FALSE)))</f>
        <v>0.29305979354671169</v>
      </c>
      <c r="L53" s="147">
        <f t="shared" si="15"/>
        <v>1.4</v>
      </c>
      <c r="M53" s="147">
        <f t="shared" si="16"/>
        <v>3.0999999999999996</v>
      </c>
      <c r="N53" s="147">
        <f t="shared" si="17"/>
        <v>2.7</v>
      </c>
      <c r="O53" s="147">
        <f>IF('Crisis Indicator Data'!H50="x","x",IF('Crisis Indicator Data'!H50=0,0,IF(LOG('Crisis Indicator Data'!H50)&lt;O$4,0,IF(LOG('Crisis Indicator Data'!H50)&gt;O$3,5,ROUND(5-(O$3-LOG('Crisis Indicator Data'!H50))/(O$3-O$4)*5,1)))))</f>
        <v>3.7</v>
      </c>
      <c r="P53" s="165">
        <f>IF('Crisis Indicator Data'!H50="x","x",'Crisis Indicator Data'!H50/'Crisis Indicator Data'!G50)</f>
        <v>0.2030719243833998</v>
      </c>
      <c r="Q53" s="147">
        <f t="shared" si="18"/>
        <v>1</v>
      </c>
      <c r="R53" s="147">
        <f t="shared" si="19"/>
        <v>2.35</v>
      </c>
      <c r="S53" s="147">
        <f>IF('Crisis Indicator Data'!I50="x","x",IF('Crisis Indicator Data'!I50=0,0,IF(LOG('Crisis Indicator Data'!I50)&lt;S$4,0,IF(LOG('Crisis Indicator Data'!I50)&gt;S$3,5,ROUND(5-(S$3-LOG('Crisis Indicator Data'!I50))/(S$3-S$4)*5,1)))))</f>
        <v>5</v>
      </c>
      <c r="T53" s="165">
        <f>IF('Crisis Indicator Data'!H50="x","x",IF('Crisis Indicator Data'!I50="x","x",'Crisis Indicator Data'!I50/'Crisis Indicator Data'!H50))</f>
        <v>0.81818181818181823</v>
      </c>
      <c r="U53" s="147">
        <f t="shared" si="20"/>
        <v>5</v>
      </c>
      <c r="V53" s="147">
        <f t="shared" si="21"/>
        <v>5</v>
      </c>
      <c r="W53" s="147" t="str">
        <f>IF('Crisis Indicator Data'!L50="x","x",IF('Crisis Indicator Data'!L50=0,0,IF(LOG('Crisis Indicator Data'!L50)&lt;W$4,0,IF(LOG('Crisis Indicator Data'!L50)&gt;W$3,5,ROUND(5-(W$3-LOG('Crisis Indicator Data'!L50))/(W$3-W$4)*5,1)))))</f>
        <v>x</v>
      </c>
      <c r="X53" s="166" t="str">
        <f>IF(OR('Crisis Indicator Data'!L50="x",'Crisis Indicator Data'!H50="x"),"x",'Crisis Indicator Data'!L50/'Crisis Indicator Data'!H50)</f>
        <v>x</v>
      </c>
      <c r="Y53" s="147" t="str">
        <f t="shared" si="22"/>
        <v>x</v>
      </c>
      <c r="Z53" s="147" t="str">
        <f t="shared" si="23"/>
        <v>x</v>
      </c>
      <c r="AA53" s="147">
        <f t="shared" si="24"/>
        <v>5</v>
      </c>
      <c r="AB53" s="167">
        <f t="shared" si="25"/>
        <v>4</v>
      </c>
    </row>
    <row r="54" spans="1:28">
      <c r="A54" s="172" t="str">
        <f>'Crisis Indicator Data'!A51</f>
        <v>Multiple crises in Iraq</v>
      </c>
      <c r="B54" s="173" t="str">
        <f>'Crisis Indicator Data'!B51</f>
        <v>International Displacement,Conflict/ Violence</v>
      </c>
      <c r="C54" s="173" t="str">
        <f>'Crisis Indicator Data'!C51</f>
        <v>IRQ001</v>
      </c>
      <c r="D54" s="173" t="str">
        <f>'Crisis Indicator Data'!D51</f>
        <v>Iraq</v>
      </c>
      <c r="E54" s="174" t="str">
        <f>'Crisis Indicator Data'!E51</f>
        <v>IRQ</v>
      </c>
      <c r="F54" s="168">
        <f>IF('Crisis Indicator Data'!F51="x","x",IF(LOG('Crisis Indicator Data'!F51)&lt;F$4,0,IF(LOG('Crisis Indicator Data'!F51)&gt;F$3,5,ROUND(5-(F$3-LOG('Crisis Indicator Data'!F51))/(F$3-F$4)*5,1))))</f>
        <v>4.3</v>
      </c>
      <c r="G54" s="165">
        <f>IF('Crisis Indicator Data'!F51="x","x",IF(LEN(E54)&gt;3,('Crisis Indicator Data'!F51/VLOOKUP('Impact of the crisis'!$C54,'Regional Crises'!$B$1:$R$66,4,FALSE)),'Crisis Indicator Data'!F51/VLOOKUP('Impact of the crisis'!$E54,'Country Indicator Data'!$B$4:$P$300,15,FALSE)))</f>
        <v>0.88081856042457529</v>
      </c>
      <c r="H54" s="147">
        <f t="shared" si="13"/>
        <v>4.4000000000000004</v>
      </c>
      <c r="I54" s="147">
        <f t="shared" si="14"/>
        <v>4.3499999999999996</v>
      </c>
      <c r="J54" s="147">
        <f>IF('Crisis Indicator Data'!G51="x","x",IF(LOG('Crisis Indicator Data'!G51)&lt;J$4,0,IF(LOG('Crisis Indicator Data'!G51)&gt;J$3,5,ROUND(5-(J$3-LOG('Crisis Indicator Data'!G51))/(J$3-J$4)*5,1))))</f>
        <v>5</v>
      </c>
      <c r="K54" s="165">
        <f>IF('Crisis Indicator Data'!G51="x","x",IF(LEN(E54)&gt;3,('Crisis Indicator Data'!G51/VLOOKUP('Impact of the crisis'!$C54,'Regional Crises'!$B$1:$R$66,5,FALSE)),'Crisis Indicator Data'!G51/VLOOKUP('Impact of the crisis'!$E54,'Country Indicator Data'!$B$4:$P$300,14,FALSE)))</f>
        <v>0.98194080844832943</v>
      </c>
      <c r="L54" s="147">
        <f t="shared" si="15"/>
        <v>4.9000000000000004</v>
      </c>
      <c r="M54" s="147">
        <f t="shared" si="16"/>
        <v>4.95</v>
      </c>
      <c r="N54" s="147">
        <f t="shared" si="17"/>
        <v>4.7</v>
      </c>
      <c r="O54" s="147">
        <f>IF('Crisis Indicator Data'!H51="x","x",IF('Crisis Indicator Data'!H51=0,0,IF(LOG('Crisis Indicator Data'!H51)&lt;O$4,0,IF(LOG('Crisis Indicator Data'!H51)&gt;O$3,5,ROUND(5-(O$3-LOG('Crisis Indicator Data'!H51))/(O$3-O$4)*5,1)))))</f>
        <v>4</v>
      </c>
      <c r="P54" s="165">
        <f>IF('Crisis Indicator Data'!H51="x","x",'Crisis Indicator Data'!H51/'Crisis Indicator Data'!G51)</f>
        <v>0.16895616809760505</v>
      </c>
      <c r="Q54" s="147">
        <f t="shared" si="18"/>
        <v>0.8</v>
      </c>
      <c r="R54" s="147">
        <f t="shared" si="19"/>
        <v>2.4</v>
      </c>
      <c r="S54" s="147">
        <f>IF('Crisis Indicator Data'!I51="x","x",IF('Crisis Indicator Data'!I51=0,0,IF(LOG('Crisis Indicator Data'!I51)&lt;S$4,0,IF(LOG('Crisis Indicator Data'!I51)&gt;S$3,5,ROUND(5-(S$3-LOG('Crisis Indicator Data'!I51))/(S$3-S$4)*5,1)))))</f>
        <v>5</v>
      </c>
      <c r="T54" s="165">
        <f>IF('Crisis Indicator Data'!H51="x","x",IF('Crisis Indicator Data'!I51="x","x",'Crisis Indicator Data'!I51/'Crisis Indicator Data'!H51))</f>
        <v>0.83805830435945439</v>
      </c>
      <c r="U54" s="147">
        <f t="shared" si="20"/>
        <v>5</v>
      </c>
      <c r="V54" s="147">
        <f t="shared" si="21"/>
        <v>5</v>
      </c>
      <c r="W54" s="147">
        <f>IF('Crisis Indicator Data'!L51="x","x",IF('Crisis Indicator Data'!L51=0,0,IF(LOG('Crisis Indicator Data'!L51)&lt;W$4,0,IF(LOG('Crisis Indicator Data'!L51)&gt;W$3,5,ROUND(5-(W$3-LOG('Crisis Indicator Data'!L51))/(W$3-W$4)*5,1)))))</f>
        <v>3.8</v>
      </c>
      <c r="X54" s="166">
        <f>IF(OR('Crisis Indicator Data'!L51="x",'Crisis Indicator Data'!H51="x"),"x",'Crisis Indicator Data'!L51/'Crisis Indicator Data'!H51)</f>
        <v>5.6967103503610588E-5</v>
      </c>
      <c r="Y54" s="147">
        <f t="shared" si="22"/>
        <v>2.8</v>
      </c>
      <c r="Z54" s="147">
        <f t="shared" si="23"/>
        <v>3.3</v>
      </c>
      <c r="AA54" s="147">
        <f t="shared" si="24"/>
        <v>4.3</v>
      </c>
      <c r="AB54" s="167">
        <f t="shared" si="25"/>
        <v>3.5</v>
      </c>
    </row>
    <row r="55" spans="1:28">
      <c r="A55" s="172" t="str">
        <f>'Crisis Indicator Data'!A52</f>
        <v>Conflict  in Iraq</v>
      </c>
      <c r="B55" s="173" t="str">
        <f>'Crisis Indicator Data'!B52</f>
        <v>Conflict/ Violence</v>
      </c>
      <c r="C55" s="173" t="str">
        <f>'Crisis Indicator Data'!C52</f>
        <v>IRQ002</v>
      </c>
      <c r="D55" s="173" t="str">
        <f>'Crisis Indicator Data'!D52</f>
        <v>Iraq</v>
      </c>
      <c r="E55" s="174" t="str">
        <f>'Crisis Indicator Data'!E52</f>
        <v>IRQ</v>
      </c>
      <c r="F55" s="168">
        <f>IF('Crisis Indicator Data'!F52="x","x",IF(LOG('Crisis Indicator Data'!F52)&lt;F$4,0,IF(LOG('Crisis Indicator Data'!F52)&gt;F$3,5,ROUND(5-(F$3-LOG('Crisis Indicator Data'!F52))/(F$3-F$4)*5,1))))</f>
        <v>4.3</v>
      </c>
      <c r="G55" s="165">
        <f>IF('Crisis Indicator Data'!F52="x","x",IF(LEN(E55)&gt;3,('Crisis Indicator Data'!F52/VLOOKUP('Impact of the crisis'!$C55,'Regional Crises'!$B$1:$R$66,4,FALSE)),'Crisis Indicator Data'!F52/VLOOKUP('Impact of the crisis'!$E55,'Country Indicator Data'!$B$4:$P$300,15,FALSE)))</f>
        <v>0.88081856042457529</v>
      </c>
      <c r="H55" s="147">
        <f t="shared" si="13"/>
        <v>4.4000000000000004</v>
      </c>
      <c r="I55" s="147">
        <f t="shared" si="14"/>
        <v>4.3499999999999996</v>
      </c>
      <c r="J55" s="147">
        <f>IF('Crisis Indicator Data'!G52="x","x",IF(LOG('Crisis Indicator Data'!G52)&lt;J$4,0,IF(LOG('Crisis Indicator Data'!G52)&gt;J$3,5,ROUND(5-(J$3-LOG('Crisis Indicator Data'!G52))/(J$3-J$4)*5,1))))</f>
        <v>5</v>
      </c>
      <c r="K55" s="165">
        <f>IF('Crisis Indicator Data'!G52="x","x",IF(LEN(E55)&gt;3,('Crisis Indicator Data'!G52/VLOOKUP('Impact of the crisis'!$C55,'Regional Crises'!$B$1:$R$66,5,FALSE)),'Crisis Indicator Data'!G52/VLOOKUP('Impact of the crisis'!$E55,'Country Indicator Data'!$B$4:$P$300,14,FALSE)))</f>
        <v>0.98194080844832943</v>
      </c>
      <c r="L55" s="147">
        <f t="shared" si="15"/>
        <v>4.9000000000000004</v>
      </c>
      <c r="M55" s="147">
        <f t="shared" si="16"/>
        <v>4.95</v>
      </c>
      <c r="N55" s="147">
        <f t="shared" si="17"/>
        <v>4.7</v>
      </c>
      <c r="O55" s="147">
        <f>IF('Crisis Indicator Data'!H52="x","x",IF('Crisis Indicator Data'!H52=0,0,IF(LOG('Crisis Indicator Data'!H52)&lt;O$4,0,IF(LOG('Crisis Indicator Data'!H52)&gt;O$3,5,ROUND(5-(O$3-LOG('Crisis Indicator Data'!H52))/(O$3-O$4)*5,1)))))</f>
        <v>3.8</v>
      </c>
      <c r="P55" s="165">
        <f>IF('Crisis Indicator Data'!H52="x","x",'Crisis Indicator Data'!H52/'Crisis Indicator Data'!G52)</f>
        <v>0.13463624039765024</v>
      </c>
      <c r="Q55" s="147">
        <f t="shared" si="18"/>
        <v>0.6</v>
      </c>
      <c r="R55" s="147">
        <f t="shared" si="19"/>
        <v>2.1999999999999997</v>
      </c>
      <c r="S55" s="147">
        <f>IF('Crisis Indicator Data'!I52="x","x",IF('Crisis Indicator Data'!I52=0,0,IF(LOG('Crisis Indicator Data'!I52)&lt;S$4,0,IF(LOG('Crisis Indicator Data'!I52)&gt;S$3,5,ROUND(5-(S$3-LOG('Crisis Indicator Data'!I52))/(S$3-S$4)*5,1)))))</f>
        <v>5</v>
      </c>
      <c r="T55" s="165">
        <f>IF('Crisis Indicator Data'!H52="x","x",IF('Crisis Indicator Data'!I52="x","x",'Crisis Indicator Data'!I52/'Crisis Indicator Data'!H52))</f>
        <v>1</v>
      </c>
      <c r="U55" s="147">
        <f t="shared" si="20"/>
        <v>5</v>
      </c>
      <c r="V55" s="147">
        <f t="shared" si="21"/>
        <v>5</v>
      </c>
      <c r="W55" s="147">
        <f>IF('Crisis Indicator Data'!L52="x","x",IF('Crisis Indicator Data'!L52=0,0,IF(LOG('Crisis Indicator Data'!L52)&lt;W$4,0,IF(LOG('Crisis Indicator Data'!L52)&gt;W$3,5,ROUND(5-(W$3-LOG('Crisis Indicator Data'!L52))/(W$3-W$4)*5,1)))))</f>
        <v>3.8</v>
      </c>
      <c r="X55" s="166">
        <f>IF(OR('Crisis Indicator Data'!L52="x",'Crisis Indicator Data'!H52="x"),"x",'Crisis Indicator Data'!L52/'Crisis Indicator Data'!H52)</f>
        <v>7.1488504782681655E-5</v>
      </c>
      <c r="Y55" s="147">
        <f t="shared" si="22"/>
        <v>3.6</v>
      </c>
      <c r="Z55" s="147">
        <f t="shared" si="23"/>
        <v>3.7</v>
      </c>
      <c r="AA55" s="147">
        <f t="shared" si="24"/>
        <v>4.5</v>
      </c>
      <c r="AB55" s="167">
        <f t="shared" si="25"/>
        <v>3.6</v>
      </c>
    </row>
    <row r="56" spans="1:28">
      <c r="A56" s="172" t="str">
        <f>'Crisis Indicator Data'!A53</f>
        <v>Syrian and Palestinian refugees in iraq</v>
      </c>
      <c r="B56" s="173" t="str">
        <f>'Crisis Indicator Data'!B53</f>
        <v>International Displacement</v>
      </c>
      <c r="C56" s="173" t="str">
        <f>'Crisis Indicator Data'!C53</f>
        <v>IRQ003</v>
      </c>
      <c r="D56" s="173" t="str">
        <f>'Crisis Indicator Data'!D53</f>
        <v>Iraq</v>
      </c>
      <c r="E56" s="174" t="str">
        <f>'Crisis Indicator Data'!E53</f>
        <v>IRQ</v>
      </c>
      <c r="F56" s="168">
        <f>IF('Crisis Indicator Data'!F53="x","x",IF(LOG('Crisis Indicator Data'!F53)&lt;F$4,0,IF(LOG('Crisis Indicator Data'!F53)&gt;F$3,5,ROUND(5-(F$3-LOG('Crisis Indicator Data'!F53))/(F$3-F$4)*5,1))))</f>
        <v>2.6</v>
      </c>
      <c r="G56" s="165">
        <f>IF('Crisis Indicator Data'!F53="x","x",IF(LEN(E56)&gt;3,('Crisis Indicator Data'!F53/VLOOKUP('Impact of the crisis'!$C56,'Regional Crises'!$B$1:$R$66,4,FALSE)),'Crisis Indicator Data'!F53/VLOOKUP('Impact of the crisis'!$E56,'Country Indicator Data'!$B$4:$P$300,15,FALSE)))</f>
        <v>8.2924851656654253E-2</v>
      </c>
      <c r="H56" s="147">
        <f t="shared" si="13"/>
        <v>0.3</v>
      </c>
      <c r="I56" s="147">
        <f t="shared" si="14"/>
        <v>1.45</v>
      </c>
      <c r="J56" s="147">
        <f>IF('Crisis Indicator Data'!G53="x","x",IF(LOG('Crisis Indicator Data'!G53)&lt;J$4,0,IF(LOG('Crisis Indicator Data'!G53)&gt;J$3,5,ROUND(5-(J$3-LOG('Crisis Indicator Data'!G53))/(J$3-J$4)*5,1))))</f>
        <v>2.8</v>
      </c>
      <c r="K56" s="165">
        <f>IF('Crisis Indicator Data'!G53="x","x",IF(LEN(E56)&gt;3,('Crisis Indicator Data'!G53/VLOOKUP('Impact of the crisis'!$C56,'Regional Crises'!$B$1:$R$66,5,FALSE)),'Crisis Indicator Data'!G53/VLOOKUP('Impact of the crisis'!$E56,'Country Indicator Data'!$B$4:$P$300,14,FALSE)))</f>
        <v>0.15820650485867685</v>
      </c>
      <c r="L56" s="147">
        <f t="shared" si="15"/>
        <v>0.7</v>
      </c>
      <c r="M56" s="147">
        <f t="shared" si="16"/>
        <v>1.75</v>
      </c>
      <c r="N56" s="147">
        <f t="shared" si="17"/>
        <v>1.6</v>
      </c>
      <c r="O56" s="147">
        <f>IF('Crisis Indicator Data'!H53="x","x",IF('Crisis Indicator Data'!H53=0,0,IF(LOG('Crisis Indicator Data'!H53)&lt;O$4,0,IF(LOG('Crisis Indicator Data'!H53)&gt;O$3,5,ROUND(5-(O$3-LOG('Crisis Indicator Data'!H53))/(O$3-O$4)*5,1)))))</f>
        <v>2.8</v>
      </c>
      <c r="P56" s="165">
        <f>IF('Crisis Indicator Data'!H53="x","x",'Crisis Indicator Data'!H53/'Crisis Indicator Data'!G53)</f>
        <v>0.21301360258028326</v>
      </c>
      <c r="Q56" s="147">
        <f t="shared" si="18"/>
        <v>1</v>
      </c>
      <c r="R56" s="147">
        <f t="shared" si="19"/>
        <v>1.9</v>
      </c>
      <c r="S56" s="147">
        <f>IF('Crisis Indicator Data'!I53="x","x",IF('Crisis Indicator Data'!I53=0,0,IF(LOG('Crisis Indicator Data'!I53)&lt;S$4,0,IF(LOG('Crisis Indicator Data'!I53)&gt;S$3,5,ROUND(5-(S$3-LOG('Crisis Indicator Data'!I53))/(S$3-S$4)*5,1)))))</f>
        <v>3.6</v>
      </c>
      <c r="T56" s="165">
        <f>IF('Crisis Indicator Data'!H53="x","x",IF('Crisis Indicator Data'!I53="x","x",'Crisis Indicator Data'!I53/'Crisis Indicator Data'!H53))</f>
        <v>0.20276497695852536</v>
      </c>
      <c r="U56" s="147">
        <f t="shared" si="20"/>
        <v>5</v>
      </c>
      <c r="V56" s="147">
        <f t="shared" si="21"/>
        <v>4.3</v>
      </c>
      <c r="W56" s="147" t="str">
        <f>IF('Crisis Indicator Data'!L53="x","x",IF('Crisis Indicator Data'!L53=0,0,IF(LOG('Crisis Indicator Data'!L53)&lt;W$4,0,IF(LOG('Crisis Indicator Data'!L53)&gt;W$3,5,ROUND(5-(W$3-LOG('Crisis Indicator Data'!L53))/(W$3-W$4)*5,1)))))</f>
        <v>x</v>
      </c>
      <c r="X56" s="166" t="str">
        <f>IF(OR('Crisis Indicator Data'!L53="x",'Crisis Indicator Data'!H53="x"),"x",'Crisis Indicator Data'!L53/'Crisis Indicator Data'!H53)</f>
        <v>x</v>
      </c>
      <c r="Y56" s="147" t="str">
        <f t="shared" si="22"/>
        <v>x</v>
      </c>
      <c r="Z56" s="147" t="str">
        <f t="shared" si="23"/>
        <v>x</v>
      </c>
      <c r="AA56" s="147">
        <f t="shared" si="24"/>
        <v>4.3</v>
      </c>
      <c r="AB56" s="167">
        <f t="shared" si="25"/>
        <v>3.3</v>
      </c>
    </row>
    <row r="57" spans="1:28">
      <c r="A57" s="172" t="str">
        <f>'Crisis Indicator Data'!A54</f>
        <v>Mixed migration flows in Italy</v>
      </c>
      <c r="B57" s="173" t="str">
        <f>'Crisis Indicator Data'!B54</f>
        <v>International Displacement</v>
      </c>
      <c r="C57" s="173" t="str">
        <f>'Crisis Indicator Data'!C54</f>
        <v>ITA002</v>
      </c>
      <c r="D57" s="173" t="str">
        <f>'Crisis Indicator Data'!D54</f>
        <v>Italy</v>
      </c>
      <c r="E57" s="174" t="str">
        <f>'Crisis Indicator Data'!E54</f>
        <v>ITA</v>
      </c>
      <c r="F57" s="168">
        <f>IF('Crisis Indicator Data'!F54="x","x",IF(LOG('Crisis Indicator Data'!F54)&lt;F$4,0,IF(LOG('Crisis Indicator Data'!F54)&gt;F$3,5,ROUND(5-(F$3-LOG('Crisis Indicator Data'!F54))/(F$3-F$4)*5,1))))</f>
        <v>3.3</v>
      </c>
      <c r="G57" s="165">
        <f>IF('Crisis Indicator Data'!F54="x","x",IF(LEN(E57)&gt;3,('Crisis Indicator Data'!F54/VLOOKUP('Impact of the crisis'!$C57,'Regional Crises'!$B$1:$R$66,4,FALSE)),'Crisis Indicator Data'!F54/VLOOKUP('Impact of the crisis'!$E57,'Country Indicator Data'!$B$4:$P$300,15,FALSE)))</f>
        <v>0.31637342459175494</v>
      </c>
      <c r="H57" s="147">
        <f t="shared" si="13"/>
        <v>1.5</v>
      </c>
      <c r="I57" s="147">
        <f t="shared" si="14"/>
        <v>2.4</v>
      </c>
      <c r="J57" s="147">
        <f>IF('Crisis Indicator Data'!G54="x","x",IF(LOG('Crisis Indicator Data'!G54)&lt;J$4,0,IF(LOG('Crisis Indicator Data'!G54)&gt;J$3,5,ROUND(5-(J$3-LOG('Crisis Indicator Data'!G54))/(J$3-J$4)*5,1))))</f>
        <v>3.8</v>
      </c>
      <c r="K57" s="165">
        <f>IF('Crisis Indicator Data'!G54="x","x",IF(LEN(E57)&gt;3,('Crisis Indicator Data'!G54/VLOOKUP('Impact of the crisis'!$C57,'Regional Crises'!$B$1:$R$66,5,FALSE)),'Crisis Indicator Data'!G54/VLOOKUP('Impact of the crisis'!$E57,'Country Indicator Data'!$B$4:$P$300,14,FALSE)))</f>
        <v>0.22604787890050854</v>
      </c>
      <c r="L57" s="147">
        <f t="shared" si="15"/>
        <v>1.1000000000000001</v>
      </c>
      <c r="M57" s="147">
        <f t="shared" si="16"/>
        <v>2.4500000000000002</v>
      </c>
      <c r="N57" s="147">
        <f t="shared" si="17"/>
        <v>2.4</v>
      </c>
      <c r="O57" s="147">
        <f>IF('Crisis Indicator Data'!H54="x","x",IF('Crisis Indicator Data'!H54=0,0,IF(LOG('Crisis Indicator Data'!H54)&lt;O$4,0,IF(LOG('Crisis Indicator Data'!H54)&gt;O$3,5,ROUND(5-(O$3-LOG('Crisis Indicator Data'!H54))/(O$3-O$4)*5,1)))))</f>
        <v>0.7</v>
      </c>
      <c r="P57" s="165">
        <f>IF('Crisis Indicator Data'!H54="x","x",'Crisis Indicator Data'!H54/'Crisis Indicator Data'!G54)</f>
        <v>5.8295964125560538E-3</v>
      </c>
      <c r="Q57" s="147">
        <f t="shared" si="18"/>
        <v>0</v>
      </c>
      <c r="R57" s="147">
        <f t="shared" si="19"/>
        <v>0.35</v>
      </c>
      <c r="S57" s="147">
        <f>IF('Crisis Indicator Data'!I54="x","x",IF('Crisis Indicator Data'!I54=0,0,IF(LOG('Crisis Indicator Data'!I54)&lt;S$4,0,IF(LOG('Crisis Indicator Data'!I54)&gt;S$3,5,ROUND(5-(S$3-LOG('Crisis Indicator Data'!I54))/(S$3-S$4)*5,1)))))</f>
        <v>2.7</v>
      </c>
      <c r="T57" s="165">
        <f>IF('Crisis Indicator Data'!H54="x","x",IF('Crisis Indicator Data'!I54="x","x",'Crisis Indicator Data'!I54/'Crisis Indicator Data'!H54))</f>
        <v>1</v>
      </c>
      <c r="U57" s="147">
        <f t="shared" si="20"/>
        <v>5</v>
      </c>
      <c r="V57" s="147">
        <f t="shared" si="21"/>
        <v>3.9</v>
      </c>
      <c r="W57" s="147">
        <f>IF('Crisis Indicator Data'!L54="x","x",IF('Crisis Indicator Data'!L54=0,0,IF(LOG('Crisis Indicator Data'!L54)&lt;W$4,0,IF(LOG('Crisis Indicator Data'!L54)&gt;W$3,5,ROUND(5-(W$3-LOG('Crisis Indicator Data'!L54))/(W$3-W$4)*5,1)))))</f>
        <v>4.0999999999999996</v>
      </c>
      <c r="X57" s="166">
        <f>IF(OR('Crisis Indicator Data'!L54="x",'Crisis Indicator Data'!H54="x"),"x",'Crisis Indicator Data'!L54/'Crisis Indicator Data'!H54)</f>
        <v>8.8846153846153849E-3</v>
      </c>
      <c r="Y57" s="147">
        <f t="shared" si="22"/>
        <v>5</v>
      </c>
      <c r="Z57" s="147">
        <f t="shared" si="23"/>
        <v>4.5999999999999996</v>
      </c>
      <c r="AA57" s="147">
        <f t="shared" si="24"/>
        <v>4.3</v>
      </c>
      <c r="AB57" s="167">
        <f t="shared" si="25"/>
        <v>2.9</v>
      </c>
    </row>
    <row r="58" spans="1:28">
      <c r="A58" s="172" t="str">
        <f>'Crisis Indicator Data'!A55</f>
        <v>Syrian refugees in Jordan</v>
      </c>
      <c r="B58" s="173" t="str">
        <f>'Crisis Indicator Data'!B55</f>
        <v>International Displacement</v>
      </c>
      <c r="C58" s="173" t="str">
        <f>'Crisis Indicator Data'!C55</f>
        <v>JOR002</v>
      </c>
      <c r="D58" s="173" t="str">
        <f>'Crisis Indicator Data'!D55</f>
        <v>Jordan</v>
      </c>
      <c r="E58" s="174" t="str">
        <f>'Crisis Indicator Data'!E55</f>
        <v>JOR</v>
      </c>
      <c r="F58" s="168">
        <f>IF('Crisis Indicator Data'!F55="x","x",IF(LOG('Crisis Indicator Data'!F55)&lt;F$4,0,IF(LOG('Crisis Indicator Data'!F55)&gt;F$3,5,ROUND(5-(F$3-LOG('Crisis Indicator Data'!F55))/(F$3-F$4)*5,1))))</f>
        <v>2.7</v>
      </c>
      <c r="G58" s="165">
        <f>IF('Crisis Indicator Data'!F55="x","x",IF(LEN(E58)&gt;3,('Crisis Indicator Data'!F55/VLOOKUP('Impact of the crisis'!$C58,'Regional Crises'!$B$1:$R$66,4,FALSE)),'Crisis Indicator Data'!F55/VLOOKUP('Impact of the crisis'!$E58,'Country Indicator Data'!$B$4:$P$300,15,FALSE)))</f>
        <v>0.45569520463094354</v>
      </c>
      <c r="H58" s="147">
        <f t="shared" si="13"/>
        <v>2.2000000000000002</v>
      </c>
      <c r="I58" s="147">
        <f t="shared" si="14"/>
        <v>2.4500000000000002</v>
      </c>
      <c r="J58" s="147">
        <f>IF('Crisis Indicator Data'!G55="x","x",IF(LOG('Crisis Indicator Data'!G55)&lt;J$4,0,IF(LOG('Crisis Indicator Data'!G55)&gt;J$3,5,ROUND(5-(J$3-LOG('Crisis Indicator Data'!G55))/(J$3-J$4)*5,1))))</f>
        <v>3.3</v>
      </c>
      <c r="K58" s="165">
        <f>IF('Crisis Indicator Data'!G55="x","x",IF(LEN(E58)&gt;3,('Crisis Indicator Data'!G55/VLOOKUP('Impact of the crisis'!$C58,'Regional Crises'!$B$1:$R$66,5,FALSE)),'Crisis Indicator Data'!G55/VLOOKUP('Impact of the crisis'!$E58,'Country Indicator Data'!$B$4:$P$300,14,FALSE)))</f>
        <v>0.8006103763987793</v>
      </c>
      <c r="L58" s="147">
        <f t="shared" si="15"/>
        <v>4</v>
      </c>
      <c r="M58" s="147">
        <f t="shared" si="16"/>
        <v>3.65</v>
      </c>
      <c r="N58" s="147">
        <f t="shared" si="17"/>
        <v>3.1</v>
      </c>
      <c r="O58" s="147">
        <f>IF('Crisis Indicator Data'!H55="x","x",IF('Crisis Indicator Data'!H55=0,0,IF(LOG('Crisis Indicator Data'!H55)&lt;O$4,0,IF(LOG('Crisis Indicator Data'!H55)&gt;O$3,5,ROUND(5-(O$3-LOG('Crisis Indicator Data'!H55))/(O$3-O$4)*5,1)))))</f>
        <v>2.9</v>
      </c>
      <c r="P58" s="165">
        <f>IF('Crisis Indicator Data'!H55="x","x",'Crisis Indicator Data'!H55/'Crisis Indicator Data'!G55)</f>
        <v>0.19059720457433291</v>
      </c>
      <c r="Q58" s="147">
        <f t="shared" si="18"/>
        <v>0.9</v>
      </c>
      <c r="R58" s="147">
        <f t="shared" si="19"/>
        <v>1.9</v>
      </c>
      <c r="S58" s="147">
        <f>IF('Crisis Indicator Data'!I55="x","x",IF('Crisis Indicator Data'!I55=0,0,IF(LOG('Crisis Indicator Data'!I55)&lt;S$4,0,IF(LOG('Crisis Indicator Data'!I55)&gt;S$3,5,ROUND(5-(S$3-LOG('Crisis Indicator Data'!I55))/(S$3-S$4)*5,1)))))</f>
        <v>4.5</v>
      </c>
      <c r="T58" s="165">
        <f>IF('Crisis Indicator Data'!H55="x","x",IF('Crisis Indicator Data'!I55="x","x",'Crisis Indicator Data'!I55/'Crisis Indicator Data'!H55))</f>
        <v>0.73333333333333328</v>
      </c>
      <c r="U58" s="147">
        <f t="shared" si="20"/>
        <v>5</v>
      </c>
      <c r="V58" s="147">
        <f t="shared" si="21"/>
        <v>4.8</v>
      </c>
      <c r="W58" s="147">
        <f>IF('Crisis Indicator Data'!L55="x","x",IF('Crisis Indicator Data'!L55=0,0,IF(LOG('Crisis Indicator Data'!L55)&lt;W$4,0,IF(LOG('Crisis Indicator Data'!L55)&gt;W$3,5,ROUND(5-(W$3-LOG('Crisis Indicator Data'!L55))/(W$3-W$4)*5,1)))))</f>
        <v>0</v>
      </c>
      <c r="X58" s="166">
        <f>IF(OR('Crisis Indicator Data'!L55="x",'Crisis Indicator Data'!H55="x"),"x",'Crisis Indicator Data'!L55/'Crisis Indicator Data'!H55)</f>
        <v>0</v>
      </c>
      <c r="Y58" s="147">
        <f t="shared" si="22"/>
        <v>0</v>
      </c>
      <c r="Z58" s="147">
        <f t="shared" si="23"/>
        <v>0</v>
      </c>
      <c r="AA58" s="147">
        <f t="shared" si="24"/>
        <v>3.2</v>
      </c>
      <c r="AB58" s="167">
        <f t="shared" si="25"/>
        <v>2.6</v>
      </c>
    </row>
    <row r="59" spans="1:28">
      <c r="A59" s="172" t="str">
        <f>'Crisis Indicator Data'!A56</f>
        <v>Multiple crises in Kenya</v>
      </c>
      <c r="B59" s="173" t="str">
        <f>'Crisis Indicator Data'!B56</f>
        <v>Drought/drier conditions,International Displacement,Floods</v>
      </c>
      <c r="C59" s="173" t="str">
        <f>'Crisis Indicator Data'!C56</f>
        <v>KEN001</v>
      </c>
      <c r="D59" s="173" t="str">
        <f>'Crisis Indicator Data'!D56</f>
        <v>Kenya</v>
      </c>
      <c r="E59" s="174" t="str">
        <f>'Crisis Indicator Data'!E56</f>
        <v>KEN</v>
      </c>
      <c r="F59" s="168">
        <f>IF('Crisis Indicator Data'!F56="x","x",IF(LOG('Crisis Indicator Data'!F56)&lt;F$4,0,IF(LOG('Crisis Indicator Data'!F56)&gt;F$3,5,ROUND(5-(F$3-LOG('Crisis Indicator Data'!F56))/(F$3-F$4)*5,1))))</f>
        <v>4.5</v>
      </c>
      <c r="G59" s="165">
        <f>IF('Crisis Indicator Data'!F56="x","x",IF(LEN(E59)&gt;3,('Crisis Indicator Data'!F56/VLOOKUP('Impact of the crisis'!$C59,'Regional Crises'!$B$1:$R$66,4,FALSE)),'Crisis Indicator Data'!F56/VLOOKUP('Impact of the crisis'!$E59,'Country Indicator Data'!$B$4:$P$300,15,FALSE)))</f>
        <v>0.9122887163088168</v>
      </c>
      <c r="H59" s="147">
        <f t="shared" si="13"/>
        <v>4.5999999999999996</v>
      </c>
      <c r="I59" s="147">
        <f t="shared" si="14"/>
        <v>4.55</v>
      </c>
      <c r="J59" s="147">
        <f>IF('Crisis Indicator Data'!G56="x","x",IF(LOG('Crisis Indicator Data'!G56)&lt;J$4,0,IF(LOG('Crisis Indicator Data'!G56)&gt;J$3,5,ROUND(5-(J$3-LOG('Crisis Indicator Data'!G56))/(J$3-J$4)*5,1))))</f>
        <v>4.2</v>
      </c>
      <c r="K59" s="165">
        <f>IF('Crisis Indicator Data'!G56="x","x",IF(LEN(E59)&gt;3,('Crisis Indicator Data'!G56/VLOOKUP('Impact of the crisis'!$C59,'Regional Crises'!$B$1:$R$66,5,FALSE)),'Crisis Indicator Data'!G56/VLOOKUP('Impact of the crisis'!$E59,'Country Indicator Data'!$B$4:$P$300,14,FALSE)))</f>
        <v>0.30882226907320753</v>
      </c>
      <c r="L59" s="147">
        <f t="shared" si="15"/>
        <v>1.5</v>
      </c>
      <c r="M59" s="147">
        <f t="shared" si="16"/>
        <v>2.85</v>
      </c>
      <c r="N59" s="147">
        <f t="shared" si="17"/>
        <v>3.8</v>
      </c>
      <c r="O59" s="147">
        <f>IF('Crisis Indicator Data'!H56="x","x",IF('Crisis Indicator Data'!H56=0,0,IF(LOG('Crisis Indicator Data'!H56)&lt;O$4,0,IF(LOG('Crisis Indicator Data'!H56)&gt;O$3,5,ROUND(5-(O$3-LOG('Crisis Indicator Data'!H56))/(O$3-O$4)*5,1)))))</f>
        <v>4.2</v>
      </c>
      <c r="P59" s="165">
        <f>IF('Crisis Indicator Data'!H56="x","x",'Crisis Indicator Data'!H56/'Crisis Indicator Data'!G56)</f>
        <v>0.56901814952544816</v>
      </c>
      <c r="Q59" s="147">
        <f t="shared" si="18"/>
        <v>2.8</v>
      </c>
      <c r="R59" s="147">
        <f t="shared" si="19"/>
        <v>3.5</v>
      </c>
      <c r="S59" s="147">
        <f>IF('Crisis Indicator Data'!I56="x","x",IF('Crisis Indicator Data'!I56=0,0,IF(LOG('Crisis Indicator Data'!I56)&lt;S$4,0,IF(LOG('Crisis Indicator Data'!I56)&gt;S$3,5,ROUND(5-(S$3-LOG('Crisis Indicator Data'!I56))/(S$3-S$4)*5,1)))))</f>
        <v>4.2</v>
      </c>
      <c r="T59" s="165">
        <f>IF('Crisis Indicator Data'!H56="x","x",IF('Crisis Indicator Data'!I56="x","x",'Crisis Indicator Data'!I56/'Crisis Indicator Data'!H56))</f>
        <v>8.2032774092859931E-2</v>
      </c>
      <c r="U59" s="147">
        <f t="shared" si="20"/>
        <v>2.7</v>
      </c>
      <c r="V59" s="147">
        <f t="shared" si="21"/>
        <v>3.5</v>
      </c>
      <c r="W59" s="147">
        <f>IF('Crisis Indicator Data'!L56="x","x",IF('Crisis Indicator Data'!L56=0,0,IF(LOG('Crisis Indicator Data'!L56)&lt;W$4,0,IF(LOG('Crisis Indicator Data'!L56)&gt;W$3,5,ROUND(5-(W$3-LOG('Crisis Indicator Data'!L56))/(W$3-W$4)*5,1)))))</f>
        <v>4</v>
      </c>
      <c r="X59" s="166">
        <f>IF(OR('Crisis Indicator Data'!L56="x",'Crisis Indicator Data'!H56="x"),"x",'Crisis Indicator Data'!L56/'Crisis Indicator Data'!H56)</f>
        <v>6.47678501755755E-5</v>
      </c>
      <c r="Y59" s="147">
        <f t="shared" si="22"/>
        <v>3.2</v>
      </c>
      <c r="Z59" s="147">
        <f t="shared" si="23"/>
        <v>3.6</v>
      </c>
      <c r="AA59" s="147">
        <f t="shared" si="24"/>
        <v>3.6</v>
      </c>
      <c r="AB59" s="167">
        <f t="shared" si="25"/>
        <v>3.6</v>
      </c>
    </row>
    <row r="60" spans="1:28">
      <c r="A60" s="172" t="str">
        <f>'Crisis Indicator Data'!A57</f>
        <v>Refugee situation in Kenya</v>
      </c>
      <c r="B60" s="173" t="str">
        <f>'Crisis Indicator Data'!B57</f>
        <v>International Displacement</v>
      </c>
      <c r="C60" s="173" t="str">
        <f>'Crisis Indicator Data'!C57</f>
        <v>KEN002</v>
      </c>
      <c r="D60" s="173" t="str">
        <f>'Crisis Indicator Data'!D57</f>
        <v>Kenya</v>
      </c>
      <c r="E60" s="174" t="str">
        <f>'Crisis Indicator Data'!E57</f>
        <v>KEN</v>
      </c>
      <c r="F60" s="168">
        <f>IF('Crisis Indicator Data'!F57="x","x",IF(LOG('Crisis Indicator Data'!F57)&lt;F$4,0,IF(LOG('Crisis Indicator Data'!F57)&gt;F$3,5,ROUND(5-(F$3-LOG('Crisis Indicator Data'!F57))/(F$3-F$4)*5,1))))</f>
        <v>2.6</v>
      </c>
      <c r="G60" s="165">
        <f>IF('Crisis Indicator Data'!F57="x","x",IF(LEN(E60)&gt;3,('Crisis Indicator Data'!F57/VLOOKUP('Impact of the crisis'!$C60,'Regional Crises'!$B$1:$R$66,4,FALSE)),'Crisis Indicator Data'!F57/VLOOKUP('Impact of the crisis'!$E60,'Country Indicator Data'!$B$4:$P$300,15,FALSE)))</f>
        <v>6.7196120462452116E-2</v>
      </c>
      <c r="H60" s="147">
        <f t="shared" si="13"/>
        <v>0.2</v>
      </c>
      <c r="I60" s="147">
        <f t="shared" si="14"/>
        <v>1.4000000000000001</v>
      </c>
      <c r="J60" s="147">
        <f>IF('Crisis Indicator Data'!G57="x","x",IF(LOG('Crisis Indicator Data'!G57)&lt;J$4,0,IF(LOG('Crisis Indicator Data'!G57)&gt;J$3,5,ROUND(5-(J$3-LOG('Crisis Indicator Data'!G57))/(J$3-J$4)*5,1))))</f>
        <v>0.5</v>
      </c>
      <c r="K60" s="165">
        <f>IF('Crisis Indicator Data'!G57="x","x",IF(LEN(E60)&gt;3,('Crisis Indicator Data'!G57/VLOOKUP('Impact of the crisis'!$C60,'Regional Crises'!$B$1:$R$66,5,FALSE)),'Crisis Indicator Data'!G57/VLOOKUP('Impact of the crisis'!$E60,'Country Indicator Data'!$B$4:$P$300,14,FALSE)))</f>
        <v>2.3996846128794502E-2</v>
      </c>
      <c r="L60" s="147">
        <f t="shared" si="15"/>
        <v>0.1</v>
      </c>
      <c r="M60" s="147">
        <f t="shared" si="16"/>
        <v>0.3</v>
      </c>
      <c r="N60" s="147">
        <f t="shared" si="17"/>
        <v>0.9</v>
      </c>
      <c r="O60" s="147">
        <f>IF('Crisis Indicator Data'!H57="x","x",IF('Crisis Indicator Data'!H57=0,0,IF(LOG('Crisis Indicator Data'!H57)&lt;O$4,0,IF(LOG('Crisis Indicator Data'!H57)&gt;O$3,5,ROUND(5-(O$3-LOG('Crisis Indicator Data'!H57))/(O$3-O$4)*5,1)))))</f>
        <v>2.4</v>
      </c>
      <c r="P60" s="165">
        <f>IF('Crisis Indicator Data'!H57="x","x",'Crisis Indicator Data'!H57/'Crisis Indicator Data'!G57)</f>
        <v>0.60071428571428576</v>
      </c>
      <c r="Q60" s="147">
        <f t="shared" si="18"/>
        <v>3</v>
      </c>
      <c r="R60" s="147">
        <f t="shared" si="19"/>
        <v>2.7</v>
      </c>
      <c r="S60" s="147">
        <f>IF('Crisis Indicator Data'!I57="x","x",IF('Crisis Indicator Data'!I57=0,0,IF(LOG('Crisis Indicator Data'!I57)&lt;S$4,0,IF(LOG('Crisis Indicator Data'!I57)&gt;S$3,5,ROUND(5-(S$3-LOG('Crisis Indicator Data'!I57))/(S$3-S$4)*5,1)))))</f>
        <v>4.2</v>
      </c>
      <c r="T60" s="165">
        <f>IF('Crisis Indicator Data'!H57="x","x",IF('Crisis Indicator Data'!I57="x","x",'Crisis Indicator Data'!I57/'Crisis Indicator Data'!H57))</f>
        <v>1</v>
      </c>
      <c r="U60" s="147">
        <f t="shared" si="20"/>
        <v>5</v>
      </c>
      <c r="V60" s="147">
        <f t="shared" si="21"/>
        <v>4.5999999999999996</v>
      </c>
      <c r="W60" s="147">
        <f>IF('Crisis Indicator Data'!L57="x","x",IF('Crisis Indicator Data'!L57=0,0,IF(LOG('Crisis Indicator Data'!L57)&lt;W$4,0,IF(LOG('Crisis Indicator Data'!L57)&gt;W$3,5,ROUND(5-(W$3-LOG('Crisis Indicator Data'!L57))/(W$3-W$4)*5,1)))))</f>
        <v>0</v>
      </c>
      <c r="X60" s="166">
        <f>IF(OR('Crisis Indicator Data'!L57="x",'Crisis Indicator Data'!H57="x"),"x",'Crisis Indicator Data'!L57/'Crisis Indicator Data'!H57)</f>
        <v>0</v>
      </c>
      <c r="Y60" s="147">
        <f t="shared" si="22"/>
        <v>0</v>
      </c>
      <c r="Z60" s="147">
        <f t="shared" si="23"/>
        <v>0</v>
      </c>
      <c r="AA60" s="147">
        <f t="shared" si="24"/>
        <v>3</v>
      </c>
      <c r="AB60" s="167">
        <f t="shared" si="25"/>
        <v>2.9</v>
      </c>
    </row>
    <row r="61" spans="1:28">
      <c r="A61" s="172" t="str">
        <f>'Crisis Indicator Data'!A58</f>
        <v>Drought in Kenya</v>
      </c>
      <c r="B61" s="173" t="str">
        <f>'Crisis Indicator Data'!B58</f>
        <v>Drought/drier conditions</v>
      </c>
      <c r="C61" s="173" t="str">
        <f>'Crisis Indicator Data'!C58</f>
        <v>KEN003</v>
      </c>
      <c r="D61" s="173" t="str">
        <f>'Crisis Indicator Data'!D58</f>
        <v>Kenya</v>
      </c>
      <c r="E61" s="174" t="str">
        <f>'Crisis Indicator Data'!E58</f>
        <v>KEN</v>
      </c>
      <c r="F61" s="168">
        <f>IF('Crisis Indicator Data'!F58="x","x",IF(LOG('Crisis Indicator Data'!F58)&lt;F$4,0,IF(LOG('Crisis Indicator Data'!F58)&gt;F$3,5,ROUND(5-(F$3-LOG('Crisis Indicator Data'!F58))/(F$3-F$4)*5,1))))</f>
        <v>4.5</v>
      </c>
      <c r="G61" s="165">
        <f>IF('Crisis Indicator Data'!F58="x","x",IF(LEN(E61)&gt;3,('Crisis Indicator Data'!F58/VLOOKUP('Impact of the crisis'!$C61,'Regional Crises'!$B$1:$R$66,4,FALSE)),'Crisis Indicator Data'!F58/VLOOKUP('Impact of the crisis'!$E61,'Country Indicator Data'!$B$4:$P$300,15,FALSE)))</f>
        <v>0.9122887163088168</v>
      </c>
      <c r="H61" s="147">
        <f t="shared" si="13"/>
        <v>4.5999999999999996</v>
      </c>
      <c r="I61" s="147">
        <f t="shared" si="14"/>
        <v>4.55</v>
      </c>
      <c r="J61" s="147">
        <f>IF('Crisis Indicator Data'!G58="x","x",IF(LOG('Crisis Indicator Data'!G58)&lt;J$4,0,IF(LOG('Crisis Indicator Data'!G58)&gt;J$3,5,ROUND(5-(J$3-LOG('Crisis Indicator Data'!G58))/(J$3-J$4)*5,1))))</f>
        <v>4.0999999999999996</v>
      </c>
      <c r="K61" s="165">
        <f>IF('Crisis Indicator Data'!G58="x","x",IF(LEN(E61)&gt;3,('Crisis Indicator Data'!G58/VLOOKUP('Impact of the crisis'!$C61,'Regional Crises'!$B$1:$R$66,5,FALSE)),'Crisis Indicator Data'!G58/VLOOKUP('Impact of the crisis'!$E61,'Country Indicator Data'!$B$4:$P$300,14,FALSE)))</f>
        <v>0.28482542294441304</v>
      </c>
      <c r="L61" s="147">
        <f t="shared" si="15"/>
        <v>1.4</v>
      </c>
      <c r="M61" s="147">
        <f t="shared" si="16"/>
        <v>2.75</v>
      </c>
      <c r="N61" s="147">
        <f t="shared" si="17"/>
        <v>3.8</v>
      </c>
      <c r="O61" s="147">
        <f>IF('Crisis Indicator Data'!H58="x","x",IF('Crisis Indicator Data'!H58=0,0,IF(LOG('Crisis Indicator Data'!H58)&lt;O$4,0,IF(LOG('Crisis Indicator Data'!H58)&gt;O$3,5,ROUND(5-(O$3-LOG('Crisis Indicator Data'!H58))/(O$3-O$4)*5,1)))))</f>
        <v>4.0999999999999996</v>
      </c>
      <c r="P61" s="165">
        <f>IF('Crisis Indicator Data'!H58="x","x",'Crisis Indicator Data'!H58/'Crisis Indicator Data'!G58)</f>
        <v>0.56634771619425894</v>
      </c>
      <c r="Q61" s="147">
        <f t="shared" si="18"/>
        <v>2.8</v>
      </c>
      <c r="R61" s="147">
        <f t="shared" si="19"/>
        <v>3.4499999999999997</v>
      </c>
      <c r="S61" s="147" t="str">
        <f>IF('Crisis Indicator Data'!I58="x","x",IF('Crisis Indicator Data'!I58=0,0,IF(LOG('Crisis Indicator Data'!I58)&lt;S$4,0,IF(LOG('Crisis Indicator Data'!I58)&gt;S$3,5,ROUND(5-(S$3-LOG('Crisis Indicator Data'!I58))/(S$3-S$4)*5,1)))))</f>
        <v>x</v>
      </c>
      <c r="T61" s="165" t="str">
        <f>IF('Crisis Indicator Data'!H58="x","x",IF('Crisis Indicator Data'!I58="x","x",'Crisis Indicator Data'!I58/'Crisis Indicator Data'!H58))</f>
        <v>x</v>
      </c>
      <c r="U61" s="147" t="str">
        <f t="shared" si="20"/>
        <v>x</v>
      </c>
      <c r="V61" s="147" t="str">
        <f t="shared" si="21"/>
        <v>x</v>
      </c>
      <c r="W61" s="147" t="str">
        <f>IF('Crisis Indicator Data'!L58="x","x",IF('Crisis Indicator Data'!L58=0,0,IF(LOG('Crisis Indicator Data'!L58)&lt;W$4,0,IF(LOG('Crisis Indicator Data'!L58)&gt;W$3,5,ROUND(5-(W$3-LOG('Crisis Indicator Data'!L58))/(W$3-W$4)*5,1)))))</f>
        <v>x</v>
      </c>
      <c r="X61" s="166" t="str">
        <f>IF(OR('Crisis Indicator Data'!L58="x",'Crisis Indicator Data'!H58="x"),"x",'Crisis Indicator Data'!L58/'Crisis Indicator Data'!H58)</f>
        <v>x</v>
      </c>
      <c r="Y61" s="147" t="str">
        <f t="shared" si="22"/>
        <v>x</v>
      </c>
      <c r="Z61" s="147" t="str">
        <f t="shared" si="23"/>
        <v>x</v>
      </c>
      <c r="AA61" s="147" t="str">
        <f t="shared" si="24"/>
        <v>x</v>
      </c>
      <c r="AB61" s="167">
        <f t="shared" si="25"/>
        <v>3.4499999999999997</v>
      </c>
    </row>
    <row r="62" spans="1:28">
      <c r="A62" s="172" t="str">
        <f>'Crisis Indicator Data'!A59</f>
        <v>Syrian refugees in Lebanon</v>
      </c>
      <c r="B62" s="173" t="str">
        <f>'Crisis Indicator Data'!B59</f>
        <v>International Displacement</v>
      </c>
      <c r="C62" s="173" t="str">
        <f>'Crisis Indicator Data'!C59</f>
        <v>LBN002</v>
      </c>
      <c r="D62" s="173" t="str">
        <f>'Crisis Indicator Data'!D59</f>
        <v>Lebanon</v>
      </c>
      <c r="E62" s="174" t="str">
        <f>'Crisis Indicator Data'!E59</f>
        <v>LBN</v>
      </c>
      <c r="F62" s="168">
        <f>IF('Crisis Indicator Data'!F59="x","x",IF(LOG('Crisis Indicator Data'!F59)&lt;F$4,0,IF(LOG('Crisis Indicator Data'!F59)&gt;F$3,5,ROUND(5-(F$3-LOG('Crisis Indicator Data'!F59))/(F$3-F$4)*5,1))))</f>
        <v>1.7</v>
      </c>
      <c r="G62" s="165">
        <f>IF('Crisis Indicator Data'!F59="x","x",IF(LEN(E62)&gt;3,('Crisis Indicator Data'!F59/VLOOKUP('Impact of the crisis'!$C62,'Regional Crises'!$B$1:$R$66,4,FALSE)),'Crisis Indicator Data'!F59/VLOOKUP('Impact of the crisis'!$E62,'Country Indicator Data'!$B$4:$P$300,15,FALSE)))</f>
        <v>1</v>
      </c>
      <c r="H62" s="147">
        <f t="shared" si="13"/>
        <v>5</v>
      </c>
      <c r="I62" s="147">
        <f t="shared" si="14"/>
        <v>3.35</v>
      </c>
      <c r="J62" s="147">
        <f>IF('Crisis Indicator Data'!G59="x","x",IF(LOG('Crisis Indicator Data'!G59)&lt;J$4,0,IF(LOG('Crisis Indicator Data'!G59)&gt;J$3,5,ROUND(5-(J$3-LOG('Crisis Indicator Data'!G59))/(J$3-J$4)*5,1))))</f>
        <v>2.5</v>
      </c>
      <c r="K62" s="165">
        <f>IF('Crisis Indicator Data'!G59="x","x",IF(LEN(E62)&gt;3,('Crisis Indicator Data'!G59/VLOOKUP('Impact of the crisis'!$C62,'Regional Crises'!$B$1:$R$66,5,FALSE)),'Crisis Indicator Data'!G59/VLOOKUP('Impact of the crisis'!$E62,'Country Indicator Data'!$B$4:$P$300,14,FALSE)))</f>
        <v>1</v>
      </c>
      <c r="L62" s="147">
        <f t="shared" si="15"/>
        <v>5</v>
      </c>
      <c r="M62" s="147">
        <f t="shared" si="16"/>
        <v>3.75</v>
      </c>
      <c r="N62" s="147">
        <f t="shared" si="17"/>
        <v>3.6</v>
      </c>
      <c r="O62" s="147">
        <f>IF('Crisis Indicator Data'!H59="x","x",IF('Crisis Indicator Data'!H59=0,0,IF(LOG('Crisis Indicator Data'!H59)&lt;O$4,0,IF(LOG('Crisis Indicator Data'!H59)&gt;O$3,5,ROUND(5-(O$3-LOG('Crisis Indicator Data'!H59))/(O$3-O$4)*5,1)))))</f>
        <v>3.1</v>
      </c>
      <c r="P62" s="165">
        <f>IF('Crisis Indicator Data'!H59="x","x",'Crisis Indicator Data'!H59/'Crisis Indicator Data'!G59)</f>
        <v>0.41210526315789475</v>
      </c>
      <c r="Q62" s="147">
        <f t="shared" si="18"/>
        <v>2</v>
      </c>
      <c r="R62" s="147">
        <f t="shared" si="19"/>
        <v>2.5499999999999998</v>
      </c>
      <c r="S62" s="147">
        <f>IF('Crisis Indicator Data'!I59="x","x",IF('Crisis Indicator Data'!I59=0,0,IF(LOG('Crisis Indicator Data'!I59)&lt;S$4,0,IF(LOG('Crisis Indicator Data'!I59)&gt;S$3,5,ROUND(5-(S$3-LOG('Crisis Indicator Data'!I59))/(S$3-S$4)*5,1)))))</f>
        <v>4.5</v>
      </c>
      <c r="T62" s="165">
        <f>IF('Crisis Indicator Data'!H59="x","x",IF('Crisis Indicator Data'!I59="x","x",'Crisis Indicator Data'!I59/'Crisis Indicator Data'!H59))</f>
        <v>0.59599829714772246</v>
      </c>
      <c r="U62" s="147">
        <f t="shared" si="20"/>
        <v>5</v>
      </c>
      <c r="V62" s="147">
        <f t="shared" si="21"/>
        <v>4.8</v>
      </c>
      <c r="W62" s="147">
        <f>IF('Crisis Indicator Data'!L59="x","x",IF('Crisis Indicator Data'!L59=0,0,IF(LOG('Crisis Indicator Data'!L59)&lt;W$4,0,IF(LOG('Crisis Indicator Data'!L59)&gt;W$3,5,ROUND(5-(W$3-LOG('Crisis Indicator Data'!L59))/(W$3-W$4)*5,1)))))</f>
        <v>1.8</v>
      </c>
      <c r="X62" s="166">
        <f>IF(OR('Crisis Indicator Data'!L59="x",'Crisis Indicator Data'!H59="x"),"x",'Crisis Indicator Data'!L59/'Crisis Indicator Data'!H59)</f>
        <v>8.0885483184333767E-6</v>
      </c>
      <c r="Y62" s="147">
        <f t="shared" si="22"/>
        <v>0.4</v>
      </c>
      <c r="Z62" s="147">
        <f t="shared" si="23"/>
        <v>1.1000000000000001</v>
      </c>
      <c r="AA62" s="147">
        <f t="shared" si="24"/>
        <v>3.5</v>
      </c>
      <c r="AB62" s="167">
        <f t="shared" si="25"/>
        <v>3.1</v>
      </c>
    </row>
    <row r="63" spans="1:28">
      <c r="A63" s="172" t="str">
        <f>'Crisis Indicator Data'!A60</f>
        <v>Complex crisis in Lebanon</v>
      </c>
      <c r="B63" s="173" t="str">
        <f>'Crisis Indicator Data'!B60</f>
        <v>International Displacement,Conflict/ Violence,Political/economic crisis</v>
      </c>
      <c r="C63" s="173" t="str">
        <f>'Crisis Indicator Data'!C60</f>
        <v>LBN006</v>
      </c>
      <c r="D63" s="173" t="str">
        <f>'Crisis Indicator Data'!D60</f>
        <v>Lebanon</v>
      </c>
      <c r="E63" s="174" t="str">
        <f>'Crisis Indicator Data'!E60</f>
        <v>LBN</v>
      </c>
      <c r="F63" s="168">
        <f>IF('Crisis Indicator Data'!F60="x","x",IF(LOG('Crisis Indicator Data'!F60)&lt;F$4,0,IF(LOG('Crisis Indicator Data'!F60)&gt;F$3,5,ROUND(5-(F$3-LOG('Crisis Indicator Data'!F60))/(F$3-F$4)*5,1))))</f>
        <v>1.7</v>
      </c>
      <c r="G63" s="165">
        <f>IF('Crisis Indicator Data'!F60="x","x",IF(LEN(E63)&gt;3,('Crisis Indicator Data'!F60/VLOOKUP('Impact of the crisis'!$C63,'Regional Crises'!$B$1:$R$66,4,FALSE)),'Crisis Indicator Data'!F60/VLOOKUP('Impact of the crisis'!$E63,'Country Indicator Data'!$B$4:$P$300,15,FALSE)))</f>
        <v>1</v>
      </c>
      <c r="H63" s="147">
        <f t="shared" si="13"/>
        <v>5</v>
      </c>
      <c r="I63" s="147">
        <f t="shared" si="14"/>
        <v>3.35</v>
      </c>
      <c r="J63" s="147">
        <f>IF('Crisis Indicator Data'!G60="x","x",IF(LOG('Crisis Indicator Data'!G60)&lt;J$4,0,IF(LOG('Crisis Indicator Data'!G60)&gt;J$3,5,ROUND(5-(J$3-LOG('Crisis Indicator Data'!G60))/(J$3-J$4)*5,1))))</f>
        <v>2.5</v>
      </c>
      <c r="K63" s="165">
        <f>IF('Crisis Indicator Data'!G60="x","x",IF(LEN(E63)&gt;3,('Crisis Indicator Data'!G60/VLOOKUP('Impact of the crisis'!$C63,'Regional Crises'!$B$1:$R$66,5,FALSE)),'Crisis Indicator Data'!G60/VLOOKUP('Impact of the crisis'!$E63,'Country Indicator Data'!$B$4:$P$300,14,FALSE)))</f>
        <v>1</v>
      </c>
      <c r="L63" s="147">
        <f t="shared" si="15"/>
        <v>5</v>
      </c>
      <c r="M63" s="147">
        <f t="shared" si="16"/>
        <v>3.75</v>
      </c>
      <c r="N63" s="147">
        <f t="shared" si="17"/>
        <v>3.6</v>
      </c>
      <c r="O63" s="147">
        <f>IF('Crisis Indicator Data'!H60="x","x",IF('Crisis Indicator Data'!H60=0,0,IF(LOG('Crisis Indicator Data'!H60)&lt;O$4,0,IF(LOG('Crisis Indicator Data'!H60)&gt;O$3,5,ROUND(5-(O$3-LOG('Crisis Indicator Data'!H60))/(O$3-O$4)*5,1)))))</f>
        <v>3.8</v>
      </c>
      <c r="P63" s="165">
        <f>IF('Crisis Indicator Data'!H60="x","x",'Crisis Indicator Data'!H60/'Crisis Indicator Data'!G60)</f>
        <v>1</v>
      </c>
      <c r="Q63" s="147">
        <f t="shared" si="18"/>
        <v>5</v>
      </c>
      <c r="R63" s="147">
        <f t="shared" si="19"/>
        <v>4.4000000000000004</v>
      </c>
      <c r="S63" s="147">
        <f>IF('Crisis Indicator Data'!I60="x","x",IF('Crisis Indicator Data'!I60=0,0,IF(LOG('Crisis Indicator Data'!I60)&lt;S$4,0,IF(LOG('Crisis Indicator Data'!I60)&gt;S$3,5,ROUND(5-(S$3-LOG('Crisis Indicator Data'!I60))/(S$3-S$4)*5,1)))))</f>
        <v>4.3</v>
      </c>
      <c r="T63" s="165">
        <f>IF('Crisis Indicator Data'!H60="x","x",IF('Crisis Indicator Data'!I60="x","x",'Crisis Indicator Data'!I60/'Crisis Indicator Data'!H60))</f>
        <v>0.18578947368421053</v>
      </c>
      <c r="U63" s="147">
        <f t="shared" si="20"/>
        <v>5</v>
      </c>
      <c r="V63" s="147">
        <f t="shared" si="21"/>
        <v>4.7</v>
      </c>
      <c r="W63" s="147">
        <f>IF('Crisis Indicator Data'!L60="x","x",IF('Crisis Indicator Data'!L60=0,0,IF(LOG('Crisis Indicator Data'!L60)&lt;W$4,0,IF(LOG('Crisis Indicator Data'!L60)&gt;W$3,5,ROUND(5-(W$3-LOG('Crisis Indicator Data'!L60))/(W$3-W$4)*5,1)))))</f>
        <v>4.8</v>
      </c>
      <c r="X63" s="166">
        <f>IF(OR('Crisis Indicator Data'!L60="x",'Crisis Indicator Data'!H60="x"),"x",'Crisis Indicator Data'!L60/'Crisis Indicator Data'!H60)</f>
        <v>3.9280701754385966E-4</v>
      </c>
      <c r="Y63" s="147">
        <f t="shared" si="22"/>
        <v>5</v>
      </c>
      <c r="Z63" s="147">
        <f t="shared" si="23"/>
        <v>4.9000000000000004</v>
      </c>
      <c r="AA63" s="147">
        <f t="shared" si="24"/>
        <v>4.8</v>
      </c>
      <c r="AB63" s="167">
        <f t="shared" si="25"/>
        <v>4.5999999999999996</v>
      </c>
    </row>
    <row r="64" spans="1:28">
      <c r="A64" s="172" t="str">
        <f>'Crisis Indicator Data'!A61</f>
        <v>Mixed migration flows in Libya</v>
      </c>
      <c r="B64" s="173" t="str">
        <f>'Crisis Indicator Data'!B61</f>
        <v>International Displacement</v>
      </c>
      <c r="C64" s="173" t="str">
        <f>'Crisis Indicator Data'!C61</f>
        <v>LBY002</v>
      </c>
      <c r="D64" s="173" t="str">
        <f>'Crisis Indicator Data'!D61</f>
        <v>Libya</v>
      </c>
      <c r="E64" s="174" t="str">
        <f>'Crisis Indicator Data'!E61</f>
        <v>LBY</v>
      </c>
      <c r="F64" s="168">
        <f>IF('Crisis Indicator Data'!F61="x","x",IF(LOG('Crisis Indicator Data'!F61)&lt;F$4,0,IF(LOG('Crisis Indicator Data'!F61)&gt;F$3,5,ROUND(5-(F$3-LOG('Crisis Indicator Data'!F61))/(F$3-F$4)*5,1))))</f>
        <v>5</v>
      </c>
      <c r="G64" s="165">
        <f>IF('Crisis Indicator Data'!F61="x","x",IF(LEN(E64)&gt;3,('Crisis Indicator Data'!F61/VLOOKUP('Impact of the crisis'!$C64,'Regional Crises'!$B$1:$R$66,4,FALSE)),'Crisis Indicator Data'!F61/VLOOKUP('Impact of the crisis'!$E64,'Country Indicator Data'!$B$4:$P$300,15,FALSE)))</f>
        <v>1</v>
      </c>
      <c r="H64" s="147">
        <f t="shared" si="13"/>
        <v>5</v>
      </c>
      <c r="I64" s="147">
        <f t="shared" si="14"/>
        <v>5</v>
      </c>
      <c r="J64" s="147">
        <f>IF('Crisis Indicator Data'!G61="x","x",IF(LOG('Crisis Indicator Data'!G61)&lt;J$4,0,IF(LOG('Crisis Indicator Data'!G61)&gt;J$3,5,ROUND(5-(J$3-LOG('Crisis Indicator Data'!G61))/(J$3-J$4)*5,1))))</f>
        <v>2.9</v>
      </c>
      <c r="K64" s="165">
        <f>IF('Crisis Indicator Data'!G61="x","x",IF(LEN(E64)&gt;3,('Crisis Indicator Data'!G61/VLOOKUP('Impact of the crisis'!$C64,'Regional Crises'!$B$1:$R$66,5,FALSE)),'Crisis Indicator Data'!G61/VLOOKUP('Impact of the crisis'!$E64,'Country Indicator Data'!$B$4:$P$300,14,FALSE)))</f>
        <v>1</v>
      </c>
      <c r="L64" s="147">
        <f t="shared" si="15"/>
        <v>5</v>
      </c>
      <c r="M64" s="147">
        <f t="shared" si="16"/>
        <v>3.95</v>
      </c>
      <c r="N64" s="147">
        <f t="shared" si="17"/>
        <v>4.5999999999999996</v>
      </c>
      <c r="O64" s="147">
        <f>IF('Crisis Indicator Data'!H61="x","x",IF('Crisis Indicator Data'!H61=0,0,IF(LOG('Crisis Indicator Data'!H61)&lt;O$4,0,IF(LOG('Crisis Indicator Data'!H61)&gt;O$3,5,ROUND(5-(O$3-LOG('Crisis Indicator Data'!H61))/(O$3-O$4)*5,1)))))</f>
        <v>2.1</v>
      </c>
      <c r="P64" s="165">
        <f>IF('Crisis Indicator Data'!H61="x","x",'Crisis Indicator Data'!H61/'Crisis Indicator Data'!G61)</f>
        <v>8.1317204301075266E-2</v>
      </c>
      <c r="Q64" s="147">
        <f t="shared" si="18"/>
        <v>0.4</v>
      </c>
      <c r="R64" s="147">
        <f t="shared" si="19"/>
        <v>1.25</v>
      </c>
      <c r="S64" s="147">
        <f>IF('Crisis Indicator Data'!I61="x","x",IF('Crisis Indicator Data'!I61=0,0,IF(LOG('Crisis Indicator Data'!I61)&lt;S$4,0,IF(LOG('Crisis Indicator Data'!I61)&gt;S$3,5,ROUND(5-(S$3-LOG('Crisis Indicator Data'!I61))/(S$3-S$4)*5,1)))))</f>
        <v>4</v>
      </c>
      <c r="T64" s="165">
        <f>IF('Crisis Indicator Data'!H61="x","x",IF('Crisis Indicator Data'!I61="x","x",'Crisis Indicator Data'!I61/'Crisis Indicator Data'!H61))</f>
        <v>1</v>
      </c>
      <c r="U64" s="147">
        <f t="shared" si="20"/>
        <v>5</v>
      </c>
      <c r="V64" s="147">
        <f t="shared" si="21"/>
        <v>4.5</v>
      </c>
      <c r="W64" s="147">
        <f>IF('Crisis Indicator Data'!L61="x","x",IF('Crisis Indicator Data'!L61=0,0,IF(LOG('Crisis Indicator Data'!L61)&lt;W$4,0,IF(LOG('Crisis Indicator Data'!L61)&gt;W$3,5,ROUND(5-(W$3-LOG('Crisis Indicator Data'!L61))/(W$3-W$4)*5,1)))))</f>
        <v>4.0999999999999996</v>
      </c>
      <c r="X64" s="166">
        <f>IF(OR('Crisis Indicator Data'!L61="x",'Crisis Indicator Data'!H61="x"),"x",'Crisis Indicator Data'!L61/'Crisis Indicator Data'!H61)</f>
        <v>1.1454545454545454E-3</v>
      </c>
      <c r="Y64" s="147">
        <f t="shared" si="22"/>
        <v>5</v>
      </c>
      <c r="Z64" s="147">
        <f t="shared" si="23"/>
        <v>4.5999999999999996</v>
      </c>
      <c r="AA64" s="147">
        <f t="shared" si="24"/>
        <v>4.5999999999999996</v>
      </c>
      <c r="AB64" s="167">
        <f t="shared" si="25"/>
        <v>3.4</v>
      </c>
    </row>
    <row r="65" spans="1:28">
      <c r="A65" s="172" t="str">
        <f>'Crisis Indicator Data'!A62</f>
        <v>Refugees from Sudan in Libya</v>
      </c>
      <c r="B65" s="173" t="str">
        <f>'Crisis Indicator Data'!B62</f>
        <v>International Displacement</v>
      </c>
      <c r="C65" s="173" t="str">
        <f>'Crisis Indicator Data'!C62</f>
        <v>LBY004</v>
      </c>
      <c r="D65" s="173" t="str">
        <f>'Crisis Indicator Data'!D62</f>
        <v>Libya</v>
      </c>
      <c r="E65" s="174" t="str">
        <f>'Crisis Indicator Data'!E62</f>
        <v>LBY</v>
      </c>
      <c r="F65" s="168">
        <f>IF('Crisis Indicator Data'!F62="x","x",IF(LOG('Crisis Indicator Data'!F62)&lt;F$4,0,IF(LOG('Crisis Indicator Data'!F62)&gt;F$3,5,ROUND(5-(F$3-LOG('Crisis Indicator Data'!F62))/(F$3-F$4)*5,1))))</f>
        <v>4.9000000000000004</v>
      </c>
      <c r="G65" s="165">
        <f>IF('Crisis Indicator Data'!F62="x","x",IF(LEN(E65)&gt;3,('Crisis Indicator Data'!F62/VLOOKUP('Impact of the crisis'!$C65,'Regional Crises'!$B$1:$R$66,4,FALSE)),'Crisis Indicator Data'!F62/VLOOKUP('Impact of the crisis'!$E65,'Country Indicator Data'!$B$4:$P$300,15,FALSE)))</f>
        <v>0.49369835297861941</v>
      </c>
      <c r="H65" s="147">
        <f t="shared" si="13"/>
        <v>2.4</v>
      </c>
      <c r="I65" s="147">
        <f t="shared" si="14"/>
        <v>3.6500000000000004</v>
      </c>
      <c r="J65" s="147">
        <f>IF('Crisis Indicator Data'!G62="x","x",IF(LOG('Crisis Indicator Data'!G62)&lt;J$4,0,IF(LOG('Crisis Indicator Data'!G62)&gt;J$3,5,ROUND(5-(J$3-LOG('Crisis Indicator Data'!G62))/(J$3-J$4)*5,1))))</f>
        <v>1.6</v>
      </c>
      <c r="K65" s="165">
        <f>IF('Crisis Indicator Data'!G62="x","x",IF(LEN(E65)&gt;3,('Crisis Indicator Data'!G62/VLOOKUP('Impact of the crisis'!$C65,'Regional Crises'!$B$1:$R$66,5,FALSE)),'Crisis Indicator Data'!G62/VLOOKUP('Impact of the crisis'!$E65,'Country Indicator Data'!$B$4:$P$300,14,FALSE)))</f>
        <v>0.39717741935483869</v>
      </c>
      <c r="L65" s="147">
        <f t="shared" si="15"/>
        <v>2</v>
      </c>
      <c r="M65" s="147">
        <f t="shared" si="16"/>
        <v>1.8</v>
      </c>
      <c r="N65" s="147">
        <f t="shared" si="17"/>
        <v>2.8</v>
      </c>
      <c r="O65" s="147">
        <f>IF('Crisis Indicator Data'!H62="x","x",IF('Crisis Indicator Data'!H62=0,0,IF(LOG('Crisis Indicator Data'!H62)&lt;O$4,0,IF(LOG('Crisis Indicator Data'!H62)&gt;O$3,5,ROUND(5-(O$3-LOG('Crisis Indicator Data'!H62))/(O$3-O$4)*5,1)))))</f>
        <v>1.9</v>
      </c>
      <c r="P65" s="165">
        <f>IF('Crisis Indicator Data'!H62="x","x",'Crisis Indicator Data'!H62/'Crisis Indicator Data'!G62)</f>
        <v>0.1509306260575296</v>
      </c>
      <c r="Q65" s="147">
        <f t="shared" si="18"/>
        <v>0.7</v>
      </c>
      <c r="R65" s="147">
        <f t="shared" si="19"/>
        <v>1.2999999999999998</v>
      </c>
      <c r="S65" s="147">
        <f>IF('Crisis Indicator Data'!I62="x","x",IF('Crisis Indicator Data'!I62=0,0,IF(LOG('Crisis Indicator Data'!I62)&lt;S$4,0,IF(LOG('Crisis Indicator Data'!I62)&gt;S$3,5,ROUND(5-(S$3-LOG('Crisis Indicator Data'!I62))/(S$3-S$4)*5,1)))))</f>
        <v>3.7</v>
      </c>
      <c r="T65" s="165">
        <f>IF('Crisis Indicator Data'!H62="x","x",IF('Crisis Indicator Data'!I62="x","x",'Crisis Indicator Data'!I62/'Crisis Indicator Data'!H62))</f>
        <v>0.84304932735426008</v>
      </c>
      <c r="U65" s="147">
        <f t="shared" si="20"/>
        <v>5</v>
      </c>
      <c r="V65" s="147">
        <f t="shared" si="21"/>
        <v>4.4000000000000004</v>
      </c>
      <c r="W65" s="147">
        <f>IF('Crisis Indicator Data'!L62="x","x",IF('Crisis Indicator Data'!L62=0,0,IF(LOG('Crisis Indicator Data'!L62)&lt;W$4,0,IF(LOG('Crisis Indicator Data'!L62)&gt;W$3,5,ROUND(5-(W$3-LOG('Crisis Indicator Data'!L62))/(W$3-W$4)*5,1)))))</f>
        <v>0</v>
      </c>
      <c r="X65" s="166">
        <f>IF(OR('Crisis Indicator Data'!L62="x",'Crisis Indicator Data'!H62="x"),"x",'Crisis Indicator Data'!L62/'Crisis Indicator Data'!H62)</f>
        <v>0</v>
      </c>
      <c r="Y65" s="147">
        <f t="shared" si="22"/>
        <v>0</v>
      </c>
      <c r="Z65" s="147">
        <f t="shared" si="23"/>
        <v>0</v>
      </c>
      <c r="AA65" s="147">
        <f t="shared" si="24"/>
        <v>2.8</v>
      </c>
      <c r="AB65" s="167">
        <f t="shared" si="25"/>
        <v>2.1</v>
      </c>
    </row>
    <row r="66" spans="1:28">
      <c r="A66" s="172" t="str">
        <f>'Crisis Indicator Data'!A63</f>
        <v>Multiple crises in Libya</v>
      </c>
      <c r="B66" s="173" t="str">
        <f>'Crisis Indicator Data'!B63</f>
        <v>International Displacement</v>
      </c>
      <c r="C66" s="173" t="str">
        <f>'Crisis Indicator Data'!C63</f>
        <v>LBY005</v>
      </c>
      <c r="D66" s="173" t="str">
        <f>'Crisis Indicator Data'!D63</f>
        <v>Libya</v>
      </c>
      <c r="E66" s="174" t="str">
        <f>'Crisis Indicator Data'!E63</f>
        <v>LBY</v>
      </c>
      <c r="F66" s="168">
        <f>IF('Crisis Indicator Data'!F63="x","x",IF(LOG('Crisis Indicator Data'!F63)&lt;F$4,0,IF(LOG('Crisis Indicator Data'!F63)&gt;F$3,5,ROUND(5-(F$3-LOG('Crisis Indicator Data'!F63))/(F$3-F$4)*5,1))))</f>
        <v>5</v>
      </c>
      <c r="G66" s="165">
        <f>IF('Crisis Indicator Data'!F63="x","x",IF(LEN(E66)&gt;3,('Crisis Indicator Data'!F63/VLOOKUP('Impact of the crisis'!$C66,'Regional Crises'!$B$1:$R$66,4,FALSE)),'Crisis Indicator Data'!F63/VLOOKUP('Impact of the crisis'!$E66,'Country Indicator Data'!$B$4:$P$300,15,FALSE)))</f>
        <v>1</v>
      </c>
      <c r="H66" s="147">
        <f t="shared" si="13"/>
        <v>5</v>
      </c>
      <c r="I66" s="147">
        <f t="shared" si="14"/>
        <v>5</v>
      </c>
      <c r="J66" s="147">
        <f>IF('Crisis Indicator Data'!G63="x","x",IF(LOG('Crisis Indicator Data'!G63)&lt;J$4,0,IF(LOG('Crisis Indicator Data'!G63)&gt;J$3,5,ROUND(5-(J$3-LOG('Crisis Indicator Data'!G63))/(J$3-J$4)*5,1))))</f>
        <v>2.9</v>
      </c>
      <c r="K66" s="165">
        <f>IF('Crisis Indicator Data'!G63="x","x",IF(LEN(E66)&gt;3,('Crisis Indicator Data'!G63/VLOOKUP('Impact of the crisis'!$C66,'Regional Crises'!$B$1:$R$66,5,FALSE)),'Crisis Indicator Data'!G63/VLOOKUP('Impact of the crisis'!$E66,'Country Indicator Data'!$B$4:$P$300,14,FALSE)))</f>
        <v>1</v>
      </c>
      <c r="L66" s="147">
        <f t="shared" si="15"/>
        <v>5</v>
      </c>
      <c r="M66" s="147">
        <f t="shared" si="16"/>
        <v>3.95</v>
      </c>
      <c r="N66" s="147">
        <f t="shared" si="17"/>
        <v>4.5999999999999996</v>
      </c>
      <c r="O66" s="147">
        <f>IF('Crisis Indicator Data'!H63="x","x",IF('Crisis Indicator Data'!H63=0,0,IF(LOG('Crisis Indicator Data'!H63)&lt;O$4,0,IF(LOG('Crisis Indicator Data'!H63)&gt;O$3,5,ROUND(5-(O$3-LOG('Crisis Indicator Data'!H63))/(O$3-O$4)*5,1)))))</f>
        <v>2.5</v>
      </c>
      <c r="P66" s="165">
        <f>IF('Crisis Indicator Data'!H63="x","x",'Crisis Indicator Data'!H63/'Crisis Indicator Data'!G63)</f>
        <v>0.14126344086021506</v>
      </c>
      <c r="Q66" s="147">
        <f t="shared" si="18"/>
        <v>0.7</v>
      </c>
      <c r="R66" s="147">
        <f t="shared" si="19"/>
        <v>1.6</v>
      </c>
      <c r="S66" s="147">
        <f>IF('Crisis Indicator Data'!I63="x","x",IF('Crisis Indicator Data'!I63=0,0,IF(LOG('Crisis Indicator Data'!I63)&lt;S$4,0,IF(LOG('Crisis Indicator Data'!I63)&gt;S$3,5,ROUND(5-(S$3-LOG('Crisis Indicator Data'!I63))/(S$3-S$4)*5,1)))))</f>
        <v>4.3</v>
      </c>
      <c r="T66" s="165">
        <f>IF('Crisis Indicator Data'!H63="x","x",IF('Crisis Indicator Data'!I63="x","x",'Crisis Indicator Data'!I63/'Crisis Indicator Data'!H63))</f>
        <v>0.93339676498572788</v>
      </c>
      <c r="U66" s="147">
        <f t="shared" si="20"/>
        <v>5</v>
      </c>
      <c r="V66" s="147">
        <f t="shared" si="21"/>
        <v>4.7</v>
      </c>
      <c r="W66" s="147">
        <f>IF('Crisis Indicator Data'!L63="x","x",IF('Crisis Indicator Data'!L63=0,0,IF(LOG('Crisis Indicator Data'!L63)&lt;W$4,0,IF(LOG('Crisis Indicator Data'!L63)&gt;W$3,5,ROUND(5-(W$3-LOG('Crisis Indicator Data'!L63))/(W$3-W$4)*5,1)))))</f>
        <v>4.0999999999999996</v>
      </c>
      <c r="X66" s="166">
        <f>IF(OR('Crisis Indicator Data'!L63="x",'Crisis Indicator Data'!H63="x"),"x",'Crisis Indicator Data'!L63/'Crisis Indicator Data'!H63)</f>
        <v>6.5937202664129396E-4</v>
      </c>
      <c r="Y66" s="147">
        <f t="shared" si="22"/>
        <v>5</v>
      </c>
      <c r="Z66" s="147">
        <f t="shared" si="23"/>
        <v>4.5999999999999996</v>
      </c>
      <c r="AA66" s="147">
        <f t="shared" si="24"/>
        <v>4.7</v>
      </c>
      <c r="AB66" s="167">
        <f t="shared" si="25"/>
        <v>3.6</v>
      </c>
    </row>
    <row r="67" spans="1:28">
      <c r="A67" s="172" t="str">
        <f>'Crisis Indicator Data'!A64</f>
        <v>Food security crisis in Lesotho</v>
      </c>
      <c r="B67" s="173" t="str">
        <f>'Crisis Indicator Data'!B64</f>
        <v>Drought/drier conditions</v>
      </c>
      <c r="C67" s="173" t="str">
        <f>'Crisis Indicator Data'!C64</f>
        <v>LSO004</v>
      </c>
      <c r="D67" s="173" t="str">
        <f>'Crisis Indicator Data'!D64</f>
        <v>Lesotho</v>
      </c>
      <c r="E67" s="174" t="str">
        <f>'Crisis Indicator Data'!E64</f>
        <v>LSO</v>
      </c>
      <c r="F67" s="168">
        <f>IF('Crisis Indicator Data'!F64="x","x",IF(LOG('Crisis Indicator Data'!F64)&lt;F$4,0,IF(LOG('Crisis Indicator Data'!F64)&gt;F$3,5,ROUND(5-(F$3-LOG('Crisis Indicator Data'!F64))/(F$3-F$4)*5,1))))</f>
        <v>2.5</v>
      </c>
      <c r="G67" s="165">
        <f>IF('Crisis Indicator Data'!F64="x","x",IF(LEN(E67)&gt;3,('Crisis Indicator Data'!F64/VLOOKUP('Impact of the crisis'!$C67,'Regional Crises'!$B$1:$R$66,4,FALSE)),'Crisis Indicator Data'!F64/VLOOKUP('Impact of the crisis'!$E67,'Country Indicator Data'!$B$4:$P$300,15,FALSE)))</f>
        <v>0.99983530961791833</v>
      </c>
      <c r="H67" s="147">
        <f t="shared" si="13"/>
        <v>5</v>
      </c>
      <c r="I67" s="147">
        <f t="shared" si="14"/>
        <v>3.75</v>
      </c>
      <c r="J67" s="147">
        <f>IF('Crisis Indicator Data'!G64="x","x",IF(LOG('Crisis Indicator Data'!G64)&lt;J$4,0,IF(LOG('Crisis Indicator Data'!G64)&gt;J$3,5,ROUND(5-(J$3-LOG('Crisis Indicator Data'!G64))/(J$3-J$4)*5,1))))</f>
        <v>0.6</v>
      </c>
      <c r="K67" s="165">
        <f>IF('Crisis Indicator Data'!G64="x","x",IF(LEN(E67)&gt;3,('Crisis Indicator Data'!G64/VLOOKUP('Impact of the crisis'!$C67,'Regional Crises'!$B$1:$R$66,5,FALSE)),'Crisis Indicator Data'!G64/VLOOKUP('Impact of the crisis'!$E67,'Country Indicator Data'!$B$4:$P$300,14,FALSE)))</f>
        <v>0.63852354688162916</v>
      </c>
      <c r="L67" s="147">
        <f t="shared" si="15"/>
        <v>3.2</v>
      </c>
      <c r="M67" s="147">
        <f t="shared" si="16"/>
        <v>1.9000000000000001</v>
      </c>
      <c r="N67" s="147">
        <f t="shared" si="17"/>
        <v>3</v>
      </c>
      <c r="O67" s="147">
        <f>IF('Crisis Indicator Data'!H64="x","x",IF('Crisis Indicator Data'!H64=0,0,IF(LOG('Crisis Indicator Data'!H64)&lt;O$4,0,IF(LOG('Crisis Indicator Data'!H64)&gt;O$3,5,ROUND(5-(O$3-LOG('Crisis Indicator Data'!H64))/(O$3-O$4)*5,1)))))</f>
        <v>2.4</v>
      </c>
      <c r="P67" s="165">
        <f>IF('Crisis Indicator Data'!H64="x","x",'Crisis Indicator Data'!H64/'Crisis Indicator Data'!G64)</f>
        <v>0.61794019933554822</v>
      </c>
      <c r="Q67" s="147">
        <f t="shared" si="18"/>
        <v>3.1</v>
      </c>
      <c r="R67" s="147">
        <f t="shared" si="19"/>
        <v>2.75</v>
      </c>
      <c r="S67" s="147" t="str">
        <f>IF('Crisis Indicator Data'!I64="x","x",IF('Crisis Indicator Data'!I64=0,0,IF(LOG('Crisis Indicator Data'!I64)&lt;S$4,0,IF(LOG('Crisis Indicator Data'!I64)&gt;S$3,5,ROUND(5-(S$3-LOG('Crisis Indicator Data'!I64))/(S$3-S$4)*5,1)))))</f>
        <v>x</v>
      </c>
      <c r="T67" s="165" t="str">
        <f>IF('Crisis Indicator Data'!H64="x","x",IF('Crisis Indicator Data'!I64="x","x",'Crisis Indicator Data'!I64/'Crisis Indicator Data'!H64))</f>
        <v>x</v>
      </c>
      <c r="U67" s="147" t="str">
        <f t="shared" si="20"/>
        <v>x</v>
      </c>
      <c r="V67" s="147" t="str">
        <f t="shared" si="21"/>
        <v>x</v>
      </c>
      <c r="W67" s="147">
        <f>IF('Crisis Indicator Data'!L64="x","x",IF('Crisis Indicator Data'!L64=0,0,IF(LOG('Crisis Indicator Data'!L64)&lt;W$4,0,IF(LOG('Crisis Indicator Data'!L64)&gt;W$3,5,ROUND(5-(W$3-LOG('Crisis Indicator Data'!L64))/(W$3-W$4)*5,1)))))</f>
        <v>0</v>
      </c>
      <c r="X67" s="166">
        <f>IF(OR('Crisis Indicator Data'!L64="x",'Crisis Indicator Data'!H64="x"),"x",'Crisis Indicator Data'!L64/'Crisis Indicator Data'!H64)</f>
        <v>0</v>
      </c>
      <c r="Y67" s="147">
        <f t="shared" si="22"/>
        <v>0</v>
      </c>
      <c r="Z67" s="147">
        <f t="shared" si="23"/>
        <v>0</v>
      </c>
      <c r="AA67" s="147">
        <f t="shared" si="24"/>
        <v>0</v>
      </c>
      <c r="AB67" s="167">
        <f t="shared" si="25"/>
        <v>1.6</v>
      </c>
    </row>
    <row r="68" spans="1:28">
      <c r="A68" s="172" t="str">
        <f>'Crisis Indicator Data'!A65</f>
        <v>Displacement from Russia-Ukraine conflict in Lithuania</v>
      </c>
      <c r="B68" s="173" t="str">
        <f>'Crisis Indicator Data'!B65</f>
        <v>International Displacement</v>
      </c>
      <c r="C68" s="173" t="str">
        <f>'Crisis Indicator Data'!C65</f>
        <v>LTU002</v>
      </c>
      <c r="D68" s="173" t="str">
        <f>'Crisis Indicator Data'!D65</f>
        <v>Lithuania</v>
      </c>
      <c r="E68" s="174" t="str">
        <f>'Crisis Indicator Data'!E65</f>
        <v>LTU</v>
      </c>
      <c r="F68" s="168">
        <f>IF('Crisis Indicator Data'!F65="x","x",IF(LOG('Crisis Indicator Data'!F65)&lt;F$4,0,IF(LOG('Crisis Indicator Data'!F65)&gt;F$3,5,ROUND(5-(F$3-LOG('Crisis Indicator Data'!F65))/(F$3-F$4)*5,1))))</f>
        <v>3</v>
      </c>
      <c r="G68" s="165">
        <f>IF('Crisis Indicator Data'!F65="x","x",IF(LEN(E68)&gt;3,('Crisis Indicator Data'!F65/VLOOKUP('Impact of the crisis'!$C68,'Regional Crises'!$B$1:$R$66,4,FALSE)),'Crisis Indicator Data'!F65/VLOOKUP('Impact of the crisis'!$E68,'Country Indicator Data'!$B$4:$P$300,15,FALSE)))</f>
        <v>0.9999041686631529</v>
      </c>
      <c r="H68" s="147">
        <f t="shared" si="13"/>
        <v>5</v>
      </c>
      <c r="I68" s="147">
        <f t="shared" si="14"/>
        <v>4</v>
      </c>
      <c r="J68" s="147">
        <f>IF('Crisis Indicator Data'!G65="x","x",IF(LOG('Crisis Indicator Data'!G65)&lt;J$4,0,IF(LOG('Crisis Indicator Data'!G65)&gt;J$3,5,ROUND(5-(J$3-LOG('Crisis Indicator Data'!G65))/(J$3-J$4)*5,1))))</f>
        <v>1.5</v>
      </c>
      <c r="K68" s="165">
        <f>IF('Crisis Indicator Data'!G65="x","x",IF(LEN(E68)&gt;3,('Crisis Indicator Data'!G65/VLOOKUP('Impact of the crisis'!$C68,'Regional Crises'!$B$1:$R$66,5,FALSE)),'Crisis Indicator Data'!G65/VLOOKUP('Impact of the crisis'!$E68,'Country Indicator Data'!$B$4:$P$300,14,FALSE)))</f>
        <v>1</v>
      </c>
      <c r="L68" s="147">
        <f t="shared" si="15"/>
        <v>5</v>
      </c>
      <c r="M68" s="147">
        <f t="shared" si="16"/>
        <v>3.25</v>
      </c>
      <c r="N68" s="147">
        <f t="shared" si="17"/>
        <v>3.7</v>
      </c>
      <c r="O68" s="147">
        <f>IF('Crisis Indicator Data'!H65="x","x",IF('Crisis Indicator Data'!H65=0,0,IF(LOG('Crisis Indicator Data'!H65)&lt;O$4,0,IF(LOG('Crisis Indicator Data'!H65)&gt;O$3,5,ROUND(5-(O$3-LOG('Crisis Indicator Data'!H65))/(O$3-O$4)*5,1)))))</f>
        <v>0.2</v>
      </c>
      <c r="P68" s="165">
        <f>IF('Crisis Indicator Data'!H65="x","x",'Crisis Indicator Data'!H65/'Crisis Indicator Data'!G65)</f>
        <v>1.509433962264151E-2</v>
      </c>
      <c r="Q68" s="147">
        <f t="shared" si="18"/>
        <v>0</v>
      </c>
      <c r="R68" s="147">
        <f t="shared" si="19"/>
        <v>0.1</v>
      </c>
      <c r="S68" s="147">
        <f>IF('Crisis Indicator Data'!I65="x","x",IF('Crisis Indicator Data'!I65=0,0,IF(LOG('Crisis Indicator Data'!I65)&lt;S$4,0,IF(LOG('Crisis Indicator Data'!I65)&gt;S$3,5,ROUND(5-(S$3-LOG('Crisis Indicator Data'!I65))/(S$3-S$4)*5,1)))))</f>
        <v>2.2999999999999998</v>
      </c>
      <c r="T68" s="165">
        <f>IF('Crisis Indicator Data'!H65="x","x",IF('Crisis Indicator Data'!I65="x","x",'Crisis Indicator Data'!I65/'Crisis Indicator Data'!H65))</f>
        <v>1</v>
      </c>
      <c r="U68" s="147">
        <f t="shared" si="20"/>
        <v>5</v>
      </c>
      <c r="V68" s="147">
        <f t="shared" si="21"/>
        <v>3.7</v>
      </c>
      <c r="W68" s="147">
        <f>IF('Crisis Indicator Data'!L65="x","x",IF('Crisis Indicator Data'!L65=0,0,IF(LOG('Crisis Indicator Data'!L65)&lt;W$4,0,IF(LOG('Crisis Indicator Data'!L65)&gt;W$3,5,ROUND(5-(W$3-LOG('Crisis Indicator Data'!L65))/(W$3-W$4)*5,1)))))</f>
        <v>0</v>
      </c>
      <c r="X68" s="166">
        <f>IF(OR('Crisis Indicator Data'!L65="x",'Crisis Indicator Data'!H65="x"),"x",'Crisis Indicator Data'!L65/'Crisis Indicator Data'!H65)</f>
        <v>0</v>
      </c>
      <c r="Y68" s="147">
        <f t="shared" si="22"/>
        <v>0</v>
      </c>
      <c r="Z68" s="147">
        <f t="shared" si="23"/>
        <v>0</v>
      </c>
      <c r="AA68" s="147">
        <f t="shared" si="24"/>
        <v>2.2999999999999998</v>
      </c>
      <c r="AB68" s="167">
        <f t="shared" si="25"/>
        <v>1.3</v>
      </c>
    </row>
    <row r="69" spans="1:28">
      <c r="A69" s="172" t="str">
        <f>'Crisis Indicator Data'!A66</f>
        <v>Displacement from Russia-Ukraine conflict in Latvia</v>
      </c>
      <c r="B69" s="173" t="str">
        <f>'Crisis Indicator Data'!B66</f>
        <v>International Displacement</v>
      </c>
      <c r="C69" s="173" t="str">
        <f>'Crisis Indicator Data'!C66</f>
        <v>LVA002</v>
      </c>
      <c r="D69" s="173" t="str">
        <f>'Crisis Indicator Data'!D66</f>
        <v>Latvia</v>
      </c>
      <c r="E69" s="174" t="str">
        <f>'Crisis Indicator Data'!E66</f>
        <v>LVA</v>
      </c>
      <c r="F69" s="168">
        <f>IF('Crisis Indicator Data'!F66="x","x",IF(LOG('Crisis Indicator Data'!F66)&lt;F$4,0,IF(LOG('Crisis Indicator Data'!F66)&gt;F$3,5,ROUND(5-(F$3-LOG('Crisis Indicator Data'!F66))/(F$3-F$4)*5,1))))</f>
        <v>3</v>
      </c>
      <c r="G69" s="165">
        <f>IF('Crisis Indicator Data'!F66="x","x",IF(LEN(E69)&gt;3,('Crisis Indicator Data'!F66/VLOOKUP('Impact of the crisis'!$C69,'Regional Crises'!$B$1:$R$66,4,FALSE)),'Crisis Indicator Data'!F66/VLOOKUP('Impact of the crisis'!$E69,'Country Indicator Data'!$B$4:$P$300,15,FALSE)))</f>
        <v>1</v>
      </c>
      <c r="H69" s="147">
        <f t="shared" si="13"/>
        <v>5</v>
      </c>
      <c r="I69" s="147">
        <f t="shared" si="14"/>
        <v>4</v>
      </c>
      <c r="J69" s="147">
        <f>IF('Crisis Indicator Data'!G66="x","x",IF(LOG('Crisis Indicator Data'!G66)&lt;J$4,0,IF(LOG('Crisis Indicator Data'!G66)&gt;J$3,5,ROUND(5-(J$3-LOG('Crisis Indicator Data'!G66))/(J$3-J$4)*5,1))))</f>
        <v>0.9</v>
      </c>
      <c r="K69" s="165">
        <f>IF('Crisis Indicator Data'!G66="x","x",IF(LEN(E69)&gt;3,('Crisis Indicator Data'!G66/VLOOKUP('Impact of the crisis'!$C69,'Regional Crises'!$B$1:$R$66,5,FALSE)),'Crisis Indicator Data'!G66/VLOOKUP('Impact of the crisis'!$E69,'Country Indicator Data'!$B$4:$P$300,14,FALSE)))</f>
        <v>1</v>
      </c>
      <c r="L69" s="147">
        <f t="shared" si="15"/>
        <v>5</v>
      </c>
      <c r="M69" s="147">
        <f t="shared" si="16"/>
        <v>2.95</v>
      </c>
      <c r="N69" s="147">
        <f t="shared" si="17"/>
        <v>3.5</v>
      </c>
      <c r="O69" s="147">
        <f>IF('Crisis Indicator Data'!H66="x","x",IF('Crisis Indicator Data'!H66=0,0,IF(LOG('Crisis Indicator Data'!H66)&lt;O$4,0,IF(LOG('Crisis Indicator Data'!H66)&gt;O$3,5,ROUND(5-(O$3-LOG('Crisis Indicator Data'!H66))/(O$3-O$4)*5,1)))))</f>
        <v>0.3</v>
      </c>
      <c r="P69" s="165">
        <f>IF('Crisis Indicator Data'!H66="x","x",'Crisis Indicator Data'!H66/'Crisis Indicator Data'!G66)</f>
        <v>2.5441329179646938E-2</v>
      </c>
      <c r="Q69" s="147">
        <f t="shared" si="18"/>
        <v>0.1</v>
      </c>
      <c r="R69" s="147">
        <f t="shared" si="19"/>
        <v>0.2</v>
      </c>
      <c r="S69" s="147">
        <f>IF('Crisis Indicator Data'!I66="x","x",IF('Crisis Indicator Data'!I66=0,0,IF(LOG('Crisis Indicator Data'!I66)&lt;S$4,0,IF(LOG('Crisis Indicator Data'!I66)&gt;S$3,5,ROUND(5-(S$3-LOG('Crisis Indicator Data'!I66))/(S$3-S$4)*5,1)))))</f>
        <v>2.4</v>
      </c>
      <c r="T69" s="165">
        <f>IF('Crisis Indicator Data'!H66="x","x",IF('Crisis Indicator Data'!I66="x","x",'Crisis Indicator Data'!I66/'Crisis Indicator Data'!H66))</f>
        <v>1</v>
      </c>
      <c r="U69" s="147">
        <f t="shared" si="20"/>
        <v>5</v>
      </c>
      <c r="V69" s="147">
        <f t="shared" si="21"/>
        <v>3.7</v>
      </c>
      <c r="W69" s="147">
        <f>IF('Crisis Indicator Data'!L66="x","x",IF('Crisis Indicator Data'!L66=0,0,IF(LOG('Crisis Indicator Data'!L66)&lt;W$4,0,IF(LOG('Crisis Indicator Data'!L66)&gt;W$3,5,ROUND(5-(W$3-LOG('Crisis Indicator Data'!L66))/(W$3-W$4)*5,1)))))</f>
        <v>0</v>
      </c>
      <c r="X69" s="166">
        <f>IF(OR('Crisis Indicator Data'!L66="x",'Crisis Indicator Data'!H66="x"),"x",'Crisis Indicator Data'!L66/'Crisis Indicator Data'!H66)</f>
        <v>0</v>
      </c>
      <c r="Y69" s="147">
        <f t="shared" si="22"/>
        <v>0</v>
      </c>
      <c r="Z69" s="147">
        <f t="shared" si="23"/>
        <v>0</v>
      </c>
      <c r="AA69" s="147">
        <f t="shared" si="24"/>
        <v>2.2999999999999998</v>
      </c>
      <c r="AB69" s="167">
        <f t="shared" si="25"/>
        <v>1.4</v>
      </c>
    </row>
    <row r="70" spans="1:28">
      <c r="A70" s="172" t="str">
        <f>'Crisis Indicator Data'!A67</f>
        <v>Mixed migration flows in Morocco</v>
      </c>
      <c r="B70" s="173" t="str">
        <f>'Crisis Indicator Data'!B67</f>
        <v>International Displacement</v>
      </c>
      <c r="C70" s="173" t="str">
        <f>'Crisis Indicator Data'!C67</f>
        <v>MAR002</v>
      </c>
      <c r="D70" s="173" t="str">
        <f>'Crisis Indicator Data'!D67</f>
        <v>Morocco</v>
      </c>
      <c r="E70" s="174" t="str">
        <f>'Crisis Indicator Data'!E67</f>
        <v>MAR</v>
      </c>
      <c r="F70" s="168">
        <f>IF('Crisis Indicator Data'!F67="x","x",IF(LOG('Crisis Indicator Data'!F67)&lt;F$4,0,IF(LOG('Crisis Indicator Data'!F67)&gt;F$3,5,ROUND(5-(F$3-LOG('Crisis Indicator Data'!F67))/(F$3-F$4)*5,1))))</f>
        <v>0.6</v>
      </c>
      <c r="G70" s="165">
        <f>IF('Crisis Indicator Data'!F67="x","x",IF(LEN(E70)&gt;3,('Crisis Indicator Data'!F67/VLOOKUP('Impact of the crisis'!$C70,'Regional Crises'!$B$1:$R$66,4,FALSE)),'Crisis Indicator Data'!F67/VLOOKUP('Impact of the crisis'!$E70,'Country Indicator Data'!$B$4:$P$300,15,FALSE)))</f>
        <v>4.8308312794084693E-3</v>
      </c>
      <c r="H70" s="147">
        <f t="shared" ref="H70:H101" si="26">IF(G70="x","x",IF(G70&lt;H$4,0,IF(G70&gt;H$3,5,ROUND(5-(H$3-G70)/(H$3-H$4)*5,1))))</f>
        <v>0</v>
      </c>
      <c r="I70" s="147">
        <f t="shared" ref="I70:I101" si="27">IF(AND(H70="x",F70="x"),"x",AVERAGE(F70,H70))</f>
        <v>0.3</v>
      </c>
      <c r="J70" s="147">
        <f>IF('Crisis Indicator Data'!G67="x","x",IF(LOG('Crisis Indicator Data'!G67)&lt;J$4,0,IF(LOG('Crisis Indicator Data'!G67)&gt;J$3,5,ROUND(5-(J$3-LOG('Crisis Indicator Data'!G67))/(J$3-J$4)*5,1))))</f>
        <v>2.4</v>
      </c>
      <c r="K70" s="165">
        <f>IF('Crisis Indicator Data'!G67="x","x",IF(LEN(E70)&gt;3,('Crisis Indicator Data'!G67/VLOOKUP('Impact of the crisis'!$C70,'Regional Crises'!$B$1:$R$66,5,FALSE)),'Crisis Indicator Data'!G67/VLOOKUP('Impact of the crisis'!$E70,'Country Indicator Data'!$B$4:$P$300,14,FALSE)))</f>
        <v>0.13620784385547213</v>
      </c>
      <c r="L70" s="147">
        <f t="shared" ref="L70:L101" si="28">IF(K70="x","x",IF(K70&lt;L$4,0,IF(K70&gt;L$3,5,ROUND(5-(L$3-K70)/(L$3-L$4)*5,1))))</f>
        <v>0.6</v>
      </c>
      <c r="M70" s="147">
        <f t="shared" ref="M70:M101" si="29">IF(AND(L70="x",J70="x"),"x",AVERAGE(J70,L70))</f>
        <v>1.5</v>
      </c>
      <c r="N70" s="147">
        <f t="shared" ref="N70:N101" si="30">IF(AND(M70="x",I70="x"),"x",IF(OR(M70="x",I70="x"),AVERAGE(I70,M70),ROUND((5-GEOMEAN(((5-I70)/5*4+1),((5-M70)/5*4+1)))/4*5,1)))</f>
        <v>0.9</v>
      </c>
      <c r="O70" s="147">
        <f>IF('Crisis Indicator Data'!H67="x","x",IF('Crisis Indicator Data'!H67=0,0,IF(LOG('Crisis Indicator Data'!H67)&lt;O$4,0,IF(LOG('Crisis Indicator Data'!H67)&gt;O$3,5,ROUND(5-(O$3-LOG('Crisis Indicator Data'!H67))/(O$3-O$4)*5,1)))))</f>
        <v>0</v>
      </c>
      <c r="P70" s="165">
        <f>IF('Crisis Indicator Data'!H67="x","x",'Crisis Indicator Data'!H67/'Crisis Indicator Data'!G67)</f>
        <v>5.1863234729158667E-3</v>
      </c>
      <c r="Q70" s="147">
        <f t="shared" ref="Q70:Q101" si="31">IF(P70="x","x",IF(P70&lt;Q$4,0,IF(P70&gt;Q$3,5,ROUND(5-(Q$3-P70)/(Q$3-Q$4)*5,1))))</f>
        <v>0</v>
      </c>
      <c r="R70" s="147">
        <f t="shared" ref="R70:R101" si="32">IF(AND(Q70="x",O70="x"),"x",AVERAGE(O70,Q70))</f>
        <v>0</v>
      </c>
      <c r="S70" s="147">
        <f>IF('Crisis Indicator Data'!I67="x","x",IF('Crisis Indicator Data'!I67=0,0,IF(LOG('Crisis Indicator Data'!I67)&lt;S$4,0,IF(LOG('Crisis Indicator Data'!I67)&gt;S$3,5,ROUND(5-(S$3-LOG('Crisis Indicator Data'!I67))/(S$3-S$4)*5,1)))))</f>
        <v>2</v>
      </c>
      <c r="T70" s="165">
        <f>IF('Crisis Indicator Data'!H67="x","x",IF('Crisis Indicator Data'!I67="x","x",'Crisis Indicator Data'!I67/'Crisis Indicator Data'!H67))</f>
        <v>1</v>
      </c>
      <c r="U70" s="147">
        <f t="shared" ref="U70:U101" si="33">IF(T70="x","x",IF(T70&lt;U$4,0,IF(T70&gt;U$3,5,ROUND(5-(U$3-T70)/(U$3-U$4)*5,1))))</f>
        <v>5</v>
      </c>
      <c r="V70" s="147">
        <f t="shared" ref="V70:V101" si="34">IF(AND(U70="x",S70="x"),"x",ROUND(AVERAGE(S70,U70),1))</f>
        <v>3.5</v>
      </c>
      <c r="W70" s="147">
        <f>IF('Crisis Indicator Data'!L67="x","x",IF('Crisis Indicator Data'!L67=0,0,IF(LOG('Crisis Indicator Data'!L67)&lt;W$4,0,IF(LOG('Crisis Indicator Data'!L67)&gt;W$3,5,ROUND(5-(W$3-LOG('Crisis Indicator Data'!L67))/(W$3-W$4)*5,1)))))</f>
        <v>3.4</v>
      </c>
      <c r="X70" s="166">
        <f>IF(OR('Crisis Indicator Data'!L67="x",'Crisis Indicator Data'!H67="x"),"x",'Crisis Indicator Data'!L67/'Crisis Indicator Data'!H67)</f>
        <v>9.2222222222222219E-3</v>
      </c>
      <c r="Y70" s="147">
        <f t="shared" ref="Y70:Y101" si="35">IF(X70="x","x",IF(X70&lt;Y$4,0,IF(X70&gt;Y$3,5,ROUND(5-(Y$3-X70)/(Y$3-Y$4)*5,1))))</f>
        <v>5</v>
      </c>
      <c r="Z70" s="147">
        <f t="shared" ref="Z70:Z101" si="36">IF(AND(Y70="x",W70="x"),"x",ROUND(AVERAGE(W70,Y70),1))</f>
        <v>4.2</v>
      </c>
      <c r="AA70" s="147">
        <f t="shared" ref="AA70:AA101" si="37">IF(AND(V70="x",Z70="x"),"x",IF(OR(V70="x",Z70="x"),AVERAGE(V70,Z70),ROUND((5-GEOMEAN(((5-V70)/5*4+1),((5-Z70)/5*4+1)))/4*5,1)))</f>
        <v>3.9</v>
      </c>
      <c r="AB70" s="167">
        <f t="shared" ref="AB70:AB101" si="38">IF(AND(R70="x",AA70="x"),"x",IF(OR(R70="x",AA70="x"),AVERAGE(R70,AA70),ROUND((5-GEOMEAN(((5-R70)/5*4+1),((5-AA70)/5*4+1)))/4*5,1)))</f>
        <v>2.4</v>
      </c>
    </row>
    <row r="71" spans="1:28">
      <c r="A71" s="172" t="str">
        <f>'Crisis Indicator Data'!A68</f>
        <v>Displacement from Russia-Ukraine conflict in Moldova</v>
      </c>
      <c r="B71" s="173" t="str">
        <f>'Crisis Indicator Data'!B68</f>
        <v>International Displacement</v>
      </c>
      <c r="C71" s="173" t="str">
        <f>'Crisis Indicator Data'!C68</f>
        <v>MDA002</v>
      </c>
      <c r="D71" s="173" t="str">
        <f>'Crisis Indicator Data'!D68</f>
        <v>Moldova</v>
      </c>
      <c r="E71" s="174" t="str">
        <f>'Crisis Indicator Data'!E68</f>
        <v>MDA</v>
      </c>
      <c r="F71" s="168">
        <f>IF('Crisis Indicator Data'!F68="x","x",IF(LOG('Crisis Indicator Data'!F68)&lt;F$4,0,IF(LOG('Crisis Indicator Data'!F68)&gt;F$3,5,ROUND(5-(F$3-LOG('Crisis Indicator Data'!F68))/(F$3-F$4)*5,1))))</f>
        <v>2.5</v>
      </c>
      <c r="G71" s="165">
        <f>IF('Crisis Indicator Data'!F68="x","x",IF(LEN(E71)&gt;3,('Crisis Indicator Data'!F68/VLOOKUP('Impact of the crisis'!$C71,'Regional Crises'!$B$1:$R$66,4,FALSE)),'Crisis Indicator Data'!F68/VLOOKUP('Impact of the crisis'!$E71,'Country Indicator Data'!$B$4:$P$300,15,FALSE)))</f>
        <v>0.99757355171367912</v>
      </c>
      <c r="H71" s="147">
        <f t="shared" si="26"/>
        <v>5</v>
      </c>
      <c r="I71" s="147">
        <f t="shared" si="27"/>
        <v>3.75</v>
      </c>
      <c r="J71" s="147">
        <f>IF('Crisis Indicator Data'!G68="x","x",IF(LOG('Crisis Indicator Data'!G68)&lt;J$4,0,IF(LOG('Crisis Indicator Data'!G68)&gt;J$3,5,ROUND(5-(J$3-LOG('Crisis Indicator Data'!G68))/(J$3-J$4)*5,1))))</f>
        <v>1.4</v>
      </c>
      <c r="K71" s="165">
        <f>IF('Crisis Indicator Data'!G68="x","x",IF(LEN(E71)&gt;3,('Crisis Indicator Data'!G68/VLOOKUP('Impact of the crisis'!$C71,'Regional Crises'!$B$1:$R$66,5,FALSE)),'Crisis Indicator Data'!G68/VLOOKUP('Impact of the crisis'!$E71,'Country Indicator Data'!$B$4:$P$300,14,FALSE)))</f>
        <v>1</v>
      </c>
      <c r="L71" s="147">
        <f t="shared" si="28"/>
        <v>5</v>
      </c>
      <c r="M71" s="147">
        <f t="shared" si="29"/>
        <v>3.2</v>
      </c>
      <c r="N71" s="147">
        <f t="shared" si="30"/>
        <v>3.5</v>
      </c>
      <c r="O71" s="147">
        <f>IF('Crisis Indicator Data'!H68="x","x",IF('Crisis Indicator Data'!H68=0,0,IF(LOG('Crisis Indicator Data'!H68)&lt;O$4,0,IF(LOG('Crisis Indicator Data'!H68)&gt;O$3,5,ROUND(5-(O$3-LOG('Crisis Indicator Data'!H68))/(O$3-O$4)*5,1)))))</f>
        <v>1</v>
      </c>
      <c r="P71" s="165">
        <f>IF('Crisis Indicator Data'!H68="x","x",'Crisis Indicator Data'!H68/'Crisis Indicator Data'!G68)</f>
        <v>4.9497293116782679E-2</v>
      </c>
      <c r="Q71" s="147">
        <f t="shared" si="31"/>
        <v>0.2</v>
      </c>
      <c r="R71" s="147">
        <f t="shared" si="32"/>
        <v>0.6</v>
      </c>
      <c r="S71" s="147">
        <f>IF('Crisis Indicator Data'!I68="x","x",IF('Crisis Indicator Data'!I68=0,0,IF(LOG('Crisis Indicator Data'!I68)&lt;S$4,0,IF(LOG('Crisis Indicator Data'!I68)&gt;S$3,5,ROUND(5-(S$3-LOG('Crisis Indicator Data'!I68))/(S$3-S$4)*5,1)))))</f>
        <v>3</v>
      </c>
      <c r="T71" s="165">
        <f>IF('Crisis Indicator Data'!H68="x","x",IF('Crisis Indicator Data'!I68="x","x",'Crisis Indicator Data'!I68/'Crisis Indicator Data'!H68))</f>
        <v>1</v>
      </c>
      <c r="U71" s="147">
        <f t="shared" si="33"/>
        <v>5</v>
      </c>
      <c r="V71" s="147">
        <f t="shared" si="34"/>
        <v>4</v>
      </c>
      <c r="W71" s="147">
        <f>IF('Crisis Indicator Data'!L68="x","x",IF('Crisis Indicator Data'!L68=0,0,IF(LOG('Crisis Indicator Data'!L68)&lt;W$4,0,IF(LOG('Crisis Indicator Data'!L68)&gt;W$3,5,ROUND(5-(W$3-LOG('Crisis Indicator Data'!L68))/(W$3-W$4)*5,1)))))</f>
        <v>0</v>
      </c>
      <c r="X71" s="166">
        <f>IF(OR('Crisis Indicator Data'!L68="x",'Crisis Indicator Data'!H68="x"),"x",'Crisis Indicator Data'!L68/'Crisis Indicator Data'!H68)</f>
        <v>0</v>
      </c>
      <c r="Y71" s="147">
        <f t="shared" si="35"/>
        <v>0</v>
      </c>
      <c r="Z71" s="147">
        <f t="shared" si="36"/>
        <v>0</v>
      </c>
      <c r="AA71" s="147">
        <f t="shared" si="37"/>
        <v>2.5</v>
      </c>
      <c r="AB71" s="167">
        <f t="shared" si="38"/>
        <v>1.6</v>
      </c>
    </row>
    <row r="72" spans="1:28">
      <c r="A72" s="172" t="str">
        <f>'Crisis Indicator Data'!A69</f>
        <v>Drought in Madagascar</v>
      </c>
      <c r="B72" s="173" t="str">
        <f>'Crisis Indicator Data'!B69</f>
        <v>Drought/drier conditions</v>
      </c>
      <c r="C72" s="173" t="str">
        <f>'Crisis Indicator Data'!C69</f>
        <v>MDG002</v>
      </c>
      <c r="D72" s="173" t="str">
        <f>'Crisis Indicator Data'!D69</f>
        <v>Madagascar</v>
      </c>
      <c r="E72" s="174" t="str">
        <f>'Crisis Indicator Data'!E69</f>
        <v>MDG</v>
      </c>
      <c r="F72" s="168">
        <f>IF('Crisis Indicator Data'!F69="x","x",IF(LOG('Crisis Indicator Data'!F69)&lt;F$4,0,IF(LOG('Crisis Indicator Data'!F69)&gt;F$3,5,ROUND(5-(F$3-LOG('Crisis Indicator Data'!F69))/(F$3-F$4)*5,1))))</f>
        <v>3.6</v>
      </c>
      <c r="G72" s="165">
        <f>IF('Crisis Indicator Data'!F69="x","x",IF(LEN(E72)&gt;3,('Crisis Indicator Data'!F69/VLOOKUP('Impact of the crisis'!$C72,'Regional Crises'!$B$1:$R$66,4,FALSE)),'Crisis Indicator Data'!F69/VLOOKUP('Impact of the crisis'!$E72,'Country Indicator Data'!$B$4:$P$300,15,FALSE)))</f>
        <v>0.25739429357167409</v>
      </c>
      <c r="H72" s="147">
        <f t="shared" si="26"/>
        <v>1.2</v>
      </c>
      <c r="I72" s="147">
        <f t="shared" si="27"/>
        <v>2.4</v>
      </c>
      <c r="J72" s="147">
        <f>IF('Crisis Indicator Data'!G69="x","x",IF(LOG('Crisis Indicator Data'!G69)&lt;J$4,0,IF(LOG('Crisis Indicator Data'!G69)&gt;J$3,5,ROUND(5-(J$3-LOG('Crisis Indicator Data'!G69))/(J$3-J$4)*5,1))))</f>
        <v>3.4</v>
      </c>
      <c r="K72" s="165">
        <f>IF('Crisis Indicator Data'!G69="x","x",IF(LEN(E72)&gt;3,('Crisis Indicator Data'!G69/VLOOKUP('Impact of the crisis'!$C72,'Regional Crises'!$B$1:$R$66,5,FALSE)),'Crisis Indicator Data'!G69/VLOOKUP('Impact of the crisis'!$E72,'Country Indicator Data'!$B$4:$P$300,14,FALSE)))</f>
        <v>0.32585788455039782</v>
      </c>
      <c r="L72" s="147">
        <f t="shared" si="28"/>
        <v>1.6</v>
      </c>
      <c r="M72" s="147">
        <f t="shared" si="29"/>
        <v>2.5</v>
      </c>
      <c r="N72" s="147">
        <f t="shared" si="30"/>
        <v>2.5</v>
      </c>
      <c r="O72" s="147">
        <f>IF('Crisis Indicator Data'!H69="x","x",IF('Crisis Indicator Data'!H69=0,0,IF(LOG('Crisis Indicator Data'!H69)&lt;O$4,0,IF(LOG('Crisis Indicator Data'!H69)&gt;O$3,5,ROUND(5-(O$3-LOG('Crisis Indicator Data'!H69))/(O$3-O$4)*5,1)))))</f>
        <v>3.9</v>
      </c>
      <c r="P72" s="165">
        <f>IF('Crisis Indicator Data'!H69="x","x",'Crisis Indicator Data'!H69/'Crisis Indicator Data'!G69)</f>
        <v>0.65381351937399834</v>
      </c>
      <c r="Q72" s="147">
        <f t="shared" si="31"/>
        <v>3.3</v>
      </c>
      <c r="R72" s="147">
        <f t="shared" si="32"/>
        <v>3.5999999999999996</v>
      </c>
      <c r="S72" s="147">
        <f>IF('Crisis Indicator Data'!I69="x","x",IF('Crisis Indicator Data'!I69=0,0,IF(LOG('Crisis Indicator Data'!I69)&lt;S$4,0,IF(LOG('Crisis Indicator Data'!I69)&gt;S$3,5,ROUND(5-(S$3-LOG('Crisis Indicator Data'!I69))/(S$3-S$4)*5,1)))))</f>
        <v>1.3</v>
      </c>
      <c r="T72" s="165">
        <f>IF('Crisis Indicator Data'!H69="x","x",IF('Crisis Indicator Data'!I69="x","x",'Crisis Indicator Data'!I69/'Crisis Indicator Data'!H69))</f>
        <v>1.1535688536409518E-3</v>
      </c>
      <c r="U72" s="147">
        <f t="shared" si="33"/>
        <v>0</v>
      </c>
      <c r="V72" s="147">
        <f t="shared" si="34"/>
        <v>0.7</v>
      </c>
      <c r="W72" s="147" t="str">
        <f>IF('Crisis Indicator Data'!L69="x","x",IF('Crisis Indicator Data'!L69=0,0,IF(LOG('Crisis Indicator Data'!L69)&lt;W$4,0,IF(LOG('Crisis Indicator Data'!L69)&gt;W$3,5,ROUND(5-(W$3-LOG('Crisis Indicator Data'!L69))/(W$3-W$4)*5,1)))))</f>
        <v>x</v>
      </c>
      <c r="X72" s="166" t="str">
        <f>IF(OR('Crisis Indicator Data'!L69="x",'Crisis Indicator Data'!H69="x"),"x",'Crisis Indicator Data'!L69/'Crisis Indicator Data'!H69)</f>
        <v>x</v>
      </c>
      <c r="Y72" s="147" t="str">
        <f t="shared" si="35"/>
        <v>x</v>
      </c>
      <c r="Z72" s="147" t="str">
        <f t="shared" si="36"/>
        <v>x</v>
      </c>
      <c r="AA72" s="147">
        <f t="shared" si="37"/>
        <v>0.7</v>
      </c>
      <c r="AB72" s="167">
        <f t="shared" si="38"/>
        <v>2.4</v>
      </c>
    </row>
    <row r="73" spans="1:28">
      <c r="A73" s="172" t="str">
        <f>'Crisis Indicator Data'!A70</f>
        <v>Mixed Migration in Mexico</v>
      </c>
      <c r="B73" s="173" t="str">
        <f>'Crisis Indicator Data'!B70</f>
        <v>International Displacement</v>
      </c>
      <c r="C73" s="173" t="str">
        <f>'Crisis Indicator Data'!C70</f>
        <v>MEX003</v>
      </c>
      <c r="D73" s="173" t="str">
        <f>'Crisis Indicator Data'!D70</f>
        <v>Mexico</v>
      </c>
      <c r="E73" s="174" t="str">
        <f>'Crisis Indicator Data'!E70</f>
        <v>MEX</v>
      </c>
      <c r="F73" s="168">
        <f>IF('Crisis Indicator Data'!F70="x","x",IF(LOG('Crisis Indicator Data'!F70)&lt;F$4,0,IF(LOG('Crisis Indicator Data'!F70)&gt;F$3,5,ROUND(5-(F$3-LOG('Crisis Indicator Data'!F70))/(F$3-F$4)*5,1))))</f>
        <v>4.3</v>
      </c>
      <c r="G73" s="165">
        <f>IF('Crisis Indicator Data'!F70="x","x",IF(LEN(E73)&gt;3,('Crisis Indicator Data'!F70/VLOOKUP('Impact of the crisis'!$C73,'Regional Crises'!$B$1:$R$66,4,FALSE)),'Crisis Indicator Data'!F70/VLOOKUP('Impact of the crisis'!$E73,'Country Indicator Data'!$B$4:$P$300,15,FALSE)))</f>
        <v>0.20199542169294477</v>
      </c>
      <c r="H73" s="147">
        <f t="shared" si="26"/>
        <v>0.9</v>
      </c>
      <c r="I73" s="147">
        <f t="shared" si="27"/>
        <v>2.6</v>
      </c>
      <c r="J73" s="147">
        <f>IF('Crisis Indicator Data'!G70="x","x",IF(LOG('Crisis Indicator Data'!G70)&lt;J$4,0,IF(LOG('Crisis Indicator Data'!G70)&gt;J$3,5,ROUND(5-(J$3-LOG('Crisis Indicator Data'!G70))/(J$3-J$4)*5,1))))</f>
        <v>4.2</v>
      </c>
      <c r="K73" s="165">
        <f>IF('Crisis Indicator Data'!G70="x","x",IF(LEN(E73)&gt;3,('Crisis Indicator Data'!G70/VLOOKUP('Impact of the crisis'!$C73,'Regional Crises'!$B$1:$R$66,5,FALSE)),'Crisis Indicator Data'!G70/VLOOKUP('Impact of the crisis'!$E73,'Country Indicator Data'!$B$4:$P$300,14,FALSE)))</f>
        <v>0.14865808560953545</v>
      </c>
      <c r="L73" s="147">
        <f t="shared" si="28"/>
        <v>0.7</v>
      </c>
      <c r="M73" s="147">
        <f t="shared" si="29"/>
        <v>2.4500000000000002</v>
      </c>
      <c r="N73" s="147">
        <f t="shared" si="30"/>
        <v>2.5</v>
      </c>
      <c r="O73" s="147">
        <f>IF('Crisis Indicator Data'!H70="x","x",IF('Crisis Indicator Data'!H70=0,0,IF(LOG('Crisis Indicator Data'!H70)&lt;O$4,0,IF(LOG('Crisis Indicator Data'!H70)&gt;O$3,5,ROUND(5-(O$3-LOG('Crisis Indicator Data'!H70))/(O$3-O$4)*5,1)))))</f>
        <v>2.4</v>
      </c>
      <c r="P73" s="165">
        <f>IF('Crisis Indicator Data'!H70="x","x",'Crisis Indicator Data'!H70/'Crisis Indicator Data'!G70)</f>
        <v>4.937810281321732E-2</v>
      </c>
      <c r="Q73" s="147">
        <f t="shared" si="31"/>
        <v>0.2</v>
      </c>
      <c r="R73" s="147">
        <f t="shared" si="32"/>
        <v>1.3</v>
      </c>
      <c r="S73" s="147">
        <f>IF('Crisis Indicator Data'!I70="x","x",IF('Crisis Indicator Data'!I70=0,0,IF(LOG('Crisis Indicator Data'!I70)&lt;S$4,0,IF(LOG('Crisis Indicator Data'!I70)&gt;S$3,5,ROUND(5-(S$3-LOG('Crisis Indicator Data'!I70))/(S$3-S$4)*5,1)))))</f>
        <v>4.2</v>
      </c>
      <c r="T73" s="165">
        <f>IF('Crisis Indicator Data'!H70="x","x",IF('Crisis Indicator Data'!I70="x","x",'Crisis Indicator Data'!I70/'Crisis Indicator Data'!H70))</f>
        <v>1</v>
      </c>
      <c r="U73" s="147">
        <f t="shared" si="33"/>
        <v>5</v>
      </c>
      <c r="V73" s="147">
        <f t="shared" si="34"/>
        <v>4.5999999999999996</v>
      </c>
      <c r="W73" s="147">
        <f>IF('Crisis Indicator Data'!L70="x","x",IF('Crisis Indicator Data'!L70=0,0,IF(LOG('Crisis Indicator Data'!L70)&lt;W$4,0,IF(LOG('Crisis Indicator Data'!L70)&gt;W$3,5,ROUND(5-(W$3-LOG('Crisis Indicator Data'!L70))/(W$3-W$4)*5,1)))))</f>
        <v>1.7</v>
      </c>
      <c r="X73" s="166">
        <f>IF(OR('Crisis Indicator Data'!L70="x",'Crisis Indicator Data'!H70="x"),"x",'Crisis Indicator Data'!L70/'Crisis Indicator Data'!H70)</f>
        <v>1.7297297297297299E-5</v>
      </c>
      <c r="Y73" s="147">
        <f t="shared" si="35"/>
        <v>0.9</v>
      </c>
      <c r="Z73" s="147">
        <f t="shared" si="36"/>
        <v>1.3</v>
      </c>
      <c r="AA73" s="147">
        <f t="shared" si="37"/>
        <v>3.4</v>
      </c>
      <c r="AB73" s="167">
        <f t="shared" si="38"/>
        <v>2.5</v>
      </c>
    </row>
    <row r="74" spans="1:28">
      <c r="A74" s="172" t="str">
        <f>'Crisis Indicator Data'!A71</f>
        <v>Complex crisis in Mali</v>
      </c>
      <c r="B74" s="173" t="str">
        <f>'Crisis Indicator Data'!B71</f>
        <v>Conflict/ Violence,International Displacement</v>
      </c>
      <c r="C74" s="173" t="str">
        <f>'Crisis Indicator Data'!C71</f>
        <v>MLI001</v>
      </c>
      <c r="D74" s="173" t="str">
        <f>'Crisis Indicator Data'!D71</f>
        <v>Mali</v>
      </c>
      <c r="E74" s="174" t="str">
        <f>'Crisis Indicator Data'!E71</f>
        <v>MLI</v>
      </c>
      <c r="F74" s="168">
        <f>IF('Crisis Indicator Data'!F71="x","x",IF(LOG('Crisis Indicator Data'!F71)&lt;F$4,0,IF(LOG('Crisis Indicator Data'!F71)&gt;F$3,5,ROUND(5-(F$3-LOG('Crisis Indicator Data'!F71))/(F$3-F$4)*5,1))))</f>
        <v>5</v>
      </c>
      <c r="G74" s="165">
        <f>IF('Crisis Indicator Data'!F71="x","x",IF(LEN(E74)&gt;3,('Crisis Indicator Data'!F71/VLOOKUP('Impact of the crisis'!$C74,'Regional Crises'!$B$1:$R$66,4,FALSE)),'Crisis Indicator Data'!F71/VLOOKUP('Impact of the crisis'!$E74,'Country Indicator Data'!$B$4:$P$300,15,FALSE)))</f>
        <v>1</v>
      </c>
      <c r="H74" s="147">
        <f t="shared" si="26"/>
        <v>5</v>
      </c>
      <c r="I74" s="147">
        <f t="shared" si="27"/>
        <v>5</v>
      </c>
      <c r="J74" s="147">
        <f>IF('Crisis Indicator Data'!G71="x","x",IF(LOG('Crisis Indicator Data'!G71)&lt;J$4,0,IF(LOG('Crisis Indicator Data'!G71)&gt;J$3,5,ROUND(5-(J$3-LOG('Crisis Indicator Data'!G71))/(J$3-J$4)*5,1))))</f>
        <v>4.7</v>
      </c>
      <c r="K74" s="165">
        <f>IF('Crisis Indicator Data'!G71="x","x",IF(LEN(E74)&gt;3,('Crisis Indicator Data'!G71/VLOOKUP('Impact of the crisis'!$C74,'Regional Crises'!$B$1:$R$66,5,FALSE)),'Crisis Indicator Data'!G71/VLOOKUP('Impact of the crisis'!$E74,'Country Indicator Data'!$B$4:$P$300,14,FALSE)))</f>
        <v>1</v>
      </c>
      <c r="L74" s="147">
        <f t="shared" si="28"/>
        <v>5</v>
      </c>
      <c r="M74" s="147">
        <f t="shared" si="29"/>
        <v>4.8499999999999996</v>
      </c>
      <c r="N74" s="147">
        <f t="shared" si="30"/>
        <v>4.9000000000000004</v>
      </c>
      <c r="O74" s="147">
        <f>IF('Crisis Indicator Data'!H71="x","x",IF('Crisis Indicator Data'!H71=0,0,IF(LOG('Crisis Indicator Data'!H71)&lt;O$4,0,IF(LOG('Crisis Indicator Data'!H71)&gt;O$3,5,ROUND(5-(O$3-LOG('Crisis Indicator Data'!H71))/(O$3-O$4)*5,1)))))</f>
        <v>4.8</v>
      </c>
      <c r="P74" s="165">
        <f>IF('Crisis Indicator Data'!H71="x","x",'Crisis Indicator Data'!H71/'Crisis Indicator Data'!G71)</f>
        <v>1</v>
      </c>
      <c r="Q74" s="147">
        <f t="shared" si="31"/>
        <v>5</v>
      </c>
      <c r="R74" s="147">
        <f t="shared" si="32"/>
        <v>4.9000000000000004</v>
      </c>
      <c r="S74" s="147">
        <f>IF('Crisis Indicator Data'!I71="x","x",IF('Crisis Indicator Data'!I71=0,0,IF(LOG('Crisis Indicator Data'!I71)&lt;S$4,0,IF(LOG('Crisis Indicator Data'!I71)&gt;S$3,5,ROUND(5-(S$3-LOG('Crisis Indicator Data'!I71))/(S$3-S$4)*5,1)))))</f>
        <v>4.7</v>
      </c>
      <c r="T74" s="165">
        <f>IF('Crisis Indicator Data'!H71="x","x",IF('Crisis Indicator Data'!I71="x","x",'Crisis Indicator Data'!I71/'Crisis Indicator Data'!H71))</f>
        <v>7.3538227888573601E-2</v>
      </c>
      <c r="U74" s="147">
        <f t="shared" si="33"/>
        <v>2.5</v>
      </c>
      <c r="V74" s="147">
        <f t="shared" si="34"/>
        <v>3.6</v>
      </c>
      <c r="W74" s="147">
        <f>IF('Crisis Indicator Data'!L71="x","x",IF('Crisis Indicator Data'!L71=0,0,IF(LOG('Crisis Indicator Data'!L71)&lt;W$4,0,IF(LOG('Crisis Indicator Data'!L71)&gt;W$3,5,ROUND(5-(W$3-LOG('Crisis Indicator Data'!L71))/(W$3-W$4)*5,1)))))</f>
        <v>4.7</v>
      </c>
      <c r="X74" s="166">
        <f>IF(OR('Crisis Indicator Data'!L71="x",'Crisis Indicator Data'!H71="x"),"x",'Crisis Indicator Data'!L71/'Crisis Indicator Data'!H71)</f>
        <v>7.5456616442188558E-5</v>
      </c>
      <c r="Y74" s="147">
        <f t="shared" si="35"/>
        <v>3.8</v>
      </c>
      <c r="Z74" s="147">
        <f t="shared" si="36"/>
        <v>4.3</v>
      </c>
      <c r="AA74" s="147">
        <f t="shared" si="37"/>
        <v>4</v>
      </c>
      <c r="AB74" s="167">
        <f t="shared" si="38"/>
        <v>4.5</v>
      </c>
    </row>
    <row r="75" spans="1:28">
      <c r="A75" s="172" t="str">
        <f>'Crisis Indicator Data'!A72</f>
        <v>Multiple crises in Myanmar</v>
      </c>
      <c r="B75" s="173" t="str">
        <f>'Crisis Indicator Data'!B72</f>
        <v>Conflict/ Violence,Earthquake</v>
      </c>
      <c r="C75" s="173" t="str">
        <f>'Crisis Indicator Data'!C72</f>
        <v>MMR001</v>
      </c>
      <c r="D75" s="173" t="str">
        <f>'Crisis Indicator Data'!D72</f>
        <v>Myanmar</v>
      </c>
      <c r="E75" s="174" t="str">
        <f>'Crisis Indicator Data'!E72</f>
        <v>MMR</v>
      </c>
      <c r="F75" s="168">
        <f>IF('Crisis Indicator Data'!F72="x","x",IF(LOG('Crisis Indicator Data'!F72)&lt;F$4,0,IF(LOG('Crisis Indicator Data'!F72)&gt;F$3,5,ROUND(5-(F$3-LOG('Crisis Indicator Data'!F72))/(F$3-F$4)*5,1))))</f>
        <v>4.7</v>
      </c>
      <c r="G75" s="165">
        <f>IF('Crisis Indicator Data'!F72="x","x",IF(LEN(E75)&gt;3,('Crisis Indicator Data'!F72/VLOOKUP('Impact of the crisis'!$C75,'Regional Crises'!$B$1:$R$66,4,FALSE)),'Crisis Indicator Data'!F72/VLOOKUP('Impact of the crisis'!$E75,'Country Indicator Data'!$B$4:$P$300,15,FALSE)))</f>
        <v>1.0366295371320882</v>
      </c>
      <c r="H75" s="147">
        <f t="shared" si="26"/>
        <v>5</v>
      </c>
      <c r="I75" s="147">
        <f t="shared" si="27"/>
        <v>4.8499999999999996</v>
      </c>
      <c r="J75" s="147">
        <f>IF('Crisis Indicator Data'!G72="x","x",IF(LOG('Crisis Indicator Data'!G72)&lt;J$4,0,IF(LOG('Crisis Indicator Data'!G72)&gt;J$3,5,ROUND(5-(J$3-LOG('Crisis Indicator Data'!G72))/(J$3-J$4)*5,1))))</f>
        <v>5</v>
      </c>
      <c r="K75" s="165">
        <f>IF('Crisis Indicator Data'!G72="x","x",IF(LEN(E75)&gt;3,('Crisis Indicator Data'!G72/VLOOKUP('Impact of the crisis'!$C75,'Regional Crises'!$B$1:$R$66,5,FALSE)),'Crisis Indicator Data'!G72/VLOOKUP('Impact of the crisis'!$E75,'Country Indicator Data'!$B$4:$P$300,14,FALSE)))</f>
        <v>1</v>
      </c>
      <c r="L75" s="147">
        <f t="shared" si="28"/>
        <v>5</v>
      </c>
      <c r="M75" s="147">
        <f t="shared" si="29"/>
        <v>5</v>
      </c>
      <c r="N75" s="147">
        <f t="shared" si="30"/>
        <v>4.9000000000000004</v>
      </c>
      <c r="O75" s="147">
        <f>IF('Crisis Indicator Data'!H72="x","x",IF('Crisis Indicator Data'!H72=0,0,IF(LOG('Crisis Indicator Data'!H72)&lt;O$4,0,IF(LOG('Crisis Indicator Data'!H72)&gt;O$3,5,ROUND(5-(O$3-LOG('Crisis Indicator Data'!H72))/(O$3-O$4)*5,1)))))</f>
        <v>5</v>
      </c>
      <c r="P75" s="165">
        <f>IF('Crisis Indicator Data'!H72="x","x",'Crisis Indicator Data'!H72/'Crisis Indicator Data'!G72)</f>
        <v>1</v>
      </c>
      <c r="Q75" s="147">
        <f t="shared" si="31"/>
        <v>5</v>
      </c>
      <c r="R75" s="147">
        <f t="shared" si="32"/>
        <v>5</v>
      </c>
      <c r="S75" s="147">
        <f>IF('Crisis Indicator Data'!I72="x","x",IF('Crisis Indicator Data'!I72=0,0,IF(LOG('Crisis Indicator Data'!I72)&lt;S$4,0,IF(LOG('Crisis Indicator Data'!I72)&gt;S$3,5,ROUND(5-(S$3-LOG('Crisis Indicator Data'!I72))/(S$3-S$4)*5,1)))))</f>
        <v>5</v>
      </c>
      <c r="T75" s="165">
        <f>IF('Crisis Indicator Data'!H72="x","x",IF('Crisis Indicator Data'!I72="x","x",'Crisis Indicator Data'!I72/'Crisis Indicator Data'!H72))</f>
        <v>9.3004490597810838E-2</v>
      </c>
      <c r="U75" s="147">
        <f t="shared" si="33"/>
        <v>3.1</v>
      </c>
      <c r="V75" s="147">
        <f t="shared" si="34"/>
        <v>4.0999999999999996</v>
      </c>
      <c r="W75" s="147">
        <f>IF('Crisis Indicator Data'!L72="x","x",IF('Crisis Indicator Data'!L72=0,0,IF(LOG('Crisis Indicator Data'!L72)&lt;W$4,0,IF(LOG('Crisis Indicator Data'!L72)&gt;W$3,5,ROUND(5-(W$3-LOG('Crisis Indicator Data'!L72))/(W$3-W$4)*5,1)))))</f>
        <v>5</v>
      </c>
      <c r="X75" s="166">
        <f>IF(OR('Crisis Indicator Data'!L72="x",'Crisis Indicator Data'!H72="x"),"x",'Crisis Indicator Data'!L72/'Crisis Indicator Data'!H72)</f>
        <v>1.938149031714847E-4</v>
      </c>
      <c r="Y75" s="147">
        <f t="shared" si="35"/>
        <v>5</v>
      </c>
      <c r="Z75" s="147">
        <f t="shared" si="36"/>
        <v>5</v>
      </c>
      <c r="AA75" s="147">
        <f t="shared" si="37"/>
        <v>4.5999999999999996</v>
      </c>
      <c r="AB75" s="167">
        <f t="shared" si="38"/>
        <v>4.8</v>
      </c>
    </row>
    <row r="76" spans="1:28">
      <c r="A76" s="172" t="str">
        <f>'Crisis Indicator Data'!A73</f>
        <v>Rakhine Conflict</v>
      </c>
      <c r="B76" s="173" t="str">
        <f>'Crisis Indicator Data'!B73</f>
        <v>Conflict/ Violence</v>
      </c>
      <c r="C76" s="173" t="str">
        <f>'Crisis Indicator Data'!C73</f>
        <v>MMR002</v>
      </c>
      <c r="D76" s="173" t="str">
        <f>'Crisis Indicator Data'!D73</f>
        <v>Myanmar</v>
      </c>
      <c r="E76" s="174" t="str">
        <f>'Crisis Indicator Data'!E73</f>
        <v>MMR</v>
      </c>
      <c r="F76" s="168">
        <f>IF('Crisis Indicator Data'!F73="x","x",IF(LOG('Crisis Indicator Data'!F73)&lt;F$4,0,IF(LOG('Crisis Indicator Data'!F73)&gt;F$3,5,ROUND(5-(F$3-LOG('Crisis Indicator Data'!F73))/(F$3-F$4)*5,1))))</f>
        <v>2.6</v>
      </c>
      <c r="G76" s="165">
        <f>IF('Crisis Indicator Data'!F73="x","x",IF(LEN(E76)&gt;3,('Crisis Indicator Data'!F73/VLOOKUP('Impact of the crisis'!$C76,'Regional Crises'!$B$1:$R$66,4,FALSE)),'Crisis Indicator Data'!F73/VLOOKUP('Impact of the crisis'!$E76,'Country Indicator Data'!$B$4:$P$300,15,FALSE)))</f>
        <v>5.6350069713637825E-2</v>
      </c>
      <c r="H76" s="147">
        <f t="shared" si="26"/>
        <v>0.2</v>
      </c>
      <c r="I76" s="147">
        <f t="shared" si="27"/>
        <v>1.4000000000000001</v>
      </c>
      <c r="J76" s="147">
        <f>IF('Crisis Indicator Data'!G73="x","x",IF(LOG('Crisis Indicator Data'!G73)&lt;J$4,0,IF(LOG('Crisis Indicator Data'!G73)&gt;J$3,5,ROUND(5-(J$3-LOG('Crisis Indicator Data'!G73))/(J$3-J$4)*5,1))))</f>
        <v>1.9</v>
      </c>
      <c r="K76" s="165">
        <f>IF('Crisis Indicator Data'!G73="x","x",IF(LEN(E76)&gt;3,('Crisis Indicator Data'!G73/VLOOKUP('Impact of the crisis'!$C76,'Regional Crises'!$B$1:$R$66,5,FALSE)),'Crisis Indicator Data'!G73/VLOOKUP('Impact of the crisis'!$E76,'Country Indicator Data'!$B$4:$P$300,14,FALSE)))</f>
        <v>6.4078725792871175E-2</v>
      </c>
      <c r="L76" s="147">
        <f t="shared" si="28"/>
        <v>0.3</v>
      </c>
      <c r="M76" s="147">
        <f t="shared" si="29"/>
        <v>1.0999999999999999</v>
      </c>
      <c r="N76" s="147">
        <f t="shared" si="30"/>
        <v>1.3</v>
      </c>
      <c r="O76" s="147">
        <f>IF('Crisis Indicator Data'!H73="x","x",IF('Crisis Indicator Data'!H73=0,0,IF(LOG('Crisis Indicator Data'!H73)&lt;O$4,0,IF(LOG('Crisis Indicator Data'!H73)&gt;O$3,5,ROUND(5-(O$3-LOG('Crisis Indicator Data'!H73))/(O$3-O$4)*5,1)))))</f>
        <v>3.4</v>
      </c>
      <c r="P76" s="165">
        <f>IF('Crisis Indicator Data'!H73="x","x",'Crisis Indicator Data'!H73/'Crisis Indicator Data'!G73)</f>
        <v>1</v>
      </c>
      <c r="Q76" s="147">
        <f t="shared" si="31"/>
        <v>5</v>
      </c>
      <c r="R76" s="147">
        <f t="shared" si="32"/>
        <v>4.2</v>
      </c>
      <c r="S76" s="147">
        <f>IF('Crisis Indicator Data'!I73="x","x",IF('Crisis Indicator Data'!I73=0,0,IF(LOG('Crisis Indicator Data'!I73)&lt;S$4,0,IF(LOG('Crisis Indicator Data'!I73)&gt;S$3,5,ROUND(5-(S$3-LOG('Crisis Indicator Data'!I73))/(S$3-S$4)*5,1)))))</f>
        <v>4.5</v>
      </c>
      <c r="T76" s="165">
        <f>IF('Crisis Indicator Data'!H73="x","x",IF('Crisis Indicator Data'!I73="x","x",'Crisis Indicator Data'!I73/'Crisis Indicator Data'!H73))</f>
        <v>0.37831918970709005</v>
      </c>
      <c r="U76" s="147">
        <f t="shared" si="33"/>
        <v>5</v>
      </c>
      <c r="V76" s="147">
        <f t="shared" si="34"/>
        <v>4.8</v>
      </c>
      <c r="W76" s="147">
        <f>IF('Crisis Indicator Data'!L73="x","x",IF('Crisis Indicator Data'!L73=0,0,IF(LOG('Crisis Indicator Data'!L73)&lt;W$4,0,IF(LOG('Crisis Indicator Data'!L73)&gt;W$3,5,ROUND(5-(W$3-LOG('Crisis Indicator Data'!L73))/(W$3-W$4)*5,1)))))</f>
        <v>4.0999999999999996</v>
      </c>
      <c r="X76" s="166">
        <f>IF(OR('Crisis Indicator Data'!L73="x",'Crisis Indicator Data'!H73="x"),"x",'Crisis Indicator Data'!L73/'Crisis Indicator Data'!H73)</f>
        <v>1.8970709006296195E-4</v>
      </c>
      <c r="Y76" s="147">
        <f t="shared" si="35"/>
        <v>5</v>
      </c>
      <c r="Z76" s="147">
        <f t="shared" si="36"/>
        <v>4.5999999999999996</v>
      </c>
      <c r="AA76" s="147">
        <f t="shared" si="37"/>
        <v>4.7</v>
      </c>
      <c r="AB76" s="167">
        <f t="shared" si="38"/>
        <v>4.5</v>
      </c>
    </row>
    <row r="77" spans="1:28">
      <c r="A77" s="172" t="str">
        <f>'Crisis Indicator Data'!A74</f>
        <v>Kachin and Shan Conflict</v>
      </c>
      <c r="B77" s="173" t="str">
        <f>'Crisis Indicator Data'!B74</f>
        <v>Conflict/ Violence</v>
      </c>
      <c r="C77" s="173" t="str">
        <f>'Crisis Indicator Data'!C74</f>
        <v>MMR003</v>
      </c>
      <c r="D77" s="173" t="str">
        <f>'Crisis Indicator Data'!D74</f>
        <v>Myanmar</v>
      </c>
      <c r="E77" s="174" t="str">
        <f>'Crisis Indicator Data'!E74</f>
        <v>MMR</v>
      </c>
      <c r="F77" s="168">
        <f>IF('Crisis Indicator Data'!F74="x","x",IF(LOG('Crisis Indicator Data'!F74)&lt;F$4,0,IF(LOG('Crisis Indicator Data'!F74)&gt;F$3,5,ROUND(5-(F$3-LOG('Crisis Indicator Data'!F74))/(F$3-F$4)*5,1))))</f>
        <v>3.6</v>
      </c>
      <c r="G77" s="165">
        <f>IF('Crisis Indicator Data'!F74="x","x",IF(LEN(E77)&gt;3,('Crisis Indicator Data'!F74/VLOOKUP('Impact of the crisis'!$C77,'Regional Crises'!$B$1:$R$66,4,FALSE)),'Crisis Indicator Data'!F74/VLOOKUP('Impact of the crisis'!$E77,'Country Indicator Data'!$B$4:$P$300,15,FALSE)))</f>
        <v>0.22921384466882191</v>
      </c>
      <c r="H77" s="147">
        <f t="shared" si="26"/>
        <v>1.1000000000000001</v>
      </c>
      <c r="I77" s="147">
        <f t="shared" si="27"/>
        <v>2.35</v>
      </c>
      <c r="J77" s="147">
        <f>IF('Crisis Indicator Data'!G74="x","x",IF(LOG('Crisis Indicator Data'!G74)&lt;J$4,0,IF(LOG('Crisis Indicator Data'!G74)&gt;J$3,5,ROUND(5-(J$3-LOG('Crisis Indicator Data'!G74))/(J$3-J$4)*5,1))))</f>
        <v>2.2999999999999998</v>
      </c>
      <c r="K77" s="165">
        <f>IF('Crisis Indicator Data'!G74="x","x",IF(LEN(E77)&gt;3,('Crisis Indicator Data'!G74/VLOOKUP('Impact of the crisis'!$C77,'Regional Crises'!$B$1:$R$66,5,FALSE)),'Crisis Indicator Data'!G74/VLOOKUP('Impact of the crisis'!$E77,'Country Indicator Data'!$B$4:$P$300,14,FALSE)))</f>
        <v>8.8531434184675836E-2</v>
      </c>
      <c r="L77" s="147">
        <f t="shared" si="28"/>
        <v>0.4</v>
      </c>
      <c r="M77" s="147">
        <f t="shared" si="29"/>
        <v>1.3499999999999999</v>
      </c>
      <c r="N77" s="147">
        <f t="shared" si="30"/>
        <v>1.9</v>
      </c>
      <c r="O77" s="147">
        <f>IF('Crisis Indicator Data'!H74="x","x",IF('Crisis Indicator Data'!H74=0,0,IF(LOG('Crisis Indicator Data'!H74)&lt;O$4,0,IF(LOG('Crisis Indicator Data'!H74)&gt;O$3,5,ROUND(5-(O$3-LOG('Crisis Indicator Data'!H74))/(O$3-O$4)*5,1)))))</f>
        <v>3.7</v>
      </c>
      <c r="P77" s="165">
        <f>IF('Crisis Indicator Data'!H74="x","x",'Crisis Indicator Data'!H74/'Crisis Indicator Data'!G74)</f>
        <v>1</v>
      </c>
      <c r="Q77" s="147">
        <f t="shared" si="31"/>
        <v>5</v>
      </c>
      <c r="R77" s="147">
        <f t="shared" si="32"/>
        <v>4.3499999999999996</v>
      </c>
      <c r="S77" s="147">
        <f>IF('Crisis Indicator Data'!I74="x","x",IF('Crisis Indicator Data'!I74=0,0,IF(LOG('Crisis Indicator Data'!I74)&lt;S$4,0,IF(LOG('Crisis Indicator Data'!I74)&gt;S$3,5,ROUND(5-(S$3-LOG('Crisis Indicator Data'!I74))/(S$3-S$4)*5,1)))))</f>
        <v>3.5</v>
      </c>
      <c r="T77" s="165">
        <f>IF('Crisis Indicator Data'!H74="x","x",IF('Crisis Indicator Data'!I74="x","x",'Crisis Indicator Data'!I74/'Crisis Indicator Data'!H74))</f>
        <v>6.0233802258767587E-2</v>
      </c>
      <c r="U77" s="147">
        <f t="shared" si="33"/>
        <v>2</v>
      </c>
      <c r="V77" s="147">
        <f t="shared" si="34"/>
        <v>2.8</v>
      </c>
      <c r="W77" s="147">
        <f>IF('Crisis Indicator Data'!L74="x","x",IF('Crisis Indicator Data'!L74=0,0,IF(LOG('Crisis Indicator Data'!L74)&lt;W$4,0,IF(LOG('Crisis Indicator Data'!L74)&gt;W$3,5,ROUND(5-(W$3-LOG('Crisis Indicator Data'!L74))/(W$3-W$4)*5,1)))))</f>
        <v>3.6</v>
      </c>
      <c r="X77" s="166">
        <f>IF(OR('Crisis Indicator Data'!L74="x",'Crisis Indicator Data'!H74="x"),"x",'Crisis Indicator Data'!L74/'Crisis Indicator Data'!H74)</f>
        <v>6.8357440063404007E-5</v>
      </c>
      <c r="Y77" s="147">
        <f t="shared" si="35"/>
        <v>3.4</v>
      </c>
      <c r="Z77" s="147">
        <f t="shared" si="36"/>
        <v>3.5</v>
      </c>
      <c r="AA77" s="147">
        <f t="shared" si="37"/>
        <v>3.2</v>
      </c>
      <c r="AB77" s="167">
        <f t="shared" si="38"/>
        <v>3.8</v>
      </c>
    </row>
    <row r="78" spans="1:28">
      <c r="A78" s="172" t="str">
        <f>'Crisis Indicator Data'!A75</f>
        <v>Post-coup conflict in Myanmar</v>
      </c>
      <c r="B78" s="173" t="str">
        <f>'Crisis Indicator Data'!B75</f>
        <v>Conflict/ Violence</v>
      </c>
      <c r="C78" s="173" t="str">
        <f>'Crisis Indicator Data'!C75</f>
        <v>MMR004</v>
      </c>
      <c r="D78" s="173" t="str">
        <f>'Crisis Indicator Data'!D75</f>
        <v>Myanmar</v>
      </c>
      <c r="E78" s="174" t="str">
        <f>'Crisis Indicator Data'!E75</f>
        <v>MMR</v>
      </c>
      <c r="F78" s="168">
        <f>IF('Crisis Indicator Data'!F75="x","x",IF(LOG('Crisis Indicator Data'!F75)&lt;F$4,0,IF(LOG('Crisis Indicator Data'!F75)&gt;F$3,5,ROUND(5-(F$3-LOG('Crisis Indicator Data'!F75))/(F$3-F$4)*5,1))))</f>
        <v>3.5</v>
      </c>
      <c r="G78" s="165">
        <f>IF('Crisis Indicator Data'!F75="x","x",IF(LEN(E78)&gt;3,('Crisis Indicator Data'!F75/VLOOKUP('Impact of the crisis'!$C78,'Regional Crises'!$B$1:$R$66,4,FALSE)),'Crisis Indicator Data'!F75/VLOOKUP('Impact of the crisis'!$E78,'Country Indicator Data'!$B$4:$P$300,15,FALSE)))</f>
        <v>0.18160019611748662</v>
      </c>
      <c r="H78" s="147">
        <f t="shared" si="26"/>
        <v>0.8</v>
      </c>
      <c r="I78" s="147">
        <f t="shared" si="27"/>
        <v>2.15</v>
      </c>
      <c r="J78" s="147">
        <f>IF('Crisis Indicator Data'!G75="x","x",IF(LOG('Crisis Indicator Data'!G75)&lt;J$4,0,IF(LOG('Crisis Indicator Data'!G75)&gt;J$3,5,ROUND(5-(J$3-LOG('Crisis Indicator Data'!G75))/(J$3-J$4)*5,1))))</f>
        <v>5</v>
      </c>
      <c r="K78" s="165">
        <f>IF('Crisis Indicator Data'!G75="x","x",IF(LEN(E78)&gt;3,('Crisis Indicator Data'!G75/VLOOKUP('Impact of the crisis'!$C78,'Regional Crises'!$B$1:$R$66,5,FALSE)),'Crisis Indicator Data'!G75/VLOOKUP('Impact of the crisis'!$E78,'Country Indicator Data'!$B$4:$P$300,14,FALSE)))</f>
        <v>0.54567779960707274</v>
      </c>
      <c r="L78" s="147">
        <f t="shared" si="28"/>
        <v>2.7</v>
      </c>
      <c r="M78" s="147">
        <f t="shared" si="29"/>
        <v>3.85</v>
      </c>
      <c r="N78" s="147">
        <f t="shared" si="30"/>
        <v>3.1</v>
      </c>
      <c r="O78" s="147">
        <f>IF('Crisis Indicator Data'!H75="x","x",IF('Crisis Indicator Data'!H75=0,0,IF(LOG('Crisis Indicator Data'!H75)&lt;O$4,0,IF(LOG('Crisis Indicator Data'!H75)&gt;O$3,5,ROUND(5-(O$3-LOG('Crisis Indicator Data'!H75))/(O$3-O$4)*5,1)))))</f>
        <v>5</v>
      </c>
      <c r="P78" s="165">
        <f>IF('Crisis Indicator Data'!H75="x","x",'Crisis Indicator Data'!H75/'Crisis Indicator Data'!G75)</f>
        <v>1</v>
      </c>
      <c r="Q78" s="147">
        <f t="shared" si="31"/>
        <v>5</v>
      </c>
      <c r="R78" s="147">
        <f t="shared" si="32"/>
        <v>5</v>
      </c>
      <c r="S78" s="147">
        <f>IF('Crisis Indicator Data'!I75="x","x",IF('Crisis Indicator Data'!I75=0,0,IF(LOG('Crisis Indicator Data'!I75)&lt;S$4,0,IF(LOG('Crisis Indicator Data'!I75)&gt;S$3,5,ROUND(5-(S$3-LOG('Crisis Indicator Data'!I75))/(S$3-S$4)*5,1)))))</f>
        <v>5</v>
      </c>
      <c r="T78" s="165">
        <f>IF('Crisis Indicator Data'!H75="x","x",IF('Crisis Indicator Data'!I75="x","x",'Crisis Indicator Data'!I75/'Crisis Indicator Data'!H75))</f>
        <v>0.11402211649736402</v>
      </c>
      <c r="U78" s="147">
        <f t="shared" si="33"/>
        <v>3.8</v>
      </c>
      <c r="V78" s="147">
        <f t="shared" si="34"/>
        <v>4.4000000000000004</v>
      </c>
      <c r="W78" s="147">
        <f>IF('Crisis Indicator Data'!L75="x","x",IF('Crisis Indicator Data'!L75=0,0,IF(LOG('Crisis Indicator Data'!L75)&lt;W$4,0,IF(LOG('Crisis Indicator Data'!L75)&gt;W$3,5,ROUND(5-(W$3-LOG('Crisis Indicator Data'!L75))/(W$3-W$4)*5,1)))))</f>
        <v>5</v>
      </c>
      <c r="X78" s="166">
        <f>IF(OR('Crisis Indicator Data'!L75="x",'Crisis Indicator Data'!H75="x"),"x",'Crisis Indicator Data'!L75/'Crisis Indicator Data'!H75)</f>
        <v>2.0432043204320432E-4</v>
      </c>
      <c r="Y78" s="147">
        <f t="shared" si="35"/>
        <v>5</v>
      </c>
      <c r="Z78" s="147">
        <f t="shared" si="36"/>
        <v>5</v>
      </c>
      <c r="AA78" s="147">
        <f t="shared" si="37"/>
        <v>4.7</v>
      </c>
      <c r="AB78" s="167">
        <f t="shared" si="38"/>
        <v>4.9000000000000004</v>
      </c>
    </row>
    <row r="79" spans="1:28">
      <c r="A79" s="172" t="str">
        <f>'Crisis Indicator Data'!A76</f>
        <v>2025 Earthquake in Myanmar</v>
      </c>
      <c r="B79" s="173" t="str">
        <f>'Crisis Indicator Data'!B76</f>
        <v>Earthquake</v>
      </c>
      <c r="C79" s="173" t="str">
        <f>'Crisis Indicator Data'!C76</f>
        <v>MMR007</v>
      </c>
      <c r="D79" s="173" t="str">
        <f>'Crisis Indicator Data'!D76</f>
        <v>Myanmar</v>
      </c>
      <c r="E79" s="174" t="str">
        <f>'Crisis Indicator Data'!E76</f>
        <v>MMR</v>
      </c>
      <c r="F79" s="168">
        <f>IF('Crisis Indicator Data'!F76="x","x",IF(LOG('Crisis Indicator Data'!F76)&lt;F$4,0,IF(LOG('Crisis Indicator Data'!F76)&gt;F$3,5,ROUND(5-(F$3-LOG('Crisis Indicator Data'!F76))/(F$3-F$4)*5,1))))</f>
        <v>4.3</v>
      </c>
      <c r="G79" s="165">
        <f>IF('Crisis Indicator Data'!F76="x","x",IF(LEN(E79)&gt;3,('Crisis Indicator Data'!F76/VLOOKUP('Impact of the crisis'!$C79,'Regional Crises'!$B$1:$R$66,4,FALSE)),'Crisis Indicator Data'!F76/VLOOKUP('Impact of the crisis'!$E79,'Country Indicator Data'!$B$4:$P$300,15,FALSE)))</f>
        <v>0.56946542663214184</v>
      </c>
      <c r="H79" s="147">
        <f t="shared" si="26"/>
        <v>2.8</v>
      </c>
      <c r="I79" s="147">
        <f t="shared" si="27"/>
        <v>3.55</v>
      </c>
      <c r="J79" s="147">
        <f>IF('Crisis Indicator Data'!G76="x","x",IF(LOG('Crisis Indicator Data'!G76)&lt;J$4,0,IF(LOG('Crisis Indicator Data'!G76)&gt;J$3,5,ROUND(5-(J$3-LOG('Crisis Indicator Data'!G76))/(J$3-J$4)*5,1))))</f>
        <v>4.0999999999999996</v>
      </c>
      <c r="K79" s="165">
        <f>IF('Crisis Indicator Data'!G76="x","x",IF(LEN(E79)&gt;3,('Crisis Indicator Data'!G76/VLOOKUP('Impact of the crisis'!$C79,'Regional Crises'!$B$1:$R$66,5,FALSE)),'Crisis Indicator Data'!G76/VLOOKUP('Impact of the crisis'!$E79,'Country Indicator Data'!$B$4:$P$300,14,FALSE)))</f>
        <v>0.3017120404153803</v>
      </c>
      <c r="L79" s="147">
        <f t="shared" si="28"/>
        <v>1.5</v>
      </c>
      <c r="M79" s="147">
        <f t="shared" si="29"/>
        <v>2.8</v>
      </c>
      <c r="N79" s="147">
        <f t="shared" si="30"/>
        <v>3.2</v>
      </c>
      <c r="O79" s="147">
        <f>IF('Crisis Indicator Data'!H76="x","x",IF('Crisis Indicator Data'!H76=0,0,IF(LOG('Crisis Indicator Data'!H76)&lt;O$4,0,IF(LOG('Crisis Indicator Data'!H76)&gt;O$3,5,ROUND(5-(O$3-LOG('Crisis Indicator Data'!H76))/(O$3-O$4)*5,1)))))</f>
        <v>4.5999999999999996</v>
      </c>
      <c r="P79" s="165">
        <f>IF('Crisis Indicator Data'!H76="x","x",'Crisis Indicator Data'!H76/'Crisis Indicator Data'!G76)</f>
        <v>1</v>
      </c>
      <c r="Q79" s="147">
        <f t="shared" si="31"/>
        <v>5</v>
      </c>
      <c r="R79" s="147">
        <f t="shared" si="32"/>
        <v>4.8</v>
      </c>
      <c r="S79" s="147">
        <f>IF('Crisis Indicator Data'!I76="x","x",IF('Crisis Indicator Data'!I76=0,0,IF(LOG('Crisis Indicator Data'!I76)&lt;S$4,0,IF(LOG('Crisis Indicator Data'!I76)&gt;S$3,5,ROUND(5-(S$3-LOG('Crisis Indicator Data'!I76))/(S$3-S$4)*5,1)))))</f>
        <v>2.6</v>
      </c>
      <c r="T79" s="165">
        <f>IF('Crisis Indicator Data'!H76="x","x",IF('Crisis Indicator Data'!I76="x","x",'Crisis Indicator Data'!I76/'Crisis Indicator Data'!H76))</f>
        <v>4.011627906976744E-3</v>
      </c>
      <c r="U79" s="147">
        <f t="shared" si="33"/>
        <v>0.1</v>
      </c>
      <c r="V79" s="147">
        <f t="shared" si="34"/>
        <v>1.4</v>
      </c>
      <c r="W79" s="147">
        <f>IF('Crisis Indicator Data'!L76="x","x",IF('Crisis Indicator Data'!L76=0,0,IF(LOG('Crisis Indicator Data'!L76)&lt;W$4,0,IF(LOG('Crisis Indicator Data'!L76)&gt;W$3,5,ROUND(5-(W$3-LOG('Crisis Indicator Data'!L76))/(W$3-W$4)*5,1)))))</f>
        <v>5</v>
      </c>
      <c r="X79" s="166">
        <f>IF(OR('Crisis Indicator Data'!L76="x",'Crisis Indicator Data'!H76="x"),"x",'Crisis Indicator Data'!L76/'Crisis Indicator Data'!H76)</f>
        <v>2.1249999999999999E-4</v>
      </c>
      <c r="Y79" s="147">
        <f t="shared" si="35"/>
        <v>5</v>
      </c>
      <c r="Z79" s="147">
        <f t="shared" si="36"/>
        <v>5</v>
      </c>
      <c r="AA79" s="147">
        <f t="shared" si="37"/>
        <v>3.8</v>
      </c>
      <c r="AB79" s="167">
        <f t="shared" si="38"/>
        <v>4.4000000000000004</v>
      </c>
    </row>
    <row r="80" spans="1:28">
      <c r="A80" s="172" t="str">
        <f>'Crisis Indicator Data'!A77</f>
        <v>Multiple Crises in Mozambique</v>
      </c>
      <c r="B80" s="173" t="str">
        <f>'Crisis Indicator Data'!B77</f>
        <v>Conflict/ Violence,Cyclone,Drought/drier conditions</v>
      </c>
      <c r="C80" s="173" t="str">
        <f>'Crisis Indicator Data'!C77</f>
        <v>MOZ001</v>
      </c>
      <c r="D80" s="173" t="str">
        <f>'Crisis Indicator Data'!D77</f>
        <v>Mozambique</v>
      </c>
      <c r="E80" s="174" t="str">
        <f>'Crisis Indicator Data'!E77</f>
        <v>MOZ</v>
      </c>
      <c r="F80" s="168">
        <f>IF('Crisis Indicator Data'!F77="x","x",IF(LOG('Crisis Indicator Data'!F77)&lt;F$4,0,IF(LOG('Crisis Indicator Data'!F77)&gt;F$3,5,ROUND(5-(F$3-LOG('Crisis Indicator Data'!F77))/(F$3-F$4)*5,1))))</f>
        <v>4.5</v>
      </c>
      <c r="G80" s="165">
        <f>IF('Crisis Indicator Data'!F77="x","x",IF(LEN(E80)&gt;3,('Crisis Indicator Data'!F77/VLOOKUP('Impact of the crisis'!$C80,'Regional Crises'!$B$1:$R$66,4,FALSE)),'Crisis Indicator Data'!F77/VLOOKUP('Impact of the crisis'!$E80,'Country Indicator Data'!$B$4:$P$300,15,FALSE)))</f>
        <v>0.62140059513212442</v>
      </c>
      <c r="H80" s="147">
        <f t="shared" si="26"/>
        <v>3.1</v>
      </c>
      <c r="I80" s="147">
        <f t="shared" si="27"/>
        <v>3.8</v>
      </c>
      <c r="J80" s="147">
        <f>IF('Crisis Indicator Data'!G77="x","x",IF(LOG('Crisis Indicator Data'!G77)&lt;J$4,0,IF(LOG('Crisis Indicator Data'!G77)&gt;J$3,5,ROUND(5-(J$3-LOG('Crisis Indicator Data'!G77))/(J$3-J$4)*5,1))))</f>
        <v>4.3</v>
      </c>
      <c r="K80" s="165">
        <f>IF('Crisis Indicator Data'!G77="x","x",IF(LEN(E80)&gt;3,('Crisis Indicator Data'!G77/VLOOKUP('Impact of the crisis'!$C80,'Regional Crises'!$B$1:$R$66,5,FALSE)),'Crisis Indicator Data'!G77/VLOOKUP('Impact of the crisis'!$E80,'Country Indicator Data'!$B$4:$P$300,14,FALSE)))</f>
        <v>0.56641894373958013</v>
      </c>
      <c r="L80" s="147">
        <f t="shared" si="28"/>
        <v>2.8</v>
      </c>
      <c r="M80" s="147">
        <f t="shared" si="29"/>
        <v>3.55</v>
      </c>
      <c r="N80" s="147">
        <f t="shared" si="30"/>
        <v>3.7</v>
      </c>
      <c r="O80" s="147">
        <f>IF('Crisis Indicator Data'!H77="x","x",IF('Crisis Indicator Data'!H77=0,0,IF(LOG('Crisis Indicator Data'!H77)&lt;O$4,0,IF(LOG('Crisis Indicator Data'!H77)&gt;O$3,5,ROUND(5-(O$3-LOG('Crisis Indicator Data'!H77))/(O$3-O$4)*5,1)))))</f>
        <v>3.9</v>
      </c>
      <c r="P80" s="165">
        <f>IF('Crisis Indicator Data'!H77="x","x",'Crisis Indicator Data'!H77/'Crisis Indicator Data'!G77)</f>
        <v>0.32526814666999254</v>
      </c>
      <c r="Q80" s="147">
        <f t="shared" si="31"/>
        <v>1.6</v>
      </c>
      <c r="R80" s="147">
        <f t="shared" si="32"/>
        <v>2.75</v>
      </c>
      <c r="S80" s="147">
        <f>IF('Crisis Indicator Data'!I77="x","x",IF('Crisis Indicator Data'!I77=0,0,IF(LOG('Crisis Indicator Data'!I77)&lt;S$4,0,IF(LOG('Crisis Indicator Data'!I77)&gt;S$3,5,ROUND(5-(S$3-LOG('Crisis Indicator Data'!I77))/(S$3-S$4)*5,1)))))</f>
        <v>4.4000000000000004</v>
      </c>
      <c r="T80" s="165">
        <f>IF('Crisis Indicator Data'!H77="x","x",IF('Crisis Indicator Data'!I77="x","x",'Crisis Indicator Data'!I77/'Crisis Indicator Data'!H77))</f>
        <v>0.18435582822085889</v>
      </c>
      <c r="U80" s="147">
        <f t="shared" si="33"/>
        <v>5</v>
      </c>
      <c r="V80" s="147">
        <f t="shared" si="34"/>
        <v>4.7</v>
      </c>
      <c r="W80" s="147">
        <f>IF('Crisis Indicator Data'!L77="x","x",IF('Crisis Indicator Data'!L77=0,0,IF(LOG('Crisis Indicator Data'!L77)&lt;W$4,0,IF(LOG('Crisis Indicator Data'!L77)&gt;W$3,5,ROUND(5-(W$3-LOG('Crisis Indicator Data'!L77))/(W$3-W$4)*5,1)))))</f>
        <v>3.3</v>
      </c>
      <c r="X80" s="166">
        <f>IF(OR('Crisis Indicator Data'!L77="x",'Crisis Indicator Data'!H77="x"),"x",'Crisis Indicator Data'!L77/'Crisis Indicator Data'!H77)</f>
        <v>2.9141104294478528E-5</v>
      </c>
      <c r="Y80" s="147">
        <f t="shared" si="35"/>
        <v>1.5</v>
      </c>
      <c r="Z80" s="147">
        <f t="shared" si="36"/>
        <v>2.4</v>
      </c>
      <c r="AA80" s="147">
        <f t="shared" si="37"/>
        <v>3.8</v>
      </c>
      <c r="AB80" s="167">
        <f t="shared" si="38"/>
        <v>3.3</v>
      </c>
    </row>
    <row r="81" spans="1:28">
      <c r="A81" s="172" t="str">
        <f>'Crisis Indicator Data'!A78</f>
        <v>Cabo Delgado Islamist Insurgency</v>
      </c>
      <c r="B81" s="173" t="str">
        <f>'Crisis Indicator Data'!B78</f>
        <v>Conflict/ Violence</v>
      </c>
      <c r="C81" s="173" t="str">
        <f>'Crisis Indicator Data'!C78</f>
        <v>MOZ004</v>
      </c>
      <c r="D81" s="173" t="str">
        <f>'Crisis Indicator Data'!D78</f>
        <v>Mozambique</v>
      </c>
      <c r="E81" s="174" t="str">
        <f>'Crisis Indicator Data'!E78</f>
        <v>MOZ</v>
      </c>
      <c r="F81" s="168">
        <f>IF('Crisis Indicator Data'!F78="x","x",IF(LOG('Crisis Indicator Data'!F78)&lt;F$4,0,IF(LOG('Crisis Indicator Data'!F78)&gt;F$3,5,ROUND(5-(F$3-LOG('Crisis Indicator Data'!F78))/(F$3-F$4)*5,1))))</f>
        <v>3.2</v>
      </c>
      <c r="G81" s="165">
        <f>IF('Crisis Indicator Data'!F78="x","x",IF(LEN(E81)&gt;3,('Crisis Indicator Data'!F78/VLOOKUP('Impact of the crisis'!$C81,'Regional Crises'!$B$1:$R$66,4,FALSE)),'Crisis Indicator Data'!F78/VLOOKUP('Impact of the crisis'!$E81,'Country Indicator Data'!$B$4:$P$300,15,FALSE)))</f>
        <v>9.9057707469671158E-2</v>
      </c>
      <c r="H81" s="147">
        <f t="shared" si="26"/>
        <v>0.4</v>
      </c>
      <c r="I81" s="147">
        <f t="shared" si="27"/>
        <v>1.8</v>
      </c>
      <c r="J81" s="147">
        <f>IF('Crisis Indicator Data'!G78="x","x",IF(LOG('Crisis Indicator Data'!G78)&lt;J$4,0,IF(LOG('Crisis Indicator Data'!G78)&gt;J$3,5,ROUND(5-(J$3-LOG('Crisis Indicator Data'!G78))/(J$3-J$4)*5,1))))</f>
        <v>1.5</v>
      </c>
      <c r="K81" s="165">
        <f>IF('Crisis Indicator Data'!G78="x","x",IF(LEN(E81)&gt;3,('Crisis Indicator Data'!G78/VLOOKUP('Impact of the crisis'!$C81,'Regional Crises'!$B$1:$R$66,5,FALSE)),'Crisis Indicator Data'!G78/VLOOKUP('Impact of the crisis'!$E81,'Country Indicator Data'!$B$4:$P$300,14,FALSE)))</f>
        <v>8.2172426460199496E-2</v>
      </c>
      <c r="L81" s="147">
        <f t="shared" si="28"/>
        <v>0.4</v>
      </c>
      <c r="M81" s="147">
        <f t="shared" si="29"/>
        <v>0.95</v>
      </c>
      <c r="N81" s="147">
        <f t="shared" si="30"/>
        <v>1.4</v>
      </c>
      <c r="O81" s="147">
        <f>IF('Crisis Indicator Data'!H78="x","x",IF('Crisis Indicator Data'!H78=0,0,IF(LOG('Crisis Indicator Data'!H78)&lt;O$4,0,IF(LOG('Crisis Indicator Data'!H78)&gt;O$3,5,ROUND(5-(O$3-LOG('Crisis Indicator Data'!H78))/(O$3-O$4)*5,1)))))</f>
        <v>3.3</v>
      </c>
      <c r="P81" s="165">
        <f>IF('Crisis Indicator Data'!H78="x","x",'Crisis Indicator Data'!H78/'Crisis Indicator Data'!G78)</f>
        <v>1</v>
      </c>
      <c r="Q81" s="147">
        <f t="shared" si="31"/>
        <v>5</v>
      </c>
      <c r="R81" s="147">
        <f t="shared" si="32"/>
        <v>4.1500000000000004</v>
      </c>
      <c r="S81" s="147">
        <f>IF('Crisis Indicator Data'!I78="x","x",IF('Crisis Indicator Data'!I78=0,0,IF(LOG('Crisis Indicator Data'!I78)&lt;S$4,0,IF(LOG('Crisis Indicator Data'!I78)&gt;S$3,5,ROUND(5-(S$3-LOG('Crisis Indicator Data'!I78))/(S$3-S$4)*5,1)))))</f>
        <v>4.4000000000000004</v>
      </c>
      <c r="T81" s="165">
        <f>IF('Crisis Indicator Data'!H78="x","x",IF('Crisis Indicator Data'!I78="x","x",'Crisis Indicator Data'!I78/'Crisis Indicator Data'!H78))</f>
        <v>0.40852819807427787</v>
      </c>
      <c r="U81" s="147">
        <f t="shared" si="33"/>
        <v>5</v>
      </c>
      <c r="V81" s="147">
        <f t="shared" si="34"/>
        <v>4.7</v>
      </c>
      <c r="W81" s="147">
        <f>IF('Crisis Indicator Data'!L78="x","x",IF('Crisis Indicator Data'!L78=0,0,IF(LOG('Crisis Indicator Data'!L78)&lt;W$4,0,IF(LOG('Crisis Indicator Data'!L78)&gt;W$3,5,ROUND(5-(W$3-LOG('Crisis Indicator Data'!L78))/(W$3-W$4)*5,1)))))</f>
        <v>3.2</v>
      </c>
      <c r="X81" s="166">
        <f>IF(OR('Crisis Indicator Data'!L78="x",'Crisis Indicator Data'!H78="x"),"x",'Crisis Indicator Data'!L78/'Crisis Indicator Data'!H78)</f>
        <v>5.6052269601100415E-5</v>
      </c>
      <c r="Y81" s="147">
        <f t="shared" si="35"/>
        <v>2.8</v>
      </c>
      <c r="Z81" s="147">
        <f t="shared" si="36"/>
        <v>3</v>
      </c>
      <c r="AA81" s="147">
        <f t="shared" si="37"/>
        <v>4</v>
      </c>
      <c r="AB81" s="167">
        <f t="shared" si="38"/>
        <v>4.0999999999999996</v>
      </c>
    </row>
    <row r="82" spans="1:28">
      <c r="A82" s="172" t="str">
        <f>'Crisis Indicator Data'!A79</f>
        <v>Drought in Mozambique</v>
      </c>
      <c r="B82" s="173" t="str">
        <f>'Crisis Indicator Data'!B79</f>
        <v>Drought/drier conditions</v>
      </c>
      <c r="C82" s="173" t="str">
        <f>'Crisis Indicator Data'!C79</f>
        <v>MOZ012</v>
      </c>
      <c r="D82" s="173" t="str">
        <f>'Crisis Indicator Data'!D79</f>
        <v>Mozambique</v>
      </c>
      <c r="E82" s="174" t="str">
        <f>'Crisis Indicator Data'!E79</f>
        <v>MOZ</v>
      </c>
      <c r="F82" s="168">
        <f>IF('Crisis Indicator Data'!F79="x","x",IF(LOG('Crisis Indicator Data'!F79)&lt;F$4,0,IF(LOG('Crisis Indicator Data'!F79)&gt;F$3,5,ROUND(5-(F$3-LOG('Crisis Indicator Data'!F79))/(F$3-F$4)*5,1))))</f>
        <v>4</v>
      </c>
      <c r="G82" s="165">
        <f>IF('Crisis Indicator Data'!F79="x","x",IF(LEN(E82)&gt;3,('Crisis Indicator Data'!F79/VLOOKUP('Impact of the crisis'!$C82,'Regional Crises'!$B$1:$R$66,4,FALSE)),'Crisis Indicator Data'!F79/VLOOKUP('Impact of the crisis'!$E82,'Country Indicator Data'!$B$4:$P$300,15,FALSE)))</f>
        <v>0.31327093771459091</v>
      </c>
      <c r="H82" s="147">
        <f t="shared" si="26"/>
        <v>1.5</v>
      </c>
      <c r="I82" s="147">
        <f t="shared" si="27"/>
        <v>2.75</v>
      </c>
      <c r="J82" s="147">
        <f>IF('Crisis Indicator Data'!G79="x","x",IF(LOG('Crisis Indicator Data'!G79)&lt;J$4,0,IF(LOG('Crisis Indicator Data'!G79)&gt;J$3,5,ROUND(5-(J$3-LOG('Crisis Indicator Data'!G79))/(J$3-J$4)*5,1))))</f>
        <v>2.4</v>
      </c>
      <c r="K82" s="165">
        <f>IF('Crisis Indicator Data'!G79="x","x",IF(LEN(E82)&gt;3,('Crisis Indicator Data'!G79/VLOOKUP('Impact of the crisis'!$C82,'Regional Crises'!$B$1:$R$66,5,FALSE)),'Crisis Indicator Data'!G79/VLOOKUP('Impact of the crisis'!$E82,'Country Indicator Data'!$B$4:$P$300,14,FALSE)))</f>
        <v>0.14606233575404787</v>
      </c>
      <c r="L82" s="147">
        <f t="shared" si="28"/>
        <v>0.7</v>
      </c>
      <c r="M82" s="147">
        <f t="shared" si="29"/>
        <v>1.5499999999999998</v>
      </c>
      <c r="N82" s="147">
        <f t="shared" si="30"/>
        <v>2.2000000000000002</v>
      </c>
      <c r="O82" s="147">
        <f>IF('Crisis Indicator Data'!H79="x","x",IF('Crisis Indicator Data'!H79=0,0,IF(LOG('Crisis Indicator Data'!H79)&lt;O$4,0,IF(LOG('Crisis Indicator Data'!H79)&gt;O$3,5,ROUND(5-(O$3-LOG('Crisis Indicator Data'!H79))/(O$3-O$4)*5,1)))))</f>
        <v>3.4</v>
      </c>
      <c r="P82" s="165">
        <f>IF('Crisis Indicator Data'!H79="x","x",'Crisis Indicator Data'!H79/'Crisis Indicator Data'!G79)</f>
        <v>0.67943509382859357</v>
      </c>
      <c r="Q82" s="147">
        <f t="shared" si="31"/>
        <v>3.4</v>
      </c>
      <c r="R82" s="147">
        <f t="shared" si="32"/>
        <v>3.4</v>
      </c>
      <c r="S82" s="147">
        <f>IF('Crisis Indicator Data'!I79="x","x",IF('Crisis Indicator Data'!I79=0,0,IF(LOG('Crisis Indicator Data'!I79)&lt;S$4,0,IF(LOG('Crisis Indicator Data'!I79)&gt;S$3,5,ROUND(5-(S$3-LOG('Crisis Indicator Data'!I79))/(S$3-S$4)*5,1)))))</f>
        <v>0.4</v>
      </c>
      <c r="T82" s="165">
        <f>IF('Crisis Indicator Data'!H79="x","x",IF('Crisis Indicator Data'!I79="x","x",'Crisis Indicator Data'!I79/'Crisis Indicator Data'!H79))</f>
        <v>5.6947608200455578E-4</v>
      </c>
      <c r="U82" s="147">
        <f t="shared" si="33"/>
        <v>0</v>
      </c>
      <c r="V82" s="147">
        <f t="shared" si="34"/>
        <v>0.2</v>
      </c>
      <c r="W82" s="147" t="str">
        <f>IF('Crisis Indicator Data'!L79="x","x",IF('Crisis Indicator Data'!L79=0,0,IF(LOG('Crisis Indicator Data'!L79)&lt;W$4,0,IF(LOG('Crisis Indicator Data'!L79)&gt;W$3,5,ROUND(5-(W$3-LOG('Crisis Indicator Data'!L79))/(W$3-W$4)*5,1)))))</f>
        <v>x</v>
      </c>
      <c r="X82" s="166" t="str">
        <f>IF(OR('Crisis Indicator Data'!L79="x",'Crisis Indicator Data'!H79="x"),"x",'Crisis Indicator Data'!L79/'Crisis Indicator Data'!H79)</f>
        <v>x</v>
      </c>
      <c r="Y82" s="147" t="str">
        <f t="shared" si="35"/>
        <v>x</v>
      </c>
      <c r="Z82" s="147" t="str">
        <f t="shared" si="36"/>
        <v>x</v>
      </c>
      <c r="AA82" s="147">
        <f t="shared" si="37"/>
        <v>0.2</v>
      </c>
      <c r="AB82" s="167">
        <f t="shared" si="38"/>
        <v>2.1</v>
      </c>
    </row>
    <row r="83" spans="1:28">
      <c r="A83" s="172" t="str">
        <f>'Crisis Indicator Data'!A80</f>
        <v xml:space="preserve">2025 Cyclone season </v>
      </c>
      <c r="B83" s="173" t="str">
        <f>'Crisis Indicator Data'!B80</f>
        <v>Cyclone</v>
      </c>
      <c r="C83" s="173" t="str">
        <f>'Crisis Indicator Data'!C80</f>
        <v>MOZ013</v>
      </c>
      <c r="D83" s="173" t="str">
        <f>'Crisis Indicator Data'!D80</f>
        <v>Mozambique</v>
      </c>
      <c r="E83" s="174" t="str">
        <f>'Crisis Indicator Data'!E80</f>
        <v>MOZ</v>
      </c>
      <c r="F83" s="168">
        <f>IF('Crisis Indicator Data'!F80="x","x",IF(LOG('Crisis Indicator Data'!F80)&lt;F$4,0,IF(LOG('Crisis Indicator Data'!F80)&gt;F$3,5,ROUND(5-(F$3-LOG('Crisis Indicator Data'!F80))/(F$3-F$4)*5,1))))</f>
        <v>4.5999999999999996</v>
      </c>
      <c r="G83" s="165">
        <f>IF('Crisis Indicator Data'!F80="x","x",IF(LEN(E83)&gt;3,('Crisis Indicator Data'!F80/VLOOKUP('Impact of the crisis'!$C83,'Regional Crises'!$B$1:$R$66,4,FALSE)),'Crisis Indicator Data'!F80/VLOOKUP('Impact of the crisis'!$E83,'Country Indicator Data'!$B$4:$P$300,15,FALSE)))</f>
        <v>0.77893003382588566</v>
      </c>
      <c r="H83" s="147">
        <f t="shared" si="26"/>
        <v>3.9</v>
      </c>
      <c r="I83" s="147">
        <f t="shared" si="27"/>
        <v>4.25</v>
      </c>
      <c r="J83" s="147">
        <f>IF('Crisis Indicator Data'!G80="x","x",IF(LOG('Crisis Indicator Data'!G80)&lt;J$4,0,IF(LOG('Crisis Indicator Data'!G80)&gt;J$3,5,ROUND(5-(J$3-LOG('Crisis Indicator Data'!G80))/(J$3-J$4)*5,1))))</f>
        <v>4.8</v>
      </c>
      <c r="K83" s="165">
        <f>IF('Crisis Indicator Data'!G80="x","x",IF(LEN(E83)&gt;3,('Crisis Indicator Data'!G80/VLOOKUP('Impact of the crisis'!$C83,'Regional Crises'!$B$1:$R$66,5,FALSE)),'Crisis Indicator Data'!G80/VLOOKUP('Impact of the crisis'!$E83,'Country Indicator Data'!$B$4:$P$300,14,FALSE)))</f>
        <v>0.76636808047698435</v>
      </c>
      <c r="L83" s="147">
        <f t="shared" si="28"/>
        <v>3.8</v>
      </c>
      <c r="M83" s="147">
        <f t="shared" si="29"/>
        <v>4.3</v>
      </c>
      <c r="N83" s="147">
        <f t="shared" si="30"/>
        <v>4.3</v>
      </c>
      <c r="O83" s="147">
        <f>IF('Crisis Indicator Data'!H80="x","x",IF('Crisis Indicator Data'!H80=0,0,IF(LOG('Crisis Indicator Data'!H80)&lt;O$4,0,IF(LOG('Crisis Indicator Data'!H80)&gt;O$3,5,ROUND(5-(O$3-LOG('Crisis Indicator Data'!H80))/(O$3-O$4)*5,1)))))</f>
        <v>2.9</v>
      </c>
      <c r="P83" s="165">
        <f>IF('Crisis Indicator Data'!H80="x","x",'Crisis Indicator Data'!H80/'Crisis Indicator Data'!G80)</f>
        <v>6.2165849341838428E-2</v>
      </c>
      <c r="Q83" s="147">
        <f t="shared" si="31"/>
        <v>0.3</v>
      </c>
      <c r="R83" s="147">
        <f t="shared" si="32"/>
        <v>1.5999999999999999</v>
      </c>
      <c r="S83" s="147">
        <f>IF('Crisis Indicator Data'!I80="x","x",IF('Crisis Indicator Data'!I80=0,0,IF(LOG('Crisis Indicator Data'!I80)&lt;S$4,0,IF(LOG('Crisis Indicator Data'!I80)&gt;S$3,5,ROUND(5-(S$3-LOG('Crisis Indicator Data'!I80))/(S$3-S$4)*5,1)))))</f>
        <v>3.8</v>
      </c>
      <c r="T83" s="165">
        <f>IF('Crisis Indicator Data'!H80="x","x",IF('Crisis Indicator Data'!I80="x","x",'Crisis Indicator Data'!I80/'Crisis Indicator Data'!H80))</f>
        <v>0.27283511269276395</v>
      </c>
      <c r="U83" s="147">
        <f t="shared" si="33"/>
        <v>5</v>
      </c>
      <c r="V83" s="147">
        <f t="shared" si="34"/>
        <v>4.4000000000000004</v>
      </c>
      <c r="W83" s="147">
        <f>IF('Crisis Indicator Data'!L80="x","x",IF('Crisis Indicator Data'!L80=0,0,IF(LOG('Crisis Indicator Data'!L80)&lt;W$4,0,IF(LOG('Crisis Indicator Data'!L80)&gt;W$3,5,ROUND(5-(W$3-LOG('Crisis Indicator Data'!L80))/(W$3-W$4)*5,1)))))</f>
        <v>3.1</v>
      </c>
      <c r="X83" s="166">
        <f>IF(OR('Crisis Indicator Data'!L80="x",'Crisis Indicator Data'!H80="x"),"x",'Crisis Indicator Data'!L80/'Crisis Indicator Data'!H80)</f>
        <v>8.7188612099644129E-5</v>
      </c>
      <c r="Y83" s="147">
        <f t="shared" si="35"/>
        <v>4.4000000000000004</v>
      </c>
      <c r="Z83" s="147">
        <f t="shared" si="36"/>
        <v>3.8</v>
      </c>
      <c r="AA83" s="147">
        <f t="shared" si="37"/>
        <v>4.0999999999999996</v>
      </c>
      <c r="AB83" s="167">
        <f t="shared" si="38"/>
        <v>3.1</v>
      </c>
    </row>
    <row r="84" spans="1:28">
      <c r="A84" s="172" t="str">
        <f>'Crisis Indicator Data'!A81</f>
        <v>Refugees from Mali in Mauritania</v>
      </c>
      <c r="B84" s="173" t="str">
        <f>'Crisis Indicator Data'!B81</f>
        <v>International Displacement</v>
      </c>
      <c r="C84" s="173" t="str">
        <f>'Crisis Indicator Data'!C81</f>
        <v>MRT002</v>
      </c>
      <c r="D84" s="173" t="str">
        <f>'Crisis Indicator Data'!D81</f>
        <v>Mauritania</v>
      </c>
      <c r="E84" s="174" t="str">
        <f>'Crisis Indicator Data'!E81</f>
        <v>MRT</v>
      </c>
      <c r="F84" s="168">
        <f>IF('Crisis Indicator Data'!F81="x","x",IF(LOG('Crisis Indicator Data'!F81)&lt;F$4,0,IF(LOG('Crisis Indicator Data'!F81)&gt;F$3,5,ROUND(5-(F$3-LOG('Crisis Indicator Data'!F81))/(F$3-F$4)*5,1))))</f>
        <v>3.9</v>
      </c>
      <c r="G84" s="165">
        <f>IF('Crisis Indicator Data'!F81="x","x",IF(LEN(E84)&gt;3,('Crisis Indicator Data'!F81/VLOOKUP('Impact of the crisis'!$C84,'Regional Crises'!$B$1:$R$66,4,FALSE)),'Crisis Indicator Data'!F81/VLOOKUP('Impact of the crisis'!$E84,'Country Indicator Data'!$B$4:$P$300,15,FALSE)))</f>
        <v>0.19986416998156592</v>
      </c>
      <c r="H84" s="147">
        <f t="shared" si="26"/>
        <v>0.9</v>
      </c>
      <c r="I84" s="147">
        <f t="shared" si="27"/>
        <v>2.4</v>
      </c>
      <c r="J84" s="147">
        <f>IF('Crisis Indicator Data'!G81="x","x",IF(LOG('Crisis Indicator Data'!G81)&lt;J$4,0,IF(LOG('Crisis Indicator Data'!G81)&gt;J$3,5,ROUND(5-(J$3-LOG('Crisis Indicator Data'!G81))/(J$3-J$4)*5,1))))</f>
        <v>1.2</v>
      </c>
      <c r="K84" s="165">
        <f>IF('Crisis Indicator Data'!G81="x","x",IF(LEN(E84)&gt;3,('Crisis Indicator Data'!G81/VLOOKUP('Impact of the crisis'!$C84,'Regional Crises'!$B$1:$R$66,5,FALSE)),'Crisis Indicator Data'!G81/VLOOKUP('Impact of the crisis'!$E84,'Country Indicator Data'!$B$4:$P$300,14,FALSE)))</f>
        <v>0.42529823896989205</v>
      </c>
      <c r="L84" s="147">
        <f t="shared" si="28"/>
        <v>2.1</v>
      </c>
      <c r="M84" s="147">
        <f t="shared" si="29"/>
        <v>1.65</v>
      </c>
      <c r="N84" s="147">
        <f t="shared" si="30"/>
        <v>2</v>
      </c>
      <c r="O84" s="147">
        <f>IF('Crisis Indicator Data'!H81="x","x",IF('Crisis Indicator Data'!H81=0,0,IF(LOG('Crisis Indicator Data'!H81)&lt;O$4,0,IF(LOG('Crisis Indicator Data'!H81)&gt;O$3,5,ROUND(5-(O$3-LOG('Crisis Indicator Data'!H81))/(O$3-O$4)*5,1)))))</f>
        <v>1.8</v>
      </c>
      <c r="P84" s="165">
        <f>IF('Crisis Indicator Data'!H81="x","x",'Crisis Indicator Data'!H81/'Crisis Indicator Data'!G81)</f>
        <v>0.16562778272484416</v>
      </c>
      <c r="Q84" s="147">
        <f t="shared" si="31"/>
        <v>0.8</v>
      </c>
      <c r="R84" s="147">
        <f t="shared" si="32"/>
        <v>1.3</v>
      </c>
      <c r="S84" s="147">
        <f>IF('Crisis Indicator Data'!I81="x","x",IF('Crisis Indicator Data'!I81=0,0,IF(LOG('Crisis Indicator Data'!I81)&lt;S$4,0,IF(LOG('Crisis Indicator Data'!I81)&gt;S$3,5,ROUND(5-(S$3-LOG('Crisis Indicator Data'!I81))/(S$3-S$4)*5,1)))))</f>
        <v>3.1</v>
      </c>
      <c r="T84" s="165">
        <f>IF('Crisis Indicator Data'!H81="x","x",IF('Crisis Indicator Data'!I81="x","x",'Crisis Indicator Data'!I81/'Crisis Indicator Data'!H81))</f>
        <v>0.41397849462365593</v>
      </c>
      <c r="U84" s="147">
        <f t="shared" si="33"/>
        <v>5</v>
      </c>
      <c r="V84" s="147">
        <f t="shared" si="34"/>
        <v>4.0999999999999996</v>
      </c>
      <c r="W84" s="147">
        <f>IF('Crisis Indicator Data'!L81="x","x",IF('Crisis Indicator Data'!L81=0,0,IF(LOG('Crisis Indicator Data'!L81)&lt;W$4,0,IF(LOG('Crisis Indicator Data'!L81)&gt;W$3,5,ROUND(5-(W$3-LOG('Crisis Indicator Data'!L81))/(W$3-W$4)*5,1)))))</f>
        <v>0</v>
      </c>
      <c r="X84" s="166">
        <f>IF(OR('Crisis Indicator Data'!L81="x",'Crisis Indicator Data'!H81="x"),"x",'Crisis Indicator Data'!L81/'Crisis Indicator Data'!H81)</f>
        <v>0</v>
      </c>
      <c r="Y84" s="147">
        <f t="shared" si="35"/>
        <v>0</v>
      </c>
      <c r="Z84" s="147">
        <f t="shared" si="36"/>
        <v>0</v>
      </c>
      <c r="AA84" s="147">
        <f t="shared" si="37"/>
        <v>2.6</v>
      </c>
      <c r="AB84" s="167">
        <f t="shared" si="38"/>
        <v>2</v>
      </c>
    </row>
    <row r="85" spans="1:28">
      <c r="A85" s="172" t="str">
        <f>'Crisis Indicator Data'!A82</f>
        <v>Food Security in Mauritania</v>
      </c>
      <c r="B85" s="173" t="str">
        <f>'Crisis Indicator Data'!B82</f>
        <v>Drought/drier conditions</v>
      </c>
      <c r="C85" s="173" t="str">
        <f>'Crisis Indicator Data'!C82</f>
        <v>MRT003</v>
      </c>
      <c r="D85" s="173" t="str">
        <f>'Crisis Indicator Data'!D82</f>
        <v>Mauritania</v>
      </c>
      <c r="E85" s="174" t="str">
        <f>'Crisis Indicator Data'!E82</f>
        <v>MRT</v>
      </c>
      <c r="F85" s="168">
        <f>IF('Crisis Indicator Data'!F82="x","x",IF(LOG('Crisis Indicator Data'!F82)&lt;F$4,0,IF(LOG('Crisis Indicator Data'!F82)&gt;F$3,5,ROUND(5-(F$3-LOG('Crisis Indicator Data'!F82))/(F$3-F$4)*5,1))))</f>
        <v>5</v>
      </c>
      <c r="G85" s="165">
        <f>IF('Crisis Indicator Data'!F82="x","x",IF(LEN(E85)&gt;3,('Crisis Indicator Data'!F82/VLOOKUP('Impact of the crisis'!$C85,'Regional Crises'!$B$1:$R$66,4,FALSE)),'Crisis Indicator Data'!F82/VLOOKUP('Impact of the crisis'!$E85,'Country Indicator Data'!$B$4:$P$300,15,FALSE)))</f>
        <v>1</v>
      </c>
      <c r="H85" s="147">
        <f t="shared" si="26"/>
        <v>5</v>
      </c>
      <c r="I85" s="147">
        <f t="shared" si="27"/>
        <v>5</v>
      </c>
      <c r="J85" s="147">
        <f>IF('Crisis Indicator Data'!G82="x","x",IF(LOG('Crisis Indicator Data'!G82)&lt;J$4,0,IF(LOG('Crisis Indicator Data'!G82)&gt;J$3,5,ROUND(5-(J$3-LOG('Crisis Indicator Data'!G82))/(J$3-J$4)*5,1))))</f>
        <v>2.2000000000000002</v>
      </c>
      <c r="K85" s="165">
        <f>IF('Crisis Indicator Data'!G82="x","x",IF(LEN(E85)&gt;3,('Crisis Indicator Data'!G82/VLOOKUP('Impact of the crisis'!$C85,'Regional Crises'!$B$1:$R$66,5,FALSE)),'Crisis Indicator Data'!G82/VLOOKUP('Impact of the crisis'!$E85,'Country Indicator Data'!$B$4:$P$300,14,FALSE)))</f>
        <v>0.86763870479075933</v>
      </c>
      <c r="L85" s="147">
        <f t="shared" si="28"/>
        <v>4.3</v>
      </c>
      <c r="M85" s="147">
        <f t="shared" si="29"/>
        <v>3.25</v>
      </c>
      <c r="N85" s="147">
        <f t="shared" si="30"/>
        <v>4.3</v>
      </c>
      <c r="O85" s="147">
        <f>IF('Crisis Indicator Data'!H82="x","x",IF('Crisis Indicator Data'!H82=0,0,IF(LOG('Crisis Indicator Data'!H82)&lt;O$4,0,IF(LOG('Crisis Indicator Data'!H82)&gt;O$3,5,ROUND(5-(O$3-LOG('Crisis Indicator Data'!H82))/(O$3-O$4)*5,1)))))</f>
        <v>2.7</v>
      </c>
      <c r="P85" s="165">
        <f>IF('Crisis Indicator Data'!H82="x","x",'Crisis Indicator Data'!H82/'Crisis Indicator Data'!G82)</f>
        <v>0.30292448712352682</v>
      </c>
      <c r="Q85" s="147">
        <f t="shared" si="31"/>
        <v>1.5</v>
      </c>
      <c r="R85" s="147">
        <f t="shared" si="32"/>
        <v>2.1</v>
      </c>
      <c r="S85" s="147" t="str">
        <f>IF('Crisis Indicator Data'!I82="x","x",IF('Crisis Indicator Data'!I82=0,0,IF(LOG('Crisis Indicator Data'!I82)&lt;S$4,0,IF(LOG('Crisis Indicator Data'!I82)&gt;S$3,5,ROUND(5-(S$3-LOG('Crisis Indicator Data'!I82))/(S$3-S$4)*5,1)))))</f>
        <v>x</v>
      </c>
      <c r="T85" s="165" t="str">
        <f>IF('Crisis Indicator Data'!H82="x","x",IF('Crisis Indicator Data'!I82="x","x",'Crisis Indicator Data'!I82/'Crisis Indicator Data'!H82))</f>
        <v>x</v>
      </c>
      <c r="U85" s="147" t="str">
        <f t="shared" si="33"/>
        <v>x</v>
      </c>
      <c r="V85" s="147" t="str">
        <f t="shared" si="34"/>
        <v>x</v>
      </c>
      <c r="W85" s="147">
        <f>IF('Crisis Indicator Data'!L82="x","x",IF('Crisis Indicator Data'!L82=0,0,IF(LOG('Crisis Indicator Data'!L82)&lt;W$4,0,IF(LOG('Crisis Indicator Data'!L82)&gt;W$3,5,ROUND(5-(W$3-LOG('Crisis Indicator Data'!L82))/(W$3-W$4)*5,1)))))</f>
        <v>0</v>
      </c>
      <c r="X85" s="166">
        <f>IF(OR('Crisis Indicator Data'!L82="x",'Crisis Indicator Data'!H82="x"),"x",'Crisis Indicator Data'!L82/'Crisis Indicator Data'!H82)</f>
        <v>0</v>
      </c>
      <c r="Y85" s="147">
        <f t="shared" si="35"/>
        <v>0</v>
      </c>
      <c r="Z85" s="147">
        <f t="shared" si="36"/>
        <v>0</v>
      </c>
      <c r="AA85" s="147">
        <f t="shared" si="37"/>
        <v>0</v>
      </c>
      <c r="AB85" s="167">
        <f t="shared" si="38"/>
        <v>1.2</v>
      </c>
    </row>
    <row r="86" spans="1:28">
      <c r="A86" s="172" t="str">
        <f>'Crisis Indicator Data'!A83</f>
        <v>Complex crisis in Malawi</v>
      </c>
      <c r="B86" s="173" t="str">
        <f>'Crisis Indicator Data'!B83</f>
        <v>Drought/drier conditions,Cyclone</v>
      </c>
      <c r="C86" s="173" t="str">
        <f>'Crisis Indicator Data'!C83</f>
        <v>MWI002</v>
      </c>
      <c r="D86" s="173" t="str">
        <f>'Crisis Indicator Data'!D83</f>
        <v>Malawi</v>
      </c>
      <c r="E86" s="174" t="str">
        <f>'Crisis Indicator Data'!E83</f>
        <v>MWI</v>
      </c>
      <c r="F86" s="168">
        <f>IF('Crisis Indicator Data'!F83="x","x",IF(LOG('Crisis Indicator Data'!F83)&lt;F$4,0,IF(LOG('Crisis Indicator Data'!F83)&gt;F$3,5,ROUND(5-(F$3-LOG('Crisis Indicator Data'!F83))/(F$3-F$4)*5,1))))</f>
        <v>3.3</v>
      </c>
      <c r="G86" s="165">
        <f>IF('Crisis Indicator Data'!F83="x","x",IF(LEN(E86)&gt;3,('Crisis Indicator Data'!F83/VLOOKUP('Impact of the crisis'!$C86,'Regional Crises'!$B$1:$R$66,4,FALSE)),'Crisis Indicator Data'!F83/VLOOKUP('Impact of the crisis'!$E86,'Country Indicator Data'!$B$4:$P$300,15,FALSE)))</f>
        <v>0.9978786593126856</v>
      </c>
      <c r="H86" s="147">
        <f t="shared" si="26"/>
        <v>5</v>
      </c>
      <c r="I86" s="147">
        <f t="shared" si="27"/>
        <v>4.1500000000000004</v>
      </c>
      <c r="J86" s="147">
        <f>IF('Crisis Indicator Data'!G83="x","x",IF(LOG('Crisis Indicator Data'!G83)&lt;J$4,0,IF(LOG('Crisis Indicator Data'!G83)&gt;J$3,5,ROUND(5-(J$3-LOG('Crisis Indicator Data'!G83))/(J$3-J$4)*5,1))))</f>
        <v>4.5</v>
      </c>
      <c r="K86" s="165">
        <f>IF('Crisis Indicator Data'!G83="x","x",IF(LEN(E86)&gt;3,('Crisis Indicator Data'!G83/VLOOKUP('Impact of the crisis'!$C86,'Regional Crises'!$B$1:$R$66,5,FALSE)),'Crisis Indicator Data'!G83/VLOOKUP('Impact of the crisis'!$E86,'Country Indicator Data'!$B$4:$P$300,14,FALSE)))</f>
        <v>1</v>
      </c>
      <c r="L86" s="147">
        <f t="shared" si="28"/>
        <v>5</v>
      </c>
      <c r="M86" s="147">
        <f t="shared" si="29"/>
        <v>4.75</v>
      </c>
      <c r="N86" s="147">
        <f t="shared" si="30"/>
        <v>4.5</v>
      </c>
      <c r="O86" s="147">
        <f>IF('Crisis Indicator Data'!H83="x","x",IF('Crisis Indicator Data'!H83=0,0,IF(LOG('Crisis Indicator Data'!H83)&lt;O$4,0,IF(LOG('Crisis Indicator Data'!H83)&gt;O$3,5,ROUND(5-(O$3-LOG('Crisis Indicator Data'!H83))/(O$3-O$4)*5,1)))))</f>
        <v>4.0999999999999996</v>
      </c>
      <c r="P86" s="165">
        <f>IF('Crisis Indicator Data'!H83="x","x",'Crisis Indicator Data'!H83/'Crisis Indicator Data'!G83)</f>
        <v>0.40816326530612246</v>
      </c>
      <c r="Q86" s="147">
        <f t="shared" si="31"/>
        <v>2</v>
      </c>
      <c r="R86" s="147">
        <f t="shared" si="32"/>
        <v>3.05</v>
      </c>
      <c r="S86" s="147">
        <f>IF('Crisis Indicator Data'!I83="x","x",IF('Crisis Indicator Data'!I83=0,0,IF(LOG('Crisis Indicator Data'!I83)&lt;S$4,0,IF(LOG('Crisis Indicator Data'!I83)&gt;S$3,5,ROUND(5-(S$3-LOG('Crisis Indicator Data'!I83))/(S$3-S$4)*5,1)))))</f>
        <v>3.9</v>
      </c>
      <c r="T86" s="165">
        <f>IF('Crisis Indicator Data'!H83="x","x",IF('Crisis Indicator Data'!I83="x","x",'Crisis Indicator Data'!I83/'Crisis Indicator Data'!H83))</f>
        <v>5.6111111111111112E-2</v>
      </c>
      <c r="U86" s="147">
        <f t="shared" si="33"/>
        <v>1.9</v>
      </c>
      <c r="V86" s="147">
        <f t="shared" si="34"/>
        <v>2.9</v>
      </c>
      <c r="W86" s="147">
        <f>IF('Crisis Indicator Data'!L83="x","x",IF('Crisis Indicator Data'!L83=0,0,IF(LOG('Crisis Indicator Data'!L83)&lt;W$4,0,IF(LOG('Crisis Indicator Data'!L83)&gt;W$3,5,ROUND(5-(W$3-LOG('Crisis Indicator Data'!L83))/(W$3-W$4)*5,1)))))</f>
        <v>4.5999999999999996</v>
      </c>
      <c r="X86" s="166">
        <f>IF(OR('Crisis Indicator Data'!L83="x",'Crisis Indicator Data'!H83="x"),"x",'Crisis Indicator Data'!L83/'Crisis Indicator Data'!H83)</f>
        <v>1.9733333333333332E-4</v>
      </c>
      <c r="Y86" s="147">
        <f t="shared" si="35"/>
        <v>5</v>
      </c>
      <c r="Z86" s="147">
        <f t="shared" si="36"/>
        <v>4.8</v>
      </c>
      <c r="AA86" s="147">
        <f t="shared" si="37"/>
        <v>4</v>
      </c>
      <c r="AB86" s="167">
        <f t="shared" si="38"/>
        <v>3.6</v>
      </c>
    </row>
    <row r="87" spans="1:28">
      <c r="A87" s="172" t="str">
        <f>'Crisis Indicator Data'!A84</f>
        <v>International Refugees in Malaysia</v>
      </c>
      <c r="B87" s="173" t="str">
        <f>'Crisis Indicator Data'!B84</f>
        <v>International Displacement</v>
      </c>
      <c r="C87" s="173" t="str">
        <f>'Crisis Indicator Data'!C84</f>
        <v>MYS001</v>
      </c>
      <c r="D87" s="173" t="str">
        <f>'Crisis Indicator Data'!D84</f>
        <v>Malaysia</v>
      </c>
      <c r="E87" s="174" t="str">
        <f>'Crisis Indicator Data'!E84</f>
        <v>MYS</v>
      </c>
      <c r="F87" s="168">
        <f>IF('Crisis Indicator Data'!F84="x","x",IF(LOG('Crisis Indicator Data'!F84)&lt;F$4,0,IF(LOG('Crisis Indicator Data'!F84)&gt;F$3,5,ROUND(5-(F$3-LOG('Crisis Indicator Data'!F84))/(F$3-F$4)*5,1))))</f>
        <v>1.6</v>
      </c>
      <c r="G87" s="165">
        <f>IF('Crisis Indicator Data'!F84="x","x",IF(LEN(E87)&gt;3,('Crisis Indicator Data'!F84/VLOOKUP('Impact of the crisis'!$C87,'Regional Crises'!$B$1:$R$66,4,FALSE)),'Crisis Indicator Data'!F84/VLOOKUP('Impact of the crisis'!$E87,'Country Indicator Data'!$B$4:$P$300,15,FALSE)))</f>
        <v>2.8020088266626084E-2</v>
      </c>
      <c r="H87" s="147">
        <f t="shared" si="26"/>
        <v>0</v>
      </c>
      <c r="I87" s="147">
        <f t="shared" si="27"/>
        <v>0.8</v>
      </c>
      <c r="J87" s="147">
        <f>IF('Crisis Indicator Data'!G84="x","x",IF(LOG('Crisis Indicator Data'!G84)&lt;J$4,0,IF(LOG('Crisis Indicator Data'!G84)&gt;J$3,5,ROUND(5-(J$3-LOG('Crisis Indicator Data'!G84))/(J$3-J$4)*5,1))))</f>
        <v>3.5</v>
      </c>
      <c r="K87" s="165">
        <f>IF('Crisis Indicator Data'!G84="x","x",IF(LEN(E87)&gt;3,('Crisis Indicator Data'!G84/VLOOKUP('Impact of the crisis'!$C87,'Regional Crises'!$B$1:$R$66,5,FALSE)),'Crisis Indicator Data'!G84/VLOOKUP('Impact of the crisis'!$E87,'Country Indicator Data'!$B$4:$P$300,14,FALSE)))</f>
        <v>0.33177721013535338</v>
      </c>
      <c r="L87" s="147">
        <f t="shared" si="28"/>
        <v>1.6</v>
      </c>
      <c r="M87" s="147">
        <f t="shared" si="29"/>
        <v>2.5499999999999998</v>
      </c>
      <c r="N87" s="147">
        <f t="shared" si="30"/>
        <v>1.8</v>
      </c>
      <c r="O87" s="147">
        <f>IF('Crisis Indicator Data'!H84="x","x",IF('Crisis Indicator Data'!H84=0,0,IF(LOG('Crisis Indicator Data'!H84)&lt;O$4,0,IF(LOG('Crisis Indicator Data'!H84)&gt;O$3,5,ROUND(5-(O$3-LOG('Crisis Indicator Data'!H84))/(O$3-O$4)*5,1)))))</f>
        <v>1.3</v>
      </c>
      <c r="P87" s="165">
        <f>IF('Crisis Indicator Data'!H84="x","x",'Crisis Indicator Data'!H84/'Crisis Indicator Data'!G84)</f>
        <v>1.7079646017699113E-2</v>
      </c>
      <c r="Q87" s="147">
        <f t="shared" si="31"/>
        <v>0</v>
      </c>
      <c r="R87" s="147">
        <f t="shared" si="32"/>
        <v>0.65</v>
      </c>
      <c r="S87" s="147">
        <f>IF('Crisis Indicator Data'!I84="x","x",IF('Crisis Indicator Data'!I84=0,0,IF(LOG('Crisis Indicator Data'!I84)&lt;S$4,0,IF(LOG('Crisis Indicator Data'!I84)&gt;S$3,5,ROUND(5-(S$3-LOG('Crisis Indicator Data'!I84))/(S$3-S$4)*5,1)))))</f>
        <v>3.3</v>
      </c>
      <c r="T87" s="165">
        <f>IF('Crisis Indicator Data'!H84="x","x",IF('Crisis Indicator Data'!I84="x","x",'Crisis Indicator Data'!I84/'Crisis Indicator Data'!H84))</f>
        <v>1</v>
      </c>
      <c r="U87" s="147">
        <f t="shared" si="33"/>
        <v>5</v>
      </c>
      <c r="V87" s="147">
        <f t="shared" si="34"/>
        <v>4.2</v>
      </c>
      <c r="W87" s="147">
        <f>IF('Crisis Indicator Data'!L84="x","x",IF('Crisis Indicator Data'!L84=0,0,IF(LOG('Crisis Indicator Data'!L84)&lt;W$4,0,IF(LOG('Crisis Indicator Data'!L84)&gt;W$3,5,ROUND(5-(W$3-LOG('Crisis Indicator Data'!L84))/(W$3-W$4)*5,1)))))</f>
        <v>0</v>
      </c>
      <c r="X87" s="166">
        <f>IF(OR('Crisis Indicator Data'!L84="x",'Crisis Indicator Data'!H84="x"),"x",'Crisis Indicator Data'!L84/'Crisis Indicator Data'!H84)</f>
        <v>0</v>
      </c>
      <c r="Y87" s="147">
        <f t="shared" si="35"/>
        <v>0</v>
      </c>
      <c r="Z87" s="147">
        <f t="shared" si="36"/>
        <v>0</v>
      </c>
      <c r="AA87" s="147">
        <f t="shared" si="37"/>
        <v>2.7</v>
      </c>
      <c r="AB87" s="167">
        <f t="shared" si="38"/>
        <v>1.8</v>
      </c>
    </row>
    <row r="88" spans="1:28">
      <c r="A88" s="172" t="str">
        <f>'Crisis Indicator Data'!A85</f>
        <v>Food Security Crisis in Namibia</v>
      </c>
      <c r="B88" s="173" t="str">
        <f>'Crisis Indicator Data'!B85</f>
        <v>Drought/drier conditions</v>
      </c>
      <c r="C88" s="173" t="str">
        <f>'Crisis Indicator Data'!C85</f>
        <v>NAM002</v>
      </c>
      <c r="D88" s="173" t="str">
        <f>'Crisis Indicator Data'!D85</f>
        <v>Namibia</v>
      </c>
      <c r="E88" s="174" t="str">
        <f>'Crisis Indicator Data'!E85</f>
        <v>NAM</v>
      </c>
      <c r="F88" s="168">
        <f>IF('Crisis Indicator Data'!F85="x","x",IF(LOG('Crisis Indicator Data'!F85)&lt;F$4,0,IF(LOG('Crisis Indicator Data'!F85)&gt;F$3,5,ROUND(5-(F$3-LOG('Crisis Indicator Data'!F85))/(F$3-F$4)*5,1))))</f>
        <v>4.9000000000000004</v>
      </c>
      <c r="G88" s="165">
        <f>IF('Crisis Indicator Data'!F85="x","x",IF(LEN(E88)&gt;3,('Crisis Indicator Data'!F85/VLOOKUP('Impact of the crisis'!$C88,'Regional Crises'!$B$1:$R$66,4,FALSE)),'Crisis Indicator Data'!F85/VLOOKUP('Impact of the crisis'!$E88,'Country Indicator Data'!$B$4:$P$300,15,FALSE)))</f>
        <v>1</v>
      </c>
      <c r="H88" s="147">
        <f t="shared" si="26"/>
        <v>5</v>
      </c>
      <c r="I88" s="147">
        <f t="shared" si="27"/>
        <v>4.95</v>
      </c>
      <c r="J88" s="147">
        <f>IF('Crisis Indicator Data'!G85="x","x",IF(LOG('Crisis Indicator Data'!G85)&lt;J$4,0,IF(LOG('Crisis Indicator Data'!G85)&gt;J$3,5,ROUND(5-(J$3-LOG('Crisis Indicator Data'!G85))/(J$3-J$4)*5,1))))</f>
        <v>1.6</v>
      </c>
      <c r="K88" s="165">
        <f>IF('Crisis Indicator Data'!G85="x","x",IF(LEN(E88)&gt;3,('Crisis Indicator Data'!G85/VLOOKUP('Impact of the crisis'!$C88,'Regional Crises'!$B$1:$R$66,5,FALSE)),'Crisis Indicator Data'!G85/VLOOKUP('Impact of the crisis'!$E88,'Country Indicator Data'!$B$4:$P$300,14,FALSE)))</f>
        <v>1</v>
      </c>
      <c r="L88" s="147">
        <f t="shared" si="28"/>
        <v>5</v>
      </c>
      <c r="M88" s="147">
        <f t="shared" si="29"/>
        <v>3.3</v>
      </c>
      <c r="N88" s="147">
        <f t="shared" si="30"/>
        <v>4.3</v>
      </c>
      <c r="O88" s="147">
        <f>IF('Crisis Indicator Data'!H85="x","x",IF('Crisis Indicator Data'!H85=0,0,IF(LOG('Crisis Indicator Data'!H85)&lt;O$4,0,IF(LOG('Crisis Indicator Data'!H85)&gt;O$3,5,ROUND(5-(O$3-LOG('Crisis Indicator Data'!H85))/(O$3-O$4)*5,1)))))</f>
        <v>2.9</v>
      </c>
      <c r="P88" s="165">
        <f>IF('Crisis Indicator Data'!H85="x","x",'Crisis Indicator Data'!H85/'Crisis Indicator Data'!G85)</f>
        <v>0.58669755129053602</v>
      </c>
      <c r="Q88" s="147">
        <f t="shared" si="31"/>
        <v>2.9</v>
      </c>
      <c r="R88" s="147">
        <f t="shared" si="32"/>
        <v>2.9</v>
      </c>
      <c r="S88" s="147">
        <f>IF('Crisis Indicator Data'!I85="x","x",IF('Crisis Indicator Data'!I85=0,0,IF(LOG('Crisis Indicator Data'!I85)&lt;S$4,0,IF(LOG('Crisis Indicator Data'!I85)&gt;S$3,5,ROUND(5-(S$3-LOG('Crisis Indicator Data'!I85))/(S$3-S$4)*5,1)))))</f>
        <v>0</v>
      </c>
      <c r="T88" s="165">
        <f>IF('Crisis Indicator Data'!H85="x","x",IF('Crisis Indicator Data'!I85="x","x",'Crisis Indicator Data'!I85/'Crisis Indicator Data'!H85))</f>
        <v>0</v>
      </c>
      <c r="U88" s="147">
        <f t="shared" si="33"/>
        <v>0</v>
      </c>
      <c r="V88" s="147">
        <f t="shared" si="34"/>
        <v>0</v>
      </c>
      <c r="W88" s="147">
        <f>IF('Crisis Indicator Data'!L85="x","x",IF('Crisis Indicator Data'!L85=0,0,IF(LOG('Crisis Indicator Data'!L85)&lt;W$4,0,IF(LOG('Crisis Indicator Data'!L85)&gt;W$3,5,ROUND(5-(W$3-LOG('Crisis Indicator Data'!L85))/(W$3-W$4)*5,1)))))</f>
        <v>0</v>
      </c>
      <c r="X88" s="166">
        <f>IF(OR('Crisis Indicator Data'!L85="x",'Crisis Indicator Data'!H85="x"),"x",'Crisis Indicator Data'!L85/'Crisis Indicator Data'!H85)</f>
        <v>0</v>
      </c>
      <c r="Y88" s="147">
        <f t="shared" si="35"/>
        <v>0</v>
      </c>
      <c r="Z88" s="147">
        <f t="shared" si="36"/>
        <v>0</v>
      </c>
      <c r="AA88" s="147">
        <f t="shared" si="37"/>
        <v>0</v>
      </c>
      <c r="AB88" s="167">
        <f t="shared" si="38"/>
        <v>1.7</v>
      </c>
    </row>
    <row r="89" spans="1:28">
      <c r="A89" s="172" t="str">
        <f>'Crisis Indicator Data'!A86</f>
        <v>Lake Chad basin crisis in Niger</v>
      </c>
      <c r="B89" s="173" t="str">
        <f>'Crisis Indicator Data'!B86</f>
        <v>Conflict/ Violence</v>
      </c>
      <c r="C89" s="173" t="str">
        <f>'Crisis Indicator Data'!C86</f>
        <v>NER002</v>
      </c>
      <c r="D89" s="173" t="str">
        <f>'Crisis Indicator Data'!D86</f>
        <v>Niger</v>
      </c>
      <c r="E89" s="174" t="str">
        <f>'Crisis Indicator Data'!E86</f>
        <v>NER</v>
      </c>
      <c r="F89" s="168">
        <f>IF('Crisis Indicator Data'!F86="x","x",IF(LOG('Crisis Indicator Data'!F86)&lt;F$4,0,IF(LOG('Crisis Indicator Data'!F86)&gt;F$3,5,ROUND(5-(F$3-LOG('Crisis Indicator Data'!F86))/(F$3-F$4)*5,1))))</f>
        <v>3.7</v>
      </c>
      <c r="G89" s="165">
        <f>IF('Crisis Indicator Data'!F86="x","x",IF(LEN(E89)&gt;3,('Crisis Indicator Data'!F86/VLOOKUP('Impact of the crisis'!$C89,'Regional Crises'!$B$1:$R$66,4,FALSE)),'Crisis Indicator Data'!F86/VLOOKUP('Impact of the crisis'!$E89,'Country Indicator Data'!$B$4:$P$300,15,FALSE)))</f>
        <v>0.12386989816057473</v>
      </c>
      <c r="H89" s="147">
        <f t="shared" si="26"/>
        <v>0.5</v>
      </c>
      <c r="I89" s="147">
        <f t="shared" si="27"/>
        <v>2.1</v>
      </c>
      <c r="J89" s="147">
        <f>IF('Crisis Indicator Data'!G86="x","x",IF(LOG('Crisis Indicator Data'!G86)&lt;J$4,0,IF(LOG('Crisis Indicator Data'!G86)&gt;J$3,5,ROUND(5-(J$3-LOG('Crisis Indicator Data'!G86))/(J$3-J$4)*5,1))))</f>
        <v>0</v>
      </c>
      <c r="K89" s="165">
        <f>IF('Crisis Indicator Data'!G86="x","x",IF(LEN(E89)&gt;3,('Crisis Indicator Data'!G86/VLOOKUP('Impact of the crisis'!$C89,'Regional Crises'!$B$1:$R$66,5,FALSE)),'Crisis Indicator Data'!G86/VLOOKUP('Impact of the crisis'!$E89,'Country Indicator Data'!$B$4:$P$300,14,FALSE)))</f>
        <v>3.0375352571056627E-2</v>
      </c>
      <c r="L89" s="147">
        <f t="shared" si="28"/>
        <v>0.1</v>
      </c>
      <c r="M89" s="147">
        <f t="shared" si="29"/>
        <v>0.05</v>
      </c>
      <c r="N89" s="147">
        <f t="shared" si="30"/>
        <v>1.2</v>
      </c>
      <c r="O89" s="147">
        <f>IF('Crisis Indicator Data'!H86="x","x",IF('Crisis Indicator Data'!H86=0,0,IF(LOG('Crisis Indicator Data'!H86)&lt;O$4,0,IF(LOG('Crisis Indicator Data'!H86)&gt;O$3,5,ROUND(5-(O$3-LOG('Crisis Indicator Data'!H86))/(O$3-O$4)*5,1)))))</f>
        <v>1.7</v>
      </c>
      <c r="P89" s="165">
        <f>IF('Crisis Indicator Data'!H86="x","x",'Crisis Indicator Data'!H86/'Crisis Indicator Data'!G86)</f>
        <v>0.40357142857142858</v>
      </c>
      <c r="Q89" s="147">
        <f t="shared" si="31"/>
        <v>2</v>
      </c>
      <c r="R89" s="147">
        <f t="shared" si="32"/>
        <v>1.85</v>
      </c>
      <c r="S89" s="147">
        <f>IF('Crisis Indicator Data'!I86="x","x",IF('Crisis Indicator Data'!I86=0,0,IF(LOG('Crisis Indicator Data'!I86)&lt;S$4,0,IF(LOG('Crisis Indicator Data'!I86)&gt;S$3,5,ROUND(5-(S$3-LOG('Crisis Indicator Data'!I86))/(S$3-S$4)*5,1)))))</f>
        <v>3.6</v>
      </c>
      <c r="T89" s="165">
        <f>IF('Crisis Indicator Data'!H86="x","x",IF('Crisis Indicator Data'!I86="x","x",'Crisis Indicator Data'!I86/'Crisis Indicator Data'!H86))</f>
        <v>1</v>
      </c>
      <c r="U89" s="147">
        <f t="shared" si="33"/>
        <v>5</v>
      </c>
      <c r="V89" s="147">
        <f t="shared" si="34"/>
        <v>4.3</v>
      </c>
      <c r="W89" s="147">
        <f>IF('Crisis Indicator Data'!L86="x","x",IF('Crisis Indicator Data'!L86=0,0,IF(LOG('Crisis Indicator Data'!L86)&lt;W$4,0,IF(LOG('Crisis Indicator Data'!L86)&gt;W$3,5,ROUND(5-(W$3-LOG('Crisis Indicator Data'!L86))/(W$3-W$4)*5,1)))))</f>
        <v>2.2999999999999998</v>
      </c>
      <c r="X89" s="166">
        <f>IF(OR('Crisis Indicator Data'!L86="x",'Crisis Indicator Data'!H86="x"),"x",'Crisis Indicator Data'!L86/'Crisis Indicator Data'!H86)</f>
        <v>1.1504424778761063E-4</v>
      </c>
      <c r="Y89" s="147">
        <f t="shared" si="35"/>
        <v>5</v>
      </c>
      <c r="Z89" s="147">
        <f t="shared" si="36"/>
        <v>3.7</v>
      </c>
      <c r="AA89" s="147">
        <f t="shared" si="37"/>
        <v>4</v>
      </c>
      <c r="AB89" s="167">
        <f t="shared" si="38"/>
        <v>3.1</v>
      </c>
    </row>
    <row r="90" spans="1:28">
      <c r="A90" s="172" t="str">
        <f>'Crisis Indicator Data'!A87</f>
        <v>Mali/Burkina Faso conflict</v>
      </c>
      <c r="B90" s="173" t="str">
        <f>'Crisis Indicator Data'!B87</f>
        <v>Conflict/ Violence</v>
      </c>
      <c r="C90" s="173" t="str">
        <f>'Crisis Indicator Data'!C87</f>
        <v>NER003</v>
      </c>
      <c r="D90" s="173" t="str">
        <f>'Crisis Indicator Data'!D87</f>
        <v>Niger</v>
      </c>
      <c r="E90" s="174" t="str">
        <f>'Crisis Indicator Data'!E87</f>
        <v>NER</v>
      </c>
      <c r="F90" s="168">
        <f>IF('Crisis Indicator Data'!F87="x","x",IF(LOG('Crisis Indicator Data'!F87)&lt;F$4,0,IF(LOG('Crisis Indicator Data'!F87)&gt;F$3,5,ROUND(5-(F$3-LOG('Crisis Indicator Data'!F87))/(F$3-F$4)*5,1))))</f>
        <v>3.9</v>
      </c>
      <c r="G90" s="165">
        <f>IF('Crisis Indicator Data'!F87="x","x",IF(LEN(E90)&gt;3,('Crisis Indicator Data'!F87/VLOOKUP('Impact of the crisis'!$C90,'Regional Crises'!$B$1:$R$66,4,FALSE)),'Crisis Indicator Data'!F87/VLOOKUP('Impact of the crisis'!$E90,'Country Indicator Data'!$B$4:$P$300,15,FALSE)))</f>
        <v>0.16627615062761505</v>
      </c>
      <c r="H90" s="147">
        <f t="shared" si="26"/>
        <v>0.7</v>
      </c>
      <c r="I90" s="147">
        <f t="shared" si="27"/>
        <v>2.2999999999999998</v>
      </c>
      <c r="J90" s="147">
        <f>IF('Crisis Indicator Data'!G87="x","x",IF(LOG('Crisis Indicator Data'!G87)&lt;J$4,0,IF(LOG('Crisis Indicator Data'!G87)&gt;J$3,5,ROUND(5-(J$3-LOG('Crisis Indicator Data'!G87))/(J$3-J$4)*5,1))))</f>
        <v>3.2</v>
      </c>
      <c r="K90" s="165">
        <f>IF('Crisis Indicator Data'!G87="x","x",IF(LEN(E90)&gt;3,('Crisis Indicator Data'!G87/VLOOKUP('Impact of the crisis'!$C90,'Regional Crises'!$B$1:$R$66,5,FALSE)),'Crisis Indicator Data'!G87/VLOOKUP('Impact of the crisis'!$E90,'Country Indicator Data'!$B$4:$P$300,14,FALSE)))</f>
        <v>0.33778115281695231</v>
      </c>
      <c r="L90" s="147">
        <f t="shared" si="28"/>
        <v>1.7</v>
      </c>
      <c r="M90" s="147">
        <f t="shared" si="29"/>
        <v>2.4500000000000002</v>
      </c>
      <c r="N90" s="147">
        <f t="shared" si="30"/>
        <v>2.4</v>
      </c>
      <c r="O90" s="147">
        <f>IF('Crisis Indicator Data'!H87="x","x",IF('Crisis Indicator Data'!H87=0,0,IF(LOG('Crisis Indicator Data'!H87)&lt;O$4,0,IF(LOG('Crisis Indicator Data'!H87)&gt;O$3,5,ROUND(5-(O$3-LOG('Crisis Indicator Data'!H87))/(O$3-O$4)*5,1)))))</f>
        <v>2</v>
      </c>
      <c r="P90" s="165">
        <f>IF('Crisis Indicator Data'!H87="x","x",'Crisis Indicator Data'!H87/'Crisis Indicator Data'!G87)</f>
        <v>5.6203832566106414E-2</v>
      </c>
      <c r="Q90" s="147">
        <f t="shared" si="31"/>
        <v>0.2</v>
      </c>
      <c r="R90" s="147">
        <f t="shared" si="32"/>
        <v>1.1000000000000001</v>
      </c>
      <c r="S90" s="147">
        <f>IF('Crisis Indicator Data'!I87="x","x",IF('Crisis Indicator Data'!I87=0,0,IF(LOG('Crisis Indicator Data'!I87)&lt;S$4,0,IF(LOG('Crisis Indicator Data'!I87)&gt;S$3,5,ROUND(5-(S$3-LOG('Crisis Indicator Data'!I87))/(S$3-S$4)*5,1)))))</f>
        <v>3.9</v>
      </c>
      <c r="T90" s="165">
        <f>IF('Crisis Indicator Data'!H87="x","x",IF('Crisis Indicator Data'!I87="x","x",'Crisis Indicator Data'!I87/'Crisis Indicator Data'!H87))</f>
        <v>1</v>
      </c>
      <c r="U90" s="147">
        <f t="shared" si="33"/>
        <v>5</v>
      </c>
      <c r="V90" s="147">
        <f t="shared" si="34"/>
        <v>4.5</v>
      </c>
      <c r="W90" s="147">
        <f>IF('Crisis Indicator Data'!L87="x","x",IF('Crisis Indicator Data'!L87=0,0,IF(LOG('Crisis Indicator Data'!L87)&lt;W$4,0,IF(LOG('Crisis Indicator Data'!L87)&gt;W$3,5,ROUND(5-(W$3-LOG('Crisis Indicator Data'!L87))/(W$3-W$4)*5,1)))))</f>
        <v>3.7</v>
      </c>
      <c r="X90" s="166">
        <f>IF(OR('Crisis Indicator Data'!L87="x",'Crisis Indicator Data'!H87="x"),"x",'Crisis Indicator Data'!L87/'Crisis Indicator Data'!H87)</f>
        <v>7.2000000000000005E-4</v>
      </c>
      <c r="Y90" s="147">
        <f t="shared" si="35"/>
        <v>5</v>
      </c>
      <c r="Z90" s="147">
        <f t="shared" si="36"/>
        <v>4.4000000000000004</v>
      </c>
      <c r="AA90" s="147">
        <f t="shared" si="37"/>
        <v>4.5</v>
      </c>
      <c r="AB90" s="167">
        <f t="shared" si="38"/>
        <v>3.2</v>
      </c>
    </row>
    <row r="91" spans="1:28">
      <c r="A91" s="172" t="str">
        <f>'Crisis Indicator Data'!A88</f>
        <v>Nigerian Refugees</v>
      </c>
      <c r="B91" s="173" t="str">
        <f>'Crisis Indicator Data'!B88</f>
        <v>International Displacement</v>
      </c>
      <c r="C91" s="173" t="str">
        <f>'Crisis Indicator Data'!C88</f>
        <v>NER004</v>
      </c>
      <c r="D91" s="173" t="str">
        <f>'Crisis Indicator Data'!D88</f>
        <v>Niger</v>
      </c>
      <c r="E91" s="174" t="str">
        <f>'Crisis Indicator Data'!E88</f>
        <v>NER</v>
      </c>
      <c r="F91" s="168">
        <f>IF('Crisis Indicator Data'!F88="x","x",IF(LOG('Crisis Indicator Data'!F88)&lt;F$4,0,IF(LOG('Crisis Indicator Data'!F88)&gt;F$3,5,ROUND(5-(F$3-LOG('Crisis Indicator Data'!F88))/(F$3-F$4)*5,1))))</f>
        <v>2.7</v>
      </c>
      <c r="G91" s="165">
        <f>IF('Crisis Indicator Data'!F88="x","x",IF(LEN(E91)&gt;3,('Crisis Indicator Data'!F88/VLOOKUP('Impact of the crisis'!$C91,'Regional Crises'!$B$1:$R$66,4,FALSE)),'Crisis Indicator Data'!F88/VLOOKUP('Impact of the crisis'!$E91,'Country Indicator Data'!$B$4:$P$300,15,FALSE)))</f>
        <v>3.2995973790163419E-2</v>
      </c>
      <c r="H91" s="147">
        <f t="shared" si="26"/>
        <v>0.1</v>
      </c>
      <c r="I91" s="147">
        <f t="shared" si="27"/>
        <v>1.4000000000000001</v>
      </c>
      <c r="J91" s="147">
        <f>IF('Crisis Indicator Data'!G88="x","x",IF(LOG('Crisis Indicator Data'!G88)&lt;J$4,0,IF(LOG('Crisis Indicator Data'!G88)&gt;J$3,5,ROUND(5-(J$3-LOG('Crisis Indicator Data'!G88))/(J$3-J$4)*5,1))))</f>
        <v>2.5</v>
      </c>
      <c r="K91" s="165">
        <f>IF('Crisis Indicator Data'!G88="x","x",IF(LEN(E91)&gt;3,('Crisis Indicator Data'!G88/VLOOKUP('Impact of the crisis'!$C91,'Regional Crises'!$B$1:$R$66,5,FALSE)),'Crisis Indicator Data'!G88/VLOOKUP('Impact of the crisis'!$E91,'Country Indicator Data'!$B$4:$P$300,14,FALSE)))</f>
        <v>0.19870543140232877</v>
      </c>
      <c r="L91" s="147">
        <f t="shared" si="28"/>
        <v>1</v>
      </c>
      <c r="M91" s="147">
        <f t="shared" si="29"/>
        <v>1.75</v>
      </c>
      <c r="N91" s="147">
        <f t="shared" si="30"/>
        <v>1.6</v>
      </c>
      <c r="O91" s="147">
        <f>IF('Crisis Indicator Data'!H88="x","x",IF('Crisis Indicator Data'!H88=0,0,IF(LOG('Crisis Indicator Data'!H88)&lt;O$4,0,IF(LOG('Crisis Indicator Data'!H88)&gt;O$3,5,ROUND(5-(O$3-LOG('Crisis Indicator Data'!H88))/(O$3-O$4)*5,1)))))</f>
        <v>2.5</v>
      </c>
      <c r="P91" s="165">
        <f>IF('Crisis Indicator Data'!H88="x","x",'Crisis Indicator Data'!H88/'Crisis Indicator Data'!G88)</f>
        <v>0.1799818016378526</v>
      </c>
      <c r="Q91" s="147">
        <f t="shared" si="31"/>
        <v>0.9</v>
      </c>
      <c r="R91" s="147">
        <f t="shared" si="32"/>
        <v>1.7</v>
      </c>
      <c r="S91" s="147">
        <f>IF('Crisis Indicator Data'!I88="x","x",IF('Crisis Indicator Data'!I88=0,0,IF(LOG('Crisis Indicator Data'!I88)&lt;S$4,0,IF(LOG('Crisis Indicator Data'!I88)&gt;S$3,5,ROUND(5-(S$3-LOG('Crisis Indicator Data'!I88))/(S$3-S$4)*5,1)))))</f>
        <v>2.9</v>
      </c>
      <c r="T91" s="165">
        <f>IF('Crisis Indicator Data'!H88="x","x",IF('Crisis Indicator Data'!I88="x","x",'Crisis Indicator Data'!I88/'Crisis Indicator Data'!H88))</f>
        <v>0.10010111223458039</v>
      </c>
      <c r="U91" s="147">
        <f t="shared" si="33"/>
        <v>3.3</v>
      </c>
      <c r="V91" s="147">
        <f t="shared" si="34"/>
        <v>3.1</v>
      </c>
      <c r="W91" s="147" t="str">
        <f>IF('Crisis Indicator Data'!L88="x","x",IF('Crisis Indicator Data'!L88=0,0,IF(LOG('Crisis Indicator Data'!L88)&lt;W$4,0,IF(LOG('Crisis Indicator Data'!L88)&gt;W$3,5,ROUND(5-(W$3-LOG('Crisis Indicator Data'!L88))/(W$3-W$4)*5,1)))))</f>
        <v>x</v>
      </c>
      <c r="X91" s="166" t="str">
        <f>IF(OR('Crisis Indicator Data'!L88="x",'Crisis Indicator Data'!H88="x"),"x",'Crisis Indicator Data'!L88/'Crisis Indicator Data'!H88)</f>
        <v>x</v>
      </c>
      <c r="Y91" s="147" t="str">
        <f t="shared" si="35"/>
        <v>x</v>
      </c>
      <c r="Z91" s="147" t="str">
        <f t="shared" si="36"/>
        <v>x</v>
      </c>
      <c r="AA91" s="147">
        <f t="shared" si="37"/>
        <v>3.1</v>
      </c>
      <c r="AB91" s="167">
        <f t="shared" si="38"/>
        <v>2.5</v>
      </c>
    </row>
    <row r="92" spans="1:28">
      <c r="A92" s="172" t="str">
        <f>'Crisis Indicator Data'!A89</f>
        <v>Complex crisis in Niger</v>
      </c>
      <c r="B92" s="173" t="str">
        <f>'Crisis Indicator Data'!B89</f>
        <v>Conflict/ Violence,International Displacement,Drought/drier conditions,Floods</v>
      </c>
      <c r="C92" s="173" t="str">
        <f>'Crisis Indicator Data'!C89</f>
        <v>NER006</v>
      </c>
      <c r="D92" s="173" t="str">
        <f>'Crisis Indicator Data'!D89</f>
        <v>Niger</v>
      </c>
      <c r="E92" s="174" t="str">
        <f>'Crisis Indicator Data'!E89</f>
        <v>NER</v>
      </c>
      <c r="F92" s="168">
        <f>IF('Crisis Indicator Data'!F89="x","x",IF(LOG('Crisis Indicator Data'!F89)&lt;F$4,0,IF(LOG('Crisis Indicator Data'!F89)&gt;F$3,5,ROUND(5-(F$3-LOG('Crisis Indicator Data'!F89))/(F$3-F$4)*5,1))))</f>
        <v>5</v>
      </c>
      <c r="G92" s="165">
        <f>IF('Crisis Indicator Data'!F89="x","x",IF(LEN(E92)&gt;3,('Crisis Indicator Data'!F89/VLOOKUP('Impact of the crisis'!$C92,'Regional Crises'!$B$1:$R$66,4,FALSE)),'Crisis Indicator Data'!F89/VLOOKUP('Impact of the crisis'!$E92,'Country Indicator Data'!$B$4:$P$300,15,FALSE)))</f>
        <v>1</v>
      </c>
      <c r="H92" s="147">
        <f t="shared" si="26"/>
        <v>5</v>
      </c>
      <c r="I92" s="147">
        <f t="shared" si="27"/>
        <v>5</v>
      </c>
      <c r="J92" s="147">
        <f>IF('Crisis Indicator Data'!G89="x","x",IF(LOG('Crisis Indicator Data'!G89)&lt;J$4,0,IF(LOG('Crisis Indicator Data'!G89)&gt;J$3,5,ROUND(5-(J$3-LOG('Crisis Indicator Data'!G89))/(J$3-J$4)*5,1))))</f>
        <v>4.8</v>
      </c>
      <c r="K92" s="165">
        <f>IF('Crisis Indicator Data'!G89="x","x",IF(LEN(E92)&gt;3,('Crisis Indicator Data'!G89/VLOOKUP('Impact of the crisis'!$C92,'Regional Crises'!$B$1:$R$66,5,FALSE)),'Crisis Indicator Data'!G89/VLOOKUP('Impact of the crisis'!$E92,'Country Indicator Data'!$B$4:$P$300,14,FALSE)))</f>
        <v>1.0016995732986187</v>
      </c>
      <c r="L92" s="147">
        <f t="shared" si="28"/>
        <v>5</v>
      </c>
      <c r="M92" s="147">
        <f t="shared" si="29"/>
        <v>4.9000000000000004</v>
      </c>
      <c r="N92" s="147">
        <f t="shared" si="30"/>
        <v>5</v>
      </c>
      <c r="O92" s="147">
        <f>IF('Crisis Indicator Data'!H89="x","x",IF('Crisis Indicator Data'!H89=0,0,IF(LOG('Crisis Indicator Data'!H89)&lt;O$4,0,IF(LOG('Crisis Indicator Data'!H89)&gt;O$3,5,ROUND(5-(O$3-LOG('Crisis Indicator Data'!H89))/(O$3-O$4)*5,1)))))</f>
        <v>4.9000000000000004</v>
      </c>
      <c r="P92" s="165">
        <f>IF('Crisis Indicator Data'!H89="x","x",'Crisis Indicator Data'!H89/'Crisis Indicator Data'!G89)</f>
        <v>1</v>
      </c>
      <c r="Q92" s="147">
        <f t="shared" si="31"/>
        <v>5</v>
      </c>
      <c r="R92" s="147">
        <f t="shared" si="32"/>
        <v>4.95</v>
      </c>
      <c r="S92" s="147">
        <f>IF('Crisis Indicator Data'!I89="x","x",IF('Crisis Indicator Data'!I89=0,0,IF(LOG('Crisis Indicator Data'!I89)&lt;S$4,0,IF(LOG('Crisis Indicator Data'!I89)&gt;S$3,5,ROUND(5-(S$3-LOG('Crisis Indicator Data'!I89))/(S$3-S$4)*5,1)))))</f>
        <v>4.3</v>
      </c>
      <c r="T92" s="165">
        <f>IF('Crisis Indicator Data'!H89="x","x",IF('Crisis Indicator Data'!I89="x","x",'Crisis Indicator Data'!I89/'Crisis Indicator Data'!H89))</f>
        <v>3.5594382874264467E-2</v>
      </c>
      <c r="U92" s="147">
        <f t="shared" si="33"/>
        <v>1.2</v>
      </c>
      <c r="V92" s="147">
        <f t="shared" si="34"/>
        <v>2.8</v>
      </c>
      <c r="W92" s="147">
        <f>IF('Crisis Indicator Data'!L89="x","x",IF('Crisis Indicator Data'!L89=0,0,IF(LOG('Crisis Indicator Data'!L89)&lt;W$4,0,IF(LOG('Crisis Indicator Data'!L89)&gt;W$3,5,ROUND(5-(W$3-LOG('Crisis Indicator Data'!L89))/(W$3-W$4)*5,1)))))</f>
        <v>3.8</v>
      </c>
      <c r="X92" s="166">
        <f>IF(OR('Crisis Indicator Data'!L89="x",'Crisis Indicator Data'!H89="x"),"x",'Crisis Indicator Data'!L89/'Crisis Indicator Data'!H89)</f>
        <v>1.7652792317966861E-5</v>
      </c>
      <c r="Y92" s="147">
        <f t="shared" si="35"/>
        <v>0.9</v>
      </c>
      <c r="Z92" s="147">
        <f t="shared" si="36"/>
        <v>2.4</v>
      </c>
      <c r="AA92" s="147">
        <f t="shared" si="37"/>
        <v>2.6</v>
      </c>
      <c r="AB92" s="167">
        <f t="shared" si="38"/>
        <v>4.0999999999999996</v>
      </c>
    </row>
    <row r="93" spans="1:28">
      <c r="A93" s="172" t="str">
        <f>'Crisis Indicator Data'!A90</f>
        <v>Complex crisis in Nigeria</v>
      </c>
      <c r="B93" s="173" t="str">
        <f>'Crisis Indicator Data'!B90</f>
        <v>Conflict/ Violence,International Displacement,Floods</v>
      </c>
      <c r="C93" s="173" t="str">
        <f>'Crisis Indicator Data'!C90</f>
        <v>NGA001</v>
      </c>
      <c r="D93" s="173" t="str">
        <f>'Crisis Indicator Data'!D90</f>
        <v>Nigeria</v>
      </c>
      <c r="E93" s="174" t="str">
        <f>'Crisis Indicator Data'!E90</f>
        <v>NGA</v>
      </c>
      <c r="F93" s="168">
        <f>IF('Crisis Indicator Data'!F90="x","x",IF(LOG('Crisis Indicator Data'!F90)&lt;F$4,0,IF(LOG('Crisis Indicator Data'!F90)&gt;F$3,5,ROUND(5-(F$3-LOG('Crisis Indicator Data'!F90))/(F$3-F$4)*5,1))))</f>
        <v>4.9000000000000004</v>
      </c>
      <c r="G93" s="165">
        <f>IF('Crisis Indicator Data'!F90="x","x",IF(LEN(E93)&gt;3,('Crisis Indicator Data'!F90/VLOOKUP('Impact of the crisis'!$C93,'Regional Crises'!$B$1:$R$66,4,FALSE)),'Crisis Indicator Data'!F90/VLOOKUP('Impact of the crisis'!$E93,'Country Indicator Data'!$B$4:$P$300,15,FALSE)))</f>
        <v>1</v>
      </c>
      <c r="H93" s="147">
        <f t="shared" si="26"/>
        <v>5</v>
      </c>
      <c r="I93" s="147">
        <f t="shared" si="27"/>
        <v>4.95</v>
      </c>
      <c r="J93" s="147">
        <f>IF('Crisis Indicator Data'!G90="x","x",IF(LOG('Crisis Indicator Data'!G90)&lt;J$4,0,IF(LOG('Crisis Indicator Data'!G90)&gt;J$3,5,ROUND(5-(J$3-LOG('Crisis Indicator Data'!G90))/(J$3-J$4)*5,1))))</f>
        <v>5</v>
      </c>
      <c r="K93" s="165">
        <f>IF('Crisis Indicator Data'!G90="x","x",IF(LEN(E93)&gt;3,('Crisis Indicator Data'!G90/VLOOKUP('Impact of the crisis'!$C93,'Regional Crises'!$B$1:$R$66,5,FALSE)),'Crisis Indicator Data'!G90/VLOOKUP('Impact of the crisis'!$E93,'Country Indicator Data'!$B$4:$P$300,14,FALSE)))</f>
        <v>0.87012631578947364</v>
      </c>
      <c r="L93" s="147">
        <f t="shared" si="28"/>
        <v>4.3</v>
      </c>
      <c r="M93" s="147">
        <f t="shared" si="29"/>
        <v>4.6500000000000004</v>
      </c>
      <c r="N93" s="147">
        <f t="shared" si="30"/>
        <v>4.8</v>
      </c>
      <c r="O93" s="147">
        <f>IF('Crisis Indicator Data'!H90="x","x",IF('Crisis Indicator Data'!H90=0,0,IF(LOG('Crisis Indicator Data'!H90)&lt;O$4,0,IF(LOG('Crisis Indicator Data'!H90)&gt;O$3,5,ROUND(5-(O$3-LOG('Crisis Indicator Data'!H90))/(O$3-O$4)*5,1)))))</f>
        <v>5</v>
      </c>
      <c r="P93" s="165">
        <f>IF('Crisis Indicator Data'!H90="x","x",'Crisis Indicator Data'!H90/'Crisis Indicator Data'!G90)</f>
        <v>0.5195712661198616</v>
      </c>
      <c r="Q93" s="147">
        <f t="shared" si="31"/>
        <v>2.6</v>
      </c>
      <c r="R93" s="147">
        <f t="shared" si="32"/>
        <v>3.8</v>
      </c>
      <c r="S93" s="147">
        <f>IF('Crisis Indicator Data'!I90="x","x",IF('Crisis Indicator Data'!I90=0,0,IF(LOG('Crisis Indicator Data'!I90)&lt;S$4,0,IF(LOG('Crisis Indicator Data'!I90)&gt;S$3,5,ROUND(5-(S$3-LOG('Crisis Indicator Data'!I90))/(S$3-S$4)*5,1)))))</f>
        <v>5</v>
      </c>
      <c r="T93" s="165">
        <f>IF('Crisis Indicator Data'!H90="x","x",IF('Crisis Indicator Data'!I90="x","x",'Crisis Indicator Data'!I90/'Crisis Indicator Data'!H90))</f>
        <v>6.3498863763364749E-2</v>
      </c>
      <c r="U93" s="147">
        <f t="shared" si="33"/>
        <v>2.1</v>
      </c>
      <c r="V93" s="147">
        <f t="shared" si="34"/>
        <v>3.6</v>
      </c>
      <c r="W93" s="147">
        <f>IF('Crisis Indicator Data'!L90="x","x",IF('Crisis Indicator Data'!L90=0,0,IF(LOG('Crisis Indicator Data'!L90)&lt;W$4,0,IF(LOG('Crisis Indicator Data'!L90)&gt;W$3,5,ROUND(5-(W$3-LOG('Crisis Indicator Data'!L90))/(W$3-W$4)*5,1)))))</f>
        <v>5</v>
      </c>
      <c r="X93" s="166">
        <f>IF(OR('Crisis Indicator Data'!L90="x",'Crisis Indicator Data'!H90="x"),"x",'Crisis Indicator Data'!L90/'Crisis Indicator Data'!H90)</f>
        <v>4.37078567969303E-5</v>
      </c>
      <c r="Y93" s="147">
        <f t="shared" si="35"/>
        <v>2.2000000000000002</v>
      </c>
      <c r="Z93" s="147">
        <f t="shared" si="36"/>
        <v>3.6</v>
      </c>
      <c r="AA93" s="147">
        <f t="shared" si="37"/>
        <v>3.6</v>
      </c>
      <c r="AB93" s="167">
        <f t="shared" si="38"/>
        <v>3.7</v>
      </c>
    </row>
    <row r="94" spans="1:28">
      <c r="A94" s="172" t="str">
        <f>'Crisis Indicator Data'!A91</f>
        <v>Lake Chad basin crisis in Nigeria</v>
      </c>
      <c r="B94" s="173" t="str">
        <f>'Crisis Indicator Data'!B91</f>
        <v>Conflict/ Violence,International Displacement</v>
      </c>
      <c r="C94" s="173" t="str">
        <f>'Crisis Indicator Data'!C91</f>
        <v>NGA004</v>
      </c>
      <c r="D94" s="173" t="str">
        <f>'Crisis Indicator Data'!D91</f>
        <v>Nigeria</v>
      </c>
      <c r="E94" s="174" t="str">
        <f>'Crisis Indicator Data'!E91</f>
        <v>NGA</v>
      </c>
      <c r="F94" s="168">
        <f>IF('Crisis Indicator Data'!F91="x","x",IF(LOG('Crisis Indicator Data'!F91)&lt;F$4,0,IF(LOG('Crisis Indicator Data'!F91)&gt;F$3,5,ROUND(5-(F$3-LOG('Crisis Indicator Data'!F91))/(F$3-F$4)*5,1))))</f>
        <v>3.7</v>
      </c>
      <c r="G94" s="165">
        <f>IF('Crisis Indicator Data'!F91="x","x",IF(LEN(E94)&gt;3,('Crisis Indicator Data'!F91/VLOOKUP('Impact of the crisis'!$C94,'Regional Crises'!$B$1:$R$66,4,FALSE)),'Crisis Indicator Data'!F91/VLOOKUP('Impact of the crisis'!$E94,'Country Indicator Data'!$B$4:$P$300,15,FALSE)))</f>
        <v>0.17338954950206967</v>
      </c>
      <c r="H94" s="147">
        <f t="shared" si="26"/>
        <v>0.8</v>
      </c>
      <c r="I94" s="147">
        <f t="shared" si="27"/>
        <v>2.25</v>
      </c>
      <c r="J94" s="147">
        <f>IF('Crisis Indicator Data'!G91="x","x",IF(LOG('Crisis Indicator Data'!G91)&lt;J$4,0,IF(LOG('Crisis Indicator Data'!G91)&gt;J$3,5,ROUND(5-(J$3-LOG('Crisis Indicator Data'!G91))/(J$3-J$4)*5,1))))</f>
        <v>4</v>
      </c>
      <c r="K94" s="165">
        <f>IF('Crisis Indicator Data'!G91="x","x",IF(LEN(E94)&gt;3,('Crisis Indicator Data'!G91/VLOOKUP('Impact of the crisis'!$C94,'Regional Crises'!$B$1:$R$66,5,FALSE)),'Crisis Indicator Data'!G91/VLOOKUP('Impact of the crisis'!$E94,'Country Indicator Data'!$B$4:$P$300,14,FALSE)))</f>
        <v>6.7591578947368419E-2</v>
      </c>
      <c r="L94" s="147">
        <f t="shared" si="28"/>
        <v>0.3</v>
      </c>
      <c r="M94" s="147">
        <f t="shared" si="29"/>
        <v>2.15</v>
      </c>
      <c r="N94" s="147">
        <f t="shared" si="30"/>
        <v>2.2000000000000002</v>
      </c>
      <c r="O94" s="147">
        <f>IF('Crisis Indicator Data'!H91="x","x",IF('Crisis Indicator Data'!H91=0,0,IF(LOG('Crisis Indicator Data'!H91)&lt;O$4,0,IF(LOG('Crisis Indicator Data'!H91)&gt;O$3,5,ROUND(5-(O$3-LOG('Crisis Indicator Data'!H91))/(O$3-O$4)*5,1)))))</f>
        <v>4.5</v>
      </c>
      <c r="P94" s="165">
        <f>IF('Crisis Indicator Data'!H91="x","x",'Crisis Indicator Data'!H91/'Crisis Indicator Data'!G91)</f>
        <v>1</v>
      </c>
      <c r="Q94" s="147">
        <f t="shared" si="31"/>
        <v>5</v>
      </c>
      <c r="R94" s="147">
        <f t="shared" si="32"/>
        <v>4.75</v>
      </c>
      <c r="S94" s="147">
        <f>IF('Crisis Indicator Data'!I91="x","x",IF('Crisis Indicator Data'!I91=0,0,IF(LOG('Crisis Indicator Data'!I91)&lt;S$4,0,IF(LOG('Crisis Indicator Data'!I91)&gt;S$3,5,ROUND(5-(S$3-LOG('Crisis Indicator Data'!I91))/(S$3-S$4)*5,1)))))</f>
        <v>5</v>
      </c>
      <c r="T94" s="165">
        <f>IF('Crisis Indicator Data'!H91="x","x",IF('Crisis Indicator Data'!I91="x","x",'Crisis Indicator Data'!I91/'Crisis Indicator Data'!H91))</f>
        <v>0.28991465769638075</v>
      </c>
      <c r="U94" s="147">
        <f t="shared" si="33"/>
        <v>5</v>
      </c>
      <c r="V94" s="147">
        <f t="shared" si="34"/>
        <v>5</v>
      </c>
      <c r="W94" s="147">
        <f>IF('Crisis Indicator Data'!L91="x","x",IF('Crisis Indicator Data'!L91=0,0,IF(LOG('Crisis Indicator Data'!L91)&lt;W$4,0,IF(LOG('Crisis Indicator Data'!L91)&gt;W$3,5,ROUND(5-(W$3-LOG('Crisis Indicator Data'!L91))/(W$3-W$4)*5,1)))))</f>
        <v>4.4000000000000004</v>
      </c>
      <c r="X94" s="166">
        <f>IF(OR('Crisis Indicator Data'!L91="x",'Crisis Indicator Data'!H91="x"),"x",'Crisis Indicator Data'!L91/'Crisis Indicator Data'!H91)</f>
        <v>7.5935962125459419E-5</v>
      </c>
      <c r="Y94" s="147">
        <f t="shared" si="35"/>
        <v>3.8</v>
      </c>
      <c r="Z94" s="147">
        <f t="shared" si="36"/>
        <v>4.0999999999999996</v>
      </c>
      <c r="AA94" s="147">
        <f t="shared" si="37"/>
        <v>4.5999999999999996</v>
      </c>
      <c r="AB94" s="167">
        <f t="shared" si="38"/>
        <v>4.7</v>
      </c>
    </row>
    <row r="95" spans="1:28">
      <c r="A95" s="172" t="str">
        <f>'Crisis Indicator Data'!A92</f>
        <v>Northwest Banditry</v>
      </c>
      <c r="B95" s="173" t="str">
        <f>'Crisis Indicator Data'!B92</f>
        <v>International Displacement</v>
      </c>
      <c r="C95" s="173" t="str">
        <f>'Crisis Indicator Data'!C92</f>
        <v>NGA007</v>
      </c>
      <c r="D95" s="173" t="str">
        <f>'Crisis Indicator Data'!D92</f>
        <v>Nigeria</v>
      </c>
      <c r="E95" s="174" t="str">
        <f>'Crisis Indicator Data'!E92</f>
        <v>NGA</v>
      </c>
      <c r="F95" s="168">
        <f>IF('Crisis Indicator Data'!F92="x","x",IF(LOG('Crisis Indicator Data'!F92)&lt;F$4,0,IF(LOG('Crisis Indicator Data'!F92)&gt;F$3,5,ROUND(5-(F$3-LOG('Crisis Indicator Data'!F92))/(F$3-F$4)*5,1))))</f>
        <v>4</v>
      </c>
      <c r="G95" s="165">
        <f>IF('Crisis Indicator Data'!F92="x","x",IF(LEN(E95)&gt;3,('Crisis Indicator Data'!F92/VLOOKUP('Impact of the crisis'!$C95,'Regional Crises'!$B$1:$R$66,4,FALSE)),'Crisis Indicator Data'!F92/VLOOKUP('Impact of the crisis'!$E95,'Country Indicator Data'!$B$4:$P$300,15,FALSE)))</f>
        <v>0.26099673902302445</v>
      </c>
      <c r="H95" s="147">
        <f t="shared" si="26"/>
        <v>1.2</v>
      </c>
      <c r="I95" s="147">
        <f t="shared" si="27"/>
        <v>2.6</v>
      </c>
      <c r="J95" s="147">
        <f>IF('Crisis Indicator Data'!G92="x","x",IF(LOG('Crisis Indicator Data'!G92)&lt;J$4,0,IF(LOG('Crisis Indicator Data'!G92)&gt;J$3,5,ROUND(5-(J$3-LOG('Crisis Indicator Data'!G92))/(J$3-J$4)*5,1))))</f>
        <v>5</v>
      </c>
      <c r="K95" s="165">
        <f>IF('Crisis Indicator Data'!G92="x","x",IF(LEN(E95)&gt;3,('Crisis Indicator Data'!G92/VLOOKUP('Impact of the crisis'!$C95,'Regional Crises'!$B$1:$R$66,5,FALSE)),'Crisis Indicator Data'!G92/VLOOKUP('Impact of the crisis'!$E95,'Country Indicator Data'!$B$4:$P$300,14,FALSE)))</f>
        <v>0.19068631578947368</v>
      </c>
      <c r="L95" s="147">
        <f t="shared" si="28"/>
        <v>0.9</v>
      </c>
      <c r="M95" s="147">
        <f t="shared" si="29"/>
        <v>2.95</v>
      </c>
      <c r="N95" s="147">
        <f t="shared" si="30"/>
        <v>2.8</v>
      </c>
      <c r="O95" s="147">
        <f>IF('Crisis Indicator Data'!H92="x","x",IF('Crisis Indicator Data'!H92=0,0,IF(LOG('Crisis Indicator Data'!H92)&lt;O$4,0,IF(LOG('Crisis Indicator Data'!H92)&gt;O$3,5,ROUND(5-(O$3-LOG('Crisis Indicator Data'!H92))/(O$3-O$4)*5,1)))))</f>
        <v>4.8</v>
      </c>
      <c r="P95" s="165">
        <f>IF('Crisis Indicator Data'!H92="x","x",'Crisis Indicator Data'!H92/'Crisis Indicator Data'!G92)</f>
        <v>0.53868574456809748</v>
      </c>
      <c r="Q95" s="147">
        <f t="shared" si="31"/>
        <v>2.7</v>
      </c>
      <c r="R95" s="147">
        <f t="shared" si="32"/>
        <v>3.75</v>
      </c>
      <c r="S95" s="147">
        <f>IF('Crisis Indicator Data'!I92="x","x",IF('Crisis Indicator Data'!I92=0,0,IF(LOG('Crisis Indicator Data'!I92)&lt;S$4,0,IF(LOG('Crisis Indicator Data'!I92)&gt;S$3,5,ROUND(5-(S$3-LOG('Crisis Indicator Data'!I92))/(S$3-S$4)*5,1)))))</f>
        <v>4.0999999999999996</v>
      </c>
      <c r="T95" s="165">
        <f>IF('Crisis Indicator Data'!H92="x","x",IF('Crisis Indicator Data'!I92="x","x",'Crisis Indicator Data'!I92/'Crisis Indicator Data'!H92))</f>
        <v>3.1521560911624856E-2</v>
      </c>
      <c r="U95" s="147">
        <f t="shared" si="33"/>
        <v>1.1000000000000001</v>
      </c>
      <c r="V95" s="147">
        <f t="shared" si="34"/>
        <v>2.6</v>
      </c>
      <c r="W95" s="147">
        <f>IF('Crisis Indicator Data'!L92="x","x",IF('Crisis Indicator Data'!L92=0,0,IF(LOG('Crisis Indicator Data'!L92)&lt;W$4,0,IF(LOG('Crisis Indicator Data'!L92)&gt;W$3,5,ROUND(5-(W$3-LOG('Crisis Indicator Data'!L92))/(W$3-W$4)*5,1)))))</f>
        <v>4.7</v>
      </c>
      <c r="X95" s="166">
        <f>IF(OR('Crisis Indicator Data'!L92="x",'Crisis Indicator Data'!H92="x"),"x",'Crisis Indicator Data'!L92/'Crisis Indicator Data'!H92)</f>
        <v>8.3620265617314319E-5</v>
      </c>
      <c r="Y95" s="147">
        <f t="shared" si="35"/>
        <v>4.2</v>
      </c>
      <c r="Z95" s="147">
        <f t="shared" si="36"/>
        <v>4.5</v>
      </c>
      <c r="AA95" s="147">
        <f t="shared" si="37"/>
        <v>3.7</v>
      </c>
      <c r="AB95" s="167">
        <f t="shared" si="38"/>
        <v>3.7</v>
      </c>
    </row>
    <row r="96" spans="1:28">
      <c r="A96" s="172" t="str">
        <f>'Crisis Indicator Data'!A93</f>
        <v>Cameroonian Refugees in Nigeria</v>
      </c>
      <c r="B96" s="173" t="str">
        <f>'Crisis Indicator Data'!B93</f>
        <v>International Displacement</v>
      </c>
      <c r="C96" s="173" t="str">
        <f>'Crisis Indicator Data'!C93</f>
        <v>NGA008</v>
      </c>
      <c r="D96" s="173" t="str">
        <f>'Crisis Indicator Data'!D93</f>
        <v>Nigeria</v>
      </c>
      <c r="E96" s="174" t="str">
        <f>'Crisis Indicator Data'!E93</f>
        <v>NGA</v>
      </c>
      <c r="F96" s="168">
        <f>IF('Crisis Indicator Data'!F93="x","x",IF(LOG('Crisis Indicator Data'!F93)&lt;F$4,0,IF(LOG('Crisis Indicator Data'!F93)&gt;F$3,5,ROUND(5-(F$3-LOG('Crisis Indicator Data'!F93))/(F$3-F$4)*5,1))))</f>
        <v>3.4</v>
      </c>
      <c r="G96" s="165">
        <f>IF('Crisis Indicator Data'!F93="x","x",IF(LEN(E96)&gt;3,('Crisis Indicator Data'!F93/VLOOKUP('Impact of the crisis'!$C96,'Regional Crises'!$B$1:$R$66,4,FALSE)),'Crisis Indicator Data'!F93/VLOOKUP('Impact of the crisis'!$E96,'Country Indicator Data'!$B$4:$P$300,15,FALSE)))</f>
        <v>0.11953511863587953</v>
      </c>
      <c r="H96" s="147">
        <f t="shared" si="26"/>
        <v>0.5</v>
      </c>
      <c r="I96" s="147">
        <f t="shared" si="27"/>
        <v>1.95</v>
      </c>
      <c r="J96" s="147">
        <f>IF('Crisis Indicator Data'!G93="x","x",IF(LOG('Crisis Indicator Data'!G93)&lt;J$4,0,IF(LOG('Crisis Indicator Data'!G93)&gt;J$3,5,ROUND(5-(J$3-LOG('Crisis Indicator Data'!G93))/(J$3-J$4)*5,1))))</f>
        <v>3.7</v>
      </c>
      <c r="K96" s="165">
        <f>IF('Crisis Indicator Data'!G93="x","x",IF(LEN(E96)&gt;3,('Crisis Indicator Data'!G93/VLOOKUP('Impact of the crisis'!$C96,'Regional Crises'!$B$1:$R$66,5,FALSE)),'Crisis Indicator Data'!G93/VLOOKUP('Impact of the crisis'!$E96,'Country Indicator Data'!$B$4:$P$300,14,FALSE)))</f>
        <v>5.3368421052631579E-2</v>
      </c>
      <c r="L96" s="147">
        <f t="shared" si="28"/>
        <v>0.2</v>
      </c>
      <c r="M96" s="147">
        <f t="shared" si="29"/>
        <v>1.9500000000000002</v>
      </c>
      <c r="N96" s="147">
        <f t="shared" si="30"/>
        <v>2</v>
      </c>
      <c r="O96" s="147">
        <f>IF('Crisis Indicator Data'!H93="x","x",IF('Crisis Indicator Data'!H93=0,0,IF(LOG('Crisis Indicator Data'!H93)&lt;O$4,0,IF(LOG('Crisis Indicator Data'!H93)&gt;O$3,5,ROUND(5-(O$3-LOG('Crisis Indicator Data'!H93))/(O$3-O$4)*5,1)))))</f>
        <v>0.8</v>
      </c>
      <c r="P96" s="165">
        <f>IF('Crisis Indicator Data'!H93="x","x",'Crisis Indicator Data'!H93/'Crisis Indicator Data'!G93)</f>
        <v>7.9684418145956615E-3</v>
      </c>
      <c r="Q96" s="147">
        <f t="shared" si="31"/>
        <v>0</v>
      </c>
      <c r="R96" s="147">
        <f t="shared" si="32"/>
        <v>0.4</v>
      </c>
      <c r="S96" s="147">
        <f>IF('Crisis Indicator Data'!I93="x","x",IF('Crisis Indicator Data'!I93=0,0,IF(LOG('Crisis Indicator Data'!I93)&lt;S$4,0,IF(LOG('Crisis Indicator Data'!I93)&gt;S$3,5,ROUND(5-(S$3-LOG('Crisis Indicator Data'!I93))/(S$3-S$4)*5,1)))))</f>
        <v>2.9</v>
      </c>
      <c r="T96" s="165">
        <f>IF('Crisis Indicator Data'!H93="x","x",IF('Crisis Indicator Data'!I93="x","x",'Crisis Indicator Data'!I93/'Crisis Indicator Data'!H93))</f>
        <v>1</v>
      </c>
      <c r="U96" s="147">
        <f t="shared" si="33"/>
        <v>5</v>
      </c>
      <c r="V96" s="147">
        <f t="shared" si="34"/>
        <v>4</v>
      </c>
      <c r="W96" s="147" t="str">
        <f>IF('Crisis Indicator Data'!L93="x","x",IF('Crisis Indicator Data'!L93=0,0,IF(LOG('Crisis Indicator Data'!L93)&lt;W$4,0,IF(LOG('Crisis Indicator Data'!L93)&gt;W$3,5,ROUND(5-(W$3-LOG('Crisis Indicator Data'!L93))/(W$3-W$4)*5,1)))))</f>
        <v>x</v>
      </c>
      <c r="X96" s="166" t="str">
        <f>IF(OR('Crisis Indicator Data'!L93="x",'Crisis Indicator Data'!H93="x"),"x",'Crisis Indicator Data'!L93/'Crisis Indicator Data'!H93)</f>
        <v>x</v>
      </c>
      <c r="Y96" s="147" t="str">
        <f t="shared" si="35"/>
        <v>x</v>
      </c>
      <c r="Z96" s="147" t="str">
        <f t="shared" si="36"/>
        <v>x</v>
      </c>
      <c r="AA96" s="147">
        <f t="shared" si="37"/>
        <v>4</v>
      </c>
      <c r="AB96" s="167">
        <f t="shared" si="38"/>
        <v>2.6</v>
      </c>
    </row>
    <row r="97" spans="1:28">
      <c r="A97" s="172" t="str">
        <f>'Crisis Indicator Data'!A94</f>
        <v>Socioeconomic crisis in Nicaragua</v>
      </c>
      <c r="B97" s="173" t="str">
        <f>'Crisis Indicator Data'!B94</f>
        <v>Political/economic crisis</v>
      </c>
      <c r="C97" s="173" t="str">
        <f>'Crisis Indicator Data'!C94</f>
        <v>NIC001</v>
      </c>
      <c r="D97" s="173" t="str">
        <f>'Crisis Indicator Data'!D94</f>
        <v>Nicaragua</v>
      </c>
      <c r="E97" s="174" t="str">
        <f>'Crisis Indicator Data'!E94</f>
        <v>NIC</v>
      </c>
      <c r="F97" s="168">
        <f>IF('Crisis Indicator Data'!F94="x","x",IF(LOG('Crisis Indicator Data'!F94)&lt;F$4,0,IF(LOG('Crisis Indicator Data'!F94)&gt;F$3,5,ROUND(5-(F$3-LOG('Crisis Indicator Data'!F94))/(F$3-F$4)*5,1))))</f>
        <v>3.5</v>
      </c>
      <c r="G97" s="165">
        <f>IF('Crisis Indicator Data'!F94="x","x",IF(LEN(E97)&gt;3,('Crisis Indicator Data'!F94/VLOOKUP('Impact of the crisis'!$C97,'Regional Crises'!$B$1:$R$66,4,FALSE)),'Crisis Indicator Data'!F94/VLOOKUP('Impact of the crisis'!$E97,'Country Indicator Data'!$B$4:$P$300,15,FALSE)))</f>
        <v>1</v>
      </c>
      <c r="H97" s="147">
        <f t="shared" si="26"/>
        <v>5</v>
      </c>
      <c r="I97" s="147">
        <f t="shared" si="27"/>
        <v>4.25</v>
      </c>
      <c r="J97" s="147">
        <f>IF('Crisis Indicator Data'!G94="x","x",IF(LOG('Crisis Indicator Data'!G94)&lt;J$4,0,IF(LOG('Crisis Indicator Data'!G94)&gt;J$3,5,ROUND(5-(J$3-LOG('Crisis Indicator Data'!G94))/(J$3-J$4)*5,1))))</f>
        <v>2.6</v>
      </c>
      <c r="K97" s="165">
        <f>IF('Crisis Indicator Data'!G94="x","x",IF(LEN(E97)&gt;3,('Crisis Indicator Data'!G94/VLOOKUP('Impact of the crisis'!$C97,'Regional Crises'!$B$1:$R$66,5,FALSE)),'Crisis Indicator Data'!G94/VLOOKUP('Impact of the crisis'!$E97,'Country Indicator Data'!$B$4:$P$300,14,FALSE)))</f>
        <v>1</v>
      </c>
      <c r="L97" s="147">
        <f t="shared" si="28"/>
        <v>5</v>
      </c>
      <c r="M97" s="147">
        <f t="shared" si="29"/>
        <v>3.8</v>
      </c>
      <c r="N97" s="147">
        <f t="shared" si="30"/>
        <v>4</v>
      </c>
      <c r="O97" s="147">
        <f>IF('Crisis Indicator Data'!H94="x","x",IF('Crisis Indicator Data'!H94=0,0,IF(LOG('Crisis Indicator Data'!H94)&lt;O$4,0,IF(LOG('Crisis Indicator Data'!H94)&gt;O$3,5,ROUND(5-(O$3-LOG('Crisis Indicator Data'!H94))/(O$3-O$4)*5,1)))))</f>
        <v>2.9</v>
      </c>
      <c r="P97" s="165">
        <f>IF('Crisis Indicator Data'!H94="x","x",'Crisis Indicator Data'!H94/'Crisis Indicator Data'!G94)</f>
        <v>0.28871519296531512</v>
      </c>
      <c r="Q97" s="147">
        <f t="shared" si="31"/>
        <v>1.4</v>
      </c>
      <c r="R97" s="147">
        <f t="shared" si="32"/>
        <v>2.15</v>
      </c>
      <c r="S97" s="147">
        <f>IF('Crisis Indicator Data'!I94="x","x",IF('Crisis Indicator Data'!I94=0,0,IF(LOG('Crisis Indicator Data'!I94)&lt;S$4,0,IF(LOG('Crisis Indicator Data'!I94)&gt;S$3,5,ROUND(5-(S$3-LOG('Crisis Indicator Data'!I94))/(S$3-S$4)*5,1)))))</f>
        <v>0</v>
      </c>
      <c r="T97" s="165">
        <f>IF('Crisis Indicator Data'!H94="x","x",IF('Crisis Indicator Data'!I94="x","x",'Crisis Indicator Data'!I94/'Crisis Indicator Data'!H94))</f>
        <v>5.6401579244218843E-4</v>
      </c>
      <c r="U97" s="147">
        <f t="shared" si="33"/>
        <v>0</v>
      </c>
      <c r="V97" s="147">
        <f t="shared" si="34"/>
        <v>0</v>
      </c>
      <c r="W97" s="147">
        <f>IF('Crisis Indicator Data'!L94="x","x",IF('Crisis Indicator Data'!L94=0,0,IF(LOG('Crisis Indicator Data'!L94)&lt;W$4,0,IF(LOG('Crisis Indicator Data'!L94)&gt;W$3,5,ROUND(5-(W$3-LOG('Crisis Indicator Data'!L94))/(W$3-W$4)*5,1)))))</f>
        <v>1.3</v>
      </c>
      <c r="X97" s="166">
        <f>IF(OR('Crisis Indicator Data'!L94="x",'Crisis Indicator Data'!H94="x"),"x",'Crisis Indicator Data'!L94/'Crisis Indicator Data'!H94)</f>
        <v>4.5121263395375071E-6</v>
      </c>
      <c r="Y97" s="147">
        <f t="shared" si="35"/>
        <v>0.2</v>
      </c>
      <c r="Z97" s="147">
        <f t="shared" si="36"/>
        <v>0.8</v>
      </c>
      <c r="AA97" s="147">
        <f t="shared" si="37"/>
        <v>0.4</v>
      </c>
      <c r="AB97" s="167">
        <f t="shared" si="38"/>
        <v>1.4</v>
      </c>
    </row>
    <row r="98" spans="1:28">
      <c r="A98" s="172" t="str">
        <f>'Crisis Indicator Data'!A95</f>
        <v>Complex crisis in Pakistan</v>
      </c>
      <c r="B98" s="173" t="str">
        <f>'Crisis Indicator Data'!B95</f>
        <v>Conflict/ Violence,Drought/drier conditions,Floods,Political/economic crisis</v>
      </c>
      <c r="C98" s="173" t="str">
        <f>'Crisis Indicator Data'!C95</f>
        <v>PAK001</v>
      </c>
      <c r="D98" s="173" t="str">
        <f>'Crisis Indicator Data'!D95</f>
        <v>Pakistan</v>
      </c>
      <c r="E98" s="174" t="str">
        <f>'Crisis Indicator Data'!E95</f>
        <v>PAK</v>
      </c>
      <c r="F98" s="168">
        <f>IF('Crisis Indicator Data'!F95="x","x",IF(LOG('Crisis Indicator Data'!F95)&lt;F$4,0,IF(LOG('Crisis Indicator Data'!F95)&gt;F$3,5,ROUND(5-(F$3-LOG('Crisis Indicator Data'!F95))/(F$3-F$4)*5,1))))</f>
        <v>4.8</v>
      </c>
      <c r="G98" s="165">
        <f>IF('Crisis Indicator Data'!F95="x","x",IF(LEN(E98)&gt;3,('Crisis Indicator Data'!F95/VLOOKUP('Impact of the crisis'!$C98,'Regional Crises'!$B$1:$R$66,4,FALSE)),'Crisis Indicator Data'!F95/VLOOKUP('Impact of the crisis'!$E98,'Country Indicator Data'!$B$4:$P$300,15,FALSE)))</f>
        <v>1</v>
      </c>
      <c r="H98" s="147">
        <f t="shared" si="26"/>
        <v>5</v>
      </c>
      <c r="I98" s="147">
        <f t="shared" si="27"/>
        <v>4.9000000000000004</v>
      </c>
      <c r="J98" s="147">
        <f>IF('Crisis Indicator Data'!G95="x","x",IF(LOG('Crisis Indicator Data'!G95)&lt;J$4,0,IF(LOG('Crisis Indicator Data'!G95)&gt;J$3,5,ROUND(5-(J$3-LOG('Crisis Indicator Data'!G95))/(J$3-J$4)*5,1))))</f>
        <v>5</v>
      </c>
      <c r="K98" s="165">
        <f>IF('Crisis Indicator Data'!G95="x","x",IF(LEN(E98)&gt;3,('Crisis Indicator Data'!G95/VLOOKUP('Impact of the crisis'!$C98,'Regional Crises'!$B$1:$R$66,5,FALSE)),'Crisis Indicator Data'!G95/VLOOKUP('Impact of the crisis'!$E98,'Country Indicator Data'!$B$4:$P$300,14,FALSE)))</f>
        <v>1</v>
      </c>
      <c r="L98" s="147">
        <f t="shared" si="28"/>
        <v>5</v>
      </c>
      <c r="M98" s="147">
        <f t="shared" si="29"/>
        <v>5</v>
      </c>
      <c r="N98" s="147">
        <f t="shared" si="30"/>
        <v>5</v>
      </c>
      <c r="O98" s="147">
        <f>IF('Crisis Indicator Data'!H95="x","x",IF('Crisis Indicator Data'!H95=0,0,IF(LOG('Crisis Indicator Data'!H95)&lt;O$4,0,IF(LOG('Crisis Indicator Data'!H95)&gt;O$3,5,ROUND(5-(O$3-LOG('Crisis Indicator Data'!H95))/(O$3-O$4)*5,1)))))</f>
        <v>5</v>
      </c>
      <c r="P98" s="165">
        <f>IF('Crisis Indicator Data'!H95="x","x",'Crisis Indicator Data'!H95/'Crisis Indicator Data'!G95)</f>
        <v>0.40500005900006686</v>
      </c>
      <c r="Q98" s="147">
        <f t="shared" si="31"/>
        <v>2</v>
      </c>
      <c r="R98" s="147">
        <f t="shared" si="32"/>
        <v>3.5</v>
      </c>
      <c r="S98" s="147">
        <f>IF('Crisis Indicator Data'!I95="x","x",IF('Crisis Indicator Data'!I95=0,0,IF(LOG('Crisis Indicator Data'!I95)&lt;S$4,0,IF(LOG('Crisis Indicator Data'!I95)&gt;S$3,5,ROUND(5-(S$3-LOG('Crisis Indicator Data'!I95))/(S$3-S$4)*5,1)))))</f>
        <v>5</v>
      </c>
      <c r="T98" s="165">
        <f>IF('Crisis Indicator Data'!H95="x","x",IF('Crisis Indicator Data'!I95="x","x",'Crisis Indicator Data'!I95/'Crisis Indicator Data'!H95))</f>
        <v>3.0495503370044481E-2</v>
      </c>
      <c r="U98" s="147">
        <f t="shared" si="33"/>
        <v>1</v>
      </c>
      <c r="V98" s="147">
        <f t="shared" si="34"/>
        <v>3</v>
      </c>
      <c r="W98" s="147">
        <f>IF('Crisis Indicator Data'!L95="x","x",IF('Crisis Indicator Data'!L95=0,0,IF(LOG('Crisis Indicator Data'!L95)&lt;W$4,0,IF(LOG('Crisis Indicator Data'!L95)&gt;W$3,5,ROUND(5-(W$3-LOG('Crisis Indicator Data'!L95))/(W$3-W$4)*5,1)))))</f>
        <v>4.8</v>
      </c>
      <c r="X98" s="166">
        <f>IF(OR('Crisis Indicator Data'!L95="x",'Crisis Indicator Data'!H95="x"),"x",'Crisis Indicator Data'!L95/'Crisis Indicator Data'!H95)</f>
        <v>2.2211215352640676E-5</v>
      </c>
      <c r="Y98" s="147">
        <f t="shared" si="35"/>
        <v>1.1000000000000001</v>
      </c>
      <c r="Z98" s="147">
        <f t="shared" si="36"/>
        <v>3</v>
      </c>
      <c r="AA98" s="147">
        <f t="shared" si="37"/>
        <v>3</v>
      </c>
      <c r="AB98" s="167">
        <f t="shared" si="38"/>
        <v>3.3</v>
      </c>
    </row>
    <row r="99" spans="1:28">
      <c r="A99" s="172" t="str">
        <f>'Crisis Indicator Data'!A96</f>
        <v>Kashmir conflict in Pakistan</v>
      </c>
      <c r="B99" s="173" t="str">
        <f>'Crisis Indicator Data'!B96</f>
        <v>Conflict/ Violence</v>
      </c>
      <c r="C99" s="173" t="str">
        <f>'Crisis Indicator Data'!C96</f>
        <v>PAK004</v>
      </c>
      <c r="D99" s="173" t="str">
        <f>'Crisis Indicator Data'!D96</f>
        <v>Pakistan</v>
      </c>
      <c r="E99" s="174" t="str">
        <f>'Crisis Indicator Data'!E96</f>
        <v>PAK</v>
      </c>
      <c r="F99" s="168">
        <f>IF('Crisis Indicator Data'!F96="x","x",IF(LOG('Crisis Indicator Data'!F96)&lt;F$4,0,IF(LOG('Crisis Indicator Data'!F96)&gt;F$3,5,ROUND(5-(F$3-LOG('Crisis Indicator Data'!F96))/(F$3-F$4)*5,1))))</f>
        <v>1.9</v>
      </c>
      <c r="G99" s="165">
        <f>IF('Crisis Indicator Data'!F96="x","x",IF(LEN(E99)&gt;3,('Crisis Indicator Data'!F96/VLOOKUP('Impact of the crisis'!$C99,'Regional Crises'!$B$1:$R$66,4,FALSE)),'Crisis Indicator Data'!F96/VLOOKUP('Impact of the crisis'!$E99,'Country Indicator Data'!$B$4:$P$300,15,FALSE)))</f>
        <v>1.7249117891241179E-2</v>
      </c>
      <c r="H99" s="147">
        <f t="shared" si="26"/>
        <v>0</v>
      </c>
      <c r="I99" s="147">
        <f t="shared" si="27"/>
        <v>0.95</v>
      </c>
      <c r="J99" s="147">
        <f>IF('Crisis Indicator Data'!G96="x","x",IF(LOG('Crisis Indicator Data'!G96)&lt;J$4,0,IF(LOG('Crisis Indicator Data'!G96)&gt;J$3,5,ROUND(5-(J$3-LOG('Crisis Indicator Data'!G96))/(J$3-J$4)*5,1))))</f>
        <v>2.1</v>
      </c>
      <c r="K99" s="165">
        <f>IF('Crisis Indicator Data'!G96="x","x",IF(LEN(E99)&gt;3,('Crisis Indicator Data'!G96/VLOOKUP('Impact of the crisis'!$C99,'Regional Crises'!$B$1:$R$66,5,FALSE)),'Crisis Indicator Data'!G96/VLOOKUP('Impact of the crisis'!$E99,'Country Indicator Data'!$B$4:$P$300,14,FALSE)))</f>
        <v>1.7267352902999956E-2</v>
      </c>
      <c r="L99" s="147">
        <f t="shared" si="28"/>
        <v>0</v>
      </c>
      <c r="M99" s="147">
        <f t="shared" si="29"/>
        <v>1.05</v>
      </c>
      <c r="N99" s="147">
        <f t="shared" si="30"/>
        <v>1</v>
      </c>
      <c r="O99" s="147" t="str">
        <f>IF('Crisis Indicator Data'!H96="x","x",IF('Crisis Indicator Data'!H96=0,0,IF(LOG('Crisis Indicator Data'!H96)&lt;O$4,0,IF(LOG('Crisis Indicator Data'!H96)&gt;O$3,5,ROUND(5-(O$3-LOG('Crisis Indicator Data'!H96))/(O$3-O$4)*5,1)))))</f>
        <v>x</v>
      </c>
      <c r="P99" s="165" t="str">
        <f>IF('Crisis Indicator Data'!H96="x","x",'Crisis Indicator Data'!H96/'Crisis Indicator Data'!G96)</f>
        <v>x</v>
      </c>
      <c r="Q99" s="147" t="str">
        <f t="shared" si="31"/>
        <v>x</v>
      </c>
      <c r="R99" s="147" t="str">
        <f t="shared" si="32"/>
        <v>x</v>
      </c>
      <c r="S99" s="147" t="str">
        <f>IF('Crisis Indicator Data'!I96="x","x",IF('Crisis Indicator Data'!I96=0,0,IF(LOG('Crisis Indicator Data'!I96)&lt;S$4,0,IF(LOG('Crisis Indicator Data'!I96)&gt;S$3,5,ROUND(5-(S$3-LOG('Crisis Indicator Data'!I96))/(S$3-S$4)*5,1)))))</f>
        <v>x</v>
      </c>
      <c r="T99" s="165" t="str">
        <f>IF('Crisis Indicator Data'!H96="x","x",IF('Crisis Indicator Data'!I96="x","x",'Crisis Indicator Data'!I96/'Crisis Indicator Data'!H96))</f>
        <v>x</v>
      </c>
      <c r="U99" s="147" t="str">
        <f t="shared" si="33"/>
        <v>x</v>
      </c>
      <c r="V99" s="147" t="str">
        <f t="shared" si="34"/>
        <v>x</v>
      </c>
      <c r="W99" s="147">
        <f>IF('Crisis Indicator Data'!L96="x","x",IF('Crisis Indicator Data'!L96=0,0,IF(LOG('Crisis Indicator Data'!L96)&lt;W$4,0,IF(LOG('Crisis Indicator Data'!L96)&gt;W$3,5,ROUND(5-(W$3-LOG('Crisis Indicator Data'!L96))/(W$3-W$4)*5,1)))))</f>
        <v>0</v>
      </c>
      <c r="X99" s="166" t="str">
        <f>IF(OR('Crisis Indicator Data'!L96="x",'Crisis Indicator Data'!H96="x"),"x",'Crisis Indicator Data'!L96/'Crisis Indicator Data'!H96)</f>
        <v>x</v>
      </c>
      <c r="Y99" s="147" t="str">
        <f t="shared" si="35"/>
        <v>x</v>
      </c>
      <c r="Z99" s="147">
        <f t="shared" si="36"/>
        <v>0</v>
      </c>
      <c r="AA99" s="147">
        <f t="shared" si="37"/>
        <v>0</v>
      </c>
      <c r="AB99" s="167">
        <f t="shared" si="38"/>
        <v>0</v>
      </c>
    </row>
    <row r="100" spans="1:28">
      <c r="A100" s="172" t="str">
        <f>'Crisis Indicator Data'!A97</f>
        <v>Venezuela displacement in Panama</v>
      </c>
      <c r="B100" s="173" t="str">
        <f>'Crisis Indicator Data'!B97</f>
        <v>International Displacement</v>
      </c>
      <c r="C100" s="173" t="str">
        <f>'Crisis Indicator Data'!C97</f>
        <v>PAN002</v>
      </c>
      <c r="D100" s="173" t="str">
        <f>'Crisis Indicator Data'!D97</f>
        <v>Panama</v>
      </c>
      <c r="E100" s="174" t="str">
        <f>'Crisis Indicator Data'!E97</f>
        <v>PAN</v>
      </c>
      <c r="F100" s="168">
        <f>IF('Crisis Indicator Data'!F97="x","x",IF(LOG('Crisis Indicator Data'!F97)&lt;F$4,0,IF(LOG('Crisis Indicator Data'!F97)&gt;F$3,5,ROUND(5-(F$3-LOG('Crisis Indicator Data'!F97))/(F$3-F$4)*5,1))))</f>
        <v>3.1</v>
      </c>
      <c r="G100" s="165">
        <f>IF('Crisis Indicator Data'!F97="x","x",IF(LEN(E100)&gt;3,('Crisis Indicator Data'!F97/VLOOKUP('Impact of the crisis'!$C100,'Regional Crises'!$B$1:$R$66,4,FALSE)),'Crisis Indicator Data'!F97/VLOOKUP('Impact of the crisis'!$E100,'Country Indicator Data'!$B$4:$P$300,15,FALSE)))</f>
        <v>1</v>
      </c>
      <c r="H100" s="147">
        <f t="shared" si="26"/>
        <v>5</v>
      </c>
      <c r="I100" s="147">
        <f t="shared" si="27"/>
        <v>4.05</v>
      </c>
      <c r="J100" s="147">
        <f>IF('Crisis Indicator Data'!G97="x","x",IF(LOG('Crisis Indicator Data'!G97)&lt;J$4,0,IF(LOG('Crisis Indicator Data'!G97)&gt;J$3,5,ROUND(5-(J$3-LOG('Crisis Indicator Data'!G97))/(J$3-J$4)*5,1))))</f>
        <v>2.2000000000000002</v>
      </c>
      <c r="K100" s="165">
        <f>IF('Crisis Indicator Data'!G97="x","x",IF(LEN(E100)&gt;3,('Crisis Indicator Data'!G97/VLOOKUP('Impact of the crisis'!$C100,'Regional Crises'!$B$1:$R$66,5,FALSE)),'Crisis Indicator Data'!G97/VLOOKUP('Impact of the crisis'!$E100,'Country Indicator Data'!$B$4:$P$300,14,FALSE)))</f>
        <v>1</v>
      </c>
      <c r="L100" s="147">
        <f t="shared" si="28"/>
        <v>5</v>
      </c>
      <c r="M100" s="147">
        <f t="shared" si="29"/>
        <v>3.6</v>
      </c>
      <c r="N100" s="147">
        <f t="shared" si="30"/>
        <v>3.8</v>
      </c>
      <c r="O100" s="147">
        <f>IF('Crisis Indicator Data'!H97="x","x",IF('Crisis Indicator Data'!H97=0,0,IF(LOG('Crisis Indicator Data'!H97)&lt;O$4,0,IF(LOG('Crisis Indicator Data'!H97)&gt;O$3,5,ROUND(5-(O$3-LOG('Crisis Indicator Data'!H97))/(O$3-O$4)*5,1)))))</f>
        <v>1.9</v>
      </c>
      <c r="P100" s="165">
        <f>IF('Crisis Indicator Data'!H97="x","x",'Crisis Indicator Data'!H97/'Crisis Indicator Data'!G97)</f>
        <v>0.10244444444444445</v>
      </c>
      <c r="Q100" s="147">
        <f t="shared" si="31"/>
        <v>0.5</v>
      </c>
      <c r="R100" s="147">
        <f t="shared" si="32"/>
        <v>1.2</v>
      </c>
      <c r="S100" s="147">
        <f>IF('Crisis Indicator Data'!I97="x","x",IF('Crisis Indicator Data'!I97=0,0,IF(LOG('Crisis Indicator Data'!I97)&lt;S$4,0,IF(LOG('Crisis Indicator Data'!I97)&gt;S$3,5,ROUND(5-(S$3-LOG('Crisis Indicator Data'!I97))/(S$3-S$4)*5,1)))))</f>
        <v>3.8</v>
      </c>
      <c r="T100" s="165">
        <f>IF('Crisis Indicator Data'!H97="x","x",IF('Crisis Indicator Data'!I97="x","x",'Crisis Indicator Data'!I97/'Crisis Indicator Data'!H97))</f>
        <v>0.99349240780911063</v>
      </c>
      <c r="U100" s="147">
        <f t="shared" si="33"/>
        <v>5</v>
      </c>
      <c r="V100" s="147">
        <f t="shared" si="34"/>
        <v>4.4000000000000004</v>
      </c>
      <c r="W100" s="147" t="str">
        <f>IF('Crisis Indicator Data'!L97="x","x",IF('Crisis Indicator Data'!L97=0,0,IF(LOG('Crisis Indicator Data'!L97)&lt;W$4,0,IF(LOG('Crisis Indicator Data'!L97)&gt;W$3,5,ROUND(5-(W$3-LOG('Crisis Indicator Data'!L97))/(W$3-W$4)*5,1)))))</f>
        <v>x</v>
      </c>
      <c r="X100" s="166" t="str">
        <f>IF(OR('Crisis Indicator Data'!L97="x",'Crisis Indicator Data'!H97="x"),"x",'Crisis Indicator Data'!L97/'Crisis Indicator Data'!H97)</f>
        <v>x</v>
      </c>
      <c r="Y100" s="147" t="str">
        <f t="shared" si="35"/>
        <v>x</v>
      </c>
      <c r="Z100" s="147" t="str">
        <f t="shared" si="36"/>
        <v>x</v>
      </c>
      <c r="AA100" s="147">
        <f t="shared" si="37"/>
        <v>4.4000000000000004</v>
      </c>
      <c r="AB100" s="167">
        <f t="shared" si="38"/>
        <v>3.2</v>
      </c>
    </row>
    <row r="101" spans="1:28">
      <c r="A101" s="172" t="str">
        <f>'Crisis Indicator Data'!A98</f>
        <v>Venezuela displacement in Peru</v>
      </c>
      <c r="B101" s="173" t="str">
        <f>'Crisis Indicator Data'!B98</f>
        <v>International Displacement</v>
      </c>
      <c r="C101" s="173" t="str">
        <f>'Crisis Indicator Data'!C98</f>
        <v>PER002</v>
      </c>
      <c r="D101" s="173" t="str">
        <f>'Crisis Indicator Data'!D98</f>
        <v>Peru</v>
      </c>
      <c r="E101" s="174" t="str">
        <f>'Crisis Indicator Data'!E98</f>
        <v>PER</v>
      </c>
      <c r="F101" s="168">
        <f>IF('Crisis Indicator Data'!F98="x","x",IF(LOG('Crisis Indicator Data'!F98)&lt;F$4,0,IF(LOG('Crisis Indicator Data'!F98)&gt;F$3,5,ROUND(5-(F$3-LOG('Crisis Indicator Data'!F98))/(F$3-F$4)*5,1))))</f>
        <v>4.7</v>
      </c>
      <c r="G101" s="165">
        <f>IF('Crisis Indicator Data'!F98="x","x",IF(LEN(E101)&gt;3,('Crisis Indicator Data'!F98/VLOOKUP('Impact of the crisis'!$C101,'Regional Crises'!$B$1:$R$66,4,FALSE)),'Crisis Indicator Data'!F98/VLOOKUP('Impact of the crisis'!$E101,'Country Indicator Data'!$B$4:$P$300,15,FALSE)))</f>
        <v>0.52522968749999999</v>
      </c>
      <c r="H101" s="147">
        <f t="shared" si="26"/>
        <v>2.6</v>
      </c>
      <c r="I101" s="147">
        <f t="shared" si="27"/>
        <v>3.6500000000000004</v>
      </c>
      <c r="J101" s="147">
        <f>IF('Crisis Indicator Data'!G98="x","x",IF(LOG('Crisis Indicator Data'!G98)&lt;J$4,0,IF(LOG('Crisis Indicator Data'!G98)&gt;J$3,5,ROUND(5-(J$3-LOG('Crisis Indicator Data'!G98))/(J$3-J$4)*5,1))))</f>
        <v>4.7</v>
      </c>
      <c r="K101" s="165">
        <f>IF('Crisis Indicator Data'!G98="x","x",IF(LEN(E101)&gt;3,('Crisis Indicator Data'!G98/VLOOKUP('Impact of the crisis'!$C101,'Regional Crises'!$B$1:$R$66,5,FALSE)),'Crisis Indicator Data'!G98/VLOOKUP('Impact of the crisis'!$E101,'Country Indicator Data'!$B$4:$P$300,14,FALSE)))</f>
        <v>0.75284848484848488</v>
      </c>
      <c r="L101" s="147">
        <f t="shared" si="28"/>
        <v>3.8</v>
      </c>
      <c r="M101" s="147">
        <f t="shared" si="29"/>
        <v>4.25</v>
      </c>
      <c r="N101" s="147">
        <f t="shared" si="30"/>
        <v>4</v>
      </c>
      <c r="O101" s="147">
        <f>IF('Crisis Indicator Data'!H98="x","x",IF('Crisis Indicator Data'!H98=0,0,IF(LOG('Crisis Indicator Data'!H98)&lt;O$4,0,IF(LOG('Crisis Indicator Data'!H98)&gt;O$3,5,ROUND(5-(O$3-LOG('Crisis Indicator Data'!H98))/(O$3-O$4)*5,1)))))</f>
        <v>3.3</v>
      </c>
      <c r="P101" s="165">
        <f>IF('Crisis Indicator Data'!H98="x","x",'Crisis Indicator Data'!H98/'Crisis Indicator Data'!G98)</f>
        <v>0.11725165029785864</v>
      </c>
      <c r="Q101" s="147">
        <f t="shared" si="31"/>
        <v>0.5</v>
      </c>
      <c r="R101" s="147">
        <f t="shared" si="32"/>
        <v>1.9</v>
      </c>
      <c r="S101" s="147">
        <f>IF('Crisis Indicator Data'!I98="x","x",IF('Crisis Indicator Data'!I98=0,0,IF(LOG('Crisis Indicator Data'!I98)&lt;S$4,0,IF(LOG('Crisis Indicator Data'!I98)&gt;S$3,5,ROUND(5-(S$3-LOG('Crisis Indicator Data'!I98))/(S$3-S$4)*5,1)))))</f>
        <v>4.7</v>
      </c>
      <c r="T101" s="165">
        <f>IF('Crisis Indicator Data'!H98="x","x",IF('Crisis Indicator Data'!I98="x","x",'Crisis Indicator Data'!I98/'Crisis Indicator Data'!H98))</f>
        <v>0.7047717130106419</v>
      </c>
      <c r="U101" s="147">
        <f t="shared" si="33"/>
        <v>5</v>
      </c>
      <c r="V101" s="147">
        <f t="shared" si="34"/>
        <v>4.9000000000000004</v>
      </c>
      <c r="W101" s="147" t="str">
        <f>IF('Crisis Indicator Data'!L98="x","x",IF('Crisis Indicator Data'!L98=0,0,IF(LOG('Crisis Indicator Data'!L98)&lt;W$4,0,IF(LOG('Crisis Indicator Data'!L98)&gt;W$3,5,ROUND(5-(W$3-LOG('Crisis Indicator Data'!L98))/(W$3-W$4)*5,1)))))</f>
        <v>x</v>
      </c>
      <c r="X101" s="166" t="str">
        <f>IF(OR('Crisis Indicator Data'!L98="x",'Crisis Indicator Data'!H98="x"),"x",'Crisis Indicator Data'!L98/'Crisis Indicator Data'!H98)</f>
        <v>x</v>
      </c>
      <c r="Y101" s="147" t="str">
        <f t="shared" si="35"/>
        <v>x</v>
      </c>
      <c r="Z101" s="147" t="str">
        <f t="shared" si="36"/>
        <v>x</v>
      </c>
      <c r="AA101" s="147">
        <f t="shared" si="37"/>
        <v>4.9000000000000004</v>
      </c>
      <c r="AB101" s="167">
        <f t="shared" si="38"/>
        <v>3.8</v>
      </c>
    </row>
    <row r="102" spans="1:28">
      <c r="A102" s="172" t="str">
        <f>'Crisis Indicator Data'!A99</f>
        <v>Mindanao conflict</v>
      </c>
      <c r="B102" s="173" t="str">
        <f>'Crisis Indicator Data'!B99</f>
        <v>Conflict/ Violence</v>
      </c>
      <c r="C102" s="173" t="str">
        <f>'Crisis Indicator Data'!C99</f>
        <v>PHL003</v>
      </c>
      <c r="D102" s="173" t="str">
        <f>'Crisis Indicator Data'!D99</f>
        <v>Philippines</v>
      </c>
      <c r="E102" s="174" t="str">
        <f>'Crisis Indicator Data'!E99</f>
        <v>PHL</v>
      </c>
      <c r="F102" s="168">
        <f>IF('Crisis Indicator Data'!F99="x","x",IF(LOG('Crisis Indicator Data'!F99)&lt;F$4,0,IF(LOG('Crisis Indicator Data'!F99)&gt;F$3,5,ROUND(5-(F$3-LOG('Crisis Indicator Data'!F99))/(F$3-F$4)*5,1))))</f>
        <v>3.3</v>
      </c>
      <c r="G102" s="165">
        <f>IF('Crisis Indicator Data'!F99="x","x",IF(LEN(E102)&gt;3,('Crisis Indicator Data'!F99/VLOOKUP('Impact of the crisis'!$C102,'Regional Crises'!$B$1:$R$66,4,FALSE)),'Crisis Indicator Data'!F99/VLOOKUP('Impact of the crisis'!$E102,'Country Indicator Data'!$B$4:$P$300,15,FALSE)))</f>
        <v>0.33520810276017038</v>
      </c>
      <c r="H102" s="147">
        <f t="shared" ref="H102:H133" si="39">IF(G102="x","x",IF(G102&lt;H$4,0,IF(G102&gt;H$3,5,ROUND(5-(H$3-G102)/(H$3-H$4)*5,1))))</f>
        <v>1.6</v>
      </c>
      <c r="I102" s="147">
        <f t="shared" ref="I102:I133" si="40">IF(AND(H102="x",F102="x"),"x",AVERAGE(F102,H102))</f>
        <v>2.4500000000000002</v>
      </c>
      <c r="J102" s="147">
        <f>IF('Crisis Indicator Data'!G99="x","x",IF(LOG('Crisis Indicator Data'!G99)&lt;J$4,0,IF(LOG('Crisis Indicator Data'!G99)&gt;J$3,5,ROUND(5-(J$3-LOG('Crisis Indicator Data'!G99))/(J$3-J$4)*5,1))))</f>
        <v>4.7</v>
      </c>
      <c r="K102" s="165">
        <f>IF('Crisis Indicator Data'!G99="x","x",IF(LEN(E102)&gt;3,('Crisis Indicator Data'!G99/VLOOKUP('Impact of the crisis'!$C102,'Regional Crises'!$B$1:$R$66,5,FALSE)),'Crisis Indicator Data'!G99/VLOOKUP('Impact of the crisis'!$E102,'Country Indicator Data'!$B$4:$P$300,14,FALSE)))</f>
        <v>0.24077114268157346</v>
      </c>
      <c r="L102" s="147">
        <f t="shared" ref="L102:L133" si="41">IF(K102="x","x",IF(K102&lt;L$4,0,IF(K102&gt;L$3,5,ROUND(5-(L$3-K102)/(L$3-L$4)*5,1))))</f>
        <v>1.2</v>
      </c>
      <c r="M102" s="147">
        <f t="shared" ref="M102:M133" si="42">IF(AND(L102="x",J102="x"),"x",AVERAGE(J102,L102))</f>
        <v>2.95</v>
      </c>
      <c r="N102" s="147">
        <f t="shared" ref="N102:N133" si="43">IF(AND(M102="x",I102="x"),"x",IF(OR(M102="x",I102="x"),AVERAGE(I102,M102),ROUND((5-GEOMEAN(((5-I102)/5*4+1),((5-M102)/5*4+1)))/4*5,1)))</f>
        <v>2.7</v>
      </c>
      <c r="O102" s="147">
        <f>IF('Crisis Indicator Data'!H99="x","x",IF('Crisis Indicator Data'!H99=0,0,IF(LOG('Crisis Indicator Data'!H99)&lt;O$4,0,IF(LOG('Crisis Indicator Data'!H99)&gt;O$3,5,ROUND(5-(O$3-LOG('Crisis Indicator Data'!H99))/(O$3-O$4)*5,1)))))</f>
        <v>0.8</v>
      </c>
      <c r="P102" s="165">
        <f>IF('Crisis Indicator Data'!H99="x","x",'Crisis Indicator Data'!H99/'Crisis Indicator Data'!G99)</f>
        <v>3.6568642389151304E-3</v>
      </c>
      <c r="Q102" s="147">
        <f t="shared" ref="Q102:Q133" si="44">IF(P102="x","x",IF(P102&lt;Q$4,0,IF(P102&gt;Q$3,5,ROUND(5-(Q$3-P102)/(Q$3-Q$4)*5,1))))</f>
        <v>0</v>
      </c>
      <c r="R102" s="147">
        <f t="shared" ref="R102:R133" si="45">IF(AND(Q102="x",O102="x"),"x",AVERAGE(O102,Q102))</f>
        <v>0.4</v>
      </c>
      <c r="S102" s="147">
        <f>IF('Crisis Indicator Data'!I99="x","x",IF('Crisis Indicator Data'!I99=0,0,IF(LOG('Crisis Indicator Data'!I99)&lt;S$4,0,IF(LOG('Crisis Indicator Data'!I99)&gt;S$3,5,ROUND(5-(S$3-LOG('Crisis Indicator Data'!I99))/(S$3-S$4)*5,1)))))</f>
        <v>2.8</v>
      </c>
      <c r="T102" s="165">
        <f>IF('Crisis Indicator Data'!H99="x","x",IF('Crisis Indicator Data'!I99="x","x",'Crisis Indicator Data'!I99/'Crisis Indicator Data'!H99))</f>
        <v>1</v>
      </c>
      <c r="U102" s="147">
        <f t="shared" ref="U102:U133" si="46">IF(T102="x","x",IF(T102&lt;U$4,0,IF(T102&gt;U$3,5,ROUND(5-(U$3-T102)/(U$3-U$4)*5,1))))</f>
        <v>5</v>
      </c>
      <c r="V102" s="147">
        <f t="shared" ref="V102:V133" si="47">IF(AND(U102="x",S102="x"),"x",ROUND(AVERAGE(S102,U102),1))</f>
        <v>3.9</v>
      </c>
      <c r="W102" s="147">
        <f>IF('Crisis Indicator Data'!L99="x","x",IF('Crisis Indicator Data'!L99=0,0,IF(LOG('Crisis Indicator Data'!L99)&lt;W$4,0,IF(LOG('Crisis Indicator Data'!L99)&gt;W$3,5,ROUND(5-(W$3-LOG('Crisis Indicator Data'!L99))/(W$3-W$4)*5,1)))))</f>
        <v>3.1</v>
      </c>
      <c r="X102" s="166">
        <f>IF(OR('Crisis Indicator Data'!L99="x",'Crisis Indicator Data'!H99="x"),"x",'Crisis Indicator Data'!L99/'Crisis Indicator Data'!H99)</f>
        <v>1.5312500000000001E-3</v>
      </c>
      <c r="Y102" s="147">
        <f t="shared" ref="Y102:Y133" si="48">IF(X102="x","x",IF(X102&lt;Y$4,0,IF(X102&gt;Y$3,5,ROUND(5-(Y$3-X102)/(Y$3-Y$4)*5,1))))</f>
        <v>5</v>
      </c>
      <c r="Z102" s="147">
        <f t="shared" ref="Z102:Z133" si="49">IF(AND(Y102="x",W102="x"),"x",ROUND(AVERAGE(W102,Y102),1))</f>
        <v>4.0999999999999996</v>
      </c>
      <c r="AA102" s="147">
        <f t="shared" ref="AA102:AA133" si="50">IF(AND(V102="x",Z102="x"),"x",IF(OR(V102="x",Z102="x"),AVERAGE(V102,Z102),ROUND((5-GEOMEAN(((5-V102)/5*4+1),((5-Z102)/5*4+1)))/4*5,1)))</f>
        <v>4</v>
      </c>
      <c r="AB102" s="167">
        <f t="shared" ref="AB102:AB133" si="51">IF(AND(R102="x",AA102="x"),"x",IF(OR(R102="x",AA102="x"),AVERAGE(R102,AA102),ROUND((5-GEOMEAN(((5-R102)/5*4+1),((5-AA102)/5*4+1)))/4*5,1)))</f>
        <v>2.6</v>
      </c>
    </row>
    <row r="103" spans="1:28">
      <c r="A103" s="172" t="str">
        <f>'Crisis Indicator Data'!A100</f>
        <v>Highlands Violence</v>
      </c>
      <c r="B103" s="173" t="str">
        <f>'Crisis Indicator Data'!B100</f>
        <v>Conflict/ Violence</v>
      </c>
      <c r="C103" s="173" t="str">
        <f>'Crisis Indicator Data'!C100</f>
        <v>PNG003</v>
      </c>
      <c r="D103" s="173" t="str">
        <f>'Crisis Indicator Data'!D100</f>
        <v>Papua New Guinea</v>
      </c>
      <c r="E103" s="174" t="str">
        <f>'Crisis Indicator Data'!E100</f>
        <v>PNG</v>
      </c>
      <c r="F103" s="168">
        <f>IF('Crisis Indicator Data'!F100="x","x",IF(LOG('Crisis Indicator Data'!F100)&lt;F$4,0,IF(LOG('Crisis Indicator Data'!F100)&gt;F$3,5,ROUND(5-(F$3-LOG('Crisis Indicator Data'!F100))/(F$3-F$4)*5,1))))</f>
        <v>3</v>
      </c>
      <c r="G103" s="165">
        <f>IF('Crisis Indicator Data'!F100="x","x",IF(LEN(E103)&gt;3,('Crisis Indicator Data'!F100/VLOOKUP('Impact of the crisis'!$C103,'Regional Crises'!$B$1:$R$66,4,FALSE)),'Crisis Indicator Data'!F100/VLOOKUP('Impact of the crisis'!$E103,'Country Indicator Data'!$B$4:$P$300,15,FALSE)))</f>
        <v>0.14058870291039174</v>
      </c>
      <c r="H103" s="147">
        <f t="shared" si="39"/>
        <v>0.6</v>
      </c>
      <c r="I103" s="147">
        <f t="shared" si="40"/>
        <v>1.8</v>
      </c>
      <c r="J103" s="147">
        <f>IF('Crisis Indicator Data'!G100="x","x",IF(LOG('Crisis Indicator Data'!G100)&lt;J$4,0,IF(LOG('Crisis Indicator Data'!G100)&gt;J$3,5,ROUND(5-(J$3-LOG('Crisis Indicator Data'!G100))/(J$3-J$4)*5,1))))</f>
        <v>2.2000000000000002</v>
      </c>
      <c r="K103" s="165">
        <f>IF('Crisis Indicator Data'!G100="x","x",IF(LEN(E103)&gt;3,('Crisis Indicator Data'!G100/VLOOKUP('Impact of the crisis'!$C103,'Regional Crises'!$B$1:$R$66,5,FALSE)),'Crisis Indicator Data'!G100/VLOOKUP('Impact of the crisis'!$E103,'Country Indicator Data'!$B$4:$P$300,14,FALSE)))</f>
        <v>0.42561521252796419</v>
      </c>
      <c r="L103" s="147">
        <f t="shared" si="41"/>
        <v>2.1</v>
      </c>
      <c r="M103" s="147">
        <f t="shared" si="42"/>
        <v>2.1500000000000004</v>
      </c>
      <c r="N103" s="147">
        <f t="shared" si="43"/>
        <v>2</v>
      </c>
      <c r="O103" s="147">
        <f>IF('Crisis Indicator Data'!H100="x","x",IF('Crisis Indicator Data'!H100=0,0,IF(LOG('Crisis Indicator Data'!H100)&lt;O$4,0,IF(LOG('Crisis Indicator Data'!H100)&gt;O$3,5,ROUND(5-(O$3-LOG('Crisis Indicator Data'!H100))/(O$3-O$4)*5,1)))))</f>
        <v>2.1</v>
      </c>
      <c r="P103" s="165">
        <f>IF('Crisis Indicator Data'!H100="x","x",'Crisis Indicator Data'!H100/'Crisis Indicator Data'!G100)</f>
        <v>0.12505475251861586</v>
      </c>
      <c r="Q103" s="147">
        <f t="shared" si="44"/>
        <v>0.6</v>
      </c>
      <c r="R103" s="147">
        <f t="shared" si="45"/>
        <v>1.35</v>
      </c>
      <c r="S103" s="147">
        <f>IF('Crisis Indicator Data'!I100="x","x",IF('Crisis Indicator Data'!I100=0,0,IF(LOG('Crisis Indicator Data'!I100)&lt;S$4,0,IF(LOG('Crisis Indicator Data'!I100)&gt;S$3,5,ROUND(5-(S$3-LOG('Crisis Indicator Data'!I100))/(S$3-S$4)*5,1)))))</f>
        <v>2</v>
      </c>
      <c r="T103" s="165">
        <f>IF('Crisis Indicator Data'!H100="x","x",IF('Crisis Indicator Data'!I100="x","x",'Crisis Indicator Data'!I100/'Crisis Indicator Data'!H100))</f>
        <v>4.3782837127845885E-2</v>
      </c>
      <c r="U103" s="147">
        <f t="shared" si="46"/>
        <v>1.5</v>
      </c>
      <c r="V103" s="147">
        <f t="shared" si="47"/>
        <v>1.8</v>
      </c>
      <c r="W103" s="147">
        <f>IF('Crisis Indicator Data'!L100="x","x",IF('Crisis Indicator Data'!L100=0,0,IF(LOG('Crisis Indicator Data'!L100)&lt;W$4,0,IF(LOG('Crisis Indicator Data'!L100)&gt;W$3,5,ROUND(5-(W$3-LOG('Crisis Indicator Data'!L100))/(W$3-W$4)*5,1)))))</f>
        <v>2.6</v>
      </c>
      <c r="X103" s="166">
        <f>IF(OR('Crisis Indicator Data'!L100="x",'Crisis Indicator Data'!H100="x"),"x",'Crisis Indicator Data'!L100/'Crisis Indicator Data'!H100)</f>
        <v>1.2259194395796848E-4</v>
      </c>
      <c r="Y103" s="147">
        <f t="shared" si="48"/>
        <v>5</v>
      </c>
      <c r="Z103" s="147">
        <f t="shared" si="49"/>
        <v>3.8</v>
      </c>
      <c r="AA103" s="147">
        <f t="shared" si="50"/>
        <v>2.9</v>
      </c>
      <c r="AB103" s="167">
        <f t="shared" si="51"/>
        <v>2.2000000000000002</v>
      </c>
    </row>
    <row r="104" spans="1:28">
      <c r="A104" s="172" t="str">
        <f>'Crisis Indicator Data'!A101</f>
        <v>Displacement from Russia-Ukraine conflict in Poland</v>
      </c>
      <c r="B104" s="173" t="str">
        <f>'Crisis Indicator Data'!B101</f>
        <v>International Displacement</v>
      </c>
      <c r="C104" s="173" t="str">
        <f>'Crisis Indicator Data'!C101</f>
        <v>POL002</v>
      </c>
      <c r="D104" s="173" t="str">
        <f>'Crisis Indicator Data'!D101</f>
        <v>Poland</v>
      </c>
      <c r="E104" s="174" t="str">
        <f>'Crisis Indicator Data'!E101</f>
        <v>POL</v>
      </c>
      <c r="F104" s="168">
        <f>IF('Crisis Indicator Data'!F101="x","x",IF(LOG('Crisis Indicator Data'!F101)&lt;F$4,0,IF(LOG('Crisis Indicator Data'!F101)&gt;F$3,5,ROUND(5-(F$3-LOG('Crisis Indicator Data'!F101))/(F$3-F$4)*5,1))))</f>
        <v>4.0999999999999996</v>
      </c>
      <c r="G104" s="165">
        <f>IF('Crisis Indicator Data'!F101="x","x",IF(LEN(E104)&gt;3,('Crisis Indicator Data'!F101/VLOOKUP('Impact of the crisis'!$C104,'Regional Crises'!$B$1:$R$66,4,FALSE)),'Crisis Indicator Data'!F101/VLOOKUP('Impact of the crisis'!$E104,'Country Indicator Data'!$B$4:$P$300,15,FALSE)))</f>
        <v>0.99996733093760204</v>
      </c>
      <c r="H104" s="147">
        <f t="shared" si="39"/>
        <v>5</v>
      </c>
      <c r="I104" s="147">
        <f t="shared" si="40"/>
        <v>4.55</v>
      </c>
      <c r="J104" s="147">
        <f>IF('Crisis Indicator Data'!G101="x","x",IF(LOG('Crisis Indicator Data'!G101)&lt;J$4,0,IF(LOG('Crisis Indicator Data'!G101)&gt;J$3,5,ROUND(5-(J$3-LOG('Crisis Indicator Data'!G101))/(J$3-J$4)*5,1))))</f>
        <v>5</v>
      </c>
      <c r="K104" s="165">
        <f>IF('Crisis Indicator Data'!G101="x","x",IF(LEN(E104)&gt;3,('Crisis Indicator Data'!G101/VLOOKUP('Impact of the crisis'!$C104,'Regional Crises'!$B$1:$R$66,5,FALSE)),'Crisis Indicator Data'!G101/VLOOKUP('Impact of the crisis'!$E104,'Country Indicator Data'!$B$4:$P$300,14,FALSE)))</f>
        <v>1</v>
      </c>
      <c r="L104" s="147">
        <f t="shared" si="41"/>
        <v>5</v>
      </c>
      <c r="M104" s="147">
        <f t="shared" si="42"/>
        <v>5</v>
      </c>
      <c r="N104" s="147">
        <f t="shared" si="43"/>
        <v>4.8</v>
      </c>
      <c r="O104" s="147">
        <f>IF('Crisis Indicator Data'!H101="x","x",IF('Crisis Indicator Data'!H101=0,0,IF(LOG('Crisis Indicator Data'!H101)&lt;O$4,0,IF(LOG('Crisis Indicator Data'!H101)&gt;O$3,5,ROUND(5-(O$3-LOG('Crisis Indicator Data'!H101))/(O$3-O$4)*5,1)))))</f>
        <v>2.5</v>
      </c>
      <c r="P104" s="165">
        <f>IF('Crisis Indicator Data'!H101="x","x",'Crisis Indicator Data'!H101/'Crisis Indicator Data'!G101)</f>
        <v>2.6534348714410804E-2</v>
      </c>
      <c r="Q104" s="147">
        <f t="shared" si="44"/>
        <v>0.1</v>
      </c>
      <c r="R104" s="147">
        <f t="shared" si="45"/>
        <v>1.3</v>
      </c>
      <c r="S104" s="147">
        <f>IF('Crisis Indicator Data'!I101="x","x",IF('Crisis Indicator Data'!I101=0,0,IF(LOG('Crisis Indicator Data'!I101)&lt;S$4,0,IF(LOG('Crisis Indicator Data'!I101)&gt;S$3,5,ROUND(5-(S$3-LOG('Crisis Indicator Data'!I101))/(S$3-S$4)*5,1)))))</f>
        <v>4.3</v>
      </c>
      <c r="T104" s="165">
        <f>IF('Crisis Indicator Data'!H101="x","x",IF('Crisis Indicator Data'!I101="x","x",'Crisis Indicator Data'!I101/'Crisis Indicator Data'!H101))</f>
        <v>1</v>
      </c>
      <c r="U104" s="147">
        <f t="shared" si="46"/>
        <v>5</v>
      </c>
      <c r="V104" s="147">
        <f t="shared" si="47"/>
        <v>4.7</v>
      </c>
      <c r="W104" s="147">
        <f>IF('Crisis Indicator Data'!L101="x","x",IF('Crisis Indicator Data'!L101=0,0,IF(LOG('Crisis Indicator Data'!L101)&lt;W$4,0,IF(LOG('Crisis Indicator Data'!L101)&gt;W$3,5,ROUND(5-(W$3-LOG('Crisis Indicator Data'!L101))/(W$3-W$4)*5,1)))))</f>
        <v>0</v>
      </c>
      <c r="X104" s="166">
        <f>IF(OR('Crisis Indicator Data'!L101="x",'Crisis Indicator Data'!H101="x"),"x",'Crisis Indicator Data'!L101/'Crisis Indicator Data'!H101)</f>
        <v>0</v>
      </c>
      <c r="Y104" s="147">
        <f t="shared" si="48"/>
        <v>0</v>
      </c>
      <c r="Z104" s="147">
        <f t="shared" si="49"/>
        <v>0</v>
      </c>
      <c r="AA104" s="147">
        <f t="shared" si="50"/>
        <v>3.1</v>
      </c>
      <c r="AB104" s="167">
        <f t="shared" si="51"/>
        <v>2.2999999999999998</v>
      </c>
    </row>
    <row r="105" spans="1:28">
      <c r="A105" s="172" t="str">
        <f>'Crisis Indicator Data'!A102</f>
        <v>Complex crisis in DPRK</v>
      </c>
      <c r="B105" s="173" t="str">
        <f>'Crisis Indicator Data'!B102</f>
        <v>Floods,Drought/drier conditions,Political/economic crisis</v>
      </c>
      <c r="C105" s="173" t="str">
        <f>'Crisis Indicator Data'!C102</f>
        <v>PRK001</v>
      </c>
      <c r="D105" s="173" t="str">
        <f>'Crisis Indicator Data'!D102</f>
        <v>DPRK</v>
      </c>
      <c r="E105" s="174" t="str">
        <f>'Crisis Indicator Data'!E102</f>
        <v>PRK</v>
      </c>
      <c r="F105" s="168">
        <f>IF('Crisis Indicator Data'!F102="x","x",IF(LOG('Crisis Indicator Data'!F102)&lt;F$4,0,IF(LOG('Crisis Indicator Data'!F102)&gt;F$3,5,ROUND(5-(F$3-LOG('Crisis Indicator Data'!F102))/(F$3-F$4)*5,1))))</f>
        <v>3.5</v>
      </c>
      <c r="G105" s="165">
        <f>IF('Crisis Indicator Data'!F102="x","x",IF(LEN(E105)&gt;3,('Crisis Indicator Data'!F102/VLOOKUP('Impact of the crisis'!$C105,'Regional Crises'!$B$1:$R$66,4,FALSE)),'Crisis Indicator Data'!F102/VLOOKUP('Impact of the crisis'!$E105,'Country Indicator Data'!$B$4:$P$300,15,FALSE)))</f>
        <v>1</v>
      </c>
      <c r="H105" s="147">
        <f t="shared" si="39"/>
        <v>5</v>
      </c>
      <c r="I105" s="147">
        <f t="shared" si="40"/>
        <v>4.25</v>
      </c>
      <c r="J105" s="147">
        <f>IF('Crisis Indicator Data'!G102="x","x",IF(LOG('Crisis Indicator Data'!G102)&lt;J$4,0,IF(LOG('Crisis Indicator Data'!G102)&gt;J$3,5,ROUND(5-(J$3-LOG('Crisis Indicator Data'!G102))/(J$3-J$4)*5,1))))</f>
        <v>4.7</v>
      </c>
      <c r="K105" s="165">
        <f>IF('Crisis Indicator Data'!G102="x","x",IF(LEN(E105)&gt;3,('Crisis Indicator Data'!G102/VLOOKUP('Impact of the crisis'!$C105,'Regional Crises'!$B$1:$R$66,5,FALSE)),'Crisis Indicator Data'!G102/VLOOKUP('Impact of the crisis'!$E105,'Country Indicator Data'!$B$4:$P$300,14,FALSE)))</f>
        <v>1</v>
      </c>
      <c r="L105" s="147">
        <f t="shared" si="41"/>
        <v>5</v>
      </c>
      <c r="M105" s="147">
        <f t="shared" si="42"/>
        <v>4.8499999999999996</v>
      </c>
      <c r="N105" s="147">
        <f t="shared" si="43"/>
        <v>4.5999999999999996</v>
      </c>
      <c r="O105" s="147">
        <f>IF('Crisis Indicator Data'!H102="x","x",IF('Crisis Indicator Data'!H102=0,0,IF(LOG('Crisis Indicator Data'!H102)&lt;O$4,0,IF(LOG('Crisis Indicator Data'!H102)&gt;O$3,5,ROUND(5-(O$3-LOG('Crisis Indicator Data'!H102))/(O$3-O$4)*5,1)))))</f>
        <v>4.9000000000000004</v>
      </c>
      <c r="P105" s="165">
        <f>IF('Crisis Indicator Data'!H102="x","x",'Crisis Indicator Data'!H102/'Crisis Indicator Data'!G102)</f>
        <v>1</v>
      </c>
      <c r="Q105" s="147">
        <f t="shared" si="44"/>
        <v>5</v>
      </c>
      <c r="R105" s="147">
        <f t="shared" si="45"/>
        <v>4.95</v>
      </c>
      <c r="S105" s="147">
        <f>IF('Crisis Indicator Data'!I102="x","x",IF('Crisis Indicator Data'!I102=0,0,IF(LOG('Crisis Indicator Data'!I102)&lt;S$4,0,IF(LOG('Crisis Indicator Data'!I102)&gt;S$3,5,ROUND(5-(S$3-LOG('Crisis Indicator Data'!I102))/(S$3-S$4)*5,1)))))</f>
        <v>2.2000000000000002</v>
      </c>
      <c r="T105" s="165">
        <f>IF('Crisis Indicator Data'!H102="x","x",IF('Crisis Indicator Data'!I102="x","x",'Crisis Indicator Data'!I102/'Crisis Indicator Data'!H102))</f>
        <v>1.2804579520204872E-3</v>
      </c>
      <c r="U105" s="147">
        <f t="shared" si="46"/>
        <v>0</v>
      </c>
      <c r="V105" s="147">
        <f t="shared" si="47"/>
        <v>1.1000000000000001</v>
      </c>
      <c r="W105" s="147">
        <f>IF('Crisis Indicator Data'!L102="x","x",IF('Crisis Indicator Data'!L102=0,0,IF(LOG('Crisis Indicator Data'!L102)&lt;W$4,0,IF(LOG('Crisis Indicator Data'!L102)&gt;W$3,5,ROUND(5-(W$3-LOG('Crisis Indicator Data'!L102))/(W$3-W$4)*5,1)))))</f>
        <v>0</v>
      </c>
      <c r="X105" s="166">
        <f>IF(OR('Crisis Indicator Data'!L102="x",'Crisis Indicator Data'!H102="x"),"x",'Crisis Indicator Data'!L102/'Crisis Indicator Data'!H102)</f>
        <v>0</v>
      </c>
      <c r="Y105" s="147">
        <f t="shared" si="48"/>
        <v>0</v>
      </c>
      <c r="Z105" s="147">
        <f t="shared" si="49"/>
        <v>0</v>
      </c>
      <c r="AA105" s="147">
        <f t="shared" si="50"/>
        <v>0.6</v>
      </c>
      <c r="AB105" s="167">
        <f t="shared" si="51"/>
        <v>3.5</v>
      </c>
    </row>
    <row r="106" spans="1:28">
      <c r="A106" s="172" t="str">
        <f>'Crisis Indicator Data'!A103</f>
        <v>Conflict in Palestine</v>
      </c>
      <c r="B106" s="173" t="str">
        <f>'Crisis Indicator Data'!B103</f>
        <v>Conflict/ Violence</v>
      </c>
      <c r="C106" s="173" t="str">
        <f>'Crisis Indicator Data'!C103</f>
        <v>PSE002</v>
      </c>
      <c r="D106" s="173" t="str">
        <f>'Crisis Indicator Data'!D103</f>
        <v>Palestine</v>
      </c>
      <c r="E106" s="174" t="str">
        <f>'Crisis Indicator Data'!E103</f>
        <v>PSE</v>
      </c>
      <c r="F106" s="168">
        <f>IF('Crisis Indicator Data'!F103="x","x",IF(LOG('Crisis Indicator Data'!F103)&lt;F$4,0,IF(LOG('Crisis Indicator Data'!F103)&gt;F$3,5,ROUND(5-(F$3-LOG('Crisis Indicator Data'!F103))/(F$3-F$4)*5,1))))</f>
        <v>1.3</v>
      </c>
      <c r="G106" s="165">
        <f>IF('Crisis Indicator Data'!F103="x","x",IF(LEN(E106)&gt;3,('Crisis Indicator Data'!F103/VLOOKUP('Impact of the crisis'!$C106,'Regional Crises'!$B$1:$R$66,4,FALSE)),'Crisis Indicator Data'!F103/VLOOKUP('Impact of the crisis'!$E106,'Country Indicator Data'!$B$4:$P$300,15,FALSE)))</f>
        <v>1</v>
      </c>
      <c r="H106" s="147">
        <f t="shared" si="39"/>
        <v>5</v>
      </c>
      <c r="I106" s="147">
        <f t="shared" si="40"/>
        <v>3.15</v>
      </c>
      <c r="J106" s="147">
        <f>IF('Crisis Indicator Data'!G103="x","x",IF(LOG('Crisis Indicator Data'!G103)&lt;J$4,0,IF(LOG('Crisis Indicator Data'!G103)&gt;J$3,5,ROUND(5-(J$3-LOG('Crisis Indicator Data'!G103))/(J$3-J$4)*5,1))))</f>
        <v>2.4</v>
      </c>
      <c r="K106" s="165">
        <f>IF('Crisis Indicator Data'!G103="x","x",IF(LEN(E106)&gt;3,('Crisis Indicator Data'!G103/VLOOKUP('Impact of the crisis'!$C106,'Regional Crises'!$B$1:$R$66,5,FALSE)),'Crisis Indicator Data'!G103/VLOOKUP('Impact of the crisis'!$E106,'Country Indicator Data'!$B$4:$P$300,14,FALSE)))</f>
        <v>0.97636363636363632</v>
      </c>
      <c r="L106" s="147">
        <f t="shared" si="41"/>
        <v>4.9000000000000004</v>
      </c>
      <c r="M106" s="147">
        <f t="shared" si="42"/>
        <v>3.6500000000000004</v>
      </c>
      <c r="N106" s="147">
        <f t="shared" si="43"/>
        <v>3.4</v>
      </c>
      <c r="O106" s="147">
        <f>IF('Crisis Indicator Data'!H103="x","x",IF('Crisis Indicator Data'!H103=0,0,IF(LOG('Crisis Indicator Data'!H103)&lt;O$4,0,IF(LOG('Crisis Indicator Data'!H103)&gt;O$3,5,ROUND(5-(O$3-LOG('Crisis Indicator Data'!H103))/(O$3-O$4)*5,1)))))</f>
        <v>3.7</v>
      </c>
      <c r="P106" s="165">
        <f>IF('Crisis Indicator Data'!H103="x","x",'Crisis Indicator Data'!H103/'Crisis Indicator Data'!G103)</f>
        <v>1</v>
      </c>
      <c r="Q106" s="147">
        <f t="shared" si="44"/>
        <v>5</v>
      </c>
      <c r="R106" s="147">
        <f t="shared" si="45"/>
        <v>4.3499999999999996</v>
      </c>
      <c r="S106" s="147">
        <f>IF('Crisis Indicator Data'!I103="x","x",IF('Crisis Indicator Data'!I103=0,0,IF(LOG('Crisis Indicator Data'!I103)&lt;S$4,0,IF(LOG('Crisis Indicator Data'!I103)&gt;S$3,5,ROUND(5-(S$3-LOG('Crisis Indicator Data'!I103))/(S$3-S$4)*5,1)))))</f>
        <v>5</v>
      </c>
      <c r="T106" s="165">
        <f>IF('Crisis Indicator Data'!H103="x","x",IF('Crisis Indicator Data'!I103="x","x",'Crisis Indicator Data'!I103/'Crisis Indicator Data'!H103))</f>
        <v>1.139292364990689</v>
      </c>
      <c r="U106" s="147">
        <f t="shared" si="46"/>
        <v>5</v>
      </c>
      <c r="V106" s="147">
        <f t="shared" si="47"/>
        <v>5</v>
      </c>
      <c r="W106" s="147">
        <f>IF('Crisis Indicator Data'!L103="x","x",IF('Crisis Indicator Data'!L103=0,0,IF(LOG('Crisis Indicator Data'!L103)&lt;W$4,0,IF(LOG('Crisis Indicator Data'!L103)&gt;W$3,5,ROUND(5-(W$3-LOG('Crisis Indicator Data'!L103))/(W$3-W$4)*5,1)))))</f>
        <v>5</v>
      </c>
      <c r="X106" s="166">
        <f>IF(OR('Crisis Indicator Data'!L103="x",'Crisis Indicator Data'!H103="x"),"x",'Crisis Indicator Data'!L103/'Crisis Indicator Data'!H103)</f>
        <v>1.3715083798882682E-3</v>
      </c>
      <c r="Y106" s="147">
        <f t="shared" si="48"/>
        <v>5</v>
      </c>
      <c r="Z106" s="147">
        <f t="shared" si="49"/>
        <v>5</v>
      </c>
      <c r="AA106" s="147">
        <f t="shared" si="50"/>
        <v>5</v>
      </c>
      <c r="AB106" s="167">
        <f t="shared" si="51"/>
        <v>4.7</v>
      </c>
    </row>
    <row r="107" spans="1:28">
      <c r="A107" s="172" t="str">
        <f>'Crisis Indicator Data'!A104</f>
        <v>Conflict in West Bank</v>
      </c>
      <c r="B107" s="173" t="str">
        <f>'Crisis Indicator Data'!B104</f>
        <v>Conflict/ Violence</v>
      </c>
      <c r="C107" s="173" t="str">
        <f>'Crisis Indicator Data'!C104</f>
        <v>PSE003</v>
      </c>
      <c r="D107" s="173" t="str">
        <f>'Crisis Indicator Data'!D104</f>
        <v>Palestine</v>
      </c>
      <c r="E107" s="174" t="str">
        <f>'Crisis Indicator Data'!E104</f>
        <v>PSE</v>
      </c>
      <c r="F107" s="168">
        <f>IF('Crisis Indicator Data'!F104="x","x",IF(LOG('Crisis Indicator Data'!F104)&lt;F$4,0,IF(LOG('Crisis Indicator Data'!F104)&gt;F$3,5,ROUND(5-(F$3-LOG('Crisis Indicator Data'!F104))/(F$3-F$4)*5,1))))</f>
        <v>1.3</v>
      </c>
      <c r="G107" s="165">
        <f>IF('Crisis Indicator Data'!F104="x","x",IF(LEN(E107)&gt;3,('Crisis Indicator Data'!F104/VLOOKUP('Impact of the crisis'!$C107,'Regional Crises'!$B$1:$R$66,4,FALSE)),'Crisis Indicator Data'!F104/VLOOKUP('Impact of the crisis'!$E107,'Country Indicator Data'!$B$4:$P$300,15,FALSE)))</f>
        <v>0.93941908713692945</v>
      </c>
      <c r="H107" s="147">
        <f t="shared" si="39"/>
        <v>4.7</v>
      </c>
      <c r="I107" s="147">
        <f t="shared" si="40"/>
        <v>3</v>
      </c>
      <c r="J107" s="147">
        <f>IF('Crisis Indicator Data'!G104="x","x",IF(LOG('Crisis Indicator Data'!G104)&lt;J$4,0,IF(LOG('Crisis Indicator Data'!G104)&gt;J$3,5,ROUND(5-(J$3-LOG('Crisis Indicator Data'!G104))/(J$3-J$4)*5,1))))</f>
        <v>1.7</v>
      </c>
      <c r="K107" s="165">
        <f>IF('Crisis Indicator Data'!G104="x","x",IF(LEN(E107)&gt;3,('Crisis Indicator Data'!G104/VLOOKUP('Impact of the crisis'!$C107,'Regional Crises'!$B$1:$R$66,5,FALSE)),'Crisis Indicator Data'!G104/VLOOKUP('Impact of the crisis'!$E107,'Country Indicator Data'!$B$4:$P$300,14,FALSE)))</f>
        <v>0.5945454545454546</v>
      </c>
      <c r="L107" s="147">
        <f t="shared" si="41"/>
        <v>3</v>
      </c>
      <c r="M107" s="147">
        <f t="shared" si="42"/>
        <v>2.35</v>
      </c>
      <c r="N107" s="147">
        <f t="shared" si="43"/>
        <v>2.7</v>
      </c>
      <c r="O107" s="147">
        <f>IF('Crisis Indicator Data'!H104="x","x",IF('Crisis Indicator Data'!H104=0,0,IF(LOG('Crisis Indicator Data'!H104)&lt;O$4,0,IF(LOG('Crisis Indicator Data'!H104)&gt;O$3,5,ROUND(5-(O$3-LOG('Crisis Indicator Data'!H104))/(O$3-O$4)*5,1)))))</f>
        <v>3.4</v>
      </c>
      <c r="P107" s="165">
        <f>IF('Crisis Indicator Data'!H104="x","x",'Crisis Indicator Data'!H104/'Crisis Indicator Data'!G104)</f>
        <v>1</v>
      </c>
      <c r="Q107" s="147">
        <f t="shared" si="44"/>
        <v>5</v>
      </c>
      <c r="R107" s="147">
        <f t="shared" si="45"/>
        <v>4.2</v>
      </c>
      <c r="S107" s="147">
        <f>IF('Crisis Indicator Data'!I104="x","x",IF('Crisis Indicator Data'!I104=0,0,IF(LOG('Crisis Indicator Data'!I104)&lt;S$4,0,IF(LOG('Crisis Indicator Data'!I104)&gt;S$3,5,ROUND(5-(S$3-LOG('Crisis Indicator Data'!I104))/(S$3-S$4)*5,1)))))</f>
        <v>5</v>
      </c>
      <c r="T107" s="165">
        <f>IF('Crisis Indicator Data'!H104="x","x",IF('Crisis Indicator Data'!I104="x","x",'Crisis Indicator Data'!I104/'Crisis Indicator Data'!H104))</f>
        <v>1.3409785932721712</v>
      </c>
      <c r="U107" s="147">
        <f t="shared" si="46"/>
        <v>5</v>
      </c>
      <c r="V107" s="147">
        <f t="shared" si="47"/>
        <v>5</v>
      </c>
      <c r="W107" s="147">
        <f>IF('Crisis Indicator Data'!L104="x","x",IF('Crisis Indicator Data'!L104=0,0,IF(LOG('Crisis Indicator Data'!L104)&lt;W$4,0,IF(LOG('Crisis Indicator Data'!L104)&gt;W$3,5,ROUND(5-(W$3-LOG('Crisis Indicator Data'!L104))/(W$3-W$4)*5,1)))))</f>
        <v>3.2</v>
      </c>
      <c r="X107" s="166">
        <f>IF(OR('Crisis Indicator Data'!L104="x",'Crisis Indicator Data'!H104="x"),"x",'Crisis Indicator Data'!L104/'Crisis Indicator Data'!H104)</f>
        <v>5.1987767584097861E-5</v>
      </c>
      <c r="Y107" s="147">
        <f t="shared" si="48"/>
        <v>2.6</v>
      </c>
      <c r="Z107" s="147">
        <f t="shared" si="49"/>
        <v>2.9</v>
      </c>
      <c r="AA107" s="147">
        <f t="shared" si="50"/>
        <v>4.2</v>
      </c>
      <c r="AB107" s="167">
        <f t="shared" si="51"/>
        <v>4.2</v>
      </c>
    </row>
    <row r="108" spans="1:28">
      <c r="A108" s="172" t="str">
        <f>'Crisis Indicator Data'!A105</f>
        <v>Conflict in Gaza</v>
      </c>
      <c r="B108" s="173" t="str">
        <f>'Crisis Indicator Data'!B105</f>
        <v>Conflict/ Violence</v>
      </c>
      <c r="C108" s="173" t="str">
        <f>'Crisis Indicator Data'!C105</f>
        <v>PSE004</v>
      </c>
      <c r="D108" s="173" t="str">
        <f>'Crisis Indicator Data'!D105</f>
        <v>Palestine</v>
      </c>
      <c r="E108" s="174" t="str">
        <f>'Crisis Indicator Data'!E105</f>
        <v>PSE</v>
      </c>
      <c r="F108" s="168">
        <f>IF('Crisis Indicator Data'!F105="x","x",IF(LOG('Crisis Indicator Data'!F105)&lt;F$4,0,IF(LOG('Crisis Indicator Data'!F105)&gt;F$3,5,ROUND(5-(F$3-LOG('Crisis Indicator Data'!F105))/(F$3-F$4)*5,1))))</f>
        <v>0</v>
      </c>
      <c r="G108" s="165">
        <f>IF('Crisis Indicator Data'!F105="x","x",IF(LEN(E108)&gt;3,('Crisis Indicator Data'!F105/VLOOKUP('Impact of the crisis'!$C108,'Regional Crises'!$B$1:$R$66,4,FALSE)),'Crisis Indicator Data'!F105/VLOOKUP('Impact of the crisis'!$E108,'Country Indicator Data'!$B$4:$P$300,15,FALSE)))</f>
        <v>6.0580912863070539E-2</v>
      </c>
      <c r="H108" s="147">
        <f t="shared" si="39"/>
        <v>0.2</v>
      </c>
      <c r="I108" s="147">
        <f t="shared" si="40"/>
        <v>0.1</v>
      </c>
      <c r="J108" s="147">
        <f>IF('Crisis Indicator Data'!G105="x","x",IF(LOG('Crisis Indicator Data'!G105)&lt;J$4,0,IF(LOG('Crisis Indicator Data'!G105)&gt;J$3,5,ROUND(5-(J$3-LOG('Crisis Indicator Data'!G105))/(J$3-J$4)*5,1))))</f>
        <v>1.1000000000000001</v>
      </c>
      <c r="K108" s="165">
        <f>IF('Crisis Indicator Data'!G105="x","x",IF(LEN(E108)&gt;3,('Crisis Indicator Data'!G105/VLOOKUP('Impact of the crisis'!$C108,'Regional Crises'!$B$1:$R$66,5,FALSE)),'Crisis Indicator Data'!G105/VLOOKUP('Impact of the crisis'!$E108,'Country Indicator Data'!$B$4:$P$300,14,FALSE)))</f>
        <v>0.38181818181818183</v>
      </c>
      <c r="L108" s="147">
        <f t="shared" si="41"/>
        <v>1.9</v>
      </c>
      <c r="M108" s="147">
        <f t="shared" si="42"/>
        <v>1.5</v>
      </c>
      <c r="N108" s="147">
        <f t="shared" si="43"/>
        <v>0.8</v>
      </c>
      <c r="O108" s="147">
        <f>IF('Crisis Indicator Data'!H105="x","x",IF('Crisis Indicator Data'!H105=0,0,IF(LOG('Crisis Indicator Data'!H105)&lt;O$4,0,IF(LOG('Crisis Indicator Data'!H105)&gt;O$3,5,ROUND(5-(O$3-LOG('Crisis Indicator Data'!H105))/(O$3-O$4)*5,1)))))</f>
        <v>3</v>
      </c>
      <c r="P108" s="165">
        <f>IF('Crisis Indicator Data'!H105="x","x",'Crisis Indicator Data'!H105/'Crisis Indicator Data'!G105)</f>
        <v>1</v>
      </c>
      <c r="Q108" s="147">
        <f t="shared" si="44"/>
        <v>5</v>
      </c>
      <c r="R108" s="147">
        <f t="shared" si="45"/>
        <v>4</v>
      </c>
      <c r="S108" s="147">
        <f>IF('Crisis Indicator Data'!I105="x","x",IF('Crisis Indicator Data'!I105=0,0,IF(LOG('Crisis Indicator Data'!I105)&lt;S$4,0,IF(LOG('Crisis Indicator Data'!I105)&gt;S$3,5,ROUND(5-(S$3-LOG('Crisis Indicator Data'!I105))/(S$3-S$4)*5,1)))))</f>
        <v>4.5999999999999996</v>
      </c>
      <c r="T108" s="165">
        <f>IF('Crisis Indicator Data'!H105="x","x",IF('Crisis Indicator Data'!I105="x","x",'Crisis Indicator Data'!I105/'Crisis Indicator Data'!H105))</f>
        <v>0.82523809523809522</v>
      </c>
      <c r="U108" s="147">
        <f t="shared" si="46"/>
        <v>5</v>
      </c>
      <c r="V108" s="147">
        <f t="shared" si="47"/>
        <v>4.8</v>
      </c>
      <c r="W108" s="147">
        <f>IF('Crisis Indicator Data'!L105="x","x",IF('Crisis Indicator Data'!L105=0,0,IF(LOG('Crisis Indicator Data'!L105)&lt;W$4,0,IF(LOG('Crisis Indicator Data'!L105)&gt;W$3,5,ROUND(5-(W$3-LOG('Crisis Indicator Data'!L105))/(W$3-W$4)*5,1)))))</f>
        <v>5</v>
      </c>
      <c r="X108" s="166">
        <f>IF(OR('Crisis Indicator Data'!L105="x",'Crisis Indicator Data'!H105="x"),"x",'Crisis Indicator Data'!L105/'Crisis Indicator Data'!H105)</f>
        <v>3.4261904761904763E-3</v>
      </c>
      <c r="Y108" s="147">
        <f t="shared" si="48"/>
        <v>5</v>
      </c>
      <c r="Z108" s="147">
        <f t="shared" si="49"/>
        <v>5</v>
      </c>
      <c r="AA108" s="147">
        <f t="shared" si="50"/>
        <v>4.9000000000000004</v>
      </c>
      <c r="AB108" s="167">
        <f t="shared" si="51"/>
        <v>4.5</v>
      </c>
    </row>
    <row r="109" spans="1:28">
      <c r="A109" s="172" t="str">
        <f>'Crisis Indicator Data'!A106</f>
        <v>Displacement from Russia-Ukraine conflict in Romania</v>
      </c>
      <c r="B109" s="173" t="str">
        <f>'Crisis Indicator Data'!B106</f>
        <v>International Displacement</v>
      </c>
      <c r="C109" s="173" t="str">
        <f>'Crisis Indicator Data'!C106</f>
        <v>ROU002</v>
      </c>
      <c r="D109" s="173" t="str">
        <f>'Crisis Indicator Data'!D106</f>
        <v>Romania</v>
      </c>
      <c r="E109" s="174" t="str">
        <f>'Crisis Indicator Data'!E106</f>
        <v>ROU</v>
      </c>
      <c r="F109" s="168">
        <f>IF('Crisis Indicator Data'!F106="x","x",IF(LOG('Crisis Indicator Data'!F106)&lt;F$4,0,IF(LOG('Crisis Indicator Data'!F106)&gt;F$3,5,ROUND(5-(F$3-LOG('Crisis Indicator Data'!F106))/(F$3-F$4)*5,1))))</f>
        <v>4</v>
      </c>
      <c r="G109" s="165">
        <f>IF('Crisis Indicator Data'!F106="x","x",IF(LEN(E109)&gt;3,('Crisis Indicator Data'!F106/VLOOKUP('Impact of the crisis'!$C109,'Regional Crises'!$B$1:$R$66,4,FALSE)),'Crisis Indicator Data'!F106/VLOOKUP('Impact of the crisis'!$E109,'Country Indicator Data'!$B$4:$P$300,15,FALSE)))</f>
        <v>1.036143949930459</v>
      </c>
      <c r="H109" s="147">
        <f t="shared" si="39"/>
        <v>5</v>
      </c>
      <c r="I109" s="147">
        <f t="shared" si="40"/>
        <v>4.5</v>
      </c>
      <c r="J109" s="147">
        <f>IF('Crisis Indicator Data'!G106="x","x",IF(LOG('Crisis Indicator Data'!G106)&lt;J$4,0,IF(LOG('Crisis Indicator Data'!G106)&gt;J$3,5,ROUND(5-(J$3-LOG('Crisis Indicator Data'!G106))/(J$3-J$4)*5,1))))</f>
        <v>4.3</v>
      </c>
      <c r="K109" s="165">
        <f>IF('Crisis Indicator Data'!G106="x","x",IF(LEN(E109)&gt;3,('Crisis Indicator Data'!G106/VLOOKUP('Impact of the crisis'!$C109,'Regional Crises'!$B$1:$R$66,5,FALSE)),'Crisis Indicator Data'!G106/VLOOKUP('Impact of the crisis'!$E109,'Country Indicator Data'!$B$4:$P$300,14,FALSE)))</f>
        <v>1</v>
      </c>
      <c r="L109" s="147">
        <f t="shared" si="41"/>
        <v>5</v>
      </c>
      <c r="M109" s="147">
        <f t="shared" si="42"/>
        <v>4.6500000000000004</v>
      </c>
      <c r="N109" s="147">
        <f t="shared" si="43"/>
        <v>4.5999999999999996</v>
      </c>
      <c r="O109" s="147">
        <f>IF('Crisis Indicator Data'!H106="x","x",IF('Crisis Indicator Data'!H106=0,0,IF(LOG('Crisis Indicator Data'!H106)&lt;O$4,0,IF(LOG('Crisis Indicator Data'!H106)&gt;O$3,5,ROUND(5-(O$3-LOG('Crisis Indicator Data'!H106))/(O$3-O$4)*5,1)))))</f>
        <v>1.3</v>
      </c>
      <c r="P109" s="165">
        <f>IF('Crisis Indicator Data'!H106="x","x",'Crisis Indicator Data'!H106/'Crisis Indicator Data'!G106)</f>
        <v>9.4584762498700764E-3</v>
      </c>
      <c r="Q109" s="147">
        <f t="shared" si="44"/>
        <v>0</v>
      </c>
      <c r="R109" s="147">
        <f t="shared" si="45"/>
        <v>0.65</v>
      </c>
      <c r="S109" s="147">
        <f>IF('Crisis Indicator Data'!I106="x","x",IF('Crisis Indicator Data'!I106=0,0,IF(LOG('Crisis Indicator Data'!I106)&lt;S$4,0,IF(LOG('Crisis Indicator Data'!I106)&gt;S$3,5,ROUND(5-(S$3-LOG('Crisis Indicator Data'!I106))/(S$3-S$4)*5,1)))))</f>
        <v>3.2</v>
      </c>
      <c r="T109" s="165">
        <f>IF('Crisis Indicator Data'!H106="x","x",IF('Crisis Indicator Data'!I106="x","x",'Crisis Indicator Data'!I106/'Crisis Indicator Data'!H106))</f>
        <v>1</v>
      </c>
      <c r="U109" s="147">
        <f t="shared" si="46"/>
        <v>5</v>
      </c>
      <c r="V109" s="147">
        <f t="shared" si="47"/>
        <v>4.0999999999999996</v>
      </c>
      <c r="W109" s="147">
        <f>IF('Crisis Indicator Data'!L106="x","x",IF('Crisis Indicator Data'!L106=0,0,IF(LOG('Crisis Indicator Data'!L106)&lt;W$4,0,IF(LOG('Crisis Indicator Data'!L106)&gt;W$3,5,ROUND(5-(W$3-LOG('Crisis Indicator Data'!L106))/(W$3-W$4)*5,1)))))</f>
        <v>0</v>
      </c>
      <c r="X109" s="166">
        <f>IF(OR('Crisis Indicator Data'!L106="x",'Crisis Indicator Data'!H106="x"),"x",'Crisis Indicator Data'!L106/'Crisis Indicator Data'!H106)</f>
        <v>0</v>
      </c>
      <c r="Y109" s="147">
        <f t="shared" si="48"/>
        <v>0</v>
      </c>
      <c r="Z109" s="147">
        <f t="shared" si="49"/>
        <v>0</v>
      </c>
      <c r="AA109" s="147">
        <f t="shared" si="50"/>
        <v>2.6</v>
      </c>
      <c r="AB109" s="167">
        <f t="shared" si="51"/>
        <v>1.7</v>
      </c>
    </row>
    <row r="110" spans="1:28">
      <c r="A110" s="172" t="str">
        <f>'Crisis Indicator Data'!A107</f>
        <v>Displacement from Russia-Ukraine conflict in Russia</v>
      </c>
      <c r="B110" s="173" t="str">
        <f>'Crisis Indicator Data'!B107</f>
        <v>Conflict/ Violence,International Displacement</v>
      </c>
      <c r="C110" s="173" t="str">
        <f>'Crisis Indicator Data'!C107</f>
        <v>RUS002</v>
      </c>
      <c r="D110" s="173" t="str">
        <f>'Crisis Indicator Data'!D107</f>
        <v>Russia</v>
      </c>
      <c r="E110" s="174" t="str">
        <f>'Crisis Indicator Data'!E107</f>
        <v>RUS</v>
      </c>
      <c r="F110" s="168">
        <f>IF('Crisis Indicator Data'!F107="x","x",IF(LOG('Crisis Indicator Data'!F107)&lt;F$4,0,IF(LOG('Crisis Indicator Data'!F107)&gt;F$3,5,ROUND(5-(F$3-LOG('Crisis Indicator Data'!F107))/(F$3-F$4)*5,1))))</f>
        <v>5</v>
      </c>
      <c r="G110" s="165">
        <f>IF('Crisis Indicator Data'!F107="x","x",IF(LEN(E110)&gt;3,('Crisis Indicator Data'!F107/VLOOKUP('Impact of the crisis'!$C110,'Regional Crises'!$B$1:$R$66,4,FALSE)),'Crisis Indicator Data'!F107/VLOOKUP('Impact of the crisis'!$E110,'Country Indicator Data'!$B$4:$P$300,15,FALSE)))</f>
        <v>1</v>
      </c>
      <c r="H110" s="147">
        <f t="shared" si="39"/>
        <v>5</v>
      </c>
      <c r="I110" s="147">
        <f t="shared" si="40"/>
        <v>5</v>
      </c>
      <c r="J110" s="147">
        <f>IF('Crisis Indicator Data'!G107="x","x",IF(LOG('Crisis Indicator Data'!G107)&lt;J$4,0,IF(LOG('Crisis Indicator Data'!G107)&gt;J$3,5,ROUND(5-(J$3-LOG('Crisis Indicator Data'!G107))/(J$3-J$4)*5,1))))</f>
        <v>5</v>
      </c>
      <c r="K110" s="165">
        <f>IF('Crisis Indicator Data'!G107="x","x",IF(LEN(E110)&gt;3,('Crisis Indicator Data'!G107/VLOOKUP('Impact of the crisis'!$C110,'Regional Crises'!$B$1:$R$66,5,FALSE)),'Crisis Indicator Data'!G107/VLOOKUP('Impact of the crisis'!$E110,'Country Indicator Data'!$B$4:$P$300,14,FALSE)))</f>
        <v>1</v>
      </c>
      <c r="L110" s="147">
        <f t="shared" si="41"/>
        <v>5</v>
      </c>
      <c r="M110" s="147">
        <f t="shared" si="42"/>
        <v>5</v>
      </c>
      <c r="N110" s="147">
        <f t="shared" si="43"/>
        <v>5</v>
      </c>
      <c r="O110" s="147">
        <f>IF('Crisis Indicator Data'!H107="x","x",IF('Crisis Indicator Data'!H107=0,0,IF(LOG('Crisis Indicator Data'!H107)&lt;O$4,0,IF(LOG('Crisis Indicator Data'!H107)&gt;O$3,5,ROUND(5-(O$3-LOG('Crisis Indicator Data'!H107))/(O$3-O$4)*5,1)))))</f>
        <v>2.6</v>
      </c>
      <c r="P110" s="165">
        <f>IF('Crisis Indicator Data'!H107="x","x",'Crisis Indicator Data'!H107/'Crisis Indicator Data'!G107)</f>
        <v>8.4384694932781792E-3</v>
      </c>
      <c r="Q110" s="147">
        <f t="shared" si="44"/>
        <v>0</v>
      </c>
      <c r="R110" s="147">
        <f t="shared" si="45"/>
        <v>1.3</v>
      </c>
      <c r="S110" s="147">
        <f>IF('Crisis Indicator Data'!I107="x","x",IF('Crisis Indicator Data'!I107=0,0,IF(LOG('Crisis Indicator Data'!I107)&lt;S$4,0,IF(LOG('Crisis Indicator Data'!I107)&gt;S$3,5,ROUND(5-(S$3-LOG('Crisis Indicator Data'!I107))/(S$3-S$4)*5,1)))))</f>
        <v>4.4000000000000004</v>
      </c>
      <c r="T110" s="165">
        <f>IF('Crisis Indicator Data'!H107="x","x",IF('Crisis Indicator Data'!I107="x","x",'Crisis Indicator Data'!I107/'Crisis Indicator Data'!H107))</f>
        <v>1</v>
      </c>
      <c r="U110" s="147">
        <f t="shared" si="46"/>
        <v>5</v>
      </c>
      <c r="V110" s="147">
        <f t="shared" si="47"/>
        <v>4.7</v>
      </c>
      <c r="W110" s="147">
        <f>IF('Crisis Indicator Data'!L107="x","x",IF('Crisis Indicator Data'!L107=0,0,IF(LOG('Crisis Indicator Data'!L107)&lt;W$4,0,IF(LOG('Crisis Indicator Data'!L107)&gt;W$3,5,ROUND(5-(W$3-LOG('Crisis Indicator Data'!L107))/(W$3-W$4)*5,1)))))</f>
        <v>0</v>
      </c>
      <c r="X110" s="166">
        <f>IF(OR('Crisis Indicator Data'!L107="x",'Crisis Indicator Data'!H107="x"),"x",'Crisis Indicator Data'!L107/'Crisis Indicator Data'!H107)</f>
        <v>0</v>
      </c>
      <c r="Y110" s="147">
        <f t="shared" si="48"/>
        <v>0</v>
      </c>
      <c r="Z110" s="147">
        <f t="shared" si="49"/>
        <v>0</v>
      </c>
      <c r="AA110" s="147">
        <f t="shared" si="50"/>
        <v>3.1</v>
      </c>
      <c r="AB110" s="167">
        <f t="shared" si="51"/>
        <v>2.2999999999999998</v>
      </c>
    </row>
    <row r="111" spans="1:28">
      <c r="A111" s="172" t="str">
        <f>'Crisis Indicator Data'!A108</f>
        <v>Burundi and DRC refugees in Rwanda</v>
      </c>
      <c r="B111" s="173" t="str">
        <f>'Crisis Indicator Data'!B108</f>
        <v>International Displacement</v>
      </c>
      <c r="C111" s="173" t="str">
        <f>'Crisis Indicator Data'!C108</f>
        <v>RWA002</v>
      </c>
      <c r="D111" s="173" t="str">
        <f>'Crisis Indicator Data'!D108</f>
        <v>Rwanda</v>
      </c>
      <c r="E111" s="174" t="str">
        <f>'Crisis Indicator Data'!E108</f>
        <v>RWA</v>
      </c>
      <c r="F111" s="168">
        <f>IF('Crisis Indicator Data'!F108="x","x",IF(LOG('Crisis Indicator Data'!F108)&lt;F$4,0,IF(LOG('Crisis Indicator Data'!F108)&gt;F$3,5,ROUND(5-(F$3-LOG('Crisis Indicator Data'!F108))/(F$3-F$4)*5,1))))</f>
        <v>2.2000000000000002</v>
      </c>
      <c r="G111" s="165">
        <f>IF('Crisis Indicator Data'!F108="x","x",IF(LEN(E111)&gt;3,('Crisis Indicator Data'!F108/VLOOKUP('Impact of the crisis'!$C111,'Regional Crises'!$B$1:$R$66,4,FALSE)),'Crisis Indicator Data'!F108/VLOOKUP('Impact of the crisis'!$E111,'Country Indicator Data'!$B$4:$P$300,15,FALSE)))</f>
        <v>0.83194162950952577</v>
      </c>
      <c r="H111" s="147">
        <f t="shared" si="39"/>
        <v>4.0999999999999996</v>
      </c>
      <c r="I111" s="147">
        <f t="shared" si="40"/>
        <v>3.15</v>
      </c>
      <c r="J111" s="147">
        <f>IF('Crisis Indicator Data'!G108="x","x",IF(LOG('Crisis Indicator Data'!G108)&lt;J$4,0,IF(LOG('Crisis Indicator Data'!G108)&gt;J$3,5,ROUND(5-(J$3-LOG('Crisis Indicator Data'!G108))/(J$3-J$4)*5,1))))</f>
        <v>1.3</v>
      </c>
      <c r="K111" s="165">
        <f>IF('Crisis Indicator Data'!G108="x","x",IF(LEN(E111)&gt;3,('Crisis Indicator Data'!G108/VLOOKUP('Impact of the crisis'!$C111,'Regional Crises'!$B$1:$R$66,5,FALSE)),'Crisis Indicator Data'!G108/VLOOKUP('Impact of the crisis'!$E111,'Country Indicator Data'!$B$4:$P$300,14,FALSE)))</f>
        <v>0.17087404994571118</v>
      </c>
      <c r="L111" s="147">
        <f t="shared" si="41"/>
        <v>0.8</v>
      </c>
      <c r="M111" s="147">
        <f t="shared" si="42"/>
        <v>1.05</v>
      </c>
      <c r="N111" s="147">
        <f t="shared" si="43"/>
        <v>2.2000000000000002</v>
      </c>
      <c r="O111" s="147">
        <f>IF('Crisis Indicator Data'!H108="x","x",IF('Crisis Indicator Data'!H108=0,0,IF(LOG('Crisis Indicator Data'!H108)&lt;O$4,0,IF(LOG('Crisis Indicator Data'!H108)&gt;O$3,5,ROUND(5-(O$3-LOG('Crisis Indicator Data'!H108))/(O$3-O$4)*5,1)))))</f>
        <v>1.1000000000000001</v>
      </c>
      <c r="P111" s="165">
        <f>IF('Crisis Indicator Data'!H108="x","x",'Crisis Indicator Data'!H108/'Crisis Indicator Data'!G108)</f>
        <v>5.4011119936457505E-2</v>
      </c>
      <c r="Q111" s="147">
        <f t="shared" si="44"/>
        <v>0.2</v>
      </c>
      <c r="R111" s="147">
        <f t="shared" si="45"/>
        <v>0.65</v>
      </c>
      <c r="S111" s="147">
        <f>IF('Crisis Indicator Data'!I108="x","x",IF('Crisis Indicator Data'!I108=0,0,IF(LOG('Crisis Indicator Data'!I108)&lt;S$4,0,IF(LOG('Crisis Indicator Data'!I108)&gt;S$3,5,ROUND(5-(S$3-LOG('Crisis Indicator Data'!I108))/(S$3-S$4)*5,1)))))</f>
        <v>3</v>
      </c>
      <c r="T111" s="165">
        <f>IF('Crisis Indicator Data'!H108="x","x",IF('Crisis Indicator Data'!I108="x","x",'Crisis Indicator Data'!I108/'Crisis Indicator Data'!H108))</f>
        <v>1</v>
      </c>
      <c r="U111" s="147">
        <f t="shared" si="46"/>
        <v>5</v>
      </c>
      <c r="V111" s="147">
        <f t="shared" si="47"/>
        <v>4</v>
      </c>
      <c r="W111" s="147" t="str">
        <f>IF('Crisis Indicator Data'!L108="x","x",IF('Crisis Indicator Data'!L108=0,0,IF(LOG('Crisis Indicator Data'!L108)&lt;W$4,0,IF(LOG('Crisis Indicator Data'!L108)&gt;W$3,5,ROUND(5-(W$3-LOG('Crisis Indicator Data'!L108))/(W$3-W$4)*5,1)))))</f>
        <v>x</v>
      </c>
      <c r="X111" s="166" t="str">
        <f>IF(OR('Crisis Indicator Data'!L108="x",'Crisis Indicator Data'!H108="x"),"x",'Crisis Indicator Data'!L108/'Crisis Indicator Data'!H108)</f>
        <v>x</v>
      </c>
      <c r="Y111" s="147" t="str">
        <f t="shared" si="48"/>
        <v>x</v>
      </c>
      <c r="Z111" s="147" t="str">
        <f t="shared" si="49"/>
        <v>x</v>
      </c>
      <c r="AA111" s="147">
        <f t="shared" si="50"/>
        <v>4</v>
      </c>
      <c r="AB111" s="167">
        <f t="shared" si="51"/>
        <v>2.7</v>
      </c>
    </row>
    <row r="112" spans="1:28">
      <c r="A112" s="172" t="str">
        <f>'Crisis Indicator Data'!A109</f>
        <v>Complex crisis in Sudan</v>
      </c>
      <c r="B112" s="173" t="str">
        <f>'Crisis Indicator Data'!B109</f>
        <v>International Displacement,Floods,Conflict/ Violence,Political/economic crisis</v>
      </c>
      <c r="C112" s="173" t="str">
        <f>'Crisis Indicator Data'!C109</f>
        <v>SDN001</v>
      </c>
      <c r="D112" s="173" t="str">
        <f>'Crisis Indicator Data'!D109</f>
        <v>Sudan</v>
      </c>
      <c r="E112" s="174" t="str">
        <f>'Crisis Indicator Data'!E109</f>
        <v>SDN</v>
      </c>
      <c r="F112" s="168">
        <f>IF('Crisis Indicator Data'!F109="x","x",IF(LOG('Crisis Indicator Data'!F109)&lt;F$4,0,IF(LOG('Crisis Indicator Data'!F109)&gt;F$3,5,ROUND(5-(F$3-LOG('Crisis Indicator Data'!F109))/(F$3-F$4)*5,1))))</f>
        <v>5</v>
      </c>
      <c r="G112" s="165">
        <f>IF('Crisis Indicator Data'!F109="x","x",IF(LEN(E112)&gt;3,('Crisis Indicator Data'!F109/VLOOKUP('Impact of the crisis'!$C112,'Regional Crises'!$B$1:$R$66,4,FALSE)),'Crisis Indicator Data'!F109/VLOOKUP('Impact of the crisis'!$E112,'Country Indicator Data'!$B$4:$P$300,15,FALSE)))</f>
        <v>0.98537847965738756</v>
      </c>
      <c r="H112" s="147">
        <f t="shared" si="39"/>
        <v>4.9000000000000004</v>
      </c>
      <c r="I112" s="147">
        <f t="shared" si="40"/>
        <v>4.95</v>
      </c>
      <c r="J112" s="147">
        <f>IF('Crisis Indicator Data'!G109="x","x",IF(LOG('Crisis Indicator Data'!G109)&lt;J$4,0,IF(LOG('Crisis Indicator Data'!G109)&gt;J$3,5,ROUND(5-(J$3-LOG('Crisis Indicator Data'!G109))/(J$3-J$4)*5,1))))</f>
        <v>5</v>
      </c>
      <c r="K112" s="165">
        <f>IF('Crisis Indicator Data'!G109="x","x",IF(LEN(E112)&gt;3,('Crisis Indicator Data'!G109/VLOOKUP('Impact of the crisis'!$C112,'Regional Crises'!$B$1:$R$66,5,FALSE)),'Crisis Indicator Data'!G109/VLOOKUP('Impact of the crisis'!$E112,'Country Indicator Data'!$B$4:$P$300,14,FALSE)))</f>
        <v>1</v>
      </c>
      <c r="L112" s="147">
        <f t="shared" si="41"/>
        <v>5</v>
      </c>
      <c r="M112" s="147">
        <f t="shared" si="42"/>
        <v>5</v>
      </c>
      <c r="N112" s="147">
        <f t="shared" si="43"/>
        <v>5</v>
      </c>
      <c r="O112" s="147">
        <f>IF('Crisis Indicator Data'!H109="x","x",IF('Crisis Indicator Data'!H109=0,0,IF(LOG('Crisis Indicator Data'!H109)&lt;O$4,0,IF(LOG('Crisis Indicator Data'!H109)&gt;O$3,5,ROUND(5-(O$3-LOG('Crisis Indicator Data'!H109))/(O$3-O$4)*5,1)))))</f>
        <v>5</v>
      </c>
      <c r="P112" s="165">
        <f>IF('Crisis Indicator Data'!H109="x","x",'Crisis Indicator Data'!H109/'Crisis Indicator Data'!G109)</f>
        <v>1</v>
      </c>
      <c r="Q112" s="147">
        <f t="shared" si="44"/>
        <v>5</v>
      </c>
      <c r="R112" s="147">
        <f t="shared" si="45"/>
        <v>5</v>
      </c>
      <c r="S112" s="147">
        <f>IF('Crisis Indicator Data'!I109="x","x",IF('Crisis Indicator Data'!I109=0,0,IF(LOG('Crisis Indicator Data'!I109)&lt;S$4,0,IF(LOG('Crisis Indicator Data'!I109)&gt;S$3,5,ROUND(5-(S$3-LOG('Crisis Indicator Data'!I109))/(S$3-S$4)*5,1)))))</f>
        <v>5</v>
      </c>
      <c r="T112" s="165">
        <f>IF('Crisis Indicator Data'!H109="x","x",IF('Crisis Indicator Data'!I109="x","x",'Crisis Indicator Data'!I109/'Crisis Indicator Data'!H109))</f>
        <v>0.32421052631578945</v>
      </c>
      <c r="U112" s="147">
        <f t="shared" si="46"/>
        <v>5</v>
      </c>
      <c r="V112" s="147">
        <f t="shared" si="47"/>
        <v>5</v>
      </c>
      <c r="W112" s="147">
        <f>IF('Crisis Indicator Data'!L109="x","x",IF('Crisis Indicator Data'!L109=0,0,IF(LOG('Crisis Indicator Data'!L109)&lt;W$4,0,IF(LOG('Crisis Indicator Data'!L109)&gt;W$3,5,ROUND(5-(W$3-LOG('Crisis Indicator Data'!L109))/(W$3-W$4)*5,1)))))</f>
        <v>5</v>
      </c>
      <c r="X112" s="166">
        <f>IF(OR('Crisis Indicator Data'!L109="x",'Crisis Indicator Data'!H109="x"),"x",'Crisis Indicator Data'!L109/'Crisis Indicator Data'!H109)</f>
        <v>2.5808421052631579E-4</v>
      </c>
      <c r="Y112" s="147">
        <f t="shared" si="48"/>
        <v>5</v>
      </c>
      <c r="Z112" s="147">
        <f t="shared" si="49"/>
        <v>5</v>
      </c>
      <c r="AA112" s="147">
        <f t="shared" si="50"/>
        <v>5</v>
      </c>
      <c r="AB112" s="167">
        <f t="shared" si="51"/>
        <v>5</v>
      </c>
    </row>
    <row r="113" spans="1:28">
      <c r="A113" s="172" t="str">
        <f>'Crisis Indicator Data'!A110</f>
        <v>Refugees in Sudan</v>
      </c>
      <c r="B113" s="173" t="str">
        <f>'Crisis Indicator Data'!B110</f>
        <v>International Displacement</v>
      </c>
      <c r="C113" s="173" t="str">
        <f>'Crisis Indicator Data'!C110</f>
        <v>SDN005</v>
      </c>
      <c r="D113" s="173" t="str">
        <f>'Crisis Indicator Data'!D110</f>
        <v>Sudan</v>
      </c>
      <c r="E113" s="174" t="str">
        <f>'Crisis Indicator Data'!E110</f>
        <v>SDN</v>
      </c>
      <c r="F113" s="168">
        <f>IF('Crisis Indicator Data'!F110="x","x",IF(LOG('Crisis Indicator Data'!F110)&lt;F$4,0,IF(LOG('Crisis Indicator Data'!F110)&gt;F$3,5,ROUND(5-(F$3-LOG('Crisis Indicator Data'!F110))/(F$3-F$4)*5,1))))</f>
        <v>5</v>
      </c>
      <c r="G113" s="165">
        <f>IF('Crisis Indicator Data'!F110="x","x",IF(LEN(E113)&gt;3,('Crisis Indicator Data'!F110/VLOOKUP('Impact of the crisis'!$C113,'Regional Crises'!$B$1:$R$66,4,FALSE)),'Crisis Indicator Data'!F110/VLOOKUP('Impact of the crisis'!$E113,'Country Indicator Data'!$B$4:$P$300,15,FALSE)))</f>
        <v>0.98537847965738756</v>
      </c>
      <c r="H113" s="147">
        <f t="shared" si="39"/>
        <v>4.9000000000000004</v>
      </c>
      <c r="I113" s="147">
        <f t="shared" si="40"/>
        <v>4.95</v>
      </c>
      <c r="J113" s="147">
        <f>IF('Crisis Indicator Data'!G110="x","x",IF(LOG('Crisis Indicator Data'!G110)&lt;J$4,0,IF(LOG('Crisis Indicator Data'!G110)&gt;J$3,5,ROUND(5-(J$3-LOG('Crisis Indicator Data'!G110))/(J$3-J$4)*5,1))))</f>
        <v>5</v>
      </c>
      <c r="K113" s="165">
        <f>IF('Crisis Indicator Data'!G110="x","x",IF(LEN(E113)&gt;3,('Crisis Indicator Data'!G110/VLOOKUP('Impact of the crisis'!$C113,'Regional Crises'!$B$1:$R$66,5,FALSE)),'Crisis Indicator Data'!G110/VLOOKUP('Impact of the crisis'!$E113,'Country Indicator Data'!$B$4:$P$300,14,FALSE)))</f>
        <v>1</v>
      </c>
      <c r="L113" s="147">
        <f t="shared" si="41"/>
        <v>5</v>
      </c>
      <c r="M113" s="147">
        <f t="shared" si="42"/>
        <v>5</v>
      </c>
      <c r="N113" s="147">
        <f t="shared" si="43"/>
        <v>5</v>
      </c>
      <c r="O113" s="147">
        <f>IF('Crisis Indicator Data'!H110="x","x",IF('Crisis Indicator Data'!H110=0,0,IF(LOG('Crisis Indicator Data'!H110)&lt;O$4,0,IF(LOG('Crisis Indicator Data'!H110)&gt;O$3,5,ROUND(5-(O$3-LOG('Crisis Indicator Data'!H110))/(O$3-O$4)*5,1)))))</f>
        <v>3.9</v>
      </c>
      <c r="P113" s="165">
        <f>IF('Crisis Indicator Data'!H110="x","x",'Crisis Indicator Data'!H110/'Crisis Indicator Data'!G110)</f>
        <v>0.15202105263157895</v>
      </c>
      <c r="Q113" s="147">
        <f t="shared" si="44"/>
        <v>0.7</v>
      </c>
      <c r="R113" s="147">
        <f t="shared" si="45"/>
        <v>2.2999999999999998</v>
      </c>
      <c r="S113" s="147">
        <f>IF('Crisis Indicator Data'!I110="x","x",IF('Crisis Indicator Data'!I110=0,0,IF(LOG('Crisis Indicator Data'!I110)&lt;S$4,0,IF(LOG('Crisis Indicator Data'!I110)&gt;S$3,5,ROUND(5-(S$3-LOG('Crisis Indicator Data'!I110))/(S$3-S$4)*5,1)))))</f>
        <v>4.2</v>
      </c>
      <c r="T113" s="165">
        <f>IF('Crisis Indicator Data'!H110="x","x",IF('Crisis Indicator Data'!I110="x","x",'Crisis Indicator Data'!I110/'Crisis Indicator Data'!H110))</f>
        <v>0.11605040853067443</v>
      </c>
      <c r="U113" s="147">
        <f t="shared" si="46"/>
        <v>3.9</v>
      </c>
      <c r="V113" s="147">
        <f t="shared" si="47"/>
        <v>4.0999999999999996</v>
      </c>
      <c r="W113" s="147">
        <f>IF('Crisis Indicator Data'!L110="x","x",IF('Crisis Indicator Data'!L110=0,0,IF(LOG('Crisis Indicator Data'!L110)&lt;W$4,0,IF(LOG('Crisis Indicator Data'!L110)&gt;W$3,5,ROUND(5-(W$3-LOG('Crisis Indicator Data'!L110))/(W$3-W$4)*5,1)))))</f>
        <v>3.6</v>
      </c>
      <c r="X113" s="166">
        <f>IF(OR('Crisis Indicator Data'!L110="x",'Crisis Indicator Data'!H110="x"),"x",'Crisis Indicator Data'!L110/'Crisis Indicator Data'!H110)</f>
        <v>4.4315191801689519E-5</v>
      </c>
      <c r="Y113" s="147">
        <f t="shared" si="48"/>
        <v>2.2000000000000002</v>
      </c>
      <c r="Z113" s="147">
        <f t="shared" si="49"/>
        <v>2.9</v>
      </c>
      <c r="AA113" s="147">
        <f t="shared" si="50"/>
        <v>3.6</v>
      </c>
      <c r="AB113" s="167">
        <f t="shared" si="51"/>
        <v>3</v>
      </c>
    </row>
    <row r="114" spans="1:28">
      <c r="A114" s="172" t="str">
        <f>'Crisis Indicator Data'!A111</f>
        <v>Food security crisis in Senegal</v>
      </c>
      <c r="B114" s="173" t="str">
        <f>'Crisis Indicator Data'!B111</f>
        <v>Floods,Drought/drier conditions</v>
      </c>
      <c r="C114" s="173" t="str">
        <f>'Crisis Indicator Data'!C111</f>
        <v>SEN002</v>
      </c>
      <c r="D114" s="173" t="str">
        <f>'Crisis Indicator Data'!D111</f>
        <v>Senegal</v>
      </c>
      <c r="E114" s="174" t="str">
        <f>'Crisis Indicator Data'!E111</f>
        <v>SEN</v>
      </c>
      <c r="F114" s="168">
        <f>IF('Crisis Indicator Data'!F111="x","x",IF(LOG('Crisis Indicator Data'!F111)&lt;F$4,0,IF(LOG('Crisis Indicator Data'!F111)&gt;F$3,5,ROUND(5-(F$3-LOG('Crisis Indicator Data'!F111))/(F$3-F$4)*5,1))))</f>
        <v>3.8</v>
      </c>
      <c r="G114" s="165">
        <f>IF('Crisis Indicator Data'!F111="x","x",IF(LEN(E114)&gt;3,('Crisis Indicator Data'!F111/VLOOKUP('Impact of the crisis'!$C114,'Regional Crises'!$B$1:$R$66,4,FALSE)),'Crisis Indicator Data'!F111/VLOOKUP('Impact of the crisis'!$E114,'Country Indicator Data'!$B$4:$P$300,15,FALSE)))</f>
        <v>1</v>
      </c>
      <c r="H114" s="147">
        <f t="shared" si="39"/>
        <v>5</v>
      </c>
      <c r="I114" s="147">
        <f t="shared" si="40"/>
        <v>4.4000000000000004</v>
      </c>
      <c r="J114" s="147">
        <f>IF('Crisis Indicator Data'!G111="x","x",IF(LOG('Crisis Indicator Data'!G111)&lt;J$4,0,IF(LOG('Crisis Indicator Data'!G111)&gt;J$3,5,ROUND(5-(J$3-LOG('Crisis Indicator Data'!G111))/(J$3-J$4)*5,1))))</f>
        <v>4.3</v>
      </c>
      <c r="K114" s="165">
        <f>IF('Crisis Indicator Data'!G111="x","x",IF(LEN(E114)&gt;3,('Crisis Indicator Data'!G111/VLOOKUP('Impact of the crisis'!$C114,'Regional Crises'!$B$1:$R$66,5,FALSE)),'Crisis Indicator Data'!G111/VLOOKUP('Impact of the crisis'!$E114,'Country Indicator Data'!$B$4:$P$300,14,FALSE)))</f>
        <v>1</v>
      </c>
      <c r="L114" s="147">
        <f t="shared" si="41"/>
        <v>5</v>
      </c>
      <c r="M114" s="147">
        <f t="shared" si="42"/>
        <v>4.6500000000000004</v>
      </c>
      <c r="N114" s="147">
        <f t="shared" si="43"/>
        <v>4.5</v>
      </c>
      <c r="O114" s="147">
        <f>IF('Crisis Indicator Data'!H111="x","x",IF('Crisis Indicator Data'!H111=0,0,IF(LOG('Crisis Indicator Data'!H111)&lt;O$4,0,IF(LOG('Crisis Indicator Data'!H111)&gt;O$3,5,ROUND(5-(O$3-LOG('Crisis Indicator Data'!H111))/(O$3-O$4)*5,1)))))</f>
        <v>3.5</v>
      </c>
      <c r="P114" s="165">
        <f>IF('Crisis Indicator Data'!H111="x","x",'Crisis Indicator Data'!H111/'Crisis Indicator Data'!G111)</f>
        <v>0.22137764730551479</v>
      </c>
      <c r="Q114" s="147">
        <f t="shared" si="44"/>
        <v>1.1000000000000001</v>
      </c>
      <c r="R114" s="147">
        <f t="shared" si="45"/>
        <v>2.2999999999999998</v>
      </c>
      <c r="S114" s="147" t="str">
        <f>IF('Crisis Indicator Data'!I111="x","x",IF('Crisis Indicator Data'!I111=0,0,IF(LOG('Crisis Indicator Data'!I111)&lt;S$4,0,IF(LOG('Crisis Indicator Data'!I111)&gt;S$3,5,ROUND(5-(S$3-LOG('Crisis Indicator Data'!I111))/(S$3-S$4)*5,1)))))</f>
        <v>x</v>
      </c>
      <c r="T114" s="165" t="str">
        <f>IF('Crisis Indicator Data'!H111="x","x",IF('Crisis Indicator Data'!I111="x","x",'Crisis Indicator Data'!I111/'Crisis Indicator Data'!H111))</f>
        <v>x</v>
      </c>
      <c r="U114" s="147" t="str">
        <f t="shared" si="46"/>
        <v>x</v>
      </c>
      <c r="V114" s="147" t="str">
        <f t="shared" si="47"/>
        <v>x</v>
      </c>
      <c r="W114" s="147">
        <f>IF('Crisis Indicator Data'!L111="x","x",IF('Crisis Indicator Data'!L111=0,0,IF(LOG('Crisis Indicator Data'!L111)&lt;W$4,0,IF(LOG('Crisis Indicator Data'!L111)&gt;W$3,5,ROUND(5-(W$3-LOG('Crisis Indicator Data'!L111))/(W$3-W$4)*5,1)))))</f>
        <v>0</v>
      </c>
      <c r="X114" s="166">
        <f>IF(OR('Crisis Indicator Data'!L111="x",'Crisis Indicator Data'!H111="x"),"x",'Crisis Indicator Data'!L111/'Crisis Indicator Data'!H111)</f>
        <v>0</v>
      </c>
      <c r="Y114" s="147">
        <f t="shared" si="48"/>
        <v>0</v>
      </c>
      <c r="Z114" s="147">
        <f t="shared" si="49"/>
        <v>0</v>
      </c>
      <c r="AA114" s="147">
        <f t="shared" si="50"/>
        <v>0</v>
      </c>
      <c r="AB114" s="167">
        <f t="shared" si="51"/>
        <v>1.3</v>
      </c>
    </row>
    <row r="115" spans="1:28">
      <c r="A115" s="172" t="str">
        <f>'Crisis Indicator Data'!A112</f>
        <v>Complex crisis in El Salvador</v>
      </c>
      <c r="B115" s="173" t="str">
        <f>'Crisis Indicator Data'!B112</f>
        <v>International Displacement,Floods,Drought/drier conditions</v>
      </c>
      <c r="C115" s="173" t="str">
        <f>'Crisis Indicator Data'!C112</f>
        <v>SLV001</v>
      </c>
      <c r="D115" s="173" t="str">
        <f>'Crisis Indicator Data'!D112</f>
        <v>El Salvador</v>
      </c>
      <c r="E115" s="174" t="str">
        <f>'Crisis Indicator Data'!E112</f>
        <v>SLV</v>
      </c>
      <c r="F115" s="168">
        <f>IF('Crisis Indicator Data'!F112="x","x",IF(LOG('Crisis Indicator Data'!F112)&lt;F$4,0,IF(LOG('Crisis Indicator Data'!F112)&gt;F$3,5,ROUND(5-(F$3-LOG('Crisis Indicator Data'!F112))/(F$3-F$4)*5,1))))</f>
        <v>2.2000000000000002</v>
      </c>
      <c r="G115" s="165">
        <f>IF('Crisis Indicator Data'!F112="x","x",IF(LEN(E115)&gt;3,('Crisis Indicator Data'!F112/VLOOKUP('Impact of the crisis'!$C115,'Regional Crises'!$B$1:$R$66,4,FALSE)),'Crisis Indicator Data'!F112/VLOOKUP('Impact of the crisis'!$E115,'Country Indicator Data'!$B$4:$P$300,15,FALSE)))</f>
        <v>1</v>
      </c>
      <c r="H115" s="147">
        <f t="shared" si="39"/>
        <v>5</v>
      </c>
      <c r="I115" s="147">
        <f t="shared" si="40"/>
        <v>3.6</v>
      </c>
      <c r="J115" s="147">
        <f>IF('Crisis Indicator Data'!G112="x","x",IF(LOG('Crisis Indicator Data'!G112)&lt;J$4,0,IF(LOG('Crisis Indicator Data'!G112)&gt;J$3,5,ROUND(5-(J$3-LOG('Crisis Indicator Data'!G112))/(J$3-J$4)*5,1))))</f>
        <v>2.7</v>
      </c>
      <c r="K115" s="165">
        <f>IF('Crisis Indicator Data'!G112="x","x",IF(LEN(E115)&gt;3,('Crisis Indicator Data'!G112/VLOOKUP('Impact of the crisis'!$C115,'Regional Crises'!$B$1:$R$66,5,FALSE)),'Crisis Indicator Data'!G112/VLOOKUP('Impact of the crisis'!$E115,'Country Indicator Data'!$B$4:$P$300,14,FALSE)))</f>
        <v>1</v>
      </c>
      <c r="L115" s="147">
        <f t="shared" si="41"/>
        <v>5</v>
      </c>
      <c r="M115" s="147">
        <f t="shared" si="42"/>
        <v>3.85</v>
      </c>
      <c r="N115" s="147">
        <f t="shared" si="43"/>
        <v>3.7</v>
      </c>
      <c r="O115" s="147">
        <f>IF('Crisis Indicator Data'!H112="x","x",IF('Crisis Indicator Data'!H112=0,0,IF(LOG('Crisis Indicator Data'!H112)&lt;O$4,0,IF(LOG('Crisis Indicator Data'!H112)&gt;O$3,5,ROUND(5-(O$3-LOG('Crisis Indicator Data'!H112))/(O$3-O$4)*5,1)))))</f>
        <v>3.8</v>
      </c>
      <c r="P115" s="165">
        <f>IF('Crisis Indicator Data'!H112="x","x",'Crisis Indicator Data'!H112/'Crisis Indicator Data'!G112)</f>
        <v>0.88812500000000005</v>
      </c>
      <c r="Q115" s="147">
        <f t="shared" si="44"/>
        <v>4.4000000000000004</v>
      </c>
      <c r="R115" s="147">
        <f t="shared" si="45"/>
        <v>4.0999999999999996</v>
      </c>
      <c r="S115" s="147">
        <f>IF('Crisis Indicator Data'!I112="x","x",IF('Crisis Indicator Data'!I112=0,0,IF(LOG('Crisis Indicator Data'!I112)&lt;S$4,0,IF(LOG('Crisis Indicator Data'!I112)&gt;S$3,5,ROUND(5-(S$3-LOG('Crisis Indicator Data'!I112))/(S$3-S$4)*5,1)))))</f>
        <v>3.5</v>
      </c>
      <c r="T115" s="165">
        <f>IF('Crisis Indicator Data'!H112="x","x",IF('Crisis Indicator Data'!I112="x","x",'Crisis Indicator Data'!I112/'Crisis Indicator Data'!H112))</f>
        <v>5.0844475721323015E-2</v>
      </c>
      <c r="U115" s="147">
        <f t="shared" si="46"/>
        <v>1.7</v>
      </c>
      <c r="V115" s="147">
        <f t="shared" si="47"/>
        <v>2.6</v>
      </c>
      <c r="W115" s="147">
        <f>IF('Crisis Indicator Data'!L112="x","x",IF('Crisis Indicator Data'!L112=0,0,IF(LOG('Crisis Indicator Data'!L112)&lt;W$4,0,IF(LOG('Crisis Indicator Data'!L112)&gt;W$3,5,ROUND(5-(W$3-LOG('Crisis Indicator Data'!L112))/(W$3-W$4)*5,1)))))</f>
        <v>1.2</v>
      </c>
      <c r="X115" s="166">
        <f>IF(OR('Crisis Indicator Data'!L112="x",'Crisis Indicator Data'!H112="x"),"x",'Crisis Indicator Data'!L112/'Crisis Indicator Data'!H112)</f>
        <v>1.2315270935960591E-6</v>
      </c>
      <c r="Y115" s="147">
        <f t="shared" si="48"/>
        <v>0.1</v>
      </c>
      <c r="Z115" s="147">
        <f t="shared" si="49"/>
        <v>0.7</v>
      </c>
      <c r="AA115" s="147">
        <f t="shared" si="50"/>
        <v>1.7</v>
      </c>
      <c r="AB115" s="167">
        <f t="shared" si="51"/>
        <v>3.1</v>
      </c>
    </row>
    <row r="116" spans="1:28">
      <c r="A116" s="172" t="str">
        <f>'Crisis Indicator Data'!A113</f>
        <v>Complex crisis in Somalia</v>
      </c>
      <c r="B116" s="173" t="str">
        <f>'Crisis Indicator Data'!B113</f>
        <v>Conflict/ Violence,International Displacement,Floods,Drought/drier conditions</v>
      </c>
      <c r="C116" s="173" t="str">
        <f>'Crisis Indicator Data'!C113</f>
        <v>SOM001</v>
      </c>
      <c r="D116" s="173" t="str">
        <f>'Crisis Indicator Data'!D113</f>
        <v>Somalia</v>
      </c>
      <c r="E116" s="174" t="str">
        <f>'Crisis Indicator Data'!E113</f>
        <v>SOM</v>
      </c>
      <c r="F116" s="168">
        <f>IF('Crisis Indicator Data'!F113="x","x",IF(LOG('Crisis Indicator Data'!F113)&lt;F$4,0,IF(LOG('Crisis Indicator Data'!F113)&gt;F$3,5,ROUND(5-(F$3-LOG('Crisis Indicator Data'!F113))/(F$3-F$4)*5,1))))</f>
        <v>4.7</v>
      </c>
      <c r="G116" s="165">
        <f>IF('Crisis Indicator Data'!F113="x","x",IF(LEN(E116)&gt;3,('Crisis Indicator Data'!F113/VLOOKUP('Impact of the crisis'!$C116,'Regional Crises'!$B$1:$R$66,4,FALSE)),'Crisis Indicator Data'!F113/VLOOKUP('Impact of the crisis'!$E116,'Country Indicator Data'!$B$4:$P$300,15,FALSE)))</f>
        <v>1</v>
      </c>
      <c r="H116" s="147">
        <f t="shared" si="39"/>
        <v>5</v>
      </c>
      <c r="I116" s="147">
        <f t="shared" si="40"/>
        <v>4.8499999999999996</v>
      </c>
      <c r="J116" s="147">
        <f>IF('Crisis Indicator Data'!G113="x","x",IF(LOG('Crisis Indicator Data'!G113)&lt;J$4,0,IF(LOG('Crisis Indicator Data'!G113)&gt;J$3,5,ROUND(5-(J$3-LOG('Crisis Indicator Data'!G113))/(J$3-J$4)*5,1))))</f>
        <v>4.3</v>
      </c>
      <c r="K116" s="165">
        <f>IF('Crisis Indicator Data'!G113="x","x",IF(LEN(E116)&gt;3,('Crisis Indicator Data'!G113/VLOOKUP('Impact of the crisis'!$C116,'Regional Crises'!$B$1:$R$66,5,FALSE)),'Crisis Indicator Data'!G113/VLOOKUP('Impact of the crisis'!$E116,'Country Indicator Data'!$B$4:$P$300,14,FALSE)))</f>
        <v>1</v>
      </c>
      <c r="L116" s="147">
        <f t="shared" si="41"/>
        <v>5</v>
      </c>
      <c r="M116" s="147">
        <f t="shared" si="42"/>
        <v>4.6500000000000004</v>
      </c>
      <c r="N116" s="147">
        <f t="shared" si="43"/>
        <v>4.8</v>
      </c>
      <c r="O116" s="147">
        <f>IF('Crisis Indicator Data'!H113="x","x",IF('Crisis Indicator Data'!H113=0,0,IF(LOG('Crisis Indicator Data'!H113)&lt;O$4,0,IF(LOG('Crisis Indicator Data'!H113)&gt;O$3,5,ROUND(5-(O$3-LOG('Crisis Indicator Data'!H113))/(O$3-O$4)*5,1)))))</f>
        <v>4.0999999999999996</v>
      </c>
      <c r="P116" s="165">
        <f>IF('Crisis Indicator Data'!H113="x","x",'Crisis Indicator Data'!H113/'Crisis Indicator Data'!G113)</f>
        <v>0.47095435684647302</v>
      </c>
      <c r="Q116" s="147">
        <f t="shared" si="44"/>
        <v>2.2999999999999998</v>
      </c>
      <c r="R116" s="147">
        <f t="shared" si="45"/>
        <v>3.1999999999999997</v>
      </c>
      <c r="S116" s="147">
        <f>IF('Crisis Indicator Data'!I113="x","x",IF('Crisis Indicator Data'!I113=0,0,IF(LOG('Crisis Indicator Data'!I113)&lt;S$4,0,IF(LOG('Crisis Indicator Data'!I113)&gt;S$3,5,ROUND(5-(S$3-LOG('Crisis Indicator Data'!I113))/(S$3-S$4)*5,1)))))</f>
        <v>5</v>
      </c>
      <c r="T116" s="165">
        <f>IF('Crisis Indicator Data'!H113="x","x",IF('Crisis Indicator Data'!I113="x","x",'Crisis Indicator Data'!I113/'Crisis Indicator Data'!H113))</f>
        <v>0.93017621145374452</v>
      </c>
      <c r="U116" s="147">
        <f t="shared" si="46"/>
        <v>5</v>
      </c>
      <c r="V116" s="147">
        <f t="shared" si="47"/>
        <v>5</v>
      </c>
      <c r="W116" s="147">
        <f>IF('Crisis Indicator Data'!L113="x","x",IF('Crisis Indicator Data'!L113=0,0,IF(LOG('Crisis Indicator Data'!L113)&lt;W$4,0,IF(LOG('Crisis Indicator Data'!L113)&gt;W$3,5,ROUND(5-(W$3-LOG('Crisis Indicator Data'!L113))/(W$3-W$4)*5,1)))))</f>
        <v>5</v>
      </c>
      <c r="X116" s="166">
        <f>IF(OR('Crisis Indicator Data'!L113="x",'Crisis Indicator Data'!H113="x"),"x",'Crisis Indicator Data'!L113/'Crisis Indicator Data'!H113)</f>
        <v>5.0605726872246699E-4</v>
      </c>
      <c r="Y116" s="147">
        <f t="shared" si="48"/>
        <v>5</v>
      </c>
      <c r="Z116" s="147">
        <f t="shared" si="49"/>
        <v>5</v>
      </c>
      <c r="AA116" s="147">
        <f t="shared" si="50"/>
        <v>5</v>
      </c>
      <c r="AB116" s="167">
        <f t="shared" si="51"/>
        <v>4.3</v>
      </c>
    </row>
    <row r="117" spans="1:28">
      <c r="A117" s="172" t="str">
        <f>'Crisis Indicator Data'!A114</f>
        <v>Mixed Migration Flows in Somalia</v>
      </c>
      <c r="B117" s="173" t="str">
        <f>'Crisis Indicator Data'!B114</f>
        <v>International Displacement</v>
      </c>
      <c r="C117" s="173" t="str">
        <f>'Crisis Indicator Data'!C114</f>
        <v>SOM002</v>
      </c>
      <c r="D117" s="173" t="str">
        <f>'Crisis Indicator Data'!D114</f>
        <v>Somalia</v>
      </c>
      <c r="E117" s="174" t="str">
        <f>'Crisis Indicator Data'!E114</f>
        <v>SOM</v>
      </c>
      <c r="F117" s="168">
        <f>IF('Crisis Indicator Data'!F114="x","x",IF(LOG('Crisis Indicator Data'!F114)&lt;F$4,0,IF(LOG('Crisis Indicator Data'!F114)&gt;F$3,5,ROUND(5-(F$3-LOG('Crisis Indicator Data'!F114))/(F$3-F$4)*5,1))))</f>
        <v>3.3</v>
      </c>
      <c r="G117" s="165">
        <f>IF('Crisis Indicator Data'!F114="x","x",IF(LEN(E117)&gt;3,('Crisis Indicator Data'!F114/VLOOKUP('Impact of the crisis'!$C117,'Regional Crises'!$B$1:$R$66,4,FALSE)),'Crisis Indicator Data'!F114/VLOOKUP('Impact of the crisis'!$E117,'Country Indicator Data'!$B$4:$P$300,15,FALSE)))</f>
        <v>0.157688016067842</v>
      </c>
      <c r="H117" s="147">
        <f t="shared" si="39"/>
        <v>0.7</v>
      </c>
      <c r="I117" s="147">
        <f t="shared" si="40"/>
        <v>2</v>
      </c>
      <c r="J117" s="147">
        <f>IF('Crisis Indicator Data'!G114="x","x",IF(LOG('Crisis Indicator Data'!G114)&lt;J$4,0,IF(LOG('Crisis Indicator Data'!G114)&gt;J$3,5,ROUND(5-(J$3-LOG('Crisis Indicator Data'!G114))/(J$3-J$4)*5,1))))</f>
        <v>1.4</v>
      </c>
      <c r="K117" s="165">
        <f>IF('Crisis Indicator Data'!G114="x","x",IF(LEN(E117)&gt;3,('Crisis Indicator Data'!G114/VLOOKUP('Impact of the crisis'!$C117,'Regional Crises'!$B$1:$R$66,5,FALSE)),'Crisis Indicator Data'!G114/VLOOKUP('Impact of the crisis'!$E117,'Country Indicator Data'!$B$4:$P$300,14,FALSE)))</f>
        <v>0.13973029045643154</v>
      </c>
      <c r="L117" s="147">
        <f t="shared" si="41"/>
        <v>0.7</v>
      </c>
      <c r="M117" s="147">
        <f t="shared" si="42"/>
        <v>1.0499999999999998</v>
      </c>
      <c r="N117" s="147">
        <f t="shared" si="43"/>
        <v>1.5</v>
      </c>
      <c r="O117" s="147">
        <f>IF('Crisis Indicator Data'!H114="x","x",IF('Crisis Indicator Data'!H114=0,0,IF(LOG('Crisis Indicator Data'!H114)&lt;O$4,0,IF(LOG('Crisis Indicator Data'!H114)&gt;O$3,5,ROUND(5-(O$3-LOG('Crisis Indicator Data'!H114))/(O$3-O$4)*5,1)))))</f>
        <v>0.2</v>
      </c>
      <c r="P117" s="165">
        <f>IF('Crisis Indicator Data'!H114="x","x",'Crisis Indicator Data'!H114/'Crisis Indicator Data'!G114)</f>
        <v>1.5961395694135114E-2</v>
      </c>
      <c r="Q117" s="147">
        <f t="shared" si="44"/>
        <v>0</v>
      </c>
      <c r="R117" s="147">
        <f t="shared" si="45"/>
        <v>0.1</v>
      </c>
      <c r="S117" s="147">
        <f>IF('Crisis Indicator Data'!I114="x","x",IF('Crisis Indicator Data'!I114=0,0,IF(LOG('Crisis Indicator Data'!I114)&lt;S$4,0,IF(LOG('Crisis Indicator Data'!I114)&gt;S$3,5,ROUND(5-(S$3-LOG('Crisis Indicator Data'!I114))/(S$3-S$4)*5,1)))))</f>
        <v>2.2999999999999998</v>
      </c>
      <c r="T117" s="165">
        <f>IF('Crisis Indicator Data'!H114="x","x",IF('Crisis Indicator Data'!I114="x","x",'Crisis Indicator Data'!I114/'Crisis Indicator Data'!H114))</f>
        <v>1</v>
      </c>
      <c r="U117" s="147">
        <f t="shared" si="46"/>
        <v>5</v>
      </c>
      <c r="V117" s="147">
        <f t="shared" si="47"/>
        <v>3.7</v>
      </c>
      <c r="W117" s="147" t="str">
        <f>IF('Crisis Indicator Data'!L114="x","x",IF('Crisis Indicator Data'!L114=0,0,IF(LOG('Crisis Indicator Data'!L114)&lt;W$4,0,IF(LOG('Crisis Indicator Data'!L114)&gt;W$3,5,ROUND(5-(W$3-LOG('Crisis Indicator Data'!L114))/(W$3-W$4)*5,1)))))</f>
        <v>x</v>
      </c>
      <c r="X117" s="166" t="str">
        <f>IF(OR('Crisis Indicator Data'!L114="x",'Crisis Indicator Data'!H114="x"),"x",'Crisis Indicator Data'!L114/'Crisis Indicator Data'!H114)</f>
        <v>x</v>
      </c>
      <c r="Y117" s="147" t="str">
        <f t="shared" si="48"/>
        <v>x</v>
      </c>
      <c r="Z117" s="147" t="str">
        <f t="shared" si="49"/>
        <v>x</v>
      </c>
      <c r="AA117" s="147">
        <f t="shared" si="50"/>
        <v>3.7</v>
      </c>
      <c r="AB117" s="167">
        <f t="shared" si="51"/>
        <v>2.2999999999999998</v>
      </c>
    </row>
    <row r="118" spans="1:28">
      <c r="A118" s="172" t="str">
        <f>'Crisis Indicator Data'!A115</f>
        <v>Complex crisis in South Sudan</v>
      </c>
      <c r="B118" s="173" t="str">
        <f>'Crisis Indicator Data'!B115</f>
        <v>Conflict/ Violence,Floods,International Displacement</v>
      </c>
      <c r="C118" s="173" t="str">
        <f>'Crisis Indicator Data'!C115</f>
        <v>SSD001</v>
      </c>
      <c r="D118" s="173" t="str">
        <f>'Crisis Indicator Data'!D115</f>
        <v>South Sudan</v>
      </c>
      <c r="E118" s="174" t="str">
        <f>'Crisis Indicator Data'!E115</f>
        <v>SSD</v>
      </c>
      <c r="F118" s="168">
        <f>IF('Crisis Indicator Data'!F115="x","x",IF(LOG('Crisis Indicator Data'!F115)&lt;F$4,0,IF(LOG('Crisis Indicator Data'!F115)&gt;F$3,5,ROUND(5-(F$3-LOG('Crisis Indicator Data'!F115))/(F$3-F$4)*5,1))))</f>
        <v>4.7</v>
      </c>
      <c r="G118" s="165">
        <f>IF('Crisis Indicator Data'!F115="x","x",IF(LEN(E118)&gt;3,('Crisis Indicator Data'!F115/VLOOKUP('Impact of the crisis'!$C118,'Regional Crises'!$B$1:$R$66,4,FALSE)),'Crisis Indicator Data'!F115/VLOOKUP('Impact of the crisis'!$E118,'Country Indicator Data'!$B$4:$P$300,15,FALSE)))</f>
        <v>1</v>
      </c>
      <c r="H118" s="147">
        <f t="shared" si="39"/>
        <v>5</v>
      </c>
      <c r="I118" s="147">
        <f t="shared" si="40"/>
        <v>4.8499999999999996</v>
      </c>
      <c r="J118" s="147">
        <f>IF('Crisis Indicator Data'!G115="x","x",IF(LOG('Crisis Indicator Data'!G115)&lt;J$4,0,IF(LOG('Crisis Indicator Data'!G115)&gt;J$3,5,ROUND(5-(J$3-LOG('Crisis Indicator Data'!G115))/(J$3-J$4)*5,1))))</f>
        <v>3.8</v>
      </c>
      <c r="K118" s="165">
        <f>IF('Crisis Indicator Data'!G115="x","x",IF(LEN(E118)&gt;3,('Crisis Indicator Data'!G115/VLOOKUP('Impact of the crisis'!$C118,'Regional Crises'!$B$1:$R$66,5,FALSE)),'Crisis Indicator Data'!G115/VLOOKUP('Impact of the crisis'!$E118,'Country Indicator Data'!$B$4:$P$300,14,FALSE)))</f>
        <v>1</v>
      </c>
      <c r="L118" s="147">
        <f t="shared" si="41"/>
        <v>5</v>
      </c>
      <c r="M118" s="147">
        <f t="shared" si="42"/>
        <v>4.4000000000000004</v>
      </c>
      <c r="N118" s="147">
        <f t="shared" si="43"/>
        <v>4.5999999999999996</v>
      </c>
      <c r="O118" s="147">
        <f>IF('Crisis Indicator Data'!H115="x","x",IF('Crisis Indicator Data'!H115=0,0,IF(LOG('Crisis Indicator Data'!H115)&lt;O$4,0,IF(LOG('Crisis Indicator Data'!H115)&gt;O$3,5,ROUND(5-(O$3-LOG('Crisis Indicator Data'!H115))/(O$3-O$4)*5,1)))))</f>
        <v>4.3</v>
      </c>
      <c r="P118" s="165">
        <f>IF('Crisis Indicator Data'!H115="x","x",'Crisis Indicator Data'!H115/'Crisis Indicator Data'!G115)</f>
        <v>0.84253731343283578</v>
      </c>
      <c r="Q118" s="147">
        <f t="shared" si="44"/>
        <v>4.2</v>
      </c>
      <c r="R118" s="147">
        <f t="shared" si="45"/>
        <v>4.25</v>
      </c>
      <c r="S118" s="147">
        <f>IF('Crisis Indicator Data'!I115="x","x",IF('Crisis Indicator Data'!I115=0,0,IF(LOG('Crisis Indicator Data'!I115)&lt;S$4,0,IF(LOG('Crisis Indicator Data'!I115)&gt;S$3,5,ROUND(5-(S$3-LOG('Crisis Indicator Data'!I115))/(S$3-S$4)*5,1)))))</f>
        <v>5</v>
      </c>
      <c r="T118" s="165">
        <f>IF('Crisis Indicator Data'!H115="x","x",IF('Crisis Indicator Data'!I115="x","x",'Crisis Indicator Data'!I115/'Crisis Indicator Data'!H115))</f>
        <v>0.70504871567759075</v>
      </c>
      <c r="U118" s="147">
        <f t="shared" si="46"/>
        <v>5</v>
      </c>
      <c r="V118" s="147">
        <f t="shared" si="47"/>
        <v>5</v>
      </c>
      <c r="W118" s="147">
        <f>IF('Crisis Indicator Data'!L115="x","x",IF('Crisis Indicator Data'!L115=0,0,IF(LOG('Crisis Indicator Data'!L115)&lt;W$4,0,IF(LOG('Crisis Indicator Data'!L115)&gt;W$3,5,ROUND(5-(W$3-LOG('Crisis Indicator Data'!L115))/(W$3-W$4)*5,1)))))</f>
        <v>4.4000000000000004</v>
      </c>
      <c r="X118" s="166">
        <f>IF(OR('Crisis Indicator Data'!L115="x",'Crisis Indicator Data'!H115="x"),"x",'Crisis Indicator Data'!L115/'Crisis Indicator Data'!H115)</f>
        <v>1.0141718334809567E-4</v>
      </c>
      <c r="Y118" s="147">
        <f t="shared" si="48"/>
        <v>5</v>
      </c>
      <c r="Z118" s="147">
        <f t="shared" si="49"/>
        <v>4.7</v>
      </c>
      <c r="AA118" s="147">
        <f t="shared" si="50"/>
        <v>4.9000000000000004</v>
      </c>
      <c r="AB118" s="167">
        <f t="shared" si="51"/>
        <v>4.5999999999999996</v>
      </c>
    </row>
    <row r="119" spans="1:28">
      <c r="A119" s="172" t="str">
        <f>'Crisis Indicator Data'!A116</f>
        <v>Displacement from Russia-Ukraine conflict in Slovakia</v>
      </c>
      <c r="B119" s="173" t="str">
        <f>'Crisis Indicator Data'!B116</f>
        <v>International Displacement</v>
      </c>
      <c r="C119" s="173" t="str">
        <f>'Crisis Indicator Data'!C116</f>
        <v>SVK002</v>
      </c>
      <c r="D119" s="173" t="str">
        <f>'Crisis Indicator Data'!D116</f>
        <v>Slovakia</v>
      </c>
      <c r="E119" s="174" t="str">
        <f>'Crisis Indicator Data'!E116</f>
        <v>SVK</v>
      </c>
      <c r="F119" s="168">
        <f>IF('Crisis Indicator Data'!F116="x","x",IF(LOG('Crisis Indicator Data'!F116)&lt;F$4,0,IF(LOG('Crisis Indicator Data'!F116)&gt;F$3,5,ROUND(5-(F$3-LOG('Crisis Indicator Data'!F116))/(F$3-F$4)*5,1))))</f>
        <v>2.8</v>
      </c>
      <c r="G119" s="165">
        <f>IF('Crisis Indicator Data'!F116="x","x",IF(LEN(E119)&gt;3,('Crisis Indicator Data'!F116/VLOOKUP('Impact of the crisis'!$C119,'Regional Crises'!$B$1:$R$66,4,FALSE)),'Crisis Indicator Data'!F116/VLOOKUP('Impact of the crisis'!$E119,'Country Indicator Data'!$B$4:$P$300,15,FALSE)))</f>
        <v>1</v>
      </c>
      <c r="H119" s="147">
        <f t="shared" si="39"/>
        <v>5</v>
      </c>
      <c r="I119" s="147">
        <f t="shared" si="40"/>
        <v>3.9</v>
      </c>
      <c r="J119" s="147">
        <f>IF('Crisis Indicator Data'!G116="x","x",IF(LOG('Crisis Indicator Data'!G116)&lt;J$4,0,IF(LOG('Crisis Indicator Data'!G116)&gt;J$3,5,ROUND(5-(J$3-LOG('Crisis Indicator Data'!G116))/(J$3-J$4)*5,1))))</f>
        <v>2.5</v>
      </c>
      <c r="K119" s="165">
        <f>IF('Crisis Indicator Data'!G116="x","x",IF(LEN(E119)&gt;3,('Crisis Indicator Data'!G116/VLOOKUP('Impact of the crisis'!$C119,'Regional Crises'!$B$1:$R$66,5,FALSE)),'Crisis Indicator Data'!G116/VLOOKUP('Impact of the crisis'!$E119,'Country Indicator Data'!$B$4:$P$300,14,FALSE)))</f>
        <v>1</v>
      </c>
      <c r="L119" s="147">
        <f t="shared" si="41"/>
        <v>5</v>
      </c>
      <c r="M119" s="147">
        <f t="shared" si="42"/>
        <v>3.75</v>
      </c>
      <c r="N119" s="147">
        <f t="shared" si="43"/>
        <v>3.8</v>
      </c>
      <c r="O119" s="147">
        <f>IF('Crisis Indicator Data'!H116="x","x",IF('Crisis Indicator Data'!H116=0,0,IF(LOG('Crisis Indicator Data'!H116)&lt;O$4,0,IF(LOG('Crisis Indicator Data'!H116)&gt;O$3,5,ROUND(5-(O$3-LOG('Crisis Indicator Data'!H116))/(O$3-O$4)*5,1)))))</f>
        <v>1</v>
      </c>
      <c r="P119" s="165">
        <f>IF('Crisis Indicator Data'!H116="x","x",'Crisis Indicator Data'!H116/'Crisis Indicator Data'!G116)</f>
        <v>2.3920863309352516E-2</v>
      </c>
      <c r="Q119" s="147">
        <f t="shared" si="44"/>
        <v>0.1</v>
      </c>
      <c r="R119" s="147">
        <f t="shared" si="45"/>
        <v>0.55000000000000004</v>
      </c>
      <c r="S119" s="147">
        <f>IF('Crisis Indicator Data'!I116="x","x",IF('Crisis Indicator Data'!I116=0,0,IF(LOG('Crisis Indicator Data'!I116)&lt;S$4,0,IF(LOG('Crisis Indicator Data'!I116)&gt;S$3,5,ROUND(5-(S$3-LOG('Crisis Indicator Data'!I116))/(S$3-S$4)*5,1)))))</f>
        <v>3</v>
      </c>
      <c r="T119" s="165">
        <f>IF('Crisis Indicator Data'!H116="x","x",IF('Crisis Indicator Data'!I116="x","x",'Crisis Indicator Data'!I116/'Crisis Indicator Data'!H116))</f>
        <v>1</v>
      </c>
      <c r="U119" s="147">
        <f t="shared" si="46"/>
        <v>5</v>
      </c>
      <c r="V119" s="147">
        <f t="shared" si="47"/>
        <v>4</v>
      </c>
      <c r="W119" s="147">
        <f>IF('Crisis Indicator Data'!L116="x","x",IF('Crisis Indicator Data'!L116=0,0,IF(LOG('Crisis Indicator Data'!L116)&lt;W$4,0,IF(LOG('Crisis Indicator Data'!L116)&gt;W$3,5,ROUND(5-(W$3-LOG('Crisis Indicator Data'!L116))/(W$3-W$4)*5,1)))))</f>
        <v>0</v>
      </c>
      <c r="X119" s="166">
        <f>IF(OR('Crisis Indicator Data'!L116="x",'Crisis Indicator Data'!H116="x"),"x",'Crisis Indicator Data'!L116/'Crisis Indicator Data'!H116)</f>
        <v>0</v>
      </c>
      <c r="Y119" s="147">
        <f t="shared" si="48"/>
        <v>0</v>
      </c>
      <c r="Z119" s="147">
        <f t="shared" si="49"/>
        <v>0</v>
      </c>
      <c r="AA119" s="147">
        <f t="shared" si="50"/>
        <v>2.5</v>
      </c>
      <c r="AB119" s="167">
        <f t="shared" si="51"/>
        <v>1.6</v>
      </c>
    </row>
    <row r="120" spans="1:28">
      <c r="A120" s="172" t="str">
        <f>'Crisis Indicator Data'!A117</f>
        <v>Food Security Crisis in Eswatini</v>
      </c>
      <c r="B120" s="173" t="str">
        <f>'Crisis Indicator Data'!B117</f>
        <v>Drought/drier conditions</v>
      </c>
      <c r="C120" s="173" t="str">
        <f>'Crisis Indicator Data'!C117</f>
        <v>SWZ001</v>
      </c>
      <c r="D120" s="173" t="str">
        <f>'Crisis Indicator Data'!D117</f>
        <v>Eswatini</v>
      </c>
      <c r="E120" s="174" t="str">
        <f>'Crisis Indicator Data'!E117</f>
        <v>SWZ</v>
      </c>
      <c r="F120" s="168">
        <f>IF('Crisis Indicator Data'!F117="x","x",IF(LOG('Crisis Indicator Data'!F117)&lt;F$4,0,IF(LOG('Crisis Indicator Data'!F117)&gt;F$3,5,ROUND(5-(F$3-LOG('Crisis Indicator Data'!F117))/(F$3-F$4)*5,1))))</f>
        <v>2.1</v>
      </c>
      <c r="G120" s="165">
        <f>IF('Crisis Indicator Data'!F117="x","x",IF(LEN(E120)&gt;3,('Crisis Indicator Data'!F117/VLOOKUP('Impact of the crisis'!$C120,'Regional Crises'!$B$1:$R$66,4,FALSE)),'Crisis Indicator Data'!F117/VLOOKUP('Impact of the crisis'!$E120,'Country Indicator Data'!$B$4:$P$300,15,FALSE)))</f>
        <v>1</v>
      </c>
      <c r="H120" s="147">
        <f t="shared" si="39"/>
        <v>5</v>
      </c>
      <c r="I120" s="147">
        <f t="shared" si="40"/>
        <v>3.55</v>
      </c>
      <c r="J120" s="147">
        <f>IF('Crisis Indicator Data'!G117="x","x",IF(LOG('Crisis Indicator Data'!G117)&lt;J$4,0,IF(LOG('Crisis Indicator Data'!G117)&gt;J$3,5,ROUND(5-(J$3-LOG('Crisis Indicator Data'!G117))/(J$3-J$4)*5,1))))</f>
        <v>0.3</v>
      </c>
      <c r="K120" s="165">
        <f>IF('Crisis Indicator Data'!G117="x","x",IF(LEN(E120)&gt;3,('Crisis Indicator Data'!G117/VLOOKUP('Impact of the crisis'!$C120,'Regional Crises'!$B$1:$R$66,5,FALSE)),'Crisis Indicator Data'!G117/VLOOKUP('Impact of the crisis'!$E120,'Country Indicator Data'!$B$4:$P$300,14,FALSE)))</f>
        <v>0.96246006389776362</v>
      </c>
      <c r="L120" s="147">
        <f t="shared" si="41"/>
        <v>4.8</v>
      </c>
      <c r="M120" s="147">
        <f t="shared" si="42"/>
        <v>2.5499999999999998</v>
      </c>
      <c r="N120" s="147">
        <f t="shared" si="43"/>
        <v>3.1</v>
      </c>
      <c r="O120" s="147">
        <f>IF('Crisis Indicator Data'!H117="x","x",IF('Crisis Indicator Data'!H117=0,0,IF(LOG('Crisis Indicator Data'!H117)&lt;O$4,0,IF(LOG('Crisis Indicator Data'!H117)&gt;O$3,5,ROUND(5-(O$3-LOG('Crisis Indicator Data'!H117))/(O$3-O$4)*5,1)))))</f>
        <v>2.2999999999999998</v>
      </c>
      <c r="P120" s="165">
        <f>IF('Crisis Indicator Data'!H117="x","x",'Crisis Indicator Data'!H117/'Crisis Indicator Data'!G117)</f>
        <v>0.63402489626556013</v>
      </c>
      <c r="Q120" s="147">
        <f t="shared" si="44"/>
        <v>3.2</v>
      </c>
      <c r="R120" s="147">
        <f t="shared" si="45"/>
        <v>2.75</v>
      </c>
      <c r="S120" s="147" t="str">
        <f>IF('Crisis Indicator Data'!I117="x","x",IF('Crisis Indicator Data'!I117=0,0,IF(LOG('Crisis Indicator Data'!I117)&lt;S$4,0,IF(LOG('Crisis Indicator Data'!I117)&gt;S$3,5,ROUND(5-(S$3-LOG('Crisis Indicator Data'!I117))/(S$3-S$4)*5,1)))))</f>
        <v>x</v>
      </c>
      <c r="T120" s="165" t="str">
        <f>IF('Crisis Indicator Data'!H117="x","x",IF('Crisis Indicator Data'!I117="x","x",'Crisis Indicator Data'!I117/'Crisis Indicator Data'!H117))</f>
        <v>x</v>
      </c>
      <c r="U120" s="147" t="str">
        <f t="shared" si="46"/>
        <v>x</v>
      </c>
      <c r="V120" s="147" t="str">
        <f t="shared" si="47"/>
        <v>x</v>
      </c>
      <c r="W120" s="147">
        <f>IF('Crisis Indicator Data'!L117="x","x",IF('Crisis Indicator Data'!L117=0,0,IF(LOG('Crisis Indicator Data'!L117)&lt;W$4,0,IF(LOG('Crisis Indicator Data'!L117)&gt;W$3,5,ROUND(5-(W$3-LOG('Crisis Indicator Data'!L117))/(W$3-W$4)*5,1)))))</f>
        <v>0</v>
      </c>
      <c r="X120" s="166">
        <f>IF(OR('Crisis Indicator Data'!L117="x",'Crisis Indicator Data'!H117="x"),"x",'Crisis Indicator Data'!L117/'Crisis Indicator Data'!H117)</f>
        <v>0</v>
      </c>
      <c r="Y120" s="147">
        <f t="shared" si="48"/>
        <v>0</v>
      </c>
      <c r="Z120" s="147">
        <f t="shared" si="49"/>
        <v>0</v>
      </c>
      <c r="AA120" s="147">
        <f t="shared" si="50"/>
        <v>0</v>
      </c>
      <c r="AB120" s="167">
        <f t="shared" si="51"/>
        <v>1.6</v>
      </c>
    </row>
    <row r="121" spans="1:28">
      <c r="A121" s="172" t="str">
        <f>'Crisis Indicator Data'!A118</f>
        <v>Socioeconomic and Conflict Crisis in Syria</v>
      </c>
      <c r="B121" s="173" t="str">
        <f>'Crisis Indicator Data'!B118</f>
        <v>Conflict/ Violence,International Displacement,Political/economic crisis</v>
      </c>
      <c r="C121" s="173" t="str">
        <f>'Crisis Indicator Data'!C118</f>
        <v>SYR003</v>
      </c>
      <c r="D121" s="173" t="str">
        <f>'Crisis Indicator Data'!D118</f>
        <v>Syria</v>
      </c>
      <c r="E121" s="174" t="str">
        <f>'Crisis Indicator Data'!E118</f>
        <v>SYR</v>
      </c>
      <c r="F121" s="168">
        <f>IF('Crisis Indicator Data'!F118="x","x",IF(LOG('Crisis Indicator Data'!F118)&lt;F$4,0,IF(LOG('Crisis Indicator Data'!F118)&gt;F$3,5,ROUND(5-(F$3-LOG('Crisis Indicator Data'!F118))/(F$3-F$4)*5,1))))</f>
        <v>3.8</v>
      </c>
      <c r="G121" s="165">
        <f>IF('Crisis Indicator Data'!F118="x","x",IF(LEN(E121)&gt;3,('Crisis Indicator Data'!F118/VLOOKUP('Impact of the crisis'!$C121,'Regional Crises'!$B$1:$R$66,4,FALSE)),'Crisis Indicator Data'!F118/VLOOKUP('Impact of the crisis'!$E121,'Country Indicator Data'!$B$4:$P$300,15,FALSE)))</f>
        <v>1.008440886565376</v>
      </c>
      <c r="H121" s="147">
        <f t="shared" si="39"/>
        <v>5</v>
      </c>
      <c r="I121" s="147">
        <f t="shared" si="40"/>
        <v>4.4000000000000004</v>
      </c>
      <c r="J121" s="147">
        <f>IF('Crisis Indicator Data'!G118="x","x",IF(LOG('Crisis Indicator Data'!G118)&lt;J$4,0,IF(LOG('Crisis Indicator Data'!G118)&gt;J$3,5,ROUND(5-(J$3-LOG('Crisis Indicator Data'!G118))/(J$3-J$4)*5,1))))</f>
        <v>4.7</v>
      </c>
      <c r="K121" s="165">
        <f>IF('Crisis Indicator Data'!G118="x","x",IF(LEN(E121)&gt;3,('Crisis Indicator Data'!G118/VLOOKUP('Impact of the crisis'!$C121,'Regional Crises'!$B$1:$R$66,5,FALSE)),'Crisis Indicator Data'!G118/VLOOKUP('Impact of the crisis'!$E121,'Country Indicator Data'!$B$4:$P$300,14,FALSE)))</f>
        <v>1</v>
      </c>
      <c r="L121" s="147">
        <f t="shared" si="41"/>
        <v>5</v>
      </c>
      <c r="M121" s="147">
        <f t="shared" si="42"/>
        <v>4.8499999999999996</v>
      </c>
      <c r="N121" s="147">
        <f t="shared" si="43"/>
        <v>4.5999999999999996</v>
      </c>
      <c r="O121" s="147">
        <f>IF('Crisis Indicator Data'!H118="x","x",IF('Crisis Indicator Data'!H118=0,0,IF(LOG('Crisis Indicator Data'!H118)&lt;O$4,0,IF(LOG('Crisis Indicator Data'!H118)&gt;O$3,5,ROUND(5-(O$3-LOG('Crisis Indicator Data'!H118))/(O$3-O$4)*5,1)))))</f>
        <v>4.8</v>
      </c>
      <c r="P121" s="165">
        <f>IF('Crisis Indicator Data'!H118="x","x",'Crisis Indicator Data'!H118/'Crisis Indicator Data'!G118)</f>
        <v>1</v>
      </c>
      <c r="Q121" s="147">
        <f t="shared" si="44"/>
        <v>5</v>
      </c>
      <c r="R121" s="147">
        <f t="shared" si="45"/>
        <v>4.9000000000000004</v>
      </c>
      <c r="S121" s="147">
        <f>IF('Crisis Indicator Data'!I118="x","x",IF('Crisis Indicator Data'!I118=0,0,IF(LOG('Crisis Indicator Data'!I118)&lt;S$4,0,IF(LOG('Crisis Indicator Data'!I118)&gt;S$3,5,ROUND(5-(S$3-LOG('Crisis Indicator Data'!I118))/(S$3-S$4)*5,1)))))</f>
        <v>5</v>
      </c>
      <c r="T121" s="165">
        <f>IF('Crisis Indicator Data'!H118="x","x",IF('Crisis Indicator Data'!I118="x","x",'Crisis Indicator Data'!I118/'Crisis Indicator Data'!H118))</f>
        <v>0.53547397001534647</v>
      </c>
      <c r="U121" s="147">
        <f t="shared" si="46"/>
        <v>5</v>
      </c>
      <c r="V121" s="147">
        <f t="shared" si="47"/>
        <v>5</v>
      </c>
      <c r="W121" s="147">
        <f>IF('Crisis Indicator Data'!L118="x","x",IF('Crisis Indicator Data'!L118=0,0,IF(LOG('Crisis Indicator Data'!L118)&lt;W$4,0,IF(LOG('Crisis Indicator Data'!L118)&gt;W$3,5,ROUND(5-(W$3-LOG('Crisis Indicator Data'!L118))/(W$3-W$4)*5,1)))))</f>
        <v>5</v>
      </c>
      <c r="X121" s="166">
        <f>IF(OR('Crisis Indicator Data'!L118="x",'Crisis Indicator Data'!H118="x"),"x",'Crisis Indicator Data'!L118/'Crisis Indicator Data'!H118)</f>
        <v>2.6557273836225556E-4</v>
      </c>
      <c r="Y121" s="147">
        <f t="shared" si="48"/>
        <v>5</v>
      </c>
      <c r="Z121" s="147">
        <f t="shared" si="49"/>
        <v>5</v>
      </c>
      <c r="AA121" s="147">
        <f t="shared" si="50"/>
        <v>5</v>
      </c>
      <c r="AB121" s="167">
        <f t="shared" si="51"/>
        <v>5</v>
      </c>
    </row>
    <row r="122" spans="1:28">
      <c r="A122" s="172" t="str">
        <f>'Crisis Indicator Data'!A119</f>
        <v>Complex crisis in Chad</v>
      </c>
      <c r="B122" s="173" t="str">
        <f>'Crisis Indicator Data'!B119</f>
        <v>Conflict/ Violence,International Displacement</v>
      </c>
      <c r="C122" s="173" t="str">
        <f>'Crisis Indicator Data'!C119</f>
        <v>TCD001</v>
      </c>
      <c r="D122" s="173" t="str">
        <f>'Crisis Indicator Data'!D119</f>
        <v>Chad</v>
      </c>
      <c r="E122" s="174" t="str">
        <f>'Crisis Indicator Data'!E119</f>
        <v>TCD</v>
      </c>
      <c r="F122" s="168">
        <f>IF('Crisis Indicator Data'!F119="x","x",IF(LOG('Crisis Indicator Data'!F119)&lt;F$4,0,IF(LOG('Crisis Indicator Data'!F119)&gt;F$3,5,ROUND(5-(F$3-LOG('Crisis Indicator Data'!F119))/(F$3-F$4)*5,1))))</f>
        <v>5</v>
      </c>
      <c r="G122" s="165">
        <f>IF('Crisis Indicator Data'!F119="x","x",IF(LEN(E122)&gt;3,('Crisis Indicator Data'!F119/VLOOKUP('Impact of the crisis'!$C122,'Regional Crises'!$B$1:$R$66,4,FALSE)),'Crisis Indicator Data'!F119/VLOOKUP('Impact of the crisis'!$E122,'Country Indicator Data'!$B$4:$P$300,15,FALSE)))</f>
        <v>1.0047593710292249</v>
      </c>
      <c r="H122" s="147">
        <f t="shared" si="39"/>
        <v>5</v>
      </c>
      <c r="I122" s="147">
        <f t="shared" si="40"/>
        <v>5</v>
      </c>
      <c r="J122" s="147">
        <f>IF('Crisis Indicator Data'!G119="x","x",IF(LOG('Crisis Indicator Data'!G119)&lt;J$4,0,IF(LOG('Crisis Indicator Data'!G119)&gt;J$3,5,ROUND(5-(J$3-LOG('Crisis Indicator Data'!G119))/(J$3-J$4)*5,1))))</f>
        <v>4.4000000000000004</v>
      </c>
      <c r="K122" s="165">
        <f>IF('Crisis Indicator Data'!G119="x","x",IF(LEN(E122)&gt;3,('Crisis Indicator Data'!G119/VLOOKUP('Impact of the crisis'!$C122,'Regional Crises'!$B$1:$R$66,5,FALSE)),'Crisis Indicator Data'!G119/VLOOKUP('Impact of the crisis'!$E122,'Country Indicator Data'!$B$4:$P$300,14,FALSE)))</f>
        <v>1</v>
      </c>
      <c r="L122" s="147">
        <f t="shared" si="41"/>
        <v>5</v>
      </c>
      <c r="M122" s="147">
        <f t="shared" si="42"/>
        <v>4.7</v>
      </c>
      <c r="N122" s="147">
        <f t="shared" si="43"/>
        <v>4.9000000000000004</v>
      </c>
      <c r="O122" s="147">
        <f>IF('Crisis Indicator Data'!H119="x","x",IF('Crisis Indicator Data'!H119=0,0,IF(LOG('Crisis Indicator Data'!H119)&lt;O$4,0,IF(LOG('Crisis Indicator Data'!H119)&gt;O$3,5,ROUND(5-(O$3-LOG('Crisis Indicator Data'!H119))/(O$3-O$4)*5,1)))))</f>
        <v>4.7</v>
      </c>
      <c r="P122" s="165">
        <f>IF('Crisis Indicator Data'!H119="x","x",'Crisis Indicator Data'!H119/'Crisis Indicator Data'!G119)</f>
        <v>1</v>
      </c>
      <c r="Q122" s="147">
        <f t="shared" si="44"/>
        <v>5</v>
      </c>
      <c r="R122" s="147">
        <f t="shared" si="45"/>
        <v>4.8499999999999996</v>
      </c>
      <c r="S122" s="147">
        <f>IF('Crisis Indicator Data'!I119="x","x",IF('Crisis Indicator Data'!I119=0,0,IF(LOG('Crisis Indicator Data'!I119)&lt;S$4,0,IF(LOG('Crisis Indicator Data'!I119)&gt;S$3,5,ROUND(5-(S$3-LOG('Crisis Indicator Data'!I119))/(S$3-S$4)*5,1)))))</f>
        <v>4.7</v>
      </c>
      <c r="T122" s="165">
        <f>IF('Crisis Indicator Data'!H119="x","x",IF('Crisis Indicator Data'!I119="x","x",'Crisis Indicator Data'!I119/'Crisis Indicator Data'!H119))</f>
        <v>9.1379558196367824E-2</v>
      </c>
      <c r="U122" s="147">
        <f t="shared" si="46"/>
        <v>3</v>
      </c>
      <c r="V122" s="147">
        <f t="shared" si="47"/>
        <v>3.9</v>
      </c>
      <c r="W122" s="147">
        <f>IF('Crisis Indicator Data'!L119="x","x",IF('Crisis Indicator Data'!L119=0,0,IF(LOG('Crisis Indicator Data'!L119)&lt;W$4,0,IF(LOG('Crisis Indicator Data'!L119)&gt;W$3,5,ROUND(5-(W$3-LOG('Crisis Indicator Data'!L119))/(W$3-W$4)*5,1)))))</f>
        <v>3.4</v>
      </c>
      <c r="X122" s="166">
        <f>IF(OR('Crisis Indicator Data'!L119="x",'Crisis Indicator Data'!H119="x"),"x",'Crisis Indicator Data'!L119/'Crisis Indicator Data'!H119)</f>
        <v>1.1787819253438114E-5</v>
      </c>
      <c r="Y122" s="147">
        <f t="shared" si="48"/>
        <v>0.6</v>
      </c>
      <c r="Z122" s="147">
        <f t="shared" si="49"/>
        <v>2</v>
      </c>
      <c r="AA122" s="147">
        <f t="shared" si="50"/>
        <v>3.1</v>
      </c>
      <c r="AB122" s="167">
        <f t="shared" si="51"/>
        <v>4.2</v>
      </c>
    </row>
    <row r="123" spans="1:28">
      <c r="A123" s="172" t="str">
        <f>'Crisis Indicator Data'!A120</f>
        <v>Lake Chad basin crisis</v>
      </c>
      <c r="B123" s="173" t="str">
        <f>'Crisis Indicator Data'!B120</f>
        <v>Conflict/ Violence</v>
      </c>
      <c r="C123" s="173" t="str">
        <f>'Crisis Indicator Data'!C120</f>
        <v>TCD003</v>
      </c>
      <c r="D123" s="173" t="str">
        <f>'Crisis Indicator Data'!D120</f>
        <v>Chad</v>
      </c>
      <c r="E123" s="174" t="str">
        <f>'Crisis Indicator Data'!E120</f>
        <v>TCD</v>
      </c>
      <c r="F123" s="168">
        <f>IF('Crisis Indicator Data'!F120="x","x",IF(LOG('Crisis Indicator Data'!F120)&lt;F$4,0,IF(LOG('Crisis Indicator Data'!F120)&gt;F$3,5,ROUND(5-(F$3-LOG('Crisis Indicator Data'!F120))/(F$3-F$4)*5,1))))</f>
        <v>2.2000000000000002</v>
      </c>
      <c r="G123" s="165">
        <f>IF('Crisis Indicator Data'!F120="x","x",IF(LEN(E123)&gt;3,('Crisis Indicator Data'!F120/VLOOKUP('Impact of the crisis'!$C123,'Regional Crises'!$B$1:$R$66,4,FALSE)),'Crisis Indicator Data'!F120/VLOOKUP('Impact of the crisis'!$E123,'Country Indicator Data'!$B$4:$P$300,15,FALSE)))</f>
        <v>1.5707592121982212E-2</v>
      </c>
      <c r="H123" s="147">
        <f t="shared" si="39"/>
        <v>0</v>
      </c>
      <c r="I123" s="147">
        <f t="shared" si="40"/>
        <v>1.1000000000000001</v>
      </c>
      <c r="J123" s="147">
        <f>IF('Crisis Indicator Data'!G120="x","x",IF(LOG('Crisis Indicator Data'!G120)&lt;J$4,0,IF(LOG('Crisis Indicator Data'!G120)&gt;J$3,5,ROUND(5-(J$3-LOG('Crisis Indicator Data'!G120))/(J$3-J$4)*5,1))))</f>
        <v>0</v>
      </c>
      <c r="K123" s="165">
        <f>IF('Crisis Indicator Data'!G120="x","x",IF(LEN(E123)&gt;3,('Crisis Indicator Data'!G120/VLOOKUP('Impact of the crisis'!$C123,'Regional Crises'!$B$1:$R$66,5,FALSE)),'Crisis Indicator Data'!G120/VLOOKUP('Impact of the crisis'!$E123,'Country Indicator Data'!$B$4:$P$300,14,FALSE)))</f>
        <v>3.6225981120322007E-2</v>
      </c>
      <c r="L123" s="147">
        <f t="shared" si="41"/>
        <v>0.1</v>
      </c>
      <c r="M123" s="147">
        <f t="shared" si="42"/>
        <v>0.05</v>
      </c>
      <c r="N123" s="147">
        <f t="shared" si="43"/>
        <v>0.6</v>
      </c>
      <c r="O123" s="147">
        <f>IF('Crisis Indicator Data'!H120="x","x",IF('Crisis Indicator Data'!H120=0,0,IF(LOG('Crisis Indicator Data'!H120)&lt;O$4,0,IF(LOG('Crisis Indicator Data'!H120)&gt;O$3,5,ROUND(5-(O$3-LOG('Crisis Indicator Data'!H120))/(O$3-O$4)*5,1)))))</f>
        <v>2.2999999999999998</v>
      </c>
      <c r="P123" s="165">
        <f>IF('Crisis Indicator Data'!H120="x","x",'Crisis Indicator Data'!H120/'Crisis Indicator Data'!G120)</f>
        <v>1</v>
      </c>
      <c r="Q123" s="147">
        <f t="shared" si="44"/>
        <v>5</v>
      </c>
      <c r="R123" s="147">
        <f t="shared" si="45"/>
        <v>3.65</v>
      </c>
      <c r="S123" s="147">
        <f>IF('Crisis Indicator Data'!I120="x","x",IF('Crisis Indicator Data'!I120=0,0,IF(LOG('Crisis Indicator Data'!I120)&lt;S$4,0,IF(LOG('Crisis Indicator Data'!I120)&gt;S$3,5,ROUND(5-(S$3-LOG('Crisis Indicator Data'!I120))/(S$3-S$4)*5,1)))))</f>
        <v>3.5</v>
      </c>
      <c r="T123" s="165">
        <f>IF('Crisis Indicator Data'!H120="x","x",IF('Crisis Indicator Data'!I120="x","x",'Crisis Indicator Data'!I120/'Crisis Indicator Data'!H120))</f>
        <v>0.34920634920634919</v>
      </c>
      <c r="U123" s="147">
        <f t="shared" si="46"/>
        <v>5</v>
      </c>
      <c r="V123" s="147">
        <f t="shared" si="47"/>
        <v>4.3</v>
      </c>
      <c r="W123" s="147">
        <f>IF('Crisis Indicator Data'!L120="x","x",IF('Crisis Indicator Data'!L120=0,0,IF(LOG('Crisis Indicator Data'!L120)&lt;W$4,0,IF(LOG('Crisis Indicator Data'!L120)&gt;W$3,5,ROUND(5-(W$3-LOG('Crisis Indicator Data'!L120))/(W$3-W$4)*5,1)))))</f>
        <v>3.2</v>
      </c>
      <c r="X123" s="166">
        <f>IF(OR('Crisis Indicator Data'!L120="x",'Crisis Indicator Data'!H120="x"),"x",'Crisis Indicator Data'!L120/'Crisis Indicator Data'!H120)</f>
        <v>2.1693121693121693E-4</v>
      </c>
      <c r="Y123" s="147">
        <f t="shared" si="48"/>
        <v>5</v>
      </c>
      <c r="Z123" s="147">
        <f t="shared" si="49"/>
        <v>4.0999999999999996</v>
      </c>
      <c r="AA123" s="147">
        <f t="shared" si="50"/>
        <v>4.2</v>
      </c>
      <c r="AB123" s="167">
        <f t="shared" si="51"/>
        <v>3.9</v>
      </c>
    </row>
    <row r="124" spans="1:28">
      <c r="A124" s="172" t="str">
        <f>'Crisis Indicator Data'!A121</f>
        <v>CAR refugees in Chad</v>
      </c>
      <c r="B124" s="173" t="str">
        <f>'Crisis Indicator Data'!B121</f>
        <v>International Displacement</v>
      </c>
      <c r="C124" s="173" t="str">
        <f>'Crisis Indicator Data'!C121</f>
        <v>TCD004</v>
      </c>
      <c r="D124" s="173" t="str">
        <f>'Crisis Indicator Data'!D121</f>
        <v>Chad</v>
      </c>
      <c r="E124" s="174" t="str">
        <f>'Crisis Indicator Data'!E121</f>
        <v>TCD</v>
      </c>
      <c r="F124" s="168">
        <f>IF('Crisis Indicator Data'!F121="x","x",IF(LOG('Crisis Indicator Data'!F121)&lt;F$4,0,IF(LOG('Crisis Indicator Data'!F121)&gt;F$3,5,ROUND(5-(F$3-LOG('Crisis Indicator Data'!F121))/(F$3-F$4)*5,1))))</f>
        <v>3.6</v>
      </c>
      <c r="G124" s="165">
        <f>IF('Crisis Indicator Data'!F121="x","x",IF(LEN(E124)&gt;3,('Crisis Indicator Data'!F121/VLOOKUP('Impact of the crisis'!$C124,'Regional Crises'!$B$1:$R$66,4,FALSE)),'Crisis Indicator Data'!F121/VLOOKUP('Impact of the crisis'!$E124,'Country Indicator Data'!$B$4:$P$300,15,FALSE)))</f>
        <v>0.11942344345616264</v>
      </c>
      <c r="H124" s="147">
        <f t="shared" si="39"/>
        <v>0.5</v>
      </c>
      <c r="I124" s="147">
        <f t="shared" si="40"/>
        <v>2.0499999999999998</v>
      </c>
      <c r="J124" s="147">
        <f>IF('Crisis Indicator Data'!G121="x","x",IF(LOG('Crisis Indicator Data'!G121)&lt;J$4,0,IF(LOG('Crisis Indicator Data'!G121)&gt;J$3,5,ROUND(5-(J$3-LOG('Crisis Indicator Data'!G121))/(J$3-J$4)*5,1))))</f>
        <v>2</v>
      </c>
      <c r="K124" s="165">
        <f>IF('Crisis Indicator Data'!G121="x","x",IF(LEN(E124)&gt;3,('Crisis Indicator Data'!G121/VLOOKUP('Impact of the crisis'!$C124,'Regional Crises'!$B$1:$R$66,5,FALSE)),'Crisis Indicator Data'!G121/VLOOKUP('Impact of the crisis'!$E124,'Country Indicator Data'!$B$4:$P$300,14,FALSE)))</f>
        <v>0.19378024821505582</v>
      </c>
      <c r="L124" s="147">
        <f t="shared" si="41"/>
        <v>0.9</v>
      </c>
      <c r="M124" s="147">
        <f t="shared" si="42"/>
        <v>1.45</v>
      </c>
      <c r="N124" s="147">
        <f t="shared" si="43"/>
        <v>1.8</v>
      </c>
      <c r="O124" s="147">
        <f>IF('Crisis Indicator Data'!H121="x","x",IF('Crisis Indicator Data'!H121=0,0,IF(LOG('Crisis Indicator Data'!H121)&lt;O$4,0,IF(LOG('Crisis Indicator Data'!H121)&gt;O$3,5,ROUND(5-(O$3-LOG('Crisis Indicator Data'!H121))/(O$3-O$4)*5,1)))))</f>
        <v>1.1000000000000001</v>
      </c>
      <c r="P124" s="165">
        <f>IF('Crisis Indicator Data'!H121="x","x",'Crisis Indicator Data'!H121/'Crisis Indicator Data'!G121)</f>
        <v>3.4866468842729974E-2</v>
      </c>
      <c r="Q124" s="147">
        <f t="shared" si="44"/>
        <v>0.1</v>
      </c>
      <c r="R124" s="147">
        <f t="shared" si="45"/>
        <v>0.60000000000000009</v>
      </c>
      <c r="S124" s="147">
        <f>IF('Crisis Indicator Data'!I121="x","x",IF('Crisis Indicator Data'!I121=0,0,IF(LOG('Crisis Indicator Data'!I121)&lt;S$4,0,IF(LOG('Crisis Indicator Data'!I121)&gt;S$3,5,ROUND(5-(S$3-LOG('Crisis Indicator Data'!I121))/(S$3-S$4)*5,1)))))</f>
        <v>3.1</v>
      </c>
      <c r="T124" s="165">
        <f>IF('Crisis Indicator Data'!H121="x","x",IF('Crisis Indicator Data'!I121="x","x",'Crisis Indicator Data'!I121/'Crisis Indicator Data'!H121))</f>
        <v>1</v>
      </c>
      <c r="U124" s="147">
        <f t="shared" si="46"/>
        <v>5</v>
      </c>
      <c r="V124" s="147">
        <f t="shared" si="47"/>
        <v>4.0999999999999996</v>
      </c>
      <c r="W124" s="147" t="str">
        <f>IF('Crisis Indicator Data'!L121="x","x",IF('Crisis Indicator Data'!L121=0,0,IF(LOG('Crisis Indicator Data'!L121)&lt;W$4,0,IF(LOG('Crisis Indicator Data'!L121)&gt;W$3,5,ROUND(5-(W$3-LOG('Crisis Indicator Data'!L121))/(W$3-W$4)*5,1)))))</f>
        <v>x</v>
      </c>
      <c r="X124" s="166" t="str">
        <f>IF(OR('Crisis Indicator Data'!L121="x",'Crisis Indicator Data'!H121="x"),"x",'Crisis Indicator Data'!L121/'Crisis Indicator Data'!H121)</f>
        <v>x</v>
      </c>
      <c r="Y124" s="147" t="str">
        <f t="shared" si="48"/>
        <v>x</v>
      </c>
      <c r="Z124" s="147" t="str">
        <f t="shared" si="49"/>
        <v>x</v>
      </c>
      <c r="AA124" s="147">
        <f t="shared" si="50"/>
        <v>4.0999999999999996</v>
      </c>
      <c r="AB124" s="167">
        <f t="shared" si="51"/>
        <v>2.8</v>
      </c>
    </row>
    <row r="125" spans="1:28">
      <c r="A125" s="172" t="str">
        <f>'Crisis Indicator Data'!A122</f>
        <v>Darfur refugees in Chad</v>
      </c>
      <c r="B125" s="173" t="str">
        <f>'Crisis Indicator Data'!B122</f>
        <v>International Displacement</v>
      </c>
      <c r="C125" s="173" t="str">
        <f>'Crisis Indicator Data'!C122</f>
        <v>TCD005</v>
      </c>
      <c r="D125" s="173" t="str">
        <f>'Crisis Indicator Data'!D122</f>
        <v>Chad</v>
      </c>
      <c r="E125" s="174" t="str">
        <f>'Crisis Indicator Data'!E122</f>
        <v>TCD</v>
      </c>
      <c r="F125" s="168">
        <f>IF('Crisis Indicator Data'!F122="x","x",IF(LOG('Crisis Indicator Data'!F122)&lt;F$4,0,IF(LOG('Crisis Indicator Data'!F122)&gt;F$3,5,ROUND(5-(F$3-LOG('Crisis Indicator Data'!F122))/(F$3-F$4)*5,1))))</f>
        <v>4</v>
      </c>
      <c r="G125" s="165">
        <f>IF('Crisis Indicator Data'!F122="x","x",IF(LEN(E125)&gt;3,('Crisis Indicator Data'!F122/VLOOKUP('Impact of the crisis'!$C125,'Regional Crises'!$B$1:$R$66,4,FALSE)),'Crisis Indicator Data'!F122/VLOOKUP('Impact of the crisis'!$E125,'Country Indicator Data'!$B$4:$P$300,15,FALSE)))</f>
        <v>0.19170346251588311</v>
      </c>
      <c r="H125" s="147">
        <f t="shared" si="39"/>
        <v>0.9</v>
      </c>
      <c r="I125" s="147">
        <f t="shared" si="40"/>
        <v>2.4500000000000002</v>
      </c>
      <c r="J125" s="147">
        <f>IF('Crisis Indicator Data'!G122="x","x",IF(LOG('Crisis Indicator Data'!G122)&lt;J$4,0,IF(LOG('Crisis Indicator Data'!G122)&gt;J$3,5,ROUND(5-(J$3-LOG('Crisis Indicator Data'!G122))/(J$3-J$4)*5,1))))</f>
        <v>1.6</v>
      </c>
      <c r="K125" s="165">
        <f>IF('Crisis Indicator Data'!G122="x","x",IF(LEN(E125)&gt;3,('Crisis Indicator Data'!G122/VLOOKUP('Impact of the crisis'!$C125,'Regional Crises'!$B$1:$R$66,5,FALSE)),'Crisis Indicator Data'!G122/VLOOKUP('Impact of the crisis'!$E125,'Country Indicator Data'!$B$4:$P$300,14,FALSE)))</f>
        <v>0.14432890890794958</v>
      </c>
      <c r="L125" s="147">
        <f t="shared" si="41"/>
        <v>0.7</v>
      </c>
      <c r="M125" s="147">
        <f t="shared" si="42"/>
        <v>1.1499999999999999</v>
      </c>
      <c r="N125" s="147">
        <f t="shared" si="43"/>
        <v>1.8</v>
      </c>
      <c r="O125" s="147">
        <f>IF('Crisis Indicator Data'!H122="x","x",IF('Crisis Indicator Data'!H122=0,0,IF(LOG('Crisis Indicator Data'!H122)&lt;O$4,0,IF(LOG('Crisis Indicator Data'!H122)&gt;O$3,5,ROUND(5-(O$3-LOG('Crisis Indicator Data'!H122))/(O$3-O$4)*5,1)))))</f>
        <v>2.6</v>
      </c>
      <c r="P125" s="165">
        <f>IF('Crisis Indicator Data'!H122="x","x",'Crisis Indicator Data'!H122/'Crisis Indicator Data'!G122)</f>
        <v>0.39309428950863212</v>
      </c>
      <c r="Q125" s="147">
        <f t="shared" si="44"/>
        <v>1.9</v>
      </c>
      <c r="R125" s="147">
        <f t="shared" si="45"/>
        <v>2.25</v>
      </c>
      <c r="S125" s="147">
        <f>IF('Crisis Indicator Data'!I122="x","x",IF('Crisis Indicator Data'!I122=0,0,IF(LOG('Crisis Indicator Data'!I122)&lt;S$4,0,IF(LOG('Crisis Indicator Data'!I122)&gt;S$3,5,ROUND(5-(S$3-LOG('Crisis Indicator Data'!I122))/(S$3-S$4)*5,1)))))</f>
        <v>4.4000000000000004</v>
      </c>
      <c r="T125" s="165">
        <f>IF('Crisis Indicator Data'!H122="x","x",IF('Crisis Indicator Data'!I122="x","x",'Crisis Indicator Data'!I122/'Crisis Indicator Data'!H122))</f>
        <v>1</v>
      </c>
      <c r="U125" s="147">
        <f t="shared" si="46"/>
        <v>5</v>
      </c>
      <c r="V125" s="147">
        <f t="shared" si="47"/>
        <v>4.7</v>
      </c>
      <c r="W125" s="147" t="str">
        <f>IF('Crisis Indicator Data'!L122="x","x",IF('Crisis Indicator Data'!L122=0,0,IF(LOG('Crisis Indicator Data'!L122)&lt;W$4,0,IF(LOG('Crisis Indicator Data'!L122)&gt;W$3,5,ROUND(5-(W$3-LOG('Crisis Indicator Data'!L122))/(W$3-W$4)*5,1)))))</f>
        <v>x</v>
      </c>
      <c r="X125" s="166" t="str">
        <f>IF(OR('Crisis Indicator Data'!L122="x",'Crisis Indicator Data'!H122="x"),"x",'Crisis Indicator Data'!L122/'Crisis Indicator Data'!H122)</f>
        <v>x</v>
      </c>
      <c r="Y125" s="147" t="str">
        <f t="shared" si="48"/>
        <v>x</v>
      </c>
      <c r="Z125" s="147" t="str">
        <f t="shared" si="49"/>
        <v>x</v>
      </c>
      <c r="AA125" s="147">
        <f t="shared" si="50"/>
        <v>4.7</v>
      </c>
      <c r="AB125" s="167">
        <f t="shared" si="51"/>
        <v>3.8</v>
      </c>
    </row>
    <row r="126" spans="1:28">
      <c r="A126" s="172" t="str">
        <f>'Crisis Indicator Data'!A123</f>
        <v>Conflict in Savanes region</v>
      </c>
      <c r="B126" s="173" t="str">
        <f>'Crisis Indicator Data'!B123</f>
        <v>Conflict/ Violence,International Displacement</v>
      </c>
      <c r="C126" s="173" t="str">
        <f>'Crisis Indicator Data'!C123</f>
        <v>TGO002</v>
      </c>
      <c r="D126" s="173" t="str">
        <f>'Crisis Indicator Data'!D123</f>
        <v>Togo</v>
      </c>
      <c r="E126" s="174" t="str">
        <f>'Crisis Indicator Data'!E123</f>
        <v>TGO</v>
      </c>
      <c r="F126" s="168">
        <f>IF('Crisis Indicator Data'!F123="x","x",IF(LOG('Crisis Indicator Data'!F123)&lt;F$4,0,IF(LOG('Crisis Indicator Data'!F123)&gt;F$3,5,ROUND(5-(F$3-LOG('Crisis Indicator Data'!F123))/(F$3-F$4)*5,1))))</f>
        <v>1.6</v>
      </c>
      <c r="G126" s="165">
        <f>IF('Crisis Indicator Data'!F123="x","x",IF(LEN(E126)&gt;3,('Crisis Indicator Data'!F123/VLOOKUP('Impact of the crisis'!$C126,'Regional Crises'!$B$1:$R$66,4,FALSE)),'Crisis Indicator Data'!F123/VLOOKUP('Impact of the crisis'!$E126,'Country Indicator Data'!$B$4:$P$300,15,FALSE)))</f>
        <v>0.15738187166758597</v>
      </c>
      <c r="H126" s="147">
        <f t="shared" si="39"/>
        <v>0.7</v>
      </c>
      <c r="I126" s="147">
        <f t="shared" si="40"/>
        <v>1.1499999999999999</v>
      </c>
      <c r="J126" s="147">
        <f>IF('Crisis Indicator Data'!G123="x","x",IF(LOG('Crisis Indicator Data'!G123)&lt;J$4,0,IF(LOG('Crisis Indicator Data'!G123)&gt;J$3,5,ROUND(5-(J$3-LOG('Crisis Indicator Data'!G123))/(J$3-J$4)*5,1))))</f>
        <v>0.8</v>
      </c>
      <c r="K126" s="165">
        <f>IF('Crisis Indicator Data'!G123="x","x",IF(LEN(E126)&gt;3,('Crisis Indicator Data'!G123/VLOOKUP('Impact of the crisis'!$C126,'Regional Crises'!$B$1:$R$66,5,FALSE)),'Crisis Indicator Data'!G123/VLOOKUP('Impact of the crisis'!$E126,'Country Indicator Data'!$B$4:$P$300,14,FALSE)))</f>
        <v>0.1841588253541516</v>
      </c>
      <c r="L126" s="147">
        <f t="shared" si="41"/>
        <v>0.9</v>
      </c>
      <c r="M126" s="147">
        <f t="shared" si="42"/>
        <v>0.85000000000000009</v>
      </c>
      <c r="N126" s="147">
        <f t="shared" si="43"/>
        <v>1</v>
      </c>
      <c r="O126" s="147">
        <f>IF('Crisis Indicator Data'!H123="x","x",IF('Crisis Indicator Data'!H123=0,0,IF(LOG('Crisis Indicator Data'!H123)&lt;O$4,0,IF(LOG('Crisis Indicator Data'!H123)&gt;O$3,5,ROUND(5-(O$3-LOG('Crisis Indicator Data'!H123))/(O$3-O$4)*5,1)))))</f>
        <v>1.9</v>
      </c>
      <c r="P126" s="165">
        <f>IF('Crisis Indicator Data'!H123="x","x",'Crisis Indicator Data'!H123/'Crisis Indicator Data'!G123)</f>
        <v>0.25547445255474455</v>
      </c>
      <c r="Q126" s="147">
        <f t="shared" si="44"/>
        <v>1.2</v>
      </c>
      <c r="R126" s="147">
        <f t="shared" si="45"/>
        <v>1.5499999999999998</v>
      </c>
      <c r="S126" s="147">
        <f>IF('Crisis Indicator Data'!I123="x","x",IF('Crisis Indicator Data'!I123=0,0,IF(LOG('Crisis Indicator Data'!I123)&lt;S$4,0,IF(LOG('Crisis Indicator Data'!I123)&gt;S$3,5,ROUND(5-(S$3-LOG('Crisis Indicator Data'!I123))/(S$3-S$4)*5,1)))))</f>
        <v>2.6</v>
      </c>
      <c r="T126" s="165">
        <f>IF('Crisis Indicator Data'!H123="x","x",IF('Crisis Indicator Data'!I123="x","x",'Crisis Indicator Data'!I123/'Crisis Indicator Data'!H123))</f>
        <v>0.13406593406593406</v>
      </c>
      <c r="U126" s="147">
        <f t="shared" si="46"/>
        <v>4.5</v>
      </c>
      <c r="V126" s="147">
        <f t="shared" si="47"/>
        <v>3.6</v>
      </c>
      <c r="W126" s="147">
        <f>IF('Crisis Indicator Data'!L123="x","x",IF('Crisis Indicator Data'!L123=0,0,IF(LOG('Crisis Indicator Data'!L123)&lt;W$4,0,IF(LOG('Crisis Indicator Data'!L123)&gt;W$3,5,ROUND(5-(W$3-LOG('Crisis Indicator Data'!L123))/(W$3-W$4)*5,1)))))</f>
        <v>2.4</v>
      </c>
      <c r="X126" s="166">
        <f>IF(OR('Crisis Indicator Data'!L123="x",'Crisis Indicator Data'!H123="x"),"x",'Crisis Indicator Data'!L123/'Crisis Indicator Data'!H123)</f>
        <v>9.8901098901098906E-5</v>
      </c>
      <c r="Y126" s="147">
        <f t="shared" si="48"/>
        <v>4.9000000000000004</v>
      </c>
      <c r="Z126" s="147">
        <f t="shared" si="49"/>
        <v>3.7</v>
      </c>
      <c r="AA126" s="147">
        <f t="shared" si="50"/>
        <v>3.7</v>
      </c>
      <c r="AB126" s="167">
        <f t="shared" si="51"/>
        <v>2.8</v>
      </c>
    </row>
    <row r="127" spans="1:28">
      <c r="A127" s="172" t="str">
        <f>'Crisis Indicator Data'!A124</f>
        <v>Myanmar refugees in Thailand</v>
      </c>
      <c r="B127" s="173" t="str">
        <f>'Crisis Indicator Data'!B124</f>
        <v>Conflict/ Violence</v>
      </c>
      <c r="C127" s="173" t="str">
        <f>'Crisis Indicator Data'!C124</f>
        <v>THA003</v>
      </c>
      <c r="D127" s="173" t="str">
        <f>'Crisis Indicator Data'!D124</f>
        <v>Thailand</v>
      </c>
      <c r="E127" s="174" t="str">
        <f>'Crisis Indicator Data'!E124</f>
        <v>THA</v>
      </c>
      <c r="F127" s="168">
        <f>IF('Crisis Indicator Data'!F124="x","x",IF(LOG('Crisis Indicator Data'!F124)&lt;F$4,0,IF(LOG('Crisis Indicator Data'!F124)&gt;F$3,5,ROUND(5-(F$3-LOG('Crisis Indicator Data'!F124))/(F$3-F$4)*5,1))))</f>
        <v>1.8</v>
      </c>
      <c r="G127" s="165">
        <f>IF('Crisis Indicator Data'!F124="x","x",IF(LEN(E127)&gt;3,('Crisis Indicator Data'!F124/VLOOKUP('Impact of the crisis'!$C127,'Regional Crises'!$B$1:$R$66,4,FALSE)),'Crisis Indicator Data'!F124/VLOOKUP('Impact of the crisis'!$E127,'Country Indicator Data'!$B$4:$P$300,15,FALSE)))</f>
        <v>2.3511910587406291E-2</v>
      </c>
      <c r="H127" s="147">
        <f t="shared" si="39"/>
        <v>0</v>
      </c>
      <c r="I127" s="147">
        <f t="shared" si="40"/>
        <v>0.9</v>
      </c>
      <c r="J127" s="147">
        <f>IF('Crisis Indicator Data'!G124="x","x",IF(LOG('Crisis Indicator Data'!G124)&lt;J$4,0,IF(LOG('Crisis Indicator Data'!G124)&gt;J$3,5,ROUND(5-(J$3-LOG('Crisis Indicator Data'!G124))/(J$3-J$4)*5,1))))</f>
        <v>0</v>
      </c>
      <c r="K127" s="165">
        <f>IF('Crisis Indicator Data'!G124="x","x",IF(LEN(E127)&gt;3,('Crisis Indicator Data'!G124/VLOOKUP('Impact of the crisis'!$C127,'Regional Crises'!$B$1:$R$66,5,FALSE)),'Crisis Indicator Data'!G124/VLOOKUP('Impact of the crisis'!$E127,'Country Indicator Data'!$B$4:$P$300,14,FALSE)))</f>
        <v>6.1993872531392489E-3</v>
      </c>
      <c r="L127" s="147">
        <f t="shared" si="41"/>
        <v>0</v>
      </c>
      <c r="M127" s="147">
        <f t="shared" si="42"/>
        <v>0</v>
      </c>
      <c r="N127" s="147">
        <f t="shared" si="43"/>
        <v>0.5</v>
      </c>
      <c r="O127" s="147">
        <f>IF('Crisis Indicator Data'!H124="x","x",IF('Crisis Indicator Data'!H124=0,0,IF(LOG('Crisis Indicator Data'!H124)&lt;O$4,0,IF(LOG('Crisis Indicator Data'!H124)&gt;O$3,5,ROUND(5-(O$3-LOG('Crisis Indicator Data'!H124))/(O$3-O$4)*5,1)))))</f>
        <v>1</v>
      </c>
      <c r="P127" s="165">
        <f>IF('Crisis Indicator Data'!H124="x","x",'Crisis Indicator Data'!H124/'Crisis Indicator Data'!G124)</f>
        <v>0.29698375870069604</v>
      </c>
      <c r="Q127" s="147">
        <f t="shared" si="44"/>
        <v>1.4</v>
      </c>
      <c r="R127" s="147">
        <f t="shared" si="45"/>
        <v>1.2</v>
      </c>
      <c r="S127" s="147">
        <f>IF('Crisis Indicator Data'!I124="x","x",IF('Crisis Indicator Data'!I124=0,0,IF(LOG('Crisis Indicator Data'!I124)&lt;S$4,0,IF(LOG('Crisis Indicator Data'!I124)&gt;S$3,5,ROUND(5-(S$3-LOG('Crisis Indicator Data'!I124))/(S$3-S$4)*5,1)))))</f>
        <v>3</v>
      </c>
      <c r="T127" s="165">
        <f>IF('Crisis Indicator Data'!H124="x","x",IF('Crisis Indicator Data'!I124="x","x",'Crisis Indicator Data'!I124/'Crisis Indicator Data'!H124))</f>
        <v>1</v>
      </c>
      <c r="U127" s="147">
        <f t="shared" si="46"/>
        <v>5</v>
      </c>
      <c r="V127" s="147">
        <f t="shared" si="47"/>
        <v>4</v>
      </c>
      <c r="W127" s="147">
        <f>IF('Crisis Indicator Data'!L124="x","x",IF('Crisis Indicator Data'!L124=0,0,IF(LOG('Crisis Indicator Data'!L124)&lt;W$4,0,IF(LOG('Crisis Indicator Data'!L124)&gt;W$3,5,ROUND(5-(W$3-LOG('Crisis Indicator Data'!L124))/(W$3-W$4)*5,1)))))</f>
        <v>0.7</v>
      </c>
      <c r="X127" s="166">
        <f>IF(OR('Crisis Indicator Data'!L124="x",'Crisis Indicator Data'!H124="x"),"x",'Crisis Indicator Data'!L124/'Crisis Indicator Data'!H124)</f>
        <v>2.34375E-5</v>
      </c>
      <c r="Y127" s="147">
        <f t="shared" si="48"/>
        <v>1.2</v>
      </c>
      <c r="Z127" s="147">
        <f t="shared" si="49"/>
        <v>1</v>
      </c>
      <c r="AA127" s="147">
        <f t="shared" si="50"/>
        <v>2.8</v>
      </c>
      <c r="AB127" s="167">
        <f t="shared" si="51"/>
        <v>2.1</v>
      </c>
    </row>
    <row r="128" spans="1:28">
      <c r="A128" s="172" t="str">
        <f>'Crisis Indicator Data'!A125</f>
        <v>Food Security Crisis in Timor-Leste</v>
      </c>
      <c r="B128" s="173" t="str">
        <f>'Crisis Indicator Data'!B125</f>
        <v>Drought/drier conditions,Floods</v>
      </c>
      <c r="C128" s="173" t="str">
        <f>'Crisis Indicator Data'!C125</f>
        <v>TLS003</v>
      </c>
      <c r="D128" s="173" t="str">
        <f>'Crisis Indicator Data'!D125</f>
        <v>Timor Leste</v>
      </c>
      <c r="E128" s="174" t="str">
        <f>'Crisis Indicator Data'!E125</f>
        <v>TLS</v>
      </c>
      <c r="F128" s="168">
        <f>IF('Crisis Indicator Data'!F125="x","x",IF(LOG('Crisis Indicator Data'!F125)&lt;F$4,0,IF(LOG('Crisis Indicator Data'!F125)&gt;F$3,5,ROUND(5-(F$3-LOG('Crisis Indicator Data'!F125))/(F$3-F$4)*5,1))))</f>
        <v>2</v>
      </c>
      <c r="G128" s="165">
        <f>IF('Crisis Indicator Data'!F125="x","x",IF(LEN(E128)&gt;3,('Crisis Indicator Data'!F125/VLOOKUP('Impact of the crisis'!$C128,'Regional Crises'!$B$1:$R$66,4,FALSE)),'Crisis Indicator Data'!F125/VLOOKUP('Impact of the crisis'!$E128,'Country Indicator Data'!$B$4:$P$300,15,FALSE)))</f>
        <v>1.0053799596503026</v>
      </c>
      <c r="H128" s="147">
        <f t="shared" si="39"/>
        <v>5</v>
      </c>
      <c r="I128" s="147">
        <f t="shared" si="40"/>
        <v>3.5</v>
      </c>
      <c r="J128" s="147">
        <f>IF('Crisis Indicator Data'!G125="x","x",IF(LOG('Crisis Indicator Data'!G125)&lt;J$4,0,IF(LOG('Crisis Indicator Data'!G125)&gt;J$3,5,ROUND(5-(J$3-LOG('Crisis Indicator Data'!G125))/(J$3-J$4)*5,1))))</f>
        <v>0.5</v>
      </c>
      <c r="K128" s="165">
        <f>IF('Crisis Indicator Data'!G125="x","x",IF(LEN(E128)&gt;3,('Crisis Indicator Data'!G125/VLOOKUP('Impact of the crisis'!$C128,'Regional Crises'!$B$1:$R$66,5,FALSE)),'Crisis Indicator Data'!G125/VLOOKUP('Impact of the crisis'!$E128,'Country Indicator Data'!$B$4:$P$300,14,FALSE)))</f>
        <v>1</v>
      </c>
      <c r="L128" s="147">
        <f t="shared" si="41"/>
        <v>5</v>
      </c>
      <c r="M128" s="147">
        <f t="shared" si="42"/>
        <v>2.75</v>
      </c>
      <c r="N128" s="147">
        <f t="shared" si="43"/>
        <v>3.1</v>
      </c>
      <c r="O128" s="147">
        <f>IF('Crisis Indicator Data'!H125="x","x",IF('Crisis Indicator Data'!H125=0,0,IF(LOG('Crisis Indicator Data'!H125)&lt;O$4,0,IF(LOG('Crisis Indicator Data'!H125)&gt;O$3,5,ROUND(5-(O$3-LOG('Crisis Indicator Data'!H125))/(O$3-O$4)*5,1)))))</f>
        <v>2.4</v>
      </c>
      <c r="P128" s="165">
        <f>IF('Crisis Indicator Data'!H125="x","x",'Crisis Indicator Data'!H125/'Crisis Indicator Data'!G125)</f>
        <v>0.60465116279069764</v>
      </c>
      <c r="Q128" s="147">
        <f t="shared" si="44"/>
        <v>3</v>
      </c>
      <c r="R128" s="147">
        <f t="shared" si="45"/>
        <v>2.7</v>
      </c>
      <c r="S128" s="147">
        <f>IF('Crisis Indicator Data'!I125="x","x",IF('Crisis Indicator Data'!I125=0,0,IF(LOG('Crisis Indicator Data'!I125)&lt;S$4,0,IF(LOG('Crisis Indicator Data'!I125)&gt;S$3,5,ROUND(5-(S$3-LOG('Crisis Indicator Data'!I125))/(S$3-S$4)*5,1)))))</f>
        <v>0</v>
      </c>
      <c r="T128" s="165">
        <f>IF('Crisis Indicator Data'!H125="x","x",IF('Crisis Indicator Data'!I125="x","x",'Crisis Indicator Data'!I125/'Crisis Indicator Data'!H125))</f>
        <v>0</v>
      </c>
      <c r="U128" s="147">
        <f t="shared" si="46"/>
        <v>0</v>
      </c>
      <c r="V128" s="147">
        <f t="shared" si="47"/>
        <v>0</v>
      </c>
      <c r="W128" s="147">
        <f>IF('Crisis Indicator Data'!L125="x","x",IF('Crisis Indicator Data'!L125=0,0,IF(LOG('Crisis Indicator Data'!L125)&lt;W$4,0,IF(LOG('Crisis Indicator Data'!L125)&gt;W$3,5,ROUND(5-(W$3-LOG('Crisis Indicator Data'!L125))/(W$3-W$4)*5,1)))))</f>
        <v>0</v>
      </c>
      <c r="X128" s="166">
        <f>IF(OR('Crisis Indicator Data'!L125="x",'Crisis Indicator Data'!H125="x"),"x",'Crisis Indicator Data'!L125/'Crisis Indicator Data'!H125)</f>
        <v>0</v>
      </c>
      <c r="Y128" s="147">
        <f t="shared" si="48"/>
        <v>0</v>
      </c>
      <c r="Z128" s="147">
        <f t="shared" si="49"/>
        <v>0</v>
      </c>
      <c r="AA128" s="147">
        <f t="shared" si="50"/>
        <v>0</v>
      </c>
      <c r="AB128" s="167">
        <f t="shared" si="51"/>
        <v>1.5</v>
      </c>
    </row>
    <row r="129" spans="1:28">
      <c r="A129" s="172" t="str">
        <f>'Crisis Indicator Data'!A126</f>
        <v>Venezuelan refugees in Trinidad and Tobago</v>
      </c>
      <c r="B129" s="173" t="str">
        <f>'Crisis Indicator Data'!B126</f>
        <v>International Displacement</v>
      </c>
      <c r="C129" s="173" t="str">
        <f>'Crisis Indicator Data'!C126</f>
        <v>TTO002</v>
      </c>
      <c r="D129" s="173" t="str">
        <f>'Crisis Indicator Data'!D126</f>
        <v>Trinidad and Tobago</v>
      </c>
      <c r="E129" s="174" t="str">
        <f>'Crisis Indicator Data'!E126</f>
        <v>TTO</v>
      </c>
      <c r="F129" s="168">
        <f>IF('Crisis Indicator Data'!F126="x","x",IF(LOG('Crisis Indicator Data'!F126)&lt;F$4,0,IF(LOG('Crisis Indicator Data'!F126)&gt;F$3,5,ROUND(5-(F$3-LOG('Crisis Indicator Data'!F126))/(F$3-F$4)*5,1))))</f>
        <v>1.2</v>
      </c>
      <c r="G129" s="165">
        <f>IF('Crisis Indicator Data'!F126="x","x",IF(LEN(E129)&gt;3,('Crisis Indicator Data'!F126/VLOOKUP('Impact of the crisis'!$C129,'Regional Crises'!$B$1:$R$66,4,FALSE)),'Crisis Indicator Data'!F126/VLOOKUP('Impact of the crisis'!$E129,'Country Indicator Data'!$B$4:$P$300,15,FALSE)))</f>
        <v>1</v>
      </c>
      <c r="H129" s="147">
        <f t="shared" si="39"/>
        <v>5</v>
      </c>
      <c r="I129" s="147">
        <f t="shared" si="40"/>
        <v>3.1</v>
      </c>
      <c r="J129" s="147">
        <f>IF('Crisis Indicator Data'!G126="x","x",IF(LOG('Crisis Indicator Data'!G126)&lt;J$4,0,IF(LOG('Crisis Indicator Data'!G126)&gt;J$3,5,ROUND(5-(J$3-LOG('Crisis Indicator Data'!G126))/(J$3-J$4)*5,1))))</f>
        <v>0.6</v>
      </c>
      <c r="K129" s="165">
        <f>IF('Crisis Indicator Data'!G126="x","x",IF(LEN(E129)&gt;3,('Crisis Indicator Data'!G126/VLOOKUP('Impact of the crisis'!$C129,'Regional Crises'!$B$1:$R$66,5,FALSE)),'Crisis Indicator Data'!G126/VLOOKUP('Impact of the crisis'!$E129,'Country Indicator Data'!$B$4:$P$300,14,FALSE)))</f>
        <v>1</v>
      </c>
      <c r="L129" s="147">
        <f t="shared" si="41"/>
        <v>5</v>
      </c>
      <c r="M129" s="147">
        <f t="shared" si="42"/>
        <v>2.8</v>
      </c>
      <c r="N129" s="147">
        <f t="shared" si="43"/>
        <v>3</v>
      </c>
      <c r="O129" s="147">
        <f>IF('Crisis Indicator Data'!H126="x","x",IF('Crisis Indicator Data'!H126=0,0,IF(LOG('Crisis Indicator Data'!H126)&lt;O$4,0,IF(LOG('Crisis Indicator Data'!H126)&gt;O$3,5,ROUND(5-(O$3-LOG('Crisis Indicator Data'!H126))/(O$3-O$4)*5,1)))))</f>
        <v>0.1</v>
      </c>
      <c r="P129" s="165">
        <f>IF('Crisis Indicator Data'!H126="x","x",'Crisis Indicator Data'!H126/'Crisis Indicator Data'!G126)</f>
        <v>2.4E-2</v>
      </c>
      <c r="Q129" s="147">
        <f t="shared" si="44"/>
        <v>0.1</v>
      </c>
      <c r="R129" s="147">
        <f t="shared" si="45"/>
        <v>0.1</v>
      </c>
      <c r="S129" s="147">
        <f>IF('Crisis Indicator Data'!I126="x","x",IF('Crisis Indicator Data'!I126=0,0,IF(LOG('Crisis Indicator Data'!I126)&lt;S$4,0,IF(LOG('Crisis Indicator Data'!I126)&gt;S$3,5,ROUND(5-(S$3-LOG('Crisis Indicator Data'!I126))/(S$3-S$4)*5,1)))))</f>
        <v>2.2000000000000002</v>
      </c>
      <c r="T129" s="165">
        <f>IF('Crisis Indicator Data'!H126="x","x",IF('Crisis Indicator Data'!I126="x","x",'Crisis Indicator Data'!I126/'Crisis Indicator Data'!H126))</f>
        <v>1</v>
      </c>
      <c r="U129" s="147">
        <f t="shared" si="46"/>
        <v>5</v>
      </c>
      <c r="V129" s="147">
        <f t="shared" si="47"/>
        <v>3.6</v>
      </c>
      <c r="W129" s="147" t="str">
        <f>IF('Crisis Indicator Data'!L126="x","x",IF('Crisis Indicator Data'!L126=0,0,IF(LOG('Crisis Indicator Data'!L126)&lt;W$4,0,IF(LOG('Crisis Indicator Data'!L126)&gt;W$3,5,ROUND(5-(W$3-LOG('Crisis Indicator Data'!L126))/(W$3-W$4)*5,1)))))</f>
        <v>x</v>
      </c>
      <c r="X129" s="166" t="str">
        <f>IF(OR('Crisis Indicator Data'!L126="x",'Crisis Indicator Data'!H126="x"),"x",'Crisis Indicator Data'!L126/'Crisis Indicator Data'!H126)</f>
        <v>x</v>
      </c>
      <c r="Y129" s="147" t="str">
        <f t="shared" si="48"/>
        <v>x</v>
      </c>
      <c r="Z129" s="147" t="str">
        <f t="shared" si="49"/>
        <v>x</v>
      </c>
      <c r="AA129" s="147">
        <f t="shared" si="50"/>
        <v>3.6</v>
      </c>
      <c r="AB129" s="167">
        <f t="shared" si="51"/>
        <v>2.2000000000000002</v>
      </c>
    </row>
    <row r="130" spans="1:28">
      <c r="A130" s="172" t="str">
        <f>'Crisis Indicator Data'!A127</f>
        <v>Mixed migration flows in Tunisia</v>
      </c>
      <c r="B130" s="173" t="str">
        <f>'Crisis Indicator Data'!B127</f>
        <v>International Displacement</v>
      </c>
      <c r="C130" s="173" t="str">
        <f>'Crisis Indicator Data'!C127</f>
        <v>TUN002</v>
      </c>
      <c r="D130" s="173" t="str">
        <f>'Crisis Indicator Data'!D127</f>
        <v>Tunisia</v>
      </c>
      <c r="E130" s="174" t="str">
        <f>'Crisis Indicator Data'!E127</f>
        <v>TUN</v>
      </c>
      <c r="F130" s="168">
        <f>IF('Crisis Indicator Data'!F127="x","x",IF(LOG('Crisis Indicator Data'!F127)&lt;F$4,0,IF(LOG('Crisis Indicator Data'!F127)&gt;F$3,5,ROUND(5-(F$3-LOG('Crisis Indicator Data'!F127))/(F$3-F$4)*5,1))))</f>
        <v>2.2000000000000002</v>
      </c>
      <c r="G130" s="165">
        <f>IF('Crisis Indicator Data'!F127="x","x",IF(LEN(E130)&gt;3,('Crisis Indicator Data'!F127/VLOOKUP('Impact of the crisis'!$C130,'Regional Crises'!$B$1:$R$66,4,FALSE)),'Crisis Indicator Data'!F127/VLOOKUP('Impact of the crisis'!$E130,'Country Indicator Data'!$B$4:$P$300,15,FALSE)))</f>
        <v>0.12970520082389289</v>
      </c>
      <c r="H130" s="147">
        <f t="shared" si="39"/>
        <v>0.6</v>
      </c>
      <c r="I130" s="147">
        <f t="shared" si="40"/>
        <v>1.4000000000000001</v>
      </c>
      <c r="J130" s="147">
        <f>IF('Crisis Indicator Data'!G127="x","x",IF(LOG('Crisis Indicator Data'!G127)&lt;J$4,0,IF(LOG('Crisis Indicator Data'!G127)&gt;J$3,5,ROUND(5-(J$3-LOG('Crisis Indicator Data'!G127))/(J$3-J$4)*5,1))))</f>
        <v>2</v>
      </c>
      <c r="K130" s="165">
        <f>IF('Crisis Indicator Data'!G127="x","x",IF(LEN(E130)&gt;3,('Crisis Indicator Data'!G127/VLOOKUP('Impact of the crisis'!$C130,'Regional Crises'!$B$1:$R$66,5,FALSE)),'Crisis Indicator Data'!G127/VLOOKUP('Impact of the crisis'!$E130,'Country Indicator Data'!$B$4:$P$300,14,FALSE)))</f>
        <v>0.32967658052982285</v>
      </c>
      <c r="L130" s="147">
        <f t="shared" si="41"/>
        <v>1.6</v>
      </c>
      <c r="M130" s="147">
        <f t="shared" si="42"/>
        <v>1.8</v>
      </c>
      <c r="N130" s="147">
        <f t="shared" si="43"/>
        <v>1.6</v>
      </c>
      <c r="O130" s="147">
        <f>IF('Crisis Indicator Data'!H127="x","x",IF('Crisis Indicator Data'!H127=0,0,IF(LOG('Crisis Indicator Data'!H127)&lt;O$4,0,IF(LOG('Crisis Indicator Data'!H127)&gt;O$3,5,ROUND(5-(O$3-LOG('Crisis Indicator Data'!H127))/(O$3-O$4)*5,1)))))</f>
        <v>0.1</v>
      </c>
      <c r="P130" s="165">
        <f>IF('Crisis Indicator Data'!H127="x","x",'Crisis Indicator Data'!H127/'Crisis Indicator Data'!G127)</f>
        <v>8.3805767808725652E-3</v>
      </c>
      <c r="Q130" s="147">
        <f t="shared" si="44"/>
        <v>0</v>
      </c>
      <c r="R130" s="147">
        <f t="shared" si="45"/>
        <v>0.05</v>
      </c>
      <c r="S130" s="147">
        <f>IF('Crisis Indicator Data'!I127="x","x",IF('Crisis Indicator Data'!I127=0,0,IF(LOG('Crisis Indicator Data'!I127)&lt;S$4,0,IF(LOG('Crisis Indicator Data'!I127)&gt;S$3,5,ROUND(5-(S$3-LOG('Crisis Indicator Data'!I127))/(S$3-S$4)*5,1)))))</f>
        <v>2.2000000000000002</v>
      </c>
      <c r="T130" s="165">
        <f>IF('Crisis Indicator Data'!H127="x","x",IF('Crisis Indicator Data'!I127="x","x",'Crisis Indicator Data'!I127/'Crisis Indicator Data'!H127))</f>
        <v>1</v>
      </c>
      <c r="U130" s="147">
        <f t="shared" si="46"/>
        <v>5</v>
      </c>
      <c r="V130" s="147">
        <f t="shared" si="47"/>
        <v>3.6</v>
      </c>
      <c r="W130" s="147">
        <f>IF('Crisis Indicator Data'!L127="x","x",IF('Crisis Indicator Data'!L127=0,0,IF(LOG('Crisis Indicator Data'!L127)&lt;W$4,0,IF(LOG('Crisis Indicator Data'!L127)&gt;W$3,5,ROUND(5-(W$3-LOG('Crisis Indicator Data'!L127))/(W$3-W$4)*5,1)))))</f>
        <v>4.0999999999999996</v>
      </c>
      <c r="X130" s="166">
        <f>IF(OR('Crisis Indicator Data'!L127="x",'Crisis Indicator Data'!H127="x"),"x",'Crisis Indicator Data'!L127/'Crisis Indicator Data'!H127)</f>
        <v>2.038235294117647E-2</v>
      </c>
      <c r="Y130" s="147">
        <f t="shared" si="48"/>
        <v>5</v>
      </c>
      <c r="Z130" s="147">
        <f t="shared" si="49"/>
        <v>4.5999999999999996</v>
      </c>
      <c r="AA130" s="147">
        <f t="shared" si="50"/>
        <v>4.2</v>
      </c>
      <c r="AB130" s="167">
        <f t="shared" si="51"/>
        <v>2.7</v>
      </c>
    </row>
    <row r="131" spans="1:28">
      <c r="A131" s="172" t="str">
        <f>'Crisis Indicator Data'!A128</f>
        <v>Multiple Crises in Turkey</v>
      </c>
      <c r="B131" s="173" t="str">
        <f>'Crisis Indicator Data'!B128</f>
        <v>International Displacement,Earthquake</v>
      </c>
      <c r="C131" s="173" t="str">
        <f>'Crisis Indicator Data'!C128</f>
        <v>TUR001</v>
      </c>
      <c r="D131" s="173" t="str">
        <f>'Crisis Indicator Data'!D128</f>
        <v>Türkiye</v>
      </c>
      <c r="E131" s="174" t="str">
        <f>'Crisis Indicator Data'!E128</f>
        <v>TUR</v>
      </c>
      <c r="F131" s="168">
        <f>IF('Crisis Indicator Data'!F128="x","x",IF(LOG('Crisis Indicator Data'!F128)&lt;F$4,0,IF(LOG('Crisis Indicator Data'!F128)&gt;F$3,5,ROUND(5-(F$3-LOG('Crisis Indicator Data'!F128))/(F$3-F$4)*5,1))))</f>
        <v>4.2</v>
      </c>
      <c r="G131" s="165">
        <f>IF('Crisis Indicator Data'!F128="x","x",IF(LEN(E131)&gt;3,('Crisis Indicator Data'!F128/VLOOKUP('Impact of the crisis'!$C131,'Regional Crises'!$B$1:$R$66,4,FALSE)),'Crisis Indicator Data'!F128/VLOOKUP('Impact of the crisis'!$E131,'Country Indicator Data'!$B$4:$P$300,15,FALSE)))</f>
        <v>0.44451229811727716</v>
      </c>
      <c r="H131" s="147">
        <f t="shared" si="39"/>
        <v>2.2000000000000002</v>
      </c>
      <c r="I131" s="147">
        <f t="shared" si="40"/>
        <v>3.2</v>
      </c>
      <c r="J131" s="147">
        <f>IF('Crisis Indicator Data'!G128="x","x",IF(LOG('Crisis Indicator Data'!G128)&lt;J$4,0,IF(LOG('Crisis Indicator Data'!G128)&gt;J$3,5,ROUND(5-(J$3-LOG('Crisis Indicator Data'!G128))/(J$3-J$4)*5,1))))</f>
        <v>5</v>
      </c>
      <c r="K131" s="165">
        <f>IF('Crisis Indicator Data'!G128="x","x",IF(LEN(E131)&gt;3,('Crisis Indicator Data'!G128/VLOOKUP('Impact of the crisis'!$C131,'Regional Crises'!$B$1:$R$66,5,FALSE)),'Crisis Indicator Data'!G128/VLOOKUP('Impact of the crisis'!$E131,'Country Indicator Data'!$B$4:$P$300,14,FALSE)))</f>
        <v>0.61693973700864924</v>
      </c>
      <c r="L131" s="147">
        <f t="shared" si="41"/>
        <v>3.1</v>
      </c>
      <c r="M131" s="147">
        <f t="shared" si="42"/>
        <v>4.05</v>
      </c>
      <c r="N131" s="147">
        <f t="shared" si="43"/>
        <v>3.7</v>
      </c>
      <c r="O131" s="147">
        <f>IF('Crisis Indicator Data'!H128="x","x",IF('Crisis Indicator Data'!H128=0,0,IF(LOG('Crisis Indicator Data'!H128)&lt;O$4,0,IF(LOG('Crisis Indicator Data'!H128)&gt;O$3,5,ROUND(5-(O$3-LOG('Crisis Indicator Data'!H128))/(O$3-O$4)*5,1)))))</f>
        <v>4.5</v>
      </c>
      <c r="P131" s="165">
        <f>IF('Crisis Indicator Data'!H128="x","x",'Crisis Indicator Data'!H128/'Crisis Indicator Data'!G128)</f>
        <v>0.30920765183032239</v>
      </c>
      <c r="Q131" s="147">
        <f t="shared" si="44"/>
        <v>1.5</v>
      </c>
      <c r="R131" s="147">
        <f t="shared" si="45"/>
        <v>3</v>
      </c>
      <c r="S131" s="147">
        <f>IF('Crisis Indicator Data'!I128="x","x",IF('Crisis Indicator Data'!I128=0,0,IF(LOG('Crisis Indicator Data'!I128)&lt;S$4,0,IF(LOG('Crisis Indicator Data'!I128)&gt;S$3,5,ROUND(5-(S$3-LOG('Crisis Indicator Data'!I128))/(S$3-S$4)*5,1)))))</f>
        <v>5</v>
      </c>
      <c r="T131" s="165">
        <f>IF('Crisis Indicator Data'!H128="x","x",IF('Crisis Indicator Data'!I128="x","x",'Crisis Indicator Data'!I128/'Crisis Indicator Data'!H128))</f>
        <v>0.23437979971739265</v>
      </c>
      <c r="U131" s="147">
        <f t="shared" si="46"/>
        <v>5</v>
      </c>
      <c r="V131" s="147">
        <f t="shared" si="47"/>
        <v>5</v>
      </c>
      <c r="W131" s="147">
        <f>IF('Crisis Indicator Data'!L128="x","x",IF('Crisis Indicator Data'!L128=0,0,IF(LOG('Crisis Indicator Data'!L128)&lt;W$4,0,IF(LOG('Crisis Indicator Data'!L128)&gt;W$3,5,ROUND(5-(W$3-LOG('Crisis Indicator Data'!L128))/(W$3-W$4)*5,1)))))</f>
        <v>1.9</v>
      </c>
      <c r="X131" s="166">
        <f>IF(OR('Crisis Indicator Data'!L128="x",'Crisis Indicator Data'!H128="x"),"x",'Crisis Indicator Data'!L128/'Crisis Indicator Data'!H128)</f>
        <v>1.3516004177674019E-6</v>
      </c>
      <c r="Y131" s="147">
        <f t="shared" si="48"/>
        <v>0.1</v>
      </c>
      <c r="Z131" s="147">
        <f t="shared" si="49"/>
        <v>1</v>
      </c>
      <c r="AA131" s="147">
        <f t="shared" si="50"/>
        <v>3.7</v>
      </c>
      <c r="AB131" s="167">
        <f t="shared" si="51"/>
        <v>3.4</v>
      </c>
    </row>
    <row r="132" spans="1:28">
      <c r="A132" s="172" t="str">
        <f>'Crisis Indicator Data'!A129</f>
        <v>Syrian Refugees in Türkiye</v>
      </c>
      <c r="B132" s="173" t="str">
        <f>'Crisis Indicator Data'!B129</f>
        <v>International Displacement</v>
      </c>
      <c r="C132" s="173" t="str">
        <f>'Crisis Indicator Data'!C129</f>
        <v>TUR002</v>
      </c>
      <c r="D132" s="173" t="str">
        <f>'Crisis Indicator Data'!D129</f>
        <v>Türkiye</v>
      </c>
      <c r="E132" s="174" t="str">
        <f>'Crisis Indicator Data'!E129</f>
        <v>TUR</v>
      </c>
      <c r="F132" s="168">
        <f>IF('Crisis Indicator Data'!F129="x","x",IF(LOG('Crisis Indicator Data'!F129)&lt;F$4,0,IF(LOG('Crisis Indicator Data'!F129)&gt;F$3,5,ROUND(5-(F$3-LOG('Crisis Indicator Data'!F129))/(F$3-F$4)*5,1))))</f>
        <v>3.8</v>
      </c>
      <c r="G132" s="165">
        <f>IF('Crisis Indicator Data'!F129="x","x",IF(LEN(E132)&gt;3,('Crisis Indicator Data'!F129/VLOOKUP('Impact of the crisis'!$C132,'Regional Crises'!$B$1:$R$66,4,FALSE)),'Crisis Indicator Data'!F129/VLOOKUP('Impact of the crisis'!$E132,'Country Indicator Data'!$B$4:$P$300,15,FALSE)))</f>
        <v>0.26388004625599315</v>
      </c>
      <c r="H132" s="147">
        <f t="shared" si="39"/>
        <v>1.2</v>
      </c>
      <c r="I132" s="147">
        <f t="shared" si="40"/>
        <v>2.5</v>
      </c>
      <c r="J132" s="147">
        <f>IF('Crisis Indicator Data'!G129="x","x",IF(LOG('Crisis Indicator Data'!G129)&lt;J$4,0,IF(LOG('Crisis Indicator Data'!G129)&gt;J$3,5,ROUND(5-(J$3-LOG('Crisis Indicator Data'!G129))/(J$3-J$4)*5,1))))</f>
        <v>5</v>
      </c>
      <c r="K132" s="165">
        <f>IF('Crisis Indicator Data'!G129="x","x",IF(LEN(E132)&gt;3,('Crisis Indicator Data'!G129/VLOOKUP('Impact of the crisis'!$C132,'Regional Crises'!$B$1:$R$66,5,FALSE)),'Crisis Indicator Data'!G129/VLOOKUP('Impact of the crisis'!$E132,'Country Indicator Data'!$B$4:$P$300,14,FALSE)))</f>
        <v>0.52285352647493144</v>
      </c>
      <c r="L132" s="147">
        <f t="shared" si="41"/>
        <v>2.6</v>
      </c>
      <c r="M132" s="147">
        <f t="shared" si="42"/>
        <v>3.8</v>
      </c>
      <c r="N132" s="147">
        <f t="shared" si="43"/>
        <v>3.2</v>
      </c>
      <c r="O132" s="147">
        <f>IF('Crisis Indicator Data'!H129="x","x",IF('Crisis Indicator Data'!H129=0,0,IF(LOG('Crisis Indicator Data'!H129)&lt;O$4,0,IF(LOG('Crisis Indicator Data'!H129)&gt;O$3,5,ROUND(5-(O$3-LOG('Crisis Indicator Data'!H129))/(O$3-O$4)*5,1)))))</f>
        <v>3.9</v>
      </c>
      <c r="P132" s="165">
        <f>IF('Crisis Indicator Data'!H129="x","x",'Crisis Indicator Data'!H129/'Crisis Indicator Data'!G129)</f>
        <v>0.14751305673234258</v>
      </c>
      <c r="Q132" s="147">
        <f t="shared" si="44"/>
        <v>0.7</v>
      </c>
      <c r="R132" s="147">
        <f t="shared" si="45"/>
        <v>2.2999999999999998</v>
      </c>
      <c r="S132" s="147">
        <f>IF('Crisis Indicator Data'!I129="x","x",IF('Crisis Indicator Data'!I129=0,0,IF(LOG('Crisis Indicator Data'!I129)&lt;S$4,0,IF(LOG('Crisis Indicator Data'!I129)&gt;S$3,5,ROUND(5-(S$3-LOG('Crisis Indicator Data'!I129))/(S$3-S$4)*5,1)))))</f>
        <v>4.9000000000000004</v>
      </c>
      <c r="T132" s="165">
        <f>IF('Crisis Indicator Data'!H129="x","x",IF('Crisis Indicator Data'!I129="x","x",'Crisis Indicator Data'!I129/'Crisis Indicator Data'!H129))</f>
        <v>0.44066251329585171</v>
      </c>
      <c r="U132" s="147">
        <f t="shared" si="46"/>
        <v>5</v>
      </c>
      <c r="V132" s="147">
        <f t="shared" si="47"/>
        <v>5</v>
      </c>
      <c r="W132" s="147">
        <f>IF('Crisis Indicator Data'!L129="x","x",IF('Crisis Indicator Data'!L129=0,0,IF(LOG('Crisis Indicator Data'!L129)&lt;W$4,0,IF(LOG('Crisis Indicator Data'!L129)&gt;W$3,5,ROUND(5-(W$3-LOG('Crisis Indicator Data'!L129))/(W$3-W$4)*5,1)))))</f>
        <v>0</v>
      </c>
      <c r="X132" s="166">
        <f>IF(OR('Crisis Indicator Data'!L129="x",'Crisis Indicator Data'!H129="x"),"x",'Crisis Indicator Data'!L129/'Crisis Indicator Data'!H129)</f>
        <v>0</v>
      </c>
      <c r="Y132" s="147">
        <f t="shared" si="48"/>
        <v>0</v>
      </c>
      <c r="Z132" s="147">
        <f t="shared" si="49"/>
        <v>0</v>
      </c>
      <c r="AA132" s="147">
        <f t="shared" si="50"/>
        <v>3.5</v>
      </c>
      <c r="AB132" s="167">
        <f t="shared" si="51"/>
        <v>3</v>
      </c>
    </row>
    <row r="133" spans="1:28">
      <c r="A133" s="172" t="str">
        <f>'Crisis Indicator Data'!A130</f>
        <v>Mixed Migration Flows in Türkiye</v>
      </c>
      <c r="B133" s="173" t="str">
        <f>'Crisis Indicator Data'!B130</f>
        <v>International Displacement</v>
      </c>
      <c r="C133" s="173" t="str">
        <f>'Crisis Indicator Data'!C130</f>
        <v>TUR003</v>
      </c>
      <c r="D133" s="173" t="str">
        <f>'Crisis Indicator Data'!D130</f>
        <v>Türkiye</v>
      </c>
      <c r="E133" s="174" t="str">
        <f>'Crisis Indicator Data'!E130</f>
        <v>TUR</v>
      </c>
      <c r="F133" s="168">
        <f>IF('Crisis Indicator Data'!F130="x","x",IF(LOG('Crisis Indicator Data'!F130)&lt;F$4,0,IF(LOG('Crisis Indicator Data'!F130)&gt;F$3,5,ROUND(5-(F$3-LOG('Crisis Indicator Data'!F130))/(F$3-F$4)*5,1))))</f>
        <v>3.6</v>
      </c>
      <c r="G133" s="165">
        <f>IF('Crisis Indicator Data'!F130="x","x",IF(LEN(E133)&gt;3,('Crisis Indicator Data'!F130/VLOOKUP('Impact of the crisis'!$C133,'Regional Crises'!$B$1:$R$66,4,FALSE)),'Crisis Indicator Data'!F130/VLOOKUP('Impact of the crisis'!$E133,'Country Indicator Data'!$B$4:$P$300,15,FALSE)))</f>
        <v>0.18245000844561673</v>
      </c>
      <c r="H133" s="147">
        <f t="shared" si="39"/>
        <v>0.8</v>
      </c>
      <c r="I133" s="147">
        <f t="shared" si="40"/>
        <v>2.2000000000000002</v>
      </c>
      <c r="J133" s="147">
        <f>IF('Crisis Indicator Data'!G130="x","x",IF(LOG('Crisis Indicator Data'!G130)&lt;J$4,0,IF(LOG('Crisis Indicator Data'!G130)&gt;J$3,5,ROUND(5-(J$3-LOG('Crisis Indicator Data'!G130))/(J$3-J$4)*5,1))))</f>
        <v>4.0999999999999996</v>
      </c>
      <c r="K133" s="165">
        <f>IF('Crisis Indicator Data'!G130="x","x",IF(LEN(E133)&gt;3,('Crisis Indicator Data'!G130/VLOOKUP('Impact of the crisis'!$C133,'Regional Crises'!$B$1:$R$66,5,FALSE)),'Crisis Indicator Data'!G130/VLOOKUP('Impact of the crisis'!$E133,'Country Indicator Data'!$B$4:$P$300,14,FALSE)))</f>
        <v>0.19291892271992125</v>
      </c>
      <c r="L133" s="147">
        <f t="shared" si="41"/>
        <v>0.9</v>
      </c>
      <c r="M133" s="147">
        <f t="shared" si="42"/>
        <v>2.5</v>
      </c>
      <c r="N133" s="147">
        <f t="shared" si="43"/>
        <v>2.4</v>
      </c>
      <c r="O133" s="147">
        <f>IF('Crisis Indicator Data'!H130="x","x",IF('Crisis Indicator Data'!H130=0,0,IF(LOG('Crisis Indicator Data'!H130)&lt;O$4,0,IF(LOG('Crisis Indicator Data'!H130)&gt;O$3,5,ROUND(5-(O$3-LOG('Crisis Indicator Data'!H130))/(O$3-O$4)*5,1)))))</f>
        <v>2.1</v>
      </c>
      <c r="P133" s="165">
        <f>IF('Crisis Indicator Data'!H130="x","x",'Crisis Indicator Data'!H130/'Crisis Indicator Data'!G130)</f>
        <v>3.6206791810947089E-2</v>
      </c>
      <c r="Q133" s="147">
        <f t="shared" si="44"/>
        <v>0.1</v>
      </c>
      <c r="R133" s="147">
        <f t="shared" si="45"/>
        <v>1.1000000000000001</v>
      </c>
      <c r="S133" s="147">
        <f>IF('Crisis Indicator Data'!I130="x","x",IF('Crisis Indicator Data'!I130=0,0,IF(LOG('Crisis Indicator Data'!I130)&lt;S$4,0,IF(LOG('Crisis Indicator Data'!I130)&gt;S$3,5,ROUND(5-(S$3-LOG('Crisis Indicator Data'!I130))/(S$3-S$4)*5,1)))))</f>
        <v>3.5</v>
      </c>
      <c r="T133" s="165">
        <f>IF('Crisis Indicator Data'!H130="x","x",IF('Crisis Indicator Data'!I130="x","x",'Crisis Indicator Data'!I130/'Crisis Indicator Data'!H130))</f>
        <v>0.4412751677852349</v>
      </c>
      <c r="U133" s="147">
        <f t="shared" si="46"/>
        <v>5</v>
      </c>
      <c r="V133" s="147">
        <f t="shared" si="47"/>
        <v>4.3</v>
      </c>
      <c r="W133" s="147">
        <f>IF('Crisis Indicator Data'!L130="x","x",IF('Crisis Indicator Data'!L130=0,0,IF(LOG('Crisis Indicator Data'!L130)&lt;W$4,0,IF(LOG('Crisis Indicator Data'!L130)&gt;W$3,5,ROUND(5-(W$3-LOG('Crisis Indicator Data'!L130))/(W$3-W$4)*5,1)))))</f>
        <v>1.9</v>
      </c>
      <c r="X133" s="166">
        <f>IF(OR('Crisis Indicator Data'!L130="x",'Crisis Indicator Data'!H130="x"),"x",'Crisis Indicator Data'!L130/'Crisis Indicator Data'!H130)</f>
        <v>3.6912751677852349E-5</v>
      </c>
      <c r="Y133" s="147">
        <f t="shared" si="48"/>
        <v>1.8</v>
      </c>
      <c r="Z133" s="147">
        <f t="shared" si="49"/>
        <v>1.9</v>
      </c>
      <c r="AA133" s="147">
        <f t="shared" si="50"/>
        <v>3.3</v>
      </c>
      <c r="AB133" s="167">
        <f t="shared" si="51"/>
        <v>2.4</v>
      </c>
    </row>
    <row r="134" spans="1:28">
      <c r="A134" s="172" t="str">
        <f>'Crisis Indicator Data'!A131</f>
        <v>Türkiye / Syria earthquake in Türkiye</v>
      </c>
      <c r="B134" s="173" t="str">
        <f>'Crisis Indicator Data'!B131</f>
        <v>Earthquake</v>
      </c>
      <c r="C134" s="173" t="str">
        <f>'Crisis Indicator Data'!C131</f>
        <v>TUR005</v>
      </c>
      <c r="D134" s="173" t="str">
        <f>'Crisis Indicator Data'!D131</f>
        <v>Türkiye</v>
      </c>
      <c r="E134" s="174" t="str">
        <f>'Crisis Indicator Data'!E131</f>
        <v>TUR</v>
      </c>
      <c r="F134" s="168">
        <f>IF('Crisis Indicator Data'!F131="x","x",IF(LOG('Crisis Indicator Data'!F131)&lt;F$4,0,IF(LOG('Crisis Indicator Data'!F131)&gt;F$3,5,ROUND(5-(F$3-LOG('Crisis Indicator Data'!F131))/(F$3-F$4)*5,1))))</f>
        <v>3.4</v>
      </c>
      <c r="G134" s="165">
        <f>IF('Crisis Indicator Data'!F131="x","x",IF(LEN(E134)&gt;3,('Crisis Indicator Data'!F131/VLOOKUP('Impact of the crisis'!$C134,'Regional Crises'!$B$1:$R$66,4,FALSE)),'Crisis Indicator Data'!F131/VLOOKUP('Impact of the crisis'!$E134,'Country Indicator Data'!$B$4:$P$300,15,FALSE)))</f>
        <v>0.13843925002923482</v>
      </c>
      <c r="H134" s="147">
        <f t="shared" ref="H134:H144" si="52">IF(G134="x","x",IF(G134&lt;H$4,0,IF(G134&gt;H$3,5,ROUND(5-(H$3-G134)/(H$3-H$4)*5,1))))</f>
        <v>0.6</v>
      </c>
      <c r="I134" s="147">
        <f t="shared" ref="I134:I144" si="53">IF(AND(H134="x",F134="x"),"x",AVERAGE(F134,H134))</f>
        <v>2</v>
      </c>
      <c r="J134" s="147">
        <f>IF('Crisis Indicator Data'!G131="x","x",IF(LOG('Crisis Indicator Data'!G131)&lt;J$4,0,IF(LOG('Crisis Indicator Data'!G131)&gt;J$3,5,ROUND(5-(J$3-LOG('Crisis Indicator Data'!G131))/(J$3-J$4)*5,1))))</f>
        <v>4</v>
      </c>
      <c r="K134" s="165">
        <f>IF('Crisis Indicator Data'!G131="x","x",IF(LEN(E134)&gt;3,('Crisis Indicator Data'!G131/VLOOKUP('Impact of the crisis'!$C134,'Regional Crises'!$B$1:$R$66,5,FALSE)),'Crisis Indicator Data'!G131/VLOOKUP('Impact of the crisis'!$E134,'Country Indicator Data'!$B$4:$P$300,14,FALSE)))</f>
        <v>0.18400018751611466</v>
      </c>
      <c r="L134" s="147">
        <f t="shared" ref="L134:L144" si="54">IF(K134="x","x",IF(K134&lt;L$4,0,IF(K134&gt;L$3,5,ROUND(5-(L$3-K134)/(L$3-L$4)*5,1))))</f>
        <v>0.9</v>
      </c>
      <c r="M134" s="147">
        <f t="shared" ref="M134:M144" si="55">IF(AND(L134="x",J134="x"),"x",AVERAGE(J134,L134))</f>
        <v>2.4500000000000002</v>
      </c>
      <c r="N134" s="147">
        <f t="shared" ref="N134:N144" si="56">IF(AND(M134="x",I134="x"),"x",IF(OR(M134="x",I134="x"),AVERAGE(I134,M134),ROUND((5-GEOMEAN(((5-I134)/5*4+1),((5-M134)/5*4+1)))/4*5,1)))</f>
        <v>2.2000000000000002</v>
      </c>
      <c r="O134" s="147">
        <f>IF('Crisis Indicator Data'!H131="x","x",IF('Crisis Indicator Data'!H131=0,0,IF(LOG('Crisis Indicator Data'!H131)&lt;O$4,0,IF(LOG('Crisis Indicator Data'!H131)&gt;O$3,5,ROUND(5-(O$3-LOG('Crisis Indicator Data'!H131))/(O$3-O$4)*5,1)))))</f>
        <v>4.0999999999999996</v>
      </c>
      <c r="P134" s="165">
        <f>IF('Crisis Indicator Data'!H131="x","x",'Crisis Indicator Data'!H131/'Crisis Indicator Data'!G131)</f>
        <v>0.57961783439490444</v>
      </c>
      <c r="Q134" s="147">
        <f t="shared" ref="Q134:Q144" si="57">IF(P134="x","x",IF(P134&lt;Q$4,0,IF(P134&gt;Q$3,5,ROUND(5-(Q$3-P134)/(Q$3-Q$4)*5,1))))</f>
        <v>2.9</v>
      </c>
      <c r="R134" s="147">
        <f t="shared" ref="R134:R144" si="58">IF(AND(Q134="x",O134="x"),"x",AVERAGE(O134,Q134))</f>
        <v>3.5</v>
      </c>
      <c r="S134" s="147">
        <f>IF('Crisis Indicator Data'!I131="x","x",IF('Crisis Indicator Data'!I131=0,0,IF(LOG('Crisis Indicator Data'!I131)&lt;S$4,0,IF(LOG('Crisis Indicator Data'!I131)&gt;S$3,5,ROUND(5-(S$3-LOG('Crisis Indicator Data'!I131))/(S$3-S$4)*5,1)))))</f>
        <v>4</v>
      </c>
      <c r="T134" s="165">
        <f>IF('Crisis Indicator Data'!H131="x","x",IF('Crisis Indicator Data'!I131="x","x",'Crisis Indicator Data'!I131/'Crisis Indicator Data'!H131))</f>
        <v>7.1648351648351649E-2</v>
      </c>
      <c r="U134" s="147">
        <f t="shared" ref="U134:U144" si="59">IF(T134="x","x",IF(T134&lt;U$4,0,IF(T134&gt;U$3,5,ROUND(5-(U$3-T134)/(U$3-U$4)*5,1))))</f>
        <v>2.4</v>
      </c>
      <c r="V134" s="147">
        <f t="shared" ref="V134:V144" si="60">IF(AND(U134="x",S134="x"),"x",ROUND(AVERAGE(S134,U134),1))</f>
        <v>3.2</v>
      </c>
      <c r="W134" s="147">
        <f>IF('Crisis Indicator Data'!L131="x","x",IF('Crisis Indicator Data'!L131=0,0,IF(LOG('Crisis Indicator Data'!L131)&lt;W$4,0,IF(LOG('Crisis Indicator Data'!L131)&gt;W$3,5,ROUND(5-(W$3-LOG('Crisis Indicator Data'!L131))/(W$3-W$4)*5,1)))))</f>
        <v>0</v>
      </c>
      <c r="X134" s="166">
        <f>IF(OR('Crisis Indicator Data'!L131="x",'Crisis Indicator Data'!H131="x"),"x",'Crisis Indicator Data'!L131/'Crisis Indicator Data'!H131)</f>
        <v>0</v>
      </c>
      <c r="Y134" s="147">
        <f t="shared" ref="Y134:Y144" si="61">IF(X134="x","x",IF(X134&lt;Y$4,0,IF(X134&gt;Y$3,5,ROUND(5-(Y$3-X134)/(Y$3-Y$4)*5,1))))</f>
        <v>0</v>
      </c>
      <c r="Z134" s="147">
        <f t="shared" ref="Z134:Z144" si="62">IF(AND(Y134="x",W134="x"),"x",ROUND(AVERAGE(W134,Y134),1))</f>
        <v>0</v>
      </c>
      <c r="AA134" s="147">
        <f t="shared" ref="AA134:AA144" si="63">IF(AND(V134="x",Z134="x"),"x",IF(OR(V134="x",Z134="x"),AVERAGE(V134,Z134),ROUND((5-GEOMEAN(((5-V134)/5*4+1),((5-Z134)/5*4+1)))/4*5,1)))</f>
        <v>1.9</v>
      </c>
      <c r="AB134" s="167">
        <f t="shared" ref="AB134:AB144" si="64">IF(AND(R134="x",AA134="x"),"x",IF(OR(R134="x",AA134="x"),AVERAGE(R134,AA134),ROUND((5-GEOMEAN(((5-R134)/5*4+1),((5-AA134)/5*4+1)))/4*5,1)))</f>
        <v>2.8</v>
      </c>
    </row>
    <row r="135" spans="1:28">
      <c r="A135" s="172" t="str">
        <f>'Crisis Indicator Data'!A132</f>
        <v>Multiple Crises in Tanzania</v>
      </c>
      <c r="B135" s="173" t="str">
        <f>'Crisis Indicator Data'!B132</f>
        <v>International Displacement,Drought/drier conditions</v>
      </c>
      <c r="C135" s="173" t="str">
        <f>'Crisis Indicator Data'!C132</f>
        <v>TZA001</v>
      </c>
      <c r="D135" s="173" t="str">
        <f>'Crisis Indicator Data'!D132</f>
        <v>Tanzania</v>
      </c>
      <c r="E135" s="174" t="str">
        <f>'Crisis Indicator Data'!E132</f>
        <v>TZA</v>
      </c>
      <c r="F135" s="168">
        <f>IF('Crisis Indicator Data'!F132="x","x",IF(LOG('Crisis Indicator Data'!F132)&lt;F$4,0,IF(LOG('Crisis Indicator Data'!F132)&gt;F$3,5,ROUND(5-(F$3-LOG('Crisis Indicator Data'!F132))/(F$3-F$4)*5,1))))</f>
        <v>4.2</v>
      </c>
      <c r="G135" s="165">
        <f>IF('Crisis Indicator Data'!F132="x","x",IF(LEN(E135)&gt;3,('Crisis Indicator Data'!F132/VLOOKUP('Impact of the crisis'!$C135,'Regional Crises'!$B$1:$R$66,4,FALSE)),'Crisis Indicator Data'!F132/VLOOKUP('Impact of the crisis'!$E135,'Country Indicator Data'!$B$4:$P$300,15,FALSE)))</f>
        <v>0.39241476631293748</v>
      </c>
      <c r="H135" s="147">
        <f t="shared" si="52"/>
        <v>1.9</v>
      </c>
      <c r="I135" s="147">
        <f t="shared" si="53"/>
        <v>3.05</v>
      </c>
      <c r="J135" s="147">
        <f>IF('Crisis Indicator Data'!G132="x","x",IF(LOG('Crisis Indicator Data'!G132)&lt;J$4,0,IF(LOG('Crisis Indicator Data'!G132)&gt;J$3,5,ROUND(5-(J$3-LOG('Crisis Indicator Data'!G132))/(J$3-J$4)*5,1))))</f>
        <v>4.3</v>
      </c>
      <c r="K135" s="165">
        <f>IF('Crisis Indicator Data'!G132="x","x",IF(LEN(E135)&gt;3,('Crisis Indicator Data'!G132/VLOOKUP('Impact of the crisis'!$C135,'Regional Crises'!$B$1:$R$66,5,FALSE)),'Crisis Indicator Data'!G132/VLOOKUP('Impact of the crisis'!$E135,'Country Indicator Data'!$B$4:$P$300,14,FALSE)))</f>
        <v>0.28329788600710848</v>
      </c>
      <c r="L135" s="147">
        <f t="shared" si="54"/>
        <v>1.4</v>
      </c>
      <c r="M135" s="147">
        <f t="shared" si="55"/>
        <v>2.8499999999999996</v>
      </c>
      <c r="N135" s="147">
        <f t="shared" si="56"/>
        <v>3</v>
      </c>
      <c r="O135" s="147">
        <f>IF('Crisis Indicator Data'!H132="x","x",IF('Crisis Indicator Data'!H132=0,0,IF(LOG('Crisis Indicator Data'!H132)&lt;O$4,0,IF(LOG('Crisis Indicator Data'!H132)&gt;O$3,5,ROUND(5-(O$3-LOG('Crisis Indicator Data'!H132))/(O$3-O$4)*5,1)))))</f>
        <v>3</v>
      </c>
      <c r="P135" s="165">
        <f>IF('Crisis Indicator Data'!H132="x","x",'Crisis Indicator Data'!H132/'Crisis Indicator Data'!G132)</f>
        <v>9.5933894291328661E-2</v>
      </c>
      <c r="Q135" s="147">
        <f t="shared" si="57"/>
        <v>0.4</v>
      </c>
      <c r="R135" s="147">
        <f t="shared" si="58"/>
        <v>1.7</v>
      </c>
      <c r="S135" s="147">
        <f>IF('Crisis Indicator Data'!I132="x","x",IF('Crisis Indicator Data'!I132=0,0,IF(LOG('Crisis Indicator Data'!I132)&lt;S$4,0,IF(LOG('Crisis Indicator Data'!I132)&gt;S$3,5,ROUND(5-(S$3-LOG('Crisis Indicator Data'!I132))/(S$3-S$4)*5,1)))))</f>
        <v>3.4</v>
      </c>
      <c r="T135" s="165">
        <f>IF('Crisis Indicator Data'!H132="x","x",IF('Crisis Indicator Data'!I132="x","x",'Crisis Indicator Data'!I132/'Crisis Indicator Data'!H132))</f>
        <v>0.12079831932773109</v>
      </c>
      <c r="U135" s="147">
        <f t="shared" si="59"/>
        <v>4</v>
      </c>
      <c r="V135" s="147">
        <f t="shared" si="60"/>
        <v>3.7</v>
      </c>
      <c r="W135" s="147" t="str">
        <f>IF('Crisis Indicator Data'!L132="x","x",IF('Crisis Indicator Data'!L132=0,0,IF(LOG('Crisis Indicator Data'!L132)&lt;W$4,0,IF(LOG('Crisis Indicator Data'!L132)&gt;W$3,5,ROUND(5-(W$3-LOG('Crisis Indicator Data'!L132))/(W$3-W$4)*5,1)))))</f>
        <v>x</v>
      </c>
      <c r="X135" s="166" t="str">
        <f>IF(OR('Crisis Indicator Data'!L132="x",'Crisis Indicator Data'!H132="x"),"x",'Crisis Indicator Data'!L132/'Crisis Indicator Data'!H132)</f>
        <v>x</v>
      </c>
      <c r="Y135" s="147" t="str">
        <f t="shared" si="61"/>
        <v>x</v>
      </c>
      <c r="Z135" s="147" t="str">
        <f t="shared" si="62"/>
        <v>x</v>
      </c>
      <c r="AA135" s="147">
        <f t="shared" si="63"/>
        <v>3.7</v>
      </c>
      <c r="AB135" s="167">
        <f t="shared" si="64"/>
        <v>2.8</v>
      </c>
    </row>
    <row r="136" spans="1:28">
      <c r="A136" s="172" t="str">
        <f>'Crisis Indicator Data'!A133</f>
        <v>International Displacement in Tanzania</v>
      </c>
      <c r="B136" s="173" t="str">
        <f>'Crisis Indicator Data'!B133</f>
        <v>International Displacement</v>
      </c>
      <c r="C136" s="173" t="str">
        <f>'Crisis Indicator Data'!C133</f>
        <v>TZA002</v>
      </c>
      <c r="D136" s="173" t="str">
        <f>'Crisis Indicator Data'!D133</f>
        <v>Tanzania</v>
      </c>
      <c r="E136" s="174" t="str">
        <f>'Crisis Indicator Data'!E133</f>
        <v>TZA</v>
      </c>
      <c r="F136" s="168">
        <f>IF('Crisis Indicator Data'!F133="x","x",IF(LOG('Crisis Indicator Data'!F133)&lt;F$4,0,IF(LOG('Crisis Indicator Data'!F133)&gt;F$3,5,ROUND(5-(F$3-LOG('Crisis Indicator Data'!F133))/(F$3-F$4)*5,1))))</f>
        <v>3.8</v>
      </c>
      <c r="G136" s="165">
        <f>IF('Crisis Indicator Data'!F133="x","x",IF(LEN(E136)&gt;3,('Crisis Indicator Data'!F133/VLOOKUP('Impact of the crisis'!$C136,'Regional Crises'!$B$1:$R$66,4,FALSE)),'Crisis Indicator Data'!F133/VLOOKUP('Impact of the crisis'!$E136,'Country Indicator Data'!$B$4:$P$300,15,FALSE)))</f>
        <v>0.21122488146308421</v>
      </c>
      <c r="H136" s="147">
        <f t="shared" si="52"/>
        <v>1</v>
      </c>
      <c r="I136" s="147">
        <f t="shared" si="53"/>
        <v>2.4</v>
      </c>
      <c r="J136" s="147">
        <f>IF('Crisis Indicator Data'!G133="x","x",IF(LOG('Crisis Indicator Data'!G133)&lt;J$4,0,IF(LOG('Crisis Indicator Data'!G133)&gt;J$3,5,ROUND(5-(J$3-LOG('Crisis Indicator Data'!G133))/(J$3-J$4)*5,1))))</f>
        <v>3.9</v>
      </c>
      <c r="K136" s="165">
        <f>IF('Crisis Indicator Data'!G133="x","x",IF(LEN(E136)&gt;3,('Crisis Indicator Data'!G133/VLOOKUP('Impact of the crisis'!$C136,'Regional Crises'!$B$1:$R$66,5,FALSE)),'Crisis Indicator Data'!G133/VLOOKUP('Impact of the crisis'!$E136,'Country Indicator Data'!$B$4:$P$300,14,FALSE)))</f>
        <v>0.21432547782519948</v>
      </c>
      <c r="L136" s="147">
        <f t="shared" si="54"/>
        <v>1</v>
      </c>
      <c r="M136" s="147">
        <f t="shared" si="55"/>
        <v>2.4500000000000002</v>
      </c>
      <c r="N136" s="147">
        <f t="shared" si="56"/>
        <v>2.4</v>
      </c>
      <c r="O136" s="147">
        <f>IF('Crisis Indicator Data'!H133="x","x",IF('Crisis Indicator Data'!H133=0,0,IF(LOG('Crisis Indicator Data'!H133)&lt;O$4,0,IF(LOG('Crisis Indicator Data'!H133)&gt;O$3,5,ROUND(5-(O$3-LOG('Crisis Indicator Data'!H133))/(O$3-O$4)*5,1)))))</f>
        <v>1.4</v>
      </c>
      <c r="P136" s="165">
        <f>IF('Crisis Indicator Data'!H133="x","x",'Crisis Indicator Data'!H133/'Crisis Indicator Data'!G133)</f>
        <v>1.5318015318015318E-2</v>
      </c>
      <c r="Q136" s="147">
        <f t="shared" si="57"/>
        <v>0</v>
      </c>
      <c r="R136" s="147">
        <f t="shared" si="58"/>
        <v>0.7</v>
      </c>
      <c r="S136" s="147">
        <f>IF('Crisis Indicator Data'!I133="x","x",IF('Crisis Indicator Data'!I133=0,0,IF(LOG('Crisis Indicator Data'!I133)&lt;S$4,0,IF(LOG('Crisis Indicator Data'!I133)&gt;S$3,5,ROUND(5-(S$3-LOG('Crisis Indicator Data'!I133))/(S$3-S$4)*5,1)))))</f>
        <v>3.4</v>
      </c>
      <c r="T136" s="165">
        <f>IF('Crisis Indicator Data'!H133="x","x",IF('Crisis Indicator Data'!I133="x","x",'Crisis Indicator Data'!I133/'Crisis Indicator Data'!H133))</f>
        <v>1</v>
      </c>
      <c r="U136" s="147">
        <f t="shared" si="59"/>
        <v>5</v>
      </c>
      <c r="V136" s="147">
        <f t="shared" si="60"/>
        <v>4.2</v>
      </c>
      <c r="W136" s="147" t="str">
        <f>IF('Crisis Indicator Data'!L133="x","x",IF('Crisis Indicator Data'!L133=0,0,IF(LOG('Crisis Indicator Data'!L133)&lt;W$4,0,IF(LOG('Crisis Indicator Data'!L133)&gt;W$3,5,ROUND(5-(W$3-LOG('Crisis Indicator Data'!L133))/(W$3-W$4)*5,1)))))</f>
        <v>x</v>
      </c>
      <c r="X136" s="166" t="str">
        <f>IF(OR('Crisis Indicator Data'!L133="x",'Crisis Indicator Data'!H133="x"),"x",'Crisis Indicator Data'!L133/'Crisis Indicator Data'!H133)</f>
        <v>x</v>
      </c>
      <c r="Y136" s="147" t="str">
        <f t="shared" si="61"/>
        <v>x</v>
      </c>
      <c r="Z136" s="147" t="str">
        <f t="shared" si="62"/>
        <v>x</v>
      </c>
      <c r="AA136" s="147">
        <f t="shared" si="63"/>
        <v>4.2</v>
      </c>
      <c r="AB136" s="167">
        <f t="shared" si="64"/>
        <v>2.9</v>
      </c>
    </row>
    <row r="137" spans="1:28">
      <c r="A137" s="172" t="str">
        <f>'Crisis Indicator Data'!A134</f>
        <v>Food Security Crisis in North-East Tanzania</v>
      </c>
      <c r="B137" s="173" t="str">
        <f>'Crisis Indicator Data'!B134</f>
        <v>Drought/drier conditions</v>
      </c>
      <c r="C137" s="173" t="str">
        <f>'Crisis Indicator Data'!C134</f>
        <v>TZA003</v>
      </c>
      <c r="D137" s="173" t="str">
        <f>'Crisis Indicator Data'!D134</f>
        <v>Tanzania</v>
      </c>
      <c r="E137" s="174" t="str">
        <f>'Crisis Indicator Data'!E134</f>
        <v>TZA</v>
      </c>
      <c r="F137" s="168">
        <f>IF('Crisis Indicator Data'!F134="x","x",IF(LOG('Crisis Indicator Data'!F134)&lt;F$4,0,IF(LOG('Crisis Indicator Data'!F134)&gt;F$3,5,ROUND(5-(F$3-LOG('Crisis Indicator Data'!F134))/(F$3-F$4)*5,1))))</f>
        <v>3.7</v>
      </c>
      <c r="G137" s="165">
        <f>IF('Crisis Indicator Data'!F134="x","x",IF(LEN(E137)&gt;3,('Crisis Indicator Data'!F134/VLOOKUP('Impact of the crisis'!$C137,'Regional Crises'!$B$1:$R$66,4,FALSE)),'Crisis Indicator Data'!F134/VLOOKUP('Impact of the crisis'!$E137,'Country Indicator Data'!$B$4:$P$300,15,FALSE)))</f>
        <v>0.18118988484985324</v>
      </c>
      <c r="H137" s="147">
        <f t="shared" si="52"/>
        <v>0.8</v>
      </c>
      <c r="I137" s="147">
        <f t="shared" si="53"/>
        <v>2.25</v>
      </c>
      <c r="J137" s="147">
        <f>IF('Crisis Indicator Data'!G134="x","x",IF(LOG('Crisis Indicator Data'!G134)&lt;J$4,0,IF(LOG('Crisis Indicator Data'!G134)&gt;J$3,5,ROUND(5-(J$3-LOG('Crisis Indicator Data'!G134))/(J$3-J$4)*5,1))))</f>
        <v>2.2999999999999998</v>
      </c>
      <c r="K137" s="165">
        <f>IF('Crisis Indicator Data'!G134="x","x",IF(LEN(E137)&gt;3,('Crisis Indicator Data'!G134/VLOOKUP('Impact of the crisis'!$C137,'Regional Crises'!$B$1:$R$66,5,FALSE)),'Crisis Indicator Data'!G134/VLOOKUP('Impact of the crisis'!$E137,'Country Indicator Data'!$B$4:$P$300,14,FALSE)))</f>
        <v>6.8972408181909015E-2</v>
      </c>
      <c r="L137" s="147">
        <f t="shared" si="54"/>
        <v>0.3</v>
      </c>
      <c r="M137" s="147">
        <f t="shared" si="55"/>
        <v>1.2999999999999998</v>
      </c>
      <c r="N137" s="147">
        <f t="shared" si="56"/>
        <v>1.8</v>
      </c>
      <c r="O137" s="147">
        <f>IF('Crisis Indicator Data'!H134="x","x",IF('Crisis Indicator Data'!H134=0,0,IF(LOG('Crisis Indicator Data'!H134)&lt;O$4,0,IF(LOG('Crisis Indicator Data'!H134)&gt;O$3,5,ROUND(5-(O$3-LOG('Crisis Indicator Data'!H134))/(O$3-O$4)*5,1)))))</f>
        <v>2.9</v>
      </c>
      <c r="P137" s="165">
        <f>IF('Crisis Indicator Data'!H134="x","x",'Crisis Indicator Data'!H134/'Crisis Indicator Data'!G134)</f>
        <v>0.34623344370860926</v>
      </c>
      <c r="Q137" s="147">
        <f t="shared" si="57"/>
        <v>1.7</v>
      </c>
      <c r="R137" s="147">
        <f t="shared" si="58"/>
        <v>2.2999999999999998</v>
      </c>
      <c r="S137" s="147" t="str">
        <f>IF('Crisis Indicator Data'!I134="x","x",IF('Crisis Indicator Data'!I134=0,0,IF(LOG('Crisis Indicator Data'!I134)&lt;S$4,0,IF(LOG('Crisis Indicator Data'!I134)&gt;S$3,5,ROUND(5-(S$3-LOG('Crisis Indicator Data'!I134))/(S$3-S$4)*5,1)))))</f>
        <v>x</v>
      </c>
      <c r="T137" s="165" t="str">
        <f>IF('Crisis Indicator Data'!H134="x","x",IF('Crisis Indicator Data'!I134="x","x",'Crisis Indicator Data'!I134/'Crisis Indicator Data'!H134))</f>
        <v>x</v>
      </c>
      <c r="U137" s="147" t="str">
        <f t="shared" si="59"/>
        <v>x</v>
      </c>
      <c r="V137" s="147" t="str">
        <f t="shared" si="60"/>
        <v>x</v>
      </c>
      <c r="W137" s="147" t="str">
        <f>IF('Crisis Indicator Data'!L134="x","x",IF('Crisis Indicator Data'!L134=0,0,IF(LOG('Crisis Indicator Data'!L134)&lt;W$4,0,IF(LOG('Crisis Indicator Data'!L134)&gt;W$3,5,ROUND(5-(W$3-LOG('Crisis Indicator Data'!L134))/(W$3-W$4)*5,1)))))</f>
        <v>x</v>
      </c>
      <c r="X137" s="166" t="str">
        <f>IF(OR('Crisis Indicator Data'!L134="x",'Crisis Indicator Data'!H134="x"),"x",'Crisis Indicator Data'!L134/'Crisis Indicator Data'!H134)</f>
        <v>x</v>
      </c>
      <c r="Y137" s="147" t="str">
        <f t="shared" si="61"/>
        <v>x</v>
      </c>
      <c r="Z137" s="147" t="str">
        <f t="shared" si="62"/>
        <v>x</v>
      </c>
      <c r="AA137" s="147" t="str">
        <f t="shared" si="63"/>
        <v>x</v>
      </c>
      <c r="AB137" s="167">
        <f t="shared" si="64"/>
        <v>2.2999999999999998</v>
      </c>
    </row>
    <row r="138" spans="1:28">
      <c r="A138" s="172" t="str">
        <f>'Crisis Indicator Data'!A135</f>
        <v>International Displacement in Uganda</v>
      </c>
      <c r="B138" s="173" t="str">
        <f>'Crisis Indicator Data'!B135</f>
        <v>International Displacement</v>
      </c>
      <c r="C138" s="173" t="str">
        <f>'Crisis Indicator Data'!C135</f>
        <v>UGA005</v>
      </c>
      <c r="D138" s="173" t="str">
        <f>'Crisis Indicator Data'!D135</f>
        <v>Uganda</v>
      </c>
      <c r="E138" s="174" t="str">
        <f>'Crisis Indicator Data'!E135</f>
        <v>UGA</v>
      </c>
      <c r="F138" s="168">
        <f>IF('Crisis Indicator Data'!F135="x","x",IF(LOG('Crisis Indicator Data'!F135)&lt;F$4,0,IF(LOG('Crisis Indicator Data'!F135)&gt;F$3,5,ROUND(5-(F$3-LOG('Crisis Indicator Data'!F135))/(F$3-F$4)*5,1))))</f>
        <v>2.4</v>
      </c>
      <c r="G138" s="165">
        <f>IF('Crisis Indicator Data'!F135="x","x",IF(LEN(E138)&gt;3,('Crisis Indicator Data'!F135/VLOOKUP('Impact of the crisis'!$C138,'Regional Crises'!$B$1:$R$66,4,FALSE)),'Crisis Indicator Data'!F135/VLOOKUP('Impact of the crisis'!$E138,'Country Indicator Data'!$B$4:$P$300,15,FALSE)))</f>
        <v>0.13222122481547977</v>
      </c>
      <c r="H138" s="147">
        <f t="shared" si="52"/>
        <v>0.6</v>
      </c>
      <c r="I138" s="147">
        <f t="shared" si="53"/>
        <v>1.5</v>
      </c>
      <c r="J138" s="147">
        <f>IF('Crisis Indicator Data'!G135="x","x",IF(LOG('Crisis Indicator Data'!G135)&lt;J$4,0,IF(LOG('Crisis Indicator Data'!G135)&gt;J$3,5,ROUND(5-(J$3-LOG('Crisis Indicator Data'!G135))/(J$3-J$4)*5,1))))</f>
        <v>3</v>
      </c>
      <c r="K138" s="165">
        <f>IF('Crisis Indicator Data'!G135="x","x",IF(LEN(E138)&gt;3,('Crisis Indicator Data'!G135/VLOOKUP('Impact of the crisis'!$C138,'Regional Crises'!$B$1:$R$66,5,FALSE)),'Crisis Indicator Data'!G135/VLOOKUP('Impact of the crisis'!$E138,'Country Indicator Data'!$B$4:$P$300,14,FALSE)))</f>
        <v>0.1526531225355815</v>
      </c>
      <c r="L138" s="147">
        <f t="shared" si="54"/>
        <v>0.7</v>
      </c>
      <c r="M138" s="147">
        <f t="shared" si="55"/>
        <v>1.85</v>
      </c>
      <c r="N138" s="147">
        <f t="shared" si="56"/>
        <v>1.7</v>
      </c>
      <c r="O138" s="147">
        <f>IF('Crisis Indicator Data'!H135="x","x",IF('Crisis Indicator Data'!H135=0,0,IF(LOG('Crisis Indicator Data'!H135)&lt;O$4,0,IF(LOG('Crisis Indicator Data'!H135)&gt;O$3,5,ROUND(5-(O$3-LOG('Crisis Indicator Data'!H135))/(O$3-O$4)*5,1)))))</f>
        <v>2.9</v>
      </c>
      <c r="P138" s="165">
        <f>IF('Crisis Indicator Data'!H135="x","x",'Crisis Indicator Data'!H135/'Crisis Indicator Data'!G135)</f>
        <v>0.22853628536285364</v>
      </c>
      <c r="Q138" s="147">
        <f t="shared" si="57"/>
        <v>1.1000000000000001</v>
      </c>
      <c r="R138" s="147">
        <f t="shared" si="58"/>
        <v>2</v>
      </c>
      <c r="S138" s="147">
        <f>IF('Crisis Indicator Data'!I135="x","x",IF('Crisis Indicator Data'!I135=0,0,IF(LOG('Crisis Indicator Data'!I135)&lt;S$4,0,IF(LOG('Crisis Indicator Data'!I135)&gt;S$3,5,ROUND(5-(S$3-LOG('Crisis Indicator Data'!I135))/(S$3-S$4)*5,1)))))</f>
        <v>4.7</v>
      </c>
      <c r="T138" s="165">
        <f>IF('Crisis Indicator Data'!H135="x","x",IF('Crisis Indicator Data'!I135="x","x",'Crisis Indicator Data'!I135/'Crisis Indicator Data'!H135))</f>
        <v>1</v>
      </c>
      <c r="U138" s="147">
        <f t="shared" si="59"/>
        <v>5</v>
      </c>
      <c r="V138" s="147">
        <f t="shared" si="60"/>
        <v>4.9000000000000004</v>
      </c>
      <c r="W138" s="147" t="str">
        <f>IF('Crisis Indicator Data'!L135="x","x",IF('Crisis Indicator Data'!L135=0,0,IF(LOG('Crisis Indicator Data'!L135)&lt;W$4,0,IF(LOG('Crisis Indicator Data'!L135)&gt;W$3,5,ROUND(5-(W$3-LOG('Crisis Indicator Data'!L135))/(W$3-W$4)*5,1)))))</f>
        <v>x</v>
      </c>
      <c r="X138" s="166" t="str">
        <f>IF(OR('Crisis Indicator Data'!L135="x",'Crisis Indicator Data'!H135="x"),"x",'Crisis Indicator Data'!L135/'Crisis Indicator Data'!H135)</f>
        <v>x</v>
      </c>
      <c r="Y138" s="147" t="str">
        <f t="shared" si="61"/>
        <v>x</v>
      </c>
      <c r="Z138" s="147" t="str">
        <f t="shared" si="62"/>
        <v>x</v>
      </c>
      <c r="AA138" s="147">
        <f t="shared" si="63"/>
        <v>4.9000000000000004</v>
      </c>
      <c r="AB138" s="167">
        <f t="shared" si="64"/>
        <v>3.9</v>
      </c>
    </row>
    <row r="139" spans="1:28">
      <c r="A139" s="172" t="str">
        <f>'Crisis Indicator Data'!A136</f>
        <v>Russia-Ukraine conflict</v>
      </c>
      <c r="B139" s="173" t="str">
        <f>'Crisis Indicator Data'!B136</f>
        <v>Conflict/ Violence,International Displacement</v>
      </c>
      <c r="C139" s="173" t="str">
        <f>'Crisis Indicator Data'!C136</f>
        <v>UKR002</v>
      </c>
      <c r="D139" s="173" t="str">
        <f>'Crisis Indicator Data'!D136</f>
        <v>Ukraine</v>
      </c>
      <c r="E139" s="174" t="str">
        <f>'Crisis Indicator Data'!E136</f>
        <v>UKR</v>
      </c>
      <c r="F139" s="168">
        <f>IF('Crisis Indicator Data'!F136="x","x",IF(LOG('Crisis Indicator Data'!F136)&lt;F$4,0,IF(LOG('Crisis Indicator Data'!F136)&gt;F$3,5,ROUND(5-(F$3-LOG('Crisis Indicator Data'!F136))/(F$3-F$4)*5,1))))</f>
        <v>4.5999999999999996</v>
      </c>
      <c r="G139" s="165">
        <f>IF('Crisis Indicator Data'!F136="x","x",IF(LEN(E139)&gt;3,('Crisis Indicator Data'!F136/VLOOKUP('Impact of the crisis'!$C139,'Regional Crises'!$B$1:$R$66,4,FALSE)),'Crisis Indicator Data'!F136/VLOOKUP('Impact of the crisis'!$E139,'Country Indicator Data'!$B$4:$P$300,15,FALSE)))</f>
        <v>1.0418156713841906</v>
      </c>
      <c r="H139" s="147">
        <f t="shared" si="52"/>
        <v>5</v>
      </c>
      <c r="I139" s="147">
        <f t="shared" si="53"/>
        <v>4.8</v>
      </c>
      <c r="J139" s="147">
        <f>IF('Crisis Indicator Data'!G136="x","x",IF(LOG('Crisis Indicator Data'!G136)&lt;J$4,0,IF(LOG('Crisis Indicator Data'!G136)&gt;J$3,5,ROUND(5-(J$3-LOG('Crisis Indicator Data'!G136))/(J$3-J$4)*5,1))))</f>
        <v>5</v>
      </c>
      <c r="K139" s="165">
        <f>IF('Crisis Indicator Data'!G136="x","x",IF(LEN(E139)&gt;3,('Crisis Indicator Data'!G136/VLOOKUP('Impact of the crisis'!$C139,'Regional Crises'!$B$1:$R$66,5,FALSE)),'Crisis Indicator Data'!G136/VLOOKUP('Impact of the crisis'!$E139,'Country Indicator Data'!$B$4:$P$300,14,FALSE)))</f>
        <v>1</v>
      </c>
      <c r="L139" s="147">
        <f t="shared" si="54"/>
        <v>5</v>
      </c>
      <c r="M139" s="147">
        <f t="shared" si="55"/>
        <v>5</v>
      </c>
      <c r="N139" s="147">
        <f t="shared" si="56"/>
        <v>4.9000000000000004</v>
      </c>
      <c r="O139" s="147">
        <f>IF('Crisis Indicator Data'!H136="x","x",IF('Crisis Indicator Data'!H136=0,0,IF(LOG('Crisis Indicator Data'!H136)&lt;O$4,0,IF(LOG('Crisis Indicator Data'!H136)&gt;O$3,5,ROUND(5-(O$3-LOG('Crisis Indicator Data'!H136))/(O$3-O$4)*5,1)))))</f>
        <v>4.5</v>
      </c>
      <c r="P139" s="165">
        <f>IF('Crisis Indicator Data'!H136="x","x",'Crisis Indicator Data'!H136/'Crisis Indicator Data'!G136)</f>
        <v>0.44777759463765726</v>
      </c>
      <c r="Q139" s="147">
        <f t="shared" si="57"/>
        <v>2.2000000000000002</v>
      </c>
      <c r="R139" s="147">
        <f t="shared" si="58"/>
        <v>3.35</v>
      </c>
      <c r="S139" s="147">
        <f>IF('Crisis Indicator Data'!I136="x","x",IF('Crisis Indicator Data'!I136=0,0,IF(LOG('Crisis Indicator Data'!I136)&lt;S$4,0,IF(LOG('Crisis Indicator Data'!I136)&gt;S$3,5,ROUND(5-(S$3-LOG('Crisis Indicator Data'!I136))/(S$3-S$4)*5,1)))))</f>
        <v>5</v>
      </c>
      <c r="T139" s="165">
        <f>IF('Crisis Indicator Data'!H136="x","x",IF('Crisis Indicator Data'!I136="x","x",'Crisis Indicator Data'!I136/'Crisis Indicator Data'!H136))</f>
        <v>0.90871165644171781</v>
      </c>
      <c r="U139" s="147">
        <f t="shared" si="59"/>
        <v>5</v>
      </c>
      <c r="V139" s="147">
        <f t="shared" si="60"/>
        <v>5</v>
      </c>
      <c r="W139" s="147">
        <f>IF('Crisis Indicator Data'!L136="x","x",IF('Crisis Indicator Data'!L136=0,0,IF(LOG('Crisis Indicator Data'!L136)&lt;W$4,0,IF(LOG('Crisis Indicator Data'!L136)&gt;W$3,5,ROUND(5-(W$3-LOG('Crisis Indicator Data'!L136))/(W$3-W$4)*5,1)))))</f>
        <v>4.3</v>
      </c>
      <c r="X139" s="166">
        <f>IF(OR('Crisis Indicator Data'!L136="x",'Crisis Indicator Data'!H136="x"),"x",'Crisis Indicator Data'!L136/'Crisis Indicator Data'!H136)</f>
        <v>5.9079754601226992E-5</v>
      </c>
      <c r="Y139" s="147">
        <f t="shared" si="61"/>
        <v>3</v>
      </c>
      <c r="Z139" s="147">
        <f t="shared" si="62"/>
        <v>3.7</v>
      </c>
      <c r="AA139" s="147">
        <f t="shared" si="63"/>
        <v>4.5</v>
      </c>
      <c r="AB139" s="167">
        <f t="shared" si="64"/>
        <v>4</v>
      </c>
    </row>
    <row r="140" spans="1:28">
      <c r="A140" s="172" t="str">
        <f>'Crisis Indicator Data'!A137</f>
        <v>Complex crisis in Venezuela</v>
      </c>
      <c r="B140" s="173" t="str">
        <f>'Crisis Indicator Data'!B137</f>
        <v>Political/economic crisis,Conflict/ Violence,International Displacement</v>
      </c>
      <c r="C140" s="173" t="str">
        <f>'Crisis Indicator Data'!C137</f>
        <v>VEN001</v>
      </c>
      <c r="D140" s="173" t="str">
        <f>'Crisis Indicator Data'!D137</f>
        <v>Venezuela</v>
      </c>
      <c r="E140" s="174" t="str">
        <f>'Crisis Indicator Data'!E137</f>
        <v>VEN</v>
      </c>
      <c r="F140" s="168">
        <f>IF('Crisis Indicator Data'!F137="x","x",IF(LOG('Crisis Indicator Data'!F137)&lt;F$4,0,IF(LOG('Crisis Indicator Data'!F137)&gt;F$3,5,ROUND(5-(F$3-LOG('Crisis Indicator Data'!F137))/(F$3-F$4)*5,1))))</f>
        <v>4.9000000000000004</v>
      </c>
      <c r="G140" s="165">
        <f>IF('Crisis Indicator Data'!F137="x","x",IF(LEN(E140)&gt;3,('Crisis Indicator Data'!F137/VLOOKUP('Impact of the crisis'!$C140,'Regional Crises'!$B$1:$R$66,4,FALSE)),'Crisis Indicator Data'!F137/VLOOKUP('Impact of the crisis'!$E140,'Country Indicator Data'!$B$4:$P$300,15,FALSE)))</f>
        <v>1</v>
      </c>
      <c r="H140" s="147">
        <f t="shared" si="52"/>
        <v>5</v>
      </c>
      <c r="I140" s="147">
        <f t="shared" si="53"/>
        <v>4.95</v>
      </c>
      <c r="J140" s="147">
        <f>IF('Crisis Indicator Data'!G137="x","x",IF(LOG('Crisis Indicator Data'!G137)&lt;J$4,0,IF(LOG('Crisis Indicator Data'!G137)&gt;J$3,5,ROUND(5-(J$3-LOG('Crisis Indicator Data'!G137))/(J$3-J$4)*5,1))))</f>
        <v>4.8</v>
      </c>
      <c r="K140" s="165">
        <f>IF('Crisis Indicator Data'!G137="x","x",IF(LEN(E140)&gt;3,('Crisis Indicator Data'!G137/VLOOKUP('Impact of the crisis'!$C140,'Regional Crises'!$B$1:$R$66,5,FALSE)),'Crisis Indicator Data'!G137/VLOOKUP('Impact of the crisis'!$E140,'Country Indicator Data'!$B$4:$P$300,14,FALSE)))</f>
        <v>1</v>
      </c>
      <c r="L140" s="147">
        <f t="shared" si="54"/>
        <v>5</v>
      </c>
      <c r="M140" s="147">
        <f t="shared" si="55"/>
        <v>4.9000000000000004</v>
      </c>
      <c r="N140" s="147">
        <f t="shared" si="56"/>
        <v>4.9000000000000004</v>
      </c>
      <c r="O140" s="147">
        <f>IF('Crisis Indicator Data'!H137="x","x",IF('Crisis Indicator Data'!H137=0,0,IF(LOG('Crisis Indicator Data'!H137)&lt;O$4,0,IF(LOG('Crisis Indicator Data'!H137)&gt;O$3,5,ROUND(5-(O$3-LOG('Crisis Indicator Data'!H137))/(O$3-O$4)*5,1)))))</f>
        <v>4.5999999999999996</v>
      </c>
      <c r="P140" s="165">
        <f>IF('Crisis Indicator Data'!H137="x","x",'Crisis Indicator Data'!H137/'Crisis Indicator Data'!G137)</f>
        <v>0.69</v>
      </c>
      <c r="Q140" s="147">
        <f t="shared" si="57"/>
        <v>3.4</v>
      </c>
      <c r="R140" s="147">
        <f t="shared" si="58"/>
        <v>4</v>
      </c>
      <c r="S140" s="147">
        <f>IF('Crisis Indicator Data'!I137="x","x",IF('Crisis Indicator Data'!I137=0,0,IF(LOG('Crisis Indicator Data'!I137)&lt;S$4,0,IF(LOG('Crisis Indicator Data'!I137)&gt;S$3,5,ROUND(5-(S$3-LOG('Crisis Indicator Data'!I137))/(S$3-S$4)*5,1)))))</f>
        <v>5</v>
      </c>
      <c r="T140" s="165">
        <f>IF('Crisis Indicator Data'!H137="x","x",IF('Crisis Indicator Data'!I137="x","x",'Crisis Indicator Data'!I137/'Crisis Indicator Data'!H137))</f>
        <v>0.42200117653350444</v>
      </c>
      <c r="U140" s="147">
        <f t="shared" si="59"/>
        <v>5</v>
      </c>
      <c r="V140" s="147">
        <f t="shared" si="60"/>
        <v>5</v>
      </c>
      <c r="W140" s="147">
        <f>IF('Crisis Indicator Data'!L137="x","x",IF('Crisis Indicator Data'!L137=0,0,IF(LOG('Crisis Indicator Data'!L137)&lt;W$4,0,IF(LOG('Crisis Indicator Data'!L137)&gt;W$3,5,ROUND(5-(W$3-LOG('Crisis Indicator Data'!L137))/(W$3-W$4)*5,1)))))</f>
        <v>3.4</v>
      </c>
      <c r="X140" s="166">
        <f>IF(OR('Crisis Indicator Data'!L137="x",'Crisis Indicator Data'!H137="x"),"x",'Crisis Indicator Data'!L137/'Crisis Indicator Data'!H137)</f>
        <v>1.1872292635969838E-5</v>
      </c>
      <c r="Y140" s="147">
        <f t="shared" si="61"/>
        <v>0.6</v>
      </c>
      <c r="Z140" s="147">
        <f t="shared" si="62"/>
        <v>2</v>
      </c>
      <c r="AA140" s="147">
        <f t="shared" si="63"/>
        <v>3.9</v>
      </c>
      <c r="AB140" s="167">
        <f t="shared" si="64"/>
        <v>4</v>
      </c>
    </row>
    <row r="141" spans="1:28">
      <c r="A141" s="172" t="str">
        <f>'Crisis Indicator Data'!A138</f>
        <v>Conflict in Yemen</v>
      </c>
      <c r="B141" s="173" t="str">
        <f>'Crisis Indicator Data'!B138</f>
        <v>Conflict/ Violence</v>
      </c>
      <c r="C141" s="173" t="str">
        <f>'Crisis Indicator Data'!C138</f>
        <v>YEM001</v>
      </c>
      <c r="D141" s="173" t="str">
        <f>'Crisis Indicator Data'!D138</f>
        <v>Yemen</v>
      </c>
      <c r="E141" s="174" t="str">
        <f>'Crisis Indicator Data'!E138</f>
        <v>YEM</v>
      </c>
      <c r="F141" s="168">
        <f>IF('Crisis Indicator Data'!F138="x","x",IF(LOG('Crisis Indicator Data'!F138)&lt;F$4,0,IF(LOG('Crisis Indicator Data'!F138)&gt;F$3,5,ROUND(5-(F$3-LOG('Crisis Indicator Data'!F138))/(F$3-F$4)*5,1))))</f>
        <v>4.5</v>
      </c>
      <c r="G141" s="165">
        <f>IF('Crisis Indicator Data'!F138="x","x",IF(LEN(E141)&gt;3,('Crisis Indicator Data'!F138/VLOOKUP('Impact of the crisis'!$C141,'Regional Crises'!$B$1:$R$66,4,FALSE)),'Crisis Indicator Data'!F138/VLOOKUP('Impact of the crisis'!$E141,'Country Indicator Data'!$B$4:$P$300,15,FALSE)))</f>
        <v>1</v>
      </c>
      <c r="H141" s="147">
        <f t="shared" si="52"/>
        <v>5</v>
      </c>
      <c r="I141" s="147">
        <f t="shared" si="53"/>
        <v>4.75</v>
      </c>
      <c r="J141" s="147">
        <f>IF('Crisis Indicator Data'!G138="x","x",IF(LOG('Crisis Indicator Data'!G138)&lt;J$4,0,IF(LOG('Crisis Indicator Data'!G138)&gt;J$3,5,ROUND(5-(J$3-LOG('Crisis Indicator Data'!G138))/(J$3-J$4)*5,1))))</f>
        <v>5</v>
      </c>
      <c r="K141" s="165">
        <f>IF('Crisis Indicator Data'!G138="x","x",IF(LEN(E141)&gt;3,('Crisis Indicator Data'!G138/VLOOKUP('Impact of the crisis'!$C141,'Regional Crises'!$B$1:$R$66,5,FALSE)),'Crisis Indicator Data'!G138/VLOOKUP('Impact of the crisis'!$E141,'Country Indicator Data'!$B$4:$P$300,14,FALSE)))</f>
        <v>1</v>
      </c>
      <c r="L141" s="147">
        <f t="shared" si="54"/>
        <v>5</v>
      </c>
      <c r="M141" s="147">
        <f t="shared" si="55"/>
        <v>5</v>
      </c>
      <c r="N141" s="147">
        <f t="shared" si="56"/>
        <v>4.9000000000000004</v>
      </c>
      <c r="O141" s="147">
        <f>IF('Crisis Indicator Data'!H138="x","x",IF('Crisis Indicator Data'!H138=0,0,IF(LOG('Crisis Indicator Data'!H138)&lt;O$4,0,IF(LOG('Crisis Indicator Data'!H138)&gt;O$3,5,ROUND(5-(O$3-LOG('Crisis Indicator Data'!H138))/(O$3-O$4)*5,1)))))</f>
        <v>5</v>
      </c>
      <c r="P141" s="165">
        <f>IF('Crisis Indicator Data'!H138="x","x",'Crisis Indicator Data'!H138/'Crisis Indicator Data'!G138)</f>
        <v>1</v>
      </c>
      <c r="Q141" s="147">
        <f t="shared" si="57"/>
        <v>5</v>
      </c>
      <c r="R141" s="147">
        <f t="shared" si="58"/>
        <v>5</v>
      </c>
      <c r="S141" s="147">
        <f>IF('Crisis Indicator Data'!I138="x","x",IF('Crisis Indicator Data'!I138=0,0,IF(LOG('Crisis Indicator Data'!I138)&lt;S$4,0,IF(LOG('Crisis Indicator Data'!I138)&gt;S$3,5,ROUND(5-(S$3-LOG('Crisis Indicator Data'!I138))/(S$3-S$4)*5,1)))))</f>
        <v>5</v>
      </c>
      <c r="T141" s="165">
        <f>IF('Crisis Indicator Data'!H138="x","x",IF('Crisis Indicator Data'!I138="x","x",'Crisis Indicator Data'!I138/'Crisis Indicator Data'!H138))</f>
        <v>0.18318051575931232</v>
      </c>
      <c r="U141" s="147">
        <f t="shared" si="59"/>
        <v>5</v>
      </c>
      <c r="V141" s="147">
        <f t="shared" si="60"/>
        <v>5</v>
      </c>
      <c r="W141" s="147">
        <f>IF('Crisis Indicator Data'!L138="x","x",IF('Crisis Indicator Data'!L138=0,0,IF(LOG('Crisis Indicator Data'!L138)&lt;W$4,0,IF(LOG('Crisis Indicator Data'!L138)&gt;W$3,5,ROUND(5-(W$3-LOG('Crisis Indicator Data'!L138))/(W$3-W$4)*5,1)))))</f>
        <v>4.4000000000000004</v>
      </c>
      <c r="X141" s="166">
        <f>IF(OR('Crisis Indicator Data'!L138="x",'Crisis Indicator Data'!H138="x"),"x",'Crisis Indicator Data'!L138/'Crisis Indicator Data'!H138)</f>
        <v>3.189111747851003E-5</v>
      </c>
      <c r="Y141" s="147">
        <f t="shared" si="61"/>
        <v>1.6</v>
      </c>
      <c r="Z141" s="147">
        <f t="shared" si="62"/>
        <v>3</v>
      </c>
      <c r="AA141" s="147">
        <f t="shared" si="63"/>
        <v>4.2</v>
      </c>
      <c r="AB141" s="167">
        <f t="shared" si="64"/>
        <v>4.5999999999999996</v>
      </c>
    </row>
    <row r="142" spans="1:28">
      <c r="A142" s="172" t="str">
        <f>'Crisis Indicator Data'!A139</f>
        <v>Mixed migration flows in Yemen</v>
      </c>
      <c r="B142" s="173" t="str">
        <f>'Crisis Indicator Data'!B139</f>
        <v>International Displacement</v>
      </c>
      <c r="C142" s="173" t="str">
        <f>'Crisis Indicator Data'!C139</f>
        <v>YEM002</v>
      </c>
      <c r="D142" s="173" t="str">
        <f>'Crisis Indicator Data'!D139</f>
        <v>Yemen</v>
      </c>
      <c r="E142" s="174" t="str">
        <f>'Crisis Indicator Data'!E139</f>
        <v>YEM</v>
      </c>
      <c r="F142" s="168">
        <f>IF('Crisis Indicator Data'!F139="x","x",IF(LOG('Crisis Indicator Data'!F139)&lt;F$4,0,IF(LOG('Crisis Indicator Data'!F139)&gt;F$3,5,ROUND(5-(F$3-LOG('Crisis Indicator Data'!F139))/(F$3-F$4)*5,1))))</f>
        <v>3.6</v>
      </c>
      <c r="G142" s="165">
        <f>IF('Crisis Indicator Data'!F139="x","x",IF(LEN(E142)&gt;3,('Crisis Indicator Data'!F139/VLOOKUP('Impact of the crisis'!$C142,'Regional Crises'!$B$1:$R$66,4,FALSE)),'Crisis Indicator Data'!F139/VLOOKUP('Impact of the crisis'!$E142,'Country Indicator Data'!$B$4:$P$300,15,FALSE)))</f>
        <v>0.2792772316608898</v>
      </c>
      <c r="H142" s="147">
        <f t="shared" si="52"/>
        <v>1.3</v>
      </c>
      <c r="I142" s="147">
        <f t="shared" si="53"/>
        <v>2.4500000000000002</v>
      </c>
      <c r="J142" s="147">
        <f>IF('Crisis Indicator Data'!G139="x","x",IF(LOG('Crisis Indicator Data'!G139)&lt;J$4,0,IF(LOG('Crisis Indicator Data'!G139)&gt;J$3,5,ROUND(5-(J$3-LOG('Crisis Indicator Data'!G139))/(J$3-J$4)*5,1))))</f>
        <v>2.1</v>
      </c>
      <c r="K142" s="165">
        <f>IF('Crisis Indicator Data'!G139="x","x",IF(LEN(E142)&gt;3,('Crisis Indicator Data'!G139/VLOOKUP('Impact of the crisis'!$C142,'Regional Crises'!$B$1:$R$66,5,FALSE)),'Crisis Indicator Data'!G139/VLOOKUP('Impact of the crisis'!$E142,'Country Indicator Data'!$B$4:$P$300,14,FALSE)))</f>
        <v>0.11951289398280802</v>
      </c>
      <c r="L142" s="147">
        <f t="shared" si="54"/>
        <v>0.6</v>
      </c>
      <c r="M142" s="147">
        <f t="shared" si="55"/>
        <v>1.35</v>
      </c>
      <c r="N142" s="147">
        <f t="shared" si="56"/>
        <v>1.9</v>
      </c>
      <c r="O142" s="147">
        <f>IF('Crisis Indicator Data'!H139="x","x",IF('Crisis Indicator Data'!H139=0,0,IF(LOG('Crisis Indicator Data'!H139)&lt;O$4,0,IF(LOG('Crisis Indicator Data'!H139)&gt;O$3,5,ROUND(5-(O$3-LOG('Crisis Indicator Data'!H139))/(O$3-O$4)*5,1)))))</f>
        <v>1.3</v>
      </c>
      <c r="P142" s="165">
        <f>IF('Crisis Indicator Data'!H139="x","x",'Crisis Indicator Data'!H139/'Crisis Indicator Data'!G139)</f>
        <v>4.6511627906976744E-2</v>
      </c>
      <c r="Q142" s="147">
        <f t="shared" si="57"/>
        <v>0.2</v>
      </c>
      <c r="R142" s="147">
        <f t="shared" si="58"/>
        <v>0.75</v>
      </c>
      <c r="S142" s="147">
        <f>IF('Crisis Indicator Data'!I139="x","x",IF('Crisis Indicator Data'!I139=0,0,IF(LOG('Crisis Indicator Data'!I139)&lt;S$4,0,IF(LOG('Crisis Indicator Data'!I139)&gt;S$3,5,ROUND(5-(S$3-LOG('Crisis Indicator Data'!I139))/(S$3-S$4)*5,1)))))</f>
        <v>3.3</v>
      </c>
      <c r="T142" s="165">
        <f>IF('Crisis Indicator Data'!H139="x","x",IF('Crisis Indicator Data'!I139="x","x",'Crisis Indicator Data'!I139/'Crisis Indicator Data'!H139))</f>
        <v>1</v>
      </c>
      <c r="U142" s="147">
        <f t="shared" si="59"/>
        <v>5</v>
      </c>
      <c r="V142" s="147">
        <f t="shared" si="60"/>
        <v>4.2</v>
      </c>
      <c r="W142" s="147">
        <f>IF('Crisis Indicator Data'!L139="x","x",IF('Crisis Indicator Data'!L139=0,0,IF(LOG('Crisis Indicator Data'!L139)&lt;W$4,0,IF(LOG('Crisis Indicator Data'!L139)&gt;W$3,5,ROUND(5-(W$3-LOG('Crisis Indicator Data'!L139))/(W$3-W$4)*5,1)))))</f>
        <v>3.3</v>
      </c>
      <c r="X142" s="166">
        <f>IF(OR('Crisis Indicator Data'!L139="x",'Crisis Indicator Data'!H139="x"),"x",'Crisis Indicator Data'!L139/'Crisis Indicator Data'!H139)</f>
        <v>1.0824742268041238E-3</v>
      </c>
      <c r="Y142" s="147">
        <f t="shared" si="61"/>
        <v>5</v>
      </c>
      <c r="Z142" s="147">
        <f t="shared" si="62"/>
        <v>4.2</v>
      </c>
      <c r="AA142" s="147">
        <f t="shared" si="63"/>
        <v>4.2</v>
      </c>
      <c r="AB142" s="167">
        <f t="shared" si="64"/>
        <v>2.9</v>
      </c>
    </row>
    <row r="143" spans="1:28">
      <c r="A143" s="172" t="str">
        <f>'Crisis Indicator Data'!A140</f>
        <v>Drought in Zambia</v>
      </c>
      <c r="B143" s="173" t="str">
        <f>'Crisis Indicator Data'!B140</f>
        <v>Drought/drier conditions</v>
      </c>
      <c r="C143" s="173" t="str">
        <f>'Crisis Indicator Data'!C140</f>
        <v>ZMB002</v>
      </c>
      <c r="D143" s="173" t="str">
        <f>'Crisis Indicator Data'!D140</f>
        <v>Zambia</v>
      </c>
      <c r="E143" s="174" t="str">
        <f>'Crisis Indicator Data'!E140</f>
        <v>ZMB</v>
      </c>
      <c r="F143" s="168">
        <f>IF('Crisis Indicator Data'!F140="x","x",IF(LOG('Crisis Indicator Data'!F140)&lt;F$4,0,IF(LOG('Crisis Indicator Data'!F140)&gt;F$3,5,ROUND(5-(F$3-LOG('Crisis Indicator Data'!F140))/(F$3-F$4)*5,1))))</f>
        <v>4.8</v>
      </c>
      <c r="G143" s="165">
        <f>IF('Crisis Indicator Data'!F140="x","x",IF(LEN(E143)&gt;3,('Crisis Indicator Data'!F140/VLOOKUP('Impact of the crisis'!$C143,'Regional Crises'!$B$1:$R$66,4,FALSE)),'Crisis Indicator Data'!F140/VLOOKUP('Impact of the crisis'!$E143,'Country Indicator Data'!$B$4:$P$300,15,FALSE)))</f>
        <v>1.0124134034625163</v>
      </c>
      <c r="H143" s="147">
        <f t="shared" si="52"/>
        <v>5</v>
      </c>
      <c r="I143" s="147">
        <f t="shared" si="53"/>
        <v>4.9000000000000004</v>
      </c>
      <c r="J143" s="147">
        <f>IF('Crisis Indicator Data'!G140="x","x",IF(LOG('Crisis Indicator Data'!G140)&lt;J$4,0,IF(LOG('Crisis Indicator Data'!G140)&gt;J$3,5,ROUND(5-(J$3-LOG('Crisis Indicator Data'!G140))/(J$3-J$4)*5,1))))</f>
        <v>4.2</v>
      </c>
      <c r="K143" s="165">
        <f>IF('Crisis Indicator Data'!G140="x","x",IF(LEN(E143)&gt;3,('Crisis Indicator Data'!G140/VLOOKUP('Impact of the crisis'!$C143,'Regional Crises'!$B$1:$R$66,5,FALSE)),'Crisis Indicator Data'!G140/VLOOKUP('Impact of the crisis'!$E143,'Country Indicator Data'!$B$4:$P$300,14,FALSE)))</f>
        <v>0.8161896448752699</v>
      </c>
      <c r="L143" s="147">
        <f t="shared" si="54"/>
        <v>4.0999999999999996</v>
      </c>
      <c r="M143" s="147">
        <f t="shared" si="55"/>
        <v>4.1500000000000004</v>
      </c>
      <c r="N143" s="147">
        <f t="shared" si="56"/>
        <v>4.5999999999999996</v>
      </c>
      <c r="O143" s="147">
        <f>IF('Crisis Indicator Data'!H140="x","x",IF('Crisis Indicator Data'!H140=0,0,IF(LOG('Crisis Indicator Data'!H140)&lt;O$4,0,IF(LOG('Crisis Indicator Data'!H140)&gt;O$3,5,ROUND(5-(O$3-LOG('Crisis Indicator Data'!H140))/(O$3-O$4)*5,1)))))</f>
        <v>4.4000000000000004</v>
      </c>
      <c r="P143" s="165">
        <f>IF('Crisis Indicator Data'!H140="x","x",'Crisis Indicator Data'!H140/'Crisis Indicator Data'!G140)</f>
        <v>0.75166047506473044</v>
      </c>
      <c r="Q143" s="147">
        <f t="shared" si="57"/>
        <v>3.7</v>
      </c>
      <c r="R143" s="147">
        <f t="shared" si="58"/>
        <v>4.0500000000000007</v>
      </c>
      <c r="S143" s="147">
        <f>IF('Crisis Indicator Data'!I140="x","x",IF('Crisis Indicator Data'!I140=0,0,IF(LOG('Crisis Indicator Data'!I140)&lt;S$4,0,IF(LOG('Crisis Indicator Data'!I140)&gt;S$3,5,ROUND(5-(S$3-LOG('Crisis Indicator Data'!I140))/(S$3-S$4)*5,1)))))</f>
        <v>3.3</v>
      </c>
      <c r="T143" s="165">
        <f>IF('Crisis Indicator Data'!H140="x","x",IF('Crisis Indicator Data'!I140="x","x",'Crisis Indicator Data'!I140/'Crisis Indicator Data'!H140))</f>
        <v>1.5126553841545605E-2</v>
      </c>
      <c r="U143" s="147">
        <f t="shared" si="59"/>
        <v>0.5</v>
      </c>
      <c r="V143" s="147">
        <f t="shared" si="60"/>
        <v>1.9</v>
      </c>
      <c r="W143" s="147" t="str">
        <f>IF('Crisis Indicator Data'!L140="x","x",IF('Crisis Indicator Data'!L140=0,0,IF(LOG('Crisis Indicator Data'!L140)&lt;W$4,0,IF(LOG('Crisis Indicator Data'!L140)&gt;W$3,5,ROUND(5-(W$3-LOG('Crisis Indicator Data'!L140))/(W$3-W$4)*5,1)))))</f>
        <v>x</v>
      </c>
      <c r="X143" s="166" t="str">
        <f>IF(OR('Crisis Indicator Data'!L140="x",'Crisis Indicator Data'!H140="x"),"x",'Crisis Indicator Data'!L140/'Crisis Indicator Data'!H140)</f>
        <v>x</v>
      </c>
      <c r="Y143" s="147" t="str">
        <f t="shared" si="61"/>
        <v>x</v>
      </c>
      <c r="Z143" s="147" t="str">
        <f t="shared" si="62"/>
        <v>x</v>
      </c>
      <c r="AA143" s="147">
        <f t="shared" si="63"/>
        <v>1.9</v>
      </c>
      <c r="AB143" s="167">
        <f t="shared" si="64"/>
        <v>3.2</v>
      </c>
    </row>
    <row r="144" spans="1:28">
      <c r="A144" s="175" t="str">
        <f>'Crisis Indicator Data'!A141</f>
        <v>Complex crisis in Zimbabwe</v>
      </c>
      <c r="B144" s="176" t="str">
        <f>'Crisis Indicator Data'!B141</f>
        <v>Drought/drier conditions</v>
      </c>
      <c r="C144" s="176" t="str">
        <f>'Crisis Indicator Data'!C141</f>
        <v>ZWE001</v>
      </c>
      <c r="D144" s="176" t="str">
        <f>'Crisis Indicator Data'!D141</f>
        <v>Zimbabwe</v>
      </c>
      <c r="E144" s="177" t="str">
        <f>'Crisis Indicator Data'!E141</f>
        <v>ZWE</v>
      </c>
      <c r="F144" s="168">
        <f>IF('Crisis Indicator Data'!F141="x","x",IF(LOG('Crisis Indicator Data'!F141)&lt;F$4,0,IF(LOG('Crisis Indicator Data'!F141)&gt;F$3,5,ROUND(5-(F$3-LOG('Crisis Indicator Data'!F141))/(F$3-F$4)*5,1))))</f>
        <v>4.3</v>
      </c>
      <c r="G144" s="165">
        <f>IF('Crisis Indicator Data'!F141="x","x",IF(LEN(E144)&gt;3,('Crisis Indicator Data'!F141/VLOOKUP('Impact of the crisis'!$C144,'Regional Crises'!$B$1:$R$66,4,FALSE)),'Crisis Indicator Data'!F141/VLOOKUP('Impact of the crisis'!$E144,'Country Indicator Data'!$B$4:$P$300,15,FALSE)))</f>
        <v>1</v>
      </c>
      <c r="H144" s="147">
        <f t="shared" si="52"/>
        <v>5</v>
      </c>
      <c r="I144" s="147">
        <f t="shared" si="53"/>
        <v>4.6500000000000004</v>
      </c>
      <c r="J144" s="147">
        <f>IF('Crisis Indicator Data'!G141="x","x",IF(LOG('Crisis Indicator Data'!G141)&lt;J$4,0,IF(LOG('Crisis Indicator Data'!G141)&gt;J$3,5,ROUND(5-(J$3-LOG('Crisis Indicator Data'!G141))/(J$3-J$4)*5,1))))</f>
        <v>4.0999999999999996</v>
      </c>
      <c r="K144" s="165">
        <f>IF('Crisis Indicator Data'!G141="x","x",IF(LEN(E144)&gt;3,('Crisis Indicator Data'!G141/VLOOKUP('Impact of the crisis'!$C144,'Regional Crises'!$B$1:$R$66,5,FALSE)),'Crisis Indicator Data'!G141/VLOOKUP('Impact of the crisis'!$E144,'Country Indicator Data'!$B$4:$P$300,14,FALSE)))</f>
        <v>1</v>
      </c>
      <c r="L144" s="147">
        <f t="shared" si="54"/>
        <v>5</v>
      </c>
      <c r="M144" s="147">
        <f t="shared" si="55"/>
        <v>4.55</v>
      </c>
      <c r="N144" s="147">
        <f t="shared" si="56"/>
        <v>4.5999999999999996</v>
      </c>
      <c r="O144" s="147">
        <f>IF('Crisis Indicator Data'!H141="x","x",IF('Crisis Indicator Data'!H141=0,0,IF(LOG('Crisis Indicator Data'!H141)&lt;O$4,0,IF(LOG('Crisis Indicator Data'!H141)&gt;O$3,5,ROUND(5-(O$3-LOG('Crisis Indicator Data'!H141))/(O$3-O$4)*5,1)))))</f>
        <v>4.5</v>
      </c>
      <c r="P144" s="165">
        <f>IF('Crisis Indicator Data'!H141="x","x",'Crisis Indicator Data'!H141/'Crisis Indicator Data'!G141)</f>
        <v>1</v>
      </c>
      <c r="Q144" s="147">
        <f t="shared" si="57"/>
        <v>5</v>
      </c>
      <c r="R144" s="147">
        <f t="shared" si="58"/>
        <v>4.75</v>
      </c>
      <c r="S144" s="147">
        <f>IF('Crisis Indicator Data'!I141="x","x",IF('Crisis Indicator Data'!I141=0,0,IF(LOG('Crisis Indicator Data'!I141)&lt;S$4,0,IF(LOG('Crisis Indicator Data'!I141)&gt;S$3,5,ROUND(5-(S$3-LOG('Crisis Indicator Data'!I141))/(S$3-S$4)*5,1)))))</f>
        <v>3.3</v>
      </c>
      <c r="T144" s="165">
        <f>IF('Crisis Indicator Data'!H141="x","x",IF('Crisis Indicator Data'!I141="x","x",'Crisis Indicator Data'!I141/'Crisis Indicator Data'!H141))</f>
        <v>1.2623718366621229E-2</v>
      </c>
      <c r="U144" s="147">
        <f t="shared" si="59"/>
        <v>0.4</v>
      </c>
      <c r="V144" s="147">
        <f t="shared" si="60"/>
        <v>1.9</v>
      </c>
      <c r="W144" s="147">
        <f>IF('Crisis Indicator Data'!L141="x","x",IF('Crisis Indicator Data'!L141=0,0,IF(LOG('Crisis Indicator Data'!L141)&lt;W$4,0,IF(LOG('Crisis Indicator Data'!L141)&gt;W$3,5,ROUND(5-(W$3-LOG('Crisis Indicator Data'!L141))/(W$3-W$4)*5,1)))))</f>
        <v>4.0999999999999996</v>
      </c>
      <c r="X144" s="166">
        <f>IF(OR('Crisis Indicator Data'!L141="x",'Crisis Indicator Data'!H141="x"),"x",'Crisis Indicator Data'!L141/'Crisis Indicator Data'!H141)</f>
        <v>4.344218574053221E-5</v>
      </c>
      <c r="Y144" s="147">
        <f t="shared" si="61"/>
        <v>2.2000000000000002</v>
      </c>
      <c r="Z144" s="147">
        <f t="shared" si="62"/>
        <v>3.2</v>
      </c>
      <c r="AA144" s="147">
        <f t="shared" si="63"/>
        <v>2.6</v>
      </c>
      <c r="AB144" s="167">
        <f t="shared" si="64"/>
        <v>3.9</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44"/>
  <sheetViews>
    <sheetView workbookViewId="0">
      <selection activeCell="Q300" sqref="Q300"/>
    </sheetView>
  </sheetViews>
  <sheetFormatPr defaultColWidth="9.42578125" defaultRowHeight="15"/>
  <cols>
    <col min="1" max="1" width="36.42578125" customWidth="1"/>
    <col min="2" max="2" width="26" bestFit="1" customWidth="1"/>
    <col min="3" max="3" width="10.42578125" bestFit="1" customWidth="1"/>
    <col min="4" max="4" width="13.42578125" customWidth="1"/>
    <col min="5" max="5" width="11" customWidth="1"/>
    <col min="6" max="18" width="10" style="244" customWidth="1"/>
  </cols>
  <sheetData>
    <row r="1" spans="1:18" ht="15" customHeight="1" thickBot="1">
      <c r="A1" s="297"/>
      <c r="B1" s="294"/>
      <c r="C1" s="294"/>
      <c r="D1" s="294"/>
      <c r="E1" s="294"/>
      <c r="F1" s="295"/>
      <c r="G1" s="295"/>
      <c r="H1" s="295"/>
      <c r="I1" s="295"/>
      <c r="J1" s="295"/>
      <c r="K1" s="295"/>
      <c r="L1" s="295"/>
      <c r="M1" s="295"/>
      <c r="N1" s="295"/>
      <c r="O1" s="295"/>
      <c r="P1" s="295"/>
      <c r="Q1" s="295"/>
      <c r="R1" s="295"/>
    </row>
    <row r="2" spans="1:18" s="24" customFormat="1" ht="110.85" customHeight="1" thickBot="1">
      <c r="A2" s="3"/>
      <c r="B2" s="3"/>
      <c r="C2" s="15"/>
      <c r="D2" s="15"/>
      <c r="E2" s="15"/>
      <c r="F2" s="99" t="s">
        <v>7941</v>
      </c>
      <c r="G2" s="99" t="s">
        <v>7942</v>
      </c>
      <c r="H2" s="99" t="s">
        <v>7943</v>
      </c>
      <c r="I2" s="99" t="s">
        <v>7944</v>
      </c>
      <c r="J2" s="100" t="s">
        <v>7945</v>
      </c>
      <c r="K2" s="98" t="s">
        <v>2014</v>
      </c>
      <c r="L2" s="101" t="s">
        <v>7946</v>
      </c>
      <c r="M2" s="101" t="s">
        <v>7947</v>
      </c>
      <c r="N2" s="101" t="s">
        <v>7948</v>
      </c>
      <c r="O2" s="101" t="s">
        <v>7949</v>
      </c>
      <c r="P2" s="101" t="s">
        <v>7950</v>
      </c>
      <c r="Q2" s="98" t="s">
        <v>7906</v>
      </c>
      <c r="R2" s="97" t="s">
        <v>7904</v>
      </c>
    </row>
    <row r="3" spans="1:18">
      <c r="A3" s="1"/>
      <c r="B3" s="1"/>
      <c r="C3" s="15"/>
      <c r="D3" s="15"/>
      <c r="E3" s="8" t="s">
        <v>7938</v>
      </c>
      <c r="F3" s="79"/>
      <c r="G3" s="79"/>
      <c r="H3" s="79"/>
      <c r="I3" s="79"/>
      <c r="J3" s="79"/>
      <c r="K3" s="80">
        <v>7</v>
      </c>
      <c r="L3" s="35">
        <v>0.05</v>
      </c>
      <c r="M3" s="35">
        <v>0.05</v>
      </c>
      <c r="N3" s="35">
        <v>0.05</v>
      </c>
      <c r="O3" s="35">
        <v>0.05</v>
      </c>
      <c r="P3" s="35">
        <v>0.05</v>
      </c>
      <c r="Q3" s="79"/>
      <c r="R3" s="79"/>
    </row>
    <row r="4" spans="1:18">
      <c r="A4" s="1"/>
      <c r="B4" s="1"/>
      <c r="C4" s="15"/>
      <c r="D4" s="15"/>
      <c r="E4" s="8" t="s">
        <v>7939</v>
      </c>
      <c r="F4" s="79"/>
      <c r="G4" s="79"/>
      <c r="H4" s="79"/>
      <c r="I4" s="79"/>
      <c r="J4" s="79"/>
      <c r="K4" s="80">
        <v>4</v>
      </c>
      <c r="L4" s="79"/>
      <c r="M4" s="79"/>
      <c r="N4" s="79"/>
      <c r="O4" s="79"/>
      <c r="P4" s="79"/>
      <c r="Q4" s="79"/>
      <c r="R4" s="79"/>
    </row>
    <row r="5" spans="1:18">
      <c r="A5" s="29" t="s">
        <v>7892</v>
      </c>
      <c r="B5" s="29" t="s">
        <v>7897</v>
      </c>
      <c r="C5" s="29" t="s">
        <v>7894</v>
      </c>
      <c r="D5" s="29" t="s">
        <v>7895</v>
      </c>
      <c r="E5" s="30" t="s">
        <v>7940</v>
      </c>
      <c r="F5" s="31"/>
      <c r="G5" s="32"/>
      <c r="H5" s="31"/>
      <c r="I5" s="33"/>
      <c r="J5" s="31"/>
      <c r="K5" s="31"/>
      <c r="L5" s="31"/>
      <c r="M5" s="31"/>
      <c r="N5" s="31"/>
      <c r="O5" s="31"/>
      <c r="P5" s="31"/>
      <c r="Q5" s="31"/>
      <c r="R5" s="31"/>
    </row>
    <row r="6" spans="1:18">
      <c r="A6" s="169" t="str">
        <f>'Crisis Indicator Data'!A3</f>
        <v>Complex crisis in Afghanistan</v>
      </c>
      <c r="B6" s="170" t="str">
        <f>'Crisis Indicator Data'!B3</f>
        <v>Conflict/ Violence,Drought/drier conditions,Political/economic crisis</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23.111999999999998</v>
      </c>
      <c r="H6" s="181">
        <f>IF('Crisis Indicator Data'!S3="x","x",('Crisis Indicator Data'!S3/1000000))</f>
        <v>16.553000000000001</v>
      </c>
      <c r="I6" s="181">
        <f>IF('Crisis Indicator Data'!T3="x","x",('Crisis Indicator Data'!T3/1000000))</f>
        <v>6.335</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0.50243478260869567</v>
      </c>
      <c r="N6" s="165">
        <f>IF(H6="x","x",(H6*1000000/VLOOKUP($C6,'Crisis Indicator Data'!$C$3:$H$198,5,FALSE)))</f>
        <v>0.35984782608695653</v>
      </c>
      <c r="O6" s="165">
        <f>IF(I6="x","x",(I6*1000000/VLOOKUP($C6,'Crisis Indicator Data'!$C$3:$H$198,5,FALSE)))</f>
        <v>0.13771739130434782</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c r="A7" s="169" t="str">
        <f>'Crisis Indicator Data'!A4</f>
        <v>Drought in South-West Angola</v>
      </c>
      <c r="B7" s="170" t="str">
        <f>'Crisis Indicator Data'!B4</f>
        <v>Drought/drier conditions</v>
      </c>
      <c r="C7" s="170" t="str">
        <f>'Crisis Indicator Data'!C4</f>
        <v>AGO002</v>
      </c>
      <c r="D7" s="170" t="str">
        <f>'Crisis Indicator Data'!D4</f>
        <v>Angola</v>
      </c>
      <c r="E7" s="170" t="str">
        <f>'Crisis Indicator Data'!E4</f>
        <v>AGO</v>
      </c>
      <c r="F7" s="181">
        <f>IF('Crisis Indicator Data'!Q4="x","x",('Crisis Indicator Data'!Q4/1000000))</f>
        <v>0.48299999999999998</v>
      </c>
      <c r="G7" s="181">
        <f>IF('Crisis Indicator Data'!R4="x","x",('Crisis Indicator Data'!R4/1000000))</f>
        <v>0.68300000000000005</v>
      </c>
      <c r="H7" s="181">
        <f>IF('Crisis Indicator Data'!S4="x","x",('Crisis Indicator Data'!S4/1000000))</f>
        <v>1.167</v>
      </c>
      <c r="I7" s="181">
        <f>IF('Crisis Indicator Data'!T4="x","x",('Crisis Indicator Data'!T4/1000000))</f>
        <v>0.41699999999999998</v>
      </c>
      <c r="J7" s="181">
        <f>IF('Crisis Indicator Data'!U4="x","x",('Crisis Indicator Data'!U4/1000000))</f>
        <v>0</v>
      </c>
      <c r="K7" s="168">
        <f t="shared" si="0"/>
        <v>3.7</v>
      </c>
      <c r="L7" s="165">
        <f>IF(F7="x","x",(F7*1000000/VLOOKUP($C7,'Crisis Indicator Data'!$C$3:$H$198,5,FALSE)))</f>
        <v>0.17563636363636365</v>
      </c>
      <c r="M7" s="165">
        <f>IF(G7="x","x",(G7*1000000/VLOOKUP($C7,'Crisis Indicator Data'!$C$3:$H$198,5,FALSE)))</f>
        <v>0.24836363636363637</v>
      </c>
      <c r="N7" s="165">
        <f>IF(H7="x","x",(H7*1000000/VLOOKUP($C7,'Crisis Indicator Data'!$C$3:$H$198,5,FALSE)))</f>
        <v>0.42436363636363639</v>
      </c>
      <c r="O7" s="165">
        <f>IF(I7="x","x",(I7*1000000/VLOOKUP($C7,'Crisis Indicator Data'!$C$3:$H$198,5,FALSE)))</f>
        <v>0.15163636363636362</v>
      </c>
      <c r="P7" s="165">
        <f>IF(J7="x","x",(J7*1000000/VLOOKUP($C7,'Crisis Indicator Data'!$C$3:$H$198,5,FALSE)))</f>
        <v>0</v>
      </c>
      <c r="Q7" s="147">
        <f t="shared" si="1"/>
        <v>4</v>
      </c>
      <c r="R7" s="147">
        <f t="shared" si="2"/>
        <v>3.85</v>
      </c>
    </row>
    <row r="8" spans="1:18">
      <c r="A8" s="169" t="str">
        <f>'Crisis Indicator Data'!A5</f>
        <v>Complex in Burundi</v>
      </c>
      <c r="B8" s="170" t="str">
        <f>'Crisis Indicator Data'!B5</f>
        <v>International Displacement</v>
      </c>
      <c r="C8" s="170" t="str">
        <f>'Crisis Indicator Data'!C5</f>
        <v>BDI001</v>
      </c>
      <c r="D8" s="170" t="str">
        <f>'Crisis Indicator Data'!D5</f>
        <v>Burundi</v>
      </c>
      <c r="E8" s="170" t="str">
        <f>'Crisis Indicator Data'!E5</f>
        <v>BDI</v>
      </c>
      <c r="F8" s="181">
        <f>IF('Crisis Indicator Data'!Q5="x","x",('Crisis Indicator Data'!Q5/1000000))</f>
        <v>5.1509999999999998</v>
      </c>
      <c r="G8" s="181">
        <f>IF('Crisis Indicator Data'!R5="x","x",('Crisis Indicator Data'!R5/1000000))</f>
        <v>5.9249999999999998</v>
      </c>
      <c r="H8" s="181">
        <f>IF('Crisis Indicator Data'!S5="x","x",('Crisis Indicator Data'!S5/1000000))</f>
        <v>1.212</v>
      </c>
      <c r="I8" s="181">
        <f>IF('Crisis Indicator Data'!T5="x","x",('Crisis Indicator Data'!T5/1000000))</f>
        <v>0</v>
      </c>
      <c r="J8" s="181">
        <f>IF('Crisis Indicator Data'!U5="x","x",('Crisis Indicator Data'!U5/1000000))</f>
        <v>0</v>
      </c>
      <c r="K8" s="168">
        <f t="shared" si="0"/>
        <v>3.5</v>
      </c>
      <c r="L8" s="165">
        <f>IF(F8="x","x",(F8*1000000/VLOOKUP($C8,'Crisis Indicator Data'!$C$3:$H$198,5,FALSE)))</f>
        <v>0.4191553421759297</v>
      </c>
      <c r="M8" s="165">
        <f>IF(G8="x","x",(G8*1000000/VLOOKUP($C8,'Crisis Indicator Data'!$C$3:$H$198,5,FALSE)))</f>
        <v>0.48213849784359997</v>
      </c>
      <c r="N8" s="165">
        <f>IF(H8="x","x",(H8*1000000/VLOOKUP($C8,'Crisis Indicator Data'!$C$3:$H$198,5,FALSE)))</f>
        <v>9.8624786394336403E-2</v>
      </c>
      <c r="O8" s="165">
        <f>IF(I8="x","x",(I8*1000000/VLOOKUP($C8,'Crisis Indicator Data'!$C$3:$H$198,5,FALSE)))</f>
        <v>0</v>
      </c>
      <c r="P8" s="165">
        <f>IF(J8="x","x",(J8*1000000/VLOOKUP($C8,'Crisis Indicator Data'!$C$3:$H$198,5,FALSE)))</f>
        <v>0</v>
      </c>
      <c r="Q8" s="147">
        <f t="shared" si="1"/>
        <v>3</v>
      </c>
      <c r="R8" s="147">
        <f t="shared" si="2"/>
        <v>3.25</v>
      </c>
    </row>
    <row r="9" spans="1:18">
      <c r="A9" s="169" t="str">
        <f>'Crisis Indicator Data'!A6</f>
        <v>Conflict in northern region</v>
      </c>
      <c r="B9" s="170" t="str">
        <f>'Crisis Indicator Data'!B6</f>
        <v>Conflict/ Violence,International Displacement,Floods</v>
      </c>
      <c r="C9" s="170" t="str">
        <f>'Crisis Indicator Data'!C6</f>
        <v>BEN002</v>
      </c>
      <c r="D9" s="170" t="str">
        <f>'Crisis Indicator Data'!D6</f>
        <v>Benin</v>
      </c>
      <c r="E9" s="170" t="str">
        <f>'Crisis Indicator Data'!E6</f>
        <v>BEN</v>
      </c>
      <c r="F9" s="181">
        <f>IF('Crisis Indicator Data'!Q6="x","x",('Crisis Indicator Data'!Q6/1000000))</f>
        <v>1.8380000000000001</v>
      </c>
      <c r="G9" s="181">
        <f>IF('Crisis Indicator Data'!R6="x","x",('Crisis Indicator Data'!R6/1000000))</f>
        <v>0.45500000000000002</v>
      </c>
      <c r="H9" s="181">
        <f>IF('Crisis Indicator Data'!S6="x","x",('Crisis Indicator Data'!S6/1000000))</f>
        <v>0.15</v>
      </c>
      <c r="I9" s="181">
        <f>IF('Crisis Indicator Data'!T6="x","x",('Crisis Indicator Data'!T6/1000000))</f>
        <v>0</v>
      </c>
      <c r="J9" s="181">
        <f>IF('Crisis Indicator Data'!U6="x","x",('Crisis Indicator Data'!U6/1000000))</f>
        <v>0</v>
      </c>
      <c r="K9" s="168">
        <f t="shared" si="0"/>
        <v>2</v>
      </c>
      <c r="L9" s="165">
        <f>IF(F9="x","x",(F9*1000000/VLOOKUP($C9,'Crisis Indicator Data'!$C$3:$H$198,5,FALSE)))</f>
        <v>0.75204582651391161</v>
      </c>
      <c r="M9" s="165">
        <f>IF(G9="x","x",(G9*1000000/VLOOKUP($C9,'Crisis Indicator Data'!$C$3:$H$198,5,FALSE)))</f>
        <v>0.18617021276595744</v>
      </c>
      <c r="N9" s="165">
        <f>IF(H9="x","x",(H9*1000000/VLOOKUP($C9,'Crisis Indicator Data'!$C$3:$H$198,5,FALSE)))</f>
        <v>6.137479541734861E-2</v>
      </c>
      <c r="O9" s="165">
        <f>IF(I9="x","x",(I9*1000000/VLOOKUP($C9,'Crisis Indicator Data'!$C$3:$H$198,5,FALSE)))</f>
        <v>0</v>
      </c>
      <c r="P9" s="165">
        <f>IF(J9="x","x",(J9*1000000/VLOOKUP($C9,'Crisis Indicator Data'!$C$3:$H$198,5,FALSE)))</f>
        <v>0</v>
      </c>
      <c r="Q9" s="147">
        <f t="shared" si="1"/>
        <v>3</v>
      </c>
      <c r="R9" s="147">
        <f t="shared" si="2"/>
        <v>2.5</v>
      </c>
    </row>
    <row r="10" spans="1:18">
      <c r="A10" s="169" t="str">
        <f>'Crisis Indicator Data'!A7</f>
        <v>Conflict in Burkina Faso</v>
      </c>
      <c r="B10" s="170" t="str">
        <f>'Crisis Indicator Data'!B7</f>
        <v>Conflict/ Violence</v>
      </c>
      <c r="C10" s="170" t="str">
        <f>'Crisis Indicator Data'!C7</f>
        <v>BFA002</v>
      </c>
      <c r="D10" s="170" t="str">
        <f>'Crisis Indicator Data'!D7</f>
        <v>Burkina Faso</v>
      </c>
      <c r="E10" s="170" t="str">
        <f>'Crisis Indicator Data'!E7</f>
        <v>BFA</v>
      </c>
      <c r="F10" s="181">
        <f>IF('Crisis Indicator Data'!Q7="x","x",('Crisis Indicator Data'!Q7/1000000))</f>
        <v>17.484999999999999</v>
      </c>
      <c r="G10" s="181">
        <f>IF('Crisis Indicator Data'!R7="x","x",('Crisis Indicator Data'!R7/1000000))</f>
        <v>0</v>
      </c>
      <c r="H10" s="181">
        <f>IF('Crisis Indicator Data'!S7="x","x",('Crisis Indicator Data'!S7/1000000))</f>
        <v>4.3369999999999997</v>
      </c>
      <c r="I10" s="181">
        <f>IF('Crisis Indicator Data'!T7="x","x",('Crisis Indicator Data'!T7/1000000))</f>
        <v>1.5780000000000001</v>
      </c>
      <c r="J10" s="181">
        <f>IF('Crisis Indicator Data'!U7="x","x",('Crisis Indicator Data'!U7/1000000))</f>
        <v>0</v>
      </c>
      <c r="K10" s="168">
        <f t="shared" si="0"/>
        <v>4.5999999999999996</v>
      </c>
      <c r="L10" s="165">
        <f>IF(F10="x","x",(F10*1000000/VLOOKUP($C10,'Crisis Indicator Data'!$C$3:$H$198,5,FALSE)))</f>
        <v>0.74722222222222223</v>
      </c>
      <c r="M10" s="165">
        <f>IF(G10="x","x",(G10*1000000/VLOOKUP($C10,'Crisis Indicator Data'!$C$3:$H$198,5,FALSE)))</f>
        <v>0</v>
      </c>
      <c r="N10" s="165">
        <f>IF(H10="x","x",(H10*1000000/VLOOKUP($C10,'Crisis Indicator Data'!$C$3:$H$198,5,FALSE)))</f>
        <v>0.18534188034188034</v>
      </c>
      <c r="O10" s="165">
        <f>IF(I10="x","x",(I10*1000000/VLOOKUP($C10,'Crisis Indicator Data'!$C$3:$H$198,5,FALSE)))</f>
        <v>6.7435897435897438E-2</v>
      </c>
      <c r="P10" s="165">
        <f>IF(J10="x","x",(J10*1000000/VLOOKUP($C10,'Crisis Indicator Data'!$C$3:$H$198,5,FALSE)))</f>
        <v>0</v>
      </c>
      <c r="Q10" s="147">
        <f t="shared" si="1"/>
        <v>4</v>
      </c>
      <c r="R10" s="147">
        <f t="shared" si="2"/>
        <v>4.3</v>
      </c>
    </row>
    <row r="11" spans="1:18">
      <c r="A11" s="169" t="str">
        <f>'Crisis Indicator Data'!A8</f>
        <v>Mutliple crises in Bangladesh</v>
      </c>
      <c r="B11" s="170" t="str">
        <f>'Crisis Indicator Data'!B8</f>
        <v>International Displacement,Floods,Cyclone,Political/economic crisis</v>
      </c>
      <c r="C11" s="170" t="str">
        <f>'Crisis Indicator Data'!C8</f>
        <v>BGD001</v>
      </c>
      <c r="D11" s="170" t="str">
        <f>'Crisis Indicator Data'!D8</f>
        <v>Bangladesh</v>
      </c>
      <c r="E11" s="170" t="str">
        <f>'Crisis Indicator Data'!E8</f>
        <v>BGD</v>
      </c>
      <c r="F11" s="181">
        <f>IF('Crisis Indicator Data'!Q8="x","x",('Crisis Indicator Data'!Q8/1000000))</f>
        <v>33.377000000000002</v>
      </c>
      <c r="G11" s="181">
        <f>IF('Crisis Indicator Data'!R8="x","x",('Crisis Indicator Data'!R8/1000000))</f>
        <v>32.902999999999999</v>
      </c>
      <c r="H11" s="181">
        <f>IF('Crisis Indicator Data'!S8="x","x",('Crisis Indicator Data'!S8/1000000))</f>
        <v>23.044</v>
      </c>
      <c r="I11" s="181">
        <f>IF('Crisis Indicator Data'!T8="x","x",('Crisis Indicator Data'!T8/1000000))</f>
        <v>1.647</v>
      </c>
      <c r="J11" s="181" t="str">
        <f>IF('Crisis Indicator Data'!U8="x","x",('Crisis Indicator Data'!U8/1000000))</f>
        <v>x</v>
      </c>
      <c r="K11" s="168">
        <f t="shared" si="0"/>
        <v>5</v>
      </c>
      <c r="L11" s="165">
        <f>IF(F11="x","x",(F11*1000000/VLOOKUP($C11,'Crisis Indicator Data'!$C$3:$H$198,5,FALSE)))</f>
        <v>0.36689714304558602</v>
      </c>
      <c r="M11" s="165">
        <f>IF(G11="x","x",(G11*1000000/VLOOKUP($C11,'Crisis Indicator Data'!$C$3:$H$198,5,FALSE)))</f>
        <v>0.36168669136318166</v>
      </c>
      <c r="N11" s="165">
        <f>IF(H11="x","x",(H11*1000000/VLOOKUP($C11,'Crisis Indicator Data'!$C$3:$H$198,5,FALSE)))</f>
        <v>0.25331149487199217</v>
      </c>
      <c r="O11" s="165">
        <f>IF(I11="x","x",(I11*1000000/VLOOKUP($C11,'Crisis Indicator Data'!$C$3:$H$198,5,FALSE)))</f>
        <v>1.8104670719240198E-2</v>
      </c>
      <c r="P11" s="165" t="str">
        <f>IF(J11="x","x",(J11*1000000/VLOOKUP($C11,'Crisis Indicator Data'!$C$3:$H$198,5,FALSE)))</f>
        <v>x</v>
      </c>
      <c r="Q11" s="147">
        <f t="shared" si="1"/>
        <v>3</v>
      </c>
      <c r="R11" s="147">
        <f t="shared" si="2"/>
        <v>4</v>
      </c>
    </row>
    <row r="12" spans="1:18">
      <c r="A12" s="169" t="str">
        <f>'Crisis Indicator Data'!A9</f>
        <v>Rohingya refugee crisis</v>
      </c>
      <c r="B12" s="170" t="str">
        <f>'Crisis Indicator Data'!B9</f>
        <v>International Displacement</v>
      </c>
      <c r="C12" s="170" t="str">
        <f>'Crisis Indicator Data'!C9</f>
        <v>BGD002</v>
      </c>
      <c r="D12" s="170" t="str">
        <f>'Crisis Indicator Data'!D9</f>
        <v>Bangladesh</v>
      </c>
      <c r="E12" s="170" t="str">
        <f>'Crisis Indicator Data'!E9</f>
        <v>BGD</v>
      </c>
      <c r="F12" s="181">
        <f>IF('Crisis Indicator Data'!Q9="x","x",('Crisis Indicator Data'!Q9/1000000))</f>
        <v>0</v>
      </c>
      <c r="G12" s="181">
        <f>IF('Crisis Indicator Data'!R9="x","x",('Crisis Indicator Data'!R9/1000000))</f>
        <v>1.7000000000000001E-2</v>
      </c>
      <c r="H12" s="181">
        <f>IF('Crisis Indicator Data'!S9="x","x",('Crisis Indicator Data'!S9/1000000))</f>
        <v>1.619</v>
      </c>
      <c r="I12" s="181">
        <f>IF('Crisis Indicator Data'!T9="x","x",('Crisis Indicator Data'!T9/1000000))</f>
        <v>3.1E-2</v>
      </c>
      <c r="J12" s="181" t="str">
        <f>IF('Crisis Indicator Data'!U9="x","x",('Crisis Indicator Data'!U9/1000000))</f>
        <v>x</v>
      </c>
      <c r="K12" s="168">
        <f t="shared" si="0"/>
        <v>3.7</v>
      </c>
      <c r="L12" s="165">
        <f>IF(F12="x","x",(F12*1000000/VLOOKUP($C12,'Crisis Indicator Data'!$C$3:$H$198,5,FALSE)))</f>
        <v>0</v>
      </c>
      <c r="M12" s="165">
        <f>IF(G12="x","x",(G12*1000000/VLOOKUP($C12,'Crisis Indicator Data'!$C$3:$H$198,5,FALSE)))</f>
        <v>1.0197960407918417E-2</v>
      </c>
      <c r="N12" s="165">
        <f>IF(H12="x","x",(H12*1000000/VLOOKUP($C12,'Crisis Indicator Data'!$C$3:$H$198,5,FALSE)))</f>
        <v>0.97120575884823035</v>
      </c>
      <c r="O12" s="165">
        <f>IF(I12="x","x",(I12*1000000/VLOOKUP($C12,'Crisis Indicator Data'!$C$3:$H$198,5,FALSE)))</f>
        <v>1.859628074385123E-2</v>
      </c>
      <c r="P12" s="165" t="str">
        <f>IF(J12="x","x",(J12*1000000/VLOOKUP($C12,'Crisis Indicator Data'!$C$3:$H$198,5,FALSE)))</f>
        <v>x</v>
      </c>
      <c r="Q12" s="147">
        <f t="shared" si="1"/>
        <v>3</v>
      </c>
      <c r="R12" s="147">
        <f t="shared" si="2"/>
        <v>3.35</v>
      </c>
    </row>
    <row r="13" spans="1:18">
      <c r="A13" s="169" t="str">
        <f>'Crisis Indicator Data'!A10</f>
        <v>Food Security Crisis in Bangladesh</v>
      </c>
      <c r="B13" s="170" t="str">
        <f>'Crisis Indicator Data'!B10</f>
        <v>Cyclone,Floods,Political/economic crisis</v>
      </c>
      <c r="C13" s="170" t="str">
        <f>'Crisis Indicator Data'!C10</f>
        <v>BGD012</v>
      </c>
      <c r="D13" s="170" t="str">
        <f>'Crisis Indicator Data'!D10</f>
        <v>Bangladesh</v>
      </c>
      <c r="E13" s="170" t="str">
        <f>'Crisis Indicator Data'!E10</f>
        <v>BGD</v>
      </c>
      <c r="F13" s="181">
        <f>IF('Crisis Indicator Data'!Q10="x","x",('Crisis Indicator Data'!Q10/1000000))</f>
        <v>33.377000000000002</v>
      </c>
      <c r="G13" s="181">
        <f>IF('Crisis Indicator Data'!R10="x","x",('Crisis Indicator Data'!R10/1000000))</f>
        <v>32.886000000000003</v>
      </c>
      <c r="H13" s="181">
        <f>IF('Crisis Indicator Data'!S10="x","x",('Crisis Indicator Data'!S10/1000000))</f>
        <v>21.423999999999999</v>
      </c>
      <c r="I13" s="181">
        <f>IF('Crisis Indicator Data'!T10="x","x",('Crisis Indicator Data'!T10/1000000))</f>
        <v>1.6160000000000001</v>
      </c>
      <c r="J13" s="181">
        <f>IF('Crisis Indicator Data'!U10="x","x",('Crisis Indicator Data'!U10/1000000))</f>
        <v>0</v>
      </c>
      <c r="K13" s="168">
        <f t="shared" si="0"/>
        <v>5</v>
      </c>
      <c r="L13" s="165">
        <f>IF(F13="x","x",(F13*1000000/VLOOKUP($C13,'Crisis Indicator Data'!$C$3:$H$198,5,FALSE)))</f>
        <v>0.37374585684851747</v>
      </c>
      <c r="M13" s="165">
        <f>IF(G13="x","x",(G13*1000000/VLOOKUP($C13,'Crisis Indicator Data'!$C$3:$H$198,5,FALSE)))</f>
        <v>0.3682477828540715</v>
      </c>
      <c r="N13" s="165">
        <f>IF(H13="x","x",(H13*1000000/VLOOKUP($C13,'Crisis Indicator Data'!$C$3:$H$198,5,FALSE)))</f>
        <v>0.23989966854788139</v>
      </c>
      <c r="O13" s="165">
        <f>IF(I13="x","x",(I13*1000000/VLOOKUP($C13,'Crisis Indicator Data'!$C$3:$H$198,5,FALSE)))</f>
        <v>1.8095494042820029E-2</v>
      </c>
      <c r="P13" s="165">
        <f>IF(J13="x","x",(J13*1000000/VLOOKUP($C13,'Crisis Indicator Data'!$C$3:$H$198,5,FALSE)))</f>
        <v>0</v>
      </c>
      <c r="Q13" s="147">
        <f t="shared" si="1"/>
        <v>3</v>
      </c>
      <c r="R13" s="147">
        <f t="shared" si="2"/>
        <v>4</v>
      </c>
    </row>
    <row r="14" spans="1:18">
      <c r="A14" s="169" t="str">
        <f>'Crisis Indicator Data'!A11</f>
        <v>Displacement from Russia-Ukraine conflict in Bulgaria</v>
      </c>
      <c r="B14" s="170" t="str">
        <f>'Crisis Indicator Data'!B11</f>
        <v>International Displacement</v>
      </c>
      <c r="C14" s="170" t="str">
        <f>'Crisis Indicator Data'!C11</f>
        <v>BGR002</v>
      </c>
      <c r="D14" s="170" t="str">
        <f>'Crisis Indicator Data'!D11</f>
        <v>Bulgaria</v>
      </c>
      <c r="E14" s="170" t="str">
        <f>'Crisis Indicator Data'!E11</f>
        <v>BGR</v>
      </c>
      <c r="F14" s="181">
        <f>IF('Crisis Indicator Data'!Q11="x","x",('Crisis Indicator Data'!Q11/1000000))</f>
        <v>6.4470000000000001</v>
      </c>
      <c r="G14" s="181">
        <f>IF('Crisis Indicator Data'!R11="x","x",('Crisis Indicator Data'!R11/1000000))</f>
        <v>0</v>
      </c>
      <c r="H14" s="181">
        <f>IF('Crisis Indicator Data'!S11="x","x",('Crisis Indicator Data'!S11/1000000))</f>
        <v>7.6999999999999999E-2</v>
      </c>
      <c r="I14" s="181">
        <f>IF('Crisis Indicator Data'!T11="x","x",('Crisis Indicator Data'!T11/1000000))</f>
        <v>0</v>
      </c>
      <c r="J14" s="181">
        <f>IF('Crisis Indicator Data'!U11="x","x",('Crisis Indicator Data'!U11/1000000))</f>
        <v>0</v>
      </c>
      <c r="K14" s="168">
        <f t="shared" si="0"/>
        <v>1.5</v>
      </c>
      <c r="L14" s="165">
        <f>IF(F14="x","x",(F14*1000000/VLOOKUP($C14,'Crisis Indicator Data'!$C$3:$H$198,5,FALSE)))</f>
        <v>0.9881974248927039</v>
      </c>
      <c r="M14" s="165">
        <f>IF(G14="x","x",(G14*1000000/VLOOKUP($C14,'Crisis Indicator Data'!$C$3:$H$198,5,FALSE)))</f>
        <v>0</v>
      </c>
      <c r="N14" s="165">
        <f>IF(H14="x","x",(H14*1000000/VLOOKUP($C14,'Crisis Indicator Data'!$C$3:$H$198,5,FALSE)))</f>
        <v>1.1802575107296138E-2</v>
      </c>
      <c r="O14" s="165">
        <f>IF(I14="x","x",(I14*1000000/VLOOKUP($C14,'Crisis Indicator Data'!$C$3:$H$198,5,FALSE)))</f>
        <v>0</v>
      </c>
      <c r="P14" s="165">
        <f>IF(J14="x","x",(J14*1000000/VLOOKUP($C14,'Crisis Indicator Data'!$C$3:$H$198,5,FALSE)))</f>
        <v>0</v>
      </c>
      <c r="Q14" s="147">
        <f t="shared" si="1"/>
        <v>1</v>
      </c>
      <c r="R14" s="147">
        <f t="shared" si="2"/>
        <v>1.25</v>
      </c>
    </row>
    <row r="15" spans="1:18">
      <c r="A15" s="169" t="str">
        <f>'Crisis Indicator Data'!A12</f>
        <v>Displacement from Russia-Ukraine conflict in Belarus</v>
      </c>
      <c r="B15" s="170" t="str">
        <f>'Crisis Indicator Data'!B12</f>
        <v>International Displacement</v>
      </c>
      <c r="C15" s="170" t="str">
        <f>'Crisis Indicator Data'!C12</f>
        <v>BLR002</v>
      </c>
      <c r="D15" s="170" t="str">
        <f>'Crisis Indicator Data'!D12</f>
        <v>Belarus</v>
      </c>
      <c r="E15" s="170" t="str">
        <f>'Crisis Indicator Data'!E12</f>
        <v>BLR</v>
      </c>
      <c r="F15" s="181">
        <f>IF('Crisis Indicator Data'!Q12="x","x",('Crisis Indicator Data'!Q12/1000000))</f>
        <v>9.1780000000000008</v>
      </c>
      <c r="G15" s="181">
        <f>IF('Crisis Indicator Data'!R12="x","x",('Crisis Indicator Data'!R12/1000000))</f>
        <v>0</v>
      </c>
      <c r="H15" s="181">
        <f>IF('Crisis Indicator Data'!S12="x","x",('Crisis Indicator Data'!S12/1000000))</f>
        <v>4.3999999999999997E-2</v>
      </c>
      <c r="I15" s="181">
        <f>IF('Crisis Indicator Data'!T12="x","x",('Crisis Indicator Data'!T12/1000000))</f>
        <v>0</v>
      </c>
      <c r="J15" s="181">
        <f>IF('Crisis Indicator Data'!U12="x","x",('Crisis Indicator Data'!U12/1000000))</f>
        <v>0</v>
      </c>
      <c r="K15" s="168">
        <f t="shared" si="0"/>
        <v>1.1000000000000001</v>
      </c>
      <c r="L15" s="165">
        <f>IF(F15="x","x",(F15*1000000/VLOOKUP($C15,'Crisis Indicator Data'!$C$3:$H$198,5,FALSE)))</f>
        <v>0.99522880069399267</v>
      </c>
      <c r="M15" s="165">
        <f>IF(G15="x","x",(G15*1000000/VLOOKUP($C15,'Crisis Indicator Data'!$C$3:$H$198,5,FALSE)))</f>
        <v>0</v>
      </c>
      <c r="N15" s="165">
        <f>IF(H15="x","x",(H15*1000000/VLOOKUP($C15,'Crisis Indicator Data'!$C$3:$H$198,5,FALSE)))</f>
        <v>4.7711993060073734E-3</v>
      </c>
      <c r="O15" s="165">
        <f>IF(I15="x","x",(I15*1000000/VLOOKUP($C15,'Crisis Indicator Data'!$C$3:$H$198,5,FALSE)))</f>
        <v>0</v>
      </c>
      <c r="P15" s="165">
        <f>IF(J15="x","x",(J15*1000000/VLOOKUP($C15,'Crisis Indicator Data'!$C$3:$H$198,5,FALSE)))</f>
        <v>0</v>
      </c>
      <c r="Q15" s="147">
        <f t="shared" si="1"/>
        <v>1</v>
      </c>
      <c r="R15" s="147">
        <f t="shared" si="2"/>
        <v>1.05</v>
      </c>
    </row>
    <row r="16" spans="1:18">
      <c r="A16" s="169" t="str">
        <f>'Crisis Indicator Data'!A13</f>
        <v>Country level Brazil</v>
      </c>
      <c r="B16" s="170" t="str">
        <f>'Crisis Indicator Data'!B13</f>
        <v>International Displacement,Floods,Drought/drier conditions</v>
      </c>
      <c r="C16" s="170" t="str">
        <f>'Crisis Indicator Data'!C13</f>
        <v>BRA001</v>
      </c>
      <c r="D16" s="170" t="str">
        <f>'Crisis Indicator Data'!D13</f>
        <v>Brazil</v>
      </c>
      <c r="E16" s="170" t="str">
        <f>'Crisis Indicator Data'!E13</f>
        <v>BRA</v>
      </c>
      <c r="F16" s="181">
        <f>IF('Crisis Indicator Data'!Q13="x","x",('Crisis Indicator Data'!Q13/1000000))</f>
        <v>135.65100000000001</v>
      </c>
      <c r="G16" s="181">
        <f>IF('Crisis Indicator Data'!R13="x","x",('Crisis Indicator Data'!R13/1000000))</f>
        <v>0.95899999999999996</v>
      </c>
      <c r="H16" s="181">
        <f>IF('Crisis Indicator Data'!S13="x","x",('Crisis Indicator Data'!S13/1000000))</f>
        <v>0.89900000000000002</v>
      </c>
      <c r="I16" s="181" t="str">
        <f>IF('Crisis Indicator Data'!T13="x","x",('Crisis Indicator Data'!T13/1000000))</f>
        <v>x</v>
      </c>
      <c r="J16" s="181" t="str">
        <f>IF('Crisis Indicator Data'!U13="x","x",('Crisis Indicator Data'!U13/1000000))</f>
        <v>x</v>
      </c>
      <c r="K16" s="168">
        <f t="shared" si="0"/>
        <v>3.3</v>
      </c>
      <c r="L16" s="165">
        <f>IF(F16="x","x",(F16*1000000/VLOOKUP($C16,'Crisis Indicator Data'!$C$3:$H$198,5,FALSE)))</f>
        <v>1.0181945101218222</v>
      </c>
      <c r="M16" s="165">
        <f>IF(G16="x","x",(G16*1000000/VLOOKUP($C16,'Crisis Indicator Data'!$C$3:$H$198,5,FALSE)))</f>
        <v>7.1982405968760085E-3</v>
      </c>
      <c r="N16" s="165">
        <f>IF(H16="x","x",(H16*1000000/VLOOKUP($C16,'Crisis Indicator Data'!$C$3:$H$198,5,FALSE)))</f>
        <v>6.7478814354447669E-3</v>
      </c>
      <c r="O16" s="165" t="str">
        <f>IF(I16="x","x",(I16*1000000/VLOOKUP($C16,'Crisis Indicator Data'!$C$3:$H$198,5,FALSE)))</f>
        <v>x</v>
      </c>
      <c r="P16" s="165" t="str">
        <f>IF(J16="x","x",(J16*1000000/VLOOKUP($C16,'Crisis Indicator Data'!$C$3:$H$198,5,FALSE)))</f>
        <v>x</v>
      </c>
      <c r="Q16" s="147">
        <f t="shared" si="1"/>
        <v>1</v>
      </c>
      <c r="R16" s="147">
        <f t="shared" si="2"/>
        <v>2.15</v>
      </c>
    </row>
    <row r="17" spans="1:18">
      <c r="A17" s="169" t="str">
        <f>'Crisis Indicator Data'!A14</f>
        <v>Venezuela displacement in Brazil</v>
      </c>
      <c r="B17" s="170" t="str">
        <f>'Crisis Indicator Data'!B14</f>
        <v>International Displacement</v>
      </c>
      <c r="C17" s="170" t="str">
        <f>'Crisis Indicator Data'!C14</f>
        <v>BRA002</v>
      </c>
      <c r="D17" s="170" t="str">
        <f>'Crisis Indicator Data'!D14</f>
        <v>Brazil</v>
      </c>
      <c r="E17" s="170" t="str">
        <f>'Crisis Indicator Data'!E14</f>
        <v>BRA</v>
      </c>
      <c r="F17" s="181">
        <f>IF('Crisis Indicator Data'!Q14="x","x",('Crisis Indicator Data'!Q14/1000000))</f>
        <v>131.23400000000001</v>
      </c>
      <c r="G17" s="181">
        <f>IF('Crisis Indicator Data'!R14="x","x",('Crisis Indicator Data'!R14/1000000))</f>
        <v>0.54400000000000004</v>
      </c>
      <c r="H17" s="181">
        <f>IF('Crisis Indicator Data'!S14="x","x",('Crisis Indicator Data'!S14/1000000))</f>
        <v>0.56899999999999995</v>
      </c>
      <c r="I17" s="181" t="str">
        <f>IF('Crisis Indicator Data'!T14="x","x",('Crisis Indicator Data'!T14/1000000))</f>
        <v>x</v>
      </c>
      <c r="J17" s="181" t="str">
        <f>IF('Crisis Indicator Data'!U14="x","x",('Crisis Indicator Data'!U14/1000000))</f>
        <v>x</v>
      </c>
      <c r="K17" s="168">
        <f t="shared" si="0"/>
        <v>2.9</v>
      </c>
      <c r="L17" s="165">
        <f>IF(F17="x","x",(F17*1000000/VLOOKUP($C17,'Crisis Indicator Data'!$C$3:$H$198,5,FALSE)))</f>
        <v>0.99159778157254486</v>
      </c>
      <c r="M17" s="165">
        <f>IF(G17="x","x",(G17*1000000/VLOOKUP($C17,'Crisis Indicator Data'!$C$3:$H$198,5,FALSE)))</f>
        <v>4.1104377918486394E-3</v>
      </c>
      <c r="N17" s="165">
        <f>IF(H17="x","x",(H17*1000000/VLOOKUP($C17,'Crisis Indicator Data'!$C$3:$H$198,5,FALSE)))</f>
        <v>4.2993365874299189E-3</v>
      </c>
      <c r="O17" s="165" t="str">
        <f>IF(I17="x","x",(I17*1000000/VLOOKUP($C17,'Crisis Indicator Data'!$C$3:$H$198,5,FALSE)))</f>
        <v>x</v>
      </c>
      <c r="P17" s="165" t="str">
        <f>IF(J17="x","x",(J17*1000000/VLOOKUP($C17,'Crisis Indicator Data'!$C$3:$H$198,5,FALSE)))</f>
        <v>x</v>
      </c>
      <c r="Q17" s="147">
        <f t="shared" si="1"/>
        <v>1</v>
      </c>
      <c r="R17" s="147">
        <f t="shared" si="2"/>
        <v>1.95</v>
      </c>
    </row>
    <row r="18" spans="1:18">
      <c r="A18" s="169" t="str">
        <f>'Crisis Indicator Data'!A15</f>
        <v>Complex crisis in CAR</v>
      </c>
      <c r="B18" s="170" t="str">
        <f>'Crisis Indicator Data'!B15</f>
        <v>Conflict/ Violence,International Displacement</v>
      </c>
      <c r="C18" s="170" t="str">
        <f>'Crisis Indicator Data'!C15</f>
        <v>CAF001</v>
      </c>
      <c r="D18" s="170" t="str">
        <f>'Crisis Indicator Data'!D15</f>
        <v>CAR</v>
      </c>
      <c r="E18" s="170" t="str">
        <f>'Crisis Indicator Data'!E15</f>
        <v>CAF</v>
      </c>
      <c r="F18" s="181">
        <f>IF('Crisis Indicator Data'!Q15="x","x",('Crisis Indicator Data'!Q15/1000000))</f>
        <v>0</v>
      </c>
      <c r="G18" s="181">
        <f>IF('Crisis Indicator Data'!R15="x","x",('Crisis Indicator Data'!R15/1000000))</f>
        <v>2.86</v>
      </c>
      <c r="H18" s="181">
        <f>IF('Crisis Indicator Data'!S15="x","x",('Crisis Indicator Data'!S15/1000000))</f>
        <v>2.1230000000000002</v>
      </c>
      <c r="I18" s="181">
        <f>IF('Crisis Indicator Data'!T15="x","x",('Crisis Indicator Data'!T15/1000000))</f>
        <v>0.317</v>
      </c>
      <c r="J18" s="181">
        <f>IF('Crisis Indicator Data'!U15="x","x",('Crisis Indicator Data'!U15/1000000))</f>
        <v>0</v>
      </c>
      <c r="K18" s="168">
        <f t="shared" si="0"/>
        <v>4</v>
      </c>
      <c r="L18" s="165">
        <f>IF(F18="x","x",(F18*1000000/VLOOKUP($C18,'Crisis Indicator Data'!$C$3:$H$198,5,FALSE)))</f>
        <v>0</v>
      </c>
      <c r="M18" s="165">
        <f>IF(G18="x","x",(G18*1000000/VLOOKUP($C18,'Crisis Indicator Data'!$C$3:$H$198,5,FALSE)))</f>
        <v>0.53962264150943395</v>
      </c>
      <c r="N18" s="165">
        <f>IF(H18="x","x",(H18*1000000/VLOOKUP($C18,'Crisis Indicator Data'!$C$3:$H$198,5,FALSE)))</f>
        <v>0.40056603773584903</v>
      </c>
      <c r="O18" s="165">
        <f>IF(I18="x","x",(I18*1000000/VLOOKUP($C18,'Crisis Indicator Data'!$C$3:$H$198,5,FALSE)))</f>
        <v>5.9811320754716985E-2</v>
      </c>
      <c r="P18" s="165">
        <f>IF(J18="x","x",(J18*1000000/VLOOKUP($C18,'Crisis Indicator Data'!$C$3:$H$198,5,FALSE)))</f>
        <v>0</v>
      </c>
      <c r="Q18" s="147">
        <f t="shared" si="1"/>
        <v>4</v>
      </c>
      <c r="R18" s="147">
        <f t="shared" si="2"/>
        <v>4</v>
      </c>
    </row>
    <row r="19" spans="1:18">
      <c r="A19" s="169" t="str">
        <f>'Crisis Indicator Data'!A16</f>
        <v>Venezuela displacement in Chile</v>
      </c>
      <c r="B19" s="170" t="str">
        <f>'Crisis Indicator Data'!B16</f>
        <v>International Displacement</v>
      </c>
      <c r="C19" s="170" t="str">
        <f>'Crisis Indicator Data'!C16</f>
        <v>CHL002</v>
      </c>
      <c r="D19" s="170" t="str">
        <f>'Crisis Indicator Data'!D16</f>
        <v>Chile</v>
      </c>
      <c r="E19" s="170" t="str">
        <f>'Crisis Indicator Data'!E16</f>
        <v>CHL</v>
      </c>
      <c r="F19" s="181">
        <f>IF('Crisis Indicator Data'!Q16="x","x",('Crisis Indicator Data'!Q16/1000000))</f>
        <v>14.246</v>
      </c>
      <c r="G19" s="181">
        <f>IF('Crisis Indicator Data'!R16="x","x",('Crisis Indicator Data'!R16/1000000))</f>
        <v>3.4000000000000002E-2</v>
      </c>
      <c r="H19" s="181">
        <f>IF('Crisis Indicator Data'!S16="x","x",('Crisis Indicator Data'!S16/1000000))</f>
        <v>0.77400000000000002</v>
      </c>
      <c r="I19" s="181" t="str">
        <f>IF('Crisis Indicator Data'!T16="x","x",('Crisis Indicator Data'!T16/1000000))</f>
        <v>x</v>
      </c>
      <c r="J19" s="181" t="str">
        <f>IF('Crisis Indicator Data'!U16="x","x",('Crisis Indicator Data'!U16/1000000))</f>
        <v>x</v>
      </c>
      <c r="K19" s="168">
        <f t="shared" si="0"/>
        <v>3.1</v>
      </c>
      <c r="L19" s="165">
        <f>IF(F19="x","x",(F19*1000000/VLOOKUP($C19,'Crisis Indicator Data'!$C$3:$H$198,5,FALSE)))</f>
        <v>0.97608770126755739</v>
      </c>
      <c r="M19" s="165">
        <f>IF(G19="x","x",(G19*1000000/VLOOKUP($C19,'Crisis Indicator Data'!$C$3:$H$198,5,FALSE)))</f>
        <v>2.3295649194929771E-3</v>
      </c>
      <c r="N19" s="165">
        <f>IF(H19="x","x",(H19*1000000/VLOOKUP($C19,'Crisis Indicator Data'!$C$3:$H$198,5,FALSE)))</f>
        <v>5.3031860226104829E-2</v>
      </c>
      <c r="O19" s="165" t="str">
        <f>IF(I19="x","x",(I19*1000000/VLOOKUP($C19,'Crisis Indicator Data'!$C$3:$H$198,5,FALSE)))</f>
        <v>x</v>
      </c>
      <c r="P19" s="165" t="str">
        <f>IF(J19="x","x",(J19*1000000/VLOOKUP($C19,'Crisis Indicator Data'!$C$3:$H$198,5,FALSE)))</f>
        <v>x</v>
      </c>
      <c r="Q19" s="147">
        <f t="shared" si="1"/>
        <v>3</v>
      </c>
      <c r="R19" s="147">
        <f t="shared" si="2"/>
        <v>3.05</v>
      </c>
    </row>
    <row r="20" spans="1:18">
      <c r="A20" s="169" t="str">
        <f>'Crisis Indicator Data'!A17</f>
        <v>Multiple crises in Cameroon</v>
      </c>
      <c r="B20" s="170" t="str">
        <f>'Crisis Indicator Data'!B17</f>
        <v>Conflict/ Violence,International Displacement</v>
      </c>
      <c r="C20" s="170" t="str">
        <f>'Crisis Indicator Data'!C17</f>
        <v>CMR001</v>
      </c>
      <c r="D20" s="170" t="str">
        <f>'Crisis Indicator Data'!D17</f>
        <v>Cameroon</v>
      </c>
      <c r="E20" s="170" t="str">
        <f>'Crisis Indicator Data'!E17</f>
        <v>CMR</v>
      </c>
      <c r="F20" s="181">
        <f>IF('Crisis Indicator Data'!Q17="x","x",('Crisis Indicator Data'!Q17/1000000))</f>
        <v>2.1139999999999999</v>
      </c>
      <c r="G20" s="181">
        <f>IF('Crisis Indicator Data'!R17="x","x",('Crisis Indicator Data'!R17/1000000))</f>
        <v>18.568999999999999</v>
      </c>
      <c r="H20" s="181">
        <f>IF('Crisis Indicator Data'!S17="x","x",('Crisis Indicator Data'!S17/1000000))</f>
        <v>3.754</v>
      </c>
      <c r="I20" s="181">
        <f>IF('Crisis Indicator Data'!T17="x","x",('Crisis Indicator Data'!T17/1000000))</f>
        <v>0</v>
      </c>
      <c r="J20" s="181">
        <f>IF('Crisis Indicator Data'!U17="x","x",('Crisis Indicator Data'!U17/1000000))</f>
        <v>0</v>
      </c>
      <c r="K20" s="168">
        <f t="shared" si="0"/>
        <v>4.3</v>
      </c>
      <c r="L20" s="165">
        <f>IF(F20="x","x",(F20*1000000/VLOOKUP($C20,'Crisis Indicator Data'!$C$3:$H$198,5,FALSE)))</f>
        <v>8.6511704043214926E-2</v>
      </c>
      <c r="M20" s="165">
        <f>IF(G20="x","x",(G20*1000000/VLOOKUP($C20,'Crisis Indicator Data'!$C$3:$H$198,5,FALSE)))</f>
        <v>0.75990342118186283</v>
      </c>
      <c r="N20" s="165">
        <f>IF(H20="x","x",(H20*1000000/VLOOKUP($C20,'Crisis Indicator Data'!$C$3:$H$198,5,FALSE)))</f>
        <v>0.15362579800294648</v>
      </c>
      <c r="O20" s="165">
        <f>IF(I20="x","x",(I20*1000000/VLOOKUP($C20,'Crisis Indicator Data'!$C$3:$H$198,5,FALSE)))</f>
        <v>0</v>
      </c>
      <c r="P20" s="165">
        <f>IF(J20="x","x",(J20*1000000/VLOOKUP($C20,'Crisis Indicator Data'!$C$3:$H$198,5,FALSE)))</f>
        <v>0</v>
      </c>
      <c r="Q20" s="147">
        <f t="shared" si="1"/>
        <v>3</v>
      </c>
      <c r="R20" s="147">
        <f t="shared" si="2"/>
        <v>3.65</v>
      </c>
    </row>
    <row r="21" spans="1:18">
      <c r="A21" s="169" t="str">
        <f>'Crisis Indicator Data'!A18</f>
        <v>Lake Chad basin crisis in Cameroon</v>
      </c>
      <c r="B21" s="170" t="str">
        <f>'Crisis Indicator Data'!B18</f>
        <v>Conflict/ Violence</v>
      </c>
      <c r="C21" s="170" t="str">
        <f>'Crisis Indicator Data'!C18</f>
        <v>CMR002</v>
      </c>
      <c r="D21" s="170" t="str">
        <f>'Crisis Indicator Data'!D18</f>
        <v>Cameroon</v>
      </c>
      <c r="E21" s="170" t="str">
        <f>'Crisis Indicator Data'!E18</f>
        <v>CMR</v>
      </c>
      <c r="F21" s="181">
        <f>IF('Crisis Indicator Data'!Q18="x","x",('Crisis Indicator Data'!Q18/1000000))</f>
        <v>0</v>
      </c>
      <c r="G21" s="181">
        <f>IF('Crisis Indicator Data'!R18="x","x",('Crisis Indicator Data'!R18/1000000))</f>
        <v>3.8650000000000002</v>
      </c>
      <c r="H21" s="181">
        <f>IF('Crisis Indicator Data'!S18="x","x",('Crisis Indicator Data'!S18/1000000))</f>
        <v>1.472</v>
      </c>
      <c r="I21" s="181">
        <f>IF('Crisis Indicator Data'!T18="x","x",('Crisis Indicator Data'!T18/1000000))</f>
        <v>0</v>
      </c>
      <c r="J21" s="181">
        <f>IF('Crisis Indicator Data'!U18="x","x",('Crisis Indicator Data'!U18/1000000))</f>
        <v>0</v>
      </c>
      <c r="K21" s="168">
        <f t="shared" si="0"/>
        <v>3.6</v>
      </c>
      <c r="L21" s="165">
        <f>IF(F21="x","x",(F21*1000000/VLOOKUP($C21,'Crisis Indicator Data'!$C$3:$H$198,5,FALSE)))</f>
        <v>0</v>
      </c>
      <c r="M21" s="165">
        <f>IF(G21="x","x",(G21*1000000/VLOOKUP($C21,'Crisis Indicator Data'!$C$3:$H$198,5,FALSE)))</f>
        <v>0.72418961963649986</v>
      </c>
      <c r="N21" s="165">
        <f>IF(H21="x","x",(H21*1000000/VLOOKUP($C21,'Crisis Indicator Data'!$C$3:$H$198,5,FALSE)))</f>
        <v>0.27581038036350009</v>
      </c>
      <c r="O21" s="165">
        <f>IF(I21="x","x",(I21*1000000/VLOOKUP($C21,'Crisis Indicator Data'!$C$3:$H$198,5,FALSE)))</f>
        <v>0</v>
      </c>
      <c r="P21" s="165">
        <f>IF(J21="x","x",(J21*1000000/VLOOKUP($C21,'Crisis Indicator Data'!$C$3:$H$198,5,FALSE)))</f>
        <v>0</v>
      </c>
      <c r="Q21" s="147">
        <f t="shared" si="1"/>
        <v>3</v>
      </c>
      <c r="R21" s="147">
        <f t="shared" si="2"/>
        <v>3.3</v>
      </c>
    </row>
    <row r="22" spans="1:18">
      <c r="A22" s="169" t="str">
        <f>'Crisis Indicator Data'!A19</f>
        <v>Anglophone Crisis in Cameroon</v>
      </c>
      <c r="B22" s="170" t="str">
        <f>'Crisis Indicator Data'!B19</f>
        <v>Conflict/ Violence</v>
      </c>
      <c r="C22" s="170" t="str">
        <f>'Crisis Indicator Data'!C19</f>
        <v>CMR003</v>
      </c>
      <c r="D22" s="170" t="str">
        <f>'Crisis Indicator Data'!D19</f>
        <v>Cameroon</v>
      </c>
      <c r="E22" s="170" t="str">
        <f>'Crisis Indicator Data'!E19</f>
        <v>CMR</v>
      </c>
      <c r="F22" s="181">
        <f>IF('Crisis Indicator Data'!Q19="x","x",('Crisis Indicator Data'!Q19/1000000))</f>
        <v>0</v>
      </c>
      <c r="G22" s="181">
        <f>IF('Crisis Indicator Data'!R19="x","x",('Crisis Indicator Data'!R19/1000000))</f>
        <v>14.704000000000001</v>
      </c>
      <c r="H22" s="181">
        <f>IF('Crisis Indicator Data'!S19="x","x",('Crisis Indicator Data'!S19/1000000))</f>
        <v>2.024</v>
      </c>
      <c r="I22" s="181">
        <f>IF('Crisis Indicator Data'!T19="x","x",('Crisis Indicator Data'!T19/1000000))</f>
        <v>0</v>
      </c>
      <c r="J22" s="181">
        <f>IF('Crisis Indicator Data'!U19="x","x",('Crisis Indicator Data'!U19/1000000))</f>
        <v>0</v>
      </c>
      <c r="K22" s="168">
        <f t="shared" si="0"/>
        <v>3.8</v>
      </c>
      <c r="L22" s="165">
        <f>IF(F22="x","x",(F22*1000000/VLOOKUP($C22,'Crisis Indicator Data'!$C$3:$H$198,5,FALSE)))</f>
        <v>0</v>
      </c>
      <c r="M22" s="165">
        <f>IF(G22="x","x",(G22*1000000/VLOOKUP($C22,'Crisis Indicator Data'!$C$3:$H$198,5,FALSE)))</f>
        <v>0.87900526064084172</v>
      </c>
      <c r="N22" s="165">
        <f>IF(H22="x","x",(H22*1000000/VLOOKUP($C22,'Crisis Indicator Data'!$C$3:$H$198,5,FALSE)))</f>
        <v>0.1209947393591583</v>
      </c>
      <c r="O22" s="165">
        <f>IF(I22="x","x",(I22*1000000/VLOOKUP($C22,'Crisis Indicator Data'!$C$3:$H$198,5,FALSE)))</f>
        <v>0</v>
      </c>
      <c r="P22" s="165">
        <f>IF(J22="x","x",(J22*1000000/VLOOKUP($C22,'Crisis Indicator Data'!$C$3:$H$198,5,FALSE)))</f>
        <v>0</v>
      </c>
      <c r="Q22" s="147">
        <f t="shared" si="1"/>
        <v>3</v>
      </c>
      <c r="R22" s="147">
        <f t="shared" si="2"/>
        <v>3.4</v>
      </c>
    </row>
    <row r="23" spans="1:18">
      <c r="A23" s="169" t="str">
        <f>'Crisis Indicator Data'!A20</f>
        <v>CAR refugees in Cameroon</v>
      </c>
      <c r="B23" s="170" t="str">
        <f>'Crisis Indicator Data'!B20</f>
        <v>Conflict/ Violence,International Displacement</v>
      </c>
      <c r="C23" s="170" t="str">
        <f>'Crisis Indicator Data'!C20</f>
        <v>CMR004</v>
      </c>
      <c r="D23" s="170" t="str">
        <f>'Crisis Indicator Data'!D20</f>
        <v>Cameroon</v>
      </c>
      <c r="E23" s="170" t="str">
        <f>'Crisis Indicator Data'!E20</f>
        <v>CMR</v>
      </c>
      <c r="F23" s="181">
        <f>IF('Crisis Indicator Data'!Q20="x","x",('Crisis Indicator Data'!Q20/1000000))</f>
        <v>2.1139999999999999</v>
      </c>
      <c r="G23" s="181">
        <f>IF('Crisis Indicator Data'!R20="x","x",('Crisis Indicator Data'!R20/1000000))</f>
        <v>0</v>
      </c>
      <c r="H23" s="181">
        <f>IF('Crisis Indicator Data'!S20="x","x",('Crisis Indicator Data'!S20/1000000))</f>
        <v>0.25800000000000001</v>
      </c>
      <c r="I23" s="181">
        <f>IF('Crisis Indicator Data'!T20="x","x",('Crisis Indicator Data'!T20/1000000))</f>
        <v>0</v>
      </c>
      <c r="J23" s="181">
        <f>IF('Crisis Indicator Data'!U20="x","x",('Crisis Indicator Data'!U20/1000000))</f>
        <v>0</v>
      </c>
      <c r="K23" s="168">
        <f t="shared" si="0"/>
        <v>2.4</v>
      </c>
      <c r="L23" s="165">
        <f>IF(F23="x","x",(F23*1000000/VLOOKUP($C23,'Crisis Indicator Data'!$C$3:$H$198,5,FALSE)))</f>
        <v>0.89123102866779091</v>
      </c>
      <c r="M23" s="165">
        <f>IF(G23="x","x",(G23*1000000/VLOOKUP($C23,'Crisis Indicator Data'!$C$3:$H$198,5,FALSE)))</f>
        <v>0</v>
      </c>
      <c r="N23" s="165">
        <f>IF(H23="x","x",(H23*1000000/VLOOKUP($C23,'Crisis Indicator Data'!$C$3:$H$198,5,FALSE)))</f>
        <v>0.1087689713322091</v>
      </c>
      <c r="O23" s="165">
        <f>IF(I23="x","x",(I23*1000000/VLOOKUP($C23,'Crisis Indicator Data'!$C$3:$H$198,5,FALSE)))</f>
        <v>0</v>
      </c>
      <c r="P23" s="165">
        <f>IF(J23="x","x",(J23*1000000/VLOOKUP($C23,'Crisis Indicator Data'!$C$3:$H$198,5,FALSE)))</f>
        <v>0</v>
      </c>
      <c r="Q23" s="147">
        <f t="shared" si="1"/>
        <v>3</v>
      </c>
      <c r="R23" s="147">
        <f t="shared" si="2"/>
        <v>2.7</v>
      </c>
    </row>
    <row r="24" spans="1:18">
      <c r="A24" s="169" t="str">
        <f>'Crisis Indicator Data'!A21</f>
        <v>Complex crisis in DRC</v>
      </c>
      <c r="B24" s="170" t="str">
        <f>'Crisis Indicator Data'!B21</f>
        <v>Conflict/ Violence,International Displacement</v>
      </c>
      <c r="C24" s="170" t="str">
        <f>'Crisis Indicator Data'!C21</f>
        <v>COD001</v>
      </c>
      <c r="D24" s="170" t="str">
        <f>'Crisis Indicator Data'!D21</f>
        <v>DRC</v>
      </c>
      <c r="E24" s="170" t="str">
        <f>'Crisis Indicator Data'!E21</f>
        <v>COD</v>
      </c>
      <c r="F24" s="181">
        <f>IF('Crisis Indicator Data'!Q21="x","x",('Crisis Indicator Data'!Q21/1000000))</f>
        <v>33.012999999999998</v>
      </c>
      <c r="G24" s="181">
        <f>IF('Crisis Indicator Data'!R21="x","x",('Crisis Indicator Data'!R21/1000000))</f>
        <v>63.545999999999999</v>
      </c>
      <c r="H24" s="181">
        <f>IF('Crisis Indicator Data'!S21="x","x",('Crisis Indicator Data'!S21/1000000))</f>
        <v>20.611000000000001</v>
      </c>
      <c r="I24" s="181">
        <f>IF('Crisis Indicator Data'!T21="x","x",('Crisis Indicator Data'!T21/1000000))</f>
        <v>0.63100000000000001</v>
      </c>
      <c r="J24" s="181">
        <f>IF('Crisis Indicator Data'!U21="x","x",('Crisis Indicator Data'!U21/1000000))</f>
        <v>0</v>
      </c>
      <c r="K24" s="168">
        <f t="shared" si="0"/>
        <v>5</v>
      </c>
      <c r="L24" s="165">
        <f>IF(F24="x","x",(F24*1000000/VLOOKUP($C24,'Crisis Indicator Data'!$C$3:$H$198,5,FALSE)))</f>
        <v>0.28024617996604412</v>
      </c>
      <c r="M24" s="165">
        <f>IF(G24="x","x",(G24*1000000/VLOOKUP($C24,'Crisis Indicator Data'!$C$3:$H$198,5,FALSE)))</f>
        <v>0.53943972835314091</v>
      </c>
      <c r="N24" s="165">
        <f>IF(H24="x","x",(H24*1000000/VLOOKUP($C24,'Crisis Indicator Data'!$C$3:$H$198,5,FALSE)))</f>
        <v>0.1749660441426146</v>
      </c>
      <c r="O24" s="165">
        <f>IF(I24="x","x",(I24*1000000/VLOOKUP($C24,'Crisis Indicator Data'!$C$3:$H$198,5,FALSE)))</f>
        <v>5.3565365025466894E-3</v>
      </c>
      <c r="P24" s="165">
        <f>IF(J24="x","x",(J24*1000000/VLOOKUP($C24,'Crisis Indicator Data'!$C$3:$H$198,5,FALSE)))</f>
        <v>0</v>
      </c>
      <c r="Q24" s="147">
        <f t="shared" si="1"/>
        <v>3</v>
      </c>
      <c r="R24" s="147">
        <f t="shared" si="2"/>
        <v>4</v>
      </c>
    </row>
    <row r="25" spans="1:18">
      <c r="A25" s="169" t="str">
        <f>'Crisis Indicator Data'!A22</f>
        <v>Complex crisis in Colombia</v>
      </c>
      <c r="B25" s="170" t="str">
        <f>'Crisis Indicator Data'!B22</f>
        <v>Conflict/ Violence,International Displacement</v>
      </c>
      <c r="C25" s="170" t="str">
        <f>'Crisis Indicator Data'!C22</f>
        <v>COL001</v>
      </c>
      <c r="D25" s="170" t="str">
        <f>'Crisis Indicator Data'!D22</f>
        <v>Colombia</v>
      </c>
      <c r="E25" s="170" t="str">
        <f>'Crisis Indicator Data'!E22</f>
        <v>COL</v>
      </c>
      <c r="F25" s="181">
        <f>IF('Crisis Indicator Data'!Q22="x","x",('Crisis Indicator Data'!Q22/1000000))</f>
        <v>0</v>
      </c>
      <c r="G25" s="181">
        <f>IF('Crisis Indicator Data'!R22="x","x",('Crisis Indicator Data'!R22/1000000))</f>
        <v>44</v>
      </c>
      <c r="H25" s="181">
        <f>IF('Crisis Indicator Data'!S22="x","x",('Crisis Indicator Data'!S22/1000000))</f>
        <v>7.1029999999999998</v>
      </c>
      <c r="I25" s="181">
        <f>IF('Crisis Indicator Data'!T22="x","x",('Crisis Indicator Data'!T22/1000000))</f>
        <v>1.5880000000000001</v>
      </c>
      <c r="J25" s="181">
        <f>IF('Crisis Indicator Data'!U22="x","x",('Crisis Indicator Data'!U22/1000000))</f>
        <v>0.36299999999999999</v>
      </c>
      <c r="K25" s="168">
        <f t="shared" si="0"/>
        <v>4.9000000000000004</v>
      </c>
      <c r="L25" s="165">
        <f>IF(F25="x","x",(F25*1000000/VLOOKUP($C25,'Crisis Indicator Data'!$C$3:$H$198,5,FALSE)))</f>
        <v>0</v>
      </c>
      <c r="M25" s="165">
        <f>IF(G25="x","x",(G25*1000000/VLOOKUP($C25,'Crisis Indicator Data'!$C$3:$H$198,5,FALSE)))</f>
        <v>0.82862523540489641</v>
      </c>
      <c r="N25" s="165">
        <f>IF(H25="x","x",(H25*1000000/VLOOKUP($C25,'Crisis Indicator Data'!$C$3:$H$198,5,FALSE)))</f>
        <v>0.13376647834274952</v>
      </c>
      <c r="O25" s="165">
        <f>IF(I25="x","x",(I25*1000000/VLOOKUP($C25,'Crisis Indicator Data'!$C$3:$H$198,5,FALSE)))</f>
        <v>2.9905838041431262E-2</v>
      </c>
      <c r="P25" s="165">
        <f>IF(J25="x","x",(J25*1000000/VLOOKUP($C25,'Crisis Indicator Data'!$C$3:$H$198,5,FALSE)))</f>
        <v>6.8361581920903958E-3</v>
      </c>
      <c r="Q25" s="147">
        <f t="shared" si="1"/>
        <v>3</v>
      </c>
      <c r="R25" s="147">
        <f t="shared" si="2"/>
        <v>3.95</v>
      </c>
    </row>
    <row r="26" spans="1:18">
      <c r="A26" s="169" t="str">
        <f>'Crisis Indicator Data'!A23</f>
        <v>Venezuela displacement in Colombia</v>
      </c>
      <c r="B26" s="170" t="str">
        <f>'Crisis Indicator Data'!B23</f>
        <v>International Displacement</v>
      </c>
      <c r="C26" s="170" t="str">
        <f>'Crisis Indicator Data'!C23</f>
        <v>COL002</v>
      </c>
      <c r="D26" s="170" t="str">
        <f>'Crisis Indicator Data'!D23</f>
        <v>Colombia</v>
      </c>
      <c r="E26" s="170" t="str">
        <f>'Crisis Indicator Data'!E23</f>
        <v>COL</v>
      </c>
      <c r="F26" s="181">
        <f>IF('Crisis Indicator Data'!Q23="x","x",('Crisis Indicator Data'!Q23/1000000))</f>
        <v>44.96</v>
      </c>
      <c r="G26" s="181">
        <f>IF('Crisis Indicator Data'!R23="x","x",('Crisis Indicator Data'!R23/1000000))</f>
        <v>0.91800000000000004</v>
      </c>
      <c r="H26" s="181">
        <f>IF('Crisis Indicator Data'!S23="x","x",('Crisis Indicator Data'!S23/1000000))</f>
        <v>3.18</v>
      </c>
      <c r="I26" s="181" t="str">
        <f>IF('Crisis Indicator Data'!T23="x","x",('Crisis Indicator Data'!T23/1000000))</f>
        <v>x</v>
      </c>
      <c r="J26" s="181" t="str">
        <f>IF('Crisis Indicator Data'!U23="x","x",('Crisis Indicator Data'!U23/1000000))</f>
        <v>x</v>
      </c>
      <c r="K26" s="168">
        <f t="shared" si="0"/>
        <v>4.2</v>
      </c>
      <c r="L26" s="165">
        <f>IF(F26="x","x",(F26*1000000/VLOOKUP($C26,'Crisis Indicator Data'!$C$3:$H$198,5,FALSE)))</f>
        <v>0.9164662236536345</v>
      </c>
      <c r="M26" s="165">
        <f>IF(G26="x","x",(G26*1000000/VLOOKUP($C26,'Crisis Indicator Data'!$C$3:$H$198,5,FALSE)))</f>
        <v>1.871254433527661E-2</v>
      </c>
      <c r="N26" s="165">
        <f>IF(H26="x","x",(H26*1000000/VLOOKUP($C26,'Crisis Indicator Data'!$C$3:$H$198,5,FALSE)))</f>
        <v>6.4821232011088914E-2</v>
      </c>
      <c r="O26" s="165" t="str">
        <f>IF(I26="x","x",(I26*1000000/VLOOKUP($C26,'Crisis Indicator Data'!$C$3:$H$198,5,FALSE)))</f>
        <v>x</v>
      </c>
      <c r="P26" s="165" t="str">
        <f>IF(J26="x","x",(J26*1000000/VLOOKUP($C26,'Crisis Indicator Data'!$C$3:$H$198,5,FALSE)))</f>
        <v>x</v>
      </c>
      <c r="Q26" s="147">
        <f t="shared" si="1"/>
        <v>3</v>
      </c>
      <c r="R26" s="147">
        <f t="shared" si="2"/>
        <v>3.6</v>
      </c>
    </row>
    <row r="27" spans="1:18">
      <c r="A27" s="169" t="str">
        <f>'Crisis Indicator Data'!A24</f>
        <v>Nicaraguan refugees in Costa Rica</v>
      </c>
      <c r="B27" s="170" t="str">
        <f>'Crisis Indicator Data'!B24</f>
        <v>International Displacement</v>
      </c>
      <c r="C27" s="170" t="str">
        <f>'Crisis Indicator Data'!C24</f>
        <v>CRI002</v>
      </c>
      <c r="D27" s="170" t="str">
        <f>'Crisis Indicator Data'!D24</f>
        <v>Costa Rica</v>
      </c>
      <c r="E27" s="170" t="str">
        <f>'Crisis Indicator Data'!E24</f>
        <v>CRI</v>
      </c>
      <c r="F27" s="181">
        <f>IF('Crisis Indicator Data'!Q24="x","x",('Crisis Indicator Data'!Q24/1000000))</f>
        <v>3.653</v>
      </c>
      <c r="G27" s="181">
        <f>IF('Crisis Indicator Data'!R24="x","x",('Crisis Indicator Data'!R24/1000000))</f>
        <v>0</v>
      </c>
      <c r="H27" s="181">
        <f>IF('Crisis Indicator Data'!S24="x","x",('Crisis Indicator Data'!S24/1000000))</f>
        <v>0.20399999999999999</v>
      </c>
      <c r="I27" s="181" t="str">
        <f>IF('Crisis Indicator Data'!T24="x","x",('Crisis Indicator Data'!T24/1000000))</f>
        <v>x</v>
      </c>
      <c r="J27" s="181" t="str">
        <f>IF('Crisis Indicator Data'!U24="x","x",('Crisis Indicator Data'!U24/1000000))</f>
        <v>x</v>
      </c>
      <c r="K27" s="168">
        <f t="shared" si="0"/>
        <v>2.2000000000000002</v>
      </c>
      <c r="L27" s="165">
        <f>IF(F27="x","x",(F27*1000000/VLOOKUP($C27,'Crisis Indicator Data'!$C$3:$H$198,5,FALSE)))</f>
        <v>0.94710915219082192</v>
      </c>
      <c r="M27" s="165">
        <f>IF(G27="x","x",(G27*1000000/VLOOKUP($C27,'Crisis Indicator Data'!$C$3:$H$198,5,FALSE)))</f>
        <v>0</v>
      </c>
      <c r="N27" s="165">
        <f>IF(H27="x","x",(H27*1000000/VLOOKUP($C27,'Crisis Indicator Data'!$C$3:$H$198,5,FALSE)))</f>
        <v>5.2890847809178118E-2</v>
      </c>
      <c r="O27" s="165" t="str">
        <f>IF(I27="x","x",(I27*1000000/VLOOKUP($C27,'Crisis Indicator Data'!$C$3:$H$198,5,FALSE)))</f>
        <v>x</v>
      </c>
      <c r="P27" s="165" t="str">
        <f>IF(J27="x","x",(J27*1000000/VLOOKUP($C27,'Crisis Indicator Data'!$C$3:$H$198,5,FALSE)))</f>
        <v>x</v>
      </c>
      <c r="Q27" s="147">
        <f t="shared" si="1"/>
        <v>3</v>
      </c>
      <c r="R27" s="147">
        <f t="shared" si="2"/>
        <v>2.6</v>
      </c>
    </row>
    <row r="28" spans="1:18">
      <c r="A28" s="169" t="str">
        <f>'Crisis Indicator Data'!A25</f>
        <v>Displacement from Russia-Ukraine conflict in Czechia</v>
      </c>
      <c r="B28" s="170" t="str">
        <f>'Crisis Indicator Data'!B25</f>
        <v>International Displacement</v>
      </c>
      <c r="C28" s="170" t="str">
        <f>'Crisis Indicator Data'!C25</f>
        <v>CZE002</v>
      </c>
      <c r="D28" s="170" t="str">
        <f>'Crisis Indicator Data'!D25</f>
        <v>Czech Republic</v>
      </c>
      <c r="E28" s="170" t="str">
        <f>'Crisis Indicator Data'!E25</f>
        <v>CZE</v>
      </c>
      <c r="F28" s="181">
        <f>IF('Crisis Indicator Data'!Q25="x","x",('Crisis Indicator Data'!Q25/1000000))</f>
        <v>10.864000000000001</v>
      </c>
      <c r="G28" s="181">
        <f>IF('Crisis Indicator Data'!R25="x","x",('Crisis Indicator Data'!R25/1000000))</f>
        <v>0</v>
      </c>
      <c r="H28" s="181">
        <f>IF('Crisis Indicator Data'!S25="x","x",('Crisis Indicator Data'!S25/1000000))</f>
        <v>0.40100000000000002</v>
      </c>
      <c r="I28" s="181">
        <f>IF('Crisis Indicator Data'!T25="x","x",('Crisis Indicator Data'!T25/1000000))</f>
        <v>0</v>
      </c>
      <c r="J28" s="181">
        <f>IF('Crisis Indicator Data'!U25="x","x",('Crisis Indicator Data'!U25/1000000))</f>
        <v>0</v>
      </c>
      <c r="K28" s="168">
        <f t="shared" si="0"/>
        <v>2.7</v>
      </c>
      <c r="L28" s="165">
        <f>IF(F28="x","x",(F28*1000000/VLOOKUP($C28,'Crisis Indicator Data'!$C$3:$H$198,5,FALSE)))</f>
        <v>0.96440301819795826</v>
      </c>
      <c r="M28" s="165">
        <f>IF(G28="x","x",(G28*1000000/VLOOKUP($C28,'Crisis Indicator Data'!$C$3:$H$198,5,FALSE)))</f>
        <v>0</v>
      </c>
      <c r="N28" s="165">
        <f>IF(H28="x","x",(H28*1000000/VLOOKUP($C28,'Crisis Indicator Data'!$C$3:$H$198,5,FALSE)))</f>
        <v>3.5596981802041724E-2</v>
      </c>
      <c r="O28" s="165">
        <f>IF(I28="x","x",(I28*1000000/VLOOKUP($C28,'Crisis Indicator Data'!$C$3:$H$198,5,FALSE)))</f>
        <v>0</v>
      </c>
      <c r="P28" s="165">
        <f>IF(J28="x","x",(J28*1000000/VLOOKUP($C28,'Crisis Indicator Data'!$C$3:$H$198,5,FALSE)))</f>
        <v>0</v>
      </c>
      <c r="Q28" s="147">
        <f t="shared" si="1"/>
        <v>1</v>
      </c>
      <c r="R28" s="147">
        <f t="shared" si="2"/>
        <v>1.85</v>
      </c>
    </row>
    <row r="29" spans="1:18">
      <c r="A29" s="169" t="str">
        <f>'Crisis Indicator Data'!A26</f>
        <v>Multiple crises in Djibouti</v>
      </c>
      <c r="B29" s="170" t="str">
        <f>'Crisis Indicator Data'!B26</f>
        <v>International Displacement,Drought/drier conditions</v>
      </c>
      <c r="C29" s="170" t="str">
        <f>'Crisis Indicator Data'!C26</f>
        <v>DJI001</v>
      </c>
      <c r="D29" s="170" t="str">
        <f>'Crisis Indicator Data'!D26</f>
        <v>Djibouti</v>
      </c>
      <c r="E29" s="170" t="str">
        <f>'Crisis Indicator Data'!E26</f>
        <v>DJI</v>
      </c>
      <c r="F29" s="181">
        <f>IF('Crisis Indicator Data'!Q26="x","x",('Crisis Indicator Data'!Q26/1000000))</f>
        <v>0.38900000000000001</v>
      </c>
      <c r="G29" s="181">
        <f>IF('Crisis Indicator Data'!R26="x","x",('Crisis Indicator Data'!R26/1000000))</f>
        <v>0.47499999999999998</v>
      </c>
      <c r="H29" s="181">
        <f>IF('Crisis Indicator Data'!S26="x","x",('Crisis Indicator Data'!S26/1000000))</f>
        <v>0.26500000000000001</v>
      </c>
      <c r="I29" s="181">
        <f>IF('Crisis Indicator Data'!T26="x","x",('Crisis Indicator Data'!T26/1000000))</f>
        <v>5.2999999999999999E-2</v>
      </c>
      <c r="J29" s="181">
        <f>IF('Crisis Indicator Data'!U26="x","x",('Crisis Indicator Data'!U26/1000000))</f>
        <v>0</v>
      </c>
      <c r="K29" s="168">
        <f t="shared" si="0"/>
        <v>2.5</v>
      </c>
      <c r="L29" s="165">
        <f>IF(F29="x","x",(F29*1000000/VLOOKUP($C29,'Crisis Indicator Data'!$C$3:$H$198,5,FALSE)))</f>
        <v>0.32910321489001693</v>
      </c>
      <c r="M29" s="165">
        <f>IF(G29="x","x",(G29*1000000/VLOOKUP($C29,'Crisis Indicator Data'!$C$3:$H$198,5,FALSE)))</f>
        <v>0.40186125211505924</v>
      </c>
      <c r="N29" s="165">
        <f>IF(H29="x","x",(H29*1000000/VLOOKUP($C29,'Crisis Indicator Data'!$C$3:$H$198,5,FALSE)))</f>
        <v>0.22419627749576987</v>
      </c>
      <c r="O29" s="165">
        <f>IF(I29="x","x",(I29*1000000/VLOOKUP($C29,'Crisis Indicator Data'!$C$3:$H$198,5,FALSE)))</f>
        <v>4.4839255499153977E-2</v>
      </c>
      <c r="P29" s="165">
        <f>IF(J29="x","x",(J29*1000000/VLOOKUP($C29,'Crisis Indicator Data'!$C$3:$H$198,5,FALSE)))</f>
        <v>0</v>
      </c>
      <c r="Q29" s="147">
        <f t="shared" si="1"/>
        <v>3</v>
      </c>
      <c r="R29" s="147">
        <f t="shared" si="2"/>
        <v>2.75</v>
      </c>
    </row>
    <row r="30" spans="1:18">
      <c r="A30" s="169" t="str">
        <f>'Crisis Indicator Data'!A27</f>
        <v>Mixed migration in Djibouti</v>
      </c>
      <c r="B30" s="170" t="str">
        <f>'Crisis Indicator Data'!B27</f>
        <v>International Displacement</v>
      </c>
      <c r="C30" s="170" t="str">
        <f>'Crisis Indicator Data'!C27</f>
        <v>DJI002</v>
      </c>
      <c r="D30" s="170" t="str">
        <f>'Crisis Indicator Data'!D27</f>
        <v>Djibouti</v>
      </c>
      <c r="E30" s="170" t="str">
        <f>'Crisis Indicator Data'!E27</f>
        <v>DJI</v>
      </c>
      <c r="F30" s="181">
        <f>IF('Crisis Indicator Data'!Q27="x","x",('Crisis Indicator Data'!Q27/1000000))</f>
        <v>0.89</v>
      </c>
      <c r="G30" s="181">
        <f>IF('Crisis Indicator Data'!R27="x","x",('Crisis Indicator Data'!R27/1000000))</f>
        <v>0</v>
      </c>
      <c r="H30" s="181">
        <f>IF('Crisis Indicator Data'!S27="x","x",('Crisis Indicator Data'!S27/1000000))</f>
        <v>3.3000000000000002E-2</v>
      </c>
      <c r="I30" s="181" t="str">
        <f>IF('Crisis Indicator Data'!T27="x","x",('Crisis Indicator Data'!T27/1000000))</f>
        <v>x</v>
      </c>
      <c r="J30" s="181" t="str">
        <f>IF('Crisis Indicator Data'!U27="x","x",('Crisis Indicator Data'!U27/1000000))</f>
        <v>x</v>
      </c>
      <c r="K30" s="168">
        <f t="shared" si="0"/>
        <v>0.9</v>
      </c>
      <c r="L30" s="165">
        <f>IF(F30="x","x",(F30*1000000/VLOOKUP($C30,'Crisis Indicator Data'!$C$3:$H$198,5,FALSE)))</f>
        <v>0.96320346320346317</v>
      </c>
      <c r="M30" s="165">
        <f>IF(G30="x","x",(G30*1000000/VLOOKUP($C30,'Crisis Indicator Data'!$C$3:$H$198,5,FALSE)))</f>
        <v>0</v>
      </c>
      <c r="N30" s="165">
        <f>IF(H30="x","x",(H30*1000000/VLOOKUP($C30,'Crisis Indicator Data'!$C$3:$H$198,5,FALSE)))</f>
        <v>3.5714285714285712E-2</v>
      </c>
      <c r="O30" s="165" t="str">
        <f>IF(I30="x","x",(I30*1000000/VLOOKUP($C30,'Crisis Indicator Data'!$C$3:$H$198,5,FALSE)))</f>
        <v>x</v>
      </c>
      <c r="P30" s="165" t="str">
        <f>IF(J30="x","x",(J30*1000000/VLOOKUP($C30,'Crisis Indicator Data'!$C$3:$H$198,5,FALSE)))</f>
        <v>x</v>
      </c>
      <c r="Q30" s="147">
        <f t="shared" si="1"/>
        <v>1</v>
      </c>
      <c r="R30" s="147">
        <f t="shared" si="2"/>
        <v>0.95</v>
      </c>
    </row>
    <row r="31" spans="1:18">
      <c r="A31" s="169" t="str">
        <f>'Crisis Indicator Data'!A28</f>
        <v>Drought in Djibouti</v>
      </c>
      <c r="B31" s="170" t="str">
        <f>'Crisis Indicator Data'!B28</f>
        <v>Drought/drier conditions</v>
      </c>
      <c r="C31" s="170" t="str">
        <f>'Crisis Indicator Data'!C28</f>
        <v>DJI003</v>
      </c>
      <c r="D31" s="170" t="str">
        <f>'Crisis Indicator Data'!D28</f>
        <v>Djibouti</v>
      </c>
      <c r="E31" s="170" t="str">
        <f>'Crisis Indicator Data'!E28</f>
        <v>DJI</v>
      </c>
      <c r="F31" s="181">
        <f>IF('Crisis Indicator Data'!Q28="x","x",('Crisis Indicator Data'!Q28/1000000))</f>
        <v>0.42199999999999999</v>
      </c>
      <c r="G31" s="181">
        <f>IF('Crisis Indicator Data'!R28="x","x",('Crisis Indicator Data'!R28/1000000))</f>
        <v>0.47499999999999998</v>
      </c>
      <c r="H31" s="181">
        <f>IF('Crisis Indicator Data'!S28="x","x",('Crisis Indicator Data'!S28/1000000))</f>
        <v>0.23200000000000001</v>
      </c>
      <c r="I31" s="181">
        <f>IF('Crisis Indicator Data'!T28="x","x",('Crisis Indicator Data'!T28/1000000))</f>
        <v>5.2999999999999999E-2</v>
      </c>
      <c r="J31" s="181">
        <f>IF('Crisis Indicator Data'!U28="x","x",('Crisis Indicator Data'!U28/1000000))</f>
        <v>0</v>
      </c>
      <c r="K31" s="168">
        <f t="shared" si="0"/>
        <v>2.4</v>
      </c>
      <c r="L31" s="165">
        <f>IF(F31="x","x",(F31*1000000/VLOOKUP($C31,'Crisis Indicator Data'!$C$3:$H$198,5,FALSE)))</f>
        <v>0.35702199661590522</v>
      </c>
      <c r="M31" s="165">
        <f>IF(G31="x","x",(G31*1000000/VLOOKUP($C31,'Crisis Indicator Data'!$C$3:$H$198,5,FALSE)))</f>
        <v>0.40186125211505924</v>
      </c>
      <c r="N31" s="165">
        <f>IF(H31="x","x",(H31*1000000/VLOOKUP($C31,'Crisis Indicator Data'!$C$3:$H$198,5,FALSE)))</f>
        <v>0.19627749576988154</v>
      </c>
      <c r="O31" s="165">
        <f>IF(I31="x","x",(I31*1000000/VLOOKUP($C31,'Crisis Indicator Data'!$C$3:$H$198,5,FALSE)))</f>
        <v>4.4839255499153977E-2</v>
      </c>
      <c r="P31" s="165">
        <f>IF(J31="x","x",(J31*1000000/VLOOKUP($C31,'Crisis Indicator Data'!$C$3:$H$198,5,FALSE)))</f>
        <v>0</v>
      </c>
      <c r="Q31" s="147">
        <f t="shared" si="1"/>
        <v>3</v>
      </c>
      <c r="R31" s="147">
        <f t="shared" si="2"/>
        <v>2.7</v>
      </c>
    </row>
    <row r="32" spans="1:18">
      <c r="A32" s="169" t="str">
        <f>'Crisis Indicator Data'!A29</f>
        <v>Venezuela displacement in Dominican Republic</v>
      </c>
      <c r="B32" s="170" t="str">
        <f>'Crisis Indicator Data'!B29</f>
        <v>International Displacement</v>
      </c>
      <c r="C32" s="170" t="str">
        <f>'Crisis Indicator Data'!C29</f>
        <v>DOM002</v>
      </c>
      <c r="D32" s="170" t="str">
        <f>'Crisis Indicator Data'!D29</f>
        <v>Dominican Republic</v>
      </c>
      <c r="E32" s="170" t="str">
        <f>'Crisis Indicator Data'!E29</f>
        <v>DOM</v>
      </c>
      <c r="F32" s="181">
        <f>IF('Crisis Indicator Data'!Q29="x","x",('Crisis Indicator Data'!Q29/1000000))</f>
        <v>11.250999999999999</v>
      </c>
      <c r="G32" s="181">
        <f>IF('Crisis Indicator Data'!R29="x","x",('Crisis Indicator Data'!R29/1000000))</f>
        <v>7.1999999999999995E-2</v>
      </c>
      <c r="H32" s="181">
        <f>IF('Crisis Indicator Data'!S29="x","x",('Crisis Indicator Data'!S29/1000000))</f>
        <v>7.6999999999999999E-2</v>
      </c>
      <c r="I32" s="181">
        <f>IF('Crisis Indicator Data'!T29="x","x",('Crisis Indicator Data'!T29/1000000))</f>
        <v>0</v>
      </c>
      <c r="J32" s="181">
        <f>IF('Crisis Indicator Data'!U29="x","x",('Crisis Indicator Data'!U29/1000000))</f>
        <v>0</v>
      </c>
      <c r="K32" s="168">
        <f t="shared" si="0"/>
        <v>1.5</v>
      </c>
      <c r="L32" s="165">
        <f>IF(F32="x","x",(F32*1000000/VLOOKUP($C32,'Crisis Indicator Data'!$C$3:$H$198,5,FALSE)))</f>
        <v>0.98692982456140355</v>
      </c>
      <c r="M32" s="165">
        <f>IF(G32="x","x",(G32*1000000/VLOOKUP($C32,'Crisis Indicator Data'!$C$3:$H$198,5,FALSE)))</f>
        <v>6.3157894736842104E-3</v>
      </c>
      <c r="N32" s="165">
        <f>IF(H32="x","x",(H32*1000000/VLOOKUP($C32,'Crisis Indicator Data'!$C$3:$H$198,5,FALSE)))</f>
        <v>6.7543859649122811E-3</v>
      </c>
      <c r="O32" s="165">
        <f>IF(I32="x","x",(I32*1000000/VLOOKUP($C32,'Crisis Indicator Data'!$C$3:$H$198,5,FALSE)))</f>
        <v>0</v>
      </c>
      <c r="P32" s="165">
        <f>IF(J32="x","x",(J32*1000000/VLOOKUP($C32,'Crisis Indicator Data'!$C$3:$H$198,5,FALSE)))</f>
        <v>0</v>
      </c>
      <c r="Q32" s="147">
        <f t="shared" si="1"/>
        <v>1</v>
      </c>
      <c r="R32" s="147">
        <f t="shared" si="2"/>
        <v>1.25</v>
      </c>
    </row>
    <row r="33" spans="1:18">
      <c r="A33" s="169" t="str">
        <f>'Crisis Indicator Data'!A30</f>
        <v>Mixed migration flows in Algeria</v>
      </c>
      <c r="B33" s="170" t="str">
        <f>'Crisis Indicator Data'!B30</f>
        <v>International Displacement</v>
      </c>
      <c r="C33" s="170" t="str">
        <f>'Crisis Indicator Data'!C30</f>
        <v>DZA002</v>
      </c>
      <c r="D33" s="170" t="str">
        <f>'Crisis Indicator Data'!D30</f>
        <v>Algeria</v>
      </c>
      <c r="E33" s="170" t="str">
        <f>'Crisis Indicator Data'!E30</f>
        <v>DZA</v>
      </c>
      <c r="F33" s="181">
        <f>IF('Crisis Indicator Data'!Q30="x","x",('Crisis Indicator Data'!Q30/1000000))</f>
        <v>47.012999999999998</v>
      </c>
      <c r="G33" s="181">
        <f>IF('Crisis Indicator Data'!R30="x","x",('Crisis Indicator Data'!R30/1000000))</f>
        <v>0</v>
      </c>
      <c r="H33" s="181">
        <f>IF('Crisis Indicator Data'!S30="x","x",('Crisis Indicator Data'!S30/1000000))</f>
        <v>0.26200000000000001</v>
      </c>
      <c r="I33" s="181" t="str">
        <f>IF('Crisis Indicator Data'!T30="x","x",('Crisis Indicator Data'!T30/1000000))</f>
        <v>x</v>
      </c>
      <c r="J33" s="181" t="str">
        <f>IF('Crisis Indicator Data'!U30="x","x",('Crisis Indicator Data'!U30/1000000))</f>
        <v>x</v>
      </c>
      <c r="K33" s="168">
        <f t="shared" si="0"/>
        <v>2.4</v>
      </c>
      <c r="L33" s="165">
        <f>IF(F33="x","x",(F33*1000000/VLOOKUP($C33,'Crisis Indicator Data'!$C$3:$H$198,5,FALSE)))</f>
        <v>0.99443692359759706</v>
      </c>
      <c r="M33" s="165">
        <f>IF(G33="x","x",(G33*1000000/VLOOKUP($C33,'Crisis Indicator Data'!$C$3:$H$198,5,FALSE)))</f>
        <v>0</v>
      </c>
      <c r="N33" s="165">
        <f>IF(H33="x","x",(H33*1000000/VLOOKUP($C33,'Crisis Indicator Data'!$C$3:$H$198,5,FALSE)))</f>
        <v>5.5419240206447248E-3</v>
      </c>
      <c r="O33" s="165" t="str">
        <f>IF(I33="x","x",(I33*1000000/VLOOKUP($C33,'Crisis Indicator Data'!$C$3:$H$198,5,FALSE)))</f>
        <v>x</v>
      </c>
      <c r="P33" s="165" t="str">
        <f>IF(J33="x","x",(J33*1000000/VLOOKUP($C33,'Crisis Indicator Data'!$C$3:$H$198,5,FALSE)))</f>
        <v>x</v>
      </c>
      <c r="Q33" s="147">
        <f t="shared" si="1"/>
        <v>1</v>
      </c>
      <c r="R33" s="147">
        <f t="shared" si="2"/>
        <v>1.7</v>
      </c>
    </row>
    <row r="34" spans="1:18">
      <c r="A34" s="169" t="str">
        <f>'Crisis Indicator Data'!A31</f>
        <v>Sahrawi refugees in Algeria</v>
      </c>
      <c r="B34" s="170" t="str">
        <f>'Crisis Indicator Data'!B31</f>
        <v>International Displacement</v>
      </c>
      <c r="C34" s="170" t="str">
        <f>'Crisis Indicator Data'!C31</f>
        <v>DZA003</v>
      </c>
      <c r="D34" s="170" t="str">
        <f>'Crisis Indicator Data'!D31</f>
        <v>Algeria</v>
      </c>
      <c r="E34" s="170" t="str">
        <f>'Crisis Indicator Data'!E31</f>
        <v>DZA</v>
      </c>
      <c r="F34" s="181">
        <f>IF('Crisis Indicator Data'!Q31="x","x",('Crisis Indicator Data'!Q31/1000000))</f>
        <v>4.9000000000000002E-2</v>
      </c>
      <c r="G34" s="181">
        <f>IF('Crisis Indicator Data'!R31="x","x",('Crisis Indicator Data'!R31/1000000))</f>
        <v>0</v>
      </c>
      <c r="H34" s="181">
        <f>IF('Crisis Indicator Data'!S31="x","x",('Crisis Indicator Data'!S31/1000000))</f>
        <v>0.17399999999999999</v>
      </c>
      <c r="I34" s="181" t="str">
        <f>IF('Crisis Indicator Data'!T31="x","x",('Crisis Indicator Data'!T31/1000000))</f>
        <v>x</v>
      </c>
      <c r="J34" s="181" t="str">
        <f>IF('Crisis Indicator Data'!U31="x","x",('Crisis Indicator Data'!U31/1000000))</f>
        <v>x</v>
      </c>
      <c r="K34" s="168">
        <f t="shared" si="0"/>
        <v>2.1</v>
      </c>
      <c r="L34" s="165">
        <f>IF(F34="x","x",(F34*1000000/VLOOKUP($C34,'Crisis Indicator Data'!$C$3:$H$198,5,FALSE)))</f>
        <v>0.21973094170403587</v>
      </c>
      <c r="M34" s="165">
        <f>IF(G34="x","x",(G34*1000000/VLOOKUP($C34,'Crisis Indicator Data'!$C$3:$H$198,5,FALSE)))</f>
        <v>0</v>
      </c>
      <c r="N34" s="165">
        <f>IF(H34="x","x",(H34*1000000/VLOOKUP($C34,'Crisis Indicator Data'!$C$3:$H$198,5,FALSE)))</f>
        <v>0.78026905829596416</v>
      </c>
      <c r="O34" s="165" t="str">
        <f>IF(I34="x","x",(I34*1000000/VLOOKUP($C34,'Crisis Indicator Data'!$C$3:$H$198,5,FALSE)))</f>
        <v>x</v>
      </c>
      <c r="P34" s="165" t="str">
        <f>IF(J34="x","x",(J34*1000000/VLOOKUP($C34,'Crisis Indicator Data'!$C$3:$H$198,5,FALSE)))</f>
        <v>x</v>
      </c>
      <c r="Q34" s="147">
        <f t="shared" si="1"/>
        <v>3</v>
      </c>
      <c r="R34" s="147">
        <f t="shared" si="2"/>
        <v>2.5499999999999998</v>
      </c>
    </row>
    <row r="35" spans="1:18">
      <c r="A35" s="169" t="str">
        <f>'Crisis Indicator Data'!A32</f>
        <v>Multiple crises in Algeria</v>
      </c>
      <c r="B35" s="170" t="str">
        <f>'Crisis Indicator Data'!B32</f>
        <v>International Displacement</v>
      </c>
      <c r="C35" s="170" t="str">
        <f>'Crisis Indicator Data'!C32</f>
        <v>DZA004</v>
      </c>
      <c r="D35" s="170" t="str">
        <f>'Crisis Indicator Data'!D32</f>
        <v>Algeria</v>
      </c>
      <c r="E35" s="170" t="str">
        <f>'Crisis Indicator Data'!E32</f>
        <v>DZA</v>
      </c>
      <c r="F35" s="182">
        <f>IF('Crisis Indicator Data'!Q32="x","x",('Crisis Indicator Data'!Q32/1000000))</f>
        <v>46.84</v>
      </c>
      <c r="G35" s="182">
        <f>IF('Crisis Indicator Data'!R32="x","x",('Crisis Indicator Data'!R32/1000000))</f>
        <v>0</v>
      </c>
      <c r="H35" s="182">
        <f>IF('Crisis Indicator Data'!S32="x","x",('Crisis Indicator Data'!S32/1000000))</f>
        <v>0.436</v>
      </c>
      <c r="I35" s="182" t="str">
        <f>IF('Crisis Indicator Data'!T32="x","x",('Crisis Indicator Data'!T32/1000000))</f>
        <v>x</v>
      </c>
      <c r="J35" s="182" t="str">
        <f>IF('Crisis Indicator Data'!U32="x","x",('Crisis Indicator Data'!U32/1000000))</f>
        <v>x</v>
      </c>
      <c r="K35" s="168">
        <f t="shared" si="0"/>
        <v>2.7</v>
      </c>
      <c r="L35" s="165">
        <f>IF(F35="x","x",(F35*1000000/VLOOKUP($C35,'Crisis Indicator Data'!$C$3:$H$198,5,FALSE)))</f>
        <v>0.99077756155343089</v>
      </c>
      <c r="M35" s="165">
        <f>IF(G35="x","x",(G35*1000000/VLOOKUP($C35,'Crisis Indicator Data'!$C$3:$H$198,5,FALSE)))</f>
        <v>0</v>
      </c>
      <c r="N35" s="165">
        <f>IF(H35="x","x",(H35*1000000/VLOOKUP($C35,'Crisis Indicator Data'!$C$3:$H$198,5,FALSE)))</f>
        <v>9.2224384465690833E-3</v>
      </c>
      <c r="O35" s="165" t="str">
        <f>IF(I35="x","x",(I35*1000000/VLOOKUP($C35,'Crisis Indicator Data'!$C$3:$H$198,5,FALSE)))</f>
        <v>x</v>
      </c>
      <c r="P35" s="165" t="str">
        <f>IF(J35="x","x",(J35*1000000/VLOOKUP($C35,'Crisis Indicator Data'!$C$3:$H$198,5,FALSE)))</f>
        <v>x</v>
      </c>
      <c r="Q35" s="147">
        <f t="shared" si="1"/>
        <v>1</v>
      </c>
      <c r="R35" s="147">
        <f t="shared" si="2"/>
        <v>1.85</v>
      </c>
    </row>
    <row r="36" spans="1:18">
      <c r="A36" s="169" t="str">
        <f>'Crisis Indicator Data'!A33</f>
        <v>Multiple crises in Ecuador</v>
      </c>
      <c r="B36" s="170" t="str">
        <f>'Crisis Indicator Data'!B33</f>
        <v>International Displacement,Conflict/ Violence</v>
      </c>
      <c r="C36" s="170" t="str">
        <f>'Crisis Indicator Data'!C33</f>
        <v>ECU001</v>
      </c>
      <c r="D36" s="170" t="str">
        <f>'Crisis Indicator Data'!D33</f>
        <v>Ecuador</v>
      </c>
      <c r="E36" s="170" t="str">
        <f>'Crisis Indicator Data'!E33</f>
        <v>ECU</v>
      </c>
      <c r="F36" s="182">
        <f>IF('Crisis Indicator Data'!Q33="x","x",('Crisis Indicator Data'!Q33/1000000))</f>
        <v>14.420999999999999</v>
      </c>
      <c r="G36" s="182">
        <f>IF('Crisis Indicator Data'!R33="x","x",('Crisis Indicator Data'!R33/1000000))</f>
        <v>0.20300000000000001</v>
      </c>
      <c r="H36" s="182">
        <f>IF('Crisis Indicator Data'!S33="x","x",('Crisis Indicator Data'!S33/1000000))</f>
        <v>3.3260000000000001</v>
      </c>
      <c r="I36" s="182">
        <f>IF('Crisis Indicator Data'!T33="x","x",('Crisis Indicator Data'!T33/1000000))</f>
        <v>0.15</v>
      </c>
      <c r="J36" s="182" t="str">
        <f>IF('Crisis Indicator Data'!U33="x","x",('Crisis Indicator Data'!U33/1000000))</f>
        <v>x</v>
      </c>
      <c r="K36" s="168">
        <f t="shared" si="0"/>
        <v>4.2</v>
      </c>
      <c r="L36" s="165">
        <f>IF(F36="x","x",(F36*1000000/VLOOKUP($C36,'Crisis Indicator Data'!$C$3:$H$198,5,FALSE)))</f>
        <v>0.79674033149171275</v>
      </c>
      <c r="M36" s="165">
        <f>IF(G36="x","x",(G36*1000000/VLOOKUP($C36,'Crisis Indicator Data'!$C$3:$H$198,5,FALSE)))</f>
        <v>1.1215469613259669E-2</v>
      </c>
      <c r="N36" s="165">
        <f>IF(H36="x","x",(H36*1000000/VLOOKUP($C36,'Crisis Indicator Data'!$C$3:$H$198,5,FALSE)))</f>
        <v>0.18375690607734807</v>
      </c>
      <c r="O36" s="165">
        <f>IF(I36="x","x",(I36*1000000/VLOOKUP($C36,'Crisis Indicator Data'!$C$3:$H$198,5,FALSE)))</f>
        <v>8.2872928176795577E-3</v>
      </c>
      <c r="P36" s="165" t="str">
        <f>IF(J36="x","x",(J36*1000000/VLOOKUP($C36,'Crisis Indicator Data'!$C$3:$H$198,5,FALSE)))</f>
        <v>x</v>
      </c>
      <c r="Q36" s="147">
        <f t="shared" si="1"/>
        <v>3</v>
      </c>
      <c r="R36" s="147">
        <f t="shared" si="2"/>
        <v>3.6</v>
      </c>
    </row>
    <row r="37" spans="1:18">
      <c r="A37" s="169" t="str">
        <f>'Crisis Indicator Data'!A34</f>
        <v>Venezuela displacement in Ecuador</v>
      </c>
      <c r="B37" s="170" t="str">
        <f>'Crisis Indicator Data'!B34</f>
        <v>International Displacement</v>
      </c>
      <c r="C37" s="170" t="str">
        <f>'Crisis Indicator Data'!C34</f>
        <v>ECU002</v>
      </c>
      <c r="D37" s="170" t="str">
        <f>'Crisis Indicator Data'!D34</f>
        <v>Ecuador</v>
      </c>
      <c r="E37" s="170" t="str">
        <f>'Crisis Indicator Data'!E34</f>
        <v>ECU</v>
      </c>
      <c r="F37" s="182">
        <f>IF('Crisis Indicator Data'!Q34="x","x",('Crisis Indicator Data'!Q34/1000000))</f>
        <v>10.217000000000001</v>
      </c>
      <c r="G37" s="182">
        <f>IF('Crisis Indicator Data'!R34="x","x",('Crisis Indicator Data'!R34/1000000))</f>
        <v>0.20300000000000001</v>
      </c>
      <c r="H37" s="182">
        <f>IF('Crisis Indicator Data'!S34="x","x",('Crisis Indicator Data'!S34/1000000))</f>
        <v>0.69599999999999995</v>
      </c>
      <c r="I37" s="182" t="str">
        <f>IF('Crisis Indicator Data'!T34="x","x",('Crisis Indicator Data'!T34/1000000))</f>
        <v>x</v>
      </c>
      <c r="J37" s="182" t="str">
        <f>IF('Crisis Indicator Data'!U34="x","x",('Crisis Indicator Data'!U34/1000000))</f>
        <v>x</v>
      </c>
      <c r="K37" s="168">
        <f t="shared" si="0"/>
        <v>3.1</v>
      </c>
      <c r="L37" s="165">
        <f>IF(F37="x","x",(F37*1000000/VLOOKUP($C37,'Crisis Indicator Data'!$C$3:$H$198,5,FALSE)))</f>
        <v>0.91904290725915261</v>
      </c>
      <c r="M37" s="165">
        <f>IF(G37="x","x",(G37*1000000/VLOOKUP($C37,'Crisis Indicator Data'!$C$3:$H$198,5,FALSE)))</f>
        <v>1.8260322029324458E-2</v>
      </c>
      <c r="N37" s="165">
        <f>IF(H37="x","x",(H37*1000000/VLOOKUP($C37,'Crisis Indicator Data'!$C$3:$H$198,5,FALSE)))</f>
        <v>6.2606818386255286E-2</v>
      </c>
      <c r="O37" s="165" t="str">
        <f>IF(I37="x","x",(I37*1000000/VLOOKUP($C37,'Crisis Indicator Data'!$C$3:$H$198,5,FALSE)))</f>
        <v>x</v>
      </c>
      <c r="P37" s="165" t="str">
        <f>IF(J37="x","x",(J37*1000000/VLOOKUP($C37,'Crisis Indicator Data'!$C$3:$H$198,5,FALSE)))</f>
        <v>x</v>
      </c>
      <c r="Q37" s="147">
        <f t="shared" si="1"/>
        <v>3</v>
      </c>
      <c r="R37" s="147">
        <f t="shared" si="2"/>
        <v>3.05</v>
      </c>
    </row>
    <row r="38" spans="1:18">
      <c r="A38" s="169" t="str">
        <f>'Crisis Indicator Data'!A35</f>
        <v>Criminal violence in Ecuador</v>
      </c>
      <c r="B38" s="170" t="str">
        <f>'Crisis Indicator Data'!B35</f>
        <v>International Displacement,Conflict/ Violence</v>
      </c>
      <c r="C38" s="170" t="str">
        <f>'Crisis Indicator Data'!C35</f>
        <v>ECU003</v>
      </c>
      <c r="D38" s="170" t="str">
        <f>'Crisis Indicator Data'!D35</f>
        <v>Ecuador</v>
      </c>
      <c r="E38" s="170" t="str">
        <f>'Crisis Indicator Data'!E35</f>
        <v>ECU</v>
      </c>
      <c r="F38" s="182">
        <f>IF('Crisis Indicator Data'!Q35="x","x",('Crisis Indicator Data'!Q35/1000000))</f>
        <v>9.7799999999999994</v>
      </c>
      <c r="G38" s="182">
        <f>IF('Crisis Indicator Data'!R35="x","x",('Crisis Indicator Data'!R35/1000000))</f>
        <v>0</v>
      </c>
      <c r="H38" s="182">
        <f>IF('Crisis Indicator Data'!S35="x","x",('Crisis Indicator Data'!S35/1000000))</f>
        <v>2.63</v>
      </c>
      <c r="I38" s="182">
        <f>IF('Crisis Indicator Data'!T35="x","x",('Crisis Indicator Data'!T35/1000000))</f>
        <v>0.15</v>
      </c>
      <c r="J38" s="182">
        <f>IF('Crisis Indicator Data'!U35="x","x",('Crisis Indicator Data'!U35/1000000))</f>
        <v>0</v>
      </c>
      <c r="K38" s="168">
        <f t="shared" ref="K38:K69" si="3">IF(H38="x","x",IF(SUM(H38:J38)=0,0,IF(LOG(SUM(H38:J38)*1000000)&lt;$K$4,0,IF(LOG(SUM(H38:J38)*1000000)&gt;$K$3,5,ROUND(5-(K$3-LOG(SUM(H38:J38)*1000000))/(K$3-K$4)*5,1)))))</f>
        <v>4.0999999999999996</v>
      </c>
      <c r="L38" s="165">
        <f>IF(F38="x","x",(F38*1000000/VLOOKUP($C38,'Crisis Indicator Data'!$C$3:$H$198,5,FALSE)))</f>
        <v>0.7786624203821656</v>
      </c>
      <c r="M38" s="165">
        <f>IF(G38="x","x",(G38*1000000/VLOOKUP($C38,'Crisis Indicator Data'!$C$3:$H$198,5,FALSE)))</f>
        <v>0</v>
      </c>
      <c r="N38" s="165">
        <f>IF(H38="x","x",(H38*1000000/VLOOKUP($C38,'Crisis Indicator Data'!$C$3:$H$198,5,FALSE)))</f>
        <v>0.20939490445859874</v>
      </c>
      <c r="O38" s="165">
        <f>IF(I38="x","x",(I38*1000000/VLOOKUP($C38,'Crisis Indicator Data'!$C$3:$H$198,5,FALSE)))</f>
        <v>1.194267515923567E-2</v>
      </c>
      <c r="P38" s="165">
        <f>IF(J38="x","x",(J38*1000000/VLOOKUP($C38,'Crisis Indicator Data'!$C$3:$H$198,5,FALSE)))</f>
        <v>0</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3</v>
      </c>
      <c r="R38" s="147">
        <f t="shared" ref="R38:R69" si="5">IF(Q38="x","x",(AVERAGE(K38,Q38)))</f>
        <v>3.55</v>
      </c>
    </row>
    <row r="39" spans="1:18">
      <c r="A39" s="169" t="str">
        <f>'Crisis Indicator Data'!A36</f>
        <v>Refugees in Egypt</v>
      </c>
      <c r="B39" s="170" t="str">
        <f>'Crisis Indicator Data'!B36</f>
        <v>International Displacement</v>
      </c>
      <c r="C39" s="170" t="str">
        <f>'Crisis Indicator Data'!C36</f>
        <v>EGY004</v>
      </c>
      <c r="D39" s="170" t="str">
        <f>'Crisis Indicator Data'!D36</f>
        <v>Egypt</v>
      </c>
      <c r="E39" s="170" t="str">
        <f>'Crisis Indicator Data'!E36</f>
        <v>EGY</v>
      </c>
      <c r="F39" s="182">
        <f>IF('Crisis Indicator Data'!Q36="x","x",('Crisis Indicator Data'!Q36/1000000))</f>
        <v>24.367999999999999</v>
      </c>
      <c r="G39" s="182">
        <f>IF('Crisis Indicator Data'!R36="x","x",('Crisis Indicator Data'!R36/1000000))</f>
        <v>0</v>
      </c>
      <c r="H39" s="182">
        <f>IF('Crisis Indicator Data'!S36="x","x",('Crisis Indicator Data'!S36/1000000))</f>
        <v>0.94199999999999995</v>
      </c>
      <c r="I39" s="182" t="str">
        <f>IF('Crisis Indicator Data'!T36="x","x",('Crisis Indicator Data'!T36/1000000))</f>
        <v>x</v>
      </c>
      <c r="J39" s="182" t="str">
        <f>IF('Crisis Indicator Data'!U36="x","x",('Crisis Indicator Data'!U36/1000000))</f>
        <v>x</v>
      </c>
      <c r="K39" s="168">
        <f t="shared" si="3"/>
        <v>3.3</v>
      </c>
      <c r="L39" s="165">
        <f>IF(F39="x","x",(F39*1000000/VLOOKUP($C39,'Crisis Indicator Data'!$C$3:$H$198,5,FALSE)))</f>
        <v>0.96278150928486761</v>
      </c>
      <c r="M39" s="165">
        <f>IF(G39="x","x",(G39*1000000/VLOOKUP($C39,'Crisis Indicator Data'!$C$3:$H$198,5,FALSE)))</f>
        <v>0</v>
      </c>
      <c r="N39" s="165">
        <f>IF(H39="x","x",(H39*1000000/VLOOKUP($C39,'Crisis Indicator Data'!$C$3:$H$198,5,FALSE)))</f>
        <v>3.7218490715132356E-2</v>
      </c>
      <c r="O39" s="165" t="str">
        <f>IF(I39="x","x",(I39*1000000/VLOOKUP($C39,'Crisis Indicator Data'!$C$3:$H$198,5,FALSE)))</f>
        <v>x</v>
      </c>
      <c r="P39" s="165" t="str">
        <f>IF(J39="x","x",(J39*1000000/VLOOKUP($C39,'Crisis Indicator Data'!$C$3:$H$198,5,FALSE)))</f>
        <v>x</v>
      </c>
      <c r="Q39" s="147">
        <f t="shared" si="4"/>
        <v>1</v>
      </c>
      <c r="R39" s="147">
        <f t="shared" si="5"/>
        <v>2.15</v>
      </c>
    </row>
    <row r="40" spans="1:18">
      <c r="A40" s="169" t="str">
        <f>'Crisis Indicator Data'!A37</f>
        <v>Complex crisis in Eritrea</v>
      </c>
      <c r="B40" s="170" t="str">
        <f>'Crisis Indicator Data'!B37</f>
        <v>International Displacement</v>
      </c>
      <c r="C40" s="170" t="str">
        <f>'Crisis Indicator Data'!C37</f>
        <v>ERI001</v>
      </c>
      <c r="D40" s="170" t="str">
        <f>'Crisis Indicator Data'!D37</f>
        <v>Eritrea</v>
      </c>
      <c r="E40" s="170" t="str">
        <f>'Crisis Indicator Data'!E37</f>
        <v>ERI</v>
      </c>
      <c r="F40" s="182">
        <f>IF('Crisis Indicator Data'!Q37="x","x",('Crisis Indicator Data'!Q37/1000000))</f>
        <v>2.37</v>
      </c>
      <c r="G40" s="182">
        <f>IF('Crisis Indicator Data'!R37="x","x",('Crisis Indicator Data'!R37/1000000))</f>
        <v>0</v>
      </c>
      <c r="H40" s="182">
        <f>IF('Crisis Indicator Data'!S37="x","x",('Crisis Indicator Data'!S37/1000000))</f>
        <v>1.1000000000000001</v>
      </c>
      <c r="I40" s="182" t="str">
        <f>IF('Crisis Indicator Data'!T37="x","x",('Crisis Indicator Data'!T37/1000000))</f>
        <v>x</v>
      </c>
      <c r="J40" s="182" t="str">
        <f>IF('Crisis Indicator Data'!U37="x","x",('Crisis Indicator Data'!U37/1000000))</f>
        <v>x</v>
      </c>
      <c r="K40" s="168">
        <f t="shared" si="3"/>
        <v>3.4</v>
      </c>
      <c r="L40" s="165">
        <f>IF(F40="x","x",(F40*1000000/VLOOKUP($C40,'Crisis Indicator Data'!$C$3:$H$198,5,FALSE)))</f>
        <v>0.68299711815561959</v>
      </c>
      <c r="M40" s="165">
        <f>IF(G40="x","x",(G40*1000000/VLOOKUP($C40,'Crisis Indicator Data'!$C$3:$H$198,5,FALSE)))</f>
        <v>0</v>
      </c>
      <c r="N40" s="165">
        <f>IF(H40="x","x",(H40*1000000/VLOOKUP($C40,'Crisis Indicator Data'!$C$3:$H$198,5,FALSE)))</f>
        <v>0.31700288184438041</v>
      </c>
      <c r="O40" s="165" t="str">
        <f>IF(I40="x","x",(I40*1000000/VLOOKUP($C40,'Crisis Indicator Data'!$C$3:$H$198,5,FALSE)))</f>
        <v>x</v>
      </c>
      <c r="P40" s="165" t="str">
        <f>IF(J40="x","x",(J40*1000000/VLOOKUP($C40,'Crisis Indicator Data'!$C$3:$H$198,5,FALSE)))</f>
        <v>x</v>
      </c>
      <c r="Q40" s="147">
        <f t="shared" si="4"/>
        <v>3</v>
      </c>
      <c r="R40" s="147">
        <f t="shared" si="5"/>
        <v>3.2</v>
      </c>
    </row>
    <row r="41" spans="1:18">
      <c r="A41" s="169" t="str">
        <f>'Crisis Indicator Data'!A38</f>
        <v>Mixed migration flows in Spain</v>
      </c>
      <c r="B41" s="170" t="str">
        <f>'Crisis Indicator Data'!B38</f>
        <v>International Displacement</v>
      </c>
      <c r="C41" s="170" t="str">
        <f>'Crisis Indicator Data'!C38</f>
        <v>ESP002</v>
      </c>
      <c r="D41" s="170" t="str">
        <f>'Crisis Indicator Data'!D38</f>
        <v>Spain</v>
      </c>
      <c r="E41" s="170" t="str">
        <f>'Crisis Indicator Data'!E38</f>
        <v>ESP</v>
      </c>
      <c r="F41" s="182">
        <f>IF('Crisis Indicator Data'!Q38="x","x",('Crisis Indicator Data'!Q38/1000000))</f>
        <v>12.026999999999999</v>
      </c>
      <c r="G41" s="182">
        <f>IF('Crisis Indicator Data'!R38="x","x",('Crisis Indicator Data'!R38/1000000))</f>
        <v>0</v>
      </c>
      <c r="H41" s="182">
        <f>IF('Crisis Indicator Data'!S38="x","x",('Crisis Indicator Data'!S38/1000000))</f>
        <v>7.5999999999999998E-2</v>
      </c>
      <c r="I41" s="182" t="str">
        <f>IF('Crisis Indicator Data'!T38="x","x",('Crisis Indicator Data'!T38/1000000))</f>
        <v>x</v>
      </c>
      <c r="J41" s="182" t="str">
        <f>IF('Crisis Indicator Data'!U38="x","x",('Crisis Indicator Data'!U38/1000000))</f>
        <v>x</v>
      </c>
      <c r="K41" s="168">
        <f t="shared" si="3"/>
        <v>1.5</v>
      </c>
      <c r="L41" s="165">
        <f>IF(F41="x","x",(F41*1000000/VLOOKUP($C41,'Crisis Indicator Data'!$C$3:$H$198,5,FALSE)))</f>
        <v>0.99380267724343085</v>
      </c>
      <c r="M41" s="165">
        <f>IF(G41="x","x",(G41*1000000/VLOOKUP($C41,'Crisis Indicator Data'!$C$3:$H$198,5,FALSE)))</f>
        <v>0</v>
      </c>
      <c r="N41" s="165">
        <f>IF(H41="x","x",(H41*1000000/VLOOKUP($C41,'Crisis Indicator Data'!$C$3:$H$198,5,FALSE)))</f>
        <v>6.2799537266567508E-3</v>
      </c>
      <c r="O41" s="165" t="str">
        <f>IF(I41="x","x",(I41*1000000/VLOOKUP($C41,'Crisis Indicator Data'!$C$3:$H$198,5,FALSE)))</f>
        <v>x</v>
      </c>
      <c r="P41" s="165" t="str">
        <f>IF(J41="x","x",(J41*1000000/VLOOKUP($C41,'Crisis Indicator Data'!$C$3:$H$198,5,FALSE)))</f>
        <v>x</v>
      </c>
      <c r="Q41" s="147">
        <f t="shared" si="4"/>
        <v>1</v>
      </c>
      <c r="R41" s="147">
        <f t="shared" si="5"/>
        <v>1.25</v>
      </c>
    </row>
    <row r="42" spans="1:18">
      <c r="A42" s="169" t="str">
        <f>'Crisis Indicator Data'!A39</f>
        <v>Displacement from Russia-Ukraine conflict in Estonia</v>
      </c>
      <c r="B42" s="170" t="str">
        <f>'Crisis Indicator Data'!B39</f>
        <v>International Displacement</v>
      </c>
      <c r="C42" s="170" t="str">
        <f>'Crisis Indicator Data'!C39</f>
        <v>EST002</v>
      </c>
      <c r="D42" s="170" t="str">
        <f>'Crisis Indicator Data'!D39</f>
        <v>Estonia</v>
      </c>
      <c r="E42" s="170" t="str">
        <f>'Crisis Indicator Data'!E39</f>
        <v>EST</v>
      </c>
      <c r="F42" s="182">
        <f>IF('Crisis Indicator Data'!Q39="x","x",('Crisis Indicator Data'!Q39/1000000))</f>
        <v>1.37</v>
      </c>
      <c r="G42" s="182">
        <f>IF('Crisis Indicator Data'!R39="x","x",('Crisis Indicator Data'!R39/1000000))</f>
        <v>0</v>
      </c>
      <c r="H42" s="182">
        <f>IF('Crisis Indicator Data'!S39="x","x",('Crisis Indicator Data'!S39/1000000))</f>
        <v>4.2999999999999997E-2</v>
      </c>
      <c r="I42" s="182">
        <f>IF('Crisis Indicator Data'!T39="x","x",('Crisis Indicator Data'!T39/1000000))</f>
        <v>0</v>
      </c>
      <c r="J42" s="182">
        <f>IF('Crisis Indicator Data'!U39="x","x",('Crisis Indicator Data'!U39/1000000))</f>
        <v>0</v>
      </c>
      <c r="K42" s="168">
        <f t="shared" si="3"/>
        <v>1.1000000000000001</v>
      </c>
      <c r="L42" s="165">
        <f>IF(F42="x","x",(F42*1000000/VLOOKUP($C42,'Crisis Indicator Data'!$C$3:$H$198,5,FALSE)))</f>
        <v>0.96956829440905878</v>
      </c>
      <c r="M42" s="165">
        <f>IF(G42="x","x",(G42*1000000/VLOOKUP($C42,'Crisis Indicator Data'!$C$3:$H$198,5,FALSE)))</f>
        <v>0</v>
      </c>
      <c r="N42" s="165">
        <f>IF(H42="x","x",(H42*1000000/VLOOKUP($C42,'Crisis Indicator Data'!$C$3:$H$198,5,FALSE)))</f>
        <v>3.0431705590941261E-2</v>
      </c>
      <c r="O42" s="165">
        <f>IF(I42="x","x",(I42*1000000/VLOOKUP($C42,'Crisis Indicator Data'!$C$3:$H$198,5,FALSE)))</f>
        <v>0</v>
      </c>
      <c r="P42" s="165">
        <f>IF(J42="x","x",(J42*1000000/VLOOKUP($C42,'Crisis Indicator Data'!$C$3:$H$198,5,FALSE)))</f>
        <v>0</v>
      </c>
      <c r="Q42" s="147">
        <f t="shared" si="4"/>
        <v>1</v>
      </c>
      <c r="R42" s="147">
        <f t="shared" si="5"/>
        <v>1.05</v>
      </c>
    </row>
    <row r="43" spans="1:18">
      <c r="A43" s="169" t="str">
        <f>'Crisis Indicator Data'!A40</f>
        <v>Complex crisis in Ethiopia</v>
      </c>
      <c r="B43" s="170" t="str">
        <f>'Crisis Indicator Data'!B40</f>
        <v>International Displacement,Conflict/ Violence,Drought/drier conditions</v>
      </c>
      <c r="C43" s="170" t="str">
        <f>'Crisis Indicator Data'!C40</f>
        <v>ETH001</v>
      </c>
      <c r="D43" s="170" t="str">
        <f>'Crisis Indicator Data'!D40</f>
        <v>Ethiopia</v>
      </c>
      <c r="E43" s="170" t="str">
        <f>'Crisis Indicator Data'!E40</f>
        <v>ETH</v>
      </c>
      <c r="F43" s="182">
        <f>IF('Crisis Indicator Data'!Q40="x","x",('Crisis Indicator Data'!Q40/1000000))</f>
        <v>0</v>
      </c>
      <c r="G43" s="182">
        <f>IF('Crisis Indicator Data'!R40="x","x",('Crisis Indicator Data'!R40/1000000))</f>
        <v>113.102</v>
      </c>
      <c r="H43" s="182">
        <f>IF('Crisis Indicator Data'!S40="x","x",('Crisis Indicator Data'!S40/1000000))</f>
        <v>9.8740000000000006</v>
      </c>
      <c r="I43" s="182">
        <f>IF('Crisis Indicator Data'!T40="x","x",('Crisis Indicator Data'!T40/1000000))</f>
        <v>11.486000000000001</v>
      </c>
      <c r="J43" s="182">
        <f>IF('Crisis Indicator Data'!U40="x","x",('Crisis Indicator Data'!U40/1000000))</f>
        <v>0</v>
      </c>
      <c r="K43" s="168">
        <f t="shared" si="3"/>
        <v>5</v>
      </c>
      <c r="L43" s="165">
        <f>IF(F43="x","x",(F43*1000000/VLOOKUP($C43,'Crisis Indicator Data'!$C$3:$H$198,5,FALSE)))</f>
        <v>0</v>
      </c>
      <c r="M43" s="165">
        <f>IF(G43="x","x",(G43*1000000/VLOOKUP($C43,'Crisis Indicator Data'!$C$3:$H$198,5,FALSE)))</f>
        <v>0.84114471002959945</v>
      </c>
      <c r="N43" s="165">
        <f>IF(H43="x","x",(H43*1000000/VLOOKUP($C43,'Crisis Indicator Data'!$C$3:$H$198,5,FALSE)))</f>
        <v>7.3433386384257268E-2</v>
      </c>
      <c r="O43" s="165">
        <f>IF(I43="x","x",(I43*1000000/VLOOKUP($C43,'Crisis Indicator Data'!$C$3:$H$198,5,FALSE)))</f>
        <v>8.5421903586143294E-2</v>
      </c>
      <c r="P43" s="165">
        <f>IF(J43="x","x",(J43*1000000/VLOOKUP($C43,'Crisis Indicator Data'!$C$3:$H$198,5,FALSE)))</f>
        <v>0</v>
      </c>
      <c r="Q43" s="147">
        <f t="shared" si="4"/>
        <v>4</v>
      </c>
      <c r="R43" s="147">
        <f t="shared" si="5"/>
        <v>4.5</v>
      </c>
    </row>
    <row r="44" spans="1:18">
      <c r="A44" s="169" t="str">
        <f>'Crisis Indicator Data'!A41</f>
        <v>International Displacement in Ethiopia</v>
      </c>
      <c r="B44" s="170" t="str">
        <f>'Crisis Indicator Data'!B41</f>
        <v>International Displacement</v>
      </c>
      <c r="C44" s="170" t="str">
        <f>'Crisis Indicator Data'!C41</f>
        <v>ETH003</v>
      </c>
      <c r="D44" s="170" t="str">
        <f>'Crisis Indicator Data'!D41</f>
        <v>Ethiopia</v>
      </c>
      <c r="E44" s="170" t="str">
        <f>'Crisis Indicator Data'!E41</f>
        <v>ETH</v>
      </c>
      <c r="F44" s="182">
        <f>IF('Crisis Indicator Data'!Q41="x","x",('Crisis Indicator Data'!Q41/1000000))</f>
        <v>95.549000000000007</v>
      </c>
      <c r="G44" s="182">
        <f>IF('Crisis Indicator Data'!R41="x","x",('Crisis Indicator Data'!R41/1000000))</f>
        <v>0</v>
      </c>
      <c r="H44" s="182">
        <f>IF('Crisis Indicator Data'!S41="x","x",('Crisis Indicator Data'!S41/1000000))</f>
        <v>1.075</v>
      </c>
      <c r="I44" s="182" t="str">
        <f>IF('Crisis Indicator Data'!T41="x","x",('Crisis Indicator Data'!T41/1000000))</f>
        <v>x</v>
      </c>
      <c r="J44" s="182" t="str">
        <f>IF('Crisis Indicator Data'!U41="x","x",('Crisis Indicator Data'!U41/1000000))</f>
        <v>x</v>
      </c>
      <c r="K44" s="168">
        <f t="shared" si="3"/>
        <v>3.4</v>
      </c>
      <c r="L44" s="165">
        <f>IF(F44="x","x",(F44*1000000/VLOOKUP($C44,'Crisis Indicator Data'!$C$3:$H$198,5,FALSE)))</f>
        <v>0.98887439973505542</v>
      </c>
      <c r="M44" s="165">
        <f>IF(G44="x","x",(G44*1000000/VLOOKUP($C44,'Crisis Indicator Data'!$C$3:$H$198,5,FALSE)))</f>
        <v>0</v>
      </c>
      <c r="N44" s="165">
        <f>IF(H44="x","x",(H44*1000000/VLOOKUP($C44,'Crisis Indicator Data'!$C$3:$H$198,5,FALSE)))</f>
        <v>1.1125600264944528E-2</v>
      </c>
      <c r="O44" s="165" t="str">
        <f>IF(I44="x","x",(I44*1000000/VLOOKUP($C44,'Crisis Indicator Data'!$C$3:$H$198,5,FALSE)))</f>
        <v>x</v>
      </c>
      <c r="P44" s="165" t="str">
        <f>IF(J44="x","x",(J44*1000000/VLOOKUP($C44,'Crisis Indicator Data'!$C$3:$H$198,5,FALSE)))</f>
        <v>x</v>
      </c>
      <c r="Q44" s="147">
        <f t="shared" si="4"/>
        <v>1</v>
      </c>
      <c r="R44" s="147">
        <f t="shared" si="5"/>
        <v>2.2000000000000002</v>
      </c>
    </row>
    <row r="45" spans="1:18">
      <c r="A45" s="169" t="str">
        <f>'Crisis Indicator Data'!A42</f>
        <v>Northern Ethiopia Conflict</v>
      </c>
      <c r="B45" s="170" t="str">
        <f>'Crisis Indicator Data'!B42</f>
        <v>Conflict/ Violence</v>
      </c>
      <c r="C45" s="170" t="str">
        <f>'Crisis Indicator Data'!C42</f>
        <v>ETH004</v>
      </c>
      <c r="D45" s="170" t="str">
        <f>'Crisis Indicator Data'!D42</f>
        <v>Ethiopia</v>
      </c>
      <c r="E45" s="170" t="str">
        <f>'Crisis Indicator Data'!E42</f>
        <v>ETH</v>
      </c>
      <c r="F45" s="182">
        <f>IF('Crisis Indicator Data'!Q42="x","x",('Crisis Indicator Data'!Q42/1000000))</f>
        <v>0</v>
      </c>
      <c r="G45" s="182">
        <f>IF('Crisis Indicator Data'!R42="x","x",('Crisis Indicator Data'!R42/1000000))</f>
        <v>21.545999999999999</v>
      </c>
      <c r="H45" s="182">
        <f>IF('Crisis Indicator Data'!S42="x","x",('Crisis Indicator Data'!S42/1000000))</f>
        <v>3.4820000000000002</v>
      </c>
      <c r="I45" s="182">
        <f>IF('Crisis Indicator Data'!T42="x","x",('Crisis Indicator Data'!T42/1000000))</f>
        <v>5.6210000000000004</v>
      </c>
      <c r="J45" s="182" t="str">
        <f>IF('Crisis Indicator Data'!U42="x","x",('Crisis Indicator Data'!U42/1000000))</f>
        <v>x</v>
      </c>
      <c r="K45" s="168">
        <f t="shared" si="3"/>
        <v>4.9000000000000004</v>
      </c>
      <c r="L45" s="165">
        <f>IF(F45="x","x",(F45*1000000/VLOOKUP($C45,'Crisis Indicator Data'!$C$3:$H$198,5,FALSE)))</f>
        <v>0</v>
      </c>
      <c r="M45" s="165">
        <f>IF(G45="x","x",(G45*1000000/VLOOKUP($C45,'Crisis Indicator Data'!$C$3:$H$198,5,FALSE)))</f>
        <v>0.70299194100949458</v>
      </c>
      <c r="N45" s="165">
        <f>IF(H45="x","x",(H45*1000000/VLOOKUP($C45,'Crisis Indicator Data'!$C$3:$H$198,5,FALSE)))</f>
        <v>0.1136089268817906</v>
      </c>
      <c r="O45" s="165">
        <f>IF(I45="x","x",(I45*1000000/VLOOKUP($C45,'Crisis Indicator Data'!$C$3:$H$198,5,FALSE)))</f>
        <v>0.18339913210871481</v>
      </c>
      <c r="P45" s="165" t="str">
        <f>IF(J45="x","x",(J45*1000000/VLOOKUP($C45,'Crisis Indicator Data'!$C$3:$H$198,5,FALSE)))</f>
        <v>x</v>
      </c>
      <c r="Q45" s="147">
        <f t="shared" si="4"/>
        <v>4</v>
      </c>
      <c r="R45" s="147">
        <f t="shared" si="5"/>
        <v>4.45</v>
      </c>
    </row>
    <row r="46" spans="1:18">
      <c r="A46" s="169" t="str">
        <f>'Crisis Indicator Data'!A43</f>
        <v>Drought in Ethiopia</v>
      </c>
      <c r="B46" s="170" t="str">
        <f>'Crisis Indicator Data'!B43</f>
        <v>Drought/drier conditions</v>
      </c>
      <c r="C46" s="170" t="str">
        <f>'Crisis Indicator Data'!C43</f>
        <v>ETH005</v>
      </c>
      <c r="D46" s="170" t="str">
        <f>'Crisis Indicator Data'!D43</f>
        <v>Ethiopia</v>
      </c>
      <c r="E46" s="170" t="str">
        <f>'Crisis Indicator Data'!E43</f>
        <v>ETH</v>
      </c>
      <c r="F46" s="182">
        <f>IF('Crisis Indicator Data'!Q43="x","x",('Crisis Indicator Data'!Q43/1000000))</f>
        <v>0</v>
      </c>
      <c r="G46" s="182">
        <f>IF('Crisis Indicator Data'!R43="x","x",('Crisis Indicator Data'!R43/1000000))</f>
        <v>75.117999999999995</v>
      </c>
      <c r="H46" s="182">
        <f>IF('Crisis Indicator Data'!S43="x","x",('Crisis Indicator Data'!S43/1000000))</f>
        <v>8.0830000000000002</v>
      </c>
      <c r="I46" s="182">
        <f>IF('Crisis Indicator Data'!T43="x","x",('Crisis Indicator Data'!T43/1000000))</f>
        <v>11.423</v>
      </c>
      <c r="J46" s="182" t="str">
        <f>IF('Crisis Indicator Data'!U43="x","x",('Crisis Indicator Data'!U43/1000000))</f>
        <v>x</v>
      </c>
      <c r="K46" s="168">
        <f t="shared" si="3"/>
        <v>5</v>
      </c>
      <c r="L46" s="165">
        <f>IF(F46="x","x",(F46*1000000/VLOOKUP($C46,'Crisis Indicator Data'!$C$3:$H$198,5,FALSE)))</f>
        <v>0</v>
      </c>
      <c r="M46" s="165">
        <f>IF(G46="x","x",(G46*1000000/VLOOKUP($C46,'Crisis Indicator Data'!$C$3:$H$198,5,FALSE)))</f>
        <v>0.79385779506256338</v>
      </c>
      <c r="N46" s="165">
        <f>IF(H46="x","x",(H46*1000000/VLOOKUP($C46,'Crisis Indicator Data'!$C$3:$H$198,5,FALSE)))</f>
        <v>8.5422303009807243E-2</v>
      </c>
      <c r="O46" s="165">
        <f>IF(I46="x","x",(I46*1000000/VLOOKUP($C46,'Crisis Indicator Data'!$C$3:$H$198,5,FALSE)))</f>
        <v>0.12071990192762935</v>
      </c>
      <c r="P46" s="165" t="str">
        <f>IF(J46="x","x",(J46*1000000/VLOOKUP($C46,'Crisis Indicator Data'!$C$3:$H$198,5,FALSE)))</f>
        <v>x</v>
      </c>
      <c r="Q46" s="147">
        <f t="shared" si="4"/>
        <v>4</v>
      </c>
      <c r="R46" s="147">
        <f t="shared" si="5"/>
        <v>4.5</v>
      </c>
    </row>
    <row r="47" spans="1:18">
      <c r="A47" s="169" t="str">
        <f>'Crisis Indicator Data'!A44</f>
        <v>Mixed migration flows in Greece</v>
      </c>
      <c r="B47" s="170" t="str">
        <f>'Crisis Indicator Data'!B44</f>
        <v>International Displacement</v>
      </c>
      <c r="C47" s="170" t="str">
        <f>'Crisis Indicator Data'!C44</f>
        <v>GRC002</v>
      </c>
      <c r="D47" s="170" t="str">
        <f>'Crisis Indicator Data'!D44</f>
        <v>Greece</v>
      </c>
      <c r="E47" s="170" t="str">
        <f>'Crisis Indicator Data'!E44</f>
        <v>GRC</v>
      </c>
      <c r="F47" s="182">
        <f>IF('Crisis Indicator Data'!Q44="x","x",('Crisis Indicator Data'!Q44/1000000))</f>
        <v>0.53700000000000003</v>
      </c>
      <c r="G47" s="182">
        <f>IF('Crisis Indicator Data'!R44="x","x",('Crisis Indicator Data'!R44/1000000))</f>
        <v>0</v>
      </c>
      <c r="H47" s="182">
        <f>IF('Crisis Indicator Data'!S44="x","x",('Crisis Indicator Data'!S44/1000000))</f>
        <v>0.23899999999999999</v>
      </c>
      <c r="I47" s="182" t="str">
        <f>IF('Crisis Indicator Data'!T44="x","x",('Crisis Indicator Data'!T44/1000000))</f>
        <v>x</v>
      </c>
      <c r="J47" s="182" t="str">
        <f>IF('Crisis Indicator Data'!U44="x","x",('Crisis Indicator Data'!U44/1000000))</f>
        <v>x</v>
      </c>
      <c r="K47" s="168">
        <f t="shared" si="3"/>
        <v>2.2999999999999998</v>
      </c>
      <c r="L47" s="165">
        <f>IF(F47="x","x",(F47*1000000/VLOOKUP($C47,'Crisis Indicator Data'!$C$3:$H$198,5,FALSE)))</f>
        <v>0.6920103092783505</v>
      </c>
      <c r="M47" s="165">
        <f>IF(G47="x","x",(G47*1000000/VLOOKUP($C47,'Crisis Indicator Data'!$C$3:$H$198,5,FALSE)))</f>
        <v>0</v>
      </c>
      <c r="N47" s="165">
        <f>IF(H47="x","x",(H47*1000000/VLOOKUP($C47,'Crisis Indicator Data'!$C$3:$H$198,5,FALSE)))</f>
        <v>0.3079896907216495</v>
      </c>
      <c r="O47" s="165" t="str">
        <f>IF(I47="x","x",(I47*1000000/VLOOKUP($C47,'Crisis Indicator Data'!$C$3:$H$198,5,FALSE)))</f>
        <v>x</v>
      </c>
      <c r="P47" s="165" t="str">
        <f>IF(J47="x","x",(J47*1000000/VLOOKUP($C47,'Crisis Indicator Data'!$C$3:$H$198,5,FALSE)))</f>
        <v>x</v>
      </c>
      <c r="Q47" s="147">
        <f t="shared" si="4"/>
        <v>3</v>
      </c>
      <c r="R47" s="147">
        <f t="shared" si="5"/>
        <v>2.65</v>
      </c>
    </row>
    <row r="48" spans="1:18">
      <c r="A48" s="169" t="str">
        <f>'Crisis Indicator Data'!A45</f>
        <v>Complex crisis in Guatemala</v>
      </c>
      <c r="B48" s="170" t="str">
        <f>'Crisis Indicator Data'!B45</f>
        <v>Drought/drier conditions,Floods</v>
      </c>
      <c r="C48" s="170" t="str">
        <f>'Crisis Indicator Data'!C45</f>
        <v>GTM001</v>
      </c>
      <c r="D48" s="170" t="str">
        <f>'Crisis Indicator Data'!D45</f>
        <v>Guatemala</v>
      </c>
      <c r="E48" s="170" t="str">
        <f>'Crisis Indicator Data'!E45</f>
        <v>GTM</v>
      </c>
      <c r="F48" s="182">
        <f>IF('Crisis Indicator Data'!Q45="x","x",('Crisis Indicator Data'!Q45/1000000))</f>
        <v>10.335000000000001</v>
      </c>
      <c r="G48" s="182">
        <f>IF('Crisis Indicator Data'!R45="x","x",('Crisis Indicator Data'!R45/1000000))</f>
        <v>5.9020000000000001</v>
      </c>
      <c r="H48" s="182">
        <f>IF('Crisis Indicator Data'!S45="x","x",('Crisis Indicator Data'!S45/1000000))</f>
        <v>1.823</v>
      </c>
      <c r="I48" s="182">
        <f>IF('Crisis Indicator Data'!T45="x","x",('Crisis Indicator Data'!T45/1000000))</f>
        <v>0.34100000000000003</v>
      </c>
      <c r="J48" s="182">
        <f>IF('Crisis Indicator Data'!U45="x","x",('Crisis Indicator Data'!U45/1000000))</f>
        <v>0</v>
      </c>
      <c r="K48" s="168">
        <f t="shared" si="3"/>
        <v>3.9</v>
      </c>
      <c r="L48" s="165">
        <f>IF(F48="x","x",(F48*1000000/VLOOKUP($C48,'Crisis Indicator Data'!$C$3:$H$198,5,FALSE)))</f>
        <v>0.5616847826086957</v>
      </c>
      <c r="M48" s="165">
        <f>IF(G48="x","x",(G48*1000000/VLOOKUP($C48,'Crisis Indicator Data'!$C$3:$H$198,5,FALSE)))</f>
        <v>0.32076086956521738</v>
      </c>
      <c r="N48" s="165">
        <f>IF(H48="x","x",(H48*1000000/VLOOKUP($C48,'Crisis Indicator Data'!$C$3:$H$198,5,FALSE)))</f>
        <v>9.9076086956521744E-2</v>
      </c>
      <c r="O48" s="165">
        <f>IF(I48="x","x",(I48*1000000/VLOOKUP($C48,'Crisis Indicator Data'!$C$3:$H$198,5,FALSE)))</f>
        <v>1.8532608695652174E-2</v>
      </c>
      <c r="P48" s="165">
        <f>IF(J48="x","x",(J48*1000000/VLOOKUP($C48,'Crisis Indicator Data'!$C$3:$H$198,5,FALSE)))</f>
        <v>0</v>
      </c>
      <c r="Q48" s="147">
        <f t="shared" si="4"/>
        <v>3</v>
      </c>
      <c r="R48" s="147">
        <f t="shared" si="5"/>
        <v>3.45</v>
      </c>
    </row>
    <row r="49" spans="1:18">
      <c r="A49" s="169" t="str">
        <f>'Crisis Indicator Data'!A46</f>
        <v>Complex crisis in Honduras</v>
      </c>
      <c r="B49" s="170" t="str">
        <f>'Crisis Indicator Data'!B46</f>
        <v>International Displacement,Drought/drier conditions,Conflict/ Violence</v>
      </c>
      <c r="C49" s="170" t="str">
        <f>'Crisis Indicator Data'!C46</f>
        <v>HND001</v>
      </c>
      <c r="D49" s="170" t="str">
        <f>'Crisis Indicator Data'!D46</f>
        <v>Honduras</v>
      </c>
      <c r="E49" s="170" t="str">
        <f>'Crisis Indicator Data'!E46</f>
        <v>HND</v>
      </c>
      <c r="F49" s="182">
        <f>IF('Crisis Indicator Data'!Q46="x","x",('Crisis Indicator Data'!Q46/1000000))</f>
        <v>0</v>
      </c>
      <c r="G49" s="182">
        <f>IF('Crisis Indicator Data'!R46="x","x",('Crisis Indicator Data'!R46/1000000))</f>
        <v>9.1999999999999993</v>
      </c>
      <c r="H49" s="182">
        <f>IF('Crisis Indicator Data'!S46="x","x",('Crisis Indicator Data'!S46/1000000))</f>
        <v>1.2569999999999999</v>
      </c>
      <c r="I49" s="182">
        <f>IF('Crisis Indicator Data'!T46="x","x",('Crisis Indicator Data'!T46/1000000))</f>
        <v>0.36199999999999999</v>
      </c>
      <c r="J49" s="182">
        <f>IF('Crisis Indicator Data'!U46="x","x",('Crisis Indicator Data'!U46/1000000))</f>
        <v>0</v>
      </c>
      <c r="K49" s="168">
        <f t="shared" si="3"/>
        <v>3.7</v>
      </c>
      <c r="L49" s="165">
        <f>IF(F49="x","x",(F49*1000000/VLOOKUP($C49,'Crisis Indicator Data'!$C$3:$H$198,5,FALSE)))</f>
        <v>0</v>
      </c>
      <c r="M49" s="165">
        <f>IF(G49="x","x",(G49*1000000/VLOOKUP($C49,'Crisis Indicator Data'!$C$3:$H$198,5,FALSE)))</f>
        <v>0.85185185185185186</v>
      </c>
      <c r="N49" s="165">
        <f>IF(H49="x","x",(H49*1000000/VLOOKUP($C49,'Crisis Indicator Data'!$C$3:$H$198,5,FALSE)))</f>
        <v>0.11638888888888889</v>
      </c>
      <c r="O49" s="165">
        <f>IF(I49="x","x",(I49*1000000/VLOOKUP($C49,'Crisis Indicator Data'!$C$3:$H$198,5,FALSE)))</f>
        <v>3.3518518518518517E-2</v>
      </c>
      <c r="P49" s="165">
        <f>IF(J49="x","x",(J49*1000000/VLOOKUP($C49,'Crisis Indicator Data'!$C$3:$H$198,5,FALSE)))</f>
        <v>0</v>
      </c>
      <c r="Q49" s="147">
        <f t="shared" si="4"/>
        <v>3</v>
      </c>
      <c r="R49" s="147">
        <f t="shared" si="5"/>
        <v>3.35</v>
      </c>
    </row>
    <row r="50" spans="1:18">
      <c r="A50" s="169" t="str">
        <f>'Crisis Indicator Data'!A47</f>
        <v>Complex crisis in Haiti</v>
      </c>
      <c r="B50" s="170" t="str">
        <f>'Crisis Indicator Data'!B47</f>
        <v>Conflict/ Violence,Political/economic crisis</v>
      </c>
      <c r="C50" s="170" t="str">
        <f>'Crisis Indicator Data'!C47</f>
        <v>HTI001</v>
      </c>
      <c r="D50" s="170" t="str">
        <f>'Crisis Indicator Data'!D47</f>
        <v>Haiti</v>
      </c>
      <c r="E50" s="170" t="str">
        <f>'Crisis Indicator Data'!E47</f>
        <v>HTI</v>
      </c>
      <c r="F50" s="182">
        <f>IF('Crisis Indicator Data'!Q47="x","x",('Crisis Indicator Data'!Q47/1000000))</f>
        <v>0</v>
      </c>
      <c r="G50" s="182">
        <f>IF('Crisis Indicator Data'!R47="x","x",('Crisis Indicator Data'!R47/1000000))</f>
        <v>5.9459999999999997</v>
      </c>
      <c r="H50" s="182">
        <f>IF('Crisis Indicator Data'!S47="x","x",('Crisis Indicator Data'!S47/1000000))</f>
        <v>4.4530000000000003</v>
      </c>
      <c r="I50" s="182">
        <f>IF('Crisis Indicator Data'!T47="x","x",('Crisis Indicator Data'!T47/1000000))</f>
        <v>0.88500000000000001</v>
      </c>
      <c r="J50" s="182">
        <f>IF('Crisis Indicator Data'!U47="x","x",('Crisis Indicator Data'!U47/1000000))</f>
        <v>0.61599999999999999</v>
      </c>
      <c r="K50" s="168">
        <f t="shared" si="3"/>
        <v>4.5999999999999996</v>
      </c>
      <c r="L50" s="165">
        <f>IF(F50="x","x",(F50*1000000/VLOOKUP($C50,'Crisis Indicator Data'!$C$3:$H$198,5,FALSE)))</f>
        <v>0</v>
      </c>
      <c r="M50" s="165">
        <f>IF(G50="x","x",(G50*1000000/VLOOKUP($C50,'Crisis Indicator Data'!$C$3:$H$198,5,FALSE)))</f>
        <v>0.4996638655462185</v>
      </c>
      <c r="N50" s="165">
        <f>IF(H50="x","x",(H50*1000000/VLOOKUP($C50,'Crisis Indicator Data'!$C$3:$H$198,5,FALSE)))</f>
        <v>0.37420168067226889</v>
      </c>
      <c r="O50" s="165">
        <f>IF(I50="x","x",(I50*1000000/VLOOKUP($C50,'Crisis Indicator Data'!$C$3:$H$198,5,FALSE)))</f>
        <v>7.4369747899159663E-2</v>
      </c>
      <c r="P50" s="165">
        <f>IF(J50="x","x",(J50*1000000/VLOOKUP($C50,'Crisis Indicator Data'!$C$3:$H$198,5,FALSE)))</f>
        <v>5.1764705882352942E-2</v>
      </c>
      <c r="Q50" s="147">
        <f t="shared" si="4"/>
        <v>5</v>
      </c>
      <c r="R50" s="147">
        <f t="shared" si="5"/>
        <v>4.8</v>
      </c>
    </row>
    <row r="51" spans="1:18">
      <c r="A51" s="169" t="str">
        <f>'Crisis Indicator Data'!A48</f>
        <v>Displacement from Russia-Ukraine conflict in Hungary</v>
      </c>
      <c r="B51" s="170" t="str">
        <f>'Crisis Indicator Data'!B48</f>
        <v>International Displacement</v>
      </c>
      <c r="C51" s="170" t="str">
        <f>'Crisis Indicator Data'!C48</f>
        <v>HUN002</v>
      </c>
      <c r="D51" s="170" t="str">
        <f>'Crisis Indicator Data'!D48</f>
        <v>Hungary</v>
      </c>
      <c r="E51" s="170" t="str">
        <f>'Crisis Indicator Data'!E48</f>
        <v>HUN</v>
      </c>
      <c r="F51" s="182">
        <f>IF('Crisis Indicator Data'!Q48="x","x",('Crisis Indicator Data'!Q48/1000000))</f>
        <v>9.5920000000000005</v>
      </c>
      <c r="G51" s="182">
        <f>IF('Crisis Indicator Data'!R48="x","x",('Crisis Indicator Data'!R48/1000000))</f>
        <v>0</v>
      </c>
      <c r="H51" s="182">
        <f>IF('Crisis Indicator Data'!S48="x","x",('Crisis Indicator Data'!S48/1000000))</f>
        <v>6.4000000000000001E-2</v>
      </c>
      <c r="I51" s="182">
        <f>IF('Crisis Indicator Data'!T48="x","x",('Crisis Indicator Data'!T48/1000000))</f>
        <v>0</v>
      </c>
      <c r="J51" s="182">
        <f>IF('Crisis Indicator Data'!U48="x","x",('Crisis Indicator Data'!U48/1000000))</f>
        <v>0</v>
      </c>
      <c r="K51" s="168">
        <f t="shared" si="3"/>
        <v>1.3</v>
      </c>
      <c r="L51" s="165">
        <f>IF(F51="x","x",(F51*1000000/VLOOKUP($C51,'Crisis Indicator Data'!$C$3:$H$198,5,FALSE)))</f>
        <v>0.99337199668599829</v>
      </c>
      <c r="M51" s="165">
        <f>IF(G51="x","x",(G51*1000000/VLOOKUP($C51,'Crisis Indicator Data'!$C$3:$H$198,5,FALSE)))</f>
        <v>0</v>
      </c>
      <c r="N51" s="165">
        <f>IF(H51="x","x",(H51*1000000/VLOOKUP($C51,'Crisis Indicator Data'!$C$3:$H$198,5,FALSE)))</f>
        <v>6.6280033140016566E-3</v>
      </c>
      <c r="O51" s="165">
        <f>IF(I51="x","x",(I51*1000000/VLOOKUP($C51,'Crisis Indicator Data'!$C$3:$H$198,5,FALSE)))</f>
        <v>0</v>
      </c>
      <c r="P51" s="165">
        <f>IF(J51="x","x",(J51*1000000/VLOOKUP($C51,'Crisis Indicator Data'!$C$3:$H$198,5,FALSE)))</f>
        <v>0</v>
      </c>
      <c r="Q51" s="147">
        <f t="shared" si="4"/>
        <v>1</v>
      </c>
      <c r="R51" s="147">
        <f t="shared" si="5"/>
        <v>1.1499999999999999</v>
      </c>
    </row>
    <row r="52" spans="1:18">
      <c r="A52" s="169" t="str">
        <f>'Crisis Indicator Data'!A49</f>
        <v>Papua Conflict</v>
      </c>
      <c r="B52" s="170" t="str">
        <f>'Crisis Indicator Data'!B49</f>
        <v>Conflict/ Violence</v>
      </c>
      <c r="C52" s="170" t="str">
        <f>'Crisis Indicator Data'!C49</f>
        <v>IDN002</v>
      </c>
      <c r="D52" s="170" t="str">
        <f>'Crisis Indicator Data'!D49</f>
        <v>Indonesia</v>
      </c>
      <c r="E52" s="170" t="str">
        <f>'Crisis Indicator Data'!E49</f>
        <v>IDN</v>
      </c>
      <c r="F52" s="182">
        <f>IF('Crisis Indicator Data'!Q49="x","x",('Crisis Indicator Data'!Q49/1000000))</f>
        <v>0</v>
      </c>
      <c r="G52" s="182">
        <f>IF('Crisis Indicator Data'!R49="x","x",('Crisis Indicator Data'!R49/1000000))</f>
        <v>5.7270000000000003</v>
      </c>
      <c r="H52" s="182">
        <f>IF('Crisis Indicator Data'!S49="x","x",('Crisis Indicator Data'!S49/1000000))</f>
        <v>0.1</v>
      </c>
      <c r="I52" s="182" t="str">
        <f>IF('Crisis Indicator Data'!T49="x","x",('Crisis Indicator Data'!T49/1000000))</f>
        <v>x</v>
      </c>
      <c r="J52" s="182" t="str">
        <f>IF('Crisis Indicator Data'!U49="x","x",('Crisis Indicator Data'!U49/1000000))</f>
        <v>x</v>
      </c>
      <c r="K52" s="168">
        <f t="shared" si="3"/>
        <v>1.7</v>
      </c>
      <c r="L52" s="165">
        <f>IF(F52="x","x",(F52*1000000/VLOOKUP($C52,'Crisis Indicator Data'!$C$3:$H$198,5,FALSE)))</f>
        <v>0</v>
      </c>
      <c r="M52" s="165">
        <f>IF(G52="x","x",(G52*1000000/VLOOKUP($C52,'Crisis Indicator Data'!$C$3:$H$198,5,FALSE)))</f>
        <v>0.9828385103827012</v>
      </c>
      <c r="N52" s="165">
        <f>IF(H52="x","x",(H52*1000000/VLOOKUP($C52,'Crisis Indicator Data'!$C$3:$H$198,5,FALSE)))</f>
        <v>1.716148961729878E-2</v>
      </c>
      <c r="O52" s="165" t="str">
        <f>IF(I52="x","x",(I52*1000000/VLOOKUP($C52,'Crisis Indicator Data'!$C$3:$H$198,5,FALSE)))</f>
        <v>x</v>
      </c>
      <c r="P52" s="165" t="str">
        <f>IF(J52="x","x",(J52*1000000/VLOOKUP($C52,'Crisis Indicator Data'!$C$3:$H$198,5,FALSE)))</f>
        <v>x</v>
      </c>
      <c r="Q52" s="147">
        <f t="shared" si="4"/>
        <v>2</v>
      </c>
      <c r="R52" s="147">
        <f t="shared" si="5"/>
        <v>1.85</v>
      </c>
    </row>
    <row r="53" spans="1:18">
      <c r="A53" s="169" t="str">
        <f>'Crisis Indicator Data'!A50</f>
        <v>Afghan Refugees in Iran</v>
      </c>
      <c r="B53" s="170" t="str">
        <f>'Crisis Indicator Data'!B50</f>
        <v>International Displacement</v>
      </c>
      <c r="C53" s="170" t="str">
        <f>'Crisis Indicator Data'!C50</f>
        <v>IRN004</v>
      </c>
      <c r="D53" s="170" t="str">
        <f>'Crisis Indicator Data'!D50</f>
        <v>Iran</v>
      </c>
      <c r="E53" s="170" t="str">
        <f>'Crisis Indicator Data'!E50</f>
        <v>IRN</v>
      </c>
      <c r="F53" s="182">
        <f>IF('Crisis Indicator Data'!Q50="x","x",('Crisis Indicator Data'!Q50/1000000))</f>
        <v>21.584</v>
      </c>
      <c r="G53" s="182">
        <f>IF('Crisis Indicator Data'!R50="x","x",('Crisis Indicator Data'!R50/1000000))</f>
        <v>0</v>
      </c>
      <c r="H53" s="182">
        <f>IF('Crisis Indicator Data'!S50="x","x",('Crisis Indicator Data'!S50/1000000))</f>
        <v>2.7</v>
      </c>
      <c r="I53" s="182">
        <f>IF('Crisis Indicator Data'!T50="x","x",('Crisis Indicator Data'!T50/1000000))</f>
        <v>2.8</v>
      </c>
      <c r="J53" s="182">
        <f>IF('Crisis Indicator Data'!U50="x","x",('Crisis Indicator Data'!U50/1000000))</f>
        <v>0</v>
      </c>
      <c r="K53" s="168">
        <f t="shared" si="3"/>
        <v>4.5999999999999996</v>
      </c>
      <c r="L53" s="165">
        <f>IF(F53="x","x",(F53*1000000/VLOOKUP($C53,'Crisis Indicator Data'!$C$3:$H$198,5,FALSE)))</f>
        <v>0.79692807561660017</v>
      </c>
      <c r="M53" s="165">
        <f>IF(G53="x","x",(G53*1000000/VLOOKUP($C53,'Crisis Indicator Data'!$C$3:$H$198,5,FALSE)))</f>
        <v>0</v>
      </c>
      <c r="N53" s="165">
        <f>IF(H53="x","x",(H53*1000000/VLOOKUP($C53,'Crisis Indicator Data'!$C$3:$H$198,5,FALSE)))</f>
        <v>9.9689853788214447E-2</v>
      </c>
      <c r="O53" s="165">
        <f>IF(I53="x","x",(I53*1000000/VLOOKUP($C53,'Crisis Indicator Data'!$C$3:$H$198,5,FALSE)))</f>
        <v>0.10338207059518535</v>
      </c>
      <c r="P53" s="165">
        <f>IF(J53="x","x",(J53*1000000/VLOOKUP($C53,'Crisis Indicator Data'!$C$3:$H$198,5,FALSE)))</f>
        <v>0</v>
      </c>
      <c r="Q53" s="147">
        <f t="shared" si="4"/>
        <v>4</v>
      </c>
      <c r="R53" s="147">
        <f t="shared" si="5"/>
        <v>4.3</v>
      </c>
    </row>
    <row r="54" spans="1:18">
      <c r="A54" s="172" t="str">
        <f>'Crisis Indicator Data'!A51</f>
        <v>Multiple crises in Iraq</v>
      </c>
      <c r="B54" s="173" t="str">
        <f>'Crisis Indicator Data'!B51</f>
        <v>International Displacement,Conflict/ Violence</v>
      </c>
      <c r="C54" s="173" t="str">
        <f>'Crisis Indicator Data'!C51</f>
        <v>IRQ001</v>
      </c>
      <c r="D54" s="173" t="str">
        <f>'Crisis Indicator Data'!D51</f>
        <v>Iraq</v>
      </c>
      <c r="E54" s="173" t="str">
        <f>'Crisis Indicator Data'!E51</f>
        <v>IRQ</v>
      </c>
      <c r="F54" s="182">
        <f>IF('Crisis Indicator Data'!Q51="x","x",('Crisis Indicator Data'!Q51/1000000))</f>
        <v>36.780999999999999</v>
      </c>
      <c r="G54" s="182">
        <f>IF('Crisis Indicator Data'!R51="x","x",('Crisis Indicator Data'!R51/1000000))</f>
        <v>7.3520000000000003</v>
      </c>
      <c r="H54" s="182">
        <f>IF('Crisis Indicator Data'!S51="x","x",('Crisis Indicator Data'!S51/1000000))</f>
        <v>9.2999999999999999E-2</v>
      </c>
      <c r="I54" s="182">
        <f>IF('Crisis Indicator Data'!T51="x","x",('Crisis Indicator Data'!T51/1000000))</f>
        <v>3.3000000000000002E-2</v>
      </c>
      <c r="J54" s="182">
        <f>IF('Crisis Indicator Data'!U51="x","x",('Crisis Indicator Data'!U51/1000000))</f>
        <v>0</v>
      </c>
      <c r="K54" s="168">
        <f t="shared" si="3"/>
        <v>1.8</v>
      </c>
      <c r="L54" s="165">
        <f>IF(F54="x","x",(F54*1000000/VLOOKUP($C54,'Crisis Indicator Data'!$C$3:$H$198,5,FALSE)))</f>
        <v>0.83102123813827389</v>
      </c>
      <c r="M54" s="165">
        <f>IF(G54="x","x",(G54*1000000/VLOOKUP($C54,'Crisis Indicator Data'!$C$3:$H$198,5,FALSE)))</f>
        <v>0.16610935381834613</v>
      </c>
      <c r="N54" s="165">
        <f>IF(H54="x","x",(H54*1000000/VLOOKUP($C54,'Crisis Indicator Data'!$C$3:$H$198,5,FALSE)))</f>
        <v>2.1012200632625397E-3</v>
      </c>
      <c r="O54" s="165">
        <f>IF(I54="x","x",(I54*1000000/VLOOKUP($C54,'Crisis Indicator Data'!$C$3:$H$198,5,FALSE)))</f>
        <v>7.4559421599638498E-4</v>
      </c>
      <c r="P54" s="165">
        <f>IF(J54="x","x",(J54*1000000/VLOOKUP($C54,'Crisis Indicator Data'!$C$3:$H$198,5,FALSE)))</f>
        <v>0</v>
      </c>
      <c r="Q54" s="147">
        <f t="shared" si="4"/>
        <v>2</v>
      </c>
      <c r="R54" s="147">
        <f t="shared" si="5"/>
        <v>1.9</v>
      </c>
    </row>
    <row r="55" spans="1:18">
      <c r="A55" s="172" t="str">
        <f>'Crisis Indicator Data'!A52</f>
        <v>Conflict  in Iraq</v>
      </c>
      <c r="B55" s="173" t="str">
        <f>'Crisis Indicator Data'!B52</f>
        <v>Conflict/ Violence</v>
      </c>
      <c r="C55" s="173" t="str">
        <f>'Crisis Indicator Data'!C52</f>
        <v>IRQ002</v>
      </c>
      <c r="D55" s="173" t="str">
        <f>'Crisis Indicator Data'!D52</f>
        <v>Iraq</v>
      </c>
      <c r="E55" s="173" t="str">
        <f>'Crisis Indicator Data'!E52</f>
        <v>IRQ</v>
      </c>
      <c r="F55" s="182">
        <f>IF('Crisis Indicator Data'!Q52="x","x",('Crisis Indicator Data'!Q52/1000000))</f>
        <v>38.299999999999997</v>
      </c>
      <c r="G55" s="182">
        <f>IF('Crisis Indicator Data'!R52="x","x",('Crisis Indicator Data'!R52/1000000))</f>
        <v>5.87</v>
      </c>
      <c r="H55" s="182">
        <f>IF('Crisis Indicator Data'!S52="x","x",('Crisis Indicator Data'!S52/1000000))</f>
        <v>0.06</v>
      </c>
      <c r="I55" s="182">
        <f>IF('Crisis Indicator Data'!T52="x","x",('Crisis Indicator Data'!T52/1000000))</f>
        <v>0.03</v>
      </c>
      <c r="J55" s="182">
        <f>IF('Crisis Indicator Data'!U52="x","x",('Crisis Indicator Data'!U52/1000000))</f>
        <v>0</v>
      </c>
      <c r="K55" s="168">
        <f t="shared" si="3"/>
        <v>1.6</v>
      </c>
      <c r="L55" s="165">
        <f>IF(F55="x","x",(F55*1000000/VLOOKUP($C55,'Crisis Indicator Data'!$C$3:$H$198,5,FALSE)))</f>
        <v>0.86534116583822862</v>
      </c>
      <c r="M55" s="165">
        <f>IF(G55="x","x",(G55*1000000/VLOOKUP($C55,'Crisis Indicator Data'!$C$3:$H$198,5,FALSE)))</f>
        <v>0.13262539539087212</v>
      </c>
      <c r="N55" s="165">
        <f>IF(H55="x","x",(H55*1000000/VLOOKUP($C55,'Crisis Indicator Data'!$C$3:$H$198,5,FALSE)))</f>
        <v>1.3556258472661546E-3</v>
      </c>
      <c r="O55" s="165">
        <f>IF(I55="x","x",(I55*1000000/VLOOKUP($C55,'Crisis Indicator Data'!$C$3:$H$198,5,FALSE)))</f>
        <v>6.7781292363307732E-4</v>
      </c>
      <c r="P55" s="165">
        <f>IF(J55="x","x",(J55*1000000/VLOOKUP($C55,'Crisis Indicator Data'!$C$3:$H$198,5,FALSE)))</f>
        <v>0</v>
      </c>
      <c r="Q55" s="147">
        <f t="shared" si="4"/>
        <v>2</v>
      </c>
      <c r="R55" s="147">
        <f t="shared" si="5"/>
        <v>1.8</v>
      </c>
    </row>
    <row r="56" spans="1:18">
      <c r="A56" s="172" t="str">
        <f>'Crisis Indicator Data'!A53</f>
        <v>Syrian and Palestinian refugees in iraq</v>
      </c>
      <c r="B56" s="173" t="str">
        <f>'Crisis Indicator Data'!B53</f>
        <v>International Displacement</v>
      </c>
      <c r="C56" s="173" t="str">
        <f>'Crisis Indicator Data'!C53</f>
        <v>IRQ003</v>
      </c>
      <c r="D56" s="173" t="str">
        <f>'Crisis Indicator Data'!D53</f>
        <v>Iraq</v>
      </c>
      <c r="E56" s="173" t="str">
        <f>'Crisis Indicator Data'!E53</f>
        <v>IRQ</v>
      </c>
      <c r="F56" s="182">
        <f>IF('Crisis Indicator Data'!Q53="x","x",('Crisis Indicator Data'!Q53/1000000))</f>
        <v>5.6120000000000001</v>
      </c>
      <c r="G56" s="182">
        <f>IF('Crisis Indicator Data'!R53="x","x",('Crisis Indicator Data'!R53/1000000))</f>
        <v>1.482</v>
      </c>
      <c r="H56" s="182">
        <f>IF('Crisis Indicator Data'!S53="x","x",('Crisis Indicator Data'!S53/1000000))</f>
        <v>3.4000000000000002E-2</v>
      </c>
      <c r="I56" s="182">
        <f>IF('Crisis Indicator Data'!T53="x","x",('Crisis Indicator Data'!T53/1000000))</f>
        <v>3.0000000000000001E-3</v>
      </c>
      <c r="J56" s="182">
        <f>IF('Crisis Indicator Data'!U53="x","x",('Crisis Indicator Data'!U53/1000000))</f>
        <v>0</v>
      </c>
      <c r="K56" s="168">
        <f t="shared" si="3"/>
        <v>0.9</v>
      </c>
      <c r="L56" s="165">
        <f>IF(F56="x","x",(F56*1000000/VLOOKUP($C56,'Crisis Indicator Data'!$C$3:$H$198,5,FALSE)))</f>
        <v>0.78698639741971677</v>
      </c>
      <c r="M56" s="165">
        <f>IF(G56="x","x",(G56*1000000/VLOOKUP($C56,'Crisis Indicator Data'!$C$3:$H$198,5,FALSE)))</f>
        <v>0.20782498948254102</v>
      </c>
      <c r="N56" s="165">
        <f>IF(H56="x","x",(H56*1000000/VLOOKUP($C56,'Crisis Indicator Data'!$C$3:$H$198,5,FALSE)))</f>
        <v>4.7679147384658534E-3</v>
      </c>
      <c r="O56" s="165">
        <f>IF(I56="x","x",(I56*1000000/VLOOKUP($C56,'Crisis Indicator Data'!$C$3:$H$198,5,FALSE)))</f>
        <v>4.2069835927639884E-4</v>
      </c>
      <c r="P56" s="165">
        <f>IF(J56="x","x",(J56*1000000/VLOOKUP($C56,'Crisis Indicator Data'!$C$3:$H$198,5,FALSE)))</f>
        <v>0</v>
      </c>
      <c r="Q56" s="147">
        <f t="shared" si="4"/>
        <v>2</v>
      </c>
      <c r="R56" s="147">
        <f t="shared" si="5"/>
        <v>1.45</v>
      </c>
    </row>
    <row r="57" spans="1:18">
      <c r="A57" s="172" t="str">
        <f>'Crisis Indicator Data'!A54</f>
        <v>Mixed migration flows in Italy</v>
      </c>
      <c r="B57" s="173" t="str">
        <f>'Crisis Indicator Data'!B54</f>
        <v>International Displacement</v>
      </c>
      <c r="C57" s="173" t="str">
        <f>'Crisis Indicator Data'!C54</f>
        <v>ITA002</v>
      </c>
      <c r="D57" s="173" t="str">
        <f>'Crisis Indicator Data'!D54</f>
        <v>Italy</v>
      </c>
      <c r="E57" s="173" t="str">
        <f>'Crisis Indicator Data'!E54</f>
        <v>ITA</v>
      </c>
      <c r="F57" s="182">
        <f>IF('Crisis Indicator Data'!Q54="x","x",('Crisis Indicator Data'!Q54/1000000))</f>
        <v>13.302</v>
      </c>
      <c r="G57" s="182">
        <f>IF('Crisis Indicator Data'!R54="x","x",('Crisis Indicator Data'!R54/1000000))</f>
        <v>0</v>
      </c>
      <c r="H57" s="182">
        <f>IF('Crisis Indicator Data'!S54="x","x",('Crisis Indicator Data'!S54/1000000))</f>
        <v>7.8E-2</v>
      </c>
      <c r="I57" s="182" t="str">
        <f>IF('Crisis Indicator Data'!T54="x","x",('Crisis Indicator Data'!T54/1000000))</f>
        <v>x</v>
      </c>
      <c r="J57" s="182" t="str">
        <f>IF('Crisis Indicator Data'!U54="x","x",('Crisis Indicator Data'!U54/1000000))</f>
        <v>x</v>
      </c>
      <c r="K57" s="168">
        <f t="shared" si="3"/>
        <v>1.5</v>
      </c>
      <c r="L57" s="165">
        <f>IF(F57="x","x",(F57*1000000/VLOOKUP($C57,'Crisis Indicator Data'!$C$3:$H$198,5,FALSE)))</f>
        <v>0.99417040358744391</v>
      </c>
      <c r="M57" s="165">
        <f>IF(G57="x","x",(G57*1000000/VLOOKUP($C57,'Crisis Indicator Data'!$C$3:$H$198,5,FALSE)))</f>
        <v>0</v>
      </c>
      <c r="N57" s="165">
        <f>IF(H57="x","x",(H57*1000000/VLOOKUP($C57,'Crisis Indicator Data'!$C$3:$H$198,5,FALSE)))</f>
        <v>5.8295964125560538E-3</v>
      </c>
      <c r="O57" s="165" t="str">
        <f>IF(I57="x","x",(I57*1000000/VLOOKUP($C57,'Crisis Indicator Data'!$C$3:$H$198,5,FALSE)))</f>
        <v>x</v>
      </c>
      <c r="P57" s="165" t="str">
        <f>IF(J57="x","x",(J57*1000000/VLOOKUP($C57,'Crisis Indicator Data'!$C$3:$H$198,5,FALSE)))</f>
        <v>x</v>
      </c>
      <c r="Q57" s="147">
        <f t="shared" si="4"/>
        <v>1</v>
      </c>
      <c r="R57" s="147">
        <f t="shared" si="5"/>
        <v>1.25</v>
      </c>
    </row>
    <row r="58" spans="1:18">
      <c r="A58" s="172" t="str">
        <f>'Crisis Indicator Data'!A55</f>
        <v>Syrian refugees in Jordan</v>
      </c>
      <c r="B58" s="173" t="str">
        <f>'Crisis Indicator Data'!B55</f>
        <v>International Displacement</v>
      </c>
      <c r="C58" s="173" t="str">
        <f>'Crisis Indicator Data'!C55</f>
        <v>JOR002</v>
      </c>
      <c r="D58" s="173" t="str">
        <f>'Crisis Indicator Data'!D55</f>
        <v>Jordan</v>
      </c>
      <c r="E58" s="173" t="str">
        <f>'Crisis Indicator Data'!E55</f>
        <v>JOR</v>
      </c>
      <c r="F58" s="182">
        <f>IF('Crisis Indicator Data'!Q55="x","x",('Crisis Indicator Data'!Q55/1000000))</f>
        <v>7.6440000000000001</v>
      </c>
      <c r="G58" s="182">
        <f>IF('Crisis Indicator Data'!R55="x","x",('Crisis Indicator Data'!R55/1000000))</f>
        <v>0.48799999999999999</v>
      </c>
      <c r="H58" s="182">
        <f>IF('Crisis Indicator Data'!S55="x","x",('Crisis Indicator Data'!S55/1000000))</f>
        <v>1.286</v>
      </c>
      <c r="I58" s="182">
        <f>IF('Crisis Indicator Data'!T55="x","x",('Crisis Indicator Data'!T55/1000000))</f>
        <v>2.5999999999999999E-2</v>
      </c>
      <c r="J58" s="182">
        <f>IF('Crisis Indicator Data'!U55="x","x",('Crisis Indicator Data'!U55/1000000))</f>
        <v>0</v>
      </c>
      <c r="K58" s="168">
        <f t="shared" si="3"/>
        <v>3.5</v>
      </c>
      <c r="L58" s="165">
        <f>IF(F58="x","x",(F58*1000000/VLOOKUP($C58,'Crisis Indicator Data'!$C$3:$H$198,5,FALSE)))</f>
        <v>0.80940279542566707</v>
      </c>
      <c r="M58" s="165">
        <f>IF(G58="x","x",(G58*1000000/VLOOKUP($C58,'Crisis Indicator Data'!$C$3:$H$198,5,FALSE)))</f>
        <v>5.1673019906819141E-2</v>
      </c>
      <c r="N58" s="165">
        <f>IF(H58="x","x",(H58*1000000/VLOOKUP($C58,'Crisis Indicator Data'!$C$3:$H$198,5,FALSE)))</f>
        <v>0.13617111393477341</v>
      </c>
      <c r="O58" s="165">
        <f>IF(I58="x","x",(I58*1000000/VLOOKUP($C58,'Crisis Indicator Data'!$C$3:$H$198,5,FALSE)))</f>
        <v>2.7530707327403643E-3</v>
      </c>
      <c r="P58" s="165">
        <f>IF(J58="x","x",(J58*1000000/VLOOKUP($C58,'Crisis Indicator Data'!$C$3:$H$198,5,FALSE)))</f>
        <v>0</v>
      </c>
      <c r="Q58" s="147">
        <f t="shared" si="4"/>
        <v>3</v>
      </c>
      <c r="R58" s="147">
        <f t="shared" si="5"/>
        <v>3.25</v>
      </c>
    </row>
    <row r="59" spans="1:18">
      <c r="A59" s="172" t="str">
        <f>'Crisis Indicator Data'!A56</f>
        <v>Multiple crises in Kenya</v>
      </c>
      <c r="B59" s="173" t="str">
        <f>'Crisis Indicator Data'!B56</f>
        <v>Drought/drier conditions,International Displacement,Floods</v>
      </c>
      <c r="C59" s="173" t="str">
        <f>'Crisis Indicator Data'!C56</f>
        <v>KEN001</v>
      </c>
      <c r="D59" s="173" t="str">
        <f>'Crisis Indicator Data'!D56</f>
        <v>Kenya</v>
      </c>
      <c r="E59" s="173" t="str">
        <f>'Crisis Indicator Data'!E56</f>
        <v>KEN</v>
      </c>
      <c r="F59" s="182">
        <f>IF('Crisis Indicator Data'!Q56="x","x",('Crisis Indicator Data'!Q56/1000000))</f>
        <v>7.7649999999999997</v>
      </c>
      <c r="G59" s="182">
        <f>IF('Crisis Indicator Data'!R56="x","x",('Crisis Indicator Data'!R56/1000000))</f>
        <v>6.5880000000000001</v>
      </c>
      <c r="H59" s="182">
        <f>IF('Crisis Indicator Data'!S56="x","x",('Crisis Indicator Data'!S56/1000000))</f>
        <v>3.3719999999999999</v>
      </c>
      <c r="I59" s="182">
        <f>IF('Crisis Indicator Data'!T56="x","x",('Crisis Indicator Data'!T56/1000000))</f>
        <v>0.29199999999999998</v>
      </c>
      <c r="J59" s="182">
        <f>IF('Crisis Indicator Data'!U56="x","x",('Crisis Indicator Data'!U56/1000000))</f>
        <v>0</v>
      </c>
      <c r="K59" s="168">
        <f t="shared" si="3"/>
        <v>4.3</v>
      </c>
      <c r="L59" s="165">
        <f>IF(F59="x","x",(F59*1000000/VLOOKUP($C59,'Crisis Indicator Data'!$C$3:$H$198,5,FALSE)))</f>
        <v>0.43098185047455179</v>
      </c>
      <c r="M59" s="165">
        <f>IF(G59="x","x",(G59*1000000/VLOOKUP($C59,'Crisis Indicator Data'!$C$3:$H$198,5,FALSE)))</f>
        <v>0.36565465948826109</v>
      </c>
      <c r="N59" s="165">
        <f>IF(H59="x","x",(H59*1000000/VLOOKUP($C59,'Crisis Indicator Data'!$C$3:$H$198,5,FALSE)))</f>
        <v>0.18715657434645058</v>
      </c>
      <c r="O59" s="165">
        <f>IF(I59="x","x",(I59*1000000/VLOOKUP($C59,'Crisis Indicator Data'!$C$3:$H$198,5,FALSE)))</f>
        <v>1.6206915690736526E-2</v>
      </c>
      <c r="P59" s="165">
        <f>IF(J59="x","x",(J59*1000000/VLOOKUP($C59,'Crisis Indicator Data'!$C$3:$H$198,5,FALSE)))</f>
        <v>0</v>
      </c>
      <c r="Q59" s="147">
        <f t="shared" si="4"/>
        <v>3</v>
      </c>
      <c r="R59" s="147">
        <f t="shared" si="5"/>
        <v>3.65</v>
      </c>
    </row>
    <row r="60" spans="1:18">
      <c r="A60" s="172" t="str">
        <f>'Crisis Indicator Data'!A57</f>
        <v>Refugee situation in Kenya</v>
      </c>
      <c r="B60" s="173" t="str">
        <f>'Crisis Indicator Data'!B57</f>
        <v>International Displacement</v>
      </c>
      <c r="C60" s="173" t="str">
        <f>'Crisis Indicator Data'!C57</f>
        <v>KEN002</v>
      </c>
      <c r="D60" s="173" t="str">
        <f>'Crisis Indicator Data'!D57</f>
        <v>Kenya</v>
      </c>
      <c r="E60" s="173" t="str">
        <f>'Crisis Indicator Data'!E57</f>
        <v>KEN</v>
      </c>
      <c r="F60" s="182">
        <f>IF('Crisis Indicator Data'!Q57="x","x",('Crisis Indicator Data'!Q57/1000000))</f>
        <v>0.55900000000000005</v>
      </c>
      <c r="G60" s="182">
        <f>IF('Crisis Indicator Data'!R57="x","x",('Crisis Indicator Data'!R57/1000000))</f>
        <v>0</v>
      </c>
      <c r="H60" s="182">
        <f>IF('Crisis Indicator Data'!S57="x","x",('Crisis Indicator Data'!S57/1000000))</f>
        <v>0.84099999999999997</v>
      </c>
      <c r="I60" s="182" t="str">
        <f>IF('Crisis Indicator Data'!T57="x","x",('Crisis Indicator Data'!T57/1000000))</f>
        <v>x</v>
      </c>
      <c r="J60" s="182" t="str">
        <f>IF('Crisis Indicator Data'!U57="x","x",('Crisis Indicator Data'!U57/1000000))</f>
        <v>x</v>
      </c>
      <c r="K60" s="168">
        <f t="shared" si="3"/>
        <v>3.2</v>
      </c>
      <c r="L60" s="165">
        <f>IF(F60="x","x",(F60*1000000/VLOOKUP($C60,'Crisis Indicator Data'!$C$3:$H$198,5,FALSE)))</f>
        <v>0.3992857142857143</v>
      </c>
      <c r="M60" s="165">
        <f>IF(G60="x","x",(G60*1000000/VLOOKUP($C60,'Crisis Indicator Data'!$C$3:$H$198,5,FALSE)))</f>
        <v>0</v>
      </c>
      <c r="N60" s="165">
        <f>IF(H60="x","x",(H60*1000000/VLOOKUP($C60,'Crisis Indicator Data'!$C$3:$H$198,5,FALSE)))</f>
        <v>0.60071428571428576</v>
      </c>
      <c r="O60" s="165" t="str">
        <f>IF(I60="x","x",(I60*1000000/VLOOKUP($C60,'Crisis Indicator Data'!$C$3:$H$198,5,FALSE)))</f>
        <v>x</v>
      </c>
      <c r="P60" s="165" t="str">
        <f>IF(J60="x","x",(J60*1000000/VLOOKUP($C60,'Crisis Indicator Data'!$C$3:$H$198,5,FALSE)))</f>
        <v>x</v>
      </c>
      <c r="Q60" s="147">
        <f t="shared" si="4"/>
        <v>3</v>
      </c>
      <c r="R60" s="147">
        <f t="shared" si="5"/>
        <v>3.1</v>
      </c>
    </row>
    <row r="61" spans="1:18">
      <c r="A61" s="172" t="str">
        <f>'Crisis Indicator Data'!A58</f>
        <v>Drought in Kenya</v>
      </c>
      <c r="B61" s="173" t="str">
        <f>'Crisis Indicator Data'!B58</f>
        <v>Drought/drier conditions</v>
      </c>
      <c r="C61" s="173" t="str">
        <f>'Crisis Indicator Data'!C58</f>
        <v>KEN003</v>
      </c>
      <c r="D61" s="173" t="str">
        <f>'Crisis Indicator Data'!D58</f>
        <v>Kenya</v>
      </c>
      <c r="E61" s="173" t="str">
        <f>'Crisis Indicator Data'!E58</f>
        <v>KEN</v>
      </c>
      <c r="F61" s="182">
        <f>IF('Crisis Indicator Data'!Q58="x","x",('Crisis Indicator Data'!Q58/1000000))</f>
        <v>7.2060000000000004</v>
      </c>
      <c r="G61" s="182">
        <f>IF('Crisis Indicator Data'!R58="x","x",('Crisis Indicator Data'!R58/1000000))</f>
        <v>6.5880000000000001</v>
      </c>
      <c r="H61" s="182">
        <f>IF('Crisis Indicator Data'!S58="x","x",('Crisis Indicator Data'!S58/1000000))</f>
        <v>2.532</v>
      </c>
      <c r="I61" s="182">
        <f>IF('Crisis Indicator Data'!T58="x","x",('Crisis Indicator Data'!T58/1000000))</f>
        <v>0.29199999999999998</v>
      </c>
      <c r="J61" s="182">
        <f>IF('Crisis Indicator Data'!U58="x","x",('Crisis Indicator Data'!U58/1000000))</f>
        <v>0</v>
      </c>
      <c r="K61" s="168">
        <f t="shared" si="3"/>
        <v>4.0999999999999996</v>
      </c>
      <c r="L61" s="165">
        <f>IF(F61="x","x",(F61*1000000/VLOOKUP($C61,'Crisis Indicator Data'!$C$3:$H$198,5,FALSE)))</f>
        <v>0.43365228380574111</v>
      </c>
      <c r="M61" s="165">
        <f>IF(G61="x","x",(G61*1000000/VLOOKUP($C61,'Crisis Indicator Data'!$C$3:$H$198,5,FALSE)))</f>
        <v>0.39646145513630621</v>
      </c>
      <c r="N61" s="165">
        <f>IF(H61="x","x",(H61*1000000/VLOOKUP($C61,'Crisis Indicator Data'!$C$3:$H$198,5,FALSE)))</f>
        <v>0.15237407474273335</v>
      </c>
      <c r="O61" s="165">
        <f>IF(I61="x","x",(I61*1000000/VLOOKUP($C61,'Crisis Indicator Data'!$C$3:$H$198,5,FALSE)))</f>
        <v>1.7572365649635914E-2</v>
      </c>
      <c r="P61" s="165">
        <f>IF(J61="x","x",(J61*1000000/VLOOKUP($C61,'Crisis Indicator Data'!$C$3:$H$198,5,FALSE)))</f>
        <v>0</v>
      </c>
      <c r="Q61" s="147">
        <f t="shared" si="4"/>
        <v>3</v>
      </c>
      <c r="R61" s="147">
        <f t="shared" si="5"/>
        <v>3.55</v>
      </c>
    </row>
    <row r="62" spans="1:18">
      <c r="A62" s="172" t="str">
        <f>'Crisis Indicator Data'!A59</f>
        <v>Syrian refugees in Lebanon</v>
      </c>
      <c r="B62" s="173" t="str">
        <f>'Crisis Indicator Data'!B59</f>
        <v>International Displacement</v>
      </c>
      <c r="C62" s="173" t="str">
        <f>'Crisis Indicator Data'!C59</f>
        <v>LBN002</v>
      </c>
      <c r="D62" s="173" t="str">
        <f>'Crisis Indicator Data'!D59</f>
        <v>Lebanon</v>
      </c>
      <c r="E62" s="173" t="str">
        <f>'Crisis Indicator Data'!E59</f>
        <v>LBN</v>
      </c>
      <c r="F62" s="182">
        <f>IF('Crisis Indicator Data'!Q59="x","x",('Crisis Indicator Data'!Q59/1000000))</f>
        <v>3.351</v>
      </c>
      <c r="G62" s="182">
        <f>IF('Crisis Indicator Data'!R59="x","x",('Crisis Indicator Data'!R59/1000000))</f>
        <v>0.94899999999999995</v>
      </c>
      <c r="H62" s="182">
        <f>IF('Crisis Indicator Data'!S59="x","x",('Crisis Indicator Data'!S59/1000000))</f>
        <v>1.319</v>
      </c>
      <c r="I62" s="182">
        <f>IF('Crisis Indicator Data'!T59="x","x",('Crisis Indicator Data'!T59/1000000))</f>
        <v>8.1000000000000003E-2</v>
      </c>
      <c r="J62" s="182">
        <f>IF('Crisis Indicator Data'!U59="x","x",('Crisis Indicator Data'!U59/1000000))</f>
        <v>0</v>
      </c>
      <c r="K62" s="168">
        <f t="shared" si="3"/>
        <v>3.6</v>
      </c>
      <c r="L62" s="165">
        <f>IF(F62="x","x",(F62*1000000/VLOOKUP($C62,'Crisis Indicator Data'!$C$3:$H$198,5,FALSE)))</f>
        <v>0.58789473684210525</v>
      </c>
      <c r="M62" s="165">
        <f>IF(G62="x","x",(G62*1000000/VLOOKUP($C62,'Crisis Indicator Data'!$C$3:$H$198,5,FALSE)))</f>
        <v>0.16649122807017544</v>
      </c>
      <c r="N62" s="165">
        <f>IF(H62="x","x",(H62*1000000/VLOOKUP($C62,'Crisis Indicator Data'!$C$3:$H$198,5,FALSE)))</f>
        <v>0.23140350877192983</v>
      </c>
      <c r="O62" s="165">
        <f>IF(I62="x","x",(I62*1000000/VLOOKUP($C62,'Crisis Indicator Data'!$C$3:$H$198,5,FALSE)))</f>
        <v>1.4210526315789474E-2</v>
      </c>
      <c r="P62" s="165">
        <f>IF(J62="x","x",(J62*1000000/VLOOKUP($C62,'Crisis Indicator Data'!$C$3:$H$198,5,FALSE)))</f>
        <v>0</v>
      </c>
      <c r="Q62" s="147">
        <f t="shared" si="4"/>
        <v>3</v>
      </c>
      <c r="R62" s="147">
        <f t="shared" si="5"/>
        <v>3.3</v>
      </c>
    </row>
    <row r="63" spans="1:18">
      <c r="A63" s="172" t="str">
        <f>'Crisis Indicator Data'!A60</f>
        <v>Complex crisis in Lebanon</v>
      </c>
      <c r="B63" s="173" t="str">
        <f>'Crisis Indicator Data'!B60</f>
        <v>International Displacement,Conflict/ Violence,Political/economic crisis</v>
      </c>
      <c r="C63" s="173" t="str">
        <f>'Crisis Indicator Data'!C60</f>
        <v>LBN006</v>
      </c>
      <c r="D63" s="173" t="str">
        <f>'Crisis Indicator Data'!D60</f>
        <v>Lebanon</v>
      </c>
      <c r="E63" s="173" t="str">
        <f>'Crisis Indicator Data'!E60</f>
        <v>LBN</v>
      </c>
      <c r="F63" s="182">
        <f>IF('Crisis Indicator Data'!Q60="x","x",('Crisis Indicator Data'!Q60/1000000))</f>
        <v>0</v>
      </c>
      <c r="G63" s="182">
        <f>IF('Crisis Indicator Data'!R60="x","x",('Crisis Indicator Data'!R60/1000000))</f>
        <v>1.6</v>
      </c>
      <c r="H63" s="182">
        <f>IF('Crisis Indicator Data'!S60="x","x",('Crisis Indicator Data'!S60/1000000))</f>
        <v>3.8069999999999999</v>
      </c>
      <c r="I63" s="182">
        <f>IF('Crisis Indicator Data'!T60="x","x",('Crisis Indicator Data'!T60/1000000))</f>
        <v>0.29299999999999998</v>
      </c>
      <c r="J63" s="182">
        <f>IF('Crisis Indicator Data'!U60="x","x",('Crisis Indicator Data'!U60/1000000))</f>
        <v>0</v>
      </c>
      <c r="K63" s="168">
        <f t="shared" si="3"/>
        <v>4.4000000000000004</v>
      </c>
      <c r="L63" s="165">
        <f>IF(F63="x","x",(F63*1000000/VLOOKUP($C63,'Crisis Indicator Data'!$C$3:$H$198,5,FALSE)))</f>
        <v>0</v>
      </c>
      <c r="M63" s="165">
        <f>IF(G63="x","x",(G63*1000000/VLOOKUP($C63,'Crisis Indicator Data'!$C$3:$H$198,5,FALSE)))</f>
        <v>0.2807017543859649</v>
      </c>
      <c r="N63" s="165">
        <f>IF(H63="x","x",(H63*1000000/VLOOKUP($C63,'Crisis Indicator Data'!$C$3:$H$198,5,FALSE)))</f>
        <v>0.66789473684210521</v>
      </c>
      <c r="O63" s="165">
        <f>IF(I63="x","x",(I63*1000000/VLOOKUP($C63,'Crisis Indicator Data'!$C$3:$H$198,5,FALSE)))</f>
        <v>5.1403508771929826E-2</v>
      </c>
      <c r="P63" s="165">
        <f>IF(J63="x","x",(J63*1000000/VLOOKUP($C63,'Crisis Indicator Data'!$C$3:$H$198,5,FALSE)))</f>
        <v>0</v>
      </c>
      <c r="Q63" s="147">
        <f t="shared" si="4"/>
        <v>4</v>
      </c>
      <c r="R63" s="147">
        <f t="shared" si="5"/>
        <v>4.2</v>
      </c>
    </row>
    <row r="64" spans="1:18">
      <c r="A64" s="172" t="str">
        <f>'Crisis Indicator Data'!A61</f>
        <v>Mixed migration flows in Libya</v>
      </c>
      <c r="B64" s="173" t="str">
        <f>'Crisis Indicator Data'!B61</f>
        <v>International Displacement</v>
      </c>
      <c r="C64" s="173" t="str">
        <f>'Crisis Indicator Data'!C61</f>
        <v>LBY002</v>
      </c>
      <c r="D64" s="173" t="str">
        <f>'Crisis Indicator Data'!D61</f>
        <v>Libya</v>
      </c>
      <c r="E64" s="173" t="str">
        <f>'Crisis Indicator Data'!E61</f>
        <v>LBY</v>
      </c>
      <c r="F64" s="182">
        <f>IF('Crisis Indicator Data'!Q61="x","x",('Crisis Indicator Data'!Q61/1000000))</f>
        <v>6.8360000000000003</v>
      </c>
      <c r="G64" s="182">
        <f>IF('Crisis Indicator Data'!R61="x","x",('Crisis Indicator Data'!R61/1000000))</f>
        <v>0</v>
      </c>
      <c r="H64" s="182">
        <f>IF('Crisis Indicator Data'!S61="x","x",('Crisis Indicator Data'!S61/1000000))</f>
        <v>0.60499999999999998</v>
      </c>
      <c r="I64" s="182" t="str">
        <f>IF('Crisis Indicator Data'!T61="x","x",('Crisis Indicator Data'!T61/1000000))</f>
        <v>x</v>
      </c>
      <c r="J64" s="182" t="str">
        <f>IF('Crisis Indicator Data'!U61="x","x",('Crisis Indicator Data'!U61/1000000))</f>
        <v>x</v>
      </c>
      <c r="K64" s="168">
        <f t="shared" si="3"/>
        <v>3</v>
      </c>
      <c r="L64" s="165">
        <f>IF(F64="x","x",(F64*1000000/VLOOKUP($C64,'Crisis Indicator Data'!$C$3:$H$198,5,FALSE)))</f>
        <v>0.91881720430107527</v>
      </c>
      <c r="M64" s="165">
        <f>IF(G64="x","x",(G64*1000000/VLOOKUP($C64,'Crisis Indicator Data'!$C$3:$H$198,5,FALSE)))</f>
        <v>0</v>
      </c>
      <c r="N64" s="165">
        <f>IF(H64="x","x",(H64*1000000/VLOOKUP($C64,'Crisis Indicator Data'!$C$3:$H$198,5,FALSE)))</f>
        <v>8.1317204301075266E-2</v>
      </c>
      <c r="O64" s="165" t="str">
        <f>IF(I64="x","x",(I64*1000000/VLOOKUP($C64,'Crisis Indicator Data'!$C$3:$H$198,5,FALSE)))</f>
        <v>x</v>
      </c>
      <c r="P64" s="165" t="str">
        <f>IF(J64="x","x",(J64*1000000/VLOOKUP($C64,'Crisis Indicator Data'!$C$3:$H$198,5,FALSE)))</f>
        <v>x</v>
      </c>
      <c r="Q64" s="147">
        <f t="shared" si="4"/>
        <v>3</v>
      </c>
      <c r="R64" s="147">
        <f t="shared" si="5"/>
        <v>3</v>
      </c>
    </row>
    <row r="65" spans="1:18">
      <c r="A65" s="172" t="str">
        <f>'Crisis Indicator Data'!A62</f>
        <v>Refugees from Sudan in Libya</v>
      </c>
      <c r="B65" s="173" t="str">
        <f>'Crisis Indicator Data'!B62</f>
        <v>International Displacement</v>
      </c>
      <c r="C65" s="173" t="str">
        <f>'Crisis Indicator Data'!C62</f>
        <v>LBY004</v>
      </c>
      <c r="D65" s="173" t="str">
        <f>'Crisis Indicator Data'!D62</f>
        <v>Libya</v>
      </c>
      <c r="E65" s="173" t="str">
        <f>'Crisis Indicator Data'!E62</f>
        <v>LBY</v>
      </c>
      <c r="F65" s="182">
        <f>IF('Crisis Indicator Data'!Q62="x","x",('Crisis Indicator Data'!Q62/1000000))</f>
        <v>2.5089999999999999</v>
      </c>
      <c r="G65" s="182">
        <f>IF('Crisis Indicator Data'!R62="x","x",('Crisis Indicator Data'!R62/1000000))</f>
        <v>0</v>
      </c>
      <c r="H65" s="182">
        <f>IF('Crisis Indicator Data'!S62="x","x",('Crisis Indicator Data'!S62/1000000))</f>
        <v>0.13700000000000001</v>
      </c>
      <c r="I65" s="182">
        <f>IF('Crisis Indicator Data'!T62="x","x",('Crisis Indicator Data'!T62/1000000))</f>
        <v>0.309</v>
      </c>
      <c r="J65" s="182" t="str">
        <f>IF('Crisis Indicator Data'!U62="x","x",('Crisis Indicator Data'!U62/1000000))</f>
        <v>x</v>
      </c>
      <c r="K65" s="168">
        <f t="shared" si="3"/>
        <v>2.7</v>
      </c>
      <c r="L65" s="165">
        <f>IF(F65="x","x",(F65*1000000/VLOOKUP($C65,'Crisis Indicator Data'!$C$3:$H$198,5,FALSE)))</f>
        <v>0.8490693739424704</v>
      </c>
      <c r="M65" s="165">
        <f>IF(G65="x","x",(G65*1000000/VLOOKUP($C65,'Crisis Indicator Data'!$C$3:$H$198,5,FALSE)))</f>
        <v>0</v>
      </c>
      <c r="N65" s="165">
        <f>IF(H65="x","x",(H65*1000000/VLOOKUP($C65,'Crisis Indicator Data'!$C$3:$H$198,5,FALSE)))</f>
        <v>4.6362098138747886E-2</v>
      </c>
      <c r="O65" s="165">
        <f>IF(I65="x","x",(I65*1000000/VLOOKUP($C65,'Crisis Indicator Data'!$C$3:$H$198,5,FALSE)))</f>
        <v>0.10456852791878173</v>
      </c>
      <c r="P65" s="165" t="str">
        <f>IF(J65="x","x",(J65*1000000/VLOOKUP($C65,'Crisis Indicator Data'!$C$3:$H$198,5,FALSE)))</f>
        <v>x</v>
      </c>
      <c r="Q65" s="147">
        <f t="shared" si="4"/>
        <v>4</v>
      </c>
      <c r="R65" s="147">
        <f t="shared" si="5"/>
        <v>3.35</v>
      </c>
    </row>
    <row r="66" spans="1:18">
      <c r="A66" s="172" t="str">
        <f>'Crisis Indicator Data'!A63</f>
        <v>Multiple crises in Libya</v>
      </c>
      <c r="B66" s="173" t="str">
        <f>'Crisis Indicator Data'!B63</f>
        <v>International Displacement</v>
      </c>
      <c r="C66" s="173" t="str">
        <f>'Crisis Indicator Data'!C63</f>
        <v>LBY005</v>
      </c>
      <c r="D66" s="173" t="str">
        <f>'Crisis Indicator Data'!D63</f>
        <v>Libya</v>
      </c>
      <c r="E66" s="173" t="str">
        <f>'Crisis Indicator Data'!E63</f>
        <v>LBY</v>
      </c>
      <c r="F66" s="182">
        <f>IF('Crisis Indicator Data'!Q63="x","x",('Crisis Indicator Data'!Q63/1000000))</f>
        <v>6.39</v>
      </c>
      <c r="G66" s="182">
        <f>IF('Crisis Indicator Data'!R63="x","x",('Crisis Indicator Data'!R63/1000000))</f>
        <v>0</v>
      </c>
      <c r="H66" s="182">
        <f>IF('Crisis Indicator Data'!S63="x","x",('Crisis Indicator Data'!S63/1000000))</f>
        <v>0.74099999999999999</v>
      </c>
      <c r="I66" s="182">
        <f>IF('Crisis Indicator Data'!T63="x","x",('Crisis Indicator Data'!T63/1000000))</f>
        <v>0.309</v>
      </c>
      <c r="J66" s="182" t="str">
        <f>IF('Crisis Indicator Data'!U63="x","x",('Crisis Indicator Data'!U63/1000000))</f>
        <v>x</v>
      </c>
      <c r="K66" s="168">
        <f t="shared" si="3"/>
        <v>3.4</v>
      </c>
      <c r="L66" s="165">
        <f>IF(F66="x","x",(F66*1000000/VLOOKUP($C66,'Crisis Indicator Data'!$C$3:$H$198,5,FALSE)))</f>
        <v>0.8588709677419355</v>
      </c>
      <c r="M66" s="165">
        <f>IF(G66="x","x",(G66*1000000/VLOOKUP($C66,'Crisis Indicator Data'!$C$3:$H$198,5,FALSE)))</f>
        <v>0</v>
      </c>
      <c r="N66" s="165">
        <f>IF(H66="x","x",(H66*1000000/VLOOKUP($C66,'Crisis Indicator Data'!$C$3:$H$198,5,FALSE)))</f>
        <v>9.9596774193548385E-2</v>
      </c>
      <c r="O66" s="165">
        <f>IF(I66="x","x",(I66*1000000/VLOOKUP($C66,'Crisis Indicator Data'!$C$3:$H$198,5,FALSE)))</f>
        <v>4.1532258064516131E-2</v>
      </c>
      <c r="P66" s="165" t="str">
        <f>IF(J66="x","x",(J66*1000000/VLOOKUP($C66,'Crisis Indicator Data'!$C$3:$H$198,5,FALSE)))</f>
        <v>x</v>
      </c>
      <c r="Q66" s="147">
        <f t="shared" si="4"/>
        <v>3</v>
      </c>
      <c r="R66" s="147">
        <f t="shared" si="5"/>
        <v>3.2</v>
      </c>
    </row>
    <row r="67" spans="1:18">
      <c r="A67" s="172" t="str">
        <f>'Crisis Indicator Data'!A64</f>
        <v>Food security crisis in Lesotho</v>
      </c>
      <c r="B67" s="173" t="str">
        <f>'Crisis Indicator Data'!B64</f>
        <v>Drought/drier conditions</v>
      </c>
      <c r="C67" s="173" t="str">
        <f>'Crisis Indicator Data'!C64</f>
        <v>LSO004</v>
      </c>
      <c r="D67" s="173" t="str">
        <f>'Crisis Indicator Data'!D64</f>
        <v>Lesotho</v>
      </c>
      <c r="E67" s="173" t="str">
        <f>'Crisis Indicator Data'!E64</f>
        <v>LSO</v>
      </c>
      <c r="F67" s="182">
        <f>IF('Crisis Indicator Data'!Q64="x","x",('Crisis Indicator Data'!Q64/1000000))</f>
        <v>0.57499999999999996</v>
      </c>
      <c r="G67" s="182">
        <f>IF('Crisis Indicator Data'!R64="x","x",('Crisis Indicator Data'!R64/1000000))</f>
        <v>0.59499999999999997</v>
      </c>
      <c r="H67" s="182">
        <f>IF('Crisis Indicator Data'!S64="x","x",('Crisis Indicator Data'!S64/1000000))</f>
        <v>0.33500000000000002</v>
      </c>
      <c r="I67" s="182">
        <f>IF('Crisis Indicator Data'!T64="x","x",('Crisis Indicator Data'!T64/1000000))</f>
        <v>0</v>
      </c>
      <c r="J67" s="182">
        <f>IF('Crisis Indicator Data'!U64="x","x",('Crisis Indicator Data'!U64/1000000))</f>
        <v>0</v>
      </c>
      <c r="K67" s="168">
        <f t="shared" si="3"/>
        <v>2.5</v>
      </c>
      <c r="L67" s="165">
        <f>IF(F67="x","x",(F67*1000000/VLOOKUP($C67,'Crisis Indicator Data'!$C$3:$H$198,5,FALSE)))</f>
        <v>0.38205980066445183</v>
      </c>
      <c r="M67" s="165">
        <f>IF(G67="x","x",(G67*1000000/VLOOKUP($C67,'Crisis Indicator Data'!$C$3:$H$198,5,FALSE)))</f>
        <v>0.39534883720930231</v>
      </c>
      <c r="N67" s="165">
        <f>IF(H67="x","x",(H67*1000000/VLOOKUP($C67,'Crisis Indicator Data'!$C$3:$H$198,5,FALSE)))</f>
        <v>0.22259136212624583</v>
      </c>
      <c r="O67" s="165">
        <f>IF(I67="x","x",(I67*1000000/VLOOKUP($C67,'Crisis Indicator Data'!$C$3:$H$198,5,FALSE)))</f>
        <v>0</v>
      </c>
      <c r="P67" s="165">
        <f>IF(J67="x","x",(J67*1000000/VLOOKUP($C67,'Crisis Indicator Data'!$C$3:$H$198,5,FALSE)))</f>
        <v>0</v>
      </c>
      <c r="Q67" s="147">
        <f t="shared" si="4"/>
        <v>3</v>
      </c>
      <c r="R67" s="147">
        <f t="shared" si="5"/>
        <v>2.75</v>
      </c>
    </row>
    <row r="68" spans="1:18">
      <c r="A68" s="172" t="str">
        <f>'Crisis Indicator Data'!A65</f>
        <v>Displacement from Russia-Ukraine conflict in Lithuania</v>
      </c>
      <c r="B68" s="173" t="str">
        <f>'Crisis Indicator Data'!B65</f>
        <v>International Displacement</v>
      </c>
      <c r="C68" s="173" t="str">
        <f>'Crisis Indicator Data'!C65</f>
        <v>LTU002</v>
      </c>
      <c r="D68" s="173" t="str">
        <f>'Crisis Indicator Data'!D65</f>
        <v>Lithuania</v>
      </c>
      <c r="E68" s="173" t="str">
        <f>'Crisis Indicator Data'!E65</f>
        <v>LTU</v>
      </c>
      <c r="F68" s="182">
        <f>IF('Crisis Indicator Data'!Q65="x","x",('Crisis Indicator Data'!Q65/1000000))</f>
        <v>2.8719999999999999</v>
      </c>
      <c r="G68" s="182">
        <f>IF('Crisis Indicator Data'!R65="x","x",('Crisis Indicator Data'!R65/1000000))</f>
        <v>0</v>
      </c>
      <c r="H68" s="182">
        <f>IF('Crisis Indicator Data'!S65="x","x",('Crisis Indicator Data'!S65/1000000))</f>
        <v>4.3999999999999997E-2</v>
      </c>
      <c r="I68" s="182">
        <f>IF('Crisis Indicator Data'!T65="x","x",('Crisis Indicator Data'!T65/1000000))</f>
        <v>0</v>
      </c>
      <c r="J68" s="182">
        <f>IF('Crisis Indicator Data'!U65="x","x",('Crisis Indicator Data'!U65/1000000))</f>
        <v>0</v>
      </c>
      <c r="K68" s="168">
        <f t="shared" si="3"/>
        <v>1.1000000000000001</v>
      </c>
      <c r="L68" s="165">
        <f>IF(F68="x","x",(F68*1000000/VLOOKUP($C68,'Crisis Indicator Data'!$C$3:$H$198,5,FALSE)))</f>
        <v>0.9852487135506004</v>
      </c>
      <c r="M68" s="165">
        <f>IF(G68="x","x",(G68*1000000/VLOOKUP($C68,'Crisis Indicator Data'!$C$3:$H$198,5,FALSE)))</f>
        <v>0</v>
      </c>
      <c r="N68" s="165">
        <f>IF(H68="x","x",(H68*1000000/VLOOKUP($C68,'Crisis Indicator Data'!$C$3:$H$198,5,FALSE)))</f>
        <v>1.509433962264151E-2</v>
      </c>
      <c r="O68" s="165">
        <f>IF(I68="x","x",(I68*1000000/VLOOKUP($C68,'Crisis Indicator Data'!$C$3:$H$198,5,FALSE)))</f>
        <v>0</v>
      </c>
      <c r="P68" s="165">
        <f>IF(J68="x","x",(J68*1000000/VLOOKUP($C68,'Crisis Indicator Data'!$C$3:$H$198,5,FALSE)))</f>
        <v>0</v>
      </c>
      <c r="Q68" s="147">
        <f t="shared" si="4"/>
        <v>1</v>
      </c>
      <c r="R68" s="147">
        <f t="shared" si="5"/>
        <v>1.05</v>
      </c>
    </row>
    <row r="69" spans="1:18">
      <c r="A69" s="172" t="str">
        <f>'Crisis Indicator Data'!A66</f>
        <v>Displacement from Russia-Ukraine conflict in Latvia</v>
      </c>
      <c r="B69" s="173" t="str">
        <f>'Crisis Indicator Data'!B66</f>
        <v>International Displacement</v>
      </c>
      <c r="C69" s="173" t="str">
        <f>'Crisis Indicator Data'!C66</f>
        <v>LVA002</v>
      </c>
      <c r="D69" s="173" t="str">
        <f>'Crisis Indicator Data'!D66</f>
        <v>Latvia</v>
      </c>
      <c r="E69" s="173" t="str">
        <f>'Crisis Indicator Data'!E66</f>
        <v>LVA</v>
      </c>
      <c r="F69" s="182">
        <f>IF('Crisis Indicator Data'!Q66="x","x",('Crisis Indicator Data'!Q66/1000000))</f>
        <v>1.877</v>
      </c>
      <c r="G69" s="182">
        <f>IF('Crisis Indicator Data'!R66="x","x",('Crisis Indicator Data'!R66/1000000))</f>
        <v>0</v>
      </c>
      <c r="H69" s="182">
        <f>IF('Crisis Indicator Data'!S66="x","x",('Crisis Indicator Data'!S66/1000000))</f>
        <v>4.9000000000000002E-2</v>
      </c>
      <c r="I69" s="182">
        <f>IF('Crisis Indicator Data'!T66="x","x",('Crisis Indicator Data'!T66/1000000))</f>
        <v>0</v>
      </c>
      <c r="J69" s="182">
        <f>IF('Crisis Indicator Data'!U66="x","x",('Crisis Indicator Data'!U66/1000000))</f>
        <v>0</v>
      </c>
      <c r="K69" s="168">
        <f t="shared" si="3"/>
        <v>1.2</v>
      </c>
      <c r="L69" s="165">
        <f>IF(F69="x","x",(F69*1000000/VLOOKUP($C69,'Crisis Indicator Data'!$C$3:$H$198,5,FALSE)))</f>
        <v>0.97455867082035308</v>
      </c>
      <c r="M69" s="165">
        <f>IF(G69="x","x",(G69*1000000/VLOOKUP($C69,'Crisis Indicator Data'!$C$3:$H$198,5,FALSE)))</f>
        <v>0</v>
      </c>
      <c r="N69" s="165">
        <f>IF(H69="x","x",(H69*1000000/VLOOKUP($C69,'Crisis Indicator Data'!$C$3:$H$198,5,FALSE)))</f>
        <v>2.5441329179646938E-2</v>
      </c>
      <c r="O69" s="165">
        <f>IF(I69="x","x",(I69*1000000/VLOOKUP($C69,'Crisis Indicator Data'!$C$3:$H$198,5,FALSE)))</f>
        <v>0</v>
      </c>
      <c r="P69" s="165">
        <f>IF(J69="x","x",(J69*1000000/VLOOKUP($C69,'Crisis Indicator Data'!$C$3:$H$198,5,FALSE)))</f>
        <v>0</v>
      </c>
      <c r="Q69" s="147">
        <f t="shared" si="4"/>
        <v>1</v>
      </c>
      <c r="R69" s="147">
        <f t="shared" si="5"/>
        <v>1.1000000000000001</v>
      </c>
    </row>
    <row r="70" spans="1:18">
      <c r="A70" s="172" t="str">
        <f>'Crisis Indicator Data'!A67</f>
        <v>Mixed migration flows in Morocco</v>
      </c>
      <c r="B70" s="173" t="str">
        <f>'Crisis Indicator Data'!B67</f>
        <v>International Displacement</v>
      </c>
      <c r="C70" s="173" t="str">
        <f>'Crisis Indicator Data'!C67</f>
        <v>MAR002</v>
      </c>
      <c r="D70" s="173" t="str">
        <f>'Crisis Indicator Data'!D67</f>
        <v>Morocco</v>
      </c>
      <c r="E70" s="173" t="str">
        <f>'Crisis Indicator Data'!E67</f>
        <v>MAR</v>
      </c>
      <c r="F70" s="182">
        <f>IF('Crisis Indicator Data'!Q67="x","x",('Crisis Indicator Data'!Q67/1000000))</f>
        <v>5.1790000000000003</v>
      </c>
      <c r="G70" s="182">
        <f>IF('Crisis Indicator Data'!R67="x","x",('Crisis Indicator Data'!R67/1000000))</f>
        <v>0</v>
      </c>
      <c r="H70" s="182">
        <f>IF('Crisis Indicator Data'!S67="x","x",('Crisis Indicator Data'!S67/1000000))</f>
        <v>2.7E-2</v>
      </c>
      <c r="I70" s="182" t="str">
        <f>IF('Crisis Indicator Data'!T67="x","x",('Crisis Indicator Data'!T67/1000000))</f>
        <v>x</v>
      </c>
      <c r="J70" s="182" t="str">
        <f>IF('Crisis Indicator Data'!U67="x","x",('Crisis Indicator Data'!U67/1000000))</f>
        <v>x</v>
      </c>
      <c r="K70" s="168">
        <f t="shared" ref="K70:K101" si="6">IF(H70="x","x",IF(SUM(H70:J70)=0,0,IF(LOG(SUM(H70:J70)*1000000)&lt;$K$4,0,IF(LOG(SUM(H70:J70)*1000000)&gt;$K$3,5,ROUND(5-(K$3-LOG(SUM(H70:J70)*1000000))/(K$3-K$4)*5,1)))))</f>
        <v>0.7</v>
      </c>
      <c r="L70" s="165">
        <f>IF(F70="x","x",(F70*1000000/VLOOKUP($C70,'Crisis Indicator Data'!$C$3:$H$198,5,FALSE)))</f>
        <v>0.99481367652708408</v>
      </c>
      <c r="M70" s="165">
        <f>IF(G70="x","x",(G70*1000000/VLOOKUP($C70,'Crisis Indicator Data'!$C$3:$H$198,5,FALSE)))</f>
        <v>0</v>
      </c>
      <c r="N70" s="165">
        <f>IF(H70="x","x",(H70*1000000/VLOOKUP($C70,'Crisis Indicator Data'!$C$3:$H$198,5,FALSE)))</f>
        <v>5.1863234729158667E-3</v>
      </c>
      <c r="O70" s="165" t="str">
        <f>IF(I70="x","x",(I70*1000000/VLOOKUP($C70,'Crisis Indicator Data'!$C$3:$H$198,5,FALSE)))</f>
        <v>x</v>
      </c>
      <c r="P70" s="165" t="str">
        <f>IF(J70="x","x",(J70*1000000/VLOOKUP($C70,'Crisis Indicator Data'!$C$3:$H$198,5,FALSE)))</f>
        <v>x</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1</v>
      </c>
      <c r="R70" s="147">
        <f t="shared" ref="R70:R101" si="8">IF(Q70="x","x",(AVERAGE(K70,Q70)))</f>
        <v>0.85</v>
      </c>
    </row>
    <row r="71" spans="1:18">
      <c r="A71" s="172" t="str">
        <f>'Crisis Indicator Data'!A68</f>
        <v>Displacement from Russia-Ukraine conflict in Moldova</v>
      </c>
      <c r="B71" s="173" t="str">
        <f>'Crisis Indicator Data'!B68</f>
        <v>International Displacement</v>
      </c>
      <c r="C71" s="173" t="str">
        <f>'Crisis Indicator Data'!C68</f>
        <v>MDA002</v>
      </c>
      <c r="D71" s="173" t="str">
        <f>'Crisis Indicator Data'!D68</f>
        <v>Moldova</v>
      </c>
      <c r="E71" s="173" t="str">
        <f>'Crisis Indicator Data'!E68</f>
        <v>MDA</v>
      </c>
      <c r="F71" s="182">
        <f>IF('Crisis Indicator Data'!Q68="x","x",('Crisis Indicator Data'!Q68/1000000))</f>
        <v>2.4580000000000002</v>
      </c>
      <c r="G71" s="182">
        <f>IF('Crisis Indicator Data'!R68="x","x",('Crisis Indicator Data'!R68/1000000))</f>
        <v>0</v>
      </c>
      <c r="H71" s="182">
        <f>IF('Crisis Indicator Data'!S68="x","x",('Crisis Indicator Data'!S68/1000000))</f>
        <v>0.128</v>
      </c>
      <c r="I71" s="182">
        <f>IF('Crisis Indicator Data'!T68="x","x",('Crisis Indicator Data'!T68/1000000))</f>
        <v>0</v>
      </c>
      <c r="J71" s="182">
        <f>IF('Crisis Indicator Data'!U68="x","x",('Crisis Indicator Data'!U68/1000000))</f>
        <v>0</v>
      </c>
      <c r="K71" s="168">
        <f t="shared" si="6"/>
        <v>1.8</v>
      </c>
      <c r="L71" s="165">
        <f>IF(F71="x","x",(F71*1000000/VLOOKUP($C71,'Crisis Indicator Data'!$C$3:$H$198,5,FALSE)))</f>
        <v>0.95050270688321736</v>
      </c>
      <c r="M71" s="165">
        <f>IF(G71="x","x",(G71*1000000/VLOOKUP($C71,'Crisis Indicator Data'!$C$3:$H$198,5,FALSE)))</f>
        <v>0</v>
      </c>
      <c r="N71" s="165">
        <f>IF(H71="x","x",(H71*1000000/VLOOKUP($C71,'Crisis Indicator Data'!$C$3:$H$198,5,FALSE)))</f>
        <v>4.9497293116782679E-2</v>
      </c>
      <c r="O71" s="165">
        <f>IF(I71="x","x",(I71*1000000/VLOOKUP($C71,'Crisis Indicator Data'!$C$3:$H$198,5,FALSE)))</f>
        <v>0</v>
      </c>
      <c r="P71" s="165">
        <f>IF(J71="x","x",(J71*1000000/VLOOKUP($C71,'Crisis Indicator Data'!$C$3:$H$198,5,FALSE)))</f>
        <v>0</v>
      </c>
      <c r="Q71" s="147">
        <f t="shared" si="7"/>
        <v>1</v>
      </c>
      <c r="R71" s="147">
        <f t="shared" si="8"/>
        <v>1.4</v>
      </c>
    </row>
    <row r="72" spans="1:18">
      <c r="A72" s="172" t="str">
        <f>'Crisis Indicator Data'!A69</f>
        <v>Drought in Madagascar</v>
      </c>
      <c r="B72" s="173" t="str">
        <f>'Crisis Indicator Data'!B69</f>
        <v>Drought/drier conditions</v>
      </c>
      <c r="C72" s="173" t="str">
        <f>'Crisis Indicator Data'!C69</f>
        <v>MDG002</v>
      </c>
      <c r="D72" s="173" t="str">
        <f>'Crisis Indicator Data'!D69</f>
        <v>Madagascar</v>
      </c>
      <c r="E72" s="173" t="str">
        <f>'Crisis Indicator Data'!E69</f>
        <v>MDG</v>
      </c>
      <c r="F72" s="182">
        <f>IF('Crisis Indicator Data'!Q69="x","x",('Crisis Indicator Data'!Q69/1000000))</f>
        <v>3.6720000000000002</v>
      </c>
      <c r="G72" s="182">
        <f>IF('Crisis Indicator Data'!R69="x","x",('Crisis Indicator Data'!R69/1000000))</f>
        <v>4.99</v>
      </c>
      <c r="H72" s="182">
        <f>IF('Crisis Indicator Data'!S69="x","x",('Crisis Indicator Data'!S69/1000000))</f>
        <v>1.9450000000000001</v>
      </c>
      <c r="I72" s="182">
        <f>IF('Crisis Indicator Data'!T69="x","x",('Crisis Indicator Data'!T69/1000000))</f>
        <v>0</v>
      </c>
      <c r="J72" s="182">
        <f>IF('Crisis Indicator Data'!U69="x","x",('Crisis Indicator Data'!U69/1000000))</f>
        <v>0</v>
      </c>
      <c r="K72" s="168">
        <f t="shared" si="6"/>
        <v>3.8</v>
      </c>
      <c r="L72" s="165">
        <f>IF(F72="x","x",(F72*1000000/VLOOKUP($C72,'Crisis Indicator Data'!$C$3:$H$198,5,FALSE)))</f>
        <v>0.34618648062600171</v>
      </c>
      <c r="M72" s="165">
        <f>IF(G72="x","x",(G72*1000000/VLOOKUP($C72,'Crisis Indicator Data'!$C$3:$H$198,5,FALSE)))</f>
        <v>0.47044404638446308</v>
      </c>
      <c r="N72" s="165">
        <f>IF(H72="x","x",(H72*1000000/VLOOKUP($C72,'Crisis Indicator Data'!$C$3:$H$198,5,FALSE)))</f>
        <v>0.18336947298953521</v>
      </c>
      <c r="O72" s="165">
        <f>IF(I72="x","x",(I72*1000000/VLOOKUP($C72,'Crisis Indicator Data'!$C$3:$H$198,5,FALSE)))</f>
        <v>0</v>
      </c>
      <c r="P72" s="165">
        <f>IF(J72="x","x",(J72*1000000/VLOOKUP($C72,'Crisis Indicator Data'!$C$3:$H$198,5,FALSE)))</f>
        <v>0</v>
      </c>
      <c r="Q72" s="147">
        <f t="shared" si="7"/>
        <v>3</v>
      </c>
      <c r="R72" s="147">
        <f t="shared" si="8"/>
        <v>3.4</v>
      </c>
    </row>
    <row r="73" spans="1:18">
      <c r="A73" s="172" t="str">
        <f>'Crisis Indicator Data'!A70</f>
        <v>Mixed Migration in Mexico</v>
      </c>
      <c r="B73" s="173" t="str">
        <f>'Crisis Indicator Data'!B70</f>
        <v>International Displacement</v>
      </c>
      <c r="C73" s="173" t="str">
        <f>'Crisis Indicator Data'!C70</f>
        <v>MEX003</v>
      </c>
      <c r="D73" s="173" t="str">
        <f>'Crisis Indicator Data'!D70</f>
        <v>Mexico</v>
      </c>
      <c r="E73" s="173" t="str">
        <f>'Crisis Indicator Data'!E70</f>
        <v>MEX</v>
      </c>
      <c r="F73" s="182">
        <f>IF('Crisis Indicator Data'!Q70="x","x",('Crisis Indicator Data'!Q70/1000000))</f>
        <v>17.808</v>
      </c>
      <c r="G73" s="182">
        <f>IF('Crisis Indicator Data'!R70="x","x",('Crisis Indicator Data'!R70/1000000))</f>
        <v>0</v>
      </c>
      <c r="H73" s="182">
        <f>IF('Crisis Indicator Data'!S70="x","x",('Crisis Indicator Data'!S70/1000000))</f>
        <v>0.92500000000000004</v>
      </c>
      <c r="I73" s="182" t="str">
        <f>IF('Crisis Indicator Data'!T70="x","x",('Crisis Indicator Data'!T70/1000000))</f>
        <v>x</v>
      </c>
      <c r="J73" s="182" t="str">
        <f>IF('Crisis Indicator Data'!U70="x","x",('Crisis Indicator Data'!U70/1000000))</f>
        <v>x</v>
      </c>
      <c r="K73" s="168">
        <f t="shared" si="6"/>
        <v>3.3</v>
      </c>
      <c r="L73" s="165">
        <f>IF(F73="x","x",(F73*1000000/VLOOKUP($C73,'Crisis Indicator Data'!$C$3:$H$198,5,FALSE)))</f>
        <v>0.95062189718678269</v>
      </c>
      <c r="M73" s="165">
        <f>IF(G73="x","x",(G73*1000000/VLOOKUP($C73,'Crisis Indicator Data'!$C$3:$H$198,5,FALSE)))</f>
        <v>0</v>
      </c>
      <c r="N73" s="165">
        <f>IF(H73="x","x",(H73*1000000/VLOOKUP($C73,'Crisis Indicator Data'!$C$3:$H$198,5,FALSE)))</f>
        <v>4.937810281321732E-2</v>
      </c>
      <c r="O73" s="165" t="str">
        <f>IF(I73="x","x",(I73*1000000/VLOOKUP($C73,'Crisis Indicator Data'!$C$3:$H$198,5,FALSE)))</f>
        <v>x</v>
      </c>
      <c r="P73" s="165" t="str">
        <f>IF(J73="x","x",(J73*1000000/VLOOKUP($C73,'Crisis Indicator Data'!$C$3:$H$198,5,FALSE)))</f>
        <v>x</v>
      </c>
      <c r="Q73" s="147">
        <f t="shared" si="7"/>
        <v>1</v>
      </c>
      <c r="R73" s="147">
        <f t="shared" si="8"/>
        <v>2.15</v>
      </c>
    </row>
    <row r="74" spans="1:18">
      <c r="A74" s="172" t="str">
        <f>'Crisis Indicator Data'!A71</f>
        <v>Complex crisis in Mali</v>
      </c>
      <c r="B74" s="173" t="str">
        <f>'Crisis Indicator Data'!B71</f>
        <v>Conflict/ Violence,International Displacement</v>
      </c>
      <c r="C74" s="173" t="str">
        <f>'Crisis Indicator Data'!C71</f>
        <v>MLI001</v>
      </c>
      <c r="D74" s="173" t="str">
        <f>'Crisis Indicator Data'!D71</f>
        <v>Mali</v>
      </c>
      <c r="E74" s="173" t="str">
        <f>'Crisis Indicator Data'!E71</f>
        <v>MLI</v>
      </c>
      <c r="F74" s="182">
        <f>IF('Crisis Indicator Data'!Q71="x","x",('Crisis Indicator Data'!Q71/1000000))</f>
        <v>0</v>
      </c>
      <c r="G74" s="182">
        <f>IF('Crisis Indicator Data'!R71="x","x",('Crisis Indicator Data'!R71/1000000))</f>
        <v>18.869</v>
      </c>
      <c r="H74" s="182">
        <f>IF('Crisis Indicator Data'!S71="x","x",('Crisis Indicator Data'!S71/1000000))</f>
        <v>4.1230000000000002</v>
      </c>
      <c r="I74" s="182">
        <f>IF('Crisis Indicator Data'!T71="x","x",('Crisis Indicator Data'!T71/1000000))</f>
        <v>1.929</v>
      </c>
      <c r="J74" s="182">
        <f>IF('Crisis Indicator Data'!U71="x","x",('Crisis Indicator Data'!U71/1000000))</f>
        <v>0.1</v>
      </c>
      <c r="K74" s="168">
        <f t="shared" si="6"/>
        <v>4.5999999999999996</v>
      </c>
      <c r="L74" s="165">
        <f>IF(F74="x","x",(F74*1000000/VLOOKUP($C74,'Crisis Indicator Data'!$C$3:$H$198,5,FALSE)))</f>
        <v>0</v>
      </c>
      <c r="M74" s="165">
        <f>IF(G74="x","x",(G74*1000000/VLOOKUP($C74,'Crisis Indicator Data'!$C$3:$H$198,5,FALSE)))</f>
        <v>0.75412653371168215</v>
      </c>
      <c r="N74" s="165">
        <f>IF(H74="x","x",(H74*1000000/VLOOKUP($C74,'Crisis Indicator Data'!$C$3:$H$198,5,FALSE)))</f>
        <v>0.16478158346988531</v>
      </c>
      <c r="O74" s="165">
        <f>IF(I74="x","x",(I74*1000000/VLOOKUP($C74,'Crisis Indicator Data'!$C$3:$H$198,5,FALSE)))</f>
        <v>7.7095239998401344E-2</v>
      </c>
      <c r="P74" s="165">
        <f>IF(J74="x","x",(J74*1000000/VLOOKUP($C74,'Crisis Indicator Data'!$C$3:$H$198,5,FALSE)))</f>
        <v>3.9966428200311739E-3</v>
      </c>
      <c r="Q74" s="147">
        <f t="shared" si="7"/>
        <v>4</v>
      </c>
      <c r="R74" s="147">
        <f t="shared" si="8"/>
        <v>4.3</v>
      </c>
    </row>
    <row r="75" spans="1:18">
      <c r="A75" s="172" t="str">
        <f>'Crisis Indicator Data'!A72</f>
        <v>Multiple crises in Myanmar</v>
      </c>
      <c r="B75" s="173" t="str">
        <f>'Crisis Indicator Data'!B72</f>
        <v>Conflict/ Violence,Earthquake</v>
      </c>
      <c r="C75" s="173" t="str">
        <f>'Crisis Indicator Data'!C72</f>
        <v>MMR001</v>
      </c>
      <c r="D75" s="173" t="str">
        <f>'Crisis Indicator Data'!D72</f>
        <v>Myanmar</v>
      </c>
      <c r="E75" s="173" t="str">
        <f>'Crisis Indicator Data'!E72</f>
        <v>MMR</v>
      </c>
      <c r="F75" s="182">
        <f>IF('Crisis Indicator Data'!Q72="x","x",('Crisis Indicator Data'!Q72/1000000))</f>
        <v>0</v>
      </c>
      <c r="G75" s="182">
        <f>IF('Crisis Indicator Data'!R72="x","x",('Crisis Indicator Data'!R72/1000000))</f>
        <v>35.106000000000002</v>
      </c>
      <c r="H75" s="182">
        <f>IF('Crisis Indicator Data'!S72="x","x",('Crisis Indicator Data'!S72/1000000))</f>
        <v>13.701000000000001</v>
      </c>
      <c r="I75" s="182">
        <f>IF('Crisis Indicator Data'!T72="x","x",('Crisis Indicator Data'!T72/1000000))</f>
        <v>8.1649999999999991</v>
      </c>
      <c r="J75" s="182">
        <f>IF('Crisis Indicator Data'!U72="x","x",('Crisis Indicator Data'!U72/1000000))</f>
        <v>3.5999999999999997E-2</v>
      </c>
      <c r="K75" s="168">
        <f t="shared" si="6"/>
        <v>5</v>
      </c>
      <c r="L75" s="165">
        <f>IF(F75="x","x",(F75*1000000/VLOOKUP($C75,'Crisis Indicator Data'!$C$3:$H$198,5,FALSE)))</f>
        <v>0</v>
      </c>
      <c r="M75" s="165">
        <f>IF(G75="x","x",(G75*1000000/VLOOKUP($C75,'Crisis Indicator Data'!$C$3:$H$198,5,FALSE)))</f>
        <v>0.61580830760595007</v>
      </c>
      <c r="N75" s="165">
        <f>IF(H75="x","x",(H75*1000000/VLOOKUP($C75,'Crisis Indicator Data'!$C$3:$H$198,5,FALSE)))</f>
        <v>0.2403346898680887</v>
      </c>
      <c r="O75" s="165">
        <f>IF(I75="x","x",(I75*1000000/VLOOKUP($C75,'Crisis Indicator Data'!$C$3:$H$198,5,FALSE)))</f>
        <v>0.14322551220881277</v>
      </c>
      <c r="P75" s="165">
        <f>IF(J75="x","x",(J75*1000000/VLOOKUP($C75,'Crisis Indicator Data'!$C$3:$H$198,5,FALSE)))</f>
        <v>6.3149031714847042E-4</v>
      </c>
      <c r="Q75" s="147">
        <f t="shared" si="7"/>
        <v>4</v>
      </c>
      <c r="R75" s="147">
        <f t="shared" si="8"/>
        <v>4.5</v>
      </c>
    </row>
    <row r="76" spans="1:18">
      <c r="A76" s="172" t="str">
        <f>'Crisis Indicator Data'!A73</f>
        <v>Rakhine Conflict</v>
      </c>
      <c r="B76" s="173" t="str">
        <f>'Crisis Indicator Data'!B73</f>
        <v>Conflict/ Violence</v>
      </c>
      <c r="C76" s="173" t="str">
        <f>'Crisis Indicator Data'!C73</f>
        <v>MMR002</v>
      </c>
      <c r="D76" s="173" t="str">
        <f>'Crisis Indicator Data'!D73</f>
        <v>Myanmar</v>
      </c>
      <c r="E76" s="173" t="str">
        <f>'Crisis Indicator Data'!E73</f>
        <v>MMR</v>
      </c>
      <c r="F76" s="182">
        <f>IF('Crisis Indicator Data'!Q73="x","x",('Crisis Indicator Data'!Q73/1000000))</f>
        <v>0</v>
      </c>
      <c r="G76" s="182">
        <f>IF('Crisis Indicator Data'!R73="x","x",('Crisis Indicator Data'!R73/1000000))</f>
        <v>1.673</v>
      </c>
      <c r="H76" s="182">
        <f>IF('Crisis Indicator Data'!S73="x","x",('Crisis Indicator Data'!S73/1000000))</f>
        <v>5.0999999999999997E-2</v>
      </c>
      <c r="I76" s="182">
        <f>IF('Crisis Indicator Data'!T73="x","x",('Crisis Indicator Data'!T73/1000000))</f>
        <v>1.893</v>
      </c>
      <c r="J76" s="182">
        <f>IF('Crisis Indicator Data'!U73="x","x",('Crisis Indicator Data'!U73/1000000))</f>
        <v>3.5999999999999997E-2</v>
      </c>
      <c r="K76" s="168">
        <f t="shared" si="6"/>
        <v>3.8</v>
      </c>
      <c r="L76" s="165">
        <f>IF(F76="x","x",(F76*1000000/VLOOKUP($C76,'Crisis Indicator Data'!$C$3:$H$198,5,FALSE)))</f>
        <v>0</v>
      </c>
      <c r="M76" s="165">
        <f>IF(G76="x","x",(G76*1000000/VLOOKUP($C76,'Crisis Indicator Data'!$C$3:$H$198,5,FALSE)))</f>
        <v>0.45797974267725156</v>
      </c>
      <c r="N76" s="165">
        <f>IF(H76="x","x",(H76*1000000/VLOOKUP($C76,'Crisis Indicator Data'!$C$3:$H$198,5,FALSE)))</f>
        <v>1.3961127840131399E-2</v>
      </c>
      <c r="O76" s="165">
        <f>IF(I76="x","x",(I76*1000000/VLOOKUP($C76,'Crisis Indicator Data'!$C$3:$H$198,5,FALSE)))</f>
        <v>0.51820421571311248</v>
      </c>
      <c r="P76" s="165">
        <f>IF(J76="x","x",(J76*1000000/VLOOKUP($C76,'Crisis Indicator Data'!$C$3:$H$198,5,FALSE)))</f>
        <v>9.8549137695045173E-3</v>
      </c>
      <c r="Q76" s="147">
        <f t="shared" si="7"/>
        <v>4</v>
      </c>
      <c r="R76" s="147">
        <f t="shared" si="8"/>
        <v>3.9</v>
      </c>
    </row>
    <row r="77" spans="1:18">
      <c r="A77" s="172" t="str">
        <f>'Crisis Indicator Data'!A74</f>
        <v>Kachin and Shan Conflict</v>
      </c>
      <c r="B77" s="173" t="str">
        <f>'Crisis Indicator Data'!B74</f>
        <v>Conflict/ Violence</v>
      </c>
      <c r="C77" s="173" t="str">
        <f>'Crisis Indicator Data'!C74</f>
        <v>MMR003</v>
      </c>
      <c r="D77" s="173" t="str">
        <f>'Crisis Indicator Data'!D74</f>
        <v>Myanmar</v>
      </c>
      <c r="E77" s="173" t="str">
        <f>'Crisis Indicator Data'!E74</f>
        <v>MMR</v>
      </c>
      <c r="F77" s="182">
        <f>IF('Crisis Indicator Data'!Q74="x","x",('Crisis Indicator Data'!Q74/1000000))</f>
        <v>0</v>
      </c>
      <c r="G77" s="182">
        <f>IF('Crisis Indicator Data'!R74="x","x",('Crisis Indicator Data'!R74/1000000))</f>
        <v>3.1019999999999999</v>
      </c>
      <c r="H77" s="182">
        <f>IF('Crisis Indicator Data'!S74="x","x",('Crisis Indicator Data'!S74/1000000))</f>
        <v>0.53700000000000003</v>
      </c>
      <c r="I77" s="182">
        <f>IF('Crisis Indicator Data'!T74="x","x",('Crisis Indicator Data'!T74/1000000))</f>
        <v>1.4079999999999999</v>
      </c>
      <c r="J77" s="182">
        <f>IF('Crisis Indicator Data'!U74="x","x",('Crisis Indicator Data'!U74/1000000))</f>
        <v>0</v>
      </c>
      <c r="K77" s="168">
        <f t="shared" si="6"/>
        <v>3.8</v>
      </c>
      <c r="L77" s="165">
        <f>IF(F77="x","x",(F77*1000000/VLOOKUP($C77,'Crisis Indicator Data'!$C$3:$H$198,5,FALSE)))</f>
        <v>0</v>
      </c>
      <c r="M77" s="165">
        <f>IF(G77="x","x",(G77*1000000/VLOOKUP($C77,'Crisis Indicator Data'!$C$3:$H$198,5,FALSE)))</f>
        <v>0.6146225480483456</v>
      </c>
      <c r="N77" s="165">
        <f>IF(H77="x","x",(H77*1000000/VLOOKUP($C77,'Crisis Indicator Data'!$C$3:$H$198,5,FALSE)))</f>
        <v>0.10639984148999405</v>
      </c>
      <c r="O77" s="165">
        <f>IF(I77="x","x",(I77*1000000/VLOOKUP($C77,'Crisis Indicator Data'!$C$3:$H$198,5,FALSE)))</f>
        <v>0.27897761046166042</v>
      </c>
      <c r="P77" s="165">
        <f>IF(J77="x","x",(J77*1000000/VLOOKUP($C77,'Crisis Indicator Data'!$C$3:$H$198,5,FALSE)))</f>
        <v>0</v>
      </c>
      <c r="Q77" s="147">
        <f t="shared" si="7"/>
        <v>4</v>
      </c>
      <c r="R77" s="147">
        <f t="shared" si="8"/>
        <v>3.9</v>
      </c>
    </row>
    <row r="78" spans="1:18">
      <c r="A78" s="172" t="str">
        <f>'Crisis Indicator Data'!A75</f>
        <v>Post-coup conflict in Myanmar</v>
      </c>
      <c r="B78" s="173" t="str">
        <f>'Crisis Indicator Data'!B75</f>
        <v>Conflict/ Violence</v>
      </c>
      <c r="C78" s="173" t="str">
        <f>'Crisis Indicator Data'!C75</f>
        <v>MMR004</v>
      </c>
      <c r="D78" s="173" t="str">
        <f>'Crisis Indicator Data'!D75</f>
        <v>Myanmar</v>
      </c>
      <c r="E78" s="173" t="str">
        <f>'Crisis Indicator Data'!E75</f>
        <v>MMR</v>
      </c>
      <c r="F78" s="182">
        <f>IF('Crisis Indicator Data'!Q75="x","x",('Crisis Indicator Data'!Q75/1000000))</f>
        <v>0</v>
      </c>
      <c r="G78" s="182">
        <f>IF('Crisis Indicator Data'!R75="x","x",('Crisis Indicator Data'!R75/1000000))</f>
        <v>19.431000000000001</v>
      </c>
      <c r="H78" s="182">
        <f>IF('Crisis Indicator Data'!S75="x","x",('Crisis Indicator Data'!S75/1000000))</f>
        <v>10.3</v>
      </c>
      <c r="I78" s="182">
        <f>IF('Crisis Indicator Data'!T75="x","x",('Crisis Indicator Data'!T75/1000000))</f>
        <v>1.377</v>
      </c>
      <c r="J78" s="182">
        <f>IF('Crisis Indicator Data'!U75="x","x",('Crisis Indicator Data'!U75/1000000))</f>
        <v>0</v>
      </c>
      <c r="K78" s="168">
        <f t="shared" si="6"/>
        <v>5</v>
      </c>
      <c r="L78" s="165">
        <f>IF(F78="x","x",(F78*1000000/VLOOKUP($C78,'Crisis Indicator Data'!$C$3:$H$198,5,FALSE)))</f>
        <v>0</v>
      </c>
      <c r="M78" s="165">
        <f>IF(G78="x","x",(G78*1000000/VLOOKUP($C78,'Crisis Indicator Data'!$C$3:$H$198,5,FALSE)))</f>
        <v>0.62463032017487463</v>
      </c>
      <c r="N78" s="165">
        <f>IF(H78="x","x",(H78*1000000/VLOOKUP($C78,'Crisis Indicator Data'!$C$3:$H$198,5,FALSE)))</f>
        <v>0.3311045390253311</v>
      </c>
      <c r="O78" s="165">
        <f>IF(I78="x","x",(I78*1000000/VLOOKUP($C78,'Crisis Indicator Data'!$C$3:$H$198,5,FALSE)))</f>
        <v>4.4265140799794267E-2</v>
      </c>
      <c r="P78" s="165">
        <f>IF(J78="x","x",(J78*1000000/VLOOKUP($C78,'Crisis Indicator Data'!$C$3:$H$198,5,FALSE)))</f>
        <v>0</v>
      </c>
      <c r="Q78" s="147">
        <f t="shared" si="7"/>
        <v>3</v>
      </c>
      <c r="R78" s="147">
        <f t="shared" si="8"/>
        <v>4</v>
      </c>
    </row>
    <row r="79" spans="1:18">
      <c r="A79" s="172" t="str">
        <f>'Crisis Indicator Data'!A76</f>
        <v>2025 Earthquake in Myanmar</v>
      </c>
      <c r="B79" s="173" t="str">
        <f>'Crisis Indicator Data'!B76</f>
        <v>Earthquake</v>
      </c>
      <c r="C79" s="173" t="str">
        <f>'Crisis Indicator Data'!C76</f>
        <v>MMR007</v>
      </c>
      <c r="D79" s="173" t="str">
        <f>'Crisis Indicator Data'!D76</f>
        <v>Myanmar</v>
      </c>
      <c r="E79" s="173" t="str">
        <f>'Crisis Indicator Data'!E76</f>
        <v>MMR</v>
      </c>
      <c r="F79" s="182">
        <f>IF('Crisis Indicator Data'!Q76="x","x",('Crisis Indicator Data'!Q76/1000000))</f>
        <v>0</v>
      </c>
      <c r="G79" s="182">
        <f>IF('Crisis Indicator Data'!R76="x","x",('Crisis Indicator Data'!R76/1000000))</f>
        <v>10.9</v>
      </c>
      <c r="H79" s="182">
        <f>IF('Crisis Indicator Data'!S76="x","x",('Crisis Indicator Data'!S76/1000000))</f>
        <v>2.8130000000000002</v>
      </c>
      <c r="I79" s="182">
        <f>IF('Crisis Indicator Data'!T76="x","x",('Crisis Indicator Data'!T76/1000000))</f>
        <v>3.4870000000000001</v>
      </c>
      <c r="J79" s="182">
        <f>IF('Crisis Indicator Data'!U76="x","x",('Crisis Indicator Data'!U76/1000000))</f>
        <v>0</v>
      </c>
      <c r="K79" s="168">
        <f t="shared" si="6"/>
        <v>4.7</v>
      </c>
      <c r="L79" s="165">
        <f>IF(F79="x","x",(F79*1000000/VLOOKUP($C79,'Crisis Indicator Data'!$C$3:$H$198,5,FALSE)))</f>
        <v>0</v>
      </c>
      <c r="M79" s="165">
        <f>IF(G79="x","x",(G79*1000000/VLOOKUP($C79,'Crisis Indicator Data'!$C$3:$H$198,5,FALSE)))</f>
        <v>0.63372093023255816</v>
      </c>
      <c r="N79" s="165">
        <f>IF(H79="x","x",(H79*1000000/VLOOKUP($C79,'Crisis Indicator Data'!$C$3:$H$198,5,FALSE)))</f>
        <v>0.16354651162790698</v>
      </c>
      <c r="O79" s="165">
        <f>IF(I79="x","x",(I79*1000000/VLOOKUP($C79,'Crisis Indicator Data'!$C$3:$H$198,5,FALSE)))</f>
        <v>0.20273255813953489</v>
      </c>
      <c r="P79" s="165">
        <f>IF(J79="x","x",(J79*1000000/VLOOKUP($C79,'Crisis Indicator Data'!$C$3:$H$198,5,FALSE)))</f>
        <v>0</v>
      </c>
      <c r="Q79" s="147">
        <f t="shared" si="7"/>
        <v>4</v>
      </c>
      <c r="R79" s="147">
        <f t="shared" si="8"/>
        <v>4.3499999999999996</v>
      </c>
    </row>
    <row r="80" spans="1:18">
      <c r="A80" s="172" t="str">
        <f>'Crisis Indicator Data'!A77</f>
        <v>Multiple Crises in Mozambique</v>
      </c>
      <c r="B80" s="173" t="str">
        <f>'Crisis Indicator Data'!B77</f>
        <v>Conflict/ Violence,Cyclone,Drought/drier conditions</v>
      </c>
      <c r="C80" s="173" t="str">
        <f>'Crisis Indicator Data'!C77</f>
        <v>MOZ001</v>
      </c>
      <c r="D80" s="173" t="str">
        <f>'Crisis Indicator Data'!D77</f>
        <v>Mozambique</v>
      </c>
      <c r="E80" s="173" t="str">
        <f>'Crisis Indicator Data'!E77</f>
        <v>MOZ</v>
      </c>
      <c r="F80" s="182">
        <f>IF('Crisis Indicator Data'!Q77="x","x",('Crisis Indicator Data'!Q77/1000000))</f>
        <v>13.526</v>
      </c>
      <c r="G80" s="182">
        <f>IF('Crisis Indicator Data'!R77="x","x",('Crisis Indicator Data'!R77/1000000))</f>
        <v>2.9670000000000001</v>
      </c>
      <c r="H80" s="182">
        <f>IF('Crisis Indicator Data'!S77="x","x",('Crisis Indicator Data'!S77/1000000))</f>
        <v>2.8029999999999999</v>
      </c>
      <c r="I80" s="182">
        <f>IF('Crisis Indicator Data'!T77="x","x",('Crisis Indicator Data'!T77/1000000))</f>
        <v>0.75</v>
      </c>
      <c r="J80" s="182">
        <f>IF('Crisis Indicator Data'!U77="x","x",('Crisis Indicator Data'!U77/1000000))</f>
        <v>0</v>
      </c>
      <c r="K80" s="168">
        <f t="shared" si="6"/>
        <v>4.3</v>
      </c>
      <c r="L80" s="165">
        <f>IF(F80="x","x",(F80*1000000/VLOOKUP($C80,'Crisis Indicator Data'!$C$3:$H$198,5,FALSE)))</f>
        <v>0.67478174108256428</v>
      </c>
      <c r="M80" s="165">
        <f>IF(G80="x","x",(G80*1000000/VLOOKUP($C80,'Crisis Indicator Data'!$C$3:$H$198,5,FALSE)))</f>
        <v>0.14801696183586929</v>
      </c>
      <c r="N80" s="165">
        <f>IF(H80="x","x",(H80*1000000/VLOOKUP($C80,'Crisis Indicator Data'!$C$3:$H$198,5,FALSE)))</f>
        <v>0.13983537041656274</v>
      </c>
      <c r="O80" s="165">
        <f>IF(I80="x","x",(I80*1000000/VLOOKUP($C80,'Crisis Indicator Data'!$C$3:$H$198,5,FALSE)))</f>
        <v>3.7415814417560492E-2</v>
      </c>
      <c r="P80" s="165">
        <f>IF(J80="x","x",(J80*1000000/VLOOKUP($C80,'Crisis Indicator Data'!$C$3:$H$198,5,FALSE)))</f>
        <v>0</v>
      </c>
      <c r="Q80" s="147">
        <f t="shared" si="7"/>
        <v>3</v>
      </c>
      <c r="R80" s="147">
        <f t="shared" si="8"/>
        <v>3.65</v>
      </c>
    </row>
    <row r="81" spans="1:18">
      <c r="A81" s="172" t="str">
        <f>'Crisis Indicator Data'!A78</f>
        <v>Cabo Delgado Islamist Insurgency</v>
      </c>
      <c r="B81" s="173" t="str">
        <f>'Crisis Indicator Data'!B78</f>
        <v>Conflict/ Violence</v>
      </c>
      <c r="C81" s="173" t="str">
        <f>'Crisis Indicator Data'!C78</f>
        <v>MOZ004</v>
      </c>
      <c r="D81" s="173" t="str">
        <f>'Crisis Indicator Data'!D78</f>
        <v>Mozambique</v>
      </c>
      <c r="E81" s="173" t="str">
        <f>'Crisis Indicator Data'!E78</f>
        <v>MOZ</v>
      </c>
      <c r="F81" s="182">
        <f>IF('Crisis Indicator Data'!Q78="x","x",('Crisis Indicator Data'!Q78/1000000))</f>
        <v>0</v>
      </c>
      <c r="G81" s="182">
        <f>IF('Crisis Indicator Data'!R78="x","x",('Crisis Indicator Data'!R78/1000000))</f>
        <v>1.603</v>
      </c>
      <c r="H81" s="182">
        <f>IF('Crisis Indicator Data'!S78="x","x",('Crisis Indicator Data'!S78/1000000))</f>
        <v>0.89700000000000002</v>
      </c>
      <c r="I81" s="182">
        <f>IF('Crisis Indicator Data'!T78="x","x",('Crisis Indicator Data'!T78/1000000))</f>
        <v>0.40799999999999997</v>
      </c>
      <c r="J81" s="182">
        <f>IF('Crisis Indicator Data'!U78="x","x",('Crisis Indicator Data'!U78/1000000))</f>
        <v>0</v>
      </c>
      <c r="K81" s="168">
        <f t="shared" si="6"/>
        <v>3.5</v>
      </c>
      <c r="L81" s="165">
        <f>IF(F81="x","x",(F81*1000000/VLOOKUP($C81,'Crisis Indicator Data'!$C$3:$H$198,5,FALSE)))</f>
        <v>0</v>
      </c>
      <c r="M81" s="165">
        <f>IF(G81="x","x",(G81*1000000/VLOOKUP($C81,'Crisis Indicator Data'!$C$3:$H$198,5,FALSE)))</f>
        <v>0.55123796423658877</v>
      </c>
      <c r="N81" s="165">
        <f>IF(H81="x","x",(H81*1000000/VLOOKUP($C81,'Crisis Indicator Data'!$C$3:$H$198,5,FALSE)))</f>
        <v>0.30845942228335627</v>
      </c>
      <c r="O81" s="165">
        <f>IF(I81="x","x",(I81*1000000/VLOOKUP($C81,'Crisis Indicator Data'!$C$3:$H$198,5,FALSE)))</f>
        <v>0.14030261348005502</v>
      </c>
      <c r="P81" s="165">
        <f>IF(J81="x","x",(J81*1000000/VLOOKUP($C81,'Crisis Indicator Data'!$C$3:$H$198,5,FALSE)))</f>
        <v>0</v>
      </c>
      <c r="Q81" s="147">
        <f t="shared" si="7"/>
        <v>4</v>
      </c>
      <c r="R81" s="147">
        <f t="shared" si="8"/>
        <v>3.75</v>
      </c>
    </row>
    <row r="82" spans="1:18">
      <c r="A82" s="172" t="str">
        <f>'Crisis Indicator Data'!A79</f>
        <v>Drought in Mozambique</v>
      </c>
      <c r="B82" s="173" t="str">
        <f>'Crisis Indicator Data'!B79</f>
        <v>Drought/drier conditions</v>
      </c>
      <c r="C82" s="173" t="str">
        <f>'Crisis Indicator Data'!C79</f>
        <v>MOZ012</v>
      </c>
      <c r="D82" s="173" t="str">
        <f>'Crisis Indicator Data'!D79</f>
        <v>Mozambique</v>
      </c>
      <c r="E82" s="173" t="str">
        <f>'Crisis Indicator Data'!E79</f>
        <v>MOZ</v>
      </c>
      <c r="F82" s="182">
        <f>IF('Crisis Indicator Data'!Q79="x","x",('Crisis Indicator Data'!Q79/1000000))</f>
        <v>1.657</v>
      </c>
      <c r="G82" s="182">
        <f>IF('Crisis Indicator Data'!R79="x","x",('Crisis Indicator Data'!R79/1000000))</f>
        <v>1.698</v>
      </c>
      <c r="H82" s="182">
        <f>IF('Crisis Indicator Data'!S79="x","x",('Crisis Indicator Data'!S79/1000000))</f>
        <v>1.3979999999999999</v>
      </c>
      <c r="I82" s="182">
        <f>IF('Crisis Indicator Data'!T79="x","x",('Crisis Indicator Data'!T79/1000000))</f>
        <v>0.41599999999999998</v>
      </c>
      <c r="J82" s="182">
        <f>IF('Crisis Indicator Data'!U79="x","x",('Crisis Indicator Data'!U79/1000000))</f>
        <v>0</v>
      </c>
      <c r="K82" s="168">
        <f t="shared" si="6"/>
        <v>3.8</v>
      </c>
      <c r="L82" s="165">
        <f>IF(F82="x","x",(F82*1000000/VLOOKUP($C82,'Crisis Indicator Data'!$C$3:$H$198,5,FALSE)))</f>
        <v>0.32056490617140648</v>
      </c>
      <c r="M82" s="165">
        <f>IF(G82="x","x",(G82*1000000/VLOOKUP($C82,'Crisis Indicator Data'!$C$3:$H$198,5,FALSE)))</f>
        <v>0.32849680789320951</v>
      </c>
      <c r="N82" s="165">
        <f>IF(H82="x","x",(H82*1000000/VLOOKUP($C82,'Crisis Indicator Data'!$C$3:$H$198,5,FALSE)))</f>
        <v>0.27045850261172372</v>
      </c>
      <c r="O82" s="165">
        <f>IF(I82="x","x",(I82*1000000/VLOOKUP($C82,'Crisis Indicator Data'!$C$3:$H$198,5,FALSE)))</f>
        <v>8.0479783323660278E-2</v>
      </c>
      <c r="P82" s="165">
        <f>IF(J82="x","x",(J82*1000000/VLOOKUP($C82,'Crisis Indicator Data'!$C$3:$H$198,5,FALSE)))</f>
        <v>0</v>
      </c>
      <c r="Q82" s="147">
        <f t="shared" si="7"/>
        <v>4</v>
      </c>
      <c r="R82" s="147">
        <f t="shared" si="8"/>
        <v>3.9</v>
      </c>
    </row>
    <row r="83" spans="1:18">
      <c r="A83" s="172" t="str">
        <f>'Crisis Indicator Data'!A80</f>
        <v xml:space="preserve">2025 Cyclone season </v>
      </c>
      <c r="B83" s="173" t="str">
        <f>'Crisis Indicator Data'!B80</f>
        <v>Cyclone</v>
      </c>
      <c r="C83" s="173" t="str">
        <f>'Crisis Indicator Data'!C80</f>
        <v>MOZ013</v>
      </c>
      <c r="D83" s="173" t="str">
        <f>'Crisis Indicator Data'!D80</f>
        <v>Mozambique</v>
      </c>
      <c r="E83" s="173" t="str">
        <f>'Crisis Indicator Data'!E80</f>
        <v>MOZ</v>
      </c>
      <c r="F83" s="182">
        <f>IF('Crisis Indicator Data'!Q80="x","x",('Crisis Indicator Data'!Q80/1000000))</f>
        <v>25.434000000000001</v>
      </c>
      <c r="G83" s="182">
        <f>IF('Crisis Indicator Data'!R80="x","x",('Crisis Indicator Data'!R80/1000000))</f>
        <v>0.29499999999999998</v>
      </c>
      <c r="H83" s="182">
        <f>IF('Crisis Indicator Data'!S80="x","x",('Crisis Indicator Data'!S80/1000000))</f>
        <v>1.391</v>
      </c>
      <c r="I83" s="182" t="str">
        <f>IF('Crisis Indicator Data'!T80="x","x",('Crisis Indicator Data'!T80/1000000))</f>
        <v>x</v>
      </c>
      <c r="J83" s="182" t="str">
        <f>IF('Crisis Indicator Data'!U80="x","x",('Crisis Indicator Data'!U80/1000000))</f>
        <v>x</v>
      </c>
      <c r="K83" s="168">
        <f t="shared" si="6"/>
        <v>3.6</v>
      </c>
      <c r="L83" s="165">
        <f>IF(F83="x","x",(F83*1000000/VLOOKUP($C83,'Crisis Indicator Data'!$C$3:$H$198,5,FALSE)))</f>
        <v>0.93779727886139896</v>
      </c>
      <c r="M83" s="165">
        <f>IF(G83="x","x",(G83*1000000/VLOOKUP($C83,'Crisis Indicator Data'!$C$3:$H$198,5,FALSE)))</f>
        <v>1.0877180044983592E-2</v>
      </c>
      <c r="N83" s="165">
        <f>IF(H83="x","x",(H83*1000000/VLOOKUP($C83,'Crisis Indicator Data'!$C$3:$H$198,5,FALSE)))</f>
        <v>5.1288669296854834E-2</v>
      </c>
      <c r="O83" s="165" t="str">
        <f>IF(I83="x","x",(I83*1000000/VLOOKUP($C83,'Crisis Indicator Data'!$C$3:$H$198,5,FALSE)))</f>
        <v>x</v>
      </c>
      <c r="P83" s="165" t="str">
        <f>IF(J83="x","x",(J83*1000000/VLOOKUP($C83,'Crisis Indicator Data'!$C$3:$H$198,5,FALSE)))</f>
        <v>x</v>
      </c>
      <c r="Q83" s="147">
        <f t="shared" si="7"/>
        <v>3</v>
      </c>
      <c r="R83" s="147">
        <f t="shared" si="8"/>
        <v>3.3</v>
      </c>
    </row>
    <row r="84" spans="1:18">
      <c r="A84" s="172" t="str">
        <f>'Crisis Indicator Data'!A81</f>
        <v>Refugees from Mali in Mauritania</v>
      </c>
      <c r="B84" s="173" t="str">
        <f>'Crisis Indicator Data'!B81</f>
        <v>International Displacement</v>
      </c>
      <c r="C84" s="173" t="str">
        <f>'Crisis Indicator Data'!C81</f>
        <v>MRT002</v>
      </c>
      <c r="D84" s="173" t="str">
        <f>'Crisis Indicator Data'!D81</f>
        <v>Mauritania</v>
      </c>
      <c r="E84" s="173" t="str">
        <f>'Crisis Indicator Data'!E81</f>
        <v>MRT</v>
      </c>
      <c r="F84" s="182">
        <f>IF('Crisis Indicator Data'!Q81="x","x",('Crisis Indicator Data'!Q81/1000000))</f>
        <v>1.8740000000000001</v>
      </c>
      <c r="G84" s="182">
        <f>IF('Crisis Indicator Data'!R81="x","x",('Crisis Indicator Data'!R81/1000000))</f>
        <v>0</v>
      </c>
      <c r="H84" s="182">
        <f>IF('Crisis Indicator Data'!S81="x","x",('Crisis Indicator Data'!S81/1000000))</f>
        <v>0.372</v>
      </c>
      <c r="I84" s="182" t="str">
        <f>IF('Crisis Indicator Data'!T81="x","x",('Crisis Indicator Data'!T81/1000000))</f>
        <v>x</v>
      </c>
      <c r="J84" s="182" t="str">
        <f>IF('Crisis Indicator Data'!U81="x","x",('Crisis Indicator Data'!U81/1000000))</f>
        <v>x</v>
      </c>
      <c r="K84" s="168">
        <f t="shared" si="6"/>
        <v>2.6</v>
      </c>
      <c r="L84" s="165">
        <f>IF(F84="x","x",(F84*1000000/VLOOKUP($C84,'Crisis Indicator Data'!$C$3:$H$198,5,FALSE)))</f>
        <v>0.83437221727515587</v>
      </c>
      <c r="M84" s="165">
        <f>IF(G84="x","x",(G84*1000000/VLOOKUP($C84,'Crisis Indicator Data'!$C$3:$H$198,5,FALSE)))</f>
        <v>0</v>
      </c>
      <c r="N84" s="165">
        <f>IF(H84="x","x",(H84*1000000/VLOOKUP($C84,'Crisis Indicator Data'!$C$3:$H$198,5,FALSE)))</f>
        <v>0.16562778272484416</v>
      </c>
      <c r="O84" s="165" t="str">
        <f>IF(I84="x","x",(I84*1000000/VLOOKUP($C84,'Crisis Indicator Data'!$C$3:$H$198,5,FALSE)))</f>
        <v>x</v>
      </c>
      <c r="P84" s="165" t="str">
        <f>IF(J84="x","x",(J84*1000000/VLOOKUP($C84,'Crisis Indicator Data'!$C$3:$H$198,5,FALSE)))</f>
        <v>x</v>
      </c>
      <c r="Q84" s="147">
        <f t="shared" si="7"/>
        <v>3</v>
      </c>
      <c r="R84" s="147">
        <f t="shared" si="8"/>
        <v>2.8</v>
      </c>
    </row>
    <row r="85" spans="1:18">
      <c r="A85" s="172" t="str">
        <f>'Crisis Indicator Data'!A82</f>
        <v>Food Security in Mauritania</v>
      </c>
      <c r="B85" s="173" t="str">
        <f>'Crisis Indicator Data'!B82</f>
        <v>Drought/drier conditions</v>
      </c>
      <c r="C85" s="173" t="str">
        <f>'Crisis Indicator Data'!C82</f>
        <v>MRT003</v>
      </c>
      <c r="D85" s="173" t="str">
        <f>'Crisis Indicator Data'!D82</f>
        <v>Mauritania</v>
      </c>
      <c r="E85" s="173" t="str">
        <f>'Crisis Indicator Data'!E82</f>
        <v>MRT</v>
      </c>
      <c r="F85" s="182">
        <f>IF('Crisis Indicator Data'!Q82="x","x",('Crisis Indicator Data'!Q82/1000000))</f>
        <v>3.194</v>
      </c>
      <c r="G85" s="182">
        <f>IF('Crisis Indicator Data'!R82="x","x",('Crisis Indicator Data'!R82/1000000))</f>
        <v>1.0229999999999999</v>
      </c>
      <c r="H85" s="182">
        <f>IF('Crisis Indicator Data'!S82="x","x",('Crisis Indicator Data'!S82/1000000))</f>
        <v>0.35799999999999998</v>
      </c>
      <c r="I85" s="182">
        <f>IF('Crisis Indicator Data'!T82="x","x",('Crisis Indicator Data'!T82/1000000))</f>
        <v>7.0000000000000001E-3</v>
      </c>
      <c r="J85" s="182">
        <f>IF('Crisis Indicator Data'!U82="x","x",('Crisis Indicator Data'!U82/1000000))</f>
        <v>0</v>
      </c>
      <c r="K85" s="168">
        <f t="shared" si="6"/>
        <v>2.6</v>
      </c>
      <c r="L85" s="165">
        <f>IF(F85="x","x",(F85*1000000/VLOOKUP($C85,'Crisis Indicator Data'!$C$3:$H$198,5,FALSE)))</f>
        <v>0.69707551287647318</v>
      </c>
      <c r="M85" s="165">
        <f>IF(G85="x","x",(G85*1000000/VLOOKUP($C85,'Crisis Indicator Data'!$C$3:$H$198,5,FALSE)))</f>
        <v>0.22326494980357919</v>
      </c>
      <c r="N85" s="165">
        <f>IF(H85="x","x",(H85*1000000/VLOOKUP($C85,'Crisis Indicator Data'!$C$3:$H$198,5,FALSE)))</f>
        <v>7.8131820165866436E-2</v>
      </c>
      <c r="O85" s="165">
        <f>IF(I85="x","x",(I85*1000000/VLOOKUP($C85,'Crisis Indicator Data'!$C$3:$H$198,5,FALSE)))</f>
        <v>1.5277171540811873E-3</v>
      </c>
      <c r="P85" s="165">
        <f>IF(J85="x","x",(J85*1000000/VLOOKUP($C85,'Crisis Indicator Data'!$C$3:$H$198,5,FALSE)))</f>
        <v>0</v>
      </c>
      <c r="Q85" s="147">
        <f t="shared" si="7"/>
        <v>3</v>
      </c>
      <c r="R85" s="147">
        <f t="shared" si="8"/>
        <v>2.8</v>
      </c>
    </row>
    <row r="86" spans="1:18">
      <c r="A86" s="172" t="str">
        <f>'Crisis Indicator Data'!A83</f>
        <v>Complex crisis in Malawi</v>
      </c>
      <c r="B86" s="173" t="str">
        <f>'Crisis Indicator Data'!B83</f>
        <v>Drought/drier conditions,Cyclone</v>
      </c>
      <c r="C86" s="173" t="str">
        <f>'Crisis Indicator Data'!C83</f>
        <v>MWI002</v>
      </c>
      <c r="D86" s="173" t="str">
        <f>'Crisis Indicator Data'!D83</f>
        <v>Malawi</v>
      </c>
      <c r="E86" s="173" t="str">
        <f>'Crisis Indicator Data'!E83</f>
        <v>MWI</v>
      </c>
      <c r="F86" s="182">
        <f>IF('Crisis Indicator Data'!Q83="x","x",('Crisis Indicator Data'!Q83/1000000))</f>
        <v>13.05</v>
      </c>
      <c r="G86" s="182">
        <f>IF('Crisis Indicator Data'!R83="x","x",('Crisis Indicator Data'!R83/1000000))</f>
        <v>0</v>
      </c>
      <c r="H86" s="182">
        <f>IF('Crisis Indicator Data'!S83="x","x",('Crisis Indicator Data'!S83/1000000))</f>
        <v>9</v>
      </c>
      <c r="I86" s="182" t="str">
        <f>IF('Crisis Indicator Data'!T83="x","x",('Crisis Indicator Data'!T83/1000000))</f>
        <v>x</v>
      </c>
      <c r="J86" s="182" t="str">
        <f>IF('Crisis Indicator Data'!U83="x","x",('Crisis Indicator Data'!U83/1000000))</f>
        <v>x</v>
      </c>
      <c r="K86" s="168">
        <f t="shared" si="6"/>
        <v>4.9000000000000004</v>
      </c>
      <c r="L86" s="165">
        <f>IF(F86="x","x",(F86*1000000/VLOOKUP($C86,'Crisis Indicator Data'!$C$3:$H$198,5,FALSE)))</f>
        <v>0.59183673469387754</v>
      </c>
      <c r="M86" s="165">
        <f>IF(G86="x","x",(G86*1000000/VLOOKUP($C86,'Crisis Indicator Data'!$C$3:$H$198,5,FALSE)))</f>
        <v>0</v>
      </c>
      <c r="N86" s="165">
        <f>IF(H86="x","x",(H86*1000000/VLOOKUP($C86,'Crisis Indicator Data'!$C$3:$H$198,5,FALSE)))</f>
        <v>0.40816326530612246</v>
      </c>
      <c r="O86" s="165" t="str">
        <f>IF(I86="x","x",(I86*1000000/VLOOKUP($C86,'Crisis Indicator Data'!$C$3:$H$198,5,FALSE)))</f>
        <v>x</v>
      </c>
      <c r="P86" s="165" t="str">
        <f>IF(J86="x","x",(J86*1000000/VLOOKUP($C86,'Crisis Indicator Data'!$C$3:$H$198,5,FALSE)))</f>
        <v>x</v>
      </c>
      <c r="Q86" s="147">
        <f t="shared" si="7"/>
        <v>3</v>
      </c>
      <c r="R86" s="147">
        <f t="shared" si="8"/>
        <v>3.95</v>
      </c>
    </row>
    <row r="87" spans="1:18">
      <c r="A87" s="172" t="str">
        <f>'Crisis Indicator Data'!A84</f>
        <v>International Refugees in Malaysia</v>
      </c>
      <c r="B87" s="173" t="str">
        <f>'Crisis Indicator Data'!B84</f>
        <v>International Displacement</v>
      </c>
      <c r="C87" s="173" t="str">
        <f>'Crisis Indicator Data'!C84</f>
        <v>MYS001</v>
      </c>
      <c r="D87" s="173" t="str">
        <f>'Crisis Indicator Data'!D84</f>
        <v>Malaysia</v>
      </c>
      <c r="E87" s="173" t="str">
        <f>'Crisis Indicator Data'!E84</f>
        <v>MYS</v>
      </c>
      <c r="F87" s="182">
        <f>IF('Crisis Indicator Data'!Q84="x","x",('Crisis Indicator Data'!Q84/1000000))</f>
        <v>11.106999999999999</v>
      </c>
      <c r="G87" s="182">
        <f>IF('Crisis Indicator Data'!R84="x","x",('Crisis Indicator Data'!R84/1000000))</f>
        <v>0</v>
      </c>
      <c r="H87" s="182">
        <f>IF('Crisis Indicator Data'!S84="x","x",('Crisis Indicator Data'!S84/1000000))</f>
        <v>0.193</v>
      </c>
      <c r="I87" s="182" t="str">
        <f>IF('Crisis Indicator Data'!T84="x","x",('Crisis Indicator Data'!T84/1000000))</f>
        <v>x</v>
      </c>
      <c r="J87" s="182" t="str">
        <f>IF('Crisis Indicator Data'!U84="x","x",('Crisis Indicator Data'!U84/1000000))</f>
        <v>x</v>
      </c>
      <c r="K87" s="168">
        <f t="shared" si="6"/>
        <v>2.1</v>
      </c>
      <c r="L87" s="165">
        <f>IF(F87="x","x",(F87*1000000/VLOOKUP($C87,'Crisis Indicator Data'!$C$3:$H$198,5,FALSE)))</f>
        <v>0.98292035398230093</v>
      </c>
      <c r="M87" s="165">
        <f>IF(G87="x","x",(G87*1000000/VLOOKUP($C87,'Crisis Indicator Data'!$C$3:$H$198,5,FALSE)))</f>
        <v>0</v>
      </c>
      <c r="N87" s="165">
        <f>IF(H87="x","x",(H87*1000000/VLOOKUP($C87,'Crisis Indicator Data'!$C$3:$H$198,5,FALSE)))</f>
        <v>1.7079646017699113E-2</v>
      </c>
      <c r="O87" s="165" t="str">
        <f>IF(I87="x","x",(I87*1000000/VLOOKUP($C87,'Crisis Indicator Data'!$C$3:$H$198,5,FALSE)))</f>
        <v>x</v>
      </c>
      <c r="P87" s="165" t="str">
        <f>IF(J87="x","x",(J87*1000000/VLOOKUP($C87,'Crisis Indicator Data'!$C$3:$H$198,5,FALSE)))</f>
        <v>x</v>
      </c>
      <c r="Q87" s="147">
        <f t="shared" si="7"/>
        <v>1</v>
      </c>
      <c r="R87" s="147">
        <f t="shared" si="8"/>
        <v>1.55</v>
      </c>
    </row>
    <row r="88" spans="1:18">
      <c r="A88" s="172" t="str">
        <f>'Crisis Indicator Data'!A85</f>
        <v>Food Security Crisis in Namibia</v>
      </c>
      <c r="B88" s="173" t="str">
        <f>'Crisis Indicator Data'!B85</f>
        <v>Drought/drier conditions</v>
      </c>
      <c r="C88" s="173" t="str">
        <f>'Crisis Indicator Data'!C85</f>
        <v>NAM002</v>
      </c>
      <c r="D88" s="173" t="str">
        <f>'Crisis Indicator Data'!D85</f>
        <v>Namibia</v>
      </c>
      <c r="E88" s="173" t="str">
        <f>'Crisis Indicator Data'!E85</f>
        <v>NAM</v>
      </c>
      <c r="F88" s="182">
        <f>IF('Crisis Indicator Data'!Q85="x","x",('Crisis Indicator Data'!Q85/1000000))</f>
        <v>1.2490000000000001</v>
      </c>
      <c r="G88" s="182">
        <f>IF('Crisis Indicator Data'!R85="x","x",('Crisis Indicator Data'!R85/1000000))</f>
        <v>0.997</v>
      </c>
      <c r="H88" s="182">
        <f>IF('Crisis Indicator Data'!S85="x","x",('Crisis Indicator Data'!S85/1000000))</f>
        <v>0.76500000000000001</v>
      </c>
      <c r="I88" s="182">
        <f>IF('Crisis Indicator Data'!T85="x","x",('Crisis Indicator Data'!T85/1000000))</f>
        <v>1.0999999999999999E-2</v>
      </c>
      <c r="J88" s="182">
        <f>IF('Crisis Indicator Data'!U85="x","x",('Crisis Indicator Data'!U85/1000000))</f>
        <v>0</v>
      </c>
      <c r="K88" s="168">
        <f t="shared" si="6"/>
        <v>3.1</v>
      </c>
      <c r="L88" s="165">
        <f>IF(F88="x","x",(F88*1000000/VLOOKUP($C88,'Crisis Indicator Data'!$C$3:$H$198,5,FALSE)))</f>
        <v>0.41330244870946392</v>
      </c>
      <c r="M88" s="165">
        <f>IF(G88="x","x",(G88*1000000/VLOOKUP($C88,'Crisis Indicator Data'!$C$3:$H$198,5,FALSE)))</f>
        <v>0.32991396426207809</v>
      </c>
      <c r="N88" s="165">
        <f>IF(H88="x","x",(H88*1000000/VLOOKUP($C88,'Crisis Indicator Data'!$C$3:$H$198,5,FALSE)))</f>
        <v>0.25314361350099274</v>
      </c>
      <c r="O88" s="165">
        <f>IF(I88="x","x",(I88*1000000/VLOOKUP($C88,'Crisis Indicator Data'!$C$3:$H$198,5,FALSE)))</f>
        <v>3.639973527465255E-3</v>
      </c>
      <c r="P88" s="165">
        <f>IF(J88="x","x",(J88*1000000/VLOOKUP($C88,'Crisis Indicator Data'!$C$3:$H$198,5,FALSE)))</f>
        <v>0</v>
      </c>
      <c r="Q88" s="147">
        <f t="shared" si="7"/>
        <v>3</v>
      </c>
      <c r="R88" s="147">
        <f t="shared" si="8"/>
        <v>3.05</v>
      </c>
    </row>
    <row r="89" spans="1:18">
      <c r="A89" s="172" t="str">
        <f>'Crisis Indicator Data'!A86</f>
        <v>Lake Chad basin crisis in Niger</v>
      </c>
      <c r="B89" s="173" t="str">
        <f>'Crisis Indicator Data'!B86</f>
        <v>Conflict/ Violence</v>
      </c>
      <c r="C89" s="173" t="str">
        <f>'Crisis Indicator Data'!C86</f>
        <v>NER002</v>
      </c>
      <c r="D89" s="173" t="str">
        <f>'Crisis Indicator Data'!D86</f>
        <v>Niger</v>
      </c>
      <c r="E89" s="173" t="str">
        <f>'Crisis Indicator Data'!E86</f>
        <v>NER</v>
      </c>
      <c r="F89" s="182">
        <f>IF('Crisis Indicator Data'!Q86="x","x",('Crisis Indicator Data'!Q86/1000000))</f>
        <v>0.501</v>
      </c>
      <c r="G89" s="182">
        <f>IF('Crisis Indicator Data'!R86="x","x",('Crisis Indicator Data'!R86/1000000))</f>
        <v>0</v>
      </c>
      <c r="H89" s="182">
        <f>IF('Crisis Indicator Data'!S86="x","x",('Crisis Indicator Data'!S86/1000000))</f>
        <v>0.33900000000000002</v>
      </c>
      <c r="I89" s="182" t="str">
        <f>IF('Crisis Indicator Data'!T86="x","x",('Crisis Indicator Data'!T86/1000000))</f>
        <v>x</v>
      </c>
      <c r="J89" s="182" t="str">
        <f>IF('Crisis Indicator Data'!U86="x","x",('Crisis Indicator Data'!U86/1000000))</f>
        <v>x</v>
      </c>
      <c r="K89" s="168">
        <f t="shared" si="6"/>
        <v>2.6</v>
      </c>
      <c r="L89" s="165">
        <f>IF(F89="x","x",(F89*1000000/VLOOKUP($C89,'Crisis Indicator Data'!$C$3:$H$198,5,FALSE)))</f>
        <v>0.59642857142857142</v>
      </c>
      <c r="M89" s="165">
        <f>IF(G89="x","x",(G89*1000000/VLOOKUP($C89,'Crisis Indicator Data'!$C$3:$H$198,5,FALSE)))</f>
        <v>0</v>
      </c>
      <c r="N89" s="165">
        <f>IF(H89="x","x",(H89*1000000/VLOOKUP($C89,'Crisis Indicator Data'!$C$3:$H$198,5,FALSE)))</f>
        <v>0.40357142857142858</v>
      </c>
      <c r="O89" s="165" t="str">
        <f>IF(I89="x","x",(I89*1000000/VLOOKUP($C89,'Crisis Indicator Data'!$C$3:$H$198,5,FALSE)))</f>
        <v>x</v>
      </c>
      <c r="P89" s="165" t="str">
        <f>IF(J89="x","x",(J89*1000000/VLOOKUP($C89,'Crisis Indicator Data'!$C$3:$H$198,5,FALSE)))</f>
        <v>x</v>
      </c>
      <c r="Q89" s="147">
        <f t="shared" si="7"/>
        <v>3</v>
      </c>
      <c r="R89" s="147">
        <f t="shared" si="8"/>
        <v>2.8</v>
      </c>
    </row>
    <row r="90" spans="1:18">
      <c r="A90" s="172" t="str">
        <f>'Crisis Indicator Data'!A87</f>
        <v>Mali/Burkina Faso conflict</v>
      </c>
      <c r="B90" s="173" t="str">
        <f>'Crisis Indicator Data'!B87</f>
        <v>Conflict/ Violence</v>
      </c>
      <c r="C90" s="173" t="str">
        <f>'Crisis Indicator Data'!C87</f>
        <v>NER003</v>
      </c>
      <c r="D90" s="173" t="str">
        <f>'Crisis Indicator Data'!D87</f>
        <v>Niger</v>
      </c>
      <c r="E90" s="173" t="str">
        <f>'Crisis Indicator Data'!E87</f>
        <v>NER</v>
      </c>
      <c r="F90" s="182">
        <f>IF('Crisis Indicator Data'!Q87="x","x",('Crisis Indicator Data'!Q87/1000000))</f>
        <v>8.8160000000000007</v>
      </c>
      <c r="G90" s="182">
        <f>IF('Crisis Indicator Data'!R87="x","x",('Crisis Indicator Data'!R87/1000000))</f>
        <v>0</v>
      </c>
      <c r="H90" s="182">
        <f>IF('Crisis Indicator Data'!S87="x","x",('Crisis Indicator Data'!S87/1000000))</f>
        <v>0.52500000000000002</v>
      </c>
      <c r="I90" s="182" t="str">
        <f>IF('Crisis Indicator Data'!T87="x","x",('Crisis Indicator Data'!T87/1000000))</f>
        <v>x</v>
      </c>
      <c r="J90" s="182" t="str">
        <f>IF('Crisis Indicator Data'!U87="x","x",('Crisis Indicator Data'!U87/1000000))</f>
        <v>x</v>
      </c>
      <c r="K90" s="168">
        <f t="shared" si="6"/>
        <v>2.9</v>
      </c>
      <c r="L90" s="165">
        <f>IF(F90="x","x",(F90*1000000/VLOOKUP($C90,'Crisis Indicator Data'!$C$3:$H$198,5,FALSE)))</f>
        <v>0.94379616743389361</v>
      </c>
      <c r="M90" s="165">
        <f>IF(G90="x","x",(G90*1000000/VLOOKUP($C90,'Crisis Indicator Data'!$C$3:$H$198,5,FALSE)))</f>
        <v>0</v>
      </c>
      <c r="N90" s="165">
        <f>IF(H90="x","x",(H90*1000000/VLOOKUP($C90,'Crisis Indicator Data'!$C$3:$H$198,5,FALSE)))</f>
        <v>5.6203832566106414E-2</v>
      </c>
      <c r="O90" s="165" t="str">
        <f>IF(I90="x","x",(I90*1000000/VLOOKUP($C90,'Crisis Indicator Data'!$C$3:$H$198,5,FALSE)))</f>
        <v>x</v>
      </c>
      <c r="P90" s="165" t="str">
        <f>IF(J90="x","x",(J90*1000000/VLOOKUP($C90,'Crisis Indicator Data'!$C$3:$H$198,5,FALSE)))</f>
        <v>x</v>
      </c>
      <c r="Q90" s="147">
        <f t="shared" si="7"/>
        <v>3</v>
      </c>
      <c r="R90" s="147">
        <f t="shared" si="8"/>
        <v>2.95</v>
      </c>
    </row>
    <row r="91" spans="1:18">
      <c r="A91" s="172" t="str">
        <f>'Crisis Indicator Data'!A88</f>
        <v>Nigerian Refugees</v>
      </c>
      <c r="B91" s="173" t="str">
        <f>'Crisis Indicator Data'!B88</f>
        <v>International Displacement</v>
      </c>
      <c r="C91" s="173" t="str">
        <f>'Crisis Indicator Data'!C88</f>
        <v>NER004</v>
      </c>
      <c r="D91" s="173" t="str">
        <f>'Crisis Indicator Data'!D88</f>
        <v>Niger</v>
      </c>
      <c r="E91" s="173" t="str">
        <f>'Crisis Indicator Data'!E88</f>
        <v>NER</v>
      </c>
      <c r="F91" s="182">
        <f>IF('Crisis Indicator Data'!Q88="x","x",('Crisis Indicator Data'!Q88/1000000))</f>
        <v>4.5060000000000002</v>
      </c>
      <c r="G91" s="182">
        <f>IF('Crisis Indicator Data'!R88="x","x",('Crisis Indicator Data'!R88/1000000))</f>
        <v>0</v>
      </c>
      <c r="H91" s="182">
        <f>IF('Crisis Indicator Data'!S88="x","x",('Crisis Indicator Data'!S88/1000000))</f>
        <v>0.98899999999999999</v>
      </c>
      <c r="I91" s="182">
        <f>IF('Crisis Indicator Data'!T88="x","x",('Crisis Indicator Data'!T88/1000000))</f>
        <v>0</v>
      </c>
      <c r="J91" s="182">
        <f>IF('Crisis Indicator Data'!U88="x","x",('Crisis Indicator Data'!U88/1000000))</f>
        <v>0</v>
      </c>
      <c r="K91" s="168">
        <f t="shared" si="6"/>
        <v>3.3</v>
      </c>
      <c r="L91" s="165">
        <f>IF(F91="x","x",(F91*1000000/VLOOKUP($C91,'Crisis Indicator Data'!$C$3:$H$198,5,FALSE)))</f>
        <v>0.8200181983621474</v>
      </c>
      <c r="M91" s="165">
        <f>IF(G91="x","x",(G91*1000000/VLOOKUP($C91,'Crisis Indicator Data'!$C$3:$H$198,5,FALSE)))</f>
        <v>0</v>
      </c>
      <c r="N91" s="165">
        <f>IF(H91="x","x",(H91*1000000/VLOOKUP($C91,'Crisis Indicator Data'!$C$3:$H$198,5,FALSE)))</f>
        <v>0.1799818016378526</v>
      </c>
      <c r="O91" s="165">
        <f>IF(I91="x","x",(I91*1000000/VLOOKUP($C91,'Crisis Indicator Data'!$C$3:$H$198,5,FALSE)))</f>
        <v>0</v>
      </c>
      <c r="P91" s="165">
        <f>IF(J91="x","x",(J91*1000000/VLOOKUP($C91,'Crisis Indicator Data'!$C$3:$H$198,5,FALSE)))</f>
        <v>0</v>
      </c>
      <c r="Q91" s="147">
        <f t="shared" si="7"/>
        <v>3</v>
      </c>
      <c r="R91" s="147">
        <f t="shared" si="8"/>
        <v>3.15</v>
      </c>
    </row>
    <row r="92" spans="1:18">
      <c r="A92" s="172" t="str">
        <f>'Crisis Indicator Data'!A89</f>
        <v>Complex crisis in Niger</v>
      </c>
      <c r="B92" s="173" t="str">
        <f>'Crisis Indicator Data'!B89</f>
        <v>Conflict/ Violence,International Displacement,Drought/drier conditions,Floods</v>
      </c>
      <c r="C92" s="173" t="str">
        <f>'Crisis Indicator Data'!C89</f>
        <v>NER006</v>
      </c>
      <c r="D92" s="173" t="str">
        <f>'Crisis Indicator Data'!D89</f>
        <v>Niger</v>
      </c>
      <c r="E92" s="173" t="str">
        <f>'Crisis Indicator Data'!E89</f>
        <v>NER</v>
      </c>
      <c r="F92" s="182">
        <f>IF('Crisis Indicator Data'!Q89="x","x",('Crisis Indicator Data'!Q89/1000000))</f>
        <v>0</v>
      </c>
      <c r="G92" s="182">
        <f>IF('Crisis Indicator Data'!R89="x","x",('Crisis Indicator Data'!R89/1000000))</f>
        <v>25.001000000000001</v>
      </c>
      <c r="H92" s="182">
        <f>IF('Crisis Indicator Data'!S89="x","x",('Crisis Indicator Data'!S89/1000000))</f>
        <v>2.7</v>
      </c>
      <c r="I92" s="182" t="str">
        <f>IF('Crisis Indicator Data'!T89="x","x",('Crisis Indicator Data'!T89/1000000))</f>
        <v>x</v>
      </c>
      <c r="J92" s="182" t="str">
        <f>IF('Crisis Indicator Data'!U89="x","x",('Crisis Indicator Data'!U89/1000000))</f>
        <v>x</v>
      </c>
      <c r="K92" s="168">
        <f t="shared" si="6"/>
        <v>4.0999999999999996</v>
      </c>
      <c r="L92" s="165">
        <f>IF(F92="x","x",(F92*1000000/VLOOKUP($C92,'Crisis Indicator Data'!$C$3:$H$198,5,FALSE)))</f>
        <v>0</v>
      </c>
      <c r="M92" s="165">
        <f>IF(G92="x","x",(G92*1000000/VLOOKUP($C92,'Crisis Indicator Data'!$C$3:$H$198,5,FALSE)))</f>
        <v>0.90253059456337315</v>
      </c>
      <c r="N92" s="165">
        <f>IF(H92="x","x",(H92*1000000/VLOOKUP($C92,'Crisis Indicator Data'!$C$3:$H$198,5,FALSE)))</f>
        <v>9.7469405436626841E-2</v>
      </c>
      <c r="O92" s="165" t="str">
        <f>IF(I92="x","x",(I92*1000000/VLOOKUP($C92,'Crisis Indicator Data'!$C$3:$H$198,5,FALSE)))</f>
        <v>x</v>
      </c>
      <c r="P92" s="165" t="str">
        <f>IF(J92="x","x",(J92*1000000/VLOOKUP($C92,'Crisis Indicator Data'!$C$3:$H$198,5,FALSE)))</f>
        <v>x</v>
      </c>
      <c r="Q92" s="147">
        <f t="shared" si="7"/>
        <v>3</v>
      </c>
      <c r="R92" s="147">
        <f t="shared" si="8"/>
        <v>3.55</v>
      </c>
    </row>
    <row r="93" spans="1:18">
      <c r="A93" s="172" t="str">
        <f>'Crisis Indicator Data'!A90</f>
        <v>Complex crisis in Nigeria</v>
      </c>
      <c r="B93" s="173" t="str">
        <f>'Crisis Indicator Data'!B90</f>
        <v>Conflict/ Violence,International Displacement,Floods</v>
      </c>
      <c r="C93" s="173" t="str">
        <f>'Crisis Indicator Data'!C90</f>
        <v>NGA001</v>
      </c>
      <c r="D93" s="173" t="str">
        <f>'Crisis Indicator Data'!D90</f>
        <v>Nigeria</v>
      </c>
      <c r="E93" s="173" t="str">
        <f>'Crisis Indicator Data'!E90</f>
        <v>NGA</v>
      </c>
      <c r="F93" s="182">
        <f>IF('Crisis Indicator Data'!Q90="x","x",('Crisis Indicator Data'!Q90/1000000))</f>
        <v>99.281999999999996</v>
      </c>
      <c r="G93" s="182">
        <f>IF('Crisis Indicator Data'!R90="x","x",('Crisis Indicator Data'!R90/1000000))</f>
        <v>82.281999999999996</v>
      </c>
      <c r="H93" s="182">
        <f>IF('Crisis Indicator Data'!S90="x","x",('Crisis Indicator Data'!S90/1000000))</f>
        <v>24.103000000000002</v>
      </c>
      <c r="I93" s="182">
        <f>IF('Crisis Indicator Data'!T90="x","x",('Crisis Indicator Data'!T90/1000000))</f>
        <v>0.98699999999999999</v>
      </c>
      <c r="J93" s="182">
        <f>IF('Crisis Indicator Data'!U90="x","x",('Crisis Indicator Data'!U90/1000000))</f>
        <v>0</v>
      </c>
      <c r="K93" s="168">
        <f t="shared" si="6"/>
        <v>5</v>
      </c>
      <c r="L93" s="165">
        <f>IF(F93="x","x",(F93*1000000/VLOOKUP($C93,'Crisis Indicator Data'!$C$3:$H$198,5,FALSE)))</f>
        <v>0.48042389489729259</v>
      </c>
      <c r="M93" s="165">
        <f>IF(G93="x","x",(G93*1000000/VLOOKUP($C93,'Crisis Indicator Data'!$C$3:$H$198,5,FALSE)))</f>
        <v>0.39816118651859378</v>
      </c>
      <c r="N93" s="165">
        <f>IF(H93="x","x",(H93*1000000/VLOOKUP($C93,'Crisis Indicator Data'!$C$3:$H$198,5,FALSE)))</f>
        <v>0.11663400353245748</v>
      </c>
      <c r="O93" s="165">
        <f>IF(I93="x","x",(I93*1000000/VLOOKUP($C93,'Crisis Indicator Data'!$C$3:$H$198,5,FALSE)))</f>
        <v>4.7760760688103357E-3</v>
      </c>
      <c r="P93" s="165">
        <f>IF(J93="x","x",(J93*1000000/VLOOKUP($C93,'Crisis Indicator Data'!$C$3:$H$198,5,FALSE)))</f>
        <v>0</v>
      </c>
      <c r="Q93" s="147">
        <f t="shared" si="7"/>
        <v>3</v>
      </c>
      <c r="R93" s="147">
        <f t="shared" si="8"/>
        <v>4</v>
      </c>
    </row>
    <row r="94" spans="1:18">
      <c r="A94" s="172" t="str">
        <f>'Crisis Indicator Data'!A91</f>
        <v>Lake Chad basin crisis in Nigeria</v>
      </c>
      <c r="B94" s="173" t="str">
        <f>'Crisis Indicator Data'!B91</f>
        <v>Conflict/ Violence,International Displacement</v>
      </c>
      <c r="C94" s="173" t="str">
        <f>'Crisis Indicator Data'!C91</f>
        <v>NGA004</v>
      </c>
      <c r="D94" s="173" t="str">
        <f>'Crisis Indicator Data'!D91</f>
        <v>Nigeria</v>
      </c>
      <c r="E94" s="173" t="str">
        <f>'Crisis Indicator Data'!E91</f>
        <v>NGA</v>
      </c>
      <c r="F94" s="182">
        <f>IF('Crisis Indicator Data'!Q91="x","x",('Crisis Indicator Data'!Q91/1000000))</f>
        <v>0</v>
      </c>
      <c r="G94" s="182">
        <f>IF('Crisis Indicator Data'!R91="x","x",('Crisis Indicator Data'!R91/1000000))</f>
        <v>8.1829999999999998</v>
      </c>
      <c r="H94" s="182">
        <f>IF('Crisis Indicator Data'!S91="x","x",('Crisis Indicator Data'!S91/1000000))</f>
        <v>5.92</v>
      </c>
      <c r="I94" s="182">
        <f>IF('Crisis Indicator Data'!T91="x","x",('Crisis Indicator Data'!T91/1000000))</f>
        <v>1.95</v>
      </c>
      <c r="J94" s="182">
        <f>IF('Crisis Indicator Data'!U91="x","x",('Crisis Indicator Data'!U91/1000000))</f>
        <v>0</v>
      </c>
      <c r="K94" s="168">
        <f t="shared" si="6"/>
        <v>4.8</v>
      </c>
      <c r="L94" s="165">
        <f>IF(F94="x","x",(F94*1000000/VLOOKUP($C94,'Crisis Indicator Data'!$C$3:$H$198,5,FALSE)))</f>
        <v>0</v>
      </c>
      <c r="M94" s="165">
        <f>IF(G94="x","x",(G94*1000000/VLOOKUP($C94,'Crisis Indicator Data'!$C$3:$H$198,5,FALSE)))</f>
        <v>0.50974895658132435</v>
      </c>
      <c r="N94" s="165">
        <f>IF(H94="x","x",(H94*1000000/VLOOKUP($C94,'Crisis Indicator Data'!$C$3:$H$198,5,FALSE)))</f>
        <v>0.36877842147885131</v>
      </c>
      <c r="O94" s="165">
        <f>IF(I94="x","x",(I94*1000000/VLOOKUP($C94,'Crisis Indicator Data'!$C$3:$H$198,5,FALSE)))</f>
        <v>0.12147262193982433</v>
      </c>
      <c r="P94" s="165">
        <f>IF(J94="x","x",(J94*1000000/VLOOKUP($C94,'Crisis Indicator Data'!$C$3:$H$198,5,FALSE)))</f>
        <v>0</v>
      </c>
      <c r="Q94" s="147">
        <f t="shared" si="7"/>
        <v>4</v>
      </c>
      <c r="R94" s="147">
        <f t="shared" si="8"/>
        <v>4.4000000000000004</v>
      </c>
    </row>
    <row r="95" spans="1:18">
      <c r="A95" s="172" t="str">
        <f>'Crisis Indicator Data'!A92</f>
        <v>Northwest Banditry</v>
      </c>
      <c r="B95" s="173" t="str">
        <f>'Crisis Indicator Data'!B92</f>
        <v>International Displacement</v>
      </c>
      <c r="C95" s="173" t="str">
        <f>'Crisis Indicator Data'!C92</f>
        <v>NGA007</v>
      </c>
      <c r="D95" s="173" t="str">
        <f>'Crisis Indicator Data'!D92</f>
        <v>Nigeria</v>
      </c>
      <c r="E95" s="173" t="str">
        <f>'Crisis Indicator Data'!E92</f>
        <v>NGA</v>
      </c>
      <c r="F95" s="182">
        <f>IF('Crisis Indicator Data'!Q92="x","x",('Crisis Indicator Data'!Q92/1000000))</f>
        <v>20.891999999999999</v>
      </c>
      <c r="G95" s="182">
        <f>IF('Crisis Indicator Data'!R92="x","x",('Crisis Indicator Data'!R92/1000000))</f>
        <v>16.695</v>
      </c>
      <c r="H95" s="182">
        <f>IF('Crisis Indicator Data'!S92="x","x",('Crisis Indicator Data'!S92/1000000))</f>
        <v>7.5410000000000004</v>
      </c>
      <c r="I95" s="182">
        <f>IF('Crisis Indicator Data'!T92="x","x",('Crisis Indicator Data'!T92/1000000))</f>
        <v>0.16</v>
      </c>
      <c r="J95" s="182">
        <f>IF('Crisis Indicator Data'!U92="x","x",('Crisis Indicator Data'!U92/1000000))</f>
        <v>0</v>
      </c>
      <c r="K95" s="168">
        <f t="shared" si="6"/>
        <v>4.8</v>
      </c>
      <c r="L95" s="165">
        <f>IF(F95="x","x",(F95*1000000/VLOOKUP($C95,'Crisis Indicator Data'!$C$3:$H$198,5,FALSE)))</f>
        <v>0.46131425543190246</v>
      </c>
      <c r="M95" s="165">
        <f>IF(G95="x","x",(G95*1000000/VLOOKUP($C95,'Crisis Indicator Data'!$C$3:$H$198,5,FALSE)))</f>
        <v>0.36864069952305245</v>
      </c>
      <c r="N95" s="165">
        <f>IF(H95="x","x",(H95*1000000/VLOOKUP($C95,'Crisis Indicator Data'!$C$3:$H$198,5,FALSE)))</f>
        <v>0.16651210033562974</v>
      </c>
      <c r="O95" s="165">
        <f>IF(I95="x","x",(I95*1000000/VLOOKUP($C95,'Crisis Indicator Data'!$C$3:$H$198,5,FALSE)))</f>
        <v>3.5329447094152974E-3</v>
      </c>
      <c r="P95" s="165">
        <f>IF(J95="x","x",(J95*1000000/VLOOKUP($C95,'Crisis Indicator Data'!$C$3:$H$198,5,FALSE)))</f>
        <v>0</v>
      </c>
      <c r="Q95" s="147">
        <f t="shared" si="7"/>
        <v>3</v>
      </c>
      <c r="R95" s="147">
        <f t="shared" si="8"/>
        <v>3.9</v>
      </c>
    </row>
    <row r="96" spans="1:18">
      <c r="A96" s="172" t="str">
        <f>'Crisis Indicator Data'!A93</f>
        <v>Cameroonian Refugees in Nigeria</v>
      </c>
      <c r="B96" s="173" t="str">
        <f>'Crisis Indicator Data'!B93</f>
        <v>International Displacement</v>
      </c>
      <c r="C96" s="173" t="str">
        <f>'Crisis Indicator Data'!C93</f>
        <v>NGA008</v>
      </c>
      <c r="D96" s="173" t="str">
        <f>'Crisis Indicator Data'!D93</f>
        <v>Nigeria</v>
      </c>
      <c r="E96" s="173" t="str">
        <f>'Crisis Indicator Data'!E93</f>
        <v>NGA</v>
      </c>
      <c r="F96" s="182">
        <f>IF('Crisis Indicator Data'!Q93="x","x",('Crisis Indicator Data'!Q93/1000000))</f>
        <v>12.573</v>
      </c>
      <c r="G96" s="182">
        <f>IF('Crisis Indicator Data'!R93="x","x",('Crisis Indicator Data'!R93/1000000))</f>
        <v>0</v>
      </c>
      <c r="H96" s="182">
        <f>IF('Crisis Indicator Data'!S93="x","x",('Crisis Indicator Data'!S93/1000000))</f>
        <v>0.10100000000000001</v>
      </c>
      <c r="I96" s="182" t="str">
        <f>IF('Crisis Indicator Data'!T93="x","x",('Crisis Indicator Data'!T93/1000000))</f>
        <v>x</v>
      </c>
      <c r="J96" s="182" t="str">
        <f>IF('Crisis Indicator Data'!U93="x","x",('Crisis Indicator Data'!U93/1000000))</f>
        <v>x</v>
      </c>
      <c r="K96" s="168">
        <f t="shared" si="6"/>
        <v>1.7</v>
      </c>
      <c r="L96" s="165">
        <f>IF(F96="x","x",(F96*1000000/VLOOKUP($C96,'Crisis Indicator Data'!$C$3:$H$198,5,FALSE)))</f>
        <v>0.99195266272189353</v>
      </c>
      <c r="M96" s="165">
        <f>IF(G96="x","x",(G96*1000000/VLOOKUP($C96,'Crisis Indicator Data'!$C$3:$H$198,5,FALSE)))</f>
        <v>0</v>
      </c>
      <c r="N96" s="165">
        <f>IF(H96="x","x",(H96*1000000/VLOOKUP($C96,'Crisis Indicator Data'!$C$3:$H$198,5,FALSE)))</f>
        <v>7.9684418145956615E-3</v>
      </c>
      <c r="O96" s="165" t="str">
        <f>IF(I96="x","x",(I96*1000000/VLOOKUP($C96,'Crisis Indicator Data'!$C$3:$H$198,5,FALSE)))</f>
        <v>x</v>
      </c>
      <c r="P96" s="165" t="str">
        <f>IF(J96="x","x",(J96*1000000/VLOOKUP($C96,'Crisis Indicator Data'!$C$3:$H$198,5,FALSE)))</f>
        <v>x</v>
      </c>
      <c r="Q96" s="147">
        <f t="shared" si="7"/>
        <v>1</v>
      </c>
      <c r="R96" s="147">
        <f t="shared" si="8"/>
        <v>1.35</v>
      </c>
    </row>
    <row r="97" spans="1:18">
      <c r="A97" s="172" t="str">
        <f>'Crisis Indicator Data'!A94</f>
        <v>Socioeconomic crisis in Nicaragua</v>
      </c>
      <c r="B97" s="173" t="str">
        <f>'Crisis Indicator Data'!B94</f>
        <v>Political/economic crisis</v>
      </c>
      <c r="C97" s="173" t="str">
        <f>'Crisis Indicator Data'!C94</f>
        <v>NIC001</v>
      </c>
      <c r="D97" s="173" t="str">
        <f>'Crisis Indicator Data'!D94</f>
        <v>Nicaragua</v>
      </c>
      <c r="E97" s="173" t="str">
        <f>'Crisis Indicator Data'!E94</f>
        <v>NIC</v>
      </c>
      <c r="F97" s="182">
        <f>IF('Crisis Indicator Data'!Q94="x","x",('Crisis Indicator Data'!Q94/1000000))</f>
        <v>4.3680000000000003</v>
      </c>
      <c r="G97" s="182">
        <f>IF('Crisis Indicator Data'!R94="x","x",('Crisis Indicator Data'!R94/1000000))</f>
        <v>1.7729999999999999</v>
      </c>
      <c r="H97" s="182" t="str">
        <f>IF('Crisis Indicator Data'!S94="x","x",('Crisis Indicator Data'!S94/1000000))</f>
        <v>x</v>
      </c>
      <c r="I97" s="182" t="str">
        <f>IF('Crisis Indicator Data'!T94="x","x",('Crisis Indicator Data'!T94/1000000))</f>
        <v>x</v>
      </c>
      <c r="J97" s="182" t="str">
        <f>IF('Crisis Indicator Data'!U94="x","x",('Crisis Indicator Data'!U94/1000000))</f>
        <v>x</v>
      </c>
      <c r="K97" s="168" t="str">
        <f t="shared" si="6"/>
        <v>x</v>
      </c>
      <c r="L97" s="165">
        <f>IF(F97="x","x",(F97*1000000/VLOOKUP($C97,'Crisis Indicator Data'!$C$3:$H$198,5,FALSE)))</f>
        <v>0.71128480703468488</v>
      </c>
      <c r="M97" s="165">
        <f>IF(G97="x","x",(G97*1000000/VLOOKUP($C97,'Crisis Indicator Data'!$C$3:$H$198,5,FALSE)))</f>
        <v>0.28871519296531512</v>
      </c>
      <c r="N97" s="165" t="str">
        <f>IF(H97="x","x",(H97*1000000/VLOOKUP($C97,'Crisis Indicator Data'!$C$3:$H$198,5,FALSE)))</f>
        <v>x</v>
      </c>
      <c r="O97" s="165" t="str">
        <f>IF(I97="x","x",(I97*1000000/VLOOKUP($C97,'Crisis Indicator Data'!$C$3:$H$198,5,FALSE)))</f>
        <v>x</v>
      </c>
      <c r="P97" s="165" t="str">
        <f>IF(J97="x","x",(J97*1000000/VLOOKUP($C97,'Crisis Indicator Data'!$C$3:$H$198,5,FALSE)))</f>
        <v>x</v>
      </c>
      <c r="Q97" s="147" t="str">
        <f t="shared" si="7"/>
        <v>x</v>
      </c>
      <c r="R97" s="147" t="str">
        <f t="shared" si="8"/>
        <v>x</v>
      </c>
    </row>
    <row r="98" spans="1:18">
      <c r="A98" s="172" t="str">
        <f>'Crisis Indicator Data'!A95</f>
        <v>Complex crisis in Pakistan</v>
      </c>
      <c r="B98" s="173" t="str">
        <f>'Crisis Indicator Data'!B95</f>
        <v>Conflict/ Violence,Drought/drier conditions,Floods,Political/economic crisis</v>
      </c>
      <c r="C98" s="173" t="str">
        <f>'Crisis Indicator Data'!C95</f>
        <v>PAK001</v>
      </c>
      <c r="D98" s="173" t="str">
        <f>'Crisis Indicator Data'!D95</f>
        <v>Pakistan</v>
      </c>
      <c r="E98" s="173" t="str">
        <f>'Crisis Indicator Data'!E95</f>
        <v>PAK</v>
      </c>
      <c r="F98" s="182">
        <f>IF('Crisis Indicator Data'!Q95="x","x",('Crisis Indicator Data'!Q95/1000000))</f>
        <v>151.27099999999999</v>
      </c>
      <c r="G98" s="182">
        <f>IF('Crisis Indicator Data'!R95="x","x",('Crisis Indicator Data'!R95/1000000))</f>
        <v>90.218000000000004</v>
      </c>
      <c r="H98" s="182">
        <f>IF('Crisis Indicator Data'!S95="x","x",('Crisis Indicator Data'!S95/1000000))</f>
        <v>12.04</v>
      </c>
      <c r="I98" s="182">
        <f>IF('Crisis Indicator Data'!T95="x","x",('Crisis Indicator Data'!T95/1000000))</f>
        <v>0.70799999999999996</v>
      </c>
      <c r="J98" s="182">
        <f>IF('Crisis Indicator Data'!U95="x","x",('Crisis Indicator Data'!U95/1000000))</f>
        <v>0</v>
      </c>
      <c r="K98" s="168">
        <f t="shared" si="6"/>
        <v>5</v>
      </c>
      <c r="L98" s="165">
        <f>IF(F98="x","x",(F98*1000000/VLOOKUP($C98,'Crisis Indicator Data'!$C$3:$H$198,5,FALSE)))</f>
        <v>0.59499994099993314</v>
      </c>
      <c r="M98" s="165">
        <f>IF(G98="x","x",(G98*1000000/VLOOKUP($C98,'Crisis Indicator Data'!$C$3:$H$198,5,FALSE)))</f>
        <v>0.35485786883891801</v>
      </c>
      <c r="N98" s="165">
        <f>IF(H98="x","x",(H98*1000000/VLOOKUP($C98,'Crisis Indicator Data'!$C$3:$H$198,5,FALSE)))</f>
        <v>4.7357387005038602E-2</v>
      </c>
      <c r="O98" s="165">
        <f>IF(I98="x","x",(I98*1000000/VLOOKUP($C98,'Crisis Indicator Data'!$C$3:$H$198,5,FALSE)))</f>
        <v>2.7848031561102434E-3</v>
      </c>
      <c r="P98" s="165">
        <f>IF(J98="x","x",(J98*1000000/VLOOKUP($C98,'Crisis Indicator Data'!$C$3:$H$198,5,FALSE)))</f>
        <v>0</v>
      </c>
      <c r="Q98" s="147">
        <f t="shared" si="7"/>
        <v>3</v>
      </c>
      <c r="R98" s="147">
        <f t="shared" si="8"/>
        <v>4</v>
      </c>
    </row>
    <row r="99" spans="1:18">
      <c r="A99" s="172" t="str">
        <f>'Crisis Indicator Data'!A96</f>
        <v>Kashmir conflict in Pakistan</v>
      </c>
      <c r="B99" s="173" t="str">
        <f>'Crisis Indicator Data'!B96</f>
        <v>Conflict/ Violence</v>
      </c>
      <c r="C99" s="173" t="str">
        <f>'Crisis Indicator Data'!C96</f>
        <v>PAK004</v>
      </c>
      <c r="D99" s="173" t="str">
        <f>'Crisis Indicator Data'!D96</f>
        <v>Pakistan</v>
      </c>
      <c r="E99" s="173" t="str">
        <f>'Crisis Indicator Data'!E96</f>
        <v>PAK</v>
      </c>
      <c r="F99" s="182">
        <f>IF('Crisis Indicator Data'!Q96="x","x",('Crisis Indicator Data'!Q96/1000000))</f>
        <v>4.3899999999999997</v>
      </c>
      <c r="G99" s="182" t="str">
        <f>IF('Crisis Indicator Data'!R96="x","x",('Crisis Indicator Data'!R96/1000000))</f>
        <v>x</v>
      </c>
      <c r="H99" s="182" t="str">
        <f>IF('Crisis Indicator Data'!S96="x","x",('Crisis Indicator Data'!S96/1000000))</f>
        <v>x</v>
      </c>
      <c r="I99" s="182" t="str">
        <f>IF('Crisis Indicator Data'!T96="x","x",('Crisis Indicator Data'!T96/1000000))</f>
        <v>x</v>
      </c>
      <c r="J99" s="182" t="str">
        <f>IF('Crisis Indicator Data'!U96="x","x",('Crisis Indicator Data'!U96/1000000))</f>
        <v>x</v>
      </c>
      <c r="K99" s="168" t="str">
        <f t="shared" si="6"/>
        <v>x</v>
      </c>
      <c r="L99" s="165">
        <f>IF(F99="x","x",(F99*1000000/VLOOKUP($C99,'Crisis Indicator Data'!$C$3:$H$198,5,FALSE)))</f>
        <v>1</v>
      </c>
      <c r="M99" s="165" t="str">
        <f>IF(G99="x","x",(G99*1000000/VLOOKUP($C99,'Crisis Indicator Data'!$C$3:$H$198,5,FALSE)))</f>
        <v>x</v>
      </c>
      <c r="N99" s="165" t="str">
        <f>IF(H99="x","x",(H99*1000000/VLOOKUP($C99,'Crisis Indicator Data'!$C$3:$H$198,5,FALSE)))</f>
        <v>x</v>
      </c>
      <c r="O99" s="165" t="str">
        <f>IF(I99="x","x",(I99*1000000/VLOOKUP($C99,'Crisis Indicator Data'!$C$3:$H$198,5,FALSE)))</f>
        <v>x</v>
      </c>
      <c r="P99" s="165" t="str">
        <f>IF(J99="x","x",(J99*1000000/VLOOKUP($C99,'Crisis Indicator Data'!$C$3:$H$198,5,FALSE)))</f>
        <v>x</v>
      </c>
      <c r="Q99" s="147" t="str">
        <f t="shared" si="7"/>
        <v>x</v>
      </c>
      <c r="R99" s="147" t="str">
        <f t="shared" si="8"/>
        <v>x</v>
      </c>
    </row>
    <row r="100" spans="1:18">
      <c r="A100" s="172" t="str">
        <f>'Crisis Indicator Data'!A97</f>
        <v>Venezuela displacement in Panama</v>
      </c>
      <c r="B100" s="173" t="str">
        <f>'Crisis Indicator Data'!B97</f>
        <v>International Displacement</v>
      </c>
      <c r="C100" s="173" t="str">
        <f>'Crisis Indicator Data'!C97</f>
        <v>PAN002</v>
      </c>
      <c r="D100" s="173" t="str">
        <f>'Crisis Indicator Data'!D97</f>
        <v>Panama</v>
      </c>
      <c r="E100" s="173" t="str">
        <f>'Crisis Indicator Data'!E97</f>
        <v>PAN</v>
      </c>
      <c r="F100" s="182">
        <f>IF('Crisis Indicator Data'!Q97="x","x",('Crisis Indicator Data'!Q97/1000000))</f>
        <v>4.0359999999999996</v>
      </c>
      <c r="G100" s="182">
        <f>IF('Crisis Indicator Data'!R97="x","x",('Crisis Indicator Data'!R97/1000000))</f>
        <v>5.1999999999999998E-2</v>
      </c>
      <c r="H100" s="182">
        <f>IF('Crisis Indicator Data'!S97="x","x",('Crisis Indicator Data'!S97/1000000))</f>
        <v>0.41199999999999998</v>
      </c>
      <c r="I100" s="182">
        <f>IF('Crisis Indicator Data'!T97="x","x",('Crisis Indicator Data'!T97/1000000))</f>
        <v>0</v>
      </c>
      <c r="J100" s="182">
        <f>IF('Crisis Indicator Data'!U97="x","x",('Crisis Indicator Data'!U97/1000000))</f>
        <v>0</v>
      </c>
      <c r="K100" s="168">
        <f t="shared" si="6"/>
        <v>2.7</v>
      </c>
      <c r="L100" s="165">
        <f>IF(F100="x","x",(F100*1000000/VLOOKUP($C100,'Crisis Indicator Data'!$C$3:$H$198,5,FALSE)))</f>
        <v>0.89688888888888874</v>
      </c>
      <c r="M100" s="165">
        <f>IF(G100="x","x",(G100*1000000/VLOOKUP($C100,'Crisis Indicator Data'!$C$3:$H$198,5,FALSE)))</f>
        <v>1.1555555555555555E-2</v>
      </c>
      <c r="N100" s="165">
        <f>IF(H100="x","x",(H100*1000000/VLOOKUP($C100,'Crisis Indicator Data'!$C$3:$H$198,5,FALSE)))</f>
        <v>9.1555555555555557E-2</v>
      </c>
      <c r="O100" s="165">
        <f>IF(I100="x","x",(I100*1000000/VLOOKUP($C100,'Crisis Indicator Data'!$C$3:$H$198,5,FALSE)))</f>
        <v>0</v>
      </c>
      <c r="P100" s="165">
        <f>IF(J100="x","x",(J100*1000000/VLOOKUP($C100,'Crisis Indicator Data'!$C$3:$H$198,5,FALSE)))</f>
        <v>0</v>
      </c>
      <c r="Q100" s="147">
        <f t="shared" si="7"/>
        <v>3</v>
      </c>
      <c r="R100" s="147">
        <f t="shared" si="8"/>
        <v>2.85</v>
      </c>
    </row>
    <row r="101" spans="1:18">
      <c r="A101" s="172" t="str">
        <f>'Crisis Indicator Data'!A98</f>
        <v>Venezuela displacement in Peru</v>
      </c>
      <c r="B101" s="173" t="str">
        <f>'Crisis Indicator Data'!B98</f>
        <v>International Displacement</v>
      </c>
      <c r="C101" s="173" t="str">
        <f>'Crisis Indicator Data'!C98</f>
        <v>PER002</v>
      </c>
      <c r="D101" s="173" t="str">
        <f>'Crisis Indicator Data'!D98</f>
        <v>Peru</v>
      </c>
      <c r="E101" s="173" t="str">
        <f>'Crisis Indicator Data'!E98</f>
        <v>PER</v>
      </c>
      <c r="F101" s="182">
        <f>IF('Crisis Indicator Data'!Q98="x","x",('Crisis Indicator Data'!Q98/1000000))</f>
        <v>21.931000000000001</v>
      </c>
      <c r="G101" s="182">
        <f>IF('Crisis Indicator Data'!R98="x","x",('Crisis Indicator Data'!R98/1000000))</f>
        <v>0.64300000000000002</v>
      </c>
      <c r="H101" s="182">
        <f>IF('Crisis Indicator Data'!S98="x","x",('Crisis Indicator Data'!S98/1000000))</f>
        <v>2.27</v>
      </c>
      <c r="I101" s="182" t="str">
        <f>IF('Crisis Indicator Data'!T98="x","x",('Crisis Indicator Data'!T98/1000000))</f>
        <v>x</v>
      </c>
      <c r="J101" s="182" t="str">
        <f>IF('Crisis Indicator Data'!U98="x","x",('Crisis Indicator Data'!U98/1000000))</f>
        <v>x</v>
      </c>
      <c r="K101" s="168">
        <f t="shared" si="6"/>
        <v>3.9</v>
      </c>
      <c r="L101" s="165">
        <f>IF(F101="x","x",(F101*1000000/VLOOKUP($C101,'Crisis Indicator Data'!$C$3:$H$198,5,FALSE)))</f>
        <v>0.88274834970214133</v>
      </c>
      <c r="M101" s="165">
        <f>IF(G101="x","x",(G101*1000000/VLOOKUP($C101,'Crisis Indicator Data'!$C$3:$H$198,5,FALSE)))</f>
        <v>2.5881500563516343E-2</v>
      </c>
      <c r="N101" s="165">
        <f>IF(H101="x","x",(H101*1000000/VLOOKUP($C101,'Crisis Indicator Data'!$C$3:$H$198,5,FALSE)))</f>
        <v>9.1370149734342293E-2</v>
      </c>
      <c r="O101" s="165" t="str">
        <f>IF(I101="x","x",(I101*1000000/VLOOKUP($C101,'Crisis Indicator Data'!$C$3:$H$198,5,FALSE)))</f>
        <v>x</v>
      </c>
      <c r="P101" s="165" t="str">
        <f>IF(J101="x","x",(J101*1000000/VLOOKUP($C101,'Crisis Indicator Data'!$C$3:$H$198,5,FALSE)))</f>
        <v>x</v>
      </c>
      <c r="Q101" s="147">
        <f t="shared" si="7"/>
        <v>3</v>
      </c>
      <c r="R101" s="147">
        <f t="shared" si="8"/>
        <v>3.45</v>
      </c>
    </row>
    <row r="102" spans="1:18">
      <c r="A102" s="172" t="str">
        <f>'Crisis Indicator Data'!A99</f>
        <v>Mindanao conflict</v>
      </c>
      <c r="B102" s="173" t="str">
        <f>'Crisis Indicator Data'!B99</f>
        <v>Conflict/ Violence</v>
      </c>
      <c r="C102" s="173" t="str">
        <f>'Crisis Indicator Data'!C99</f>
        <v>PHL003</v>
      </c>
      <c r="D102" s="173" t="str">
        <f>'Crisis Indicator Data'!D99</f>
        <v>Philippines</v>
      </c>
      <c r="E102" s="173" t="str">
        <f>'Crisis Indicator Data'!E99</f>
        <v>PHL</v>
      </c>
      <c r="F102" s="182">
        <f>IF('Crisis Indicator Data'!Q99="x","x",('Crisis Indicator Data'!Q99/1000000))</f>
        <v>26.155999999999999</v>
      </c>
      <c r="G102" s="182">
        <f>IF('Crisis Indicator Data'!R99="x","x",('Crisis Indicator Data'!R99/1000000))</f>
        <v>0</v>
      </c>
      <c r="H102" s="182">
        <f>IF('Crisis Indicator Data'!S99="x","x",('Crisis Indicator Data'!S99/1000000))</f>
        <v>9.6000000000000002E-2</v>
      </c>
      <c r="I102" s="182" t="str">
        <f>IF('Crisis Indicator Data'!T99="x","x",('Crisis Indicator Data'!T99/1000000))</f>
        <v>x</v>
      </c>
      <c r="J102" s="182" t="str">
        <f>IF('Crisis Indicator Data'!U99="x","x",('Crisis Indicator Data'!U99/1000000))</f>
        <v>x</v>
      </c>
      <c r="K102" s="168">
        <f t="shared" ref="K102:K133" si="9">IF(H102="x","x",IF(SUM(H102:J102)=0,0,IF(LOG(SUM(H102:J102)*1000000)&lt;$K$4,0,IF(LOG(SUM(H102:J102)*1000000)&gt;$K$3,5,ROUND(5-(K$3-LOG(SUM(H102:J102)*1000000))/(K$3-K$4)*5,1)))))</f>
        <v>1.6</v>
      </c>
      <c r="L102" s="165">
        <f>IF(F102="x","x",(F102*1000000/VLOOKUP($C102,'Crisis Indicator Data'!$C$3:$H$198,5,FALSE)))</f>
        <v>0.99634313576108491</v>
      </c>
      <c r="M102" s="165">
        <f>IF(G102="x","x",(G102*1000000/VLOOKUP($C102,'Crisis Indicator Data'!$C$3:$H$198,5,FALSE)))</f>
        <v>0</v>
      </c>
      <c r="N102" s="165">
        <f>IF(H102="x","x",(H102*1000000/VLOOKUP($C102,'Crisis Indicator Data'!$C$3:$H$198,5,FALSE)))</f>
        <v>3.6568642389151304E-3</v>
      </c>
      <c r="O102" s="165" t="str">
        <f>IF(I102="x","x",(I102*1000000/VLOOKUP($C102,'Crisis Indicator Data'!$C$3:$H$198,5,FALSE)))</f>
        <v>x</v>
      </c>
      <c r="P102" s="165" t="str">
        <f>IF(J102="x","x",(J102*1000000/VLOOKUP($C102,'Crisis Indicator Data'!$C$3:$H$198,5,FALSE)))</f>
        <v>x</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1</v>
      </c>
      <c r="R102" s="147">
        <f t="shared" ref="R102:R133" si="11">IF(Q102="x","x",(AVERAGE(K102,Q102)))</f>
        <v>1.3</v>
      </c>
    </row>
    <row r="103" spans="1:18">
      <c r="A103" s="172" t="str">
        <f>'Crisis Indicator Data'!A100</f>
        <v>Highlands Violence</v>
      </c>
      <c r="B103" s="173" t="str">
        <f>'Crisis Indicator Data'!B100</f>
        <v>Conflict/ Violence</v>
      </c>
      <c r="C103" s="173" t="str">
        <f>'Crisis Indicator Data'!C100</f>
        <v>PNG003</v>
      </c>
      <c r="D103" s="173" t="str">
        <f>'Crisis Indicator Data'!D100</f>
        <v>Papua New Guinea</v>
      </c>
      <c r="E103" s="173" t="str">
        <f>'Crisis Indicator Data'!E100</f>
        <v>PNG</v>
      </c>
      <c r="F103" s="182">
        <f>IF('Crisis Indicator Data'!Q100="x","x",('Crisis Indicator Data'!Q100/1000000))</f>
        <v>3.9950000000000001</v>
      </c>
      <c r="G103" s="182">
        <f>IF('Crisis Indicator Data'!R100="x","x",('Crisis Indicator Data'!R100/1000000))</f>
        <v>0.54600000000000004</v>
      </c>
      <c r="H103" s="182">
        <f>IF('Crisis Indicator Data'!S100="x","x",('Crisis Indicator Data'!S100/1000000))</f>
        <v>2.5000000000000001E-2</v>
      </c>
      <c r="I103" s="182" t="str">
        <f>IF('Crisis Indicator Data'!T100="x","x",('Crisis Indicator Data'!T100/1000000))</f>
        <v>x</v>
      </c>
      <c r="J103" s="182" t="str">
        <f>IF('Crisis Indicator Data'!U100="x","x",('Crisis Indicator Data'!U100/1000000))</f>
        <v>x</v>
      </c>
      <c r="K103" s="168">
        <f t="shared" si="9"/>
        <v>0.7</v>
      </c>
      <c r="L103" s="165">
        <f>IF(F103="x","x",(F103*1000000/VLOOKUP($C103,'Crisis Indicator Data'!$C$3:$H$198,5,FALSE)))</f>
        <v>0.87494524748138414</v>
      </c>
      <c r="M103" s="165">
        <f>IF(G103="x","x",(G103*1000000/VLOOKUP($C103,'Crisis Indicator Data'!$C$3:$H$198,5,FALSE)))</f>
        <v>0.11957950065703023</v>
      </c>
      <c r="N103" s="165">
        <f>IF(H103="x","x",(H103*1000000/VLOOKUP($C103,'Crisis Indicator Data'!$C$3:$H$198,5,FALSE)))</f>
        <v>5.4752518615856331E-3</v>
      </c>
      <c r="O103" s="165" t="str">
        <f>IF(I103="x","x",(I103*1000000/VLOOKUP($C103,'Crisis Indicator Data'!$C$3:$H$198,5,FALSE)))</f>
        <v>x</v>
      </c>
      <c r="P103" s="165" t="str">
        <f>IF(J103="x","x",(J103*1000000/VLOOKUP($C103,'Crisis Indicator Data'!$C$3:$H$198,5,FALSE)))</f>
        <v>x</v>
      </c>
      <c r="Q103" s="147">
        <f t="shared" si="10"/>
        <v>2</v>
      </c>
      <c r="R103" s="147">
        <f t="shared" si="11"/>
        <v>1.35</v>
      </c>
    </row>
    <row r="104" spans="1:18">
      <c r="A104" s="172" t="str">
        <f>'Crisis Indicator Data'!A101</f>
        <v>Displacement from Russia-Ukraine conflict in Poland</v>
      </c>
      <c r="B104" s="173" t="str">
        <f>'Crisis Indicator Data'!B101</f>
        <v>International Displacement</v>
      </c>
      <c r="C104" s="173" t="str">
        <f>'Crisis Indicator Data'!C101</f>
        <v>POL002</v>
      </c>
      <c r="D104" s="173" t="str">
        <f>'Crisis Indicator Data'!D101</f>
        <v>Poland</v>
      </c>
      <c r="E104" s="173" t="str">
        <f>'Crisis Indicator Data'!E101</f>
        <v>POL</v>
      </c>
      <c r="F104" s="182">
        <f>IF('Crisis Indicator Data'!Q101="x","x",('Crisis Indicator Data'!Q101/1000000))</f>
        <v>36.686999999999998</v>
      </c>
      <c r="G104" s="182">
        <f>IF('Crisis Indicator Data'!R101="x","x",('Crisis Indicator Data'!R101/1000000))</f>
        <v>0</v>
      </c>
      <c r="H104" s="182">
        <f>IF('Crisis Indicator Data'!S101="x","x",('Crisis Indicator Data'!S101/1000000))</f>
        <v>1</v>
      </c>
      <c r="I104" s="182">
        <f>IF('Crisis Indicator Data'!T101="x","x",('Crisis Indicator Data'!T101/1000000))</f>
        <v>0</v>
      </c>
      <c r="J104" s="182">
        <f>IF('Crisis Indicator Data'!U101="x","x",('Crisis Indicator Data'!U101/1000000))</f>
        <v>0</v>
      </c>
      <c r="K104" s="168">
        <f t="shared" si="9"/>
        <v>3.3</v>
      </c>
      <c r="L104" s="165">
        <f>IF(F104="x","x",(F104*1000000/VLOOKUP($C104,'Crisis Indicator Data'!$C$3:$H$198,5,FALSE)))</f>
        <v>0.97346565128558915</v>
      </c>
      <c r="M104" s="165">
        <f>IF(G104="x","x",(G104*1000000/VLOOKUP($C104,'Crisis Indicator Data'!$C$3:$H$198,5,FALSE)))</f>
        <v>0</v>
      </c>
      <c r="N104" s="165">
        <f>IF(H104="x","x",(H104*1000000/VLOOKUP($C104,'Crisis Indicator Data'!$C$3:$H$198,5,FALSE)))</f>
        <v>2.6534348714410804E-2</v>
      </c>
      <c r="O104" s="165">
        <f>IF(I104="x","x",(I104*1000000/VLOOKUP($C104,'Crisis Indicator Data'!$C$3:$H$198,5,FALSE)))</f>
        <v>0</v>
      </c>
      <c r="P104" s="165">
        <f>IF(J104="x","x",(J104*1000000/VLOOKUP($C104,'Crisis Indicator Data'!$C$3:$H$198,5,FALSE)))</f>
        <v>0</v>
      </c>
      <c r="Q104" s="147">
        <f t="shared" si="10"/>
        <v>1</v>
      </c>
      <c r="R104" s="147">
        <f t="shared" si="11"/>
        <v>2.15</v>
      </c>
    </row>
    <row r="105" spans="1:18">
      <c r="A105" s="172" t="str">
        <f>'Crisis Indicator Data'!A102</f>
        <v>Complex crisis in DPRK</v>
      </c>
      <c r="B105" s="173" t="str">
        <f>'Crisis Indicator Data'!B102</f>
        <v>Floods,Drought/drier conditions,Political/economic crisis</v>
      </c>
      <c r="C105" s="173" t="str">
        <f>'Crisis Indicator Data'!C102</f>
        <v>PRK001</v>
      </c>
      <c r="D105" s="173" t="str">
        <f>'Crisis Indicator Data'!D102</f>
        <v>DPRK</v>
      </c>
      <c r="E105" s="173" t="str">
        <f>'Crisis Indicator Data'!E102</f>
        <v>PRK</v>
      </c>
      <c r="F105" s="182">
        <f>IF('Crisis Indicator Data'!Q102="x","x",('Crisis Indicator Data'!Q102/1000000))</f>
        <v>0</v>
      </c>
      <c r="G105" s="182">
        <f>IF('Crisis Indicator Data'!R102="x","x",('Crisis Indicator Data'!R102/1000000))</f>
        <v>16.123999999999999</v>
      </c>
      <c r="H105" s="182">
        <f>IF('Crisis Indicator Data'!S102="x","x",('Crisis Indicator Data'!S102/1000000))</f>
        <v>4.97</v>
      </c>
      <c r="I105" s="182">
        <f>IF('Crisis Indicator Data'!T102="x","x",('Crisis Indicator Data'!T102/1000000))</f>
        <v>5.4589999999999996</v>
      </c>
      <c r="J105" s="182">
        <f>IF('Crisis Indicator Data'!U102="x","x",('Crisis Indicator Data'!U102/1000000))</f>
        <v>0</v>
      </c>
      <c r="K105" s="168">
        <f t="shared" si="9"/>
        <v>5</v>
      </c>
      <c r="L105" s="165">
        <f>IF(F105="x","x",(F105*1000000/VLOOKUP($C105,'Crisis Indicator Data'!$C$3:$H$198,5,FALSE)))</f>
        <v>0</v>
      </c>
      <c r="M105" s="165">
        <f>IF(G105="x","x",(G105*1000000/VLOOKUP($C105,'Crisis Indicator Data'!$C$3:$H$198,5,FALSE)))</f>
        <v>0.60723835348171573</v>
      </c>
      <c r="N105" s="165">
        <f>IF(H105="x","x",(H105*1000000/VLOOKUP($C105,'Crisis Indicator Data'!$C$3:$H$198,5,FALSE)))</f>
        <v>0.18717282416299477</v>
      </c>
      <c r="O105" s="165">
        <f>IF(I105="x","x",(I105*1000000/VLOOKUP($C105,'Crisis Indicator Data'!$C$3:$H$198,5,FALSE)))</f>
        <v>0.20558882235528941</v>
      </c>
      <c r="P105" s="165">
        <f>IF(J105="x","x",(J105*1000000/VLOOKUP($C105,'Crisis Indicator Data'!$C$3:$H$198,5,FALSE)))</f>
        <v>0</v>
      </c>
      <c r="Q105" s="147">
        <f t="shared" si="10"/>
        <v>4</v>
      </c>
      <c r="R105" s="147">
        <f t="shared" si="11"/>
        <v>4.5</v>
      </c>
    </row>
    <row r="106" spans="1:18">
      <c r="A106" s="172" t="str">
        <f>'Crisis Indicator Data'!A103</f>
        <v>Conflict in Palestine</v>
      </c>
      <c r="B106" s="173" t="str">
        <f>'Crisis Indicator Data'!B103</f>
        <v>Conflict/ Violence</v>
      </c>
      <c r="C106" s="173" t="str">
        <f>'Crisis Indicator Data'!C103</f>
        <v>PSE002</v>
      </c>
      <c r="D106" s="173" t="str">
        <f>'Crisis Indicator Data'!D103</f>
        <v>Palestine</v>
      </c>
      <c r="E106" s="173" t="str">
        <f>'Crisis Indicator Data'!E103</f>
        <v>PSE</v>
      </c>
      <c r="F106" s="182">
        <f>IF('Crisis Indicator Data'!Q103="x","x",('Crisis Indicator Data'!Q103/1000000))</f>
        <v>0</v>
      </c>
      <c r="G106" s="182">
        <f>IF('Crisis Indicator Data'!R103="x","x",('Crisis Indicator Data'!R103/1000000))</f>
        <v>2.0699999999999998</v>
      </c>
      <c r="H106" s="182">
        <f>IF('Crisis Indicator Data'!S103="x","x",('Crisis Indicator Data'!S103/1000000))</f>
        <v>2.0790000000000002</v>
      </c>
      <c r="I106" s="182">
        <f>IF('Crisis Indicator Data'!T103="x","x",('Crisis Indicator Data'!T103/1000000))</f>
        <v>0.876</v>
      </c>
      <c r="J106" s="182">
        <f>IF('Crisis Indicator Data'!U103="x","x",('Crisis Indicator Data'!U103/1000000))</f>
        <v>0.34499999999999997</v>
      </c>
      <c r="K106" s="168">
        <f t="shared" si="9"/>
        <v>4.2</v>
      </c>
      <c r="L106" s="165">
        <f>IF(F106="x","x",(F106*1000000/VLOOKUP($C106,'Crisis Indicator Data'!$C$3:$H$198,5,FALSE)))</f>
        <v>0</v>
      </c>
      <c r="M106" s="165">
        <f>IF(G106="x","x",(G106*1000000/VLOOKUP($C106,'Crisis Indicator Data'!$C$3:$H$198,5,FALSE)))</f>
        <v>0.38547486033519551</v>
      </c>
      <c r="N106" s="165">
        <f>IF(H106="x","x",(H106*1000000/VLOOKUP($C106,'Crisis Indicator Data'!$C$3:$H$198,5,FALSE)))</f>
        <v>0.38715083798882688</v>
      </c>
      <c r="O106" s="165">
        <f>IF(I106="x","x",(I106*1000000/VLOOKUP($C106,'Crisis Indicator Data'!$C$3:$H$198,5,FALSE)))</f>
        <v>0.16312849162011173</v>
      </c>
      <c r="P106" s="165">
        <f>IF(J106="x","x",(J106*1000000/VLOOKUP($C106,'Crisis Indicator Data'!$C$3:$H$198,5,FALSE)))</f>
        <v>6.4245810055865923E-2</v>
      </c>
      <c r="Q106" s="147">
        <f t="shared" si="10"/>
        <v>5</v>
      </c>
      <c r="R106" s="147">
        <f t="shared" si="11"/>
        <v>4.5999999999999996</v>
      </c>
    </row>
    <row r="107" spans="1:18">
      <c r="A107" s="172" t="str">
        <f>'Crisis Indicator Data'!A104</f>
        <v>Conflict in West Bank</v>
      </c>
      <c r="B107" s="173" t="str">
        <f>'Crisis Indicator Data'!B104</f>
        <v>Conflict/ Violence</v>
      </c>
      <c r="C107" s="173" t="str">
        <f>'Crisis Indicator Data'!C104</f>
        <v>PSE003</v>
      </c>
      <c r="D107" s="173" t="str">
        <f>'Crisis Indicator Data'!D104</f>
        <v>Palestine</v>
      </c>
      <c r="E107" s="173" t="str">
        <f>'Crisis Indicator Data'!E104</f>
        <v>PSE</v>
      </c>
      <c r="F107" s="182">
        <f>IF('Crisis Indicator Data'!Q104="x","x",('Crisis Indicator Data'!Q104/1000000))</f>
        <v>0</v>
      </c>
      <c r="G107" s="182">
        <f>IF('Crisis Indicator Data'!R104="x","x",('Crisis Indicator Data'!R104/1000000))</f>
        <v>2.0699999999999998</v>
      </c>
      <c r="H107" s="182">
        <f>IF('Crisis Indicator Data'!S104="x","x",('Crisis Indicator Data'!S104/1000000))</f>
        <v>1.2</v>
      </c>
      <c r="I107" s="182" t="str">
        <f>IF('Crisis Indicator Data'!T104="x","x",('Crisis Indicator Data'!T104/1000000))</f>
        <v>x</v>
      </c>
      <c r="J107" s="182" t="str">
        <f>IF('Crisis Indicator Data'!U104="x","x",('Crisis Indicator Data'!U104/1000000))</f>
        <v>x</v>
      </c>
      <c r="K107" s="168">
        <f t="shared" si="9"/>
        <v>3.5</v>
      </c>
      <c r="L107" s="165">
        <f>IF(F107="x","x",(F107*1000000/VLOOKUP($C107,'Crisis Indicator Data'!$C$3:$H$198,5,FALSE)))</f>
        <v>0</v>
      </c>
      <c r="M107" s="165">
        <f>IF(G107="x","x",(G107*1000000/VLOOKUP($C107,'Crisis Indicator Data'!$C$3:$H$198,5,FALSE)))</f>
        <v>0.6330275229357798</v>
      </c>
      <c r="N107" s="165">
        <f>IF(H107="x","x",(H107*1000000/VLOOKUP($C107,'Crisis Indicator Data'!$C$3:$H$198,5,FALSE)))</f>
        <v>0.3669724770642202</v>
      </c>
      <c r="O107" s="165" t="str">
        <f>IF(I107="x","x",(I107*1000000/VLOOKUP($C107,'Crisis Indicator Data'!$C$3:$H$198,5,FALSE)))</f>
        <v>x</v>
      </c>
      <c r="P107" s="165" t="str">
        <f>IF(J107="x","x",(J107*1000000/VLOOKUP($C107,'Crisis Indicator Data'!$C$3:$H$198,5,FALSE)))</f>
        <v>x</v>
      </c>
      <c r="Q107" s="147">
        <f t="shared" si="10"/>
        <v>3</v>
      </c>
      <c r="R107" s="147">
        <f t="shared" si="11"/>
        <v>3.25</v>
      </c>
    </row>
    <row r="108" spans="1:18">
      <c r="A108" s="172" t="str">
        <f>'Crisis Indicator Data'!A105</f>
        <v>Conflict in Gaza</v>
      </c>
      <c r="B108" s="173" t="str">
        <f>'Crisis Indicator Data'!B105</f>
        <v>Conflict/ Violence</v>
      </c>
      <c r="C108" s="173" t="str">
        <f>'Crisis Indicator Data'!C105</f>
        <v>PSE004</v>
      </c>
      <c r="D108" s="173" t="str">
        <f>'Crisis Indicator Data'!D105</f>
        <v>Palestine</v>
      </c>
      <c r="E108" s="173" t="str">
        <f>'Crisis Indicator Data'!E105</f>
        <v>PSE</v>
      </c>
      <c r="F108" s="182">
        <f>IF('Crisis Indicator Data'!Q105="x","x",('Crisis Indicator Data'!Q105/1000000))</f>
        <v>0</v>
      </c>
      <c r="G108" s="182">
        <f>IF('Crisis Indicator Data'!R105="x","x",('Crisis Indicator Data'!R105/1000000))</f>
        <v>0</v>
      </c>
      <c r="H108" s="182">
        <f>IF('Crisis Indicator Data'!S105="x","x",('Crisis Indicator Data'!S105/1000000))</f>
        <v>0.879</v>
      </c>
      <c r="I108" s="182">
        <f>IF('Crisis Indicator Data'!T105="x","x",('Crisis Indicator Data'!T105/1000000))</f>
        <v>0.876</v>
      </c>
      <c r="J108" s="182">
        <f>IF('Crisis Indicator Data'!U105="x","x",('Crisis Indicator Data'!U105/1000000))</f>
        <v>0.34499999999999997</v>
      </c>
      <c r="K108" s="168">
        <f t="shared" si="9"/>
        <v>3.9</v>
      </c>
      <c r="L108" s="165">
        <f>IF(F108="x","x",(F108*1000000/VLOOKUP($C108,'Crisis Indicator Data'!$C$3:$H$198,5,FALSE)))</f>
        <v>0</v>
      </c>
      <c r="M108" s="165">
        <f>IF(G108="x","x",(G108*1000000/VLOOKUP($C108,'Crisis Indicator Data'!$C$3:$H$198,5,FALSE)))</f>
        <v>0</v>
      </c>
      <c r="N108" s="165">
        <f>IF(H108="x","x",(H108*1000000/VLOOKUP($C108,'Crisis Indicator Data'!$C$3:$H$198,5,FALSE)))</f>
        <v>0.41857142857142859</v>
      </c>
      <c r="O108" s="165">
        <f>IF(I108="x","x",(I108*1000000/VLOOKUP($C108,'Crisis Indicator Data'!$C$3:$H$198,5,FALSE)))</f>
        <v>0.41714285714285715</v>
      </c>
      <c r="P108" s="165">
        <f>IF(J108="x","x",(J108*1000000/VLOOKUP($C108,'Crisis Indicator Data'!$C$3:$H$198,5,FALSE)))</f>
        <v>0.16428571428571428</v>
      </c>
      <c r="Q108" s="147">
        <f t="shared" si="10"/>
        <v>5</v>
      </c>
      <c r="R108" s="147">
        <f t="shared" si="11"/>
        <v>4.45</v>
      </c>
    </row>
    <row r="109" spans="1:18">
      <c r="A109" s="172" t="str">
        <f>'Crisis Indicator Data'!A106</f>
        <v>Displacement from Russia-Ukraine conflict in Romania</v>
      </c>
      <c r="B109" s="173" t="str">
        <f>'Crisis Indicator Data'!B106</f>
        <v>International Displacement</v>
      </c>
      <c r="C109" s="173" t="str">
        <f>'Crisis Indicator Data'!C106</f>
        <v>ROU002</v>
      </c>
      <c r="D109" s="173" t="str">
        <f>'Crisis Indicator Data'!D106</f>
        <v>Romania</v>
      </c>
      <c r="E109" s="173" t="str">
        <f>'Crisis Indicator Data'!E106</f>
        <v>ROU</v>
      </c>
      <c r="F109" s="182">
        <f>IF('Crisis Indicator Data'!Q106="x","x",('Crisis Indicator Data'!Q106/1000000))</f>
        <v>19.059000000000001</v>
      </c>
      <c r="G109" s="182">
        <f>IF('Crisis Indicator Data'!R106="x","x",('Crisis Indicator Data'!R106/1000000))</f>
        <v>0</v>
      </c>
      <c r="H109" s="182">
        <f>IF('Crisis Indicator Data'!S106="x","x",('Crisis Indicator Data'!S106/1000000))</f>
        <v>0.182</v>
      </c>
      <c r="I109" s="182">
        <f>IF('Crisis Indicator Data'!T106="x","x",('Crisis Indicator Data'!T106/1000000))</f>
        <v>0</v>
      </c>
      <c r="J109" s="182">
        <f>IF('Crisis Indicator Data'!U106="x","x",('Crisis Indicator Data'!U106/1000000))</f>
        <v>0</v>
      </c>
      <c r="K109" s="168">
        <f t="shared" si="9"/>
        <v>2.1</v>
      </c>
      <c r="L109" s="165">
        <f>IF(F109="x","x",(F109*1000000/VLOOKUP($C109,'Crisis Indicator Data'!$C$3:$H$198,5,FALSE)))</f>
        <v>0.9904895541004054</v>
      </c>
      <c r="M109" s="165">
        <f>IF(G109="x","x",(G109*1000000/VLOOKUP($C109,'Crisis Indicator Data'!$C$3:$H$198,5,FALSE)))</f>
        <v>0</v>
      </c>
      <c r="N109" s="165">
        <f>IF(H109="x","x",(H109*1000000/VLOOKUP($C109,'Crisis Indicator Data'!$C$3:$H$198,5,FALSE)))</f>
        <v>9.4584762498700764E-3</v>
      </c>
      <c r="O109" s="165">
        <f>IF(I109="x","x",(I109*1000000/VLOOKUP($C109,'Crisis Indicator Data'!$C$3:$H$198,5,FALSE)))</f>
        <v>0</v>
      </c>
      <c r="P109" s="165">
        <f>IF(J109="x","x",(J109*1000000/VLOOKUP($C109,'Crisis Indicator Data'!$C$3:$H$198,5,FALSE)))</f>
        <v>0</v>
      </c>
      <c r="Q109" s="147">
        <f t="shared" si="10"/>
        <v>1</v>
      </c>
      <c r="R109" s="147">
        <f t="shared" si="11"/>
        <v>1.55</v>
      </c>
    </row>
    <row r="110" spans="1:18">
      <c r="A110" s="172" t="str">
        <f>'Crisis Indicator Data'!A107</f>
        <v>Displacement from Russia-Ukraine conflict in Russia</v>
      </c>
      <c r="B110" s="173" t="str">
        <f>'Crisis Indicator Data'!B107</f>
        <v>Conflict/ Violence,International Displacement</v>
      </c>
      <c r="C110" s="173" t="str">
        <f>'Crisis Indicator Data'!C107</f>
        <v>RUS002</v>
      </c>
      <c r="D110" s="173" t="str">
        <f>'Crisis Indicator Data'!D107</f>
        <v>Russia</v>
      </c>
      <c r="E110" s="173" t="str">
        <f>'Crisis Indicator Data'!E107</f>
        <v>RUS</v>
      </c>
      <c r="F110" s="182">
        <f>IF('Crisis Indicator Data'!Q107="x","x",('Crisis Indicator Data'!Q107/1000000))</f>
        <v>143.82599999999999</v>
      </c>
      <c r="G110" s="182">
        <f>IF('Crisis Indicator Data'!R107="x","x",('Crisis Indicator Data'!R107/1000000))</f>
        <v>0</v>
      </c>
      <c r="H110" s="182">
        <f>IF('Crisis Indicator Data'!S107="x","x",('Crisis Indicator Data'!S107/1000000))</f>
        <v>1.224</v>
      </c>
      <c r="I110" s="182">
        <f>IF('Crisis Indicator Data'!T107="x","x",('Crisis Indicator Data'!T107/1000000))</f>
        <v>0</v>
      </c>
      <c r="J110" s="182">
        <f>IF('Crisis Indicator Data'!U107="x","x",('Crisis Indicator Data'!U107/1000000))</f>
        <v>0</v>
      </c>
      <c r="K110" s="168">
        <f t="shared" si="9"/>
        <v>3.5</v>
      </c>
      <c r="L110" s="165">
        <f>IF(F110="x","x",(F110*1000000/VLOOKUP($C110,'Crisis Indicator Data'!$C$3:$H$198,5,FALSE)))</f>
        <v>0.9915615305067218</v>
      </c>
      <c r="M110" s="165">
        <f>IF(G110="x","x",(G110*1000000/VLOOKUP($C110,'Crisis Indicator Data'!$C$3:$H$198,5,FALSE)))</f>
        <v>0</v>
      </c>
      <c r="N110" s="165">
        <f>IF(H110="x","x",(H110*1000000/VLOOKUP($C110,'Crisis Indicator Data'!$C$3:$H$198,5,FALSE)))</f>
        <v>8.4384694932781792E-3</v>
      </c>
      <c r="O110" s="165">
        <f>IF(I110="x","x",(I110*1000000/VLOOKUP($C110,'Crisis Indicator Data'!$C$3:$H$198,5,FALSE)))</f>
        <v>0</v>
      </c>
      <c r="P110" s="165">
        <f>IF(J110="x","x",(J110*1000000/VLOOKUP($C110,'Crisis Indicator Data'!$C$3:$H$198,5,FALSE)))</f>
        <v>0</v>
      </c>
      <c r="Q110" s="147">
        <f t="shared" si="10"/>
        <v>1</v>
      </c>
      <c r="R110" s="147">
        <f t="shared" si="11"/>
        <v>2.25</v>
      </c>
    </row>
    <row r="111" spans="1:18">
      <c r="A111" s="172" t="str">
        <f>'Crisis Indicator Data'!A108</f>
        <v>Burundi and DRC refugees in Rwanda</v>
      </c>
      <c r="B111" s="173" t="str">
        <f>'Crisis Indicator Data'!B108</f>
        <v>International Displacement</v>
      </c>
      <c r="C111" s="173" t="str">
        <f>'Crisis Indicator Data'!C108</f>
        <v>RWA002</v>
      </c>
      <c r="D111" s="173" t="str">
        <f>'Crisis Indicator Data'!D108</f>
        <v>Rwanda</v>
      </c>
      <c r="E111" s="173" t="str">
        <f>'Crisis Indicator Data'!E108</f>
        <v>RWA</v>
      </c>
      <c r="F111" s="182">
        <f>IF('Crisis Indicator Data'!Q108="x","x",('Crisis Indicator Data'!Q108/1000000))</f>
        <v>2.3820000000000001</v>
      </c>
      <c r="G111" s="182">
        <f>IF('Crisis Indicator Data'!R108="x","x",('Crisis Indicator Data'!R108/1000000))</f>
        <v>0</v>
      </c>
      <c r="H111" s="182">
        <f>IF('Crisis Indicator Data'!S108="x","x",('Crisis Indicator Data'!S108/1000000))</f>
        <v>0.13600000000000001</v>
      </c>
      <c r="I111" s="182">
        <f>IF('Crisis Indicator Data'!T108="x","x",('Crisis Indicator Data'!T108/1000000))</f>
        <v>0</v>
      </c>
      <c r="J111" s="182">
        <f>IF('Crisis Indicator Data'!U108="x","x",('Crisis Indicator Data'!U108/1000000))</f>
        <v>0</v>
      </c>
      <c r="K111" s="168">
        <f t="shared" si="9"/>
        <v>1.9</v>
      </c>
      <c r="L111" s="165">
        <f>IF(F111="x","x",(F111*1000000/VLOOKUP($C111,'Crisis Indicator Data'!$C$3:$H$198,5,FALSE)))</f>
        <v>0.94598888006354254</v>
      </c>
      <c r="M111" s="165">
        <f>IF(G111="x","x",(G111*1000000/VLOOKUP($C111,'Crisis Indicator Data'!$C$3:$H$198,5,FALSE)))</f>
        <v>0</v>
      </c>
      <c r="N111" s="165">
        <f>IF(H111="x","x",(H111*1000000/VLOOKUP($C111,'Crisis Indicator Data'!$C$3:$H$198,5,FALSE)))</f>
        <v>5.4011119936457505E-2</v>
      </c>
      <c r="O111" s="165">
        <f>IF(I111="x","x",(I111*1000000/VLOOKUP($C111,'Crisis Indicator Data'!$C$3:$H$198,5,FALSE)))</f>
        <v>0</v>
      </c>
      <c r="P111" s="165">
        <f>IF(J111="x","x",(J111*1000000/VLOOKUP($C111,'Crisis Indicator Data'!$C$3:$H$198,5,FALSE)))</f>
        <v>0</v>
      </c>
      <c r="Q111" s="147">
        <f t="shared" si="10"/>
        <v>3</v>
      </c>
      <c r="R111" s="147">
        <f t="shared" si="11"/>
        <v>2.4500000000000002</v>
      </c>
    </row>
    <row r="112" spans="1:18">
      <c r="A112" s="172" t="str">
        <f>'Crisis Indicator Data'!A109</f>
        <v>Complex crisis in Sudan</v>
      </c>
      <c r="B112" s="173" t="str">
        <f>'Crisis Indicator Data'!B109</f>
        <v>International Displacement,Floods,Conflict/ Violence,Political/economic crisis</v>
      </c>
      <c r="C112" s="173" t="str">
        <f>'Crisis Indicator Data'!C109</f>
        <v>SDN001</v>
      </c>
      <c r="D112" s="173" t="str">
        <f>'Crisis Indicator Data'!D109</f>
        <v>Sudan</v>
      </c>
      <c r="E112" s="173" t="str">
        <f>'Crisis Indicator Data'!E109</f>
        <v>SDN</v>
      </c>
      <c r="F112" s="182">
        <f>IF('Crisis Indicator Data'!Q109="x","x",('Crisis Indicator Data'!Q109/1000000))</f>
        <v>0</v>
      </c>
      <c r="G112" s="182">
        <f>IF('Crisis Indicator Data'!R109="x","x",('Crisis Indicator Data'!R109/1000000))</f>
        <v>17.059000000000001</v>
      </c>
      <c r="H112" s="182">
        <f>IF('Crisis Indicator Data'!S109="x","x",('Crisis Indicator Data'!S109/1000000))</f>
        <v>12.499000000000001</v>
      </c>
      <c r="I112" s="182">
        <f>IF('Crisis Indicator Data'!T109="x","x",('Crisis Indicator Data'!T109/1000000))</f>
        <v>15.619</v>
      </c>
      <c r="J112" s="182">
        <f>IF('Crisis Indicator Data'!U109="x","x",('Crisis Indicator Data'!U109/1000000))</f>
        <v>2.323</v>
      </c>
      <c r="K112" s="168">
        <f t="shared" si="9"/>
        <v>5</v>
      </c>
      <c r="L112" s="165">
        <f>IF(F112="x","x",(F112*1000000/VLOOKUP($C112,'Crisis Indicator Data'!$C$3:$H$198,5,FALSE)))</f>
        <v>0</v>
      </c>
      <c r="M112" s="165">
        <f>IF(G112="x","x",(G112*1000000/VLOOKUP($C112,'Crisis Indicator Data'!$C$3:$H$198,5,FALSE)))</f>
        <v>0.35913684210526314</v>
      </c>
      <c r="N112" s="165">
        <f>IF(H112="x","x",(H112*1000000/VLOOKUP($C112,'Crisis Indicator Data'!$C$3:$H$198,5,FALSE)))</f>
        <v>0.26313684210526317</v>
      </c>
      <c r="O112" s="165">
        <f>IF(I112="x","x",(I112*1000000/VLOOKUP($C112,'Crisis Indicator Data'!$C$3:$H$198,5,FALSE)))</f>
        <v>0.32882105263157896</v>
      </c>
      <c r="P112" s="165">
        <f>IF(J112="x","x",(J112*1000000/VLOOKUP($C112,'Crisis Indicator Data'!$C$3:$H$198,5,FALSE)))</f>
        <v>4.8905263157894736E-2</v>
      </c>
      <c r="Q112" s="147">
        <f t="shared" si="10"/>
        <v>4</v>
      </c>
      <c r="R112" s="147">
        <f t="shared" si="11"/>
        <v>4.5</v>
      </c>
    </row>
    <row r="113" spans="1:18">
      <c r="A113" s="172" t="str">
        <f>'Crisis Indicator Data'!A110</f>
        <v>Refugees in Sudan</v>
      </c>
      <c r="B113" s="173" t="str">
        <f>'Crisis Indicator Data'!B110</f>
        <v>International Displacement</v>
      </c>
      <c r="C113" s="173" t="str">
        <f>'Crisis Indicator Data'!C110</f>
        <v>SDN005</v>
      </c>
      <c r="D113" s="173" t="str">
        <f>'Crisis Indicator Data'!D110</f>
        <v>Sudan</v>
      </c>
      <c r="E113" s="173" t="str">
        <f>'Crisis Indicator Data'!E110</f>
        <v>SDN</v>
      </c>
      <c r="F113" s="182">
        <f>IF('Crisis Indicator Data'!Q110="x","x",('Crisis Indicator Data'!Q110/1000000))</f>
        <v>40.279000000000003</v>
      </c>
      <c r="G113" s="182">
        <f>IF('Crisis Indicator Data'!R110="x","x",('Crisis Indicator Data'!R110/1000000))</f>
        <v>6.383</v>
      </c>
      <c r="H113" s="182">
        <f>IF('Crisis Indicator Data'!S110="x","x",('Crisis Indicator Data'!S110/1000000))</f>
        <v>0.83799999999999997</v>
      </c>
      <c r="I113" s="182" t="str">
        <f>IF('Crisis Indicator Data'!T110="x","x",('Crisis Indicator Data'!T110/1000000))</f>
        <v>x</v>
      </c>
      <c r="J113" s="182" t="str">
        <f>IF('Crisis Indicator Data'!U110="x","x",('Crisis Indicator Data'!U110/1000000))</f>
        <v>x</v>
      </c>
      <c r="K113" s="168">
        <f t="shared" si="9"/>
        <v>3.2</v>
      </c>
      <c r="L113" s="165">
        <f>IF(F113="x","x",(F113*1000000/VLOOKUP($C113,'Crisis Indicator Data'!$C$3:$H$198,5,FALSE)))</f>
        <v>0.84797894736842105</v>
      </c>
      <c r="M113" s="165">
        <f>IF(G113="x","x",(G113*1000000/VLOOKUP($C113,'Crisis Indicator Data'!$C$3:$H$198,5,FALSE)))</f>
        <v>0.13437894736842104</v>
      </c>
      <c r="N113" s="165">
        <f>IF(H113="x","x",(H113*1000000/VLOOKUP($C113,'Crisis Indicator Data'!$C$3:$H$198,5,FALSE)))</f>
        <v>1.7642105263157896E-2</v>
      </c>
      <c r="O113" s="165" t="str">
        <f>IF(I113="x","x",(I113*1000000/VLOOKUP($C113,'Crisis Indicator Data'!$C$3:$H$198,5,FALSE)))</f>
        <v>x</v>
      </c>
      <c r="P113" s="165" t="str">
        <f>IF(J113="x","x",(J113*1000000/VLOOKUP($C113,'Crisis Indicator Data'!$C$3:$H$198,5,FALSE)))</f>
        <v>x</v>
      </c>
      <c r="Q113" s="147">
        <f t="shared" si="10"/>
        <v>2</v>
      </c>
      <c r="R113" s="147">
        <f t="shared" si="11"/>
        <v>2.6</v>
      </c>
    </row>
    <row r="114" spans="1:18">
      <c r="A114" s="172" t="str">
        <f>'Crisis Indicator Data'!A111</f>
        <v>Food security crisis in Senegal</v>
      </c>
      <c r="B114" s="173" t="str">
        <f>'Crisis Indicator Data'!B111</f>
        <v>Floods,Drought/drier conditions</v>
      </c>
      <c r="C114" s="173" t="str">
        <f>'Crisis Indicator Data'!C111</f>
        <v>SEN002</v>
      </c>
      <c r="D114" s="173" t="str">
        <f>'Crisis Indicator Data'!D111</f>
        <v>Senegal</v>
      </c>
      <c r="E114" s="173" t="str">
        <f>'Crisis Indicator Data'!E111</f>
        <v>SEN</v>
      </c>
      <c r="F114" s="182">
        <f>IF('Crisis Indicator Data'!Q111="x","x",('Crisis Indicator Data'!Q111/1000000))</f>
        <v>14.853</v>
      </c>
      <c r="G114" s="182">
        <f>IF('Crisis Indicator Data'!R111="x","x",('Crisis Indicator Data'!R111/1000000))</f>
        <v>3.33</v>
      </c>
      <c r="H114" s="182">
        <f>IF('Crisis Indicator Data'!S111="x","x",('Crisis Indicator Data'!S111/1000000))</f>
        <v>0.83399999999999996</v>
      </c>
      <c r="I114" s="182">
        <f>IF('Crisis Indicator Data'!T111="x","x",('Crisis Indicator Data'!T111/1000000))</f>
        <v>5.8000000000000003E-2</v>
      </c>
      <c r="J114" s="182">
        <f>IF('Crisis Indicator Data'!U111="x","x",('Crisis Indicator Data'!U111/1000000))</f>
        <v>0</v>
      </c>
      <c r="K114" s="168">
        <f t="shared" si="9"/>
        <v>3.3</v>
      </c>
      <c r="L114" s="165">
        <f>IF(F114="x","x",(F114*1000000/VLOOKUP($C114,'Crisis Indicator Data'!$C$3:$H$198,5,FALSE)))</f>
        <v>0.77862235269448521</v>
      </c>
      <c r="M114" s="165">
        <f>IF(G114="x","x",(G114*1000000/VLOOKUP($C114,'Crisis Indicator Data'!$C$3:$H$198,5,FALSE)))</f>
        <v>0.17456489830153071</v>
      </c>
      <c r="N114" s="165">
        <f>IF(H114="x","x",(H114*1000000/VLOOKUP($C114,'Crisis Indicator Data'!$C$3:$H$198,5,FALSE)))</f>
        <v>4.3719857412455439E-2</v>
      </c>
      <c r="O114" s="165">
        <f>IF(I114="x","x",(I114*1000000/VLOOKUP($C114,'Crisis Indicator Data'!$C$3:$H$198,5,FALSE)))</f>
        <v>3.0404697001467813E-3</v>
      </c>
      <c r="P114" s="165">
        <f>IF(J114="x","x",(J114*1000000/VLOOKUP($C114,'Crisis Indicator Data'!$C$3:$H$198,5,FALSE)))</f>
        <v>0</v>
      </c>
      <c r="Q114" s="147">
        <f t="shared" si="10"/>
        <v>2</v>
      </c>
      <c r="R114" s="147">
        <f t="shared" si="11"/>
        <v>2.65</v>
      </c>
    </row>
    <row r="115" spans="1:18">
      <c r="A115" s="172" t="str">
        <f>'Crisis Indicator Data'!A112</f>
        <v>Complex crisis in El Salvador</v>
      </c>
      <c r="B115" s="173" t="str">
        <f>'Crisis Indicator Data'!B112</f>
        <v>International Displacement,Floods,Drought/drier conditions</v>
      </c>
      <c r="C115" s="173" t="str">
        <f>'Crisis Indicator Data'!C112</f>
        <v>SLV001</v>
      </c>
      <c r="D115" s="173" t="str">
        <f>'Crisis Indicator Data'!D112</f>
        <v>El Salvador</v>
      </c>
      <c r="E115" s="173" t="str">
        <f>'Crisis Indicator Data'!E112</f>
        <v>SLV</v>
      </c>
      <c r="F115" s="182">
        <f>IF('Crisis Indicator Data'!Q112="x","x",('Crisis Indicator Data'!Q112/1000000))</f>
        <v>0.71599999999999997</v>
      </c>
      <c r="G115" s="182">
        <f>IF('Crisis Indicator Data'!R112="x","x",('Crisis Indicator Data'!R112/1000000))</f>
        <v>4.8650000000000002</v>
      </c>
      <c r="H115" s="182">
        <f>IF('Crisis Indicator Data'!S112="x","x",('Crisis Indicator Data'!S112/1000000))</f>
        <v>0.81899999999999995</v>
      </c>
      <c r="I115" s="182">
        <f>IF('Crisis Indicator Data'!T112="x","x",('Crisis Indicator Data'!T112/1000000))</f>
        <v>0</v>
      </c>
      <c r="J115" s="182">
        <f>IF('Crisis Indicator Data'!U112="x","x",('Crisis Indicator Data'!U112/1000000))</f>
        <v>0</v>
      </c>
      <c r="K115" s="168">
        <f t="shared" si="9"/>
        <v>3.2</v>
      </c>
      <c r="L115" s="165">
        <f>IF(F115="x","x",(F115*1000000/VLOOKUP($C115,'Crisis Indicator Data'!$C$3:$H$198,5,FALSE)))</f>
        <v>0.111875</v>
      </c>
      <c r="M115" s="165">
        <f>IF(G115="x","x",(G115*1000000/VLOOKUP($C115,'Crisis Indicator Data'!$C$3:$H$198,5,FALSE)))</f>
        <v>0.76015624999999998</v>
      </c>
      <c r="N115" s="165">
        <f>IF(H115="x","x",(H115*1000000/VLOOKUP($C115,'Crisis Indicator Data'!$C$3:$H$198,5,FALSE)))</f>
        <v>0.12796874999999999</v>
      </c>
      <c r="O115" s="165">
        <f>IF(I115="x","x",(I115*1000000/VLOOKUP($C115,'Crisis Indicator Data'!$C$3:$H$198,5,FALSE)))</f>
        <v>0</v>
      </c>
      <c r="P115" s="165">
        <f>IF(J115="x","x",(J115*1000000/VLOOKUP($C115,'Crisis Indicator Data'!$C$3:$H$198,5,FALSE)))</f>
        <v>0</v>
      </c>
      <c r="Q115" s="147">
        <f t="shared" si="10"/>
        <v>3</v>
      </c>
      <c r="R115" s="147">
        <f t="shared" si="11"/>
        <v>3.1</v>
      </c>
    </row>
    <row r="116" spans="1:18">
      <c r="A116" s="172" t="str">
        <f>'Crisis Indicator Data'!A113</f>
        <v>Complex crisis in Somalia</v>
      </c>
      <c r="B116" s="173" t="str">
        <f>'Crisis Indicator Data'!B113</f>
        <v>Conflict/ Violence,International Displacement,Floods,Drought/drier conditions</v>
      </c>
      <c r="C116" s="173" t="str">
        <f>'Crisis Indicator Data'!C113</f>
        <v>SOM001</v>
      </c>
      <c r="D116" s="173" t="str">
        <f>'Crisis Indicator Data'!D113</f>
        <v>Somalia</v>
      </c>
      <c r="E116" s="173" t="str">
        <f>'Crisis Indicator Data'!E113</f>
        <v>SOM</v>
      </c>
      <c r="F116" s="182">
        <f>IF('Crisis Indicator Data'!Q113="x","x",('Crisis Indicator Data'!Q113/1000000))</f>
        <v>10.199999999999999</v>
      </c>
      <c r="G116" s="182">
        <f>IF('Crisis Indicator Data'!R113="x","x",('Crisis Indicator Data'!R113/1000000))</f>
        <v>3.1</v>
      </c>
      <c r="H116" s="182">
        <f>IF('Crisis Indicator Data'!S113="x","x",('Crisis Indicator Data'!S113/1000000))</f>
        <v>2.88</v>
      </c>
      <c r="I116" s="182">
        <f>IF('Crisis Indicator Data'!T113="x","x",('Crisis Indicator Data'!T113/1000000))</f>
        <v>3.1</v>
      </c>
      <c r="J116" s="182">
        <f>IF('Crisis Indicator Data'!U113="x","x",('Crisis Indicator Data'!U113/1000000))</f>
        <v>0</v>
      </c>
      <c r="K116" s="168">
        <f t="shared" si="9"/>
        <v>4.5999999999999996</v>
      </c>
      <c r="L116" s="165">
        <f>IF(F116="x","x",(F116*1000000/VLOOKUP($C116,'Crisis Indicator Data'!$C$3:$H$198,5,FALSE)))</f>
        <v>0.52904564315352698</v>
      </c>
      <c r="M116" s="165">
        <f>IF(G116="x","x",(G116*1000000/VLOOKUP($C116,'Crisis Indicator Data'!$C$3:$H$198,5,FALSE)))</f>
        <v>0.1607883817427386</v>
      </c>
      <c r="N116" s="165">
        <f>IF(H116="x","x",(H116*1000000/VLOOKUP($C116,'Crisis Indicator Data'!$C$3:$H$198,5,FALSE)))</f>
        <v>0.14937759336099585</v>
      </c>
      <c r="O116" s="165">
        <f>IF(I116="x","x",(I116*1000000/VLOOKUP($C116,'Crisis Indicator Data'!$C$3:$H$198,5,FALSE)))</f>
        <v>0.1607883817427386</v>
      </c>
      <c r="P116" s="165">
        <f>IF(J116="x","x",(J116*1000000/VLOOKUP($C116,'Crisis Indicator Data'!$C$3:$H$198,5,FALSE)))</f>
        <v>0</v>
      </c>
      <c r="Q116" s="147">
        <f t="shared" si="10"/>
        <v>4</v>
      </c>
      <c r="R116" s="147">
        <f t="shared" si="11"/>
        <v>4.3</v>
      </c>
    </row>
    <row r="117" spans="1:18">
      <c r="A117" s="172" t="str">
        <f>'Crisis Indicator Data'!A114</f>
        <v>Mixed Migration Flows in Somalia</v>
      </c>
      <c r="B117" s="173" t="str">
        <f>'Crisis Indicator Data'!B114</f>
        <v>International Displacement</v>
      </c>
      <c r="C117" s="173" t="str">
        <f>'Crisis Indicator Data'!C114</f>
        <v>SOM002</v>
      </c>
      <c r="D117" s="173" t="str">
        <f>'Crisis Indicator Data'!D114</f>
        <v>Somalia</v>
      </c>
      <c r="E117" s="173" t="str">
        <f>'Crisis Indicator Data'!E114</f>
        <v>SOM</v>
      </c>
      <c r="F117" s="182">
        <f>IF('Crisis Indicator Data'!Q114="x","x",('Crisis Indicator Data'!Q114/1000000))</f>
        <v>2.6509999999999998</v>
      </c>
      <c r="G117" s="182">
        <f>IF('Crisis Indicator Data'!R114="x","x",('Crisis Indicator Data'!R114/1000000))</f>
        <v>0</v>
      </c>
      <c r="H117" s="182">
        <f>IF('Crisis Indicator Data'!S114="x","x",('Crisis Indicator Data'!S114/1000000))</f>
        <v>4.2999999999999997E-2</v>
      </c>
      <c r="I117" s="182" t="str">
        <f>IF('Crisis Indicator Data'!T114="x","x",('Crisis Indicator Data'!T114/1000000))</f>
        <v>x</v>
      </c>
      <c r="J117" s="182" t="str">
        <f>IF('Crisis Indicator Data'!U114="x","x",('Crisis Indicator Data'!U114/1000000))</f>
        <v>x</v>
      </c>
      <c r="K117" s="168">
        <f t="shared" si="9"/>
        <v>1.1000000000000001</v>
      </c>
      <c r="L117" s="165">
        <f>IF(F117="x","x",(F117*1000000/VLOOKUP($C117,'Crisis Indicator Data'!$C$3:$H$198,5,FALSE)))</f>
        <v>0.98403860430586487</v>
      </c>
      <c r="M117" s="165">
        <f>IF(G117="x","x",(G117*1000000/VLOOKUP($C117,'Crisis Indicator Data'!$C$3:$H$198,5,FALSE)))</f>
        <v>0</v>
      </c>
      <c r="N117" s="165">
        <f>IF(H117="x","x",(H117*1000000/VLOOKUP($C117,'Crisis Indicator Data'!$C$3:$H$198,5,FALSE)))</f>
        <v>1.5961395694135114E-2</v>
      </c>
      <c r="O117" s="165" t="str">
        <f>IF(I117="x","x",(I117*1000000/VLOOKUP($C117,'Crisis Indicator Data'!$C$3:$H$198,5,FALSE)))</f>
        <v>x</v>
      </c>
      <c r="P117" s="165" t="str">
        <f>IF(J117="x","x",(J117*1000000/VLOOKUP($C117,'Crisis Indicator Data'!$C$3:$H$198,5,FALSE)))</f>
        <v>x</v>
      </c>
      <c r="Q117" s="147">
        <f t="shared" si="10"/>
        <v>1</v>
      </c>
      <c r="R117" s="147">
        <f t="shared" si="11"/>
        <v>1.05</v>
      </c>
    </row>
    <row r="118" spans="1:18">
      <c r="A118" s="172" t="str">
        <f>'Crisis Indicator Data'!A115</f>
        <v>Complex crisis in South Sudan</v>
      </c>
      <c r="B118" s="173" t="str">
        <f>'Crisis Indicator Data'!B115</f>
        <v>Conflict/ Violence,Floods,International Displacement</v>
      </c>
      <c r="C118" s="173" t="str">
        <f>'Crisis Indicator Data'!C115</f>
        <v>SSD001</v>
      </c>
      <c r="D118" s="173" t="str">
        <f>'Crisis Indicator Data'!D115</f>
        <v>South Sudan</v>
      </c>
      <c r="E118" s="173" t="str">
        <f>'Crisis Indicator Data'!E115</f>
        <v>SSD</v>
      </c>
      <c r="F118" s="182">
        <f>IF('Crisis Indicator Data'!Q115="x","x",('Crisis Indicator Data'!Q115/1000000))</f>
        <v>2.11</v>
      </c>
      <c r="G118" s="182">
        <f>IF('Crisis Indicator Data'!R115="x","x",('Crisis Indicator Data'!R115/1000000))</f>
        <v>2.68</v>
      </c>
      <c r="H118" s="182">
        <f>IF('Crisis Indicator Data'!S115="x","x",('Crisis Indicator Data'!S115/1000000))</f>
        <v>5.09</v>
      </c>
      <c r="I118" s="182">
        <f>IF('Crisis Indicator Data'!T115="x","x",('Crisis Indicator Data'!T115/1000000))</f>
        <v>3.52</v>
      </c>
      <c r="J118" s="182">
        <f>IF('Crisis Indicator Data'!U115="x","x",('Crisis Indicator Data'!U115/1000000))</f>
        <v>0</v>
      </c>
      <c r="K118" s="168">
        <f t="shared" si="9"/>
        <v>4.9000000000000004</v>
      </c>
      <c r="L118" s="165">
        <f>IF(F118="x","x",(F118*1000000/VLOOKUP($C118,'Crisis Indicator Data'!$C$3:$H$198,5,FALSE)))</f>
        <v>0.15746268656716417</v>
      </c>
      <c r="M118" s="165">
        <f>IF(G118="x","x",(G118*1000000/VLOOKUP($C118,'Crisis Indicator Data'!$C$3:$H$198,5,FALSE)))</f>
        <v>0.2</v>
      </c>
      <c r="N118" s="165">
        <f>IF(H118="x","x",(H118*1000000/VLOOKUP($C118,'Crisis Indicator Data'!$C$3:$H$198,5,FALSE)))</f>
        <v>0.37985074626865672</v>
      </c>
      <c r="O118" s="165">
        <f>IF(I118="x","x",(I118*1000000/VLOOKUP($C118,'Crisis Indicator Data'!$C$3:$H$198,5,FALSE)))</f>
        <v>0.2626865671641791</v>
      </c>
      <c r="P118" s="165">
        <f>IF(J118="x","x",(J118*1000000/VLOOKUP($C118,'Crisis Indicator Data'!$C$3:$H$198,5,FALSE)))</f>
        <v>0</v>
      </c>
      <c r="Q118" s="147">
        <f t="shared" si="10"/>
        <v>4</v>
      </c>
      <c r="R118" s="147">
        <f t="shared" si="11"/>
        <v>4.45</v>
      </c>
    </row>
    <row r="119" spans="1:18">
      <c r="A119" s="172" t="str">
        <f>'Crisis Indicator Data'!A116</f>
        <v>Displacement from Russia-Ukraine conflict in Slovakia</v>
      </c>
      <c r="B119" s="173" t="str">
        <f>'Crisis Indicator Data'!B116</f>
        <v>International Displacement</v>
      </c>
      <c r="C119" s="173" t="str">
        <f>'Crisis Indicator Data'!C116</f>
        <v>SVK002</v>
      </c>
      <c r="D119" s="173" t="str">
        <f>'Crisis Indicator Data'!D116</f>
        <v>Slovakia</v>
      </c>
      <c r="E119" s="173" t="str">
        <f>'Crisis Indicator Data'!E116</f>
        <v>SVK</v>
      </c>
      <c r="F119" s="182">
        <f>IF('Crisis Indicator Data'!Q116="x","x",('Crisis Indicator Data'!Q116/1000000))</f>
        <v>5.4269999999999996</v>
      </c>
      <c r="G119" s="182">
        <f>IF('Crisis Indicator Data'!R116="x","x",('Crisis Indicator Data'!R116/1000000))</f>
        <v>0</v>
      </c>
      <c r="H119" s="182">
        <f>IF('Crisis Indicator Data'!S116="x","x",('Crisis Indicator Data'!S116/1000000))</f>
        <v>0.13300000000000001</v>
      </c>
      <c r="I119" s="182">
        <f>IF('Crisis Indicator Data'!T116="x","x",('Crisis Indicator Data'!T116/1000000))</f>
        <v>0</v>
      </c>
      <c r="J119" s="182">
        <f>IF('Crisis Indicator Data'!U116="x","x",('Crisis Indicator Data'!U116/1000000))</f>
        <v>0</v>
      </c>
      <c r="K119" s="168">
        <f t="shared" si="9"/>
        <v>1.9</v>
      </c>
      <c r="L119" s="165">
        <f>IF(F119="x","x",(F119*1000000/VLOOKUP($C119,'Crisis Indicator Data'!$C$3:$H$198,5,FALSE)))</f>
        <v>0.9760791366906475</v>
      </c>
      <c r="M119" s="165">
        <f>IF(G119="x","x",(G119*1000000/VLOOKUP($C119,'Crisis Indicator Data'!$C$3:$H$198,5,FALSE)))</f>
        <v>0</v>
      </c>
      <c r="N119" s="165">
        <f>IF(H119="x","x",(H119*1000000/VLOOKUP($C119,'Crisis Indicator Data'!$C$3:$H$198,5,FALSE)))</f>
        <v>2.3920863309352516E-2</v>
      </c>
      <c r="O119" s="165">
        <f>IF(I119="x","x",(I119*1000000/VLOOKUP($C119,'Crisis Indicator Data'!$C$3:$H$198,5,FALSE)))</f>
        <v>0</v>
      </c>
      <c r="P119" s="165">
        <f>IF(J119="x","x",(J119*1000000/VLOOKUP($C119,'Crisis Indicator Data'!$C$3:$H$198,5,FALSE)))</f>
        <v>0</v>
      </c>
      <c r="Q119" s="147">
        <f t="shared" si="10"/>
        <v>1</v>
      </c>
      <c r="R119" s="147">
        <f t="shared" si="11"/>
        <v>1.45</v>
      </c>
    </row>
    <row r="120" spans="1:18">
      <c r="A120" s="172" t="str">
        <f>'Crisis Indicator Data'!A117</f>
        <v>Food Security Crisis in Eswatini</v>
      </c>
      <c r="B120" s="173" t="str">
        <f>'Crisis Indicator Data'!B117</f>
        <v>Drought/drier conditions</v>
      </c>
      <c r="C120" s="173" t="str">
        <f>'Crisis Indicator Data'!C117</f>
        <v>SWZ001</v>
      </c>
      <c r="D120" s="173" t="str">
        <f>'Crisis Indicator Data'!D117</f>
        <v>Eswatini</v>
      </c>
      <c r="E120" s="173" t="str">
        <f>'Crisis Indicator Data'!E117</f>
        <v>SWZ</v>
      </c>
      <c r="F120" s="182">
        <f>IF('Crisis Indicator Data'!Q117="x","x",('Crisis Indicator Data'!Q117/1000000))</f>
        <v>0.441</v>
      </c>
      <c r="G120" s="182">
        <f>IF('Crisis Indicator Data'!R117="x","x",('Crisis Indicator Data'!R117/1000000))</f>
        <v>0.46</v>
      </c>
      <c r="H120" s="182">
        <f>IF('Crisis Indicator Data'!S117="x","x",('Crisis Indicator Data'!S117/1000000))</f>
        <v>0.27</v>
      </c>
      <c r="I120" s="182">
        <f>IF('Crisis Indicator Data'!T117="x","x",('Crisis Indicator Data'!T117/1000000))</f>
        <v>3.4000000000000002E-2</v>
      </c>
      <c r="J120" s="182">
        <f>IF('Crisis Indicator Data'!U117="x","x",('Crisis Indicator Data'!U117/1000000))</f>
        <v>0</v>
      </c>
      <c r="K120" s="168">
        <f t="shared" si="9"/>
        <v>2.5</v>
      </c>
      <c r="L120" s="165">
        <f>IF(F120="x","x",(F120*1000000/VLOOKUP($C120,'Crisis Indicator Data'!$C$3:$H$198,5,FALSE)))</f>
        <v>0.36597510373443981</v>
      </c>
      <c r="M120" s="165">
        <f>IF(G120="x","x",(G120*1000000/VLOOKUP($C120,'Crisis Indicator Data'!$C$3:$H$198,5,FALSE)))</f>
        <v>0.38174273858921159</v>
      </c>
      <c r="N120" s="165">
        <f>IF(H120="x","x",(H120*1000000/VLOOKUP($C120,'Crisis Indicator Data'!$C$3:$H$198,5,FALSE)))</f>
        <v>0.22406639004149378</v>
      </c>
      <c r="O120" s="165">
        <f>IF(I120="x","x",(I120*1000000/VLOOKUP($C120,'Crisis Indicator Data'!$C$3:$H$198,5,FALSE)))</f>
        <v>2.8215767634854772E-2</v>
      </c>
      <c r="P120" s="165">
        <f>IF(J120="x","x",(J120*1000000/VLOOKUP($C120,'Crisis Indicator Data'!$C$3:$H$198,5,FALSE)))</f>
        <v>0</v>
      </c>
      <c r="Q120" s="147">
        <f t="shared" si="10"/>
        <v>3</v>
      </c>
      <c r="R120" s="147">
        <f t="shared" si="11"/>
        <v>2.75</v>
      </c>
    </row>
    <row r="121" spans="1:18">
      <c r="A121" s="172" t="str">
        <f>'Crisis Indicator Data'!A118</f>
        <v>Socioeconomic and Conflict Crisis in Syria</v>
      </c>
      <c r="B121" s="173" t="str">
        <f>'Crisis Indicator Data'!B118</f>
        <v>Conflict/ Violence,International Displacement,Political/economic crisis</v>
      </c>
      <c r="C121" s="173" t="str">
        <f>'Crisis Indicator Data'!C118</f>
        <v>SYR003</v>
      </c>
      <c r="D121" s="173" t="str">
        <f>'Crisis Indicator Data'!D118</f>
        <v>Syria</v>
      </c>
      <c r="E121" s="173" t="str">
        <f>'Crisis Indicator Data'!E118</f>
        <v>SYR</v>
      </c>
      <c r="F121" s="182">
        <f>IF('Crisis Indicator Data'!Q118="x","x",('Crisis Indicator Data'!Q118/1000000))</f>
        <v>0</v>
      </c>
      <c r="G121" s="182">
        <f>IF('Crisis Indicator Data'!R118="x","x",('Crisis Indicator Data'!R118/1000000))</f>
        <v>8.8949999999999996</v>
      </c>
      <c r="H121" s="182">
        <f>IF('Crisis Indicator Data'!S118="x","x",('Crisis Indicator Data'!S118/1000000))</f>
        <v>8.1920000000000002</v>
      </c>
      <c r="I121" s="182">
        <f>IF('Crisis Indicator Data'!T118="x","x",('Crisis Indicator Data'!T118/1000000))</f>
        <v>8.3260000000000005</v>
      </c>
      <c r="J121" s="182">
        <f>IF('Crisis Indicator Data'!U118="x","x",('Crisis Indicator Data'!U118/1000000))</f>
        <v>0</v>
      </c>
      <c r="K121" s="168">
        <f t="shared" si="9"/>
        <v>5</v>
      </c>
      <c r="L121" s="165">
        <f>IF(F121="x","x",(F121*1000000/VLOOKUP($C121,'Crisis Indicator Data'!$C$3:$H$198,5,FALSE)))</f>
        <v>0</v>
      </c>
      <c r="M121" s="165">
        <f>IF(G121="x","x",(G121*1000000/VLOOKUP($C121,'Crisis Indicator Data'!$C$3:$H$198,5,FALSE)))</f>
        <v>0.3500177074725534</v>
      </c>
      <c r="N121" s="165">
        <f>IF(H121="x","x",(H121*1000000/VLOOKUP($C121,'Crisis Indicator Data'!$C$3:$H$198,5,FALSE)))</f>
        <v>0.32235470035021446</v>
      </c>
      <c r="O121" s="165">
        <f>IF(I121="x","x",(I121*1000000/VLOOKUP($C121,'Crisis Indicator Data'!$C$3:$H$198,5,FALSE)))</f>
        <v>0.32762759217723214</v>
      </c>
      <c r="P121" s="165">
        <f>IF(J121="x","x",(J121*1000000/VLOOKUP($C121,'Crisis Indicator Data'!$C$3:$H$198,5,FALSE)))</f>
        <v>0</v>
      </c>
      <c r="Q121" s="147">
        <f t="shared" si="10"/>
        <v>4</v>
      </c>
      <c r="R121" s="147">
        <f t="shared" si="11"/>
        <v>4.5</v>
      </c>
    </row>
    <row r="122" spans="1:18">
      <c r="A122" s="172" t="str">
        <f>'Crisis Indicator Data'!A119</f>
        <v>Complex crisis in Chad</v>
      </c>
      <c r="B122" s="173" t="str">
        <f>'Crisis Indicator Data'!B119</f>
        <v>Conflict/ Violence,International Displacement</v>
      </c>
      <c r="C122" s="173" t="str">
        <f>'Crisis Indicator Data'!C119</f>
        <v>TCD001</v>
      </c>
      <c r="D122" s="173" t="str">
        <f>'Crisis Indicator Data'!D119</f>
        <v>Chad</v>
      </c>
      <c r="E122" s="173" t="str">
        <f>'Crisis Indicator Data'!E119</f>
        <v>TCD</v>
      </c>
      <c r="F122" s="182">
        <f>IF('Crisis Indicator Data'!Q119="x","x",('Crisis Indicator Data'!Q119/1000000))</f>
        <v>0</v>
      </c>
      <c r="G122" s="182">
        <f>IF('Crisis Indicator Data'!R119="x","x",('Crisis Indicator Data'!R119/1000000))</f>
        <v>15.398</v>
      </c>
      <c r="H122" s="182">
        <f>IF('Crisis Indicator Data'!S119="x","x",('Crisis Indicator Data'!S119/1000000))</f>
        <v>4.8559999999999999</v>
      </c>
      <c r="I122" s="182">
        <f>IF('Crisis Indicator Data'!T119="x","x",('Crisis Indicator Data'!T119/1000000))</f>
        <v>0.61499999999999999</v>
      </c>
      <c r="J122" s="182">
        <f>IF('Crisis Indicator Data'!U119="x","x",('Crisis Indicator Data'!U119/1000000))</f>
        <v>0</v>
      </c>
      <c r="K122" s="168">
        <f t="shared" si="9"/>
        <v>4.5999999999999996</v>
      </c>
      <c r="L122" s="165">
        <f>IF(F122="x","x",(F122*1000000/VLOOKUP($C122,'Crisis Indicator Data'!$C$3:$H$198,5,FALSE)))</f>
        <v>0</v>
      </c>
      <c r="M122" s="165">
        <f>IF(G122="x","x",(G122*1000000/VLOOKUP($C122,'Crisis Indicator Data'!$C$3:$H$198,5,FALSE)))</f>
        <v>0.7378408165221142</v>
      </c>
      <c r="N122" s="165">
        <f>IF(H122="x","x",(H122*1000000/VLOOKUP($C122,'Crisis Indicator Data'!$C$3:$H$198,5,FALSE)))</f>
        <v>0.23268963534429057</v>
      </c>
      <c r="O122" s="165">
        <f>IF(I122="x","x",(I122*1000000/VLOOKUP($C122,'Crisis Indicator Data'!$C$3:$H$198,5,FALSE)))</f>
        <v>2.9469548133595286E-2</v>
      </c>
      <c r="P122" s="165">
        <f>IF(J122="x","x",(J122*1000000/VLOOKUP($C122,'Crisis Indicator Data'!$C$3:$H$198,5,FALSE)))</f>
        <v>0</v>
      </c>
      <c r="Q122" s="147">
        <f t="shared" si="10"/>
        <v>3</v>
      </c>
      <c r="R122" s="147">
        <f t="shared" si="11"/>
        <v>3.8</v>
      </c>
    </row>
    <row r="123" spans="1:18">
      <c r="A123" s="172" t="str">
        <f>'Crisis Indicator Data'!A120</f>
        <v>Lake Chad basin crisis</v>
      </c>
      <c r="B123" s="173" t="str">
        <f>'Crisis Indicator Data'!B120</f>
        <v>Conflict/ Violence</v>
      </c>
      <c r="C123" s="173" t="str">
        <f>'Crisis Indicator Data'!C120</f>
        <v>TCD003</v>
      </c>
      <c r="D123" s="173" t="str">
        <f>'Crisis Indicator Data'!D120</f>
        <v>Chad</v>
      </c>
      <c r="E123" s="173" t="str">
        <f>'Crisis Indicator Data'!E120</f>
        <v>TCD</v>
      </c>
      <c r="F123" s="182">
        <f>IF('Crisis Indicator Data'!Q120="x","x",('Crisis Indicator Data'!Q120/1000000))</f>
        <v>0</v>
      </c>
      <c r="G123" s="182">
        <f>IF('Crisis Indicator Data'!R120="x","x",('Crisis Indicator Data'!R120/1000000))</f>
        <v>0.108</v>
      </c>
      <c r="H123" s="182">
        <f>IF('Crisis Indicator Data'!S120="x","x",('Crisis Indicator Data'!S120/1000000))</f>
        <v>9.6000000000000002E-2</v>
      </c>
      <c r="I123" s="182">
        <f>IF('Crisis Indicator Data'!T120="x","x",('Crisis Indicator Data'!T120/1000000))</f>
        <v>0.55200000000000005</v>
      </c>
      <c r="J123" s="182">
        <f>IF('Crisis Indicator Data'!U120="x","x",('Crisis Indicator Data'!U120/1000000))</f>
        <v>0</v>
      </c>
      <c r="K123" s="168">
        <f t="shared" si="9"/>
        <v>3</v>
      </c>
      <c r="L123" s="165">
        <f>IF(F123="x","x",(F123*1000000/VLOOKUP($C123,'Crisis Indicator Data'!$C$3:$H$198,5,FALSE)))</f>
        <v>0</v>
      </c>
      <c r="M123" s="165">
        <f>IF(G123="x","x",(G123*1000000/VLOOKUP($C123,'Crisis Indicator Data'!$C$3:$H$198,5,FALSE)))</f>
        <v>0.14285714285714285</v>
      </c>
      <c r="N123" s="165">
        <f>IF(H123="x","x",(H123*1000000/VLOOKUP($C123,'Crisis Indicator Data'!$C$3:$H$198,5,FALSE)))</f>
        <v>0.12698412698412698</v>
      </c>
      <c r="O123" s="165">
        <f>IF(I123="x","x",(I123*1000000/VLOOKUP($C123,'Crisis Indicator Data'!$C$3:$H$198,5,FALSE)))</f>
        <v>0.73015873015873012</v>
      </c>
      <c r="P123" s="165">
        <f>IF(J123="x","x",(J123*1000000/VLOOKUP($C123,'Crisis Indicator Data'!$C$3:$H$198,5,FALSE)))</f>
        <v>0</v>
      </c>
      <c r="Q123" s="147">
        <f t="shared" si="10"/>
        <v>4</v>
      </c>
      <c r="R123" s="147">
        <f t="shared" si="11"/>
        <v>3.5</v>
      </c>
    </row>
    <row r="124" spans="1:18">
      <c r="A124" s="172" t="str">
        <f>'Crisis Indicator Data'!A121</f>
        <v>CAR refugees in Chad</v>
      </c>
      <c r="B124" s="173" t="str">
        <f>'Crisis Indicator Data'!B121</f>
        <v>International Displacement</v>
      </c>
      <c r="C124" s="173" t="str">
        <f>'Crisis Indicator Data'!C121</f>
        <v>TCD004</v>
      </c>
      <c r="D124" s="173" t="str">
        <f>'Crisis Indicator Data'!D121</f>
        <v>Chad</v>
      </c>
      <c r="E124" s="173" t="str">
        <f>'Crisis Indicator Data'!E121</f>
        <v>TCD</v>
      </c>
      <c r="F124" s="182">
        <f>IF('Crisis Indicator Data'!Q121="x","x",('Crisis Indicator Data'!Q121/1000000))</f>
        <v>3.9020000000000001</v>
      </c>
      <c r="G124" s="182">
        <f>IF('Crisis Indicator Data'!R121="x","x",('Crisis Indicator Data'!R121/1000000))</f>
        <v>0</v>
      </c>
      <c r="H124" s="182">
        <f>IF('Crisis Indicator Data'!S121="x","x",('Crisis Indicator Data'!S121/1000000))</f>
        <v>0.14099999999999999</v>
      </c>
      <c r="I124" s="182" t="str">
        <f>IF('Crisis Indicator Data'!T121="x","x",('Crisis Indicator Data'!T121/1000000))</f>
        <v>x</v>
      </c>
      <c r="J124" s="182" t="str">
        <f>IF('Crisis Indicator Data'!U121="x","x",('Crisis Indicator Data'!U121/1000000))</f>
        <v>x</v>
      </c>
      <c r="K124" s="168">
        <f t="shared" si="9"/>
        <v>1.9</v>
      </c>
      <c r="L124" s="165">
        <f>IF(F124="x","x",(F124*1000000/VLOOKUP($C124,'Crisis Indicator Data'!$C$3:$H$198,5,FALSE)))</f>
        <v>0.96488625123639959</v>
      </c>
      <c r="M124" s="165">
        <f>IF(G124="x","x",(G124*1000000/VLOOKUP($C124,'Crisis Indicator Data'!$C$3:$H$198,5,FALSE)))</f>
        <v>0</v>
      </c>
      <c r="N124" s="165">
        <f>IF(H124="x","x",(H124*1000000/VLOOKUP($C124,'Crisis Indicator Data'!$C$3:$H$198,5,FALSE)))</f>
        <v>3.4866468842729974E-2</v>
      </c>
      <c r="O124" s="165" t="str">
        <f>IF(I124="x","x",(I124*1000000/VLOOKUP($C124,'Crisis Indicator Data'!$C$3:$H$198,5,FALSE)))</f>
        <v>x</v>
      </c>
      <c r="P124" s="165" t="str">
        <f>IF(J124="x","x",(J124*1000000/VLOOKUP($C124,'Crisis Indicator Data'!$C$3:$H$198,5,FALSE)))</f>
        <v>x</v>
      </c>
      <c r="Q124" s="147">
        <f t="shared" si="10"/>
        <v>1</v>
      </c>
      <c r="R124" s="147">
        <f t="shared" si="11"/>
        <v>1.45</v>
      </c>
    </row>
    <row r="125" spans="1:18">
      <c r="A125" s="172" t="str">
        <f>'Crisis Indicator Data'!A122</f>
        <v>Darfur refugees in Chad</v>
      </c>
      <c r="B125" s="173" t="str">
        <f>'Crisis Indicator Data'!B122</f>
        <v>International Displacement</v>
      </c>
      <c r="C125" s="173" t="str">
        <f>'Crisis Indicator Data'!C122</f>
        <v>TCD005</v>
      </c>
      <c r="D125" s="173" t="str">
        <f>'Crisis Indicator Data'!D122</f>
        <v>Chad</v>
      </c>
      <c r="E125" s="173" t="str">
        <f>'Crisis Indicator Data'!E122</f>
        <v>TCD</v>
      </c>
      <c r="F125" s="182">
        <f>IF('Crisis Indicator Data'!Q122="x","x",('Crisis Indicator Data'!Q122/1000000))</f>
        <v>1.8280000000000001</v>
      </c>
      <c r="G125" s="182">
        <f>IF('Crisis Indicator Data'!R122="x","x",('Crisis Indicator Data'!R122/1000000))</f>
        <v>0</v>
      </c>
      <c r="H125" s="182">
        <f>IF('Crisis Indicator Data'!S122="x","x",('Crisis Indicator Data'!S122/1000000))</f>
        <v>1.1839999999999999</v>
      </c>
      <c r="I125" s="182" t="str">
        <f>IF('Crisis Indicator Data'!T122="x","x",('Crisis Indicator Data'!T122/1000000))</f>
        <v>x</v>
      </c>
      <c r="J125" s="182" t="str">
        <f>IF('Crisis Indicator Data'!U122="x","x",('Crisis Indicator Data'!U122/1000000))</f>
        <v>x</v>
      </c>
      <c r="K125" s="168">
        <f t="shared" si="9"/>
        <v>3.5</v>
      </c>
      <c r="L125" s="165">
        <f>IF(F125="x","x",(F125*1000000/VLOOKUP($C125,'Crisis Indicator Data'!$C$3:$H$198,5,FALSE)))</f>
        <v>0.60690571049136788</v>
      </c>
      <c r="M125" s="165">
        <f>IF(G125="x","x",(G125*1000000/VLOOKUP($C125,'Crisis Indicator Data'!$C$3:$H$198,5,FALSE)))</f>
        <v>0</v>
      </c>
      <c r="N125" s="165">
        <f>IF(H125="x","x",(H125*1000000/VLOOKUP($C125,'Crisis Indicator Data'!$C$3:$H$198,5,FALSE)))</f>
        <v>0.39309428950863212</v>
      </c>
      <c r="O125" s="165" t="str">
        <f>IF(I125="x","x",(I125*1000000/VLOOKUP($C125,'Crisis Indicator Data'!$C$3:$H$198,5,FALSE)))</f>
        <v>x</v>
      </c>
      <c r="P125" s="165" t="str">
        <f>IF(J125="x","x",(J125*1000000/VLOOKUP($C125,'Crisis Indicator Data'!$C$3:$H$198,5,FALSE)))</f>
        <v>x</v>
      </c>
      <c r="Q125" s="147">
        <f t="shared" si="10"/>
        <v>3</v>
      </c>
      <c r="R125" s="147">
        <f t="shared" si="11"/>
        <v>3.25</v>
      </c>
    </row>
    <row r="126" spans="1:18">
      <c r="A126" s="172" t="str">
        <f>'Crisis Indicator Data'!A123</f>
        <v>Conflict in Savanes region</v>
      </c>
      <c r="B126" s="173" t="str">
        <f>'Crisis Indicator Data'!B123</f>
        <v>Conflict/ Violence,International Displacement</v>
      </c>
      <c r="C126" s="173" t="str">
        <f>'Crisis Indicator Data'!C123</f>
        <v>TGO002</v>
      </c>
      <c r="D126" s="173" t="str">
        <f>'Crisis Indicator Data'!D123</f>
        <v>Togo</v>
      </c>
      <c r="E126" s="173" t="str">
        <f>'Crisis Indicator Data'!E123</f>
        <v>TGO</v>
      </c>
      <c r="F126" s="182">
        <f>IF('Crisis Indicator Data'!Q123="x","x",('Crisis Indicator Data'!Q123/1000000))</f>
        <v>1.3260000000000001</v>
      </c>
      <c r="G126" s="182">
        <f>IF('Crisis Indicator Data'!R123="x","x",('Crisis Indicator Data'!R123/1000000))</f>
        <v>0.28000000000000003</v>
      </c>
      <c r="H126" s="182">
        <f>IF('Crisis Indicator Data'!S123="x","x",('Crisis Indicator Data'!S123/1000000))</f>
        <v>0.17499999999999999</v>
      </c>
      <c r="I126" s="182">
        <f>IF('Crisis Indicator Data'!T123="x","x",('Crisis Indicator Data'!T123/1000000))</f>
        <v>0</v>
      </c>
      <c r="J126" s="182">
        <f>IF('Crisis Indicator Data'!U123="x","x",('Crisis Indicator Data'!U123/1000000))</f>
        <v>0</v>
      </c>
      <c r="K126" s="168">
        <f t="shared" si="9"/>
        <v>2.1</v>
      </c>
      <c r="L126" s="165">
        <f>IF(F126="x","x",(F126*1000000/VLOOKUP($C126,'Crisis Indicator Data'!$C$3:$H$198,5,FALSE)))</f>
        <v>0.74452554744525545</v>
      </c>
      <c r="M126" s="165">
        <f>IF(G126="x","x",(G126*1000000/VLOOKUP($C126,'Crisis Indicator Data'!$C$3:$H$198,5,FALSE)))</f>
        <v>0.15721504772599662</v>
      </c>
      <c r="N126" s="165">
        <f>IF(H126="x","x",(H126*1000000/VLOOKUP($C126,'Crisis Indicator Data'!$C$3:$H$198,5,FALSE)))</f>
        <v>9.8259404828747898E-2</v>
      </c>
      <c r="O126" s="165">
        <f>IF(I126="x","x",(I126*1000000/VLOOKUP($C126,'Crisis Indicator Data'!$C$3:$H$198,5,FALSE)))</f>
        <v>0</v>
      </c>
      <c r="P126" s="165">
        <f>IF(J126="x","x",(J126*1000000/VLOOKUP($C126,'Crisis Indicator Data'!$C$3:$H$198,5,FALSE)))</f>
        <v>0</v>
      </c>
      <c r="Q126" s="147">
        <f t="shared" si="10"/>
        <v>3</v>
      </c>
      <c r="R126" s="147">
        <f t="shared" si="11"/>
        <v>2.5499999999999998</v>
      </c>
    </row>
    <row r="127" spans="1:18">
      <c r="A127" s="172" t="str">
        <f>'Crisis Indicator Data'!A124</f>
        <v>Myanmar refugees in Thailand</v>
      </c>
      <c r="B127" s="173" t="str">
        <f>'Crisis Indicator Data'!B124</f>
        <v>Conflict/ Violence</v>
      </c>
      <c r="C127" s="173" t="str">
        <f>'Crisis Indicator Data'!C124</f>
        <v>THA003</v>
      </c>
      <c r="D127" s="173" t="str">
        <f>'Crisis Indicator Data'!D124</f>
        <v>Thailand</v>
      </c>
      <c r="E127" s="173" t="str">
        <f>'Crisis Indicator Data'!E124</f>
        <v>THA</v>
      </c>
      <c r="F127" s="182">
        <f>IF('Crisis Indicator Data'!Q124="x","x",('Crisis Indicator Data'!Q124/1000000))</f>
        <v>0.30299999999999999</v>
      </c>
      <c r="G127" s="182">
        <f>IF('Crisis Indicator Data'!R124="x","x",('Crisis Indicator Data'!R124/1000000))</f>
        <v>0</v>
      </c>
      <c r="H127" s="182">
        <f>IF('Crisis Indicator Data'!S124="x","x",('Crisis Indicator Data'!S124/1000000))</f>
        <v>0.128</v>
      </c>
      <c r="I127" s="182" t="str">
        <f>IF('Crisis Indicator Data'!T124="x","x",('Crisis Indicator Data'!T124/1000000))</f>
        <v>x</v>
      </c>
      <c r="J127" s="182" t="str">
        <f>IF('Crisis Indicator Data'!U124="x","x",('Crisis Indicator Data'!U124/1000000))</f>
        <v>x</v>
      </c>
      <c r="K127" s="168">
        <f t="shared" si="9"/>
        <v>1.8</v>
      </c>
      <c r="L127" s="165">
        <f>IF(F127="x","x",(F127*1000000/VLOOKUP($C127,'Crisis Indicator Data'!$C$3:$H$198,5,FALSE)))</f>
        <v>0.70301624129930396</v>
      </c>
      <c r="M127" s="165">
        <f>IF(G127="x","x",(G127*1000000/VLOOKUP($C127,'Crisis Indicator Data'!$C$3:$H$198,5,FALSE)))</f>
        <v>0</v>
      </c>
      <c r="N127" s="165">
        <f>IF(H127="x","x",(H127*1000000/VLOOKUP($C127,'Crisis Indicator Data'!$C$3:$H$198,5,FALSE)))</f>
        <v>0.29698375870069604</v>
      </c>
      <c r="O127" s="165" t="str">
        <f>IF(I127="x","x",(I127*1000000/VLOOKUP($C127,'Crisis Indicator Data'!$C$3:$H$198,5,FALSE)))</f>
        <v>x</v>
      </c>
      <c r="P127" s="165" t="str">
        <f>IF(J127="x","x",(J127*1000000/VLOOKUP($C127,'Crisis Indicator Data'!$C$3:$H$198,5,FALSE)))</f>
        <v>x</v>
      </c>
      <c r="Q127" s="147">
        <f t="shared" si="10"/>
        <v>3</v>
      </c>
      <c r="R127" s="147">
        <f t="shared" si="11"/>
        <v>2.4</v>
      </c>
    </row>
    <row r="128" spans="1:18">
      <c r="A128" s="172" t="str">
        <f>'Crisis Indicator Data'!A125</f>
        <v>Food Security Crisis in Timor-Leste</v>
      </c>
      <c r="B128" s="173" t="str">
        <f>'Crisis Indicator Data'!B125</f>
        <v>Drought/drier conditions,Floods</v>
      </c>
      <c r="C128" s="173" t="str">
        <f>'Crisis Indicator Data'!C125</f>
        <v>TLS003</v>
      </c>
      <c r="D128" s="173" t="str">
        <f>'Crisis Indicator Data'!D125</f>
        <v>Timor Leste</v>
      </c>
      <c r="E128" s="173" t="str">
        <f>'Crisis Indicator Data'!E125</f>
        <v>TLS</v>
      </c>
      <c r="F128" s="182">
        <f>IF('Crisis Indicator Data'!Q125="x","x",('Crisis Indicator Data'!Q125/1000000))</f>
        <v>0.56100000000000005</v>
      </c>
      <c r="G128" s="182">
        <f>IF('Crisis Indicator Data'!R125="x","x",('Crisis Indicator Data'!R125/1000000))</f>
        <v>0.49399999999999999</v>
      </c>
      <c r="H128" s="182">
        <f>IF('Crisis Indicator Data'!S125="x","x",('Crisis Indicator Data'!S125/1000000))</f>
        <v>0.34200000000000003</v>
      </c>
      <c r="I128" s="182">
        <f>IF('Crisis Indicator Data'!T125="x","x",('Crisis Indicator Data'!T125/1000000))</f>
        <v>2.1999999999999999E-2</v>
      </c>
      <c r="J128" s="182">
        <f>IF('Crisis Indicator Data'!U125="x","x",('Crisis Indicator Data'!U125/1000000))</f>
        <v>0</v>
      </c>
      <c r="K128" s="168">
        <f t="shared" si="9"/>
        <v>2.6</v>
      </c>
      <c r="L128" s="165">
        <f>IF(F128="x","x",(F128*1000000/VLOOKUP($C128,'Crisis Indicator Data'!$C$3:$H$198,5,FALSE)))</f>
        <v>0.39534883720930231</v>
      </c>
      <c r="M128" s="165">
        <f>IF(G128="x","x",(G128*1000000/VLOOKUP($C128,'Crisis Indicator Data'!$C$3:$H$198,5,FALSE)))</f>
        <v>0.34813248766737137</v>
      </c>
      <c r="N128" s="165">
        <f>IF(H128="x","x",(H128*1000000/VLOOKUP($C128,'Crisis Indicator Data'!$C$3:$H$198,5,FALSE)))</f>
        <v>0.24101479915433405</v>
      </c>
      <c r="O128" s="165">
        <f>IF(I128="x","x",(I128*1000000/VLOOKUP($C128,'Crisis Indicator Data'!$C$3:$H$198,5,FALSE)))</f>
        <v>1.5503875968992248E-2</v>
      </c>
      <c r="P128" s="165">
        <f>IF(J128="x","x",(J128*1000000/VLOOKUP($C128,'Crisis Indicator Data'!$C$3:$H$198,5,FALSE)))</f>
        <v>0</v>
      </c>
      <c r="Q128" s="147">
        <f t="shared" si="10"/>
        <v>3</v>
      </c>
      <c r="R128" s="147">
        <f t="shared" si="11"/>
        <v>2.8</v>
      </c>
    </row>
    <row r="129" spans="1:18">
      <c r="A129" s="172" t="str">
        <f>'Crisis Indicator Data'!A126</f>
        <v>Venezuelan refugees in Trinidad and Tobago</v>
      </c>
      <c r="B129" s="173" t="str">
        <f>'Crisis Indicator Data'!B126</f>
        <v>International Displacement</v>
      </c>
      <c r="C129" s="173" t="str">
        <f>'Crisis Indicator Data'!C126</f>
        <v>TTO002</v>
      </c>
      <c r="D129" s="173" t="str">
        <f>'Crisis Indicator Data'!D126</f>
        <v>Trinidad and Tobago</v>
      </c>
      <c r="E129" s="173" t="str">
        <f>'Crisis Indicator Data'!E126</f>
        <v>TTO</v>
      </c>
      <c r="F129" s="182">
        <f>IF('Crisis Indicator Data'!Q126="x","x",('Crisis Indicator Data'!Q126/1000000))</f>
        <v>1.464</v>
      </c>
      <c r="G129" s="182">
        <f>IF('Crisis Indicator Data'!R126="x","x",('Crisis Indicator Data'!R126/1000000))</f>
        <v>1.0999999999999999E-2</v>
      </c>
      <c r="H129" s="182">
        <f>IF('Crisis Indicator Data'!S126="x","x",('Crisis Indicator Data'!S126/1000000))</f>
        <v>2.4E-2</v>
      </c>
      <c r="I129" s="182" t="str">
        <f>IF('Crisis Indicator Data'!T126="x","x",('Crisis Indicator Data'!T126/1000000))</f>
        <v>x</v>
      </c>
      <c r="J129" s="182">
        <f>IF('Crisis Indicator Data'!U126="x","x",('Crisis Indicator Data'!U126/1000000))</f>
        <v>0</v>
      </c>
      <c r="K129" s="168">
        <f t="shared" si="9"/>
        <v>0.6</v>
      </c>
      <c r="L129" s="165">
        <f>IF(F129="x","x",(F129*1000000/VLOOKUP($C129,'Crisis Indicator Data'!$C$3:$H$198,5,FALSE)))</f>
        <v>0.97599999999999998</v>
      </c>
      <c r="M129" s="165">
        <f>IF(G129="x","x",(G129*1000000/VLOOKUP($C129,'Crisis Indicator Data'!$C$3:$H$198,5,FALSE)))</f>
        <v>7.3333333333333332E-3</v>
      </c>
      <c r="N129" s="165">
        <f>IF(H129="x","x",(H129*1000000/VLOOKUP($C129,'Crisis Indicator Data'!$C$3:$H$198,5,FALSE)))</f>
        <v>1.6E-2</v>
      </c>
      <c r="O129" s="165" t="str">
        <f>IF(I129="x","x",(I129*1000000/VLOOKUP($C129,'Crisis Indicator Data'!$C$3:$H$198,5,FALSE)))</f>
        <v>x</v>
      </c>
      <c r="P129" s="165">
        <f>IF(J129="x","x",(J129*1000000/VLOOKUP($C129,'Crisis Indicator Data'!$C$3:$H$198,5,FALSE)))</f>
        <v>0</v>
      </c>
      <c r="Q129" s="147">
        <f t="shared" si="10"/>
        <v>1</v>
      </c>
      <c r="R129" s="147">
        <f t="shared" si="11"/>
        <v>0.8</v>
      </c>
    </row>
    <row r="130" spans="1:18">
      <c r="A130" s="172" t="str">
        <f>'Crisis Indicator Data'!A127</f>
        <v>Mixed migration flows in Tunisia</v>
      </c>
      <c r="B130" s="173" t="str">
        <f>'Crisis Indicator Data'!B127</f>
        <v>International Displacement</v>
      </c>
      <c r="C130" s="173" t="str">
        <f>'Crisis Indicator Data'!C127</f>
        <v>TUN002</v>
      </c>
      <c r="D130" s="173" t="str">
        <f>'Crisis Indicator Data'!D127</f>
        <v>Tunisia</v>
      </c>
      <c r="E130" s="173" t="str">
        <f>'Crisis Indicator Data'!E127</f>
        <v>TUN</v>
      </c>
      <c r="F130" s="182">
        <f>IF('Crisis Indicator Data'!Q127="x","x",('Crisis Indicator Data'!Q127/1000000))</f>
        <v>4.0229999999999997</v>
      </c>
      <c r="G130" s="182">
        <f>IF('Crisis Indicator Data'!R127="x","x",('Crisis Indicator Data'!R127/1000000))</f>
        <v>0</v>
      </c>
      <c r="H130" s="182">
        <f>IF('Crisis Indicator Data'!S127="x","x",('Crisis Indicator Data'!S127/1000000))</f>
        <v>3.4000000000000002E-2</v>
      </c>
      <c r="I130" s="182" t="str">
        <f>IF('Crisis Indicator Data'!T127="x","x",('Crisis Indicator Data'!T127/1000000))</f>
        <v>x</v>
      </c>
      <c r="J130" s="182" t="str">
        <f>IF('Crisis Indicator Data'!U127="x","x",('Crisis Indicator Data'!U127/1000000))</f>
        <v>x</v>
      </c>
      <c r="K130" s="168">
        <f t="shared" si="9"/>
        <v>0.9</v>
      </c>
      <c r="L130" s="165">
        <f>IF(F130="x","x",(F130*1000000/VLOOKUP($C130,'Crisis Indicator Data'!$C$3:$H$198,5,FALSE)))</f>
        <v>0.99161942321912733</v>
      </c>
      <c r="M130" s="165">
        <f>IF(G130="x","x",(G130*1000000/VLOOKUP($C130,'Crisis Indicator Data'!$C$3:$H$198,5,FALSE)))</f>
        <v>0</v>
      </c>
      <c r="N130" s="165">
        <f>IF(H130="x","x",(H130*1000000/VLOOKUP($C130,'Crisis Indicator Data'!$C$3:$H$198,5,FALSE)))</f>
        <v>8.3805767808725652E-3</v>
      </c>
      <c r="O130" s="165" t="str">
        <f>IF(I130="x","x",(I130*1000000/VLOOKUP($C130,'Crisis Indicator Data'!$C$3:$H$198,5,FALSE)))</f>
        <v>x</v>
      </c>
      <c r="P130" s="165" t="str">
        <f>IF(J130="x","x",(J130*1000000/VLOOKUP($C130,'Crisis Indicator Data'!$C$3:$H$198,5,FALSE)))</f>
        <v>x</v>
      </c>
      <c r="Q130" s="147">
        <f t="shared" si="10"/>
        <v>1</v>
      </c>
      <c r="R130" s="147">
        <f t="shared" si="11"/>
        <v>0.95</v>
      </c>
    </row>
    <row r="131" spans="1:18">
      <c r="A131" s="172" t="str">
        <f>'Crisis Indicator Data'!A128</f>
        <v>Multiple Crises in Turkey</v>
      </c>
      <c r="B131" s="173" t="str">
        <f>'Crisis Indicator Data'!B128</f>
        <v>International Displacement,Earthquake</v>
      </c>
      <c r="C131" s="173" t="str">
        <f>'Crisis Indicator Data'!C128</f>
        <v>TUR001</v>
      </c>
      <c r="D131" s="173" t="str">
        <f>'Crisis Indicator Data'!D128</f>
        <v>Türkiye</v>
      </c>
      <c r="E131" s="173" t="str">
        <f>'Crisis Indicator Data'!E128</f>
        <v>TUR</v>
      </c>
      <c r="F131" s="182">
        <f>IF('Crisis Indicator Data'!Q128="x","x",('Crisis Indicator Data'!Q128/1000000))</f>
        <v>36.363999999999997</v>
      </c>
      <c r="G131" s="182">
        <f>IF('Crisis Indicator Data'!R128="x","x",('Crisis Indicator Data'!R128/1000000))</f>
        <v>7.2549999999999999</v>
      </c>
      <c r="H131" s="182">
        <f>IF('Crisis Indicator Data'!S128="x","x",('Crisis Indicator Data'!S128/1000000))</f>
        <v>8.4529999999999994</v>
      </c>
      <c r="I131" s="182">
        <f>IF('Crisis Indicator Data'!T128="x","x",('Crisis Indicator Data'!T128/1000000))</f>
        <v>0.50600000000000001</v>
      </c>
      <c r="J131" s="182">
        <f>IF('Crisis Indicator Data'!U128="x","x",('Crisis Indicator Data'!U128/1000000))</f>
        <v>6.3E-2</v>
      </c>
      <c r="K131" s="168">
        <f t="shared" si="9"/>
        <v>4.9000000000000004</v>
      </c>
      <c r="L131" s="165">
        <f>IF(F131="x","x",(F131*1000000/VLOOKUP($C131,'Crisis Indicator Data'!$C$3:$H$198,5,FALSE)))</f>
        <v>0.69079234816967761</v>
      </c>
      <c r="M131" s="165">
        <f>IF(G131="x","x",(G131*1000000/VLOOKUP($C131,'Crisis Indicator Data'!$C$3:$H$198,5,FALSE)))</f>
        <v>0.1378203301609012</v>
      </c>
      <c r="N131" s="165">
        <f>IF(H131="x","x",(H131*1000000/VLOOKUP($C131,'Crisis Indicator Data'!$C$3:$H$198,5,FALSE)))</f>
        <v>0.16057825649208793</v>
      </c>
      <c r="O131" s="165">
        <f>IF(I131="x","x",(I131*1000000/VLOOKUP($C131,'Crisis Indicator Data'!$C$3:$H$198,5,FALSE)))</f>
        <v>9.612279401987044E-3</v>
      </c>
      <c r="P131" s="165">
        <f>IF(J131="x","x",(J131*1000000/VLOOKUP($C131,'Crisis Indicator Data'!$C$3:$H$198,5,FALSE)))</f>
        <v>1.1967857753462129E-3</v>
      </c>
      <c r="Q131" s="147">
        <f t="shared" si="10"/>
        <v>3</v>
      </c>
      <c r="R131" s="147">
        <f t="shared" si="11"/>
        <v>3.95</v>
      </c>
    </row>
    <row r="132" spans="1:18">
      <c r="A132" s="172" t="str">
        <f>'Crisis Indicator Data'!A129</f>
        <v>Syrian Refugees in Türkiye</v>
      </c>
      <c r="B132" s="173" t="str">
        <f>'Crisis Indicator Data'!B129</f>
        <v>International Displacement</v>
      </c>
      <c r="C132" s="173" t="str">
        <f>'Crisis Indicator Data'!C129</f>
        <v>TUR002</v>
      </c>
      <c r="D132" s="173" t="str">
        <f>'Crisis Indicator Data'!D129</f>
        <v>Türkiye</v>
      </c>
      <c r="E132" s="173" t="str">
        <f>'Crisis Indicator Data'!E129</f>
        <v>TUR</v>
      </c>
      <c r="F132" s="182">
        <f>IF('Crisis Indicator Data'!Q129="x","x",('Crisis Indicator Data'!Q129/1000000))</f>
        <v>38.030999999999999</v>
      </c>
      <c r="G132" s="182">
        <f>IF('Crisis Indicator Data'!R129="x","x",('Crisis Indicator Data'!R129/1000000))</f>
        <v>4.4160000000000004</v>
      </c>
      <c r="H132" s="182">
        <f>IF('Crisis Indicator Data'!S129="x","x",('Crisis Indicator Data'!S129/1000000))</f>
        <v>1.643</v>
      </c>
      <c r="I132" s="182">
        <f>IF('Crisis Indicator Data'!T129="x","x",('Crisis Indicator Data'!T129/1000000))</f>
        <v>0.46400000000000002</v>
      </c>
      <c r="J132" s="182">
        <f>IF('Crisis Indicator Data'!U129="x","x",('Crisis Indicator Data'!U129/1000000))</f>
        <v>5.8000000000000003E-2</v>
      </c>
      <c r="K132" s="168">
        <f t="shared" si="9"/>
        <v>3.9</v>
      </c>
      <c r="L132" s="165">
        <f>IF(F132="x","x",(F132*1000000/VLOOKUP($C132,'Crisis Indicator Data'!$C$3:$H$198,5,FALSE)))</f>
        <v>0.85246452827651131</v>
      </c>
      <c r="M132" s="165">
        <f>IF(G132="x","x",(G132*1000000/VLOOKUP($C132,'Crisis Indicator Data'!$C$3:$H$198,5,FALSE)))</f>
        <v>9.8984600901082645E-2</v>
      </c>
      <c r="N132" s="165">
        <f>IF(H132="x","x",(H132*1000000/VLOOKUP($C132,'Crisis Indicator Data'!$C$3:$H$198,5,FALSE)))</f>
        <v>3.6827830453006971E-2</v>
      </c>
      <c r="O132" s="165">
        <f>IF(I132="x","x",(I132*1000000/VLOOKUP($C132,'Crisis Indicator Data'!$C$3:$H$198,5,FALSE)))</f>
        <v>1.0400555891780423E-2</v>
      </c>
      <c r="P132" s="165">
        <f>IF(J132="x","x",(J132*1000000/VLOOKUP($C132,'Crisis Indicator Data'!$C$3:$H$198,5,FALSE)))</f>
        <v>1.3000694864725528E-3</v>
      </c>
      <c r="Q132" s="147">
        <f t="shared" si="10"/>
        <v>2</v>
      </c>
      <c r="R132" s="147">
        <f t="shared" si="11"/>
        <v>2.95</v>
      </c>
    </row>
    <row r="133" spans="1:18">
      <c r="A133" s="172" t="str">
        <f>'Crisis Indicator Data'!A130</f>
        <v>Mixed Migration Flows in Türkiye</v>
      </c>
      <c r="B133" s="173" t="str">
        <f>'Crisis Indicator Data'!B130</f>
        <v>International Displacement</v>
      </c>
      <c r="C133" s="173" t="str">
        <f>'Crisis Indicator Data'!C130</f>
        <v>TUR003</v>
      </c>
      <c r="D133" s="173" t="str">
        <f>'Crisis Indicator Data'!D130</f>
        <v>Türkiye</v>
      </c>
      <c r="E133" s="173" t="str">
        <f>'Crisis Indicator Data'!E130</f>
        <v>TUR</v>
      </c>
      <c r="F133" s="182">
        <f>IF('Crisis Indicator Data'!Q130="x","x",('Crisis Indicator Data'!Q130/1000000))</f>
        <v>15.865</v>
      </c>
      <c r="G133" s="182">
        <f>IF('Crisis Indicator Data'!R130="x","x",('Crisis Indicator Data'!R130/1000000))</f>
        <v>0.39800000000000002</v>
      </c>
      <c r="H133" s="182">
        <f>IF('Crisis Indicator Data'!S130="x","x",('Crisis Indicator Data'!S130/1000000))</f>
        <v>0.15</v>
      </c>
      <c r="I133" s="182">
        <f>IF('Crisis Indicator Data'!T130="x","x",('Crisis Indicator Data'!T130/1000000))</f>
        <v>4.2000000000000003E-2</v>
      </c>
      <c r="J133" s="182">
        <f>IF('Crisis Indicator Data'!U130="x","x",('Crisis Indicator Data'!U130/1000000))</f>
        <v>5.0000000000000001E-3</v>
      </c>
      <c r="K133" s="168">
        <f t="shared" si="9"/>
        <v>2.2000000000000002</v>
      </c>
      <c r="L133" s="165">
        <f>IF(F133="x","x",(F133*1000000/VLOOKUP($C133,'Crisis Indicator Data'!$C$3:$H$198,5,FALSE)))</f>
        <v>0.9637932081890529</v>
      </c>
      <c r="M133" s="165">
        <f>IF(G133="x","x",(G133*1000000/VLOOKUP($C133,'Crisis Indicator Data'!$C$3:$H$198,5,FALSE)))</f>
        <v>2.4178360974424398E-2</v>
      </c>
      <c r="N133" s="165">
        <f>IF(H133="x","x",(H133*1000000/VLOOKUP($C133,'Crisis Indicator Data'!$C$3:$H$198,5,FALSE)))</f>
        <v>9.1124476034262804E-3</v>
      </c>
      <c r="O133" s="165">
        <f>IF(I133="x","x",(I133*1000000/VLOOKUP($C133,'Crisis Indicator Data'!$C$3:$H$198,5,FALSE)))</f>
        <v>2.5514853289593585E-3</v>
      </c>
      <c r="P133" s="165">
        <f>IF(J133="x","x",(J133*1000000/VLOOKUP($C133,'Crisis Indicator Data'!$C$3:$H$198,5,FALSE)))</f>
        <v>3.0374825344754269E-4</v>
      </c>
      <c r="Q133" s="147">
        <f t="shared" si="10"/>
        <v>1</v>
      </c>
      <c r="R133" s="147">
        <f t="shared" si="11"/>
        <v>1.6</v>
      </c>
    </row>
    <row r="134" spans="1:18">
      <c r="A134" s="172" t="str">
        <f>'Crisis Indicator Data'!A131</f>
        <v>Türkiye / Syria earthquake in Türkiye</v>
      </c>
      <c r="B134" s="173" t="str">
        <f>'Crisis Indicator Data'!B131</f>
        <v>Earthquake</v>
      </c>
      <c r="C134" s="173" t="str">
        <f>'Crisis Indicator Data'!C131</f>
        <v>TUR005</v>
      </c>
      <c r="D134" s="173" t="str">
        <f>'Crisis Indicator Data'!D131</f>
        <v>Türkiye</v>
      </c>
      <c r="E134" s="173" t="str">
        <f>'Crisis Indicator Data'!E131</f>
        <v>TUR</v>
      </c>
      <c r="F134" s="182">
        <f>IF('Crisis Indicator Data'!Q131="x","x",('Crisis Indicator Data'!Q131/1000000))</f>
        <v>6.6</v>
      </c>
      <c r="G134" s="182">
        <f>IF('Crisis Indicator Data'!R131="x","x",('Crisis Indicator Data'!R131/1000000))</f>
        <v>2.44</v>
      </c>
      <c r="H134" s="182">
        <f>IF('Crisis Indicator Data'!S131="x","x",('Crisis Indicator Data'!S131/1000000))</f>
        <v>6.66</v>
      </c>
      <c r="I134" s="182" t="str">
        <f>IF('Crisis Indicator Data'!T131="x","x",('Crisis Indicator Data'!T131/1000000))</f>
        <v>x</v>
      </c>
      <c r="J134" s="182" t="str">
        <f>IF('Crisis Indicator Data'!U131="x","x",('Crisis Indicator Data'!U131/1000000))</f>
        <v>x</v>
      </c>
      <c r="K134" s="168">
        <f t="shared" ref="K134:K144" si="12">IF(H134="x","x",IF(SUM(H134:J134)=0,0,IF(LOG(SUM(H134:J134)*1000000)&lt;$K$4,0,IF(LOG(SUM(H134:J134)*1000000)&gt;$K$3,5,ROUND(5-(K$3-LOG(SUM(H134:J134)*1000000))/(K$3-K$4)*5,1)))))</f>
        <v>4.7</v>
      </c>
      <c r="L134" s="165">
        <f>IF(F134="x","x",(F134*1000000/VLOOKUP($C134,'Crisis Indicator Data'!$C$3:$H$198,5,FALSE)))</f>
        <v>0.42038216560509556</v>
      </c>
      <c r="M134" s="165">
        <f>IF(G134="x","x",(G134*1000000/VLOOKUP($C134,'Crisis Indicator Data'!$C$3:$H$198,5,FALSE)))</f>
        <v>0.1554140127388535</v>
      </c>
      <c r="N134" s="165">
        <f>IF(H134="x","x",(H134*1000000/VLOOKUP($C134,'Crisis Indicator Data'!$C$3:$H$198,5,FALSE)))</f>
        <v>0.42420382165605097</v>
      </c>
      <c r="O134" s="165" t="str">
        <f>IF(I134="x","x",(I134*1000000/VLOOKUP($C134,'Crisis Indicator Data'!$C$3:$H$198,5,FALSE)))</f>
        <v>x</v>
      </c>
      <c r="P134" s="165" t="str">
        <f>IF(J134="x","x",(J134*1000000/VLOOKUP($C134,'Crisis Indicator Data'!$C$3:$H$198,5,FALSE)))</f>
        <v>x</v>
      </c>
      <c r="Q134" s="147">
        <f t="shared" ref="Q134:Q144"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3</v>
      </c>
      <c r="R134" s="147">
        <f t="shared" ref="R134:R144" si="14">IF(Q134="x","x",(AVERAGE(K134,Q134)))</f>
        <v>3.85</v>
      </c>
    </row>
    <row r="135" spans="1:18">
      <c r="A135" s="172" t="str">
        <f>'Crisis Indicator Data'!A132</f>
        <v>Multiple Crises in Tanzania</v>
      </c>
      <c r="B135" s="173" t="str">
        <f>'Crisis Indicator Data'!B132</f>
        <v>International Displacement,Drought/drier conditions</v>
      </c>
      <c r="C135" s="173" t="str">
        <f>'Crisis Indicator Data'!C132</f>
        <v>TZA001</v>
      </c>
      <c r="D135" s="173" t="str">
        <f>'Crisis Indicator Data'!D132</f>
        <v>Tanzania</v>
      </c>
      <c r="E135" s="173" t="str">
        <f>'Crisis Indicator Data'!E132</f>
        <v>TZA</v>
      </c>
      <c r="F135" s="182">
        <f>IF('Crisis Indicator Data'!Q132="x","x",('Crisis Indicator Data'!Q132/1000000))</f>
        <v>17.943999999999999</v>
      </c>
      <c r="G135" s="182">
        <f>IF('Crisis Indicator Data'!R132="x","x",('Crisis Indicator Data'!R132/1000000))</f>
        <v>1.2070000000000001</v>
      </c>
      <c r="H135" s="182">
        <f>IF('Crisis Indicator Data'!S132="x","x",('Crisis Indicator Data'!S132/1000000))</f>
        <v>0.69699999999999995</v>
      </c>
      <c r="I135" s="182">
        <f>IF('Crisis Indicator Data'!T132="x","x",('Crisis Indicator Data'!T132/1000000))</f>
        <v>0</v>
      </c>
      <c r="J135" s="182">
        <f>IF('Crisis Indicator Data'!U132="x","x",('Crisis Indicator Data'!U132/1000000))</f>
        <v>0</v>
      </c>
      <c r="K135" s="168">
        <f t="shared" si="12"/>
        <v>3.1</v>
      </c>
      <c r="L135" s="165">
        <f>IF(F135="x","x",(F135*1000000/VLOOKUP($C135,'Crisis Indicator Data'!$C$3:$H$198,5,FALSE)))</f>
        <v>0.90411649115735371</v>
      </c>
      <c r="M135" s="165">
        <f>IF(G135="x","x",(G135*1000000/VLOOKUP($C135,'Crisis Indicator Data'!$C$3:$H$198,5,FALSE)))</f>
        <v>6.0815236559681567E-2</v>
      </c>
      <c r="N135" s="165">
        <f>IF(H135="x","x",(H135*1000000/VLOOKUP($C135,'Crisis Indicator Data'!$C$3:$H$198,5,FALSE)))</f>
        <v>3.5118657731647102E-2</v>
      </c>
      <c r="O135" s="165">
        <f>IF(I135="x","x",(I135*1000000/VLOOKUP($C135,'Crisis Indicator Data'!$C$3:$H$198,5,FALSE)))</f>
        <v>0</v>
      </c>
      <c r="P135" s="165">
        <f>IF(J135="x","x",(J135*1000000/VLOOKUP($C135,'Crisis Indicator Data'!$C$3:$H$198,5,FALSE)))</f>
        <v>0</v>
      </c>
      <c r="Q135" s="147">
        <f t="shared" si="13"/>
        <v>2</v>
      </c>
      <c r="R135" s="147">
        <f t="shared" si="14"/>
        <v>2.5499999999999998</v>
      </c>
    </row>
    <row r="136" spans="1:18">
      <c r="A136" s="172" t="str">
        <f>'Crisis Indicator Data'!A133</f>
        <v>International Displacement in Tanzania</v>
      </c>
      <c r="B136" s="173" t="str">
        <f>'Crisis Indicator Data'!B133</f>
        <v>International Displacement</v>
      </c>
      <c r="C136" s="173" t="str">
        <f>'Crisis Indicator Data'!C133</f>
        <v>TZA002</v>
      </c>
      <c r="D136" s="173" t="str">
        <f>'Crisis Indicator Data'!D133</f>
        <v>Tanzania</v>
      </c>
      <c r="E136" s="173" t="str">
        <f>'Crisis Indicator Data'!E133</f>
        <v>TZA</v>
      </c>
      <c r="F136" s="182">
        <f>IF('Crisis Indicator Data'!Q133="x","x",('Crisis Indicator Data'!Q133/1000000))</f>
        <v>14.785</v>
      </c>
      <c r="G136" s="182">
        <f>IF('Crisis Indicator Data'!R133="x","x",('Crisis Indicator Data'!R133/1000000))</f>
        <v>0</v>
      </c>
      <c r="H136" s="182">
        <f>IF('Crisis Indicator Data'!S133="x","x",('Crisis Indicator Data'!S133/1000000))</f>
        <v>0.23</v>
      </c>
      <c r="I136" s="182" t="str">
        <f>IF('Crisis Indicator Data'!T133="x","x",('Crisis Indicator Data'!T133/1000000))</f>
        <v>x</v>
      </c>
      <c r="J136" s="182" t="str">
        <f>IF('Crisis Indicator Data'!U133="x","x",('Crisis Indicator Data'!U133/1000000))</f>
        <v>x</v>
      </c>
      <c r="K136" s="168">
        <f t="shared" si="12"/>
        <v>2.2999999999999998</v>
      </c>
      <c r="L136" s="165">
        <f>IF(F136="x","x",(F136*1000000/VLOOKUP($C136,'Crisis Indicator Data'!$C$3:$H$198,5,FALSE)))</f>
        <v>0.98468198468198465</v>
      </c>
      <c r="M136" s="165">
        <f>IF(G136="x","x",(G136*1000000/VLOOKUP($C136,'Crisis Indicator Data'!$C$3:$H$198,5,FALSE)))</f>
        <v>0</v>
      </c>
      <c r="N136" s="165">
        <f>IF(H136="x","x",(H136*1000000/VLOOKUP($C136,'Crisis Indicator Data'!$C$3:$H$198,5,FALSE)))</f>
        <v>1.5318015318015318E-2</v>
      </c>
      <c r="O136" s="165" t="str">
        <f>IF(I136="x","x",(I136*1000000/VLOOKUP($C136,'Crisis Indicator Data'!$C$3:$H$198,5,FALSE)))</f>
        <v>x</v>
      </c>
      <c r="P136" s="165" t="str">
        <f>IF(J136="x","x",(J136*1000000/VLOOKUP($C136,'Crisis Indicator Data'!$C$3:$H$198,5,FALSE)))</f>
        <v>x</v>
      </c>
      <c r="Q136" s="147">
        <f t="shared" si="13"/>
        <v>1</v>
      </c>
      <c r="R136" s="147">
        <f t="shared" si="14"/>
        <v>1.65</v>
      </c>
    </row>
    <row r="137" spans="1:18">
      <c r="A137" s="172" t="str">
        <f>'Crisis Indicator Data'!A134</f>
        <v>Food Security Crisis in North-East Tanzania</v>
      </c>
      <c r="B137" s="173" t="str">
        <f>'Crisis Indicator Data'!B134</f>
        <v>Drought/drier conditions</v>
      </c>
      <c r="C137" s="173" t="str">
        <f>'Crisis Indicator Data'!C134</f>
        <v>TZA003</v>
      </c>
      <c r="D137" s="173" t="str">
        <f>'Crisis Indicator Data'!D134</f>
        <v>Tanzania</v>
      </c>
      <c r="E137" s="173" t="str">
        <f>'Crisis Indicator Data'!E134</f>
        <v>TZA</v>
      </c>
      <c r="F137" s="182">
        <f>IF('Crisis Indicator Data'!Q134="x","x",('Crisis Indicator Data'!Q134/1000000))</f>
        <v>3.1589999999999998</v>
      </c>
      <c r="G137" s="182">
        <f>IF('Crisis Indicator Data'!R134="x","x",('Crisis Indicator Data'!R134/1000000))</f>
        <v>1.2070000000000001</v>
      </c>
      <c r="H137" s="182">
        <f>IF('Crisis Indicator Data'!S134="x","x",('Crisis Indicator Data'!S134/1000000))</f>
        <v>0.46600000000000003</v>
      </c>
      <c r="I137" s="182">
        <f>IF('Crisis Indicator Data'!T134="x","x",('Crisis Indicator Data'!T134/1000000))</f>
        <v>0</v>
      </c>
      <c r="J137" s="182">
        <f>IF('Crisis Indicator Data'!U134="x","x",('Crisis Indicator Data'!U134/1000000))</f>
        <v>0</v>
      </c>
      <c r="K137" s="168">
        <f t="shared" si="12"/>
        <v>2.8</v>
      </c>
      <c r="L137" s="165">
        <f>IF(F137="x","x",(F137*1000000/VLOOKUP($C137,'Crisis Indicator Data'!$C$3:$H$198,5,FALSE)))</f>
        <v>0.65376655629139069</v>
      </c>
      <c r="M137" s="165">
        <f>IF(G137="x","x",(G137*1000000/VLOOKUP($C137,'Crisis Indicator Data'!$C$3:$H$198,5,FALSE)))</f>
        <v>0.2497930463576159</v>
      </c>
      <c r="N137" s="165">
        <f>IF(H137="x","x",(H137*1000000/VLOOKUP($C137,'Crisis Indicator Data'!$C$3:$H$198,5,FALSE)))</f>
        <v>9.6440397350993384E-2</v>
      </c>
      <c r="O137" s="165">
        <f>IF(I137="x","x",(I137*1000000/VLOOKUP($C137,'Crisis Indicator Data'!$C$3:$H$198,5,FALSE)))</f>
        <v>0</v>
      </c>
      <c r="P137" s="165">
        <f>IF(J137="x","x",(J137*1000000/VLOOKUP($C137,'Crisis Indicator Data'!$C$3:$H$198,5,FALSE)))</f>
        <v>0</v>
      </c>
      <c r="Q137" s="147">
        <f t="shared" si="13"/>
        <v>3</v>
      </c>
      <c r="R137" s="147">
        <f t="shared" si="14"/>
        <v>2.9</v>
      </c>
    </row>
    <row r="138" spans="1:18">
      <c r="A138" s="172" t="str">
        <f>'Crisis Indicator Data'!A135</f>
        <v>International Displacement in Uganda</v>
      </c>
      <c r="B138" s="173" t="str">
        <f>'Crisis Indicator Data'!B135</f>
        <v>International Displacement</v>
      </c>
      <c r="C138" s="173" t="str">
        <f>'Crisis Indicator Data'!C135</f>
        <v>UGA005</v>
      </c>
      <c r="D138" s="173" t="str">
        <f>'Crisis Indicator Data'!D135</f>
        <v>Uganda</v>
      </c>
      <c r="E138" s="173" t="str">
        <f>'Crisis Indicator Data'!E135</f>
        <v>UGA</v>
      </c>
      <c r="F138" s="182">
        <f>IF('Crisis Indicator Data'!Q135="x","x",('Crisis Indicator Data'!Q135/1000000))</f>
        <v>6.2720000000000002</v>
      </c>
      <c r="G138" s="182">
        <f>IF('Crisis Indicator Data'!R135="x","x",('Crisis Indicator Data'!R135/1000000))</f>
        <v>0</v>
      </c>
      <c r="H138" s="182">
        <f>IF('Crisis Indicator Data'!S135="x","x",('Crisis Indicator Data'!S135/1000000))</f>
        <v>1.8580000000000001</v>
      </c>
      <c r="I138" s="182" t="str">
        <f>IF('Crisis Indicator Data'!T135="x","x",('Crisis Indicator Data'!T135/1000000))</f>
        <v>x</v>
      </c>
      <c r="J138" s="182" t="str">
        <f>IF('Crisis Indicator Data'!U135="x","x",('Crisis Indicator Data'!U135/1000000))</f>
        <v>x</v>
      </c>
      <c r="K138" s="168">
        <f t="shared" si="12"/>
        <v>3.8</v>
      </c>
      <c r="L138" s="165">
        <f>IF(F138="x","x",(F138*1000000/VLOOKUP($C138,'Crisis Indicator Data'!$C$3:$H$198,5,FALSE)))</f>
        <v>0.77146371463714636</v>
      </c>
      <c r="M138" s="165">
        <f>IF(G138="x","x",(G138*1000000/VLOOKUP($C138,'Crisis Indicator Data'!$C$3:$H$198,5,FALSE)))</f>
        <v>0</v>
      </c>
      <c r="N138" s="165">
        <f>IF(H138="x","x",(H138*1000000/VLOOKUP($C138,'Crisis Indicator Data'!$C$3:$H$198,5,FALSE)))</f>
        <v>0.22853628536285364</v>
      </c>
      <c r="O138" s="165" t="str">
        <f>IF(I138="x","x",(I138*1000000/VLOOKUP($C138,'Crisis Indicator Data'!$C$3:$H$198,5,FALSE)))</f>
        <v>x</v>
      </c>
      <c r="P138" s="165" t="str">
        <f>IF(J138="x","x",(J138*1000000/VLOOKUP($C138,'Crisis Indicator Data'!$C$3:$H$198,5,FALSE)))</f>
        <v>x</v>
      </c>
      <c r="Q138" s="147">
        <f t="shared" si="13"/>
        <v>3</v>
      </c>
      <c r="R138" s="147">
        <f t="shared" si="14"/>
        <v>3.4</v>
      </c>
    </row>
    <row r="139" spans="1:18">
      <c r="A139" s="172" t="str">
        <f>'Crisis Indicator Data'!A136</f>
        <v>Russia-Ukraine conflict</v>
      </c>
      <c r="B139" s="173" t="str">
        <f>'Crisis Indicator Data'!B136</f>
        <v>Conflict/ Violence,International Displacement</v>
      </c>
      <c r="C139" s="173" t="str">
        <f>'Crisis Indicator Data'!C136</f>
        <v>UKR002</v>
      </c>
      <c r="D139" s="173" t="str">
        <f>'Crisis Indicator Data'!D136</f>
        <v>Ukraine</v>
      </c>
      <c r="E139" s="173" t="str">
        <f>'Crisis Indicator Data'!E136</f>
        <v>UKR</v>
      </c>
      <c r="F139" s="182">
        <f>IF('Crisis Indicator Data'!Q136="x","x",('Crisis Indicator Data'!Q136/1000000))</f>
        <v>20.102</v>
      </c>
      <c r="G139" s="182">
        <f>IF('Crisis Indicator Data'!R136="x","x",('Crisis Indicator Data'!R136/1000000))</f>
        <v>3.6</v>
      </c>
      <c r="H139" s="182">
        <f>IF('Crisis Indicator Data'!S136="x","x",('Crisis Indicator Data'!S136/1000000))</f>
        <v>7.8739999999999997</v>
      </c>
      <c r="I139" s="182">
        <f>IF('Crisis Indicator Data'!T136="x","x",('Crisis Indicator Data'!T136/1000000))</f>
        <v>3.556</v>
      </c>
      <c r="J139" s="182">
        <f>IF('Crisis Indicator Data'!U136="x","x",('Crisis Indicator Data'!U136/1000000))</f>
        <v>1.27</v>
      </c>
      <c r="K139" s="168">
        <f t="shared" si="12"/>
        <v>5</v>
      </c>
      <c r="L139" s="165">
        <f>IF(F139="x","x",(F139*1000000/VLOOKUP($C139,'Crisis Indicator Data'!$C$3:$H$198,5,FALSE)))</f>
        <v>0.55222240536234268</v>
      </c>
      <c r="M139" s="165">
        <f>IF(G139="x","x",(G139*1000000/VLOOKUP($C139,'Crisis Indicator Data'!$C$3:$H$198,5,FALSE)))</f>
        <v>9.8895665073347613E-2</v>
      </c>
      <c r="N139" s="165">
        <f>IF(H139="x","x",(H139*1000000/VLOOKUP($C139,'Crisis Indicator Data'!$C$3:$H$198,5,FALSE)))</f>
        <v>0.21630679632987199</v>
      </c>
      <c r="O139" s="165">
        <f>IF(I139="x","x",(I139*1000000/VLOOKUP($C139,'Crisis Indicator Data'!$C$3:$H$198,5,FALSE)))</f>
        <v>9.7686940278006701E-2</v>
      </c>
      <c r="P139" s="165">
        <f>IF(J139="x","x",(J139*1000000/VLOOKUP($C139,'Crisis Indicator Data'!$C$3:$H$198,5,FALSE)))</f>
        <v>3.4888192956430968E-2</v>
      </c>
      <c r="Q139" s="147">
        <f t="shared" si="13"/>
        <v>4</v>
      </c>
      <c r="R139" s="147">
        <f t="shared" si="14"/>
        <v>4.5</v>
      </c>
    </row>
    <row r="140" spans="1:18">
      <c r="A140" s="172" t="str">
        <f>'Crisis Indicator Data'!A137</f>
        <v>Complex crisis in Venezuela</v>
      </c>
      <c r="B140" s="173" t="str">
        <f>'Crisis Indicator Data'!B137</f>
        <v>Political/economic crisis,Conflict/ Violence,International Displacement</v>
      </c>
      <c r="C140" s="173" t="str">
        <f>'Crisis Indicator Data'!C137</f>
        <v>VEN001</v>
      </c>
      <c r="D140" s="173" t="str">
        <f>'Crisis Indicator Data'!D137</f>
        <v>Venezuela</v>
      </c>
      <c r="E140" s="173" t="str">
        <f>'Crisis Indicator Data'!E137</f>
        <v>VEN</v>
      </c>
      <c r="F140" s="182">
        <f>IF('Crisis Indicator Data'!Q137="x","x",('Crisis Indicator Data'!Q137/1000000))</f>
        <v>8.4009999999999998</v>
      </c>
      <c r="G140" s="182">
        <f>IF('Crisis Indicator Data'!R137="x","x",('Crisis Indicator Data'!R137/1000000))</f>
        <v>10.755000000000001</v>
      </c>
      <c r="H140" s="182">
        <f>IF('Crisis Indicator Data'!S137="x","x",('Crisis Indicator Data'!S137/1000000))</f>
        <v>6.6970000000000001</v>
      </c>
      <c r="I140" s="182">
        <f>IF('Crisis Indicator Data'!T137="x","x",('Crisis Indicator Data'!T137/1000000))</f>
        <v>1.04</v>
      </c>
      <c r="J140" s="182">
        <f>IF('Crisis Indicator Data'!U137="x","x",('Crisis Indicator Data'!U137/1000000))</f>
        <v>2.5000000000000001E-2</v>
      </c>
      <c r="K140" s="168">
        <f t="shared" si="12"/>
        <v>4.8</v>
      </c>
      <c r="L140" s="165">
        <f>IF(F140="x","x",(F140*1000000/VLOOKUP($C140,'Crisis Indicator Data'!$C$3:$H$198,5,FALSE)))</f>
        <v>0.31</v>
      </c>
      <c r="M140" s="165">
        <f>IF(G140="x","x",(G140*1000000/VLOOKUP($C140,'Crisis Indicator Data'!$C$3:$H$198,5,FALSE)))</f>
        <v>0.39686346863468636</v>
      </c>
      <c r="N140" s="165">
        <f>IF(H140="x","x",(H140*1000000/VLOOKUP($C140,'Crisis Indicator Data'!$C$3:$H$198,5,FALSE)))</f>
        <v>0.24712177121771217</v>
      </c>
      <c r="O140" s="165">
        <f>IF(I140="x","x",(I140*1000000/VLOOKUP($C140,'Crisis Indicator Data'!$C$3:$H$198,5,FALSE)))</f>
        <v>3.8376383763837639E-2</v>
      </c>
      <c r="P140" s="165">
        <f>IF(J140="x","x",(J140*1000000/VLOOKUP($C140,'Crisis Indicator Data'!$C$3:$H$198,5,FALSE)))</f>
        <v>9.225092250922509E-4</v>
      </c>
      <c r="Q140" s="147">
        <f t="shared" si="13"/>
        <v>3</v>
      </c>
      <c r="R140" s="147">
        <f t="shared" si="14"/>
        <v>3.9</v>
      </c>
    </row>
    <row r="141" spans="1:18">
      <c r="A141" s="172" t="str">
        <f>'Crisis Indicator Data'!A138</f>
        <v>Conflict in Yemen</v>
      </c>
      <c r="B141" s="173" t="str">
        <f>'Crisis Indicator Data'!B138</f>
        <v>Conflict/ Violence</v>
      </c>
      <c r="C141" s="173" t="str">
        <f>'Crisis Indicator Data'!C138</f>
        <v>YEM001</v>
      </c>
      <c r="D141" s="173" t="str">
        <f>'Crisis Indicator Data'!D138</f>
        <v>Yemen</v>
      </c>
      <c r="E141" s="173" t="str">
        <f>'Crisis Indicator Data'!E138</f>
        <v>YEM</v>
      </c>
      <c r="F141" s="182">
        <f>IF('Crisis Indicator Data'!Q138="x","x",('Crisis Indicator Data'!Q138/1000000))</f>
        <v>0</v>
      </c>
      <c r="G141" s="182">
        <f>IF('Crisis Indicator Data'!R138="x","x",('Crisis Indicator Data'!R138/1000000))</f>
        <v>15.36</v>
      </c>
      <c r="H141" s="182">
        <f>IF('Crisis Indicator Data'!S138="x","x",('Crisis Indicator Data'!S138/1000000))</f>
        <v>10.057</v>
      </c>
      <c r="I141" s="182">
        <f>IF('Crisis Indicator Data'!T138="x","x",('Crisis Indicator Data'!T138/1000000))</f>
        <v>9.4830000000000005</v>
      </c>
      <c r="J141" s="182">
        <f>IF('Crisis Indicator Data'!U138="x","x",('Crisis Indicator Data'!U138/1000000))</f>
        <v>0</v>
      </c>
      <c r="K141" s="168">
        <f t="shared" si="12"/>
        <v>5</v>
      </c>
      <c r="L141" s="165">
        <f>IF(F141="x","x",(F141*1000000/VLOOKUP($C141,'Crisis Indicator Data'!$C$3:$H$198,5,FALSE)))</f>
        <v>0</v>
      </c>
      <c r="M141" s="165">
        <f>IF(G141="x","x",(G141*1000000/VLOOKUP($C141,'Crisis Indicator Data'!$C$3:$H$198,5,FALSE)))</f>
        <v>0.44011461318051576</v>
      </c>
      <c r="N141" s="165">
        <f>IF(H141="x","x",(H141*1000000/VLOOKUP($C141,'Crisis Indicator Data'!$C$3:$H$198,5,FALSE)))</f>
        <v>0.28816618911174785</v>
      </c>
      <c r="O141" s="165">
        <f>IF(I141="x","x",(I141*1000000/VLOOKUP($C141,'Crisis Indicator Data'!$C$3:$H$198,5,FALSE)))</f>
        <v>0.27171919770773639</v>
      </c>
      <c r="P141" s="165">
        <f>IF(J141="x","x",(J141*1000000/VLOOKUP($C141,'Crisis Indicator Data'!$C$3:$H$198,5,FALSE)))</f>
        <v>0</v>
      </c>
      <c r="Q141" s="147">
        <f t="shared" si="13"/>
        <v>4</v>
      </c>
      <c r="R141" s="147">
        <f t="shared" si="14"/>
        <v>4.5</v>
      </c>
    </row>
    <row r="142" spans="1:18">
      <c r="A142" s="172" t="str">
        <f>'Crisis Indicator Data'!A139</f>
        <v>Mixed migration flows in Yemen</v>
      </c>
      <c r="B142" s="173" t="str">
        <f>'Crisis Indicator Data'!B139</f>
        <v>International Displacement</v>
      </c>
      <c r="C142" s="173" t="str">
        <f>'Crisis Indicator Data'!C139</f>
        <v>YEM002</v>
      </c>
      <c r="D142" s="173" t="str">
        <f>'Crisis Indicator Data'!D139</f>
        <v>Yemen</v>
      </c>
      <c r="E142" s="173" t="str">
        <f>'Crisis Indicator Data'!E139</f>
        <v>YEM</v>
      </c>
      <c r="F142" s="182">
        <f>IF('Crisis Indicator Data'!Q139="x","x",('Crisis Indicator Data'!Q139/1000000))</f>
        <v>3.9780000000000002</v>
      </c>
      <c r="G142" s="182">
        <f>IF('Crisis Indicator Data'!R139="x","x",('Crisis Indicator Data'!R139/1000000))</f>
        <v>0</v>
      </c>
      <c r="H142" s="182">
        <f>IF('Crisis Indicator Data'!S139="x","x",('Crisis Indicator Data'!S139/1000000))</f>
        <v>0</v>
      </c>
      <c r="I142" s="182">
        <f>IF('Crisis Indicator Data'!T139="x","x",('Crisis Indicator Data'!T139/1000000))</f>
        <v>0.19400000000000001</v>
      </c>
      <c r="J142" s="182">
        <f>IF('Crisis Indicator Data'!U139="x","x",('Crisis Indicator Data'!U139/1000000))</f>
        <v>0</v>
      </c>
      <c r="K142" s="168">
        <f t="shared" si="12"/>
        <v>2.1</v>
      </c>
      <c r="L142" s="165">
        <f>IF(F142="x","x",(F142*1000000/VLOOKUP($C142,'Crisis Indicator Data'!$C$3:$H$198,5,FALSE)))</f>
        <v>0.95372812275233754</v>
      </c>
      <c r="M142" s="165">
        <f>IF(G142="x","x",(G142*1000000/VLOOKUP($C142,'Crisis Indicator Data'!$C$3:$H$198,5,FALSE)))</f>
        <v>0</v>
      </c>
      <c r="N142" s="165">
        <f>IF(H142="x","x",(H142*1000000/VLOOKUP($C142,'Crisis Indicator Data'!$C$3:$H$198,5,FALSE)))</f>
        <v>0</v>
      </c>
      <c r="O142" s="165">
        <f>IF(I142="x","x",(I142*1000000/VLOOKUP($C142,'Crisis Indicator Data'!$C$3:$H$198,5,FALSE)))</f>
        <v>4.6511627906976744E-2</v>
      </c>
      <c r="P142" s="165">
        <f>IF(J142="x","x",(J142*1000000/VLOOKUP($C142,'Crisis Indicator Data'!$C$3:$H$198,5,FALSE)))</f>
        <v>0</v>
      </c>
      <c r="Q142" s="147">
        <f t="shared" si="13"/>
        <v>1</v>
      </c>
      <c r="R142" s="147">
        <f t="shared" si="14"/>
        <v>1.55</v>
      </c>
    </row>
    <row r="143" spans="1:18">
      <c r="A143" s="172" t="str">
        <f>'Crisis Indicator Data'!A140</f>
        <v>Drought in Zambia</v>
      </c>
      <c r="B143" s="173" t="str">
        <f>'Crisis Indicator Data'!B140</f>
        <v>Drought/drier conditions</v>
      </c>
      <c r="C143" s="173" t="str">
        <f>'Crisis Indicator Data'!C140</f>
        <v>ZMB002</v>
      </c>
      <c r="D143" s="173" t="str">
        <f>'Crisis Indicator Data'!D140</f>
        <v>Zambia</v>
      </c>
      <c r="E143" s="173" t="str">
        <f>'Crisis Indicator Data'!E140</f>
        <v>ZMB</v>
      </c>
      <c r="F143" s="183">
        <f>IF('Crisis Indicator Data'!Q140="x","x",('Crisis Indicator Data'!Q140/1000000))</f>
        <v>4.4119999999999999</v>
      </c>
      <c r="G143" s="183">
        <f>IF('Crisis Indicator Data'!R140="x","x",('Crisis Indicator Data'!R140/1000000))</f>
        <v>7.5220000000000002</v>
      </c>
      <c r="H143" s="183">
        <f>IF('Crisis Indicator Data'!S140="x","x",('Crisis Indicator Data'!S140/1000000))</f>
        <v>5.5970000000000004</v>
      </c>
      <c r="I143" s="183">
        <f>IF('Crisis Indicator Data'!T140="x","x",('Crisis Indicator Data'!T140/1000000))</f>
        <v>0.23599999999999999</v>
      </c>
      <c r="J143" s="183">
        <f>IF('Crisis Indicator Data'!U140="x","x",('Crisis Indicator Data'!U140/1000000))</f>
        <v>0</v>
      </c>
      <c r="K143" s="168">
        <f t="shared" si="12"/>
        <v>4.5999999999999996</v>
      </c>
      <c r="L143" s="165">
        <f>IF(F143="x","x",(F143*1000000/VLOOKUP($C143,'Crisis Indicator Data'!$C$3:$H$198,5,FALSE)))</f>
        <v>0.24833952493526962</v>
      </c>
      <c r="M143" s="165">
        <f>IF(G143="x","x",(G143*1000000/VLOOKUP($C143,'Crisis Indicator Data'!$C$3:$H$198,5,FALSE)))</f>
        <v>0.42339299786108298</v>
      </c>
      <c r="N143" s="165">
        <f>IF(H143="x","x",(H143*1000000/VLOOKUP($C143,'Crisis Indicator Data'!$C$3:$H$198,5,FALSE)))</f>
        <v>0.31503996397613421</v>
      </c>
      <c r="O143" s="165">
        <f>IF(I143="x","x",(I143*1000000/VLOOKUP($C143,'Crisis Indicator Data'!$C$3:$H$198,5,FALSE)))</f>
        <v>1.3283800517843071E-2</v>
      </c>
      <c r="P143" s="165">
        <f>IF(J143="x","x",(J143*1000000/VLOOKUP($C143,'Crisis Indicator Data'!$C$3:$H$198,5,FALSE)))</f>
        <v>0</v>
      </c>
      <c r="Q143" s="147">
        <f t="shared" si="13"/>
        <v>3</v>
      </c>
      <c r="R143" s="147">
        <f t="shared" si="14"/>
        <v>3.8</v>
      </c>
    </row>
    <row r="144" spans="1:18">
      <c r="A144" s="175" t="str">
        <f>'Crisis Indicator Data'!A141</f>
        <v>Complex crisis in Zimbabwe</v>
      </c>
      <c r="B144" s="176" t="str">
        <f>'Crisis Indicator Data'!B141</f>
        <v>Drought/drier conditions</v>
      </c>
      <c r="C144" s="176" t="str">
        <f>'Crisis Indicator Data'!C141</f>
        <v>ZWE001</v>
      </c>
      <c r="D144" s="176" t="str">
        <f>'Crisis Indicator Data'!D141</f>
        <v>Zimbabwe</v>
      </c>
      <c r="E144" s="176" t="str">
        <f>'Crisis Indicator Data'!E141</f>
        <v>ZWE</v>
      </c>
      <c r="F144" s="183">
        <f>IF('Crisis Indicator Data'!Q141="x","x",('Crisis Indicator Data'!Q141/1000000))</f>
        <v>0</v>
      </c>
      <c r="G144" s="183">
        <f>IF('Crisis Indicator Data'!R141="x","x",('Crisis Indicator Data'!R141/1000000))</f>
        <v>9.2729999999999997</v>
      </c>
      <c r="H144" s="183">
        <f>IF('Crisis Indicator Data'!S141="x","x",('Crisis Indicator Data'!S141/1000000))</f>
        <v>7.6</v>
      </c>
      <c r="I144" s="183" t="str">
        <f>IF('Crisis Indicator Data'!T141="x","x",('Crisis Indicator Data'!T141/1000000))</f>
        <v>x</v>
      </c>
      <c r="J144" s="183" t="str">
        <f>IF('Crisis Indicator Data'!U141="x","x",('Crisis Indicator Data'!U141/1000000))</f>
        <v>x</v>
      </c>
      <c r="K144" s="168">
        <f t="shared" si="12"/>
        <v>4.8</v>
      </c>
      <c r="L144" s="165">
        <f>IF(F144="x","x",(F144*1000000/VLOOKUP($C144,'Crisis Indicator Data'!$C$3:$H$198,5,FALSE)))</f>
        <v>0</v>
      </c>
      <c r="M144" s="165">
        <f>IF(G144="x","x",(G144*1000000/VLOOKUP($C144,'Crisis Indicator Data'!$C$3:$H$198,5,FALSE)))</f>
        <v>0.54957624607360878</v>
      </c>
      <c r="N144" s="165">
        <f>IF(H144="x","x",(H144*1000000/VLOOKUP($C144,'Crisis Indicator Data'!$C$3:$H$198,5,FALSE)))</f>
        <v>0.45042375392639128</v>
      </c>
      <c r="O144" s="165" t="str">
        <f>IF(I144="x","x",(I144*1000000/VLOOKUP($C144,'Crisis Indicator Data'!$C$3:$H$198,5,FALSE)))</f>
        <v>x</v>
      </c>
      <c r="P144" s="165" t="str">
        <f>IF(J144="x","x",(J144*1000000/VLOOKUP($C144,'Crisis Indicator Data'!$C$3:$H$198,5,FALSE)))</f>
        <v>x</v>
      </c>
      <c r="Q144" s="147">
        <f t="shared" si="13"/>
        <v>3</v>
      </c>
      <c r="R144" s="147">
        <f t="shared" si="14"/>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44"/>
  <sheetViews>
    <sheetView workbookViewId="0">
      <selection activeCell="Y253" sqref="Y253:AN300"/>
    </sheetView>
  </sheetViews>
  <sheetFormatPr defaultColWidth="9.42578125" defaultRowHeight="15"/>
  <cols>
    <col min="1" max="1" width="40.42578125" bestFit="1" customWidth="1"/>
    <col min="2" max="2" width="25.5703125" bestFit="1" customWidth="1"/>
    <col min="3" max="3" width="11.42578125" bestFit="1" customWidth="1"/>
    <col min="4" max="4" width="11.42578125" customWidth="1"/>
    <col min="5" max="5" width="8.42578125" style="25" customWidth="1"/>
    <col min="6" max="14" width="8.5703125" customWidth="1"/>
    <col min="15" max="15" width="8.5703125" style="245" customWidth="1"/>
    <col min="16" max="17" width="8.5703125" customWidth="1"/>
    <col min="18" max="18" width="8.5703125" style="245" customWidth="1"/>
    <col min="19" max="22" width="8.5703125" customWidth="1"/>
    <col min="23" max="24" width="8.5703125" style="245" customWidth="1"/>
    <col min="25" max="25" width="8.5703125" customWidth="1"/>
    <col min="26" max="26" width="8.5703125" style="245" customWidth="1"/>
    <col min="27" max="30" width="13" hidden="1" customWidth="1"/>
    <col min="31" max="31" width="8.5703125" hidden="1" customWidth="1"/>
    <col min="32" max="38" width="13" hidden="1" customWidth="1"/>
    <col min="39" max="40" width="8.5703125" style="245" customWidth="1"/>
  </cols>
  <sheetData>
    <row r="1" spans="1:40">
      <c r="A1" s="298"/>
      <c r="B1" s="294"/>
      <c r="C1" s="294"/>
      <c r="D1" s="294"/>
      <c r="E1" s="299"/>
      <c r="F1" s="294"/>
      <c r="G1" s="294"/>
      <c r="H1" s="294"/>
      <c r="I1" s="294"/>
      <c r="J1" s="294"/>
      <c r="K1" s="294"/>
      <c r="L1" s="294"/>
      <c r="M1" s="294"/>
      <c r="N1" s="294"/>
      <c r="O1" s="300"/>
      <c r="P1" s="294"/>
      <c r="Q1" s="294"/>
      <c r="R1" s="300"/>
      <c r="S1" s="294"/>
      <c r="T1" s="294"/>
      <c r="U1" s="294"/>
      <c r="V1" s="294"/>
      <c r="W1" s="300"/>
      <c r="X1" s="300"/>
      <c r="Y1" s="294"/>
      <c r="Z1" s="300"/>
      <c r="AA1" s="294"/>
      <c r="AB1" s="294"/>
      <c r="AC1" s="294"/>
      <c r="AD1" s="294"/>
      <c r="AE1" s="294"/>
      <c r="AF1" s="294"/>
      <c r="AG1" s="294"/>
      <c r="AH1" s="294"/>
      <c r="AI1" s="294"/>
      <c r="AJ1" s="294"/>
      <c r="AK1" s="294"/>
      <c r="AL1" s="294"/>
      <c r="AM1" s="300"/>
      <c r="AN1" s="300"/>
    </row>
    <row r="2" spans="1:40" ht="109.5" customHeight="1" thickBot="1">
      <c r="A2" s="1"/>
      <c r="B2" s="1"/>
      <c r="C2" s="15"/>
      <c r="D2" s="15"/>
      <c r="E2" s="9"/>
      <c r="F2" s="96" t="s">
        <v>7951</v>
      </c>
      <c r="G2" s="96" t="s">
        <v>7952</v>
      </c>
      <c r="H2" s="95" t="s">
        <v>7953</v>
      </c>
      <c r="I2" s="96" t="s">
        <v>7954</v>
      </c>
      <c r="J2" s="96" t="s">
        <v>7955</v>
      </c>
      <c r="K2" s="95" t="s">
        <v>7956</v>
      </c>
      <c r="L2" s="96" t="s">
        <v>7957</v>
      </c>
      <c r="M2" s="96" t="s">
        <v>7958</v>
      </c>
      <c r="N2" s="95" t="s">
        <v>7959</v>
      </c>
      <c r="O2" s="94" t="s">
        <v>7960</v>
      </c>
      <c r="P2" s="96" t="s">
        <v>7961</v>
      </c>
      <c r="Q2" s="96" t="s">
        <v>7962</v>
      </c>
      <c r="R2" s="94" t="s">
        <v>7963</v>
      </c>
      <c r="S2" s="96" t="s">
        <v>7964</v>
      </c>
      <c r="T2" s="96" t="s">
        <v>7965</v>
      </c>
      <c r="U2" s="96" t="s">
        <v>7966</v>
      </c>
      <c r="V2" s="96" t="s">
        <v>7967</v>
      </c>
      <c r="W2" s="94" t="s">
        <v>7968</v>
      </c>
      <c r="X2" s="93" t="s">
        <v>7908</v>
      </c>
      <c r="Y2" s="96" t="s">
        <v>7969</v>
      </c>
      <c r="Z2" s="94" t="s">
        <v>7970</v>
      </c>
      <c r="AA2" s="96" t="s">
        <v>734</v>
      </c>
      <c r="AB2" s="96" t="s">
        <v>746</v>
      </c>
      <c r="AC2" s="96" t="s">
        <v>736</v>
      </c>
      <c r="AD2" s="96" t="s">
        <v>610</v>
      </c>
      <c r="AE2" s="95" t="s">
        <v>7971</v>
      </c>
      <c r="AF2" s="96" t="s">
        <v>732</v>
      </c>
      <c r="AG2" s="96" t="s">
        <v>744</v>
      </c>
      <c r="AH2" s="95" t="s">
        <v>7972</v>
      </c>
      <c r="AI2" s="96" t="s">
        <v>738</v>
      </c>
      <c r="AJ2" s="96" t="s">
        <v>7973</v>
      </c>
      <c r="AK2" s="96" t="s">
        <v>740</v>
      </c>
      <c r="AL2" s="95" t="s">
        <v>7974</v>
      </c>
      <c r="AM2" s="94" t="s">
        <v>7975</v>
      </c>
      <c r="AN2" s="93" t="s">
        <v>7909</v>
      </c>
    </row>
    <row r="3" spans="1:40">
      <c r="A3" s="1"/>
      <c r="B3" s="1"/>
      <c r="C3" s="15"/>
      <c r="D3" s="15"/>
      <c r="E3" s="8" t="s">
        <v>7938</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c r="A4" s="1"/>
      <c r="B4" s="1"/>
      <c r="C4" s="15"/>
      <c r="D4" s="15"/>
      <c r="E4" s="8" t="s">
        <v>7939</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c r="A5" s="29" t="s">
        <v>7892</v>
      </c>
      <c r="B5" s="29" t="s">
        <v>7897</v>
      </c>
      <c r="C5" s="29" t="s">
        <v>7894</v>
      </c>
      <c r="D5" s="29" t="s">
        <v>7895</v>
      </c>
      <c r="E5" s="30" t="s">
        <v>7940</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c r="A6" s="169" t="str">
        <f>'Crisis Indicator Data'!A3</f>
        <v>Complex crisis in Afghanistan</v>
      </c>
      <c r="B6" s="170" t="str">
        <f>'Crisis Indicator Data'!B3</f>
        <v>Conflict/ Violence,Drought/drier conditions,Political/economic crisis</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4.0999999999999996</v>
      </c>
      <c r="H6" s="163">
        <f t="shared" ref="H6:H37" si="0">IF(AND(F6="x",G6="x"),"x",AVERAGE(F6,G6))</f>
        <v>3.8499999999999996</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3.1666666666666665</v>
      </c>
      <c r="P6" s="163">
        <f>IF(LEN(E6)&gt;3,VLOOKUP(C6,'Regional Crises'!$B$1:$R$69,12,FALSE),VLOOKUP(E6,'Country Indicator Data'!$B$4:$I$300,8,FALSE))</f>
        <v>4</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4.0999999999999996</v>
      </c>
      <c r="R6" s="163">
        <f t="shared" ref="R6:R37" si="4">AVERAGE(P6:Q6)</f>
        <v>4.05</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4</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4.7</v>
      </c>
      <c r="W6" s="163">
        <f t="shared" ref="W6:W37" si="5">IF(AND(S6="x",V6="x"),"x",ROUND(AVERAGE(S6,V6,T6,U6),1))</f>
        <v>4.2</v>
      </c>
      <c r="X6" s="163">
        <f t="shared" ref="X6:X37" si="6">ROUND(AVERAGE(O6,W6,R6),1)</f>
        <v>3.8</v>
      </c>
      <c r="Y6" s="184">
        <f>IF('Core Indicators'!FC3="x","x",IF('Core Indicators'!FC3&gt;=5,5,IF('Core Indicators'!FC3&gt;=4,4,IF('Core Indicators'!FC3&gt;=3,3,IF('Core Indicators'!FC3&gt;=2,2,IF('Core Indicators'!FC3&gt;=1,1,0))))))</f>
        <v>5</v>
      </c>
      <c r="Z6" s="163">
        <f t="shared" ref="Z6:Z37" si="7">Y6</f>
        <v>5</v>
      </c>
      <c r="AA6" s="184">
        <f>'Crisis Indicator Data'!Y3</f>
        <v>1</v>
      </c>
      <c r="AB6" s="184">
        <f>'Crisis Indicator Data'!Z3</f>
        <v>1</v>
      </c>
      <c r="AC6" s="184">
        <f>'Crisis Indicator Data'!AA3</f>
        <v>3</v>
      </c>
      <c r="AD6" s="184">
        <f>'Crisis Indicator Data'!AB3</f>
        <v>0</v>
      </c>
      <c r="AE6" s="184">
        <f t="shared" ref="AE6:AE37" si="8">IF(SUM(AA6:AD6)=0,0,IF(SUM(AA6,AB6,AC6,AD6)&lt;2,1,IF(SUM(AA6:AD6)&lt;6,2,IF(SUM(AA6:AD6)&lt;8,3,IF(SUM(AA6:AD6)&lt;10,4,5)))))</f>
        <v>2</v>
      </c>
      <c r="AF6" s="184">
        <f>'Crisis Indicator Data'!AC3</f>
        <v>2</v>
      </c>
      <c r="AG6" s="184">
        <f>'Crisis Indicator Data'!AD3</f>
        <v>2</v>
      </c>
      <c r="AH6" s="184">
        <f t="shared" ref="AH6:AH37" si="9">IF(SUM(AF6:AG6)=0,0,IF(SUM(AF6,AG6)=1,1,IF(SUM(AF6:AG6)&lt;3,2,IF(SUM(AF6:AG6)&lt;4,3,IF(SUM(AF6:AG6)&lt;5,4,5)))))</f>
        <v>4</v>
      </c>
      <c r="AI6" s="184">
        <f>'Crisis Indicator Data'!AE3</f>
        <v>2</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4.5</v>
      </c>
    </row>
    <row r="7" spans="1:40" ht="13.5" customHeight="1">
      <c r="A7" s="169" t="str">
        <f>'Crisis Indicator Data'!A4</f>
        <v>Drought in South-West Angola</v>
      </c>
      <c r="B7" s="170" t="str">
        <f>'Crisis Indicator Data'!B4</f>
        <v>Drought/drier conditions</v>
      </c>
      <c r="C7" s="170" t="str">
        <f>'Crisis Indicator Data'!C4</f>
        <v>AGO002</v>
      </c>
      <c r="D7" s="170" t="str">
        <f>'Crisis Indicator Data'!D4</f>
        <v>Angola</v>
      </c>
      <c r="E7" s="171" t="str">
        <f>'Crisis Indicator Data'!E4</f>
        <v>AGO</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2.8</v>
      </c>
      <c r="H7" s="163">
        <f t="shared" si="0"/>
        <v>3.2</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3.8</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5</v>
      </c>
      <c r="K7" s="163">
        <f t="shared" si="1"/>
        <v>4.4000000000000004</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3.9</v>
      </c>
      <c r="M7" s="163">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3.3</v>
      </c>
      <c r="N7" s="163">
        <f t="shared" si="2"/>
        <v>3.5999999999999996</v>
      </c>
      <c r="O7" s="163">
        <f t="shared" si="3"/>
        <v>3.7333333333333329</v>
      </c>
      <c r="P7" s="163">
        <f>IF(LEN(E7)&gt;3,VLOOKUP(C7,'Regional Crises'!$B$1:$R$69,12,FALSE),VLOOKUP(E7,'Country Indicator Data'!$B$4:$I$300,8,FALSE))</f>
        <v>3</v>
      </c>
      <c r="Q7" s="163" t="str">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x</v>
      </c>
      <c r="R7" s="163">
        <f t="shared" si="4"/>
        <v>3</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3.4</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3.5</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2.7</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3.6</v>
      </c>
      <c r="W7" s="163">
        <f t="shared" si="5"/>
        <v>3.3</v>
      </c>
      <c r="X7" s="163">
        <f t="shared" si="6"/>
        <v>3.3</v>
      </c>
      <c r="Y7" s="184">
        <f>IF('Core Indicators'!FC4="x","x",IF('Core Indicators'!FC4&gt;=5,5,IF('Core Indicators'!FC4&gt;=4,4,IF('Core Indicators'!FC4&gt;=3,3,IF('Core Indicators'!FC4&gt;=2,2,IF('Core Indicators'!FC4&gt;=1,1,0))))))</f>
        <v>1</v>
      </c>
      <c r="Z7" s="163">
        <f t="shared" si="7"/>
        <v>1</v>
      </c>
      <c r="AA7" s="184">
        <f>'Crisis Indicator Data'!Y4</f>
        <v>0</v>
      </c>
      <c r="AB7" s="184">
        <f>'Crisis Indicator Data'!Z4</f>
        <v>0</v>
      </c>
      <c r="AC7" s="184">
        <f>'Crisis Indicator Data'!AA4</f>
        <v>0</v>
      </c>
      <c r="AD7" s="184">
        <f>'Crisis Indicator Data'!AB4</f>
        <v>0</v>
      </c>
      <c r="AE7" s="184">
        <f t="shared" si="8"/>
        <v>0</v>
      </c>
      <c r="AF7" s="184">
        <f>'Crisis Indicator Data'!AC4</f>
        <v>0</v>
      </c>
      <c r="AG7" s="184">
        <f>'Crisis Indicator Data'!AD4</f>
        <v>0</v>
      </c>
      <c r="AH7" s="184">
        <f t="shared" si="9"/>
        <v>0</v>
      </c>
      <c r="AI7" s="184">
        <f>'Crisis Indicator Data'!AE4</f>
        <v>0</v>
      </c>
      <c r="AJ7" s="184">
        <f>'Crisis Indicator Data'!AF4</f>
        <v>2</v>
      </c>
      <c r="AK7" s="184">
        <f>'Crisis Indicator Data'!AG4</f>
        <v>1</v>
      </c>
      <c r="AL7" s="184">
        <f t="shared" si="10"/>
        <v>3</v>
      </c>
      <c r="AM7" s="163">
        <f t="shared" si="11"/>
        <v>1</v>
      </c>
      <c r="AN7" s="163">
        <f t="shared" si="12"/>
        <v>1</v>
      </c>
    </row>
    <row r="8" spans="1:40" ht="13.5" customHeight="1">
      <c r="A8" s="169" t="str">
        <f>'Crisis Indicator Data'!A5</f>
        <v>Complex in Burundi</v>
      </c>
      <c r="B8" s="170" t="str">
        <f>'Crisis Indicator Data'!B5</f>
        <v>International Displacement</v>
      </c>
      <c r="C8" s="170" t="str">
        <f>'Crisis Indicator Data'!C5</f>
        <v>BDI001</v>
      </c>
      <c r="D8" s="170" t="str">
        <f>'Crisis Indicator Data'!D5</f>
        <v>Burundi</v>
      </c>
      <c r="E8" s="171" t="str">
        <f>'Crisis Indicator Data'!E5</f>
        <v>BDI</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2.1</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3.2</v>
      </c>
      <c r="H8" s="163">
        <f t="shared" si="0"/>
        <v>2.6500000000000004</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1.3</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v>
      </c>
      <c r="K8" s="163">
        <f t="shared" si="1"/>
        <v>0.65</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3.5</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1.7</v>
      </c>
      <c r="N8" s="163">
        <f t="shared" si="2"/>
        <v>2.6</v>
      </c>
      <c r="O8" s="163">
        <f t="shared" si="3"/>
        <v>1.9666666666666668</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2.7</v>
      </c>
      <c r="R8" s="163">
        <f t="shared" si="4"/>
        <v>2.85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4</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3.8</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3.2</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4.3</v>
      </c>
      <c r="W8" s="163">
        <f t="shared" si="5"/>
        <v>3.8</v>
      </c>
      <c r="X8" s="163">
        <f t="shared" si="6"/>
        <v>2.9</v>
      </c>
      <c r="Y8" s="184">
        <f>IF('Core Indicators'!FC5="x","x",IF('Core Indicators'!FC5&gt;=5,5,IF('Core Indicators'!FC5&gt;=4,4,IF('Core Indicators'!FC5&gt;=3,3,IF('Core Indicators'!FC5&gt;=2,2,IF('Core Indicators'!FC5&gt;=1,1,0))))))</f>
        <v>5</v>
      </c>
      <c r="Z8" s="163">
        <f t="shared" si="7"/>
        <v>5</v>
      </c>
      <c r="AA8" s="184">
        <f>'Crisis Indicator Data'!Y5</f>
        <v>1</v>
      </c>
      <c r="AB8" s="184">
        <f>'Crisis Indicator Data'!Z5</f>
        <v>0</v>
      </c>
      <c r="AC8" s="184">
        <f>'Crisis Indicator Data'!AA5</f>
        <v>1</v>
      </c>
      <c r="AD8" s="184">
        <f>'Crisis Indicator Data'!AB5</f>
        <v>0</v>
      </c>
      <c r="AE8" s="184">
        <f t="shared" si="8"/>
        <v>2</v>
      </c>
      <c r="AF8" s="184">
        <f>'Crisis Indicator Data'!AC5</f>
        <v>0</v>
      </c>
      <c r="AG8" s="184">
        <f>'Crisis Indicator Data'!AD5</f>
        <v>0</v>
      </c>
      <c r="AH8" s="184">
        <f t="shared" si="9"/>
        <v>0</v>
      </c>
      <c r="AI8" s="184">
        <f>'Crisis Indicator Data'!AE5</f>
        <v>0</v>
      </c>
      <c r="AJ8" s="184">
        <f>'Crisis Indicator Data'!AF5</f>
        <v>0</v>
      </c>
      <c r="AK8" s="184">
        <f>'Crisis Indicator Data'!AG5</f>
        <v>3</v>
      </c>
      <c r="AL8" s="184">
        <f t="shared" si="10"/>
        <v>3</v>
      </c>
      <c r="AM8" s="163">
        <f t="shared" si="11"/>
        <v>2</v>
      </c>
      <c r="AN8" s="163">
        <f t="shared" si="12"/>
        <v>3.5</v>
      </c>
    </row>
    <row r="9" spans="1:40" ht="13.5" customHeight="1">
      <c r="A9" s="169" t="str">
        <f>'Crisis Indicator Data'!A6</f>
        <v>Conflict in northern region</v>
      </c>
      <c r="B9" s="170" t="str">
        <f>'Crisis Indicator Data'!B6</f>
        <v>Conflict/ Violence,International Displacement,Floods</v>
      </c>
      <c r="C9" s="170" t="str">
        <f>'Crisis Indicator Data'!C6</f>
        <v>BEN002</v>
      </c>
      <c r="D9" s="170" t="str">
        <f>'Crisis Indicator Data'!D6</f>
        <v>Benin</v>
      </c>
      <c r="E9" s="171" t="str">
        <f>'Crisis Indicator Data'!E6</f>
        <v>BEN</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1.8</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2.2999999999999998</v>
      </c>
      <c r="H9" s="163">
        <f t="shared" si="0"/>
        <v>2.0499999999999998</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4.0999999999999996</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3.3</v>
      </c>
      <c r="K9" s="163">
        <f t="shared" si="1"/>
        <v>3.6999999999999997</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4.0999999999999996</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2.9</v>
      </c>
      <c r="N9" s="163">
        <f t="shared" si="2"/>
        <v>3.5</v>
      </c>
      <c r="O9" s="163">
        <f t="shared" si="3"/>
        <v>3.0833333333333335</v>
      </c>
      <c r="P9" s="163">
        <f>IF(LEN(E9)&gt;3,VLOOKUP(C9,'Regional Crises'!$B$1:$R$69,12,FALSE),VLOOKUP(E9,'Country Indicator Data'!$B$4:$I$300,8,FALSE))</f>
        <v>0</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3.4</v>
      </c>
      <c r="R9" s="163">
        <f t="shared" si="4"/>
        <v>1.7</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3.1</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2.2999999999999998</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v>
      </c>
      <c r="W9" s="163">
        <f t="shared" si="5"/>
        <v>2.6</v>
      </c>
      <c r="X9" s="163">
        <f t="shared" si="6"/>
        <v>2.5</v>
      </c>
      <c r="Y9" s="184">
        <f>IF('Core Indicators'!FC6="x","x",IF('Core Indicators'!FC6&gt;=5,5,IF('Core Indicators'!FC6&gt;=4,4,IF('Core Indicators'!FC6&gt;=3,3,IF('Core Indicators'!FC6&gt;=2,2,IF('Core Indicators'!FC6&gt;=1,1,0))))))</f>
        <v>3</v>
      </c>
      <c r="Z9" s="163">
        <f t="shared" si="7"/>
        <v>3</v>
      </c>
      <c r="AA9" s="184">
        <f>'Crisis Indicator Data'!Y6</f>
        <v>0</v>
      </c>
      <c r="AB9" s="184">
        <f>'Crisis Indicator Data'!Z6</f>
        <v>0</v>
      </c>
      <c r="AC9" s="184">
        <f>'Crisis Indicator Data'!AA6</f>
        <v>0</v>
      </c>
      <c r="AD9" s="184">
        <f>'Crisis Indicator Data'!AB6</f>
        <v>0</v>
      </c>
      <c r="AE9" s="184">
        <f t="shared" si="8"/>
        <v>0</v>
      </c>
      <c r="AF9" s="184">
        <f>'Crisis Indicator Data'!AC6</f>
        <v>0</v>
      </c>
      <c r="AG9" s="184">
        <f>'Crisis Indicator Data'!AD6</f>
        <v>0</v>
      </c>
      <c r="AH9" s="184">
        <f t="shared" si="9"/>
        <v>0</v>
      </c>
      <c r="AI9" s="184">
        <f>'Crisis Indicator Data'!AE6</f>
        <v>2</v>
      </c>
      <c r="AJ9" s="184">
        <f>'Crisis Indicator Data'!AF6</f>
        <v>0</v>
      </c>
      <c r="AK9" s="184">
        <f>'Crisis Indicator Data'!AG6</f>
        <v>1</v>
      </c>
      <c r="AL9" s="184">
        <f t="shared" si="10"/>
        <v>3</v>
      </c>
      <c r="AM9" s="163">
        <f t="shared" si="11"/>
        <v>1</v>
      </c>
      <c r="AN9" s="163">
        <f t="shared" si="12"/>
        <v>2</v>
      </c>
    </row>
    <row r="10" spans="1:40" ht="13.5" customHeight="1">
      <c r="A10" s="169" t="str">
        <f>'Crisis Indicator Data'!A7</f>
        <v>Conflict in Burkina Faso</v>
      </c>
      <c r="B10" s="170" t="str">
        <f>'Crisis Indicator Data'!B7</f>
        <v>Conflict/ Violence</v>
      </c>
      <c r="C10" s="170" t="str">
        <f>'Crisis Indicator Data'!C7</f>
        <v>BFA002</v>
      </c>
      <c r="D10" s="170" t="str">
        <f>'Crisis Indicator Data'!D7</f>
        <v>Burkina Faso</v>
      </c>
      <c r="E10" s="171" t="str">
        <f>'Crisis Indicator Data'!E7</f>
        <v>BFA</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1.1000000000000001</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3.1</v>
      </c>
      <c r="H10" s="163">
        <f t="shared" si="0"/>
        <v>2.1</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2.8</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v>
      </c>
      <c r="K10" s="163">
        <f t="shared" si="1"/>
        <v>1.4</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4.0999999999999996</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1.3</v>
      </c>
      <c r="N10" s="163">
        <f t="shared" si="2"/>
        <v>2.6999999999999997</v>
      </c>
      <c r="O10" s="163">
        <f t="shared" si="3"/>
        <v>2.0666666666666664</v>
      </c>
      <c r="P10" s="163">
        <f>IF(LEN(E10)&gt;3,VLOOKUP(C10,'Regional Crises'!$B$1:$R$69,12,FALSE),VLOOKUP(E10,'Country Indicator Data'!$B$4:$I$300,8,FALSE))</f>
        <v>5</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5</v>
      </c>
      <c r="R10" s="163">
        <f t="shared" si="4"/>
        <v>5</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2.9</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3.7</v>
      </c>
      <c r="W10" s="163">
        <f t="shared" si="5"/>
        <v>3.2</v>
      </c>
      <c r="X10" s="163">
        <f t="shared" si="6"/>
        <v>3.4</v>
      </c>
      <c r="Y10" s="184">
        <f>IF('Core Indicators'!FC7="x","x",IF('Core Indicators'!FC7&gt;=5,5,IF('Core Indicators'!FC7&gt;=4,4,IF('Core Indicators'!FC7&gt;=3,3,IF('Core Indicators'!FC7&gt;=2,2,IF('Core Indicators'!FC7&gt;=1,1,0))))))</f>
        <v>3</v>
      </c>
      <c r="Z10" s="163">
        <f t="shared" si="7"/>
        <v>3</v>
      </c>
      <c r="AA10" s="184">
        <f>'Crisis Indicator Data'!Y7</f>
        <v>1</v>
      </c>
      <c r="AB10" s="184">
        <f>'Crisis Indicator Data'!Z7</f>
        <v>3</v>
      </c>
      <c r="AC10" s="184">
        <f>'Crisis Indicator Data'!AA7</f>
        <v>3</v>
      </c>
      <c r="AD10" s="184">
        <f>'Crisis Indicator Data'!AB7</f>
        <v>3</v>
      </c>
      <c r="AE10" s="184">
        <f t="shared" si="8"/>
        <v>5</v>
      </c>
      <c r="AF10" s="184">
        <f>'Crisis Indicator Data'!AC7</f>
        <v>2</v>
      </c>
      <c r="AG10" s="184">
        <f>'Crisis Indicator Data'!AD7</f>
        <v>2</v>
      </c>
      <c r="AH10" s="184">
        <f t="shared" si="9"/>
        <v>4</v>
      </c>
      <c r="AI10" s="184">
        <f>'Crisis Indicator Data'!AE7</f>
        <v>3</v>
      </c>
      <c r="AJ10" s="184">
        <f>'Crisis Indicator Data'!AF7</f>
        <v>1</v>
      </c>
      <c r="AK10" s="184">
        <f>'Crisis Indicator Data'!AG7</f>
        <v>3</v>
      </c>
      <c r="AL10" s="184">
        <f t="shared" si="10"/>
        <v>5</v>
      </c>
      <c r="AM10" s="163">
        <f t="shared" si="11"/>
        <v>5</v>
      </c>
      <c r="AN10" s="163">
        <f t="shared" si="12"/>
        <v>4</v>
      </c>
    </row>
    <row r="11" spans="1:40" ht="13.5" customHeight="1">
      <c r="A11" s="169" t="str">
        <f>'Crisis Indicator Data'!A8</f>
        <v>Mutliple crises in Bangladesh</v>
      </c>
      <c r="B11" s="170" t="str">
        <f>'Crisis Indicator Data'!B8</f>
        <v>International Displacement,Floods,Cyclone,Political/economic crisis</v>
      </c>
      <c r="C11" s="170" t="str">
        <f>'Crisis Indicator Data'!C8</f>
        <v>BGD001</v>
      </c>
      <c r="D11" s="170" t="str">
        <f>'Crisis Indicator Data'!D8</f>
        <v>Bangladesh</v>
      </c>
      <c r="E11" s="171" t="str">
        <f>'Crisis Indicator Data'!E8</f>
        <v>BGD</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2.5</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v>
      </c>
      <c r="H11" s="163">
        <f t="shared" si="0"/>
        <v>2.75</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0.9</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1.2</v>
      </c>
      <c r="K11" s="163">
        <f t="shared" si="1"/>
        <v>1.05</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3.6</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1.1000000000000001</v>
      </c>
      <c r="N11" s="163">
        <f t="shared" si="2"/>
        <v>2.35</v>
      </c>
      <c r="O11" s="163">
        <f t="shared" si="3"/>
        <v>2.0500000000000003</v>
      </c>
      <c r="P11" s="163">
        <f>IF(LEN(E11)&gt;3,VLOOKUP(C11,'Regional Crises'!$B$1:$R$69,12,FALSE),VLOOKUP(E11,'Country Indicator Data'!$B$4:$I$300,8,FALSE))</f>
        <v>3</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1.4</v>
      </c>
      <c r="R11" s="163">
        <f t="shared" si="4"/>
        <v>2.2000000000000002</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3.8</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3.1</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2.8</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3</v>
      </c>
      <c r="W11" s="163">
        <f t="shared" si="5"/>
        <v>3.2</v>
      </c>
      <c r="X11" s="163">
        <f t="shared" si="6"/>
        <v>2.5</v>
      </c>
      <c r="Y11" s="184">
        <f>IF('Core Indicators'!FC8="x","x",IF('Core Indicators'!FC8&gt;=5,5,IF('Core Indicators'!FC8&gt;=4,4,IF('Core Indicators'!FC8&gt;=3,3,IF('Core Indicators'!FC8&gt;=2,2,IF('Core Indicators'!FC8&gt;=1,1,0))))))</f>
        <v>3</v>
      </c>
      <c r="Z11" s="163">
        <f t="shared" si="7"/>
        <v>3</v>
      </c>
      <c r="AA11" s="184">
        <f>'Crisis Indicator Data'!Y8</f>
        <v>1</v>
      </c>
      <c r="AB11" s="184">
        <f>'Crisis Indicator Data'!Z8</f>
        <v>3</v>
      </c>
      <c r="AC11" s="184">
        <f>'Crisis Indicator Data'!AA8</f>
        <v>2</v>
      </c>
      <c r="AD11" s="184">
        <f>'Crisis Indicator Data'!AB8</f>
        <v>1</v>
      </c>
      <c r="AE11" s="184">
        <f t="shared" si="8"/>
        <v>3</v>
      </c>
      <c r="AF11" s="184">
        <f>'Crisis Indicator Data'!AC8</f>
        <v>0</v>
      </c>
      <c r="AG11" s="184">
        <f>'Crisis Indicator Data'!AD8</f>
        <v>2</v>
      </c>
      <c r="AH11" s="184">
        <f t="shared" si="9"/>
        <v>2</v>
      </c>
      <c r="AI11" s="184">
        <f>'Crisis Indicator Data'!AE8</f>
        <v>3</v>
      </c>
      <c r="AJ11" s="184">
        <f>'Crisis Indicator Data'!AF8</f>
        <v>1</v>
      </c>
      <c r="AK11" s="184">
        <f>'Crisis Indicator Data'!AG8</f>
        <v>3</v>
      </c>
      <c r="AL11" s="184">
        <f t="shared" si="10"/>
        <v>5</v>
      </c>
      <c r="AM11" s="163">
        <f t="shared" si="11"/>
        <v>3</v>
      </c>
      <c r="AN11" s="163">
        <f t="shared" si="12"/>
        <v>3</v>
      </c>
    </row>
    <row r="12" spans="1:40" ht="13.5" customHeight="1">
      <c r="A12" s="169" t="str">
        <f>'Crisis Indicator Data'!A9</f>
        <v>Rohingya refugee crisis</v>
      </c>
      <c r="B12" s="170" t="str">
        <f>'Crisis Indicator Data'!B9</f>
        <v>International Displacement</v>
      </c>
      <c r="C12" s="170" t="str">
        <f>'Crisis Indicator Data'!C9</f>
        <v>BGD002</v>
      </c>
      <c r="D12" s="170" t="str">
        <f>'Crisis Indicator Data'!D9</f>
        <v>Bangladesh</v>
      </c>
      <c r="E12" s="171" t="str">
        <f>'Crisis Indicator Data'!E9</f>
        <v>BGD</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2.5</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3</v>
      </c>
      <c r="H12" s="163">
        <f t="shared" si="0"/>
        <v>2.75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0.9</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1.2</v>
      </c>
      <c r="K12" s="163">
        <f t="shared" si="1"/>
        <v>1.05</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3.6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1.1000000000000001</v>
      </c>
      <c r="N12" s="163">
        <f t="shared" si="2"/>
        <v>2.35</v>
      </c>
      <c r="O12" s="163">
        <f t="shared" si="3"/>
        <v>2.0500000000000003</v>
      </c>
      <c r="P12" s="163">
        <f>IF(LEN(E12)&gt;3,VLOOKUP(C12,'Regional Crises'!$B$1:$R$69,12,FALSE),VLOOKUP(E12,'Country Indicator Data'!$B$4:$I$300,8,FALSE))</f>
        <v>3</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1.4</v>
      </c>
      <c r="R12" s="163">
        <f t="shared" si="4"/>
        <v>2.2000000000000002</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3.8</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3.1</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2.8</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3</v>
      </c>
      <c r="W12" s="163">
        <f t="shared" si="5"/>
        <v>3.2</v>
      </c>
      <c r="X12" s="163">
        <f t="shared" si="6"/>
        <v>2.5</v>
      </c>
      <c r="Y12" s="184">
        <f>IF('Core Indicators'!FC9="x","x",IF('Core Indicators'!FC9&gt;=5,5,IF('Core Indicators'!FC9&gt;=4,4,IF('Core Indicators'!FC9&gt;=3,3,IF('Core Indicators'!FC9&gt;=2,2,IF('Core Indicators'!FC9&gt;=1,1,0))))))</f>
        <v>2</v>
      </c>
      <c r="Z12" s="163">
        <f t="shared" si="7"/>
        <v>2</v>
      </c>
      <c r="AA12" s="184">
        <f>'Crisis Indicator Data'!Y9</f>
        <v>1</v>
      </c>
      <c r="AB12" s="184">
        <f>'Crisis Indicator Data'!Z9</f>
        <v>3</v>
      </c>
      <c r="AC12" s="184">
        <f>'Crisis Indicator Data'!AA9</f>
        <v>2</v>
      </c>
      <c r="AD12" s="184">
        <f>'Crisis Indicator Data'!AB9</f>
        <v>1</v>
      </c>
      <c r="AE12" s="184">
        <f t="shared" si="8"/>
        <v>3</v>
      </c>
      <c r="AF12" s="184">
        <f>'Crisis Indicator Data'!AC9</f>
        <v>0</v>
      </c>
      <c r="AG12" s="184">
        <f>'Crisis Indicator Data'!AD9</f>
        <v>2</v>
      </c>
      <c r="AH12" s="184">
        <f t="shared" si="9"/>
        <v>2</v>
      </c>
      <c r="AI12" s="184">
        <f>'Crisis Indicator Data'!AE9</f>
        <v>3</v>
      </c>
      <c r="AJ12" s="184">
        <f>'Crisis Indicator Data'!AF9</f>
        <v>1</v>
      </c>
      <c r="AK12" s="184">
        <f>'Crisis Indicator Data'!AG9</f>
        <v>3</v>
      </c>
      <c r="AL12" s="184">
        <f t="shared" si="10"/>
        <v>5</v>
      </c>
      <c r="AM12" s="163">
        <f t="shared" si="11"/>
        <v>3</v>
      </c>
      <c r="AN12" s="163">
        <f t="shared" si="12"/>
        <v>2.5</v>
      </c>
    </row>
    <row r="13" spans="1:40" ht="13.5" customHeight="1">
      <c r="A13" s="169" t="str">
        <f>'Crisis Indicator Data'!A10</f>
        <v>Food Security Crisis in Bangladesh</v>
      </c>
      <c r="B13" s="170" t="str">
        <f>'Crisis Indicator Data'!B10</f>
        <v>Cyclone,Floods,Political/economic crisis</v>
      </c>
      <c r="C13" s="170" t="str">
        <f>'Crisis Indicator Data'!C10</f>
        <v>BGD012</v>
      </c>
      <c r="D13" s="170" t="str">
        <f>'Crisis Indicator Data'!D10</f>
        <v>Bangladesh</v>
      </c>
      <c r="E13" s="171" t="str">
        <f>'Crisis Indicator Data'!E10</f>
        <v>BGD</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3</v>
      </c>
      <c r="H13" s="163">
        <f t="shared" si="0"/>
        <v>2.75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1.1000000000000001</v>
      </c>
      <c r="N13" s="163">
        <f t="shared" si="2"/>
        <v>2.35</v>
      </c>
      <c r="O13" s="163">
        <f t="shared" si="3"/>
        <v>2.0500000000000003</v>
      </c>
      <c r="P13" s="163">
        <f>IF(LEN(E13)&gt;3,VLOOKUP(C13,'Regional Crises'!$B$1:$R$69,12,FALSE),VLOOKUP(E13,'Country Indicator Data'!$B$4:$I$300,8,FALSE))</f>
        <v>3</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1.4</v>
      </c>
      <c r="R13" s="163">
        <f t="shared" si="4"/>
        <v>2.2000000000000002</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3.8</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2.8</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v>
      </c>
      <c r="W13" s="163">
        <f t="shared" si="5"/>
        <v>3.2</v>
      </c>
      <c r="X13" s="163">
        <f t="shared" si="6"/>
        <v>2.5</v>
      </c>
      <c r="Y13" s="184">
        <f>IF('Core Indicators'!FC10="x","x",IF('Core Indicators'!FC10&gt;=5,5,IF('Core Indicators'!FC10&gt;=4,4,IF('Core Indicators'!FC10&gt;=3,3,IF('Core Indicators'!FC10&gt;=2,2,IF('Core Indicators'!FC10&gt;=1,1,0))))))</f>
        <v>1</v>
      </c>
      <c r="Z13" s="163">
        <f t="shared" si="7"/>
        <v>1</v>
      </c>
      <c r="AA13" s="184">
        <f>'Crisis Indicator Data'!Y10</f>
        <v>1</v>
      </c>
      <c r="AB13" s="184">
        <f>'Crisis Indicator Data'!Z10</f>
        <v>2</v>
      </c>
      <c r="AC13" s="184">
        <f>'Crisis Indicator Data'!AA10</f>
        <v>0</v>
      </c>
      <c r="AD13" s="184">
        <f>'Crisis Indicator Data'!AB10</f>
        <v>0</v>
      </c>
      <c r="AE13" s="184">
        <f t="shared" si="8"/>
        <v>2</v>
      </c>
      <c r="AF13" s="184">
        <f>'Crisis Indicator Data'!AC10</f>
        <v>0</v>
      </c>
      <c r="AG13" s="184">
        <f>'Crisis Indicator Data'!AD10</f>
        <v>0</v>
      </c>
      <c r="AH13" s="184">
        <f t="shared" si="9"/>
        <v>0</v>
      </c>
      <c r="AI13" s="184">
        <f>'Crisis Indicator Data'!AE10</f>
        <v>3</v>
      </c>
      <c r="AJ13" s="184">
        <f>'Crisis Indicator Data'!AF10</f>
        <v>1</v>
      </c>
      <c r="AK13" s="184">
        <f>'Crisis Indicator Data'!AG10</f>
        <v>3</v>
      </c>
      <c r="AL13" s="184">
        <f t="shared" si="10"/>
        <v>5</v>
      </c>
      <c r="AM13" s="163">
        <f t="shared" si="11"/>
        <v>2</v>
      </c>
      <c r="AN13" s="163">
        <f t="shared" si="12"/>
        <v>1.5</v>
      </c>
    </row>
    <row r="14" spans="1:40" ht="13.5" customHeight="1">
      <c r="A14" s="169" t="str">
        <f>'Crisis Indicator Data'!A11</f>
        <v>Displacement from Russia-Ukraine conflict in Bulgaria</v>
      </c>
      <c r="B14" s="170" t="str">
        <f>'Crisis Indicator Data'!B11</f>
        <v>International Displacement</v>
      </c>
      <c r="C14" s="170" t="str">
        <f>'Crisis Indicator Data'!C11</f>
        <v>BGR002</v>
      </c>
      <c r="D14" s="170" t="str">
        <f>'Crisis Indicator Data'!D11</f>
        <v>Bulgaria</v>
      </c>
      <c r="E14" s="171" t="str">
        <f>'Crisis Indicator Data'!E11</f>
        <v>BGR</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1.8</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1.4</v>
      </c>
      <c r="H14" s="163">
        <f t="shared" si="0"/>
        <v>1.6</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1.5</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0.5</v>
      </c>
      <c r="K14" s="163">
        <f t="shared" si="1"/>
        <v>1</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1.5</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2</v>
      </c>
      <c r="N14" s="163">
        <f t="shared" si="2"/>
        <v>1.75</v>
      </c>
      <c r="O14" s="163">
        <f t="shared" si="3"/>
        <v>1.45</v>
      </c>
      <c r="P14" s="163">
        <f>IF(LEN(E14)&gt;3,VLOOKUP(C14,'Regional Crises'!$B$1:$R$69,12,FALSE),VLOOKUP(E14,'Country Indicator Data'!$B$4:$I$300,8,FALSE))</f>
        <v>0</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0</v>
      </c>
      <c r="R14" s="163">
        <f t="shared" si="4"/>
        <v>0</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2.8</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2.6</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1.3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1.1000000000000001</v>
      </c>
      <c r="W14" s="163">
        <f t="shared" si="5"/>
        <v>2</v>
      </c>
      <c r="X14" s="163">
        <f t="shared" si="6"/>
        <v>1.2</v>
      </c>
      <c r="Y14" s="184">
        <f>IF('Core Indicators'!FC11="x","x",IF('Core Indicators'!FC11&gt;=5,5,IF('Core Indicators'!FC11&gt;=4,4,IF('Core Indicators'!FC11&gt;=3,3,IF('Core Indicators'!FC11&gt;=2,2,IF('Core Indicators'!FC11&gt;=1,1,0))))))</f>
        <v>2</v>
      </c>
      <c r="Z14" s="163">
        <f t="shared" si="7"/>
        <v>2</v>
      </c>
      <c r="AA14" s="184">
        <f>'Crisis Indicator Data'!Y11</f>
        <v>0</v>
      </c>
      <c r="AB14" s="184">
        <f>'Crisis Indicator Data'!Z11</f>
        <v>0</v>
      </c>
      <c r="AC14" s="184">
        <f>'Crisis Indicator Data'!AA11</f>
        <v>0</v>
      </c>
      <c r="AD14" s="184">
        <f>'Crisis Indicator Data'!AB11</f>
        <v>0</v>
      </c>
      <c r="AE14" s="184">
        <f t="shared" si="8"/>
        <v>0</v>
      </c>
      <c r="AF14" s="184">
        <f>'Crisis Indicator Data'!AC11</f>
        <v>0</v>
      </c>
      <c r="AG14" s="184">
        <f>'Crisis Indicator Data'!AD11</f>
        <v>0</v>
      </c>
      <c r="AH14" s="184">
        <f t="shared" si="9"/>
        <v>0</v>
      </c>
      <c r="AI14" s="184">
        <f>'Crisis Indicator Data'!AE11</f>
        <v>0</v>
      </c>
      <c r="AJ14" s="184">
        <f>'Crisis Indicator Data'!AF11</f>
        <v>0</v>
      </c>
      <c r="AK14" s="184">
        <f>'Crisis Indicator Data'!AG11</f>
        <v>0</v>
      </c>
      <c r="AL14" s="184">
        <f t="shared" si="10"/>
        <v>0</v>
      </c>
      <c r="AM14" s="163">
        <f t="shared" si="11"/>
        <v>0</v>
      </c>
      <c r="AN14" s="163">
        <f t="shared" si="12"/>
        <v>1</v>
      </c>
    </row>
    <row r="15" spans="1:40" ht="13.5" customHeight="1">
      <c r="A15" s="169" t="str">
        <f>'Crisis Indicator Data'!A12</f>
        <v>Displacement from Russia-Ukraine conflict in Belarus</v>
      </c>
      <c r="B15" s="170" t="str">
        <f>'Crisis Indicator Data'!B12</f>
        <v>International Displacement</v>
      </c>
      <c r="C15" s="170" t="str">
        <f>'Crisis Indicator Data'!C12</f>
        <v>BLR002</v>
      </c>
      <c r="D15" s="170" t="str">
        <f>'Crisis Indicator Data'!D12</f>
        <v>Belarus</v>
      </c>
      <c r="E15" s="171" t="str">
        <f>'Crisis Indicator Data'!E12</f>
        <v>BLR</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4.3</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3.3</v>
      </c>
      <c r="H15" s="163">
        <f t="shared" si="0"/>
        <v>3.8</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1.9</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0.4</v>
      </c>
      <c r="K15" s="163">
        <f t="shared" si="1"/>
        <v>1.1499999999999999</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0.8</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0</v>
      </c>
      <c r="N15" s="163">
        <f t="shared" si="2"/>
        <v>0.4</v>
      </c>
      <c r="O15" s="163">
        <f t="shared" si="3"/>
        <v>1.7833333333333332</v>
      </c>
      <c r="P15" s="163">
        <f>IF(LEN(E15)&gt;3,VLOOKUP(C15,'Regional Crises'!$B$1:$R$69,12,FALSE),VLOOKUP(E15,'Country Indicator Data'!$B$4:$I$300,8,FALSE))</f>
        <v>3</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0</v>
      </c>
      <c r="R15" s="163">
        <f t="shared" si="4"/>
        <v>1.5</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3.2</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3.7</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2.9</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4.5999999999999996</v>
      </c>
      <c r="W15" s="163">
        <f t="shared" si="5"/>
        <v>3.6</v>
      </c>
      <c r="X15" s="163">
        <f t="shared" si="6"/>
        <v>2.2999999999999998</v>
      </c>
      <c r="Y15" s="184">
        <f>IF('Core Indicators'!FC12="x","x",IF('Core Indicators'!FC12&gt;=5,5,IF('Core Indicators'!FC12&gt;=4,4,IF('Core Indicators'!FC12&gt;=3,3,IF('Core Indicators'!FC12&gt;=2,2,IF('Core Indicators'!FC12&gt;=1,1,0))))))</f>
        <v>2</v>
      </c>
      <c r="Z15" s="163">
        <f t="shared" si="7"/>
        <v>2</v>
      </c>
      <c r="AA15" s="184">
        <f>'Crisis Indicator Data'!Y12</f>
        <v>2</v>
      </c>
      <c r="AB15" s="184">
        <f>'Crisis Indicator Data'!Z12</f>
        <v>0</v>
      </c>
      <c r="AC15" s="184">
        <f>'Crisis Indicator Data'!AA12</f>
        <v>1</v>
      </c>
      <c r="AD15" s="184">
        <f>'Crisis Indicator Data'!AB12</f>
        <v>0</v>
      </c>
      <c r="AE15" s="184">
        <f t="shared" si="8"/>
        <v>2</v>
      </c>
      <c r="AF15" s="184">
        <f>'Crisis Indicator Data'!AC12</f>
        <v>3</v>
      </c>
      <c r="AG15" s="184">
        <f>'Crisis Indicator Data'!AD12</f>
        <v>0</v>
      </c>
      <c r="AH15" s="184">
        <f t="shared" si="9"/>
        <v>3</v>
      </c>
      <c r="AI15" s="184">
        <f>'Crisis Indicator Data'!AE12</f>
        <v>0</v>
      </c>
      <c r="AJ15" s="184">
        <f>'Crisis Indicator Data'!AF12</f>
        <v>3</v>
      </c>
      <c r="AK15" s="184">
        <f>'Crisis Indicator Data'!AG12</f>
        <v>0</v>
      </c>
      <c r="AL15" s="184">
        <f t="shared" si="10"/>
        <v>3</v>
      </c>
      <c r="AM15" s="163">
        <f t="shared" si="11"/>
        <v>3</v>
      </c>
      <c r="AN15" s="163">
        <f t="shared" si="12"/>
        <v>2.5</v>
      </c>
    </row>
    <row r="16" spans="1:40" ht="13.5" customHeight="1">
      <c r="A16" s="169" t="str">
        <f>'Crisis Indicator Data'!A13</f>
        <v>Country level Brazil</v>
      </c>
      <c r="B16" s="170" t="str">
        <f>'Crisis Indicator Data'!B13</f>
        <v>International Displacement,Floods,Drought/drier conditions</v>
      </c>
      <c r="C16" s="170" t="str">
        <f>'Crisis Indicator Data'!C13</f>
        <v>BRA001</v>
      </c>
      <c r="D16" s="170" t="str">
        <f>'Crisis Indicator Data'!D13</f>
        <v>Brazil</v>
      </c>
      <c r="E16" s="171" t="str">
        <f>'Crisis Indicator Data'!E13</f>
        <v>BRA</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0.7</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1.6</v>
      </c>
      <c r="H16" s="163">
        <f t="shared" si="0"/>
        <v>1.1499999999999999</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2.6</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0.7</v>
      </c>
      <c r="K16" s="163">
        <f t="shared" si="1"/>
        <v>1.65</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2.6</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3.4</v>
      </c>
      <c r="N16" s="163">
        <f t="shared" si="2"/>
        <v>3</v>
      </c>
      <c r="O16" s="163">
        <f t="shared" si="3"/>
        <v>1.9333333333333333</v>
      </c>
      <c r="P16" s="163">
        <f>IF(LEN(E16)&gt;3,VLOOKUP(C16,'Regional Crises'!$B$1:$R$69,12,FALSE),VLOOKUP(E16,'Country Indicator Data'!$B$4:$I$300,8,FALSE))</f>
        <v>3</v>
      </c>
      <c r="Q16" s="163" t="str">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x</v>
      </c>
      <c r="R16" s="163">
        <f t="shared" si="4"/>
        <v>3</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3.2</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2.8</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1.6</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1.4</v>
      </c>
      <c r="W16" s="163">
        <f t="shared" si="5"/>
        <v>2.2999999999999998</v>
      </c>
      <c r="X16" s="163">
        <f t="shared" si="6"/>
        <v>2.4</v>
      </c>
      <c r="Y16" s="184">
        <f>IF('Core Indicators'!FC13="x","x",IF('Core Indicators'!FC13&gt;=5,5,IF('Core Indicators'!FC13&gt;=4,4,IF('Core Indicators'!FC13&gt;=3,3,IF('Core Indicators'!FC13&gt;=2,2,IF('Core Indicators'!FC13&gt;=1,1,0))))))</f>
        <v>4</v>
      </c>
      <c r="Z16" s="163">
        <f t="shared" si="7"/>
        <v>4</v>
      </c>
      <c r="AA16" s="184">
        <f>'Crisis Indicator Data'!Y13</f>
        <v>0</v>
      </c>
      <c r="AB16" s="184">
        <f>'Crisis Indicator Data'!Z13</f>
        <v>0</v>
      </c>
      <c r="AC16" s="184">
        <f>'Crisis Indicator Data'!AA13</f>
        <v>0</v>
      </c>
      <c r="AD16" s="184">
        <f>'Crisis Indicator Data'!AB13</f>
        <v>0</v>
      </c>
      <c r="AE16" s="184">
        <f t="shared" si="8"/>
        <v>0</v>
      </c>
      <c r="AF16" s="184">
        <f>'Crisis Indicator Data'!AC13</f>
        <v>0</v>
      </c>
      <c r="AG16" s="184">
        <f>'Crisis Indicator Data'!AD13</f>
        <v>0</v>
      </c>
      <c r="AH16" s="184">
        <f t="shared" si="9"/>
        <v>0</v>
      </c>
      <c r="AI16" s="184">
        <f>'Crisis Indicator Data'!AE13</f>
        <v>0</v>
      </c>
      <c r="AJ16" s="184">
        <f>'Crisis Indicator Data'!AF13</f>
        <v>0</v>
      </c>
      <c r="AK16" s="184">
        <f>'Crisis Indicator Data'!AG13</f>
        <v>3</v>
      </c>
      <c r="AL16" s="184">
        <f t="shared" si="10"/>
        <v>3</v>
      </c>
      <c r="AM16" s="163">
        <f t="shared" si="11"/>
        <v>1</v>
      </c>
      <c r="AN16" s="163">
        <f t="shared" si="12"/>
        <v>2.5</v>
      </c>
    </row>
    <row r="17" spans="1:40" ht="13.5" customHeight="1">
      <c r="A17" s="169" t="str">
        <f>'Crisis Indicator Data'!A14</f>
        <v>Venezuela displacement in Brazil</v>
      </c>
      <c r="B17" s="170" t="str">
        <f>'Crisis Indicator Data'!B14</f>
        <v>International Displacement</v>
      </c>
      <c r="C17" s="170" t="str">
        <f>'Crisis Indicator Data'!C14</f>
        <v>BRA002</v>
      </c>
      <c r="D17" s="170" t="str">
        <f>'Crisis Indicator Data'!D14</f>
        <v>Brazil</v>
      </c>
      <c r="E17" s="171" t="str">
        <f>'Crisis Indicator Data'!E14</f>
        <v>BRA</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1.6</v>
      </c>
      <c r="H17" s="163">
        <f t="shared" si="0"/>
        <v>1.1499999999999999</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2.6</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0.7</v>
      </c>
      <c r="K17" s="163">
        <f t="shared" si="1"/>
        <v>1.65</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2.6</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3.4</v>
      </c>
      <c r="N17" s="163">
        <f t="shared" si="2"/>
        <v>3</v>
      </c>
      <c r="O17" s="163">
        <f t="shared" si="3"/>
        <v>1.9333333333333333</v>
      </c>
      <c r="P17" s="163">
        <f>IF(LEN(E17)&gt;3,VLOOKUP(C17,'Regional Crises'!$B$1:$R$69,12,FALSE),VLOOKUP(E17,'Country Indicator Data'!$B$4:$I$300,8,FALSE))</f>
        <v>3</v>
      </c>
      <c r="Q17" s="163" t="str">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x</v>
      </c>
      <c r="R17" s="163">
        <f t="shared" si="4"/>
        <v>3</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3.2</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2.8</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1.6</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1.4</v>
      </c>
      <c r="W17" s="163">
        <f t="shared" si="5"/>
        <v>2.2999999999999998</v>
      </c>
      <c r="X17" s="163">
        <f t="shared" si="6"/>
        <v>2.4</v>
      </c>
      <c r="Y17" s="184">
        <f>IF('Core Indicators'!FC14="x","x",IF('Core Indicators'!FC14&gt;=5,5,IF('Core Indicators'!FC14&gt;=4,4,IF('Core Indicators'!FC14&gt;=3,3,IF('Core Indicators'!FC14&gt;=2,2,IF('Core Indicators'!FC14&gt;=1,1,0))))))</f>
        <v>3</v>
      </c>
      <c r="Z17" s="163">
        <f t="shared" si="7"/>
        <v>3</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0</v>
      </c>
      <c r="AH17" s="184">
        <f t="shared" si="9"/>
        <v>0</v>
      </c>
      <c r="AI17" s="184">
        <f>'Crisis Indicator Data'!AE14</f>
        <v>0</v>
      </c>
      <c r="AJ17" s="184">
        <f>'Crisis Indicator Data'!AF14</f>
        <v>0</v>
      </c>
      <c r="AK17" s="184">
        <f>'Crisis Indicator Data'!AG14</f>
        <v>2</v>
      </c>
      <c r="AL17" s="184">
        <f t="shared" si="10"/>
        <v>2</v>
      </c>
      <c r="AM17" s="163">
        <f t="shared" si="11"/>
        <v>1</v>
      </c>
      <c r="AN17" s="163">
        <f t="shared" si="12"/>
        <v>2</v>
      </c>
    </row>
    <row r="18" spans="1:40" ht="13.5" customHeight="1">
      <c r="A18" s="169" t="str">
        <f>'Crisis Indicator Data'!A15</f>
        <v>Complex crisis in CAR</v>
      </c>
      <c r="B18" s="170" t="str">
        <f>'Crisis Indicator Data'!B15</f>
        <v>Conflict/ Violence,International Displacement</v>
      </c>
      <c r="C18" s="170" t="str">
        <f>'Crisis Indicator Data'!C15</f>
        <v>CAF001</v>
      </c>
      <c r="D18" s="170" t="str">
        <f>'Crisis Indicator Data'!D15</f>
        <v>CAR</v>
      </c>
      <c r="E18" s="171" t="str">
        <f>'Crisis Indicator Data'!E15</f>
        <v>CAF</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3.6</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3.2</v>
      </c>
      <c r="H18" s="163">
        <f t="shared" si="0"/>
        <v>3.4000000000000004</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4.4000000000000004</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1.8</v>
      </c>
      <c r="K18" s="163">
        <f t="shared" si="1"/>
        <v>3.1</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4.5</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3.9</v>
      </c>
      <c r="N18" s="163">
        <f t="shared" si="2"/>
        <v>4.2</v>
      </c>
      <c r="O18" s="163">
        <f t="shared" si="3"/>
        <v>3.5666666666666664</v>
      </c>
      <c r="P18" s="163">
        <f>IF(LEN(E18)&gt;3,VLOOKUP(C18,'Regional Crises'!$B$1:$R$69,12,FALSE),VLOOKUP(E18,'Country Indicator Data'!$B$4:$I$300,8,FALSE))</f>
        <v>4</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3.7</v>
      </c>
      <c r="R18" s="163">
        <f t="shared" si="4"/>
        <v>3.85</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3.8</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4.2</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3.4</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4.8</v>
      </c>
      <c r="W18" s="163">
        <f t="shared" si="5"/>
        <v>4.0999999999999996</v>
      </c>
      <c r="X18" s="163">
        <f t="shared" si="6"/>
        <v>3.8</v>
      </c>
      <c r="Y18" s="184">
        <f>IF('Core Indicators'!FC15="x","x",IF('Core Indicators'!FC15&gt;=5,5,IF('Core Indicators'!FC15&gt;=4,4,IF('Core Indicators'!FC15&gt;=3,3,IF('Core Indicators'!FC15&gt;=2,2,IF('Core Indicators'!FC15&gt;=1,1,0))))))</f>
        <v>4</v>
      </c>
      <c r="Z18" s="163">
        <f t="shared" si="7"/>
        <v>4</v>
      </c>
      <c r="AA18" s="184">
        <f>'Crisis Indicator Data'!Y15</f>
        <v>2</v>
      </c>
      <c r="AB18" s="184">
        <f>'Crisis Indicator Data'!Z15</f>
        <v>3</v>
      </c>
      <c r="AC18" s="184">
        <f>'Crisis Indicator Data'!AA15</f>
        <v>1</v>
      </c>
      <c r="AD18" s="184">
        <f>'Crisis Indicator Data'!AB15</f>
        <v>3</v>
      </c>
      <c r="AE18" s="184">
        <f t="shared" si="8"/>
        <v>4</v>
      </c>
      <c r="AF18" s="184">
        <f>'Crisis Indicator Data'!AC15</f>
        <v>0</v>
      </c>
      <c r="AG18" s="184">
        <f>'Crisis Indicator Data'!AD15</f>
        <v>2</v>
      </c>
      <c r="AH18" s="184">
        <f t="shared" si="9"/>
        <v>2</v>
      </c>
      <c r="AI18" s="184">
        <f>'Crisis Indicator Data'!AE15</f>
        <v>3</v>
      </c>
      <c r="AJ18" s="184">
        <f>'Crisis Indicator Data'!AF15</f>
        <v>1</v>
      </c>
      <c r="AK18" s="184">
        <f>'Crisis Indicator Data'!AG15</f>
        <v>3</v>
      </c>
      <c r="AL18" s="184">
        <f t="shared" si="10"/>
        <v>5</v>
      </c>
      <c r="AM18" s="163">
        <f t="shared" si="11"/>
        <v>4</v>
      </c>
      <c r="AN18" s="163">
        <f t="shared" si="12"/>
        <v>4</v>
      </c>
    </row>
    <row r="19" spans="1:40" ht="13.5" customHeight="1">
      <c r="A19" s="169" t="str">
        <f>'Crisis Indicator Data'!A16</f>
        <v>Venezuela displacement in Chile</v>
      </c>
      <c r="B19" s="170" t="str">
        <f>'Crisis Indicator Data'!B16</f>
        <v>International Displacement</v>
      </c>
      <c r="C19" s="170" t="str">
        <f>'Crisis Indicator Data'!C16</f>
        <v>CHL002</v>
      </c>
      <c r="D19" s="170" t="str">
        <f>'Crisis Indicator Data'!D16</f>
        <v>Chile</v>
      </c>
      <c r="E19" s="171" t="str">
        <f>'Crisis Indicator Data'!E16</f>
        <v>CHL</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0.7</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0.4</v>
      </c>
      <c r="H19" s="163">
        <f t="shared" si="0"/>
        <v>0.55000000000000004</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0.8</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0.4</v>
      </c>
      <c r="K19" s="163">
        <f t="shared" si="1"/>
        <v>0.60000000000000009</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1.9</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2.2999999999999998</v>
      </c>
      <c r="N19" s="163">
        <f t="shared" si="2"/>
        <v>2.0999999999999996</v>
      </c>
      <c r="O19" s="163">
        <f t="shared" si="3"/>
        <v>1.0833333333333333</v>
      </c>
      <c r="P19" s="163">
        <f>IF(LEN(E19)&gt;3,VLOOKUP(C19,'Regional Crises'!$B$1:$R$69,12,FALSE),VLOOKUP(E19,'Country Indicator Data'!$B$4:$I$300,8,FALSE))</f>
        <v>3</v>
      </c>
      <c r="Q19" s="163" t="str">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x</v>
      </c>
      <c r="R19" s="163">
        <f t="shared" si="4"/>
        <v>3</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1.7</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1.8</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0.6</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0.3</v>
      </c>
      <c r="W19" s="163">
        <f t="shared" si="5"/>
        <v>1.1000000000000001</v>
      </c>
      <c r="X19" s="163">
        <f t="shared" si="6"/>
        <v>1.7</v>
      </c>
      <c r="Y19" s="184">
        <f>IF('Core Indicators'!FC16="x","x",IF('Core Indicators'!FC16&gt;=5,5,IF('Core Indicators'!FC16&gt;=4,4,IF('Core Indicators'!FC16&gt;=3,3,IF('Core Indicators'!FC16&gt;=2,2,IF('Core Indicators'!FC16&gt;=1,1,0))))))</f>
        <v>3</v>
      </c>
      <c r="Z19" s="163">
        <f t="shared" si="7"/>
        <v>3</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1</v>
      </c>
      <c r="AH19" s="184">
        <f t="shared" si="9"/>
        <v>1</v>
      </c>
      <c r="AI19" s="184">
        <f>'Crisis Indicator Data'!AE16</f>
        <v>0</v>
      </c>
      <c r="AJ19" s="184">
        <f>'Crisis Indicator Data'!AF16</f>
        <v>2</v>
      </c>
      <c r="AK19" s="184">
        <f>'Crisis Indicator Data'!AG16</f>
        <v>1</v>
      </c>
      <c r="AL19" s="184">
        <f t="shared" si="10"/>
        <v>3</v>
      </c>
      <c r="AM19" s="163">
        <f t="shared" si="11"/>
        <v>1</v>
      </c>
      <c r="AN19" s="163">
        <f t="shared" si="12"/>
        <v>2</v>
      </c>
    </row>
    <row r="20" spans="1:40" ht="13.5" customHeight="1">
      <c r="A20" s="169" t="str">
        <f>'Crisis Indicator Data'!A17</f>
        <v>Multiple crises in Cameroon</v>
      </c>
      <c r="B20" s="170" t="str">
        <f>'Crisis Indicator Data'!B17</f>
        <v>Conflict/ Violence,International Displacement</v>
      </c>
      <c r="C20" s="170" t="str">
        <f>'Crisis Indicator Data'!C17</f>
        <v>CMR001</v>
      </c>
      <c r="D20" s="170" t="str">
        <f>'Crisis Indicator Data'!D17</f>
        <v>Cameroon</v>
      </c>
      <c r="E20" s="171" t="str">
        <f>'Crisis Indicator Data'!E17</f>
        <v>CMR</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3.2</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3.2</v>
      </c>
      <c r="H20" s="163">
        <f t="shared" si="0"/>
        <v>3.2</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4.3</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v>
      </c>
      <c r="K20" s="163">
        <f t="shared" si="1"/>
        <v>2.15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3.8</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2.7</v>
      </c>
      <c r="N20" s="163">
        <f t="shared" si="2"/>
        <v>3.25</v>
      </c>
      <c r="O20" s="163">
        <f t="shared" si="3"/>
        <v>2.8666666666666667</v>
      </c>
      <c r="P20" s="163">
        <f>IF(LEN(E20)&gt;3,VLOOKUP(C20,'Regional Crises'!$B$1:$R$69,12,FALSE),VLOOKUP(E20,'Country Indicator Data'!$B$4:$I$300,8,FALSE))</f>
        <v>5</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4.0999999999999996</v>
      </c>
      <c r="R20" s="163">
        <f t="shared" si="4"/>
        <v>4.55</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3.7</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3.5</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4.3</v>
      </c>
      <c r="W20" s="163">
        <f t="shared" si="5"/>
        <v>3.6</v>
      </c>
      <c r="X20" s="163">
        <f t="shared" si="6"/>
        <v>3.7</v>
      </c>
      <c r="Y20" s="184">
        <f>IF('Core Indicators'!FC17="x","x",IF('Core Indicators'!FC17&gt;=5,5,IF('Core Indicators'!FC17&gt;=4,4,IF('Core Indicators'!FC17&gt;=3,3,IF('Core Indicators'!FC17&gt;=2,2,IF('Core Indicators'!FC17&gt;=1,1,0))))))</f>
        <v>5</v>
      </c>
      <c r="Z20" s="163">
        <f t="shared" si="7"/>
        <v>5</v>
      </c>
      <c r="AA20" s="184">
        <f>'Crisis Indicator Data'!Y17</f>
        <v>1</v>
      </c>
      <c r="AB20" s="184">
        <f>'Crisis Indicator Data'!Z17</f>
        <v>3</v>
      </c>
      <c r="AC20" s="184">
        <f>'Crisis Indicator Data'!AA17</f>
        <v>2</v>
      </c>
      <c r="AD20" s="184">
        <f>'Crisis Indicator Data'!AB17</f>
        <v>3</v>
      </c>
      <c r="AE20" s="184">
        <f t="shared" si="8"/>
        <v>4</v>
      </c>
      <c r="AF20" s="184">
        <f>'Crisis Indicator Data'!AC17</f>
        <v>0</v>
      </c>
      <c r="AG20" s="184">
        <f>'Crisis Indicator Data'!AD17</f>
        <v>2</v>
      </c>
      <c r="AH20" s="184">
        <f t="shared" si="9"/>
        <v>2</v>
      </c>
      <c r="AI20" s="184">
        <f>'Crisis Indicator Data'!AE17</f>
        <v>3</v>
      </c>
      <c r="AJ20" s="184">
        <f>'Crisis Indicator Data'!AF17</f>
        <v>1</v>
      </c>
      <c r="AK20" s="184">
        <f>'Crisis Indicator Data'!AG17</f>
        <v>3</v>
      </c>
      <c r="AL20" s="184">
        <f t="shared" si="10"/>
        <v>5</v>
      </c>
      <c r="AM20" s="163">
        <f t="shared" si="11"/>
        <v>4</v>
      </c>
      <c r="AN20" s="163">
        <f t="shared" si="12"/>
        <v>4.5</v>
      </c>
    </row>
    <row r="21" spans="1:40" ht="13.5" customHeight="1">
      <c r="A21" s="169" t="str">
        <f>'Crisis Indicator Data'!A18</f>
        <v>Lake Chad basin crisis in Cameroon</v>
      </c>
      <c r="B21" s="170" t="str">
        <f>'Crisis Indicator Data'!B18</f>
        <v>Conflict/ Violence</v>
      </c>
      <c r="C21" s="170" t="str">
        <f>'Crisis Indicator Data'!C18</f>
        <v>CMR002</v>
      </c>
      <c r="D21" s="170" t="str">
        <f>'Crisis Indicator Data'!D18</f>
        <v>Cameroon</v>
      </c>
      <c r="E21" s="171" t="str">
        <f>'Crisis Indicator Data'!E18</f>
        <v>CMR</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163">
        <f t="shared" si="0"/>
        <v>3.2</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163">
        <f t="shared" si="1"/>
        <v>2.15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163">
        <f t="shared" si="2"/>
        <v>3.25</v>
      </c>
      <c r="O21" s="163">
        <f t="shared" si="3"/>
        <v>2.8666666666666667</v>
      </c>
      <c r="P21" s="163">
        <f>IF(LEN(E21)&gt;3,VLOOKUP(C21,'Regional Crises'!$B$1:$R$69,12,FALSE),VLOOKUP(E21,'Country Indicator Data'!$B$4:$I$300,8,FALSE))</f>
        <v>5</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4.0999999999999996</v>
      </c>
      <c r="R21" s="163">
        <f t="shared" si="4"/>
        <v>4.55</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3.7</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3.5</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4.3</v>
      </c>
      <c r="W21" s="163">
        <f t="shared" si="5"/>
        <v>3.6</v>
      </c>
      <c r="X21" s="163">
        <f t="shared" si="6"/>
        <v>3.7</v>
      </c>
      <c r="Y21" s="184">
        <f>IF('Core Indicators'!FC18="x","x",IF('Core Indicators'!FC18&gt;=5,5,IF('Core Indicators'!FC18&gt;=4,4,IF('Core Indicators'!FC18&gt;=3,3,IF('Core Indicators'!FC18&gt;=2,2,IF('Core Indicators'!FC18&gt;=1,1,0))))))</f>
        <v>5</v>
      </c>
      <c r="Z21" s="163">
        <f t="shared" si="7"/>
        <v>5</v>
      </c>
      <c r="AA21" s="184">
        <f>'Crisis Indicator Data'!Y18</f>
        <v>1</v>
      </c>
      <c r="AB21" s="184">
        <f>'Crisis Indicator Data'!Z18</f>
        <v>2</v>
      </c>
      <c r="AC21" s="184">
        <f>'Crisis Indicator Data'!AA18</f>
        <v>0</v>
      </c>
      <c r="AD21" s="184">
        <f>'Crisis Indicator Data'!AB18</f>
        <v>0</v>
      </c>
      <c r="AE21" s="184">
        <f t="shared" si="8"/>
        <v>2</v>
      </c>
      <c r="AF21" s="184">
        <f>'Crisis Indicator Data'!AC18</f>
        <v>0</v>
      </c>
      <c r="AG21" s="184">
        <f>'Crisis Indicator Data'!AD18</f>
        <v>0</v>
      </c>
      <c r="AH21" s="184">
        <f t="shared" si="9"/>
        <v>0</v>
      </c>
      <c r="AI21" s="184">
        <f>'Crisis Indicator Data'!AE18</f>
        <v>3</v>
      </c>
      <c r="AJ21" s="184">
        <f>'Crisis Indicator Data'!AF18</f>
        <v>1</v>
      </c>
      <c r="AK21" s="184">
        <f>'Crisis Indicator Data'!AG18</f>
        <v>3</v>
      </c>
      <c r="AL21" s="184">
        <f t="shared" si="10"/>
        <v>5</v>
      </c>
      <c r="AM21" s="163">
        <f t="shared" si="11"/>
        <v>2</v>
      </c>
      <c r="AN21" s="163">
        <f t="shared" si="12"/>
        <v>3.5</v>
      </c>
    </row>
    <row r="22" spans="1:40" ht="13.5" customHeight="1">
      <c r="A22" s="169" t="str">
        <f>'Crisis Indicator Data'!A19</f>
        <v>Anglophone Crisis in Cameroon</v>
      </c>
      <c r="B22" s="170" t="str">
        <f>'Crisis Indicator Data'!B19</f>
        <v>Conflict/ Violence</v>
      </c>
      <c r="C22" s="170" t="str">
        <f>'Crisis Indicator Data'!C19</f>
        <v>CMR003</v>
      </c>
      <c r="D22" s="170" t="str">
        <f>'Crisis Indicator Data'!D19</f>
        <v>Cameroon</v>
      </c>
      <c r="E22" s="171" t="str">
        <f>'Crisis Indicator Data'!E19</f>
        <v>CMR</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3.2</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163">
        <f t="shared" si="0"/>
        <v>3.2</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4.3</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v>
      </c>
      <c r="K22" s="163">
        <f t="shared" si="1"/>
        <v>2.15</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3.8</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2.7</v>
      </c>
      <c r="N22" s="163">
        <f t="shared" si="2"/>
        <v>3.25</v>
      </c>
      <c r="O22" s="163">
        <f t="shared" si="3"/>
        <v>2.8666666666666667</v>
      </c>
      <c r="P22" s="163">
        <f>IF(LEN(E22)&gt;3,VLOOKUP(C22,'Regional Crises'!$B$1:$R$69,12,FALSE),VLOOKUP(E22,'Country Indicator Data'!$B$4:$I$300,8,FALSE))</f>
        <v>5</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4.0999999999999996</v>
      </c>
      <c r="R22" s="163">
        <f t="shared" si="4"/>
        <v>4.55</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3.7</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3.5</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4.3</v>
      </c>
      <c r="W22" s="163">
        <f t="shared" si="5"/>
        <v>3.6</v>
      </c>
      <c r="X22" s="163">
        <f t="shared" si="6"/>
        <v>3.7</v>
      </c>
      <c r="Y22" s="184">
        <f>IF('Core Indicators'!FC19="x","x",IF('Core Indicators'!FC19&gt;=5,5,IF('Core Indicators'!FC19&gt;=4,4,IF('Core Indicators'!FC19&gt;=3,3,IF('Core Indicators'!FC19&gt;=2,2,IF('Core Indicators'!FC19&gt;=1,1,0))))))</f>
        <v>5</v>
      </c>
      <c r="Z22" s="163">
        <f t="shared" si="7"/>
        <v>5</v>
      </c>
      <c r="AA22" s="184">
        <f>'Crisis Indicator Data'!Y19</f>
        <v>1</v>
      </c>
      <c r="AB22" s="184">
        <f>'Crisis Indicator Data'!Z19</f>
        <v>3</v>
      </c>
      <c r="AC22" s="184">
        <f>'Crisis Indicator Data'!AA19</f>
        <v>2</v>
      </c>
      <c r="AD22" s="184">
        <f>'Crisis Indicator Data'!AB19</f>
        <v>3</v>
      </c>
      <c r="AE22" s="184">
        <f t="shared" si="8"/>
        <v>4</v>
      </c>
      <c r="AF22" s="184">
        <f>'Crisis Indicator Data'!AC19</f>
        <v>0</v>
      </c>
      <c r="AG22" s="184">
        <f>'Crisis Indicator Data'!AD19</f>
        <v>2</v>
      </c>
      <c r="AH22" s="184">
        <f t="shared" si="9"/>
        <v>2</v>
      </c>
      <c r="AI22" s="184">
        <f>'Crisis Indicator Data'!AE19</f>
        <v>2</v>
      </c>
      <c r="AJ22" s="184">
        <f>'Crisis Indicator Data'!AF19</f>
        <v>1</v>
      </c>
      <c r="AK22" s="184">
        <f>'Crisis Indicator Data'!AG19</f>
        <v>3</v>
      </c>
      <c r="AL22" s="184">
        <f t="shared" si="10"/>
        <v>4</v>
      </c>
      <c r="AM22" s="163">
        <f t="shared" si="11"/>
        <v>3</v>
      </c>
      <c r="AN22" s="163">
        <f t="shared" si="12"/>
        <v>4</v>
      </c>
    </row>
    <row r="23" spans="1:40" ht="13.5" customHeight="1">
      <c r="A23" s="169" t="str">
        <f>'Crisis Indicator Data'!A20</f>
        <v>CAR refugees in Cameroon</v>
      </c>
      <c r="B23" s="170" t="str">
        <f>'Crisis Indicator Data'!B20</f>
        <v>Conflict/ Violence,International Displacement</v>
      </c>
      <c r="C23" s="170" t="str">
        <f>'Crisis Indicator Data'!C20</f>
        <v>CMR004</v>
      </c>
      <c r="D23" s="170" t="str">
        <f>'Crisis Indicator Data'!D20</f>
        <v>Cameroon</v>
      </c>
      <c r="E23" s="171" t="str">
        <f>'Crisis Indicator Data'!E20</f>
        <v>CMR</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3.2</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63">
        <f t="shared" si="0"/>
        <v>3.2</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4.3</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163">
        <f t="shared" si="1"/>
        <v>2.15</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3.8</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2.7</v>
      </c>
      <c r="N23" s="163">
        <f t="shared" si="2"/>
        <v>3.25</v>
      </c>
      <c r="O23" s="163">
        <f t="shared" si="3"/>
        <v>2.8666666666666667</v>
      </c>
      <c r="P23" s="163">
        <f>IF(LEN(E23)&gt;3,VLOOKUP(C23,'Regional Crises'!$B$1:$R$69,12,FALSE),VLOOKUP(E23,'Country Indicator Data'!$B$4:$I$300,8,FALSE))</f>
        <v>5</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4.0999999999999996</v>
      </c>
      <c r="R23" s="163">
        <f t="shared" si="4"/>
        <v>4.55</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3.7</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3.5</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4.3</v>
      </c>
      <c r="W23" s="163">
        <f t="shared" si="5"/>
        <v>3.6</v>
      </c>
      <c r="X23" s="163">
        <f t="shared" si="6"/>
        <v>3.7</v>
      </c>
      <c r="Y23" s="184">
        <f>IF('Core Indicators'!FC20="x","x",IF('Core Indicators'!FC20&gt;=5,5,IF('Core Indicators'!FC20&gt;=4,4,IF('Core Indicators'!FC20&gt;=3,3,IF('Core Indicators'!FC20&gt;=2,2,IF('Core Indicators'!FC20&gt;=1,1,0))))))</f>
        <v>4</v>
      </c>
      <c r="Z23" s="163">
        <f t="shared" si="7"/>
        <v>4</v>
      </c>
      <c r="AA23" s="184">
        <f>'Crisis Indicator Data'!Y20</f>
        <v>1</v>
      </c>
      <c r="AB23" s="184">
        <f>'Crisis Indicator Data'!Z20</f>
        <v>0</v>
      </c>
      <c r="AC23" s="184">
        <f>'Crisis Indicator Data'!AA20</f>
        <v>0</v>
      </c>
      <c r="AD23" s="184">
        <f>'Crisis Indicator Data'!AB20</f>
        <v>0</v>
      </c>
      <c r="AE23" s="184">
        <f t="shared" si="8"/>
        <v>1</v>
      </c>
      <c r="AF23" s="184">
        <f>'Crisis Indicator Data'!AC20</f>
        <v>0</v>
      </c>
      <c r="AG23" s="184">
        <f>'Crisis Indicator Data'!AD20</f>
        <v>0</v>
      </c>
      <c r="AH23" s="184">
        <f t="shared" si="9"/>
        <v>0</v>
      </c>
      <c r="AI23" s="184">
        <f>'Crisis Indicator Data'!AE20</f>
        <v>0</v>
      </c>
      <c r="AJ23" s="184">
        <f>'Crisis Indicator Data'!AF20</f>
        <v>1</v>
      </c>
      <c r="AK23" s="184">
        <f>'Crisis Indicator Data'!AG20</f>
        <v>2</v>
      </c>
      <c r="AL23" s="184">
        <f t="shared" si="10"/>
        <v>3</v>
      </c>
      <c r="AM23" s="163">
        <f t="shared" si="11"/>
        <v>1</v>
      </c>
      <c r="AN23" s="163">
        <f t="shared" si="12"/>
        <v>2.5</v>
      </c>
    </row>
    <row r="24" spans="1:40" ht="13.5" customHeight="1">
      <c r="A24" s="169" t="str">
        <f>'Crisis Indicator Data'!A21</f>
        <v>Complex crisis in DRC</v>
      </c>
      <c r="B24" s="170" t="str">
        <f>'Crisis Indicator Data'!B21</f>
        <v>Conflict/ Violence,International Displacement</v>
      </c>
      <c r="C24" s="170" t="str">
        <f>'Crisis Indicator Data'!C21</f>
        <v>COD001</v>
      </c>
      <c r="D24" s="170" t="str">
        <f>'Crisis Indicator Data'!D21</f>
        <v>DRC</v>
      </c>
      <c r="E24" s="171" t="str">
        <f>'Crisis Indicator Data'!E21</f>
        <v>COD</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3.9</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163">
        <f t="shared" si="0"/>
        <v>3.55</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4.7</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5</v>
      </c>
      <c r="K24" s="163">
        <f t="shared" si="1"/>
        <v>4.8499999999999996</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4.4000000000000004</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2.1</v>
      </c>
      <c r="N24" s="163">
        <f t="shared" si="2"/>
        <v>3.25</v>
      </c>
      <c r="O24" s="163">
        <f t="shared" si="3"/>
        <v>3.8833333333333329</v>
      </c>
      <c r="P24" s="163">
        <f>IF(LEN(E24)&gt;3,VLOOKUP(C24,'Regional Crises'!$B$1:$R$69,12,FALSE),VLOOKUP(E24,'Country Indicator Data'!$B$4:$I$300,8,FALSE))</f>
        <v>5</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5</v>
      </c>
      <c r="R24" s="163">
        <f t="shared" si="4"/>
        <v>5</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4</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4.2</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3.6</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4.0999999999999996</v>
      </c>
      <c r="W24" s="163">
        <f t="shared" si="5"/>
        <v>4</v>
      </c>
      <c r="X24" s="163">
        <f t="shared" si="6"/>
        <v>4.3</v>
      </c>
      <c r="Y24" s="184">
        <f>IF('Core Indicators'!FC21="x","x",IF('Core Indicators'!FC21&gt;=5,5,IF('Core Indicators'!FC21&gt;=4,4,IF('Core Indicators'!FC21&gt;=3,3,IF('Core Indicators'!FC21&gt;=2,2,IF('Core Indicators'!FC21&gt;=1,1,0))))))</f>
        <v>5</v>
      </c>
      <c r="Z24" s="163">
        <f t="shared" si="7"/>
        <v>5</v>
      </c>
      <c r="AA24" s="184">
        <f>'Crisis Indicator Data'!Y21</f>
        <v>1</v>
      </c>
      <c r="AB24" s="184">
        <f>'Crisis Indicator Data'!Z21</f>
        <v>3</v>
      </c>
      <c r="AC24" s="184">
        <f>'Crisis Indicator Data'!AA21</f>
        <v>2</v>
      </c>
      <c r="AD24" s="184">
        <f>'Crisis Indicator Data'!AB21</f>
        <v>3</v>
      </c>
      <c r="AE24" s="184">
        <f t="shared" si="8"/>
        <v>4</v>
      </c>
      <c r="AF24" s="184">
        <f>'Crisis Indicator Data'!AC21</f>
        <v>0</v>
      </c>
      <c r="AG24" s="184">
        <f>'Crisis Indicator Data'!AD21</f>
        <v>2</v>
      </c>
      <c r="AH24" s="184">
        <f t="shared" si="9"/>
        <v>2</v>
      </c>
      <c r="AI24" s="184">
        <f>'Crisis Indicator Data'!AE21</f>
        <v>3</v>
      </c>
      <c r="AJ24" s="184">
        <f>'Crisis Indicator Data'!AF21</f>
        <v>2</v>
      </c>
      <c r="AK24" s="184">
        <f>'Crisis Indicator Data'!AG21</f>
        <v>3</v>
      </c>
      <c r="AL24" s="184">
        <f t="shared" si="10"/>
        <v>5</v>
      </c>
      <c r="AM24" s="163">
        <f t="shared" si="11"/>
        <v>4</v>
      </c>
      <c r="AN24" s="163">
        <f t="shared" si="12"/>
        <v>4.5</v>
      </c>
    </row>
    <row r="25" spans="1:40" ht="13.5" customHeight="1">
      <c r="A25" s="169" t="str">
        <f>'Crisis Indicator Data'!A22</f>
        <v>Complex crisis in Colombia</v>
      </c>
      <c r="B25" s="170" t="str">
        <f>'Crisis Indicator Data'!B22</f>
        <v>Conflict/ Violence,International Displacement</v>
      </c>
      <c r="C25" s="170" t="str">
        <f>'Crisis Indicator Data'!C22</f>
        <v>COL001</v>
      </c>
      <c r="D25" s="170" t="str">
        <f>'Crisis Indicator Data'!D22</f>
        <v>Colombia</v>
      </c>
      <c r="E25" s="171" t="str">
        <f>'Crisis Indicator Data'!E22</f>
        <v>COL</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1.4</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1.8</v>
      </c>
      <c r="H25" s="163">
        <f t="shared" si="0"/>
        <v>1.6</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2.1</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2.5</v>
      </c>
      <c r="K25" s="163">
        <f t="shared" si="1"/>
        <v>2.2999999999999998</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2.7</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3.7</v>
      </c>
      <c r="N25" s="163">
        <f t="shared" si="2"/>
        <v>3.2</v>
      </c>
      <c r="O25" s="163">
        <f t="shared" si="3"/>
        <v>2.3666666666666667</v>
      </c>
      <c r="P25" s="163">
        <f>IF(LEN(E25)&gt;3,VLOOKUP(C25,'Regional Crises'!$B$1:$R$69,12,FALSE),VLOOKUP(E25,'Country Indicator Data'!$B$4:$I$300,8,FALSE))</f>
        <v>4</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4.4000000000000004</v>
      </c>
      <c r="R25" s="163">
        <f t="shared" si="4"/>
        <v>4.2</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2.9</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1.7</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1.5</v>
      </c>
      <c r="W25" s="163">
        <f t="shared" si="5"/>
        <v>2.2999999999999998</v>
      </c>
      <c r="X25" s="163">
        <f t="shared" si="6"/>
        <v>3</v>
      </c>
      <c r="Y25" s="184">
        <f>IF('Core Indicators'!FC22="x","x",IF('Core Indicators'!FC22&gt;=5,5,IF('Core Indicators'!FC22&gt;=4,4,IF('Core Indicators'!FC22&gt;=3,3,IF('Core Indicators'!FC22&gt;=2,2,IF('Core Indicators'!FC22&gt;=1,1,0))))))</f>
        <v>5</v>
      </c>
      <c r="Z25" s="163">
        <f t="shared" si="7"/>
        <v>5</v>
      </c>
      <c r="AA25" s="184">
        <f>'Crisis Indicator Data'!Y22</f>
        <v>0</v>
      </c>
      <c r="AB25" s="184">
        <f>'Crisis Indicator Data'!Z22</f>
        <v>3</v>
      </c>
      <c r="AC25" s="184">
        <f>'Crisis Indicator Data'!AA22</f>
        <v>1</v>
      </c>
      <c r="AD25" s="184">
        <f>'Crisis Indicator Data'!AB22</f>
        <v>0</v>
      </c>
      <c r="AE25" s="184">
        <f t="shared" si="8"/>
        <v>2</v>
      </c>
      <c r="AF25" s="184">
        <f>'Crisis Indicator Data'!AC22</f>
        <v>0</v>
      </c>
      <c r="AG25" s="184">
        <f>'Crisis Indicator Data'!AD22</f>
        <v>2</v>
      </c>
      <c r="AH25" s="184">
        <f t="shared" si="9"/>
        <v>2</v>
      </c>
      <c r="AI25" s="184">
        <f>'Crisis Indicator Data'!AE22</f>
        <v>1</v>
      </c>
      <c r="AJ25" s="184">
        <f>'Crisis Indicator Data'!AF22</f>
        <v>2</v>
      </c>
      <c r="AK25" s="184">
        <f>'Crisis Indicator Data'!AG22</f>
        <v>3</v>
      </c>
      <c r="AL25" s="184">
        <f t="shared" si="10"/>
        <v>4</v>
      </c>
      <c r="AM25" s="163">
        <f t="shared" si="11"/>
        <v>3</v>
      </c>
      <c r="AN25" s="163">
        <f t="shared" si="12"/>
        <v>4</v>
      </c>
    </row>
    <row r="26" spans="1:40" ht="13.5" customHeight="1">
      <c r="A26" s="169" t="str">
        <f>'Crisis Indicator Data'!A23</f>
        <v>Venezuela displacement in Colombia</v>
      </c>
      <c r="B26" s="170" t="str">
        <f>'Crisis Indicator Data'!B23</f>
        <v>International Displacement</v>
      </c>
      <c r="C26" s="170" t="str">
        <f>'Crisis Indicator Data'!C23</f>
        <v>COL002</v>
      </c>
      <c r="D26" s="170" t="str">
        <f>'Crisis Indicator Data'!D23</f>
        <v>Colombia</v>
      </c>
      <c r="E26" s="171" t="str">
        <f>'Crisis Indicator Data'!E23</f>
        <v>COL</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1.4</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1.8</v>
      </c>
      <c r="H26" s="163">
        <f t="shared" si="0"/>
        <v>1.6</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2.1</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2.5</v>
      </c>
      <c r="K26" s="163">
        <f t="shared" si="1"/>
        <v>2.2999999999999998</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2.7</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3.7</v>
      </c>
      <c r="N26" s="163">
        <f t="shared" si="2"/>
        <v>3.2</v>
      </c>
      <c r="O26" s="163">
        <f t="shared" si="3"/>
        <v>2.3666666666666667</v>
      </c>
      <c r="P26" s="163">
        <f>IF(LEN(E26)&gt;3,VLOOKUP(C26,'Regional Crises'!$B$1:$R$69,12,FALSE),VLOOKUP(E26,'Country Indicator Data'!$B$4:$I$300,8,FALSE))</f>
        <v>4</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4.4000000000000004</v>
      </c>
      <c r="R26" s="163">
        <f t="shared" si="4"/>
        <v>4.2</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2.9</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1.7</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1.5</v>
      </c>
      <c r="W26" s="163">
        <f t="shared" si="5"/>
        <v>2.2999999999999998</v>
      </c>
      <c r="X26" s="163">
        <f t="shared" si="6"/>
        <v>3</v>
      </c>
      <c r="Y26" s="184">
        <f>IF('Core Indicators'!FC23="x","x",IF('Core Indicators'!FC23&gt;=5,5,IF('Core Indicators'!FC23&gt;=4,4,IF('Core Indicators'!FC23&gt;=3,3,IF('Core Indicators'!FC23&gt;=2,2,IF('Core Indicators'!FC23&gt;=1,1,0))))))</f>
        <v>3</v>
      </c>
      <c r="Z26" s="163">
        <f t="shared" si="7"/>
        <v>3</v>
      </c>
      <c r="AA26" s="184">
        <f>'Crisis Indicator Data'!Y23</f>
        <v>0</v>
      </c>
      <c r="AB26" s="184">
        <f>'Crisis Indicator Data'!Z23</f>
        <v>3</v>
      </c>
      <c r="AC26" s="184">
        <f>'Crisis Indicator Data'!AA23</f>
        <v>1</v>
      </c>
      <c r="AD26" s="184">
        <f>'Crisis Indicator Data'!AB23</f>
        <v>0</v>
      </c>
      <c r="AE26" s="184">
        <f t="shared" si="8"/>
        <v>2</v>
      </c>
      <c r="AF26" s="184">
        <f>'Crisis Indicator Data'!AC23</f>
        <v>0</v>
      </c>
      <c r="AG26" s="184">
        <f>'Crisis Indicator Data'!AD23</f>
        <v>0</v>
      </c>
      <c r="AH26" s="184">
        <f t="shared" si="9"/>
        <v>0</v>
      </c>
      <c r="AI26" s="184">
        <f>'Crisis Indicator Data'!AE23</f>
        <v>1</v>
      </c>
      <c r="AJ26" s="184">
        <f>'Crisis Indicator Data'!AF23</f>
        <v>2</v>
      </c>
      <c r="AK26" s="184">
        <f>'Crisis Indicator Data'!AG23</f>
        <v>3</v>
      </c>
      <c r="AL26" s="184">
        <f t="shared" si="10"/>
        <v>4</v>
      </c>
      <c r="AM26" s="163">
        <f t="shared" si="11"/>
        <v>2</v>
      </c>
      <c r="AN26" s="163">
        <f t="shared" si="12"/>
        <v>2.5</v>
      </c>
    </row>
    <row r="27" spans="1:40" ht="13.5" customHeight="1">
      <c r="A27" s="169" t="str">
        <f>'Crisis Indicator Data'!A24</f>
        <v>Nicaraguan refugees in Costa Rica</v>
      </c>
      <c r="B27" s="170" t="str">
        <f>'Crisis Indicator Data'!B24</f>
        <v>International Displacement</v>
      </c>
      <c r="C27" s="170" t="str">
        <f>'Crisis Indicator Data'!C24</f>
        <v>CRI002</v>
      </c>
      <c r="D27" s="170" t="str">
        <f>'Crisis Indicator Data'!D24</f>
        <v>Costa Rica</v>
      </c>
      <c r="E27" s="171" t="str">
        <f>'Crisis Indicator Data'!E24</f>
        <v>CRI</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1.1000000000000001</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0.5</v>
      </c>
      <c r="H27" s="163">
        <f t="shared" si="0"/>
        <v>0.8</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1.5</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0.2</v>
      </c>
      <c r="K27" s="163">
        <f t="shared" si="1"/>
        <v>0.85</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1.9</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2.8</v>
      </c>
      <c r="N27" s="163">
        <f t="shared" si="2"/>
        <v>2.3499999999999996</v>
      </c>
      <c r="O27" s="163">
        <f t="shared" si="3"/>
        <v>1.3333333333333333</v>
      </c>
      <c r="P27" s="163">
        <f>IF(LEN(E27)&gt;3,VLOOKUP(C27,'Regional Crises'!$B$1:$R$69,12,FALSE),VLOOKUP(E27,'Country Indicator Data'!$B$4:$I$300,8,FALSE))</f>
        <v>0</v>
      </c>
      <c r="Q27" s="163" t="str">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x</v>
      </c>
      <c r="R27" s="163">
        <f t="shared" si="4"/>
        <v>0</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2.2999999999999998</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2.1</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0.8</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0.5</v>
      </c>
      <c r="W27" s="163">
        <f t="shared" si="5"/>
        <v>1.4</v>
      </c>
      <c r="X27" s="163">
        <f t="shared" si="6"/>
        <v>0.9</v>
      </c>
      <c r="Y27" s="184">
        <f>IF('Core Indicators'!FC24="x","x",IF('Core Indicators'!FC24&gt;=5,5,IF('Core Indicators'!FC24&gt;=4,4,IF('Core Indicators'!FC24&gt;=3,3,IF('Core Indicators'!FC24&gt;=2,2,IF('Core Indicators'!FC24&gt;=1,1,0))))))</f>
        <v>2</v>
      </c>
      <c r="Z27" s="163">
        <f t="shared" si="7"/>
        <v>2</v>
      </c>
      <c r="AA27" s="184">
        <f>'Crisis Indicator Data'!Y24</f>
        <v>0</v>
      </c>
      <c r="AB27" s="184">
        <f>'Crisis Indicator Data'!Z24</f>
        <v>0</v>
      </c>
      <c r="AC27" s="184">
        <f>'Crisis Indicator Data'!AA24</f>
        <v>0</v>
      </c>
      <c r="AD27" s="184">
        <f>'Crisis Indicator Data'!AB24</f>
        <v>0</v>
      </c>
      <c r="AE27" s="184">
        <f t="shared" si="8"/>
        <v>0</v>
      </c>
      <c r="AF27" s="184">
        <f>'Crisis Indicator Data'!AC24</f>
        <v>0</v>
      </c>
      <c r="AG27" s="184">
        <f>'Crisis Indicator Data'!AD24</f>
        <v>0</v>
      </c>
      <c r="AH27" s="184">
        <f t="shared" si="9"/>
        <v>0</v>
      </c>
      <c r="AI27" s="184">
        <f>'Crisis Indicator Data'!AE24</f>
        <v>0</v>
      </c>
      <c r="AJ27" s="184">
        <f>'Crisis Indicator Data'!AF24</f>
        <v>0</v>
      </c>
      <c r="AK27" s="184">
        <f>'Crisis Indicator Data'!AG24</f>
        <v>1</v>
      </c>
      <c r="AL27" s="184">
        <f t="shared" si="10"/>
        <v>1</v>
      </c>
      <c r="AM27" s="163">
        <f t="shared" si="11"/>
        <v>0</v>
      </c>
      <c r="AN27" s="163">
        <f t="shared" si="12"/>
        <v>1</v>
      </c>
    </row>
    <row r="28" spans="1:40" ht="13.5" customHeight="1">
      <c r="A28" s="169" t="str">
        <f>'Crisis Indicator Data'!A25</f>
        <v>Displacement from Russia-Ukraine conflict in Czechia</v>
      </c>
      <c r="B28" s="170" t="str">
        <f>'Crisis Indicator Data'!B25</f>
        <v>International Displacement</v>
      </c>
      <c r="C28" s="170" t="str">
        <f>'Crisis Indicator Data'!C25</f>
        <v>CZE002</v>
      </c>
      <c r="D28" s="170" t="str">
        <f>'Crisis Indicator Data'!D25</f>
        <v>Czech Republic</v>
      </c>
      <c r="E28" s="171" t="str">
        <f>'Crisis Indicator Data'!E25</f>
        <v>CZE</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1.1000000000000001</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0.4</v>
      </c>
      <c r="H28" s="163">
        <f t="shared" si="0"/>
        <v>0.75</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0.3</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0.6</v>
      </c>
      <c r="K28" s="163">
        <f t="shared" si="1"/>
        <v>0.44999999999999996</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0.9</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0</v>
      </c>
      <c r="N28" s="163">
        <f t="shared" si="2"/>
        <v>0.45</v>
      </c>
      <c r="O28" s="163">
        <f t="shared" si="3"/>
        <v>0.54999999999999993</v>
      </c>
      <c r="P28" s="163">
        <f>IF(LEN(E28)&gt;3,VLOOKUP(C28,'Regional Crises'!$B$1:$R$69,12,FALSE),VLOOKUP(E28,'Country Indicator Data'!$B$4:$I$300,8,FALSE))</f>
        <v>0</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0</v>
      </c>
      <c r="R28" s="163">
        <f t="shared" si="4"/>
        <v>0</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2.2000000000000002</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1.4</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0.4</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0.3</v>
      </c>
      <c r="W28" s="163">
        <f t="shared" si="5"/>
        <v>1.1000000000000001</v>
      </c>
      <c r="X28" s="163">
        <f t="shared" si="6"/>
        <v>0.6</v>
      </c>
      <c r="Y28" s="184">
        <f>IF('Core Indicators'!FC25="x","x",IF('Core Indicators'!FC25&gt;=5,5,IF('Core Indicators'!FC25&gt;=4,4,IF('Core Indicators'!FC25&gt;=3,3,IF('Core Indicators'!FC25&gt;=2,2,IF('Core Indicators'!FC25&gt;=1,1,0))))))</f>
        <v>2</v>
      </c>
      <c r="Z28" s="163">
        <f t="shared" si="7"/>
        <v>2</v>
      </c>
      <c r="AA28" s="184">
        <f>'Crisis Indicator Data'!Y25</f>
        <v>0</v>
      </c>
      <c r="AB28" s="184">
        <f>'Crisis Indicator Data'!Z25</f>
        <v>0</v>
      </c>
      <c r="AC28" s="184">
        <f>'Crisis Indicator Data'!AA25</f>
        <v>0</v>
      </c>
      <c r="AD28" s="184">
        <f>'Crisis Indicator Data'!AB25</f>
        <v>0</v>
      </c>
      <c r="AE28" s="184">
        <f t="shared" si="8"/>
        <v>0</v>
      </c>
      <c r="AF28" s="184">
        <f>'Crisis Indicator Data'!AC25</f>
        <v>0</v>
      </c>
      <c r="AG28" s="184">
        <f>'Crisis Indicator Data'!AD25</f>
        <v>1</v>
      </c>
      <c r="AH28" s="184">
        <f t="shared" si="9"/>
        <v>1</v>
      </c>
      <c r="AI28" s="184">
        <f>'Crisis Indicator Data'!AE25</f>
        <v>0</v>
      </c>
      <c r="AJ28" s="184">
        <f>'Crisis Indicator Data'!AF25</f>
        <v>0</v>
      </c>
      <c r="AK28" s="184">
        <f>'Crisis Indicator Data'!AG25</f>
        <v>2</v>
      </c>
      <c r="AL28" s="184">
        <f t="shared" si="10"/>
        <v>2</v>
      </c>
      <c r="AM28" s="163">
        <f t="shared" si="11"/>
        <v>1</v>
      </c>
      <c r="AN28" s="163">
        <f t="shared" si="12"/>
        <v>1.5</v>
      </c>
    </row>
    <row r="29" spans="1:40" ht="13.5" customHeight="1">
      <c r="A29" s="169" t="str">
        <f>'Crisis Indicator Data'!A26</f>
        <v>Multiple crises in Djibouti</v>
      </c>
      <c r="B29" s="170" t="str">
        <f>'Crisis Indicator Data'!B26</f>
        <v>International Displacement,Drought/drier conditions</v>
      </c>
      <c r="C29" s="170" t="str">
        <f>'Crisis Indicator Data'!C26</f>
        <v>DJI001</v>
      </c>
      <c r="D29" s="170" t="str">
        <f>'Crisis Indicator Data'!D26</f>
        <v>Djibouti</v>
      </c>
      <c r="E29" s="171" t="str">
        <f>'Crisis Indicator Data'!E26</f>
        <v>DJI</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2.9</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3.2</v>
      </c>
      <c r="H29" s="163">
        <f t="shared" si="0"/>
        <v>3.05</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2.8</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v>
      </c>
      <c r="K29" s="163">
        <f t="shared" si="1"/>
        <v>1.4</v>
      </c>
      <c r="L29" s="163" t="str">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x</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163">
        <f t="shared" si="2"/>
        <v>2.1</v>
      </c>
      <c r="O29" s="163">
        <f t="shared" si="3"/>
        <v>2.1833333333333331</v>
      </c>
      <c r="P29" s="163">
        <f>IF(LEN(E29)&gt;3,VLOOKUP(C29,'Regional Crises'!$B$1:$R$69,12,FALSE),VLOOKUP(E29,'Country Indicator Data'!$B$4:$I$300,8,FALSE))</f>
        <v>1</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2.4</v>
      </c>
      <c r="R29" s="163">
        <f t="shared" si="4"/>
        <v>1.7</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3.5</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3.6</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3.8</v>
      </c>
      <c r="W29" s="163">
        <f t="shared" si="5"/>
        <v>3.5</v>
      </c>
      <c r="X29" s="163">
        <f t="shared" si="6"/>
        <v>2.5</v>
      </c>
      <c r="Y29" s="184">
        <f>IF('Core Indicators'!FC26="x","x",IF('Core Indicators'!FC26&gt;=5,5,IF('Core Indicators'!FC26&gt;=4,4,IF('Core Indicators'!FC26&gt;=3,3,IF('Core Indicators'!FC26&gt;=2,2,IF('Core Indicators'!FC26&gt;=1,1,0))))))</f>
        <v>5</v>
      </c>
      <c r="Z29" s="163">
        <f t="shared" si="7"/>
        <v>5</v>
      </c>
      <c r="AA29" s="184">
        <f>'Crisis Indicator Data'!Y26</f>
        <v>0</v>
      </c>
      <c r="AB29" s="184">
        <f>'Crisis Indicator Data'!Z26</f>
        <v>0</v>
      </c>
      <c r="AC29" s="184">
        <f>'Crisis Indicator Data'!AA26</f>
        <v>0</v>
      </c>
      <c r="AD29" s="184">
        <f>'Crisis Indicator Data'!AB26</f>
        <v>0</v>
      </c>
      <c r="AE29" s="184">
        <f t="shared" si="8"/>
        <v>0</v>
      </c>
      <c r="AF29" s="184">
        <f>'Crisis Indicator Data'!AC26</f>
        <v>0</v>
      </c>
      <c r="AG29" s="184">
        <f>'Crisis Indicator Data'!AD26</f>
        <v>2</v>
      </c>
      <c r="AH29" s="184">
        <f t="shared" si="9"/>
        <v>2</v>
      </c>
      <c r="AI29" s="184">
        <f>'Crisis Indicator Data'!AE26</f>
        <v>0</v>
      </c>
      <c r="AJ29" s="184">
        <f>'Crisis Indicator Data'!AF26</f>
        <v>0</v>
      </c>
      <c r="AK29" s="184">
        <f>'Crisis Indicator Data'!AG26</f>
        <v>1</v>
      </c>
      <c r="AL29" s="184">
        <f t="shared" si="10"/>
        <v>1</v>
      </c>
      <c r="AM29" s="163">
        <f t="shared" si="11"/>
        <v>1</v>
      </c>
      <c r="AN29" s="163">
        <f t="shared" si="12"/>
        <v>3</v>
      </c>
    </row>
    <row r="30" spans="1:40" ht="13.5" customHeight="1">
      <c r="A30" s="169" t="str">
        <f>'Crisis Indicator Data'!A27</f>
        <v>Mixed migration in Djibouti</v>
      </c>
      <c r="B30" s="170" t="str">
        <f>'Crisis Indicator Data'!B27</f>
        <v>International Displacement</v>
      </c>
      <c r="C30" s="170" t="str">
        <f>'Crisis Indicator Data'!C27</f>
        <v>DJI002</v>
      </c>
      <c r="D30" s="170" t="str">
        <f>'Crisis Indicator Data'!D27</f>
        <v>Djibouti</v>
      </c>
      <c r="E30" s="171" t="str">
        <f>'Crisis Indicator Data'!E27</f>
        <v>DJI</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2.9</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3.2</v>
      </c>
      <c r="H30" s="163">
        <f t="shared" si="0"/>
        <v>3.05</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2.8</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v>
      </c>
      <c r="K30" s="163">
        <f t="shared" si="1"/>
        <v>1.4</v>
      </c>
      <c r="L30" s="163" t="str">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x</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163">
        <f t="shared" si="2"/>
        <v>2.1</v>
      </c>
      <c r="O30" s="163">
        <f t="shared" si="3"/>
        <v>2.1833333333333331</v>
      </c>
      <c r="P30" s="163">
        <f>IF(LEN(E30)&gt;3,VLOOKUP(C30,'Regional Crises'!$B$1:$R$69,12,FALSE),VLOOKUP(E30,'Country Indicator Data'!$B$4:$I$300,8,FALSE))</f>
        <v>1</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2.4</v>
      </c>
      <c r="R30" s="163">
        <f t="shared" si="4"/>
        <v>1.7</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3.5</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3.6</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3.8</v>
      </c>
      <c r="W30" s="163">
        <f t="shared" si="5"/>
        <v>3.5</v>
      </c>
      <c r="X30" s="163">
        <f t="shared" si="6"/>
        <v>2.5</v>
      </c>
      <c r="Y30" s="184">
        <f>IF('Core Indicators'!FC27="x","x",IF('Core Indicators'!FC27&gt;=5,5,IF('Core Indicators'!FC27&gt;=4,4,IF('Core Indicators'!FC27&gt;=3,3,IF('Core Indicators'!FC27&gt;=2,2,IF('Core Indicators'!FC27&gt;=1,1,0))))))</f>
        <v>1</v>
      </c>
      <c r="Z30" s="163">
        <f t="shared" si="7"/>
        <v>1</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2</v>
      </c>
      <c r="AH30" s="184">
        <f t="shared" si="9"/>
        <v>2</v>
      </c>
      <c r="AI30" s="184">
        <f>'Crisis Indicator Data'!AE27</f>
        <v>0</v>
      </c>
      <c r="AJ30" s="184">
        <f>'Crisis Indicator Data'!AF27</f>
        <v>0</v>
      </c>
      <c r="AK30" s="184">
        <f>'Crisis Indicator Data'!AG27</f>
        <v>1</v>
      </c>
      <c r="AL30" s="184">
        <f t="shared" si="10"/>
        <v>1</v>
      </c>
      <c r="AM30" s="163">
        <f t="shared" si="11"/>
        <v>1</v>
      </c>
      <c r="AN30" s="163">
        <f t="shared" si="12"/>
        <v>1</v>
      </c>
    </row>
    <row r="31" spans="1:40" ht="13.5" customHeight="1">
      <c r="A31" s="169" t="str">
        <f>'Crisis Indicator Data'!A28</f>
        <v>Drought in Djibouti</v>
      </c>
      <c r="B31" s="170" t="str">
        <f>'Crisis Indicator Data'!B28</f>
        <v>Drought/drier conditions</v>
      </c>
      <c r="C31" s="170" t="str">
        <f>'Crisis Indicator Data'!C28</f>
        <v>DJI003</v>
      </c>
      <c r="D31" s="170" t="str">
        <f>'Crisis Indicator Data'!D28</f>
        <v>Djibouti</v>
      </c>
      <c r="E31" s="171" t="str">
        <f>'Crisis Indicator Data'!E28</f>
        <v>DJI</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2.9</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3.2</v>
      </c>
      <c r="H31" s="163">
        <f t="shared" si="0"/>
        <v>3.05</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2.8</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v>
      </c>
      <c r="K31" s="163">
        <f t="shared" si="1"/>
        <v>1.4</v>
      </c>
      <c r="L31" s="163" t="str">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x</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2.1</v>
      </c>
      <c r="N31" s="163">
        <f t="shared" si="2"/>
        <v>2.1</v>
      </c>
      <c r="O31" s="163">
        <f t="shared" si="3"/>
        <v>2.1833333333333331</v>
      </c>
      <c r="P31" s="163">
        <f>IF(LEN(E31)&gt;3,VLOOKUP(C31,'Regional Crises'!$B$1:$R$69,12,FALSE),VLOOKUP(E31,'Country Indicator Data'!$B$4:$I$300,8,FALSE))</f>
        <v>1</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2.4</v>
      </c>
      <c r="R31" s="163">
        <f t="shared" si="4"/>
        <v>1.7</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3.5</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3.6</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3</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3.8</v>
      </c>
      <c r="W31" s="163">
        <f t="shared" si="5"/>
        <v>3.5</v>
      </c>
      <c r="X31" s="163">
        <f t="shared" si="6"/>
        <v>2.5</v>
      </c>
      <c r="Y31" s="184">
        <f>IF('Core Indicators'!FC28="x","x",IF('Core Indicators'!FC28&gt;=5,5,IF('Core Indicators'!FC28&gt;=4,4,IF('Core Indicators'!FC28&gt;=3,3,IF('Core Indicators'!FC28&gt;=2,2,IF('Core Indicators'!FC28&gt;=1,1,0))))))</f>
        <v>5</v>
      </c>
      <c r="Z31" s="163">
        <f t="shared" si="7"/>
        <v>5</v>
      </c>
      <c r="AA31" s="184">
        <f>'Crisis Indicator Data'!Y28</f>
        <v>0</v>
      </c>
      <c r="AB31" s="184">
        <f>'Crisis Indicator Data'!Z28</f>
        <v>0</v>
      </c>
      <c r="AC31" s="184">
        <f>'Crisis Indicator Data'!AA28</f>
        <v>0</v>
      </c>
      <c r="AD31" s="184">
        <f>'Crisis Indicator Data'!AB28</f>
        <v>0</v>
      </c>
      <c r="AE31" s="184">
        <f t="shared" si="8"/>
        <v>0</v>
      </c>
      <c r="AF31" s="184">
        <f>'Crisis Indicator Data'!AC28</f>
        <v>0</v>
      </c>
      <c r="AG31" s="184">
        <f>'Crisis Indicator Data'!AD28</f>
        <v>2</v>
      </c>
      <c r="AH31" s="184">
        <f t="shared" si="9"/>
        <v>2</v>
      </c>
      <c r="AI31" s="184">
        <f>'Crisis Indicator Data'!AE28</f>
        <v>0</v>
      </c>
      <c r="AJ31" s="184">
        <f>'Crisis Indicator Data'!AF28</f>
        <v>0</v>
      </c>
      <c r="AK31" s="184">
        <f>'Crisis Indicator Data'!AG28</f>
        <v>1</v>
      </c>
      <c r="AL31" s="184">
        <f t="shared" si="10"/>
        <v>1</v>
      </c>
      <c r="AM31" s="163">
        <f t="shared" si="11"/>
        <v>1</v>
      </c>
      <c r="AN31" s="163">
        <f t="shared" si="12"/>
        <v>3</v>
      </c>
    </row>
    <row r="32" spans="1:40" ht="13.5" customHeight="1">
      <c r="A32" s="169" t="str">
        <f>'Crisis Indicator Data'!A29</f>
        <v>Venezuela displacement in Dominican Republic</v>
      </c>
      <c r="B32" s="170" t="str">
        <f>'Crisis Indicator Data'!B29</f>
        <v>International Displacement</v>
      </c>
      <c r="C32" s="170" t="str">
        <f>'Crisis Indicator Data'!C29</f>
        <v>DOM002</v>
      </c>
      <c r="D32" s="170" t="str">
        <f>'Crisis Indicator Data'!D29</f>
        <v>Dominican Republic</v>
      </c>
      <c r="E32" s="171" t="str">
        <f>'Crisis Indicator Data'!E29</f>
        <v>DOM</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2.5</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1.4</v>
      </c>
      <c r="H32" s="163">
        <f t="shared" si="0"/>
        <v>1.95</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0</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0.7</v>
      </c>
      <c r="K32" s="163">
        <f t="shared" si="1"/>
        <v>0.35</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3</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1.5</v>
      </c>
      <c r="N32" s="163">
        <f t="shared" si="2"/>
        <v>2.25</v>
      </c>
      <c r="O32" s="163">
        <f t="shared" si="3"/>
        <v>1.5166666666666666</v>
      </c>
      <c r="P32" s="163">
        <f>IF(LEN(E32)&gt;3,VLOOKUP(C32,'Regional Crises'!$B$1:$R$69,12,FALSE),VLOOKUP(E32,'Country Indicator Data'!$B$4:$I$300,8,FALSE))</f>
        <v>0</v>
      </c>
      <c r="Q32" s="163" t="str">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x</v>
      </c>
      <c r="R32" s="163">
        <f t="shared" si="4"/>
        <v>0</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3.3</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2.6</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1.6</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1.6</v>
      </c>
      <c r="W32" s="163">
        <f t="shared" si="5"/>
        <v>2.2999999999999998</v>
      </c>
      <c r="X32" s="163">
        <f t="shared" si="6"/>
        <v>1.3</v>
      </c>
      <c r="Y32" s="184">
        <f>IF('Core Indicators'!FC29="x","x",IF('Core Indicators'!FC29&gt;=5,5,IF('Core Indicators'!FC29&gt;=4,4,IF('Core Indicators'!FC29&gt;=3,3,IF('Core Indicators'!FC29&gt;=2,2,IF('Core Indicators'!FC29&gt;=1,1,0))))))</f>
        <v>2</v>
      </c>
      <c r="Z32" s="163">
        <f t="shared" si="7"/>
        <v>2</v>
      </c>
      <c r="AA32" s="184">
        <f>'Crisis Indicator Data'!Y29</f>
        <v>0</v>
      </c>
      <c r="AB32" s="184">
        <f>'Crisis Indicator Data'!Z29</f>
        <v>0</v>
      </c>
      <c r="AC32" s="184">
        <f>'Crisis Indicator Data'!AA29</f>
        <v>0</v>
      </c>
      <c r="AD32" s="184">
        <f>'Crisis Indicator Data'!AB29</f>
        <v>0</v>
      </c>
      <c r="AE32" s="184">
        <f t="shared" si="8"/>
        <v>0</v>
      </c>
      <c r="AF32" s="184">
        <f>'Crisis Indicator Data'!AC29</f>
        <v>0</v>
      </c>
      <c r="AG32" s="184">
        <f>'Crisis Indicator Data'!AD29</f>
        <v>0</v>
      </c>
      <c r="AH32" s="184">
        <f t="shared" si="9"/>
        <v>0</v>
      </c>
      <c r="AI32" s="184">
        <f>'Crisis Indicator Data'!AE29</f>
        <v>0</v>
      </c>
      <c r="AJ32" s="184">
        <f>'Crisis Indicator Data'!AF29</f>
        <v>0</v>
      </c>
      <c r="AK32" s="184">
        <f>'Crisis Indicator Data'!AG29</f>
        <v>0</v>
      </c>
      <c r="AL32" s="184">
        <f t="shared" si="10"/>
        <v>0</v>
      </c>
      <c r="AM32" s="163">
        <f t="shared" si="11"/>
        <v>0</v>
      </c>
      <c r="AN32" s="163">
        <f t="shared" si="12"/>
        <v>1</v>
      </c>
    </row>
    <row r="33" spans="1:40" ht="13.5" customHeight="1">
      <c r="A33" s="169" t="str">
        <f>'Crisis Indicator Data'!A30</f>
        <v>Mixed migration flows in Algeria</v>
      </c>
      <c r="B33" s="170" t="str">
        <f>'Crisis Indicator Data'!B30</f>
        <v>International Displacement</v>
      </c>
      <c r="C33" s="170" t="str">
        <f>'Crisis Indicator Data'!C30</f>
        <v>DZA002</v>
      </c>
      <c r="D33" s="170" t="str">
        <f>'Crisis Indicator Data'!D30</f>
        <v>Algeria</v>
      </c>
      <c r="E33" s="171" t="str">
        <f>'Crisis Indicator Data'!E30</f>
        <v>DZA</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3.9</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2.7</v>
      </c>
      <c r="H33" s="163">
        <f t="shared" si="0"/>
        <v>3.3</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2.7</v>
      </c>
      <c r="K33" s="163">
        <f t="shared" si="1"/>
        <v>2.35</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0.3</v>
      </c>
      <c r="N33" s="163">
        <f t="shared" si="2"/>
        <v>1.65</v>
      </c>
      <c r="O33" s="163">
        <f t="shared" si="3"/>
        <v>2.4333333333333336</v>
      </c>
      <c r="P33" s="163">
        <f>IF(LEN(E33)&gt;3,VLOOKUP(C33,'Regional Crises'!$B$1:$R$69,12,FALSE),VLOOKUP(E33,'Country Indicator Data'!$B$4:$I$300,8,FALSE))</f>
        <v>2</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4.3</v>
      </c>
      <c r="R33" s="163">
        <f t="shared" si="4"/>
        <v>3.15</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3.2</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3.3</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2.5</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3.4</v>
      </c>
      <c r="W33" s="163">
        <f t="shared" si="5"/>
        <v>3.1</v>
      </c>
      <c r="X33" s="163">
        <f t="shared" si="6"/>
        <v>2.9</v>
      </c>
      <c r="Y33" s="184">
        <f>IF('Core Indicators'!FC30="x","x",IF('Core Indicators'!FC30&gt;=5,5,IF('Core Indicators'!FC30&gt;=4,4,IF('Core Indicators'!FC30&gt;=3,3,IF('Core Indicators'!FC30&gt;=2,2,IF('Core Indicators'!FC30&gt;=1,1,0))))))</f>
        <v>4</v>
      </c>
      <c r="Z33" s="163">
        <f t="shared" si="7"/>
        <v>4</v>
      </c>
      <c r="AA33" s="184">
        <f>'Crisis Indicator Data'!Y30</f>
        <v>2</v>
      </c>
      <c r="AB33" s="184">
        <f>'Crisis Indicator Data'!Z30</f>
        <v>0</v>
      </c>
      <c r="AC33" s="184">
        <f>'Crisis Indicator Data'!AA30</f>
        <v>0</v>
      </c>
      <c r="AD33" s="184">
        <f>'Crisis Indicator Data'!AB30</f>
        <v>0</v>
      </c>
      <c r="AE33" s="184">
        <f t="shared" si="8"/>
        <v>2</v>
      </c>
      <c r="AF33" s="184">
        <f>'Crisis Indicator Data'!AC30</f>
        <v>0</v>
      </c>
      <c r="AG33" s="184">
        <f>'Crisis Indicator Data'!AD30</f>
        <v>1</v>
      </c>
      <c r="AH33" s="184">
        <f t="shared" si="9"/>
        <v>1</v>
      </c>
      <c r="AI33" s="184">
        <f>'Crisis Indicator Data'!AE30</f>
        <v>0</v>
      </c>
      <c r="AJ33" s="184">
        <f>'Crisis Indicator Data'!AF30</f>
        <v>1</v>
      </c>
      <c r="AK33" s="184">
        <f>'Crisis Indicator Data'!AG30</f>
        <v>0</v>
      </c>
      <c r="AL33" s="184">
        <f t="shared" si="10"/>
        <v>1</v>
      </c>
      <c r="AM33" s="163">
        <f t="shared" si="11"/>
        <v>1</v>
      </c>
      <c r="AN33" s="163">
        <f t="shared" si="12"/>
        <v>2.5</v>
      </c>
    </row>
    <row r="34" spans="1:40" ht="13.5" customHeight="1">
      <c r="A34" s="169" t="str">
        <f>'Crisis Indicator Data'!A31</f>
        <v>Sahrawi refugees in Algeria</v>
      </c>
      <c r="B34" s="170" t="str">
        <f>'Crisis Indicator Data'!B31</f>
        <v>International Displacement</v>
      </c>
      <c r="C34" s="170" t="str">
        <f>'Crisis Indicator Data'!C31</f>
        <v>DZA003</v>
      </c>
      <c r="D34" s="170" t="str">
        <f>'Crisis Indicator Data'!D31</f>
        <v>Algeria</v>
      </c>
      <c r="E34" s="171" t="str">
        <f>'Crisis Indicator Data'!E31</f>
        <v>DZA</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3.9</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2.7</v>
      </c>
      <c r="H34" s="163">
        <f t="shared" si="0"/>
        <v>3.3</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2.7</v>
      </c>
      <c r="K34" s="163">
        <f t="shared" si="1"/>
        <v>2.35</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3</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0.3</v>
      </c>
      <c r="N34" s="163">
        <f t="shared" si="2"/>
        <v>1.65</v>
      </c>
      <c r="O34" s="163">
        <f t="shared" si="3"/>
        <v>2.4333333333333336</v>
      </c>
      <c r="P34" s="163">
        <f>IF(LEN(E34)&gt;3,VLOOKUP(C34,'Regional Crises'!$B$1:$R$69,12,FALSE),VLOOKUP(E34,'Country Indicator Data'!$B$4:$I$300,8,FALSE))</f>
        <v>2</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4.3</v>
      </c>
      <c r="R34" s="163">
        <f t="shared" si="4"/>
        <v>3.15</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3.2</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3.3</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2.5</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3.4</v>
      </c>
      <c r="W34" s="163">
        <f t="shared" si="5"/>
        <v>3.1</v>
      </c>
      <c r="X34" s="163">
        <f t="shared" si="6"/>
        <v>2.9</v>
      </c>
      <c r="Y34" s="184">
        <f>IF('Core Indicators'!FC31="x","x",IF('Core Indicators'!FC31&gt;=5,5,IF('Core Indicators'!FC31&gt;=4,4,IF('Core Indicators'!FC31&gt;=3,3,IF('Core Indicators'!FC31&gt;=2,2,IF('Core Indicators'!FC31&gt;=1,1,0))))))</f>
        <v>2</v>
      </c>
      <c r="Z34" s="163">
        <f t="shared" si="7"/>
        <v>2</v>
      </c>
      <c r="AA34" s="184">
        <f>'Crisis Indicator Data'!Y31</f>
        <v>2</v>
      </c>
      <c r="AB34" s="184">
        <f>'Crisis Indicator Data'!Z31</f>
        <v>1</v>
      </c>
      <c r="AC34" s="184">
        <f>'Crisis Indicator Data'!AA31</f>
        <v>1</v>
      </c>
      <c r="AD34" s="184">
        <f>'Crisis Indicator Data'!AB31</f>
        <v>0</v>
      </c>
      <c r="AE34" s="184">
        <f t="shared" si="8"/>
        <v>2</v>
      </c>
      <c r="AF34" s="184">
        <f>'Crisis Indicator Data'!AC31</f>
        <v>0</v>
      </c>
      <c r="AG34" s="184">
        <f>'Crisis Indicator Data'!AD31</f>
        <v>0</v>
      </c>
      <c r="AH34" s="184">
        <f t="shared" si="9"/>
        <v>0</v>
      </c>
      <c r="AI34" s="184">
        <f>'Crisis Indicator Data'!AE31</f>
        <v>0</v>
      </c>
      <c r="AJ34" s="184">
        <f>'Crisis Indicator Data'!AF31</f>
        <v>1</v>
      </c>
      <c r="AK34" s="184">
        <f>'Crisis Indicator Data'!AG31</f>
        <v>2</v>
      </c>
      <c r="AL34" s="184">
        <f t="shared" si="10"/>
        <v>3</v>
      </c>
      <c r="AM34" s="163">
        <f t="shared" si="11"/>
        <v>2</v>
      </c>
      <c r="AN34" s="163">
        <f t="shared" si="12"/>
        <v>2</v>
      </c>
    </row>
    <row r="35" spans="1:40" ht="13.5" customHeight="1">
      <c r="A35" s="169" t="str">
        <f>'Crisis Indicator Data'!A32</f>
        <v>Multiple crises in Algeria</v>
      </c>
      <c r="B35" s="170" t="str">
        <f>'Crisis Indicator Data'!B32</f>
        <v>International Displacement</v>
      </c>
      <c r="C35" s="170" t="str">
        <f>'Crisis Indicator Data'!C32</f>
        <v>DZA004</v>
      </c>
      <c r="D35" s="170" t="str">
        <f>'Crisis Indicator Data'!D32</f>
        <v>Algeria</v>
      </c>
      <c r="E35" s="171" t="str">
        <f>'Crisis Indicator Data'!E32</f>
        <v>DZA</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2.7</v>
      </c>
      <c r="H35" s="163">
        <f t="shared" si="0"/>
        <v>3.3</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2.7</v>
      </c>
      <c r="K35" s="163">
        <f t="shared" si="1"/>
        <v>2.35</v>
      </c>
      <c r="L35" s="163">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0.3</v>
      </c>
      <c r="N35" s="163">
        <f t="shared" si="2"/>
        <v>1.65</v>
      </c>
      <c r="O35" s="163">
        <f t="shared" si="3"/>
        <v>2.4333333333333336</v>
      </c>
      <c r="P35" s="163">
        <f>IF(LEN(E35)&gt;3,VLOOKUP(C35,'Regional Crises'!$B$1:$R$69,12,FALSE),VLOOKUP(E35,'Country Indicator Data'!$B$4:$I$300,8,FALSE))</f>
        <v>2</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4.3</v>
      </c>
      <c r="R35" s="163">
        <f t="shared" si="4"/>
        <v>3.15</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3.2</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3.3</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2.5</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3.4</v>
      </c>
      <c r="W35" s="163">
        <f t="shared" si="5"/>
        <v>3.1</v>
      </c>
      <c r="X35" s="163">
        <f t="shared" si="6"/>
        <v>2.9</v>
      </c>
      <c r="Y35" s="184">
        <f>IF('Core Indicators'!FC32="x","x",IF('Core Indicators'!FC32&gt;=5,5,IF('Core Indicators'!FC32&gt;=4,4,IF('Core Indicators'!FC32&gt;=3,3,IF('Core Indicators'!FC32&gt;=2,2,IF('Core Indicators'!FC32&gt;=1,1,0))))))</f>
        <v>4</v>
      </c>
      <c r="Z35" s="163">
        <f t="shared" si="7"/>
        <v>4</v>
      </c>
      <c r="AA35" s="184">
        <f>'Crisis Indicator Data'!Y32</f>
        <v>2</v>
      </c>
      <c r="AB35" s="184">
        <f>'Crisis Indicator Data'!Z32</f>
        <v>1</v>
      </c>
      <c r="AC35" s="184">
        <f>'Crisis Indicator Data'!AA32</f>
        <v>1</v>
      </c>
      <c r="AD35" s="184">
        <f>'Crisis Indicator Data'!AB32</f>
        <v>0</v>
      </c>
      <c r="AE35" s="184">
        <f t="shared" si="8"/>
        <v>2</v>
      </c>
      <c r="AF35" s="184">
        <f>'Crisis Indicator Data'!AC32</f>
        <v>0</v>
      </c>
      <c r="AG35" s="184">
        <f>'Crisis Indicator Data'!AD32</f>
        <v>1</v>
      </c>
      <c r="AH35" s="184">
        <f t="shared" si="9"/>
        <v>1</v>
      </c>
      <c r="AI35" s="184">
        <f>'Crisis Indicator Data'!AE32</f>
        <v>0</v>
      </c>
      <c r="AJ35" s="184">
        <f>'Crisis Indicator Data'!AF32</f>
        <v>1</v>
      </c>
      <c r="AK35" s="184">
        <f>'Crisis Indicator Data'!AG32</f>
        <v>2</v>
      </c>
      <c r="AL35" s="184">
        <f t="shared" si="10"/>
        <v>3</v>
      </c>
      <c r="AM35" s="163">
        <f t="shared" si="11"/>
        <v>2</v>
      </c>
      <c r="AN35" s="163">
        <f t="shared" si="12"/>
        <v>3</v>
      </c>
    </row>
    <row r="36" spans="1:40" ht="13.5" customHeight="1">
      <c r="A36" s="169" t="str">
        <f>'Crisis Indicator Data'!A33</f>
        <v>Multiple crises in Ecuador</v>
      </c>
      <c r="B36" s="170" t="str">
        <f>'Crisis Indicator Data'!B33</f>
        <v>International Displacement,Conflict/ Violence</v>
      </c>
      <c r="C36" s="170" t="str">
        <f>'Crisis Indicator Data'!C33</f>
        <v>ECU001</v>
      </c>
      <c r="D36" s="170" t="str">
        <f>'Crisis Indicator Data'!D33</f>
        <v>Ecuador</v>
      </c>
      <c r="E36" s="171" t="str">
        <f>'Crisis Indicator Data'!E33</f>
        <v>ECU</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1.8</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1.7</v>
      </c>
      <c r="H36" s="163">
        <f t="shared" si="0"/>
        <v>1.75</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1.6</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3.1</v>
      </c>
      <c r="K36" s="163">
        <f t="shared" si="1"/>
        <v>2.35</v>
      </c>
      <c r="L36" s="163">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2.6</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2.6</v>
      </c>
      <c r="N36" s="163">
        <f t="shared" si="2"/>
        <v>2.6</v>
      </c>
      <c r="O36" s="163">
        <f t="shared" si="3"/>
        <v>2.2333333333333329</v>
      </c>
      <c r="P36" s="163">
        <f>IF(LEN(E36)&gt;3,VLOOKUP(C36,'Regional Crises'!$B$1:$R$69,12,FALSE),VLOOKUP(E36,'Country Indicator Data'!$B$4:$I$300,8,FALSE))</f>
        <v>3</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2.2999999999999998</v>
      </c>
      <c r="R36" s="163">
        <f t="shared" si="4"/>
        <v>2.65</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3.3</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3.1</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1.9</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1.7</v>
      </c>
      <c r="W36" s="163">
        <f t="shared" si="5"/>
        <v>2.5</v>
      </c>
      <c r="X36" s="163">
        <f t="shared" si="6"/>
        <v>2.5</v>
      </c>
      <c r="Y36" s="184">
        <f>IF('Core Indicators'!FC33="x","x",IF('Core Indicators'!FC33&gt;=5,5,IF('Core Indicators'!FC33&gt;=4,4,IF('Core Indicators'!FC33&gt;=3,3,IF('Core Indicators'!FC33&gt;=2,2,IF('Core Indicators'!FC33&gt;=1,1,0))))))</f>
        <v>5</v>
      </c>
      <c r="Z36" s="163">
        <f t="shared" si="7"/>
        <v>5</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3</v>
      </c>
      <c r="AH36" s="184">
        <f t="shared" si="9"/>
        <v>3</v>
      </c>
      <c r="AI36" s="184">
        <f>'Crisis Indicator Data'!AE33</f>
        <v>2</v>
      </c>
      <c r="AJ36" s="184">
        <f>'Crisis Indicator Data'!AF33</f>
        <v>1</v>
      </c>
      <c r="AK36" s="184">
        <f>'Crisis Indicator Data'!AG33</f>
        <v>3</v>
      </c>
      <c r="AL36" s="184">
        <f t="shared" si="10"/>
        <v>4</v>
      </c>
      <c r="AM36" s="163">
        <f t="shared" si="11"/>
        <v>2</v>
      </c>
      <c r="AN36" s="163">
        <f t="shared" si="12"/>
        <v>3.5</v>
      </c>
    </row>
    <row r="37" spans="1:40" ht="13.5" customHeight="1">
      <c r="A37" s="169" t="str">
        <f>'Crisis Indicator Data'!A34</f>
        <v>Venezuela displacement in Ecuador</v>
      </c>
      <c r="B37" s="170" t="str">
        <f>'Crisis Indicator Data'!B34</f>
        <v>International Displacement</v>
      </c>
      <c r="C37" s="170" t="str">
        <f>'Crisis Indicator Data'!C34</f>
        <v>ECU002</v>
      </c>
      <c r="D37" s="170" t="str">
        <f>'Crisis Indicator Data'!D34</f>
        <v>Ecuador</v>
      </c>
      <c r="E37" s="171" t="str">
        <f>'Crisis Indicator Data'!E34</f>
        <v>ECU</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1.8</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1.7</v>
      </c>
      <c r="H37" s="163">
        <f t="shared" si="0"/>
        <v>1.75</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1.6</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3.1</v>
      </c>
      <c r="K37" s="163">
        <f t="shared" si="1"/>
        <v>2.35</v>
      </c>
      <c r="L37" s="163">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2.6</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2.6</v>
      </c>
      <c r="N37" s="163">
        <f t="shared" si="2"/>
        <v>2.6</v>
      </c>
      <c r="O37" s="163">
        <f t="shared" si="3"/>
        <v>2.2333333333333329</v>
      </c>
      <c r="P37" s="163">
        <f>IF(LEN(E37)&gt;3,VLOOKUP(C37,'Regional Crises'!$B$1:$R$69,12,FALSE),VLOOKUP(E37,'Country Indicator Data'!$B$4:$I$300,8,FALSE))</f>
        <v>3</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2.2999999999999998</v>
      </c>
      <c r="R37" s="163">
        <f t="shared" si="4"/>
        <v>2.65</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3.3</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3.1</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1.9</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1.7</v>
      </c>
      <c r="W37" s="163">
        <f t="shared" si="5"/>
        <v>2.5</v>
      </c>
      <c r="X37" s="163">
        <f t="shared" si="6"/>
        <v>2.5</v>
      </c>
      <c r="Y37" s="184">
        <f>IF('Core Indicators'!FC34="x","x",IF('Core Indicators'!FC34&gt;=5,5,IF('Core Indicators'!FC34&gt;=4,4,IF('Core Indicators'!FC34&gt;=3,3,IF('Core Indicators'!FC34&gt;=2,2,IF('Core Indicators'!FC34&gt;=1,1,0))))))</f>
        <v>3</v>
      </c>
      <c r="Z37" s="163">
        <f t="shared" si="7"/>
        <v>3</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3</v>
      </c>
      <c r="AH37" s="184">
        <f t="shared" si="9"/>
        <v>3</v>
      </c>
      <c r="AI37" s="184">
        <f>'Crisis Indicator Data'!AE34</f>
        <v>0</v>
      </c>
      <c r="AJ37" s="184">
        <f>'Crisis Indicator Data'!AF34</f>
        <v>1</v>
      </c>
      <c r="AK37" s="184">
        <f>'Crisis Indicator Data'!AG34</f>
        <v>3</v>
      </c>
      <c r="AL37" s="184">
        <f t="shared" si="10"/>
        <v>3</v>
      </c>
      <c r="AM37" s="163">
        <f t="shared" si="11"/>
        <v>2</v>
      </c>
      <c r="AN37" s="163">
        <f t="shared" si="12"/>
        <v>2.5</v>
      </c>
    </row>
    <row r="38" spans="1:40" ht="13.5" customHeight="1">
      <c r="A38" s="169" t="str">
        <f>'Crisis Indicator Data'!A35</f>
        <v>Criminal violence in Ecuador</v>
      </c>
      <c r="B38" s="170" t="str">
        <f>'Crisis Indicator Data'!B35</f>
        <v>International Displacement,Conflict/ Violence</v>
      </c>
      <c r="C38" s="170" t="str">
        <f>'Crisis Indicator Data'!C35</f>
        <v>ECU003</v>
      </c>
      <c r="D38" s="170" t="str">
        <f>'Crisis Indicator Data'!D35</f>
        <v>Ecuador</v>
      </c>
      <c r="E38" s="171" t="str">
        <f>'Crisis Indicator Data'!E35</f>
        <v>ECU</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1.8</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1.7</v>
      </c>
      <c r="H38" s="163">
        <f t="shared" ref="H38:H69" si="13">IF(AND(F38="x",G38="x"),"x",AVERAGE(F38,G38))</f>
        <v>1.75</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1.6</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3.1</v>
      </c>
      <c r="K38" s="163">
        <f t="shared" ref="K38:K69" si="14">IF(AND(I38="x",J38="x"),"x",AVERAGE(I38,J38))</f>
        <v>2.35</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2.6</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2.6</v>
      </c>
      <c r="N38" s="163">
        <f t="shared" ref="N38:N69" si="15">IF(AND(L38="x",M38="x"),"x",AVERAGE(L38,M38))</f>
        <v>2.6</v>
      </c>
      <c r="O38" s="163">
        <f t="shared" ref="O38:O69" si="16">AVERAGE(H38,K38,N38)</f>
        <v>2.2333333333333329</v>
      </c>
      <c r="P38" s="163">
        <f>IF(LEN(E38)&gt;3,VLOOKUP(C38,'Regional Crises'!$B$1:$R$69,12,FALSE),VLOOKUP(E38,'Country Indicator Data'!$B$4:$I$300,8,FALSE))</f>
        <v>3</v>
      </c>
      <c r="Q38" s="163">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2.2999999999999998</v>
      </c>
      <c r="R38" s="163">
        <f t="shared" ref="R38:R69" si="17">AVERAGE(P38:Q38)</f>
        <v>2.65</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3.3</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3.1</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1.9</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1.7</v>
      </c>
      <c r="W38" s="163">
        <f t="shared" ref="W38:W69" si="18">IF(AND(S38="x",V38="x"),"x",ROUND(AVERAGE(S38,V38,T38,U38),1))</f>
        <v>2.5</v>
      </c>
      <c r="X38" s="163">
        <f t="shared" ref="X38:X69" si="19">ROUND(AVERAGE(O38,W38,R38),1)</f>
        <v>2.5</v>
      </c>
      <c r="Y38" s="184">
        <f>IF('Core Indicators'!FC35="x","x",IF('Core Indicators'!FC35&gt;=5,5,IF('Core Indicators'!FC35&gt;=4,4,IF('Core Indicators'!FC35&gt;=3,3,IF('Core Indicators'!FC35&gt;=2,2,IF('Core Indicators'!FC35&gt;=1,1,0))))))</f>
        <v>5</v>
      </c>
      <c r="Z38" s="163">
        <f t="shared" ref="Z38:Z69" si="20">Y38</f>
        <v>5</v>
      </c>
      <c r="AA38" s="184">
        <f>'Crisis Indicator Data'!Y35</f>
        <v>0</v>
      </c>
      <c r="AB38" s="184">
        <f>'Crisis Indicator Data'!Z35</f>
        <v>0</v>
      </c>
      <c r="AC38" s="184">
        <f>'Crisis Indicator Data'!AA35</f>
        <v>0</v>
      </c>
      <c r="AD38" s="184">
        <f>'Crisis Indicator Data'!AB35</f>
        <v>0</v>
      </c>
      <c r="AE38" s="184">
        <f t="shared" ref="AE38:AE69" si="21">IF(SUM(AA38:AD38)=0,0,IF(SUM(AA38,AB38,AC38,AD38)&lt;2,1,IF(SUM(AA38:AD38)&lt;6,2,IF(SUM(AA38:AD38)&lt;8,3,IF(SUM(AA38:AD38)&lt;10,4,5)))))</f>
        <v>0</v>
      </c>
      <c r="AF38" s="184">
        <f>'Crisis Indicator Data'!AC35</f>
        <v>0</v>
      </c>
      <c r="AG38" s="184">
        <f>'Crisis Indicator Data'!AD35</f>
        <v>3</v>
      </c>
      <c r="AH38" s="184">
        <f t="shared" ref="AH38:AH69" si="22">IF(SUM(AF38:AG38)=0,0,IF(SUM(AF38,AG38)=1,1,IF(SUM(AF38:AG38)&lt;3,2,IF(SUM(AF38:AG38)&lt;4,3,IF(SUM(AF38:AG38)&lt;5,4,5)))))</f>
        <v>3</v>
      </c>
      <c r="AI38" s="184">
        <f>'Crisis Indicator Data'!AE35</f>
        <v>2</v>
      </c>
      <c r="AJ38" s="184">
        <f>'Crisis Indicator Data'!AF35</f>
        <v>1</v>
      </c>
      <c r="AK38" s="184">
        <f>'Crisis Indicator Data'!AG35</f>
        <v>3</v>
      </c>
      <c r="AL38" s="184">
        <f t="shared" ref="AL38:AL69" si="23">IF(SUM(AI38:AK38)=0,0,IF(SUM(AI38:AK38)=1,1,IF(SUM(AI38:AK38)&lt;3,2,IF(SUM(AI38:AK38)&lt;5,3,IF(SUM(AI38:AK38)&lt;7,4,5)))))</f>
        <v>4</v>
      </c>
      <c r="AM38" s="163">
        <f t="shared" ref="AM38:AM69" si="24">IF(AA38=3,5,ROUND(AVERAGE(AE38,AH38,AL38),0))</f>
        <v>2</v>
      </c>
      <c r="AN38" s="163">
        <f t="shared" ref="AN38:AN69" si="25">IF(AND(Z38="x",AM38="x"),"x",ROUND(AVERAGE(Z38,AM38),1))</f>
        <v>3.5</v>
      </c>
    </row>
    <row r="39" spans="1:40" ht="13.5" customHeight="1">
      <c r="A39" s="169" t="str">
        <f>'Crisis Indicator Data'!A36</f>
        <v>Refugees in Egypt</v>
      </c>
      <c r="B39" s="170" t="str">
        <f>'Crisis Indicator Data'!B36</f>
        <v>International Displacement</v>
      </c>
      <c r="C39" s="170" t="str">
        <f>'Crisis Indicator Data'!C36</f>
        <v>EGY004</v>
      </c>
      <c r="D39" s="170" t="str">
        <f>'Crisis Indicator Data'!D36</f>
        <v>Egypt</v>
      </c>
      <c r="E39" s="171" t="str">
        <f>'Crisis Indicator Data'!E36</f>
        <v>EGY</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3.3</v>
      </c>
      <c r="H39" s="163">
        <f t="shared" si="13"/>
        <v>3.5999999999999996</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0.8</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0.9</v>
      </c>
      <c r="K39" s="163">
        <f t="shared" si="14"/>
        <v>0.85000000000000009</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0.8</v>
      </c>
      <c r="N39" s="163">
        <f t="shared" si="15"/>
        <v>1.9</v>
      </c>
      <c r="O39" s="163">
        <f t="shared" si="16"/>
        <v>2.1166666666666667</v>
      </c>
      <c r="P39" s="163">
        <f>IF(LEN(E39)&gt;3,VLOOKUP(C39,'Regional Crises'!$B$1:$R$69,12,FALSE),VLOOKUP(E39,'Country Indicator Data'!$B$4:$I$300,8,FALSE))</f>
        <v>3</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0</v>
      </c>
      <c r="R39" s="163">
        <f t="shared" si="17"/>
        <v>1.5</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3.3</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2.8</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3</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4.0999999999999996</v>
      </c>
      <c r="W39" s="163">
        <f t="shared" si="18"/>
        <v>3.3</v>
      </c>
      <c r="X39" s="163">
        <f t="shared" si="19"/>
        <v>2.2999999999999998</v>
      </c>
      <c r="Y39" s="184">
        <f>IF('Core Indicators'!FC36="x","x",IF('Core Indicators'!FC36&gt;=5,5,IF('Core Indicators'!FC36&gt;=4,4,IF('Core Indicators'!FC36&gt;=3,3,IF('Core Indicators'!FC36&gt;=2,2,IF('Core Indicators'!FC36&gt;=1,1,0))))))</f>
        <v>2</v>
      </c>
      <c r="Z39" s="163">
        <f t="shared" si="20"/>
        <v>2</v>
      </c>
      <c r="AA39" s="184">
        <f>'Crisis Indicator Data'!Y36</f>
        <v>1</v>
      </c>
      <c r="AB39" s="184">
        <f>'Crisis Indicator Data'!Z36</f>
        <v>0</v>
      </c>
      <c r="AC39" s="184">
        <f>'Crisis Indicator Data'!AA36</f>
        <v>0</v>
      </c>
      <c r="AD39" s="184">
        <f>'Crisis Indicator Data'!AB36</f>
        <v>0</v>
      </c>
      <c r="AE39" s="184">
        <f t="shared" si="21"/>
        <v>1</v>
      </c>
      <c r="AF39" s="184">
        <f>'Crisis Indicator Data'!AC36</f>
        <v>0</v>
      </c>
      <c r="AG39" s="184">
        <f>'Crisis Indicator Data'!AD36</f>
        <v>3</v>
      </c>
      <c r="AH39" s="184">
        <f t="shared" si="22"/>
        <v>3</v>
      </c>
      <c r="AI39" s="184">
        <f>'Crisis Indicator Data'!AE36</f>
        <v>0</v>
      </c>
      <c r="AJ39" s="184">
        <f>'Crisis Indicator Data'!AF36</f>
        <v>3</v>
      </c>
      <c r="AK39" s="184">
        <f>'Crisis Indicator Data'!AG36</f>
        <v>0</v>
      </c>
      <c r="AL39" s="184">
        <f t="shared" si="23"/>
        <v>3</v>
      </c>
      <c r="AM39" s="163">
        <f t="shared" si="24"/>
        <v>2</v>
      </c>
      <c r="AN39" s="163">
        <f t="shared" si="25"/>
        <v>2</v>
      </c>
    </row>
    <row r="40" spans="1:40" ht="13.5" customHeight="1">
      <c r="A40" s="169" t="str">
        <f>'Crisis Indicator Data'!A37</f>
        <v>Complex crisis in Eritrea</v>
      </c>
      <c r="B40" s="170" t="str">
        <f>'Crisis Indicator Data'!B37</f>
        <v>International Displacement</v>
      </c>
      <c r="C40" s="170" t="str">
        <f>'Crisis Indicator Data'!C37</f>
        <v>ERI001</v>
      </c>
      <c r="D40" s="170" t="str">
        <f>'Crisis Indicator Data'!D37</f>
        <v>Eritrea</v>
      </c>
      <c r="E40" s="171" t="str">
        <f>'Crisis Indicator Data'!E37</f>
        <v>ERI</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5</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4</v>
      </c>
      <c r="H40" s="163">
        <f t="shared" si="13"/>
        <v>4.5</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3.1</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0</v>
      </c>
      <c r="K40" s="163">
        <f t="shared" si="14"/>
        <v>1.55</v>
      </c>
      <c r="L40" s="163" t="str">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x</v>
      </c>
      <c r="M40" s="163" t="str">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x</v>
      </c>
      <c r="N40" s="163" t="str">
        <f t="shared" si="15"/>
        <v>x</v>
      </c>
      <c r="O40" s="163">
        <f t="shared" si="16"/>
        <v>3.0249999999999999</v>
      </c>
      <c r="P40" s="163">
        <f>IF(LEN(E40)&gt;3,VLOOKUP(C40,'Regional Crises'!$B$1:$R$69,12,FALSE),VLOOKUP(E40,'Country Indicator Data'!$B$4:$I$300,8,FALSE))</f>
        <v>4</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0</v>
      </c>
      <c r="R40" s="163">
        <f t="shared" si="17"/>
        <v>2</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4</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4.3</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4.2</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4.9000000000000004</v>
      </c>
      <c r="W40" s="163">
        <f t="shared" si="18"/>
        <v>4.4000000000000004</v>
      </c>
      <c r="X40" s="163">
        <f t="shared" si="19"/>
        <v>3.1</v>
      </c>
      <c r="Y40" s="184">
        <f>IF('Core Indicators'!FC37="x","x",IF('Core Indicators'!FC37&gt;=5,5,IF('Core Indicators'!FC37&gt;=4,4,IF('Core Indicators'!FC37&gt;=3,3,IF('Core Indicators'!FC37&gt;=2,2,IF('Core Indicators'!FC37&gt;=1,1,0))))))</f>
        <v>2</v>
      </c>
      <c r="Z40" s="163">
        <f t="shared" si="20"/>
        <v>2</v>
      </c>
      <c r="AA40" s="184">
        <f>'Crisis Indicator Data'!Y37</f>
        <v>1</v>
      </c>
      <c r="AB40" s="184">
        <f>'Crisis Indicator Data'!Z37</f>
        <v>1</v>
      </c>
      <c r="AC40" s="184">
        <f>'Crisis Indicator Data'!AA37</f>
        <v>2</v>
      </c>
      <c r="AD40" s="184">
        <f>'Crisis Indicator Data'!AB37</f>
        <v>0</v>
      </c>
      <c r="AE40" s="184">
        <f t="shared" si="21"/>
        <v>2</v>
      </c>
      <c r="AF40" s="184">
        <f>'Crisis Indicator Data'!AC37</f>
        <v>0</v>
      </c>
      <c r="AG40" s="184">
        <f>'Crisis Indicator Data'!AD37</f>
        <v>2</v>
      </c>
      <c r="AH40" s="184">
        <f t="shared" si="22"/>
        <v>2</v>
      </c>
      <c r="AI40" s="184">
        <f>'Crisis Indicator Data'!AE37</f>
        <v>0</v>
      </c>
      <c r="AJ40" s="184">
        <f>'Crisis Indicator Data'!AF37</f>
        <v>2</v>
      </c>
      <c r="AK40" s="184">
        <f>'Crisis Indicator Data'!AG37</f>
        <v>2</v>
      </c>
      <c r="AL40" s="184">
        <f t="shared" si="23"/>
        <v>3</v>
      </c>
      <c r="AM40" s="163">
        <f t="shared" si="24"/>
        <v>2</v>
      </c>
      <c r="AN40" s="163">
        <f t="shared" si="25"/>
        <v>2</v>
      </c>
    </row>
    <row r="41" spans="1:40" ht="13.5" customHeight="1">
      <c r="A41" s="169" t="str">
        <f>'Crisis Indicator Data'!A38</f>
        <v>Mixed migration flows in Spain</v>
      </c>
      <c r="B41" s="170" t="str">
        <f>'Crisis Indicator Data'!B38</f>
        <v>International Displacement</v>
      </c>
      <c r="C41" s="170" t="str">
        <f>'Crisis Indicator Data'!C38</f>
        <v>ESP002</v>
      </c>
      <c r="D41" s="170" t="str">
        <f>'Crisis Indicator Data'!D38</f>
        <v>Spain</v>
      </c>
      <c r="E41" s="171" t="str">
        <f>'Crisis Indicator Data'!E38</f>
        <v>ESP</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1.1000000000000001</v>
      </c>
      <c r="G41" s="163" t="str">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x</v>
      </c>
      <c r="H41" s="163">
        <f t="shared" si="13"/>
        <v>1.1000000000000001</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2.5</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3</v>
      </c>
      <c r="K41" s="163">
        <f t="shared" si="14"/>
        <v>2.75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0.5</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1.2</v>
      </c>
      <c r="N41" s="163">
        <f t="shared" si="15"/>
        <v>0.85</v>
      </c>
      <c r="O41" s="163">
        <f t="shared" si="16"/>
        <v>1.5666666666666667</v>
      </c>
      <c r="P41" s="163">
        <f>IF(LEN(E41)&gt;3,VLOOKUP(C41,'Regional Crises'!$B$1:$R$69,12,FALSE),VLOOKUP(E41,'Country Indicator Data'!$B$4:$I$300,8,FALSE))</f>
        <v>1</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3.4</v>
      </c>
      <c r="R41" s="163">
        <f t="shared" si="17"/>
        <v>2.2000000000000002</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2</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1.7</v>
      </c>
      <c r="U41" s="163" t="str">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x</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0.5</v>
      </c>
      <c r="W41" s="163">
        <f t="shared" si="18"/>
        <v>1.4</v>
      </c>
      <c r="X41" s="163">
        <f t="shared" si="19"/>
        <v>1.7</v>
      </c>
      <c r="Y41" s="184">
        <f>IF('Core Indicators'!FC38="x","x",IF('Core Indicators'!FC38&gt;=5,5,IF('Core Indicators'!FC38&gt;=4,4,IF('Core Indicators'!FC38&gt;=3,3,IF('Core Indicators'!FC38&gt;=2,2,IF('Core Indicators'!FC38&gt;=1,1,0))))))</f>
        <v>2</v>
      </c>
      <c r="Z41" s="163">
        <f t="shared" si="20"/>
        <v>2</v>
      </c>
      <c r="AA41" s="184">
        <f>'Crisis Indicator Data'!Y38</f>
        <v>0</v>
      </c>
      <c r="AB41" s="184">
        <f>'Crisis Indicator Data'!Z38</f>
        <v>0</v>
      </c>
      <c r="AC41" s="184">
        <f>'Crisis Indicator Data'!AA38</f>
        <v>0</v>
      </c>
      <c r="AD41" s="184">
        <f>'Crisis Indicator Data'!AB38</f>
        <v>0</v>
      </c>
      <c r="AE41" s="184">
        <f t="shared" si="21"/>
        <v>0</v>
      </c>
      <c r="AF41" s="184">
        <f>'Crisis Indicator Data'!AC38</f>
        <v>0</v>
      </c>
      <c r="AG41" s="184">
        <f>'Crisis Indicator Data'!AD38</f>
        <v>0</v>
      </c>
      <c r="AH41" s="184">
        <f t="shared" si="22"/>
        <v>0</v>
      </c>
      <c r="AI41" s="184">
        <f>'Crisis Indicator Data'!AE38</f>
        <v>0</v>
      </c>
      <c r="AJ41" s="184">
        <f>'Crisis Indicator Data'!AF38</f>
        <v>0</v>
      </c>
      <c r="AK41" s="184">
        <f>'Crisis Indicator Data'!AG38</f>
        <v>1</v>
      </c>
      <c r="AL41" s="184">
        <f t="shared" si="23"/>
        <v>1</v>
      </c>
      <c r="AM41" s="163">
        <f t="shared" si="24"/>
        <v>0</v>
      </c>
      <c r="AN41" s="163">
        <f t="shared" si="25"/>
        <v>1</v>
      </c>
    </row>
    <row r="42" spans="1:40" ht="13.5" customHeight="1">
      <c r="A42" s="169" t="str">
        <f>'Crisis Indicator Data'!A39</f>
        <v>Displacement from Russia-Ukraine conflict in Estonia</v>
      </c>
      <c r="B42" s="170" t="str">
        <f>'Crisis Indicator Data'!B39</f>
        <v>International Displacement</v>
      </c>
      <c r="C42" s="170" t="str">
        <f>'Crisis Indicator Data'!C39</f>
        <v>EST002</v>
      </c>
      <c r="D42" s="170" t="str">
        <f>'Crisis Indicator Data'!D39</f>
        <v>Estonia</v>
      </c>
      <c r="E42" s="171" t="str">
        <f>'Crisis Indicator Data'!E39</f>
        <v>EST</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0.4</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0.1</v>
      </c>
      <c r="H42" s="163">
        <f t="shared" si="13"/>
        <v>0.25</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2.4</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2.9</v>
      </c>
      <c r="K42" s="163">
        <f t="shared" si="14"/>
        <v>2.65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0.6</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0.7</v>
      </c>
      <c r="N42" s="163">
        <f t="shared" si="15"/>
        <v>0.64999999999999991</v>
      </c>
      <c r="O42" s="163">
        <f t="shared" si="16"/>
        <v>1.1833333333333333</v>
      </c>
      <c r="P42" s="163">
        <f>IF(LEN(E42)&gt;3,VLOOKUP(C42,'Regional Crises'!$B$1:$R$69,12,FALSE),VLOOKUP(E42,'Country Indicator Data'!$B$4:$I$300,8,FALSE))</f>
        <v>0</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0</v>
      </c>
      <c r="R42" s="163">
        <f t="shared" si="17"/>
        <v>0</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1.2</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1.1000000000000001</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0.2</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0.3</v>
      </c>
      <c r="W42" s="163">
        <f t="shared" si="18"/>
        <v>0.7</v>
      </c>
      <c r="X42" s="163">
        <f t="shared" si="19"/>
        <v>0.6</v>
      </c>
      <c r="Y42" s="184">
        <f>IF('Core Indicators'!FC39="x","x",IF('Core Indicators'!FC39&gt;=5,5,IF('Core Indicators'!FC39&gt;=4,4,IF('Core Indicators'!FC39&gt;=3,3,IF('Core Indicators'!FC39&gt;=2,2,IF('Core Indicators'!FC39&gt;=1,1,0))))))</f>
        <v>2</v>
      </c>
      <c r="Z42" s="163">
        <f t="shared" si="20"/>
        <v>2</v>
      </c>
      <c r="AA42" s="184">
        <f>'Crisis Indicator Data'!Y39</f>
        <v>0</v>
      </c>
      <c r="AB42" s="184">
        <f>'Crisis Indicator Data'!Z39</f>
        <v>0</v>
      </c>
      <c r="AC42" s="184">
        <f>'Crisis Indicator Data'!AA39</f>
        <v>0</v>
      </c>
      <c r="AD42" s="184">
        <f>'Crisis Indicator Data'!AB39</f>
        <v>0</v>
      </c>
      <c r="AE42" s="184">
        <f t="shared" si="21"/>
        <v>0</v>
      </c>
      <c r="AF42" s="184">
        <f>'Crisis Indicator Data'!AC39</f>
        <v>0</v>
      </c>
      <c r="AG42" s="184">
        <f>'Crisis Indicator Data'!AD39</f>
        <v>1</v>
      </c>
      <c r="AH42" s="184">
        <f t="shared" si="22"/>
        <v>1</v>
      </c>
      <c r="AI42" s="184">
        <f>'Crisis Indicator Data'!AE39</f>
        <v>0</v>
      </c>
      <c r="AJ42" s="184">
        <f>'Crisis Indicator Data'!AF39</f>
        <v>0</v>
      </c>
      <c r="AK42" s="184">
        <f>'Crisis Indicator Data'!AG39</f>
        <v>0</v>
      </c>
      <c r="AL42" s="184">
        <f t="shared" si="23"/>
        <v>0</v>
      </c>
      <c r="AM42" s="163">
        <f t="shared" si="24"/>
        <v>0</v>
      </c>
      <c r="AN42" s="163">
        <f t="shared" si="25"/>
        <v>1</v>
      </c>
    </row>
    <row r="43" spans="1:40" ht="13.5" customHeight="1">
      <c r="A43" s="169" t="str">
        <f>'Crisis Indicator Data'!A40</f>
        <v>Complex crisis in Ethiopia</v>
      </c>
      <c r="B43" s="170" t="str">
        <f>'Crisis Indicator Data'!B40</f>
        <v>International Displacement,Conflict/ Violence,Drought/drier conditions</v>
      </c>
      <c r="C43" s="170" t="str">
        <f>'Crisis Indicator Data'!C40</f>
        <v>ETH001</v>
      </c>
      <c r="D43" s="170" t="str">
        <f>'Crisis Indicator Data'!D40</f>
        <v>Ethiopia</v>
      </c>
      <c r="E43" s="171" t="str">
        <f>'Crisis Indicator Data'!E40</f>
        <v>ETH</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3.1</v>
      </c>
      <c r="H43" s="163">
        <f t="shared" si="13"/>
        <v>3.5</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3.8</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2.7</v>
      </c>
      <c r="K43" s="163">
        <f t="shared" si="14"/>
        <v>3.25</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3.4</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1.3</v>
      </c>
      <c r="N43" s="163">
        <f t="shared" si="15"/>
        <v>2.35</v>
      </c>
      <c r="O43" s="163">
        <f t="shared" si="16"/>
        <v>3.0333333333333332</v>
      </c>
      <c r="P43" s="163">
        <f>IF(LEN(E43)&gt;3,VLOOKUP(C43,'Regional Crises'!$B$1:$R$69,12,FALSE),VLOOKUP(E43,'Country Indicator Data'!$B$4:$I$300,8,FALSE))</f>
        <v>4</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5</v>
      </c>
      <c r="R43" s="163">
        <f t="shared" si="17"/>
        <v>4.5</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3.2</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3.1</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3.1</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4</v>
      </c>
      <c r="W43" s="163">
        <f t="shared" si="18"/>
        <v>3.4</v>
      </c>
      <c r="X43" s="163">
        <f t="shared" si="19"/>
        <v>3.6</v>
      </c>
      <c r="Y43" s="184">
        <f>IF('Core Indicators'!FC40="x","x",IF('Core Indicators'!FC40&gt;=5,5,IF('Core Indicators'!FC40&gt;=4,4,IF('Core Indicators'!FC40&gt;=3,3,IF('Core Indicators'!FC40&gt;=2,2,IF('Core Indicators'!FC40&gt;=1,1,0))))))</f>
        <v>4</v>
      </c>
      <c r="Z43" s="163">
        <f t="shared" si="20"/>
        <v>4</v>
      </c>
      <c r="AA43" s="184">
        <f>'Crisis Indicator Data'!Y40</f>
        <v>2</v>
      </c>
      <c r="AB43" s="184">
        <f>'Crisis Indicator Data'!Z40</f>
        <v>3</v>
      </c>
      <c r="AC43" s="184">
        <f>'Crisis Indicator Data'!AA40</f>
        <v>2</v>
      </c>
      <c r="AD43" s="184">
        <f>'Crisis Indicator Data'!AB40</f>
        <v>1</v>
      </c>
      <c r="AE43" s="184">
        <f t="shared" si="21"/>
        <v>4</v>
      </c>
      <c r="AF43" s="184">
        <f>'Crisis Indicator Data'!AC40</f>
        <v>2</v>
      </c>
      <c r="AG43" s="184">
        <f>'Crisis Indicator Data'!AD40</f>
        <v>2</v>
      </c>
      <c r="AH43" s="184">
        <f t="shared" si="22"/>
        <v>4</v>
      </c>
      <c r="AI43" s="184">
        <f>'Crisis Indicator Data'!AE40</f>
        <v>3</v>
      </c>
      <c r="AJ43" s="184">
        <f>'Crisis Indicator Data'!AF40</f>
        <v>2</v>
      </c>
      <c r="AK43" s="184">
        <f>'Crisis Indicator Data'!AG40</f>
        <v>3</v>
      </c>
      <c r="AL43" s="184">
        <f t="shared" si="23"/>
        <v>5</v>
      </c>
      <c r="AM43" s="163">
        <f t="shared" si="24"/>
        <v>4</v>
      </c>
      <c r="AN43" s="163">
        <f t="shared" si="25"/>
        <v>4</v>
      </c>
    </row>
    <row r="44" spans="1:40" ht="13.5" customHeight="1">
      <c r="A44" s="169" t="str">
        <f>'Crisis Indicator Data'!A41</f>
        <v>International Displacement in Ethiopia</v>
      </c>
      <c r="B44" s="170" t="str">
        <f>'Crisis Indicator Data'!B41</f>
        <v>International Displacement</v>
      </c>
      <c r="C44" s="170" t="str">
        <f>'Crisis Indicator Data'!C41</f>
        <v>ETH003</v>
      </c>
      <c r="D44" s="170" t="str">
        <f>'Crisis Indicator Data'!D41</f>
        <v>Ethiopia</v>
      </c>
      <c r="E44" s="171" t="str">
        <f>'Crisis Indicator Data'!E41</f>
        <v>ETH</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3.9</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3.1</v>
      </c>
      <c r="H44" s="163">
        <f t="shared" si="13"/>
        <v>3.5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3.8</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2.7</v>
      </c>
      <c r="K44" s="163">
        <f t="shared" si="14"/>
        <v>3.25</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3.4</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1.3</v>
      </c>
      <c r="N44" s="163">
        <f t="shared" si="15"/>
        <v>2.35</v>
      </c>
      <c r="O44" s="163">
        <f t="shared" si="16"/>
        <v>3.0333333333333332</v>
      </c>
      <c r="P44" s="163">
        <f>IF(LEN(E44)&gt;3,VLOOKUP(C44,'Regional Crises'!$B$1:$R$69,12,FALSE),VLOOKUP(E44,'Country Indicator Data'!$B$4:$I$300,8,FALSE))</f>
        <v>4</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5</v>
      </c>
      <c r="R44" s="163">
        <f t="shared" si="17"/>
        <v>4.5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3.2</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3.1</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3.1</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4</v>
      </c>
      <c r="W44" s="163">
        <f t="shared" si="18"/>
        <v>3.4</v>
      </c>
      <c r="X44" s="163">
        <f t="shared" si="19"/>
        <v>3.6</v>
      </c>
      <c r="Y44" s="184">
        <f>IF('Core Indicators'!FC41="x","x",IF('Core Indicators'!FC41&gt;=5,5,IF('Core Indicators'!FC41&gt;=4,4,IF('Core Indicators'!FC41&gt;=3,3,IF('Core Indicators'!FC41&gt;=2,2,IF('Core Indicators'!FC41&gt;=1,1,0))))))</f>
        <v>3</v>
      </c>
      <c r="Z44" s="163">
        <f t="shared" si="20"/>
        <v>3</v>
      </c>
      <c r="AA44" s="184">
        <f>'Crisis Indicator Data'!Y41</f>
        <v>1</v>
      </c>
      <c r="AB44" s="184">
        <f>'Crisis Indicator Data'!Z41</f>
        <v>2</v>
      </c>
      <c r="AC44" s="184">
        <f>'Crisis Indicator Data'!AA41</f>
        <v>1</v>
      </c>
      <c r="AD44" s="184">
        <f>'Crisis Indicator Data'!AB41</f>
        <v>2</v>
      </c>
      <c r="AE44" s="184">
        <f t="shared" si="21"/>
        <v>3</v>
      </c>
      <c r="AF44" s="184">
        <f>'Crisis Indicator Data'!AC41</f>
        <v>1</v>
      </c>
      <c r="AG44" s="184">
        <f>'Crisis Indicator Data'!AD41</f>
        <v>3</v>
      </c>
      <c r="AH44" s="184">
        <f t="shared" si="22"/>
        <v>4</v>
      </c>
      <c r="AI44" s="184">
        <f>'Crisis Indicator Data'!AE41</f>
        <v>3</v>
      </c>
      <c r="AJ44" s="184">
        <f>'Crisis Indicator Data'!AF41</f>
        <v>2</v>
      </c>
      <c r="AK44" s="184">
        <f>'Crisis Indicator Data'!AG41</f>
        <v>1</v>
      </c>
      <c r="AL44" s="184">
        <f t="shared" si="23"/>
        <v>4</v>
      </c>
      <c r="AM44" s="163">
        <f t="shared" si="24"/>
        <v>4</v>
      </c>
      <c r="AN44" s="163">
        <f t="shared" si="25"/>
        <v>3.5</v>
      </c>
    </row>
    <row r="45" spans="1:40" ht="13.5" customHeight="1">
      <c r="A45" s="169" t="str">
        <f>'Crisis Indicator Data'!A42</f>
        <v>Northern Ethiopia Conflict</v>
      </c>
      <c r="B45" s="170" t="str">
        <f>'Crisis Indicator Data'!B42</f>
        <v>Conflict/ Violence</v>
      </c>
      <c r="C45" s="170" t="str">
        <f>'Crisis Indicator Data'!C42</f>
        <v>ETH004</v>
      </c>
      <c r="D45" s="170" t="str">
        <f>'Crisis Indicator Data'!D42</f>
        <v>Ethiopia</v>
      </c>
      <c r="E45" s="171" t="str">
        <f>'Crisis Indicator Data'!E42</f>
        <v>ETH</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3.9</v>
      </c>
      <c r="G45" s="163">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3.1</v>
      </c>
      <c r="H45" s="163">
        <f t="shared" si="13"/>
        <v>3.5</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3.8</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2.7</v>
      </c>
      <c r="K45" s="163">
        <f t="shared" si="14"/>
        <v>3.25</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3.4</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1.3</v>
      </c>
      <c r="N45" s="163">
        <f t="shared" si="15"/>
        <v>2.35</v>
      </c>
      <c r="O45" s="163">
        <f t="shared" si="16"/>
        <v>3.0333333333333332</v>
      </c>
      <c r="P45" s="163">
        <f>IF(LEN(E45)&gt;3,VLOOKUP(C45,'Regional Crises'!$B$1:$R$69,12,FALSE),VLOOKUP(E45,'Country Indicator Data'!$B$4:$I$300,8,FALSE))</f>
        <v>4</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5</v>
      </c>
      <c r="R45" s="163">
        <f t="shared" si="17"/>
        <v>4.5</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3.2</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3.1</v>
      </c>
      <c r="U45" s="163">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3.1</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4</v>
      </c>
      <c r="W45" s="163">
        <f t="shared" si="18"/>
        <v>3.4</v>
      </c>
      <c r="X45" s="163">
        <f t="shared" si="19"/>
        <v>3.6</v>
      </c>
      <c r="Y45" s="184">
        <f>IF('Core Indicators'!FC42="x","x",IF('Core Indicators'!FC42&gt;=5,5,IF('Core Indicators'!FC42&gt;=4,4,IF('Core Indicators'!FC42&gt;=3,3,IF('Core Indicators'!FC42&gt;=2,2,IF('Core Indicators'!FC42&gt;=1,1,0))))))</f>
        <v>4</v>
      </c>
      <c r="Z45" s="163">
        <f t="shared" si="20"/>
        <v>4</v>
      </c>
      <c r="AA45" s="184">
        <f>'Crisis Indicator Data'!Y42</f>
        <v>2</v>
      </c>
      <c r="AB45" s="184">
        <f>'Crisis Indicator Data'!Z42</f>
        <v>2</v>
      </c>
      <c r="AC45" s="184">
        <f>'Crisis Indicator Data'!AA42</f>
        <v>1</v>
      </c>
      <c r="AD45" s="184">
        <f>'Crisis Indicator Data'!AB42</f>
        <v>1</v>
      </c>
      <c r="AE45" s="184">
        <f t="shared" si="21"/>
        <v>3</v>
      </c>
      <c r="AF45" s="184">
        <f>'Crisis Indicator Data'!AC42</f>
        <v>2</v>
      </c>
      <c r="AG45" s="184">
        <f>'Crisis Indicator Data'!AD42</f>
        <v>2</v>
      </c>
      <c r="AH45" s="184">
        <f t="shared" si="22"/>
        <v>4</v>
      </c>
      <c r="AI45" s="184">
        <f>'Crisis Indicator Data'!AE42</f>
        <v>2</v>
      </c>
      <c r="AJ45" s="184">
        <f>'Crisis Indicator Data'!AF42</f>
        <v>2</v>
      </c>
      <c r="AK45" s="184">
        <f>'Crisis Indicator Data'!AG42</f>
        <v>3</v>
      </c>
      <c r="AL45" s="184">
        <f t="shared" si="23"/>
        <v>5</v>
      </c>
      <c r="AM45" s="163">
        <f t="shared" si="24"/>
        <v>4</v>
      </c>
      <c r="AN45" s="163">
        <f t="shared" si="25"/>
        <v>4</v>
      </c>
    </row>
    <row r="46" spans="1:40" ht="13.5" customHeight="1">
      <c r="A46" s="169" t="str">
        <f>'Crisis Indicator Data'!A43</f>
        <v>Drought in Ethiopia</v>
      </c>
      <c r="B46" s="170" t="str">
        <f>'Crisis Indicator Data'!B43</f>
        <v>Drought/drier conditions</v>
      </c>
      <c r="C46" s="170" t="str">
        <f>'Crisis Indicator Data'!C43</f>
        <v>ETH005</v>
      </c>
      <c r="D46" s="170" t="str">
        <f>'Crisis Indicator Data'!D43</f>
        <v>Ethiopia</v>
      </c>
      <c r="E46" s="171" t="str">
        <f>'Crisis Indicator Data'!E43</f>
        <v>ETH</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3.9</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3.1</v>
      </c>
      <c r="H46" s="163">
        <f t="shared" si="13"/>
        <v>3.5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3.8</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2.7</v>
      </c>
      <c r="K46" s="163">
        <f t="shared" si="14"/>
        <v>3.25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3.4</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1.3</v>
      </c>
      <c r="N46" s="163">
        <f t="shared" si="15"/>
        <v>2.35</v>
      </c>
      <c r="O46" s="163">
        <f t="shared" si="16"/>
        <v>3.0333333333333332</v>
      </c>
      <c r="P46" s="163">
        <f>IF(LEN(E46)&gt;3,VLOOKUP(C46,'Regional Crises'!$B$1:$R$69,12,FALSE),VLOOKUP(E46,'Country Indicator Data'!$B$4:$I$300,8,FALSE))</f>
        <v>4</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5</v>
      </c>
      <c r="R46" s="163">
        <f t="shared" si="17"/>
        <v>4.5</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3.2</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3.1</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3.1</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4</v>
      </c>
      <c r="W46" s="163">
        <f t="shared" si="18"/>
        <v>3.4</v>
      </c>
      <c r="X46" s="163">
        <f t="shared" si="19"/>
        <v>3.6</v>
      </c>
      <c r="Y46" s="184">
        <f>IF('Core Indicators'!FC43="x","x",IF('Core Indicators'!FC43&gt;=5,5,IF('Core Indicators'!FC43&gt;=4,4,IF('Core Indicators'!FC43&gt;=3,3,IF('Core Indicators'!FC43&gt;=2,2,IF('Core Indicators'!FC43&gt;=1,1,0))))))</f>
        <v>4</v>
      </c>
      <c r="Z46" s="163">
        <f t="shared" si="20"/>
        <v>4</v>
      </c>
      <c r="AA46" s="184">
        <f>'Crisis Indicator Data'!Y43</f>
        <v>2</v>
      </c>
      <c r="AB46" s="184">
        <f>'Crisis Indicator Data'!Z43</f>
        <v>0</v>
      </c>
      <c r="AC46" s="184">
        <f>'Crisis Indicator Data'!AA43</f>
        <v>0</v>
      </c>
      <c r="AD46" s="184">
        <f>'Crisis Indicator Data'!AB43</f>
        <v>0</v>
      </c>
      <c r="AE46" s="184">
        <f t="shared" si="21"/>
        <v>2</v>
      </c>
      <c r="AF46" s="184">
        <f>'Crisis Indicator Data'!AC43</f>
        <v>0</v>
      </c>
      <c r="AG46" s="184">
        <f>'Crisis Indicator Data'!AD43</f>
        <v>0</v>
      </c>
      <c r="AH46" s="184">
        <f t="shared" si="22"/>
        <v>0</v>
      </c>
      <c r="AI46" s="184">
        <f>'Crisis Indicator Data'!AE43</f>
        <v>0</v>
      </c>
      <c r="AJ46" s="184">
        <f>'Crisis Indicator Data'!AF43</f>
        <v>2</v>
      </c>
      <c r="AK46" s="184">
        <f>'Crisis Indicator Data'!AG43</f>
        <v>1</v>
      </c>
      <c r="AL46" s="184">
        <f t="shared" si="23"/>
        <v>3</v>
      </c>
      <c r="AM46" s="163">
        <f t="shared" si="24"/>
        <v>2</v>
      </c>
      <c r="AN46" s="163">
        <f t="shared" si="25"/>
        <v>3</v>
      </c>
    </row>
    <row r="47" spans="1:40" ht="13.5" customHeight="1">
      <c r="A47" s="169" t="str">
        <f>'Crisis Indicator Data'!A44</f>
        <v>Mixed migration flows in Greece</v>
      </c>
      <c r="B47" s="170" t="str">
        <f>'Crisis Indicator Data'!B44</f>
        <v>International Displacement</v>
      </c>
      <c r="C47" s="170" t="str">
        <f>'Crisis Indicator Data'!C44</f>
        <v>GRC002</v>
      </c>
      <c r="D47" s="170" t="str">
        <f>'Crisis Indicator Data'!D44</f>
        <v>Greece</v>
      </c>
      <c r="E47" s="171" t="str">
        <f>'Crisis Indicator Data'!E44</f>
        <v>GRC</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1.8</v>
      </c>
      <c r="G47" s="163" t="str">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x</v>
      </c>
      <c r="H47" s="163">
        <f t="shared" si="13"/>
        <v>1.8</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0.4</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0.3</v>
      </c>
      <c r="K47" s="163">
        <f t="shared" si="14"/>
        <v>0.35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0.8</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1</v>
      </c>
      <c r="N47" s="163">
        <f t="shared" si="15"/>
        <v>0.9</v>
      </c>
      <c r="O47" s="163">
        <f t="shared" si="16"/>
        <v>1.0166666666666666</v>
      </c>
      <c r="P47" s="163">
        <f>IF(LEN(E47)&gt;3,VLOOKUP(C47,'Regional Crises'!$B$1:$R$69,12,FALSE),VLOOKUP(E47,'Country Indicator Data'!$B$4:$I$300,8,FALSE))</f>
        <v>3</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2.5</v>
      </c>
      <c r="R47" s="163">
        <f t="shared" si="17"/>
        <v>2.75</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2.6</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2.2000000000000002</v>
      </c>
      <c r="U47" s="163" t="str">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x</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0.8</v>
      </c>
      <c r="W47" s="163">
        <f t="shared" si="18"/>
        <v>1.9</v>
      </c>
      <c r="X47" s="163">
        <f t="shared" si="19"/>
        <v>1.9</v>
      </c>
      <c r="Y47" s="184">
        <f>IF('Core Indicators'!FC44="x","x",IF('Core Indicators'!FC44&gt;=5,5,IF('Core Indicators'!FC44&gt;=4,4,IF('Core Indicators'!FC44&gt;=3,3,IF('Core Indicators'!FC44&gt;=2,2,IF('Core Indicators'!FC44&gt;=1,1,0))))))</f>
        <v>1</v>
      </c>
      <c r="Z47" s="163">
        <f t="shared" si="20"/>
        <v>1</v>
      </c>
      <c r="AA47" s="184">
        <f>'Crisis Indicator Data'!Y44</f>
        <v>1</v>
      </c>
      <c r="AB47" s="184">
        <f>'Crisis Indicator Data'!Z44</f>
        <v>1</v>
      </c>
      <c r="AC47" s="184">
        <f>'Crisis Indicator Data'!AA44</f>
        <v>1</v>
      </c>
      <c r="AD47" s="184">
        <f>'Crisis Indicator Data'!AB44</f>
        <v>0</v>
      </c>
      <c r="AE47" s="184">
        <f t="shared" si="21"/>
        <v>2</v>
      </c>
      <c r="AF47" s="184">
        <f>'Crisis Indicator Data'!AC44</f>
        <v>2</v>
      </c>
      <c r="AG47" s="184">
        <f>'Crisis Indicator Data'!AD44</f>
        <v>2</v>
      </c>
      <c r="AH47" s="184">
        <f t="shared" si="22"/>
        <v>4</v>
      </c>
      <c r="AI47" s="184">
        <f>'Crisis Indicator Data'!AE44</f>
        <v>0</v>
      </c>
      <c r="AJ47" s="184">
        <f>'Crisis Indicator Data'!AF44</f>
        <v>0</v>
      </c>
      <c r="AK47" s="184">
        <f>'Crisis Indicator Data'!AG44</f>
        <v>0</v>
      </c>
      <c r="AL47" s="184">
        <f t="shared" si="23"/>
        <v>0</v>
      </c>
      <c r="AM47" s="163">
        <f t="shared" si="24"/>
        <v>2</v>
      </c>
      <c r="AN47" s="163">
        <f t="shared" si="25"/>
        <v>1.5</v>
      </c>
    </row>
    <row r="48" spans="1:40" ht="13.5" customHeight="1">
      <c r="A48" s="169" t="str">
        <f>'Crisis Indicator Data'!A45</f>
        <v>Complex crisis in Guatemala</v>
      </c>
      <c r="B48" s="170" t="str">
        <f>'Crisis Indicator Data'!B45</f>
        <v>Drought/drier conditions,Floods</v>
      </c>
      <c r="C48" s="170" t="str">
        <f>'Crisis Indicator Data'!C45</f>
        <v>GTM001</v>
      </c>
      <c r="D48" s="170" t="str">
        <f>'Crisis Indicator Data'!D45</f>
        <v>Guatemala</v>
      </c>
      <c r="E48" s="171" t="str">
        <f>'Crisis Indicator Data'!E45</f>
        <v>GTM</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1.1000000000000001</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3.1</v>
      </c>
      <c r="H48" s="163">
        <f t="shared" si="13"/>
        <v>2.1</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2.5</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3.9</v>
      </c>
      <c r="K48" s="163">
        <f t="shared" si="14"/>
        <v>3.2</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3.3</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2.9</v>
      </c>
      <c r="N48" s="163">
        <f t="shared" si="15"/>
        <v>3.0999999999999996</v>
      </c>
      <c r="O48" s="163">
        <f t="shared" si="16"/>
        <v>2.8000000000000003</v>
      </c>
      <c r="P48" s="163">
        <f>IF(LEN(E48)&gt;3,VLOOKUP(C48,'Regional Crises'!$B$1:$R$69,12,FALSE),VLOOKUP(E48,'Country Indicator Data'!$B$4:$I$300,8,FALSE))</f>
        <v>3</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3.2</v>
      </c>
      <c r="R48" s="163">
        <f t="shared" si="17"/>
        <v>3.1</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3.9</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3.6</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2.8</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2.7</v>
      </c>
      <c r="W48" s="163">
        <f t="shared" si="18"/>
        <v>3.3</v>
      </c>
      <c r="X48" s="163">
        <f t="shared" si="19"/>
        <v>3.1</v>
      </c>
      <c r="Y48" s="184">
        <f>IF('Core Indicators'!FC45="x","x",IF('Core Indicators'!FC45&gt;=5,5,IF('Core Indicators'!FC45&gt;=4,4,IF('Core Indicators'!FC45&gt;=3,3,IF('Core Indicators'!FC45&gt;=2,2,IF('Core Indicators'!FC45&gt;=1,1,0))))))</f>
        <v>4</v>
      </c>
      <c r="Z48" s="163">
        <f t="shared" si="20"/>
        <v>4</v>
      </c>
      <c r="AA48" s="184">
        <f>'Crisis Indicator Data'!Y45</f>
        <v>2</v>
      </c>
      <c r="AB48" s="184">
        <f>'Crisis Indicator Data'!Z45</f>
        <v>1</v>
      </c>
      <c r="AC48" s="184">
        <f>'Crisis Indicator Data'!AA45</f>
        <v>0</v>
      </c>
      <c r="AD48" s="184">
        <f>'Crisis Indicator Data'!AB45</f>
        <v>0</v>
      </c>
      <c r="AE48" s="184">
        <f t="shared" si="21"/>
        <v>2</v>
      </c>
      <c r="AF48" s="184">
        <f>'Crisis Indicator Data'!AC45</f>
        <v>0</v>
      </c>
      <c r="AG48" s="184">
        <f>'Crisis Indicator Data'!AD45</f>
        <v>0</v>
      </c>
      <c r="AH48" s="184">
        <f t="shared" si="22"/>
        <v>0</v>
      </c>
      <c r="AI48" s="184">
        <f>'Crisis Indicator Data'!AE45</f>
        <v>0</v>
      </c>
      <c r="AJ48" s="184">
        <f>'Crisis Indicator Data'!AF45</f>
        <v>0</v>
      </c>
      <c r="AK48" s="184">
        <f>'Crisis Indicator Data'!AG45</f>
        <v>3</v>
      </c>
      <c r="AL48" s="184">
        <f t="shared" si="23"/>
        <v>3</v>
      </c>
      <c r="AM48" s="163">
        <f t="shared" si="24"/>
        <v>2</v>
      </c>
      <c r="AN48" s="163">
        <f t="shared" si="25"/>
        <v>3</v>
      </c>
    </row>
    <row r="49" spans="1:40" ht="13.5" customHeight="1">
      <c r="A49" s="169" t="str">
        <f>'Crisis Indicator Data'!A46</f>
        <v>Complex crisis in Honduras</v>
      </c>
      <c r="B49" s="170" t="str">
        <f>'Crisis Indicator Data'!B46</f>
        <v>International Displacement,Drought/drier conditions,Conflict/ Violence</v>
      </c>
      <c r="C49" s="170" t="str">
        <f>'Crisis Indicator Data'!C46</f>
        <v>HND001</v>
      </c>
      <c r="D49" s="170" t="str">
        <f>'Crisis Indicator Data'!D46</f>
        <v>Honduras</v>
      </c>
      <c r="E49" s="171" t="str">
        <f>'Crisis Indicator Data'!E46</f>
        <v>HND</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1.8</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2.6</v>
      </c>
      <c r="H49" s="163">
        <f t="shared" si="13"/>
        <v>2.2000000000000002</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0.8</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0.7</v>
      </c>
      <c r="K49" s="163">
        <f t="shared" si="14"/>
        <v>0.75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3.2</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2.9</v>
      </c>
      <c r="N49" s="163">
        <f t="shared" si="15"/>
        <v>3.05</v>
      </c>
      <c r="O49" s="163">
        <f t="shared" si="16"/>
        <v>2</v>
      </c>
      <c r="P49" s="163">
        <f>IF(LEN(E49)&gt;3,VLOOKUP(C49,'Regional Crises'!$B$1:$R$69,12,FALSE),VLOOKUP(E49,'Country Indicator Data'!$B$4:$I$300,8,FALSE))</f>
        <v>3</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3.5</v>
      </c>
      <c r="R49" s="163">
        <f t="shared" si="17"/>
        <v>3.25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3.9</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3.5</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2.5</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2.6</v>
      </c>
      <c r="W49" s="163">
        <f t="shared" si="18"/>
        <v>3.1</v>
      </c>
      <c r="X49" s="163">
        <f t="shared" si="19"/>
        <v>2.8</v>
      </c>
      <c r="Y49" s="184">
        <f>IF('Core Indicators'!FC46="x","x",IF('Core Indicators'!FC46&gt;=5,5,IF('Core Indicators'!FC46&gt;=4,4,IF('Core Indicators'!FC46&gt;=3,3,IF('Core Indicators'!FC46&gt;=2,2,IF('Core Indicators'!FC46&gt;=1,1,0))))))</f>
        <v>5</v>
      </c>
      <c r="Z49" s="163">
        <f t="shared" si="20"/>
        <v>5</v>
      </c>
      <c r="AA49" s="184">
        <f>'Crisis Indicator Data'!Y46</f>
        <v>0</v>
      </c>
      <c r="AB49" s="184">
        <f>'Crisis Indicator Data'!Z46</f>
        <v>1</v>
      </c>
      <c r="AC49" s="184">
        <f>'Crisis Indicator Data'!AA46</f>
        <v>0</v>
      </c>
      <c r="AD49" s="184">
        <f>'Crisis Indicator Data'!AB46</f>
        <v>0</v>
      </c>
      <c r="AE49" s="184">
        <f t="shared" si="21"/>
        <v>1</v>
      </c>
      <c r="AF49" s="184">
        <f>'Crisis Indicator Data'!AC46</f>
        <v>0</v>
      </c>
      <c r="AG49" s="184">
        <f>'Crisis Indicator Data'!AD46</f>
        <v>2</v>
      </c>
      <c r="AH49" s="184">
        <f t="shared" si="22"/>
        <v>2</v>
      </c>
      <c r="AI49" s="184">
        <f>'Crisis Indicator Data'!AE46</f>
        <v>3</v>
      </c>
      <c r="AJ49" s="184">
        <f>'Crisis Indicator Data'!AF46</f>
        <v>0</v>
      </c>
      <c r="AK49" s="184">
        <f>'Crisis Indicator Data'!AG46</f>
        <v>3</v>
      </c>
      <c r="AL49" s="184">
        <f t="shared" si="23"/>
        <v>4</v>
      </c>
      <c r="AM49" s="163">
        <f t="shared" si="24"/>
        <v>2</v>
      </c>
      <c r="AN49" s="163">
        <f t="shared" si="25"/>
        <v>3.5</v>
      </c>
    </row>
    <row r="50" spans="1:40" ht="13.5" customHeight="1">
      <c r="A50" s="169" t="str">
        <f>'Crisis Indicator Data'!A47</f>
        <v>Complex crisis in Haiti</v>
      </c>
      <c r="B50" s="170" t="str">
        <f>'Crisis Indicator Data'!B47</f>
        <v>Conflict/ Violence,Political/economic crisis</v>
      </c>
      <c r="C50" s="170" t="str">
        <f>'Crisis Indicator Data'!C47</f>
        <v>HTI001</v>
      </c>
      <c r="D50" s="170" t="str">
        <f>'Crisis Indicator Data'!D47</f>
        <v>Haiti</v>
      </c>
      <c r="E50" s="171" t="str">
        <f>'Crisis Indicator Data'!E47</f>
        <v>HTI</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2.1</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3.8</v>
      </c>
      <c r="H50" s="163">
        <f t="shared" si="13"/>
        <v>2.95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0</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0</v>
      </c>
      <c r="K50" s="163">
        <f t="shared" si="14"/>
        <v>0</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4.0999999999999996</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2</v>
      </c>
      <c r="N50" s="163">
        <f t="shared" si="15"/>
        <v>3.05</v>
      </c>
      <c r="O50" s="163">
        <f t="shared" si="16"/>
        <v>2</v>
      </c>
      <c r="P50" s="163">
        <f>IF(LEN(E50)&gt;3,VLOOKUP(C50,'Regional Crises'!$B$1:$R$69,12,FALSE),VLOOKUP(E50,'Country Indicator Data'!$B$4:$I$300,8,FALSE))</f>
        <v>5</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4.8</v>
      </c>
      <c r="R50" s="163">
        <f t="shared" si="17"/>
        <v>4.9000000000000004</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4.2</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3.9</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3.8</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3.5</v>
      </c>
      <c r="W50" s="163">
        <f t="shared" si="18"/>
        <v>3.9</v>
      </c>
      <c r="X50" s="163">
        <f t="shared" si="19"/>
        <v>3.6</v>
      </c>
      <c r="Y50" s="184">
        <f>IF('Core Indicators'!FC47="x","x",IF('Core Indicators'!FC47&gt;=5,5,IF('Core Indicators'!FC47&gt;=4,4,IF('Core Indicators'!FC47&gt;=3,3,IF('Core Indicators'!FC47&gt;=2,2,IF('Core Indicators'!FC47&gt;=1,1,0))))))</f>
        <v>5</v>
      </c>
      <c r="Z50" s="163">
        <f t="shared" si="20"/>
        <v>5</v>
      </c>
      <c r="AA50" s="184">
        <f>'Crisis Indicator Data'!Y47</f>
        <v>1</v>
      </c>
      <c r="AB50" s="184">
        <f>'Crisis Indicator Data'!Z47</f>
        <v>3</v>
      </c>
      <c r="AC50" s="184">
        <f>'Crisis Indicator Data'!AA47</f>
        <v>3</v>
      </c>
      <c r="AD50" s="184">
        <f>'Crisis Indicator Data'!AB47</f>
        <v>0</v>
      </c>
      <c r="AE50" s="184">
        <f t="shared" si="21"/>
        <v>3</v>
      </c>
      <c r="AF50" s="184">
        <f>'Crisis Indicator Data'!AC47</f>
        <v>0</v>
      </c>
      <c r="AG50" s="184">
        <f>'Crisis Indicator Data'!AD47</f>
        <v>2</v>
      </c>
      <c r="AH50" s="184">
        <f t="shared" si="22"/>
        <v>2</v>
      </c>
      <c r="AI50" s="184">
        <f>'Crisis Indicator Data'!AE47</f>
        <v>3</v>
      </c>
      <c r="AJ50" s="184">
        <f>'Crisis Indicator Data'!AF47</f>
        <v>0</v>
      </c>
      <c r="AK50" s="184">
        <f>'Crisis Indicator Data'!AG47</f>
        <v>3</v>
      </c>
      <c r="AL50" s="184">
        <f t="shared" si="23"/>
        <v>4</v>
      </c>
      <c r="AM50" s="163">
        <f t="shared" si="24"/>
        <v>3</v>
      </c>
      <c r="AN50" s="163">
        <f t="shared" si="25"/>
        <v>4</v>
      </c>
    </row>
    <row r="51" spans="1:40" ht="13.5" customHeight="1">
      <c r="A51" s="169" t="str">
        <f>'Crisis Indicator Data'!A48</f>
        <v>Displacement from Russia-Ukraine conflict in Hungary</v>
      </c>
      <c r="B51" s="170" t="str">
        <f>'Crisis Indicator Data'!B48</f>
        <v>International Displacement</v>
      </c>
      <c r="C51" s="170" t="str">
        <f>'Crisis Indicator Data'!C48</f>
        <v>HUN002</v>
      </c>
      <c r="D51" s="170" t="str">
        <f>'Crisis Indicator Data'!D48</f>
        <v>Hungary</v>
      </c>
      <c r="E51" s="171" t="str">
        <f>'Crisis Indicator Data'!E48</f>
        <v>HUN</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1.1000000000000001</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1.9</v>
      </c>
      <c r="H51" s="163">
        <f t="shared" si="13"/>
        <v>1.5</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0.9</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0.5</v>
      </c>
      <c r="K51" s="163">
        <f t="shared" si="14"/>
        <v>0.7</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1.7</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0.6</v>
      </c>
      <c r="N51" s="163">
        <f t="shared" si="15"/>
        <v>1.1499999999999999</v>
      </c>
      <c r="O51" s="163">
        <f t="shared" si="16"/>
        <v>1.1166666666666667</v>
      </c>
      <c r="P51" s="163">
        <f>IF(LEN(E51)&gt;3,VLOOKUP(C51,'Regional Crises'!$B$1:$R$69,12,FALSE),VLOOKUP(E51,'Country Indicator Data'!$B$4:$I$300,8,FALSE))</f>
        <v>1</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0</v>
      </c>
      <c r="R51" s="163">
        <f t="shared" si="17"/>
        <v>0.5</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2.9</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2.1</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1.7</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1.8</v>
      </c>
      <c r="W51" s="163">
        <f t="shared" si="18"/>
        <v>2.1</v>
      </c>
      <c r="X51" s="163">
        <f t="shared" si="19"/>
        <v>1.2</v>
      </c>
      <c r="Y51" s="184">
        <f>IF('Core Indicators'!FC48="x","x",IF('Core Indicators'!FC48&gt;=5,5,IF('Core Indicators'!FC48&gt;=4,4,IF('Core Indicators'!FC48&gt;=3,3,IF('Core Indicators'!FC48&gt;=2,2,IF('Core Indicators'!FC48&gt;=1,1,0))))))</f>
        <v>2</v>
      </c>
      <c r="Z51" s="163">
        <f t="shared" si="20"/>
        <v>2</v>
      </c>
      <c r="AA51" s="184">
        <f>'Crisis Indicator Data'!Y48</f>
        <v>0</v>
      </c>
      <c r="AB51" s="184">
        <f>'Crisis Indicator Data'!Z48</f>
        <v>0</v>
      </c>
      <c r="AC51" s="184">
        <f>'Crisis Indicator Data'!AA48</f>
        <v>0</v>
      </c>
      <c r="AD51" s="184">
        <f>'Crisis Indicator Data'!AB48</f>
        <v>0</v>
      </c>
      <c r="AE51" s="184">
        <f t="shared" si="21"/>
        <v>0</v>
      </c>
      <c r="AF51" s="184">
        <f>'Crisis Indicator Data'!AC48</f>
        <v>0</v>
      </c>
      <c r="AG51" s="184">
        <f>'Crisis Indicator Data'!AD48</f>
        <v>1</v>
      </c>
      <c r="AH51" s="184">
        <f t="shared" si="22"/>
        <v>1</v>
      </c>
      <c r="AI51" s="184">
        <f>'Crisis Indicator Data'!AE48</f>
        <v>0</v>
      </c>
      <c r="AJ51" s="184">
        <f>'Crisis Indicator Data'!AF48</f>
        <v>0</v>
      </c>
      <c r="AK51" s="184">
        <f>'Crisis Indicator Data'!AG48</f>
        <v>0</v>
      </c>
      <c r="AL51" s="184">
        <f t="shared" si="23"/>
        <v>0</v>
      </c>
      <c r="AM51" s="163">
        <f t="shared" si="24"/>
        <v>0</v>
      </c>
      <c r="AN51" s="163">
        <f t="shared" si="25"/>
        <v>1</v>
      </c>
    </row>
    <row r="52" spans="1:40" ht="13.5" customHeight="1">
      <c r="A52" s="169" t="str">
        <f>'Crisis Indicator Data'!A49</f>
        <v>Papua Conflict</v>
      </c>
      <c r="B52" s="170" t="str">
        <f>'Crisis Indicator Data'!B49</f>
        <v>Conflict/ Violence</v>
      </c>
      <c r="C52" s="170" t="str">
        <f>'Crisis Indicator Data'!C49</f>
        <v>IDN002</v>
      </c>
      <c r="D52" s="170" t="str">
        <f>'Crisis Indicator Data'!D49</f>
        <v>Indonesia</v>
      </c>
      <c r="E52" s="171" t="str">
        <f>'Crisis Indicator Data'!E49</f>
        <v>IDN</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3.2</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1.9</v>
      </c>
      <c r="H52" s="163">
        <f t="shared" si="13"/>
        <v>2.5499999999999998</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3.9</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1.1000000000000001</v>
      </c>
      <c r="K52" s="163">
        <f t="shared" si="14"/>
        <v>2.5</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1.6</v>
      </c>
      <c r="N52" s="163">
        <f t="shared" si="15"/>
        <v>2.2999999999999998</v>
      </c>
      <c r="O52" s="163">
        <f t="shared" si="16"/>
        <v>2.4499999999999997</v>
      </c>
      <c r="P52" s="163">
        <f>IF(LEN(E52)&gt;3,VLOOKUP(C52,'Regional Crises'!$B$1:$R$69,12,FALSE),VLOOKUP(E52,'Country Indicator Data'!$B$4:$I$300,8,FALSE))</f>
        <v>3</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2.5</v>
      </c>
      <c r="R52" s="163">
        <f t="shared" si="17"/>
        <v>2.75</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3.3</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2.7</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1.9</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2.2000000000000002</v>
      </c>
      <c r="W52" s="163">
        <f t="shared" si="18"/>
        <v>2.5</v>
      </c>
      <c r="X52" s="163">
        <f t="shared" si="19"/>
        <v>2.6</v>
      </c>
      <c r="Y52" s="184">
        <f>IF('Core Indicators'!FC49="x","x",IF('Core Indicators'!FC49&gt;=5,5,IF('Core Indicators'!FC49&gt;=4,4,IF('Core Indicators'!FC49&gt;=3,3,IF('Core Indicators'!FC49&gt;=2,2,IF('Core Indicators'!FC49&gt;=1,1,0))))))</f>
        <v>4</v>
      </c>
      <c r="Z52" s="163">
        <f t="shared" si="20"/>
        <v>4</v>
      </c>
      <c r="AA52" s="184">
        <f>'Crisis Indicator Data'!Y49</f>
        <v>1</v>
      </c>
      <c r="AB52" s="184">
        <f>'Crisis Indicator Data'!Z49</f>
        <v>2</v>
      </c>
      <c r="AC52" s="184">
        <f>'Crisis Indicator Data'!AA49</f>
        <v>1</v>
      </c>
      <c r="AD52" s="184">
        <f>'Crisis Indicator Data'!AB49</f>
        <v>0</v>
      </c>
      <c r="AE52" s="184">
        <f t="shared" si="21"/>
        <v>2</v>
      </c>
      <c r="AF52" s="184">
        <f>'Crisis Indicator Data'!AC49</f>
        <v>2</v>
      </c>
      <c r="AG52" s="184">
        <f>'Crisis Indicator Data'!AD49</f>
        <v>3</v>
      </c>
      <c r="AH52" s="184">
        <f t="shared" si="22"/>
        <v>5</v>
      </c>
      <c r="AI52" s="184">
        <f>'Crisis Indicator Data'!AE49</f>
        <v>2</v>
      </c>
      <c r="AJ52" s="184">
        <f>'Crisis Indicator Data'!AF49</f>
        <v>0</v>
      </c>
      <c r="AK52" s="184">
        <f>'Crisis Indicator Data'!AG49</f>
        <v>2</v>
      </c>
      <c r="AL52" s="184">
        <f t="shared" si="23"/>
        <v>3</v>
      </c>
      <c r="AM52" s="163">
        <f t="shared" si="24"/>
        <v>3</v>
      </c>
      <c r="AN52" s="163">
        <f t="shared" si="25"/>
        <v>3.5</v>
      </c>
    </row>
    <row r="53" spans="1:40" ht="13.5" customHeight="1">
      <c r="A53" s="169" t="str">
        <f>'Crisis Indicator Data'!A50</f>
        <v>Afghan Refugees in Iran</v>
      </c>
      <c r="B53" s="170" t="str">
        <f>'Crisis Indicator Data'!B50</f>
        <v>International Displacement</v>
      </c>
      <c r="C53" s="170" t="str">
        <f>'Crisis Indicator Data'!C50</f>
        <v>IRN004</v>
      </c>
      <c r="D53" s="170" t="str">
        <f>'Crisis Indicator Data'!D50</f>
        <v>Iran</v>
      </c>
      <c r="E53" s="171" t="str">
        <f>'Crisis Indicator Data'!E50</f>
        <v>IRN</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5</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3.6</v>
      </c>
      <c r="H53" s="163">
        <f t="shared" si="13"/>
        <v>4.3</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3.4</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1.6</v>
      </c>
      <c r="K53" s="163">
        <f t="shared" si="14"/>
        <v>2.5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3.3</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1.2</v>
      </c>
      <c r="N53" s="163">
        <f t="shared" si="15"/>
        <v>2.25</v>
      </c>
      <c r="O53" s="163">
        <f t="shared" si="16"/>
        <v>3.0166666666666671</v>
      </c>
      <c r="P53" s="163">
        <f>IF(LEN(E53)&gt;3,VLOOKUP(C53,'Regional Crises'!$B$1:$R$69,12,FALSE),VLOOKUP(E53,'Country Indicator Data'!$B$4:$I$300,8,FALSE))</f>
        <v>3</v>
      </c>
      <c r="Q53" s="163" t="str">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x</v>
      </c>
      <c r="R53" s="163">
        <f t="shared" si="17"/>
        <v>3</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3.8</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3.5</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3.7</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4.5</v>
      </c>
      <c r="W53" s="163">
        <f t="shared" si="18"/>
        <v>3.9</v>
      </c>
      <c r="X53" s="163">
        <f t="shared" si="19"/>
        <v>3.3</v>
      </c>
      <c r="Y53" s="184">
        <f>IF('Core Indicators'!FC50="x","x",IF('Core Indicators'!FC50&gt;=5,5,IF('Core Indicators'!FC50&gt;=4,4,IF('Core Indicators'!FC50&gt;=3,3,IF('Core Indicators'!FC50&gt;=2,2,IF('Core Indicators'!FC50&gt;=1,1,0))))))</f>
        <v>3</v>
      </c>
      <c r="Z53" s="163">
        <f t="shared" si="20"/>
        <v>3</v>
      </c>
      <c r="AA53" s="184">
        <f>'Crisis Indicator Data'!Y50</f>
        <v>1</v>
      </c>
      <c r="AB53" s="184">
        <f>'Crisis Indicator Data'!Z50</f>
        <v>0</v>
      </c>
      <c r="AC53" s="184">
        <f>'Crisis Indicator Data'!AA50</f>
        <v>1</v>
      </c>
      <c r="AD53" s="184">
        <f>'Crisis Indicator Data'!AB50</f>
        <v>0</v>
      </c>
      <c r="AE53" s="184">
        <f t="shared" si="21"/>
        <v>2</v>
      </c>
      <c r="AF53" s="184">
        <f>'Crisis Indicator Data'!AC50</f>
        <v>2</v>
      </c>
      <c r="AG53" s="184">
        <f>'Crisis Indicator Data'!AD50</f>
        <v>1</v>
      </c>
      <c r="AH53" s="184">
        <f t="shared" si="22"/>
        <v>3</v>
      </c>
      <c r="AI53" s="184">
        <f>'Crisis Indicator Data'!AE50</f>
        <v>1</v>
      </c>
      <c r="AJ53" s="184">
        <f>'Crisis Indicator Data'!AF50</f>
        <v>1</v>
      </c>
      <c r="AK53" s="184">
        <f>'Crisis Indicator Data'!AG50</f>
        <v>2</v>
      </c>
      <c r="AL53" s="184">
        <f t="shared" si="23"/>
        <v>3</v>
      </c>
      <c r="AM53" s="163">
        <f t="shared" si="24"/>
        <v>3</v>
      </c>
      <c r="AN53" s="163">
        <f t="shared" si="25"/>
        <v>3</v>
      </c>
    </row>
    <row r="54" spans="1:40" ht="13.5" customHeight="1">
      <c r="A54" s="172" t="str">
        <f>'Crisis Indicator Data'!A51</f>
        <v>Multiple crises in Iraq</v>
      </c>
      <c r="B54" s="173" t="str">
        <f>'Crisis Indicator Data'!B51</f>
        <v>International Displacement,Conflict/ Violence</v>
      </c>
      <c r="C54" s="173" t="str">
        <f>'Crisis Indicator Data'!C51</f>
        <v>IRQ001</v>
      </c>
      <c r="D54" s="173" t="str">
        <f>'Crisis Indicator Data'!D51</f>
        <v>Iraq</v>
      </c>
      <c r="E54" s="174" t="str">
        <f>'Crisis Indicator Data'!E51</f>
        <v>IRQ</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4.3</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2.8</v>
      </c>
      <c r="H54" s="163">
        <f t="shared" si="13"/>
        <v>3.55</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2.7</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v>
      </c>
      <c r="K54" s="163">
        <f t="shared" si="14"/>
        <v>1.35</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3.6</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0.6</v>
      </c>
      <c r="N54" s="163">
        <f t="shared" si="15"/>
        <v>2.1</v>
      </c>
      <c r="O54" s="163">
        <f t="shared" si="16"/>
        <v>2.3333333333333335</v>
      </c>
      <c r="P54" s="163">
        <f>IF(LEN(E54)&gt;3,VLOOKUP(C54,'Regional Crises'!$B$1:$R$69,12,FALSE),VLOOKUP(E54,'Country Indicator Data'!$B$4:$I$300,8,FALSE))</f>
        <v>3</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3.8</v>
      </c>
      <c r="R54" s="163">
        <f t="shared" si="17"/>
        <v>3.4</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3.9</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4.3</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3.5</v>
      </c>
      <c r="W54" s="163">
        <f t="shared" si="18"/>
        <v>3.7</v>
      </c>
      <c r="X54" s="163">
        <f t="shared" si="19"/>
        <v>3.1</v>
      </c>
      <c r="Y54" s="184">
        <f>IF('Core Indicators'!FC51="x","x",IF('Core Indicators'!FC51&gt;=5,5,IF('Core Indicators'!FC51&gt;=4,4,IF('Core Indicators'!FC51&gt;=3,3,IF('Core Indicators'!FC51&gt;=2,2,IF('Core Indicators'!FC51&gt;=1,1,0))))))</f>
        <v>4</v>
      </c>
      <c r="Z54" s="163">
        <f t="shared" si="20"/>
        <v>4</v>
      </c>
      <c r="AA54" s="184">
        <f>'Crisis Indicator Data'!Y51</f>
        <v>1</v>
      </c>
      <c r="AB54" s="184">
        <f>'Crisis Indicator Data'!Z51</f>
        <v>2</v>
      </c>
      <c r="AC54" s="184">
        <f>'Crisis Indicator Data'!AA51</f>
        <v>2</v>
      </c>
      <c r="AD54" s="184">
        <f>'Crisis Indicator Data'!AB51</f>
        <v>0</v>
      </c>
      <c r="AE54" s="184">
        <f t="shared" si="21"/>
        <v>2</v>
      </c>
      <c r="AF54" s="184">
        <f>'Crisis Indicator Data'!AC51</f>
        <v>2</v>
      </c>
      <c r="AG54" s="184">
        <f>'Crisis Indicator Data'!AD51</f>
        <v>2</v>
      </c>
      <c r="AH54" s="184">
        <f t="shared" si="22"/>
        <v>4</v>
      </c>
      <c r="AI54" s="184">
        <f>'Crisis Indicator Data'!AE51</f>
        <v>1</v>
      </c>
      <c r="AJ54" s="184">
        <f>'Crisis Indicator Data'!AF51</f>
        <v>3</v>
      </c>
      <c r="AK54" s="184">
        <f>'Crisis Indicator Data'!AG51</f>
        <v>0</v>
      </c>
      <c r="AL54" s="184">
        <f t="shared" si="23"/>
        <v>3</v>
      </c>
      <c r="AM54" s="163">
        <f t="shared" si="24"/>
        <v>3</v>
      </c>
      <c r="AN54" s="163">
        <f t="shared" si="25"/>
        <v>3.5</v>
      </c>
    </row>
    <row r="55" spans="1:40" ht="13.5" customHeight="1">
      <c r="A55" s="172" t="str">
        <f>'Crisis Indicator Data'!A52</f>
        <v>Conflict  in Iraq</v>
      </c>
      <c r="B55" s="173" t="str">
        <f>'Crisis Indicator Data'!B52</f>
        <v>Conflict/ Violence</v>
      </c>
      <c r="C55" s="173" t="str">
        <f>'Crisis Indicator Data'!C52</f>
        <v>IRQ002</v>
      </c>
      <c r="D55" s="173" t="str">
        <f>'Crisis Indicator Data'!D52</f>
        <v>Iraq</v>
      </c>
      <c r="E55" s="174" t="str">
        <f>'Crisis Indicator Data'!E52</f>
        <v>IRQ</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2.8</v>
      </c>
      <c r="H55" s="163">
        <f t="shared" si="13"/>
        <v>3.55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2.7</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163">
        <f t="shared" si="14"/>
        <v>1.35</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3.6</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163">
        <f t="shared" si="15"/>
        <v>2.1</v>
      </c>
      <c r="O55" s="163">
        <f t="shared" si="16"/>
        <v>2.3333333333333335</v>
      </c>
      <c r="P55" s="163">
        <f>IF(LEN(E55)&gt;3,VLOOKUP(C55,'Regional Crises'!$B$1:$R$69,12,FALSE),VLOOKUP(E55,'Country Indicator Data'!$B$4:$I$300,8,FALSE))</f>
        <v>3</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3.8</v>
      </c>
      <c r="R55" s="163">
        <f t="shared" si="17"/>
        <v>3.4</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3.9</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4.3</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3.5</v>
      </c>
      <c r="W55" s="163">
        <f t="shared" si="18"/>
        <v>3.7</v>
      </c>
      <c r="X55" s="163">
        <f t="shared" si="19"/>
        <v>3.1</v>
      </c>
      <c r="Y55" s="184">
        <f>IF('Core Indicators'!FC52="x","x",IF('Core Indicators'!FC52&gt;=5,5,IF('Core Indicators'!FC52&gt;=4,4,IF('Core Indicators'!FC52&gt;=3,3,IF('Core Indicators'!FC52&gt;=2,2,IF('Core Indicators'!FC52&gt;=1,1,0))))))</f>
        <v>2</v>
      </c>
      <c r="Z55" s="163">
        <f t="shared" si="20"/>
        <v>2</v>
      </c>
      <c r="AA55" s="184">
        <f>'Crisis Indicator Data'!Y52</f>
        <v>1</v>
      </c>
      <c r="AB55" s="184">
        <f>'Crisis Indicator Data'!Z52</f>
        <v>1</v>
      </c>
      <c r="AC55" s="184">
        <f>'Crisis Indicator Data'!AA52</f>
        <v>2</v>
      </c>
      <c r="AD55" s="184">
        <f>'Crisis Indicator Data'!AB52</f>
        <v>0</v>
      </c>
      <c r="AE55" s="184">
        <f t="shared" si="21"/>
        <v>2</v>
      </c>
      <c r="AF55" s="184">
        <f>'Crisis Indicator Data'!AC52</f>
        <v>2</v>
      </c>
      <c r="AG55" s="184">
        <f>'Crisis Indicator Data'!AD52</f>
        <v>2</v>
      </c>
      <c r="AH55" s="184">
        <f t="shared" si="22"/>
        <v>4</v>
      </c>
      <c r="AI55" s="184">
        <f>'Crisis Indicator Data'!AE52</f>
        <v>1</v>
      </c>
      <c r="AJ55" s="184">
        <f>'Crisis Indicator Data'!AF52</f>
        <v>3</v>
      </c>
      <c r="AK55" s="184">
        <f>'Crisis Indicator Data'!AG52</f>
        <v>0</v>
      </c>
      <c r="AL55" s="184">
        <f t="shared" si="23"/>
        <v>3</v>
      </c>
      <c r="AM55" s="163">
        <f t="shared" si="24"/>
        <v>3</v>
      </c>
      <c r="AN55" s="163">
        <f t="shared" si="25"/>
        <v>2.5</v>
      </c>
    </row>
    <row r="56" spans="1:40" ht="13.5" customHeight="1">
      <c r="A56" s="172" t="str">
        <f>'Crisis Indicator Data'!A53</f>
        <v>Syrian and Palestinian refugees in iraq</v>
      </c>
      <c r="B56" s="173" t="str">
        <f>'Crisis Indicator Data'!B53</f>
        <v>International Displacement</v>
      </c>
      <c r="C56" s="173" t="str">
        <f>'Crisis Indicator Data'!C53</f>
        <v>IRQ003</v>
      </c>
      <c r="D56" s="173" t="str">
        <f>'Crisis Indicator Data'!D53</f>
        <v>Iraq</v>
      </c>
      <c r="E56" s="174" t="str">
        <f>'Crisis Indicator Data'!E53</f>
        <v>IRQ</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4.3</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2.8</v>
      </c>
      <c r="H56" s="163">
        <f t="shared" si="13"/>
        <v>3.55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2.7</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163">
        <f t="shared" si="14"/>
        <v>1.35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163">
        <f t="shared" si="15"/>
        <v>2.1</v>
      </c>
      <c r="O56" s="163">
        <f t="shared" si="16"/>
        <v>2.3333333333333335</v>
      </c>
      <c r="P56" s="163">
        <f>IF(LEN(E56)&gt;3,VLOOKUP(C56,'Regional Crises'!$B$1:$R$69,12,FALSE),VLOOKUP(E56,'Country Indicator Data'!$B$4:$I$300,8,FALSE))</f>
        <v>3</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3.8</v>
      </c>
      <c r="R56" s="163">
        <f t="shared" si="17"/>
        <v>3.4</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3.9</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4.3</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3.5</v>
      </c>
      <c r="W56" s="163">
        <f t="shared" si="18"/>
        <v>3.7</v>
      </c>
      <c r="X56" s="163">
        <f t="shared" si="19"/>
        <v>3.1</v>
      </c>
      <c r="Y56" s="184">
        <f>IF('Core Indicators'!FC53="x","x",IF('Core Indicators'!FC53&gt;=5,5,IF('Core Indicators'!FC53&gt;=4,4,IF('Core Indicators'!FC53&gt;=3,3,IF('Core Indicators'!FC53&gt;=2,2,IF('Core Indicators'!FC53&gt;=1,1,0))))))</f>
        <v>2</v>
      </c>
      <c r="Z56" s="163">
        <f t="shared" si="20"/>
        <v>2</v>
      </c>
      <c r="AA56" s="184">
        <f>'Crisis Indicator Data'!Y53</f>
        <v>1</v>
      </c>
      <c r="AB56" s="184">
        <f>'Crisis Indicator Data'!Z53</f>
        <v>2</v>
      </c>
      <c r="AC56" s="184">
        <f>'Crisis Indicator Data'!AA53</f>
        <v>2</v>
      </c>
      <c r="AD56" s="184">
        <f>'Crisis Indicator Data'!AB53</f>
        <v>0</v>
      </c>
      <c r="AE56" s="184">
        <f t="shared" si="21"/>
        <v>2</v>
      </c>
      <c r="AF56" s="184">
        <f>'Crisis Indicator Data'!AC53</f>
        <v>0</v>
      </c>
      <c r="AG56" s="184">
        <f>'Crisis Indicator Data'!AD53</f>
        <v>1</v>
      </c>
      <c r="AH56" s="184">
        <f t="shared" si="22"/>
        <v>1</v>
      </c>
      <c r="AI56" s="184">
        <f>'Crisis Indicator Data'!AE53</f>
        <v>0</v>
      </c>
      <c r="AJ56" s="184">
        <f>'Crisis Indicator Data'!AF53</f>
        <v>3</v>
      </c>
      <c r="AK56" s="184">
        <f>'Crisis Indicator Data'!AG53</f>
        <v>0</v>
      </c>
      <c r="AL56" s="184">
        <f t="shared" si="23"/>
        <v>3</v>
      </c>
      <c r="AM56" s="163">
        <f t="shared" si="24"/>
        <v>2</v>
      </c>
      <c r="AN56" s="163">
        <f t="shared" si="25"/>
        <v>2</v>
      </c>
    </row>
    <row r="57" spans="1:40" ht="13.5" customHeight="1">
      <c r="A57" s="172" t="str">
        <f>'Crisis Indicator Data'!A54</f>
        <v>Mixed migration flows in Italy</v>
      </c>
      <c r="B57" s="173" t="str">
        <f>'Crisis Indicator Data'!B54</f>
        <v>International Displacement</v>
      </c>
      <c r="C57" s="173" t="str">
        <f>'Crisis Indicator Data'!C54</f>
        <v>ITA002</v>
      </c>
      <c r="D57" s="173" t="str">
        <f>'Crisis Indicator Data'!D54</f>
        <v>Italy</v>
      </c>
      <c r="E57" s="174" t="str">
        <f>'Crisis Indicator Data'!E54</f>
        <v>ITA</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0.7</v>
      </c>
      <c r="G57" s="163" t="str">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x</v>
      </c>
      <c r="H57" s="163">
        <f t="shared" si="13"/>
        <v>0.7</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0.6</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0.1</v>
      </c>
      <c r="K57" s="163">
        <f t="shared" si="14"/>
        <v>0.35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0.5</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1.4</v>
      </c>
      <c r="N57" s="163">
        <f t="shared" si="15"/>
        <v>0.95</v>
      </c>
      <c r="O57" s="163">
        <f t="shared" si="16"/>
        <v>0.66666666666666663</v>
      </c>
      <c r="P57" s="163">
        <f>IF(LEN(E57)&gt;3,VLOOKUP(C57,'Regional Crises'!$B$1:$R$69,12,FALSE),VLOOKUP(E57,'Country Indicator Data'!$B$4:$I$300,8,FALSE))</f>
        <v>0</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4.0999999999999996</v>
      </c>
      <c r="R57" s="163">
        <f t="shared" si="17"/>
        <v>2.0499999999999998</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2.2000000000000002</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2.2000000000000002</v>
      </c>
      <c r="U57" s="163" t="str">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x</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0.5</v>
      </c>
      <c r="W57" s="163">
        <f t="shared" si="18"/>
        <v>1.6</v>
      </c>
      <c r="X57" s="163">
        <f t="shared" si="19"/>
        <v>1.4</v>
      </c>
      <c r="Y57" s="184">
        <f>IF('Core Indicators'!FC54="x","x",IF('Core Indicators'!FC54&gt;=5,5,IF('Core Indicators'!FC54&gt;=4,4,IF('Core Indicators'!FC54&gt;=3,3,IF('Core Indicators'!FC54&gt;=2,2,IF('Core Indicators'!FC54&gt;=1,1,0))))))</f>
        <v>2</v>
      </c>
      <c r="Z57" s="163">
        <f t="shared" si="20"/>
        <v>2</v>
      </c>
      <c r="AA57" s="184">
        <f>'Crisis Indicator Data'!Y54</f>
        <v>0</v>
      </c>
      <c r="AB57" s="184">
        <f>'Crisis Indicator Data'!Z54</f>
        <v>1</v>
      </c>
      <c r="AC57" s="184">
        <f>'Crisis Indicator Data'!AA54</f>
        <v>1</v>
      </c>
      <c r="AD57" s="184">
        <f>'Crisis Indicator Data'!AB54</f>
        <v>0</v>
      </c>
      <c r="AE57" s="184">
        <f t="shared" si="21"/>
        <v>2</v>
      </c>
      <c r="AF57" s="184">
        <f>'Crisis Indicator Data'!AC54</f>
        <v>0</v>
      </c>
      <c r="AG57" s="184">
        <f>'Crisis Indicator Data'!AD54</f>
        <v>1</v>
      </c>
      <c r="AH57" s="184">
        <f t="shared" si="22"/>
        <v>1</v>
      </c>
      <c r="AI57" s="184">
        <f>'Crisis Indicator Data'!AE54</f>
        <v>0</v>
      </c>
      <c r="AJ57" s="184">
        <f>'Crisis Indicator Data'!AF54</f>
        <v>0</v>
      </c>
      <c r="AK57" s="184">
        <f>'Crisis Indicator Data'!AG54</f>
        <v>1</v>
      </c>
      <c r="AL57" s="184">
        <f t="shared" si="23"/>
        <v>1</v>
      </c>
      <c r="AM57" s="163">
        <f t="shared" si="24"/>
        <v>1</v>
      </c>
      <c r="AN57" s="163">
        <f t="shared" si="25"/>
        <v>1.5</v>
      </c>
    </row>
    <row r="58" spans="1:40" ht="13.5" customHeight="1">
      <c r="A58" s="172" t="str">
        <f>'Crisis Indicator Data'!A55</f>
        <v>Syrian refugees in Jordan</v>
      </c>
      <c r="B58" s="173" t="str">
        <f>'Crisis Indicator Data'!B55</f>
        <v>International Displacement</v>
      </c>
      <c r="C58" s="173" t="str">
        <f>'Crisis Indicator Data'!C55</f>
        <v>JOR002</v>
      </c>
      <c r="D58" s="173" t="str">
        <f>'Crisis Indicator Data'!D55</f>
        <v>Jordan</v>
      </c>
      <c r="E58" s="174" t="str">
        <f>'Crisis Indicator Data'!E55</f>
        <v>JOR</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4.3</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3</v>
      </c>
      <c r="H58" s="163">
        <f t="shared" si="13"/>
        <v>3.65</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2.9</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5</v>
      </c>
      <c r="K58" s="163">
        <f t="shared" si="14"/>
        <v>3.95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3.1</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1.1000000000000001</v>
      </c>
      <c r="N58" s="163">
        <f t="shared" si="15"/>
        <v>2.1</v>
      </c>
      <c r="O58" s="163">
        <f t="shared" si="16"/>
        <v>3.2333333333333329</v>
      </c>
      <c r="P58" s="163">
        <f>IF(LEN(E58)&gt;3,VLOOKUP(C58,'Regional Crises'!$B$1:$R$69,12,FALSE),VLOOKUP(E58,'Country Indicator Data'!$B$4:$I$300,8,FALSE))</f>
        <v>3</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0</v>
      </c>
      <c r="R58" s="163">
        <f t="shared" si="17"/>
        <v>1.5</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2.7</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2.2999999999999998</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2.6</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3.4</v>
      </c>
      <c r="W58" s="163">
        <f t="shared" si="18"/>
        <v>2.8</v>
      </c>
      <c r="X58" s="163">
        <f t="shared" si="19"/>
        <v>2.5</v>
      </c>
      <c r="Y58" s="184">
        <f>IF('Core Indicators'!FC55="x","x",IF('Core Indicators'!FC55&gt;=5,5,IF('Core Indicators'!FC55&gt;=4,4,IF('Core Indicators'!FC55&gt;=3,3,IF('Core Indicators'!FC55&gt;=2,2,IF('Core Indicators'!FC55&gt;=1,1,0))))))</f>
        <v>2</v>
      </c>
      <c r="Z58" s="163">
        <f t="shared" si="20"/>
        <v>2</v>
      </c>
      <c r="AA58" s="184">
        <f>'Crisis Indicator Data'!Y55</f>
        <v>0</v>
      </c>
      <c r="AB58" s="184">
        <f>'Crisis Indicator Data'!Z55</f>
        <v>0</v>
      </c>
      <c r="AC58" s="184">
        <f>'Crisis Indicator Data'!AA55</f>
        <v>0</v>
      </c>
      <c r="AD58" s="184">
        <f>'Crisis Indicator Data'!AB55</f>
        <v>0</v>
      </c>
      <c r="AE58" s="184">
        <f t="shared" si="21"/>
        <v>0</v>
      </c>
      <c r="AF58" s="184">
        <f>'Crisis Indicator Data'!AC55</f>
        <v>0</v>
      </c>
      <c r="AG58" s="184">
        <f>'Crisis Indicator Data'!AD55</f>
        <v>2</v>
      </c>
      <c r="AH58" s="184">
        <f t="shared" si="22"/>
        <v>2</v>
      </c>
      <c r="AI58" s="184">
        <f>'Crisis Indicator Data'!AE55</f>
        <v>0</v>
      </c>
      <c r="AJ58" s="184">
        <f>'Crisis Indicator Data'!AF55</f>
        <v>2</v>
      </c>
      <c r="AK58" s="184">
        <f>'Crisis Indicator Data'!AG55</f>
        <v>0</v>
      </c>
      <c r="AL58" s="184">
        <f t="shared" si="23"/>
        <v>2</v>
      </c>
      <c r="AM58" s="163">
        <f t="shared" si="24"/>
        <v>1</v>
      </c>
      <c r="AN58" s="163">
        <f t="shared" si="25"/>
        <v>1.5</v>
      </c>
    </row>
    <row r="59" spans="1:40" ht="13.5" customHeight="1">
      <c r="A59" s="172" t="str">
        <f>'Crisis Indicator Data'!A56</f>
        <v>Multiple crises in Kenya</v>
      </c>
      <c r="B59" s="173" t="str">
        <f>'Crisis Indicator Data'!B56</f>
        <v>Drought/drier conditions,International Displacement,Floods</v>
      </c>
      <c r="C59" s="173" t="str">
        <f>'Crisis Indicator Data'!C56</f>
        <v>KEN001</v>
      </c>
      <c r="D59" s="173" t="str">
        <f>'Crisis Indicator Data'!D56</f>
        <v>Kenya</v>
      </c>
      <c r="E59" s="174" t="str">
        <f>'Crisis Indicator Data'!E56</f>
        <v>KEN</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3.6</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2.1</v>
      </c>
      <c r="H59" s="163">
        <f t="shared" si="13"/>
        <v>2.85</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4.3</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0.8</v>
      </c>
      <c r="K59" s="163">
        <f t="shared" si="14"/>
        <v>2.5499999999999998</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3.6</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2</v>
      </c>
      <c r="N59" s="163">
        <f t="shared" si="15"/>
        <v>2.8</v>
      </c>
      <c r="O59" s="163">
        <f t="shared" si="16"/>
        <v>2.7333333333333329</v>
      </c>
      <c r="P59" s="163">
        <f>IF(LEN(E59)&gt;3,VLOOKUP(C59,'Regional Crises'!$B$1:$R$69,12,FALSE),VLOOKUP(E59,'Country Indicator Data'!$B$4:$I$300,8,FALSE))</f>
        <v>5</v>
      </c>
      <c r="Q59" s="163" t="str">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x</v>
      </c>
      <c r="R59" s="163">
        <f t="shared" si="17"/>
        <v>5</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3.5</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2.8</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2.1</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2.4</v>
      </c>
      <c r="W59" s="163">
        <f t="shared" si="18"/>
        <v>2.7</v>
      </c>
      <c r="X59" s="163">
        <f t="shared" si="19"/>
        <v>3.5</v>
      </c>
      <c r="Y59" s="184">
        <f>IF('Core Indicators'!FC56="x","x",IF('Core Indicators'!FC56&gt;=5,5,IF('Core Indicators'!FC56&gt;=4,4,IF('Core Indicators'!FC56&gt;=3,3,IF('Core Indicators'!FC56&gt;=2,2,IF('Core Indicators'!FC56&gt;=1,1,0))))))</f>
        <v>3</v>
      </c>
      <c r="Z59" s="163">
        <f t="shared" si="20"/>
        <v>3</v>
      </c>
      <c r="AA59" s="184">
        <f>'Crisis Indicator Data'!Y56</f>
        <v>0</v>
      </c>
      <c r="AB59" s="184">
        <f>'Crisis Indicator Data'!Z56</f>
        <v>0</v>
      </c>
      <c r="AC59" s="184">
        <f>'Crisis Indicator Data'!AA56</f>
        <v>0</v>
      </c>
      <c r="AD59" s="184">
        <f>'Crisis Indicator Data'!AB56</f>
        <v>0</v>
      </c>
      <c r="AE59" s="184">
        <f t="shared" si="21"/>
        <v>0</v>
      </c>
      <c r="AF59" s="184">
        <f>'Crisis Indicator Data'!AC56</f>
        <v>0</v>
      </c>
      <c r="AG59" s="184">
        <f>'Crisis Indicator Data'!AD56</f>
        <v>2</v>
      </c>
      <c r="AH59" s="184">
        <f t="shared" si="22"/>
        <v>2</v>
      </c>
      <c r="AI59" s="184">
        <f>'Crisis Indicator Data'!AE56</f>
        <v>2</v>
      </c>
      <c r="AJ59" s="184">
        <f>'Crisis Indicator Data'!AF56</f>
        <v>0</v>
      </c>
      <c r="AK59" s="184">
        <f>'Crisis Indicator Data'!AG56</f>
        <v>3</v>
      </c>
      <c r="AL59" s="184">
        <f t="shared" si="23"/>
        <v>4</v>
      </c>
      <c r="AM59" s="163">
        <f t="shared" si="24"/>
        <v>2</v>
      </c>
      <c r="AN59" s="163">
        <f t="shared" si="25"/>
        <v>2.5</v>
      </c>
    </row>
    <row r="60" spans="1:40" ht="13.5" customHeight="1">
      <c r="A60" s="172" t="str">
        <f>'Crisis Indicator Data'!A57</f>
        <v>Refugee situation in Kenya</v>
      </c>
      <c r="B60" s="173" t="str">
        <f>'Crisis Indicator Data'!B57</f>
        <v>International Displacement</v>
      </c>
      <c r="C60" s="173" t="str">
        <f>'Crisis Indicator Data'!C57</f>
        <v>KEN002</v>
      </c>
      <c r="D60" s="173" t="str">
        <f>'Crisis Indicator Data'!D57</f>
        <v>Kenya</v>
      </c>
      <c r="E60" s="174" t="str">
        <f>'Crisis Indicator Data'!E57</f>
        <v>KEN</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3.6</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2.1</v>
      </c>
      <c r="H60" s="163">
        <f t="shared" si="13"/>
        <v>2.85</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4.3</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0.8</v>
      </c>
      <c r="K60" s="163">
        <f t="shared" si="14"/>
        <v>2.5499999999999998</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v>
      </c>
      <c r="N60" s="163">
        <f t="shared" si="15"/>
        <v>2.8</v>
      </c>
      <c r="O60" s="163">
        <f t="shared" si="16"/>
        <v>2.7333333333333329</v>
      </c>
      <c r="P60" s="163">
        <f>IF(LEN(E60)&gt;3,VLOOKUP(C60,'Regional Crises'!$B$1:$R$69,12,FALSE),VLOOKUP(E60,'Country Indicator Data'!$B$4:$I$300,8,FALSE))</f>
        <v>5</v>
      </c>
      <c r="Q60" s="163" t="str">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x</v>
      </c>
      <c r="R60" s="163">
        <f t="shared" si="17"/>
        <v>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3.5</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2.8</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2.1</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2.4</v>
      </c>
      <c r="W60" s="163">
        <f t="shared" si="18"/>
        <v>2.7</v>
      </c>
      <c r="X60" s="163">
        <f t="shared" si="19"/>
        <v>3.5</v>
      </c>
      <c r="Y60" s="184">
        <f>IF('Core Indicators'!FC57="x","x",IF('Core Indicators'!FC57&gt;=5,5,IF('Core Indicators'!FC57&gt;=4,4,IF('Core Indicators'!FC57&gt;=3,3,IF('Core Indicators'!FC57&gt;=2,2,IF('Core Indicators'!FC57&gt;=1,1,0))))))</f>
        <v>1</v>
      </c>
      <c r="Z60" s="163">
        <f t="shared" si="20"/>
        <v>1</v>
      </c>
      <c r="AA60" s="184">
        <f>'Crisis Indicator Data'!Y57</f>
        <v>0</v>
      </c>
      <c r="AB60" s="184">
        <f>'Crisis Indicator Data'!Z57</f>
        <v>0</v>
      </c>
      <c r="AC60" s="184">
        <f>'Crisis Indicator Data'!AA57</f>
        <v>0</v>
      </c>
      <c r="AD60" s="184">
        <f>'Crisis Indicator Data'!AB57</f>
        <v>0</v>
      </c>
      <c r="AE60" s="184">
        <f t="shared" si="21"/>
        <v>0</v>
      </c>
      <c r="AF60" s="184">
        <f>'Crisis Indicator Data'!AC57</f>
        <v>0</v>
      </c>
      <c r="AG60" s="184">
        <f>'Crisis Indicator Data'!AD57</f>
        <v>2</v>
      </c>
      <c r="AH60" s="184">
        <f t="shared" si="22"/>
        <v>2</v>
      </c>
      <c r="AI60" s="184">
        <f>'Crisis Indicator Data'!AE57</f>
        <v>2</v>
      </c>
      <c r="AJ60" s="184">
        <f>'Crisis Indicator Data'!AF57</f>
        <v>0</v>
      </c>
      <c r="AK60" s="184">
        <f>'Crisis Indicator Data'!AG57</f>
        <v>3</v>
      </c>
      <c r="AL60" s="184">
        <f t="shared" si="23"/>
        <v>4</v>
      </c>
      <c r="AM60" s="163">
        <f t="shared" si="24"/>
        <v>2</v>
      </c>
      <c r="AN60" s="163">
        <f t="shared" si="25"/>
        <v>1.5</v>
      </c>
    </row>
    <row r="61" spans="1:40" ht="13.5" customHeight="1">
      <c r="A61" s="172" t="str">
        <f>'Crisis Indicator Data'!A58</f>
        <v>Drought in Kenya</v>
      </c>
      <c r="B61" s="173" t="str">
        <f>'Crisis Indicator Data'!B58</f>
        <v>Drought/drier conditions</v>
      </c>
      <c r="C61" s="173" t="str">
        <f>'Crisis Indicator Data'!C58</f>
        <v>KEN003</v>
      </c>
      <c r="D61" s="173" t="str">
        <f>'Crisis Indicator Data'!D58</f>
        <v>Kenya</v>
      </c>
      <c r="E61" s="174" t="str">
        <f>'Crisis Indicator Data'!E58</f>
        <v>KEN</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3.6</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2.1</v>
      </c>
      <c r="H61" s="163">
        <f t="shared" si="13"/>
        <v>2.85</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4.3</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0.8</v>
      </c>
      <c r="K61" s="163">
        <f t="shared" si="14"/>
        <v>2.5499999999999998</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v>
      </c>
      <c r="N61" s="163">
        <f t="shared" si="15"/>
        <v>2.8</v>
      </c>
      <c r="O61" s="163">
        <f t="shared" si="16"/>
        <v>2.7333333333333329</v>
      </c>
      <c r="P61" s="163">
        <f>IF(LEN(E61)&gt;3,VLOOKUP(C61,'Regional Crises'!$B$1:$R$69,12,FALSE),VLOOKUP(E61,'Country Indicator Data'!$B$4:$I$300,8,FALSE))</f>
        <v>5</v>
      </c>
      <c r="Q61" s="163" t="str">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x</v>
      </c>
      <c r="R61" s="163">
        <f t="shared" si="17"/>
        <v>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3.5</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2.8</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2.1</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2.4</v>
      </c>
      <c r="W61" s="163">
        <f t="shared" si="18"/>
        <v>2.7</v>
      </c>
      <c r="X61" s="163">
        <f t="shared" si="19"/>
        <v>3.5</v>
      </c>
      <c r="Y61" s="184">
        <f>IF('Core Indicators'!FC58="x","x",IF('Core Indicators'!FC58&gt;=5,5,IF('Core Indicators'!FC58&gt;=4,4,IF('Core Indicators'!FC58&gt;=3,3,IF('Core Indicators'!FC58&gt;=2,2,IF('Core Indicators'!FC58&gt;=1,1,0))))))</f>
        <v>2</v>
      </c>
      <c r="Z61" s="163">
        <f t="shared" si="20"/>
        <v>2</v>
      </c>
      <c r="AA61" s="184">
        <f>'Crisis Indicator Data'!Y58</f>
        <v>0</v>
      </c>
      <c r="AB61" s="184">
        <f>'Crisis Indicator Data'!Z58</f>
        <v>0</v>
      </c>
      <c r="AC61" s="184">
        <f>'Crisis Indicator Data'!AA58</f>
        <v>0</v>
      </c>
      <c r="AD61" s="184">
        <f>'Crisis Indicator Data'!AB58</f>
        <v>0</v>
      </c>
      <c r="AE61" s="184">
        <f t="shared" si="21"/>
        <v>0</v>
      </c>
      <c r="AF61" s="184">
        <f>'Crisis Indicator Data'!AC58</f>
        <v>0</v>
      </c>
      <c r="AG61" s="184">
        <f>'Crisis Indicator Data'!AD58</f>
        <v>2</v>
      </c>
      <c r="AH61" s="184">
        <f t="shared" si="22"/>
        <v>2</v>
      </c>
      <c r="AI61" s="184">
        <f>'Crisis Indicator Data'!AE58</f>
        <v>2</v>
      </c>
      <c r="AJ61" s="184">
        <f>'Crisis Indicator Data'!AF58</f>
        <v>0</v>
      </c>
      <c r="AK61" s="184">
        <f>'Crisis Indicator Data'!AG58</f>
        <v>3</v>
      </c>
      <c r="AL61" s="184">
        <f t="shared" si="23"/>
        <v>4</v>
      </c>
      <c r="AM61" s="163">
        <f t="shared" si="24"/>
        <v>2</v>
      </c>
      <c r="AN61" s="163">
        <f t="shared" si="25"/>
        <v>2</v>
      </c>
    </row>
    <row r="62" spans="1:40" ht="13.5" customHeight="1">
      <c r="A62" s="172" t="str">
        <f>'Crisis Indicator Data'!A59</f>
        <v>Syrian refugees in Lebanon</v>
      </c>
      <c r="B62" s="173" t="str">
        <f>'Crisis Indicator Data'!B59</f>
        <v>International Displacement</v>
      </c>
      <c r="C62" s="173" t="str">
        <f>'Crisis Indicator Data'!C59</f>
        <v>LBN002</v>
      </c>
      <c r="D62" s="173" t="str">
        <f>'Crisis Indicator Data'!D59</f>
        <v>Lebanon</v>
      </c>
      <c r="E62" s="174" t="str">
        <f>'Crisis Indicator Data'!E59</f>
        <v>LBN</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2.9</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2.4</v>
      </c>
      <c r="H62" s="163">
        <f t="shared" si="13"/>
        <v>2.65</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4.0999999999999996</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1</v>
      </c>
      <c r="K62" s="163">
        <f t="shared" si="14"/>
        <v>2.5499999999999998</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2.4</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0.9</v>
      </c>
      <c r="N62" s="163">
        <f t="shared" si="15"/>
        <v>1.65</v>
      </c>
      <c r="O62" s="163">
        <f t="shared" si="16"/>
        <v>2.2833333333333332</v>
      </c>
      <c r="P62" s="163">
        <f>IF(LEN(E62)&gt;3,VLOOKUP(C62,'Regional Crises'!$B$1:$R$69,12,FALSE),VLOOKUP(E62,'Country Indicator Data'!$B$4:$I$300,8,FALSE))</f>
        <v>3</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4.8</v>
      </c>
      <c r="R62" s="163">
        <f t="shared" si="17"/>
        <v>3.9</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3.8</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3.6</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2.8</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2.9</v>
      </c>
      <c r="W62" s="163">
        <f t="shared" si="18"/>
        <v>3.3</v>
      </c>
      <c r="X62" s="163">
        <f t="shared" si="19"/>
        <v>3.2</v>
      </c>
      <c r="Y62" s="184">
        <f>IF('Core Indicators'!FC59="x","x",IF('Core Indicators'!FC59&gt;=5,5,IF('Core Indicators'!FC59&gt;=4,4,IF('Core Indicators'!FC59&gt;=3,3,IF('Core Indicators'!FC59&gt;=2,2,IF('Core Indicators'!FC59&gt;=1,1,0))))))</f>
        <v>2</v>
      </c>
      <c r="Z62" s="163">
        <f t="shared" si="20"/>
        <v>2</v>
      </c>
      <c r="AA62" s="184">
        <f>'Crisis Indicator Data'!Y59</f>
        <v>2</v>
      </c>
      <c r="AB62" s="184">
        <f>'Crisis Indicator Data'!Z59</f>
        <v>1</v>
      </c>
      <c r="AC62" s="184">
        <f>'Crisis Indicator Data'!AA59</f>
        <v>1</v>
      </c>
      <c r="AD62" s="184">
        <f>'Crisis Indicator Data'!AB59</f>
        <v>2</v>
      </c>
      <c r="AE62" s="184">
        <f t="shared" si="21"/>
        <v>3</v>
      </c>
      <c r="AF62" s="184">
        <f>'Crisis Indicator Data'!AC59</f>
        <v>2</v>
      </c>
      <c r="AG62" s="184">
        <f>'Crisis Indicator Data'!AD59</f>
        <v>3</v>
      </c>
      <c r="AH62" s="184">
        <f t="shared" si="22"/>
        <v>5</v>
      </c>
      <c r="AI62" s="184">
        <f>'Crisis Indicator Data'!AE59</f>
        <v>3</v>
      </c>
      <c r="AJ62" s="184">
        <f>'Crisis Indicator Data'!AF59</f>
        <v>3</v>
      </c>
      <c r="AK62" s="184">
        <f>'Crisis Indicator Data'!AG59</f>
        <v>0</v>
      </c>
      <c r="AL62" s="184">
        <f t="shared" si="23"/>
        <v>4</v>
      </c>
      <c r="AM62" s="163">
        <f t="shared" si="24"/>
        <v>4</v>
      </c>
      <c r="AN62" s="163">
        <f t="shared" si="25"/>
        <v>3</v>
      </c>
    </row>
    <row r="63" spans="1:40" ht="13.5" customHeight="1">
      <c r="A63" s="172" t="str">
        <f>'Crisis Indicator Data'!A60</f>
        <v>Complex crisis in Lebanon</v>
      </c>
      <c r="B63" s="173" t="str">
        <f>'Crisis Indicator Data'!B60</f>
        <v>International Displacement,Conflict/ Violence,Political/economic crisis</v>
      </c>
      <c r="C63" s="173" t="str">
        <f>'Crisis Indicator Data'!C60</f>
        <v>LBN006</v>
      </c>
      <c r="D63" s="173" t="str">
        <f>'Crisis Indicator Data'!D60</f>
        <v>Lebanon</v>
      </c>
      <c r="E63" s="174" t="str">
        <f>'Crisis Indicator Data'!E60</f>
        <v>LBN</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2.9</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2.4</v>
      </c>
      <c r="H63" s="163">
        <f t="shared" si="13"/>
        <v>2.65</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4.0999999999999996</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1</v>
      </c>
      <c r="K63" s="163">
        <f t="shared" si="14"/>
        <v>2.5499999999999998</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2.4</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0.9</v>
      </c>
      <c r="N63" s="163">
        <f t="shared" si="15"/>
        <v>1.65</v>
      </c>
      <c r="O63" s="163">
        <f t="shared" si="16"/>
        <v>2.2833333333333332</v>
      </c>
      <c r="P63" s="163">
        <f>IF(LEN(E63)&gt;3,VLOOKUP(C63,'Regional Crises'!$B$1:$R$69,12,FALSE),VLOOKUP(E63,'Country Indicator Data'!$B$4:$I$300,8,FALSE))</f>
        <v>3</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4.8</v>
      </c>
      <c r="R63" s="163">
        <f t="shared" si="17"/>
        <v>3.9</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3.8</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3.6</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2.8</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2.9</v>
      </c>
      <c r="W63" s="163">
        <f t="shared" si="18"/>
        <v>3.3</v>
      </c>
      <c r="X63" s="163">
        <f t="shared" si="19"/>
        <v>3.2</v>
      </c>
      <c r="Y63" s="184">
        <f>IF('Core Indicators'!FC60="x","x",IF('Core Indicators'!FC60&gt;=5,5,IF('Core Indicators'!FC60&gt;=4,4,IF('Core Indicators'!FC60&gt;=3,3,IF('Core Indicators'!FC60&gt;=2,2,IF('Core Indicators'!FC60&gt;=1,1,0))))))</f>
        <v>5</v>
      </c>
      <c r="Z63" s="163">
        <f t="shared" si="20"/>
        <v>5</v>
      </c>
      <c r="AA63" s="184">
        <f>'Crisis Indicator Data'!Y60</f>
        <v>2</v>
      </c>
      <c r="AB63" s="184">
        <f>'Crisis Indicator Data'!Z60</f>
        <v>1</v>
      </c>
      <c r="AC63" s="184">
        <f>'Crisis Indicator Data'!AA60</f>
        <v>1</v>
      </c>
      <c r="AD63" s="184">
        <f>'Crisis Indicator Data'!AB60</f>
        <v>2</v>
      </c>
      <c r="AE63" s="184">
        <f t="shared" si="21"/>
        <v>3</v>
      </c>
      <c r="AF63" s="184">
        <f>'Crisis Indicator Data'!AC60</f>
        <v>2</v>
      </c>
      <c r="AG63" s="184">
        <f>'Crisis Indicator Data'!AD60</f>
        <v>3</v>
      </c>
      <c r="AH63" s="184">
        <f t="shared" si="22"/>
        <v>5</v>
      </c>
      <c r="AI63" s="184">
        <f>'Crisis Indicator Data'!AE60</f>
        <v>3</v>
      </c>
      <c r="AJ63" s="184">
        <f>'Crisis Indicator Data'!AF60</f>
        <v>3</v>
      </c>
      <c r="AK63" s="184">
        <f>'Crisis Indicator Data'!AG60</f>
        <v>0</v>
      </c>
      <c r="AL63" s="184">
        <f t="shared" si="23"/>
        <v>4</v>
      </c>
      <c r="AM63" s="163">
        <f t="shared" si="24"/>
        <v>4</v>
      </c>
      <c r="AN63" s="163">
        <f t="shared" si="25"/>
        <v>4.5</v>
      </c>
    </row>
    <row r="64" spans="1:40" ht="13.5" customHeight="1">
      <c r="A64" s="172" t="str">
        <f>'Crisis Indicator Data'!A61</f>
        <v>Mixed migration flows in Libya</v>
      </c>
      <c r="B64" s="173" t="str">
        <f>'Crisis Indicator Data'!B61</f>
        <v>International Displacement</v>
      </c>
      <c r="C64" s="173" t="str">
        <f>'Crisis Indicator Data'!C61</f>
        <v>LBY002</v>
      </c>
      <c r="D64" s="173" t="str">
        <f>'Crisis Indicator Data'!D61</f>
        <v>Libya</v>
      </c>
      <c r="E64" s="174" t="str">
        <f>'Crisis Indicator Data'!E61</f>
        <v>LBY</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4.5999999999999996</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4</v>
      </c>
      <c r="H64" s="163">
        <f t="shared" si="13"/>
        <v>4.3</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1.4</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v>
      </c>
      <c r="K64" s="163">
        <f t="shared" si="14"/>
        <v>0.7</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1.1000000000000001</v>
      </c>
      <c r="M64" s="163" t="str">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x</v>
      </c>
      <c r="N64" s="163">
        <f t="shared" si="15"/>
        <v>1.1000000000000001</v>
      </c>
      <c r="O64" s="163">
        <f t="shared" si="16"/>
        <v>2.0333333333333332</v>
      </c>
      <c r="P64" s="163">
        <f>IF(LEN(E64)&gt;3,VLOOKUP(C64,'Regional Crises'!$B$1:$R$69,12,FALSE),VLOOKUP(E64,'Country Indicator Data'!$B$4:$I$300,8,FALSE))</f>
        <v>3</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4.0999999999999996</v>
      </c>
      <c r="R64" s="163">
        <f t="shared" si="17"/>
        <v>3.55</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4.0999999999999996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4.3</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3.9</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4.5999999999999996</v>
      </c>
      <c r="W64" s="163">
        <f t="shared" si="18"/>
        <v>4.2</v>
      </c>
      <c r="X64" s="163">
        <f t="shared" si="19"/>
        <v>3.3</v>
      </c>
      <c r="Y64" s="184">
        <f>IF('Core Indicators'!FC61="x","x",IF('Core Indicators'!FC61&gt;=5,5,IF('Core Indicators'!FC61&gt;=4,4,IF('Core Indicators'!FC61&gt;=3,3,IF('Core Indicators'!FC61&gt;=2,2,IF('Core Indicators'!FC61&gt;=1,1,0))))))</f>
        <v>3</v>
      </c>
      <c r="Z64" s="163">
        <f t="shared" si="20"/>
        <v>3</v>
      </c>
      <c r="AA64" s="184">
        <f>'Crisis Indicator Data'!Y61</f>
        <v>2</v>
      </c>
      <c r="AB64" s="184">
        <f>'Crisis Indicator Data'!Z61</f>
        <v>3</v>
      </c>
      <c r="AC64" s="184">
        <f>'Crisis Indicator Data'!AA61</f>
        <v>1</v>
      </c>
      <c r="AD64" s="184">
        <f>'Crisis Indicator Data'!AB61</f>
        <v>0</v>
      </c>
      <c r="AE64" s="184">
        <f t="shared" si="21"/>
        <v>3</v>
      </c>
      <c r="AF64" s="184">
        <f>'Crisis Indicator Data'!AC61</f>
        <v>2</v>
      </c>
      <c r="AG64" s="184">
        <f>'Crisis Indicator Data'!AD61</f>
        <v>3</v>
      </c>
      <c r="AH64" s="184">
        <f t="shared" si="22"/>
        <v>5</v>
      </c>
      <c r="AI64" s="184">
        <f>'Crisis Indicator Data'!AE61</f>
        <v>0</v>
      </c>
      <c r="AJ64" s="184">
        <f>'Crisis Indicator Data'!AF61</f>
        <v>1</v>
      </c>
      <c r="AK64" s="184">
        <f>'Crisis Indicator Data'!AG61</f>
        <v>1</v>
      </c>
      <c r="AL64" s="184">
        <f t="shared" si="23"/>
        <v>2</v>
      </c>
      <c r="AM64" s="163">
        <f t="shared" si="24"/>
        <v>3</v>
      </c>
      <c r="AN64" s="163">
        <f t="shared" si="25"/>
        <v>3</v>
      </c>
    </row>
    <row r="65" spans="1:40" ht="13.5" customHeight="1">
      <c r="A65" s="172" t="str">
        <f>'Crisis Indicator Data'!A62</f>
        <v>Refugees from Sudan in Libya</v>
      </c>
      <c r="B65" s="173" t="str">
        <f>'Crisis Indicator Data'!B62</f>
        <v>International Displacement</v>
      </c>
      <c r="C65" s="173" t="str">
        <f>'Crisis Indicator Data'!C62</f>
        <v>LBY004</v>
      </c>
      <c r="D65" s="173" t="str">
        <f>'Crisis Indicator Data'!D62</f>
        <v>Libya</v>
      </c>
      <c r="E65" s="174" t="str">
        <f>'Crisis Indicator Data'!E62</f>
        <v>LBY</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4.5999999999999996</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4</v>
      </c>
      <c r="H65" s="163">
        <f t="shared" si="13"/>
        <v>4.3</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1.4</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v>
      </c>
      <c r="K65" s="163">
        <f t="shared" si="14"/>
        <v>0.7</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1.1000000000000001</v>
      </c>
      <c r="M65" s="163" t="str">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x</v>
      </c>
      <c r="N65" s="163">
        <f t="shared" si="15"/>
        <v>1.1000000000000001</v>
      </c>
      <c r="O65" s="163">
        <f t="shared" si="16"/>
        <v>2.0333333333333332</v>
      </c>
      <c r="P65" s="163">
        <f>IF(LEN(E65)&gt;3,VLOOKUP(C65,'Regional Crises'!$B$1:$R$69,12,FALSE),VLOOKUP(E65,'Country Indicator Data'!$B$4:$I$300,8,FALSE))</f>
        <v>3</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4.0999999999999996</v>
      </c>
      <c r="R65" s="163">
        <f t="shared" si="17"/>
        <v>3.55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4.0999999999999996</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4.3</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3.9</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4.5999999999999996</v>
      </c>
      <c r="W65" s="163">
        <f t="shared" si="18"/>
        <v>4.2</v>
      </c>
      <c r="X65" s="163">
        <f t="shared" si="19"/>
        <v>3.3</v>
      </c>
      <c r="Y65" s="184">
        <f>IF('Core Indicators'!FC62="x","x",IF('Core Indicators'!FC62&gt;=5,5,IF('Core Indicators'!FC62&gt;=4,4,IF('Core Indicators'!FC62&gt;=3,3,IF('Core Indicators'!FC62&gt;=2,2,IF('Core Indicators'!FC62&gt;=1,1,0))))))</f>
        <v>3</v>
      </c>
      <c r="Z65" s="163">
        <f t="shared" si="20"/>
        <v>3</v>
      </c>
      <c r="AA65" s="184">
        <f>'Crisis Indicator Data'!Y62</f>
        <v>2</v>
      </c>
      <c r="AB65" s="184">
        <f>'Crisis Indicator Data'!Z62</f>
        <v>3</v>
      </c>
      <c r="AC65" s="184">
        <f>'Crisis Indicator Data'!AA62</f>
        <v>1</v>
      </c>
      <c r="AD65" s="184">
        <f>'Crisis Indicator Data'!AB62</f>
        <v>0</v>
      </c>
      <c r="AE65" s="184">
        <f t="shared" si="21"/>
        <v>3</v>
      </c>
      <c r="AF65" s="184">
        <f>'Crisis Indicator Data'!AC62</f>
        <v>2</v>
      </c>
      <c r="AG65" s="184">
        <f>'Crisis Indicator Data'!AD62</f>
        <v>3</v>
      </c>
      <c r="AH65" s="184">
        <f t="shared" si="22"/>
        <v>5</v>
      </c>
      <c r="AI65" s="184">
        <f>'Crisis Indicator Data'!AE62</f>
        <v>0</v>
      </c>
      <c r="AJ65" s="184">
        <f>'Crisis Indicator Data'!AF62</f>
        <v>1</v>
      </c>
      <c r="AK65" s="184">
        <f>'Crisis Indicator Data'!AG62</f>
        <v>1</v>
      </c>
      <c r="AL65" s="184">
        <f t="shared" si="23"/>
        <v>2</v>
      </c>
      <c r="AM65" s="163">
        <f t="shared" si="24"/>
        <v>3</v>
      </c>
      <c r="AN65" s="163">
        <f t="shared" si="25"/>
        <v>3</v>
      </c>
    </row>
    <row r="66" spans="1:40" ht="13.5" customHeight="1">
      <c r="A66" s="172" t="str">
        <f>'Crisis Indicator Data'!A63</f>
        <v>Multiple crises in Libya</v>
      </c>
      <c r="B66" s="173" t="str">
        <f>'Crisis Indicator Data'!B63</f>
        <v>International Displacement</v>
      </c>
      <c r="C66" s="173" t="str">
        <f>'Crisis Indicator Data'!C63</f>
        <v>LBY005</v>
      </c>
      <c r="D66" s="173" t="str">
        <f>'Crisis Indicator Data'!D63</f>
        <v>Libya</v>
      </c>
      <c r="E66" s="174" t="str">
        <f>'Crisis Indicator Data'!E63</f>
        <v>LBY</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4.5999999999999996</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4</v>
      </c>
      <c r="H66" s="163">
        <f t="shared" si="13"/>
        <v>4.3</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1.4</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v>
      </c>
      <c r="K66" s="163">
        <f t="shared" si="14"/>
        <v>0.7</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1.1000000000000001</v>
      </c>
      <c r="M66" s="163" t="str">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x</v>
      </c>
      <c r="N66" s="163">
        <f t="shared" si="15"/>
        <v>1.1000000000000001</v>
      </c>
      <c r="O66" s="163">
        <f t="shared" si="16"/>
        <v>2.0333333333333332</v>
      </c>
      <c r="P66" s="163">
        <f>IF(LEN(E66)&gt;3,VLOOKUP(C66,'Regional Crises'!$B$1:$R$69,12,FALSE),VLOOKUP(E66,'Country Indicator Data'!$B$4:$I$300,8,FALSE))</f>
        <v>3</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4.0999999999999996</v>
      </c>
      <c r="R66" s="163">
        <f t="shared" si="17"/>
        <v>3.55</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4.0999999999999996</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4.3</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3.9</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4.5999999999999996</v>
      </c>
      <c r="W66" s="163">
        <f t="shared" si="18"/>
        <v>4.2</v>
      </c>
      <c r="X66" s="163">
        <f t="shared" si="19"/>
        <v>3.3</v>
      </c>
      <c r="Y66" s="184">
        <f>IF('Core Indicators'!FC63="x","x",IF('Core Indicators'!FC63&gt;=5,5,IF('Core Indicators'!FC63&gt;=4,4,IF('Core Indicators'!FC63&gt;=3,3,IF('Core Indicators'!FC63&gt;=2,2,IF('Core Indicators'!FC63&gt;=1,1,0))))))</f>
        <v>3</v>
      </c>
      <c r="Z66" s="163">
        <f t="shared" si="20"/>
        <v>3</v>
      </c>
      <c r="AA66" s="184">
        <f>'Crisis Indicator Data'!Y63</f>
        <v>2</v>
      </c>
      <c r="AB66" s="184">
        <f>'Crisis Indicator Data'!Z63</f>
        <v>3</v>
      </c>
      <c r="AC66" s="184">
        <f>'Crisis Indicator Data'!AA63</f>
        <v>1</v>
      </c>
      <c r="AD66" s="184">
        <f>'Crisis Indicator Data'!AB63</f>
        <v>0</v>
      </c>
      <c r="AE66" s="184">
        <f t="shared" si="21"/>
        <v>3</v>
      </c>
      <c r="AF66" s="184">
        <f>'Crisis Indicator Data'!AC63</f>
        <v>2</v>
      </c>
      <c r="AG66" s="184">
        <f>'Crisis Indicator Data'!AD63</f>
        <v>3</v>
      </c>
      <c r="AH66" s="184">
        <f t="shared" si="22"/>
        <v>5</v>
      </c>
      <c r="AI66" s="184">
        <f>'Crisis Indicator Data'!AE63</f>
        <v>0</v>
      </c>
      <c r="AJ66" s="184">
        <f>'Crisis Indicator Data'!AF63</f>
        <v>1</v>
      </c>
      <c r="AK66" s="184">
        <f>'Crisis Indicator Data'!AG63</f>
        <v>1</v>
      </c>
      <c r="AL66" s="184">
        <f t="shared" si="23"/>
        <v>2</v>
      </c>
      <c r="AM66" s="163">
        <f t="shared" si="24"/>
        <v>3</v>
      </c>
      <c r="AN66" s="163">
        <f t="shared" si="25"/>
        <v>3</v>
      </c>
    </row>
    <row r="67" spans="1:40" ht="13.5" customHeight="1">
      <c r="A67" s="172" t="str">
        <f>'Crisis Indicator Data'!A64</f>
        <v>Food security crisis in Lesotho</v>
      </c>
      <c r="B67" s="173" t="str">
        <f>'Crisis Indicator Data'!B64</f>
        <v>Drought/drier conditions</v>
      </c>
      <c r="C67" s="173" t="str">
        <f>'Crisis Indicator Data'!C64</f>
        <v>LSO004</v>
      </c>
      <c r="D67" s="173" t="str">
        <f>'Crisis Indicator Data'!D64</f>
        <v>Lesotho</v>
      </c>
      <c r="E67" s="174" t="str">
        <f>'Crisis Indicator Data'!E64</f>
        <v>LSO</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1.1000000000000001</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2.1</v>
      </c>
      <c r="H67" s="163">
        <f t="shared" si="13"/>
        <v>1.6</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0</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v>
      </c>
      <c r="K67" s="163">
        <f t="shared" si="14"/>
        <v>0</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3.6</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2.5</v>
      </c>
      <c r="N67" s="163">
        <f t="shared" si="15"/>
        <v>3.05</v>
      </c>
      <c r="O67" s="163">
        <f t="shared" si="16"/>
        <v>1.55</v>
      </c>
      <c r="P67" s="163">
        <f>IF(LEN(E67)&gt;3,VLOOKUP(C67,'Regional Crises'!$B$1:$R$69,12,FALSE),VLOOKUP(E67,'Country Indicator Data'!$B$4:$I$300,8,FALSE))</f>
        <v>0</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0</v>
      </c>
      <c r="R67" s="163">
        <f t="shared" si="17"/>
        <v>0</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3.1</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2.2999999999999998</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1.7</v>
      </c>
      <c r="W67" s="163">
        <f t="shared" si="18"/>
        <v>2.5</v>
      </c>
      <c r="X67" s="163">
        <f t="shared" si="19"/>
        <v>1.4</v>
      </c>
      <c r="Y67" s="184">
        <f>IF('Core Indicators'!FC64="x","x",IF('Core Indicators'!FC64&gt;=5,5,IF('Core Indicators'!FC64&gt;=4,4,IF('Core Indicators'!FC64&gt;=3,3,IF('Core Indicators'!FC64&gt;=2,2,IF('Core Indicators'!FC64&gt;=1,1,0))))))</f>
        <v>1</v>
      </c>
      <c r="Z67" s="163">
        <f t="shared" si="20"/>
        <v>1</v>
      </c>
      <c r="AA67" s="184">
        <f>'Crisis Indicator Data'!Y64</f>
        <v>0</v>
      </c>
      <c r="AB67" s="184">
        <f>'Crisis Indicator Data'!Z64</f>
        <v>0</v>
      </c>
      <c r="AC67" s="184">
        <f>'Crisis Indicator Data'!AA64</f>
        <v>0</v>
      </c>
      <c r="AD67" s="184">
        <f>'Crisis Indicator Data'!AB64</f>
        <v>0</v>
      </c>
      <c r="AE67" s="184">
        <f t="shared" si="21"/>
        <v>0</v>
      </c>
      <c r="AF67" s="184">
        <f>'Crisis Indicator Data'!AC64</f>
        <v>0</v>
      </c>
      <c r="AG67" s="184">
        <f>'Crisis Indicator Data'!AD64</f>
        <v>0</v>
      </c>
      <c r="AH67" s="184">
        <f t="shared" si="22"/>
        <v>0</v>
      </c>
      <c r="AI67" s="184">
        <f>'Crisis Indicator Data'!AE64</f>
        <v>0</v>
      </c>
      <c r="AJ67" s="184">
        <f>'Crisis Indicator Data'!AF64</f>
        <v>0</v>
      </c>
      <c r="AK67" s="184">
        <f>'Crisis Indicator Data'!AG64</f>
        <v>0</v>
      </c>
      <c r="AL67" s="184">
        <f t="shared" si="23"/>
        <v>0</v>
      </c>
      <c r="AM67" s="163">
        <f t="shared" si="24"/>
        <v>0</v>
      </c>
      <c r="AN67" s="163">
        <f t="shared" si="25"/>
        <v>0.5</v>
      </c>
    </row>
    <row r="68" spans="1:40" ht="13.5" customHeight="1">
      <c r="A68" s="172" t="str">
        <f>'Crisis Indicator Data'!A65</f>
        <v>Displacement from Russia-Ukraine conflict in Lithuania</v>
      </c>
      <c r="B68" s="173" t="str">
        <f>'Crisis Indicator Data'!B65</f>
        <v>International Displacement</v>
      </c>
      <c r="C68" s="173" t="str">
        <f>'Crisis Indicator Data'!C65</f>
        <v>LTU002</v>
      </c>
      <c r="D68" s="173" t="str">
        <f>'Crisis Indicator Data'!D65</f>
        <v>Lithuania</v>
      </c>
      <c r="E68" s="174" t="str">
        <f>'Crisis Indicator Data'!E65</f>
        <v>LTU</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1.8</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0.3</v>
      </c>
      <c r="H68" s="163">
        <f t="shared" si="13"/>
        <v>1.05</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1.4</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1.3</v>
      </c>
      <c r="K68" s="163">
        <f t="shared" si="14"/>
        <v>1.35</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0.8</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1.3</v>
      </c>
      <c r="N68" s="163">
        <f t="shared" si="15"/>
        <v>1.05</v>
      </c>
      <c r="O68" s="163">
        <f t="shared" si="16"/>
        <v>1.1500000000000001</v>
      </c>
      <c r="P68" s="163">
        <f>IF(LEN(E68)&gt;3,VLOOKUP(C68,'Regional Crises'!$B$1:$R$69,12,FALSE),VLOOKUP(E68,'Country Indicator Data'!$B$4:$I$300,8,FALSE))</f>
        <v>0</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0</v>
      </c>
      <c r="R68" s="163">
        <f t="shared" si="17"/>
        <v>0</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2</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1.4</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0.4</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0.6</v>
      </c>
      <c r="W68" s="163">
        <f t="shared" si="18"/>
        <v>1.1000000000000001</v>
      </c>
      <c r="X68" s="163">
        <f t="shared" si="19"/>
        <v>0.8</v>
      </c>
      <c r="Y68" s="184">
        <f>IF('Core Indicators'!FC65="x","x",IF('Core Indicators'!FC65&gt;=5,5,IF('Core Indicators'!FC65&gt;=4,4,IF('Core Indicators'!FC65&gt;=3,3,IF('Core Indicators'!FC65&gt;=2,2,IF('Core Indicators'!FC65&gt;=1,1,0))))))</f>
        <v>2</v>
      </c>
      <c r="Z68" s="163">
        <f t="shared" si="20"/>
        <v>2</v>
      </c>
      <c r="AA68" s="184">
        <f>'Crisis Indicator Data'!Y65</f>
        <v>0</v>
      </c>
      <c r="AB68" s="184">
        <f>'Crisis Indicator Data'!Z65</f>
        <v>0</v>
      </c>
      <c r="AC68" s="184">
        <f>'Crisis Indicator Data'!AA65</f>
        <v>0</v>
      </c>
      <c r="AD68" s="184">
        <f>'Crisis Indicator Data'!AB65</f>
        <v>0</v>
      </c>
      <c r="AE68" s="184">
        <f t="shared" si="21"/>
        <v>0</v>
      </c>
      <c r="AF68" s="184">
        <f>'Crisis Indicator Data'!AC65</f>
        <v>0</v>
      </c>
      <c r="AG68" s="184">
        <f>'Crisis Indicator Data'!AD65</f>
        <v>0</v>
      </c>
      <c r="AH68" s="184">
        <f t="shared" si="22"/>
        <v>0</v>
      </c>
      <c r="AI68" s="184">
        <f>'Crisis Indicator Data'!AE65</f>
        <v>0</v>
      </c>
      <c r="AJ68" s="184">
        <f>'Crisis Indicator Data'!AF65</f>
        <v>0</v>
      </c>
      <c r="AK68" s="184">
        <f>'Crisis Indicator Data'!AG65</f>
        <v>0</v>
      </c>
      <c r="AL68" s="184">
        <f t="shared" si="23"/>
        <v>0</v>
      </c>
      <c r="AM68" s="163">
        <f t="shared" si="24"/>
        <v>0</v>
      </c>
      <c r="AN68" s="163">
        <f t="shared" si="25"/>
        <v>1</v>
      </c>
    </row>
    <row r="69" spans="1:40" ht="13.5" customHeight="1">
      <c r="A69" s="172" t="str">
        <f>'Crisis Indicator Data'!A66</f>
        <v>Displacement from Russia-Ukraine conflict in Latvia</v>
      </c>
      <c r="B69" s="173" t="str">
        <f>'Crisis Indicator Data'!B66</f>
        <v>International Displacement</v>
      </c>
      <c r="C69" s="173" t="str">
        <f>'Crisis Indicator Data'!C66</f>
        <v>LVA002</v>
      </c>
      <c r="D69" s="173" t="str">
        <f>'Crisis Indicator Data'!D66</f>
        <v>Latvia</v>
      </c>
      <c r="E69" s="174" t="str">
        <f>'Crisis Indicator Data'!E66</f>
        <v>LVA</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1.4</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0.5</v>
      </c>
      <c r="H69" s="163">
        <f t="shared" si="13"/>
        <v>0.95</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2.9</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3.5</v>
      </c>
      <c r="K69" s="163">
        <f t="shared" si="14"/>
        <v>3.2</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1.1000000000000001</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1.3</v>
      </c>
      <c r="N69" s="163">
        <f t="shared" si="15"/>
        <v>1.2000000000000002</v>
      </c>
      <c r="O69" s="163">
        <f t="shared" si="16"/>
        <v>1.7833333333333334</v>
      </c>
      <c r="P69" s="163">
        <f>IF(LEN(E69)&gt;3,VLOOKUP(C69,'Regional Crises'!$B$1:$R$69,12,FALSE),VLOOKUP(E69,'Country Indicator Data'!$B$4:$I$300,8,FALSE))</f>
        <v>0</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0</v>
      </c>
      <c r="R69" s="163">
        <f t="shared" si="17"/>
        <v>0</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2</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1.6</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0.6</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0.6</v>
      </c>
      <c r="W69" s="163">
        <f t="shared" si="18"/>
        <v>1.2</v>
      </c>
      <c r="X69" s="163">
        <f t="shared" si="19"/>
        <v>1</v>
      </c>
      <c r="Y69" s="184">
        <f>IF('Core Indicators'!FC66="x","x",IF('Core Indicators'!FC66&gt;=5,5,IF('Core Indicators'!FC66&gt;=4,4,IF('Core Indicators'!FC66&gt;=3,3,IF('Core Indicators'!FC66&gt;=2,2,IF('Core Indicators'!FC66&gt;=1,1,0))))))</f>
        <v>2</v>
      </c>
      <c r="Z69" s="163">
        <f t="shared" si="20"/>
        <v>2</v>
      </c>
      <c r="AA69" s="184">
        <f>'Crisis Indicator Data'!Y66</f>
        <v>0</v>
      </c>
      <c r="AB69" s="184">
        <f>'Crisis Indicator Data'!Z66</f>
        <v>0</v>
      </c>
      <c r="AC69" s="184">
        <f>'Crisis Indicator Data'!AA66</f>
        <v>0</v>
      </c>
      <c r="AD69" s="184">
        <f>'Crisis Indicator Data'!AB66</f>
        <v>0</v>
      </c>
      <c r="AE69" s="184">
        <f t="shared" si="21"/>
        <v>0</v>
      </c>
      <c r="AF69" s="184">
        <f>'Crisis Indicator Data'!AC66</f>
        <v>0</v>
      </c>
      <c r="AG69" s="184">
        <f>'Crisis Indicator Data'!AD66</f>
        <v>1</v>
      </c>
      <c r="AH69" s="184">
        <f t="shared" si="22"/>
        <v>1</v>
      </c>
      <c r="AI69" s="184">
        <f>'Crisis Indicator Data'!AE66</f>
        <v>0</v>
      </c>
      <c r="AJ69" s="184">
        <f>'Crisis Indicator Data'!AF66</f>
        <v>0</v>
      </c>
      <c r="AK69" s="184">
        <f>'Crisis Indicator Data'!AG66</f>
        <v>0</v>
      </c>
      <c r="AL69" s="184">
        <f t="shared" si="23"/>
        <v>0</v>
      </c>
      <c r="AM69" s="163">
        <f t="shared" si="24"/>
        <v>0</v>
      </c>
      <c r="AN69" s="163">
        <f t="shared" si="25"/>
        <v>1</v>
      </c>
    </row>
    <row r="70" spans="1:40" ht="13.5" customHeight="1">
      <c r="A70" s="172" t="str">
        <f>'Crisis Indicator Data'!A67</f>
        <v>Mixed migration flows in Morocco</v>
      </c>
      <c r="B70" s="173" t="str">
        <f>'Crisis Indicator Data'!B67</f>
        <v>International Displacement</v>
      </c>
      <c r="C70" s="173" t="str">
        <f>'Crisis Indicator Data'!C67</f>
        <v>MAR002</v>
      </c>
      <c r="D70" s="173" t="str">
        <f>'Crisis Indicator Data'!D67</f>
        <v>Morocco</v>
      </c>
      <c r="E70" s="174" t="str">
        <f>'Crisis Indicator Data'!E67</f>
        <v>MAR</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3.2</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3.2</v>
      </c>
      <c r="H70" s="163">
        <f t="shared" ref="H70:H101" si="26">IF(AND(F70="x",G70="x"),"x",AVERAGE(F70,G70))</f>
        <v>3.2</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2.5</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4</v>
      </c>
      <c r="K70" s="163">
        <f t="shared" ref="K70:K101" si="27">IF(AND(I70="x",J70="x"),"x",AVERAGE(I70,J70))</f>
        <v>3.25</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3.3</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1.8</v>
      </c>
      <c r="N70" s="163">
        <f t="shared" ref="N70:N101" si="28">IF(AND(L70="x",M70="x"),"x",AVERAGE(L70,M70))</f>
        <v>2.5499999999999998</v>
      </c>
      <c r="O70" s="163">
        <f t="shared" ref="O70:O101" si="29">AVERAGE(H70,K70,N70)</f>
        <v>3</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3.4</v>
      </c>
      <c r="R70" s="163">
        <f t="shared" ref="R70:R101" si="30">AVERAGE(P70:Q70)</f>
        <v>3.2</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3.1</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2.7</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2.7</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3.2</v>
      </c>
      <c r="W70" s="163">
        <f t="shared" ref="W70:W101" si="31">IF(AND(S70="x",V70="x"),"x",ROUND(AVERAGE(S70,V70,T70,U70),1))</f>
        <v>2.9</v>
      </c>
      <c r="X70" s="163">
        <f t="shared" ref="X70:X101" si="32">ROUND(AVERAGE(O70,W70,R70),1)</f>
        <v>3</v>
      </c>
      <c r="Y70" s="184">
        <f>IF('Core Indicators'!FC67="x","x",IF('Core Indicators'!FC67&gt;=5,5,IF('Core Indicators'!FC67&gt;=4,4,IF('Core Indicators'!FC67&gt;=3,3,IF('Core Indicators'!FC67&gt;=2,2,IF('Core Indicators'!FC67&gt;=1,1,0))))))</f>
        <v>3</v>
      </c>
      <c r="Z70" s="163">
        <f t="shared" ref="Z70:Z101" si="33">Y70</f>
        <v>3</v>
      </c>
      <c r="AA70" s="184">
        <f>'Crisis Indicator Data'!Y67</f>
        <v>2</v>
      </c>
      <c r="AB70" s="184">
        <f>'Crisis Indicator Data'!Z67</f>
        <v>0</v>
      </c>
      <c r="AC70" s="184">
        <f>'Crisis Indicator Data'!AA67</f>
        <v>0</v>
      </c>
      <c r="AD70" s="184">
        <f>'Crisis Indicator Data'!AB67</f>
        <v>0</v>
      </c>
      <c r="AE70" s="184">
        <f t="shared" ref="AE70:AE101" si="34">IF(SUM(AA70:AD70)=0,0,IF(SUM(AA70,AB70,AC70,AD70)&lt;2,1,IF(SUM(AA70:AD70)&lt;6,2,IF(SUM(AA70:AD70)&lt;8,3,IF(SUM(AA70:AD70)&lt;10,4,5)))))</f>
        <v>2</v>
      </c>
      <c r="AF70" s="184">
        <f>'Crisis Indicator Data'!AC67</f>
        <v>0</v>
      </c>
      <c r="AG70" s="184">
        <f>'Crisis Indicator Data'!AD67</f>
        <v>1</v>
      </c>
      <c r="AH70" s="184">
        <f t="shared" ref="AH70:AH101" si="35">IF(SUM(AF70:AG70)=0,0,IF(SUM(AF70,AG70)=1,1,IF(SUM(AF70:AG70)&lt;3,2,IF(SUM(AF70:AG70)&lt;4,3,IF(SUM(AF70:AG70)&lt;5,4,5)))))</f>
        <v>1</v>
      </c>
      <c r="AI70" s="184">
        <f>'Crisis Indicator Data'!AE67</f>
        <v>0</v>
      </c>
      <c r="AJ70" s="184">
        <f>'Crisis Indicator Data'!AF67</f>
        <v>0</v>
      </c>
      <c r="AK70" s="184">
        <f>'Crisis Indicator Data'!AG67</f>
        <v>2</v>
      </c>
      <c r="AL70" s="184">
        <f t="shared" ref="AL70:AL101" si="36">IF(SUM(AI70:AK70)=0,0,IF(SUM(AI70:AK70)=1,1,IF(SUM(AI70:AK70)&lt;3,2,IF(SUM(AI70:AK70)&lt;5,3,IF(SUM(AI70:AK70)&lt;7,4,5)))))</f>
        <v>2</v>
      </c>
      <c r="AM70" s="163">
        <f t="shared" ref="AM70:AM101" si="37">IF(AA70=3,5,ROUND(AVERAGE(AE70,AH70,AL70),0))</f>
        <v>2</v>
      </c>
      <c r="AN70" s="163">
        <f t="shared" ref="AN70:AN101" si="38">IF(AND(Z70="x",AM70="x"),"x",ROUND(AVERAGE(Z70,AM70),1))</f>
        <v>2.5</v>
      </c>
    </row>
    <row r="71" spans="1:40" ht="13.5" customHeight="1">
      <c r="A71" s="172" t="str">
        <f>'Crisis Indicator Data'!A68</f>
        <v>Displacement from Russia-Ukraine conflict in Moldova</v>
      </c>
      <c r="B71" s="173" t="str">
        <f>'Crisis Indicator Data'!B68</f>
        <v>International Displacement</v>
      </c>
      <c r="C71" s="173" t="str">
        <f>'Crisis Indicator Data'!C68</f>
        <v>MDA002</v>
      </c>
      <c r="D71" s="173" t="str">
        <f>'Crisis Indicator Data'!D68</f>
        <v>Moldova</v>
      </c>
      <c r="E71" s="174" t="str">
        <f>'Crisis Indicator Data'!E68</f>
        <v>MDA</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2.5</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1.7</v>
      </c>
      <c r="H71" s="163">
        <f t="shared" si="26"/>
        <v>2.1</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2.1</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1.9</v>
      </c>
      <c r="K71" s="163">
        <f t="shared" si="27"/>
        <v>2</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1.5</v>
      </c>
      <c r="M71" s="163">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0.1</v>
      </c>
      <c r="N71" s="163">
        <f t="shared" si="28"/>
        <v>0.8</v>
      </c>
      <c r="O71" s="163">
        <f t="shared" si="29"/>
        <v>1.6333333333333331</v>
      </c>
      <c r="P71" s="163">
        <f>IF(LEN(E71)&gt;3,VLOOKUP(C71,'Regional Crises'!$B$1:$R$69,12,FALSE),VLOOKUP(E71,'Country Indicator Data'!$B$4:$I$300,8,FALSE))</f>
        <v>3</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0</v>
      </c>
      <c r="R71" s="163">
        <f t="shared" si="30"/>
        <v>1.5</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2.9</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2.8</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1.8</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2</v>
      </c>
      <c r="W71" s="163">
        <f t="shared" si="31"/>
        <v>2.4</v>
      </c>
      <c r="X71" s="163">
        <f t="shared" si="32"/>
        <v>1.8</v>
      </c>
      <c r="Y71" s="184">
        <f>IF('Core Indicators'!FC68="x","x",IF('Core Indicators'!FC68&gt;=5,5,IF('Core Indicators'!FC68&gt;=4,4,IF('Core Indicators'!FC68&gt;=3,3,IF('Core Indicators'!FC68&gt;=2,2,IF('Core Indicators'!FC68&gt;=1,1,0))))))</f>
        <v>2</v>
      </c>
      <c r="Z71" s="163">
        <f t="shared" si="33"/>
        <v>2</v>
      </c>
      <c r="AA71" s="184">
        <f>'Crisis Indicator Data'!Y68</f>
        <v>0</v>
      </c>
      <c r="AB71" s="184">
        <f>'Crisis Indicator Data'!Z68</f>
        <v>0</v>
      </c>
      <c r="AC71" s="184">
        <f>'Crisis Indicator Data'!AA68</f>
        <v>0</v>
      </c>
      <c r="AD71" s="184">
        <f>'Crisis Indicator Data'!AB68</f>
        <v>0</v>
      </c>
      <c r="AE71" s="184">
        <f t="shared" si="34"/>
        <v>0</v>
      </c>
      <c r="AF71" s="184">
        <f>'Crisis Indicator Data'!AC68</f>
        <v>0</v>
      </c>
      <c r="AG71" s="184">
        <f>'Crisis Indicator Data'!AD68</f>
        <v>0</v>
      </c>
      <c r="AH71" s="184">
        <f t="shared" si="35"/>
        <v>0</v>
      </c>
      <c r="AI71" s="184">
        <f>'Crisis Indicator Data'!AE68</f>
        <v>0</v>
      </c>
      <c r="AJ71" s="184">
        <f>'Crisis Indicator Data'!AF68</f>
        <v>0</v>
      </c>
      <c r="AK71" s="184">
        <f>'Crisis Indicator Data'!AG68</f>
        <v>1</v>
      </c>
      <c r="AL71" s="184">
        <f t="shared" si="36"/>
        <v>1</v>
      </c>
      <c r="AM71" s="163">
        <f t="shared" si="37"/>
        <v>0</v>
      </c>
      <c r="AN71" s="163">
        <f t="shared" si="38"/>
        <v>1</v>
      </c>
    </row>
    <row r="72" spans="1:40" ht="13.5" customHeight="1">
      <c r="A72" s="172" t="str">
        <f>'Crisis Indicator Data'!A69</f>
        <v>Drought in Madagascar</v>
      </c>
      <c r="B72" s="173" t="str">
        <f>'Crisis Indicator Data'!B69</f>
        <v>Drought/drier conditions</v>
      </c>
      <c r="C72" s="173" t="str">
        <f>'Crisis Indicator Data'!C69</f>
        <v>MDG002</v>
      </c>
      <c r="D72" s="173" t="str">
        <f>'Crisis Indicator Data'!D69</f>
        <v>Madagascar</v>
      </c>
      <c r="E72" s="174" t="str">
        <f>'Crisis Indicator Data'!E69</f>
        <v>MDG</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2.9</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2.7</v>
      </c>
      <c r="H72" s="163">
        <f t="shared" si="26"/>
        <v>2.8</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3.1</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163">
        <f t="shared" si="27"/>
        <v>1.55</v>
      </c>
      <c r="L72" s="163" t="str">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x</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2.2000000000000002</v>
      </c>
      <c r="N72" s="163">
        <f t="shared" si="28"/>
        <v>2.2000000000000002</v>
      </c>
      <c r="O72" s="163">
        <f t="shared" si="29"/>
        <v>2.1833333333333331</v>
      </c>
      <c r="P72" s="163">
        <f>IF(LEN(E72)&gt;3,VLOOKUP(C72,'Regional Crises'!$B$1:$R$69,12,FALSE),VLOOKUP(E72,'Country Indicator Data'!$B$4:$I$300,8,FALSE))</f>
        <v>0</v>
      </c>
      <c r="Q72" s="163" t="str">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x</v>
      </c>
      <c r="R72" s="163">
        <f t="shared" si="30"/>
        <v>0</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3.8</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3.4</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2.8</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2.1</v>
      </c>
      <c r="W72" s="163">
        <f t="shared" si="31"/>
        <v>3</v>
      </c>
      <c r="X72" s="163">
        <f t="shared" si="32"/>
        <v>1.7</v>
      </c>
      <c r="Y72" s="184">
        <f>IF('Core Indicators'!FC69="x","x",IF('Core Indicators'!FC69&gt;=5,5,IF('Core Indicators'!FC69&gt;=4,4,IF('Core Indicators'!FC69&gt;=3,3,IF('Core Indicators'!FC69&gt;=2,2,IF('Core Indicators'!FC69&gt;=1,1,0))))))</f>
        <v>1</v>
      </c>
      <c r="Z72" s="163">
        <f t="shared" si="33"/>
        <v>1</v>
      </c>
      <c r="AA72" s="184">
        <f>'Crisis Indicator Data'!Y69</f>
        <v>1</v>
      </c>
      <c r="AB72" s="184">
        <f>'Crisis Indicator Data'!Z69</f>
        <v>0</v>
      </c>
      <c r="AC72" s="184">
        <f>'Crisis Indicator Data'!AA69</f>
        <v>0</v>
      </c>
      <c r="AD72" s="184">
        <f>'Crisis Indicator Data'!AB69</f>
        <v>0</v>
      </c>
      <c r="AE72" s="184">
        <f t="shared" si="34"/>
        <v>1</v>
      </c>
      <c r="AF72" s="184">
        <f>'Crisis Indicator Data'!AC69</f>
        <v>0</v>
      </c>
      <c r="AG72" s="184">
        <f>'Crisis Indicator Data'!AD69</f>
        <v>0</v>
      </c>
      <c r="AH72" s="184">
        <f t="shared" si="35"/>
        <v>0</v>
      </c>
      <c r="AI72" s="184">
        <f>'Crisis Indicator Data'!AE69</f>
        <v>0</v>
      </c>
      <c r="AJ72" s="184">
        <f>'Crisis Indicator Data'!AF69</f>
        <v>0</v>
      </c>
      <c r="AK72" s="184">
        <f>'Crisis Indicator Data'!AG69</f>
        <v>2</v>
      </c>
      <c r="AL72" s="184">
        <f t="shared" si="36"/>
        <v>2</v>
      </c>
      <c r="AM72" s="163">
        <f t="shared" si="37"/>
        <v>1</v>
      </c>
      <c r="AN72" s="163">
        <f t="shared" si="38"/>
        <v>1</v>
      </c>
    </row>
    <row r="73" spans="1:40" ht="13.5" customHeight="1">
      <c r="A73" s="172" t="str">
        <f>'Crisis Indicator Data'!A70</f>
        <v>Mixed Migration in Mexico</v>
      </c>
      <c r="B73" s="173" t="str">
        <f>'Crisis Indicator Data'!B70</f>
        <v>International Displacement</v>
      </c>
      <c r="C73" s="173" t="str">
        <f>'Crisis Indicator Data'!C70</f>
        <v>MEX003</v>
      </c>
      <c r="D73" s="173" t="str">
        <f>'Crisis Indicator Data'!D70</f>
        <v>Mexico</v>
      </c>
      <c r="E73" s="174" t="str">
        <f>'Crisis Indicator Data'!E70</f>
        <v>MEX</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1.4</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2.2000000000000002</v>
      </c>
      <c r="H73" s="163">
        <f t="shared" si="26"/>
        <v>1.8</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1.7</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1.1000000000000001</v>
      </c>
      <c r="K73" s="163">
        <f t="shared" si="27"/>
        <v>1.4</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2.2000000000000002</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2.2999999999999998</v>
      </c>
      <c r="N73" s="163">
        <f t="shared" si="28"/>
        <v>2.25</v>
      </c>
      <c r="O73" s="163">
        <f t="shared" si="29"/>
        <v>1.8166666666666667</v>
      </c>
      <c r="P73" s="163">
        <f>IF(LEN(E73)&gt;3,VLOOKUP(C73,'Regional Crises'!$B$1:$R$69,12,FALSE),VLOOKUP(E73,'Country Indicator Data'!$B$4:$I$300,8,FALSE))</f>
        <v>4</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1.7</v>
      </c>
      <c r="R73" s="163">
        <f t="shared" si="30"/>
        <v>2.85</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3.5</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3.4</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2.1</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2</v>
      </c>
      <c r="W73" s="163">
        <f t="shared" si="31"/>
        <v>2.8</v>
      </c>
      <c r="X73" s="163">
        <f t="shared" si="32"/>
        <v>2.5</v>
      </c>
      <c r="Y73" s="184">
        <f>IF('Core Indicators'!FC70="x","x",IF('Core Indicators'!FC70&gt;=5,5,IF('Core Indicators'!FC70&gt;=4,4,IF('Core Indicators'!FC70&gt;=3,3,IF('Core Indicators'!FC70&gt;=2,2,IF('Core Indicators'!FC70&gt;=1,1,0))))))</f>
        <v>3</v>
      </c>
      <c r="Z73" s="163">
        <f t="shared" si="33"/>
        <v>3</v>
      </c>
      <c r="AA73" s="184">
        <f>'Crisis Indicator Data'!Y70</f>
        <v>0</v>
      </c>
      <c r="AB73" s="184">
        <f>'Crisis Indicator Data'!Z70</f>
        <v>2</v>
      </c>
      <c r="AC73" s="184">
        <f>'Crisis Indicator Data'!AA70</f>
        <v>0</v>
      </c>
      <c r="AD73" s="184">
        <f>'Crisis Indicator Data'!AB70</f>
        <v>0</v>
      </c>
      <c r="AE73" s="184">
        <f t="shared" si="34"/>
        <v>2</v>
      </c>
      <c r="AF73" s="184">
        <f>'Crisis Indicator Data'!AC70</f>
        <v>0</v>
      </c>
      <c r="AG73" s="184">
        <f>'Crisis Indicator Data'!AD70</f>
        <v>0</v>
      </c>
      <c r="AH73" s="184">
        <f t="shared" si="35"/>
        <v>0</v>
      </c>
      <c r="AI73" s="184">
        <f>'Crisis Indicator Data'!AE70</f>
        <v>2</v>
      </c>
      <c r="AJ73" s="184">
        <f>'Crisis Indicator Data'!AF70</f>
        <v>1</v>
      </c>
      <c r="AK73" s="184">
        <f>'Crisis Indicator Data'!AG70</f>
        <v>3</v>
      </c>
      <c r="AL73" s="184">
        <f t="shared" si="36"/>
        <v>4</v>
      </c>
      <c r="AM73" s="163">
        <f t="shared" si="37"/>
        <v>2</v>
      </c>
      <c r="AN73" s="163">
        <f t="shared" si="38"/>
        <v>2.5</v>
      </c>
    </row>
    <row r="74" spans="1:40" ht="13.5" customHeight="1">
      <c r="A74" s="172" t="str">
        <f>'Crisis Indicator Data'!A71</f>
        <v>Complex crisis in Mali</v>
      </c>
      <c r="B74" s="173" t="str">
        <f>'Crisis Indicator Data'!B71</f>
        <v>Conflict/ Violence,International Displacement</v>
      </c>
      <c r="C74" s="173" t="str">
        <f>'Crisis Indicator Data'!C71</f>
        <v>MLI001</v>
      </c>
      <c r="D74" s="173" t="str">
        <f>'Crisis Indicator Data'!D71</f>
        <v>Mali</v>
      </c>
      <c r="E74" s="174" t="str">
        <f>'Crisis Indicator Data'!E71</f>
        <v>MLI</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0.7</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3.3</v>
      </c>
      <c r="H74" s="163">
        <f t="shared" si="26"/>
        <v>2</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0.9</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0</v>
      </c>
      <c r="K74" s="163">
        <f t="shared" si="27"/>
        <v>0.45</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4.5</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v>
      </c>
      <c r="N74" s="163">
        <f t="shared" si="28"/>
        <v>2.75</v>
      </c>
      <c r="O74" s="163">
        <f t="shared" si="29"/>
        <v>1.7333333333333334</v>
      </c>
      <c r="P74" s="163">
        <f>IF(LEN(E74)&gt;3,VLOOKUP(C74,'Regional Crises'!$B$1:$R$69,12,FALSE),VLOOKUP(E74,'Country Indicator Data'!$B$4:$I$300,8,FALSE))</f>
        <v>5</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4.7</v>
      </c>
      <c r="R74" s="163">
        <f t="shared" si="30"/>
        <v>4.8499999999999996</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3.6</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3.5</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3.1</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3.7</v>
      </c>
      <c r="W74" s="163">
        <f t="shared" si="31"/>
        <v>3.5</v>
      </c>
      <c r="X74" s="163">
        <f t="shared" si="32"/>
        <v>3.4</v>
      </c>
      <c r="Y74" s="184">
        <f>IF('Core Indicators'!FC71="x","x",IF('Core Indicators'!FC71&gt;=5,5,IF('Core Indicators'!FC71&gt;=4,4,IF('Core Indicators'!FC71&gt;=3,3,IF('Core Indicators'!FC71&gt;=2,2,IF('Core Indicators'!FC71&gt;=1,1,0))))))</f>
        <v>5</v>
      </c>
      <c r="Z74" s="163">
        <f t="shared" si="33"/>
        <v>5</v>
      </c>
      <c r="AA74" s="184">
        <f>'Crisis Indicator Data'!Y71</f>
        <v>2</v>
      </c>
      <c r="AB74" s="184">
        <f>'Crisis Indicator Data'!Z71</f>
        <v>3</v>
      </c>
      <c r="AC74" s="184">
        <f>'Crisis Indicator Data'!AA71</f>
        <v>2</v>
      </c>
      <c r="AD74" s="184">
        <f>'Crisis Indicator Data'!AB71</f>
        <v>1</v>
      </c>
      <c r="AE74" s="184">
        <f t="shared" si="34"/>
        <v>4</v>
      </c>
      <c r="AF74" s="184">
        <f>'Crisis Indicator Data'!AC71</f>
        <v>0</v>
      </c>
      <c r="AG74" s="184">
        <f>'Crisis Indicator Data'!AD71</f>
        <v>2</v>
      </c>
      <c r="AH74" s="184">
        <f t="shared" si="35"/>
        <v>2</v>
      </c>
      <c r="AI74" s="184">
        <f>'Crisis Indicator Data'!AE71</f>
        <v>3</v>
      </c>
      <c r="AJ74" s="184">
        <f>'Crisis Indicator Data'!AF71</f>
        <v>1</v>
      </c>
      <c r="AK74" s="184">
        <f>'Crisis Indicator Data'!AG71</f>
        <v>3</v>
      </c>
      <c r="AL74" s="184">
        <f t="shared" si="36"/>
        <v>5</v>
      </c>
      <c r="AM74" s="163">
        <f t="shared" si="37"/>
        <v>4</v>
      </c>
      <c r="AN74" s="163">
        <f t="shared" si="38"/>
        <v>4.5</v>
      </c>
    </row>
    <row r="75" spans="1:40" ht="13.5" customHeight="1">
      <c r="A75" s="172" t="str">
        <f>'Crisis Indicator Data'!A72</f>
        <v>Multiple crises in Myanmar</v>
      </c>
      <c r="B75" s="173" t="str">
        <f>'Crisis Indicator Data'!B72</f>
        <v>Conflict/ Violence,Earthquake</v>
      </c>
      <c r="C75" s="173" t="str">
        <f>'Crisis Indicator Data'!C72</f>
        <v>MMR001</v>
      </c>
      <c r="D75" s="173" t="str">
        <f>'Crisis Indicator Data'!D72</f>
        <v>Myanmar</v>
      </c>
      <c r="E75" s="174" t="str">
        <f>'Crisis Indicator Data'!E72</f>
        <v>MMR</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5</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4.0999999999999996</v>
      </c>
      <c r="H75" s="163">
        <f t="shared" si="26"/>
        <v>4.55</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2.6</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3</v>
      </c>
      <c r="K75" s="163">
        <f t="shared" si="27"/>
        <v>2.8</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3.1</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0.7</v>
      </c>
      <c r="N75" s="163">
        <f t="shared" si="28"/>
        <v>1.9</v>
      </c>
      <c r="O75" s="163">
        <f t="shared" si="29"/>
        <v>3.0833333333333335</v>
      </c>
      <c r="P75" s="163">
        <f>IF(LEN(E75)&gt;3,VLOOKUP(C75,'Regional Crises'!$B$1:$R$69,12,FALSE),VLOOKUP(E75,'Country Indicator Data'!$B$4:$I$300,8,FALSE))</f>
        <v>5</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5</v>
      </c>
      <c r="R75" s="163">
        <f t="shared" si="30"/>
        <v>5</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4</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4</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4.0999999999999996</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4.5999999999999996</v>
      </c>
      <c r="W75" s="163">
        <f t="shared" si="31"/>
        <v>4.2</v>
      </c>
      <c r="X75" s="163">
        <f t="shared" si="32"/>
        <v>4.0999999999999996</v>
      </c>
      <c r="Y75" s="184">
        <f>IF('Core Indicators'!FC72="x","x",IF('Core Indicators'!FC72&gt;=5,5,IF('Core Indicators'!FC72&gt;=4,4,IF('Core Indicators'!FC72&gt;=3,3,IF('Core Indicators'!FC72&gt;=2,2,IF('Core Indicators'!FC72&gt;=1,1,0))))))</f>
        <v>5</v>
      </c>
      <c r="Z75" s="163">
        <f t="shared" si="33"/>
        <v>5</v>
      </c>
      <c r="AA75" s="184">
        <f>'Crisis Indicator Data'!Y72</f>
        <v>1</v>
      </c>
      <c r="AB75" s="184">
        <f>'Crisis Indicator Data'!Z72</f>
        <v>3</v>
      </c>
      <c r="AC75" s="184">
        <f>'Crisis Indicator Data'!AA72</f>
        <v>3</v>
      </c>
      <c r="AD75" s="184">
        <f>'Crisis Indicator Data'!AB72</f>
        <v>3</v>
      </c>
      <c r="AE75" s="184">
        <f t="shared" si="34"/>
        <v>5</v>
      </c>
      <c r="AF75" s="184">
        <f>'Crisis Indicator Data'!AC72</f>
        <v>3</v>
      </c>
      <c r="AG75" s="184">
        <f>'Crisis Indicator Data'!AD72</f>
        <v>3</v>
      </c>
      <c r="AH75" s="184">
        <f t="shared" si="35"/>
        <v>5</v>
      </c>
      <c r="AI75" s="184">
        <f>'Crisis Indicator Data'!AE72</f>
        <v>3</v>
      </c>
      <c r="AJ75" s="184">
        <f>'Crisis Indicator Data'!AF72</f>
        <v>2</v>
      </c>
      <c r="AK75" s="184">
        <f>'Crisis Indicator Data'!AG72</f>
        <v>3</v>
      </c>
      <c r="AL75" s="184">
        <f t="shared" si="36"/>
        <v>5</v>
      </c>
      <c r="AM75" s="163">
        <f t="shared" si="37"/>
        <v>5</v>
      </c>
      <c r="AN75" s="163">
        <f t="shared" si="38"/>
        <v>5</v>
      </c>
    </row>
    <row r="76" spans="1:40" ht="13.5" customHeight="1">
      <c r="A76" s="172" t="str">
        <f>'Crisis Indicator Data'!A73</f>
        <v>Rakhine Conflict</v>
      </c>
      <c r="B76" s="173" t="str">
        <f>'Crisis Indicator Data'!B73</f>
        <v>Conflict/ Violence</v>
      </c>
      <c r="C76" s="173" t="str">
        <f>'Crisis Indicator Data'!C73</f>
        <v>MMR002</v>
      </c>
      <c r="D76" s="173" t="str">
        <f>'Crisis Indicator Data'!D73</f>
        <v>Myanmar</v>
      </c>
      <c r="E76" s="174" t="str">
        <f>'Crisis Indicator Data'!E73</f>
        <v>MMR</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5</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4.0999999999999996</v>
      </c>
      <c r="H76" s="163">
        <f t="shared" si="26"/>
        <v>4.55</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2.6</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3</v>
      </c>
      <c r="K76" s="163">
        <f t="shared" si="27"/>
        <v>2.8</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3.1</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0.7</v>
      </c>
      <c r="N76" s="163">
        <f t="shared" si="28"/>
        <v>1.9</v>
      </c>
      <c r="O76" s="163">
        <f t="shared" si="29"/>
        <v>3.0833333333333335</v>
      </c>
      <c r="P76" s="163">
        <f>IF(LEN(E76)&gt;3,VLOOKUP(C76,'Regional Crises'!$B$1:$R$69,12,FALSE),VLOOKUP(E76,'Country Indicator Data'!$B$4:$I$300,8,FALSE))</f>
        <v>5</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5</v>
      </c>
      <c r="R76" s="163">
        <f t="shared" si="30"/>
        <v>5</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4</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4</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4.0999999999999996</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4.5999999999999996</v>
      </c>
      <c r="W76" s="163">
        <f t="shared" si="31"/>
        <v>4.2</v>
      </c>
      <c r="X76" s="163">
        <f t="shared" si="32"/>
        <v>4.0999999999999996</v>
      </c>
      <c r="Y76" s="184">
        <f>IF('Core Indicators'!FC73="x","x",IF('Core Indicators'!FC73&gt;=5,5,IF('Core Indicators'!FC73&gt;=4,4,IF('Core Indicators'!FC73&gt;=3,3,IF('Core Indicators'!FC73&gt;=2,2,IF('Core Indicators'!FC73&gt;=1,1,0))))))</f>
        <v>5</v>
      </c>
      <c r="Z76" s="163">
        <f t="shared" si="33"/>
        <v>5</v>
      </c>
      <c r="AA76" s="184">
        <f>'Crisis Indicator Data'!Y73</f>
        <v>1</v>
      </c>
      <c r="AB76" s="184">
        <f>'Crisis Indicator Data'!Z73</f>
        <v>3</v>
      </c>
      <c r="AC76" s="184">
        <f>'Crisis Indicator Data'!AA73</f>
        <v>3</v>
      </c>
      <c r="AD76" s="184">
        <f>'Crisis Indicator Data'!AB73</f>
        <v>0</v>
      </c>
      <c r="AE76" s="184">
        <f t="shared" si="34"/>
        <v>3</v>
      </c>
      <c r="AF76" s="184">
        <f>'Crisis Indicator Data'!AC73</f>
        <v>3</v>
      </c>
      <c r="AG76" s="184">
        <f>'Crisis Indicator Data'!AD73</f>
        <v>3</v>
      </c>
      <c r="AH76" s="184">
        <f t="shared" si="35"/>
        <v>5</v>
      </c>
      <c r="AI76" s="184">
        <f>'Crisis Indicator Data'!AE73</f>
        <v>3</v>
      </c>
      <c r="AJ76" s="184">
        <f>'Crisis Indicator Data'!AF73</f>
        <v>2</v>
      </c>
      <c r="AK76" s="184">
        <f>'Crisis Indicator Data'!AG73</f>
        <v>3</v>
      </c>
      <c r="AL76" s="184">
        <f t="shared" si="36"/>
        <v>5</v>
      </c>
      <c r="AM76" s="163">
        <f t="shared" si="37"/>
        <v>4</v>
      </c>
      <c r="AN76" s="163">
        <f t="shared" si="38"/>
        <v>4.5</v>
      </c>
    </row>
    <row r="77" spans="1:40" ht="13.5" customHeight="1">
      <c r="A77" s="172" t="str">
        <f>'Crisis Indicator Data'!A74</f>
        <v>Kachin and Shan Conflict</v>
      </c>
      <c r="B77" s="173" t="str">
        <f>'Crisis Indicator Data'!B74</f>
        <v>Conflict/ Violence</v>
      </c>
      <c r="C77" s="173" t="str">
        <f>'Crisis Indicator Data'!C74</f>
        <v>MMR003</v>
      </c>
      <c r="D77" s="173" t="str">
        <f>'Crisis Indicator Data'!D74</f>
        <v>Myanmar</v>
      </c>
      <c r="E77" s="174" t="str">
        <f>'Crisis Indicator Data'!E74</f>
        <v>MMR</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5</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4.0999999999999996</v>
      </c>
      <c r="H77" s="163">
        <f t="shared" si="26"/>
        <v>4.55</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2.6</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3</v>
      </c>
      <c r="K77" s="163">
        <f t="shared" si="27"/>
        <v>2.8</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3.1</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0.7</v>
      </c>
      <c r="N77" s="163">
        <f t="shared" si="28"/>
        <v>1.9</v>
      </c>
      <c r="O77" s="163">
        <f t="shared" si="29"/>
        <v>3.0833333333333335</v>
      </c>
      <c r="P77" s="163">
        <f>IF(LEN(E77)&gt;3,VLOOKUP(C77,'Regional Crises'!$B$1:$R$69,12,FALSE),VLOOKUP(E77,'Country Indicator Data'!$B$4:$I$300,8,FALSE))</f>
        <v>5</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5</v>
      </c>
      <c r="R77" s="163">
        <f t="shared" si="30"/>
        <v>5</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4</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4</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4.0999999999999996</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4.5999999999999996</v>
      </c>
      <c r="W77" s="163">
        <f t="shared" si="31"/>
        <v>4.2</v>
      </c>
      <c r="X77" s="163">
        <f t="shared" si="32"/>
        <v>4.0999999999999996</v>
      </c>
      <c r="Y77" s="184">
        <f>IF('Core Indicators'!FC74="x","x",IF('Core Indicators'!FC74&gt;=5,5,IF('Core Indicators'!FC74&gt;=4,4,IF('Core Indicators'!FC74&gt;=3,3,IF('Core Indicators'!FC74&gt;=2,2,IF('Core Indicators'!FC74&gt;=1,1,0))))))</f>
        <v>5</v>
      </c>
      <c r="Z77" s="163">
        <f t="shared" si="33"/>
        <v>5</v>
      </c>
      <c r="AA77" s="184">
        <f>'Crisis Indicator Data'!Y74</f>
        <v>1</v>
      </c>
      <c r="AB77" s="184">
        <f>'Crisis Indicator Data'!Z74</f>
        <v>3</v>
      </c>
      <c r="AC77" s="184">
        <f>'Crisis Indicator Data'!AA74</f>
        <v>3</v>
      </c>
      <c r="AD77" s="184">
        <f>'Crisis Indicator Data'!AB74</f>
        <v>0</v>
      </c>
      <c r="AE77" s="184">
        <f t="shared" si="34"/>
        <v>3</v>
      </c>
      <c r="AF77" s="184">
        <f>'Crisis Indicator Data'!AC74</f>
        <v>2</v>
      </c>
      <c r="AG77" s="184">
        <f>'Crisis Indicator Data'!AD74</f>
        <v>3</v>
      </c>
      <c r="AH77" s="184">
        <f t="shared" si="35"/>
        <v>5</v>
      </c>
      <c r="AI77" s="184">
        <f>'Crisis Indicator Data'!AE74</f>
        <v>3</v>
      </c>
      <c r="AJ77" s="184">
        <f>'Crisis Indicator Data'!AF74</f>
        <v>2</v>
      </c>
      <c r="AK77" s="184">
        <f>'Crisis Indicator Data'!AG74</f>
        <v>3</v>
      </c>
      <c r="AL77" s="184">
        <f t="shared" si="36"/>
        <v>5</v>
      </c>
      <c r="AM77" s="163">
        <f t="shared" si="37"/>
        <v>4</v>
      </c>
      <c r="AN77" s="163">
        <f t="shared" si="38"/>
        <v>4.5</v>
      </c>
    </row>
    <row r="78" spans="1:40" ht="13.5" customHeight="1">
      <c r="A78" s="172" t="str">
        <f>'Crisis Indicator Data'!A75</f>
        <v>Post-coup conflict in Myanmar</v>
      </c>
      <c r="B78" s="173" t="str">
        <f>'Crisis Indicator Data'!B75</f>
        <v>Conflict/ Violence</v>
      </c>
      <c r="C78" s="173" t="str">
        <f>'Crisis Indicator Data'!C75</f>
        <v>MMR004</v>
      </c>
      <c r="D78" s="173" t="str">
        <f>'Crisis Indicator Data'!D75</f>
        <v>Myanmar</v>
      </c>
      <c r="E78" s="174" t="str">
        <f>'Crisis Indicator Data'!E75</f>
        <v>MMR</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5</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4.0999999999999996</v>
      </c>
      <c r="H78" s="163">
        <f t="shared" si="26"/>
        <v>4.55</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2.6</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v>
      </c>
      <c r="K78" s="163">
        <f t="shared" si="27"/>
        <v>2.8</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3.1</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0.7</v>
      </c>
      <c r="N78" s="163">
        <f t="shared" si="28"/>
        <v>1.9</v>
      </c>
      <c r="O78" s="163">
        <f t="shared" si="29"/>
        <v>3.0833333333333335</v>
      </c>
      <c r="P78" s="163">
        <f>IF(LEN(E78)&gt;3,VLOOKUP(C78,'Regional Crises'!$B$1:$R$69,12,FALSE),VLOOKUP(E78,'Country Indicator Data'!$B$4:$I$300,8,FALSE))</f>
        <v>5</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163">
        <f t="shared" si="30"/>
        <v>5</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4</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4</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4.0999999999999996</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4.5999999999999996</v>
      </c>
      <c r="W78" s="163">
        <f t="shared" si="31"/>
        <v>4.2</v>
      </c>
      <c r="X78" s="163">
        <f t="shared" si="32"/>
        <v>4.0999999999999996</v>
      </c>
      <c r="Y78" s="184">
        <f>IF('Core Indicators'!FC75="x","x",IF('Core Indicators'!FC75&gt;=5,5,IF('Core Indicators'!FC75&gt;=4,4,IF('Core Indicators'!FC75&gt;=3,3,IF('Core Indicators'!FC75&gt;=2,2,IF('Core Indicators'!FC75&gt;=1,1,0))))))</f>
        <v>5</v>
      </c>
      <c r="Z78" s="163">
        <f t="shared" si="33"/>
        <v>5</v>
      </c>
      <c r="AA78" s="184">
        <f>'Crisis Indicator Data'!Y75</f>
        <v>1</v>
      </c>
      <c r="AB78" s="184">
        <f>'Crisis Indicator Data'!Z75</f>
        <v>3</v>
      </c>
      <c r="AC78" s="184">
        <f>'Crisis Indicator Data'!AA75</f>
        <v>3</v>
      </c>
      <c r="AD78" s="184">
        <f>'Crisis Indicator Data'!AB75</f>
        <v>3</v>
      </c>
      <c r="AE78" s="184">
        <f t="shared" si="34"/>
        <v>5</v>
      </c>
      <c r="AF78" s="184">
        <f>'Crisis Indicator Data'!AC75</f>
        <v>2</v>
      </c>
      <c r="AG78" s="184">
        <f>'Crisis Indicator Data'!AD75</f>
        <v>3</v>
      </c>
      <c r="AH78" s="184">
        <f t="shared" si="35"/>
        <v>5</v>
      </c>
      <c r="AI78" s="184">
        <f>'Crisis Indicator Data'!AE75</f>
        <v>3</v>
      </c>
      <c r="AJ78" s="184">
        <f>'Crisis Indicator Data'!AF75</f>
        <v>2</v>
      </c>
      <c r="AK78" s="184">
        <f>'Crisis Indicator Data'!AG75</f>
        <v>3</v>
      </c>
      <c r="AL78" s="184">
        <f t="shared" si="36"/>
        <v>5</v>
      </c>
      <c r="AM78" s="163">
        <f t="shared" si="37"/>
        <v>5</v>
      </c>
      <c r="AN78" s="163">
        <f t="shared" si="38"/>
        <v>5</v>
      </c>
    </row>
    <row r="79" spans="1:40" ht="13.5" customHeight="1">
      <c r="A79" s="172" t="str">
        <f>'Crisis Indicator Data'!A76</f>
        <v>2025 Earthquake in Myanmar</v>
      </c>
      <c r="B79" s="173" t="str">
        <f>'Crisis Indicator Data'!B76</f>
        <v>Earthquake</v>
      </c>
      <c r="C79" s="173" t="str">
        <f>'Crisis Indicator Data'!C76</f>
        <v>MMR007</v>
      </c>
      <c r="D79" s="173" t="str">
        <f>'Crisis Indicator Data'!D76</f>
        <v>Myanmar</v>
      </c>
      <c r="E79" s="174" t="str">
        <f>'Crisis Indicator Data'!E76</f>
        <v>MMR</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5</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4.0999999999999996</v>
      </c>
      <c r="H79" s="163">
        <f t="shared" si="26"/>
        <v>4.55</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2.6</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3</v>
      </c>
      <c r="K79" s="163">
        <f t="shared" si="27"/>
        <v>2.8</v>
      </c>
      <c r="L79" s="163">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3.1</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0.7</v>
      </c>
      <c r="N79" s="163">
        <f t="shared" si="28"/>
        <v>1.9</v>
      </c>
      <c r="O79" s="163">
        <f t="shared" si="29"/>
        <v>3.0833333333333335</v>
      </c>
      <c r="P79" s="163">
        <f>IF(LEN(E79)&gt;3,VLOOKUP(C79,'Regional Crises'!$B$1:$R$69,12,FALSE),VLOOKUP(E79,'Country Indicator Data'!$B$4:$I$300,8,FALSE))</f>
        <v>5</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163">
        <f t="shared" si="30"/>
        <v>5</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4</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4</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4.0999999999999996</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4.5999999999999996</v>
      </c>
      <c r="W79" s="163">
        <f t="shared" si="31"/>
        <v>4.2</v>
      </c>
      <c r="X79" s="163">
        <f t="shared" si="32"/>
        <v>4.0999999999999996</v>
      </c>
      <c r="Y79" s="184">
        <f>IF('Core Indicators'!FC76="x","x",IF('Core Indicators'!FC76&gt;=5,5,IF('Core Indicators'!FC76&gt;=4,4,IF('Core Indicators'!FC76&gt;=3,3,IF('Core Indicators'!FC76&gt;=2,2,IF('Core Indicators'!FC76&gt;=1,1,0))))))</f>
        <v>4</v>
      </c>
      <c r="Z79" s="163">
        <f t="shared" si="33"/>
        <v>4</v>
      </c>
      <c r="AA79" s="184">
        <f>'Crisis Indicator Data'!Y76</f>
        <v>1</v>
      </c>
      <c r="AB79" s="184">
        <f>'Crisis Indicator Data'!Z76</f>
        <v>3</v>
      </c>
      <c r="AC79" s="184">
        <f>'Crisis Indicator Data'!AA76</f>
        <v>3</v>
      </c>
      <c r="AD79" s="184">
        <f>'Crisis Indicator Data'!AB76</f>
        <v>0</v>
      </c>
      <c r="AE79" s="184">
        <f t="shared" si="34"/>
        <v>3</v>
      </c>
      <c r="AF79" s="184">
        <f>'Crisis Indicator Data'!AC76</f>
        <v>2</v>
      </c>
      <c r="AG79" s="184">
        <f>'Crisis Indicator Data'!AD76</f>
        <v>2</v>
      </c>
      <c r="AH79" s="184">
        <f t="shared" si="35"/>
        <v>4</v>
      </c>
      <c r="AI79" s="184">
        <f>'Crisis Indicator Data'!AE76</f>
        <v>2</v>
      </c>
      <c r="AJ79" s="184">
        <f>'Crisis Indicator Data'!AF76</f>
        <v>2</v>
      </c>
      <c r="AK79" s="184">
        <f>'Crisis Indicator Data'!AG76</f>
        <v>3</v>
      </c>
      <c r="AL79" s="184">
        <f t="shared" si="36"/>
        <v>5</v>
      </c>
      <c r="AM79" s="163">
        <f t="shared" si="37"/>
        <v>4</v>
      </c>
      <c r="AN79" s="163">
        <f t="shared" si="38"/>
        <v>4</v>
      </c>
    </row>
    <row r="80" spans="1:40" ht="13.5" customHeight="1">
      <c r="A80" s="172" t="str">
        <f>'Crisis Indicator Data'!A77</f>
        <v>Multiple Crises in Mozambique</v>
      </c>
      <c r="B80" s="173" t="str">
        <f>'Crisis Indicator Data'!B77</f>
        <v>Conflict/ Violence,Cyclone,Drought/drier conditions</v>
      </c>
      <c r="C80" s="173" t="str">
        <f>'Crisis Indicator Data'!C77</f>
        <v>MOZ001</v>
      </c>
      <c r="D80" s="173" t="str">
        <f>'Crisis Indicator Data'!D77</f>
        <v>Mozambique</v>
      </c>
      <c r="E80" s="174" t="str">
        <f>'Crisis Indicator Data'!E77</f>
        <v>MOZ</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2.5</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2.9</v>
      </c>
      <c r="H80" s="163">
        <f t="shared" si="26"/>
        <v>2.7</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4.5</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1.7</v>
      </c>
      <c r="K80" s="163">
        <f t="shared" si="27"/>
        <v>3.1</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3.8</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3.6</v>
      </c>
      <c r="N80" s="163">
        <f t="shared" si="28"/>
        <v>3.7</v>
      </c>
      <c r="O80" s="163">
        <f t="shared" si="29"/>
        <v>3.1666666666666665</v>
      </c>
      <c r="P80" s="163">
        <f>IF(LEN(E80)&gt;3,VLOOKUP(C80,'Regional Crises'!$B$1:$R$69,12,FALSE),VLOOKUP(E80,'Country Indicator Data'!$B$4:$I$300,8,FALSE))</f>
        <v>3</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3.3</v>
      </c>
      <c r="R80" s="163">
        <f t="shared" si="30"/>
        <v>3.15</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3.8</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3.5</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2.9</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2.8</v>
      </c>
      <c r="W80" s="163">
        <f t="shared" si="31"/>
        <v>3.3</v>
      </c>
      <c r="X80" s="163">
        <f t="shared" si="32"/>
        <v>3.2</v>
      </c>
      <c r="Y80" s="184">
        <f>IF('Core Indicators'!FC77="x","x",IF('Core Indicators'!FC77&gt;=5,5,IF('Core Indicators'!FC77&gt;=4,4,IF('Core Indicators'!FC77&gt;=3,3,IF('Core Indicators'!FC77&gt;=2,2,IF('Core Indicators'!FC77&gt;=1,1,0))))))</f>
        <v>4</v>
      </c>
      <c r="Z80" s="163">
        <f t="shared" si="33"/>
        <v>4</v>
      </c>
      <c r="AA80" s="184">
        <f>'Crisis Indicator Data'!Y77</f>
        <v>1</v>
      </c>
      <c r="AB80" s="184">
        <f>'Crisis Indicator Data'!Z77</f>
        <v>2</v>
      </c>
      <c r="AC80" s="184">
        <f>'Crisis Indicator Data'!AA77</f>
        <v>1</v>
      </c>
      <c r="AD80" s="184">
        <f>'Crisis Indicator Data'!AB77</f>
        <v>0</v>
      </c>
      <c r="AE80" s="184">
        <f t="shared" si="34"/>
        <v>2</v>
      </c>
      <c r="AF80" s="184">
        <f>'Crisis Indicator Data'!AC77</f>
        <v>0</v>
      </c>
      <c r="AG80" s="184">
        <f>'Crisis Indicator Data'!AD77</f>
        <v>2</v>
      </c>
      <c r="AH80" s="184">
        <f t="shared" si="35"/>
        <v>2</v>
      </c>
      <c r="AI80" s="184">
        <f>'Crisis Indicator Data'!AE77</f>
        <v>3</v>
      </c>
      <c r="AJ80" s="184">
        <f>'Crisis Indicator Data'!AF77</f>
        <v>1</v>
      </c>
      <c r="AK80" s="184">
        <f>'Crisis Indicator Data'!AG77</f>
        <v>3</v>
      </c>
      <c r="AL80" s="184">
        <f t="shared" si="36"/>
        <v>5</v>
      </c>
      <c r="AM80" s="163">
        <f t="shared" si="37"/>
        <v>3</v>
      </c>
      <c r="AN80" s="163">
        <f t="shared" si="38"/>
        <v>3.5</v>
      </c>
    </row>
    <row r="81" spans="1:40" ht="13.5" customHeight="1">
      <c r="A81" s="172" t="str">
        <f>'Crisis Indicator Data'!A78</f>
        <v>Cabo Delgado Islamist Insurgency</v>
      </c>
      <c r="B81" s="173" t="str">
        <f>'Crisis Indicator Data'!B78</f>
        <v>Conflict/ Violence</v>
      </c>
      <c r="C81" s="173" t="str">
        <f>'Crisis Indicator Data'!C78</f>
        <v>MOZ004</v>
      </c>
      <c r="D81" s="173" t="str">
        <f>'Crisis Indicator Data'!D78</f>
        <v>Mozambique</v>
      </c>
      <c r="E81" s="174" t="str">
        <f>'Crisis Indicator Data'!E78</f>
        <v>MOZ</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2.5</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2.9</v>
      </c>
      <c r="H81" s="163">
        <f t="shared" si="26"/>
        <v>2.7</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4.5</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1.7</v>
      </c>
      <c r="K81" s="163">
        <f t="shared" si="27"/>
        <v>3.1</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3.8</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3.6</v>
      </c>
      <c r="N81" s="163">
        <f t="shared" si="28"/>
        <v>3.7</v>
      </c>
      <c r="O81" s="163">
        <f t="shared" si="29"/>
        <v>3.1666666666666665</v>
      </c>
      <c r="P81" s="163">
        <f>IF(LEN(E81)&gt;3,VLOOKUP(C81,'Regional Crises'!$B$1:$R$69,12,FALSE),VLOOKUP(E81,'Country Indicator Data'!$B$4:$I$300,8,FALSE))</f>
        <v>3</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3.3</v>
      </c>
      <c r="R81" s="163">
        <f t="shared" si="30"/>
        <v>3.15</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3.8</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3.5</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2.9</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2.8</v>
      </c>
      <c r="W81" s="163">
        <f t="shared" si="31"/>
        <v>3.3</v>
      </c>
      <c r="X81" s="163">
        <f t="shared" si="32"/>
        <v>3.2</v>
      </c>
      <c r="Y81" s="184">
        <f>IF('Core Indicators'!FC78="x","x",IF('Core Indicators'!FC78&gt;=5,5,IF('Core Indicators'!FC78&gt;=4,4,IF('Core Indicators'!FC78&gt;=3,3,IF('Core Indicators'!FC78&gt;=2,2,IF('Core Indicators'!FC78&gt;=1,1,0))))))</f>
        <v>3</v>
      </c>
      <c r="Z81" s="163">
        <f t="shared" si="33"/>
        <v>3</v>
      </c>
      <c r="AA81" s="184">
        <f>'Crisis Indicator Data'!Y78</f>
        <v>1</v>
      </c>
      <c r="AB81" s="184">
        <f>'Crisis Indicator Data'!Z78</f>
        <v>2</v>
      </c>
      <c r="AC81" s="184">
        <f>'Crisis Indicator Data'!AA78</f>
        <v>1</v>
      </c>
      <c r="AD81" s="184">
        <f>'Crisis Indicator Data'!AB78</f>
        <v>0</v>
      </c>
      <c r="AE81" s="184">
        <f t="shared" si="34"/>
        <v>2</v>
      </c>
      <c r="AF81" s="184">
        <f>'Crisis Indicator Data'!AC78</f>
        <v>0</v>
      </c>
      <c r="AG81" s="184">
        <f>'Crisis Indicator Data'!AD78</f>
        <v>2</v>
      </c>
      <c r="AH81" s="184">
        <f t="shared" si="35"/>
        <v>2</v>
      </c>
      <c r="AI81" s="184">
        <f>'Crisis Indicator Data'!AE78</f>
        <v>3</v>
      </c>
      <c r="AJ81" s="184">
        <f>'Crisis Indicator Data'!AF78</f>
        <v>1</v>
      </c>
      <c r="AK81" s="184">
        <f>'Crisis Indicator Data'!AG78</f>
        <v>3</v>
      </c>
      <c r="AL81" s="184">
        <f t="shared" si="36"/>
        <v>5</v>
      </c>
      <c r="AM81" s="163">
        <f t="shared" si="37"/>
        <v>3</v>
      </c>
      <c r="AN81" s="163">
        <f t="shared" si="38"/>
        <v>3</v>
      </c>
    </row>
    <row r="82" spans="1:40" ht="13.5" customHeight="1">
      <c r="A82" s="172" t="str">
        <f>'Crisis Indicator Data'!A79</f>
        <v>Drought in Mozambique</v>
      </c>
      <c r="B82" s="173" t="str">
        <f>'Crisis Indicator Data'!B79</f>
        <v>Drought/drier conditions</v>
      </c>
      <c r="C82" s="173" t="str">
        <f>'Crisis Indicator Data'!C79</f>
        <v>MOZ012</v>
      </c>
      <c r="D82" s="173" t="str">
        <f>'Crisis Indicator Data'!D79</f>
        <v>Mozambique</v>
      </c>
      <c r="E82" s="174" t="str">
        <f>'Crisis Indicator Data'!E79</f>
        <v>MOZ</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2.5</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2.9</v>
      </c>
      <c r="H82" s="163">
        <f t="shared" si="26"/>
        <v>2.7</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4.5</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1.7</v>
      </c>
      <c r="K82" s="163">
        <f t="shared" si="27"/>
        <v>3.1</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3.8</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3.6</v>
      </c>
      <c r="N82" s="163">
        <f t="shared" si="28"/>
        <v>3.7</v>
      </c>
      <c r="O82" s="163">
        <f t="shared" si="29"/>
        <v>3.1666666666666665</v>
      </c>
      <c r="P82" s="163">
        <f>IF(LEN(E82)&gt;3,VLOOKUP(C82,'Regional Crises'!$B$1:$R$69,12,FALSE),VLOOKUP(E82,'Country Indicator Data'!$B$4:$I$300,8,FALSE))</f>
        <v>3</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3.3</v>
      </c>
      <c r="R82" s="163">
        <f t="shared" si="30"/>
        <v>3.15</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3.8</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3.5</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2.9</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2.8</v>
      </c>
      <c r="W82" s="163">
        <f t="shared" si="31"/>
        <v>3.3</v>
      </c>
      <c r="X82" s="163">
        <f t="shared" si="32"/>
        <v>3.2</v>
      </c>
      <c r="Y82" s="184">
        <f>IF('Core Indicators'!FC79="x","x",IF('Core Indicators'!FC79&gt;=5,5,IF('Core Indicators'!FC79&gt;=4,4,IF('Core Indicators'!FC79&gt;=3,3,IF('Core Indicators'!FC79&gt;=2,2,IF('Core Indicators'!FC79&gt;=1,1,0))))))</f>
        <v>4</v>
      </c>
      <c r="Z82" s="163">
        <f t="shared" si="33"/>
        <v>4</v>
      </c>
      <c r="AA82" s="184">
        <f>'Crisis Indicator Data'!Y79</f>
        <v>1</v>
      </c>
      <c r="AB82" s="184">
        <f>'Crisis Indicator Data'!Z79</f>
        <v>0</v>
      </c>
      <c r="AC82" s="184">
        <f>'Crisis Indicator Data'!AA79</f>
        <v>0</v>
      </c>
      <c r="AD82" s="184">
        <f>'Crisis Indicator Data'!AB79</f>
        <v>0</v>
      </c>
      <c r="AE82" s="184">
        <f t="shared" si="34"/>
        <v>1</v>
      </c>
      <c r="AF82" s="184">
        <f>'Crisis Indicator Data'!AC79</f>
        <v>0</v>
      </c>
      <c r="AG82" s="184">
        <f>'Crisis Indicator Data'!AD79</f>
        <v>0</v>
      </c>
      <c r="AH82" s="184">
        <f t="shared" si="35"/>
        <v>0</v>
      </c>
      <c r="AI82" s="184">
        <f>'Crisis Indicator Data'!AE79</f>
        <v>0</v>
      </c>
      <c r="AJ82" s="184">
        <f>'Crisis Indicator Data'!AF79</f>
        <v>1</v>
      </c>
      <c r="AK82" s="184">
        <f>'Crisis Indicator Data'!AG79</f>
        <v>2</v>
      </c>
      <c r="AL82" s="184">
        <f t="shared" si="36"/>
        <v>3</v>
      </c>
      <c r="AM82" s="163">
        <f t="shared" si="37"/>
        <v>1</v>
      </c>
      <c r="AN82" s="163">
        <f t="shared" si="38"/>
        <v>2.5</v>
      </c>
    </row>
    <row r="83" spans="1:40" ht="13.5" customHeight="1">
      <c r="A83" s="172" t="str">
        <f>'Crisis Indicator Data'!A80</f>
        <v xml:space="preserve">2025 Cyclone season </v>
      </c>
      <c r="B83" s="173" t="str">
        <f>'Crisis Indicator Data'!B80</f>
        <v>Cyclone</v>
      </c>
      <c r="C83" s="173" t="str">
        <f>'Crisis Indicator Data'!C80</f>
        <v>MOZ013</v>
      </c>
      <c r="D83" s="173" t="str">
        <f>'Crisis Indicator Data'!D80</f>
        <v>Mozambique</v>
      </c>
      <c r="E83" s="174" t="str">
        <f>'Crisis Indicator Data'!E80</f>
        <v>MOZ</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2.5</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2.9</v>
      </c>
      <c r="H83" s="163">
        <f t="shared" si="26"/>
        <v>2.7</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4.5</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1.7</v>
      </c>
      <c r="K83" s="163">
        <f t="shared" si="27"/>
        <v>3.1</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3.8</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3.6</v>
      </c>
      <c r="N83" s="163">
        <f t="shared" si="28"/>
        <v>3.7</v>
      </c>
      <c r="O83" s="163">
        <f t="shared" si="29"/>
        <v>3.1666666666666665</v>
      </c>
      <c r="P83" s="163">
        <f>IF(LEN(E83)&gt;3,VLOOKUP(C83,'Regional Crises'!$B$1:$R$69,12,FALSE),VLOOKUP(E83,'Country Indicator Data'!$B$4:$I$300,8,FALSE))</f>
        <v>3</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3.3</v>
      </c>
      <c r="R83" s="163">
        <f t="shared" si="30"/>
        <v>3.15</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3.8</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3.5</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2.9</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2.8</v>
      </c>
      <c r="W83" s="163">
        <f t="shared" si="31"/>
        <v>3.3</v>
      </c>
      <c r="X83" s="163">
        <f t="shared" si="32"/>
        <v>3.2</v>
      </c>
      <c r="Y83" s="184">
        <f>IF('Core Indicators'!FC80="x","x",IF('Core Indicators'!FC80&gt;=5,5,IF('Core Indicators'!FC80&gt;=4,4,IF('Core Indicators'!FC80&gt;=3,3,IF('Core Indicators'!FC80&gt;=2,2,IF('Core Indicators'!FC80&gt;=1,1,0))))))</f>
        <v>4</v>
      </c>
      <c r="Z83" s="163">
        <f t="shared" si="33"/>
        <v>4</v>
      </c>
      <c r="AA83" s="184">
        <f>'Crisis Indicator Data'!Y80</f>
        <v>1</v>
      </c>
      <c r="AB83" s="184">
        <f>'Crisis Indicator Data'!Z80</f>
        <v>2</v>
      </c>
      <c r="AC83" s="184">
        <f>'Crisis Indicator Data'!AA80</f>
        <v>1</v>
      </c>
      <c r="AD83" s="184">
        <f>'Crisis Indicator Data'!AB80</f>
        <v>0</v>
      </c>
      <c r="AE83" s="184">
        <f t="shared" si="34"/>
        <v>2</v>
      </c>
      <c r="AF83" s="184">
        <f>'Crisis Indicator Data'!AC80</f>
        <v>0</v>
      </c>
      <c r="AG83" s="184">
        <f>'Crisis Indicator Data'!AD80</f>
        <v>2</v>
      </c>
      <c r="AH83" s="184">
        <f t="shared" si="35"/>
        <v>2</v>
      </c>
      <c r="AI83" s="184">
        <f>'Crisis Indicator Data'!AE80</f>
        <v>3</v>
      </c>
      <c r="AJ83" s="184">
        <f>'Crisis Indicator Data'!AF80</f>
        <v>1</v>
      </c>
      <c r="AK83" s="184">
        <f>'Crisis Indicator Data'!AG80</f>
        <v>3</v>
      </c>
      <c r="AL83" s="184">
        <f t="shared" si="36"/>
        <v>5</v>
      </c>
      <c r="AM83" s="163">
        <f t="shared" si="37"/>
        <v>3</v>
      </c>
      <c r="AN83" s="163">
        <f t="shared" si="38"/>
        <v>3.5</v>
      </c>
    </row>
    <row r="84" spans="1:40" ht="13.5" customHeight="1">
      <c r="A84" s="172" t="str">
        <f>'Crisis Indicator Data'!A81</f>
        <v>Refugees from Mali in Mauritania</v>
      </c>
      <c r="B84" s="173" t="str">
        <f>'Crisis Indicator Data'!B81</f>
        <v>International Displacement</v>
      </c>
      <c r="C84" s="173" t="str">
        <f>'Crisis Indicator Data'!C81</f>
        <v>MRT002</v>
      </c>
      <c r="D84" s="173" t="str">
        <f>'Crisis Indicator Data'!D81</f>
        <v>Mauritania</v>
      </c>
      <c r="E84" s="174" t="str">
        <f>'Crisis Indicator Data'!E81</f>
        <v>MRT</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3.2</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2.8</v>
      </c>
      <c r="H84" s="163">
        <f t="shared" si="26"/>
        <v>3</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3.3</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0</v>
      </c>
      <c r="K84" s="163">
        <f t="shared" si="27"/>
        <v>1.65</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4.0999999999999996</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1</v>
      </c>
      <c r="N84" s="163">
        <f t="shared" si="28"/>
        <v>2.5499999999999998</v>
      </c>
      <c r="O84" s="163">
        <f t="shared" si="29"/>
        <v>2.4</v>
      </c>
      <c r="P84" s="163">
        <f>IF(LEN(E84)&gt;3,VLOOKUP(C84,'Regional Crises'!$B$1:$R$69,12,FALSE),VLOOKUP(E84,'Country Indicator Data'!$B$4:$I$300,8,FALSE))</f>
        <v>3</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0</v>
      </c>
      <c r="R84" s="163">
        <f t="shared" si="30"/>
        <v>1.5</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3.5</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3.2</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2.8</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3.1</v>
      </c>
      <c r="W84" s="163">
        <f t="shared" si="31"/>
        <v>3.2</v>
      </c>
      <c r="X84" s="163">
        <f t="shared" si="32"/>
        <v>2.4</v>
      </c>
      <c r="Y84" s="184">
        <f>IF('Core Indicators'!FC81="x","x",IF('Core Indicators'!FC81&gt;=5,5,IF('Core Indicators'!FC81&gt;=4,4,IF('Core Indicators'!FC81&gt;=3,3,IF('Core Indicators'!FC81&gt;=2,2,IF('Core Indicators'!FC81&gt;=1,1,0))))))</f>
        <v>2</v>
      </c>
      <c r="Z84" s="163">
        <f t="shared" si="33"/>
        <v>2</v>
      </c>
      <c r="AA84" s="184">
        <f>'Crisis Indicator Data'!Y81</f>
        <v>0</v>
      </c>
      <c r="AB84" s="184">
        <f>'Crisis Indicator Data'!Z81</f>
        <v>0</v>
      </c>
      <c r="AC84" s="184">
        <f>'Crisis Indicator Data'!AA81</f>
        <v>0</v>
      </c>
      <c r="AD84" s="184">
        <f>'Crisis Indicator Data'!AB81</f>
        <v>0</v>
      </c>
      <c r="AE84" s="184">
        <f t="shared" si="34"/>
        <v>0</v>
      </c>
      <c r="AF84" s="184">
        <f>'Crisis Indicator Data'!AC81</f>
        <v>0</v>
      </c>
      <c r="AG84" s="184">
        <f>'Crisis Indicator Data'!AD81</f>
        <v>0</v>
      </c>
      <c r="AH84" s="184">
        <f t="shared" si="35"/>
        <v>0</v>
      </c>
      <c r="AI84" s="184">
        <f>'Crisis Indicator Data'!AE81</f>
        <v>0</v>
      </c>
      <c r="AJ84" s="184">
        <f>'Crisis Indicator Data'!AF81</f>
        <v>2</v>
      </c>
      <c r="AK84" s="184">
        <f>'Crisis Indicator Data'!AG81</f>
        <v>0</v>
      </c>
      <c r="AL84" s="184">
        <f t="shared" si="36"/>
        <v>2</v>
      </c>
      <c r="AM84" s="163">
        <f t="shared" si="37"/>
        <v>1</v>
      </c>
      <c r="AN84" s="163">
        <f t="shared" si="38"/>
        <v>1.5</v>
      </c>
    </row>
    <row r="85" spans="1:40" ht="13.5" customHeight="1">
      <c r="A85" s="172" t="str">
        <f>'Crisis Indicator Data'!A82</f>
        <v>Food Security in Mauritania</v>
      </c>
      <c r="B85" s="173" t="str">
        <f>'Crisis Indicator Data'!B82</f>
        <v>Drought/drier conditions</v>
      </c>
      <c r="C85" s="173" t="str">
        <f>'Crisis Indicator Data'!C82</f>
        <v>MRT003</v>
      </c>
      <c r="D85" s="173" t="str">
        <f>'Crisis Indicator Data'!D82</f>
        <v>Mauritania</v>
      </c>
      <c r="E85" s="174" t="str">
        <f>'Crisis Indicator Data'!E82</f>
        <v>MRT</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3.2</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2.8</v>
      </c>
      <c r="H85" s="163">
        <f t="shared" si="26"/>
        <v>3</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3.3</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0</v>
      </c>
      <c r="K85" s="163">
        <f t="shared" si="27"/>
        <v>1.65</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4.0999999999999996</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1</v>
      </c>
      <c r="N85" s="163">
        <f t="shared" si="28"/>
        <v>2.5499999999999998</v>
      </c>
      <c r="O85" s="163">
        <f t="shared" si="29"/>
        <v>2.4</v>
      </c>
      <c r="P85" s="163">
        <f>IF(LEN(E85)&gt;3,VLOOKUP(C85,'Regional Crises'!$B$1:$R$69,12,FALSE),VLOOKUP(E85,'Country Indicator Data'!$B$4:$I$300,8,FALSE))</f>
        <v>3</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0</v>
      </c>
      <c r="R85" s="163">
        <f t="shared" si="30"/>
        <v>1.5</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3.5</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3.2</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2.8</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3.1</v>
      </c>
      <c r="W85" s="163">
        <f t="shared" si="31"/>
        <v>3.2</v>
      </c>
      <c r="X85" s="163">
        <f t="shared" si="32"/>
        <v>2.4</v>
      </c>
      <c r="Y85" s="184">
        <f>IF('Core Indicators'!FC82="x","x",IF('Core Indicators'!FC82&gt;=5,5,IF('Core Indicators'!FC82&gt;=4,4,IF('Core Indicators'!FC82&gt;=3,3,IF('Core Indicators'!FC82&gt;=2,2,IF('Core Indicators'!FC82&gt;=1,1,0))))))</f>
        <v>3</v>
      </c>
      <c r="Z85" s="163">
        <f t="shared" si="33"/>
        <v>3</v>
      </c>
      <c r="AA85" s="184">
        <f>'Crisis Indicator Data'!Y82</f>
        <v>0</v>
      </c>
      <c r="AB85" s="184">
        <f>'Crisis Indicator Data'!Z82</f>
        <v>0</v>
      </c>
      <c r="AC85" s="184">
        <f>'Crisis Indicator Data'!AA82</f>
        <v>0</v>
      </c>
      <c r="AD85" s="184">
        <f>'Crisis Indicator Data'!AB82</f>
        <v>0</v>
      </c>
      <c r="AE85" s="184">
        <f t="shared" si="34"/>
        <v>0</v>
      </c>
      <c r="AF85" s="184">
        <f>'Crisis Indicator Data'!AC82</f>
        <v>0</v>
      </c>
      <c r="AG85" s="184">
        <f>'Crisis Indicator Data'!AD82</f>
        <v>0</v>
      </c>
      <c r="AH85" s="184">
        <f t="shared" si="35"/>
        <v>0</v>
      </c>
      <c r="AI85" s="184">
        <f>'Crisis Indicator Data'!AE82</f>
        <v>0</v>
      </c>
      <c r="AJ85" s="184">
        <f>'Crisis Indicator Data'!AF82</f>
        <v>2</v>
      </c>
      <c r="AK85" s="184">
        <f>'Crisis Indicator Data'!AG82</f>
        <v>0</v>
      </c>
      <c r="AL85" s="184">
        <f t="shared" si="36"/>
        <v>2</v>
      </c>
      <c r="AM85" s="163">
        <f t="shared" si="37"/>
        <v>1</v>
      </c>
      <c r="AN85" s="163">
        <f t="shared" si="38"/>
        <v>2</v>
      </c>
    </row>
    <row r="86" spans="1:40" ht="13.5" customHeight="1">
      <c r="A86" s="172" t="str">
        <f>'Crisis Indicator Data'!A83</f>
        <v>Complex crisis in Malawi</v>
      </c>
      <c r="B86" s="173" t="str">
        <f>'Crisis Indicator Data'!B83</f>
        <v>Drought/drier conditions,Cyclone</v>
      </c>
      <c r="C86" s="173" t="str">
        <f>'Crisis Indicator Data'!C83</f>
        <v>MWI002</v>
      </c>
      <c r="D86" s="173" t="str">
        <f>'Crisis Indicator Data'!D83</f>
        <v>Malawi</v>
      </c>
      <c r="E86" s="174" t="str">
        <f>'Crisis Indicator Data'!E83</f>
        <v>MWI</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1.4</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1.7</v>
      </c>
      <c r="H86" s="163">
        <f t="shared" si="26"/>
        <v>1.5499999999999998</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3</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0</v>
      </c>
      <c r="K86" s="163">
        <f t="shared" si="27"/>
        <v>1.5</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4.0999999999999996</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2.5</v>
      </c>
      <c r="N86" s="163">
        <f t="shared" si="28"/>
        <v>3.3</v>
      </c>
      <c r="O86" s="163">
        <f t="shared" si="29"/>
        <v>2.1166666666666667</v>
      </c>
      <c r="P86" s="163">
        <f>IF(LEN(E86)&gt;3,VLOOKUP(C86,'Regional Crises'!$B$1:$R$69,12,FALSE),VLOOKUP(E86,'Country Indicator Data'!$B$4:$I$300,8,FALSE))</f>
        <v>0</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4.7</v>
      </c>
      <c r="R86" s="163">
        <f t="shared" si="30"/>
        <v>2.35</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3.3</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2.7</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2.2000000000000002</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1.7</v>
      </c>
      <c r="W86" s="163">
        <f t="shared" si="31"/>
        <v>2.5</v>
      </c>
      <c r="X86" s="163">
        <f t="shared" si="32"/>
        <v>2.2999999999999998</v>
      </c>
      <c r="Y86" s="184">
        <f>IF('Core Indicators'!FC83="x","x",IF('Core Indicators'!FC83&gt;=5,5,IF('Core Indicators'!FC83&gt;=4,4,IF('Core Indicators'!FC83&gt;=3,3,IF('Core Indicators'!FC83&gt;=2,2,IF('Core Indicators'!FC83&gt;=1,1,0))))))</f>
        <v>3</v>
      </c>
      <c r="Z86" s="163">
        <f t="shared" si="33"/>
        <v>3</v>
      </c>
      <c r="AA86" s="184">
        <f>'Crisis Indicator Data'!Y83</f>
        <v>1</v>
      </c>
      <c r="AB86" s="184">
        <f>'Crisis Indicator Data'!Z83</f>
        <v>0</v>
      </c>
      <c r="AC86" s="184">
        <f>'Crisis Indicator Data'!AA83</f>
        <v>0</v>
      </c>
      <c r="AD86" s="184">
        <f>'Crisis Indicator Data'!AB83</f>
        <v>0</v>
      </c>
      <c r="AE86" s="184">
        <f t="shared" si="34"/>
        <v>1</v>
      </c>
      <c r="AF86" s="184">
        <f>'Crisis Indicator Data'!AC83</f>
        <v>0</v>
      </c>
      <c r="AG86" s="184">
        <f>'Crisis Indicator Data'!AD83</f>
        <v>0</v>
      </c>
      <c r="AH86" s="184">
        <f t="shared" si="35"/>
        <v>0</v>
      </c>
      <c r="AI86" s="184">
        <f>'Crisis Indicator Data'!AE83</f>
        <v>0</v>
      </c>
      <c r="AJ86" s="184">
        <f>'Crisis Indicator Data'!AF83</f>
        <v>0</v>
      </c>
      <c r="AK86" s="184">
        <f>'Crisis Indicator Data'!AG83</f>
        <v>2</v>
      </c>
      <c r="AL86" s="184">
        <f t="shared" si="36"/>
        <v>2</v>
      </c>
      <c r="AM86" s="163">
        <f t="shared" si="37"/>
        <v>1</v>
      </c>
      <c r="AN86" s="163">
        <f t="shared" si="38"/>
        <v>2</v>
      </c>
    </row>
    <row r="87" spans="1:40" ht="13.5" customHeight="1">
      <c r="A87" s="172" t="str">
        <f>'Crisis Indicator Data'!A84</f>
        <v>International Refugees in Malaysia</v>
      </c>
      <c r="B87" s="173" t="str">
        <f>'Crisis Indicator Data'!B84</f>
        <v>International Displacement</v>
      </c>
      <c r="C87" s="173" t="str">
        <f>'Crisis Indicator Data'!C84</f>
        <v>MYS001</v>
      </c>
      <c r="D87" s="173" t="str">
        <f>'Crisis Indicator Data'!D84</f>
        <v>Malaysia</v>
      </c>
      <c r="E87" s="174" t="str">
        <f>'Crisis Indicator Data'!E84</f>
        <v>MYS</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3.9</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2.2999999999999998</v>
      </c>
      <c r="H87" s="163">
        <f t="shared" si="26"/>
        <v>3.0999999999999996</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0.6</v>
      </c>
      <c r="K87" s="163">
        <f t="shared" si="27"/>
        <v>1.8</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1.8</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2</v>
      </c>
      <c r="N87" s="163">
        <f t="shared" si="28"/>
        <v>1.9</v>
      </c>
      <c r="O87" s="163">
        <f t="shared" si="29"/>
        <v>2.2666666666666662</v>
      </c>
      <c r="P87" s="163">
        <f>IF(LEN(E87)&gt;3,VLOOKUP(C87,'Regional Crises'!$B$1:$R$69,12,FALSE),VLOOKUP(E87,'Country Indicator Data'!$B$4:$I$300,8,FALSE))</f>
        <v>1</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0</v>
      </c>
      <c r="R87" s="163">
        <f t="shared" si="30"/>
        <v>0.5</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2.5</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1.9</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1.9</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2.4</v>
      </c>
      <c r="W87" s="163">
        <f t="shared" si="31"/>
        <v>2.2000000000000002</v>
      </c>
      <c r="X87" s="163">
        <f t="shared" si="32"/>
        <v>1.7</v>
      </c>
      <c r="Y87" s="184">
        <f>IF('Core Indicators'!FC84="x","x",IF('Core Indicators'!FC84&gt;=5,5,IF('Core Indicators'!FC84&gt;=4,4,IF('Core Indicators'!FC84&gt;=3,3,IF('Core Indicators'!FC84&gt;=2,2,IF('Core Indicators'!FC84&gt;=1,1,0))))))</f>
        <v>2</v>
      </c>
      <c r="Z87" s="163">
        <f t="shared" si="33"/>
        <v>2</v>
      </c>
      <c r="AA87" s="184">
        <f>'Crisis Indicator Data'!Y84</f>
        <v>1</v>
      </c>
      <c r="AB87" s="184">
        <f>'Crisis Indicator Data'!Z84</f>
        <v>1</v>
      </c>
      <c r="AC87" s="184">
        <f>'Crisis Indicator Data'!AA84</f>
        <v>0</v>
      </c>
      <c r="AD87" s="184">
        <f>'Crisis Indicator Data'!AB84</f>
        <v>0</v>
      </c>
      <c r="AE87" s="184">
        <f t="shared" si="34"/>
        <v>2</v>
      </c>
      <c r="AF87" s="184">
        <f>'Crisis Indicator Data'!AC84</f>
        <v>2</v>
      </c>
      <c r="AG87" s="184">
        <f>'Crisis Indicator Data'!AD84</f>
        <v>2</v>
      </c>
      <c r="AH87" s="184">
        <f t="shared" si="35"/>
        <v>4</v>
      </c>
      <c r="AI87" s="184">
        <f>'Crisis Indicator Data'!AE84</f>
        <v>0</v>
      </c>
      <c r="AJ87" s="184">
        <f>'Crisis Indicator Data'!AF84</f>
        <v>0</v>
      </c>
      <c r="AK87" s="184">
        <f>'Crisis Indicator Data'!AG84</f>
        <v>0</v>
      </c>
      <c r="AL87" s="184">
        <f t="shared" si="36"/>
        <v>0</v>
      </c>
      <c r="AM87" s="163">
        <f t="shared" si="37"/>
        <v>2</v>
      </c>
      <c r="AN87" s="163">
        <f t="shared" si="38"/>
        <v>2</v>
      </c>
    </row>
    <row r="88" spans="1:40" ht="13.5" customHeight="1">
      <c r="A88" s="172" t="str">
        <f>'Crisis Indicator Data'!A85</f>
        <v>Food Security Crisis in Namibia</v>
      </c>
      <c r="B88" s="173" t="str">
        <f>'Crisis Indicator Data'!B85</f>
        <v>Drought/drier conditions</v>
      </c>
      <c r="C88" s="173" t="str">
        <f>'Crisis Indicator Data'!C85</f>
        <v>NAM002</v>
      </c>
      <c r="D88" s="173" t="str">
        <f>'Crisis Indicator Data'!D85</f>
        <v>Namibia</v>
      </c>
      <c r="E88" s="174" t="str">
        <f>'Crisis Indicator Data'!E85</f>
        <v>NAM</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1.1000000000000001</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1.3</v>
      </c>
      <c r="H88" s="163">
        <f t="shared" si="26"/>
        <v>1.2000000000000002</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3.6</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1.6</v>
      </c>
      <c r="K88" s="163">
        <f t="shared" si="27"/>
        <v>2.6</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3.1</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4.3</v>
      </c>
      <c r="N88" s="163">
        <f t="shared" si="28"/>
        <v>3.7</v>
      </c>
      <c r="O88" s="163">
        <f t="shared" si="29"/>
        <v>2.5</v>
      </c>
      <c r="P88" s="163">
        <f>IF(LEN(E88)&gt;3,VLOOKUP(C88,'Regional Crises'!$B$1:$R$69,12,FALSE),VLOOKUP(E88,'Country Indicator Data'!$B$4:$I$300,8,FALSE))</f>
        <v>0</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0</v>
      </c>
      <c r="R88" s="163">
        <f t="shared" si="30"/>
        <v>0</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2.6</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2.1</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1.9</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1.2</v>
      </c>
      <c r="W88" s="163">
        <f t="shared" si="31"/>
        <v>2</v>
      </c>
      <c r="X88" s="163">
        <f t="shared" si="32"/>
        <v>1.5</v>
      </c>
      <c r="Y88" s="184">
        <f>IF('Core Indicators'!FC85="x","x",IF('Core Indicators'!FC85&gt;=5,5,IF('Core Indicators'!FC85&gt;=4,4,IF('Core Indicators'!FC85&gt;=3,3,IF('Core Indicators'!FC85&gt;=2,2,IF('Core Indicators'!FC85&gt;=1,1,0))))))</f>
        <v>1</v>
      </c>
      <c r="Z88" s="163">
        <f t="shared" si="33"/>
        <v>1</v>
      </c>
      <c r="AA88" s="184">
        <f>'Crisis Indicator Data'!Y85</f>
        <v>1</v>
      </c>
      <c r="AB88" s="184">
        <f>'Crisis Indicator Data'!Z85</f>
        <v>0</v>
      </c>
      <c r="AC88" s="184">
        <f>'Crisis Indicator Data'!AA85</f>
        <v>0</v>
      </c>
      <c r="AD88" s="184">
        <f>'Crisis Indicator Data'!AB85</f>
        <v>0</v>
      </c>
      <c r="AE88" s="184">
        <f t="shared" si="34"/>
        <v>1</v>
      </c>
      <c r="AF88" s="184">
        <f>'Crisis Indicator Data'!AC85</f>
        <v>0</v>
      </c>
      <c r="AG88" s="184">
        <f>'Crisis Indicator Data'!AD85</f>
        <v>0</v>
      </c>
      <c r="AH88" s="184">
        <f t="shared" si="35"/>
        <v>0</v>
      </c>
      <c r="AI88" s="184">
        <f>'Crisis Indicator Data'!AE85</f>
        <v>0</v>
      </c>
      <c r="AJ88" s="184">
        <f>'Crisis Indicator Data'!AF85</f>
        <v>0</v>
      </c>
      <c r="AK88" s="184">
        <f>'Crisis Indicator Data'!AG85</f>
        <v>1</v>
      </c>
      <c r="AL88" s="184">
        <f t="shared" si="36"/>
        <v>1</v>
      </c>
      <c r="AM88" s="163">
        <f t="shared" si="37"/>
        <v>1</v>
      </c>
      <c r="AN88" s="163">
        <f t="shared" si="38"/>
        <v>1</v>
      </c>
    </row>
    <row r="89" spans="1:40" ht="13.5" customHeight="1">
      <c r="A89" s="172" t="str">
        <f>'Crisis Indicator Data'!A86</f>
        <v>Lake Chad basin crisis in Niger</v>
      </c>
      <c r="B89" s="173" t="str">
        <f>'Crisis Indicator Data'!B86</f>
        <v>Conflict/ Violence</v>
      </c>
      <c r="C89" s="173" t="str">
        <f>'Crisis Indicator Data'!C86</f>
        <v>NER002</v>
      </c>
      <c r="D89" s="173" t="str">
        <f>'Crisis Indicator Data'!D86</f>
        <v>Niger</v>
      </c>
      <c r="E89" s="174" t="str">
        <f>'Crisis Indicator Data'!E86</f>
        <v>NER</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2.1</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v>
      </c>
      <c r="H89" s="163">
        <f t="shared" si="26"/>
        <v>2.0499999999999998</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3.1</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0.9</v>
      </c>
      <c r="K89" s="163">
        <f t="shared" si="27"/>
        <v>2</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4.3</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1.2</v>
      </c>
      <c r="N89" s="163">
        <f t="shared" si="28"/>
        <v>2.75</v>
      </c>
      <c r="O89" s="163">
        <f t="shared" si="29"/>
        <v>2.2666666666666666</v>
      </c>
      <c r="P89" s="163">
        <f>IF(LEN(E89)&gt;3,VLOOKUP(C89,'Regional Crises'!$B$1:$R$69,12,FALSE),VLOOKUP(E89,'Country Indicator Data'!$B$4:$I$300,8,FALSE))</f>
        <v>3</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3.9</v>
      </c>
      <c r="R89" s="163">
        <f t="shared" si="30"/>
        <v>3.45</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3.4</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2.5</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3.4</v>
      </c>
      <c r="W89" s="163">
        <f t="shared" si="31"/>
        <v>3.1</v>
      </c>
      <c r="X89" s="163">
        <f t="shared" si="32"/>
        <v>2.9</v>
      </c>
      <c r="Y89" s="184">
        <f>IF('Core Indicators'!FC86="x","x",IF('Core Indicators'!FC86&gt;=5,5,IF('Core Indicators'!FC86&gt;=4,4,IF('Core Indicators'!FC86&gt;=3,3,IF('Core Indicators'!FC86&gt;=2,2,IF('Core Indicators'!FC86&gt;=1,1,0))))))</f>
        <v>3</v>
      </c>
      <c r="Z89" s="163">
        <f t="shared" si="33"/>
        <v>3</v>
      </c>
      <c r="AA89" s="184">
        <f>'Crisis Indicator Data'!Y86</f>
        <v>1</v>
      </c>
      <c r="AB89" s="184">
        <f>'Crisis Indicator Data'!Z86</f>
        <v>1</v>
      </c>
      <c r="AC89" s="184">
        <f>'Crisis Indicator Data'!AA86</f>
        <v>2</v>
      </c>
      <c r="AD89" s="184">
        <f>'Crisis Indicator Data'!AB86</f>
        <v>1</v>
      </c>
      <c r="AE89" s="184">
        <f t="shared" si="34"/>
        <v>2</v>
      </c>
      <c r="AF89" s="184">
        <f>'Crisis Indicator Data'!AC86</f>
        <v>0</v>
      </c>
      <c r="AG89" s="184">
        <f>'Crisis Indicator Data'!AD86</f>
        <v>3</v>
      </c>
      <c r="AH89" s="184">
        <f t="shared" si="35"/>
        <v>3</v>
      </c>
      <c r="AI89" s="184">
        <f>'Crisis Indicator Data'!AE86</f>
        <v>2</v>
      </c>
      <c r="AJ89" s="184">
        <f>'Crisis Indicator Data'!AF86</f>
        <v>1</v>
      </c>
      <c r="AK89" s="184">
        <f>'Crisis Indicator Data'!AG86</f>
        <v>2</v>
      </c>
      <c r="AL89" s="184">
        <f t="shared" si="36"/>
        <v>4</v>
      </c>
      <c r="AM89" s="163">
        <f t="shared" si="37"/>
        <v>3</v>
      </c>
      <c r="AN89" s="163">
        <f t="shared" si="38"/>
        <v>3</v>
      </c>
    </row>
    <row r="90" spans="1:40" ht="13.5" customHeight="1">
      <c r="A90" s="172" t="str">
        <f>'Crisis Indicator Data'!A87</f>
        <v>Mali/Burkina Faso conflict</v>
      </c>
      <c r="B90" s="173" t="str">
        <f>'Crisis Indicator Data'!B87</f>
        <v>Conflict/ Violence</v>
      </c>
      <c r="C90" s="173" t="str">
        <f>'Crisis Indicator Data'!C87</f>
        <v>NER003</v>
      </c>
      <c r="D90" s="173" t="str">
        <f>'Crisis Indicator Data'!D87</f>
        <v>Niger</v>
      </c>
      <c r="E90" s="174" t="str">
        <f>'Crisis Indicator Data'!E87</f>
        <v>NER</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2.1</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v>
      </c>
      <c r="H90" s="163">
        <f t="shared" si="26"/>
        <v>2.0499999999999998</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3.1</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0.9</v>
      </c>
      <c r="K90" s="163">
        <f t="shared" si="27"/>
        <v>2</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4.3</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1.2</v>
      </c>
      <c r="N90" s="163">
        <f t="shared" si="28"/>
        <v>2.75</v>
      </c>
      <c r="O90" s="163">
        <f t="shared" si="29"/>
        <v>2.2666666666666666</v>
      </c>
      <c r="P90" s="163">
        <f>IF(LEN(E90)&gt;3,VLOOKUP(C90,'Regional Crises'!$B$1:$R$69,12,FALSE),VLOOKUP(E90,'Country Indicator Data'!$B$4:$I$300,8,FALSE))</f>
        <v>3</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3.9</v>
      </c>
      <c r="R90" s="163">
        <f t="shared" si="30"/>
        <v>3.45</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3.4</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2.5</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3.4</v>
      </c>
      <c r="W90" s="163">
        <f t="shared" si="31"/>
        <v>3.1</v>
      </c>
      <c r="X90" s="163">
        <f t="shared" si="32"/>
        <v>2.9</v>
      </c>
      <c r="Y90" s="184">
        <f>IF('Core Indicators'!FC87="x","x",IF('Core Indicators'!FC87&gt;=5,5,IF('Core Indicators'!FC87&gt;=4,4,IF('Core Indicators'!FC87&gt;=3,3,IF('Core Indicators'!FC87&gt;=2,2,IF('Core Indicators'!FC87&gt;=1,1,0))))))</f>
        <v>3</v>
      </c>
      <c r="Z90" s="163">
        <f t="shared" si="33"/>
        <v>3</v>
      </c>
      <c r="AA90" s="184">
        <f>'Crisis Indicator Data'!Y87</f>
        <v>1</v>
      </c>
      <c r="AB90" s="184">
        <f>'Crisis Indicator Data'!Z87</f>
        <v>1</v>
      </c>
      <c r="AC90" s="184">
        <f>'Crisis Indicator Data'!AA87</f>
        <v>2</v>
      </c>
      <c r="AD90" s="184">
        <f>'Crisis Indicator Data'!AB87</f>
        <v>1</v>
      </c>
      <c r="AE90" s="184">
        <f t="shared" si="34"/>
        <v>2</v>
      </c>
      <c r="AF90" s="184">
        <f>'Crisis Indicator Data'!AC87</f>
        <v>0</v>
      </c>
      <c r="AG90" s="184">
        <f>'Crisis Indicator Data'!AD87</f>
        <v>3</v>
      </c>
      <c r="AH90" s="184">
        <f t="shared" si="35"/>
        <v>3</v>
      </c>
      <c r="AI90" s="184">
        <f>'Crisis Indicator Data'!AE87</f>
        <v>1</v>
      </c>
      <c r="AJ90" s="184">
        <f>'Crisis Indicator Data'!AF87</f>
        <v>1</v>
      </c>
      <c r="AK90" s="184">
        <f>'Crisis Indicator Data'!AG87</f>
        <v>2</v>
      </c>
      <c r="AL90" s="184">
        <f t="shared" si="36"/>
        <v>3</v>
      </c>
      <c r="AM90" s="163">
        <f t="shared" si="37"/>
        <v>3</v>
      </c>
      <c r="AN90" s="163">
        <f t="shared" si="38"/>
        <v>3</v>
      </c>
    </row>
    <row r="91" spans="1:40" ht="13.5" customHeight="1">
      <c r="A91" s="172" t="str">
        <f>'Crisis Indicator Data'!A88</f>
        <v>Nigerian Refugees</v>
      </c>
      <c r="B91" s="173" t="str">
        <f>'Crisis Indicator Data'!B88</f>
        <v>International Displacement</v>
      </c>
      <c r="C91" s="173" t="str">
        <f>'Crisis Indicator Data'!C88</f>
        <v>NER004</v>
      </c>
      <c r="D91" s="173" t="str">
        <f>'Crisis Indicator Data'!D88</f>
        <v>Niger</v>
      </c>
      <c r="E91" s="174" t="str">
        <f>'Crisis Indicator Data'!E88</f>
        <v>NER</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2.1</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v>
      </c>
      <c r="H91" s="163">
        <f t="shared" si="26"/>
        <v>2.0499999999999998</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3.1</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0.9</v>
      </c>
      <c r="K91" s="163">
        <f t="shared" si="27"/>
        <v>2</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4.3</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1.2</v>
      </c>
      <c r="N91" s="163">
        <f t="shared" si="28"/>
        <v>2.75</v>
      </c>
      <c r="O91" s="163">
        <f t="shared" si="29"/>
        <v>2.2666666666666666</v>
      </c>
      <c r="P91" s="163">
        <f>IF(LEN(E91)&gt;3,VLOOKUP(C91,'Regional Crises'!$B$1:$R$69,12,FALSE),VLOOKUP(E91,'Country Indicator Data'!$B$4:$I$300,8,FALSE))</f>
        <v>3</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3.9</v>
      </c>
      <c r="R91" s="163">
        <f t="shared" si="30"/>
        <v>3.45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3.4</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2.5</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3.4</v>
      </c>
      <c r="W91" s="163">
        <f t="shared" si="31"/>
        <v>3.1</v>
      </c>
      <c r="X91" s="163">
        <f t="shared" si="32"/>
        <v>2.9</v>
      </c>
      <c r="Y91" s="184">
        <f>IF('Core Indicators'!FC88="x","x",IF('Core Indicators'!FC88&gt;=5,5,IF('Core Indicators'!FC88&gt;=4,4,IF('Core Indicators'!FC88&gt;=3,3,IF('Core Indicators'!FC88&gt;=2,2,IF('Core Indicators'!FC88&gt;=1,1,0))))))</f>
        <v>3</v>
      </c>
      <c r="Z91" s="163">
        <f t="shared" si="33"/>
        <v>3</v>
      </c>
      <c r="AA91" s="184">
        <f>'Crisis Indicator Data'!Y88</f>
        <v>1</v>
      </c>
      <c r="AB91" s="184">
        <f>'Crisis Indicator Data'!Z88</f>
        <v>1</v>
      </c>
      <c r="AC91" s="184">
        <f>'Crisis Indicator Data'!AA88</f>
        <v>2</v>
      </c>
      <c r="AD91" s="184">
        <f>'Crisis Indicator Data'!AB88</f>
        <v>1</v>
      </c>
      <c r="AE91" s="184">
        <f t="shared" si="34"/>
        <v>2</v>
      </c>
      <c r="AF91" s="184">
        <f>'Crisis Indicator Data'!AC88</f>
        <v>0</v>
      </c>
      <c r="AG91" s="184">
        <f>'Crisis Indicator Data'!AD88</f>
        <v>3</v>
      </c>
      <c r="AH91" s="184">
        <f t="shared" si="35"/>
        <v>3</v>
      </c>
      <c r="AI91" s="184">
        <f>'Crisis Indicator Data'!AE88</f>
        <v>1</v>
      </c>
      <c r="AJ91" s="184">
        <f>'Crisis Indicator Data'!AF88</f>
        <v>1</v>
      </c>
      <c r="AK91" s="184">
        <f>'Crisis Indicator Data'!AG88</f>
        <v>3</v>
      </c>
      <c r="AL91" s="184">
        <f t="shared" si="36"/>
        <v>4</v>
      </c>
      <c r="AM91" s="163">
        <f t="shared" si="37"/>
        <v>3</v>
      </c>
      <c r="AN91" s="163">
        <f t="shared" si="38"/>
        <v>3</v>
      </c>
    </row>
    <row r="92" spans="1:40" ht="13.5" customHeight="1">
      <c r="A92" s="172" t="str">
        <f>'Crisis Indicator Data'!A89</f>
        <v>Complex crisis in Niger</v>
      </c>
      <c r="B92" s="173" t="str">
        <f>'Crisis Indicator Data'!B89</f>
        <v>Conflict/ Violence,International Displacement,Drought/drier conditions,Floods</v>
      </c>
      <c r="C92" s="173" t="str">
        <f>'Crisis Indicator Data'!C89</f>
        <v>NER006</v>
      </c>
      <c r="D92" s="173" t="str">
        <f>'Crisis Indicator Data'!D89</f>
        <v>Niger</v>
      </c>
      <c r="E92" s="174" t="str">
        <f>'Crisis Indicator Data'!E89</f>
        <v>NER</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2.1</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v>
      </c>
      <c r="H92" s="163">
        <f t="shared" si="26"/>
        <v>2.0499999999999998</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3.1</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0.9</v>
      </c>
      <c r="K92" s="163">
        <f t="shared" si="27"/>
        <v>2</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4.3</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1.2</v>
      </c>
      <c r="N92" s="163">
        <f t="shared" si="28"/>
        <v>2.75</v>
      </c>
      <c r="O92" s="163">
        <f t="shared" si="29"/>
        <v>2.2666666666666666</v>
      </c>
      <c r="P92" s="163">
        <f>IF(LEN(E92)&gt;3,VLOOKUP(C92,'Regional Crises'!$B$1:$R$69,12,FALSE),VLOOKUP(E92,'Country Indicator Data'!$B$4:$I$300,8,FALSE))</f>
        <v>3</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3.9</v>
      </c>
      <c r="R92" s="163">
        <f t="shared" si="30"/>
        <v>3.45</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3.4</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2.5</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3.4</v>
      </c>
      <c r="W92" s="163">
        <f t="shared" si="31"/>
        <v>3.1</v>
      </c>
      <c r="X92" s="163">
        <f t="shared" si="32"/>
        <v>2.9</v>
      </c>
      <c r="Y92" s="184">
        <f>IF('Core Indicators'!FC89="x","x",IF('Core Indicators'!FC89&gt;=5,5,IF('Core Indicators'!FC89&gt;=4,4,IF('Core Indicators'!FC89&gt;=3,3,IF('Core Indicators'!FC89&gt;=2,2,IF('Core Indicators'!FC89&gt;=1,1,0))))))</f>
        <v>4</v>
      </c>
      <c r="Z92" s="163">
        <f t="shared" si="33"/>
        <v>4</v>
      </c>
      <c r="AA92" s="184">
        <f>'Crisis Indicator Data'!Y89</f>
        <v>1</v>
      </c>
      <c r="AB92" s="184">
        <f>'Crisis Indicator Data'!Z89</f>
        <v>1</v>
      </c>
      <c r="AC92" s="184">
        <f>'Crisis Indicator Data'!AA89</f>
        <v>2</v>
      </c>
      <c r="AD92" s="184">
        <f>'Crisis Indicator Data'!AB89</f>
        <v>1</v>
      </c>
      <c r="AE92" s="184">
        <f t="shared" si="34"/>
        <v>2</v>
      </c>
      <c r="AF92" s="184">
        <f>'Crisis Indicator Data'!AC89</f>
        <v>0</v>
      </c>
      <c r="AG92" s="184">
        <f>'Crisis Indicator Data'!AD89</f>
        <v>3</v>
      </c>
      <c r="AH92" s="184">
        <f t="shared" si="35"/>
        <v>3</v>
      </c>
      <c r="AI92" s="184">
        <f>'Crisis Indicator Data'!AE89</f>
        <v>2</v>
      </c>
      <c r="AJ92" s="184">
        <f>'Crisis Indicator Data'!AF89</f>
        <v>1</v>
      </c>
      <c r="AK92" s="184">
        <f>'Crisis Indicator Data'!AG89</f>
        <v>3</v>
      </c>
      <c r="AL92" s="184">
        <f t="shared" si="36"/>
        <v>4</v>
      </c>
      <c r="AM92" s="163">
        <f t="shared" si="37"/>
        <v>3</v>
      </c>
      <c r="AN92" s="163">
        <f t="shared" si="38"/>
        <v>3.5</v>
      </c>
    </row>
    <row r="93" spans="1:40" ht="13.5" customHeight="1">
      <c r="A93" s="172" t="str">
        <f>'Crisis Indicator Data'!A90</f>
        <v>Complex crisis in Nigeria</v>
      </c>
      <c r="B93" s="173" t="str">
        <f>'Crisis Indicator Data'!B90</f>
        <v>Conflict/ Violence,International Displacement,Floods</v>
      </c>
      <c r="C93" s="173" t="str">
        <f>'Crisis Indicator Data'!C90</f>
        <v>NGA001</v>
      </c>
      <c r="D93" s="173" t="str">
        <f>'Crisis Indicator Data'!D90</f>
        <v>Nigeria</v>
      </c>
      <c r="E93" s="174" t="str">
        <f>'Crisis Indicator Data'!E90</f>
        <v>NGA</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3.9</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2.9</v>
      </c>
      <c r="H93" s="163">
        <f t="shared" si="26"/>
        <v>3.4</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4.0999999999999996</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0.3</v>
      </c>
      <c r="K93" s="163">
        <f t="shared" si="27"/>
        <v>2.1999999999999997</v>
      </c>
      <c r="L93" s="163" t="str">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x</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1.3</v>
      </c>
      <c r="N93" s="163">
        <f t="shared" si="28"/>
        <v>1.3</v>
      </c>
      <c r="O93" s="163">
        <f t="shared" si="29"/>
        <v>2.2999999999999998</v>
      </c>
      <c r="P93" s="163">
        <f>IF(LEN(E93)&gt;3,VLOOKUP(C93,'Regional Crises'!$B$1:$R$69,12,FALSE),VLOOKUP(E93,'Country Indicator Data'!$B$4:$I$300,8,FALSE))</f>
        <v>5</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5</v>
      </c>
      <c r="R93" s="163">
        <f t="shared" si="30"/>
        <v>5</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3.8</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3.4</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3.1</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2.8</v>
      </c>
      <c r="W93" s="163">
        <f t="shared" si="31"/>
        <v>3.3</v>
      </c>
      <c r="X93" s="163">
        <f t="shared" si="32"/>
        <v>3.5</v>
      </c>
      <c r="Y93" s="184">
        <f>IF('Core Indicators'!FC90="x","x",IF('Core Indicators'!FC90&gt;=5,5,IF('Core Indicators'!FC90&gt;=4,4,IF('Core Indicators'!FC90&gt;=3,3,IF('Core Indicators'!FC90&gt;=2,2,IF('Core Indicators'!FC90&gt;=1,1,0))))))</f>
        <v>5</v>
      </c>
      <c r="Z93" s="163">
        <f t="shared" si="33"/>
        <v>5</v>
      </c>
      <c r="AA93" s="184">
        <f>'Crisis Indicator Data'!Y90</f>
        <v>1</v>
      </c>
      <c r="AB93" s="184">
        <f>'Crisis Indicator Data'!Z90</f>
        <v>2</v>
      </c>
      <c r="AC93" s="184">
        <f>'Crisis Indicator Data'!AA90</f>
        <v>2</v>
      </c>
      <c r="AD93" s="184">
        <f>'Crisis Indicator Data'!AB90</f>
        <v>3</v>
      </c>
      <c r="AE93" s="184">
        <f t="shared" si="34"/>
        <v>4</v>
      </c>
      <c r="AF93" s="184">
        <f>'Crisis Indicator Data'!AC90</f>
        <v>2</v>
      </c>
      <c r="AG93" s="184">
        <f>'Crisis Indicator Data'!AD90</f>
        <v>3</v>
      </c>
      <c r="AH93" s="184">
        <f t="shared" si="35"/>
        <v>5</v>
      </c>
      <c r="AI93" s="184">
        <f>'Crisis Indicator Data'!AE90</f>
        <v>2</v>
      </c>
      <c r="AJ93" s="184">
        <f>'Crisis Indicator Data'!AF90</f>
        <v>1</v>
      </c>
      <c r="AK93" s="184">
        <f>'Crisis Indicator Data'!AG90</f>
        <v>3</v>
      </c>
      <c r="AL93" s="184">
        <f t="shared" si="36"/>
        <v>4</v>
      </c>
      <c r="AM93" s="163">
        <f t="shared" si="37"/>
        <v>4</v>
      </c>
      <c r="AN93" s="163">
        <f t="shared" si="38"/>
        <v>4.5</v>
      </c>
    </row>
    <row r="94" spans="1:40" ht="13.5" customHeight="1">
      <c r="A94" s="172" t="str">
        <f>'Crisis Indicator Data'!A91</f>
        <v>Lake Chad basin crisis in Nigeria</v>
      </c>
      <c r="B94" s="173" t="str">
        <f>'Crisis Indicator Data'!B91</f>
        <v>Conflict/ Violence,International Displacement</v>
      </c>
      <c r="C94" s="173" t="str">
        <f>'Crisis Indicator Data'!C91</f>
        <v>NGA004</v>
      </c>
      <c r="D94" s="173" t="str">
        <f>'Crisis Indicator Data'!D91</f>
        <v>Nigeria</v>
      </c>
      <c r="E94" s="174" t="str">
        <f>'Crisis Indicator Data'!E91</f>
        <v>NGA</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3.9</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2.9</v>
      </c>
      <c r="H94" s="163">
        <f t="shared" si="26"/>
        <v>3.4</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4.0999999999999996</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0.3</v>
      </c>
      <c r="K94" s="163">
        <f t="shared" si="27"/>
        <v>2.1999999999999997</v>
      </c>
      <c r="L94" s="163" t="str">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x</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1.3</v>
      </c>
      <c r="N94" s="163">
        <f t="shared" si="28"/>
        <v>1.3</v>
      </c>
      <c r="O94" s="163">
        <f t="shared" si="29"/>
        <v>2.2999999999999998</v>
      </c>
      <c r="P94" s="163">
        <f>IF(LEN(E94)&gt;3,VLOOKUP(C94,'Regional Crises'!$B$1:$R$69,12,FALSE),VLOOKUP(E94,'Country Indicator Data'!$B$4:$I$300,8,FALSE))</f>
        <v>5</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5</v>
      </c>
      <c r="R94" s="163">
        <f t="shared" si="30"/>
        <v>5</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3.8</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3.4</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3.1</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2.8</v>
      </c>
      <c r="W94" s="163">
        <f t="shared" si="31"/>
        <v>3.3</v>
      </c>
      <c r="X94" s="163">
        <f t="shared" si="32"/>
        <v>3.5</v>
      </c>
      <c r="Y94" s="184">
        <f>IF('Core Indicators'!FC91="x","x",IF('Core Indicators'!FC91&gt;=5,5,IF('Core Indicators'!FC91&gt;=4,4,IF('Core Indicators'!FC91&gt;=3,3,IF('Core Indicators'!FC91&gt;=2,2,IF('Core Indicators'!FC91&gt;=1,1,0))))))</f>
        <v>3</v>
      </c>
      <c r="Z94" s="163">
        <f t="shared" si="33"/>
        <v>3</v>
      </c>
      <c r="AA94" s="184">
        <f>'Crisis Indicator Data'!Y91</f>
        <v>1</v>
      </c>
      <c r="AB94" s="184">
        <f>'Crisis Indicator Data'!Z91</f>
        <v>3</v>
      </c>
      <c r="AC94" s="184">
        <f>'Crisis Indicator Data'!AA91</f>
        <v>2</v>
      </c>
      <c r="AD94" s="184">
        <f>'Crisis Indicator Data'!AB91</f>
        <v>3</v>
      </c>
      <c r="AE94" s="184">
        <f t="shared" si="34"/>
        <v>4</v>
      </c>
      <c r="AF94" s="184">
        <f>'Crisis Indicator Data'!AC91</f>
        <v>2</v>
      </c>
      <c r="AG94" s="184">
        <f>'Crisis Indicator Data'!AD91</f>
        <v>3</v>
      </c>
      <c r="AH94" s="184">
        <f t="shared" si="35"/>
        <v>5</v>
      </c>
      <c r="AI94" s="184">
        <f>'Crisis Indicator Data'!AE91</f>
        <v>3</v>
      </c>
      <c r="AJ94" s="184">
        <f>'Crisis Indicator Data'!AF91</f>
        <v>1</v>
      </c>
      <c r="AK94" s="184">
        <f>'Crisis Indicator Data'!AG91</f>
        <v>3</v>
      </c>
      <c r="AL94" s="184">
        <f t="shared" si="36"/>
        <v>5</v>
      </c>
      <c r="AM94" s="163">
        <f t="shared" si="37"/>
        <v>5</v>
      </c>
      <c r="AN94" s="163">
        <f t="shared" si="38"/>
        <v>4</v>
      </c>
    </row>
    <row r="95" spans="1:40" ht="13.5" customHeight="1">
      <c r="A95" s="172" t="str">
        <f>'Crisis Indicator Data'!A92</f>
        <v>Northwest Banditry</v>
      </c>
      <c r="B95" s="173" t="str">
        <f>'Crisis Indicator Data'!B92</f>
        <v>International Displacement</v>
      </c>
      <c r="C95" s="173" t="str">
        <f>'Crisis Indicator Data'!C92</f>
        <v>NGA007</v>
      </c>
      <c r="D95" s="173" t="str">
        <f>'Crisis Indicator Data'!D92</f>
        <v>Nigeria</v>
      </c>
      <c r="E95" s="174" t="str">
        <f>'Crisis Indicator Data'!E92</f>
        <v>NGA</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3.9</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2.9</v>
      </c>
      <c r="H95" s="163">
        <f t="shared" si="26"/>
        <v>3.4</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4.0999999999999996</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0.3</v>
      </c>
      <c r="K95" s="163">
        <f t="shared" si="27"/>
        <v>2.1999999999999997</v>
      </c>
      <c r="L95" s="163" t="str">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x</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1.3</v>
      </c>
      <c r="N95" s="163">
        <f t="shared" si="28"/>
        <v>1.3</v>
      </c>
      <c r="O95" s="163">
        <f t="shared" si="29"/>
        <v>2.2999999999999998</v>
      </c>
      <c r="P95" s="163">
        <f>IF(LEN(E95)&gt;3,VLOOKUP(C95,'Regional Crises'!$B$1:$R$69,12,FALSE),VLOOKUP(E95,'Country Indicator Data'!$B$4:$I$300,8,FALSE))</f>
        <v>5</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5</v>
      </c>
      <c r="R95" s="163">
        <f t="shared" si="30"/>
        <v>5</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3.8</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3.4</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3.1</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2.8</v>
      </c>
      <c r="W95" s="163">
        <f t="shared" si="31"/>
        <v>3.3</v>
      </c>
      <c r="X95" s="163">
        <f t="shared" si="32"/>
        <v>3.5</v>
      </c>
      <c r="Y95" s="184">
        <f>IF('Core Indicators'!FC92="x","x",IF('Core Indicators'!FC92&gt;=5,5,IF('Core Indicators'!FC92&gt;=4,4,IF('Core Indicators'!FC92&gt;=3,3,IF('Core Indicators'!FC92&gt;=2,2,IF('Core Indicators'!FC92&gt;=1,1,0))))))</f>
        <v>2</v>
      </c>
      <c r="Z95" s="163">
        <f t="shared" si="33"/>
        <v>2</v>
      </c>
      <c r="AA95" s="184">
        <f>'Crisis Indicator Data'!Y92</f>
        <v>1</v>
      </c>
      <c r="AB95" s="184">
        <f>'Crisis Indicator Data'!Z92</f>
        <v>2</v>
      </c>
      <c r="AC95" s="184">
        <f>'Crisis Indicator Data'!AA92</f>
        <v>0</v>
      </c>
      <c r="AD95" s="184">
        <f>'Crisis Indicator Data'!AB92</f>
        <v>0</v>
      </c>
      <c r="AE95" s="184">
        <f t="shared" si="34"/>
        <v>2</v>
      </c>
      <c r="AF95" s="184">
        <f>'Crisis Indicator Data'!AC92</f>
        <v>0</v>
      </c>
      <c r="AG95" s="184">
        <f>'Crisis Indicator Data'!AD92</f>
        <v>2</v>
      </c>
      <c r="AH95" s="184">
        <f t="shared" si="35"/>
        <v>2</v>
      </c>
      <c r="AI95" s="184">
        <f>'Crisis Indicator Data'!AE92</f>
        <v>2</v>
      </c>
      <c r="AJ95" s="184">
        <f>'Crisis Indicator Data'!AF92</f>
        <v>1</v>
      </c>
      <c r="AK95" s="184">
        <f>'Crisis Indicator Data'!AG92</f>
        <v>3</v>
      </c>
      <c r="AL95" s="184">
        <f t="shared" si="36"/>
        <v>4</v>
      </c>
      <c r="AM95" s="163">
        <f t="shared" si="37"/>
        <v>3</v>
      </c>
      <c r="AN95" s="163">
        <f t="shared" si="38"/>
        <v>2.5</v>
      </c>
    </row>
    <row r="96" spans="1:40" ht="13.5" customHeight="1">
      <c r="A96" s="172" t="str">
        <f>'Crisis Indicator Data'!A93</f>
        <v>Cameroonian Refugees in Nigeria</v>
      </c>
      <c r="B96" s="173" t="str">
        <f>'Crisis Indicator Data'!B93</f>
        <v>International Displacement</v>
      </c>
      <c r="C96" s="173" t="str">
        <f>'Crisis Indicator Data'!C93</f>
        <v>NGA008</v>
      </c>
      <c r="D96" s="173" t="str">
        <f>'Crisis Indicator Data'!D93</f>
        <v>Nigeria</v>
      </c>
      <c r="E96" s="174" t="str">
        <f>'Crisis Indicator Data'!E93</f>
        <v>NGA</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3.9</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2.9</v>
      </c>
      <c r="H96" s="163">
        <f t="shared" si="26"/>
        <v>3.4</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4.0999999999999996</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0.3</v>
      </c>
      <c r="K96" s="163">
        <f t="shared" si="27"/>
        <v>2.1999999999999997</v>
      </c>
      <c r="L96" s="163" t="str">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x</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1.3</v>
      </c>
      <c r="N96" s="163">
        <f t="shared" si="28"/>
        <v>1.3</v>
      </c>
      <c r="O96" s="163">
        <f t="shared" si="29"/>
        <v>2.2999999999999998</v>
      </c>
      <c r="P96" s="163">
        <f>IF(LEN(E96)&gt;3,VLOOKUP(C96,'Regional Crises'!$B$1:$R$69,12,FALSE),VLOOKUP(E96,'Country Indicator Data'!$B$4:$I$300,8,FALSE))</f>
        <v>5</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5</v>
      </c>
      <c r="R96" s="163">
        <f t="shared" si="30"/>
        <v>5</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3.8</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3.4</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3.1</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2.8</v>
      </c>
      <c r="W96" s="163">
        <f t="shared" si="31"/>
        <v>3.3</v>
      </c>
      <c r="X96" s="163">
        <f t="shared" si="32"/>
        <v>3.5</v>
      </c>
      <c r="Y96" s="184">
        <f>IF('Core Indicators'!FC93="x","x",IF('Core Indicators'!FC93&gt;=5,5,IF('Core Indicators'!FC93&gt;=4,4,IF('Core Indicators'!FC93&gt;=3,3,IF('Core Indicators'!FC93&gt;=2,2,IF('Core Indicators'!FC93&gt;=1,1,0))))))</f>
        <v>3</v>
      </c>
      <c r="Z96" s="163">
        <f t="shared" si="33"/>
        <v>3</v>
      </c>
      <c r="AA96" s="184">
        <f>'Crisis Indicator Data'!Y93</f>
        <v>1</v>
      </c>
      <c r="AB96" s="184">
        <f>'Crisis Indicator Data'!Z93</f>
        <v>3</v>
      </c>
      <c r="AC96" s="184">
        <f>'Crisis Indicator Data'!AA93</f>
        <v>0</v>
      </c>
      <c r="AD96" s="184">
        <f>'Crisis Indicator Data'!AB93</f>
        <v>0</v>
      </c>
      <c r="AE96" s="184">
        <f t="shared" si="34"/>
        <v>2</v>
      </c>
      <c r="AF96" s="184">
        <f>'Crisis Indicator Data'!AC93</f>
        <v>0</v>
      </c>
      <c r="AG96" s="184">
        <f>'Crisis Indicator Data'!AD93</f>
        <v>1</v>
      </c>
      <c r="AH96" s="184">
        <f t="shared" si="35"/>
        <v>1</v>
      </c>
      <c r="AI96" s="184">
        <f>'Crisis Indicator Data'!AE93</f>
        <v>0</v>
      </c>
      <c r="AJ96" s="184">
        <f>'Crisis Indicator Data'!AF93</f>
        <v>1</v>
      </c>
      <c r="AK96" s="184">
        <f>'Crisis Indicator Data'!AG93</f>
        <v>3</v>
      </c>
      <c r="AL96" s="184">
        <f t="shared" si="36"/>
        <v>3</v>
      </c>
      <c r="AM96" s="163">
        <f t="shared" si="37"/>
        <v>2</v>
      </c>
      <c r="AN96" s="163">
        <f t="shared" si="38"/>
        <v>2.5</v>
      </c>
    </row>
    <row r="97" spans="1:40" ht="13.5" customHeight="1">
      <c r="A97" s="172" t="str">
        <f>'Crisis Indicator Data'!A94</f>
        <v>Socioeconomic crisis in Nicaragua</v>
      </c>
      <c r="B97" s="173" t="str">
        <f>'Crisis Indicator Data'!B94</f>
        <v>Political/economic crisis</v>
      </c>
      <c r="C97" s="173" t="str">
        <f>'Crisis Indicator Data'!C94</f>
        <v>NIC001</v>
      </c>
      <c r="D97" s="173" t="str">
        <f>'Crisis Indicator Data'!D94</f>
        <v>Nicaragua</v>
      </c>
      <c r="E97" s="174" t="str">
        <f>'Crisis Indicator Data'!E94</f>
        <v>NIC</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2.9</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3.4</v>
      </c>
      <c r="H97" s="163">
        <f t="shared" si="26"/>
        <v>3.15</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1.3</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1.4</v>
      </c>
      <c r="K97" s="163">
        <f t="shared" si="27"/>
        <v>1.35</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3</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2.7</v>
      </c>
      <c r="N97" s="163">
        <f t="shared" si="28"/>
        <v>2.85</v>
      </c>
      <c r="O97" s="163">
        <f t="shared" si="29"/>
        <v>2.4499999999999997</v>
      </c>
      <c r="P97" s="163">
        <f>IF(LEN(E97)&gt;3,VLOOKUP(C97,'Regional Crises'!$B$1:$R$69,12,FALSE),VLOOKUP(E97,'Country Indicator Data'!$B$4:$I$300,8,FALSE))</f>
        <v>3</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1.3</v>
      </c>
      <c r="R97" s="163">
        <f t="shared" si="30"/>
        <v>2.15</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4.2</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3.8</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3.1</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4.2</v>
      </c>
      <c r="W97" s="163">
        <f t="shared" si="31"/>
        <v>3.8</v>
      </c>
      <c r="X97" s="163">
        <f t="shared" si="32"/>
        <v>2.8</v>
      </c>
      <c r="Y97" s="184" t="str">
        <f>IF('Core Indicators'!FC94="x","x",IF('Core Indicators'!FC94&gt;=5,5,IF('Core Indicators'!FC94&gt;=4,4,IF('Core Indicators'!FC94&gt;=3,3,IF('Core Indicators'!FC94&gt;=2,2,IF('Core Indicators'!FC94&gt;=1,1,0))))))</f>
        <v>x</v>
      </c>
      <c r="Z97" s="163" t="str">
        <f t="shared" si="33"/>
        <v>x</v>
      </c>
      <c r="AA97" s="184">
        <f>'Crisis Indicator Data'!Y94</f>
        <v>2</v>
      </c>
      <c r="AB97" s="184">
        <f>'Crisis Indicator Data'!Z94</f>
        <v>0</v>
      </c>
      <c r="AC97" s="184">
        <f>'Crisis Indicator Data'!AA94</f>
        <v>2</v>
      </c>
      <c r="AD97" s="184">
        <f>'Crisis Indicator Data'!AB94</f>
        <v>0</v>
      </c>
      <c r="AE97" s="184">
        <f t="shared" si="34"/>
        <v>2</v>
      </c>
      <c r="AF97" s="184">
        <f>'Crisis Indicator Data'!AC94</f>
        <v>0</v>
      </c>
      <c r="AG97" s="184">
        <f>'Crisis Indicator Data'!AD94</f>
        <v>0</v>
      </c>
      <c r="AH97" s="184">
        <f t="shared" si="35"/>
        <v>0</v>
      </c>
      <c r="AI97" s="184">
        <f>'Crisis Indicator Data'!AE94</f>
        <v>0</v>
      </c>
      <c r="AJ97" s="184">
        <f>'Crisis Indicator Data'!AF94</f>
        <v>0</v>
      </c>
      <c r="AK97" s="184">
        <f>'Crisis Indicator Data'!AG94</f>
        <v>0</v>
      </c>
      <c r="AL97" s="184">
        <f t="shared" si="36"/>
        <v>0</v>
      </c>
      <c r="AM97" s="163">
        <f t="shared" si="37"/>
        <v>1</v>
      </c>
      <c r="AN97" s="163">
        <f t="shared" si="38"/>
        <v>1</v>
      </c>
    </row>
    <row r="98" spans="1:40" ht="13.5" customHeight="1">
      <c r="A98" s="172" t="str">
        <f>'Crisis Indicator Data'!A95</f>
        <v>Complex crisis in Pakistan</v>
      </c>
      <c r="B98" s="173" t="str">
        <f>'Crisis Indicator Data'!B95</f>
        <v>Conflict/ Violence,Drought/drier conditions,Floods,Political/economic crisis</v>
      </c>
      <c r="C98" s="173" t="str">
        <f>'Crisis Indicator Data'!C95</f>
        <v>PAK001</v>
      </c>
      <c r="D98" s="173" t="str">
        <f>'Crisis Indicator Data'!D95</f>
        <v>Pakistan</v>
      </c>
      <c r="E98" s="174" t="str">
        <f>'Crisis Indicator Data'!E95</f>
        <v>PAK</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3.9</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3.2</v>
      </c>
      <c r="H98" s="163">
        <f t="shared" si="26"/>
        <v>3.55</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3.2</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1.6</v>
      </c>
      <c r="K98" s="163">
        <f t="shared" si="27"/>
        <v>2.4000000000000004</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3.6</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0.8</v>
      </c>
      <c r="N98" s="163">
        <f t="shared" si="28"/>
        <v>2.2000000000000002</v>
      </c>
      <c r="O98" s="163">
        <f t="shared" si="29"/>
        <v>2.7166666666666668</v>
      </c>
      <c r="P98" s="163">
        <f>IF(LEN(E98)&gt;3,VLOOKUP(C98,'Regional Crises'!$B$1:$R$69,12,FALSE),VLOOKUP(E98,'Country Indicator Data'!$B$4:$I$300,8,FALSE))</f>
        <v>4</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4.8</v>
      </c>
      <c r="R98" s="163">
        <f t="shared" si="30"/>
        <v>4.4000000000000004</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3.6</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3.2</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3.2</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3.3</v>
      </c>
      <c r="W98" s="163">
        <f t="shared" si="31"/>
        <v>3.3</v>
      </c>
      <c r="X98" s="163">
        <f t="shared" si="32"/>
        <v>3.5</v>
      </c>
      <c r="Y98" s="184">
        <f>IF('Core Indicators'!FC95="x","x",IF('Core Indicators'!FC95&gt;=5,5,IF('Core Indicators'!FC95&gt;=4,4,IF('Core Indicators'!FC95&gt;=3,3,IF('Core Indicators'!FC95&gt;=2,2,IF('Core Indicators'!FC95&gt;=1,1,0))))))</f>
        <v>5</v>
      </c>
      <c r="Z98" s="163">
        <f t="shared" si="33"/>
        <v>5</v>
      </c>
      <c r="AA98" s="184">
        <f>'Crisis Indicator Data'!Y95</f>
        <v>2</v>
      </c>
      <c r="AB98" s="184">
        <f>'Crisis Indicator Data'!Z95</f>
        <v>2</v>
      </c>
      <c r="AC98" s="184">
        <f>'Crisis Indicator Data'!AA95</f>
        <v>1</v>
      </c>
      <c r="AD98" s="184">
        <f>'Crisis Indicator Data'!AB95</f>
        <v>0</v>
      </c>
      <c r="AE98" s="184">
        <f t="shared" si="34"/>
        <v>2</v>
      </c>
      <c r="AF98" s="184">
        <f>'Crisis Indicator Data'!AC95</f>
        <v>2</v>
      </c>
      <c r="AG98" s="184">
        <f>'Crisis Indicator Data'!AD95</f>
        <v>3</v>
      </c>
      <c r="AH98" s="184">
        <f t="shared" si="35"/>
        <v>5</v>
      </c>
      <c r="AI98" s="184">
        <f>'Crisis Indicator Data'!AE95</f>
        <v>3</v>
      </c>
      <c r="AJ98" s="184">
        <f>'Crisis Indicator Data'!AF95</f>
        <v>1</v>
      </c>
      <c r="AK98" s="184">
        <f>'Crisis Indicator Data'!AG95</f>
        <v>3</v>
      </c>
      <c r="AL98" s="184">
        <f t="shared" si="36"/>
        <v>5</v>
      </c>
      <c r="AM98" s="163">
        <f t="shared" si="37"/>
        <v>4</v>
      </c>
      <c r="AN98" s="163">
        <f t="shared" si="38"/>
        <v>4.5</v>
      </c>
    </row>
    <row r="99" spans="1:40" ht="13.5" customHeight="1">
      <c r="A99" s="172" t="str">
        <f>'Crisis Indicator Data'!A96</f>
        <v>Kashmir conflict in Pakistan</v>
      </c>
      <c r="B99" s="173" t="str">
        <f>'Crisis Indicator Data'!B96</f>
        <v>Conflict/ Violence</v>
      </c>
      <c r="C99" s="173" t="str">
        <f>'Crisis Indicator Data'!C96</f>
        <v>PAK004</v>
      </c>
      <c r="D99" s="173" t="str">
        <f>'Crisis Indicator Data'!D96</f>
        <v>Pakistan</v>
      </c>
      <c r="E99" s="174" t="str">
        <f>'Crisis Indicator Data'!E96</f>
        <v>PAK</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3.9</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3.2</v>
      </c>
      <c r="H99" s="163">
        <f t="shared" si="26"/>
        <v>3.55</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3.2</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1.6</v>
      </c>
      <c r="K99" s="163">
        <f t="shared" si="27"/>
        <v>2.4000000000000004</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3.6</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0.8</v>
      </c>
      <c r="N99" s="163">
        <f t="shared" si="28"/>
        <v>2.2000000000000002</v>
      </c>
      <c r="O99" s="163">
        <f t="shared" si="29"/>
        <v>2.7166666666666668</v>
      </c>
      <c r="P99" s="163">
        <f>IF(LEN(E99)&gt;3,VLOOKUP(C99,'Regional Crises'!$B$1:$R$69,12,FALSE),VLOOKUP(E99,'Country Indicator Data'!$B$4:$I$300,8,FALSE))</f>
        <v>4</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4.8</v>
      </c>
      <c r="R99" s="163">
        <f t="shared" si="30"/>
        <v>4.4000000000000004</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3.6</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3.2</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3.2</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3.3</v>
      </c>
      <c r="W99" s="163">
        <f t="shared" si="31"/>
        <v>3.3</v>
      </c>
      <c r="X99" s="163">
        <f t="shared" si="32"/>
        <v>3.5</v>
      </c>
      <c r="Y99" s="184">
        <f>IF('Core Indicators'!FC96="x","x",IF('Core Indicators'!FC96&gt;=5,5,IF('Core Indicators'!FC96&gt;=4,4,IF('Core Indicators'!FC96&gt;=3,3,IF('Core Indicators'!FC96&gt;=2,2,IF('Core Indicators'!FC96&gt;=1,1,0))))))</f>
        <v>3</v>
      </c>
      <c r="Z99" s="163">
        <f t="shared" si="33"/>
        <v>3</v>
      </c>
      <c r="AA99" s="184">
        <f>'Crisis Indicator Data'!Y96</f>
        <v>1</v>
      </c>
      <c r="AB99" s="184">
        <f>'Crisis Indicator Data'!Z96</f>
        <v>2</v>
      </c>
      <c r="AC99" s="184">
        <f>'Crisis Indicator Data'!AA96</f>
        <v>1</v>
      </c>
      <c r="AD99" s="184">
        <f>'Crisis Indicator Data'!AB96</f>
        <v>0</v>
      </c>
      <c r="AE99" s="184">
        <f t="shared" si="34"/>
        <v>2</v>
      </c>
      <c r="AF99" s="184">
        <f>'Crisis Indicator Data'!AC96</f>
        <v>0</v>
      </c>
      <c r="AG99" s="184">
        <f>'Crisis Indicator Data'!AD96</f>
        <v>2</v>
      </c>
      <c r="AH99" s="184">
        <f t="shared" si="35"/>
        <v>2</v>
      </c>
      <c r="AI99" s="184">
        <f>'Crisis Indicator Data'!AE96</f>
        <v>0</v>
      </c>
      <c r="AJ99" s="184">
        <f>'Crisis Indicator Data'!AF96</f>
        <v>1</v>
      </c>
      <c r="AK99" s="184">
        <f>'Crisis Indicator Data'!AG96</f>
        <v>3</v>
      </c>
      <c r="AL99" s="184">
        <f t="shared" si="36"/>
        <v>3</v>
      </c>
      <c r="AM99" s="163">
        <f t="shared" si="37"/>
        <v>2</v>
      </c>
      <c r="AN99" s="163">
        <f t="shared" si="38"/>
        <v>2.5</v>
      </c>
    </row>
    <row r="100" spans="1:40" ht="13.5" customHeight="1">
      <c r="A100" s="172" t="str">
        <f>'Crisis Indicator Data'!A97</f>
        <v>Venezuela displacement in Panama</v>
      </c>
      <c r="B100" s="173" t="str">
        <f>'Crisis Indicator Data'!B97</f>
        <v>International Displacement</v>
      </c>
      <c r="C100" s="173" t="str">
        <f>'Crisis Indicator Data'!C97</f>
        <v>PAN002</v>
      </c>
      <c r="D100" s="173" t="str">
        <f>'Crisis Indicator Data'!D97</f>
        <v>Panama</v>
      </c>
      <c r="E100" s="174" t="str">
        <f>'Crisis Indicator Data'!E97</f>
        <v>PAN</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0.7</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1.6</v>
      </c>
      <c r="H100" s="163">
        <f t="shared" si="26"/>
        <v>1.1499999999999999</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1.7</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1.3</v>
      </c>
      <c r="K100" s="163">
        <f t="shared" si="27"/>
        <v>1.5</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3.1</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3.1</v>
      </c>
      <c r="N100" s="163">
        <f t="shared" si="28"/>
        <v>3.1</v>
      </c>
      <c r="O100" s="163">
        <f t="shared" si="29"/>
        <v>1.9166666666666667</v>
      </c>
      <c r="P100" s="163">
        <f>IF(LEN(E100)&gt;3,VLOOKUP(C100,'Regional Crises'!$B$1:$R$69,12,FALSE),VLOOKUP(E100,'Country Indicator Data'!$B$4:$I$300,8,FALSE))</f>
        <v>0</v>
      </c>
      <c r="Q100" s="163" t="str">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x</v>
      </c>
      <c r="R100" s="163">
        <f t="shared" si="30"/>
        <v>0</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3.3</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2.9</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1.7</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0.9</v>
      </c>
      <c r="W100" s="163">
        <f t="shared" si="31"/>
        <v>2.2000000000000002</v>
      </c>
      <c r="X100" s="163">
        <f t="shared" si="32"/>
        <v>1.4</v>
      </c>
      <c r="Y100" s="184">
        <f>IF('Core Indicators'!FC97="x","x",IF('Core Indicators'!FC97&gt;=5,5,IF('Core Indicators'!FC97&gt;=4,4,IF('Core Indicators'!FC97&gt;=3,3,IF('Core Indicators'!FC97&gt;=2,2,IF('Core Indicators'!FC97&gt;=1,1,0))))))</f>
        <v>3</v>
      </c>
      <c r="Z100" s="163">
        <f t="shared" si="33"/>
        <v>3</v>
      </c>
      <c r="AA100" s="184">
        <f>'Crisis Indicator Data'!Y97</f>
        <v>1</v>
      </c>
      <c r="AB100" s="184">
        <f>'Crisis Indicator Data'!Z97</f>
        <v>1</v>
      </c>
      <c r="AC100" s="184">
        <f>'Crisis Indicator Data'!AA97</f>
        <v>0</v>
      </c>
      <c r="AD100" s="184">
        <f>'Crisis Indicator Data'!AB97</f>
        <v>0</v>
      </c>
      <c r="AE100" s="184">
        <f t="shared" si="34"/>
        <v>2</v>
      </c>
      <c r="AF100" s="184">
        <f>'Crisis Indicator Data'!AC97</f>
        <v>0</v>
      </c>
      <c r="AG100" s="184">
        <f>'Crisis Indicator Data'!AD97</f>
        <v>0</v>
      </c>
      <c r="AH100" s="184">
        <f t="shared" si="35"/>
        <v>0</v>
      </c>
      <c r="AI100" s="184">
        <f>'Crisis Indicator Data'!AE97</f>
        <v>1</v>
      </c>
      <c r="AJ100" s="184">
        <f>'Crisis Indicator Data'!AF97</f>
        <v>0</v>
      </c>
      <c r="AK100" s="184">
        <f>'Crisis Indicator Data'!AG97</f>
        <v>1</v>
      </c>
      <c r="AL100" s="184">
        <f t="shared" si="36"/>
        <v>2</v>
      </c>
      <c r="AM100" s="163">
        <f t="shared" si="37"/>
        <v>1</v>
      </c>
      <c r="AN100" s="163">
        <f t="shared" si="38"/>
        <v>2</v>
      </c>
    </row>
    <row r="101" spans="1:40" ht="13.5" customHeight="1">
      <c r="A101" s="172" t="str">
        <f>'Crisis Indicator Data'!A98</f>
        <v>Venezuela displacement in Peru</v>
      </c>
      <c r="B101" s="173" t="str">
        <f>'Crisis Indicator Data'!B98</f>
        <v>International Displacement</v>
      </c>
      <c r="C101" s="173" t="str">
        <f>'Crisis Indicator Data'!C98</f>
        <v>PER002</v>
      </c>
      <c r="D101" s="173" t="str">
        <f>'Crisis Indicator Data'!D98</f>
        <v>Peru</v>
      </c>
      <c r="E101" s="174" t="str">
        <f>'Crisis Indicator Data'!E98</f>
        <v>PER</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1.8</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v>
      </c>
      <c r="H101" s="163">
        <f t="shared" si="26"/>
        <v>1.9</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4.5</v>
      </c>
      <c r="K101" s="163">
        <f t="shared" si="27"/>
        <v>3.75</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2.5</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1.9</v>
      </c>
      <c r="N101" s="163">
        <f t="shared" si="28"/>
        <v>2.2000000000000002</v>
      </c>
      <c r="O101" s="163">
        <f t="shared" si="29"/>
        <v>2.6166666666666667</v>
      </c>
      <c r="P101" s="163">
        <f>IF(LEN(E101)&gt;3,VLOOKUP(C101,'Regional Crises'!$B$1:$R$69,12,FALSE),VLOOKUP(E101,'Country Indicator Data'!$B$4:$I$300,8,FALSE))</f>
        <v>3</v>
      </c>
      <c r="Q101" s="163" t="str">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x</v>
      </c>
      <c r="R101" s="163">
        <f t="shared" si="30"/>
        <v>3</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3.4</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3.1</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1.8</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1.7</v>
      </c>
      <c r="W101" s="163">
        <f t="shared" si="31"/>
        <v>2.5</v>
      </c>
      <c r="X101" s="163">
        <f t="shared" si="32"/>
        <v>2.7</v>
      </c>
      <c r="Y101" s="184">
        <f>IF('Core Indicators'!FC98="x","x",IF('Core Indicators'!FC98&gt;=5,5,IF('Core Indicators'!FC98&gt;=4,4,IF('Core Indicators'!FC98&gt;=3,3,IF('Core Indicators'!FC98&gt;=2,2,IF('Core Indicators'!FC98&gt;=1,1,0))))))</f>
        <v>3</v>
      </c>
      <c r="Z101" s="163">
        <f t="shared" si="33"/>
        <v>3</v>
      </c>
      <c r="AA101" s="184">
        <f>'Crisis Indicator Data'!Y98</f>
        <v>0</v>
      </c>
      <c r="AB101" s="184">
        <f>'Crisis Indicator Data'!Z98</f>
        <v>0</v>
      </c>
      <c r="AC101" s="184">
        <f>'Crisis Indicator Data'!AA98</f>
        <v>0</v>
      </c>
      <c r="AD101" s="184">
        <f>'Crisis Indicator Data'!AB98</f>
        <v>0</v>
      </c>
      <c r="AE101" s="184">
        <f t="shared" si="34"/>
        <v>0</v>
      </c>
      <c r="AF101" s="184">
        <f>'Crisis Indicator Data'!AC98</f>
        <v>2</v>
      </c>
      <c r="AG101" s="184">
        <f>'Crisis Indicator Data'!AD98</f>
        <v>1</v>
      </c>
      <c r="AH101" s="184">
        <f t="shared" si="35"/>
        <v>3</v>
      </c>
      <c r="AI101" s="184">
        <f>'Crisis Indicator Data'!AE98</f>
        <v>0</v>
      </c>
      <c r="AJ101" s="184">
        <f>'Crisis Indicator Data'!AF98</f>
        <v>1</v>
      </c>
      <c r="AK101" s="184">
        <f>'Crisis Indicator Data'!AG98</f>
        <v>1</v>
      </c>
      <c r="AL101" s="184">
        <f t="shared" si="36"/>
        <v>2</v>
      </c>
      <c r="AM101" s="163">
        <f t="shared" si="37"/>
        <v>2</v>
      </c>
      <c r="AN101" s="163">
        <f t="shared" si="38"/>
        <v>2.5</v>
      </c>
    </row>
    <row r="102" spans="1:40" ht="13.5" customHeight="1">
      <c r="A102" s="172" t="str">
        <f>'Crisis Indicator Data'!A99</f>
        <v>Mindanao conflict</v>
      </c>
      <c r="B102" s="173" t="str">
        <f>'Crisis Indicator Data'!B99</f>
        <v>Conflict/ Violence</v>
      </c>
      <c r="C102" s="173" t="str">
        <f>'Crisis Indicator Data'!C99</f>
        <v>PHL003</v>
      </c>
      <c r="D102" s="173" t="str">
        <f>'Crisis Indicator Data'!D99</f>
        <v>Philippines</v>
      </c>
      <c r="E102" s="174" t="str">
        <f>'Crisis Indicator Data'!E99</f>
        <v>PHL</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1.8</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2.4</v>
      </c>
      <c r="H102" s="163">
        <f t="shared" ref="H102:H133" si="39">IF(AND(F102="x",G102="x"),"x",AVERAGE(F102,G102))</f>
        <v>2.1</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1.3</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1.4</v>
      </c>
      <c r="K102" s="163">
        <f t="shared" ref="K102:K133" si="40">IF(AND(I102="x",J102="x"),"x",AVERAGE(I102,J102))</f>
        <v>1.35</v>
      </c>
      <c r="L102" s="163">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2.8</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2.2000000000000002</v>
      </c>
      <c r="N102" s="163">
        <f t="shared" ref="N102:N133" si="41">IF(AND(L102="x",M102="x"),"x",AVERAGE(L102,M102))</f>
        <v>2.5</v>
      </c>
      <c r="O102" s="163">
        <f t="shared" ref="O102:O133" si="42">AVERAGE(H102,K102,N102)</f>
        <v>1.9833333333333334</v>
      </c>
      <c r="P102" s="163">
        <f>IF(LEN(E102)&gt;3,VLOOKUP(C102,'Regional Crises'!$B$1:$R$69,12,FALSE),VLOOKUP(E102,'Country Indicator Data'!$B$4:$I$300,8,FALSE))</f>
        <v>3</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3.1</v>
      </c>
      <c r="R102" s="163">
        <f t="shared" ref="R102:R133" si="43">AVERAGE(P102:Q102)</f>
        <v>3.05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3.3</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2.2000000000000002</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2.1</v>
      </c>
      <c r="W102" s="163">
        <f t="shared" ref="W102:W133" si="44">IF(AND(S102="x",V102="x"),"x",ROUND(AVERAGE(S102,V102,T102,U102),1))</f>
        <v>2.7</v>
      </c>
      <c r="X102" s="163">
        <f t="shared" ref="X102:X133" si="45">ROUND(AVERAGE(O102,W102,R102),1)</f>
        <v>2.6</v>
      </c>
      <c r="Y102" s="184">
        <f>IF('Core Indicators'!FC99="x","x",IF('Core Indicators'!FC99&gt;=5,5,IF('Core Indicators'!FC99&gt;=4,4,IF('Core Indicators'!FC99&gt;=3,3,IF('Core Indicators'!FC99&gt;=2,2,IF('Core Indicators'!FC99&gt;=1,1,0))))))</f>
        <v>4</v>
      </c>
      <c r="Z102" s="163">
        <f t="shared" ref="Z102:Z133" si="46">Y102</f>
        <v>4</v>
      </c>
      <c r="AA102" s="184">
        <f>'Crisis Indicator Data'!Y99</f>
        <v>1</v>
      </c>
      <c r="AB102" s="184">
        <f>'Crisis Indicator Data'!Z99</f>
        <v>0</v>
      </c>
      <c r="AC102" s="184">
        <f>'Crisis Indicator Data'!AA99</f>
        <v>0</v>
      </c>
      <c r="AD102" s="184">
        <f>'Crisis Indicator Data'!AB99</f>
        <v>0</v>
      </c>
      <c r="AE102" s="184">
        <f t="shared" ref="AE102:AE133" si="47">IF(SUM(AA102:AD102)=0,0,IF(SUM(AA102,AB102,AC102,AD102)&lt;2,1,IF(SUM(AA102:AD102)&lt;6,2,IF(SUM(AA102:AD102)&lt;8,3,IF(SUM(AA102:AD102)&lt;10,4,5)))))</f>
        <v>1</v>
      </c>
      <c r="AF102" s="184">
        <f>'Crisis Indicator Data'!AC99</f>
        <v>0</v>
      </c>
      <c r="AG102" s="184">
        <f>'Crisis Indicator Data'!AD99</f>
        <v>0</v>
      </c>
      <c r="AH102" s="184">
        <f t="shared" ref="AH102:AH133" si="48">IF(SUM(AF102:AG102)=0,0,IF(SUM(AF102,AG102)=1,1,IF(SUM(AF102:AG102)&lt;3,2,IF(SUM(AF102:AG102)&lt;4,3,IF(SUM(AF102:AG102)&lt;5,4,5)))))</f>
        <v>0</v>
      </c>
      <c r="AI102" s="184">
        <f>'Crisis Indicator Data'!AE99</f>
        <v>0</v>
      </c>
      <c r="AJ102" s="184">
        <f>'Crisis Indicator Data'!AF99</f>
        <v>1</v>
      </c>
      <c r="AK102" s="184">
        <f>'Crisis Indicator Data'!AG99</f>
        <v>3</v>
      </c>
      <c r="AL102" s="184">
        <f t="shared" ref="AL102:AL133" si="49">IF(SUM(AI102:AK102)=0,0,IF(SUM(AI102:AK102)=1,1,IF(SUM(AI102:AK102)&lt;3,2,IF(SUM(AI102:AK102)&lt;5,3,IF(SUM(AI102:AK102)&lt;7,4,5)))))</f>
        <v>3</v>
      </c>
      <c r="AM102" s="163">
        <f t="shared" ref="AM102:AM133" si="50">IF(AA102=3,5,ROUND(AVERAGE(AE102,AH102,AL102),0))</f>
        <v>1</v>
      </c>
      <c r="AN102" s="163">
        <f t="shared" ref="AN102:AN133" si="51">IF(AND(Z102="x",AM102="x"),"x",ROUND(AVERAGE(Z102,AM102),1))</f>
        <v>2.5</v>
      </c>
    </row>
    <row r="103" spans="1:40" ht="13.5" customHeight="1">
      <c r="A103" s="172" t="str">
        <f>'Crisis Indicator Data'!A100</f>
        <v>Highlands Violence</v>
      </c>
      <c r="B103" s="173" t="str">
        <f>'Crisis Indicator Data'!B100</f>
        <v>Conflict/ Violence</v>
      </c>
      <c r="C103" s="173" t="str">
        <f>'Crisis Indicator Data'!C100</f>
        <v>PNG003</v>
      </c>
      <c r="D103" s="173" t="str">
        <f>'Crisis Indicator Data'!D100</f>
        <v>Papua New Guinea</v>
      </c>
      <c r="E103" s="174" t="str">
        <f>'Crisis Indicator Data'!E100</f>
        <v>PNG</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1.1000000000000001</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2.4</v>
      </c>
      <c r="H103" s="163">
        <f t="shared" si="39"/>
        <v>1.75</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0.3</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v>
      </c>
      <c r="K103" s="163">
        <f t="shared" si="40"/>
        <v>0.15</v>
      </c>
      <c r="L103" s="163">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4.9000000000000004</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2.1</v>
      </c>
      <c r="N103" s="163">
        <f t="shared" si="41"/>
        <v>3.5</v>
      </c>
      <c r="O103" s="163">
        <f t="shared" si="42"/>
        <v>1.8</v>
      </c>
      <c r="P103" s="163">
        <f>IF(LEN(E103)&gt;3,VLOOKUP(C103,'Regional Crises'!$B$1:$R$69,12,FALSE),VLOOKUP(E103,'Country Indicator Data'!$B$4:$I$300,8,FALSE))</f>
        <v>3</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2.7</v>
      </c>
      <c r="R103" s="163">
        <f t="shared" si="43"/>
        <v>2.85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3.6</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3.1</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2.6</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2</v>
      </c>
      <c r="W103" s="163">
        <f t="shared" si="44"/>
        <v>2.8</v>
      </c>
      <c r="X103" s="163">
        <f t="shared" si="45"/>
        <v>2.5</v>
      </c>
      <c r="Y103" s="184">
        <f>IF('Core Indicators'!FC100="x","x",IF('Core Indicators'!FC100&gt;=5,5,IF('Core Indicators'!FC100&gt;=4,4,IF('Core Indicators'!FC100&gt;=3,3,IF('Core Indicators'!FC100&gt;=2,2,IF('Core Indicators'!FC100&gt;=1,1,0))))))</f>
        <v>4</v>
      </c>
      <c r="Z103" s="163">
        <f t="shared" si="46"/>
        <v>4</v>
      </c>
      <c r="AA103" s="184">
        <f>'Crisis Indicator Data'!Y100</f>
        <v>0</v>
      </c>
      <c r="AB103" s="184">
        <f>'Crisis Indicator Data'!Z100</f>
        <v>2</v>
      </c>
      <c r="AC103" s="184">
        <f>'Crisis Indicator Data'!AA100</f>
        <v>1</v>
      </c>
      <c r="AD103" s="184">
        <f>'Crisis Indicator Data'!AB100</f>
        <v>0</v>
      </c>
      <c r="AE103" s="184">
        <f t="shared" si="47"/>
        <v>2</v>
      </c>
      <c r="AF103" s="184">
        <f>'Crisis Indicator Data'!AC100</f>
        <v>0</v>
      </c>
      <c r="AG103" s="184">
        <f>'Crisis Indicator Data'!AD100</f>
        <v>2</v>
      </c>
      <c r="AH103" s="184">
        <f t="shared" si="48"/>
        <v>2</v>
      </c>
      <c r="AI103" s="184">
        <f>'Crisis Indicator Data'!AE100</f>
        <v>3</v>
      </c>
      <c r="AJ103" s="184">
        <f>'Crisis Indicator Data'!AF100</f>
        <v>0</v>
      </c>
      <c r="AK103" s="184">
        <f>'Crisis Indicator Data'!AG100</f>
        <v>3</v>
      </c>
      <c r="AL103" s="184">
        <f t="shared" si="49"/>
        <v>4</v>
      </c>
      <c r="AM103" s="163">
        <f t="shared" si="50"/>
        <v>3</v>
      </c>
      <c r="AN103" s="163">
        <f t="shared" si="51"/>
        <v>3.5</v>
      </c>
    </row>
    <row r="104" spans="1:40" ht="13.5" customHeight="1">
      <c r="A104" s="172" t="str">
        <f>'Crisis Indicator Data'!A101</f>
        <v>Displacement from Russia-Ukraine conflict in Poland</v>
      </c>
      <c r="B104" s="173" t="str">
        <f>'Crisis Indicator Data'!B101</f>
        <v>International Displacement</v>
      </c>
      <c r="C104" s="173" t="str">
        <f>'Crisis Indicator Data'!C101</f>
        <v>POL002</v>
      </c>
      <c r="D104" s="173" t="str">
        <f>'Crisis Indicator Data'!D101</f>
        <v>Poland</v>
      </c>
      <c r="E104" s="174" t="str">
        <f>'Crisis Indicator Data'!E101</f>
        <v>POL</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0.7</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1.3</v>
      </c>
      <c r="H104" s="163">
        <f t="shared" si="39"/>
        <v>1</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0.4</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0.1</v>
      </c>
      <c r="K104" s="163">
        <f t="shared" si="40"/>
        <v>0.25</v>
      </c>
      <c r="L104" s="163">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0.8</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0.7</v>
      </c>
      <c r="N104" s="163">
        <f t="shared" si="41"/>
        <v>0.75</v>
      </c>
      <c r="O104" s="163">
        <f t="shared" si="42"/>
        <v>0.66666666666666663</v>
      </c>
      <c r="P104" s="163">
        <f>IF(LEN(E104)&gt;3,VLOOKUP(C104,'Regional Crises'!$B$1:$R$69,12,FALSE),VLOOKUP(E104,'Country Indicator Data'!$B$4:$I$300,8,FALSE))</f>
        <v>0</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0</v>
      </c>
      <c r="R104" s="163">
        <f t="shared" si="43"/>
        <v>0</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2.2999999999999998</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2.1</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1.1000000000000001</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1</v>
      </c>
      <c r="W104" s="163">
        <f t="shared" si="44"/>
        <v>1.6</v>
      </c>
      <c r="X104" s="163">
        <f t="shared" si="45"/>
        <v>0.8</v>
      </c>
      <c r="Y104" s="184">
        <f>IF('Core Indicators'!FC101="x","x",IF('Core Indicators'!FC101&gt;=5,5,IF('Core Indicators'!FC101&gt;=4,4,IF('Core Indicators'!FC101&gt;=3,3,IF('Core Indicators'!FC101&gt;=2,2,IF('Core Indicators'!FC101&gt;=1,1,0))))))</f>
        <v>2</v>
      </c>
      <c r="Z104" s="163">
        <f t="shared" si="46"/>
        <v>2</v>
      </c>
      <c r="AA104" s="184">
        <f>'Crisis Indicator Data'!Y101</f>
        <v>0</v>
      </c>
      <c r="AB104" s="184">
        <f>'Crisis Indicator Data'!Z101</f>
        <v>0</v>
      </c>
      <c r="AC104" s="184">
        <f>'Crisis Indicator Data'!AA101</f>
        <v>0</v>
      </c>
      <c r="AD104" s="184">
        <f>'Crisis Indicator Data'!AB101</f>
        <v>0</v>
      </c>
      <c r="AE104" s="184">
        <f t="shared" si="47"/>
        <v>0</v>
      </c>
      <c r="AF104" s="184">
        <f>'Crisis Indicator Data'!AC101</f>
        <v>0</v>
      </c>
      <c r="AG104" s="184">
        <f>'Crisis Indicator Data'!AD101</f>
        <v>0</v>
      </c>
      <c r="AH104" s="184">
        <f t="shared" si="48"/>
        <v>0</v>
      </c>
      <c r="AI104" s="184">
        <f>'Crisis Indicator Data'!AE101</f>
        <v>0</v>
      </c>
      <c r="AJ104" s="184">
        <f>'Crisis Indicator Data'!AF101</f>
        <v>0</v>
      </c>
      <c r="AK104" s="184">
        <f>'Crisis Indicator Data'!AG101</f>
        <v>2</v>
      </c>
      <c r="AL104" s="184">
        <f t="shared" si="49"/>
        <v>2</v>
      </c>
      <c r="AM104" s="163">
        <f t="shared" si="50"/>
        <v>1</v>
      </c>
      <c r="AN104" s="163">
        <f t="shared" si="51"/>
        <v>1.5</v>
      </c>
    </row>
    <row r="105" spans="1:40" ht="13.5" customHeight="1">
      <c r="A105" s="172" t="str">
        <f>'Crisis Indicator Data'!A102</f>
        <v>Complex crisis in DPRK</v>
      </c>
      <c r="B105" s="173" t="str">
        <f>'Crisis Indicator Data'!B102</f>
        <v>Floods,Drought/drier conditions,Political/economic crisis</v>
      </c>
      <c r="C105" s="173" t="str">
        <f>'Crisis Indicator Data'!C102</f>
        <v>PRK001</v>
      </c>
      <c r="D105" s="173" t="str">
        <f>'Crisis Indicator Data'!D102</f>
        <v>DPRK</v>
      </c>
      <c r="E105" s="174" t="str">
        <f>'Crisis Indicator Data'!E102</f>
        <v>PRK</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5</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3.7</v>
      </c>
      <c r="H105" s="163">
        <f t="shared" si="39"/>
        <v>4.3499999999999996</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0</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v>
      </c>
      <c r="K105" s="163">
        <f t="shared" si="40"/>
        <v>0</v>
      </c>
      <c r="L105" s="163" t="str">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x</v>
      </c>
      <c r="M105" s="163" t="str">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x</v>
      </c>
      <c r="N105" s="163" t="str">
        <f t="shared" si="41"/>
        <v>x</v>
      </c>
      <c r="O105" s="163">
        <f t="shared" si="42"/>
        <v>2.1749999999999998</v>
      </c>
      <c r="P105" s="163">
        <f>IF(LEN(E105)&gt;3,VLOOKUP(C105,'Regional Crises'!$B$1:$R$69,12,FALSE),VLOOKUP(E105,'Country Indicator Data'!$B$4:$I$300,8,FALSE))</f>
        <v>3</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0</v>
      </c>
      <c r="R105" s="163">
        <f t="shared" si="43"/>
        <v>1.5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4.2</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4.2</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4</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4.9000000000000004</v>
      </c>
      <c r="W105" s="163">
        <f t="shared" si="44"/>
        <v>4.3</v>
      </c>
      <c r="X105" s="163">
        <f t="shared" si="45"/>
        <v>2.7</v>
      </c>
      <c r="Y105" s="184">
        <f>IF('Core Indicators'!FC102="x","x",IF('Core Indicators'!FC102&gt;=5,5,IF('Core Indicators'!FC102&gt;=4,4,IF('Core Indicators'!FC102&gt;=3,3,IF('Core Indicators'!FC102&gt;=2,2,IF('Core Indicators'!FC102&gt;=1,1,0))))))</f>
        <v>3</v>
      </c>
      <c r="Z105" s="163">
        <f t="shared" si="46"/>
        <v>3</v>
      </c>
      <c r="AA105" s="184">
        <f>'Crisis Indicator Data'!Y102</f>
        <v>0</v>
      </c>
      <c r="AB105" s="184">
        <f>'Crisis Indicator Data'!Z102</f>
        <v>1</v>
      </c>
      <c r="AC105" s="184">
        <f>'Crisis Indicator Data'!AA102</f>
        <v>1</v>
      </c>
      <c r="AD105" s="184">
        <f>'Crisis Indicator Data'!AB102</f>
        <v>0</v>
      </c>
      <c r="AE105" s="184">
        <f t="shared" si="47"/>
        <v>2</v>
      </c>
      <c r="AF105" s="184">
        <f>'Crisis Indicator Data'!AC102</f>
        <v>2</v>
      </c>
      <c r="AG105" s="184">
        <f>'Crisis Indicator Data'!AD102</f>
        <v>2</v>
      </c>
      <c r="AH105" s="184">
        <f t="shared" si="48"/>
        <v>4</v>
      </c>
      <c r="AI105" s="184">
        <f>'Crisis Indicator Data'!AE102</f>
        <v>0</v>
      </c>
      <c r="AJ105" s="184">
        <f>'Crisis Indicator Data'!AF102</f>
        <v>0</v>
      </c>
      <c r="AK105" s="184">
        <f>'Crisis Indicator Data'!AG102</f>
        <v>2</v>
      </c>
      <c r="AL105" s="184">
        <f t="shared" si="49"/>
        <v>2</v>
      </c>
      <c r="AM105" s="163">
        <f t="shared" si="50"/>
        <v>3</v>
      </c>
      <c r="AN105" s="163">
        <f t="shared" si="51"/>
        <v>3</v>
      </c>
    </row>
    <row r="106" spans="1:40" ht="13.5" customHeight="1">
      <c r="A106" s="172" t="str">
        <f>'Crisis Indicator Data'!A103</f>
        <v>Conflict in Palestine</v>
      </c>
      <c r="B106" s="173" t="str">
        <f>'Crisis Indicator Data'!B103</f>
        <v>Conflict/ Violence</v>
      </c>
      <c r="C106" s="173" t="str">
        <f>'Crisis Indicator Data'!C103</f>
        <v>PSE002</v>
      </c>
      <c r="D106" s="173" t="str">
        <f>'Crisis Indicator Data'!D103</f>
        <v>Palestine</v>
      </c>
      <c r="E106" s="174" t="str">
        <f>'Crisis Indicator Data'!E103</f>
        <v>PSE</v>
      </c>
      <c r="F106" s="163" t="str">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x</v>
      </c>
      <c r="G106" s="163" t="str">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x</v>
      </c>
      <c r="H106" s="163" t="str">
        <f t="shared" si="39"/>
        <v>x</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0</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v>
      </c>
      <c r="K106" s="163">
        <f t="shared" si="40"/>
        <v>0</v>
      </c>
      <c r="L106" s="163" t="str">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x</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1.1000000000000001</v>
      </c>
      <c r="N106" s="163">
        <f t="shared" si="41"/>
        <v>1.1000000000000001</v>
      </c>
      <c r="O106" s="163">
        <f t="shared" si="42"/>
        <v>0.55000000000000004</v>
      </c>
      <c r="P106" s="163">
        <f>IF(LEN(E106)&gt;3,VLOOKUP(C106,'Regional Crises'!$B$1:$R$69,12,FALSE),VLOOKUP(E106,'Country Indicator Data'!$B$4:$I$300,8,FALSE))</f>
        <v>1</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5</v>
      </c>
      <c r="R106" s="163">
        <f t="shared" si="43"/>
        <v>3</v>
      </c>
      <c r="S106" s="163" t="str">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x</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v>
      </c>
      <c r="U106" s="163" t="str">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x</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4.5</v>
      </c>
      <c r="W106" s="163">
        <f t="shared" si="44"/>
        <v>3.8</v>
      </c>
      <c r="X106" s="163">
        <f t="shared" si="45"/>
        <v>2.5</v>
      </c>
      <c r="Y106" s="184">
        <f>IF('Core Indicators'!FC103="x","x",IF('Core Indicators'!FC103&gt;=5,5,IF('Core Indicators'!FC103&gt;=4,4,IF('Core Indicators'!FC103&gt;=3,3,IF('Core Indicators'!FC103&gt;=2,2,IF('Core Indicators'!FC103&gt;=1,1,0))))))</f>
        <v>5</v>
      </c>
      <c r="Z106" s="163">
        <f t="shared" si="46"/>
        <v>5</v>
      </c>
      <c r="AA106" s="184">
        <f>'Crisis Indicator Data'!Y103</f>
        <v>1</v>
      </c>
      <c r="AB106" s="184">
        <f>'Crisis Indicator Data'!Z103</f>
        <v>3</v>
      </c>
      <c r="AC106" s="184">
        <f>'Crisis Indicator Data'!AA103</f>
        <v>2</v>
      </c>
      <c r="AD106" s="184">
        <f>'Crisis Indicator Data'!AB103</f>
        <v>3</v>
      </c>
      <c r="AE106" s="184">
        <f t="shared" si="47"/>
        <v>4</v>
      </c>
      <c r="AF106" s="184">
        <f>'Crisis Indicator Data'!AC103</f>
        <v>3</v>
      </c>
      <c r="AG106" s="184">
        <f>'Crisis Indicator Data'!AD103</f>
        <v>3</v>
      </c>
      <c r="AH106" s="184">
        <f t="shared" si="48"/>
        <v>5</v>
      </c>
      <c r="AI106" s="184">
        <f>'Crisis Indicator Data'!AE103</f>
        <v>3</v>
      </c>
      <c r="AJ106" s="184">
        <f>'Crisis Indicator Data'!AF103</f>
        <v>2</v>
      </c>
      <c r="AK106" s="184">
        <f>'Crisis Indicator Data'!AG103</f>
        <v>3</v>
      </c>
      <c r="AL106" s="184">
        <f t="shared" si="49"/>
        <v>5</v>
      </c>
      <c r="AM106" s="163">
        <f t="shared" si="50"/>
        <v>5</v>
      </c>
      <c r="AN106" s="163">
        <f t="shared" si="51"/>
        <v>5</v>
      </c>
    </row>
    <row r="107" spans="1:40" ht="13.5" customHeight="1">
      <c r="A107" s="172" t="str">
        <f>'Crisis Indicator Data'!A104</f>
        <v>Conflict in West Bank</v>
      </c>
      <c r="B107" s="173" t="str">
        <f>'Crisis Indicator Data'!B104</f>
        <v>Conflict/ Violence</v>
      </c>
      <c r="C107" s="173" t="str">
        <f>'Crisis Indicator Data'!C104</f>
        <v>PSE003</v>
      </c>
      <c r="D107" s="173" t="str">
        <f>'Crisis Indicator Data'!D104</f>
        <v>Palestine</v>
      </c>
      <c r="E107" s="174" t="str">
        <f>'Crisis Indicator Data'!E104</f>
        <v>PSE</v>
      </c>
      <c r="F107" s="163" t="str">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x</v>
      </c>
      <c r="G107" s="163" t="str">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x</v>
      </c>
      <c r="H107" s="163" t="str">
        <f t="shared" si="39"/>
        <v>x</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0</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0</v>
      </c>
      <c r="K107" s="163">
        <f t="shared" si="40"/>
        <v>0</v>
      </c>
      <c r="L107" s="163" t="str">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x</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1.1000000000000001</v>
      </c>
      <c r="N107" s="163">
        <f t="shared" si="41"/>
        <v>1.1000000000000001</v>
      </c>
      <c r="O107" s="163">
        <f t="shared" si="42"/>
        <v>0.55000000000000004</v>
      </c>
      <c r="P107" s="163">
        <f>IF(LEN(E107)&gt;3,VLOOKUP(C107,'Regional Crises'!$B$1:$R$69,12,FALSE),VLOOKUP(E107,'Country Indicator Data'!$B$4:$I$300,8,FALSE))</f>
        <v>1</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5</v>
      </c>
      <c r="R107" s="163">
        <f t="shared" si="43"/>
        <v>3</v>
      </c>
      <c r="S107" s="163" t="str">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x</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v>
      </c>
      <c r="U107" s="163" t="str">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x</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4.5</v>
      </c>
      <c r="W107" s="163">
        <f t="shared" si="44"/>
        <v>3.8</v>
      </c>
      <c r="X107" s="163">
        <f t="shared" si="45"/>
        <v>2.5</v>
      </c>
      <c r="Y107" s="184">
        <f>IF('Core Indicators'!FC104="x","x",IF('Core Indicators'!FC104&gt;=5,5,IF('Core Indicators'!FC104&gt;=4,4,IF('Core Indicators'!FC104&gt;=3,3,IF('Core Indicators'!FC104&gt;=2,2,IF('Core Indicators'!FC104&gt;=1,1,0))))))</f>
        <v>5</v>
      </c>
      <c r="Z107" s="163">
        <f t="shared" si="46"/>
        <v>5</v>
      </c>
      <c r="AA107" s="184">
        <f>'Crisis Indicator Data'!Y104</f>
        <v>1</v>
      </c>
      <c r="AB107" s="184">
        <f>'Crisis Indicator Data'!Z104</f>
        <v>3</v>
      </c>
      <c r="AC107" s="184">
        <f>'Crisis Indicator Data'!AA104</f>
        <v>2</v>
      </c>
      <c r="AD107" s="184">
        <f>'Crisis Indicator Data'!AB104</f>
        <v>3</v>
      </c>
      <c r="AE107" s="184">
        <f t="shared" si="47"/>
        <v>4</v>
      </c>
      <c r="AF107" s="184">
        <f>'Crisis Indicator Data'!AC104</f>
        <v>2</v>
      </c>
      <c r="AG107" s="184">
        <f>'Crisis Indicator Data'!AD104</f>
        <v>3</v>
      </c>
      <c r="AH107" s="184">
        <f t="shared" si="48"/>
        <v>5</v>
      </c>
      <c r="AI107" s="184">
        <f>'Crisis Indicator Data'!AE104</f>
        <v>2</v>
      </c>
      <c r="AJ107" s="184">
        <f>'Crisis Indicator Data'!AF104</f>
        <v>2</v>
      </c>
      <c r="AK107" s="184">
        <f>'Crisis Indicator Data'!AG104</f>
        <v>0</v>
      </c>
      <c r="AL107" s="184">
        <f t="shared" si="49"/>
        <v>3</v>
      </c>
      <c r="AM107" s="163">
        <f t="shared" si="50"/>
        <v>4</v>
      </c>
      <c r="AN107" s="163">
        <f t="shared" si="51"/>
        <v>4.5</v>
      </c>
    </row>
    <row r="108" spans="1:40" ht="13.5" customHeight="1">
      <c r="A108" s="172" t="str">
        <f>'Crisis Indicator Data'!A105</f>
        <v>Conflict in Gaza</v>
      </c>
      <c r="B108" s="173" t="str">
        <f>'Crisis Indicator Data'!B105</f>
        <v>Conflict/ Violence</v>
      </c>
      <c r="C108" s="173" t="str">
        <f>'Crisis Indicator Data'!C105</f>
        <v>PSE004</v>
      </c>
      <c r="D108" s="173" t="str">
        <f>'Crisis Indicator Data'!D105</f>
        <v>Palestine</v>
      </c>
      <c r="E108" s="174" t="str">
        <f>'Crisis Indicator Data'!E105</f>
        <v>PSE</v>
      </c>
      <c r="F108" s="163" t="str">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x</v>
      </c>
      <c r="G108" s="163" t="str">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x</v>
      </c>
      <c r="H108" s="163" t="str">
        <f t="shared" si="39"/>
        <v>x</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0</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v>
      </c>
      <c r="K108" s="163">
        <f t="shared" si="40"/>
        <v>0</v>
      </c>
      <c r="L108" s="163" t="str">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x</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1.1000000000000001</v>
      </c>
      <c r="N108" s="163">
        <f t="shared" si="41"/>
        <v>1.1000000000000001</v>
      </c>
      <c r="O108" s="163">
        <f t="shared" si="42"/>
        <v>0.55000000000000004</v>
      </c>
      <c r="P108" s="163">
        <f>IF(LEN(E108)&gt;3,VLOOKUP(C108,'Regional Crises'!$B$1:$R$69,12,FALSE),VLOOKUP(E108,'Country Indicator Data'!$B$4:$I$300,8,FALSE))</f>
        <v>1</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5</v>
      </c>
      <c r="R108" s="163">
        <f t="shared" si="43"/>
        <v>3</v>
      </c>
      <c r="S108" s="163" t="str">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x</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v>
      </c>
      <c r="U108" s="163" t="str">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x</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4.5</v>
      </c>
      <c r="W108" s="163">
        <f t="shared" si="44"/>
        <v>3.8</v>
      </c>
      <c r="X108" s="163">
        <f t="shared" si="45"/>
        <v>2.5</v>
      </c>
      <c r="Y108" s="184">
        <f>IF('Core Indicators'!FC105="x","x",IF('Core Indicators'!FC105&gt;=5,5,IF('Core Indicators'!FC105&gt;=4,4,IF('Core Indicators'!FC105&gt;=3,3,IF('Core Indicators'!FC105&gt;=2,2,IF('Core Indicators'!FC105&gt;=1,1,0))))))</f>
        <v>5</v>
      </c>
      <c r="Z108" s="163">
        <f t="shared" si="46"/>
        <v>5</v>
      </c>
      <c r="AA108" s="184">
        <f>'Crisis Indicator Data'!Y105</f>
        <v>1</v>
      </c>
      <c r="AB108" s="184">
        <f>'Crisis Indicator Data'!Z105</f>
        <v>3</v>
      </c>
      <c r="AC108" s="184">
        <f>'Crisis Indicator Data'!AA105</f>
        <v>2</v>
      </c>
      <c r="AD108" s="184">
        <f>'Crisis Indicator Data'!AB105</f>
        <v>3</v>
      </c>
      <c r="AE108" s="184">
        <f t="shared" si="47"/>
        <v>4</v>
      </c>
      <c r="AF108" s="184">
        <f>'Crisis Indicator Data'!AC105</f>
        <v>3</v>
      </c>
      <c r="AG108" s="184">
        <f>'Crisis Indicator Data'!AD105</f>
        <v>3</v>
      </c>
      <c r="AH108" s="184">
        <f t="shared" si="48"/>
        <v>5</v>
      </c>
      <c r="AI108" s="184">
        <f>'Crisis Indicator Data'!AE105</f>
        <v>3</v>
      </c>
      <c r="AJ108" s="184">
        <f>'Crisis Indicator Data'!AF105</f>
        <v>2</v>
      </c>
      <c r="AK108" s="184">
        <f>'Crisis Indicator Data'!AG105</f>
        <v>2</v>
      </c>
      <c r="AL108" s="184">
        <f t="shared" si="49"/>
        <v>5</v>
      </c>
      <c r="AM108" s="163">
        <f t="shared" si="50"/>
        <v>5</v>
      </c>
      <c r="AN108" s="163">
        <f t="shared" si="51"/>
        <v>5</v>
      </c>
    </row>
    <row r="109" spans="1:40" ht="13.5" customHeight="1">
      <c r="A109" s="172" t="str">
        <f>'Crisis Indicator Data'!A106</f>
        <v>Displacement from Russia-Ukraine conflict in Romania</v>
      </c>
      <c r="B109" s="173" t="str">
        <f>'Crisis Indicator Data'!B106</f>
        <v>International Displacement</v>
      </c>
      <c r="C109" s="173" t="str">
        <f>'Crisis Indicator Data'!C106</f>
        <v>ROU002</v>
      </c>
      <c r="D109" s="173" t="str">
        <f>'Crisis Indicator Data'!D106</f>
        <v>Romania</v>
      </c>
      <c r="E109" s="174" t="str">
        <f>'Crisis Indicator Data'!E106</f>
        <v>ROU</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2.1</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1.2</v>
      </c>
      <c r="H109" s="163">
        <f t="shared" si="39"/>
        <v>1.65</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1.5</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0.3</v>
      </c>
      <c r="K109" s="163">
        <f t="shared" si="40"/>
        <v>0.9</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2.1</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1.4</v>
      </c>
      <c r="N109" s="163">
        <f t="shared" si="41"/>
        <v>1.75</v>
      </c>
      <c r="O109" s="163">
        <f t="shared" si="42"/>
        <v>1.4333333333333333</v>
      </c>
      <c r="P109" s="163">
        <f>IF(LEN(E109)&gt;3,VLOOKUP(C109,'Regional Crises'!$B$1:$R$69,12,FALSE),VLOOKUP(E109,'Country Indicator Data'!$B$4:$I$300,8,FALSE))</f>
        <v>0</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0</v>
      </c>
      <c r="R109" s="163">
        <f t="shared" si="43"/>
        <v>0</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2.7</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2.1</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1.2</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0.9</v>
      </c>
      <c r="W109" s="163">
        <f t="shared" si="44"/>
        <v>1.7</v>
      </c>
      <c r="X109" s="163">
        <f t="shared" si="45"/>
        <v>1</v>
      </c>
      <c r="Y109" s="184">
        <f>IF('Core Indicators'!FC106="x","x",IF('Core Indicators'!FC106&gt;=5,5,IF('Core Indicators'!FC106&gt;=4,4,IF('Core Indicators'!FC106&gt;=3,3,IF('Core Indicators'!FC106&gt;=2,2,IF('Core Indicators'!FC106&gt;=1,1,0))))))</f>
        <v>2</v>
      </c>
      <c r="Z109" s="163">
        <f t="shared" si="46"/>
        <v>2</v>
      </c>
      <c r="AA109" s="184">
        <f>'Crisis Indicator Data'!Y106</f>
        <v>0</v>
      </c>
      <c r="AB109" s="184">
        <f>'Crisis Indicator Data'!Z106</f>
        <v>0</v>
      </c>
      <c r="AC109" s="184">
        <f>'Crisis Indicator Data'!AA106</f>
        <v>0</v>
      </c>
      <c r="AD109" s="184">
        <f>'Crisis Indicator Data'!AB106</f>
        <v>0</v>
      </c>
      <c r="AE109" s="184">
        <f t="shared" si="47"/>
        <v>0</v>
      </c>
      <c r="AF109" s="184">
        <f>'Crisis Indicator Data'!AC106</f>
        <v>0</v>
      </c>
      <c r="AG109" s="184">
        <f>'Crisis Indicator Data'!AD106</f>
        <v>1</v>
      </c>
      <c r="AH109" s="184">
        <f t="shared" si="48"/>
        <v>1</v>
      </c>
      <c r="AI109" s="184">
        <f>'Crisis Indicator Data'!AE106</f>
        <v>0</v>
      </c>
      <c r="AJ109" s="184">
        <f>'Crisis Indicator Data'!AF106</f>
        <v>0</v>
      </c>
      <c r="AK109" s="184">
        <f>'Crisis Indicator Data'!AG106</f>
        <v>2</v>
      </c>
      <c r="AL109" s="184">
        <f t="shared" si="49"/>
        <v>2</v>
      </c>
      <c r="AM109" s="163">
        <f t="shared" si="50"/>
        <v>1</v>
      </c>
      <c r="AN109" s="163">
        <f t="shared" si="51"/>
        <v>1.5</v>
      </c>
    </row>
    <row r="110" spans="1:40" ht="13.5" customHeight="1">
      <c r="A110" s="172" t="str">
        <f>'Crisis Indicator Data'!A107</f>
        <v>Displacement from Russia-Ukraine conflict in Russia</v>
      </c>
      <c r="B110" s="173" t="str">
        <f>'Crisis Indicator Data'!B107</f>
        <v>Conflict/ Violence,International Displacement</v>
      </c>
      <c r="C110" s="173" t="str">
        <f>'Crisis Indicator Data'!C107</f>
        <v>RUS002</v>
      </c>
      <c r="D110" s="173" t="str">
        <f>'Crisis Indicator Data'!D107</f>
        <v>Russia</v>
      </c>
      <c r="E110" s="174" t="str">
        <f>'Crisis Indicator Data'!E107</f>
        <v>RUS</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4.3</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3.3</v>
      </c>
      <c r="H110" s="163">
        <f t="shared" si="39"/>
        <v>3.8</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1.7</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1.6</v>
      </c>
      <c r="K110" s="163">
        <f t="shared" si="40"/>
        <v>1.65</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1.7</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1.6</v>
      </c>
      <c r="N110" s="163">
        <f t="shared" si="41"/>
        <v>1.65</v>
      </c>
      <c r="O110" s="163">
        <f t="shared" si="42"/>
        <v>2.3666666666666667</v>
      </c>
      <c r="P110" s="163">
        <f>IF(LEN(E110)&gt;3,VLOOKUP(C110,'Regional Crises'!$B$1:$R$69,12,FALSE),VLOOKUP(E110,'Country Indicator Data'!$B$4:$I$300,8,FALSE))</f>
        <v>3</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0</v>
      </c>
      <c r="R110" s="163">
        <f t="shared" si="43"/>
        <v>1.5</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3.7</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3.7</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2.9</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4.4000000000000004</v>
      </c>
      <c r="W110" s="163">
        <f t="shared" si="44"/>
        <v>3.7</v>
      </c>
      <c r="X110" s="163">
        <f t="shared" si="45"/>
        <v>2.5</v>
      </c>
      <c r="Y110" s="184">
        <f>IF('Core Indicators'!FC107="x","x",IF('Core Indicators'!FC107&gt;=5,5,IF('Core Indicators'!FC107&gt;=4,4,IF('Core Indicators'!FC107&gt;=3,3,IF('Core Indicators'!FC107&gt;=2,2,IF('Core Indicators'!FC107&gt;=1,1,0))))))</f>
        <v>2</v>
      </c>
      <c r="Z110" s="163">
        <f t="shared" si="46"/>
        <v>2</v>
      </c>
      <c r="AA110" s="184">
        <f>'Crisis Indicator Data'!Y107</f>
        <v>2</v>
      </c>
      <c r="AB110" s="184">
        <f>'Crisis Indicator Data'!Z107</f>
        <v>2</v>
      </c>
      <c r="AC110" s="184">
        <f>'Crisis Indicator Data'!AA107</f>
        <v>2</v>
      </c>
      <c r="AD110" s="184">
        <f>'Crisis Indicator Data'!AB107</f>
        <v>0</v>
      </c>
      <c r="AE110" s="184">
        <f t="shared" si="47"/>
        <v>3</v>
      </c>
      <c r="AF110" s="184">
        <f>'Crisis Indicator Data'!AC107</f>
        <v>2</v>
      </c>
      <c r="AG110" s="184">
        <f>'Crisis Indicator Data'!AD107</f>
        <v>2</v>
      </c>
      <c r="AH110" s="184">
        <f t="shared" si="48"/>
        <v>4</v>
      </c>
      <c r="AI110" s="184">
        <f>'Crisis Indicator Data'!AE107</f>
        <v>2</v>
      </c>
      <c r="AJ110" s="184">
        <f>'Crisis Indicator Data'!AF107</f>
        <v>0</v>
      </c>
      <c r="AK110" s="184">
        <f>'Crisis Indicator Data'!AG107</f>
        <v>2</v>
      </c>
      <c r="AL110" s="184">
        <f t="shared" si="49"/>
        <v>3</v>
      </c>
      <c r="AM110" s="163">
        <f t="shared" si="50"/>
        <v>3</v>
      </c>
      <c r="AN110" s="163">
        <f t="shared" si="51"/>
        <v>2.5</v>
      </c>
    </row>
    <row r="111" spans="1:40" ht="13.5" customHeight="1">
      <c r="A111" s="172" t="str">
        <f>'Crisis Indicator Data'!A108</f>
        <v>Burundi and DRC refugees in Rwanda</v>
      </c>
      <c r="B111" s="173" t="str">
        <f>'Crisis Indicator Data'!B108</f>
        <v>International Displacement</v>
      </c>
      <c r="C111" s="173" t="str">
        <f>'Crisis Indicator Data'!C108</f>
        <v>RWA002</v>
      </c>
      <c r="D111" s="173" t="str">
        <f>'Crisis Indicator Data'!D108</f>
        <v>Rwanda</v>
      </c>
      <c r="E111" s="174" t="str">
        <f>'Crisis Indicator Data'!E108</f>
        <v>RWA</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3.2</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3.1</v>
      </c>
      <c r="H111" s="163">
        <f t="shared" si="39"/>
        <v>3.1500000000000004</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1.4</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5</v>
      </c>
      <c r="K111" s="163">
        <f t="shared" si="40"/>
        <v>3.2</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2.7</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2.2999999999999998</v>
      </c>
      <c r="N111" s="163">
        <f t="shared" si="41"/>
        <v>2.5</v>
      </c>
      <c r="O111" s="163">
        <f t="shared" si="42"/>
        <v>2.9500000000000006</v>
      </c>
      <c r="P111" s="163">
        <f>IF(LEN(E111)&gt;3,VLOOKUP(C111,'Regional Crises'!$B$1:$R$69,12,FALSE),VLOOKUP(E111,'Country Indicator Data'!$B$4:$I$300,8,FALSE))</f>
        <v>3</v>
      </c>
      <c r="Q111" s="163" t="str">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x</v>
      </c>
      <c r="R111" s="163">
        <f t="shared" si="43"/>
        <v>3</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2.4</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2.4</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2.7</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3.9</v>
      </c>
      <c r="W111" s="163">
        <f t="shared" si="44"/>
        <v>2.9</v>
      </c>
      <c r="X111" s="163">
        <f t="shared" si="45"/>
        <v>3</v>
      </c>
      <c r="Y111" s="184">
        <f>IF('Core Indicators'!FC108="x","x",IF('Core Indicators'!FC108&gt;=5,5,IF('Core Indicators'!FC108&gt;=4,4,IF('Core Indicators'!FC108&gt;=3,3,IF('Core Indicators'!FC108&gt;=2,2,IF('Core Indicators'!FC108&gt;=1,1,0))))))</f>
        <v>2</v>
      </c>
      <c r="Z111" s="163">
        <f t="shared" si="46"/>
        <v>2</v>
      </c>
      <c r="AA111" s="184">
        <f>'Crisis Indicator Data'!Y108</f>
        <v>1</v>
      </c>
      <c r="AB111" s="184">
        <f>'Crisis Indicator Data'!Z108</f>
        <v>0</v>
      </c>
      <c r="AC111" s="184">
        <f>'Crisis Indicator Data'!AA108</f>
        <v>0</v>
      </c>
      <c r="AD111" s="184">
        <f>'Crisis Indicator Data'!AB108</f>
        <v>0</v>
      </c>
      <c r="AE111" s="184">
        <f t="shared" si="47"/>
        <v>1</v>
      </c>
      <c r="AF111" s="184">
        <f>'Crisis Indicator Data'!AC108</f>
        <v>0</v>
      </c>
      <c r="AG111" s="184">
        <f>'Crisis Indicator Data'!AD108</f>
        <v>0</v>
      </c>
      <c r="AH111" s="184">
        <f t="shared" si="48"/>
        <v>0</v>
      </c>
      <c r="AI111" s="184">
        <f>'Crisis Indicator Data'!AE108</f>
        <v>0</v>
      </c>
      <c r="AJ111" s="184">
        <f>'Crisis Indicator Data'!AF108</f>
        <v>0</v>
      </c>
      <c r="AK111" s="184">
        <f>'Crisis Indicator Data'!AG108</f>
        <v>1</v>
      </c>
      <c r="AL111" s="184">
        <f t="shared" si="49"/>
        <v>1</v>
      </c>
      <c r="AM111" s="163">
        <f t="shared" si="50"/>
        <v>1</v>
      </c>
      <c r="AN111" s="163">
        <f t="shared" si="51"/>
        <v>1.5</v>
      </c>
    </row>
    <row r="112" spans="1:40" ht="13.5" customHeight="1">
      <c r="A112" s="172" t="str">
        <f>'Crisis Indicator Data'!A109</f>
        <v>Complex crisis in Sudan</v>
      </c>
      <c r="B112" s="173" t="str">
        <f>'Crisis Indicator Data'!B109</f>
        <v>International Displacement,Floods,Conflict/ Violence,Political/economic crisis</v>
      </c>
      <c r="C112" s="173" t="str">
        <f>'Crisis Indicator Data'!C109</f>
        <v>SDN001</v>
      </c>
      <c r="D112" s="173" t="str">
        <f>'Crisis Indicator Data'!D109</f>
        <v>Sudan</v>
      </c>
      <c r="E112" s="174" t="str">
        <f>'Crisis Indicator Data'!E109</f>
        <v>SDN</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3.6</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4</v>
      </c>
      <c r="H112" s="163">
        <f t="shared" si="39"/>
        <v>3.8</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4</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5</v>
      </c>
      <c r="K112" s="163">
        <f t="shared" si="40"/>
        <v>4.5</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3.7</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1.2</v>
      </c>
      <c r="N112" s="163">
        <f t="shared" si="41"/>
        <v>2.4500000000000002</v>
      </c>
      <c r="O112" s="163">
        <f t="shared" si="42"/>
        <v>3.5833333333333335</v>
      </c>
      <c r="P112" s="163">
        <f>IF(LEN(E112)&gt;3,VLOOKUP(C112,'Regional Crises'!$B$1:$R$69,12,FALSE),VLOOKUP(E112,'Country Indicator Data'!$B$4:$I$300,8,FALSE))</f>
        <v>5</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5</v>
      </c>
      <c r="R112" s="163">
        <f t="shared" si="43"/>
        <v>5</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4</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3.8</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4</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4.7</v>
      </c>
      <c r="W112" s="163">
        <f t="shared" si="44"/>
        <v>4.0999999999999996</v>
      </c>
      <c r="X112" s="163">
        <f t="shared" si="45"/>
        <v>4.2</v>
      </c>
      <c r="Y112" s="184">
        <f>IF('Core Indicators'!FC109="x","x",IF('Core Indicators'!FC109&gt;=5,5,IF('Core Indicators'!FC109&gt;=4,4,IF('Core Indicators'!FC109&gt;=3,3,IF('Core Indicators'!FC109&gt;=2,2,IF('Core Indicators'!FC109&gt;=1,1,0))))))</f>
        <v>5</v>
      </c>
      <c r="Z112" s="163">
        <f t="shared" si="46"/>
        <v>5</v>
      </c>
      <c r="AA112" s="184">
        <f>'Crisis Indicator Data'!Y109</f>
        <v>2</v>
      </c>
      <c r="AB112" s="184">
        <f>'Crisis Indicator Data'!Z109</f>
        <v>3</v>
      </c>
      <c r="AC112" s="184">
        <f>'Crisis Indicator Data'!AA109</f>
        <v>3</v>
      </c>
      <c r="AD112" s="184">
        <f>'Crisis Indicator Data'!AB109</f>
        <v>3</v>
      </c>
      <c r="AE112" s="184">
        <f t="shared" si="47"/>
        <v>5</v>
      </c>
      <c r="AF112" s="184">
        <f>'Crisis Indicator Data'!AC109</f>
        <v>3</v>
      </c>
      <c r="AG112" s="184">
        <f>'Crisis Indicator Data'!AD109</f>
        <v>2</v>
      </c>
      <c r="AH112" s="184">
        <f t="shared" si="48"/>
        <v>5</v>
      </c>
      <c r="AI112" s="184">
        <f>'Crisis Indicator Data'!AE109</f>
        <v>3</v>
      </c>
      <c r="AJ112" s="184">
        <f>'Crisis Indicator Data'!AF109</f>
        <v>1</v>
      </c>
      <c r="AK112" s="184">
        <f>'Crisis Indicator Data'!AG109</f>
        <v>3</v>
      </c>
      <c r="AL112" s="184">
        <f t="shared" si="49"/>
        <v>5</v>
      </c>
      <c r="AM112" s="163">
        <f t="shared" si="50"/>
        <v>5</v>
      </c>
      <c r="AN112" s="163">
        <f t="shared" si="51"/>
        <v>5</v>
      </c>
    </row>
    <row r="113" spans="1:40" ht="13.5" customHeight="1">
      <c r="A113" s="172" t="str">
        <f>'Crisis Indicator Data'!A110</f>
        <v>Refugees in Sudan</v>
      </c>
      <c r="B113" s="173" t="str">
        <f>'Crisis Indicator Data'!B110</f>
        <v>International Displacement</v>
      </c>
      <c r="C113" s="173" t="str">
        <f>'Crisis Indicator Data'!C110</f>
        <v>SDN005</v>
      </c>
      <c r="D113" s="173" t="str">
        <f>'Crisis Indicator Data'!D110</f>
        <v>Sudan</v>
      </c>
      <c r="E113" s="174" t="str">
        <f>'Crisis Indicator Data'!E110</f>
        <v>SDN</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3.6</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4</v>
      </c>
      <c r="H113" s="163">
        <f t="shared" si="39"/>
        <v>3.8</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4</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5</v>
      </c>
      <c r="K113" s="163">
        <f t="shared" si="40"/>
        <v>4.5</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3.7</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1.2</v>
      </c>
      <c r="N113" s="163">
        <f t="shared" si="41"/>
        <v>2.4500000000000002</v>
      </c>
      <c r="O113" s="163">
        <f t="shared" si="42"/>
        <v>3.5833333333333335</v>
      </c>
      <c r="P113" s="163">
        <f>IF(LEN(E113)&gt;3,VLOOKUP(C113,'Regional Crises'!$B$1:$R$69,12,FALSE),VLOOKUP(E113,'Country Indicator Data'!$B$4:$I$300,8,FALSE))</f>
        <v>5</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5</v>
      </c>
      <c r="R113" s="163">
        <f t="shared" si="43"/>
        <v>5</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4</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3.8</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4</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4.7</v>
      </c>
      <c r="W113" s="163">
        <f t="shared" si="44"/>
        <v>4.0999999999999996</v>
      </c>
      <c r="X113" s="163">
        <f t="shared" si="45"/>
        <v>4.2</v>
      </c>
      <c r="Y113" s="184">
        <f>IF('Core Indicators'!FC110="x","x",IF('Core Indicators'!FC110&gt;=5,5,IF('Core Indicators'!FC110&gt;=4,4,IF('Core Indicators'!FC110&gt;=3,3,IF('Core Indicators'!FC110&gt;=2,2,IF('Core Indicators'!FC110&gt;=1,1,0))))))</f>
        <v>2</v>
      </c>
      <c r="Z113" s="163">
        <f t="shared" si="46"/>
        <v>2</v>
      </c>
      <c r="AA113" s="184">
        <f>'Crisis Indicator Data'!Y110</f>
        <v>2</v>
      </c>
      <c r="AB113" s="184">
        <f>'Crisis Indicator Data'!Z110</f>
        <v>3</v>
      </c>
      <c r="AC113" s="184">
        <f>'Crisis Indicator Data'!AA110</f>
        <v>2</v>
      </c>
      <c r="AD113" s="184">
        <f>'Crisis Indicator Data'!AB110</f>
        <v>3</v>
      </c>
      <c r="AE113" s="184">
        <f t="shared" si="47"/>
        <v>5</v>
      </c>
      <c r="AF113" s="184">
        <f>'Crisis Indicator Data'!AC110</f>
        <v>0</v>
      </c>
      <c r="AG113" s="184">
        <f>'Crisis Indicator Data'!AD110</f>
        <v>0</v>
      </c>
      <c r="AH113" s="184">
        <f t="shared" si="48"/>
        <v>0</v>
      </c>
      <c r="AI113" s="184">
        <f>'Crisis Indicator Data'!AE110</f>
        <v>3</v>
      </c>
      <c r="AJ113" s="184">
        <f>'Crisis Indicator Data'!AF110</f>
        <v>1</v>
      </c>
      <c r="AK113" s="184">
        <f>'Crisis Indicator Data'!AG110</f>
        <v>3</v>
      </c>
      <c r="AL113" s="184">
        <f t="shared" si="49"/>
        <v>5</v>
      </c>
      <c r="AM113" s="163">
        <f t="shared" si="50"/>
        <v>3</v>
      </c>
      <c r="AN113" s="163">
        <f t="shared" si="51"/>
        <v>2.5</v>
      </c>
    </row>
    <row r="114" spans="1:40" ht="13.5" customHeight="1">
      <c r="A114" s="172" t="str">
        <f>'Crisis Indicator Data'!A111</f>
        <v>Food security crisis in Senegal</v>
      </c>
      <c r="B114" s="173" t="str">
        <f>'Crisis Indicator Data'!B111</f>
        <v>Floods,Drought/drier conditions</v>
      </c>
      <c r="C114" s="173" t="str">
        <f>'Crisis Indicator Data'!C111</f>
        <v>SEN002</v>
      </c>
      <c r="D114" s="173" t="str">
        <f>'Crisis Indicator Data'!D111</f>
        <v>Senegal</v>
      </c>
      <c r="E114" s="174" t="str">
        <f>'Crisis Indicator Data'!E111</f>
        <v>SEN</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1.8</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1.6</v>
      </c>
      <c r="H114" s="163">
        <f t="shared" si="39"/>
        <v>1.7000000000000002</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3.6</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0</v>
      </c>
      <c r="K114" s="163">
        <f t="shared" si="40"/>
        <v>1.8</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3.5</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1.9</v>
      </c>
      <c r="N114" s="163">
        <f t="shared" si="41"/>
        <v>2.7</v>
      </c>
      <c r="O114" s="163">
        <f t="shared" si="42"/>
        <v>2.0666666666666669</v>
      </c>
      <c r="P114" s="163">
        <f>IF(LEN(E114)&gt;3,VLOOKUP(C114,'Regional Crises'!$B$1:$R$69,12,FALSE),VLOOKUP(E114,'Country Indicator Data'!$B$4:$I$300,8,FALSE))</f>
        <v>3</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0</v>
      </c>
      <c r="R114" s="163">
        <f t="shared" si="43"/>
        <v>1.5</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2.9</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2.8</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2</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1.7</v>
      </c>
      <c r="W114" s="163">
        <f t="shared" si="44"/>
        <v>2.4</v>
      </c>
      <c r="X114" s="163">
        <f t="shared" si="45"/>
        <v>2</v>
      </c>
      <c r="Y114" s="184">
        <f>IF('Core Indicators'!FC111="x","x",IF('Core Indicators'!FC111&gt;=5,5,IF('Core Indicators'!FC111&gt;=4,4,IF('Core Indicators'!FC111&gt;=3,3,IF('Core Indicators'!FC111&gt;=2,2,IF('Core Indicators'!FC111&gt;=1,1,0))))))</f>
        <v>5</v>
      </c>
      <c r="Z114" s="163">
        <f t="shared" si="46"/>
        <v>5</v>
      </c>
      <c r="AA114" s="184">
        <f>'Crisis Indicator Data'!Y111</f>
        <v>0</v>
      </c>
      <c r="AB114" s="184">
        <f>'Crisis Indicator Data'!Z111</f>
        <v>0</v>
      </c>
      <c r="AC114" s="184">
        <f>'Crisis Indicator Data'!AA111</f>
        <v>0</v>
      </c>
      <c r="AD114" s="184">
        <f>'Crisis Indicator Data'!AB111</f>
        <v>0</v>
      </c>
      <c r="AE114" s="184">
        <f t="shared" si="47"/>
        <v>0</v>
      </c>
      <c r="AF114" s="184">
        <f>'Crisis Indicator Data'!AC111</f>
        <v>0</v>
      </c>
      <c r="AG114" s="184">
        <f>'Crisis Indicator Data'!AD111</f>
        <v>0</v>
      </c>
      <c r="AH114" s="184">
        <f t="shared" si="48"/>
        <v>0</v>
      </c>
      <c r="AI114" s="184">
        <f>'Crisis Indicator Data'!AE111</f>
        <v>0</v>
      </c>
      <c r="AJ114" s="184">
        <f>'Crisis Indicator Data'!AF111</f>
        <v>1</v>
      </c>
      <c r="AK114" s="184">
        <f>'Crisis Indicator Data'!AG111</f>
        <v>2</v>
      </c>
      <c r="AL114" s="184">
        <f t="shared" si="49"/>
        <v>3</v>
      </c>
      <c r="AM114" s="163">
        <f t="shared" si="50"/>
        <v>1</v>
      </c>
      <c r="AN114" s="163">
        <f t="shared" si="51"/>
        <v>3</v>
      </c>
    </row>
    <row r="115" spans="1:40" ht="13.5" customHeight="1">
      <c r="A115" s="172" t="str">
        <f>'Crisis Indicator Data'!A112</f>
        <v>Complex crisis in El Salvador</v>
      </c>
      <c r="B115" s="173" t="str">
        <f>'Crisis Indicator Data'!B112</f>
        <v>International Displacement,Floods,Drought/drier conditions</v>
      </c>
      <c r="C115" s="173" t="str">
        <f>'Crisis Indicator Data'!C112</f>
        <v>SLV001</v>
      </c>
      <c r="D115" s="173" t="str">
        <f>'Crisis Indicator Data'!D112</f>
        <v>El Salvador</v>
      </c>
      <c r="E115" s="174" t="str">
        <f>'Crisis Indicator Data'!E112</f>
        <v>SLV</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0.7</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2.4</v>
      </c>
      <c r="H115" s="163">
        <f t="shared" si="39"/>
        <v>1.5499999999999998</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0.9</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v>
      </c>
      <c r="K115" s="163">
        <f t="shared" si="40"/>
        <v>0.45</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2.6</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1.7</v>
      </c>
      <c r="N115" s="163">
        <f t="shared" si="41"/>
        <v>2.15</v>
      </c>
      <c r="O115" s="163">
        <f t="shared" si="42"/>
        <v>1.3833333333333331</v>
      </c>
      <c r="P115" s="163">
        <f>IF(LEN(E115)&gt;3,VLOOKUP(C115,'Regional Crises'!$B$1:$R$69,12,FALSE),VLOOKUP(E115,'Country Indicator Data'!$B$4:$I$300,8,FALSE))</f>
        <v>3</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1.2</v>
      </c>
      <c r="R115" s="163">
        <f t="shared" si="43"/>
        <v>2.1</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3.5</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3.2</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2.2000000000000002</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2.4</v>
      </c>
      <c r="W115" s="163">
        <f t="shared" si="44"/>
        <v>2.8</v>
      </c>
      <c r="X115" s="163">
        <f t="shared" si="45"/>
        <v>2.1</v>
      </c>
      <c r="Y115" s="184">
        <f>IF('Core Indicators'!FC112="x","x",IF('Core Indicators'!FC112&gt;=5,5,IF('Core Indicators'!FC112&gt;=4,4,IF('Core Indicators'!FC112&gt;=3,3,IF('Core Indicators'!FC112&gt;=2,2,IF('Core Indicators'!FC112&gt;=1,1,0))))))</f>
        <v>4</v>
      </c>
      <c r="Z115" s="163">
        <f t="shared" si="46"/>
        <v>4</v>
      </c>
      <c r="AA115" s="184">
        <f>'Crisis Indicator Data'!Y112</f>
        <v>2</v>
      </c>
      <c r="AB115" s="184">
        <f>'Crisis Indicator Data'!Z112</f>
        <v>1</v>
      </c>
      <c r="AC115" s="184">
        <f>'Crisis Indicator Data'!AA112</f>
        <v>1</v>
      </c>
      <c r="AD115" s="184">
        <f>'Crisis Indicator Data'!AB112</f>
        <v>0</v>
      </c>
      <c r="AE115" s="184">
        <f t="shared" si="47"/>
        <v>2</v>
      </c>
      <c r="AF115" s="184">
        <f>'Crisis Indicator Data'!AC112</f>
        <v>2</v>
      </c>
      <c r="AG115" s="184">
        <f>'Crisis Indicator Data'!AD112</f>
        <v>0</v>
      </c>
      <c r="AH115" s="184">
        <f t="shared" si="48"/>
        <v>2</v>
      </c>
      <c r="AI115" s="184">
        <f>'Crisis Indicator Data'!AE112</f>
        <v>0</v>
      </c>
      <c r="AJ115" s="184">
        <f>'Crisis Indicator Data'!AF112</f>
        <v>0</v>
      </c>
      <c r="AK115" s="184">
        <f>'Crisis Indicator Data'!AG112</f>
        <v>2</v>
      </c>
      <c r="AL115" s="184">
        <f t="shared" si="49"/>
        <v>2</v>
      </c>
      <c r="AM115" s="163">
        <f t="shared" si="50"/>
        <v>2</v>
      </c>
      <c r="AN115" s="163">
        <f t="shared" si="51"/>
        <v>3</v>
      </c>
    </row>
    <row r="116" spans="1:40" ht="13.5" customHeight="1">
      <c r="A116" s="172" t="str">
        <f>'Crisis Indicator Data'!A113</f>
        <v>Complex crisis in Somalia</v>
      </c>
      <c r="B116" s="173" t="str">
        <f>'Crisis Indicator Data'!B113</f>
        <v>Conflict/ Violence,International Displacement,Floods,Drought/drier conditions</v>
      </c>
      <c r="C116" s="173" t="str">
        <f>'Crisis Indicator Data'!C113</f>
        <v>SOM001</v>
      </c>
      <c r="D116" s="173" t="str">
        <f>'Crisis Indicator Data'!D113</f>
        <v>Somalia</v>
      </c>
      <c r="E116" s="174" t="str">
        <f>'Crisis Indicator Data'!E113</f>
        <v>SOM</v>
      </c>
      <c r="F116" s="163" t="str">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x</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4.2</v>
      </c>
      <c r="H116" s="163">
        <f t="shared" si="39"/>
        <v>4.2</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0</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0</v>
      </c>
      <c r="K116" s="163">
        <f t="shared" si="40"/>
        <v>0</v>
      </c>
      <c r="L116" s="163" t="str">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x</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1.5</v>
      </c>
      <c r="N116" s="163">
        <f t="shared" si="41"/>
        <v>1.5</v>
      </c>
      <c r="O116" s="163">
        <f t="shared" si="42"/>
        <v>1.9000000000000001</v>
      </c>
      <c r="P116" s="163">
        <f>IF(LEN(E116)&gt;3,VLOOKUP(C116,'Regional Crises'!$B$1:$R$69,12,FALSE),VLOOKUP(E116,'Country Indicator Data'!$B$4:$I$300,8,FALSE))</f>
        <v>5</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5</v>
      </c>
      <c r="R116" s="163">
        <f t="shared" si="43"/>
        <v>5</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4.5</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4.8</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4.0999999999999996</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4.5999999999999996</v>
      </c>
      <c r="W116" s="163">
        <f t="shared" si="44"/>
        <v>4.5</v>
      </c>
      <c r="X116" s="163">
        <f t="shared" si="45"/>
        <v>3.8</v>
      </c>
      <c r="Y116" s="184">
        <f>IF('Core Indicators'!FC113="x","x",IF('Core Indicators'!FC113&gt;=5,5,IF('Core Indicators'!FC113&gt;=4,4,IF('Core Indicators'!FC113&gt;=3,3,IF('Core Indicators'!FC113&gt;=2,2,IF('Core Indicators'!FC113&gt;=1,1,0))))))</f>
        <v>5</v>
      </c>
      <c r="Z116" s="163">
        <f t="shared" si="46"/>
        <v>5</v>
      </c>
      <c r="AA116" s="184">
        <f>'Crisis Indicator Data'!Y113</f>
        <v>2</v>
      </c>
      <c r="AB116" s="184">
        <f>'Crisis Indicator Data'!Z113</f>
        <v>3</v>
      </c>
      <c r="AC116" s="184">
        <f>'Crisis Indicator Data'!AA113</f>
        <v>3</v>
      </c>
      <c r="AD116" s="184">
        <f>'Crisis Indicator Data'!AB113</f>
        <v>3</v>
      </c>
      <c r="AE116" s="184">
        <f t="shared" si="47"/>
        <v>5</v>
      </c>
      <c r="AF116" s="184">
        <f>'Crisis Indicator Data'!AC113</f>
        <v>2</v>
      </c>
      <c r="AG116" s="184">
        <f>'Crisis Indicator Data'!AD113</f>
        <v>3</v>
      </c>
      <c r="AH116" s="184">
        <f t="shared" si="48"/>
        <v>5</v>
      </c>
      <c r="AI116" s="184">
        <f>'Crisis Indicator Data'!AE113</f>
        <v>3</v>
      </c>
      <c r="AJ116" s="184">
        <f>'Crisis Indicator Data'!AF113</f>
        <v>3</v>
      </c>
      <c r="AK116" s="184">
        <f>'Crisis Indicator Data'!AG113</f>
        <v>3</v>
      </c>
      <c r="AL116" s="184">
        <f t="shared" si="49"/>
        <v>5</v>
      </c>
      <c r="AM116" s="163">
        <f t="shared" si="50"/>
        <v>5</v>
      </c>
      <c r="AN116" s="163">
        <f t="shared" si="51"/>
        <v>5</v>
      </c>
    </row>
    <row r="117" spans="1:40" ht="13.5" customHeight="1">
      <c r="A117" s="172" t="str">
        <f>'Crisis Indicator Data'!A114</f>
        <v>Mixed Migration Flows in Somalia</v>
      </c>
      <c r="B117" s="173" t="str">
        <f>'Crisis Indicator Data'!B114</f>
        <v>International Displacement</v>
      </c>
      <c r="C117" s="173" t="str">
        <f>'Crisis Indicator Data'!C114</f>
        <v>SOM002</v>
      </c>
      <c r="D117" s="173" t="str">
        <f>'Crisis Indicator Data'!D114</f>
        <v>Somalia</v>
      </c>
      <c r="E117" s="174" t="str">
        <f>'Crisis Indicator Data'!E114</f>
        <v>SOM</v>
      </c>
      <c r="F117" s="163" t="str">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x</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4.2</v>
      </c>
      <c r="H117" s="163">
        <f t="shared" si="39"/>
        <v>4.2</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0</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v>
      </c>
      <c r="K117" s="163">
        <f t="shared" si="40"/>
        <v>0</v>
      </c>
      <c r="L117" s="163" t="str">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x</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1.5</v>
      </c>
      <c r="N117" s="163">
        <f t="shared" si="41"/>
        <v>1.5</v>
      </c>
      <c r="O117" s="163">
        <f t="shared" si="42"/>
        <v>1.9000000000000001</v>
      </c>
      <c r="P117" s="163">
        <f>IF(LEN(E117)&gt;3,VLOOKUP(C117,'Regional Crises'!$B$1:$R$69,12,FALSE),VLOOKUP(E117,'Country Indicator Data'!$B$4:$I$300,8,FALSE))</f>
        <v>5</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5</v>
      </c>
      <c r="R117" s="163">
        <f t="shared" si="43"/>
        <v>5</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4.5</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4.8</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4.0999999999999996</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4.5999999999999996</v>
      </c>
      <c r="W117" s="163">
        <f t="shared" si="44"/>
        <v>4.5</v>
      </c>
      <c r="X117" s="163">
        <f t="shared" si="45"/>
        <v>3.8</v>
      </c>
      <c r="Y117" s="184">
        <f>IF('Core Indicators'!FC114="x","x",IF('Core Indicators'!FC114&gt;=5,5,IF('Core Indicators'!FC114&gt;=4,4,IF('Core Indicators'!FC114&gt;=3,3,IF('Core Indicators'!FC114&gt;=2,2,IF('Core Indicators'!FC114&gt;=1,1,0))))))</f>
        <v>2</v>
      </c>
      <c r="Z117" s="163">
        <f t="shared" si="46"/>
        <v>2</v>
      </c>
      <c r="AA117" s="184">
        <f>'Crisis Indicator Data'!Y114</f>
        <v>2</v>
      </c>
      <c r="AB117" s="184">
        <f>'Crisis Indicator Data'!Z114</f>
        <v>2</v>
      </c>
      <c r="AC117" s="184">
        <f>'Crisis Indicator Data'!AA114</f>
        <v>2</v>
      </c>
      <c r="AD117" s="184">
        <f>'Crisis Indicator Data'!AB114</f>
        <v>0</v>
      </c>
      <c r="AE117" s="184">
        <f t="shared" si="47"/>
        <v>3</v>
      </c>
      <c r="AF117" s="184">
        <f>'Crisis Indicator Data'!AC114</f>
        <v>2</v>
      </c>
      <c r="AG117" s="184">
        <f>'Crisis Indicator Data'!AD114</f>
        <v>3</v>
      </c>
      <c r="AH117" s="184">
        <f t="shared" si="48"/>
        <v>5</v>
      </c>
      <c r="AI117" s="184">
        <f>'Crisis Indicator Data'!AE114</f>
        <v>3</v>
      </c>
      <c r="AJ117" s="184">
        <f>'Crisis Indicator Data'!AF114</f>
        <v>3</v>
      </c>
      <c r="AK117" s="184">
        <f>'Crisis Indicator Data'!AG114</f>
        <v>3</v>
      </c>
      <c r="AL117" s="184">
        <f t="shared" si="49"/>
        <v>5</v>
      </c>
      <c r="AM117" s="163">
        <f t="shared" si="50"/>
        <v>4</v>
      </c>
      <c r="AN117" s="163">
        <f t="shared" si="51"/>
        <v>3</v>
      </c>
    </row>
    <row r="118" spans="1:40" ht="13.5" customHeight="1">
      <c r="A118" s="172" t="str">
        <f>'Crisis Indicator Data'!A115</f>
        <v>Complex crisis in South Sudan</v>
      </c>
      <c r="B118" s="173" t="str">
        <f>'Crisis Indicator Data'!B115</f>
        <v>Conflict/ Violence,Floods,International Displacement</v>
      </c>
      <c r="C118" s="173" t="str">
        <f>'Crisis Indicator Data'!C115</f>
        <v>SSD001</v>
      </c>
      <c r="D118" s="173" t="str">
        <f>'Crisis Indicator Data'!D115</f>
        <v>South Sudan</v>
      </c>
      <c r="E118" s="174" t="str">
        <f>'Crisis Indicator Data'!E115</f>
        <v>SSD</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1.4</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3.7</v>
      </c>
      <c r="H118" s="163">
        <f t="shared" si="39"/>
        <v>2.5499999999999998</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3.9</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v>
      </c>
      <c r="K118" s="163">
        <f t="shared" si="40"/>
        <v>1.95</v>
      </c>
      <c r="L118" s="163" t="str">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x</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2.4</v>
      </c>
      <c r="N118" s="163">
        <f t="shared" si="41"/>
        <v>2.4</v>
      </c>
      <c r="O118" s="163">
        <f t="shared" si="42"/>
        <v>2.3000000000000003</v>
      </c>
      <c r="P118" s="163">
        <f>IF(LEN(E118)&gt;3,VLOOKUP(C118,'Regional Crises'!$B$1:$R$69,12,FALSE),VLOOKUP(E118,'Country Indicator Data'!$B$4:$I$300,8,FALSE))</f>
        <v>5</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4.4000000000000004</v>
      </c>
      <c r="R118" s="163">
        <f t="shared" si="43"/>
        <v>4.7</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4.4000000000000004</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4.5999999999999996</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3.9</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5</v>
      </c>
      <c r="W118" s="163">
        <f t="shared" si="44"/>
        <v>4.5</v>
      </c>
      <c r="X118" s="163">
        <f t="shared" si="45"/>
        <v>3.8</v>
      </c>
      <c r="Y118" s="184">
        <f>IF('Core Indicators'!FC115="x","x",IF('Core Indicators'!FC115&gt;=5,5,IF('Core Indicators'!FC115&gt;=4,4,IF('Core Indicators'!FC115&gt;=3,3,IF('Core Indicators'!FC115&gt;=2,2,IF('Core Indicators'!FC115&gt;=1,1,0))))))</f>
        <v>5</v>
      </c>
      <c r="Z118" s="163">
        <f t="shared" si="46"/>
        <v>5</v>
      </c>
      <c r="AA118" s="184">
        <f>'Crisis Indicator Data'!Y115</f>
        <v>1</v>
      </c>
      <c r="AB118" s="184">
        <f>'Crisis Indicator Data'!Z115</f>
        <v>2</v>
      </c>
      <c r="AC118" s="184">
        <f>'Crisis Indicator Data'!AA115</f>
        <v>2</v>
      </c>
      <c r="AD118" s="184">
        <f>'Crisis Indicator Data'!AB115</f>
        <v>3</v>
      </c>
      <c r="AE118" s="184">
        <f t="shared" si="47"/>
        <v>4</v>
      </c>
      <c r="AF118" s="184">
        <f>'Crisis Indicator Data'!AC115</f>
        <v>2</v>
      </c>
      <c r="AG118" s="184">
        <f>'Crisis Indicator Data'!AD115</f>
        <v>3</v>
      </c>
      <c r="AH118" s="184">
        <f t="shared" si="48"/>
        <v>5</v>
      </c>
      <c r="AI118" s="184">
        <f>'Crisis Indicator Data'!AE115</f>
        <v>3</v>
      </c>
      <c r="AJ118" s="184">
        <f>'Crisis Indicator Data'!AF115</f>
        <v>3</v>
      </c>
      <c r="AK118" s="184">
        <f>'Crisis Indicator Data'!AG115</f>
        <v>3</v>
      </c>
      <c r="AL118" s="184">
        <f t="shared" si="49"/>
        <v>5</v>
      </c>
      <c r="AM118" s="163">
        <f t="shared" si="50"/>
        <v>5</v>
      </c>
      <c r="AN118" s="163">
        <f t="shared" si="51"/>
        <v>5</v>
      </c>
    </row>
    <row r="119" spans="1:40" ht="13.5" customHeight="1">
      <c r="A119" s="172" t="str">
        <f>'Crisis Indicator Data'!A116</f>
        <v>Displacement from Russia-Ukraine conflict in Slovakia</v>
      </c>
      <c r="B119" s="173" t="str">
        <f>'Crisis Indicator Data'!B116</f>
        <v>International Displacement</v>
      </c>
      <c r="C119" s="173" t="str">
        <f>'Crisis Indicator Data'!C116</f>
        <v>SVK002</v>
      </c>
      <c r="D119" s="173" t="str">
        <f>'Crisis Indicator Data'!D116</f>
        <v>Slovakia</v>
      </c>
      <c r="E119" s="174" t="str">
        <f>'Crisis Indicator Data'!E116</f>
        <v>SVK</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1.4</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0.7</v>
      </c>
      <c r="H119" s="163">
        <f t="shared" si="39"/>
        <v>1.0499999999999998</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1.7</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1.9</v>
      </c>
      <c r="K119" s="163">
        <f t="shared" si="40"/>
        <v>1.7999999999999998</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1.3</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0</v>
      </c>
      <c r="N119" s="163">
        <f t="shared" si="41"/>
        <v>0.65</v>
      </c>
      <c r="O119" s="163">
        <f t="shared" si="42"/>
        <v>1.1666666666666665</v>
      </c>
      <c r="P119" s="163">
        <f>IF(LEN(E119)&gt;3,VLOOKUP(C119,'Regional Crises'!$B$1:$R$69,12,FALSE),VLOOKUP(E119,'Country Indicator Data'!$B$4:$I$300,8,FALSE))</f>
        <v>1</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0</v>
      </c>
      <c r="R119" s="163">
        <f t="shared" si="43"/>
        <v>0.5</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2.2999999999999998</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1.9</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0.7</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0.5</v>
      </c>
      <c r="W119" s="163">
        <f t="shared" si="44"/>
        <v>1.4</v>
      </c>
      <c r="X119" s="163">
        <f t="shared" si="45"/>
        <v>1</v>
      </c>
      <c r="Y119" s="184">
        <f>IF('Core Indicators'!FC116="x","x",IF('Core Indicators'!FC116&gt;=5,5,IF('Core Indicators'!FC116&gt;=4,4,IF('Core Indicators'!FC116&gt;=3,3,IF('Core Indicators'!FC116&gt;=2,2,IF('Core Indicators'!FC116&gt;=1,1,0))))))</f>
        <v>2</v>
      </c>
      <c r="Z119" s="163">
        <f t="shared" si="46"/>
        <v>2</v>
      </c>
      <c r="AA119" s="184">
        <f>'Crisis Indicator Data'!Y116</f>
        <v>0</v>
      </c>
      <c r="AB119" s="184">
        <f>'Crisis Indicator Data'!Z116</f>
        <v>0</v>
      </c>
      <c r="AC119" s="184">
        <f>'Crisis Indicator Data'!AA116</f>
        <v>0</v>
      </c>
      <c r="AD119" s="184">
        <f>'Crisis Indicator Data'!AB116</f>
        <v>0</v>
      </c>
      <c r="AE119" s="184">
        <f t="shared" si="47"/>
        <v>0</v>
      </c>
      <c r="AF119" s="184">
        <f>'Crisis Indicator Data'!AC116</f>
        <v>0</v>
      </c>
      <c r="AG119" s="184">
        <f>'Crisis Indicator Data'!AD116</f>
        <v>0</v>
      </c>
      <c r="AH119" s="184">
        <f t="shared" si="48"/>
        <v>0</v>
      </c>
      <c r="AI119" s="184">
        <f>'Crisis Indicator Data'!AE116</f>
        <v>0</v>
      </c>
      <c r="AJ119" s="184">
        <f>'Crisis Indicator Data'!AF116</f>
        <v>0</v>
      </c>
      <c r="AK119" s="184">
        <f>'Crisis Indicator Data'!AG116</f>
        <v>3</v>
      </c>
      <c r="AL119" s="184">
        <f t="shared" si="49"/>
        <v>3</v>
      </c>
      <c r="AM119" s="163">
        <f t="shared" si="50"/>
        <v>1</v>
      </c>
      <c r="AN119" s="163">
        <f t="shared" si="51"/>
        <v>1.5</v>
      </c>
    </row>
    <row r="120" spans="1:40" ht="13.5" customHeight="1">
      <c r="A120" s="172" t="str">
        <f>'Crisis Indicator Data'!A117</f>
        <v>Food Security Crisis in Eswatini</v>
      </c>
      <c r="B120" s="173" t="str">
        <f>'Crisis Indicator Data'!B117</f>
        <v>Drought/drier conditions</v>
      </c>
      <c r="C120" s="173" t="str">
        <f>'Crisis Indicator Data'!C117</f>
        <v>SWZ001</v>
      </c>
      <c r="D120" s="173" t="str">
        <f>'Crisis Indicator Data'!D117</f>
        <v>Eswatini</v>
      </c>
      <c r="E120" s="174" t="str">
        <f>'Crisis Indicator Data'!E117</f>
        <v>SWZ</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3.2</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3.3</v>
      </c>
      <c r="H120" s="163">
        <f t="shared" si="39"/>
        <v>3.25</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0</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v>
      </c>
      <c r="K120" s="163">
        <f t="shared" si="40"/>
        <v>0</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3.9</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3.7</v>
      </c>
      <c r="N120" s="163">
        <f t="shared" si="41"/>
        <v>3.8</v>
      </c>
      <c r="O120" s="163">
        <f t="shared" si="42"/>
        <v>2.35</v>
      </c>
      <c r="P120" s="163">
        <f>IF(LEN(E120)&gt;3,VLOOKUP(C120,'Regional Crises'!$B$1:$R$69,12,FALSE),VLOOKUP(E120,'Country Indicator Data'!$B$4:$I$300,8,FALSE))</f>
        <v>2</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0</v>
      </c>
      <c r="R120" s="163">
        <f t="shared" si="43"/>
        <v>1</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3.5</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3.1</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3.2</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4.2</v>
      </c>
      <c r="W120" s="163">
        <f t="shared" si="44"/>
        <v>3.5</v>
      </c>
      <c r="X120" s="163">
        <f t="shared" si="45"/>
        <v>2.2999999999999998</v>
      </c>
      <c r="Y120" s="184">
        <f>IF('Core Indicators'!FC117="x","x",IF('Core Indicators'!FC117&gt;=5,5,IF('Core Indicators'!FC117&gt;=4,4,IF('Core Indicators'!FC117&gt;=3,3,IF('Core Indicators'!FC117&gt;=2,2,IF('Core Indicators'!FC117&gt;=1,1,0))))))</f>
        <v>1</v>
      </c>
      <c r="Z120" s="163">
        <f t="shared" si="46"/>
        <v>1</v>
      </c>
      <c r="AA120" s="184">
        <f>'Crisis Indicator Data'!Y117</f>
        <v>0</v>
      </c>
      <c r="AB120" s="184">
        <f>'Crisis Indicator Data'!Z117</f>
        <v>0</v>
      </c>
      <c r="AC120" s="184">
        <f>'Crisis Indicator Data'!AA117</f>
        <v>0</v>
      </c>
      <c r="AD120" s="184">
        <f>'Crisis Indicator Data'!AB117</f>
        <v>0</v>
      </c>
      <c r="AE120" s="184">
        <f t="shared" si="47"/>
        <v>0</v>
      </c>
      <c r="AF120" s="184">
        <f>'Crisis Indicator Data'!AC117</f>
        <v>0</v>
      </c>
      <c r="AG120" s="184">
        <f>'Crisis Indicator Data'!AD117</f>
        <v>0</v>
      </c>
      <c r="AH120" s="184">
        <f t="shared" si="48"/>
        <v>0</v>
      </c>
      <c r="AI120" s="184">
        <f>'Crisis Indicator Data'!AE117</f>
        <v>0</v>
      </c>
      <c r="AJ120" s="184">
        <f>'Crisis Indicator Data'!AF117</f>
        <v>0</v>
      </c>
      <c r="AK120" s="184">
        <f>'Crisis Indicator Data'!AG117</f>
        <v>2</v>
      </c>
      <c r="AL120" s="184">
        <f t="shared" si="49"/>
        <v>2</v>
      </c>
      <c r="AM120" s="163">
        <f t="shared" si="50"/>
        <v>1</v>
      </c>
      <c r="AN120" s="163">
        <f t="shared" si="51"/>
        <v>1</v>
      </c>
    </row>
    <row r="121" spans="1:40" ht="13.5" customHeight="1">
      <c r="A121" s="172" t="str">
        <f>'Crisis Indicator Data'!A118</f>
        <v>Socioeconomic and Conflict Crisis in Syria</v>
      </c>
      <c r="B121" s="173" t="str">
        <f>'Crisis Indicator Data'!B118</f>
        <v>Conflict/ Violence,International Displacement,Political/economic crisis</v>
      </c>
      <c r="C121" s="173" t="str">
        <f>'Crisis Indicator Data'!C118</f>
        <v>SYR003</v>
      </c>
      <c r="D121" s="173" t="str">
        <f>'Crisis Indicator Data'!D118</f>
        <v>Syria</v>
      </c>
      <c r="E121" s="174" t="str">
        <f>'Crisis Indicator Data'!E118</f>
        <v>SYR</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4.5999999999999996</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4.0999999999999996</v>
      </c>
      <c r="H121" s="163">
        <f t="shared" si="39"/>
        <v>4.3499999999999996</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2.7</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5</v>
      </c>
      <c r="K121" s="163">
        <f t="shared" si="40"/>
        <v>3.85</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3.6</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0.2</v>
      </c>
      <c r="N121" s="163">
        <f t="shared" si="41"/>
        <v>1.9000000000000001</v>
      </c>
      <c r="O121" s="163">
        <f t="shared" si="42"/>
        <v>3.3666666666666667</v>
      </c>
      <c r="P121" s="163">
        <f>IF(LEN(E121)&gt;3,VLOOKUP(C121,'Regional Crises'!$B$1:$R$69,12,FALSE),VLOOKUP(E121,'Country Indicator Data'!$B$4:$I$300,8,FALSE))</f>
        <v>4</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5</v>
      </c>
      <c r="R121" s="163">
        <f t="shared" si="43"/>
        <v>4.5</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4.4000000000000004</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4.5999999999999996</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4.3</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5</v>
      </c>
      <c r="W121" s="163">
        <f t="shared" si="44"/>
        <v>4.5999999999999996</v>
      </c>
      <c r="X121" s="163">
        <f t="shared" si="45"/>
        <v>4.2</v>
      </c>
      <c r="Y121" s="184">
        <f>IF('Core Indicators'!FC118="x","x",IF('Core Indicators'!FC118&gt;=5,5,IF('Core Indicators'!FC118&gt;=4,4,IF('Core Indicators'!FC118&gt;=3,3,IF('Core Indicators'!FC118&gt;=2,2,IF('Core Indicators'!FC118&gt;=1,1,0))))))</f>
        <v>5</v>
      </c>
      <c r="Z121" s="163">
        <f t="shared" si="46"/>
        <v>5</v>
      </c>
      <c r="AA121" s="184">
        <f>'Crisis Indicator Data'!Y118</f>
        <v>1</v>
      </c>
      <c r="AB121" s="184">
        <f>'Crisis Indicator Data'!Z118</f>
        <v>3</v>
      </c>
      <c r="AC121" s="184">
        <f>'Crisis Indicator Data'!AA118</f>
        <v>3</v>
      </c>
      <c r="AD121" s="184">
        <f>'Crisis Indicator Data'!AB118</f>
        <v>0</v>
      </c>
      <c r="AE121" s="184">
        <f t="shared" si="47"/>
        <v>3</v>
      </c>
      <c r="AF121" s="184">
        <f>'Crisis Indicator Data'!AC118</f>
        <v>2</v>
      </c>
      <c r="AG121" s="184">
        <f>'Crisis Indicator Data'!AD118</f>
        <v>3</v>
      </c>
      <c r="AH121" s="184">
        <f t="shared" si="48"/>
        <v>5</v>
      </c>
      <c r="AI121" s="184">
        <f>'Crisis Indicator Data'!AE118</f>
        <v>2</v>
      </c>
      <c r="AJ121" s="184">
        <f>'Crisis Indicator Data'!AF118</f>
        <v>2</v>
      </c>
      <c r="AK121" s="184">
        <f>'Crisis Indicator Data'!AG118</f>
        <v>0</v>
      </c>
      <c r="AL121" s="184">
        <f t="shared" si="49"/>
        <v>3</v>
      </c>
      <c r="AM121" s="163">
        <f t="shared" si="50"/>
        <v>4</v>
      </c>
      <c r="AN121" s="163">
        <f t="shared" si="51"/>
        <v>4.5</v>
      </c>
    </row>
    <row r="122" spans="1:40" ht="13.5" customHeight="1">
      <c r="A122" s="172" t="str">
        <f>'Crisis Indicator Data'!A119</f>
        <v>Complex crisis in Chad</v>
      </c>
      <c r="B122" s="173" t="str">
        <f>'Crisis Indicator Data'!B119</f>
        <v>Conflict/ Violence,International Displacement</v>
      </c>
      <c r="C122" s="173" t="str">
        <f>'Crisis Indicator Data'!C119</f>
        <v>TCD001</v>
      </c>
      <c r="D122" s="173" t="str">
        <f>'Crisis Indicator Data'!D119</f>
        <v>Chad</v>
      </c>
      <c r="E122" s="174" t="str">
        <f>'Crisis Indicator Data'!E119</f>
        <v>TCD</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1.8</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3.8</v>
      </c>
      <c r="H122" s="163">
        <f t="shared" si="39"/>
        <v>2.8</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4.5999999999999996</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1.9</v>
      </c>
      <c r="K122" s="163">
        <f t="shared" si="40"/>
        <v>3.25</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4.7</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1.6</v>
      </c>
      <c r="N122" s="163">
        <f t="shared" si="41"/>
        <v>3.1500000000000004</v>
      </c>
      <c r="O122" s="163">
        <f t="shared" si="42"/>
        <v>3.0666666666666664</v>
      </c>
      <c r="P122" s="163">
        <f>IF(LEN(E122)&gt;3,VLOOKUP(C122,'Regional Crises'!$B$1:$R$69,12,FALSE),VLOOKUP(E122,'Country Indicator Data'!$B$4:$I$300,8,FALSE))</f>
        <v>5</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3.4</v>
      </c>
      <c r="R122" s="163">
        <f t="shared" si="43"/>
        <v>4.2</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4</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3.9</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3.6</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4.3</v>
      </c>
      <c r="W122" s="163">
        <f t="shared" si="44"/>
        <v>4</v>
      </c>
      <c r="X122" s="163">
        <f t="shared" si="45"/>
        <v>3.8</v>
      </c>
      <c r="Y122" s="184">
        <f>IF('Core Indicators'!FC119="x","x",IF('Core Indicators'!FC119&gt;=5,5,IF('Core Indicators'!FC119&gt;=4,4,IF('Core Indicators'!FC119&gt;=3,3,IF('Core Indicators'!FC119&gt;=2,2,IF('Core Indicators'!FC119&gt;=1,1,0))))))</f>
        <v>5</v>
      </c>
      <c r="Z122" s="163">
        <f t="shared" si="46"/>
        <v>5</v>
      </c>
      <c r="AA122" s="184">
        <f>'Crisis Indicator Data'!Y119</f>
        <v>1</v>
      </c>
      <c r="AB122" s="184">
        <f>'Crisis Indicator Data'!Z119</f>
        <v>2</v>
      </c>
      <c r="AC122" s="184">
        <f>'Crisis Indicator Data'!AA119</f>
        <v>1</v>
      </c>
      <c r="AD122" s="184">
        <f>'Crisis Indicator Data'!AB119</f>
        <v>1</v>
      </c>
      <c r="AE122" s="184">
        <f t="shared" si="47"/>
        <v>2</v>
      </c>
      <c r="AF122" s="184">
        <f>'Crisis Indicator Data'!AC119</f>
        <v>0</v>
      </c>
      <c r="AG122" s="184">
        <f>'Crisis Indicator Data'!AD119</f>
        <v>0</v>
      </c>
      <c r="AH122" s="184">
        <f t="shared" si="48"/>
        <v>0</v>
      </c>
      <c r="AI122" s="184">
        <f>'Crisis Indicator Data'!AE119</f>
        <v>3</v>
      </c>
      <c r="AJ122" s="184">
        <f>'Crisis Indicator Data'!AF119</f>
        <v>3</v>
      </c>
      <c r="AK122" s="184">
        <f>'Crisis Indicator Data'!AG119</f>
        <v>3</v>
      </c>
      <c r="AL122" s="184">
        <f t="shared" si="49"/>
        <v>5</v>
      </c>
      <c r="AM122" s="163">
        <f t="shared" si="50"/>
        <v>2</v>
      </c>
      <c r="AN122" s="163">
        <f t="shared" si="51"/>
        <v>3.5</v>
      </c>
    </row>
    <row r="123" spans="1:40" ht="13.5" customHeight="1">
      <c r="A123" s="172" t="str">
        <f>'Crisis Indicator Data'!A120</f>
        <v>Lake Chad basin crisis</v>
      </c>
      <c r="B123" s="173" t="str">
        <f>'Crisis Indicator Data'!B120</f>
        <v>Conflict/ Violence</v>
      </c>
      <c r="C123" s="173" t="str">
        <f>'Crisis Indicator Data'!C120</f>
        <v>TCD003</v>
      </c>
      <c r="D123" s="173" t="str">
        <f>'Crisis Indicator Data'!D120</f>
        <v>Chad</v>
      </c>
      <c r="E123" s="174" t="str">
        <f>'Crisis Indicator Data'!E120</f>
        <v>TCD</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1.8</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3.8</v>
      </c>
      <c r="H123" s="163">
        <f t="shared" si="39"/>
        <v>2.8</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4.5999999999999996</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1.9</v>
      </c>
      <c r="K123" s="163">
        <f t="shared" si="40"/>
        <v>3.25</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4.7</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1.6</v>
      </c>
      <c r="N123" s="163">
        <f t="shared" si="41"/>
        <v>3.1500000000000004</v>
      </c>
      <c r="O123" s="163">
        <f t="shared" si="42"/>
        <v>3.0666666666666664</v>
      </c>
      <c r="P123" s="163">
        <f>IF(LEN(E123)&gt;3,VLOOKUP(C123,'Regional Crises'!$B$1:$R$69,12,FALSE),VLOOKUP(E123,'Country Indicator Data'!$B$4:$I$300,8,FALSE))</f>
        <v>5</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3.4</v>
      </c>
      <c r="R123" s="163">
        <f t="shared" si="43"/>
        <v>4.2</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4</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3.9</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3.6</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4.3</v>
      </c>
      <c r="W123" s="163">
        <f t="shared" si="44"/>
        <v>4</v>
      </c>
      <c r="X123" s="163">
        <f t="shared" si="45"/>
        <v>3.8</v>
      </c>
      <c r="Y123" s="184">
        <f>IF('Core Indicators'!FC120="x","x",IF('Core Indicators'!FC120&gt;=5,5,IF('Core Indicators'!FC120&gt;=4,4,IF('Core Indicators'!FC120&gt;=3,3,IF('Core Indicators'!FC120&gt;=2,2,IF('Core Indicators'!FC120&gt;=1,1,0))))))</f>
        <v>4</v>
      </c>
      <c r="Z123" s="163">
        <f t="shared" si="46"/>
        <v>4</v>
      </c>
      <c r="AA123" s="184">
        <f>'Crisis Indicator Data'!Y120</f>
        <v>0</v>
      </c>
      <c r="AB123" s="184">
        <f>'Crisis Indicator Data'!Z120</f>
        <v>0</v>
      </c>
      <c r="AC123" s="184">
        <f>'Crisis Indicator Data'!AA120</f>
        <v>0</v>
      </c>
      <c r="AD123" s="184">
        <f>'Crisis Indicator Data'!AB120</f>
        <v>1</v>
      </c>
      <c r="AE123" s="184">
        <f t="shared" si="47"/>
        <v>1</v>
      </c>
      <c r="AF123" s="184">
        <f>'Crisis Indicator Data'!AC120</f>
        <v>0</v>
      </c>
      <c r="AG123" s="184">
        <f>'Crisis Indicator Data'!AD120</f>
        <v>0</v>
      </c>
      <c r="AH123" s="184">
        <f t="shared" si="48"/>
        <v>0</v>
      </c>
      <c r="AI123" s="184">
        <f>'Crisis Indicator Data'!AE120</f>
        <v>3</v>
      </c>
      <c r="AJ123" s="184">
        <f>'Crisis Indicator Data'!AF120</f>
        <v>3</v>
      </c>
      <c r="AK123" s="184">
        <f>'Crisis Indicator Data'!AG120</f>
        <v>3</v>
      </c>
      <c r="AL123" s="184">
        <f t="shared" si="49"/>
        <v>5</v>
      </c>
      <c r="AM123" s="163">
        <f t="shared" si="50"/>
        <v>2</v>
      </c>
      <c r="AN123" s="163">
        <f t="shared" si="51"/>
        <v>3</v>
      </c>
    </row>
    <row r="124" spans="1:40" ht="13.5" customHeight="1">
      <c r="A124" s="172" t="str">
        <f>'Crisis Indicator Data'!A121</f>
        <v>CAR refugees in Chad</v>
      </c>
      <c r="B124" s="173" t="str">
        <f>'Crisis Indicator Data'!B121</f>
        <v>International Displacement</v>
      </c>
      <c r="C124" s="173" t="str">
        <f>'Crisis Indicator Data'!C121</f>
        <v>TCD004</v>
      </c>
      <c r="D124" s="173" t="str">
        <f>'Crisis Indicator Data'!D121</f>
        <v>Chad</v>
      </c>
      <c r="E124" s="174" t="str">
        <f>'Crisis Indicator Data'!E121</f>
        <v>TCD</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1.8</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3.8</v>
      </c>
      <c r="H124" s="163">
        <f t="shared" si="39"/>
        <v>2.8</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4.5999999999999996</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1.9</v>
      </c>
      <c r="K124" s="163">
        <f t="shared" si="40"/>
        <v>3.25</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4.7</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1.6</v>
      </c>
      <c r="N124" s="163">
        <f t="shared" si="41"/>
        <v>3.1500000000000004</v>
      </c>
      <c r="O124" s="163">
        <f t="shared" si="42"/>
        <v>3.0666666666666664</v>
      </c>
      <c r="P124" s="163">
        <f>IF(LEN(E124)&gt;3,VLOOKUP(C124,'Regional Crises'!$B$1:$R$69,12,FALSE),VLOOKUP(E124,'Country Indicator Data'!$B$4:$I$300,8,FALSE))</f>
        <v>5</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3.4</v>
      </c>
      <c r="R124" s="163">
        <f t="shared" si="43"/>
        <v>4.2</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4</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3.9</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3.6</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4.3</v>
      </c>
      <c r="W124" s="163">
        <f t="shared" si="44"/>
        <v>4</v>
      </c>
      <c r="X124" s="163">
        <f t="shared" si="45"/>
        <v>3.8</v>
      </c>
      <c r="Y124" s="184">
        <f>IF('Core Indicators'!FC121="x","x",IF('Core Indicators'!FC121&gt;=5,5,IF('Core Indicators'!FC121&gt;=4,4,IF('Core Indicators'!FC121&gt;=3,3,IF('Core Indicators'!FC121&gt;=2,2,IF('Core Indicators'!FC121&gt;=1,1,0))))))</f>
        <v>3</v>
      </c>
      <c r="Z124" s="163">
        <f t="shared" si="46"/>
        <v>3</v>
      </c>
      <c r="AA124" s="184">
        <f>'Crisis Indicator Data'!Y121</f>
        <v>0</v>
      </c>
      <c r="AB124" s="184">
        <f>'Crisis Indicator Data'!Z121</f>
        <v>0</v>
      </c>
      <c r="AC124" s="184">
        <f>'Crisis Indicator Data'!AA121</f>
        <v>0</v>
      </c>
      <c r="AD124" s="184">
        <f>'Crisis Indicator Data'!AB121</f>
        <v>1</v>
      </c>
      <c r="AE124" s="184">
        <f t="shared" si="47"/>
        <v>1</v>
      </c>
      <c r="AF124" s="184">
        <f>'Crisis Indicator Data'!AC121</f>
        <v>0</v>
      </c>
      <c r="AG124" s="184">
        <f>'Crisis Indicator Data'!AD121</f>
        <v>0</v>
      </c>
      <c r="AH124" s="184">
        <f t="shared" si="48"/>
        <v>0</v>
      </c>
      <c r="AI124" s="184">
        <f>'Crisis Indicator Data'!AE121</f>
        <v>2</v>
      </c>
      <c r="AJ124" s="184">
        <f>'Crisis Indicator Data'!AF121</f>
        <v>3</v>
      </c>
      <c r="AK124" s="184">
        <f>'Crisis Indicator Data'!AG121</f>
        <v>3</v>
      </c>
      <c r="AL124" s="184">
        <f t="shared" si="49"/>
        <v>5</v>
      </c>
      <c r="AM124" s="163">
        <f t="shared" si="50"/>
        <v>2</v>
      </c>
      <c r="AN124" s="163">
        <f t="shared" si="51"/>
        <v>2.5</v>
      </c>
    </row>
    <row r="125" spans="1:40" ht="13.5" customHeight="1">
      <c r="A125" s="172" t="str">
        <f>'Crisis Indicator Data'!A122</f>
        <v>Darfur refugees in Chad</v>
      </c>
      <c r="B125" s="173" t="str">
        <f>'Crisis Indicator Data'!B122</f>
        <v>International Displacement</v>
      </c>
      <c r="C125" s="173" t="str">
        <f>'Crisis Indicator Data'!C122</f>
        <v>TCD005</v>
      </c>
      <c r="D125" s="173" t="str">
        <f>'Crisis Indicator Data'!D122</f>
        <v>Chad</v>
      </c>
      <c r="E125" s="174" t="str">
        <f>'Crisis Indicator Data'!E122</f>
        <v>TCD</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1.8</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3.8</v>
      </c>
      <c r="H125" s="163">
        <f t="shared" si="39"/>
        <v>2.8</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4.5999999999999996</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1.9</v>
      </c>
      <c r="K125" s="163">
        <f t="shared" si="40"/>
        <v>3.25</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4.7</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1.6</v>
      </c>
      <c r="N125" s="163">
        <f t="shared" si="41"/>
        <v>3.1500000000000004</v>
      </c>
      <c r="O125" s="163">
        <f t="shared" si="42"/>
        <v>3.0666666666666664</v>
      </c>
      <c r="P125" s="163">
        <f>IF(LEN(E125)&gt;3,VLOOKUP(C125,'Regional Crises'!$B$1:$R$69,12,FALSE),VLOOKUP(E125,'Country Indicator Data'!$B$4:$I$300,8,FALSE))</f>
        <v>5</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3.4</v>
      </c>
      <c r="R125" s="163">
        <f t="shared" si="43"/>
        <v>4.2</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4</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3.9</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3.6</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4.3</v>
      </c>
      <c r="W125" s="163">
        <f t="shared" si="44"/>
        <v>4</v>
      </c>
      <c r="X125" s="163">
        <f t="shared" si="45"/>
        <v>3.8</v>
      </c>
      <c r="Y125" s="184">
        <f>IF('Core Indicators'!FC122="x","x",IF('Core Indicators'!FC122&gt;=5,5,IF('Core Indicators'!FC122&gt;=4,4,IF('Core Indicators'!FC122&gt;=3,3,IF('Core Indicators'!FC122&gt;=2,2,IF('Core Indicators'!FC122&gt;=1,1,0))))))</f>
        <v>4</v>
      </c>
      <c r="Z125" s="163">
        <f t="shared" si="46"/>
        <v>4</v>
      </c>
      <c r="AA125" s="184">
        <f>'Crisis Indicator Data'!Y122</f>
        <v>0</v>
      </c>
      <c r="AB125" s="184">
        <f>'Crisis Indicator Data'!Z122</f>
        <v>0</v>
      </c>
      <c r="AC125" s="184">
        <f>'Crisis Indicator Data'!AA122</f>
        <v>0</v>
      </c>
      <c r="AD125" s="184">
        <f>'Crisis Indicator Data'!AB122</f>
        <v>1</v>
      </c>
      <c r="AE125" s="184">
        <f t="shared" si="47"/>
        <v>1</v>
      </c>
      <c r="AF125" s="184">
        <f>'Crisis Indicator Data'!AC122</f>
        <v>0</v>
      </c>
      <c r="AG125" s="184">
        <f>'Crisis Indicator Data'!AD122</f>
        <v>0</v>
      </c>
      <c r="AH125" s="184">
        <f t="shared" si="48"/>
        <v>0</v>
      </c>
      <c r="AI125" s="184">
        <f>'Crisis Indicator Data'!AE122</f>
        <v>0</v>
      </c>
      <c r="AJ125" s="184">
        <f>'Crisis Indicator Data'!AF122</f>
        <v>3</v>
      </c>
      <c r="AK125" s="184">
        <f>'Crisis Indicator Data'!AG122</f>
        <v>3</v>
      </c>
      <c r="AL125" s="184">
        <f t="shared" si="49"/>
        <v>4</v>
      </c>
      <c r="AM125" s="163">
        <f t="shared" si="50"/>
        <v>2</v>
      </c>
      <c r="AN125" s="163">
        <f t="shared" si="51"/>
        <v>3</v>
      </c>
    </row>
    <row r="126" spans="1:40" ht="13.5" customHeight="1">
      <c r="A126" s="172" t="str">
        <f>'Crisis Indicator Data'!A123</f>
        <v>Conflict in Savanes region</v>
      </c>
      <c r="B126" s="173" t="str">
        <f>'Crisis Indicator Data'!B123</f>
        <v>Conflict/ Violence,International Displacement</v>
      </c>
      <c r="C126" s="173" t="str">
        <f>'Crisis Indicator Data'!C123</f>
        <v>TGO002</v>
      </c>
      <c r="D126" s="173" t="str">
        <f>'Crisis Indicator Data'!D123</f>
        <v>Togo</v>
      </c>
      <c r="E126" s="174" t="str">
        <f>'Crisis Indicator Data'!E123</f>
        <v>TGO</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3.2</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2.6</v>
      </c>
      <c r="H126" s="163">
        <f t="shared" si="39"/>
        <v>2.9000000000000004</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3.7</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v>
      </c>
      <c r="K126" s="163">
        <f t="shared" si="40"/>
        <v>1.85</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3.8</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2.2999999999999998</v>
      </c>
      <c r="N126" s="163">
        <f t="shared" si="41"/>
        <v>3.05</v>
      </c>
      <c r="O126" s="163">
        <f t="shared" si="42"/>
        <v>2.6</v>
      </c>
      <c r="P126" s="163">
        <f>IF(LEN(E126)&gt;3,VLOOKUP(C126,'Regional Crises'!$B$1:$R$69,12,FALSE),VLOOKUP(E126,'Country Indicator Data'!$B$4:$I$300,8,FALSE))</f>
        <v>2</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2.4</v>
      </c>
      <c r="R126" s="163">
        <f t="shared" si="43"/>
        <v>2.2000000000000002</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3.5</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3.1</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2.6</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2.9</v>
      </c>
      <c r="W126" s="163">
        <f t="shared" si="44"/>
        <v>3</v>
      </c>
      <c r="X126" s="163">
        <f t="shared" si="45"/>
        <v>2.6</v>
      </c>
      <c r="Y126" s="184">
        <f>IF('Core Indicators'!FC123="x","x",IF('Core Indicators'!FC123&gt;=5,5,IF('Core Indicators'!FC123&gt;=4,4,IF('Core Indicators'!FC123&gt;=3,3,IF('Core Indicators'!FC123&gt;=2,2,IF('Core Indicators'!FC123&gt;=1,1,0))))))</f>
        <v>3</v>
      </c>
      <c r="Z126" s="163">
        <f t="shared" si="46"/>
        <v>3</v>
      </c>
      <c r="AA126" s="184">
        <f>'Crisis Indicator Data'!Y123</f>
        <v>1</v>
      </c>
      <c r="AB126" s="184">
        <f>'Crisis Indicator Data'!Z123</f>
        <v>0</v>
      </c>
      <c r="AC126" s="184">
        <f>'Crisis Indicator Data'!AA123</f>
        <v>0</v>
      </c>
      <c r="AD126" s="184">
        <f>'Crisis Indicator Data'!AB123</f>
        <v>0</v>
      </c>
      <c r="AE126" s="184">
        <f t="shared" si="47"/>
        <v>1</v>
      </c>
      <c r="AF126" s="184">
        <f>'Crisis Indicator Data'!AC123</f>
        <v>0</v>
      </c>
      <c r="AG126" s="184">
        <f>'Crisis Indicator Data'!AD123</f>
        <v>0</v>
      </c>
      <c r="AH126" s="184">
        <f t="shared" si="48"/>
        <v>0</v>
      </c>
      <c r="AI126" s="184">
        <f>'Crisis Indicator Data'!AE123</f>
        <v>0</v>
      </c>
      <c r="AJ126" s="184">
        <f>'Crisis Indicator Data'!AF123</f>
        <v>1</v>
      </c>
      <c r="AK126" s="184">
        <f>'Crisis Indicator Data'!AG123</f>
        <v>0</v>
      </c>
      <c r="AL126" s="184">
        <f t="shared" si="49"/>
        <v>1</v>
      </c>
      <c r="AM126" s="163">
        <f t="shared" si="50"/>
        <v>1</v>
      </c>
      <c r="AN126" s="163">
        <f t="shared" si="51"/>
        <v>2</v>
      </c>
    </row>
    <row r="127" spans="1:40" ht="13.5" customHeight="1">
      <c r="A127" s="172" t="str">
        <f>'Crisis Indicator Data'!A124</f>
        <v>Myanmar refugees in Thailand</v>
      </c>
      <c r="B127" s="173" t="str">
        <f>'Crisis Indicator Data'!B124</f>
        <v>Conflict/ Violence</v>
      </c>
      <c r="C127" s="173" t="str">
        <f>'Crisis Indicator Data'!C124</f>
        <v>THA003</v>
      </c>
      <c r="D127" s="173" t="str">
        <f>'Crisis Indicator Data'!D124</f>
        <v>Thailand</v>
      </c>
      <c r="E127" s="174" t="str">
        <f>'Crisis Indicator Data'!E124</f>
        <v>THA</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2.1</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3.1</v>
      </c>
      <c r="H127" s="163">
        <f t="shared" si="39"/>
        <v>2.6</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1.6</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0.5</v>
      </c>
      <c r="K127" s="163">
        <f t="shared" si="40"/>
        <v>1.05</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2.5</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1.2</v>
      </c>
      <c r="N127" s="163">
        <f t="shared" si="41"/>
        <v>1.85</v>
      </c>
      <c r="O127" s="163">
        <f t="shared" si="42"/>
        <v>1.8333333333333333</v>
      </c>
      <c r="P127" s="163">
        <f>IF(LEN(E127)&gt;3,VLOOKUP(C127,'Regional Crises'!$B$1:$R$69,12,FALSE),VLOOKUP(E127,'Country Indicator Data'!$B$4:$I$300,8,FALSE))</f>
        <v>3</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0.7</v>
      </c>
      <c r="R127" s="163">
        <f t="shared" si="43"/>
        <v>1.85</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3.3</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2.4</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2.5</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3.2</v>
      </c>
      <c r="W127" s="163">
        <f t="shared" si="44"/>
        <v>2.9</v>
      </c>
      <c r="X127" s="163">
        <f t="shared" si="45"/>
        <v>2.2000000000000002</v>
      </c>
      <c r="Y127" s="184">
        <f>IF('Core Indicators'!FC124="x","x",IF('Core Indicators'!FC124&gt;=5,5,IF('Core Indicators'!FC124&gt;=4,4,IF('Core Indicators'!FC124&gt;=3,3,IF('Core Indicators'!FC124&gt;=2,2,IF('Core Indicators'!FC124&gt;=1,1,0))))))</f>
        <v>2</v>
      </c>
      <c r="Z127" s="163">
        <f t="shared" si="46"/>
        <v>2</v>
      </c>
      <c r="AA127" s="184">
        <f>'Crisis Indicator Data'!Y124</f>
        <v>1</v>
      </c>
      <c r="AB127" s="184">
        <f>'Crisis Indicator Data'!Z124</f>
        <v>0</v>
      </c>
      <c r="AC127" s="184">
        <f>'Crisis Indicator Data'!AA124</f>
        <v>1</v>
      </c>
      <c r="AD127" s="184">
        <f>'Crisis Indicator Data'!AB124</f>
        <v>0</v>
      </c>
      <c r="AE127" s="184">
        <f t="shared" si="47"/>
        <v>2</v>
      </c>
      <c r="AF127" s="184">
        <f>'Crisis Indicator Data'!AC124</f>
        <v>2</v>
      </c>
      <c r="AG127" s="184">
        <f>'Crisis Indicator Data'!AD124</f>
        <v>1</v>
      </c>
      <c r="AH127" s="184">
        <f t="shared" si="48"/>
        <v>3</v>
      </c>
      <c r="AI127" s="184">
        <f>'Crisis Indicator Data'!AE124</f>
        <v>0</v>
      </c>
      <c r="AJ127" s="184">
        <f>'Crisis Indicator Data'!AF124</f>
        <v>3</v>
      </c>
      <c r="AK127" s="184">
        <f>'Crisis Indicator Data'!AG124</f>
        <v>3</v>
      </c>
      <c r="AL127" s="184">
        <f t="shared" si="49"/>
        <v>4</v>
      </c>
      <c r="AM127" s="163">
        <f t="shared" si="50"/>
        <v>3</v>
      </c>
      <c r="AN127" s="163">
        <f t="shared" si="51"/>
        <v>2.5</v>
      </c>
    </row>
    <row r="128" spans="1:40" ht="13.5" customHeight="1">
      <c r="A128" s="172" t="str">
        <f>'Crisis Indicator Data'!A125</f>
        <v>Food Security Crisis in Timor-Leste</v>
      </c>
      <c r="B128" s="173" t="str">
        <f>'Crisis Indicator Data'!B125</f>
        <v>Drought/drier conditions,Floods</v>
      </c>
      <c r="C128" s="173" t="str">
        <f>'Crisis Indicator Data'!C125</f>
        <v>TLS003</v>
      </c>
      <c r="D128" s="173" t="str">
        <f>'Crisis Indicator Data'!D125</f>
        <v>Timor Leste</v>
      </c>
      <c r="E128" s="174" t="str">
        <f>'Crisis Indicator Data'!E125</f>
        <v>TLS</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0.4</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1.1000000000000001</v>
      </c>
      <c r="H128" s="163">
        <f t="shared" si="39"/>
        <v>0.75</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0</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v>
      </c>
      <c r="K128" s="163">
        <f t="shared" si="40"/>
        <v>0</v>
      </c>
      <c r="L128" s="163" t="str">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x</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0.5</v>
      </c>
      <c r="N128" s="163">
        <f t="shared" si="41"/>
        <v>0.5</v>
      </c>
      <c r="O128" s="163">
        <f t="shared" si="42"/>
        <v>0.41666666666666669</v>
      </c>
      <c r="P128" s="163">
        <f>IF(LEN(E128)&gt;3,VLOOKUP(C128,'Regional Crises'!$B$1:$R$69,12,FALSE),VLOOKUP(E128,'Country Indicator Data'!$B$4:$I$300,8,FALSE))</f>
        <v>0</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0</v>
      </c>
      <c r="R128" s="163">
        <f t="shared" si="43"/>
        <v>0</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2.9</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3.4</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1.9</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1.4</v>
      </c>
      <c r="W128" s="163">
        <f t="shared" si="44"/>
        <v>2.4</v>
      </c>
      <c r="X128" s="163">
        <f t="shared" si="45"/>
        <v>0.9</v>
      </c>
      <c r="Y128" s="184">
        <f>IF('Core Indicators'!FC125="x","x",IF('Core Indicators'!FC125&gt;=5,5,IF('Core Indicators'!FC125&gt;=4,4,IF('Core Indicators'!FC125&gt;=3,3,IF('Core Indicators'!FC125&gt;=2,2,IF('Core Indicators'!FC125&gt;=1,1,0))))))</f>
        <v>1</v>
      </c>
      <c r="Z128" s="163">
        <f t="shared" si="46"/>
        <v>1</v>
      </c>
      <c r="AA128" s="184">
        <f>'Crisis Indicator Data'!Y125</f>
        <v>0</v>
      </c>
      <c r="AB128" s="184">
        <f>'Crisis Indicator Data'!Z125</f>
        <v>0</v>
      </c>
      <c r="AC128" s="184">
        <f>'Crisis Indicator Data'!AA125</f>
        <v>0</v>
      </c>
      <c r="AD128" s="184">
        <f>'Crisis Indicator Data'!AB125</f>
        <v>0</v>
      </c>
      <c r="AE128" s="184">
        <f t="shared" si="47"/>
        <v>0</v>
      </c>
      <c r="AF128" s="184">
        <f>'Crisis Indicator Data'!AC125</f>
        <v>0</v>
      </c>
      <c r="AG128" s="184">
        <f>'Crisis Indicator Data'!AD125</f>
        <v>0</v>
      </c>
      <c r="AH128" s="184">
        <f t="shared" si="48"/>
        <v>0</v>
      </c>
      <c r="AI128" s="184">
        <f>'Crisis Indicator Data'!AE125</f>
        <v>0</v>
      </c>
      <c r="AJ128" s="184">
        <f>'Crisis Indicator Data'!AF125</f>
        <v>0</v>
      </c>
      <c r="AK128" s="184">
        <f>'Crisis Indicator Data'!AG125</f>
        <v>1</v>
      </c>
      <c r="AL128" s="184">
        <f t="shared" si="49"/>
        <v>1</v>
      </c>
      <c r="AM128" s="163">
        <f t="shared" si="50"/>
        <v>0</v>
      </c>
      <c r="AN128" s="163">
        <f t="shared" si="51"/>
        <v>0.5</v>
      </c>
    </row>
    <row r="129" spans="1:40" ht="13.5" customHeight="1">
      <c r="A129" s="172" t="str">
        <f>'Crisis Indicator Data'!A126</f>
        <v>Venezuelan refugees in Trinidad and Tobago</v>
      </c>
      <c r="B129" s="173" t="str">
        <f>'Crisis Indicator Data'!B126</f>
        <v>International Displacement</v>
      </c>
      <c r="C129" s="173" t="str">
        <f>'Crisis Indicator Data'!C126</f>
        <v>TTO002</v>
      </c>
      <c r="D129" s="173" t="str">
        <f>'Crisis Indicator Data'!D126</f>
        <v>Trinidad and Tobago</v>
      </c>
      <c r="E129" s="174" t="str">
        <f>'Crisis Indicator Data'!E126</f>
        <v>TTO</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0.7</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0.8</v>
      </c>
      <c r="H129" s="163">
        <f t="shared" si="39"/>
        <v>0.75</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3.8</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4</v>
      </c>
      <c r="K129" s="163">
        <f t="shared" si="40"/>
        <v>3.9</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2.2000000000000002</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1.9</v>
      </c>
      <c r="N129" s="163">
        <f t="shared" si="41"/>
        <v>2.0499999999999998</v>
      </c>
      <c r="O129" s="163">
        <f t="shared" si="42"/>
        <v>2.2333333333333334</v>
      </c>
      <c r="P129" s="163">
        <f>IF(LEN(E129)&gt;3,VLOOKUP(C129,'Regional Crises'!$B$1:$R$69,12,FALSE),VLOOKUP(E129,'Country Indicator Data'!$B$4:$I$300,8,FALSE))</f>
        <v>0</v>
      </c>
      <c r="Q129" s="163" t="str">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x</v>
      </c>
      <c r="R129" s="163">
        <f t="shared" si="43"/>
        <v>0</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2.9</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2.7</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1.3</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0.9</v>
      </c>
      <c r="W129" s="163">
        <f t="shared" si="44"/>
        <v>2</v>
      </c>
      <c r="X129" s="163">
        <f t="shared" si="45"/>
        <v>1.4</v>
      </c>
      <c r="Y129" s="184">
        <f>IF('Core Indicators'!FC126="x","x",IF('Core Indicators'!FC126&gt;=5,5,IF('Core Indicators'!FC126&gt;=4,4,IF('Core Indicators'!FC126&gt;=3,3,IF('Core Indicators'!FC126&gt;=2,2,IF('Core Indicators'!FC126&gt;=1,1,0))))))</f>
        <v>3</v>
      </c>
      <c r="Z129" s="163">
        <f t="shared" si="46"/>
        <v>3</v>
      </c>
      <c r="AA129" s="184">
        <f>'Crisis Indicator Data'!Y126</f>
        <v>0</v>
      </c>
      <c r="AB129" s="184">
        <f>'Crisis Indicator Data'!Z126</f>
        <v>0</v>
      </c>
      <c r="AC129" s="184">
        <f>'Crisis Indicator Data'!AA126</f>
        <v>0</v>
      </c>
      <c r="AD129" s="184">
        <f>'Crisis Indicator Data'!AB126</f>
        <v>0</v>
      </c>
      <c r="AE129" s="184">
        <f t="shared" si="47"/>
        <v>0</v>
      </c>
      <c r="AF129" s="184">
        <f>'Crisis Indicator Data'!AC126</f>
        <v>0</v>
      </c>
      <c r="AG129" s="184">
        <f>'Crisis Indicator Data'!AD126</f>
        <v>1</v>
      </c>
      <c r="AH129" s="184">
        <f t="shared" si="48"/>
        <v>1</v>
      </c>
      <c r="AI129" s="184">
        <f>'Crisis Indicator Data'!AE126</f>
        <v>0</v>
      </c>
      <c r="AJ129" s="184">
        <f>'Crisis Indicator Data'!AF126</f>
        <v>0</v>
      </c>
      <c r="AK129" s="184">
        <f>'Crisis Indicator Data'!AG126</f>
        <v>0</v>
      </c>
      <c r="AL129" s="184">
        <f t="shared" si="49"/>
        <v>0</v>
      </c>
      <c r="AM129" s="163">
        <f t="shared" si="50"/>
        <v>0</v>
      </c>
      <c r="AN129" s="163">
        <f t="shared" si="51"/>
        <v>1.5</v>
      </c>
    </row>
    <row r="130" spans="1:40" ht="13.5" customHeight="1">
      <c r="A130" s="172" t="str">
        <f>'Crisis Indicator Data'!A127</f>
        <v>Mixed migration flows in Tunisia</v>
      </c>
      <c r="B130" s="173" t="str">
        <f>'Crisis Indicator Data'!B127</f>
        <v>International Displacement</v>
      </c>
      <c r="C130" s="173" t="str">
        <f>'Crisis Indicator Data'!C127</f>
        <v>TUN002</v>
      </c>
      <c r="D130" s="173" t="str">
        <f>'Crisis Indicator Data'!D127</f>
        <v>Tunisia</v>
      </c>
      <c r="E130" s="174" t="str">
        <f>'Crisis Indicator Data'!E127</f>
        <v>TUN</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2.5</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2.5</v>
      </c>
      <c r="H130" s="163">
        <f t="shared" si="39"/>
        <v>2.5</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0.2</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0</v>
      </c>
      <c r="K130" s="163">
        <f t="shared" si="40"/>
        <v>0.1</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2</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v>
      </c>
      <c r="N130" s="163">
        <f t="shared" si="41"/>
        <v>1.5</v>
      </c>
      <c r="O130" s="163">
        <f t="shared" si="42"/>
        <v>1.3666666666666665</v>
      </c>
      <c r="P130" s="163">
        <f>IF(LEN(E130)&gt;3,VLOOKUP(C130,'Regional Crises'!$B$1:$R$69,12,FALSE),VLOOKUP(E130,'Country Indicator Data'!$B$4:$I$300,8,FALSE))</f>
        <v>3</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4.0999999999999996</v>
      </c>
      <c r="R130" s="163">
        <f t="shared" si="43"/>
        <v>3.55</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3</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2.6</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2.4</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2.5</v>
      </c>
      <c r="W130" s="163">
        <f t="shared" si="44"/>
        <v>2.6</v>
      </c>
      <c r="X130" s="163">
        <f t="shared" si="45"/>
        <v>2.5</v>
      </c>
      <c r="Y130" s="184">
        <f>IF('Core Indicators'!FC127="x","x",IF('Core Indicators'!FC127&gt;=5,5,IF('Core Indicators'!FC127&gt;=4,4,IF('Core Indicators'!FC127&gt;=3,3,IF('Core Indicators'!FC127&gt;=2,2,IF('Core Indicators'!FC127&gt;=1,1,0))))))</f>
        <v>2</v>
      </c>
      <c r="Z130" s="163">
        <f t="shared" si="46"/>
        <v>2</v>
      </c>
      <c r="AA130" s="184">
        <f>'Crisis Indicator Data'!Y127</f>
        <v>0</v>
      </c>
      <c r="AB130" s="184">
        <f>'Crisis Indicator Data'!Z127</f>
        <v>1</v>
      </c>
      <c r="AC130" s="184">
        <f>'Crisis Indicator Data'!AA127</f>
        <v>2</v>
      </c>
      <c r="AD130" s="184">
        <f>'Crisis Indicator Data'!AB127</f>
        <v>0</v>
      </c>
      <c r="AE130" s="184">
        <f t="shared" si="47"/>
        <v>2</v>
      </c>
      <c r="AF130" s="184">
        <f>'Crisis Indicator Data'!AC127</f>
        <v>2</v>
      </c>
      <c r="AG130" s="184">
        <f>'Crisis Indicator Data'!AD127</f>
        <v>3</v>
      </c>
      <c r="AH130" s="184">
        <f t="shared" si="48"/>
        <v>5</v>
      </c>
      <c r="AI130" s="184">
        <f>'Crisis Indicator Data'!AE127</f>
        <v>0</v>
      </c>
      <c r="AJ130" s="184">
        <f>'Crisis Indicator Data'!AF127</f>
        <v>0</v>
      </c>
      <c r="AK130" s="184">
        <f>'Crisis Indicator Data'!AG127</f>
        <v>1</v>
      </c>
      <c r="AL130" s="184">
        <f t="shared" si="49"/>
        <v>1</v>
      </c>
      <c r="AM130" s="163">
        <f t="shared" si="50"/>
        <v>3</v>
      </c>
      <c r="AN130" s="163">
        <f t="shared" si="51"/>
        <v>2.5</v>
      </c>
    </row>
    <row r="131" spans="1:40" ht="13.5" customHeight="1">
      <c r="A131" s="172" t="str">
        <f>'Crisis Indicator Data'!A128</f>
        <v>Multiple Crises in Turkey</v>
      </c>
      <c r="B131" s="173" t="str">
        <f>'Crisis Indicator Data'!B128</f>
        <v>International Displacement,Earthquake</v>
      </c>
      <c r="C131" s="173" t="str">
        <f>'Crisis Indicator Data'!C128</f>
        <v>TUR001</v>
      </c>
      <c r="D131" s="173" t="str">
        <f>'Crisis Indicator Data'!D128</f>
        <v>Türkiye</v>
      </c>
      <c r="E131" s="174" t="str">
        <f>'Crisis Indicator Data'!E128</f>
        <v>TUR</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2.5</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2.9</v>
      </c>
      <c r="H131" s="163">
        <f t="shared" si="39"/>
        <v>2.7</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2</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3.4</v>
      </c>
      <c r="K131" s="163">
        <f t="shared" si="40"/>
        <v>2.7</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2</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2.1</v>
      </c>
      <c r="N131" s="163">
        <f t="shared" si="41"/>
        <v>2.0499999999999998</v>
      </c>
      <c r="O131" s="163">
        <f t="shared" si="42"/>
        <v>2.4833333333333334</v>
      </c>
      <c r="P131" s="163">
        <f>IF(LEN(E131)&gt;3,VLOOKUP(C131,'Regional Crises'!$B$1:$R$69,12,FALSE),VLOOKUP(E131,'Country Indicator Data'!$B$4:$I$300,8,FALSE))</f>
        <v>4</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1.9</v>
      </c>
      <c r="R131" s="163">
        <f t="shared" si="43"/>
        <v>2.95</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3.3</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2.5</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3.4</v>
      </c>
      <c r="W131" s="163">
        <f t="shared" si="44"/>
        <v>3.1</v>
      </c>
      <c r="X131" s="163">
        <f t="shared" si="45"/>
        <v>2.8</v>
      </c>
      <c r="Y131" s="184">
        <f>IF('Core Indicators'!FC128="x","x",IF('Core Indicators'!FC128&gt;=5,5,IF('Core Indicators'!FC128&gt;=4,4,IF('Core Indicators'!FC128&gt;=3,3,IF('Core Indicators'!FC128&gt;=2,2,IF('Core Indicators'!FC128&gt;=1,1,0))))))</f>
        <v>5</v>
      </c>
      <c r="Z131" s="163">
        <f t="shared" si="46"/>
        <v>5</v>
      </c>
      <c r="AA131" s="184">
        <f>'Crisis Indicator Data'!Y128</f>
        <v>1</v>
      </c>
      <c r="AB131" s="184">
        <f>'Crisis Indicator Data'!Z128</f>
        <v>0</v>
      </c>
      <c r="AC131" s="184">
        <f>'Crisis Indicator Data'!AA128</f>
        <v>1</v>
      </c>
      <c r="AD131" s="184">
        <f>'Crisis Indicator Data'!AB128</f>
        <v>0</v>
      </c>
      <c r="AE131" s="184">
        <f t="shared" si="47"/>
        <v>2</v>
      </c>
      <c r="AF131" s="184">
        <f>'Crisis Indicator Data'!AC128</f>
        <v>0</v>
      </c>
      <c r="AG131" s="184">
        <f>'Crisis Indicator Data'!AD128</f>
        <v>2</v>
      </c>
      <c r="AH131" s="184">
        <f t="shared" si="48"/>
        <v>2</v>
      </c>
      <c r="AI131" s="184">
        <f>'Crisis Indicator Data'!AE128</f>
        <v>0</v>
      </c>
      <c r="AJ131" s="184">
        <f>'Crisis Indicator Data'!AF128</f>
        <v>3</v>
      </c>
      <c r="AK131" s="184">
        <f>'Crisis Indicator Data'!AG128</f>
        <v>0</v>
      </c>
      <c r="AL131" s="184">
        <f t="shared" si="49"/>
        <v>3</v>
      </c>
      <c r="AM131" s="163">
        <f t="shared" si="50"/>
        <v>2</v>
      </c>
      <c r="AN131" s="163">
        <f t="shared" si="51"/>
        <v>3.5</v>
      </c>
    </row>
    <row r="132" spans="1:40" ht="13.5" customHeight="1">
      <c r="A132" s="172" t="str">
        <f>'Crisis Indicator Data'!A129</f>
        <v>Syrian Refugees in Türkiye</v>
      </c>
      <c r="B132" s="173" t="str">
        <f>'Crisis Indicator Data'!B129</f>
        <v>International Displacement</v>
      </c>
      <c r="C132" s="173" t="str">
        <f>'Crisis Indicator Data'!C129</f>
        <v>TUR002</v>
      </c>
      <c r="D132" s="173" t="str">
        <f>'Crisis Indicator Data'!D129</f>
        <v>Türkiye</v>
      </c>
      <c r="E132" s="174" t="str">
        <f>'Crisis Indicator Data'!E129</f>
        <v>TUR</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2.5</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2.9</v>
      </c>
      <c r="H132" s="163">
        <f t="shared" si="39"/>
        <v>2.7</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2</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3.4</v>
      </c>
      <c r="K132" s="163">
        <f t="shared" si="40"/>
        <v>2.7</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2</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2.1</v>
      </c>
      <c r="N132" s="163">
        <f t="shared" si="41"/>
        <v>2.0499999999999998</v>
      </c>
      <c r="O132" s="163">
        <f t="shared" si="42"/>
        <v>2.4833333333333334</v>
      </c>
      <c r="P132" s="163">
        <f>IF(LEN(E132)&gt;3,VLOOKUP(C132,'Regional Crises'!$B$1:$R$69,12,FALSE),VLOOKUP(E132,'Country Indicator Data'!$B$4:$I$300,8,FALSE))</f>
        <v>4</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1.9</v>
      </c>
      <c r="R132" s="163">
        <f t="shared" si="43"/>
        <v>2.95</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3.3</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3</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2.5</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3.4</v>
      </c>
      <c r="W132" s="163">
        <f t="shared" si="44"/>
        <v>3.1</v>
      </c>
      <c r="X132" s="163">
        <f t="shared" si="45"/>
        <v>2.8</v>
      </c>
      <c r="Y132" s="184">
        <f>IF('Core Indicators'!FC129="x","x",IF('Core Indicators'!FC129&gt;=5,5,IF('Core Indicators'!FC129&gt;=4,4,IF('Core Indicators'!FC129&gt;=3,3,IF('Core Indicators'!FC129&gt;=2,2,IF('Core Indicators'!FC129&gt;=1,1,0))))))</f>
        <v>3</v>
      </c>
      <c r="Z132" s="163">
        <f t="shared" si="46"/>
        <v>3</v>
      </c>
      <c r="AA132" s="184">
        <f>'Crisis Indicator Data'!Y129</f>
        <v>1</v>
      </c>
      <c r="AB132" s="184">
        <f>'Crisis Indicator Data'!Z129</f>
        <v>0</v>
      </c>
      <c r="AC132" s="184">
        <f>'Crisis Indicator Data'!AA129</f>
        <v>0</v>
      </c>
      <c r="AD132" s="184">
        <f>'Crisis Indicator Data'!AB129</f>
        <v>0</v>
      </c>
      <c r="AE132" s="184">
        <f t="shared" si="47"/>
        <v>1</v>
      </c>
      <c r="AF132" s="184">
        <f>'Crisis Indicator Data'!AC129</f>
        <v>0</v>
      </c>
      <c r="AG132" s="184">
        <f>'Crisis Indicator Data'!AD129</f>
        <v>2</v>
      </c>
      <c r="AH132" s="184">
        <f t="shared" si="48"/>
        <v>2</v>
      </c>
      <c r="AI132" s="184">
        <f>'Crisis Indicator Data'!AE129</f>
        <v>0</v>
      </c>
      <c r="AJ132" s="184">
        <f>'Crisis Indicator Data'!AF129</f>
        <v>3</v>
      </c>
      <c r="AK132" s="184">
        <f>'Crisis Indicator Data'!AG129</f>
        <v>0</v>
      </c>
      <c r="AL132" s="184">
        <f t="shared" si="49"/>
        <v>3</v>
      </c>
      <c r="AM132" s="163">
        <f t="shared" si="50"/>
        <v>2</v>
      </c>
      <c r="AN132" s="163">
        <f t="shared" si="51"/>
        <v>2.5</v>
      </c>
    </row>
    <row r="133" spans="1:40" ht="13.5" customHeight="1">
      <c r="A133" s="172" t="str">
        <f>'Crisis Indicator Data'!A130</f>
        <v>Mixed Migration Flows in Türkiye</v>
      </c>
      <c r="B133" s="173" t="str">
        <f>'Crisis Indicator Data'!B130</f>
        <v>International Displacement</v>
      </c>
      <c r="C133" s="173" t="str">
        <f>'Crisis Indicator Data'!C130</f>
        <v>TUR003</v>
      </c>
      <c r="D133" s="173" t="str">
        <f>'Crisis Indicator Data'!D130</f>
        <v>Türkiye</v>
      </c>
      <c r="E133" s="174" t="str">
        <f>'Crisis Indicator Data'!E130</f>
        <v>TUR</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2.5</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2.9</v>
      </c>
      <c r="H133" s="163">
        <f t="shared" si="39"/>
        <v>2.7</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2</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3.4</v>
      </c>
      <c r="K133" s="163">
        <f t="shared" si="40"/>
        <v>2.7</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2</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2.1</v>
      </c>
      <c r="N133" s="163">
        <f t="shared" si="41"/>
        <v>2.0499999999999998</v>
      </c>
      <c r="O133" s="163">
        <f t="shared" si="42"/>
        <v>2.4833333333333334</v>
      </c>
      <c r="P133" s="163">
        <f>IF(LEN(E133)&gt;3,VLOOKUP(C133,'Regional Crises'!$B$1:$R$69,12,FALSE),VLOOKUP(E133,'Country Indicator Data'!$B$4:$I$300,8,FALSE))</f>
        <v>4</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1.9</v>
      </c>
      <c r="R133" s="163">
        <f t="shared" si="43"/>
        <v>2.95</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3.3</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2.5</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3.4</v>
      </c>
      <c r="W133" s="163">
        <f t="shared" si="44"/>
        <v>3.1</v>
      </c>
      <c r="X133" s="163">
        <f t="shared" si="45"/>
        <v>2.8</v>
      </c>
      <c r="Y133" s="184">
        <f>IF('Core Indicators'!FC130="x","x",IF('Core Indicators'!FC130&gt;=5,5,IF('Core Indicators'!FC130&gt;=4,4,IF('Core Indicators'!FC130&gt;=3,3,IF('Core Indicators'!FC130&gt;=2,2,IF('Core Indicators'!FC130&gt;=1,1,0))))))</f>
        <v>3</v>
      </c>
      <c r="Z133" s="163">
        <f t="shared" si="46"/>
        <v>3</v>
      </c>
      <c r="AA133" s="184">
        <f>'Crisis Indicator Data'!Y130</f>
        <v>1</v>
      </c>
      <c r="AB133" s="184">
        <f>'Crisis Indicator Data'!Z130</f>
        <v>0</v>
      </c>
      <c r="AC133" s="184">
        <f>'Crisis Indicator Data'!AA130</f>
        <v>0</v>
      </c>
      <c r="AD133" s="184">
        <f>'Crisis Indicator Data'!AB130</f>
        <v>0</v>
      </c>
      <c r="AE133" s="184">
        <f t="shared" si="47"/>
        <v>1</v>
      </c>
      <c r="AF133" s="184">
        <f>'Crisis Indicator Data'!AC130</f>
        <v>0</v>
      </c>
      <c r="AG133" s="184">
        <f>'Crisis Indicator Data'!AD130</f>
        <v>2</v>
      </c>
      <c r="AH133" s="184">
        <f t="shared" si="48"/>
        <v>2</v>
      </c>
      <c r="AI133" s="184">
        <f>'Crisis Indicator Data'!AE130</f>
        <v>0</v>
      </c>
      <c r="AJ133" s="184">
        <f>'Crisis Indicator Data'!AF130</f>
        <v>3</v>
      </c>
      <c r="AK133" s="184">
        <f>'Crisis Indicator Data'!AG130</f>
        <v>0</v>
      </c>
      <c r="AL133" s="184">
        <f t="shared" si="49"/>
        <v>3</v>
      </c>
      <c r="AM133" s="163">
        <f t="shared" si="50"/>
        <v>2</v>
      </c>
      <c r="AN133" s="163">
        <f t="shared" si="51"/>
        <v>2.5</v>
      </c>
    </row>
    <row r="134" spans="1:40" ht="13.5" customHeight="1">
      <c r="A134" s="172" t="str">
        <f>'Crisis Indicator Data'!A131</f>
        <v>Türkiye / Syria earthquake in Türkiye</v>
      </c>
      <c r="B134" s="173" t="str">
        <f>'Crisis Indicator Data'!B131</f>
        <v>Earthquake</v>
      </c>
      <c r="C134" s="173" t="str">
        <f>'Crisis Indicator Data'!C131</f>
        <v>TUR005</v>
      </c>
      <c r="D134" s="173" t="str">
        <f>'Crisis Indicator Data'!D131</f>
        <v>Türkiye</v>
      </c>
      <c r="E134" s="174" t="str">
        <f>'Crisis Indicator Data'!E131</f>
        <v>TUR</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2.5</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2.9</v>
      </c>
      <c r="H134" s="163">
        <f t="shared" ref="H134:H144" si="52">IF(AND(F134="x",G134="x"),"x",AVERAGE(F134,G134))</f>
        <v>2.7</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2</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3.4</v>
      </c>
      <c r="K134" s="163">
        <f t="shared" ref="K134:K144" si="53">IF(AND(I134="x",J134="x"),"x",AVERAGE(I134,J134))</f>
        <v>2.7</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2</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2.1</v>
      </c>
      <c r="N134" s="163">
        <f t="shared" ref="N134:N144" si="54">IF(AND(L134="x",M134="x"),"x",AVERAGE(L134,M134))</f>
        <v>2.0499999999999998</v>
      </c>
      <c r="O134" s="163">
        <f t="shared" ref="O134:O144" si="55">AVERAGE(H134,K134,N134)</f>
        <v>2.4833333333333334</v>
      </c>
      <c r="P134" s="163">
        <f>IF(LEN(E134)&gt;3,VLOOKUP(C134,'Regional Crises'!$B$1:$R$69,12,FALSE),VLOOKUP(E134,'Country Indicator Data'!$B$4:$I$300,8,FALSE))</f>
        <v>4</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1.9</v>
      </c>
      <c r="R134" s="163">
        <f t="shared" ref="R134:R144" si="56">AVERAGE(P134:Q134)</f>
        <v>2.95</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3.3</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2.5</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3.4</v>
      </c>
      <c r="W134" s="163">
        <f t="shared" ref="W134:W144" si="57">IF(AND(S134="x",V134="x"),"x",ROUND(AVERAGE(S134,V134,T134,U134),1))</f>
        <v>3.1</v>
      </c>
      <c r="X134" s="163">
        <f t="shared" ref="X134:X144" si="58">ROUND(AVERAGE(O134,W134,R134),1)</f>
        <v>2.8</v>
      </c>
      <c r="Y134" s="184">
        <f>IF('Core Indicators'!FC131="x","x",IF('Core Indicators'!FC131&gt;=5,5,IF('Core Indicators'!FC131&gt;=4,4,IF('Core Indicators'!FC131&gt;=3,3,IF('Core Indicators'!FC131&gt;=2,2,IF('Core Indicators'!FC131&gt;=1,1,0))))))</f>
        <v>3</v>
      </c>
      <c r="Z134" s="163">
        <f t="shared" ref="Z134:Z144" si="59">Y134</f>
        <v>3</v>
      </c>
      <c r="AA134" s="184">
        <f>'Crisis Indicator Data'!Y131</f>
        <v>1</v>
      </c>
      <c r="AB134" s="184">
        <f>'Crisis Indicator Data'!Z131</f>
        <v>0</v>
      </c>
      <c r="AC134" s="184">
        <f>'Crisis Indicator Data'!AA131</f>
        <v>0</v>
      </c>
      <c r="AD134" s="184">
        <f>'Crisis Indicator Data'!AB131</f>
        <v>0</v>
      </c>
      <c r="AE134" s="184">
        <f t="shared" ref="AE134:AE144" si="60">IF(SUM(AA134:AD134)=0,0,IF(SUM(AA134,AB134,AC134,AD134)&lt;2,1,IF(SUM(AA134:AD134)&lt;6,2,IF(SUM(AA134:AD134)&lt;8,3,IF(SUM(AA134:AD134)&lt;10,4,5)))))</f>
        <v>1</v>
      </c>
      <c r="AF134" s="184">
        <f>'Crisis Indicator Data'!AC131</f>
        <v>0</v>
      </c>
      <c r="AG134" s="184">
        <f>'Crisis Indicator Data'!AD131</f>
        <v>0</v>
      </c>
      <c r="AH134" s="184">
        <f t="shared" ref="AH134:AH144" si="61">IF(SUM(AF134:AG134)=0,0,IF(SUM(AF134,AG134)=1,1,IF(SUM(AF134:AG134)&lt;3,2,IF(SUM(AF134:AG134)&lt;4,3,IF(SUM(AF134:AG134)&lt;5,4,5)))))</f>
        <v>0</v>
      </c>
      <c r="AI134" s="184">
        <f>'Crisis Indicator Data'!AE131</f>
        <v>0</v>
      </c>
      <c r="AJ134" s="184">
        <f>'Crisis Indicator Data'!AF131</f>
        <v>3</v>
      </c>
      <c r="AK134" s="184">
        <f>'Crisis Indicator Data'!AG131</f>
        <v>0</v>
      </c>
      <c r="AL134" s="184">
        <f t="shared" ref="AL134:AL144" si="62">IF(SUM(AI134:AK134)=0,0,IF(SUM(AI134:AK134)=1,1,IF(SUM(AI134:AK134)&lt;3,2,IF(SUM(AI134:AK134)&lt;5,3,IF(SUM(AI134:AK134)&lt;7,4,5)))))</f>
        <v>3</v>
      </c>
      <c r="AM134" s="163">
        <f t="shared" ref="AM134:AM144" si="63">IF(AA134=3,5,ROUND(AVERAGE(AE134,AH134,AL134),0))</f>
        <v>1</v>
      </c>
      <c r="AN134" s="163">
        <f t="shared" ref="AN134:AN144" si="64">IF(AND(Z134="x",AM134="x"),"x",ROUND(AVERAGE(Z134,AM134),1))</f>
        <v>2</v>
      </c>
    </row>
    <row r="135" spans="1:40" ht="13.5" customHeight="1">
      <c r="A135" s="172" t="str">
        <f>'Crisis Indicator Data'!A132</f>
        <v>Multiple Crises in Tanzania</v>
      </c>
      <c r="B135" s="173" t="str">
        <f>'Crisis Indicator Data'!B132</f>
        <v>International Displacement,Drought/drier conditions</v>
      </c>
      <c r="C135" s="173" t="str">
        <f>'Crisis Indicator Data'!C132</f>
        <v>TZA001</v>
      </c>
      <c r="D135" s="173" t="str">
        <f>'Crisis Indicator Data'!D132</f>
        <v>Tanzania</v>
      </c>
      <c r="E135" s="174" t="str">
        <f>'Crisis Indicator Data'!E132</f>
        <v>TZA</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2.5</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2.6</v>
      </c>
      <c r="H135" s="163">
        <f t="shared" si="52"/>
        <v>2.5499999999999998</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2.5</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0</v>
      </c>
      <c r="K135" s="163">
        <f t="shared" si="53"/>
        <v>1.25</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3.6</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1.9</v>
      </c>
      <c r="N135" s="163">
        <f t="shared" si="54"/>
        <v>2.75</v>
      </c>
      <c r="O135" s="163">
        <f t="shared" si="55"/>
        <v>2.1833333333333331</v>
      </c>
      <c r="P135" s="163">
        <f>IF(LEN(E135)&gt;3,VLOOKUP(C135,'Regional Crises'!$B$1:$R$69,12,FALSE),VLOOKUP(E135,'Country Indicator Data'!$B$4:$I$300,8,FALSE))</f>
        <v>1</v>
      </c>
      <c r="Q135" s="163" t="str">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x</v>
      </c>
      <c r="R135" s="163">
        <f t="shared" si="56"/>
        <v>1</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3</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2.9</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2.4</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3.2</v>
      </c>
      <c r="W135" s="163">
        <f t="shared" si="57"/>
        <v>2.9</v>
      </c>
      <c r="X135" s="163">
        <f t="shared" si="58"/>
        <v>2</v>
      </c>
      <c r="Y135" s="184">
        <f>IF('Core Indicators'!FC132="x","x",IF('Core Indicators'!FC132&gt;=5,5,IF('Core Indicators'!FC132&gt;=4,4,IF('Core Indicators'!FC132&gt;=3,3,IF('Core Indicators'!FC132&gt;=2,2,IF('Core Indicators'!FC132&gt;=1,1,0))))))</f>
        <v>2</v>
      </c>
      <c r="Z135" s="163">
        <f t="shared" si="59"/>
        <v>2</v>
      </c>
      <c r="AA135" s="184">
        <f>'Crisis Indicator Data'!Y132</f>
        <v>2</v>
      </c>
      <c r="AB135" s="184">
        <f>'Crisis Indicator Data'!Z132</f>
        <v>0</v>
      </c>
      <c r="AC135" s="184">
        <f>'Crisis Indicator Data'!AA132</f>
        <v>0</v>
      </c>
      <c r="AD135" s="184">
        <f>'Crisis Indicator Data'!AB132</f>
        <v>0</v>
      </c>
      <c r="AE135" s="184">
        <f t="shared" si="60"/>
        <v>2</v>
      </c>
      <c r="AF135" s="184">
        <f>'Crisis Indicator Data'!AC132</f>
        <v>0</v>
      </c>
      <c r="AG135" s="184">
        <f>'Crisis Indicator Data'!AD132</f>
        <v>2</v>
      </c>
      <c r="AH135" s="184">
        <f t="shared" si="61"/>
        <v>2</v>
      </c>
      <c r="AI135" s="184">
        <f>'Crisis Indicator Data'!AE132</f>
        <v>0</v>
      </c>
      <c r="AJ135" s="184">
        <f>'Crisis Indicator Data'!AF132</f>
        <v>0</v>
      </c>
      <c r="AK135" s="184">
        <f>'Crisis Indicator Data'!AG132</f>
        <v>2</v>
      </c>
      <c r="AL135" s="184">
        <f t="shared" si="62"/>
        <v>2</v>
      </c>
      <c r="AM135" s="163">
        <f t="shared" si="63"/>
        <v>2</v>
      </c>
      <c r="AN135" s="163">
        <f t="shared" si="64"/>
        <v>2</v>
      </c>
    </row>
    <row r="136" spans="1:40" ht="13.5" customHeight="1">
      <c r="A136" s="172" t="str">
        <f>'Crisis Indicator Data'!A133</f>
        <v>International Displacement in Tanzania</v>
      </c>
      <c r="B136" s="173" t="str">
        <f>'Crisis Indicator Data'!B133</f>
        <v>International Displacement</v>
      </c>
      <c r="C136" s="173" t="str">
        <f>'Crisis Indicator Data'!C133</f>
        <v>TZA002</v>
      </c>
      <c r="D136" s="173" t="str">
        <f>'Crisis Indicator Data'!D133</f>
        <v>Tanzania</v>
      </c>
      <c r="E136" s="174" t="str">
        <f>'Crisis Indicator Data'!E133</f>
        <v>TZA</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2.5</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2.6</v>
      </c>
      <c r="H136" s="163">
        <f t="shared" si="52"/>
        <v>2.5499999999999998</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2.5</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v>
      </c>
      <c r="K136" s="163">
        <f t="shared" si="53"/>
        <v>1.25</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3.6</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1.9</v>
      </c>
      <c r="N136" s="163">
        <f t="shared" si="54"/>
        <v>2.75</v>
      </c>
      <c r="O136" s="163">
        <f t="shared" si="55"/>
        <v>2.1833333333333331</v>
      </c>
      <c r="P136" s="163">
        <f>IF(LEN(E136)&gt;3,VLOOKUP(C136,'Regional Crises'!$B$1:$R$69,12,FALSE),VLOOKUP(E136,'Country Indicator Data'!$B$4:$I$300,8,FALSE))</f>
        <v>1</v>
      </c>
      <c r="Q136" s="163" t="str">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x</v>
      </c>
      <c r="R136" s="163">
        <f t="shared" si="56"/>
        <v>1</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3</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2.9</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2.4</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3.2</v>
      </c>
      <c r="W136" s="163">
        <f t="shared" si="57"/>
        <v>2.9</v>
      </c>
      <c r="X136" s="163">
        <f t="shared" si="58"/>
        <v>2</v>
      </c>
      <c r="Y136" s="184">
        <f>IF('Core Indicators'!FC133="x","x",IF('Core Indicators'!FC133&gt;=5,5,IF('Core Indicators'!FC133&gt;=4,4,IF('Core Indicators'!FC133&gt;=3,3,IF('Core Indicators'!FC133&gt;=2,2,IF('Core Indicators'!FC133&gt;=1,1,0))))))</f>
        <v>2</v>
      </c>
      <c r="Z136" s="163">
        <f t="shared" si="59"/>
        <v>2</v>
      </c>
      <c r="AA136" s="184">
        <f>'Crisis Indicator Data'!Y133</f>
        <v>2</v>
      </c>
      <c r="AB136" s="184">
        <f>'Crisis Indicator Data'!Z133</f>
        <v>0</v>
      </c>
      <c r="AC136" s="184">
        <f>'Crisis Indicator Data'!AA133</f>
        <v>0</v>
      </c>
      <c r="AD136" s="184">
        <f>'Crisis Indicator Data'!AB133</f>
        <v>0</v>
      </c>
      <c r="AE136" s="184">
        <f t="shared" si="60"/>
        <v>2</v>
      </c>
      <c r="AF136" s="184">
        <f>'Crisis Indicator Data'!AC133</f>
        <v>0</v>
      </c>
      <c r="AG136" s="184">
        <f>'Crisis Indicator Data'!AD133</f>
        <v>2</v>
      </c>
      <c r="AH136" s="184">
        <f t="shared" si="61"/>
        <v>2</v>
      </c>
      <c r="AI136" s="184">
        <f>'Crisis Indicator Data'!AE133</f>
        <v>0</v>
      </c>
      <c r="AJ136" s="184">
        <f>'Crisis Indicator Data'!AF133</f>
        <v>0</v>
      </c>
      <c r="AK136" s="184">
        <f>'Crisis Indicator Data'!AG133</f>
        <v>2</v>
      </c>
      <c r="AL136" s="184">
        <f t="shared" si="62"/>
        <v>2</v>
      </c>
      <c r="AM136" s="163">
        <f t="shared" si="63"/>
        <v>2</v>
      </c>
      <c r="AN136" s="163">
        <f t="shared" si="64"/>
        <v>2</v>
      </c>
    </row>
    <row r="137" spans="1:40" ht="13.5" customHeight="1">
      <c r="A137" s="172" t="str">
        <f>'Crisis Indicator Data'!A134</f>
        <v>Food Security Crisis in North-East Tanzania</v>
      </c>
      <c r="B137" s="173" t="str">
        <f>'Crisis Indicator Data'!B134</f>
        <v>Drought/drier conditions</v>
      </c>
      <c r="C137" s="173" t="str">
        <f>'Crisis Indicator Data'!C134</f>
        <v>TZA003</v>
      </c>
      <c r="D137" s="173" t="str">
        <f>'Crisis Indicator Data'!D134</f>
        <v>Tanzania</v>
      </c>
      <c r="E137" s="174" t="str">
        <f>'Crisis Indicator Data'!E134</f>
        <v>TZA</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2.5</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2.6</v>
      </c>
      <c r="H137" s="163">
        <f t="shared" si="52"/>
        <v>2.5499999999999998</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2.5</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v>
      </c>
      <c r="K137" s="163">
        <f t="shared" si="53"/>
        <v>1.25</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3.6</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1.9</v>
      </c>
      <c r="N137" s="163">
        <f t="shared" si="54"/>
        <v>2.75</v>
      </c>
      <c r="O137" s="163">
        <f t="shared" si="55"/>
        <v>2.1833333333333331</v>
      </c>
      <c r="P137" s="163">
        <f>IF(LEN(E137)&gt;3,VLOOKUP(C137,'Regional Crises'!$B$1:$R$69,12,FALSE),VLOOKUP(E137,'Country Indicator Data'!$B$4:$I$300,8,FALSE))</f>
        <v>1</v>
      </c>
      <c r="Q137" s="163" t="str">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x</v>
      </c>
      <c r="R137" s="163">
        <f t="shared" si="56"/>
        <v>1</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2.9</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2.4</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3.2</v>
      </c>
      <c r="W137" s="163">
        <f t="shared" si="57"/>
        <v>2.9</v>
      </c>
      <c r="X137" s="163">
        <f t="shared" si="58"/>
        <v>2</v>
      </c>
      <c r="Y137" s="184">
        <f>IF('Core Indicators'!FC134="x","x",IF('Core Indicators'!FC134&gt;=5,5,IF('Core Indicators'!FC134&gt;=4,4,IF('Core Indicators'!FC134&gt;=3,3,IF('Core Indicators'!FC134&gt;=2,2,IF('Core Indicators'!FC134&gt;=1,1,0))))))</f>
        <v>2</v>
      </c>
      <c r="Z137" s="163">
        <f t="shared" si="59"/>
        <v>2</v>
      </c>
      <c r="AA137" s="184">
        <f>'Crisis Indicator Data'!Y134</f>
        <v>2</v>
      </c>
      <c r="AB137" s="184">
        <f>'Crisis Indicator Data'!Z134</f>
        <v>0</v>
      </c>
      <c r="AC137" s="184">
        <f>'Crisis Indicator Data'!AA134</f>
        <v>0</v>
      </c>
      <c r="AD137" s="184">
        <f>'Crisis Indicator Data'!AB134</f>
        <v>0</v>
      </c>
      <c r="AE137" s="184">
        <f t="shared" si="60"/>
        <v>2</v>
      </c>
      <c r="AF137" s="184">
        <f>'Crisis Indicator Data'!AC134</f>
        <v>0</v>
      </c>
      <c r="AG137" s="184">
        <f>'Crisis Indicator Data'!AD134</f>
        <v>2</v>
      </c>
      <c r="AH137" s="184">
        <f t="shared" si="61"/>
        <v>2</v>
      </c>
      <c r="AI137" s="184">
        <f>'Crisis Indicator Data'!AE134</f>
        <v>0</v>
      </c>
      <c r="AJ137" s="184">
        <f>'Crisis Indicator Data'!AF134</f>
        <v>0</v>
      </c>
      <c r="AK137" s="184">
        <f>'Crisis Indicator Data'!AG134</f>
        <v>2</v>
      </c>
      <c r="AL137" s="184">
        <f t="shared" si="62"/>
        <v>2</v>
      </c>
      <c r="AM137" s="163">
        <f t="shared" si="63"/>
        <v>2</v>
      </c>
      <c r="AN137" s="163">
        <f t="shared" si="64"/>
        <v>2</v>
      </c>
    </row>
    <row r="138" spans="1:40" ht="13.5" customHeight="1">
      <c r="A138" s="172" t="str">
        <f>'Crisis Indicator Data'!A135</f>
        <v>International Displacement in Uganda</v>
      </c>
      <c r="B138" s="173" t="str">
        <f>'Crisis Indicator Data'!B135</f>
        <v>International Displacement</v>
      </c>
      <c r="C138" s="173" t="str">
        <f>'Crisis Indicator Data'!C135</f>
        <v>UGA005</v>
      </c>
      <c r="D138" s="173" t="str">
        <f>'Crisis Indicator Data'!D135</f>
        <v>Uganda</v>
      </c>
      <c r="E138" s="174" t="str">
        <f>'Crisis Indicator Data'!E135</f>
        <v>UGA</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2.5</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2.7</v>
      </c>
      <c r="H138" s="163">
        <f t="shared" si="52"/>
        <v>2.6</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4.5999999999999996</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2.4</v>
      </c>
      <c r="K138" s="163">
        <f t="shared" si="53"/>
        <v>3.5</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3.5</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2.2000000000000002</v>
      </c>
      <c r="N138" s="163">
        <f t="shared" si="54"/>
        <v>2.85</v>
      </c>
      <c r="O138" s="163">
        <f t="shared" si="55"/>
        <v>2.9833333333333329</v>
      </c>
      <c r="P138" s="163">
        <f>IF(LEN(E138)&gt;3,VLOOKUP(C138,'Regional Crises'!$B$1:$R$69,12,FALSE),VLOOKUP(E138,'Country Indicator Data'!$B$4:$I$300,8,FALSE))</f>
        <v>5</v>
      </c>
      <c r="Q138" s="163" t="str">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x</v>
      </c>
      <c r="R138" s="163">
        <f t="shared" si="56"/>
        <v>5</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3.7</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2.9</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2.6</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3.3</v>
      </c>
      <c r="W138" s="163">
        <f t="shared" si="57"/>
        <v>3.1</v>
      </c>
      <c r="X138" s="163">
        <f t="shared" si="58"/>
        <v>3.7</v>
      </c>
      <c r="Y138" s="184">
        <f>IF('Core Indicators'!FC135="x","x",IF('Core Indicators'!FC135&gt;=5,5,IF('Core Indicators'!FC135&gt;=4,4,IF('Core Indicators'!FC135&gt;=3,3,IF('Core Indicators'!FC135&gt;=2,2,IF('Core Indicators'!FC135&gt;=1,1,0))))))</f>
        <v>2</v>
      </c>
      <c r="Z138" s="163">
        <f t="shared" si="59"/>
        <v>2</v>
      </c>
      <c r="AA138" s="184">
        <f>'Crisis Indicator Data'!Y135</f>
        <v>1</v>
      </c>
      <c r="AB138" s="184">
        <f>'Crisis Indicator Data'!Z135</f>
        <v>0</v>
      </c>
      <c r="AC138" s="184">
        <f>'Crisis Indicator Data'!AA135</f>
        <v>0</v>
      </c>
      <c r="AD138" s="184">
        <f>'Crisis Indicator Data'!AB135</f>
        <v>0</v>
      </c>
      <c r="AE138" s="184">
        <f t="shared" si="60"/>
        <v>1</v>
      </c>
      <c r="AF138" s="184">
        <f>'Crisis Indicator Data'!AC135</f>
        <v>2</v>
      </c>
      <c r="AG138" s="184">
        <f>'Crisis Indicator Data'!AD135</f>
        <v>2</v>
      </c>
      <c r="AH138" s="184">
        <f t="shared" si="61"/>
        <v>4</v>
      </c>
      <c r="AI138" s="184">
        <f>'Crisis Indicator Data'!AE135</f>
        <v>0</v>
      </c>
      <c r="AJ138" s="184">
        <f>'Crisis Indicator Data'!AF135</f>
        <v>1</v>
      </c>
      <c r="AK138" s="184">
        <f>'Crisis Indicator Data'!AG135</f>
        <v>3</v>
      </c>
      <c r="AL138" s="184">
        <f t="shared" si="62"/>
        <v>3</v>
      </c>
      <c r="AM138" s="163">
        <f t="shared" si="63"/>
        <v>3</v>
      </c>
      <c r="AN138" s="163">
        <f t="shared" si="64"/>
        <v>2.5</v>
      </c>
    </row>
    <row r="139" spans="1:40" ht="13.5" customHeight="1">
      <c r="A139" s="172" t="str">
        <f>'Crisis Indicator Data'!A136</f>
        <v>Russia-Ukraine conflict</v>
      </c>
      <c r="B139" s="173" t="str">
        <f>'Crisis Indicator Data'!B136</f>
        <v>Conflict/ Violence,International Displacement</v>
      </c>
      <c r="C139" s="173" t="str">
        <f>'Crisis Indicator Data'!C136</f>
        <v>UKR002</v>
      </c>
      <c r="D139" s="173" t="str">
        <f>'Crisis Indicator Data'!D136</f>
        <v>Ukraine</v>
      </c>
      <c r="E139" s="174" t="str">
        <f>'Crisis Indicator Data'!E136</f>
        <v>UKR</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1.4</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1.5</v>
      </c>
      <c r="H139" s="163">
        <f t="shared" si="52"/>
        <v>1.45</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1.6</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0.2</v>
      </c>
      <c r="K139" s="163">
        <f t="shared" si="53"/>
        <v>0.9</v>
      </c>
      <c r="L139" s="163">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1.9</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0.2</v>
      </c>
      <c r="N139" s="163">
        <f t="shared" si="54"/>
        <v>1.05</v>
      </c>
      <c r="O139" s="163">
        <f t="shared" si="55"/>
        <v>1.1333333333333335</v>
      </c>
      <c r="P139" s="163">
        <f>IF(LEN(E139)&gt;3,VLOOKUP(C139,'Regional Crises'!$B$1:$R$69,12,FALSE),VLOOKUP(E139,'Country Indicator Data'!$B$4:$I$300,8,FALSE))</f>
        <v>2</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4.3</v>
      </c>
      <c r="R139" s="163">
        <f t="shared" si="56"/>
        <v>3.15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3.2</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3.4</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1.7</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2.6</v>
      </c>
      <c r="W139" s="163">
        <f t="shared" si="57"/>
        <v>2.7</v>
      </c>
      <c r="X139" s="163">
        <f t="shared" si="58"/>
        <v>2.2999999999999998</v>
      </c>
      <c r="Y139" s="184">
        <f>IF('Core Indicators'!FC136="x","x",IF('Core Indicators'!FC136&gt;=5,5,IF('Core Indicators'!FC136&gt;=4,4,IF('Core Indicators'!FC136&gt;=3,3,IF('Core Indicators'!FC136&gt;=2,2,IF('Core Indicators'!FC136&gt;=1,1,0))))))</f>
        <v>5</v>
      </c>
      <c r="Z139" s="163">
        <f t="shared" si="59"/>
        <v>5</v>
      </c>
      <c r="AA139" s="184">
        <f>'Crisis Indicator Data'!Y136</f>
        <v>0</v>
      </c>
      <c r="AB139" s="184">
        <f>'Crisis Indicator Data'!Z136</f>
        <v>3</v>
      </c>
      <c r="AC139" s="184">
        <f>'Crisis Indicator Data'!AA136</f>
        <v>2</v>
      </c>
      <c r="AD139" s="184">
        <f>'Crisis Indicator Data'!AB136</f>
        <v>3</v>
      </c>
      <c r="AE139" s="184">
        <f t="shared" si="60"/>
        <v>4</v>
      </c>
      <c r="AF139" s="184">
        <f>'Crisis Indicator Data'!AC136</f>
        <v>2</v>
      </c>
      <c r="AG139" s="184">
        <f>'Crisis Indicator Data'!AD136</f>
        <v>3</v>
      </c>
      <c r="AH139" s="184">
        <f t="shared" si="61"/>
        <v>5</v>
      </c>
      <c r="AI139" s="184">
        <f>'Crisis Indicator Data'!AE136</f>
        <v>3</v>
      </c>
      <c r="AJ139" s="184">
        <f>'Crisis Indicator Data'!AF136</f>
        <v>3</v>
      </c>
      <c r="AK139" s="184">
        <f>'Crisis Indicator Data'!AG136</f>
        <v>3</v>
      </c>
      <c r="AL139" s="184">
        <f t="shared" si="62"/>
        <v>5</v>
      </c>
      <c r="AM139" s="163">
        <f t="shared" si="63"/>
        <v>5</v>
      </c>
      <c r="AN139" s="163">
        <f t="shared" si="64"/>
        <v>5</v>
      </c>
    </row>
    <row r="140" spans="1:40" ht="13.5" customHeight="1">
      <c r="A140" s="172" t="str">
        <f>'Crisis Indicator Data'!A137</f>
        <v>Complex crisis in Venezuela</v>
      </c>
      <c r="B140" s="173" t="str">
        <f>'Crisis Indicator Data'!B137</f>
        <v>Political/economic crisis,Conflict/ Violence,International Displacement</v>
      </c>
      <c r="C140" s="173" t="str">
        <f>'Crisis Indicator Data'!C137</f>
        <v>VEN001</v>
      </c>
      <c r="D140" s="173" t="str">
        <f>'Crisis Indicator Data'!D137</f>
        <v>Venezuela</v>
      </c>
      <c r="E140" s="174" t="str">
        <f>'Crisis Indicator Data'!E137</f>
        <v>VEN</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2.5</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3.5</v>
      </c>
      <c r="H140" s="163">
        <f t="shared" si="52"/>
        <v>3</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1.3</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1.2</v>
      </c>
      <c r="K140" s="163">
        <f t="shared" si="53"/>
        <v>1.25</v>
      </c>
      <c r="L140" s="163">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3.1</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2.5</v>
      </c>
      <c r="N140" s="163">
        <f t="shared" si="54"/>
        <v>2.8</v>
      </c>
      <c r="O140" s="163">
        <f t="shared" si="55"/>
        <v>2.35</v>
      </c>
      <c r="P140" s="163">
        <f>IF(LEN(E140)&gt;3,VLOOKUP(C140,'Regional Crises'!$B$1:$R$69,12,FALSE),VLOOKUP(E140,'Country Indicator Data'!$B$4:$I$300,8,FALSE))</f>
        <v>3</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3.4</v>
      </c>
      <c r="R140" s="163">
        <f t="shared" si="56"/>
        <v>3.2</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4.4000000000000004</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4.7</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3.6</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4.3</v>
      </c>
      <c r="W140" s="163">
        <f t="shared" si="57"/>
        <v>4.3</v>
      </c>
      <c r="X140" s="163">
        <f t="shared" si="58"/>
        <v>3.3</v>
      </c>
      <c r="Y140" s="184">
        <f>IF('Core Indicators'!FC137="x","x",IF('Core Indicators'!FC137&gt;=5,5,IF('Core Indicators'!FC137&gt;=4,4,IF('Core Indicators'!FC137&gt;=3,3,IF('Core Indicators'!FC137&gt;=2,2,IF('Core Indicators'!FC137&gt;=1,1,0))))))</f>
        <v>5</v>
      </c>
      <c r="Z140" s="163">
        <f t="shared" si="59"/>
        <v>5</v>
      </c>
      <c r="AA140" s="184">
        <f>'Crisis Indicator Data'!Y137</f>
        <v>2</v>
      </c>
      <c r="AB140" s="184">
        <f>'Crisis Indicator Data'!Z137</f>
        <v>2</v>
      </c>
      <c r="AC140" s="184">
        <f>'Crisis Indicator Data'!AA137</f>
        <v>2</v>
      </c>
      <c r="AD140" s="184">
        <f>'Crisis Indicator Data'!AB137</f>
        <v>0</v>
      </c>
      <c r="AE140" s="184">
        <f t="shared" si="60"/>
        <v>3</v>
      </c>
      <c r="AF140" s="184">
        <f>'Crisis Indicator Data'!AC137</f>
        <v>2</v>
      </c>
      <c r="AG140" s="184">
        <f>'Crisis Indicator Data'!AD137</f>
        <v>2</v>
      </c>
      <c r="AH140" s="184">
        <f t="shared" si="61"/>
        <v>4</v>
      </c>
      <c r="AI140" s="184">
        <f>'Crisis Indicator Data'!AE137</f>
        <v>1</v>
      </c>
      <c r="AJ140" s="184">
        <f>'Crisis Indicator Data'!AF137</f>
        <v>1</v>
      </c>
      <c r="AK140" s="184">
        <f>'Crisis Indicator Data'!AG137</f>
        <v>2</v>
      </c>
      <c r="AL140" s="184">
        <f t="shared" si="62"/>
        <v>3</v>
      </c>
      <c r="AM140" s="163">
        <f t="shared" si="63"/>
        <v>3</v>
      </c>
      <c r="AN140" s="163">
        <f t="shared" si="64"/>
        <v>4</v>
      </c>
    </row>
    <row r="141" spans="1:40" ht="13.5" customHeight="1">
      <c r="A141" s="172" t="str">
        <f>'Crisis Indicator Data'!A138</f>
        <v>Conflict in Yemen</v>
      </c>
      <c r="B141" s="173" t="str">
        <f>'Crisis Indicator Data'!B138</f>
        <v>Conflict/ Violence</v>
      </c>
      <c r="C141" s="173" t="str">
        <f>'Crisis Indicator Data'!C138</f>
        <v>YEM001</v>
      </c>
      <c r="D141" s="173" t="str">
        <f>'Crisis Indicator Data'!D138</f>
        <v>Yemen</v>
      </c>
      <c r="E141" s="174" t="str">
        <f>'Crisis Indicator Data'!E138</f>
        <v>YEM</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4.3</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4.2</v>
      </c>
      <c r="H141" s="163">
        <f t="shared" si="52"/>
        <v>4.25</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3.1</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0</v>
      </c>
      <c r="K141" s="163">
        <f t="shared" si="53"/>
        <v>1.55</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5</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1.5</v>
      </c>
      <c r="N141" s="163">
        <f t="shared" si="54"/>
        <v>3.25</v>
      </c>
      <c r="O141" s="163">
        <f t="shared" si="55"/>
        <v>3.0166666666666671</v>
      </c>
      <c r="P141" s="163">
        <f>IF(LEN(E141)&gt;3,VLOOKUP(C141,'Regional Crises'!$B$1:$R$69,12,FALSE),VLOOKUP(E141,'Country Indicator Data'!$B$4:$I$300,8,FALSE))</f>
        <v>4</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4.5</v>
      </c>
      <c r="R141" s="163">
        <f t="shared" si="56"/>
        <v>4.25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4.2</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4.3</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4.3</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4.5</v>
      </c>
      <c r="W141" s="163">
        <f t="shared" si="57"/>
        <v>4.3</v>
      </c>
      <c r="X141" s="163">
        <f t="shared" si="58"/>
        <v>3.9</v>
      </c>
      <c r="Y141" s="184">
        <f>IF('Core Indicators'!FC138="x","x",IF('Core Indicators'!FC138&gt;=5,5,IF('Core Indicators'!FC138&gt;=4,4,IF('Core Indicators'!FC138&gt;=3,3,IF('Core Indicators'!FC138&gt;=2,2,IF('Core Indicators'!FC138&gt;=1,1,0))))))</f>
        <v>5</v>
      </c>
      <c r="Z141" s="163">
        <f t="shared" si="59"/>
        <v>5</v>
      </c>
      <c r="AA141" s="184">
        <f>'Crisis Indicator Data'!Y138</f>
        <v>1</v>
      </c>
      <c r="AB141" s="184">
        <f>'Crisis Indicator Data'!Z138</f>
        <v>3</v>
      </c>
      <c r="AC141" s="184">
        <f>'Crisis Indicator Data'!AA138</f>
        <v>3</v>
      </c>
      <c r="AD141" s="184">
        <f>'Crisis Indicator Data'!AB138</f>
        <v>3</v>
      </c>
      <c r="AE141" s="184">
        <f t="shared" si="60"/>
        <v>5</v>
      </c>
      <c r="AF141" s="184">
        <f>'Crisis Indicator Data'!AC138</f>
        <v>2</v>
      </c>
      <c r="AG141" s="184">
        <f>'Crisis Indicator Data'!AD138</f>
        <v>3</v>
      </c>
      <c r="AH141" s="184">
        <f t="shared" si="61"/>
        <v>5</v>
      </c>
      <c r="AI141" s="184">
        <f>'Crisis Indicator Data'!AE138</f>
        <v>3</v>
      </c>
      <c r="AJ141" s="184">
        <f>'Crisis Indicator Data'!AF138</f>
        <v>2</v>
      </c>
      <c r="AK141" s="184">
        <f>'Crisis Indicator Data'!AG138</f>
        <v>3</v>
      </c>
      <c r="AL141" s="184">
        <f t="shared" si="62"/>
        <v>5</v>
      </c>
      <c r="AM141" s="163">
        <f t="shared" si="63"/>
        <v>5</v>
      </c>
      <c r="AN141" s="163">
        <f t="shared" si="64"/>
        <v>5</v>
      </c>
    </row>
    <row r="142" spans="1:40" ht="13.5" customHeight="1">
      <c r="A142" s="172" t="str">
        <f>'Crisis Indicator Data'!A139</f>
        <v>Mixed migration flows in Yemen</v>
      </c>
      <c r="B142" s="173" t="str">
        <f>'Crisis Indicator Data'!B139</f>
        <v>International Displacement</v>
      </c>
      <c r="C142" s="173" t="str">
        <f>'Crisis Indicator Data'!C139</f>
        <v>YEM002</v>
      </c>
      <c r="D142" s="173" t="str">
        <f>'Crisis Indicator Data'!D139</f>
        <v>Yemen</v>
      </c>
      <c r="E142" s="174" t="str">
        <f>'Crisis Indicator Data'!E139</f>
        <v>YEM</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4.3</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4.2</v>
      </c>
      <c r="H142" s="163">
        <f t="shared" si="52"/>
        <v>4.25</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3.1</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0</v>
      </c>
      <c r="K142" s="163">
        <f t="shared" si="53"/>
        <v>1.55</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5</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1.5</v>
      </c>
      <c r="N142" s="163">
        <f t="shared" si="54"/>
        <v>3.25</v>
      </c>
      <c r="O142" s="163">
        <f t="shared" si="55"/>
        <v>3.0166666666666671</v>
      </c>
      <c r="P142" s="163">
        <f>IF(LEN(E142)&gt;3,VLOOKUP(C142,'Regional Crises'!$B$1:$R$69,12,FALSE),VLOOKUP(E142,'Country Indicator Data'!$B$4:$I$300,8,FALSE))</f>
        <v>4</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4.5</v>
      </c>
      <c r="R142" s="163">
        <f t="shared" si="56"/>
        <v>4.25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4.2</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4.3</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4.3</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4.5</v>
      </c>
      <c r="W142" s="163">
        <f t="shared" si="57"/>
        <v>4.3</v>
      </c>
      <c r="X142" s="163">
        <f t="shared" si="58"/>
        <v>3.9</v>
      </c>
      <c r="Y142" s="184">
        <f>IF('Core Indicators'!FC139="x","x",IF('Core Indicators'!FC139&gt;=5,5,IF('Core Indicators'!FC139&gt;=4,4,IF('Core Indicators'!FC139&gt;=3,3,IF('Core Indicators'!FC139&gt;=2,2,IF('Core Indicators'!FC139&gt;=1,1,0))))))</f>
        <v>3</v>
      </c>
      <c r="Z142" s="163">
        <f t="shared" si="59"/>
        <v>3</v>
      </c>
      <c r="AA142" s="184">
        <f>'Crisis Indicator Data'!Y139</f>
        <v>1</v>
      </c>
      <c r="AB142" s="184">
        <f>'Crisis Indicator Data'!Z139</f>
        <v>3</v>
      </c>
      <c r="AC142" s="184">
        <f>'Crisis Indicator Data'!AA139</f>
        <v>1</v>
      </c>
      <c r="AD142" s="184">
        <f>'Crisis Indicator Data'!AB139</f>
        <v>3</v>
      </c>
      <c r="AE142" s="184">
        <f t="shared" si="60"/>
        <v>4</v>
      </c>
      <c r="AF142" s="184">
        <f>'Crisis Indicator Data'!AC139</f>
        <v>0</v>
      </c>
      <c r="AG142" s="184">
        <f>'Crisis Indicator Data'!AD139</f>
        <v>2</v>
      </c>
      <c r="AH142" s="184">
        <f t="shared" si="61"/>
        <v>2</v>
      </c>
      <c r="AI142" s="184">
        <f>'Crisis Indicator Data'!AE139</f>
        <v>3</v>
      </c>
      <c r="AJ142" s="184">
        <f>'Crisis Indicator Data'!AF139</f>
        <v>2</v>
      </c>
      <c r="AK142" s="184">
        <f>'Crisis Indicator Data'!AG139</f>
        <v>1</v>
      </c>
      <c r="AL142" s="184">
        <f t="shared" si="62"/>
        <v>4</v>
      </c>
      <c r="AM142" s="163">
        <f t="shared" si="63"/>
        <v>3</v>
      </c>
      <c r="AN142" s="163">
        <f t="shared" si="64"/>
        <v>3</v>
      </c>
    </row>
    <row r="143" spans="1:40">
      <c r="A143" s="172" t="str">
        <f>'Crisis Indicator Data'!A140</f>
        <v>Drought in Zambia</v>
      </c>
      <c r="B143" s="173" t="str">
        <f>'Crisis Indicator Data'!B140</f>
        <v>Drought/drier conditions</v>
      </c>
      <c r="C143" s="173" t="str">
        <f>'Crisis Indicator Data'!C140</f>
        <v>ZMB002</v>
      </c>
      <c r="D143" s="173" t="str">
        <f>'Crisis Indicator Data'!D140</f>
        <v>Zambia</v>
      </c>
      <c r="E143" s="174" t="str">
        <f>'Crisis Indicator Data'!E140</f>
        <v>ZMB</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2.1</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1.9</v>
      </c>
      <c r="H143" s="163">
        <f t="shared" si="52"/>
        <v>2</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3.5</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v>
      </c>
      <c r="K143" s="163">
        <f t="shared" si="53"/>
        <v>1.75</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3.6</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3.3</v>
      </c>
      <c r="N143" s="163">
        <f t="shared" si="54"/>
        <v>3.45</v>
      </c>
      <c r="O143" s="163">
        <f t="shared" si="55"/>
        <v>2.4</v>
      </c>
      <c r="P143" s="163">
        <f>IF(LEN(E143)&gt;3,VLOOKUP(C143,'Regional Crises'!$B$1:$R$69,12,FALSE),VLOOKUP(E143,'Country Indicator Data'!$B$4:$I$300,8,FALSE))</f>
        <v>0</v>
      </c>
      <c r="Q143" s="163" t="str">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x</v>
      </c>
      <c r="R143" s="163">
        <f t="shared" si="56"/>
        <v>0</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3.2</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2.2999999999999998</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2.2999999999999998</v>
      </c>
      <c r="W143" s="163">
        <f t="shared" si="57"/>
        <v>2.7</v>
      </c>
      <c r="X143" s="163">
        <f t="shared" si="58"/>
        <v>1.7</v>
      </c>
      <c r="Y143" s="184">
        <f>IF('Core Indicators'!FC140="x","x",IF('Core Indicators'!FC140&gt;=5,5,IF('Core Indicators'!FC140&gt;=4,4,IF('Core Indicators'!FC140&gt;=3,3,IF('Core Indicators'!FC140&gt;=2,2,IF('Core Indicators'!FC140&gt;=1,1,0))))))</f>
        <v>3</v>
      </c>
      <c r="Z143" s="163">
        <f t="shared" si="59"/>
        <v>3</v>
      </c>
      <c r="AA143" s="184">
        <f>'Crisis Indicator Data'!Y140</f>
        <v>1</v>
      </c>
      <c r="AB143" s="184">
        <f>'Crisis Indicator Data'!Z140</f>
        <v>0</v>
      </c>
      <c r="AC143" s="184">
        <f>'Crisis Indicator Data'!AA140</f>
        <v>1</v>
      </c>
      <c r="AD143" s="184">
        <f>'Crisis Indicator Data'!AB140</f>
        <v>0</v>
      </c>
      <c r="AE143" s="184">
        <f t="shared" si="60"/>
        <v>2</v>
      </c>
      <c r="AF143" s="184">
        <f>'Crisis Indicator Data'!AC140</f>
        <v>0</v>
      </c>
      <c r="AG143" s="184">
        <f>'Crisis Indicator Data'!AD140</f>
        <v>0</v>
      </c>
      <c r="AH143" s="184">
        <f t="shared" si="61"/>
        <v>0</v>
      </c>
      <c r="AI143" s="184">
        <f>'Crisis Indicator Data'!AE140</f>
        <v>0</v>
      </c>
      <c r="AJ143" s="184">
        <f>'Crisis Indicator Data'!AF140</f>
        <v>0</v>
      </c>
      <c r="AK143" s="184">
        <f>'Crisis Indicator Data'!AG140</f>
        <v>2</v>
      </c>
      <c r="AL143" s="184">
        <f t="shared" si="62"/>
        <v>2</v>
      </c>
      <c r="AM143" s="163">
        <f t="shared" si="63"/>
        <v>1</v>
      </c>
      <c r="AN143" s="163">
        <f t="shared" si="64"/>
        <v>2</v>
      </c>
    </row>
    <row r="144" spans="1:40">
      <c r="A144" s="175" t="str">
        <f>'Crisis Indicator Data'!A141</f>
        <v>Complex crisis in Zimbabwe</v>
      </c>
      <c r="B144" s="176" t="str">
        <f>'Crisis Indicator Data'!B141</f>
        <v>Drought/drier conditions</v>
      </c>
      <c r="C144" s="176" t="str">
        <f>'Crisis Indicator Data'!C141</f>
        <v>ZWE001</v>
      </c>
      <c r="D144" s="176" t="str">
        <f>'Crisis Indicator Data'!D141</f>
        <v>Zimbabwe</v>
      </c>
      <c r="E144" s="177" t="str">
        <f>'Crisis Indicator Data'!E141</f>
        <v>ZWE</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5</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3</v>
      </c>
      <c r="H144" s="163">
        <f t="shared" si="52"/>
        <v>4</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1.5</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0.3</v>
      </c>
      <c r="K144" s="163">
        <f t="shared" si="53"/>
        <v>0.9</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3.5</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3.2</v>
      </c>
      <c r="N144" s="163">
        <f t="shared" si="54"/>
        <v>3.35</v>
      </c>
      <c r="O144" s="163">
        <f t="shared" si="55"/>
        <v>2.75</v>
      </c>
      <c r="P144" s="163">
        <f>IF(LEN(E144)&gt;3,VLOOKUP(C144,'Regional Crises'!$B$1:$R$69,12,FALSE),VLOOKUP(E144,'Country Indicator Data'!$B$4:$I$300,8,FALSE))</f>
        <v>3</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4.0999999999999996</v>
      </c>
      <c r="R144" s="163">
        <f t="shared" si="56"/>
        <v>3.55</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3.8</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3.7</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3.4</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3.7</v>
      </c>
      <c r="W144" s="163">
        <f t="shared" si="57"/>
        <v>3.7</v>
      </c>
      <c r="X144" s="163">
        <f t="shared" si="58"/>
        <v>3.3</v>
      </c>
      <c r="Y144" s="184">
        <f>IF('Core Indicators'!FC141="x","x",IF('Core Indicators'!FC141&gt;=5,5,IF('Core Indicators'!FC141&gt;=4,4,IF('Core Indicators'!FC141&gt;=3,3,IF('Core Indicators'!FC141&gt;=2,2,IF('Core Indicators'!FC141&gt;=1,1,0))))))</f>
        <v>4</v>
      </c>
      <c r="Z144" s="163">
        <f t="shared" si="59"/>
        <v>4</v>
      </c>
      <c r="AA144" s="184">
        <f>'Crisis Indicator Data'!Y141</f>
        <v>2</v>
      </c>
      <c r="AB144" s="184">
        <f>'Crisis Indicator Data'!Z141</f>
        <v>0</v>
      </c>
      <c r="AC144" s="184">
        <f>'Crisis Indicator Data'!AA141</f>
        <v>2</v>
      </c>
      <c r="AD144" s="184">
        <f>'Crisis Indicator Data'!AB141</f>
        <v>0</v>
      </c>
      <c r="AE144" s="184">
        <f t="shared" si="60"/>
        <v>2</v>
      </c>
      <c r="AF144" s="184">
        <f>'Crisis Indicator Data'!AC141</f>
        <v>2</v>
      </c>
      <c r="AG144" s="184">
        <f>'Crisis Indicator Data'!AD141</f>
        <v>0</v>
      </c>
      <c r="AH144" s="184">
        <f t="shared" si="61"/>
        <v>2</v>
      </c>
      <c r="AI144" s="184">
        <f>'Crisis Indicator Data'!AE141</f>
        <v>0</v>
      </c>
      <c r="AJ144" s="184">
        <f>'Crisis Indicator Data'!AF141</f>
        <v>2</v>
      </c>
      <c r="AK144" s="184">
        <f>'Crisis Indicator Data'!AG141</f>
        <v>2</v>
      </c>
      <c r="AL144" s="184">
        <f t="shared" si="62"/>
        <v>3</v>
      </c>
      <c r="AM144" s="163">
        <f t="shared" si="63"/>
        <v>2</v>
      </c>
      <c r="AN144" s="163">
        <f t="shared" si="64"/>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41"/>
  <sheetViews>
    <sheetView workbookViewId="0">
      <selection activeCell="DM4" sqref="DM4"/>
    </sheetView>
  </sheetViews>
  <sheetFormatPr defaultColWidth="9.42578125" defaultRowHeight="15"/>
  <cols>
    <col min="1" max="1" width="36.42578125" customWidth="1"/>
    <col min="2" max="2" width="28.42578125" customWidth="1"/>
    <col min="3" max="3" width="9.5703125" bestFit="1" customWidth="1"/>
    <col min="5" max="5" width="9.5703125" bestFit="1" customWidth="1"/>
    <col min="6" max="6" width="22.5703125" hidden="1" customWidth="1"/>
    <col min="7" max="7" width="12.5703125" bestFit="1" customWidth="1"/>
    <col min="10" max="10" width="17.85546875" hidden="1" customWidth="1"/>
    <col min="11" max="11" width="11.5703125" bestFit="1" customWidth="1"/>
    <col min="13" max="13" width="11.42578125" style="61" bestFit="1" customWidth="1"/>
    <col min="14" max="14" width="16.85546875" customWidth="1"/>
    <col min="15" max="15" width="10.5703125" bestFit="1" customWidth="1"/>
    <col min="16" max="16" width="9.5703125" bestFit="1" customWidth="1"/>
    <col min="18" max="18" width="19.42578125" hidden="1" customWidth="1"/>
    <col min="19" max="19" width="11.5703125" bestFit="1" customWidth="1"/>
    <col min="20" max="20" width="9.5703125" bestFit="1" customWidth="1"/>
    <col min="21" max="21" width="11.42578125" style="61" bestFit="1" customWidth="1"/>
    <col min="22" max="22" width="18.42578125" hidden="1" customWidth="1"/>
    <col min="23" max="23" width="12.42578125" bestFit="1" customWidth="1"/>
    <col min="25" max="25" width="10" bestFit="1" customWidth="1"/>
    <col min="26" max="26" width="19.42578125" hidden="1" customWidth="1"/>
    <col min="27" max="27" width="11.5703125" bestFit="1" customWidth="1"/>
    <col min="29" max="29" width="11.42578125" style="61" bestFit="1" customWidth="1"/>
    <col min="30" max="30" width="31.42578125" hidden="1" customWidth="1"/>
    <col min="31" max="31" width="11.5703125" bestFit="1" customWidth="1"/>
    <col min="32" max="33" width="9.5703125" bestFit="1" customWidth="1"/>
    <col min="34" max="34" width="19.42578125" hidden="1" customWidth="1"/>
    <col min="35" max="35" width="11.5703125" bestFit="1" customWidth="1"/>
    <col min="36" max="36" width="11.42578125" customWidth="1"/>
    <col min="37" max="37" width="10.42578125" style="61" customWidth="1"/>
    <col min="38" max="38" width="0.42578125" customWidth="1"/>
    <col min="39" max="40" width="9.5703125" bestFit="1" customWidth="1"/>
    <col min="41" max="41" width="10" bestFit="1" customWidth="1"/>
    <col min="42" max="42" width="19.42578125" hidden="1" customWidth="1"/>
    <col min="43" max="43" width="11.5703125" bestFit="1" customWidth="1"/>
    <col min="44" max="44" width="9.5703125" bestFit="1" customWidth="1"/>
    <col min="45" max="45" width="11.5703125" bestFit="1" customWidth="1"/>
    <col min="46" max="46" width="0.5703125" hidden="1" customWidth="1"/>
    <col min="47" max="49" width="0" hidden="1"/>
    <col min="50" max="50" width="19.42578125" hidden="1" customWidth="1"/>
    <col min="51" max="51" width="11.42578125" hidden="1" customWidth="1"/>
    <col min="52" max="52" width="0" hidden="1"/>
    <col min="53" max="53" width="11.5703125" style="60" hidden="1" customWidth="1"/>
    <col min="54" max="54" width="37.42578125" hidden="1" customWidth="1"/>
    <col min="55" max="56" width="0" hidden="1"/>
    <col min="57" max="57" width="10" hidden="1" customWidth="1"/>
    <col min="58" max="58" width="19.42578125" hidden="1" customWidth="1"/>
    <col min="59" max="60" width="11.42578125" hidden="1" customWidth="1"/>
    <col min="61" max="61" width="11.5703125" style="44" hidden="1" customWidth="1"/>
    <col min="62" max="62" width="27.42578125" bestFit="1" customWidth="1"/>
    <col min="63" max="64" width="9.5703125" bestFit="1" customWidth="1"/>
    <col min="65" max="65" width="10.42578125" bestFit="1" customWidth="1"/>
    <col min="66" max="66" width="15.42578125" hidden="1" customWidth="1"/>
    <col min="67" max="68" width="9.5703125" bestFit="1" customWidth="1"/>
    <col min="69" max="69" width="11.5703125" style="60" bestFit="1" customWidth="1"/>
    <col min="70" max="70" width="33.42578125" hidden="1" customWidth="1"/>
    <col min="71" max="72" width="0" hidden="1"/>
    <col min="73" max="73" width="10" hidden="1" customWidth="1"/>
    <col min="74" max="74" width="15.42578125" hidden="1" customWidth="1"/>
    <col min="75" max="76" width="0" hidden="1"/>
    <col min="77" max="77" width="11.5703125" hidden="1" customWidth="1"/>
    <col min="78" max="78" width="31.42578125" hidden="1" customWidth="1"/>
    <col min="79" max="81" width="0" hidden="1"/>
    <col min="82" max="82" width="15.42578125" hidden="1" customWidth="1"/>
    <col min="83" max="84" width="0" hidden="1"/>
    <col min="85" max="85" width="11.5703125" style="60" hidden="1" customWidth="1"/>
    <col min="86" max="92" width="0" hidden="1"/>
    <col min="93" max="93" width="9.42578125" style="44" hidden="1" customWidth="1"/>
    <col min="94" max="100" width="0" hidden="1"/>
    <col min="101" max="101" width="11" style="44" hidden="1" customWidth="1"/>
    <col min="102" max="102" width="0" hidden="1"/>
    <col min="103" max="103" width="10.5703125" bestFit="1" customWidth="1"/>
    <col min="104" max="104" width="19.42578125" customWidth="1"/>
    <col min="106" max="106" width="15" hidden="1" customWidth="1"/>
    <col min="107" max="107" width="23.42578125" customWidth="1"/>
    <col min="108" max="108" width="9.5703125" bestFit="1" customWidth="1"/>
    <col min="109" max="109" width="11.42578125" style="60" bestFit="1" customWidth="1"/>
    <col min="110" max="110" width="14.5703125" hidden="1" customWidth="1"/>
    <col min="111" max="111" width="11.42578125" bestFit="1" customWidth="1"/>
    <col min="112" max="112" width="9.5703125" bestFit="1" customWidth="1"/>
    <col min="114" max="114" width="0" hidden="1"/>
    <col min="115" max="116" width="9.5703125" bestFit="1" customWidth="1"/>
    <col min="117" max="117" width="11.5703125" style="44" bestFit="1" customWidth="1"/>
    <col min="118" max="118" width="0.5703125" customWidth="1"/>
    <col min="119" max="119" width="13.5703125" bestFit="1" customWidth="1"/>
    <col min="120" max="120" width="9.5703125" bestFit="1" customWidth="1"/>
    <col min="122" max="122" width="0" hidden="1"/>
    <col min="123" max="123" width="11.5703125" bestFit="1" customWidth="1"/>
    <col min="124" max="124" width="9.5703125" bestFit="1" customWidth="1"/>
    <col min="125" max="125" width="11.5703125" style="60" bestFit="1" customWidth="1"/>
    <col min="126" max="126" width="0" hidden="1"/>
    <col min="127" max="128" width="9.5703125" bestFit="1" customWidth="1"/>
    <col min="130" max="130" width="0" hidden="1"/>
    <col min="131" max="132" width="9.5703125" bestFit="1" customWidth="1"/>
    <col min="133" max="133" width="11.5703125" style="44" bestFit="1" customWidth="1"/>
    <col min="134" max="134" width="43.42578125" hidden="1" customWidth="1"/>
    <col min="135" max="135" width="11" customWidth="1"/>
    <col min="136" max="136" width="9.5703125" bestFit="1" customWidth="1"/>
    <col min="138" max="138" width="0" hidden="1"/>
    <col min="139" max="140" width="9.42578125" customWidth="1"/>
    <col min="141" max="141" width="11.5703125" style="60" bestFit="1" customWidth="1"/>
    <col min="142" max="142" width="0" hidden="1"/>
    <col min="143" max="144" width="23.5703125" customWidth="1"/>
    <col min="146" max="146" width="0" hidden="1"/>
    <col min="147" max="148" width="9.5703125" bestFit="1" customWidth="1"/>
    <col min="149" max="149" width="11.5703125" style="44" customWidth="1"/>
    <col min="150" max="150" width="43.5703125" hidden="1" customWidth="1"/>
    <col min="151" max="153" width="9.5703125" bestFit="1" customWidth="1"/>
    <col min="154" max="154" width="0" hidden="1"/>
    <col min="155" max="156" width="9.5703125" bestFit="1" customWidth="1"/>
    <col min="157" max="157" width="11.5703125" style="60" bestFit="1" customWidth="1"/>
    <col min="158" max="158" width="0" hidden="1"/>
    <col min="159" max="161" width="9.5703125" bestFit="1" customWidth="1"/>
    <col min="162" max="162" width="0" hidden="1"/>
    <col min="163" max="164" width="9.5703125" bestFit="1" customWidth="1"/>
    <col min="165" max="165" width="11.5703125" style="60" bestFit="1" customWidth="1"/>
    <col min="166" max="166" width="0" hidden="1"/>
    <col min="167" max="167" width="9.5703125" hidden="1" bestFit="1" customWidth="1"/>
    <col min="168" max="168" width="0" hidden="1"/>
    <col min="169" max="172" width="13" hidden="1" customWidth="1"/>
    <col min="173" max="173" width="11.5703125" style="60" hidden="1" customWidth="1"/>
    <col min="174" max="174" width="0" hidden="1"/>
    <col min="175" max="180" width="13" hidden="1" customWidth="1"/>
    <col min="181" max="181" width="11.5703125" style="44" hidden="1" customWidth="1"/>
    <col min="182" max="182" width="0" hidden="1"/>
    <col min="183" max="183" width="9.5703125" hidden="1" bestFit="1" customWidth="1"/>
    <col min="184" max="185" width="13" hidden="1" customWidth="1"/>
    <col min="186" max="186" width="0" hidden="1"/>
    <col min="187" max="187" width="9.5703125" hidden="1" bestFit="1" customWidth="1"/>
    <col min="188" max="188" width="13" hidden="1" customWidth="1"/>
    <col min="189" max="189" width="11.5703125" style="60" hidden="1" bestFit="1" customWidth="1"/>
    <col min="190" max="190" width="0" hidden="1"/>
    <col min="191" max="191" width="9.5703125" hidden="1" bestFit="1" customWidth="1"/>
    <col min="192" max="193" width="13" hidden="1" customWidth="1"/>
    <col min="194" max="194" width="0" hidden="1"/>
    <col min="195" max="195" width="9.5703125" hidden="1" bestFit="1" customWidth="1"/>
    <col min="196" max="196" width="13" hidden="1" customWidth="1"/>
    <col min="197" max="197" width="11.5703125" style="44" hidden="1" bestFit="1" customWidth="1"/>
    <col min="198" max="198" width="0" hidden="1"/>
    <col min="199" max="199" width="9.5703125" hidden="1" bestFit="1" customWidth="1"/>
    <col min="200" max="200" width="13" hidden="1" customWidth="1"/>
    <col min="201" max="201" width="9.5703125" hidden="1" bestFit="1" customWidth="1"/>
    <col min="202" max="202" width="0" hidden="1"/>
    <col min="203" max="203" width="9.5703125" hidden="1" bestFit="1" customWidth="1"/>
    <col min="204" max="204" width="13" hidden="1" customWidth="1"/>
    <col min="205" max="205" width="11.5703125" style="60" hidden="1" bestFit="1" customWidth="1"/>
    <col min="206" max="206" width="0" hidden="1"/>
    <col min="207" max="207" width="9.5703125" hidden="1" bestFit="1" customWidth="1"/>
    <col min="208" max="209" width="13" hidden="1" customWidth="1"/>
    <col min="210" max="210" width="0" hidden="1"/>
    <col min="211" max="211" width="9.5703125" hidden="1" bestFit="1" customWidth="1"/>
    <col min="212" max="212" width="13" hidden="1" customWidth="1"/>
    <col min="213" max="213" width="11.5703125" style="44" hidden="1" bestFit="1" customWidth="1"/>
    <col min="214" max="214" width="0" hidden="1"/>
    <col min="215" max="215" width="9.5703125" hidden="1" bestFit="1" customWidth="1"/>
    <col min="216" max="217" width="13" hidden="1" customWidth="1"/>
    <col min="218" max="218" width="0" hidden="1"/>
    <col min="219" max="219" width="9.5703125" hidden="1" bestFit="1" customWidth="1"/>
    <col min="220" max="220" width="13" hidden="1" customWidth="1"/>
    <col min="221" max="221" width="11.5703125" style="60" hidden="1" bestFit="1" customWidth="1"/>
    <col min="222" max="222" width="0" hidden="1"/>
    <col min="223" max="223" width="9.5703125" hidden="1" bestFit="1" customWidth="1"/>
    <col min="224" max="225" width="13" hidden="1" customWidth="1"/>
    <col min="226" max="226" width="0" hidden="1"/>
    <col min="227" max="227" width="9.5703125" hidden="1" bestFit="1" customWidth="1"/>
    <col min="228" max="228" width="13" hidden="1" customWidth="1"/>
    <col min="229" max="229" width="11.5703125" style="44" hidden="1" bestFit="1" customWidth="1"/>
    <col min="230" max="230" width="0" hidden="1"/>
    <col min="231" max="231" width="9.5703125" hidden="1" bestFit="1" customWidth="1"/>
    <col min="232" max="233" width="13" hidden="1" customWidth="1"/>
    <col min="234" max="234" width="0" hidden="1"/>
    <col min="235" max="235" width="9.5703125" hidden="1" bestFit="1" customWidth="1"/>
    <col min="236" max="236" width="13" hidden="1" customWidth="1"/>
    <col min="237" max="237" width="11.5703125" style="60" hidden="1" bestFit="1" customWidth="1"/>
    <col min="238" max="238" width="33" hidden="1" customWidth="1"/>
    <col min="239" max="239" width="9.5703125" hidden="1" bestFit="1" customWidth="1"/>
    <col min="240" max="241" width="13" hidden="1" customWidth="1"/>
    <col min="242" max="242" width="0" hidden="1"/>
    <col min="243" max="243" width="9.5703125" hidden="1" bestFit="1" customWidth="1"/>
    <col min="244" max="244" width="13" hidden="1" customWidth="1"/>
    <col min="245" max="245" width="11.5703125" style="44" hidden="1" bestFit="1" customWidth="1"/>
    <col min="246" max="246" width="0" hidden="1"/>
    <col min="247" max="247" width="9.5703125" hidden="1" bestFit="1" customWidth="1"/>
    <col min="248" max="249" width="13" hidden="1" customWidth="1"/>
    <col min="250" max="250" width="0" hidden="1"/>
    <col min="251" max="251" width="9.5703125" hidden="1" bestFit="1" customWidth="1"/>
    <col min="252" max="252" width="13" hidden="1" customWidth="1"/>
    <col min="253" max="253" width="11.5703125" style="60" hidden="1" bestFit="1" customWidth="1"/>
    <col min="254" max="254" width="13" hidden="1" customWidth="1"/>
  </cols>
  <sheetData>
    <row r="1" spans="1:253" s="11" customFormat="1" ht="13.35" customHeight="1">
      <c r="A1" s="192" t="str">
        <f>Lists!B:B</f>
        <v>Crisis</v>
      </c>
      <c r="B1" s="192" t="s">
        <v>7976</v>
      </c>
      <c r="C1" s="192" t="s">
        <v>1</v>
      </c>
      <c r="D1" s="192" t="s">
        <v>2</v>
      </c>
      <c r="E1" s="192" t="str">
        <f>Lists!D:D</f>
        <v>ISO3 code</v>
      </c>
      <c r="F1" s="303" t="s">
        <v>2227</v>
      </c>
      <c r="G1" s="302"/>
      <c r="H1" s="302"/>
      <c r="I1" s="302"/>
      <c r="J1" s="302"/>
      <c r="K1" s="302"/>
      <c r="L1" s="302"/>
      <c r="M1" s="302"/>
      <c r="N1" s="304" t="s">
        <v>1999</v>
      </c>
      <c r="O1" s="302"/>
      <c r="P1" s="302"/>
      <c r="Q1" s="302"/>
      <c r="R1" s="302"/>
      <c r="S1" s="302"/>
      <c r="T1" s="302"/>
      <c r="U1" s="302"/>
      <c r="V1" s="303" t="s">
        <v>2004</v>
      </c>
      <c r="W1" s="302"/>
      <c r="X1" s="302"/>
      <c r="Y1" s="302"/>
      <c r="Z1" s="302"/>
      <c r="AA1" s="302"/>
      <c r="AB1" s="302"/>
      <c r="AC1" s="302"/>
      <c r="AD1" s="304" t="s">
        <v>2007</v>
      </c>
      <c r="AE1" s="302"/>
      <c r="AF1" s="302"/>
      <c r="AG1" s="302"/>
      <c r="AH1" s="302"/>
      <c r="AI1" s="302"/>
      <c r="AJ1" s="302"/>
      <c r="AK1" s="302"/>
      <c r="AL1" s="303" t="s">
        <v>257</v>
      </c>
      <c r="AM1" s="302"/>
      <c r="AN1" s="302"/>
      <c r="AO1" s="302"/>
      <c r="AP1" s="302"/>
      <c r="AQ1" s="302"/>
      <c r="AR1" s="302"/>
      <c r="AS1" s="302"/>
      <c r="AT1" s="310" t="s">
        <v>112</v>
      </c>
      <c r="AU1" s="302"/>
      <c r="AV1" s="302"/>
      <c r="AW1" s="302"/>
      <c r="AX1" s="302"/>
      <c r="AY1" s="302"/>
      <c r="AZ1" s="302"/>
      <c r="BA1" s="302"/>
      <c r="BB1" s="303" t="s">
        <v>24</v>
      </c>
      <c r="BC1" s="302"/>
      <c r="BD1" s="302"/>
      <c r="BE1" s="302"/>
      <c r="BF1" s="302"/>
      <c r="BG1" s="302"/>
      <c r="BH1" s="302"/>
      <c r="BI1" s="302"/>
      <c r="BJ1" s="304" t="s">
        <v>467</v>
      </c>
      <c r="BK1" s="302"/>
      <c r="BL1" s="302"/>
      <c r="BM1" s="302"/>
      <c r="BN1" s="302"/>
      <c r="BO1" s="302"/>
      <c r="BP1" s="302"/>
      <c r="BQ1" s="302"/>
      <c r="BR1" s="303" t="s">
        <v>16</v>
      </c>
      <c r="BS1" s="302"/>
      <c r="BT1" s="302"/>
      <c r="BU1" s="302"/>
      <c r="BV1" s="302"/>
      <c r="BW1" s="302"/>
      <c r="BX1" s="302"/>
      <c r="BY1" s="302"/>
      <c r="BZ1" s="310" t="s">
        <v>20</v>
      </c>
      <c r="CA1" s="302"/>
      <c r="CB1" s="302"/>
      <c r="CC1" s="302"/>
      <c r="CD1" s="302"/>
      <c r="CE1" s="302"/>
      <c r="CF1" s="302"/>
      <c r="CG1" s="302"/>
      <c r="CH1" s="311" t="s">
        <v>7977</v>
      </c>
      <c r="CI1" s="302"/>
      <c r="CJ1" s="302"/>
      <c r="CK1" s="302"/>
      <c r="CL1" s="302"/>
      <c r="CM1" s="302"/>
      <c r="CN1" s="302"/>
      <c r="CO1" s="302"/>
      <c r="CP1" s="303" t="s">
        <v>22</v>
      </c>
      <c r="CQ1" s="302"/>
      <c r="CR1" s="302"/>
      <c r="CS1" s="302"/>
      <c r="CT1" s="302"/>
      <c r="CU1" s="302"/>
      <c r="CV1" s="302"/>
      <c r="CW1" s="302"/>
      <c r="CX1" s="309" t="s">
        <v>2014</v>
      </c>
      <c r="CY1" s="302"/>
      <c r="CZ1" s="302"/>
      <c r="DA1" s="302"/>
      <c r="DB1" s="302"/>
      <c r="DC1" s="302"/>
      <c r="DD1" s="302"/>
      <c r="DE1" s="302"/>
      <c r="DF1" s="305" t="s">
        <v>2017</v>
      </c>
      <c r="DG1" s="302"/>
      <c r="DH1" s="302"/>
      <c r="DI1" s="302"/>
      <c r="DJ1" s="302"/>
      <c r="DK1" s="302"/>
      <c r="DL1" s="302"/>
      <c r="DM1" s="302"/>
      <c r="DN1" s="309" t="s">
        <v>2020</v>
      </c>
      <c r="DO1" s="302"/>
      <c r="DP1" s="302"/>
      <c r="DQ1" s="302"/>
      <c r="DR1" s="302"/>
      <c r="DS1" s="302"/>
      <c r="DT1" s="302"/>
      <c r="DU1" s="302"/>
      <c r="DV1" s="305" t="s">
        <v>2023</v>
      </c>
      <c r="DW1" s="302"/>
      <c r="DX1" s="302"/>
      <c r="DY1" s="302"/>
      <c r="DZ1" s="302"/>
      <c r="EA1" s="302"/>
      <c r="EB1" s="302"/>
      <c r="EC1" s="302"/>
      <c r="ED1" s="193"/>
      <c r="EE1" s="306" t="s">
        <v>2025</v>
      </c>
      <c r="EF1" s="302"/>
      <c r="EG1" s="302"/>
      <c r="EH1" s="302"/>
      <c r="EI1" s="302"/>
      <c r="EJ1" s="302"/>
      <c r="EK1" s="307"/>
      <c r="EL1" s="194"/>
      <c r="EM1" s="305" t="s">
        <v>2027</v>
      </c>
      <c r="EN1" s="302"/>
      <c r="EO1" s="302"/>
      <c r="EP1" s="302"/>
      <c r="EQ1" s="302"/>
      <c r="ER1" s="302"/>
      <c r="ES1" s="302"/>
      <c r="ET1" s="301" t="s">
        <v>549</v>
      </c>
      <c r="EU1" s="302"/>
      <c r="EV1" s="302"/>
      <c r="EW1" s="302"/>
      <c r="EX1" s="302"/>
      <c r="EY1" s="302"/>
      <c r="EZ1" s="302"/>
      <c r="FA1" s="302"/>
      <c r="FB1" s="308" t="s">
        <v>200</v>
      </c>
      <c r="FC1" s="302"/>
      <c r="FD1" s="302"/>
      <c r="FE1" s="302"/>
      <c r="FF1" s="302"/>
      <c r="FG1" s="302"/>
      <c r="FH1" s="302"/>
      <c r="FI1" s="302"/>
      <c r="FJ1" s="301" t="s">
        <v>26</v>
      </c>
      <c r="FK1" s="302"/>
      <c r="FL1" s="302"/>
      <c r="FM1" s="302"/>
      <c r="FN1" s="302"/>
      <c r="FO1" s="302"/>
      <c r="FP1" s="302"/>
      <c r="FQ1" s="302"/>
      <c r="FR1" s="308" t="s">
        <v>28</v>
      </c>
      <c r="FS1" s="302"/>
      <c r="FT1" s="302"/>
      <c r="FU1" s="302"/>
      <c r="FV1" s="302"/>
      <c r="FW1" s="302"/>
      <c r="FX1" s="302"/>
      <c r="FY1" s="302"/>
      <c r="FZ1" s="301" t="s">
        <v>734</v>
      </c>
      <c r="GA1" s="302"/>
      <c r="GB1" s="302"/>
      <c r="GC1" s="302"/>
      <c r="GD1" s="302"/>
      <c r="GE1" s="302"/>
      <c r="GF1" s="302"/>
      <c r="GG1" s="302"/>
      <c r="GH1" s="308" t="s">
        <v>746</v>
      </c>
      <c r="GI1" s="302"/>
      <c r="GJ1" s="302"/>
      <c r="GK1" s="302"/>
      <c r="GL1" s="302"/>
      <c r="GM1" s="302"/>
      <c r="GN1" s="302"/>
      <c r="GO1" s="302"/>
      <c r="GP1" s="301" t="s">
        <v>736</v>
      </c>
      <c r="GQ1" s="302"/>
      <c r="GR1" s="302"/>
      <c r="GS1" s="302"/>
      <c r="GT1" s="302"/>
      <c r="GU1" s="302"/>
      <c r="GV1" s="302"/>
      <c r="GW1" s="302"/>
      <c r="GX1" s="308" t="s">
        <v>610</v>
      </c>
      <c r="GY1" s="302"/>
      <c r="GZ1" s="302"/>
      <c r="HA1" s="302"/>
      <c r="HB1" s="302"/>
      <c r="HC1" s="302"/>
      <c r="HD1" s="302"/>
      <c r="HE1" s="302"/>
      <c r="HF1" s="301" t="s">
        <v>732</v>
      </c>
      <c r="HG1" s="302"/>
      <c r="HH1" s="302"/>
      <c r="HI1" s="302"/>
      <c r="HJ1" s="302"/>
      <c r="HK1" s="302"/>
      <c r="HL1" s="302"/>
      <c r="HM1" s="302"/>
      <c r="HN1" s="308" t="s">
        <v>744</v>
      </c>
      <c r="HO1" s="302"/>
      <c r="HP1" s="302"/>
      <c r="HQ1" s="302"/>
      <c r="HR1" s="302"/>
      <c r="HS1" s="302"/>
      <c r="HT1" s="302"/>
      <c r="HU1" s="302"/>
      <c r="HV1" s="301" t="s">
        <v>738</v>
      </c>
      <c r="HW1" s="302"/>
      <c r="HX1" s="302"/>
      <c r="HY1" s="302"/>
      <c r="HZ1" s="302"/>
      <c r="IA1" s="302"/>
      <c r="IB1" s="302"/>
      <c r="IC1" s="302"/>
      <c r="ID1" s="308" t="s">
        <v>742</v>
      </c>
      <c r="IE1" s="302"/>
      <c r="IF1" s="302"/>
      <c r="IG1" s="302"/>
      <c r="IH1" s="302"/>
      <c r="II1" s="302"/>
      <c r="IJ1" s="302"/>
      <c r="IK1" s="302"/>
      <c r="IL1" s="301" t="s">
        <v>740</v>
      </c>
      <c r="IM1" s="302"/>
      <c r="IN1" s="302"/>
      <c r="IO1" s="302"/>
      <c r="IP1" s="302"/>
      <c r="IQ1" s="302"/>
      <c r="IR1" s="302"/>
      <c r="IS1" s="302"/>
    </row>
    <row r="2" spans="1:253" s="11" customFormat="1" ht="13.35" customHeight="1">
      <c r="A2" s="195">
        <f>Lists!B:B</f>
        <v>0</v>
      </c>
      <c r="B2" s="195"/>
      <c r="C2" s="195">
        <f>Lists!C:C</f>
        <v>0</v>
      </c>
      <c r="D2" s="195"/>
      <c r="E2" s="195">
        <f>Lists!D:D</f>
        <v>0</v>
      </c>
      <c r="F2" s="196" t="s">
        <v>7978</v>
      </c>
      <c r="G2" s="196" t="s">
        <v>4</v>
      </c>
      <c r="H2" s="196" t="s">
        <v>7979</v>
      </c>
      <c r="I2" s="196" t="s">
        <v>6</v>
      </c>
      <c r="J2" s="196" t="s">
        <v>7</v>
      </c>
      <c r="K2" s="196" t="s">
        <v>9</v>
      </c>
      <c r="L2" s="196" t="s">
        <v>8</v>
      </c>
      <c r="M2" s="197" t="s">
        <v>7980</v>
      </c>
      <c r="N2" s="198" t="s">
        <v>7981</v>
      </c>
      <c r="O2" s="198" t="s">
        <v>4</v>
      </c>
      <c r="P2" s="198" t="s">
        <v>7979</v>
      </c>
      <c r="Q2" s="198" t="s">
        <v>6</v>
      </c>
      <c r="R2" s="198" t="s">
        <v>7</v>
      </c>
      <c r="S2" s="198" t="s">
        <v>9</v>
      </c>
      <c r="T2" s="198" t="s">
        <v>8</v>
      </c>
      <c r="U2" s="199" t="s">
        <v>7980</v>
      </c>
      <c r="V2" s="196" t="s">
        <v>7982</v>
      </c>
      <c r="W2" s="196" t="s">
        <v>4</v>
      </c>
      <c r="X2" s="196" t="s">
        <v>7979</v>
      </c>
      <c r="Y2" s="196" t="s">
        <v>6</v>
      </c>
      <c r="Z2" s="196" t="s">
        <v>7</v>
      </c>
      <c r="AA2" s="196" t="s">
        <v>9</v>
      </c>
      <c r="AB2" s="196" t="s">
        <v>8</v>
      </c>
      <c r="AC2" s="197" t="s">
        <v>7980</v>
      </c>
      <c r="AD2" s="198" t="s">
        <v>7983</v>
      </c>
      <c r="AE2" s="198" t="s">
        <v>4</v>
      </c>
      <c r="AF2" s="198" t="s">
        <v>7979</v>
      </c>
      <c r="AG2" s="198" t="s">
        <v>6</v>
      </c>
      <c r="AH2" s="198" t="s">
        <v>7</v>
      </c>
      <c r="AI2" s="198" t="s">
        <v>9</v>
      </c>
      <c r="AJ2" s="198" t="s">
        <v>8</v>
      </c>
      <c r="AK2" s="199" t="s">
        <v>7980</v>
      </c>
      <c r="AL2" s="196" t="s">
        <v>7984</v>
      </c>
      <c r="AM2" s="196" t="s">
        <v>4</v>
      </c>
      <c r="AN2" s="196" t="s">
        <v>7979</v>
      </c>
      <c r="AO2" s="196" t="s">
        <v>6</v>
      </c>
      <c r="AP2" s="196" t="s">
        <v>7</v>
      </c>
      <c r="AQ2" s="196" t="s">
        <v>9</v>
      </c>
      <c r="AR2" s="196" t="s">
        <v>8</v>
      </c>
      <c r="AS2" s="196" t="s">
        <v>7980</v>
      </c>
      <c r="AT2" s="200" t="s">
        <v>7985</v>
      </c>
      <c r="AU2" s="200" t="s">
        <v>4</v>
      </c>
      <c r="AV2" s="200" t="s">
        <v>7979</v>
      </c>
      <c r="AW2" s="200" t="s">
        <v>6</v>
      </c>
      <c r="AX2" s="200" t="s">
        <v>7</v>
      </c>
      <c r="AY2" s="200" t="s">
        <v>9</v>
      </c>
      <c r="AZ2" s="200" t="s">
        <v>8</v>
      </c>
      <c r="BA2" s="201" t="s">
        <v>7980</v>
      </c>
      <c r="BB2" s="196" t="s">
        <v>7986</v>
      </c>
      <c r="BC2" s="196" t="s">
        <v>4</v>
      </c>
      <c r="BD2" s="196" t="s">
        <v>7979</v>
      </c>
      <c r="BE2" s="196" t="s">
        <v>6</v>
      </c>
      <c r="BF2" s="196" t="s">
        <v>7</v>
      </c>
      <c r="BG2" s="196" t="s">
        <v>9</v>
      </c>
      <c r="BH2" s="196" t="s">
        <v>8</v>
      </c>
      <c r="BI2" s="196" t="s">
        <v>7980</v>
      </c>
      <c r="BJ2" s="198" t="s">
        <v>7987</v>
      </c>
      <c r="BK2" s="198" t="s">
        <v>4</v>
      </c>
      <c r="BL2" s="198" t="s">
        <v>7979</v>
      </c>
      <c r="BM2" s="198" t="s">
        <v>6</v>
      </c>
      <c r="BN2" s="198" t="s">
        <v>7</v>
      </c>
      <c r="BO2" s="198" t="s">
        <v>9</v>
      </c>
      <c r="BP2" s="198" t="s">
        <v>8</v>
      </c>
      <c r="BQ2" s="199" t="s">
        <v>7980</v>
      </c>
      <c r="BR2" s="196" t="s">
        <v>7988</v>
      </c>
      <c r="BS2" s="196" t="s">
        <v>4</v>
      </c>
      <c r="BT2" s="196" t="s">
        <v>7979</v>
      </c>
      <c r="BU2" s="196" t="s">
        <v>6</v>
      </c>
      <c r="BV2" s="196" t="s">
        <v>7</v>
      </c>
      <c r="BW2" s="196" t="s">
        <v>9</v>
      </c>
      <c r="BX2" s="196" t="s">
        <v>8</v>
      </c>
      <c r="BY2" s="196" t="s">
        <v>7980</v>
      </c>
      <c r="BZ2" s="200" t="s">
        <v>7989</v>
      </c>
      <c r="CA2" s="200" t="s">
        <v>4</v>
      </c>
      <c r="CB2" s="200" t="s">
        <v>7979</v>
      </c>
      <c r="CC2" s="200" t="s">
        <v>6</v>
      </c>
      <c r="CD2" s="200" t="s">
        <v>7</v>
      </c>
      <c r="CE2" s="200" t="s">
        <v>9</v>
      </c>
      <c r="CF2" s="200" t="s">
        <v>8</v>
      </c>
      <c r="CG2" s="201" t="s">
        <v>7980</v>
      </c>
      <c r="CH2" s="202" t="s">
        <v>7990</v>
      </c>
      <c r="CI2" s="202" t="s">
        <v>4</v>
      </c>
      <c r="CJ2" s="202" t="s">
        <v>7979</v>
      </c>
      <c r="CK2" s="202" t="s">
        <v>6</v>
      </c>
      <c r="CL2" s="202" t="s">
        <v>7</v>
      </c>
      <c r="CM2" s="202" t="s">
        <v>9</v>
      </c>
      <c r="CN2" s="202" t="s">
        <v>8</v>
      </c>
      <c r="CO2" s="202" t="s">
        <v>7980</v>
      </c>
      <c r="CP2" s="196" t="s">
        <v>7991</v>
      </c>
      <c r="CQ2" s="196" t="s">
        <v>4</v>
      </c>
      <c r="CR2" s="196" t="s">
        <v>7979</v>
      </c>
      <c r="CS2" s="196" t="s">
        <v>6</v>
      </c>
      <c r="CT2" s="196" t="s">
        <v>7</v>
      </c>
      <c r="CU2" s="196" t="s">
        <v>9</v>
      </c>
      <c r="CV2" s="196" t="s">
        <v>8</v>
      </c>
      <c r="CW2" s="196" t="s">
        <v>7980</v>
      </c>
      <c r="CX2" s="203" t="s">
        <v>7992</v>
      </c>
      <c r="CY2" s="203" t="s">
        <v>4</v>
      </c>
      <c r="CZ2" s="203" t="s">
        <v>7979</v>
      </c>
      <c r="DA2" s="203" t="s">
        <v>6</v>
      </c>
      <c r="DB2" s="203" t="s">
        <v>7</v>
      </c>
      <c r="DC2" s="203" t="s">
        <v>9</v>
      </c>
      <c r="DD2" s="203" t="s">
        <v>8</v>
      </c>
      <c r="DE2" s="204" t="s">
        <v>7980</v>
      </c>
      <c r="DF2" s="205" t="s">
        <v>7993</v>
      </c>
      <c r="DG2" s="205" t="s">
        <v>4</v>
      </c>
      <c r="DH2" s="205" t="s">
        <v>7979</v>
      </c>
      <c r="DI2" s="205" t="s">
        <v>6</v>
      </c>
      <c r="DJ2" s="205" t="s">
        <v>7</v>
      </c>
      <c r="DK2" s="205" t="s">
        <v>9</v>
      </c>
      <c r="DL2" s="205" t="s">
        <v>8</v>
      </c>
      <c r="DM2" s="205" t="s">
        <v>7980</v>
      </c>
      <c r="DN2" s="203" t="s">
        <v>7994</v>
      </c>
      <c r="DO2" s="203" t="s">
        <v>4</v>
      </c>
      <c r="DP2" s="203" t="s">
        <v>7979</v>
      </c>
      <c r="DQ2" s="203" t="s">
        <v>6</v>
      </c>
      <c r="DR2" s="203" t="s">
        <v>7</v>
      </c>
      <c r="DS2" s="203" t="s">
        <v>9</v>
      </c>
      <c r="DT2" s="203" t="s">
        <v>8</v>
      </c>
      <c r="DU2" s="204" t="s">
        <v>7980</v>
      </c>
      <c r="DV2" s="205" t="s">
        <v>7995</v>
      </c>
      <c r="DW2" s="205" t="s">
        <v>4</v>
      </c>
      <c r="DX2" s="205" t="s">
        <v>7979</v>
      </c>
      <c r="DY2" s="205" t="s">
        <v>6</v>
      </c>
      <c r="DZ2" s="205" t="s">
        <v>7</v>
      </c>
      <c r="EA2" s="205" t="s">
        <v>9</v>
      </c>
      <c r="EB2" s="205" t="s">
        <v>8</v>
      </c>
      <c r="EC2" s="205" t="s">
        <v>7980</v>
      </c>
      <c r="ED2" s="206" t="s">
        <v>7996</v>
      </c>
      <c r="EE2" s="203" t="s">
        <v>4</v>
      </c>
      <c r="EF2" s="203" t="s">
        <v>7979</v>
      </c>
      <c r="EG2" s="203" t="s">
        <v>6</v>
      </c>
      <c r="EH2" s="203" t="s">
        <v>7</v>
      </c>
      <c r="EI2" s="203" t="s">
        <v>9</v>
      </c>
      <c r="EJ2" s="203" t="s">
        <v>8</v>
      </c>
      <c r="EK2" s="204" t="s">
        <v>7980</v>
      </c>
      <c r="EL2" s="194" t="s">
        <v>7997</v>
      </c>
      <c r="EM2" s="205" t="s">
        <v>4</v>
      </c>
      <c r="EN2" s="205" t="s">
        <v>7979</v>
      </c>
      <c r="EO2" s="205" t="s">
        <v>6</v>
      </c>
      <c r="EP2" s="205" t="s">
        <v>7</v>
      </c>
      <c r="EQ2" s="205" t="s">
        <v>9</v>
      </c>
      <c r="ER2" s="205" t="s">
        <v>8</v>
      </c>
      <c r="ES2" s="205" t="s">
        <v>7980</v>
      </c>
      <c r="ET2" s="207" t="s">
        <v>7998</v>
      </c>
      <c r="EU2" s="207" t="s">
        <v>4</v>
      </c>
      <c r="EV2" s="207" t="s">
        <v>7979</v>
      </c>
      <c r="EW2" s="207" t="s">
        <v>6</v>
      </c>
      <c r="EX2" s="207" t="s">
        <v>7</v>
      </c>
      <c r="EY2" s="207" t="s">
        <v>9</v>
      </c>
      <c r="EZ2" s="207" t="s">
        <v>8</v>
      </c>
      <c r="FA2" s="208" t="s">
        <v>7980</v>
      </c>
      <c r="FB2" s="209" t="s">
        <v>7999</v>
      </c>
      <c r="FC2" s="209" t="s">
        <v>4</v>
      </c>
      <c r="FD2" s="209" t="s">
        <v>7979</v>
      </c>
      <c r="FE2" s="209" t="s">
        <v>6</v>
      </c>
      <c r="FF2" s="209" t="s">
        <v>7</v>
      </c>
      <c r="FG2" s="209" t="s">
        <v>9</v>
      </c>
      <c r="FH2" s="209" t="s">
        <v>8</v>
      </c>
      <c r="FI2" s="210" t="s">
        <v>7980</v>
      </c>
      <c r="FJ2" s="207" t="s">
        <v>8000</v>
      </c>
      <c r="FK2" s="207" t="s">
        <v>4</v>
      </c>
      <c r="FL2" s="207" t="s">
        <v>7979</v>
      </c>
      <c r="FM2" s="207" t="s">
        <v>6</v>
      </c>
      <c r="FN2" s="207" t="s">
        <v>7</v>
      </c>
      <c r="FO2" s="207" t="s">
        <v>9</v>
      </c>
      <c r="FP2" s="207" t="s">
        <v>8</v>
      </c>
      <c r="FQ2" s="211" t="s">
        <v>7980</v>
      </c>
      <c r="FR2" s="209" t="s">
        <v>8001</v>
      </c>
      <c r="FS2" s="209" t="s">
        <v>4</v>
      </c>
      <c r="FT2" s="209" t="s">
        <v>7979</v>
      </c>
      <c r="FU2" s="209" t="s">
        <v>6</v>
      </c>
      <c r="FV2" s="209" t="s">
        <v>7</v>
      </c>
      <c r="FW2" s="209" t="s">
        <v>9</v>
      </c>
      <c r="FX2" s="209" t="s">
        <v>8</v>
      </c>
      <c r="FY2" s="209" t="s">
        <v>7980</v>
      </c>
      <c r="FZ2" s="207" t="s">
        <v>8002</v>
      </c>
      <c r="GA2" s="207" t="s">
        <v>4</v>
      </c>
      <c r="GB2" s="207" t="s">
        <v>7979</v>
      </c>
      <c r="GC2" s="207" t="s">
        <v>6</v>
      </c>
      <c r="GD2" s="207" t="s">
        <v>7</v>
      </c>
      <c r="GE2" s="207" t="s">
        <v>9</v>
      </c>
      <c r="GF2" s="207" t="s">
        <v>8</v>
      </c>
      <c r="GG2" s="208" t="s">
        <v>7980</v>
      </c>
      <c r="GH2" s="209" t="s">
        <v>8003</v>
      </c>
      <c r="GI2" s="209" t="s">
        <v>4</v>
      </c>
      <c r="GJ2" s="209" t="s">
        <v>7979</v>
      </c>
      <c r="GK2" s="209" t="s">
        <v>6</v>
      </c>
      <c r="GL2" s="209" t="s">
        <v>7</v>
      </c>
      <c r="GM2" s="209" t="s">
        <v>9</v>
      </c>
      <c r="GN2" s="209" t="s">
        <v>8</v>
      </c>
      <c r="GO2" s="209" t="s">
        <v>7980</v>
      </c>
      <c r="GP2" s="207" t="s">
        <v>8004</v>
      </c>
      <c r="GQ2" s="207" t="s">
        <v>4</v>
      </c>
      <c r="GR2" s="207" t="s">
        <v>7979</v>
      </c>
      <c r="GS2" s="207" t="s">
        <v>6</v>
      </c>
      <c r="GT2" s="207" t="s">
        <v>7</v>
      </c>
      <c r="GU2" s="207" t="s">
        <v>9</v>
      </c>
      <c r="GV2" s="207" t="s">
        <v>8</v>
      </c>
      <c r="GW2" s="208" t="s">
        <v>7980</v>
      </c>
      <c r="GX2" s="209" t="s">
        <v>8005</v>
      </c>
      <c r="GY2" s="209" t="s">
        <v>4</v>
      </c>
      <c r="GZ2" s="209" t="s">
        <v>7979</v>
      </c>
      <c r="HA2" s="209" t="s">
        <v>6</v>
      </c>
      <c r="HB2" s="209" t="s">
        <v>7</v>
      </c>
      <c r="HC2" s="209" t="s">
        <v>9</v>
      </c>
      <c r="HD2" s="209" t="s">
        <v>8</v>
      </c>
      <c r="HE2" s="209" t="s">
        <v>7980</v>
      </c>
      <c r="HF2" s="207" t="s">
        <v>8006</v>
      </c>
      <c r="HG2" s="207" t="s">
        <v>4</v>
      </c>
      <c r="HH2" s="207" t="s">
        <v>7979</v>
      </c>
      <c r="HI2" s="207" t="s">
        <v>6</v>
      </c>
      <c r="HJ2" s="207" t="s">
        <v>7</v>
      </c>
      <c r="HK2" s="207" t="s">
        <v>9</v>
      </c>
      <c r="HL2" s="207" t="s">
        <v>8</v>
      </c>
      <c r="HM2" s="208" t="s">
        <v>7980</v>
      </c>
      <c r="HN2" s="209" t="s">
        <v>8007</v>
      </c>
      <c r="HO2" s="209" t="s">
        <v>4</v>
      </c>
      <c r="HP2" s="209" t="s">
        <v>7979</v>
      </c>
      <c r="HQ2" s="209" t="s">
        <v>6</v>
      </c>
      <c r="HR2" s="209" t="s">
        <v>7</v>
      </c>
      <c r="HS2" s="209" t="s">
        <v>9</v>
      </c>
      <c r="HT2" s="209" t="s">
        <v>8</v>
      </c>
      <c r="HU2" s="209" t="s">
        <v>7980</v>
      </c>
      <c r="HV2" s="207" t="s">
        <v>8008</v>
      </c>
      <c r="HW2" s="207" t="s">
        <v>4</v>
      </c>
      <c r="HX2" s="207" t="s">
        <v>7979</v>
      </c>
      <c r="HY2" s="207" t="s">
        <v>6</v>
      </c>
      <c r="HZ2" s="207" t="s">
        <v>7</v>
      </c>
      <c r="IA2" s="207" t="s">
        <v>9</v>
      </c>
      <c r="IB2" s="207" t="s">
        <v>8</v>
      </c>
      <c r="IC2" s="208" t="s">
        <v>7980</v>
      </c>
      <c r="ID2" s="209" t="s">
        <v>8009</v>
      </c>
      <c r="IE2" s="209" t="s">
        <v>4</v>
      </c>
      <c r="IF2" s="209" t="s">
        <v>7979</v>
      </c>
      <c r="IG2" s="209" t="s">
        <v>6</v>
      </c>
      <c r="IH2" s="209" t="s">
        <v>7</v>
      </c>
      <c r="II2" s="209" t="s">
        <v>9</v>
      </c>
      <c r="IJ2" s="209" t="s">
        <v>8</v>
      </c>
      <c r="IK2" s="209" t="s">
        <v>7980</v>
      </c>
      <c r="IL2" s="207" t="s">
        <v>8010</v>
      </c>
      <c r="IM2" s="207" t="s">
        <v>4</v>
      </c>
      <c r="IN2" s="207" t="s">
        <v>7979</v>
      </c>
      <c r="IO2" s="207" t="s">
        <v>6</v>
      </c>
      <c r="IP2" s="207" t="s">
        <v>7</v>
      </c>
      <c r="IQ2" s="207" t="s">
        <v>8011</v>
      </c>
      <c r="IR2" s="207" t="s">
        <v>8</v>
      </c>
      <c r="IS2" s="208" t="s">
        <v>7980</v>
      </c>
    </row>
    <row r="3" spans="1:253" s="11" customFormat="1" ht="13.35" customHeight="1">
      <c r="A3" s="11" t="str">
        <f>Lists!B:B</f>
        <v>Complex crisis in Afghanistan</v>
      </c>
      <c r="B3" s="11" t="str">
        <f>Lists!F:F</f>
        <v>Conflict/ Violence,Drought/drier conditions,Political/economic crisis</v>
      </c>
      <c r="C3" s="11" t="str">
        <f>Lists!C:C</f>
        <v>AFG001</v>
      </c>
      <c r="D3" s="11" t="str">
        <f>Lists!A:A</f>
        <v>Afghanistan</v>
      </c>
      <c r="E3" s="11" t="str">
        <f>Lists!D:D</f>
        <v>AFG</v>
      </c>
      <c r="F3" s="11" t="str">
        <f t="shared" ref="F3:F34" si="0">C3&amp;""&amp;$F$1</f>
        <v>AFG001Total population</v>
      </c>
      <c r="G3" s="212">
        <f t="array" ref="G3">ROUND(LOOKUP(2,1/(Log!$K$1:$K$27569=F3),Log!$E$1:$E$27569),-3)</f>
        <v>46000000</v>
      </c>
      <c r="H3" s="213" t="str">
        <f t="array" ref="H3">LOOKUP(2,1/(Log!$K$1:$K$27569=F3),Log!$F$1:$F$27569)</f>
        <v>OCHA 19/12/2024</v>
      </c>
      <c r="I3" s="213" t="str">
        <f t="array" ref="I3">LOOKUP(2,1/(Log!$K$1:$K$27569=F3),Log!$G$1:$G$27569)</f>
        <v xml:space="preserve">Medium </v>
      </c>
      <c r="J3" s="213">
        <f t="array" ref="J3">LOOKUP(2,1/(Log!$K$1:$K$27569=F3),Log!$H$1:$H$27569)</f>
        <v>2</v>
      </c>
      <c r="K3" s="213" t="str">
        <f t="array" ref="K3">LOOKUP(2,1/(Log!$K$1:$K$27569=F3),Log!$J$1:$J$27569)</f>
        <v xml:space="preserve"> The total population of Afghanistan is estimated to pass 46 million in 2025 according to OCHA's estimates. The source is taken as it is the most recent and reliability is also set to high as it is up to date</v>
      </c>
      <c r="L3" s="213" t="str">
        <f t="array" ref="L3">LOOKUP(2,1/(Log!$K$1:$K$27569=F3),Log!$I$1:$I$27569)</f>
        <v>https://reliefweb.int/report/afghanistan/afghanistan-humanitarian-needs-and-response-plan-2025-december-2024</v>
      </c>
      <c r="M3" s="214">
        <f t="array" ref="M3">LOOKUP(2,1/(Log!$K$1:$K$27569=F3),Log!$L$1:$L$27569)</f>
        <v>45777</v>
      </c>
      <c r="N3" s="215" t="str">
        <f t="shared" ref="N3:N34" si="1">C3&amp;""&amp;$N$1</f>
        <v>AFG001Landmass affected</v>
      </c>
      <c r="O3" s="216">
        <f t="array" ref="O3">LOOKUP(2,1/(Log!$K$1:$K$27569=N3),Log!$E$1:$E$27569)</f>
        <v>652230</v>
      </c>
      <c r="P3" s="216" t="str">
        <f t="array" ref="P3">LOOKUP(2,1/(Log!$K$1:$K$27569=N3),Log!$F$1:$F$27569)</f>
        <v>World Bank accessed 18/11/2024; OCHA 19/12/2024</v>
      </c>
      <c r="Q3" s="216" t="str">
        <f t="array" ref="Q3">LOOKUP(2,1/(Log!$K$1:$K$27569=N3),Log!$G$1:$G$27569)</f>
        <v>High</v>
      </c>
      <c r="R3" s="216">
        <f t="array" ref="R3">LOOKUP(2,1/(Log!$K$1:$K$27569=N3),Log!$H$1:$H$27569)</f>
        <v>1</v>
      </c>
      <c r="S3" s="216" t="str">
        <f t="array" ref="S3">LOOKUP(2,1/(Log!$K$1:$K$27569=N3),Log!$J$1:$J$27569)</f>
        <v>Affected land mass is the whole country landmass of Afghanistan as 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v>
      </c>
      <c r="T3" s="216" t="str">
        <f t="array" ref="T3">LOOKUP(2,1/(Log!$K$1:$K$27569=N3),Log!$I$1:$I$27569)</f>
        <v>https://prosperitydata360.worldbank.org/en/indicator/QOG+BD+wdi_area; https://reliefweb.int/report/afghanistan/afghanistan-humanitarian-needs-and-response-plan-2025-december-2024</v>
      </c>
      <c r="U3" s="217">
        <f t="array" ref="U3">LOOKUP(2,1/(Log!$K$1:$K$27569=N3),Log!$L$1:$L$27569)</f>
        <v>45777</v>
      </c>
      <c r="V3" s="215" t="str">
        <f t="shared" ref="V3:V34" si="2">C3&amp;""&amp;$V$1</f>
        <v>AFG001People exposed</v>
      </c>
      <c r="W3" s="213">
        <f t="array" ref="W3">IF(LOOKUP(2,1/(Log!$K$1:$K$27569=V3),Log!$E$1:$E$27569)="x","x",ROUND(LOOKUP(2,1/(Log!$K$1:$K$27569=V3),Log!$E$1:$E$27569),-3))</f>
        <v>46000000</v>
      </c>
      <c r="X3" s="213" t="str">
        <f t="array" ref="X3">LOOKUP(2,1/(Log!$K$1:$K$27569=V3),Log!$F$1:$F$27569)</f>
        <v>OCHA 19/12/2024</v>
      </c>
      <c r="Y3" s="213" t="str">
        <f t="array" ref="Y3">LOOKUP(2,1/(Log!$K$1:$K$27569=V3),Log!$G$1:$G$27569)</f>
        <v>High</v>
      </c>
      <c r="Z3" s="213">
        <f t="array" ref="Z3">LOOKUP(2,1/(Log!$K$1:$K$27569=V3),Log!$H$1:$H$27569)</f>
        <v>1</v>
      </c>
      <c r="AA3" s="213" t="str">
        <f t="array" ref="AA3">LOOKUP(2,1/(Log!$K$1:$K$27569=V3),Log!$J$1:$J$27569)</f>
        <v>The number of people exposed to the Complex crisis in Afghanistan corresponds to the total population of the country because conflict affects the entire country and is the primary driver of needs in Afghanistan. The people of Afghanistan face severe challenges due to economic instability, food insecurity, and inadequate healthcare. Women, children, and marginalised groups are particularly vulnerable, with millions requiring urgent humanitarian assistance to survive and rebuild their lives. The country is also severely impacted by natural hazards such as drought, flooding, and the earthquake. The entire country and therefore the entire population is exposed to various crises, though to different degrees. This figure is taken from OCHA HNRP 2025 since it is the most up-to-date source. The reliability of this data is high because it is up to date.</v>
      </c>
      <c r="AB3" s="213" t="str">
        <f t="array" ref="AB3">LOOKUP(2,1/(Log!$K$1:$K$27569=V3),Log!$I$1:$I$27569)</f>
        <v>https://reliefweb.int/report/afghanistan/afghanistan-humanitarian-needs-and-response-plan-2025-december-2024</v>
      </c>
      <c r="AC3" s="214">
        <f t="array" ref="AC3">LOOKUP(2,1/(Log!$K$1:$K$27569=V3),Log!$L$1:$L$27569)</f>
        <v>45777</v>
      </c>
      <c r="AD3" s="215" t="str">
        <f t="shared" ref="AD3:AD34" si="3">C3&amp;""&amp;$AD$1</f>
        <v>AFG001People affected</v>
      </c>
      <c r="AE3" s="218">
        <f t="array" ref="AE3">IF(LOOKUP(2,1/(Log!$K$1:$K$27569=AD3),Log!$E$1:$E$27569)="x","x",ROUND(LOOKUP(2,1/(Log!$K$1:$K$27569=AD3),Log!$E$1:$E$27569),-3))</f>
        <v>46000000</v>
      </c>
      <c r="AF3" s="218" t="str">
        <f t="array" ref="AF3">LOOKUP(2,1/(Log!$K$1:$K$27569=AD3),Log!$F$1:$F$27569)</f>
        <v>OCHA 19/12/2024</v>
      </c>
      <c r="AG3" s="218" t="str">
        <f t="array" ref="AG3">LOOKUP(2,1/(Log!$K$1:$K$27569=AD3),Log!$G$1:$G$27569)</f>
        <v xml:space="preserve">Medium </v>
      </c>
      <c r="AH3" s="218">
        <f t="array" ref="AH3">LOOKUP(2,1/(Log!$K$1:$K$27569=AD3),Log!$H$1:$H$27569)</f>
        <v>2</v>
      </c>
      <c r="AI3" s="218" t="str">
        <f t="array" ref="AI3">LOOKUP(2,1/(Log!$K$1:$K$27569=AD3),Log!$J$1:$J$27569)</f>
        <v>The number of people affected by the Complex crisis in Afghanistan corresponds to the total population of the country because of the complexity and protracted nature of the conflict and natural hazards driving needs across the country, according to the revised Humanitarian Response Plan (HRP), all districts of the country experienced either severe, extreme, or catastrophic multisectoral needs. Therefore, we are excluding the previous number of people affected from the HNO and considering that the entire population is impacted by various crises.  This figure is taken from OCHA HNRP 2025 since it is the most up-to-date source. The reliability of this data is high because it is up to date.</v>
      </c>
      <c r="AJ3" s="218" t="str">
        <f t="array" ref="AJ3">LOOKUP(2,1/(Log!$K$1:$K$27569=AD3),Log!$I$1:$I$27569)</f>
        <v>https://reliefweb.int/report/afghanistan/afghanistan-humanitarian-needs-and-response-plan-2025-december-2024</v>
      </c>
      <c r="AK3" s="219">
        <f t="array" ref="AK3">LOOKUP(2,1/(Log!$K$1:$K$27569=AD3),Log!$L$1:$L$27569)</f>
        <v>45777</v>
      </c>
      <c r="AL3" s="215" t="str">
        <f t="shared" ref="AL3:AL34" si="4">C3&amp;""&amp;$AL$1</f>
        <v>AFG001People displaced</v>
      </c>
      <c r="AM3" s="213">
        <f t="array" ref="AM3">IF(LOOKUP(2,1/(Log!$K$1:$K$27569=AL3),Log!$E$1:$E$27569)="x","x",ROUND(LOOKUP(2,1/(Log!$K$1:$K$27569=AL3),Log!$E$1:$E$27569),-3))</f>
        <v>11696000</v>
      </c>
      <c r="AN3" s="213" t="str">
        <f t="array" ref="AN3">LOOKUP(2,1/(Log!$K$1:$K$27569=AL3),Log!$F$1:$F$27569)</f>
        <v>UNHCR 03/04/2025; UNHCR 12/03/2025; UNHCR 11/04/2025; UNHCR 19/02/2025</v>
      </c>
      <c r="AO3" s="213" t="str">
        <f t="array" ref="AO3">LOOKUP(2,1/(Log!$K$1:$K$27569=AL3),Log!$G$1:$G$27569)</f>
        <v xml:space="preserve">Medium </v>
      </c>
      <c r="AP3" s="213">
        <f t="array" ref="AP3">LOOKUP(2,1/(Log!$K$1:$K$27569=AL3),Log!$H$1:$H$27569)</f>
        <v>2</v>
      </c>
      <c r="AQ3" s="213" t="str">
        <f t="array" ref="AQ3">LOOKUP(2,1/(Log!$K$1:$K$27569=AL3),Log!$J$1:$J$27569)</f>
        <v xml:space="preserve">Displacement in Afghanistan is irregular and frequent, including internal movement and cross border to countries like Iran, Pakistan, Ujbekistan etc, compounded by both natural disasters and conflict. The number of people displaced by the crisis includes: the number of IDPs (3,220,000), the number of returnees (1,175,800) and Afghan refugees living in Iran and Pakistan. The IDPs figure is taken from  UNHCR Afghanistan OPERATIONAL UPDATE February 2025 (page 2),returnees figures are taken from Pakistan-Afghanistan - Returns Emergency Response #28  and Iran-Afghanistan - Returns Emergency Response #1 and Afghan refugees in Iran and Pakistan is taken from the UNHCR 3RP (page 4). Considering the frequent changes in people's status, these sources are the only ones providing regular updates on the number of displaced people. There are number of IDPs because of the natural hazards but no available sources for cumulative figures. Also, returnee from other countries apart from Iran and Pakistan are there but the number is not available. So, the reliability is set to medium as it's might be an underestimatation. </v>
      </c>
      <c r="AR3" s="213" t="str">
        <f t="array" ref="AR3">LOOKUP(2,1/(Log!$K$1:$K$27569=AL3),Log!$I$1:$I$27569)</f>
        <v>https://reliefweb.int/report/afghanistan/unhcr-afghanistan-operational-update-february-2025; https://data.unhcr.org/en/documents/details/115057; https://data.unhcr.org/en/documents/details/115667; https://data.unhcr.org/en/documents/details/114538</v>
      </c>
      <c r="AS3" s="214">
        <f t="array" ref="AS3">LOOKUP(2,1/(Log!$K$1:$K$27569=AL3),Log!$L$1:$L$27569)</f>
        <v>45777</v>
      </c>
      <c r="AT3" s="218" t="str">
        <f t="shared" ref="AT3:AT34" si="5">C3&amp;""&amp;$AT$1</f>
        <v>AFG001Injuries reported</v>
      </c>
      <c r="AU3" s="218">
        <f t="array" ref="AU3">LOOKUP(2,1/(Log!$K$1:$K$27569=AT3),Log!$E$1:$E$27569)</f>
        <v>206</v>
      </c>
      <c r="AV3" s="218" t="str">
        <f t="array" ref="AV3">LOOKUP(2,1/(Log!$K$1:$K$27569=AT3),Log!$F$1:$F$27569)</f>
        <v>OCHA accessed 09/03/2025</v>
      </c>
      <c r="AW3" s="218" t="str">
        <f t="array" ref="AW3">LOOKUP(2,1/(Log!$K$1:$K$27569=AT3),Log!$G$1:$G$27569)</f>
        <v>Low</v>
      </c>
      <c r="AX3" s="218">
        <f t="array" ref="AX3">LOOKUP(2,1/(Log!$K$1:$K$27569=AT3),Log!$H$1:$H$27569)</f>
        <v>3</v>
      </c>
      <c r="AY3" s="218" t="str">
        <f t="array" ref="AY3">LOOKUP(2,1/(Log!$K$1:$K$27569=AT3),Log!$J$1:$J$27569)</f>
        <v>This is the number of people injured by natural disasters throughout Afghanistan from 1 October 2024 to 31 March 2025. The source was chosen because it provides recent data and the reliability is the set to low because it is an underestimation since we do not have the number of injuries due to conflict</v>
      </c>
      <c r="AZ3" s="218" t="str">
        <f t="array" ref="AZ3">LOOKUP(2,1/(Log!$K$1:$K$27569=AT3),Log!$I$1:$I$27569)</f>
        <v>https://public.tableau.com/app/profile/ocha.afghanistan.imu/viz/Afghanistan-Natural-Disasters_0/Situation</v>
      </c>
      <c r="BA3" s="219">
        <f t="array" ref="BA3">LOOKUP(2,1/(Log!$K$1:$K$27569=AT3),Log!$L$1:$L$27569)</f>
        <v>45777</v>
      </c>
      <c r="BB3" s="215" t="str">
        <f t="shared" ref="BB3:BB34" si="6">C3&amp;""&amp;$BB$1</f>
        <v>AFG001Illness cases reported</v>
      </c>
      <c r="BC3" s="213" t="str">
        <f t="array" ref="BC3">LOOKUP(2,1/(Log!$K$1:$K$27569=BB3),Log!$E$1:$E$27569)</f>
        <v>x</v>
      </c>
      <c r="BD3" s="213" t="str">
        <f t="array" ref="BD3">LOOKUP(2,1/(Log!$K$1:$K$27569=BB3),Log!$F$1:$F$27569)</f>
        <v>x</v>
      </c>
      <c r="BE3" s="213" t="str">
        <f t="array" ref="BE3">LOOKUP(2,1/(Log!$K$1:$K$27569=BB3),Log!$G$1:$G$27569)</f>
        <v>x</v>
      </c>
      <c r="BF3" s="213" t="str">
        <f t="array" ref="BF3">LOOKUP(2,1/(Log!$K$1:$K$27569=BB3),Log!$H$1:$H$27569)</f>
        <v>x</v>
      </c>
      <c r="BG3" s="213" t="str">
        <f t="array" ref="BG3">LOOKUP(2,1/(Log!$K$1:$K$27569=BB3),Log!$J$1:$J$27569)</f>
        <v>There is no information on it</v>
      </c>
      <c r="BH3" s="213" t="str">
        <f t="array" ref="BH3">LOOKUP(2,1/(Log!$K$1:$K$27569=BB3),Log!$I$1:$I$27569)</f>
        <v>x</v>
      </c>
      <c r="BI3" s="214">
        <f t="array" ref="BI3">LOOKUP(2,1/(Log!$K$1:$K$27569=BB3),Log!$L$1:$L$27569)</f>
        <v>45679</v>
      </c>
      <c r="BJ3" s="218" t="str">
        <f t="shared" ref="BJ3:BJ34" si="7">C3&amp;""&amp;$BJ$1</f>
        <v>AFG001Fatalities reported</v>
      </c>
      <c r="BK3" s="218">
        <f t="array" ref="BK3">LOOKUP(2,1/(Log!$K$1:$K$27569=BJ3),Log!$E$1:$E$27569)</f>
        <v>698</v>
      </c>
      <c r="BL3" s="218" t="str">
        <f t="array" ref="BL3">LOOKUP(2,1/(Log!$K$1:$K$27569=BJ3),Log!$F$1:$F$27569)</f>
        <v>OCHA accessed 13/04/2025; ACLED accessed 13/04/2025</v>
      </c>
      <c r="BM3" s="218" t="str">
        <f t="array" ref="BM3">LOOKUP(2,1/(Log!$K$1:$K$27569=BJ3),Log!$G$1:$G$27569)</f>
        <v xml:space="preserve">Medium </v>
      </c>
      <c r="BN3" s="218">
        <f t="array" ref="BN3">LOOKUP(2,1/(Log!$K$1:$K$27569=BJ3),Log!$H$1:$H$27569)</f>
        <v>2</v>
      </c>
      <c r="BO3" s="218" t="str">
        <f t="array" ref="BO3">LOOKUP(2,1/(Log!$K$1:$K$27569=BJ3),Log!$J$1:$J$27569)</f>
        <v>All casualties between 1 October 2024 to 31 March 2025. The figure includes people who died due to conflict and natural disasters. It can be assumed that this is an underestimate given that insecurity in the country and remote locations where military offensives can occur make it difficult to track all fatalities. It also includes deaths related to some kind of natural disaster during the period. There may be additional premature deaths associated with food insecurity or illnesses and lack of health access, though this data is not available.</v>
      </c>
      <c r="BP3" s="218" t="str">
        <f t="array" ref="BP3">LOOKUP(2,1/(Log!$K$1:$K$27569=BJ3),Log!$I$1:$I$27569)</f>
        <v>https://response.reliefweb.int/afghanistan/natural-disasters-dashboard;https://acleddata.com/explorer/</v>
      </c>
      <c r="BQ3" s="219">
        <f t="array" ref="BQ3">LOOKUP(2,1/(Log!$K$1:$K$27569=BJ3),Log!$L$1:$L$27569)</f>
        <v>45777</v>
      </c>
      <c r="BR3" s="215" t="str">
        <f t="shared" ref="BR3:BR34" si="8">C3&amp;""&amp;$BR$1</f>
        <v>AFG001Buildings damaged</v>
      </c>
      <c r="BS3" s="213" t="str">
        <f t="array" ref="BS3">LOOKUP(2,1/(Log!$K$1:$K$27569=BR3),Log!$E$1:$E$27569)</f>
        <v>x</v>
      </c>
      <c r="BT3" s="213" t="str">
        <f t="array" ref="BT3">LOOKUP(2,1/(Log!$K$1:$K$27569=BR3),Log!$F$1:$F$27569)</f>
        <v>x</v>
      </c>
      <c r="BU3" s="213" t="str">
        <f t="array" ref="BU3">LOOKUP(2,1/(Log!$K$1:$K$27569=BR3),Log!$G$1:$G$27569)</f>
        <v>x</v>
      </c>
      <c r="BV3" s="213" t="str">
        <f t="array" ref="BV3">LOOKUP(2,1/(Log!$K$1:$K$27569=BR3),Log!$H$1:$H$27569)</f>
        <v>x</v>
      </c>
      <c r="BW3" s="213" t="str">
        <f t="array" ref="BW3">LOOKUP(2,1/(Log!$K$1:$K$27569=BR3),Log!$J$1:$J$27569)</f>
        <v>There is no information on it</v>
      </c>
      <c r="BX3" s="213" t="str">
        <f t="array" ref="BX3">LOOKUP(2,1/(Log!$K$1:$K$27569=BR3),Log!$I$1:$I$27569)</f>
        <v>x</v>
      </c>
      <c r="BY3" s="214">
        <f t="array" ref="BY3">LOOKUP(2,1/(Log!$K$1:$K$27569=BR3),Log!$L$1:$L$27569)</f>
        <v>45713</v>
      </c>
      <c r="BZ3" s="218" t="str">
        <f t="shared" ref="BZ3:BZ34" si="9">$C3&amp;""&amp;$BZ$1</f>
        <v>AFG001Buildings destroyed</v>
      </c>
      <c r="CA3" s="218" t="str">
        <f t="array" ref="CA3">LOOKUP(2,1/(Log!$K$1:$K$27569=BZ3),Log!$E$1:$E$27569)</f>
        <v>x</v>
      </c>
      <c r="CB3" s="218" t="str">
        <f t="array" ref="CB3">LOOKUP(2,1/(Log!$K$1:$K$27569=BZ3),Log!$F$1:$F$27569)</f>
        <v>x</v>
      </c>
      <c r="CC3" s="218" t="str">
        <f t="array" ref="CC3">LOOKUP(2,1/(Log!$K$1:$K$27569=BZ3),Log!$G$1:$G$27569)</f>
        <v>x</v>
      </c>
      <c r="CD3" s="218" t="str">
        <f t="array" ref="CD3">LOOKUP(2,1/(Log!$K$1:$K$27569=BZ3),Log!$H$1:$H$27569)</f>
        <v>x</v>
      </c>
      <c r="CE3" s="218" t="str">
        <f t="array" ref="CE3">LOOKUP(2,1/(Log!$K$1:$K$27569=BZ3),Log!$J$1:$J$27569)</f>
        <v>There is no information on it</v>
      </c>
      <c r="CF3" s="218" t="str">
        <f t="array" ref="CF3">LOOKUP(2,1/(Log!$K$1:$K$27569=BZ3),Log!$I$1:$I$27569)</f>
        <v>x</v>
      </c>
      <c r="CG3" s="219">
        <f t="array" ref="CG3">LOOKUP(2,1/(Log!$K$1:$K$27569=BZ3),Log!$L$1:$L$27569)</f>
        <v>45713</v>
      </c>
      <c r="CH3" s="215" t="str">
        <f t="shared" ref="CH3:CH34" si="10">$C3&amp;""&amp;$CH$1</f>
        <v>AFG001Buildings in the affected area</v>
      </c>
      <c r="CI3" s="218" t="e">
        <f t="array" ref="CI3">LOOKUP(2,1/(Log!$K$1:$K$27569=CH3),Log!$E$1:$E$27569)</f>
        <v>#N/A</v>
      </c>
      <c r="CJ3" s="218" t="e">
        <f t="array" ref="CJ3">LOOKUP(2,1/(Log!$K$1:$K$27569=CH3),Log!$F$1:$F$27569)</f>
        <v>#N/A</v>
      </c>
      <c r="CK3" s="218" t="e">
        <f t="array" ref="CK3">LOOKUP(2,1/(Log!$K$1:$K$27569=CH3),Log!$G$1:$G$27569)</f>
        <v>#N/A</v>
      </c>
      <c r="CL3" s="218" t="e">
        <f t="array" ref="CL3">LOOKUP(2,1/(Log!$K$1:$K$27569=CH3),Log!$H$1:$H$27569)</f>
        <v>#N/A</v>
      </c>
      <c r="CM3" s="218" t="e">
        <f t="array" ref="CM3">LOOKUP(2,1/(Log!$K$1:$K$27569=CH3),Log!$J$1:$J$27569)</f>
        <v>#N/A</v>
      </c>
      <c r="CN3" s="218" t="e">
        <f t="array" ref="CN3">LOOKUP(2,1/(Log!$K$1:$K$27569=CH3),Log!$I$1:$I$27569)</f>
        <v>#N/A</v>
      </c>
      <c r="CO3" s="220" t="e">
        <f t="array" ref="CO3">LOOKUP(2,1/(Log!$K$1:$K$27569=CH3),Log!$L$1:$L$27569)</f>
        <v>#N/A</v>
      </c>
      <c r="CP3" s="218" t="str">
        <f t="shared" ref="CP3:CP34" si="11">$C3&amp;""&amp;$CP$1</f>
        <v>AFG001Economic Losses</v>
      </c>
      <c r="CQ3" s="213" t="str">
        <f t="array" ref="CQ3">LOOKUP(2,1/(Log!$K$1:$K$27569=CP3),Log!$E$1:$E$27569)</f>
        <v>x</v>
      </c>
      <c r="CR3" s="213" t="str">
        <f t="array" ref="CR3">LOOKUP(2,1/(Log!$K$1:$K$27569=CP3),Log!$F$1:$F$27569)</f>
        <v>x</v>
      </c>
      <c r="CS3" s="213" t="str">
        <f t="array" ref="CS3">LOOKUP(2,1/(Log!$K$1:$K$27569=CP3),Log!$G$1:$G$27569)</f>
        <v>x</v>
      </c>
      <c r="CT3" s="213" t="str">
        <f t="array" ref="CT3">LOOKUP(2,1/(Log!$K$1:$K$27569=CP3),Log!$H$1:$H$27569)</f>
        <v>x</v>
      </c>
      <c r="CU3" s="213" t="str">
        <f t="array" ref="CU3">LOOKUP(2,1/(Log!$K$1:$K$27569=CP3),Log!$J$1:$J$27569)</f>
        <v>There is no information on it</v>
      </c>
      <c r="CV3" s="213" t="str">
        <f t="array" ref="CV3">LOOKUP(2,1/(Log!$K$1:$K$27569=CP3),Log!$I$1:$I$27569)</f>
        <v>x</v>
      </c>
      <c r="CW3" s="214">
        <f t="array" ref="CW3">LOOKUP(2,1/(Log!$K$1:$K$27569=CP3),Log!$L$1:$L$27569)</f>
        <v>45679</v>
      </c>
      <c r="CX3" s="218" t="str">
        <f t="shared" ref="CX3:CX34" si="12">$C3&amp;""&amp;$CX$1</f>
        <v>AFG001People in Need</v>
      </c>
      <c r="CY3" s="218">
        <f t="shared" ref="CY3:CY34" si="13">IF(DW3="x","x",SUM(DW3,EE3,EM3))</f>
        <v>22888000</v>
      </c>
      <c r="CZ3" s="218" t="str">
        <f t="shared" ref="CZ3:CZ34" si="14">DX3</f>
        <v>OCHA 19/12/2024</v>
      </c>
      <c r="DA3" s="218" t="str">
        <f t="shared" ref="DA3:DA34" si="15">DY3</f>
        <v>Low</v>
      </c>
      <c r="DB3" s="218">
        <f t="shared" ref="DB3:DB34" si="16">DZ3</f>
        <v>3</v>
      </c>
      <c r="DC3" s="218" t="str">
        <f t="shared" ref="DC3:DC34" si="17">EA3</f>
        <v>According to the INFORM Severity Index methodology, the sum of people in levels 3, 4 and 5 is equal to the total number of people in need. To estimate the severity distribution of the people in need ACAPS used the PIN from the HNRP 2025 and take the severity levels from area severity. The people in level 4 of final severity are considered in level 4 and rest of the people in need are considered in level 3. There are no individuals classified at level 5.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v>
      </c>
      <c r="DD3" s="218" t="str">
        <f t="shared" ref="DD3:DD34" si="18">EB3</f>
        <v>https://reliefweb.int/report/afghanistan/afghanistan-humanitarian-needs-and-response-plan-2025-december-2024</v>
      </c>
      <c r="DE3" s="220">
        <f t="shared" ref="DE3:DE34" si="19">EC3</f>
        <v>45777</v>
      </c>
      <c r="DF3" s="221" t="str">
        <f t="shared" ref="DF3:DF34" si="20">$C3&amp;""&amp;$DF$1</f>
        <v>AFG001Minimal humanitarian conditions - Level 1</v>
      </c>
      <c r="DG3" s="213">
        <f t="array" ref="DG3">IF(LOOKUP(2,1/(Log!$K$1:$K$27569=DF3),Log!$E$1:$E$27569)="x","x",ROUND(LOOKUP(2,1/(Log!$K$1:$K$27569=DF3),Log!$E$1:$E$27569),-3))</f>
        <v>0</v>
      </c>
      <c r="DH3" s="213" t="str">
        <f t="array" ref="DH3">LOOKUP(2,1/(Log!$K$1:$K$27569=DF3),Log!$F$1:$F$27569)</f>
        <v>OCHA 19/12/2024</v>
      </c>
      <c r="DI3" s="213" t="str">
        <f t="array" ref="DI3">LOOKUP(2,1/(Log!$K$1:$K$27569=DF3),Log!$G$1:$G$27569)</f>
        <v>Low</v>
      </c>
      <c r="DJ3" s="213">
        <f t="array" ref="DJ3">LOOKUP(2,1/(Log!$K$1:$K$27569=DF3),Log!$H$1:$H$27569)</f>
        <v>3</v>
      </c>
      <c r="DK3" s="213" t="str">
        <f t="array" ref="DK3">LOOKUP(2,1/(Log!$K$1:$K$27569=DF3),Log!$J$1:$J$27569)</f>
        <v>According to INFORM severity index methodology, the number of people facing Minimal humanitarian conditions or in Level 1= People exposed - People affected.  Since the whole population is exposed and affected by the complex crisis in Afghanistan, there are no people facing minimal humanitarian conditions.</v>
      </c>
      <c r="DL3" s="213" t="str">
        <f t="array" ref="DL3">LOOKUP(2,1/(Log!$K$1:$K$27569=DF3),Log!$I$1:$I$27569)</f>
        <v>https://reliefweb.int/report/afghanistan/afghanistan-humanitarian-needs-and-response-plan-2025-december-2024</v>
      </c>
      <c r="DM3" s="214">
        <f t="array" ref="DM3">LOOKUP(2,1/(Log!$K$1:$K$27569=DF3),Log!$L$1:$L$27569)</f>
        <v>45777</v>
      </c>
      <c r="DN3" s="218" t="str">
        <f t="shared" ref="DN3:DN34" si="21">$C3&amp;""&amp;$DN$1</f>
        <v>AFG001Stressed humanitarian conditions - Level 2</v>
      </c>
      <c r="DO3" s="218">
        <f t="array" ref="DO3">IF(LOOKUP(2,1/(Log!$K$1:$K$27569=DN3),Log!$E$1:$E$27569)="x","x",ROUND(LOOKUP(2,1/(Log!$K$1:$K$27569=DN3),Log!$E$1:$E$27569),-3))</f>
        <v>23112000</v>
      </c>
      <c r="DP3" s="218" t="str">
        <f t="array" ref="DP3">LOOKUP(2,1/(Log!$K$1:$K$27569=DN3),Log!$F$1:$F$27569)</f>
        <v>OCHA 19/12/2024</v>
      </c>
      <c r="DQ3" s="218" t="str">
        <f t="array" ref="DQ3">LOOKUP(2,1/(Log!$K$1:$K$27569=DN3),Log!$G$1:$G$27569)</f>
        <v>Low</v>
      </c>
      <c r="DR3" s="218">
        <f t="array" ref="DR3">LOOKUP(2,1/(Log!$K$1:$K$27569=DN3),Log!$H$1:$H$27569)</f>
        <v>3</v>
      </c>
      <c r="DS3" s="218" t="str">
        <f t="array" ref="DS3">LOOKUP(2,1/(Log!$K$1:$K$27569=DN3),Log!$J$1:$J$27569)</f>
        <v>According to INFORM SI methodology, the number of people in Level 2 is equal to the people affected minus the people in need. People in Level 2 might be facing some difficulties accessing basic services but can meet their needs without external assistance. The whole population is affected by the complex crisis in Afghanistan, and the People in Need figure is provided by OCHA's HNRP 2025.</v>
      </c>
      <c r="DT3" s="218" t="str">
        <f t="array" ref="DT3">LOOKUP(2,1/(Log!$K$1:$K$27569=DN3),Log!$I$1:$I$27569)</f>
        <v>https://reliefweb.int/report/afghanistan/afghanistan-humanitarian-needs-and-response-plan-2025-december-2024</v>
      </c>
      <c r="DU3" s="219">
        <f t="array" ref="DU3">LOOKUP(2,1/(Log!$K$1:$K$27569=DN3),Log!$L$1:$L$27569)</f>
        <v>45777</v>
      </c>
      <c r="DV3" s="215" t="str">
        <f t="shared" ref="DV3:DV34" si="22">$C3&amp;""&amp;$DV$1</f>
        <v>AFG001Moderate humanitarian conditions - Level 3</v>
      </c>
      <c r="DW3" s="213">
        <f t="array" ref="DW3">IF(LOOKUP(2,1/(Log!$K$1:$K$27569=DV3),Log!$E$1:$E$27569)="x","x",ROUND(LOOKUP(2,1/(Log!$K$1:$K$27569=DV3),Log!$E$1:$E$27569),-3))</f>
        <v>16553000</v>
      </c>
      <c r="DX3" s="213" t="str">
        <f t="array" ref="DX3">LOOKUP(2,1/(Log!$K$1:$K$27569=DV3),Log!$F$1:$F$27569)</f>
        <v>OCHA 19/12/2024</v>
      </c>
      <c r="DY3" s="213" t="str">
        <f t="array" ref="DY3">LOOKUP(2,1/(Log!$K$1:$K$27569=DV3),Log!$G$1:$G$27569)</f>
        <v>Low</v>
      </c>
      <c r="DZ3" s="213">
        <f t="array" ref="DZ3">LOOKUP(2,1/(Log!$K$1:$K$27569=DV3),Log!$H$1:$H$27569)</f>
        <v>3</v>
      </c>
      <c r="EA3" s="213" t="str">
        <f t="array" ref="EA3">LOOKUP(2,1/(Log!$K$1:$K$27569=DV3),Log!$J$1:$J$27569)</f>
        <v>According to the INFORM Severity Index methodology, the sum of people in levels 3, 4 and 5 is equal to the total number of people in need. To estimate the severity distribution of the people in need ACAPS used the PIN from the HNRP 2025 and take the severity levels from area severity. The people in level 4 of final severity are considered in level 4 and rest of the people in need are considered in level 3. There are no individuals classified at level 5.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v>
      </c>
      <c r="EB3" s="213" t="str">
        <f t="array" ref="EB3">LOOKUP(2,1/(Log!$K$1:$K$27569=DV3),Log!$I$1:$I$27569)</f>
        <v>https://reliefweb.int/report/afghanistan/afghanistan-humanitarian-needs-and-response-plan-2025-december-2024</v>
      </c>
      <c r="EC3" s="214">
        <f t="array" ref="EC3">LOOKUP(2,1/(Log!$K$1:$K$27569=DV3),Log!$L$1:$L$27569)</f>
        <v>45777</v>
      </c>
      <c r="ED3" s="218" t="str">
        <f t="shared" ref="ED3:ED34" si="23">$C3&amp;""&amp;$EE$1</f>
        <v>AFG001Severe humanitarian conditions - Level 4</v>
      </c>
      <c r="EE3" s="218">
        <f t="array" ref="EE3">IF(LOOKUP(2,1/(Log!$K$1:$K$27569=ED3),Log!$E$1:$E$27569)="x","x",ROUND(LOOKUP(2,1/(Log!$K$1:$K$27569=ED3),Log!$E$1:$E$27569),-3))</f>
        <v>6335000</v>
      </c>
      <c r="EF3" s="218" t="str">
        <f t="array" ref="EF3">LOOKUP(2,1/(Log!$K$1:$K$27569=ED3),Log!$F$1:$F$27569)</f>
        <v>OCHA 19/12/2024</v>
      </c>
      <c r="EG3" s="218" t="str">
        <f t="array" ref="EG3">LOOKUP(2,1/(Log!$K$1:$K$27569=ED3),Log!$G$1:$G$27569)</f>
        <v>Low</v>
      </c>
      <c r="EH3" s="218">
        <f t="array" ref="EH3">LOOKUP(2,1/(Log!$K$1:$K$27569=ED3),Log!$H$1:$H$27569)</f>
        <v>3</v>
      </c>
      <c r="EI3" s="218" t="str">
        <f t="array" ref="EI3">LOOKUP(2,1/(Log!$K$1:$K$27569=ED3),Log!$J$1:$J$27569)</f>
        <v>According to the INFORM Severity Index methodology, the sum of people in levels 3, 4 and 5 is equal to the total number of people in need. To estimate the severity distribution of the people in need ACAPS used the PIN from the HNRP 2025 and take the severity levels from area severity. The people in level 4 of final severity are considered in level 4 and rest of the people in need are considered in level 3. There are no individuals classified at level 5.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v>
      </c>
      <c r="EJ3" s="218" t="str">
        <f t="array" ref="EJ3">LOOKUP(2,1/(Log!$K$1:$K$27569=ED3),Log!$I$1:$I$27569)</f>
        <v>https://reliefweb.int/report/afghanistan/afghanistan-humanitarian-needs-and-response-plan-2025-december-2024</v>
      </c>
      <c r="EK3" s="219">
        <f t="array" ref="EK3">LOOKUP(2,1/(Log!$K$1:$K$27569=ED3),Log!$L$1:$L$27569)</f>
        <v>45777</v>
      </c>
      <c r="EL3" s="215" t="str">
        <f t="shared" ref="EL3:EL34" si="24">$C3&amp;""&amp;$EM$1</f>
        <v>AFG001Extreme humanitarian conditions - Level 5</v>
      </c>
      <c r="EM3" s="213">
        <f t="array" ref="EM3">IF(LOOKUP(2,1/(Log!$K$1:$K$27569=EL3),Log!$E$1:$E$27569)="x","x",ROUND(LOOKUP(2,1/(Log!$K$1:$K$27569=EL3),Log!$E$1:$E$27569),-3))</f>
        <v>0</v>
      </c>
      <c r="EN3" s="213" t="str">
        <f t="array" ref="EN3">LOOKUP(2,1/(Log!$K$1:$K$27569=EL3),Log!$F$1:$F$27569)</f>
        <v>OCHA 19/12/2024</v>
      </c>
      <c r="EO3" s="213" t="str">
        <f t="array" ref="EO3">LOOKUP(2,1/(Log!$K$1:$K$27569=EL3),Log!$G$1:$G$27569)</f>
        <v>Low</v>
      </c>
      <c r="EP3" s="213">
        <f t="array" ref="EP3">LOOKUP(2,1/(Log!$K$1:$K$27569=EL3),Log!$H$1:$H$27569)</f>
        <v>3</v>
      </c>
      <c r="EQ3" s="213" t="str">
        <f t="array" ref="EQ3">LOOKUP(2,1/(Log!$K$1:$K$27569=EL3),Log!$J$1:$J$27569)</f>
        <v>According to the INFORM Severity Index methodology, the sum of people in levels 3, 4 and 5 is equal to the total number of people in need. To estimate the severity distribution of the people in need ACAPS used the PIN from the HNRP 2025 and take the severity levels from area severity. The people in level 4 of final severity are considered in level 4 and rest of the people in need are considered in level 3. There are no individuals classified at level 5.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v>
      </c>
      <c r="ER3" s="213" t="str">
        <f t="array" ref="ER3">LOOKUP(2,1/(Log!$K$1:$K$27569=EL3),Log!$I$1:$I$27569)</f>
        <v>https://reliefweb.int/report/afghanistan/afghanistan-humanitarian-needs-and-response-plan-2025-december-2024</v>
      </c>
      <c r="ES3" s="214">
        <f t="array" ref="ES3">LOOKUP(2,1/(Log!$K$1:$K$27569=EL3),Log!$L$1:$L$27569)</f>
        <v>45777</v>
      </c>
      <c r="ET3" s="218" t="str">
        <f t="shared" ref="ET3:ET34" si="25">$C3&amp;""&amp;$ET$1</f>
        <v>AFG001Fatalities in all crises</v>
      </c>
      <c r="EU3" s="218">
        <f t="array" ref="EU3">LOOKUP(2,1/(Log!$K$1:$K$27569=ET3),Log!$E$1:$E$27569)</f>
        <v>698</v>
      </c>
      <c r="EV3" s="218" t="str">
        <f t="array" ref="EV3">LOOKUP(2,1/(Log!$K$1:$K$27569=ET3),Log!$F$1:$F$27569)</f>
        <v>OCHA accessed 13/04/2025; ACLED accessed 13/04/2025</v>
      </c>
      <c r="EW3" s="218" t="str">
        <f t="array" ref="EW3">LOOKUP(2,1/(Log!$K$1:$K$27569=ET3),Log!$G$1:$G$27569)</f>
        <v xml:space="preserve">Medium </v>
      </c>
      <c r="EX3" s="218">
        <f t="array" ref="EX3">LOOKUP(2,1/(Log!$K$1:$K$27569=ET3),Log!$H$1:$H$27569)</f>
        <v>2</v>
      </c>
      <c r="EY3" s="218" t="str">
        <f t="array" ref="EY3">LOOKUP(2,1/(Log!$K$1:$K$27569=ET3),Log!$J$1:$J$27569)</f>
        <v>All casualties between 1 October 2024 to 31 March 2025. The figure includes people who died due to conflict and natural disasters. It can be assumed that this is an underestimate given that insecurity in the country and remote locations where military offensives can occur make it difficult to track all fatalities. It also includes deaths related to some kind of natural disaster during the period. There may be additional premature deaths associated with food insecurity or illnesses and lack of health access, though this data is not available.</v>
      </c>
      <c r="EZ3" s="218" t="str">
        <f t="array" ref="EZ3">LOOKUP(2,1/(Log!$K$1:$K$27569=ET3),Log!$I$1:$I$27569)</f>
        <v>https://response.reliefweb.int/afghanistan/natural-disasters-dashboard;https://acleddata.com/explorer/</v>
      </c>
      <c r="FA3" s="219">
        <f t="array" ref="FA3">LOOKUP(2,1/(Log!$K$1:$K$27569=ET3),Log!$L$1:$L$27569)</f>
        <v>45777</v>
      </c>
      <c r="FB3" s="215" t="str">
        <f t="shared" ref="FB3:FB34" si="26">$C3&amp;""&amp;$FB$1</f>
        <v>AFG001Crisis affected groups</v>
      </c>
      <c r="FC3" s="213">
        <f t="array" ref="FC3">LOOKUP(2,1/(Log!$K$1:$K$27569=FB3),Log!$E$1:$E$27569)</f>
        <v>5</v>
      </c>
      <c r="FD3" s="213" t="str">
        <f t="array" ref="FD3">LOOKUP(2,1/(Log!$K$1:$K$27569=FB3),Log!$F$1:$F$27569)</f>
        <v>OCHA 19/12/2024</v>
      </c>
      <c r="FE3" s="213" t="str">
        <f t="array" ref="FE3">LOOKUP(2,1/(Log!$K$1:$K$27569=FB3),Log!$G$1:$G$27569)</f>
        <v>High</v>
      </c>
      <c r="FF3" s="213">
        <f t="array" ref="FF3">LOOKUP(2,1/(Log!$K$1:$K$27569=FB3),Log!$H$1:$H$27569)</f>
        <v>1</v>
      </c>
      <c r="FG3" s="213" t="str">
        <f t="array" ref="FG3">LOOKUP(2,1/(Log!$K$1:$K$27569=FB3),Log!$J$1:$J$27569)</f>
        <v>In this crisis, all 5 population groups are affected: IDPs, host population, non-host population, refugees and asylum seekers, and returnees.</v>
      </c>
      <c r="FH3" s="213" t="str">
        <f t="array" ref="FH3">LOOKUP(2,1/(Log!$K$1:$K$27569=FB3),Log!$I$1:$I$27569)</f>
        <v>https://reliefweb.int/report/afghanistan/afghanistan-humanitarian-needs-and-response-plan-2025-december-2024</v>
      </c>
      <c r="FI3" s="214">
        <f t="array" ref="FI3">LOOKUP(2,1/(Log!$K$1:$K$27569=FB3),Log!$L$1:$L$27569)</f>
        <v>45777</v>
      </c>
      <c r="FJ3" s="215" t="str">
        <f t="shared" ref="FJ3:FJ34" si="27">$C3&amp;""&amp;$FJ$1</f>
        <v>AFG001People facing limited access constraints</v>
      </c>
      <c r="FK3" s="218" t="str">
        <f t="array" ref="FK3">LOOKUP(2,1/(Log!$K$1:$K$27569=FJ3),Log!$E$1:$E$27569)</f>
        <v>x</v>
      </c>
      <c r="FL3" s="218" t="str">
        <f t="array" ref="FL3">LOOKUP(2,1/(Log!$K$1:$K$27569=FJ3),Log!$F$1:$F$27569)</f>
        <v>x</v>
      </c>
      <c r="FM3" s="218" t="str">
        <f t="array" ref="FM3">LOOKUP(2,1/(Log!$K$1:$K$27569=FJ3),Log!$G$1:$G$27569)</f>
        <v>x</v>
      </c>
      <c r="FN3" s="218" t="str">
        <f t="array" ref="FN3">LOOKUP(2,1/(Log!$K$1:$K$27569=FJ3),Log!$H$1:$H$27569)</f>
        <v>x</v>
      </c>
      <c r="FO3" s="218" t="str">
        <f t="array" ref="FO3">LOOKUP(2,1/(Log!$K$1:$K$27569=FJ3),Log!$J$1:$J$27569)</f>
        <v>There is no information on it</v>
      </c>
      <c r="FP3" s="218" t="str">
        <f t="array" ref="FP3">LOOKUP(2,1/(Log!$K$1:$K$27569=FJ3),Log!$I$1:$I$27569)</f>
        <v>x</v>
      </c>
      <c r="FQ3" s="219">
        <f t="array" ref="FQ3">LOOKUP(2,1/(Log!$K$1:$K$27569=FJ3),Log!$L$1:$L$27569)</f>
        <v>45777</v>
      </c>
      <c r="FR3" s="215" t="str">
        <f t="shared" ref="FR3:FR34" si="28">$C3&amp;""&amp;$FR$1</f>
        <v>AFG001People facing restricted access constraints</v>
      </c>
      <c r="FS3" s="213">
        <f t="array" ref="FS3">LOOKUP(2,1/(Log!$K$1:$K$27569=FR3),Log!$E$1:$E$27569)</f>
        <v>7800000</v>
      </c>
      <c r="FT3" s="213" t="str">
        <f t="array" ref="FT3">LOOKUP(2,1/(Log!$K$1:$K$27569=FR3),Log!$F$1:$F$27569)</f>
        <v>Protection Cluster, UNHCR 07/02/2025</v>
      </c>
      <c r="FU3" s="213" t="str">
        <f t="array" ref="FU3">LOOKUP(2,1/(Log!$K$1:$K$27569=FR3),Log!$G$1:$G$27569)</f>
        <v xml:space="preserve">Medium </v>
      </c>
      <c r="FV3" s="213">
        <f t="array" ref="FV3">LOOKUP(2,1/(Log!$K$1:$K$27569=FR3),Log!$H$1:$H$27569)</f>
        <v>2</v>
      </c>
      <c r="FW3" s="213" t="str">
        <f t="array" ref="FW3">LOOKUP(2,1/(Log!$K$1:$K$27569=FR3),Log!$J$1:$J$27569)</f>
        <v>According to the Protection Cluster, UNHCR reports that 6.3 million people are still displaced and facing severe restrictions on their rights, freedom of movement, and access to public life. Furthermore, the ban on girls' education beyond the 6th grade remains in effect, denying at least 1.5 million girls their right to education.</v>
      </c>
      <c r="FX3" s="213" t="str">
        <f t="array" ref="FX3">LOOKUP(2,1/(Log!$K$1:$K$27569=FR3),Log!$I$1:$I$27569)</f>
        <v>https://reliefweb.int/report/afghanistan/afghanistan-protection-analysis-update-january-december-2024</v>
      </c>
      <c r="FY3" s="214">
        <f t="array" ref="FY3">LOOKUP(2,1/(Log!$K$1:$K$27569=FR3),Log!$L$1:$L$27569)</f>
        <v>45777</v>
      </c>
      <c r="FZ3" s="218" t="str">
        <f t="shared" ref="FZ3:FZ34" si="29">$C3&amp;""&amp;$FZ$1</f>
        <v>AFG001Impediments to entry into country (bureaucratic and administrative)</v>
      </c>
      <c r="GA3" s="218">
        <f t="array" ref="GA3">LOOKUP(2,1/(Log!$K$1:$K$27569=FZ3),Log!$E$1:$E$27569)</f>
        <v>1</v>
      </c>
      <c r="GB3" s="218" t="str">
        <f t="array" ref="GB3">LOOKUP(2,1/(Log!$K$1:$K$27569=FZ3),Log!$F$1:$F$27569)</f>
        <v>ACAPS Access Methodology</v>
      </c>
      <c r="GC3" s="218" t="str">
        <f t="array" ref="GC3">LOOKUP(2,1/(Log!$K$1:$K$27569=FZ3),Log!$G$1:$G$27569)</f>
        <v>Medium</v>
      </c>
      <c r="GD3" s="218">
        <f t="array" ref="GD3">LOOKUP(2,1/(Log!$K$1:$K$27569=FZ3),Log!$H$1:$H$27569)</f>
        <v>2</v>
      </c>
      <c r="GE3" s="218" t="str">
        <f t="array" ref="GE3">LOOKUP(2,1/(Log!$K$1:$K$27569=FZ3),Log!$J$1:$J$27569)</f>
        <v>x</v>
      </c>
      <c r="GF3" s="218" t="str">
        <f t="array" ref="GF3">LOOKUP(2,1/(Log!$K$1:$K$27569=FZ3),Log!$I$1:$I$27569)</f>
        <v>x</v>
      </c>
      <c r="GG3" s="219">
        <f t="array" ref="GG3">LOOKUP(2,1/(Log!$K$1:$K$27569=FZ3),Log!$L$1:$L$27569)</f>
        <v>45614</v>
      </c>
      <c r="GH3" s="215" t="str">
        <f t="shared" ref="GH3:GH34" si="30">$C3&amp;""&amp;$GH$1</f>
        <v>AFG001Restriction of movement (impediments to freedom of movement and/or administrative restrictions)</v>
      </c>
      <c r="GI3" s="213">
        <f t="array" ref="GI3">LOOKUP(2,1/(Log!$K$1:$K$27569=GH3),Log!$E$1:$E$27569)</f>
        <v>1</v>
      </c>
      <c r="GJ3" s="213" t="str">
        <f t="array" ref="GJ3">LOOKUP(2,1/(Log!$K$1:$K$27569=GH3),Log!$F$1:$F$27569)</f>
        <v>ACAPS Access Methodology</v>
      </c>
      <c r="GK3" s="213" t="str">
        <f t="array" ref="GK3">LOOKUP(2,1/(Log!$K$1:$K$27569=GH3),Log!$G$1:$G$27569)</f>
        <v>Medium</v>
      </c>
      <c r="GL3" s="213">
        <f t="array" ref="GL3">LOOKUP(2,1/(Log!$K$1:$K$27569=GH3),Log!$H$1:$H$27569)</f>
        <v>2</v>
      </c>
      <c r="GM3" s="213" t="str">
        <f t="array" ref="GM3">LOOKUP(2,1/(Log!$K$1:$K$27569=GH3),Log!$J$1:$J$27569)</f>
        <v>x</v>
      </c>
      <c r="GN3" s="213" t="str">
        <f t="array" ref="GN3">LOOKUP(2,1/(Log!$K$1:$K$27569=GH3),Log!$I$1:$I$27569)</f>
        <v>x</v>
      </c>
      <c r="GO3" s="214">
        <f t="array" ref="GO3">LOOKUP(2,1/(Log!$K$1:$K$27569=GH3),Log!$L$1:$L$27569)</f>
        <v>45614</v>
      </c>
      <c r="GP3" s="218" t="str">
        <f t="shared" ref="GP3:GP34" si="31">$C3&amp;""&amp;$GP$1</f>
        <v>AFG001Interference into implementation of humanitarian activities</v>
      </c>
      <c r="GQ3" s="218">
        <f t="array" ref="GQ3">LOOKUP(2,1/(Log!$K$1:$K$27569=GP3),Log!$E$1:$E$27569)</f>
        <v>3</v>
      </c>
      <c r="GR3" s="218" t="str">
        <f t="array" ref="GR3">LOOKUP(2,1/(Log!$K$1:$K$27569=GP3),Log!$F$1:$F$27569)</f>
        <v>ACAPS Access Methodology</v>
      </c>
      <c r="GS3" s="218" t="str">
        <f t="array" ref="GS3">LOOKUP(2,1/(Log!$K$1:$K$27569=GP3),Log!$G$1:$G$27569)</f>
        <v>Medium</v>
      </c>
      <c r="GT3" s="218">
        <f t="array" ref="GT3">LOOKUP(2,1/(Log!$K$1:$K$27569=GP3),Log!$H$1:$H$27569)</f>
        <v>2</v>
      </c>
      <c r="GU3" s="218" t="str">
        <f t="array" ref="GU3">LOOKUP(2,1/(Log!$K$1:$K$27569=GP3),Log!$J$1:$J$27569)</f>
        <v>x</v>
      </c>
      <c r="GV3" s="218" t="str">
        <f t="array" ref="GV3">LOOKUP(2,1/(Log!$K$1:$K$27569=GP3),Log!$I$1:$I$27569)</f>
        <v>x</v>
      </c>
      <c r="GW3" s="219">
        <f t="array" ref="GW3">LOOKUP(2,1/(Log!$K$1:$K$27569=GP3),Log!$L$1:$L$27569)</f>
        <v>45614</v>
      </c>
      <c r="GX3" s="215" t="str">
        <f t="shared" ref="GX3:GX34" si="32">$C3&amp;""&amp;$GX$1</f>
        <v>AFG001Violence against personnel, facilities and assets</v>
      </c>
      <c r="GY3" s="213">
        <f t="array" ref="GY3">LOOKUP(2,1/(Log!$K$1:$K$27569=GX3),Log!$E$1:$E$27569)</f>
        <v>0</v>
      </c>
      <c r="GZ3" s="213" t="str">
        <f t="array" ref="GZ3">LOOKUP(2,1/(Log!$K$1:$K$27569=GX3),Log!$F$1:$F$27569)</f>
        <v>ACAPS Access Methodology</v>
      </c>
      <c r="HA3" s="213" t="str">
        <f t="array" ref="HA3">LOOKUP(2,1/(Log!$K$1:$K$27569=GX3),Log!$G$1:$G$27569)</f>
        <v>Medium</v>
      </c>
      <c r="HB3" s="213">
        <f t="array" ref="HB3">LOOKUP(2,1/(Log!$K$1:$K$27569=GX3),Log!$H$1:$H$27569)</f>
        <v>2</v>
      </c>
      <c r="HC3" s="213" t="str">
        <f t="array" ref="HC3">LOOKUP(2,1/(Log!$K$1:$K$27569=GX3),Log!$J$1:$J$27569)</f>
        <v>x</v>
      </c>
      <c r="HD3" s="213" t="str">
        <f t="array" ref="HD3">LOOKUP(2,1/(Log!$K$1:$K$27569=GX3),Log!$I$1:$I$27569)</f>
        <v>x</v>
      </c>
      <c r="HE3" s="214">
        <f t="array" ref="HE3">LOOKUP(2,1/(Log!$K$1:$K$27569=GX3),Log!$L$1:$L$27569)</f>
        <v>45614</v>
      </c>
      <c r="HF3" s="218" t="str">
        <f t="shared" ref="HF3:HF34" si="33">$C3&amp;""&amp;$HF$1</f>
        <v>AFG001Denial of existence of humanitarian needs or entitlements to assistance</v>
      </c>
      <c r="HG3" s="218">
        <f t="array" ref="HG3">LOOKUP(2,1/(Log!$K$1:$K$27569=HF3),Log!$E$1:$E$27569)</f>
        <v>2</v>
      </c>
      <c r="HH3" s="218" t="str">
        <f t="array" ref="HH3">LOOKUP(2,1/(Log!$K$1:$K$27569=HF3),Log!$F$1:$F$27569)</f>
        <v>ACAPS Access Methodology</v>
      </c>
      <c r="HI3" s="218" t="str">
        <f t="array" ref="HI3">LOOKUP(2,1/(Log!$K$1:$K$27569=HF3),Log!$G$1:$G$27569)</f>
        <v>Medium</v>
      </c>
      <c r="HJ3" s="218">
        <f t="array" ref="HJ3">LOOKUP(2,1/(Log!$K$1:$K$27569=HF3),Log!$H$1:$H$27569)</f>
        <v>2</v>
      </c>
      <c r="HK3" s="218" t="str">
        <f t="array" ref="HK3">LOOKUP(2,1/(Log!$K$1:$K$27569=HF3),Log!$J$1:$J$27569)</f>
        <v>x</v>
      </c>
      <c r="HL3" s="218" t="str">
        <f t="array" ref="HL3">LOOKUP(2,1/(Log!$K$1:$K$27569=HF3),Log!$I$1:$I$27569)</f>
        <v>x</v>
      </c>
      <c r="HM3" s="219">
        <f t="array" ref="HM3">LOOKUP(2,1/(Log!$K$1:$K$27569=HF3),Log!$L$1:$L$27569)</f>
        <v>45614</v>
      </c>
      <c r="HN3" s="215" t="str">
        <f t="shared" ref="HN3:HN34" si="34">$C3&amp;""&amp;$HN$1</f>
        <v>AFG001Restriction and obstruction of access to services and assistance</v>
      </c>
      <c r="HO3" s="213">
        <f t="array" ref="HO3">LOOKUP(2,1/(Log!$K$1:$K$27569=HN3),Log!$E$1:$E$27569)</f>
        <v>2</v>
      </c>
      <c r="HP3" s="213" t="str">
        <f t="array" ref="HP3">LOOKUP(2,1/(Log!$K$1:$K$27569=HN3),Log!$F$1:$F$27569)</f>
        <v>ACAPS Access Methodology</v>
      </c>
      <c r="HQ3" s="213" t="str">
        <f t="array" ref="HQ3">LOOKUP(2,1/(Log!$K$1:$K$27569=HN3),Log!$G$1:$G$27569)</f>
        <v>Medium</v>
      </c>
      <c r="HR3" s="213">
        <f t="array" ref="HR3">LOOKUP(2,1/(Log!$K$1:$K$27569=HN3),Log!$H$1:$H$27569)</f>
        <v>2</v>
      </c>
      <c r="HS3" s="213" t="str">
        <f t="array" ref="HS3">LOOKUP(2,1/(Log!$K$1:$K$27569=HN3),Log!$J$1:$J$27569)</f>
        <v>x</v>
      </c>
      <c r="HT3" s="213" t="str">
        <f t="array" ref="HT3">LOOKUP(2,1/(Log!$K$1:$K$27569=HN3),Log!$I$1:$I$27569)</f>
        <v>x</v>
      </c>
      <c r="HU3" s="214">
        <f t="array" ref="HU3">LOOKUP(2,1/(Log!$K$1:$K$27569=HN3),Log!$L$1:$L$27569)</f>
        <v>45614</v>
      </c>
      <c r="HV3" s="218" t="str">
        <f t="shared" ref="HV3:HV34" si="35">$C3&amp;""&amp;$HV$1</f>
        <v>AFG001Ongoing insecurity/hostilities affecting humanitarian assistance</v>
      </c>
      <c r="HW3" s="218">
        <f t="array" ref="HW3">LOOKUP(2,1/(Log!$K$1:$K$27569=HV3),Log!$E$1:$E$27569)</f>
        <v>2</v>
      </c>
      <c r="HX3" s="218" t="str">
        <f t="array" ref="HX3">LOOKUP(2,1/(Log!$K$1:$K$27569=HV3),Log!$F$1:$F$27569)</f>
        <v>ACAPS Access Methodology</v>
      </c>
      <c r="HY3" s="218" t="str">
        <f t="array" ref="HY3">LOOKUP(2,1/(Log!$K$1:$K$27569=HV3),Log!$G$1:$G$27569)</f>
        <v>Medium</v>
      </c>
      <c r="HZ3" s="218">
        <f t="array" ref="HZ3">LOOKUP(2,1/(Log!$K$1:$K$27569=HV3),Log!$H$1:$H$27569)</f>
        <v>2</v>
      </c>
      <c r="IA3" s="218" t="str">
        <f t="array" ref="IA3">LOOKUP(2,1/(Log!$K$1:$K$27569=HV3),Log!$J$1:$J$27569)</f>
        <v>x</v>
      </c>
      <c r="IB3" s="218" t="str">
        <f t="array" ref="IB3">LOOKUP(2,1/(Log!$K$1:$K$27569=HV3),Log!$I$1:$I$27569)</f>
        <v>x</v>
      </c>
      <c r="IC3" s="219">
        <f t="array" ref="IC3">LOOKUP(2,1/(Log!$K$1:$K$27569=HV3),Log!$L$1:$L$27569)</f>
        <v>45614</v>
      </c>
      <c r="ID3" s="215" t="str">
        <f t="shared" ref="ID3:ID34" si="36">$C3&amp;""&amp;$ID$1</f>
        <v>AFG001Presence of mines and improvised explosive devices</v>
      </c>
      <c r="IE3" s="213">
        <f t="array" ref="IE3">LOOKUP(2,1/(Log!$K$1:$K$27569=ID3),Log!$E$1:$E$27569)</f>
        <v>3</v>
      </c>
      <c r="IF3" s="213" t="str">
        <f t="array" ref="IF3">LOOKUP(2,1/(Log!$K$1:$K$27569=ID3),Log!$F$1:$F$27569)</f>
        <v>ACAPS Access Methodology</v>
      </c>
      <c r="IG3" s="213" t="str">
        <f t="array" ref="IG3">LOOKUP(2,1/(Log!$K$1:$K$27569=ID3),Log!$G$1:$G$27569)</f>
        <v>Medium</v>
      </c>
      <c r="IH3" s="213">
        <f t="array" ref="IH3">LOOKUP(2,1/(Log!$K$1:$K$27569=ID3),Log!$H$1:$H$27569)</f>
        <v>2</v>
      </c>
      <c r="II3" s="213" t="str">
        <f t="array" ref="II3">LOOKUP(2,1/(Log!$K$1:$K$27569=ID3),Log!$J$1:$J$27569)</f>
        <v>x</v>
      </c>
      <c r="IJ3" s="213" t="str">
        <f t="array" ref="IJ3">LOOKUP(2,1/(Log!$K$1:$K$27569=ID3),Log!$I$1:$I$27569)</f>
        <v>x</v>
      </c>
      <c r="IK3" s="214">
        <f t="array" ref="IK3">LOOKUP(2,1/(Log!$K$1:$K$27569=ID3),Log!$L$1:$L$27569)</f>
        <v>45614</v>
      </c>
      <c r="IL3" s="218" t="str">
        <f t="shared" ref="IL3:IL34" si="37">$C3&amp;""&amp;$IL$1</f>
        <v>AFG001Physical constraints in the environment (obstacles related to terrain, climate, lack of infrastructure, etc.)</v>
      </c>
      <c r="IM3" s="218">
        <f t="array" ref="IM3">LOOKUP(2,1/(Log!$K$1:$K$27569=IL3),Log!$E$1:$E$27569)</f>
        <v>3</v>
      </c>
      <c r="IN3" s="218" t="str">
        <f t="array" ref="IN3">LOOKUP(2,1/(Log!$K$1:$K$27569=IL3),Log!$F$1:$F$27569)</f>
        <v>ACAPS Access Methodology</v>
      </c>
      <c r="IO3" s="218" t="str">
        <f t="array" ref="IO3">LOOKUP(2,1/(Log!$K$1:$K$27569=IL3),Log!$G$1:$G$27569)</f>
        <v>Medium</v>
      </c>
      <c r="IP3" s="218">
        <f t="array" ref="IP3">LOOKUP(2,1/(Log!$K$1:$K$27569=IL3),Log!$H$1:$H$27569)</f>
        <v>2</v>
      </c>
      <c r="IQ3" s="218" t="str">
        <f t="array" ref="IQ3">LOOKUP(2,1/(Log!$K$1:$K$27569=IL3),Log!$J$1:$J$27569)</f>
        <v>x</v>
      </c>
      <c r="IR3" s="218" t="str">
        <f t="array" ref="IR3">LOOKUP(2,1/(Log!$K$1:$K$27569=IL3),Log!$I$1:$I$27569)</f>
        <v>x</v>
      </c>
      <c r="IS3" s="219">
        <f t="array" ref="IS3">LOOKUP(2,1/(Log!$K$1:$K$27569=IL3),Log!$L$1:$L$27569)</f>
        <v>45614</v>
      </c>
    </row>
    <row r="4" spans="1:253" s="11" customFormat="1" ht="13.35" customHeight="1">
      <c r="A4" s="11" t="str">
        <f>Lists!B:B</f>
        <v>Drought in South-West Angola</v>
      </c>
      <c r="B4" s="11" t="str">
        <f>Lists!F:F</f>
        <v>Drought/drier conditions</v>
      </c>
      <c r="C4" s="11" t="str">
        <f>Lists!C:C</f>
        <v>AGO002</v>
      </c>
      <c r="D4" s="11" t="str">
        <f>Lists!A:A</f>
        <v>Angola</v>
      </c>
      <c r="E4" s="11" t="str">
        <f>Lists!D:D</f>
        <v>AGO</v>
      </c>
      <c r="F4" s="11" t="str">
        <f t="shared" si="0"/>
        <v>AGO002Total population</v>
      </c>
      <c r="G4" s="212">
        <f t="array" ref="G4">ROUND(LOOKUP(2,1/(Log!$K$1:$K$27569=F4),Log!$E$1:$E$27569),-3)</f>
        <v>36750000</v>
      </c>
      <c r="H4" s="213" t="str">
        <f t="array" ref="H4">LOOKUP(2,1/(Log!$K$1:$K$27569=F4),Log!$F$1:$F$27569)</f>
        <v>World Bank 01/01/2023</v>
      </c>
      <c r="I4" s="213" t="str">
        <f t="array" ref="I4">LOOKUP(2,1/(Log!$K$1:$K$27569=F4),Log!$G$1:$G$27569)</f>
        <v>High</v>
      </c>
      <c r="J4" s="213">
        <f t="array" ref="J4">LOOKUP(2,1/(Log!$K$1:$K$27569=F4),Log!$H$1:$H$27569)</f>
        <v>1</v>
      </c>
      <c r="K4" s="213" t="str">
        <f t="array" ref="K4">LOOKUP(2,1/(Log!$K$1:$K$27569=F4),Log!$J$1:$J$27569)</f>
        <v>This is the population of Angola in 2023 using the World Bank as a source. This has been chosen over other local sources as it provides more reliable figures and considers population growth and migration into and out of the country.</v>
      </c>
      <c r="L4" s="213" t="str">
        <f t="array" ref="L4">LOOKUP(2,1/(Log!$K$1:$K$27569=F4),Log!$I$1:$I$27569)</f>
        <v>https://data.worldbank.org/indicator/SP.POP.TOTL?locations=AO</v>
      </c>
      <c r="M4" s="214">
        <f t="array" ref="M4">LOOKUP(2,1/(Log!$K$1:$K$27569=F4),Log!$L$1:$L$27569)</f>
        <v>45777</v>
      </c>
      <c r="N4" s="221" t="str">
        <f t="shared" si="1"/>
        <v>AGO002Landmass affected</v>
      </c>
      <c r="O4" s="216">
        <f t="array" ref="O4">LOOKUP(2,1/(Log!$K$1:$K$27569=N4),Log!$E$1:$E$27569)</f>
        <v>446973</v>
      </c>
      <c r="P4" s="216" t="str">
        <f t="array" ref="P4">LOOKUP(2,1/(Log!$K$1:$K$27569=N4),Log!$F$1:$F$27569)</f>
        <v>UNFPA 04/04/2023</v>
      </c>
      <c r="Q4" s="216" t="str">
        <f t="array" ref="Q4">LOOKUP(2,1/(Log!$K$1:$K$27569=N4),Log!$G$1:$G$27569)</f>
        <v xml:space="preserve">Medium </v>
      </c>
      <c r="R4" s="216">
        <f t="array" ref="R4">LOOKUP(2,1/(Log!$K$1:$K$27569=N4),Log!$H$1:$H$27569)</f>
        <v>2</v>
      </c>
      <c r="S4" s="216" t="str">
        <f t="array" ref="S4">LOOKUP(2,1/(Log!$K$1:$K$27569=N4),Log!$J$1:$J$27569)</f>
        <v>According to administrative boundary data from HDX, the provinces affected by drought and food insecurity in Southwest Angola—Kuando Kubango, Moxico, Cunene, Huíla, and Namibe—cover a total landmass of 446,973 km². These areas have been severely impacted by prolonged drought conditions, leading to water shortages, agricultural losses, and increased food insecurity. As administrative boundaries remain stable over time, this landmass figure is considered accurate. However, given that the extent of the drought’s impact may fluctuate, affecting regions to varying degrees, the reliability of this estimate is medium.</v>
      </c>
      <c r="T4" s="216" t="str">
        <f t="array" ref="T4">LOOKUP(2,1/(Log!$K$1:$K$27569=N4),Log!$I$1:$I$27569)</f>
        <v>https://data.humdata.org/dataset/cod-ab-ago</v>
      </c>
      <c r="U4" s="217">
        <f t="array" ref="U4">LOOKUP(2,1/(Log!$K$1:$K$27569=N4),Log!$L$1:$L$27569)</f>
        <v>45777</v>
      </c>
      <c r="V4" s="221" t="str">
        <f t="shared" si="2"/>
        <v>AGO002People exposed</v>
      </c>
      <c r="W4" s="213">
        <f t="array" ref="W4">IF(LOOKUP(2,1/(Log!$K$1:$K$27569=V4),Log!$E$1:$E$27569)="x","x",ROUND(LOOKUP(2,1/(Log!$K$1:$K$27569=V4),Log!$E$1:$E$27569),-3))</f>
        <v>2750000</v>
      </c>
      <c r="X4" s="213" t="str">
        <f t="array" ref="X4">LOOKUP(2,1/(Log!$K$1:$K$27569=V4),Log!$F$1:$F$27569)</f>
        <v>IPC 22/03/2022</v>
      </c>
      <c r="Y4" s="213" t="str">
        <f t="array" ref="Y4">LOOKUP(2,1/(Log!$K$1:$K$27569=V4),Log!$G$1:$G$27569)</f>
        <v>Low</v>
      </c>
      <c r="Z4" s="213">
        <f t="array" ref="Z4">LOOKUP(2,1/(Log!$K$1:$K$27569=V4),Log!$H$1:$H$27569)</f>
        <v>3</v>
      </c>
      <c r="AA4" s="213" t="str">
        <f t="array" ref="AA4">LOOKUP(2,1/(Log!$K$1:$K$27569=V4),Log!$J$1:$J$27569)</f>
        <v>This figure reflects the total number of people classified under IPC Phases 1 to 5 in the 2022 IPC analysis for drought-affected areas. It represents the full population considered in the assessment. As no updated IPC has been published since, this remains the best available estimate. The reliability is Low due to the outdated nature of the source.</v>
      </c>
      <c r="AB4" s="213" t="str">
        <f t="array" ref="AB4">LOOKUP(2,1/(Log!$K$1:$K$27569=V4),Log!$I$1:$I$27569)</f>
        <v>https://www.ipcinfo.org/ipc-country-analysis/details-map/en/c/1155109/?iso3=AGO</v>
      </c>
      <c r="AC4" s="214">
        <f t="array" ref="AC4">LOOKUP(2,1/(Log!$K$1:$K$27569=V4),Log!$L$1:$L$27569)</f>
        <v>45777</v>
      </c>
      <c r="AD4" s="221" t="str">
        <f t="shared" si="3"/>
        <v>AGO002People affected</v>
      </c>
      <c r="AE4" s="218">
        <f t="array" ref="AE4">IF(LOOKUP(2,1/(Log!$K$1:$K$27569=AD4),Log!$E$1:$E$27569)="x","x",ROUND(LOOKUP(2,1/(Log!$K$1:$K$27569=AD4),Log!$E$1:$E$27569),-3))</f>
        <v>2267000</v>
      </c>
      <c r="AF4" s="218" t="str">
        <f t="array" ref="AF4">LOOKUP(2,1/(Log!$K$1:$K$27569=AD4),Log!$F$1:$F$27569)</f>
        <v>IPC 22/03/2023</v>
      </c>
      <c r="AG4" s="218" t="str">
        <f t="array" ref="AG4">LOOKUP(2,1/(Log!$K$1:$K$27569=AD4),Log!$G$1:$G$27569)</f>
        <v>Low</v>
      </c>
      <c r="AH4" s="218">
        <f t="array" ref="AH4">LOOKUP(2,1/(Log!$K$1:$K$27569=AD4),Log!$H$1:$H$27569)</f>
        <v>3</v>
      </c>
      <c r="AI4" s="218" t="str">
        <f t="array" ref="AI4">LOOKUP(2,1/(Log!$K$1:$K$27569=AD4),Log!$J$1:$J$27569)</f>
        <v>The number of people affected corresponds to all individuals in IPC Phases 2 to 5 in the 2022 IPC classification for the drought-affected regions. It includes those who are already experiencing food insecurity and those at risk of deteriorating conditions. The figure is used as the best available estimate until new data is released. The reliability is Low due to the outdated nature of the source.</v>
      </c>
      <c r="AJ4" s="218" t="str">
        <f t="array" ref="AJ4">LOOKUP(2,1/(Log!$K$1:$K$27569=AD4),Log!$I$1:$I$27569)</f>
        <v>https://www.ipcinfo.org/ipc-country-analysis/details-map/en/c/1155109/?iso3=AGO</v>
      </c>
      <c r="AK4" s="219">
        <f t="array" ref="AK4">LOOKUP(2,1/(Log!$K$1:$K$27569=AD4),Log!$L$1:$L$27569)</f>
        <v>45777</v>
      </c>
      <c r="AL4" s="221" t="str">
        <f t="shared" si="4"/>
        <v>AGO002People displaced</v>
      </c>
      <c r="AM4" s="213">
        <f t="array" ref="AM4">IF(LOOKUP(2,1/(Log!$K$1:$K$27569=AL4),Log!$E$1:$E$27569)="x","x",ROUND(LOOKUP(2,1/(Log!$K$1:$K$27569=AL4),Log!$E$1:$E$27569),-3))</f>
        <v>0</v>
      </c>
      <c r="AN4" s="213" t="str">
        <f t="array" ref="AN4">LOOKUP(2,1/(Log!$K$1:$K$27569=AL4),Log!$F$1:$F$27569)</f>
        <v>UNHCR 06/03/2025</v>
      </c>
      <c r="AO4" s="213" t="str">
        <f t="array" ref="AO4">LOOKUP(2,1/(Log!$K$1:$K$27569=AL4),Log!$G$1:$G$27569)</f>
        <v xml:space="preserve">Medium </v>
      </c>
      <c r="AP4" s="213">
        <f t="array" ref="AP4">LOOKUP(2,1/(Log!$K$1:$K$27569=AL4),Log!$H$1:$H$27569)</f>
        <v>2</v>
      </c>
      <c r="AQ4" s="213" t="str">
        <f t="array" ref="AQ4">LOOKUP(2,1/(Log!$K$1:$K$27569=AL4),Log!$J$1:$J$27569)</f>
        <v>No evidence that the drought triggered displacement in Southwestern Angola.</v>
      </c>
      <c r="AR4" s="213" t="str">
        <f t="array" ref="AR4">LOOKUP(2,1/(Log!$K$1:$K$27569=AL4),Log!$I$1:$I$27569)</f>
        <v>https://data.unhcr.org/en/documents/details/114954</v>
      </c>
      <c r="AS4" s="214">
        <f t="array" ref="AS4">LOOKUP(2,1/(Log!$K$1:$K$27569=AL4),Log!$L$1:$L$27569)</f>
        <v>45777</v>
      </c>
      <c r="AT4" s="222" t="str">
        <f t="shared" si="5"/>
        <v>AGO002Injuries reported</v>
      </c>
      <c r="AU4" s="218">
        <f t="array" ref="AU4">LOOKUP(2,1/(Log!$K$1:$K$27569=AT4),Log!$E$1:$E$27569)</f>
        <v>0</v>
      </c>
      <c r="AV4" s="218" t="str">
        <f t="array" ref="AV4">LOOKUP(2,1/(Log!$K$1:$K$27569=AT4),Log!$F$1:$F$27569)</f>
        <v>x</v>
      </c>
      <c r="AW4" s="218" t="str">
        <f t="array" ref="AW4">LOOKUP(2,1/(Log!$K$1:$K$27569=AT4),Log!$G$1:$G$27569)</f>
        <v>x</v>
      </c>
      <c r="AX4" s="218" t="str">
        <f t="array" ref="AX4">LOOKUP(2,1/(Log!$K$1:$K$27569=AT4),Log!$H$1:$H$27569)</f>
        <v>x</v>
      </c>
      <c r="AY4" s="218">
        <f t="array" ref="AY4">LOOKUP(2,1/(Log!$K$1:$K$27569=AT4),Log!$J$1:$J$27569)</f>
        <v>0</v>
      </c>
      <c r="AZ4" s="218" t="str">
        <f t="array" ref="AZ4">LOOKUP(2,1/(Log!$K$1:$K$27569=AT4),Log!$I$1:$I$27569)</f>
        <v>x</v>
      </c>
      <c r="BA4" s="219">
        <f t="array" ref="BA4">LOOKUP(2,1/(Log!$K$1:$K$27569=AT4),Log!$L$1:$L$27569)</f>
        <v>45776</v>
      </c>
      <c r="BB4" s="221" t="str">
        <f t="shared" si="6"/>
        <v>AGO002Illness cases reported</v>
      </c>
      <c r="BC4" s="213" t="str">
        <f t="array" ref="BC4">LOOKUP(2,1/(Log!$K$1:$K$27569=BB4),Log!$E$1:$E$27569)</f>
        <v>x</v>
      </c>
      <c r="BD4" s="213" t="str">
        <f t="array" ref="BD4">LOOKUP(2,1/(Log!$K$1:$K$27569=BB4),Log!$F$1:$F$27569)</f>
        <v>X</v>
      </c>
      <c r="BE4" s="213" t="str">
        <f t="array" ref="BE4">LOOKUP(2,1/(Log!$K$1:$K$27569=BB4),Log!$G$1:$G$27569)</f>
        <v>x</v>
      </c>
      <c r="BF4" s="213" t="str">
        <f t="array" ref="BF4">LOOKUP(2,1/(Log!$K$1:$K$27569=BB4),Log!$H$1:$H$27569)</f>
        <v>x</v>
      </c>
      <c r="BG4" s="213" t="str">
        <f t="array" ref="BG4">LOOKUP(2,1/(Log!$K$1:$K$27569=BB4),Log!$J$1:$J$27569)</f>
        <v>X</v>
      </c>
      <c r="BH4" s="213" t="str">
        <f t="array" ref="BH4">LOOKUP(2,1/(Log!$K$1:$K$27569=BB4),Log!$I$1:$I$27569)</f>
        <v>X</v>
      </c>
      <c r="BI4" s="214">
        <f t="array" ref="BI4">LOOKUP(2,1/(Log!$K$1:$K$27569=BB4),Log!$L$1:$L$27569)</f>
        <v>45777</v>
      </c>
      <c r="BJ4" s="222" t="str">
        <f t="shared" si="7"/>
        <v>AGO002Fatalities reported</v>
      </c>
      <c r="BK4" s="222" t="str">
        <f t="array" ref="BK4">LOOKUP(2,1/(Log!$K$1:$K$27569=BJ4),Log!$E$1:$E$27569)</f>
        <v>x</v>
      </c>
      <c r="BL4" s="222" t="str">
        <f t="array" ref="BL4">LOOKUP(2,1/(Log!$K$1:$K$27569=BJ4),Log!$F$1:$F$27569)</f>
        <v>x</v>
      </c>
      <c r="BM4" s="222" t="str">
        <f t="array" ref="BM4">LOOKUP(2,1/(Log!$K$1:$K$27569=BJ4),Log!$G$1:$G$27569)</f>
        <v>x</v>
      </c>
      <c r="BN4" s="222" t="str">
        <f t="array" ref="BN4">LOOKUP(2,1/(Log!$K$1:$K$27569=BJ4),Log!$H$1:$H$27569)</f>
        <v>x</v>
      </c>
      <c r="BO4" s="222" t="str">
        <f t="array" ref="BO4">LOOKUP(2,1/(Log!$K$1:$K$27569=BJ4),Log!$J$1:$J$27569)</f>
        <v>x</v>
      </c>
      <c r="BP4" s="218" t="str">
        <f t="array" ref="BP4">LOOKUP(2,1/(Log!$K$1:$K$27569=BJ4),Log!$I$1:$I$27569)</f>
        <v>x</v>
      </c>
      <c r="BQ4" s="223">
        <f t="array" ref="BQ4">LOOKUP(2,1/(Log!$K$1:$K$27569=BJ4),Log!$L$1:$L$27569)</f>
        <v>45777</v>
      </c>
      <c r="BR4" s="221" t="str">
        <f t="shared" si="8"/>
        <v>AGO002Buildings damaged</v>
      </c>
      <c r="BS4" s="224" t="str">
        <f t="array" ref="BS4">LOOKUP(2,1/(Log!$K$1:$K$27569=BR4),Log!$E$1:$E$27569)</f>
        <v>x</v>
      </c>
      <c r="BT4" s="224" t="str">
        <f t="array" ref="BT4">LOOKUP(2,1/(Log!$K$1:$K$27569=BR4),Log!$F$1:$F$27569)</f>
        <v>X</v>
      </c>
      <c r="BU4" s="224" t="str">
        <f t="array" ref="BU4">LOOKUP(2,1/(Log!$K$1:$K$27569=BR4),Log!$G$1:$G$27569)</f>
        <v>x</v>
      </c>
      <c r="BV4" s="224" t="str">
        <f t="array" ref="BV4">LOOKUP(2,1/(Log!$K$1:$K$27569=BR4),Log!$H$1:$H$27569)</f>
        <v>x</v>
      </c>
      <c r="BW4" s="224" t="str">
        <f t="array" ref="BW4">LOOKUP(2,1/(Log!$K$1:$K$27569=BR4),Log!$J$1:$J$27569)</f>
        <v>X</v>
      </c>
      <c r="BX4" s="224" t="str">
        <f t="array" ref="BX4">LOOKUP(2,1/(Log!$K$1:$K$27569=BR4),Log!$I$1:$I$27569)</f>
        <v>X</v>
      </c>
      <c r="BY4" s="214">
        <f t="array" ref="BY4">LOOKUP(2,1/(Log!$K$1:$K$27569=BR4),Log!$L$1:$L$27569)</f>
        <v>45777</v>
      </c>
      <c r="BZ4" s="222" t="str">
        <f t="shared" si="9"/>
        <v>AGO002Buildings destroyed</v>
      </c>
      <c r="CA4" s="222" t="str">
        <f t="array" ref="CA4">LOOKUP(2,1/(Log!$K$1:$K$27569=BZ4),Log!$E$1:$E$27569)</f>
        <v>x</v>
      </c>
      <c r="CB4" s="222" t="str">
        <f t="array" ref="CB4">LOOKUP(2,1/(Log!$K$1:$K$27569=BZ4),Log!$F$1:$F$27569)</f>
        <v>X</v>
      </c>
      <c r="CC4" s="222" t="str">
        <f t="array" ref="CC4">LOOKUP(2,1/(Log!$K$1:$K$27569=BZ4),Log!$G$1:$G$27569)</f>
        <v>x</v>
      </c>
      <c r="CD4" s="222" t="str">
        <f t="array" ref="CD4">LOOKUP(2,1/(Log!$K$1:$K$27569=BZ4),Log!$H$1:$H$27569)</f>
        <v>x</v>
      </c>
      <c r="CE4" s="222" t="str">
        <f t="array" ref="CE4">LOOKUP(2,1/(Log!$K$1:$K$27569=BZ4),Log!$J$1:$J$27569)</f>
        <v>X</v>
      </c>
      <c r="CF4" s="222" t="str">
        <f t="array" ref="CF4">LOOKUP(2,1/(Log!$K$1:$K$27569=BZ4),Log!$I$1:$I$27569)</f>
        <v>X</v>
      </c>
      <c r="CG4" s="223">
        <f t="array" ref="CG4">LOOKUP(2,1/(Log!$K$1:$K$27569=BZ4),Log!$L$1:$L$27569)</f>
        <v>45777</v>
      </c>
      <c r="CH4" s="221" t="str">
        <f t="shared" si="10"/>
        <v>AGO002Buildings in the affected area</v>
      </c>
      <c r="CI4" s="222" t="e">
        <f t="array" ref="CI4">LOOKUP(2,1/(Log!$K$1:$K$27569=CH4),Log!$E$1:$E$27569)</f>
        <v>#N/A</v>
      </c>
      <c r="CJ4" s="222" t="e">
        <f t="array" ref="CJ4">LOOKUP(2,1/(Log!$K$1:$K$27569=CH4),Log!$F$1:$F$27569)</f>
        <v>#N/A</v>
      </c>
      <c r="CK4" s="222" t="e">
        <f t="array" ref="CK4">LOOKUP(2,1/(Log!$K$1:$K$27569=CH4),Log!$G$1:$G$27569)</f>
        <v>#N/A</v>
      </c>
      <c r="CL4" s="222" t="e">
        <f t="array" ref="CL4">LOOKUP(2,1/(Log!$K$1:$K$27569=CH4),Log!$H$1:$H$27569)</f>
        <v>#N/A</v>
      </c>
      <c r="CM4" s="222" t="e">
        <f t="array" ref="CM4">LOOKUP(2,1/(Log!$K$1:$K$27569=CH4),Log!$J$1:$J$27569)</f>
        <v>#N/A</v>
      </c>
      <c r="CN4" s="222" t="e">
        <f t="array" ref="CN4">LOOKUP(2,1/(Log!$K$1:$K$27569=CH4),Log!$I$1:$I$27569)</f>
        <v>#N/A</v>
      </c>
      <c r="CO4" s="225" t="e">
        <f t="array" ref="CO4">LOOKUP(2,1/(Log!$K$1:$K$27569=CH4),Log!$L$1:$L$27569)</f>
        <v>#N/A</v>
      </c>
      <c r="CP4" s="222" t="str">
        <f t="shared" si="11"/>
        <v>AGO002Economic Losses</v>
      </c>
      <c r="CQ4" s="224" t="str">
        <f t="array" ref="CQ4">LOOKUP(2,1/(Log!$K$1:$K$27569=CP4),Log!$E$1:$E$27569)</f>
        <v>x</v>
      </c>
      <c r="CR4" s="224" t="str">
        <f t="array" ref="CR4">LOOKUP(2,1/(Log!$K$1:$K$27569=CP4),Log!$F$1:$F$27569)</f>
        <v>X</v>
      </c>
      <c r="CS4" s="224" t="str">
        <f t="array" ref="CS4">LOOKUP(2,1/(Log!$K$1:$K$27569=CP4),Log!$G$1:$G$27569)</f>
        <v>x</v>
      </c>
      <c r="CT4" s="224" t="str">
        <f t="array" ref="CT4">LOOKUP(2,1/(Log!$K$1:$K$27569=CP4),Log!$H$1:$H$27569)</f>
        <v>x</v>
      </c>
      <c r="CU4" s="224" t="str">
        <f t="array" ref="CU4">LOOKUP(2,1/(Log!$K$1:$K$27569=CP4),Log!$J$1:$J$27569)</f>
        <v>X</v>
      </c>
      <c r="CV4" s="224" t="str">
        <f t="array" ref="CV4">LOOKUP(2,1/(Log!$K$1:$K$27569=CP4),Log!$I$1:$I$27569)</f>
        <v>X</v>
      </c>
      <c r="CW4" s="214">
        <f t="array" ref="CW4">LOOKUP(2,1/(Log!$K$1:$K$27569=CP4),Log!$L$1:$L$27569)</f>
        <v>45777</v>
      </c>
      <c r="CX4" s="222" t="str">
        <f t="shared" si="12"/>
        <v>AGO002People in Need</v>
      </c>
      <c r="CY4" s="218">
        <f t="shared" si="13"/>
        <v>1584000</v>
      </c>
      <c r="CZ4" s="218" t="str">
        <f t="shared" si="14"/>
        <v>IPC 22/03/2022</v>
      </c>
      <c r="DA4" s="218" t="str">
        <f t="shared" si="15"/>
        <v>Low</v>
      </c>
      <c r="DB4" s="218">
        <f t="shared" si="16"/>
        <v>3</v>
      </c>
      <c r="DC4" s="218" t="str">
        <f t="shared" si="17"/>
        <v xml:space="preserve">This figure corresponds to the number of people facing IPC level 3 according to IPC projection for the year 2022.  The reliability for this is low since the figures used to computed this are based on projections and preliminary assesments and the projection period has also elapsed. Additionally, the data includes high-quality information alongside some elements with lower quality, resulting in an overall medium reliability. </v>
      </c>
      <c r="DD4" s="218" t="str">
        <f t="shared" si="18"/>
        <v>https://www.ipcinfo.org/ipc-country-analysis/details-map/en/c/1155109/?iso3=AGO</v>
      </c>
      <c r="DE4" s="220">
        <f t="shared" si="19"/>
        <v>45777</v>
      </c>
      <c r="DF4" s="221" t="str">
        <f t="shared" si="20"/>
        <v>AGO002Minimal humanitarian conditions - Level 1</v>
      </c>
      <c r="DG4" s="213">
        <f t="array" ref="DG4">IF(LOOKUP(2,1/(Log!$K$1:$K$27569=DF4),Log!$E$1:$E$27569)="x","x",ROUND(LOOKUP(2,1/(Log!$K$1:$K$27569=DF4),Log!$E$1:$E$27569),-3))</f>
        <v>483000</v>
      </c>
      <c r="DH4" s="224" t="str">
        <f t="array" ref="DH4">LOOKUP(2,1/(Log!$K$1:$K$27569=DF4),Log!$F$1:$F$27569)</f>
        <v>IPC 22/03/2022</v>
      </c>
      <c r="DI4" s="224" t="str">
        <f t="array" ref="DI4">LOOKUP(2,1/(Log!$K$1:$K$27569=DF4),Log!$G$1:$G$27569)</f>
        <v>Low</v>
      </c>
      <c r="DJ4" s="224">
        <f t="array" ref="DJ4">LOOKUP(2,1/(Log!$K$1:$K$27569=DF4),Log!$H$1:$H$27569)</f>
        <v>3</v>
      </c>
      <c r="DK4" s="224" t="str">
        <f t="array" ref="DK4">LOOKUP(2,1/(Log!$K$1:$K$27569=DF4),Log!$J$1:$J$27569)</f>
        <v>According to INFORM SI methodology, the number of people in Level 1 is equal to the people exposed minus the people affected. This also corresponds to the number of people facing IPC level 1 according to the 2022 IPC classification. People in Level 1 are able to meet their basic needs without employing irreversible coping strategies. The reliability for this is low since the figures used are based on projections and the period has also elapsed.</v>
      </c>
      <c r="DL4" s="224" t="str">
        <f t="array" ref="DL4">LOOKUP(2,1/(Log!$K$1:$K$27569=DF4),Log!$I$1:$I$27569)</f>
        <v>https://www.ipcinfo.org/ipc-country-analysis/details-map/en/c/1155109/?iso3=AGO</v>
      </c>
      <c r="DM4" s="214">
        <f t="array" ref="DM4">LOOKUP(2,1/(Log!$K$1:$K$27569=DF4),Log!$L$1:$L$27569)</f>
        <v>45777</v>
      </c>
      <c r="DN4" s="222" t="str">
        <f t="shared" si="21"/>
        <v>AGO002Stressed humanitarian conditions - Level 2</v>
      </c>
      <c r="DO4" s="218">
        <f t="array" ref="DO4">IF(LOOKUP(2,1/(Log!$K$1:$K$27569=DN4),Log!$E$1:$E$27569)="x","x",ROUND(LOOKUP(2,1/(Log!$K$1:$K$27569=DN4),Log!$E$1:$E$27569),-3))</f>
        <v>683000</v>
      </c>
      <c r="DP4" s="222" t="str">
        <f t="array" ref="DP4">LOOKUP(2,1/(Log!$K$1:$K$27569=DN4),Log!$F$1:$F$27569)</f>
        <v>IPC 22/03/2022</v>
      </c>
      <c r="DQ4" s="222" t="str">
        <f t="array" ref="DQ4">LOOKUP(2,1/(Log!$K$1:$K$27569=DN4),Log!$G$1:$G$27569)</f>
        <v>Low</v>
      </c>
      <c r="DR4" s="222">
        <f t="array" ref="DR4">LOOKUP(2,1/(Log!$K$1:$K$27569=DN4),Log!$H$1:$H$27569)</f>
        <v>3</v>
      </c>
      <c r="DS4" s="222" t="str">
        <f t="array" ref="DS4">LOOKUP(2,1/(Log!$K$1:$K$27569=DN4),Log!$J$1:$J$27569)</f>
        <v xml:space="preserve">According to INFORM SI methodology, the number of people in Level 2 is equal to the people affected minus the people in need. This also corresponds to the number of people facing IPC level 2 according to the 2022 IPC classification People in Level 2 might be facing some difficulties accessing basic services but are able to meet their needs without external assistance.  The reliability for this is low since the figures used to computed this are based on projections and preliminary assesments presenting an information gap. </v>
      </c>
      <c r="DT4" s="222" t="str">
        <f t="array" ref="DT4">LOOKUP(2,1/(Log!$K$1:$K$27569=DN4),Log!$I$1:$I$27569)</f>
        <v>https://www.ipcinfo.org/ipc-country-analysis/details-map/en/c/1155109/?iso3=AGO</v>
      </c>
      <c r="DU4" s="223">
        <f t="array" ref="DU4">LOOKUP(2,1/(Log!$K$1:$K$27569=DN4),Log!$L$1:$L$27569)</f>
        <v>45777</v>
      </c>
      <c r="DV4" s="221" t="str">
        <f t="shared" si="22"/>
        <v>AGO002Moderate humanitarian conditions - Level 3</v>
      </c>
      <c r="DW4" s="213">
        <f t="array" ref="DW4">IF(LOOKUP(2,1/(Log!$K$1:$K$27569=DV4),Log!$E$1:$E$27569)="x","x",ROUND(LOOKUP(2,1/(Log!$K$1:$K$27569=DV4),Log!$E$1:$E$27569),-3))</f>
        <v>1167000</v>
      </c>
      <c r="DX4" s="224" t="str">
        <f t="array" ref="DX4">LOOKUP(2,1/(Log!$K$1:$K$27569=DV4),Log!$F$1:$F$27569)</f>
        <v>IPC 22/03/2022</v>
      </c>
      <c r="DY4" s="224" t="str">
        <f t="array" ref="DY4">LOOKUP(2,1/(Log!$K$1:$K$27569=DV4),Log!$G$1:$G$27569)</f>
        <v>Low</v>
      </c>
      <c r="DZ4" s="224">
        <f t="array" ref="DZ4">LOOKUP(2,1/(Log!$K$1:$K$27569=DV4),Log!$H$1:$H$27569)</f>
        <v>3</v>
      </c>
      <c r="EA4" s="224" t="str">
        <f t="array" ref="EA4">LOOKUP(2,1/(Log!$K$1:$K$27569=DV4),Log!$J$1:$J$27569)</f>
        <v xml:space="preserve">This figure corresponds to the number of people facing IPC level 3 according to IPC projection for the year 2022.  The reliability for this is low since the figures used to computed this are based on projections and preliminary assesments and the projection period has also elapsed. Additionally, the data includes high-quality information alongside some elements with lower quality, resulting in an overall medium reliability. </v>
      </c>
      <c r="EB4" s="224" t="str">
        <f t="array" ref="EB4">LOOKUP(2,1/(Log!$K$1:$K$27569=DV4),Log!$I$1:$I$27569)</f>
        <v>https://www.ipcinfo.org/ipc-country-analysis/details-map/en/c/1155109/?iso3=AGO</v>
      </c>
      <c r="EC4" s="214">
        <f t="array" ref="EC4">LOOKUP(2,1/(Log!$K$1:$K$27569=DV4),Log!$L$1:$L$27569)</f>
        <v>45777</v>
      </c>
      <c r="ED4" s="222" t="str">
        <f t="shared" si="23"/>
        <v>AGO002Severe humanitarian conditions - Level 4</v>
      </c>
      <c r="EE4" s="218">
        <f t="array" ref="EE4">IF(LOOKUP(2,1/(Log!$K$1:$K$27569=ED4),Log!$E$1:$E$27569)="x","x",ROUND(LOOKUP(2,1/(Log!$K$1:$K$27569=ED4),Log!$E$1:$E$27569),-3))</f>
        <v>417000</v>
      </c>
      <c r="EF4" s="222" t="str">
        <f t="array" ref="EF4">LOOKUP(2,1/(Log!$K$1:$K$27569=ED4),Log!$F$1:$F$27569)</f>
        <v>IPC 22/03/2022</v>
      </c>
      <c r="EG4" s="222" t="str">
        <f t="array" ref="EG4">LOOKUP(2,1/(Log!$K$1:$K$27569=ED4),Log!$G$1:$G$27569)</f>
        <v>Low</v>
      </c>
      <c r="EH4" s="222">
        <f t="array" ref="EH4">LOOKUP(2,1/(Log!$K$1:$K$27569=ED4),Log!$H$1:$H$27569)</f>
        <v>3</v>
      </c>
      <c r="EI4" s="222" t="str">
        <f t="array" ref="EI4">LOOKUP(2,1/(Log!$K$1:$K$27569=ED4),Log!$J$1:$J$27569)</f>
        <v xml:space="preserve">This figure corresponds to the people facing IPC level 4 avccording to the projection period for 2022. The reliability for this is low since the figures used to computed this are based on projections and preliminary assesments and th eprojected period has also elapsed.. </v>
      </c>
      <c r="EJ4" s="222" t="str">
        <f t="array" ref="EJ4">LOOKUP(2,1/(Log!$K$1:$K$27569=ED4),Log!$I$1:$I$27569)</f>
        <v>https://www.ipcinfo.org/ipc-country-analysis/details-map/en/c/1155109/?iso3=AGO</v>
      </c>
      <c r="EK4" s="223">
        <f t="array" ref="EK4">LOOKUP(2,1/(Log!$K$1:$K$27569=ED4),Log!$L$1:$L$27569)</f>
        <v>45777</v>
      </c>
      <c r="EL4" s="221" t="str">
        <f t="shared" si="24"/>
        <v>AGO002Extreme humanitarian conditions - Level 5</v>
      </c>
      <c r="EM4" s="213">
        <f t="array" ref="EM4">IF(LOOKUP(2,1/(Log!$K$1:$K$27569=EL4),Log!$E$1:$E$27569)="x","x",ROUND(LOOKUP(2,1/(Log!$K$1:$K$27569=EL4),Log!$E$1:$E$27569),-3))</f>
        <v>0</v>
      </c>
      <c r="EN4" s="224" t="str">
        <f t="array" ref="EN4">LOOKUP(2,1/(Log!$K$1:$K$27569=EL4),Log!$F$1:$F$27569)</f>
        <v>IPC 22/03/2022</v>
      </c>
      <c r="EO4" s="224" t="str">
        <f t="array" ref="EO4">LOOKUP(2,1/(Log!$K$1:$K$27569=EL4),Log!$G$1:$G$27569)</f>
        <v>Low</v>
      </c>
      <c r="EP4" s="224">
        <f t="array" ref="EP4">LOOKUP(2,1/(Log!$K$1:$K$27569=EL4),Log!$H$1:$H$27569)</f>
        <v>3</v>
      </c>
      <c r="EQ4" s="224" t="str">
        <f t="array" ref="EQ4">LOOKUP(2,1/(Log!$K$1:$K$27569=EL4),Log!$J$1:$J$27569)</f>
        <v xml:space="preserve">This figure corresponds to the people facing IPC level 5 according to the projection period for 2022. there are no people classified in IPC level 5. The reliability for this is low since the figures used to computed this are based on projections and preliminary assesments and the lack of a more recent IPC update and thus resulting to low reliability. </v>
      </c>
      <c r="ER4" s="224" t="str">
        <f t="array" ref="ER4">LOOKUP(2,1/(Log!$K$1:$K$27569=EL4),Log!$I$1:$I$27569)</f>
        <v>https://www.ipcinfo.org/ipc-country-analysis/details-map/en/c/1155109/?iso3=AGO</v>
      </c>
      <c r="ES4" s="214">
        <f t="array" ref="ES4">LOOKUP(2,1/(Log!$K$1:$K$27569=EL4),Log!$L$1:$L$27569)</f>
        <v>45777</v>
      </c>
      <c r="ET4" s="222" t="str">
        <f t="shared" si="25"/>
        <v>AGO002Fatalities in all crises</v>
      </c>
      <c r="EU4" s="222" t="str">
        <f t="array" ref="EU4">LOOKUP(2,1/(Log!$K$1:$K$27569=ET4),Log!$E$1:$E$27569)</f>
        <v>x</v>
      </c>
      <c r="EV4" s="222" t="str">
        <f t="array" ref="EV4">LOOKUP(2,1/(Log!$K$1:$K$27569=ET4),Log!$F$1:$F$27569)</f>
        <v>x</v>
      </c>
      <c r="EW4" s="222" t="str">
        <f t="array" ref="EW4">LOOKUP(2,1/(Log!$K$1:$K$27569=ET4),Log!$G$1:$G$27569)</f>
        <v>x</v>
      </c>
      <c r="EX4" s="222" t="str">
        <f t="array" ref="EX4">LOOKUP(2,1/(Log!$K$1:$K$27569=ET4),Log!$H$1:$H$27569)</f>
        <v>x</v>
      </c>
      <c r="EY4" s="222" t="str">
        <f t="array" ref="EY4">LOOKUP(2,1/(Log!$K$1:$K$27569=ET4),Log!$J$1:$J$27569)</f>
        <v>x</v>
      </c>
      <c r="EZ4" s="222" t="str">
        <f t="array" ref="EZ4">LOOKUP(2,1/(Log!$K$1:$K$27569=ET4),Log!$I$1:$I$27569)</f>
        <v>x</v>
      </c>
      <c r="FA4" s="223">
        <f t="array" ref="FA4">LOOKUP(2,1/(Log!$K$1:$K$27569=ET4),Log!$L$1:$L$27569)</f>
        <v>45777</v>
      </c>
      <c r="FB4" s="221" t="str">
        <f t="shared" si="26"/>
        <v>AGO002Crisis affected groups</v>
      </c>
      <c r="FC4" s="224">
        <f t="array" ref="FC4">LOOKUP(2,1/(Log!$K$1:$K$27569=FB4),Log!$E$1:$E$27569)</f>
        <v>1</v>
      </c>
      <c r="FD4" s="224" t="str">
        <f t="array" ref="FD4">LOOKUP(2,1/(Log!$K$1:$K$27569=FB4),Log!$F$1:$F$27569)</f>
        <v>UNHCR 06/03/2025</v>
      </c>
      <c r="FE4" s="224" t="str">
        <f t="array" ref="FE4">LOOKUP(2,1/(Log!$K$1:$K$27569=FB4),Log!$G$1:$G$27569)</f>
        <v xml:space="preserve">Medium </v>
      </c>
      <c r="FF4" s="224">
        <f t="array" ref="FF4">LOOKUP(2,1/(Log!$K$1:$K$27569=FB4),Log!$H$1:$H$27569)</f>
        <v>2</v>
      </c>
      <c r="FG4" s="224" t="str">
        <f t="array" ref="FG4">LOOKUP(2,1/(Log!$K$1:$K$27569=FB4),Log!$J$1:$J$27569)</f>
        <v>In the Drought Crisis in Southwestern Angola, mostly the people affected are from the local community. However migrants in this regions are not captured in the available sources therefore the reliability of this score remains medium</v>
      </c>
      <c r="FH4" s="224" t="str">
        <f t="array" ref="FH4">LOOKUP(2,1/(Log!$K$1:$K$27569=FB4),Log!$I$1:$I$27569)</f>
        <v>https://data.unhcr.org/en/documents/details/114954</v>
      </c>
      <c r="FI4" s="214">
        <f t="array" ref="FI4">LOOKUP(2,1/(Log!$K$1:$K$27569=FB4),Log!$L$1:$L$27569)</f>
        <v>45777</v>
      </c>
      <c r="FJ4" s="221" t="str">
        <f t="shared" si="27"/>
        <v>AGO002People facing limited access constraints</v>
      </c>
      <c r="FK4" s="222" t="str">
        <f t="array" ref="FK4">LOOKUP(2,1/(Log!$K$1:$K$27569=FJ4),Log!$E$1:$E$27569)</f>
        <v>x</v>
      </c>
      <c r="FL4" s="222" t="str">
        <f t="array" ref="FL4">LOOKUP(2,1/(Log!$K$1:$K$27569=FJ4),Log!$F$1:$F$27569)</f>
        <v>X</v>
      </c>
      <c r="FM4" s="222" t="str">
        <f t="array" ref="FM4">LOOKUP(2,1/(Log!$K$1:$K$27569=FJ4),Log!$G$1:$G$27569)</f>
        <v>x</v>
      </c>
      <c r="FN4" s="222" t="str">
        <f t="array" ref="FN4">LOOKUP(2,1/(Log!$K$1:$K$27569=FJ4),Log!$H$1:$H$27569)</f>
        <v>x</v>
      </c>
      <c r="FO4" s="222" t="str">
        <f t="array" ref="FO4">LOOKUP(2,1/(Log!$K$1:$K$27569=FJ4),Log!$J$1:$J$27569)</f>
        <v>X</v>
      </c>
      <c r="FP4" s="218" t="str">
        <f t="array" ref="FP4">LOOKUP(2,1/(Log!$K$1:$K$27569=FJ4),Log!$I$1:$I$27569)</f>
        <v>X</v>
      </c>
      <c r="FQ4" s="219">
        <f t="array" ref="FQ4">LOOKUP(2,1/(Log!$K$1:$K$27569=FJ4),Log!$L$1:$L$27569)</f>
        <v>45777</v>
      </c>
      <c r="FR4" s="221" t="str">
        <f t="shared" si="28"/>
        <v>AGO002People facing restricted access constraints</v>
      </c>
      <c r="FS4" s="224" t="str">
        <f t="array" ref="FS4">LOOKUP(2,1/(Log!$K$1:$K$27569=FR4),Log!$E$1:$E$27569)</f>
        <v>x</v>
      </c>
      <c r="FT4" s="224" t="str">
        <f t="array" ref="FT4">LOOKUP(2,1/(Log!$K$1:$K$27569=FR4),Log!$F$1:$F$27569)</f>
        <v>X</v>
      </c>
      <c r="FU4" s="224" t="str">
        <f t="array" ref="FU4">LOOKUP(2,1/(Log!$K$1:$K$27569=FR4),Log!$G$1:$G$27569)</f>
        <v>x</v>
      </c>
      <c r="FV4" s="224" t="str">
        <f t="array" ref="FV4">LOOKUP(2,1/(Log!$K$1:$K$27569=FR4),Log!$H$1:$H$27569)</f>
        <v>x</v>
      </c>
      <c r="FW4" s="224" t="str">
        <f t="array" ref="FW4">LOOKUP(2,1/(Log!$K$1:$K$27569=FR4),Log!$J$1:$J$27569)</f>
        <v>X</v>
      </c>
      <c r="FX4" s="224" t="str">
        <f t="array" ref="FX4">LOOKUP(2,1/(Log!$K$1:$K$27569=FR4),Log!$I$1:$I$27569)</f>
        <v>X</v>
      </c>
      <c r="FY4" s="214">
        <f t="array" ref="FY4">LOOKUP(2,1/(Log!$K$1:$K$27569=FR4),Log!$L$1:$L$27569)</f>
        <v>45777</v>
      </c>
      <c r="FZ4" s="222" t="str">
        <f t="shared" si="29"/>
        <v>AGO002Impediments to entry into country (bureaucratic and administrative)</v>
      </c>
      <c r="GA4" s="222">
        <f t="array" ref="GA4">LOOKUP(2,1/(Log!$K$1:$K$27569=FZ4),Log!$E$1:$E$27569)</f>
        <v>0</v>
      </c>
      <c r="GB4" s="222" t="str">
        <f t="array" ref="GB4">LOOKUP(2,1/(Log!$K$1:$K$27569=FZ4),Log!$F$1:$F$27569)</f>
        <v>ACAPS Access Methodology</v>
      </c>
      <c r="GC4" s="222" t="str">
        <f t="array" ref="GC4">LOOKUP(2,1/(Log!$K$1:$K$27569=FZ4),Log!$G$1:$G$27569)</f>
        <v>Medium</v>
      </c>
      <c r="GD4" s="222">
        <f t="array" ref="GD4">LOOKUP(2,1/(Log!$K$1:$K$27569=FZ4),Log!$H$1:$H$27569)</f>
        <v>2</v>
      </c>
      <c r="GE4" s="222" t="str">
        <f t="array" ref="GE4">LOOKUP(2,1/(Log!$K$1:$K$27569=FZ4),Log!$J$1:$J$27569)</f>
        <v>x</v>
      </c>
      <c r="GF4" s="222" t="str">
        <f t="array" ref="GF4">LOOKUP(2,1/(Log!$K$1:$K$27569=FZ4),Log!$I$1:$I$27569)</f>
        <v>x</v>
      </c>
      <c r="GG4" s="223">
        <f t="array" ref="GG4">LOOKUP(2,1/(Log!$K$1:$K$27569=FZ4),Log!$L$1:$L$27569)</f>
        <v>45615</v>
      </c>
      <c r="GH4" s="221" t="str">
        <f t="shared" si="30"/>
        <v>AGO002Restriction of movement (impediments to freedom of movement and/or administrative restrictions)</v>
      </c>
      <c r="GI4" s="224">
        <f t="array" ref="GI4">LOOKUP(2,1/(Log!$K$1:$K$27569=GH4),Log!$E$1:$E$27569)</f>
        <v>0</v>
      </c>
      <c r="GJ4" s="224" t="str">
        <f t="array" ref="GJ4">LOOKUP(2,1/(Log!$K$1:$K$27569=GH4),Log!$F$1:$F$27569)</f>
        <v>ACAPS Access Methodology</v>
      </c>
      <c r="GK4" s="224" t="str">
        <f t="array" ref="GK4">LOOKUP(2,1/(Log!$K$1:$K$27569=GH4),Log!$G$1:$G$27569)</f>
        <v>Medium</v>
      </c>
      <c r="GL4" s="224">
        <f t="array" ref="GL4">LOOKUP(2,1/(Log!$K$1:$K$27569=GH4),Log!$H$1:$H$27569)</f>
        <v>2</v>
      </c>
      <c r="GM4" s="224" t="str">
        <f t="array" ref="GM4">LOOKUP(2,1/(Log!$K$1:$K$27569=GH4),Log!$J$1:$J$27569)</f>
        <v>x</v>
      </c>
      <c r="GN4" s="224" t="str">
        <f t="array" ref="GN4">LOOKUP(2,1/(Log!$K$1:$K$27569=GH4),Log!$I$1:$I$27569)</f>
        <v>x</v>
      </c>
      <c r="GO4" s="214">
        <f t="array" ref="GO4">LOOKUP(2,1/(Log!$K$1:$K$27569=GH4),Log!$L$1:$L$27569)</f>
        <v>45615</v>
      </c>
      <c r="GP4" s="222" t="str">
        <f t="shared" si="31"/>
        <v>AGO002Interference into implementation of humanitarian activities</v>
      </c>
      <c r="GQ4" s="222">
        <f t="array" ref="GQ4">LOOKUP(2,1/(Log!$K$1:$K$27569=GP4),Log!$E$1:$E$27569)</f>
        <v>0</v>
      </c>
      <c r="GR4" s="222" t="str">
        <f t="array" ref="GR4">LOOKUP(2,1/(Log!$K$1:$K$27569=GP4),Log!$F$1:$F$27569)</f>
        <v>ACAPS Access Methodology</v>
      </c>
      <c r="GS4" s="222" t="str">
        <f t="array" ref="GS4">LOOKUP(2,1/(Log!$K$1:$K$27569=GP4),Log!$G$1:$G$27569)</f>
        <v>Medium</v>
      </c>
      <c r="GT4" s="222">
        <f t="array" ref="GT4">LOOKUP(2,1/(Log!$K$1:$K$27569=GP4),Log!$H$1:$H$27569)</f>
        <v>2</v>
      </c>
      <c r="GU4" s="222" t="str">
        <f t="array" ref="GU4">LOOKUP(2,1/(Log!$K$1:$K$27569=GP4),Log!$J$1:$J$27569)</f>
        <v>x</v>
      </c>
      <c r="GV4" s="222" t="str">
        <f t="array" ref="GV4">LOOKUP(2,1/(Log!$K$1:$K$27569=GP4),Log!$I$1:$I$27569)</f>
        <v>x</v>
      </c>
      <c r="GW4" s="223">
        <f t="array" ref="GW4">LOOKUP(2,1/(Log!$K$1:$K$27569=GP4),Log!$L$1:$L$27569)</f>
        <v>45615</v>
      </c>
      <c r="GX4" s="221" t="str">
        <f t="shared" si="32"/>
        <v>AGO002Violence against personnel, facilities and assets</v>
      </c>
      <c r="GY4" s="224">
        <f t="array" ref="GY4">LOOKUP(2,1/(Log!$K$1:$K$27569=GX4),Log!$E$1:$E$27569)</f>
        <v>0</v>
      </c>
      <c r="GZ4" s="224" t="str">
        <f t="array" ref="GZ4">LOOKUP(2,1/(Log!$K$1:$K$27569=GX4),Log!$F$1:$F$27569)</f>
        <v>ACAPS Access Methodology</v>
      </c>
      <c r="HA4" s="224" t="str">
        <f t="array" ref="HA4">LOOKUP(2,1/(Log!$K$1:$K$27569=GX4),Log!$G$1:$G$27569)</f>
        <v>Medium</v>
      </c>
      <c r="HB4" s="224">
        <f t="array" ref="HB4">LOOKUP(2,1/(Log!$K$1:$K$27569=GX4),Log!$H$1:$H$27569)</f>
        <v>2</v>
      </c>
      <c r="HC4" s="224" t="str">
        <f t="array" ref="HC4">LOOKUP(2,1/(Log!$K$1:$K$27569=GX4),Log!$J$1:$J$27569)</f>
        <v>x</v>
      </c>
      <c r="HD4" s="224" t="str">
        <f t="array" ref="HD4">LOOKUP(2,1/(Log!$K$1:$K$27569=GX4),Log!$I$1:$I$27569)</f>
        <v>x</v>
      </c>
      <c r="HE4" s="214">
        <f t="array" ref="HE4">LOOKUP(2,1/(Log!$K$1:$K$27569=GX4),Log!$L$1:$L$27569)</f>
        <v>45615</v>
      </c>
      <c r="HF4" s="222" t="str">
        <f t="shared" si="33"/>
        <v>AGO002Denial of existence of humanitarian needs or entitlements to assistance</v>
      </c>
      <c r="HG4" s="222">
        <f t="array" ref="HG4">LOOKUP(2,1/(Log!$K$1:$K$27569=HF4),Log!$E$1:$E$27569)</f>
        <v>0</v>
      </c>
      <c r="HH4" s="222" t="str">
        <f t="array" ref="HH4">LOOKUP(2,1/(Log!$K$1:$K$27569=HF4),Log!$F$1:$F$27569)</f>
        <v>ACAPS Access Methodology</v>
      </c>
      <c r="HI4" s="222" t="str">
        <f t="array" ref="HI4">LOOKUP(2,1/(Log!$K$1:$K$27569=HF4),Log!$G$1:$G$27569)</f>
        <v>Medium</v>
      </c>
      <c r="HJ4" s="222">
        <f t="array" ref="HJ4">LOOKUP(2,1/(Log!$K$1:$K$27569=HF4),Log!$H$1:$H$27569)</f>
        <v>2</v>
      </c>
      <c r="HK4" s="222" t="str">
        <f t="array" ref="HK4">LOOKUP(2,1/(Log!$K$1:$K$27569=HF4),Log!$J$1:$J$27569)</f>
        <v>x</v>
      </c>
      <c r="HL4" s="222" t="str">
        <f t="array" ref="HL4">LOOKUP(2,1/(Log!$K$1:$K$27569=HF4),Log!$I$1:$I$27569)</f>
        <v>x</v>
      </c>
      <c r="HM4" s="223">
        <f t="array" ref="HM4">LOOKUP(2,1/(Log!$K$1:$K$27569=HF4),Log!$L$1:$L$27569)</f>
        <v>45615</v>
      </c>
      <c r="HN4" s="221" t="str">
        <f t="shared" si="34"/>
        <v>AGO002Restriction and obstruction of access to services and assistance</v>
      </c>
      <c r="HO4" s="224">
        <f t="array" ref="HO4">LOOKUP(2,1/(Log!$K$1:$K$27569=HN4),Log!$E$1:$E$27569)</f>
        <v>0</v>
      </c>
      <c r="HP4" s="224" t="str">
        <f t="array" ref="HP4">LOOKUP(2,1/(Log!$K$1:$K$27569=HN4),Log!$F$1:$F$27569)</f>
        <v>ACAPS Access Methodology</v>
      </c>
      <c r="HQ4" s="224" t="str">
        <f t="array" ref="HQ4">LOOKUP(2,1/(Log!$K$1:$K$27569=HN4),Log!$G$1:$G$27569)</f>
        <v>Medium</v>
      </c>
      <c r="HR4" s="224">
        <f t="array" ref="HR4">LOOKUP(2,1/(Log!$K$1:$K$27569=HN4),Log!$H$1:$H$27569)</f>
        <v>2</v>
      </c>
      <c r="HS4" s="224" t="str">
        <f t="array" ref="HS4">LOOKUP(2,1/(Log!$K$1:$K$27569=HN4),Log!$J$1:$J$27569)</f>
        <v>x</v>
      </c>
      <c r="HT4" s="224" t="str">
        <f t="array" ref="HT4">LOOKUP(2,1/(Log!$K$1:$K$27569=HN4),Log!$I$1:$I$27569)</f>
        <v>x</v>
      </c>
      <c r="HU4" s="214">
        <f t="array" ref="HU4">LOOKUP(2,1/(Log!$K$1:$K$27569=HN4),Log!$L$1:$L$27569)</f>
        <v>45615</v>
      </c>
      <c r="HV4" s="222" t="str">
        <f t="shared" si="35"/>
        <v>AGO002Ongoing insecurity/hostilities affecting humanitarian assistance</v>
      </c>
      <c r="HW4" s="222">
        <f t="array" ref="HW4">LOOKUP(2,1/(Log!$K$1:$K$27569=HV4),Log!$E$1:$E$27569)</f>
        <v>0</v>
      </c>
      <c r="HX4" s="222" t="str">
        <f t="array" ref="HX4">LOOKUP(2,1/(Log!$K$1:$K$27569=HV4),Log!$F$1:$F$27569)</f>
        <v>ACAPS Access Methodology</v>
      </c>
      <c r="HY4" s="222" t="str">
        <f t="array" ref="HY4">LOOKUP(2,1/(Log!$K$1:$K$27569=HV4),Log!$G$1:$G$27569)</f>
        <v>Medium</v>
      </c>
      <c r="HZ4" s="222">
        <f t="array" ref="HZ4">LOOKUP(2,1/(Log!$K$1:$K$27569=HV4),Log!$H$1:$H$27569)</f>
        <v>2</v>
      </c>
      <c r="IA4" s="222" t="str">
        <f t="array" ref="IA4">LOOKUP(2,1/(Log!$K$1:$K$27569=HV4),Log!$J$1:$J$27569)</f>
        <v>x</v>
      </c>
      <c r="IB4" s="222" t="str">
        <f t="array" ref="IB4">LOOKUP(2,1/(Log!$K$1:$K$27569=HV4),Log!$I$1:$I$27569)</f>
        <v>x</v>
      </c>
      <c r="IC4" s="223">
        <f t="array" ref="IC4">LOOKUP(2,1/(Log!$K$1:$K$27569=HV4),Log!$L$1:$L$27569)</f>
        <v>45615</v>
      </c>
      <c r="ID4" s="221" t="str">
        <f t="shared" si="36"/>
        <v>AGO002Presence of mines and improvised explosive devices</v>
      </c>
      <c r="IE4" s="224">
        <f t="array" ref="IE4">LOOKUP(2,1/(Log!$K$1:$K$27569=ID4),Log!$E$1:$E$27569)</f>
        <v>2</v>
      </c>
      <c r="IF4" s="224" t="str">
        <f t="array" ref="IF4">LOOKUP(2,1/(Log!$K$1:$K$27569=ID4),Log!$F$1:$F$27569)</f>
        <v>ACAPS Access Methodology</v>
      </c>
      <c r="IG4" s="224" t="str">
        <f t="array" ref="IG4">LOOKUP(2,1/(Log!$K$1:$K$27569=ID4),Log!$G$1:$G$27569)</f>
        <v>Medium</v>
      </c>
      <c r="IH4" s="224">
        <f t="array" ref="IH4">LOOKUP(2,1/(Log!$K$1:$K$27569=ID4),Log!$H$1:$H$27569)</f>
        <v>2</v>
      </c>
      <c r="II4" s="224" t="str">
        <f t="array" ref="II4">LOOKUP(2,1/(Log!$K$1:$K$27569=ID4),Log!$J$1:$J$27569)</f>
        <v>x</v>
      </c>
      <c r="IJ4" s="224" t="str">
        <f t="array" ref="IJ4">LOOKUP(2,1/(Log!$K$1:$K$27569=ID4),Log!$I$1:$I$27569)</f>
        <v>x</v>
      </c>
      <c r="IK4" s="214">
        <f t="array" ref="IK4">LOOKUP(2,1/(Log!$K$1:$K$27569=ID4),Log!$L$1:$L$27569)</f>
        <v>45615</v>
      </c>
      <c r="IL4" s="222" t="str">
        <f t="shared" si="37"/>
        <v>AGO002Physical constraints in the environment (obstacles related to terrain, climate, lack of infrastructure, etc.)</v>
      </c>
      <c r="IM4" s="222">
        <f t="array" ref="IM4">LOOKUP(2,1/(Log!$K$1:$K$27569=IL4),Log!$E$1:$E$27569)</f>
        <v>1</v>
      </c>
      <c r="IN4" s="222" t="str">
        <f t="array" ref="IN4">LOOKUP(2,1/(Log!$K$1:$K$27569=IL4),Log!$F$1:$F$27569)</f>
        <v>ACAPS Access Methodology</v>
      </c>
      <c r="IO4" s="222" t="str">
        <f t="array" ref="IO4">LOOKUP(2,1/(Log!$K$1:$K$27569=IL4),Log!$G$1:$G$27569)</f>
        <v>Medium</v>
      </c>
      <c r="IP4" s="222">
        <f t="array" ref="IP4">LOOKUP(2,1/(Log!$K$1:$K$27569=IL4),Log!$H$1:$H$27569)</f>
        <v>2</v>
      </c>
      <c r="IQ4" s="222" t="str">
        <f t="array" ref="IQ4">LOOKUP(2,1/(Log!$K$1:$K$27569=IL4),Log!$J$1:$J$27569)</f>
        <v>x</v>
      </c>
      <c r="IR4" s="222" t="str">
        <f t="array" ref="IR4">LOOKUP(2,1/(Log!$K$1:$K$27569=IL4),Log!$I$1:$I$27569)</f>
        <v>x</v>
      </c>
      <c r="IS4" s="223">
        <f t="array" ref="IS4">LOOKUP(2,1/(Log!$K$1:$K$27569=IL4),Log!$L$1:$L$27569)</f>
        <v>45615</v>
      </c>
    </row>
    <row r="5" spans="1:253" s="11" customFormat="1" ht="13.35" customHeight="1">
      <c r="A5" s="11" t="str">
        <f>Lists!B:B</f>
        <v>Complex in Burundi</v>
      </c>
      <c r="B5" s="11" t="str">
        <f>Lists!F:F</f>
        <v>International Displacement</v>
      </c>
      <c r="C5" s="11" t="str">
        <f>Lists!C:C</f>
        <v>BDI001</v>
      </c>
      <c r="D5" s="11" t="str">
        <f>Lists!A:A</f>
        <v>Burundi</v>
      </c>
      <c r="E5" s="11" t="str">
        <f>Lists!D:D</f>
        <v>BDI</v>
      </c>
      <c r="F5" s="11" t="str">
        <f t="shared" si="0"/>
        <v>BDI001Total population</v>
      </c>
      <c r="G5" s="212">
        <f t="array" ref="G5">ROUND(LOOKUP(2,1/(Log!$K$1:$K$27569=F5),Log!$E$1:$E$27569),-3)</f>
        <v>12289000</v>
      </c>
      <c r="H5" s="213" t="str">
        <f t="array" ref="H5">LOOKUP(2,1/(Log!$K$1:$K$27569=F5),Log!$F$1:$F$27569)</f>
        <v>IPC 13/01/2025</v>
      </c>
      <c r="I5" s="213" t="str">
        <f t="array" ref="I5">LOOKUP(2,1/(Log!$K$1:$K$27569=F5),Log!$G$1:$G$27569)</f>
        <v xml:space="preserve">Medium </v>
      </c>
      <c r="J5" s="213">
        <f t="array" ref="J5">LOOKUP(2,1/(Log!$K$1:$K$27569=F5),Log!$H$1:$H$27569)</f>
        <v>2</v>
      </c>
      <c r="K5" s="213" t="str">
        <f t="array" ref="K5">LOOKUP(2,1/(Log!$K$1:$K$27569=F5),Log!$J$1:$J$27569)</f>
        <v>The total population of Burundi is based on IPC data to ensure consistency of figures presented, although this figure is lower compared to estimates from the World Population Review (14,301,008). The IPC analysis does not cover urban areas or the 60,000 refugees in the 6 camps in the North East of the country (Kinama, Musasa, Bwagiriza, Nyankanda, Kavumu and Giharo).</v>
      </c>
      <c r="L5" s="213" t="str">
        <f t="array" ref="L5">LOOKUP(2,1/(Log!$K$1:$K$27569=F5),Log!$I$1:$I$27569)</f>
        <v>https://www.ipcinfo.org/ipc-country-analysis/details-map/en/c/1159450/?iso3=BDI</v>
      </c>
      <c r="M5" s="214">
        <f t="array" ref="M5">LOOKUP(2,1/(Log!$K$1:$K$27569=F5),Log!$L$1:$L$27569)</f>
        <v>45776</v>
      </c>
      <c r="N5" s="221" t="str">
        <f t="shared" si="1"/>
        <v>BDI001Landmass affected</v>
      </c>
      <c r="O5" s="216">
        <f t="array" ref="O5">LOOKUP(2,1/(Log!$K$1:$K$27569=N5),Log!$E$1:$E$27569)</f>
        <v>25680</v>
      </c>
      <c r="P5" s="216" t="str">
        <f t="array" ref="P5">LOOKUP(2,1/(Log!$K$1:$K$27569=N5),Log!$F$1:$F$27569)</f>
        <v>CIA 16/04/2024</v>
      </c>
      <c r="Q5" s="216" t="str">
        <f t="array" ref="Q5">LOOKUP(2,1/(Log!$K$1:$K$27569=N5),Log!$G$1:$G$27569)</f>
        <v xml:space="preserve">Medium </v>
      </c>
      <c r="R5" s="216">
        <f t="array" ref="R5">LOOKUP(2,1/(Log!$K$1:$K$27569=N5),Log!$H$1:$H$27569)</f>
        <v>2</v>
      </c>
      <c r="S5" s="216" t="str">
        <f t="array" ref="S5">LOOKUP(2,1/(Log!$K$1:$K$27569=N5),Log!$J$1:$J$27569)</f>
        <v>This analysis considers the entire landmass of Burundi, as the country faces a multifaceted and pervasive crisis. The humanitarian situation is critical, with significant numbers of vulnerable populations grappling with overlapping challenges. Weather-induced extremes, such as erratic rainfall and drought, have undermined agricultural productivity, leading to deteriorating food security and compromised livelihoods. Rising inflation and recurrent fuel shortages have further exacerbated the situation, driving up the cost of essential commodities and limiting access to nutritious food for already struggling households. The crisis is compounded by internal violence and the influx of refugees from neighboring countries like the Democratic Republic of Congo (DRC), straining the country's limited resources. The overlapping nature of these challenges across various districts underscores the complexity of the crisis, as multiple factors interact to exacerbate vulnerabilities and heighten the need for coordinated humanitarian interventions.</v>
      </c>
      <c r="T5" s="216" t="str">
        <f t="array" ref="T5">LOOKUP(2,1/(Log!$K$1:$K$27569=N5),Log!$I$1:$I$27569)</f>
        <v>https://www.cia.gov/the-world-factbook/countries/burundi/</v>
      </c>
      <c r="U5" s="217">
        <f t="array" ref="U5">LOOKUP(2,1/(Log!$K$1:$K$27569=N5),Log!$L$1:$L$27569)</f>
        <v>45776</v>
      </c>
      <c r="V5" s="221" t="str">
        <f t="shared" si="2"/>
        <v>BDI001People exposed</v>
      </c>
      <c r="W5" s="213">
        <f t="array" ref="W5">IF(LOOKUP(2,1/(Log!$K$1:$K$27569=V5),Log!$E$1:$E$27569)="x","x",ROUND(LOOKUP(2,1/(Log!$K$1:$K$27569=V5),Log!$E$1:$E$27569),-3))</f>
        <v>12289000</v>
      </c>
      <c r="X5" s="213" t="str">
        <f t="array" ref="X5">LOOKUP(2,1/(Log!$K$1:$K$27569=V5),Log!$F$1:$F$27569)</f>
        <v>IPC 13/01/2025</v>
      </c>
      <c r="Y5" s="213" t="str">
        <f t="array" ref="Y5">LOOKUP(2,1/(Log!$K$1:$K$27569=V5),Log!$G$1:$G$27569)</f>
        <v xml:space="preserve">Medium </v>
      </c>
      <c r="Z5" s="213">
        <f t="array" ref="Z5">LOOKUP(2,1/(Log!$K$1:$K$27569=V5),Log!$H$1:$H$27569)</f>
        <v>2</v>
      </c>
      <c r="AA5" s="213" t="str">
        <f t="array" ref="AA5">LOOKUP(2,1/(Log!$K$1:$K$27569=V5),Log!$J$1:$J$27569)</f>
        <v>The number of people exposed corresponds to the total population facing food insecurity including IPC Phase 1 to 5 as projected in the period January to March 2025, this  corresponds to the total population as the whole country is exposed to the complex crisis. This figure is taken from IPC on page 9 and it cover the period January to march 2025. The reliability of this data is set as medium because the methodologies used for data collection are generally consistent, though minor variations exist that could affect accuracy.</v>
      </c>
      <c r="AB5" s="213" t="str">
        <f t="array" ref="AB5">LOOKUP(2,1/(Log!$K$1:$K$27569=V5),Log!$I$1:$I$27569)</f>
        <v>https://www.ipcinfo.org/ipc-country-analysis/details-map/en/c/1159450/?iso3=BDI</v>
      </c>
      <c r="AC5" s="214">
        <f t="array" ref="AC5">LOOKUP(2,1/(Log!$K$1:$K$27569=V5),Log!$L$1:$L$27569)</f>
        <v>45776</v>
      </c>
      <c r="AD5" s="221" t="str">
        <f t="shared" si="3"/>
        <v>BDI001People affected</v>
      </c>
      <c r="AE5" s="218">
        <f t="array" ref="AE5">IF(LOOKUP(2,1/(Log!$K$1:$K$27569=AD5),Log!$E$1:$E$27569)="x","x",ROUND(LOOKUP(2,1/(Log!$K$1:$K$27569=AD5),Log!$E$1:$E$27569),-3))</f>
        <v>7138000</v>
      </c>
      <c r="AF5" s="218" t="str">
        <f t="array" ref="AF5">LOOKUP(2,1/(Log!$K$1:$K$27569=AD5),Log!$F$1:$F$27569)</f>
        <v>IPC 13/01/2025</v>
      </c>
      <c r="AG5" s="218" t="str">
        <f t="array" ref="AG5">LOOKUP(2,1/(Log!$K$1:$K$27569=AD5),Log!$G$1:$G$27569)</f>
        <v xml:space="preserve">Medium </v>
      </c>
      <c r="AH5" s="218">
        <f t="array" ref="AH5">LOOKUP(2,1/(Log!$K$1:$K$27569=AD5),Log!$H$1:$H$27569)</f>
        <v>2</v>
      </c>
      <c r="AI5" s="218" t="str">
        <f t="array" ref="AI5">LOOKUP(2,1/(Log!$K$1:$K$27569=AD5),Log!$J$1:$J$27569)</f>
        <v>The number of people affected reflects the total population facing food insecurity, categorized as IPC Phase 2 and above, based on the IPC projections for January- March 2025 (see page 9). This source was chosen because it is currently the only one providing a comprehensive overview of the situation in Burundi. The data reliability is rated as medium, as the methodologies used are generally consistent, though minor variations may impact accuracy. It should also be noted that the period has elapsed.</v>
      </c>
      <c r="AJ5" s="218" t="str">
        <f t="array" ref="AJ5">LOOKUP(2,1/(Log!$K$1:$K$27569=AD5),Log!$I$1:$I$27569)</f>
        <v>https://www.ipcinfo.org/ipc-country-analysis/details-map/en/c/1159450/?iso3=BDI</v>
      </c>
      <c r="AK5" s="219">
        <f t="array" ref="AK5">LOOKUP(2,1/(Log!$K$1:$K$27569=AD5),Log!$L$1:$L$27569)</f>
        <v>45776</v>
      </c>
      <c r="AL5" s="221" t="str">
        <f t="shared" si="4"/>
        <v>BDI001People displaced</v>
      </c>
      <c r="AM5" s="213">
        <f t="array" ref="AM5">IF(LOOKUP(2,1/(Log!$K$1:$K$27569=AL5),Log!$E$1:$E$27569)="x","x",ROUND(LOOKUP(2,1/(Log!$K$1:$K$27569=AL5),Log!$E$1:$E$27569),-3))</f>
        <v>611000</v>
      </c>
      <c r="AN5" s="213" t="str">
        <f t="array" ref="AN5">LOOKUP(2,1/(Log!$K$1:$K$27569=AL5),Log!$F$1:$F$27569)</f>
        <v>UNHCR  10/01/2025;  UNHCR 31/03/2025.</v>
      </c>
      <c r="AO5" s="213" t="str">
        <f t="array" ref="AO5">LOOKUP(2,1/(Log!$K$1:$K$27569=AL5),Log!$G$1:$G$27569)</f>
        <v xml:space="preserve">Medium </v>
      </c>
      <c r="AP5" s="213">
        <f t="array" ref="AP5">LOOKUP(2,1/(Log!$K$1:$K$27569=AL5),Log!$H$1:$H$27569)</f>
        <v>2</v>
      </c>
      <c r="AQ5" s="213" t="str">
        <f t="array" ref="AQ5">LOOKUP(2,1/(Log!$K$1:$K$27569=AL5),Log!$J$1:$J$27569)</f>
        <v>The displaced population figure for the complex crisis includes internally displaced persons (IDPs) (7,900), refugees and asylum seekers in camps and urban areas of Burundi (89,000 refugees and 2,100 asylum seekers, totaling 91,100), refugee returnees(former refugee who has returned to their country of origin) (254,100), and Burundian refugees in neighboring countries (257,562), according to UNHCR as of 31/03/2025. The IDP figure refers specifically to those of concern to UNHCR and has been revised down from previous estimates by IOM/DTM. The figures for IDPs, refugees/asylum seekers and refugee returnees are taken from UNHCR's December monthly report, while the figure for Burundian refugees in neighboring countries is from UNHCR's live page. As UNHCR is the only source providing regular updates on displacement figures, the data is considered to have medium reliability.</v>
      </c>
      <c r="AR5" s="213" t="str">
        <f t="array" ref="AR5">LOOKUP(2,1/(Log!$K$1:$K$27569=AL5),Log!$I$1:$I$27569)</f>
        <v>https://data.unhcr.org/en/documents/details/113756;  https://data.unhcr.org/en/situations/burundi</v>
      </c>
      <c r="AS5" s="214">
        <f t="array" ref="AS5">LOOKUP(2,1/(Log!$K$1:$K$27569=AL5),Log!$L$1:$L$27569)</f>
        <v>45776</v>
      </c>
      <c r="AT5" s="222" t="str">
        <f t="shared" si="5"/>
        <v>BDI001Injuries reported</v>
      </c>
      <c r="AU5" s="218" t="str">
        <f t="array" ref="AU5">LOOKUP(2,1/(Log!$K$1:$K$27569=AT5),Log!$E$1:$E$27569)</f>
        <v>x</v>
      </c>
      <c r="AV5" s="218" t="str">
        <f t="array" ref="AV5">LOOKUP(2,1/(Log!$K$1:$K$27569=AT5),Log!$F$1:$F$27569)</f>
        <v>x</v>
      </c>
      <c r="AW5" s="218" t="str">
        <f t="array" ref="AW5">LOOKUP(2,1/(Log!$K$1:$K$27569=AT5),Log!$G$1:$G$27569)</f>
        <v>x</v>
      </c>
      <c r="AX5" s="218" t="str">
        <f t="array" ref="AX5">LOOKUP(2,1/(Log!$K$1:$K$27569=AT5),Log!$H$1:$H$27569)</f>
        <v>x</v>
      </c>
      <c r="AY5" s="218" t="str">
        <f t="array" ref="AY5">LOOKUP(2,1/(Log!$K$1:$K$27569=AT5),Log!$J$1:$J$27569)</f>
        <v xml:space="preserve"> Given the difficult nature of the circumstances in Burundi and the absence of up-to-date and reliable data from open sources, it is difficult to accurately estimate figures for this indicator</v>
      </c>
      <c r="AZ5" s="218" t="str">
        <f t="array" ref="AZ5">LOOKUP(2,1/(Log!$K$1:$K$27569=AT5),Log!$I$1:$I$27569)</f>
        <v>x</v>
      </c>
      <c r="BA5" s="219">
        <f t="array" ref="BA5">LOOKUP(2,1/(Log!$K$1:$K$27569=AT5),Log!$L$1:$L$27569)</f>
        <v>45776</v>
      </c>
      <c r="BB5" s="221" t="str">
        <f t="shared" si="6"/>
        <v>BDI001Illness cases reported</v>
      </c>
      <c r="BC5" s="213">
        <f t="array" ref="BC5">LOOKUP(2,1/(Log!$K$1:$K$27569=BB5),Log!$E$1:$E$27569)</f>
        <v>561115</v>
      </c>
      <c r="BD5" s="213" t="str">
        <f t="array" ref="BD5">LOOKUP(2,1/(Log!$K$1:$K$27569=BB5),Log!$F$1:$F$27569)</f>
        <v>WHO 28/03/2025; UNICEF 17/02/2025; IPC 19/11/2024</v>
      </c>
      <c r="BE5" s="213" t="str">
        <f t="array" ref="BE5">LOOKUP(2,1/(Log!$K$1:$K$27569=BB5),Log!$G$1:$G$27569)</f>
        <v xml:space="preserve">Medium </v>
      </c>
      <c r="BF5" s="213">
        <f t="array" ref="BF5">LOOKUP(2,1/(Log!$K$1:$K$27569=BB5),Log!$H$1:$H$27569)</f>
        <v>2</v>
      </c>
      <c r="BG5" s="213" t="str">
        <f t="array" ref="BG5">LOOKUP(2,1/(Log!$K$1:$K$27569=BB5),Log!$J$1:$J$27569)</f>
        <v xml:space="preserve"> According to WHO, From July 2024 to 2 March 2025, Burundi has reported 3645 mpox cases, The cases have been reported in at least 46 of the 49 districts. UNICEF reports Children under 15 years of age remain the most affected group with 36.9% of cases compared to 37.8% in December. Children under 5 years of age represent 20% of total confirmed cases, compared to 20.6% in November. Infection among young adults between 20 and 30 years of age is stable remaining at 31%. However, there has been an increase in the number of cases among young adults between 20 and 30 years of age, who now represent 30.8% of cases, compared to 29.7% in November. There is risk of further spread due to its proximity to DRC which is the epicentre in Africa. Further the risks for children in Burundi are heightened because of the simultaneous occurrence of measles outbreaks due to low routine childhood immunization and high malnutrition rates. Additionally An estimated 484,490 children aged 6-59 months are suffering or expected to suffer elevated levels of acute malnutrition between June 2024 and May 2025. This total includes 84,985 cases of Severe Acute Malnutrition (SAM), which is significantly higher than those of 2022. About 72,980 pregnant or breastfeeding women (PBW) are also suffering or expected to suffer elevated levels of acute malnutrition in the same period.</v>
      </c>
      <c r="BH5" s="213" t="str">
        <f t="array" ref="BH5">LOOKUP(2,1/(Log!$K$1:$K$27569=BB5),Log!$I$1:$I$27569)</f>
        <v>https://www.who.int/publications/m/item/multi-country-outbreak-of-mpox--external-situation-report--49---28-march-2025; https://reliefweb.int/report/burundi/unicef-burundi-humanitarian-situation-report-no-6-mpox-level-3-31-january-2025; https://www.ipcinfo.org/ipc-country-analysis/details-map/en/c/1158883/</v>
      </c>
      <c r="BI5" s="214">
        <f t="array" ref="BI5">LOOKUP(2,1/(Log!$K$1:$K$27569=BB5),Log!$L$1:$L$27569)</f>
        <v>45776</v>
      </c>
      <c r="BJ5" s="222" t="str">
        <f t="shared" si="7"/>
        <v>BDI001Fatalities reported</v>
      </c>
      <c r="BK5" s="222">
        <f t="array" ref="BK5">LOOKUP(2,1/(Log!$K$1:$K$27569=BJ5),Log!$E$1:$E$27569)</f>
        <v>73</v>
      </c>
      <c r="BL5" s="222" t="str">
        <f t="array" ref="BL5">LOOKUP(2,1/(Log!$K$1:$K$27569=BJ5),Log!$F$1:$F$27569)</f>
        <v>ACLED accessed 11/04/2025</v>
      </c>
      <c r="BM5" s="222" t="str">
        <f t="array" ref="BM5">LOOKUP(2,1/(Log!$K$1:$K$27569=BJ5),Log!$G$1:$G$27569)</f>
        <v xml:space="preserve">Medium </v>
      </c>
      <c r="BN5" s="222">
        <f t="array" ref="BN5">LOOKUP(2,1/(Log!$K$1:$K$27569=BJ5),Log!$H$1:$H$27569)</f>
        <v>2</v>
      </c>
      <c r="BO5" s="222" t="str">
        <f t="array" ref="BO5">LOOKUP(2,1/(Log!$K$1:$K$27569=BJ5),Log!$J$1:$J$27569)</f>
        <v>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1st October 2024 to 1st April 2025. However, the reported figures likely underestimate the true toll, as deaths resulting from floods and food insecurity are not systematically tracked or accurately recorded.</v>
      </c>
      <c r="BP5" s="218" t="str">
        <f t="array" ref="BP5">LOOKUP(2,1/(Log!$K$1:$K$27569=BJ5),Log!$I$1:$I$27569)</f>
        <v>https://acleddata.com/explorer/#1714654904371-01f34ad7-b1ac</v>
      </c>
      <c r="BQ5" s="223">
        <f t="array" ref="BQ5">LOOKUP(2,1/(Log!$K$1:$K$27569=BJ5),Log!$L$1:$L$27569)</f>
        <v>45776</v>
      </c>
      <c r="BR5" s="221" t="str">
        <f t="shared" si="8"/>
        <v>BDI001Buildings damaged</v>
      </c>
      <c r="BS5" s="224" t="str">
        <f t="array" ref="BS5">LOOKUP(2,1/(Log!$K$1:$K$27569=BR5),Log!$E$1:$E$27569)</f>
        <v>x</v>
      </c>
      <c r="BT5" s="224" t="str">
        <f t="array" ref="BT5">LOOKUP(2,1/(Log!$K$1:$K$27569=BR5),Log!$F$1:$F$27569)</f>
        <v>x</v>
      </c>
      <c r="BU5" s="224" t="str">
        <f t="array" ref="BU5">LOOKUP(2,1/(Log!$K$1:$K$27569=BR5),Log!$G$1:$G$27569)</f>
        <v>x</v>
      </c>
      <c r="BV5" s="224" t="str">
        <f t="array" ref="BV5">LOOKUP(2,1/(Log!$K$1:$K$27569=BR5),Log!$H$1:$H$27569)</f>
        <v>x</v>
      </c>
      <c r="BW5" s="224" t="str">
        <f t="array" ref="BW5">LOOKUP(2,1/(Log!$K$1:$K$27569=BR5),Log!$J$1:$J$27569)</f>
        <v>Given the difficult nature of the circumstances in Burundi and the absence of up-to-date and reliable data from open sources, it is difficult to accurately estimate figures for this indicator</v>
      </c>
      <c r="BX5" s="224" t="str">
        <f t="array" ref="BX5">LOOKUP(2,1/(Log!$K$1:$K$27569=BR5),Log!$I$1:$I$27569)</f>
        <v>x</v>
      </c>
      <c r="BY5" s="214">
        <f t="array" ref="BY5">LOOKUP(2,1/(Log!$K$1:$K$27569=BR5),Log!$L$1:$L$27569)</f>
        <v>45776</v>
      </c>
      <c r="BZ5" s="222" t="str">
        <f t="shared" si="9"/>
        <v>BDI001Buildings destroyed</v>
      </c>
      <c r="CA5" s="222" t="str">
        <f t="array" ref="CA5">LOOKUP(2,1/(Log!$K$1:$K$27569=BZ5),Log!$E$1:$E$27569)</f>
        <v>x</v>
      </c>
      <c r="CB5" s="222" t="str">
        <f t="array" ref="CB5">LOOKUP(2,1/(Log!$K$1:$K$27569=BZ5),Log!$F$1:$F$27569)</f>
        <v>x</v>
      </c>
      <c r="CC5" s="222" t="str">
        <f t="array" ref="CC5">LOOKUP(2,1/(Log!$K$1:$K$27569=BZ5),Log!$G$1:$G$27569)</f>
        <v>x</v>
      </c>
      <c r="CD5" s="222" t="str">
        <f t="array" ref="CD5">LOOKUP(2,1/(Log!$K$1:$K$27569=BZ5),Log!$H$1:$H$27569)</f>
        <v>x</v>
      </c>
      <c r="CE5" s="222" t="str">
        <f t="array" ref="CE5">LOOKUP(2,1/(Log!$K$1:$K$27569=BZ5),Log!$J$1:$J$27569)</f>
        <v>Given the difficult nature of the circumstances in Burundi and the absence of up-to-date and reliable data from open sources, it is difficult to accurately estimate figures for this indicator</v>
      </c>
      <c r="CF5" s="222" t="str">
        <f t="array" ref="CF5">LOOKUP(2,1/(Log!$K$1:$K$27569=BZ5),Log!$I$1:$I$27569)</f>
        <v>x</v>
      </c>
      <c r="CG5" s="223">
        <f t="array" ref="CG5">LOOKUP(2,1/(Log!$K$1:$K$27569=BZ5),Log!$L$1:$L$27569)</f>
        <v>45776</v>
      </c>
      <c r="CH5" s="221" t="str">
        <f t="shared" si="10"/>
        <v>BDI001Buildings in the affected area</v>
      </c>
      <c r="CI5" s="222" t="e">
        <f t="array" ref="CI5">LOOKUP(2,1/(Log!$K$1:$K$27569=CH5),Log!$E$1:$E$27569)</f>
        <v>#N/A</v>
      </c>
      <c r="CJ5" s="222" t="e">
        <f t="array" ref="CJ5">LOOKUP(2,1/(Log!$K$1:$K$27569=CH5),Log!$F$1:$F$27569)</f>
        <v>#N/A</v>
      </c>
      <c r="CK5" s="222" t="e">
        <f t="array" ref="CK5">LOOKUP(2,1/(Log!$K$1:$K$27569=CH5),Log!$G$1:$G$27569)</f>
        <v>#N/A</v>
      </c>
      <c r="CL5" s="222" t="e">
        <f t="array" ref="CL5">LOOKUP(2,1/(Log!$K$1:$K$27569=CH5),Log!$H$1:$H$27569)</f>
        <v>#N/A</v>
      </c>
      <c r="CM5" s="222" t="e">
        <f t="array" ref="CM5">LOOKUP(2,1/(Log!$K$1:$K$27569=CH5),Log!$J$1:$J$27569)</f>
        <v>#N/A</v>
      </c>
      <c r="CN5" s="222" t="e">
        <f t="array" ref="CN5">LOOKUP(2,1/(Log!$K$1:$K$27569=CH5),Log!$I$1:$I$27569)</f>
        <v>#N/A</v>
      </c>
      <c r="CO5" s="225" t="e">
        <f t="array" ref="CO5">LOOKUP(2,1/(Log!$K$1:$K$27569=CH5),Log!$L$1:$L$27569)</f>
        <v>#N/A</v>
      </c>
      <c r="CP5" s="222" t="str">
        <f t="shared" si="11"/>
        <v>BDI001Economic Losses</v>
      </c>
      <c r="CQ5" s="224" t="str">
        <f t="array" ref="CQ5">LOOKUP(2,1/(Log!$K$1:$K$27569=CP5),Log!$E$1:$E$27569)</f>
        <v>x</v>
      </c>
      <c r="CR5" s="224" t="str">
        <f t="array" ref="CR5">LOOKUP(2,1/(Log!$K$1:$K$27569=CP5),Log!$F$1:$F$27569)</f>
        <v>x</v>
      </c>
      <c r="CS5" s="224" t="str">
        <f t="array" ref="CS5">LOOKUP(2,1/(Log!$K$1:$K$27569=CP5),Log!$G$1:$G$27569)</f>
        <v>x</v>
      </c>
      <c r="CT5" s="224" t="str">
        <f t="array" ref="CT5">LOOKUP(2,1/(Log!$K$1:$K$27569=CP5),Log!$H$1:$H$27569)</f>
        <v>x</v>
      </c>
      <c r="CU5" s="224" t="str">
        <f t="array" ref="CU5">LOOKUP(2,1/(Log!$K$1:$K$27569=CP5),Log!$J$1:$J$27569)</f>
        <v>Given the difficult nature of the circumstances in Burundi and the absence of up-to-date and reliable data from open sources, it is difficult to accurately estimate figures for this indicator</v>
      </c>
      <c r="CV5" s="224" t="str">
        <f t="array" ref="CV5">LOOKUP(2,1/(Log!$K$1:$K$27569=CP5),Log!$I$1:$I$27569)</f>
        <v>x</v>
      </c>
      <c r="CW5" s="214">
        <f t="array" ref="CW5">LOOKUP(2,1/(Log!$K$1:$K$27569=CP5),Log!$L$1:$L$27569)</f>
        <v>45776</v>
      </c>
      <c r="CX5" s="222" t="str">
        <f t="shared" si="12"/>
        <v>BDI001People in Need</v>
      </c>
      <c r="CY5" s="218">
        <f t="shared" si="13"/>
        <v>1212000</v>
      </c>
      <c r="CZ5" s="218" t="str">
        <f t="shared" si="14"/>
        <v>IPC 13/01/2025</v>
      </c>
      <c r="DA5" s="218" t="str">
        <f t="shared" si="15"/>
        <v xml:space="preserve">Medium </v>
      </c>
      <c r="DB5" s="218">
        <f t="shared" si="16"/>
        <v>2</v>
      </c>
      <c r="DC5" s="218" t="str">
        <f t="shared" si="17"/>
        <v>This is according to IPC projections for January - March2025, 1,063,250 people are considered to be in level 3.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v>
      </c>
      <c r="DD5" s="218" t="str">
        <f t="shared" si="18"/>
        <v>https://www.ipcinfo.org/ipc-country-analysis/details-map/en/c/1159450/?iso3=BDI</v>
      </c>
      <c r="DE5" s="220">
        <f t="shared" si="19"/>
        <v>45776</v>
      </c>
      <c r="DF5" s="221" t="str">
        <f t="shared" si="20"/>
        <v>BDI001Minimal humanitarian conditions - Level 1</v>
      </c>
      <c r="DG5" s="213">
        <f t="array" ref="DG5">IF(LOOKUP(2,1/(Log!$K$1:$K$27569=DF5),Log!$E$1:$E$27569)="x","x",ROUND(LOOKUP(2,1/(Log!$K$1:$K$27569=DF5),Log!$E$1:$E$27569),-3))</f>
        <v>5151000</v>
      </c>
      <c r="DH5" s="224" t="str">
        <f t="array" ref="DH5">LOOKUP(2,1/(Log!$K$1:$K$27569=DF5),Log!$F$1:$F$27569)</f>
        <v>IPC 13/01/2025</v>
      </c>
      <c r="DI5" s="224" t="str">
        <f t="array" ref="DI5">LOOKUP(2,1/(Log!$K$1:$K$27569=DF5),Log!$G$1:$G$27569)</f>
        <v xml:space="preserve">Medium </v>
      </c>
      <c r="DJ5" s="224">
        <f t="array" ref="DJ5">LOOKUP(2,1/(Log!$K$1:$K$27569=DF5),Log!$H$1:$H$27569)</f>
        <v>2</v>
      </c>
      <c r="DK5" s="224" t="str">
        <f t="array" ref="DK5">LOOKUP(2,1/(Log!$K$1:$K$27569=DF5),Log!$J$1:$J$27569)</f>
        <v>According to IPC projections for January - March 2025, 5,151,281 people are considered to be in Level 1.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v>
      </c>
      <c r="DL5" s="224" t="str">
        <f t="array" ref="DL5">LOOKUP(2,1/(Log!$K$1:$K$27569=DF5),Log!$I$1:$I$27569)</f>
        <v>https://www.ipcinfo.org/ipc-country-analysis/details-map/en/c/1159450/?iso3=BDI</v>
      </c>
      <c r="DM5" s="214">
        <f t="array" ref="DM5">LOOKUP(2,1/(Log!$K$1:$K$27569=DF5),Log!$L$1:$L$27569)</f>
        <v>45776</v>
      </c>
      <c r="DN5" s="222" t="str">
        <f t="shared" si="21"/>
        <v>BDI001Stressed humanitarian conditions - Level 2</v>
      </c>
      <c r="DO5" s="218">
        <f t="array" ref="DO5">IF(LOOKUP(2,1/(Log!$K$1:$K$27569=DN5),Log!$E$1:$E$27569)="x","x",ROUND(LOOKUP(2,1/(Log!$K$1:$K$27569=DN5),Log!$E$1:$E$27569),-3))</f>
        <v>5925000</v>
      </c>
      <c r="DP5" s="222" t="str">
        <f t="array" ref="DP5">LOOKUP(2,1/(Log!$K$1:$K$27569=DN5),Log!$F$1:$F$27569)</f>
        <v>IPC 13/01/2025</v>
      </c>
      <c r="DQ5" s="222" t="str">
        <f t="array" ref="DQ5">LOOKUP(2,1/(Log!$K$1:$K$27569=DN5),Log!$G$1:$G$27569)</f>
        <v xml:space="preserve">Medium </v>
      </c>
      <c r="DR5" s="222">
        <f t="array" ref="DR5">LOOKUP(2,1/(Log!$K$1:$K$27569=DN5),Log!$H$1:$H$27569)</f>
        <v>2</v>
      </c>
      <c r="DS5" s="222" t="str">
        <f t="array" ref="DS5">LOOKUP(2,1/(Log!$K$1:$K$27569=DN5),Log!$J$1:$J$27569)</f>
        <v>This is according to IPC projections for January -March 2025, 5,925,208 people are considered to be in level 2.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v>
      </c>
      <c r="DT5" s="222" t="str">
        <f t="array" ref="DT5">LOOKUP(2,1/(Log!$K$1:$K$27569=DN5),Log!$I$1:$I$27569)</f>
        <v>https://www.ipcinfo.org/ipc-country-analysis/details-map/en/c/1159450/?iso3=BDI</v>
      </c>
      <c r="DU5" s="223">
        <f t="array" ref="DU5">LOOKUP(2,1/(Log!$K$1:$K$27569=DN5),Log!$L$1:$L$27569)</f>
        <v>45776</v>
      </c>
      <c r="DV5" s="221" t="str">
        <f t="shared" si="22"/>
        <v>BDI001Moderate humanitarian conditions - Level 3</v>
      </c>
      <c r="DW5" s="213">
        <f t="array" ref="DW5">IF(LOOKUP(2,1/(Log!$K$1:$K$27569=DV5),Log!$E$1:$E$27569)="x","x",ROUND(LOOKUP(2,1/(Log!$K$1:$K$27569=DV5),Log!$E$1:$E$27569),-3))</f>
        <v>1212000</v>
      </c>
      <c r="DX5" s="224" t="str">
        <f t="array" ref="DX5">LOOKUP(2,1/(Log!$K$1:$K$27569=DV5),Log!$F$1:$F$27569)</f>
        <v>IPC 13/01/2025</v>
      </c>
      <c r="DY5" s="224" t="str">
        <f t="array" ref="DY5">LOOKUP(2,1/(Log!$K$1:$K$27569=DV5),Log!$G$1:$G$27569)</f>
        <v xml:space="preserve">Medium </v>
      </c>
      <c r="DZ5" s="224">
        <f t="array" ref="DZ5">LOOKUP(2,1/(Log!$K$1:$K$27569=DV5),Log!$H$1:$H$27569)</f>
        <v>2</v>
      </c>
      <c r="EA5" s="224" t="str">
        <f t="array" ref="EA5">LOOKUP(2,1/(Log!$K$1:$K$27569=DV5),Log!$J$1:$J$27569)</f>
        <v>This is according to IPC projections for January - March2025, 1,063,250 people are considered to be in level 3.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v>
      </c>
      <c r="EB5" s="224" t="str">
        <f t="array" ref="EB5">LOOKUP(2,1/(Log!$K$1:$K$27569=DV5),Log!$I$1:$I$27569)</f>
        <v>https://www.ipcinfo.org/ipc-country-analysis/details-map/en/c/1159450/?iso3=BDI</v>
      </c>
      <c r="EC5" s="214">
        <f t="array" ref="EC5">LOOKUP(2,1/(Log!$K$1:$K$27569=DV5),Log!$L$1:$L$27569)</f>
        <v>45776</v>
      </c>
      <c r="ED5" s="222" t="str">
        <f t="shared" si="23"/>
        <v>BDI001Severe humanitarian conditions - Level 4</v>
      </c>
      <c r="EE5" s="218">
        <f t="array" ref="EE5">IF(LOOKUP(2,1/(Log!$K$1:$K$27569=ED5),Log!$E$1:$E$27569)="x","x",ROUND(LOOKUP(2,1/(Log!$K$1:$K$27569=ED5),Log!$E$1:$E$27569),-3))</f>
        <v>0</v>
      </c>
      <c r="EF5" s="222" t="str">
        <f t="array" ref="EF5">LOOKUP(2,1/(Log!$K$1:$K$27569=ED5),Log!$F$1:$F$27569)</f>
        <v>IPC 13/01/2025</v>
      </c>
      <c r="EG5" s="222" t="str">
        <f t="array" ref="EG5">LOOKUP(2,1/(Log!$K$1:$K$27569=ED5),Log!$G$1:$G$27569)</f>
        <v xml:space="preserve">Medium </v>
      </c>
      <c r="EH5" s="222">
        <f t="array" ref="EH5">LOOKUP(2,1/(Log!$K$1:$K$27569=ED5),Log!$H$1:$H$27569)</f>
        <v>2</v>
      </c>
      <c r="EI5" s="222" t="str">
        <f t="array" ref="EI5">LOOKUP(2,1/(Log!$K$1:$K$27569=ED5),Log!$J$1:$J$27569)</f>
        <v>This is according to IPC projections for Jnuary-March 2025, There are no people experiencing severe humanitarian conditions due to expected favourable agricultural performance and abundant rainfal  thus resulting to improved food security at the household level .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v>
      </c>
      <c r="EJ5" s="222" t="str">
        <f t="array" ref="EJ5">LOOKUP(2,1/(Log!$K$1:$K$27569=ED5),Log!$I$1:$I$27569)</f>
        <v>https://www.ipcinfo.org/ipc-country-analysis/details-map/en/c/1159450/?iso3=BDI</v>
      </c>
      <c r="EK5" s="223">
        <f t="array" ref="EK5">LOOKUP(2,1/(Log!$K$1:$K$27569=ED5),Log!$L$1:$L$27569)</f>
        <v>45776</v>
      </c>
      <c r="EL5" s="221" t="str">
        <f t="shared" si="24"/>
        <v>BDI001Extreme humanitarian conditions - Level 5</v>
      </c>
      <c r="EM5" s="213">
        <f t="array" ref="EM5">IF(LOOKUP(2,1/(Log!$K$1:$K$27569=EL5),Log!$E$1:$E$27569)="x","x",ROUND(LOOKUP(2,1/(Log!$K$1:$K$27569=EL5),Log!$E$1:$E$27569),-3))</f>
        <v>0</v>
      </c>
      <c r="EN5" s="224" t="str">
        <f t="array" ref="EN5">LOOKUP(2,1/(Log!$K$1:$K$27569=EL5),Log!$F$1:$F$27569)</f>
        <v>IPC 13/01/2025</v>
      </c>
      <c r="EO5" s="224" t="str">
        <f t="array" ref="EO5">LOOKUP(2,1/(Log!$K$1:$K$27569=EL5),Log!$G$1:$G$27569)</f>
        <v xml:space="preserve">Medium </v>
      </c>
      <c r="EP5" s="224">
        <f t="array" ref="EP5">LOOKUP(2,1/(Log!$K$1:$K$27569=EL5),Log!$H$1:$H$27569)</f>
        <v>2</v>
      </c>
      <c r="EQ5" s="224" t="str">
        <f t="array" ref="EQ5">LOOKUP(2,1/(Log!$K$1:$K$27569=EL5),Log!$J$1:$J$27569)</f>
        <v>This is according to IPC projections for January -March 2025, there are no people expereincing  extreme humanitarian conditions hence, 0 people in  level 5.</v>
      </c>
      <c r="ER5" s="224" t="str">
        <f t="array" ref="ER5">LOOKUP(2,1/(Log!$K$1:$K$27569=EL5),Log!$I$1:$I$27569)</f>
        <v>https://www.ipcinfo.org/ipc-country-analysis/details-map/en/c/1159450/?iso3=BDI</v>
      </c>
      <c r="ES5" s="214">
        <f t="array" ref="ES5">LOOKUP(2,1/(Log!$K$1:$K$27569=EL5),Log!$L$1:$L$27569)</f>
        <v>45776</v>
      </c>
      <c r="ET5" s="222" t="str">
        <f t="shared" si="25"/>
        <v>BDI001Fatalities in all crises</v>
      </c>
      <c r="EU5" s="222">
        <f t="array" ref="EU5">LOOKUP(2,1/(Log!$K$1:$K$27569=ET5),Log!$E$1:$E$27569)</f>
        <v>73</v>
      </c>
      <c r="EV5" s="222" t="str">
        <f t="array" ref="EV5">LOOKUP(2,1/(Log!$K$1:$K$27569=ET5),Log!$F$1:$F$27569)</f>
        <v>ACLED accessed 11/04/2025</v>
      </c>
      <c r="EW5" s="222" t="str">
        <f t="array" ref="EW5">LOOKUP(2,1/(Log!$K$1:$K$27569=ET5),Log!$G$1:$G$27569)</f>
        <v xml:space="preserve">Medium </v>
      </c>
      <c r="EX5" s="222">
        <f t="array" ref="EX5">LOOKUP(2,1/(Log!$K$1:$K$27569=ET5),Log!$H$1:$H$27569)</f>
        <v>2</v>
      </c>
      <c r="EY5" s="222" t="str">
        <f t="array" ref="EY5">LOOKUP(2,1/(Log!$K$1:$K$27569=ET5),Log!$J$1:$J$27569)</f>
        <v>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1st October 2024 to 1st April 2025. However, the reported figures likely underestimate the true toll, as deaths resulting from floods and food insecurity are not systematically tracked or accurately recorded. There is currently only one crisis in Burundi hence the figures remains as the above indicator.</v>
      </c>
      <c r="EZ5" s="222" t="str">
        <f t="array" ref="EZ5">LOOKUP(2,1/(Log!$K$1:$K$27569=ET5),Log!$I$1:$I$27569)</f>
        <v>https://acleddata.com/explorer/#1714654904371-01f34ad7-b1ac</v>
      </c>
      <c r="FA5" s="223">
        <f t="array" ref="FA5">LOOKUP(2,1/(Log!$K$1:$K$27569=ET5),Log!$L$1:$L$27569)</f>
        <v>45776</v>
      </c>
      <c r="FB5" s="221" t="str">
        <f t="shared" si="26"/>
        <v>BDI001Crisis affected groups</v>
      </c>
      <c r="FC5" s="224">
        <f t="array" ref="FC5">LOOKUP(2,1/(Log!$K$1:$K$27569=FB5),Log!$E$1:$E$27569)</f>
        <v>5</v>
      </c>
      <c r="FD5" s="224" t="str">
        <f t="array" ref="FD5">LOOKUP(2,1/(Log!$K$1:$K$27569=FB5),Log!$F$1:$F$27569)</f>
        <v>OCHA 23/03/2023</v>
      </c>
      <c r="FE5" s="224" t="str">
        <f t="array" ref="FE5">LOOKUP(2,1/(Log!$K$1:$K$27569=FB5),Log!$G$1:$G$27569)</f>
        <v>High</v>
      </c>
      <c r="FF5" s="224">
        <f t="array" ref="FF5">LOOKUP(2,1/(Log!$K$1:$K$27569=FB5),Log!$H$1:$H$27569)</f>
        <v>1</v>
      </c>
      <c r="FG5" s="224" t="str">
        <f t="array" ref="FG5">LOOKUP(2,1/(Log!$K$1:$K$27569=FB5),Log!$J$1:$J$27569)</f>
        <v xml:space="preserve"> In this crisis, all 5 population groups are affected-Refugees and Asylum seekers, IDPs, Host population, Non-host population and Returnees</v>
      </c>
      <c r="FH5" s="224" t="str">
        <f t="array" ref="FH5">LOOKUP(2,1/(Log!$K$1:$K$27569=FB5),Log!$I$1:$I$27569)</f>
        <v>https://reliefweb.int/report/burundi/burundi-besoins-et-plan-de-reponse-humanitaire-2023-mars-2023</v>
      </c>
      <c r="FI5" s="214">
        <f t="array" ref="FI5">LOOKUP(2,1/(Log!$K$1:$K$27569=FB5),Log!$L$1:$L$27569)</f>
        <v>45776</v>
      </c>
      <c r="FJ5" s="221" t="str">
        <f t="shared" si="27"/>
        <v>BDI001People facing limited access constraints</v>
      </c>
      <c r="FK5" s="222" t="str">
        <f t="array" ref="FK5">LOOKUP(2,1/(Log!$K$1:$K$27569=FJ5),Log!$E$1:$E$27569)</f>
        <v>x</v>
      </c>
      <c r="FL5" s="222" t="str">
        <f t="array" ref="FL5">LOOKUP(2,1/(Log!$K$1:$K$27569=FJ5),Log!$F$1:$F$27569)</f>
        <v>x</v>
      </c>
      <c r="FM5" s="222" t="str">
        <f t="array" ref="FM5">LOOKUP(2,1/(Log!$K$1:$K$27569=FJ5),Log!$G$1:$G$27569)</f>
        <v>x</v>
      </c>
      <c r="FN5" s="222" t="str">
        <f t="array" ref="FN5">LOOKUP(2,1/(Log!$K$1:$K$27569=FJ5),Log!$H$1:$H$27569)</f>
        <v>x</v>
      </c>
      <c r="FO5" s="222" t="str">
        <f t="array" ref="FO5">LOOKUP(2,1/(Log!$K$1:$K$27569=FJ5),Log!$J$1:$J$27569)</f>
        <v>Given the difficult nature of the circumstances in Burundi and the absence of up-to-date and reliable data from open sources, it is difficult to accurately estimate figures for this indicator</v>
      </c>
      <c r="FP5" s="218" t="str">
        <f t="array" ref="FP5">LOOKUP(2,1/(Log!$K$1:$K$27569=FJ5),Log!$I$1:$I$27569)</f>
        <v>x</v>
      </c>
      <c r="FQ5" s="219">
        <f t="array" ref="FQ5">LOOKUP(2,1/(Log!$K$1:$K$27569=FJ5),Log!$L$1:$L$27569)</f>
        <v>45776</v>
      </c>
      <c r="FR5" s="221" t="str">
        <f t="shared" si="28"/>
        <v>BDI001People facing restricted access constraints</v>
      </c>
      <c r="FS5" s="224" t="str">
        <f t="array" ref="FS5">LOOKUP(2,1/(Log!$K$1:$K$27569=FR5),Log!$E$1:$E$27569)</f>
        <v>x</v>
      </c>
      <c r="FT5" s="224" t="str">
        <f t="array" ref="FT5">LOOKUP(2,1/(Log!$K$1:$K$27569=FR5),Log!$F$1:$F$27569)</f>
        <v>x</v>
      </c>
      <c r="FU5" s="224" t="str">
        <f t="array" ref="FU5">LOOKUP(2,1/(Log!$K$1:$K$27569=FR5),Log!$G$1:$G$27569)</f>
        <v>x</v>
      </c>
      <c r="FV5" s="224" t="str">
        <f t="array" ref="FV5">LOOKUP(2,1/(Log!$K$1:$K$27569=FR5),Log!$H$1:$H$27569)</f>
        <v>x</v>
      </c>
      <c r="FW5" s="224" t="str">
        <f t="array" ref="FW5">LOOKUP(2,1/(Log!$K$1:$K$27569=FR5),Log!$J$1:$J$27569)</f>
        <v>Given the difficult nature of the circumstances in Burundi and the absence of up-to-date and reliable data from open sources, it is difficult to accurately estimate figures for this indicator</v>
      </c>
      <c r="FX5" s="224" t="str">
        <f t="array" ref="FX5">LOOKUP(2,1/(Log!$K$1:$K$27569=FR5),Log!$I$1:$I$27569)</f>
        <v>x</v>
      </c>
      <c r="FY5" s="214">
        <f t="array" ref="FY5">LOOKUP(2,1/(Log!$K$1:$K$27569=FR5),Log!$L$1:$L$27569)</f>
        <v>45776</v>
      </c>
      <c r="FZ5" s="222" t="str">
        <f t="shared" si="29"/>
        <v>BDI001Impediments to entry into country (bureaucratic and administrative)</v>
      </c>
      <c r="GA5" s="222">
        <f t="array" ref="GA5">LOOKUP(2,1/(Log!$K$1:$K$27569=FZ5),Log!$E$1:$E$27569)</f>
        <v>1</v>
      </c>
      <c r="GB5" s="222" t="str">
        <f t="array" ref="GB5">LOOKUP(2,1/(Log!$K$1:$K$27569=FZ5),Log!$F$1:$F$27569)</f>
        <v>ACAPS Access Methodology</v>
      </c>
      <c r="GC5" s="222" t="str">
        <f t="array" ref="GC5">LOOKUP(2,1/(Log!$K$1:$K$27569=FZ5),Log!$G$1:$G$27569)</f>
        <v>Medium</v>
      </c>
      <c r="GD5" s="222">
        <f t="array" ref="GD5">LOOKUP(2,1/(Log!$K$1:$K$27569=FZ5),Log!$H$1:$H$27569)</f>
        <v>2</v>
      </c>
      <c r="GE5" s="222" t="str">
        <f t="array" ref="GE5">LOOKUP(2,1/(Log!$K$1:$K$27569=FZ5),Log!$J$1:$J$27569)</f>
        <v>x</v>
      </c>
      <c r="GF5" s="222" t="str">
        <f t="array" ref="GF5">LOOKUP(2,1/(Log!$K$1:$K$27569=FZ5),Log!$I$1:$I$27569)</f>
        <v>x</v>
      </c>
      <c r="GG5" s="223">
        <f t="array" ref="GG5">LOOKUP(2,1/(Log!$K$1:$K$27569=FZ5),Log!$L$1:$L$27569)</f>
        <v>45608</v>
      </c>
      <c r="GH5" s="221" t="str">
        <f t="shared" si="30"/>
        <v>BDI001Restriction of movement (impediments to freedom of movement and/or administrative restrictions)</v>
      </c>
      <c r="GI5" s="224">
        <f t="array" ref="GI5">LOOKUP(2,1/(Log!$K$1:$K$27569=GH5),Log!$E$1:$E$27569)</f>
        <v>0</v>
      </c>
      <c r="GJ5" s="224" t="str">
        <f t="array" ref="GJ5">LOOKUP(2,1/(Log!$K$1:$K$27569=GH5),Log!$F$1:$F$27569)</f>
        <v>ACAPS Access Methodology</v>
      </c>
      <c r="GK5" s="224" t="str">
        <f t="array" ref="GK5">LOOKUP(2,1/(Log!$K$1:$K$27569=GH5),Log!$G$1:$G$27569)</f>
        <v>Medium</v>
      </c>
      <c r="GL5" s="224">
        <f t="array" ref="GL5">LOOKUP(2,1/(Log!$K$1:$K$27569=GH5),Log!$H$1:$H$27569)</f>
        <v>2</v>
      </c>
      <c r="GM5" s="224" t="str">
        <f t="array" ref="GM5">LOOKUP(2,1/(Log!$K$1:$K$27569=GH5),Log!$J$1:$J$27569)</f>
        <v>x</v>
      </c>
      <c r="GN5" s="224" t="str">
        <f t="array" ref="GN5">LOOKUP(2,1/(Log!$K$1:$K$27569=GH5),Log!$I$1:$I$27569)</f>
        <v>x</v>
      </c>
      <c r="GO5" s="214">
        <f t="array" ref="GO5">LOOKUP(2,1/(Log!$K$1:$K$27569=GH5),Log!$L$1:$L$27569)</f>
        <v>45608</v>
      </c>
      <c r="GP5" s="222" t="str">
        <f t="shared" si="31"/>
        <v>BDI001Interference into implementation of humanitarian activities</v>
      </c>
      <c r="GQ5" s="222">
        <f t="array" ref="GQ5">LOOKUP(2,1/(Log!$K$1:$K$27569=GP5),Log!$E$1:$E$27569)</f>
        <v>1</v>
      </c>
      <c r="GR5" s="222" t="str">
        <f t="array" ref="GR5">LOOKUP(2,1/(Log!$K$1:$K$27569=GP5),Log!$F$1:$F$27569)</f>
        <v>ACAPS Access Methodology</v>
      </c>
      <c r="GS5" s="222" t="str">
        <f t="array" ref="GS5">LOOKUP(2,1/(Log!$K$1:$K$27569=GP5),Log!$G$1:$G$27569)</f>
        <v>Medium</v>
      </c>
      <c r="GT5" s="222">
        <f t="array" ref="GT5">LOOKUP(2,1/(Log!$K$1:$K$27569=GP5),Log!$H$1:$H$27569)</f>
        <v>2</v>
      </c>
      <c r="GU5" s="222" t="str">
        <f t="array" ref="GU5">LOOKUP(2,1/(Log!$K$1:$K$27569=GP5),Log!$J$1:$J$27569)</f>
        <v>x</v>
      </c>
      <c r="GV5" s="222" t="str">
        <f t="array" ref="GV5">LOOKUP(2,1/(Log!$K$1:$K$27569=GP5),Log!$I$1:$I$27569)</f>
        <v>x</v>
      </c>
      <c r="GW5" s="223">
        <f t="array" ref="GW5">LOOKUP(2,1/(Log!$K$1:$K$27569=GP5),Log!$L$1:$L$27569)</f>
        <v>45608</v>
      </c>
      <c r="GX5" s="221" t="str">
        <f t="shared" si="32"/>
        <v>BDI001Violence against personnel, facilities and assets</v>
      </c>
      <c r="GY5" s="224">
        <f t="array" ref="GY5">LOOKUP(2,1/(Log!$K$1:$K$27569=GX5),Log!$E$1:$E$27569)</f>
        <v>0</v>
      </c>
      <c r="GZ5" s="224" t="str">
        <f t="array" ref="GZ5">LOOKUP(2,1/(Log!$K$1:$K$27569=GX5),Log!$F$1:$F$27569)</f>
        <v>ACAPS Access Methodology</v>
      </c>
      <c r="HA5" s="224" t="str">
        <f t="array" ref="HA5">LOOKUP(2,1/(Log!$K$1:$K$27569=GX5),Log!$G$1:$G$27569)</f>
        <v>Medium</v>
      </c>
      <c r="HB5" s="224">
        <f t="array" ref="HB5">LOOKUP(2,1/(Log!$K$1:$K$27569=GX5),Log!$H$1:$H$27569)</f>
        <v>2</v>
      </c>
      <c r="HC5" s="224" t="str">
        <f t="array" ref="HC5">LOOKUP(2,1/(Log!$K$1:$K$27569=GX5),Log!$J$1:$J$27569)</f>
        <v>x</v>
      </c>
      <c r="HD5" s="224" t="str">
        <f t="array" ref="HD5">LOOKUP(2,1/(Log!$K$1:$K$27569=GX5),Log!$I$1:$I$27569)</f>
        <v>x</v>
      </c>
      <c r="HE5" s="214">
        <f t="array" ref="HE5">LOOKUP(2,1/(Log!$K$1:$K$27569=GX5),Log!$L$1:$L$27569)</f>
        <v>45608</v>
      </c>
      <c r="HF5" s="222" t="str">
        <f t="shared" si="33"/>
        <v>BDI001Denial of existence of humanitarian needs or entitlements to assistance</v>
      </c>
      <c r="HG5" s="222">
        <f t="array" ref="HG5">LOOKUP(2,1/(Log!$K$1:$K$27569=HF5),Log!$E$1:$E$27569)</f>
        <v>0</v>
      </c>
      <c r="HH5" s="222" t="str">
        <f t="array" ref="HH5">LOOKUP(2,1/(Log!$K$1:$K$27569=HF5),Log!$F$1:$F$27569)</f>
        <v>ACAPS Access Methodology</v>
      </c>
      <c r="HI5" s="222" t="str">
        <f t="array" ref="HI5">LOOKUP(2,1/(Log!$K$1:$K$27569=HF5),Log!$G$1:$G$27569)</f>
        <v>Medium</v>
      </c>
      <c r="HJ5" s="222">
        <f t="array" ref="HJ5">LOOKUP(2,1/(Log!$K$1:$K$27569=HF5),Log!$H$1:$H$27569)</f>
        <v>2</v>
      </c>
      <c r="HK5" s="222" t="str">
        <f t="array" ref="HK5">LOOKUP(2,1/(Log!$K$1:$K$27569=HF5),Log!$J$1:$J$27569)</f>
        <v>x</v>
      </c>
      <c r="HL5" s="222" t="str">
        <f t="array" ref="HL5">LOOKUP(2,1/(Log!$K$1:$K$27569=HF5),Log!$I$1:$I$27569)</f>
        <v>x</v>
      </c>
      <c r="HM5" s="223">
        <f t="array" ref="HM5">LOOKUP(2,1/(Log!$K$1:$K$27569=HF5),Log!$L$1:$L$27569)</f>
        <v>45608</v>
      </c>
      <c r="HN5" s="221" t="str">
        <f t="shared" si="34"/>
        <v>BDI001Restriction and obstruction of access to services and assistance</v>
      </c>
      <c r="HO5" s="224">
        <f t="array" ref="HO5">LOOKUP(2,1/(Log!$K$1:$K$27569=HN5),Log!$E$1:$E$27569)</f>
        <v>0</v>
      </c>
      <c r="HP5" s="224" t="str">
        <f t="array" ref="HP5">LOOKUP(2,1/(Log!$K$1:$K$27569=HN5),Log!$F$1:$F$27569)</f>
        <v>ACAPS Access Methodology</v>
      </c>
      <c r="HQ5" s="224" t="str">
        <f t="array" ref="HQ5">LOOKUP(2,1/(Log!$K$1:$K$27569=HN5),Log!$G$1:$G$27569)</f>
        <v>Medium</v>
      </c>
      <c r="HR5" s="224">
        <f t="array" ref="HR5">LOOKUP(2,1/(Log!$K$1:$K$27569=HN5),Log!$H$1:$H$27569)</f>
        <v>2</v>
      </c>
      <c r="HS5" s="224" t="str">
        <f t="array" ref="HS5">LOOKUP(2,1/(Log!$K$1:$K$27569=HN5),Log!$J$1:$J$27569)</f>
        <v>x</v>
      </c>
      <c r="HT5" s="224" t="str">
        <f t="array" ref="HT5">LOOKUP(2,1/(Log!$K$1:$K$27569=HN5),Log!$I$1:$I$27569)</f>
        <v>x</v>
      </c>
      <c r="HU5" s="214">
        <f t="array" ref="HU5">LOOKUP(2,1/(Log!$K$1:$K$27569=HN5),Log!$L$1:$L$27569)</f>
        <v>45608</v>
      </c>
      <c r="HV5" s="222" t="str">
        <f t="shared" si="35"/>
        <v>BDI001Ongoing insecurity/hostilities affecting humanitarian assistance</v>
      </c>
      <c r="HW5" s="222">
        <f t="array" ref="HW5">LOOKUP(2,1/(Log!$K$1:$K$27569=HV5),Log!$E$1:$E$27569)</f>
        <v>0</v>
      </c>
      <c r="HX5" s="222" t="str">
        <f t="array" ref="HX5">LOOKUP(2,1/(Log!$K$1:$K$27569=HV5),Log!$F$1:$F$27569)</f>
        <v>ACAPS Access Methodology</v>
      </c>
      <c r="HY5" s="222" t="str">
        <f t="array" ref="HY5">LOOKUP(2,1/(Log!$K$1:$K$27569=HV5),Log!$G$1:$G$27569)</f>
        <v>Medium</v>
      </c>
      <c r="HZ5" s="222">
        <f t="array" ref="HZ5">LOOKUP(2,1/(Log!$K$1:$K$27569=HV5),Log!$H$1:$H$27569)</f>
        <v>2</v>
      </c>
      <c r="IA5" s="222" t="str">
        <f t="array" ref="IA5">LOOKUP(2,1/(Log!$K$1:$K$27569=HV5),Log!$J$1:$J$27569)</f>
        <v>x</v>
      </c>
      <c r="IB5" s="222" t="str">
        <f t="array" ref="IB5">LOOKUP(2,1/(Log!$K$1:$K$27569=HV5),Log!$I$1:$I$27569)</f>
        <v>x</v>
      </c>
      <c r="IC5" s="223">
        <f t="array" ref="IC5">LOOKUP(2,1/(Log!$K$1:$K$27569=HV5),Log!$L$1:$L$27569)</f>
        <v>45608</v>
      </c>
      <c r="ID5" s="221" t="str">
        <f t="shared" si="36"/>
        <v>BDI001Presence of mines and improvised explosive devices</v>
      </c>
      <c r="IE5" s="224">
        <f t="array" ref="IE5">LOOKUP(2,1/(Log!$K$1:$K$27569=ID5),Log!$E$1:$E$27569)</f>
        <v>0</v>
      </c>
      <c r="IF5" s="224" t="str">
        <f t="array" ref="IF5">LOOKUP(2,1/(Log!$K$1:$K$27569=ID5),Log!$F$1:$F$27569)</f>
        <v>ACAPS Access Methodology</v>
      </c>
      <c r="IG5" s="224" t="str">
        <f t="array" ref="IG5">LOOKUP(2,1/(Log!$K$1:$K$27569=ID5),Log!$G$1:$G$27569)</f>
        <v>Medium</v>
      </c>
      <c r="IH5" s="224">
        <f t="array" ref="IH5">LOOKUP(2,1/(Log!$K$1:$K$27569=ID5),Log!$H$1:$H$27569)</f>
        <v>2</v>
      </c>
      <c r="II5" s="224" t="str">
        <f t="array" ref="II5">LOOKUP(2,1/(Log!$K$1:$K$27569=ID5),Log!$J$1:$J$27569)</f>
        <v>x</v>
      </c>
      <c r="IJ5" s="224" t="str">
        <f t="array" ref="IJ5">LOOKUP(2,1/(Log!$K$1:$K$27569=ID5),Log!$I$1:$I$27569)</f>
        <v>x</v>
      </c>
      <c r="IK5" s="214">
        <f t="array" ref="IK5">LOOKUP(2,1/(Log!$K$1:$K$27569=ID5),Log!$L$1:$L$27569)</f>
        <v>45608</v>
      </c>
      <c r="IL5" s="222" t="str">
        <f t="shared" si="37"/>
        <v>BDI001Physical constraints in the environment (obstacles related to terrain, climate, lack of infrastructure, etc.)</v>
      </c>
      <c r="IM5" s="222">
        <f t="array" ref="IM5">LOOKUP(2,1/(Log!$K$1:$K$27569=IL5),Log!$E$1:$E$27569)</f>
        <v>3</v>
      </c>
      <c r="IN5" s="222" t="str">
        <f t="array" ref="IN5">LOOKUP(2,1/(Log!$K$1:$K$27569=IL5),Log!$F$1:$F$27569)</f>
        <v>ACAPS Access Methodology</v>
      </c>
      <c r="IO5" s="222" t="str">
        <f t="array" ref="IO5">LOOKUP(2,1/(Log!$K$1:$K$27569=IL5),Log!$G$1:$G$27569)</f>
        <v>Medium</v>
      </c>
      <c r="IP5" s="222">
        <f t="array" ref="IP5">LOOKUP(2,1/(Log!$K$1:$K$27569=IL5),Log!$H$1:$H$27569)</f>
        <v>2</v>
      </c>
      <c r="IQ5" s="222" t="str">
        <f t="array" ref="IQ5">LOOKUP(2,1/(Log!$K$1:$K$27569=IL5),Log!$J$1:$J$27569)</f>
        <v>x</v>
      </c>
      <c r="IR5" s="222" t="str">
        <f t="array" ref="IR5">LOOKUP(2,1/(Log!$K$1:$K$27569=IL5),Log!$I$1:$I$27569)</f>
        <v>x</v>
      </c>
      <c r="IS5" s="223">
        <f t="array" ref="IS5">LOOKUP(2,1/(Log!$K$1:$K$27569=IL5),Log!$L$1:$L$27569)</f>
        <v>45608</v>
      </c>
    </row>
    <row r="6" spans="1:253" s="11" customFormat="1" ht="13.35" customHeight="1">
      <c r="A6" s="11" t="str">
        <f>Lists!B:B</f>
        <v>Conflict in northern region</v>
      </c>
      <c r="B6" s="11" t="str">
        <f>Lists!F:F</f>
        <v>Conflict/ Violence,International Displacement,Floods</v>
      </c>
      <c r="C6" s="11" t="str">
        <f>Lists!C:C</f>
        <v>BEN002</v>
      </c>
      <c r="D6" s="11" t="str">
        <f>Lists!A:A</f>
        <v>Benin</v>
      </c>
      <c r="E6" s="11" t="str">
        <f>Lists!D:D</f>
        <v>BEN</v>
      </c>
      <c r="F6" s="11" t="str">
        <f t="shared" si="0"/>
        <v>BEN002Total population</v>
      </c>
      <c r="G6" s="212">
        <f t="array" ref="G6">ROUND(LOOKUP(2,1/(Log!$K$1:$K$27569=F6),Log!$E$1:$E$27569),-3)</f>
        <v>14721000</v>
      </c>
      <c r="H6" s="213" t="str">
        <f t="array" ref="H6">LOOKUP(2,1/(Log!$K$1:$K$27569=F6),Log!$F$1:$F$27569)</f>
        <v>World Population Review accessed 11/4/2025</v>
      </c>
      <c r="I6" s="213" t="str">
        <f t="array" ref="I6">LOOKUP(2,1/(Log!$K$1:$K$27569=F6),Log!$G$1:$G$27569)</f>
        <v xml:space="preserve">Medium </v>
      </c>
      <c r="J6" s="213">
        <f t="array" ref="J6">LOOKUP(2,1/(Log!$K$1:$K$27569=F6),Log!$H$1:$H$27569)</f>
        <v>2</v>
      </c>
      <c r="K6" s="213" t="str">
        <f t="array" ref="K6">LOOKUP(2,1/(Log!$K$1:$K$27569=F6),Log!$J$1:$J$27569)</f>
        <v>The total population of Benin in 2025 is estimated at 14,721,476 according to the World Population Review. This figure is a projection, as the data source provides population estimates based on demographic trends and growth rates rather than an official census. Given that this estimate incorporates factors such as internal displacement, migration, and natural population growth, it has been selected as the most up-to-date source available.</v>
      </c>
      <c r="L6" s="213" t="str">
        <f t="array" ref="L6">LOOKUP(2,1/(Log!$K$1:$K$27569=F6),Log!$I$1:$I$27569)</f>
        <v>https://worldpopulationreview.com/countries/benin</v>
      </c>
      <c r="M6" s="214">
        <f t="array" ref="M6">LOOKUP(2,1/(Log!$K$1:$K$27569=F6),Log!$L$1:$L$27569)</f>
        <v>45775</v>
      </c>
      <c r="N6" s="221" t="str">
        <f t="shared" si="1"/>
        <v>BEN002Landmass affected</v>
      </c>
      <c r="O6" s="216">
        <f t="array" ref="O6">LOOKUP(2,1/(Log!$K$1:$K$27569=N6),Log!$E$1:$E$27569)</f>
        <v>47633</v>
      </c>
      <c r="P6" s="216" t="str">
        <f t="array" ref="P6">LOOKUP(2,1/(Log!$K$1:$K$27569=N6),Log!$F$1:$F$27569)</f>
        <v>HDX 04/04/2023</v>
      </c>
      <c r="Q6" s="216" t="str">
        <f t="array" ref="Q6">LOOKUP(2,1/(Log!$K$1:$K$27569=N6),Log!$G$1:$G$27569)</f>
        <v>High</v>
      </c>
      <c r="R6" s="216">
        <f t="array" ref="R6">LOOKUP(2,1/(Log!$K$1:$K$27569=N6),Log!$H$1:$H$27569)</f>
        <v>1</v>
      </c>
      <c r="S6" s="216" t="str">
        <f t="array" ref="S6">LOOKUP(2,1/(Log!$K$1:$K$27569=N6),Log!$J$1:$J$27569)</f>
        <v>Northern Benin’s Alibori and Atacora departments are affected by spillover conflict from Burkina Faso and Niger, with a combined landmass of 47,633 sq. km, according to data published on the OCHA HDX platform (April 2023). While landmass figures remain consistent over time, the geographical extent of the conflict may evolve. Currently, available sources do not indicate significant spillover beyond these two departments.</v>
      </c>
      <c r="T6" s="216" t="str">
        <f t="array" ref="T6">LOOKUP(2,1/(Log!$K$1:$K$27569=N6),Log!$I$1:$I$27569)</f>
        <v>https://data.humdata.org/dataset/494229d9-eee0-4872-8864-2baf98691554/resource/88cd63c5-0458-48f6-ad06-cd2449bba205/download/ben_adminboundaries_tabulardata.xlsx</v>
      </c>
      <c r="U6" s="217">
        <f t="array" ref="U6">LOOKUP(2,1/(Log!$K$1:$K$27569=N6),Log!$L$1:$L$27569)</f>
        <v>45775</v>
      </c>
      <c r="V6" s="221" t="str">
        <f t="shared" si="2"/>
        <v>BEN002People exposed</v>
      </c>
      <c r="W6" s="213">
        <f t="array" ref="W6">IF(LOOKUP(2,1/(Log!$K$1:$K$27569=V6),Log!$E$1:$E$27569)="x","x",ROUND(LOOKUP(2,1/(Log!$K$1:$K$27569=V6),Log!$E$1:$E$27569),-3))</f>
        <v>2444000</v>
      </c>
      <c r="X6" s="213" t="str">
        <f t="array" ref="X6">LOOKUP(2,1/(Log!$K$1:$K$27569=V6),Log!$F$1:$F$27569)</f>
        <v>HDX 25/11/2024</v>
      </c>
      <c r="Y6" s="213" t="str">
        <f t="array" ref="Y6">LOOKUP(2,1/(Log!$K$1:$K$27569=V6),Log!$G$1:$G$27569)</f>
        <v xml:space="preserve">Medium </v>
      </c>
      <c r="Z6" s="213">
        <f t="array" ref="Z6">LOOKUP(2,1/(Log!$K$1:$K$27569=V6),Log!$H$1:$H$27569)</f>
        <v>2</v>
      </c>
      <c r="AA6" s="213" t="str">
        <f t="array" ref="AA6">LOOKUP(2,1/(Log!$K$1:$K$27569=V6),Log!$J$1:$J$27569)</f>
        <v>The number of people exposed corresponds to the population of the Alibori and Atacora department affected by the armed conflict in Northern Benin. This figure is taken from HDX covering the year 2024. The reliability of this source is Medium because the situation on the ground is highly dynamic, and the data may no longer be accurate with growing insecurity, internal displacement, and influx of refugees.</v>
      </c>
      <c r="AB6" s="213" t="str">
        <f t="array" ref="AB6">LOOKUP(2,1/(Log!$K$1:$K$27569=V6),Log!$I$1:$I$27569)</f>
        <v>https://data.humdata.org/dataset/c4485944-5cd5-48a2-b39f-c58caa8a223e/resource/106e0e93-6909-4958-8ee7-bfde8ff2db1d/download/ben_admpop_2024.xlsx</v>
      </c>
      <c r="AC6" s="214">
        <f t="array" ref="AC6">LOOKUP(2,1/(Log!$K$1:$K$27569=V6),Log!$L$1:$L$27569)</f>
        <v>45775</v>
      </c>
      <c r="AD6" s="221" t="str">
        <f t="shared" si="3"/>
        <v>BEN002People affected</v>
      </c>
      <c r="AE6" s="218">
        <f t="array" ref="AE6">IF(LOOKUP(2,1/(Log!$K$1:$K$27569=AD6),Log!$E$1:$E$27569)="x","x",ROUND(LOOKUP(2,1/(Log!$K$1:$K$27569=AD6),Log!$E$1:$E$27569),-3))</f>
        <v>605000</v>
      </c>
      <c r="AF6" s="218" t="str">
        <f t="array" ref="AF6">LOOKUP(2,1/(Log!$K$1:$K$27569=AD6),Log!$F$1:$F$27569)</f>
        <v xml:space="preserve"> IPC 21/3/2026</v>
      </c>
      <c r="AG6" s="218" t="str">
        <f t="array" ref="AG6">LOOKUP(2,1/(Log!$K$1:$K$27569=AD6),Log!$G$1:$G$27569)</f>
        <v>Low</v>
      </c>
      <c r="AH6" s="218">
        <f t="array" ref="AH6">LOOKUP(2,1/(Log!$K$1:$K$27569=AD6),Log!$H$1:$H$27569)</f>
        <v>3</v>
      </c>
      <c r="AI6" s="218" t="str">
        <f t="array" ref="AI6">LOOKUP(2,1/(Log!$K$1:$K$27569=AD6),Log!$J$1:$J$27569)</f>
        <v>This figure is the summation of populations in IPC levels 2 to 5 in Alibori and Atacora departments. level 3,4,5 = 150235 plus level 2 - 455,381. Conflict has affected agricultural activities as populations are frequently on the move and dependent on assistance for survival. The figure might not fully reflect the affected population, since it focuses on food insecurity and omits other conflict-related needs such as protection, shelter, and education. Additionally, internal displacement within the same region can result in some individuals being counted more than once across rounds, which may lead to double counting. The reliability is therefore low.</v>
      </c>
      <c r="AJ6" s="218" t="str">
        <f t="array" ref="AJ6">LOOKUP(2,1/(Log!$K$1:$K$27569=AD6),Log!$I$1:$I$27569)</f>
        <v xml:space="preserve">https://data.humdata.org/dataset/251bc56c-f558-4030-9082-f6105561dee9/resource/f8964c29-f0e7-49c9-8b3a-3da0a9027316/download/ipc_ben_level1_wide_latest.csv </v>
      </c>
      <c r="AK6" s="219">
        <f t="array" ref="AK6">LOOKUP(2,1/(Log!$K$1:$K$27569=AD6),Log!$L$1:$L$27569)</f>
        <v>45775</v>
      </c>
      <c r="AL6" s="221" t="str">
        <f t="shared" si="4"/>
        <v>BEN002People displaced</v>
      </c>
      <c r="AM6" s="213">
        <f t="array" ref="AM6">IF(LOOKUP(2,1/(Log!$K$1:$K$27569=AL6),Log!$E$1:$E$27569)="x","x",ROUND(LOOKUP(2,1/(Log!$K$1:$K$27569=AL6),Log!$E$1:$E$27569),-3))</f>
        <v>36000</v>
      </c>
      <c r="AN6" s="213" t="str">
        <f t="array" ref="AN6">LOOKUP(2,1/(Log!$K$1:$K$27569=AL6),Log!$F$1:$F$27569)</f>
        <v>UNHCR 15/03/2025</v>
      </c>
      <c r="AO6" s="213" t="str">
        <f t="array" ref="AO6">LOOKUP(2,1/(Log!$K$1:$K$27569=AL6),Log!$G$1:$G$27569)</f>
        <v xml:space="preserve">Medium </v>
      </c>
      <c r="AP6" s="213">
        <f t="array" ref="AP6">LOOKUP(2,1/(Log!$K$1:$K$27569=AL6),Log!$H$1:$H$27569)</f>
        <v>2</v>
      </c>
      <c r="AQ6" s="213" t="str">
        <f t="array" ref="AQ6">LOOKUP(2,1/(Log!$K$1:$K$27569=AL6),Log!$J$1:$J$27569)</f>
        <v>The figure of 36,025 displaced people includes  refugees/asylum seekers and internally displaced individuals in the Alibori (10.665) and Atacora(25,360). UNHCR chosen duevto its monthly update of displaced population and the reliability is considered medium because the methodologies used for data collection are generally consistent, though minor variations exist that could affect accuracy. .</v>
      </c>
      <c r="AR6" s="213" t="str">
        <f t="array" ref="AR6">LOOKUP(2,1/(Log!$K$1:$K$27569=AL6),Log!$I$1:$I$27569)</f>
        <v>https://data.unhcr.org/en/documents/details/115295</v>
      </c>
      <c r="AS6" s="214">
        <f t="array" ref="AS6">LOOKUP(2,1/(Log!$K$1:$K$27569=AL6),Log!$L$1:$L$27569)</f>
        <v>45775</v>
      </c>
      <c r="AT6" s="222" t="str">
        <f t="shared" si="5"/>
        <v>BEN002Injuries reported</v>
      </c>
      <c r="AU6" s="218" t="str">
        <f t="array" ref="AU6">LOOKUP(2,1/(Log!$K$1:$K$27569=AT6),Log!$E$1:$E$27569)</f>
        <v>x</v>
      </c>
      <c r="AV6" s="218" t="str">
        <f t="array" ref="AV6">LOOKUP(2,1/(Log!$K$1:$K$27569=AT6),Log!$F$1:$F$27569)</f>
        <v>x</v>
      </c>
      <c r="AW6" s="218" t="str">
        <f t="array" ref="AW6">LOOKUP(2,1/(Log!$K$1:$K$27569=AT6),Log!$G$1:$G$27569)</f>
        <v>x</v>
      </c>
      <c r="AX6" s="218" t="str">
        <f t="array" ref="AX6">LOOKUP(2,1/(Log!$K$1:$K$27569=AT6),Log!$H$1:$H$27569)</f>
        <v>x</v>
      </c>
      <c r="AY6" s="218" t="str">
        <f t="array" ref="AY6">LOOKUP(2,1/(Log!$K$1:$K$27569=AT6),Log!$J$1:$J$27569)</f>
        <v>No reports were found regarding injuries in relation with the crisis in Benin's northern regions of Alibori and Atacora.</v>
      </c>
      <c r="AZ6" s="218" t="str">
        <f t="array" ref="AZ6">LOOKUP(2,1/(Log!$K$1:$K$27569=AT6),Log!$I$1:$I$27569)</f>
        <v>x</v>
      </c>
      <c r="BA6" s="219">
        <f t="array" ref="BA6">LOOKUP(2,1/(Log!$K$1:$K$27569=AT6),Log!$L$1:$L$27569)</f>
        <v>45775</v>
      </c>
      <c r="BB6" s="221" t="str">
        <f t="shared" si="6"/>
        <v>BEN002Illness cases reported</v>
      </c>
      <c r="BC6" s="213" t="str">
        <f t="array" ref="BC6">LOOKUP(2,1/(Log!$K$1:$K$27569=BB6),Log!$E$1:$E$27569)</f>
        <v>x</v>
      </c>
      <c r="BD6" s="213" t="str">
        <f t="array" ref="BD6">LOOKUP(2,1/(Log!$K$1:$K$27569=BB6),Log!$F$1:$F$27569)</f>
        <v>x</v>
      </c>
      <c r="BE6" s="213" t="str">
        <f t="array" ref="BE6">LOOKUP(2,1/(Log!$K$1:$K$27569=BB6),Log!$G$1:$G$27569)</f>
        <v>x</v>
      </c>
      <c r="BF6" s="213" t="str">
        <f t="array" ref="BF6">LOOKUP(2,1/(Log!$K$1:$K$27569=BB6),Log!$H$1:$H$27569)</f>
        <v>x</v>
      </c>
      <c r="BG6" s="213" t="str">
        <f t="array" ref="BG6">LOOKUP(2,1/(Log!$K$1:$K$27569=BB6),Log!$J$1:$J$27569)</f>
        <v>x</v>
      </c>
      <c r="BH6" s="213" t="str">
        <f t="array" ref="BH6">LOOKUP(2,1/(Log!$K$1:$K$27569=BB6),Log!$I$1:$I$27569)</f>
        <v>x</v>
      </c>
      <c r="BI6" s="214">
        <f t="array" ref="BI6">LOOKUP(2,1/(Log!$K$1:$K$27569=BB6),Log!$L$1:$L$27569)</f>
        <v>45775</v>
      </c>
      <c r="BJ6" s="222" t="str">
        <f t="shared" si="7"/>
        <v>BEN002Fatalities reported</v>
      </c>
      <c r="BK6" s="222">
        <f t="array" ref="BK6">LOOKUP(2,1/(Log!$K$1:$K$27569=BJ6),Log!$E$1:$E$27569)</f>
        <v>247</v>
      </c>
      <c r="BL6" s="222" t="str">
        <f t="array" ref="BL6">LOOKUP(2,1/(Log!$K$1:$K$27569=BJ6),Log!$F$1:$F$27569)</f>
        <v>ACLED accessed 11/04/2025</v>
      </c>
      <c r="BM6" s="222" t="str">
        <f t="array" ref="BM6">LOOKUP(2,1/(Log!$K$1:$K$27569=BJ6),Log!$G$1:$G$27569)</f>
        <v>High</v>
      </c>
      <c r="BN6" s="222">
        <f t="array" ref="BN6">LOOKUP(2,1/(Log!$K$1:$K$27569=BJ6),Log!$H$1:$H$27569)</f>
        <v>1</v>
      </c>
      <c r="BO6" s="222" t="str">
        <f t="array" ref="BO6">LOOKUP(2,1/(Log!$K$1:$K$27569=BJ6),Log!$J$1:$J$27569)</f>
        <v xml:space="preserve">The figure includes the total number of fatalities in the conflict in Northern Benin precisely in the Alibori and Atacora regions according to ACLED from October 1st, 2024 through 1st April 2025, from all types of events (such as battles, violence against civilians, explosions or remote violence, riots, protests, and strategic developments) and by all perpetrators (state or non-state). The fatalities in the ACLED dataset relate exclusively to violent incidents. </v>
      </c>
      <c r="BP6" s="218" t="str">
        <f t="array" ref="BP6">LOOKUP(2,1/(Log!$K$1:$K$27569=BJ6),Log!$I$1:$I$27569)</f>
        <v>https://acleddata.com/dashboard/#/dashboard</v>
      </c>
      <c r="BQ6" s="223">
        <f t="array" ref="BQ6">LOOKUP(2,1/(Log!$K$1:$K$27569=BJ6),Log!$L$1:$L$27569)</f>
        <v>45775</v>
      </c>
      <c r="BR6" s="221" t="str">
        <f t="shared" si="8"/>
        <v>BEN002Buildings damaged</v>
      </c>
      <c r="BS6" s="224" t="str">
        <f t="array" ref="BS6">LOOKUP(2,1/(Log!$K$1:$K$27569=BR6),Log!$E$1:$E$27569)</f>
        <v>x</v>
      </c>
      <c r="BT6" s="224" t="str">
        <f t="array" ref="BT6">LOOKUP(2,1/(Log!$K$1:$K$27569=BR6),Log!$F$1:$F$27569)</f>
        <v>x</v>
      </c>
      <c r="BU6" s="224" t="str">
        <f t="array" ref="BU6">LOOKUP(2,1/(Log!$K$1:$K$27569=BR6),Log!$G$1:$G$27569)</f>
        <v>x</v>
      </c>
      <c r="BV6" s="224" t="str">
        <f t="array" ref="BV6">LOOKUP(2,1/(Log!$K$1:$K$27569=BR6),Log!$H$1:$H$27569)</f>
        <v>x</v>
      </c>
      <c r="BW6" s="224" t="str">
        <f t="array" ref="BW6">LOOKUP(2,1/(Log!$K$1:$K$27569=BR6),Log!$J$1:$J$27569)</f>
        <v>x</v>
      </c>
      <c r="BX6" s="224" t="str">
        <f t="array" ref="BX6">LOOKUP(2,1/(Log!$K$1:$K$27569=BR6),Log!$I$1:$I$27569)</f>
        <v>x</v>
      </c>
      <c r="BY6" s="214">
        <f t="array" ref="BY6">LOOKUP(2,1/(Log!$K$1:$K$27569=BR6),Log!$L$1:$L$27569)</f>
        <v>45775</v>
      </c>
      <c r="BZ6" s="222" t="str">
        <f t="shared" si="9"/>
        <v>BEN002Buildings destroyed</v>
      </c>
      <c r="CA6" s="222" t="str">
        <f t="array" ref="CA6">LOOKUP(2,1/(Log!$K$1:$K$27569=BZ6),Log!$E$1:$E$27569)</f>
        <v>x</v>
      </c>
      <c r="CB6" s="222" t="str">
        <f t="array" ref="CB6">LOOKUP(2,1/(Log!$K$1:$K$27569=BZ6),Log!$F$1:$F$27569)</f>
        <v>x</v>
      </c>
      <c r="CC6" s="222" t="str">
        <f t="array" ref="CC6">LOOKUP(2,1/(Log!$K$1:$K$27569=BZ6),Log!$G$1:$G$27569)</f>
        <v>x</v>
      </c>
      <c r="CD6" s="222" t="str">
        <f t="array" ref="CD6">LOOKUP(2,1/(Log!$K$1:$K$27569=BZ6),Log!$H$1:$H$27569)</f>
        <v>x</v>
      </c>
      <c r="CE6" s="222" t="str">
        <f t="array" ref="CE6">LOOKUP(2,1/(Log!$K$1:$K$27569=BZ6),Log!$J$1:$J$27569)</f>
        <v>x</v>
      </c>
      <c r="CF6" s="222" t="str">
        <f t="array" ref="CF6">LOOKUP(2,1/(Log!$K$1:$K$27569=BZ6),Log!$I$1:$I$27569)</f>
        <v>x</v>
      </c>
      <c r="CG6" s="223">
        <f t="array" ref="CG6">LOOKUP(2,1/(Log!$K$1:$K$27569=BZ6),Log!$L$1:$L$27569)</f>
        <v>45775</v>
      </c>
      <c r="CH6" s="221" t="str">
        <f t="shared" si="10"/>
        <v>BEN002Buildings in the affected area</v>
      </c>
      <c r="CI6" s="222" t="e">
        <f t="array" ref="CI6">LOOKUP(2,1/(Log!$K$1:$K$27569=CH6),Log!$E$1:$E$27569)</f>
        <v>#N/A</v>
      </c>
      <c r="CJ6" s="222" t="e">
        <f t="array" ref="CJ6">LOOKUP(2,1/(Log!$K$1:$K$27569=CH6),Log!$F$1:$F$27569)</f>
        <v>#N/A</v>
      </c>
      <c r="CK6" s="222" t="e">
        <f t="array" ref="CK6">LOOKUP(2,1/(Log!$K$1:$K$27569=CH6),Log!$G$1:$G$27569)</f>
        <v>#N/A</v>
      </c>
      <c r="CL6" s="222" t="e">
        <f t="array" ref="CL6">LOOKUP(2,1/(Log!$K$1:$K$27569=CH6),Log!$H$1:$H$27569)</f>
        <v>#N/A</v>
      </c>
      <c r="CM6" s="222" t="e">
        <f t="array" ref="CM6">LOOKUP(2,1/(Log!$K$1:$K$27569=CH6),Log!$J$1:$J$27569)</f>
        <v>#N/A</v>
      </c>
      <c r="CN6" s="222" t="e">
        <f t="array" ref="CN6">LOOKUP(2,1/(Log!$K$1:$K$27569=CH6),Log!$I$1:$I$27569)</f>
        <v>#N/A</v>
      </c>
      <c r="CO6" s="225" t="e">
        <f t="array" ref="CO6">LOOKUP(2,1/(Log!$K$1:$K$27569=CH6),Log!$L$1:$L$27569)</f>
        <v>#N/A</v>
      </c>
      <c r="CP6" s="222" t="str">
        <f t="shared" si="11"/>
        <v>BEN002Economic Losses</v>
      </c>
      <c r="CQ6" s="224" t="str">
        <f t="array" ref="CQ6">LOOKUP(2,1/(Log!$K$1:$K$27569=CP6),Log!$E$1:$E$27569)</f>
        <v>x</v>
      </c>
      <c r="CR6" s="224" t="str">
        <f t="array" ref="CR6">LOOKUP(2,1/(Log!$K$1:$K$27569=CP6),Log!$F$1:$F$27569)</f>
        <v>x</v>
      </c>
      <c r="CS6" s="224" t="str">
        <f t="array" ref="CS6">LOOKUP(2,1/(Log!$K$1:$K$27569=CP6),Log!$G$1:$G$27569)</f>
        <v>x</v>
      </c>
      <c r="CT6" s="224" t="str">
        <f t="array" ref="CT6">LOOKUP(2,1/(Log!$K$1:$K$27569=CP6),Log!$H$1:$H$27569)</f>
        <v>x</v>
      </c>
      <c r="CU6" s="224" t="str">
        <f t="array" ref="CU6">LOOKUP(2,1/(Log!$K$1:$K$27569=CP6),Log!$J$1:$J$27569)</f>
        <v>x</v>
      </c>
      <c r="CV6" s="224" t="str">
        <f t="array" ref="CV6">LOOKUP(2,1/(Log!$K$1:$K$27569=CP6),Log!$I$1:$I$27569)</f>
        <v>x</v>
      </c>
      <c r="CW6" s="214">
        <f t="array" ref="CW6">LOOKUP(2,1/(Log!$K$1:$K$27569=CP6),Log!$L$1:$L$27569)</f>
        <v>45775</v>
      </c>
      <c r="CX6" s="222" t="str">
        <f t="shared" si="12"/>
        <v>BEN002People in Need</v>
      </c>
      <c r="CY6" s="218">
        <f t="shared" si="13"/>
        <v>150000</v>
      </c>
      <c r="CZ6" s="218" t="str">
        <f t="shared" si="14"/>
        <v xml:space="preserve"> IPC 21/3/2025</v>
      </c>
      <c r="DA6" s="218" t="str">
        <f t="shared" si="15"/>
        <v xml:space="preserve">Medium </v>
      </c>
      <c r="DB6" s="218">
        <f t="shared" si="16"/>
        <v>2</v>
      </c>
      <c r="DC6" s="218" t="str">
        <f t="shared" si="17"/>
        <v>According to the INFORM Severity Index methodology, the sum of people in levels 3, 4 and 5 is equal to the total number of people in need. To estimate the severity distribution of the people in need. ACAPS assigned the total number of people in need to level 3, leaving an info gap for level 4 and level 5 since there is no other reliable source for the severity distribution for each level. The reliability for this is medium since the figures used to compute this are based on projections and preliminary assessments. Additionally, the data includes high-quality information alongside some elements with lower quality, resulting in an overall medium reliability.</v>
      </c>
      <c r="DD6" s="218" t="str">
        <f t="shared" si="18"/>
        <v xml:space="preserve">https://data.humdata.org/dataset/251bc56c-f558-4030-9082-f6105561dee9/resource/f8964c29-f0e7-49c9-8b3a-3da0a9027316/download/ipc_ben_level1_wide_latest.csv </v>
      </c>
      <c r="DE6" s="220">
        <f t="shared" si="19"/>
        <v>45775</v>
      </c>
      <c r="DF6" s="221" t="str">
        <f t="shared" si="20"/>
        <v>BEN002Minimal humanitarian conditions - Level 1</v>
      </c>
      <c r="DG6" s="213">
        <f t="array" ref="DG6">IF(LOOKUP(2,1/(Log!$K$1:$K$27569=DF6),Log!$E$1:$E$27569)="x","x",ROUND(LOOKUP(2,1/(Log!$K$1:$K$27569=DF6),Log!$E$1:$E$27569),-3))</f>
        <v>1838000</v>
      </c>
      <c r="DH6" s="224" t="str">
        <f t="array" ref="DH6">LOOKUP(2,1/(Log!$K$1:$K$27569=DF6),Log!$F$1:$F$27569)</f>
        <v xml:space="preserve"> IPC 21/3/2025</v>
      </c>
      <c r="DI6" s="224" t="str">
        <f t="array" ref="DI6">LOOKUP(2,1/(Log!$K$1:$K$27569=DF6),Log!$G$1:$G$27569)</f>
        <v xml:space="preserve">Medium </v>
      </c>
      <c r="DJ6" s="224">
        <f t="array" ref="DJ6">LOOKUP(2,1/(Log!$K$1:$K$27569=DF6),Log!$H$1:$H$27569)</f>
        <v>2</v>
      </c>
      <c r="DK6" s="224" t="str">
        <f t="array" ref="DK6">LOOKUP(2,1/(Log!$K$1:$K$27569=DF6),Log!$J$1:$J$27569)</f>
        <v>According to INFORM SI methodology, the number of people in Level 1 is equal to the people exposed minus the people affected. People in Level 1 located in the regions of Alibori and Atacora, are able to meet their basic needs without employing irreversible coping strategies.</v>
      </c>
      <c r="DL6" s="224" t="str">
        <f t="array" ref="DL6">LOOKUP(2,1/(Log!$K$1:$K$27569=DF6),Log!$I$1:$I$27569)</f>
        <v xml:space="preserve">https://data.humdata.org/dataset/251bc56c-f558-4030-9082-f6105561dee9/resource/f8964c29-f0e7-49c9-8b3a-3da0a9027316/download/ipc_ben_level1_wide_latest.csv </v>
      </c>
      <c r="DM6" s="214">
        <f t="array" ref="DM6">LOOKUP(2,1/(Log!$K$1:$K$27569=DF6),Log!$L$1:$L$27569)</f>
        <v>45775</v>
      </c>
      <c r="DN6" s="222" t="str">
        <f t="shared" si="21"/>
        <v>BEN002Stressed humanitarian conditions - Level 2</v>
      </c>
      <c r="DO6" s="218">
        <f t="array" ref="DO6">IF(LOOKUP(2,1/(Log!$K$1:$K$27569=DN6),Log!$E$1:$E$27569)="x","x",ROUND(LOOKUP(2,1/(Log!$K$1:$K$27569=DN6),Log!$E$1:$E$27569),-3))</f>
        <v>455000</v>
      </c>
      <c r="DP6" s="222" t="str">
        <f t="array" ref="DP6">LOOKUP(2,1/(Log!$K$1:$K$27569=DN6),Log!$F$1:$F$27569)</f>
        <v xml:space="preserve"> IPC 21/3/2025</v>
      </c>
      <c r="DQ6" s="222" t="str">
        <f t="array" ref="DQ6">LOOKUP(2,1/(Log!$K$1:$K$27569=DN6),Log!$G$1:$G$27569)</f>
        <v xml:space="preserve">Medium </v>
      </c>
      <c r="DR6" s="222">
        <f t="array" ref="DR6">LOOKUP(2,1/(Log!$K$1:$K$27569=DN6),Log!$H$1:$H$27569)</f>
        <v>2</v>
      </c>
      <c r="DS6" s="222" t="str">
        <f t="array" ref="DS6">LOOKUP(2,1/(Log!$K$1:$K$27569=DN6),Log!$J$1:$J$27569)</f>
        <v>According to INFORM SI methodology, the number of people in Level 2 is equal to the people affected minus the people in need. People in Level 2 located in the regions of Alibori and Atacora, might be facing some difficulties accessing basic services but are able to meet their needs without external assistance.</v>
      </c>
      <c r="DT6" s="222" t="str">
        <f t="array" ref="DT6">LOOKUP(2,1/(Log!$K$1:$K$27569=DN6),Log!$I$1:$I$27569)</f>
        <v xml:space="preserve">https://data.humdata.org/dataset/251bc56c-f558-4030-9082-f6105561dee9/resource/f8964c29-f0e7-49c9-8b3a-3da0a9027316/download/ipc_ben_level1_wide_latest.csv </v>
      </c>
      <c r="DU6" s="223">
        <f t="array" ref="DU6">LOOKUP(2,1/(Log!$K$1:$K$27569=DN6),Log!$L$1:$L$27569)</f>
        <v>45775</v>
      </c>
      <c r="DV6" s="221" t="str">
        <f t="shared" si="22"/>
        <v>BEN002Moderate humanitarian conditions - Level 3</v>
      </c>
      <c r="DW6" s="213">
        <f t="array" ref="DW6">IF(LOOKUP(2,1/(Log!$K$1:$K$27569=DV6),Log!$E$1:$E$27569)="x","x",ROUND(LOOKUP(2,1/(Log!$K$1:$K$27569=DV6),Log!$E$1:$E$27569),-3))</f>
        <v>150000</v>
      </c>
      <c r="DX6" s="224" t="str">
        <f t="array" ref="DX6">LOOKUP(2,1/(Log!$K$1:$K$27569=DV6),Log!$F$1:$F$27569)</f>
        <v xml:space="preserve"> IPC 21/3/2025</v>
      </c>
      <c r="DY6" s="224" t="str">
        <f t="array" ref="DY6">LOOKUP(2,1/(Log!$K$1:$K$27569=DV6),Log!$G$1:$G$27569)</f>
        <v xml:space="preserve">Medium </v>
      </c>
      <c r="DZ6" s="224">
        <f t="array" ref="DZ6">LOOKUP(2,1/(Log!$K$1:$K$27569=DV6),Log!$H$1:$H$27569)</f>
        <v>2</v>
      </c>
      <c r="EA6" s="224" t="str">
        <f t="array" ref="EA6">LOOKUP(2,1/(Log!$K$1:$K$27569=DV6),Log!$J$1:$J$27569)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 gap for level 4 and level 5 since there is no other reliable source for the severity distribution for each level. The reliability for this is medium since the figures used to compute this are based on projections and preliminary assessments. Additionally, the data includes high-quality information alongside some elements with lower quality, resulting in an overall medium reliability.</v>
      </c>
      <c r="EB6" s="224" t="str">
        <f t="array" ref="EB6">LOOKUP(2,1/(Log!$K$1:$K$27569=DV6),Log!$I$1:$I$27569)</f>
        <v xml:space="preserve">https://data.humdata.org/dataset/251bc56c-f558-4030-9082-f6105561dee9/resource/f8964c29-f0e7-49c9-8b3a-3da0a9027316/download/ipc_ben_level1_wide_latest.csv </v>
      </c>
      <c r="EC6" s="214">
        <f t="array" ref="EC6">LOOKUP(2,1/(Log!$K$1:$K$27569=DV6),Log!$L$1:$L$27569)</f>
        <v>45775</v>
      </c>
      <c r="ED6" s="222" t="str">
        <f t="shared" si="23"/>
        <v>BEN002Severe humanitarian conditions - Level 4</v>
      </c>
      <c r="EE6" s="218">
        <f t="array" ref="EE6">IF(LOOKUP(2,1/(Log!$K$1:$K$27569=ED6),Log!$E$1:$E$27569)="x","x",ROUND(LOOKUP(2,1/(Log!$K$1:$K$27569=ED6),Log!$E$1:$E$27569),-3))</f>
        <v>0</v>
      </c>
      <c r="EF6" s="222" t="str">
        <f t="array" ref="EF6">LOOKUP(2,1/(Log!$K$1:$K$27569=ED6),Log!$F$1:$F$27569)</f>
        <v xml:space="preserve"> IPC 21/3/2025</v>
      </c>
      <c r="EG6" s="222" t="str">
        <f t="array" ref="EG6">LOOKUP(2,1/(Log!$K$1:$K$27569=ED6),Log!$G$1:$G$27569)</f>
        <v xml:space="preserve">Medium </v>
      </c>
      <c r="EH6" s="222">
        <f t="array" ref="EH6">LOOKUP(2,1/(Log!$K$1:$K$27569=ED6),Log!$H$1:$H$27569)</f>
        <v>2</v>
      </c>
      <c r="EI6" s="222" t="str">
        <f t="array" ref="EI6">LOOKUP(2,1/(Log!$K$1:$K$27569=ED6),Log!$J$1:$J$27569)</f>
        <v>According to the INFORM Severity Index methodology, the sum of people in levels 3, 4 and 5 equals the total number of people in need. Based on IPC 2025 projections, no populations are assessed to be in phase 4 or 5 in the affected areas. Therefore, levels 4 and 5 are set to zero, not due to an information gap, but because the IPC data does not indicate needs above level 3. Nonetheless, it is important to note that IPC focuses solely on food security and may not capture other conflict-induced needs such as protection.</v>
      </c>
      <c r="EJ6" s="222" t="str">
        <f t="array" ref="EJ6">LOOKUP(2,1/(Log!$K$1:$K$27569=ED6),Log!$I$1:$I$27569)</f>
        <v xml:space="preserve">https://data.humdata.org/dataset/251bc56c-f558-4030-9082-f6105561dee9/resource/f8964c29-f0e7-49c9-8b3a-3da0a9027316/download/ipc_ben_level1_wide_latest.csv </v>
      </c>
      <c r="EK6" s="223">
        <f t="array" ref="EK6">LOOKUP(2,1/(Log!$K$1:$K$27569=ED6),Log!$L$1:$L$27569)</f>
        <v>45775</v>
      </c>
      <c r="EL6" s="221" t="str">
        <f t="shared" si="24"/>
        <v>BEN002Extreme humanitarian conditions - Level 5</v>
      </c>
      <c r="EM6" s="213">
        <f t="array" ref="EM6">IF(LOOKUP(2,1/(Log!$K$1:$K$27569=EL6),Log!$E$1:$E$27569)="x","x",ROUND(LOOKUP(2,1/(Log!$K$1:$K$27569=EL6),Log!$E$1:$E$27569),-3))</f>
        <v>0</v>
      </c>
      <c r="EN6" s="224" t="str">
        <f t="array" ref="EN6">LOOKUP(2,1/(Log!$K$1:$K$27569=EL6),Log!$F$1:$F$27569)</f>
        <v xml:space="preserve"> IPC 21/3/2031</v>
      </c>
      <c r="EO6" s="224" t="str">
        <f t="array" ref="EO6">LOOKUP(2,1/(Log!$K$1:$K$27569=EL6),Log!$G$1:$G$27569)</f>
        <v xml:space="preserve">Medium </v>
      </c>
      <c r="EP6" s="224">
        <f t="array" ref="EP6">LOOKUP(2,1/(Log!$K$1:$K$27569=EL6),Log!$H$1:$H$27569)</f>
        <v>2</v>
      </c>
      <c r="EQ6" s="224" t="str">
        <f t="array" ref="EQ6">LOOKUP(2,1/(Log!$K$1:$K$27569=EL6),Log!$J$1:$J$27569)</f>
        <v>According to the INFORM Severity Index methodology, the sum of people in levels 3, 4 and 5 equals the total number of people in need. Based on IPC 2025 projections, no populations are assessed to be in phase 4 or 5 in the affected areas. Therefore, levels 4 and 5 are set to zero, not due to an information gap, but because the IPC data does not indicate needs above level 3. Nonetheless, it is important to note that IPC focuses solely on food security and may not capture other conflict-induced needs such as protection.</v>
      </c>
      <c r="ER6" s="224" t="str">
        <f t="array" ref="ER6">LOOKUP(2,1/(Log!$K$1:$K$27569=EL6),Log!$I$1:$I$27569)</f>
        <v xml:space="preserve">https://data.humdata.org/dataset/251bc56c-f558-4030-9082-f6105561dee9/resource/f8964c29-f0e7-49c9-8b3a-3da0a9027316/download/ipc_ben_level1_wide_latest.csv </v>
      </c>
      <c r="ES6" s="214">
        <f t="array" ref="ES6">LOOKUP(2,1/(Log!$K$1:$K$27569=EL6),Log!$L$1:$L$27569)</f>
        <v>45775</v>
      </c>
      <c r="ET6" s="222" t="str">
        <f t="shared" si="25"/>
        <v>BEN002Fatalities in all crises</v>
      </c>
      <c r="EU6" s="222">
        <f t="array" ref="EU6">LOOKUP(2,1/(Log!$K$1:$K$27569=ET6),Log!$E$1:$E$27569)</f>
        <v>247</v>
      </c>
      <c r="EV6" s="222" t="str">
        <f t="array" ref="EV6">LOOKUP(2,1/(Log!$K$1:$K$27569=ET6),Log!$F$1:$F$27569)</f>
        <v>ACLED accessed 11/04/2025</v>
      </c>
      <c r="EW6" s="222" t="str">
        <f t="array" ref="EW6">LOOKUP(2,1/(Log!$K$1:$K$27569=ET6),Log!$G$1:$G$27569)</f>
        <v>High</v>
      </c>
      <c r="EX6" s="222">
        <f t="array" ref="EX6">LOOKUP(2,1/(Log!$K$1:$K$27569=ET6),Log!$H$1:$H$27569)</f>
        <v>1</v>
      </c>
      <c r="EY6" s="222" t="str">
        <f t="array" ref="EY6">LOOKUP(2,1/(Log!$K$1:$K$27569=ET6),Log!$J$1:$J$27569)</f>
        <v xml:space="preserve">The figure includes the total number of fatalities in the conflict in Northern Benin precisely in the Alibori and Atacora regions according to ACLED from 1 October 1st, 2024, to 1 April 2025, from all types of events (such as battles, violence against civilians, explosions or remote violence, riots, protests, and strategic developments) and by all perpetrators (state or non-state). The fatalities in the ACLED dataset relate exclusively to violent incidents. </v>
      </c>
      <c r="EZ6" s="222" t="str">
        <f t="array" ref="EZ6">LOOKUP(2,1/(Log!$K$1:$K$27569=ET6),Log!$I$1:$I$27569)</f>
        <v>https://acleddata.com/dashboard/#/dashboard</v>
      </c>
      <c r="FA6" s="223">
        <f t="array" ref="FA6">LOOKUP(2,1/(Log!$K$1:$K$27569=ET6),Log!$L$1:$L$27569)</f>
        <v>45775</v>
      </c>
      <c r="FB6" s="221" t="str">
        <f t="shared" si="26"/>
        <v>BEN002Crisis affected groups</v>
      </c>
      <c r="FC6" s="224">
        <f t="array" ref="FC6">LOOKUP(2,1/(Log!$K$1:$K$27569=FB6),Log!$E$1:$E$27569)</f>
        <v>3</v>
      </c>
      <c r="FD6" s="224" t="str">
        <f t="array" ref="FD6">LOOKUP(2,1/(Log!$K$1:$K$27569=FB6),Log!$F$1:$F$27569)</f>
        <v>UNHCR 20/02/2025</v>
      </c>
      <c r="FE6" s="224" t="str">
        <f t="array" ref="FE6">LOOKUP(2,1/(Log!$K$1:$K$27569=FB6),Log!$G$1:$G$27569)</f>
        <v>High</v>
      </c>
      <c r="FF6" s="224">
        <f t="array" ref="FF6">LOOKUP(2,1/(Log!$K$1:$K$27569=FB6),Log!$H$1:$H$27569)</f>
        <v>1</v>
      </c>
      <c r="FG6" s="224" t="str">
        <f t="array" ref="FG6">LOOKUP(2,1/(Log!$K$1:$K$27569=FB6),Log!$J$1:$J$27569)</f>
        <v>The conflict in Northern Benin affects three population groups: Internally Displaced Persons, refugees and asylum seekers and the host population in the Alibori and Atacora regions</v>
      </c>
      <c r="FH6" s="224" t="str">
        <f t="array" ref="FH6">LOOKUP(2,1/(Log!$K$1:$K$27569=FB6),Log!$I$1:$I$27569)</f>
        <v>https://data.unhcr.org/en/documents/details/113945</v>
      </c>
      <c r="FI6" s="214">
        <f t="array" ref="FI6">LOOKUP(2,1/(Log!$K$1:$K$27569=FB6),Log!$L$1:$L$27569)</f>
        <v>45775</v>
      </c>
      <c r="FJ6" s="221" t="str">
        <f t="shared" si="27"/>
        <v>BEN002People facing limited access constraints</v>
      </c>
      <c r="FK6" s="222" t="str">
        <f t="array" ref="FK6">LOOKUP(2,1/(Log!$K$1:$K$27569=FJ6),Log!$E$1:$E$27569)</f>
        <v>x</v>
      </c>
      <c r="FL6" s="222" t="str">
        <f t="array" ref="FL6">LOOKUP(2,1/(Log!$K$1:$K$27569=FJ6),Log!$F$1:$F$27569)</f>
        <v>x</v>
      </c>
      <c r="FM6" s="222" t="str">
        <f t="array" ref="FM6">LOOKUP(2,1/(Log!$K$1:$K$27569=FJ6),Log!$G$1:$G$27569)</f>
        <v>x</v>
      </c>
      <c r="FN6" s="222" t="str">
        <f t="array" ref="FN6">LOOKUP(2,1/(Log!$K$1:$K$27569=FJ6),Log!$H$1:$H$27569)</f>
        <v>x</v>
      </c>
      <c r="FO6" s="222" t="str">
        <f t="array" ref="FO6">LOOKUP(2,1/(Log!$K$1:$K$27569=FJ6),Log!$J$1:$J$27569)</f>
        <v>x</v>
      </c>
      <c r="FP6" s="218" t="str">
        <f t="array" ref="FP6">LOOKUP(2,1/(Log!$K$1:$K$27569=FJ6),Log!$I$1:$I$27569)</f>
        <v>x</v>
      </c>
      <c r="FQ6" s="219">
        <f t="array" ref="FQ6">LOOKUP(2,1/(Log!$K$1:$K$27569=FJ6),Log!$L$1:$L$27569)</f>
        <v>45775</v>
      </c>
      <c r="FR6" s="221" t="str">
        <f t="shared" si="28"/>
        <v>BEN002People facing restricted access constraints</v>
      </c>
      <c r="FS6" s="224" t="str">
        <f t="array" ref="FS6">LOOKUP(2,1/(Log!$K$1:$K$27569=FR6),Log!$E$1:$E$27569)</f>
        <v>x</v>
      </c>
      <c r="FT6" s="224" t="str">
        <f t="array" ref="FT6">LOOKUP(2,1/(Log!$K$1:$K$27569=FR6),Log!$F$1:$F$27569)</f>
        <v>x</v>
      </c>
      <c r="FU6" s="224" t="str">
        <f t="array" ref="FU6">LOOKUP(2,1/(Log!$K$1:$K$27569=FR6),Log!$G$1:$G$27569)</f>
        <v>x</v>
      </c>
      <c r="FV6" s="224" t="str">
        <f t="array" ref="FV6">LOOKUP(2,1/(Log!$K$1:$K$27569=FR6),Log!$H$1:$H$27569)</f>
        <v>x</v>
      </c>
      <c r="FW6" s="224" t="str">
        <f t="array" ref="FW6">LOOKUP(2,1/(Log!$K$1:$K$27569=FR6),Log!$J$1:$J$27569)</f>
        <v>x</v>
      </c>
      <c r="FX6" s="224" t="str">
        <f t="array" ref="FX6">LOOKUP(2,1/(Log!$K$1:$K$27569=FR6),Log!$I$1:$I$27569)</f>
        <v>x</v>
      </c>
      <c r="FY6" s="214">
        <f t="array" ref="FY6">LOOKUP(2,1/(Log!$K$1:$K$27569=FR6),Log!$L$1:$L$27569)</f>
        <v>45775</v>
      </c>
      <c r="FZ6" s="222" t="str">
        <f t="shared" si="29"/>
        <v>BEN002Impediments to entry into country (bureaucratic and administrative)</v>
      </c>
      <c r="GA6" s="222">
        <f t="array" ref="GA6">LOOKUP(2,1/(Log!$K$1:$K$27569=FZ6),Log!$E$1:$E$27569)</f>
        <v>0</v>
      </c>
      <c r="GB6" s="222" t="str">
        <f t="array" ref="GB6">LOOKUP(2,1/(Log!$K$1:$K$27569=FZ6),Log!$F$1:$F$27569)</f>
        <v>ACAPS Access Methodology</v>
      </c>
      <c r="GC6" s="222" t="str">
        <f t="array" ref="GC6">LOOKUP(2,1/(Log!$K$1:$K$27569=FZ6),Log!$G$1:$G$27569)</f>
        <v>Medium</v>
      </c>
      <c r="GD6" s="222">
        <f t="array" ref="GD6">LOOKUP(2,1/(Log!$K$1:$K$27569=FZ6),Log!$H$1:$H$27569)</f>
        <v>2</v>
      </c>
      <c r="GE6" s="222" t="str">
        <f t="array" ref="GE6">LOOKUP(2,1/(Log!$K$1:$K$27569=FZ6),Log!$J$1:$J$27569)</f>
        <v>x</v>
      </c>
      <c r="GF6" s="222" t="str">
        <f t="array" ref="GF6">LOOKUP(2,1/(Log!$K$1:$K$27569=FZ6),Log!$I$1:$I$27569)</f>
        <v>x</v>
      </c>
      <c r="GG6" s="223">
        <f t="array" ref="GG6">LOOKUP(2,1/(Log!$K$1:$K$27569=FZ6),Log!$L$1:$L$27569)</f>
        <v>45615</v>
      </c>
      <c r="GH6" s="221" t="str">
        <f t="shared" si="30"/>
        <v>BEN002Restriction of movement (impediments to freedom of movement and/or administrative restrictions)</v>
      </c>
      <c r="GI6" s="224">
        <f t="array" ref="GI6">LOOKUP(2,1/(Log!$K$1:$K$27569=GH6),Log!$E$1:$E$27569)</f>
        <v>0</v>
      </c>
      <c r="GJ6" s="224" t="str">
        <f t="array" ref="GJ6">LOOKUP(2,1/(Log!$K$1:$K$27569=GH6),Log!$F$1:$F$27569)</f>
        <v>ACAPS Access Methodology</v>
      </c>
      <c r="GK6" s="224" t="str">
        <f t="array" ref="GK6">LOOKUP(2,1/(Log!$K$1:$K$27569=GH6),Log!$G$1:$G$27569)</f>
        <v>Medium</v>
      </c>
      <c r="GL6" s="224">
        <f t="array" ref="GL6">LOOKUP(2,1/(Log!$K$1:$K$27569=GH6),Log!$H$1:$H$27569)</f>
        <v>2</v>
      </c>
      <c r="GM6" s="224" t="str">
        <f t="array" ref="GM6">LOOKUP(2,1/(Log!$K$1:$K$27569=GH6),Log!$J$1:$J$27569)</f>
        <v>x</v>
      </c>
      <c r="GN6" s="224" t="str">
        <f t="array" ref="GN6">LOOKUP(2,1/(Log!$K$1:$K$27569=GH6),Log!$I$1:$I$27569)</f>
        <v>x</v>
      </c>
      <c r="GO6" s="214">
        <f t="array" ref="GO6">LOOKUP(2,1/(Log!$K$1:$K$27569=GH6),Log!$L$1:$L$27569)</f>
        <v>45615</v>
      </c>
      <c r="GP6" s="222" t="str">
        <f t="shared" si="31"/>
        <v>BEN002Interference into implementation of humanitarian activities</v>
      </c>
      <c r="GQ6" s="222">
        <f t="array" ref="GQ6">LOOKUP(2,1/(Log!$K$1:$K$27569=GP6),Log!$E$1:$E$27569)</f>
        <v>0</v>
      </c>
      <c r="GR6" s="222" t="str">
        <f t="array" ref="GR6">LOOKUP(2,1/(Log!$K$1:$K$27569=GP6),Log!$F$1:$F$27569)</f>
        <v>ACAPS Access Methodology</v>
      </c>
      <c r="GS6" s="222" t="str">
        <f t="array" ref="GS6">LOOKUP(2,1/(Log!$K$1:$K$27569=GP6),Log!$G$1:$G$27569)</f>
        <v>Medium</v>
      </c>
      <c r="GT6" s="222">
        <f t="array" ref="GT6">LOOKUP(2,1/(Log!$K$1:$K$27569=GP6),Log!$H$1:$H$27569)</f>
        <v>2</v>
      </c>
      <c r="GU6" s="222" t="str">
        <f t="array" ref="GU6">LOOKUP(2,1/(Log!$K$1:$K$27569=GP6),Log!$J$1:$J$27569)</f>
        <v>x</v>
      </c>
      <c r="GV6" s="222" t="str">
        <f t="array" ref="GV6">LOOKUP(2,1/(Log!$K$1:$K$27569=GP6),Log!$I$1:$I$27569)</f>
        <v>x</v>
      </c>
      <c r="GW6" s="223">
        <f t="array" ref="GW6">LOOKUP(2,1/(Log!$K$1:$K$27569=GP6),Log!$L$1:$L$27569)</f>
        <v>45615</v>
      </c>
      <c r="GX6" s="221" t="str">
        <f t="shared" si="32"/>
        <v>BEN002Violence against personnel, facilities and assets</v>
      </c>
      <c r="GY6" s="224">
        <f t="array" ref="GY6">LOOKUP(2,1/(Log!$K$1:$K$27569=GX6),Log!$E$1:$E$27569)</f>
        <v>0</v>
      </c>
      <c r="GZ6" s="224" t="str">
        <f t="array" ref="GZ6">LOOKUP(2,1/(Log!$K$1:$K$27569=GX6),Log!$F$1:$F$27569)</f>
        <v>ACAPS Access Methodology</v>
      </c>
      <c r="HA6" s="224" t="str">
        <f t="array" ref="HA6">LOOKUP(2,1/(Log!$K$1:$K$27569=GX6),Log!$G$1:$G$27569)</f>
        <v>Medium</v>
      </c>
      <c r="HB6" s="224">
        <f t="array" ref="HB6">LOOKUP(2,1/(Log!$K$1:$K$27569=GX6),Log!$H$1:$H$27569)</f>
        <v>2</v>
      </c>
      <c r="HC6" s="224" t="str">
        <f t="array" ref="HC6">LOOKUP(2,1/(Log!$K$1:$K$27569=GX6),Log!$J$1:$J$27569)</f>
        <v>x</v>
      </c>
      <c r="HD6" s="224" t="str">
        <f t="array" ref="HD6">LOOKUP(2,1/(Log!$K$1:$K$27569=GX6),Log!$I$1:$I$27569)</f>
        <v>x</v>
      </c>
      <c r="HE6" s="214">
        <f t="array" ref="HE6">LOOKUP(2,1/(Log!$K$1:$K$27569=GX6),Log!$L$1:$L$27569)</f>
        <v>45615</v>
      </c>
      <c r="HF6" s="222" t="str">
        <f t="shared" si="33"/>
        <v>BEN002Denial of existence of humanitarian needs or entitlements to assistance</v>
      </c>
      <c r="HG6" s="222">
        <f t="array" ref="HG6">LOOKUP(2,1/(Log!$K$1:$K$27569=HF6),Log!$E$1:$E$27569)</f>
        <v>0</v>
      </c>
      <c r="HH6" s="222" t="str">
        <f t="array" ref="HH6">LOOKUP(2,1/(Log!$K$1:$K$27569=HF6),Log!$F$1:$F$27569)</f>
        <v>ACAPS Access Methodology</v>
      </c>
      <c r="HI6" s="222" t="str">
        <f t="array" ref="HI6">LOOKUP(2,1/(Log!$K$1:$K$27569=HF6),Log!$G$1:$G$27569)</f>
        <v>Medium</v>
      </c>
      <c r="HJ6" s="222">
        <f t="array" ref="HJ6">LOOKUP(2,1/(Log!$K$1:$K$27569=HF6),Log!$H$1:$H$27569)</f>
        <v>2</v>
      </c>
      <c r="HK6" s="222" t="str">
        <f t="array" ref="HK6">LOOKUP(2,1/(Log!$K$1:$K$27569=HF6),Log!$J$1:$J$27569)</f>
        <v>x</v>
      </c>
      <c r="HL6" s="222" t="str">
        <f t="array" ref="HL6">LOOKUP(2,1/(Log!$K$1:$K$27569=HF6),Log!$I$1:$I$27569)</f>
        <v>x</v>
      </c>
      <c r="HM6" s="223">
        <f t="array" ref="HM6">LOOKUP(2,1/(Log!$K$1:$K$27569=HF6),Log!$L$1:$L$27569)</f>
        <v>45615</v>
      </c>
      <c r="HN6" s="221" t="str">
        <f t="shared" si="34"/>
        <v>BEN002Restriction and obstruction of access to services and assistance</v>
      </c>
      <c r="HO6" s="224">
        <f t="array" ref="HO6">LOOKUP(2,1/(Log!$K$1:$K$27569=HN6),Log!$E$1:$E$27569)</f>
        <v>0</v>
      </c>
      <c r="HP6" s="224" t="str">
        <f t="array" ref="HP6">LOOKUP(2,1/(Log!$K$1:$K$27569=HN6),Log!$F$1:$F$27569)</f>
        <v>ACAPS Access Methodology</v>
      </c>
      <c r="HQ6" s="224" t="str">
        <f t="array" ref="HQ6">LOOKUP(2,1/(Log!$K$1:$K$27569=HN6),Log!$G$1:$G$27569)</f>
        <v>Medium</v>
      </c>
      <c r="HR6" s="224">
        <f t="array" ref="HR6">LOOKUP(2,1/(Log!$K$1:$K$27569=HN6),Log!$H$1:$H$27569)</f>
        <v>2</v>
      </c>
      <c r="HS6" s="224" t="str">
        <f t="array" ref="HS6">LOOKUP(2,1/(Log!$K$1:$K$27569=HN6),Log!$J$1:$J$27569)</f>
        <v>x</v>
      </c>
      <c r="HT6" s="224" t="str">
        <f t="array" ref="HT6">LOOKUP(2,1/(Log!$K$1:$K$27569=HN6),Log!$I$1:$I$27569)</f>
        <v>x</v>
      </c>
      <c r="HU6" s="214">
        <f t="array" ref="HU6">LOOKUP(2,1/(Log!$K$1:$K$27569=HN6),Log!$L$1:$L$27569)</f>
        <v>45615</v>
      </c>
      <c r="HV6" s="222" t="str">
        <f t="shared" si="35"/>
        <v>BEN002Ongoing insecurity/hostilities affecting humanitarian assistance</v>
      </c>
      <c r="HW6" s="222">
        <f t="array" ref="HW6">LOOKUP(2,1/(Log!$K$1:$K$27569=HV6),Log!$E$1:$E$27569)</f>
        <v>2</v>
      </c>
      <c r="HX6" s="222" t="str">
        <f t="array" ref="HX6">LOOKUP(2,1/(Log!$K$1:$K$27569=HV6),Log!$F$1:$F$27569)</f>
        <v>ACAPS Access Methodology</v>
      </c>
      <c r="HY6" s="222" t="str">
        <f t="array" ref="HY6">LOOKUP(2,1/(Log!$K$1:$K$27569=HV6),Log!$G$1:$G$27569)</f>
        <v>Medium</v>
      </c>
      <c r="HZ6" s="222">
        <f t="array" ref="HZ6">LOOKUP(2,1/(Log!$K$1:$K$27569=HV6),Log!$H$1:$H$27569)</f>
        <v>2</v>
      </c>
      <c r="IA6" s="222" t="str">
        <f t="array" ref="IA6">LOOKUP(2,1/(Log!$K$1:$K$27569=HV6),Log!$J$1:$J$27569)</f>
        <v>x</v>
      </c>
      <c r="IB6" s="222" t="str">
        <f t="array" ref="IB6">LOOKUP(2,1/(Log!$K$1:$K$27569=HV6),Log!$I$1:$I$27569)</f>
        <v>x</v>
      </c>
      <c r="IC6" s="223">
        <f t="array" ref="IC6">LOOKUP(2,1/(Log!$K$1:$K$27569=HV6),Log!$L$1:$L$27569)</f>
        <v>45615</v>
      </c>
      <c r="ID6" s="221" t="str">
        <f t="shared" si="36"/>
        <v>BEN002Presence of mines and improvised explosive devices</v>
      </c>
      <c r="IE6" s="224">
        <f t="array" ref="IE6">LOOKUP(2,1/(Log!$K$1:$K$27569=ID6),Log!$E$1:$E$27569)</f>
        <v>0</v>
      </c>
      <c r="IF6" s="224" t="str">
        <f t="array" ref="IF6">LOOKUP(2,1/(Log!$K$1:$K$27569=ID6),Log!$F$1:$F$27569)</f>
        <v>ACAPS Access Methodology</v>
      </c>
      <c r="IG6" s="224" t="str">
        <f t="array" ref="IG6">LOOKUP(2,1/(Log!$K$1:$K$27569=ID6),Log!$G$1:$G$27569)</f>
        <v>Medium</v>
      </c>
      <c r="IH6" s="224">
        <f t="array" ref="IH6">LOOKUP(2,1/(Log!$K$1:$K$27569=ID6),Log!$H$1:$H$27569)</f>
        <v>2</v>
      </c>
      <c r="II6" s="224" t="str">
        <f t="array" ref="II6">LOOKUP(2,1/(Log!$K$1:$K$27569=ID6),Log!$J$1:$J$27569)</f>
        <v>x</v>
      </c>
      <c r="IJ6" s="224" t="str">
        <f t="array" ref="IJ6">LOOKUP(2,1/(Log!$K$1:$K$27569=ID6),Log!$I$1:$I$27569)</f>
        <v>x</v>
      </c>
      <c r="IK6" s="214">
        <f t="array" ref="IK6">LOOKUP(2,1/(Log!$K$1:$K$27569=ID6),Log!$L$1:$L$27569)</f>
        <v>45615</v>
      </c>
      <c r="IL6" s="222" t="str">
        <f t="shared" si="37"/>
        <v>BEN002Physical constraints in the environment (obstacles related to terrain, climate, lack of infrastructure, etc.)</v>
      </c>
      <c r="IM6" s="222">
        <f t="array" ref="IM6">LOOKUP(2,1/(Log!$K$1:$K$27569=IL6),Log!$E$1:$E$27569)</f>
        <v>1</v>
      </c>
      <c r="IN6" s="222" t="str">
        <f t="array" ref="IN6">LOOKUP(2,1/(Log!$K$1:$K$27569=IL6),Log!$F$1:$F$27569)</f>
        <v>ACAPS Access Methodology</v>
      </c>
      <c r="IO6" s="222" t="str">
        <f t="array" ref="IO6">LOOKUP(2,1/(Log!$K$1:$K$27569=IL6),Log!$G$1:$G$27569)</f>
        <v>Medium</v>
      </c>
      <c r="IP6" s="222">
        <f t="array" ref="IP6">LOOKUP(2,1/(Log!$K$1:$K$27569=IL6),Log!$H$1:$H$27569)</f>
        <v>2</v>
      </c>
      <c r="IQ6" s="222" t="str">
        <f t="array" ref="IQ6">LOOKUP(2,1/(Log!$K$1:$K$27569=IL6),Log!$J$1:$J$27569)</f>
        <v>x</v>
      </c>
      <c r="IR6" s="222" t="str">
        <f t="array" ref="IR6">LOOKUP(2,1/(Log!$K$1:$K$27569=IL6),Log!$I$1:$I$27569)</f>
        <v>x</v>
      </c>
      <c r="IS6" s="223">
        <f t="array" ref="IS6">LOOKUP(2,1/(Log!$K$1:$K$27569=IL6),Log!$L$1:$L$27569)</f>
        <v>45615</v>
      </c>
    </row>
    <row r="7" spans="1:253" s="11" customFormat="1" ht="13.35" customHeight="1">
      <c r="A7" s="11" t="str">
        <f>Lists!B:B</f>
        <v>Conflict in Burkina Faso</v>
      </c>
      <c r="B7" s="11" t="str">
        <f>Lists!F:F</f>
        <v>Conflict/ Violence</v>
      </c>
      <c r="C7" s="11" t="str">
        <f>Lists!C:C</f>
        <v>BFA002</v>
      </c>
      <c r="D7" s="11" t="str">
        <f>Lists!A:A</f>
        <v>Burkina Faso</v>
      </c>
      <c r="E7" s="11" t="str">
        <f>Lists!D:D</f>
        <v>BFA</v>
      </c>
      <c r="F7" s="11" t="str">
        <f t="shared" si="0"/>
        <v>BFA002Total population</v>
      </c>
      <c r="G7" s="212">
        <f t="array" ref="G7">ROUND(LOOKUP(2,1/(Log!$K$1:$K$27569=F7),Log!$E$1:$E$27569),-3)</f>
        <v>23936000</v>
      </c>
      <c r="H7" s="213" t="str">
        <f t="array" ref="H7">LOOKUP(2,1/(Log!$K$1:$K$27569=F7),Log!$F$1:$F$27569)</f>
        <v>World Population Review 11/04/2025</v>
      </c>
      <c r="I7" s="213" t="str">
        <f t="array" ref="I7">LOOKUP(2,1/(Log!$K$1:$K$27569=F7),Log!$G$1:$G$27569)</f>
        <v>High</v>
      </c>
      <c r="J7" s="213">
        <f t="array" ref="J7">LOOKUP(2,1/(Log!$K$1:$K$27569=F7),Log!$H$1:$H$27569)</f>
        <v>1</v>
      </c>
      <c r="K7" s="213" t="str">
        <f t="array" ref="K7">LOOKUP(2,1/(Log!$K$1:$K$27569=F7),Log!$J$1:$J$27569)</f>
        <v>This is the population of Burkina Faso in 2025 using the World Population Review as a source. This has been chosen over the World Bank and other local sources as it provides more recent projected figures and considers population growth, internal displacement, and migration into and out of the country.</v>
      </c>
      <c r="L7" s="213" t="str">
        <f t="array" ref="L7">LOOKUP(2,1/(Log!$K$1:$K$27569=F7),Log!$I$1:$I$27569)</f>
        <v>https://worldpopulationreview.com/countries/burkina-faso</v>
      </c>
      <c r="M7" s="214">
        <f t="array" ref="M7">LOOKUP(2,1/(Log!$K$1:$K$27569=F7),Log!$L$1:$L$27569)</f>
        <v>45776</v>
      </c>
      <c r="N7" s="221" t="str">
        <f t="shared" si="1"/>
        <v>BFA002Landmass affected</v>
      </c>
      <c r="O7" s="216">
        <f t="array" ref="O7">LOOKUP(2,1/(Log!$K$1:$K$27569=N7),Log!$E$1:$E$27569)</f>
        <v>273600</v>
      </c>
      <c r="P7" s="216" t="str">
        <f t="array" ref="P7">LOOKUP(2,1/(Log!$K$1:$K$27569=N7),Log!$F$1:$F$27569)</f>
        <v>World Bank 01/01/2022</v>
      </c>
      <c r="Q7" s="216" t="str">
        <f t="array" ref="Q7">LOOKUP(2,1/(Log!$K$1:$K$27569=N7),Log!$G$1:$G$27569)</f>
        <v>High</v>
      </c>
      <c r="R7" s="216">
        <f t="array" ref="R7">LOOKUP(2,1/(Log!$K$1:$K$27569=N7),Log!$H$1:$H$27569)</f>
        <v>1</v>
      </c>
      <c r="S7" s="216" t="str">
        <f t="array" ref="S7">LOOKUP(2,1/(Log!$K$1:$K$27569=N7),Log!$J$1:$J$27569)</f>
        <v>The entire country is affected by conflict. Considering this, Burkina Faso has a landmass of 273,600 sq. km according to the World Bank statistics. The source is old but the landmass areas are almost fixed over time so it does not affect the figure.</v>
      </c>
      <c r="T7" s="216" t="str">
        <f t="array" ref="T7">LOOKUP(2,1/(Log!$K$1:$K$27569=N7),Log!$I$1:$I$27569)</f>
        <v>https://data.worldbank.org/indicator/AG.LND.TOTL.K2?locations=BF</v>
      </c>
      <c r="U7" s="217">
        <f t="array" ref="U7">LOOKUP(2,1/(Log!$K$1:$K$27569=N7),Log!$L$1:$L$27569)</f>
        <v>45776</v>
      </c>
      <c r="V7" s="221" t="str">
        <f t="shared" si="2"/>
        <v>BFA002People exposed</v>
      </c>
      <c r="W7" s="213">
        <f t="array" ref="W7">IF(LOOKUP(2,1/(Log!$K$1:$K$27569=V7),Log!$E$1:$E$27569)="x","x",ROUND(LOOKUP(2,1/(Log!$K$1:$K$27569=V7),Log!$E$1:$E$27569),-3))</f>
        <v>23400000</v>
      </c>
      <c r="X7" s="213" t="str">
        <f t="array" ref="X7">LOOKUP(2,1/(Log!$K$1:$K$27569=V7),Log!$F$1:$F$27569)</f>
        <v>OCHA 13/12/2024</v>
      </c>
      <c r="Y7" s="213" t="str">
        <f t="array" ref="Y7">LOOKUP(2,1/(Log!$K$1:$K$27569=V7),Log!$G$1:$G$27569)</f>
        <v xml:space="preserve">Medium </v>
      </c>
      <c r="Z7" s="213">
        <f t="array" ref="Z7">LOOKUP(2,1/(Log!$K$1:$K$27569=V7),Log!$H$1:$H$27569)</f>
        <v>2</v>
      </c>
      <c r="AA7" s="213" t="str">
        <f t="array" ref="AA7">LOOKUP(2,1/(Log!$K$1:$K$27569=V7),Log!$J$1:$J$27569)</f>
        <v>The number of people exposed corresponds to the total population of Burkina Faso (23,400,000), as per the Humanitarian Response Plan 2025. Given the widespread insecurity and multi-sectoral deterioration caused by non-state armed groups, the entire population is considered exposed under the INFORM Severity Index methodology for complex crises. The reliability is set to Medium because the figure is based on projected estimates that may not capture recent population shifts due to displacement or limited census data.</v>
      </c>
      <c r="AB7" s="213" t="str">
        <f t="array" ref="AB7">LOOKUP(2,1/(Log!$K$1:$K$27569=V7),Log!$I$1:$I$27569)</f>
        <v>https://humanitarianaction.info/plan/1259</v>
      </c>
      <c r="AC7" s="214">
        <f t="array" ref="AC7">LOOKUP(2,1/(Log!$K$1:$K$27569=V7),Log!$L$1:$L$27569)</f>
        <v>45776</v>
      </c>
      <c r="AD7" s="221" t="str">
        <f t="shared" si="3"/>
        <v>BFA002People affected</v>
      </c>
      <c r="AE7" s="218">
        <f t="array" ref="AE7">IF(LOOKUP(2,1/(Log!$K$1:$K$27569=AD7),Log!$E$1:$E$27569)="x","x",ROUND(LOOKUP(2,1/(Log!$K$1:$K$27569=AD7),Log!$E$1:$E$27569),-3))</f>
        <v>5915000</v>
      </c>
      <c r="AF7" s="218" t="str">
        <f t="array" ref="AF7">LOOKUP(2,1/(Log!$K$1:$K$27569=AD7),Log!$F$1:$F$27569)</f>
        <v>OCHA 23/12/2025; OCHA 13/12/2024</v>
      </c>
      <c r="AG7" s="218" t="str">
        <f t="array" ref="AG7">LOOKUP(2,1/(Log!$K$1:$K$27569=AD7),Log!$G$1:$G$27569)</f>
        <v xml:space="preserve">Medium </v>
      </c>
      <c r="AH7" s="218">
        <f t="array" ref="AH7">LOOKUP(2,1/(Log!$K$1:$K$27569=AD7),Log!$H$1:$H$27569)</f>
        <v>2</v>
      </c>
      <c r="AI7" s="218" t="str">
        <f t="array" ref="AI7">LOOKUP(2,1/(Log!$K$1:$K$27569=AD7),Log!$J$1:$J$27569)</f>
        <v>The number of people affected is assumed to equal the People in Need (PIN) figure from the 2025 JIAF. This approach is used because the 2025 HRP does not provide a percentage of affected population, and to maintain methodological consistency we avoid combining figures from different years. Additionally, JIAF figure was preferred over rounded estimations referenced in the HNRP (5.9) to ensure consistency with official intersectoral severity assessments.  While this may slightly underestimate the total affected population, it ensures alignment with the current planning document. Although this method may slightly underestimate the actual number of people affected, it is a reasonable proxy given that the PIN already represents people facing critical needs across multiple sectors. Considering that Burkina Faso’s crisis is primarily conflict-driven and impacts large parts of the population, aligning affected population with the PIN ensures coherence with the latest humanitarian planning figures while avoiding outdated estimates.</v>
      </c>
      <c r="AJ7" s="218" t="str">
        <f t="array" ref="AJ7">LOOKUP(2,1/(Log!$K$1:$K$27569=AD7),Log!$I$1:$I$27569)</f>
        <v>https://reliefweb.int/attachments/72efa2eb-589f-4c82-8ba7-ccae1f6cc19f/BFA%20HNRP_2025__Decembre_2024.pdf; https://data.humdata.org/dataset/bfa-jiaf-humanitarian-needs-pin-and-severity</v>
      </c>
      <c r="AK7" s="219">
        <f t="array" ref="AK7">LOOKUP(2,1/(Log!$K$1:$K$27569=AD7),Log!$L$1:$L$27569)</f>
        <v>45776</v>
      </c>
      <c r="AL7" s="221" t="str">
        <f t="shared" si="4"/>
        <v>BFA002People displaced</v>
      </c>
      <c r="AM7" s="213">
        <f t="array" ref="AM7">IF(LOOKUP(2,1/(Log!$K$1:$K$27569=AL7),Log!$E$1:$E$27569)="x","x",ROUND(LOOKUP(2,1/(Log!$K$1:$K$27569=AL7),Log!$E$1:$E$27569),-3))</f>
        <v>2104000</v>
      </c>
      <c r="AN7" s="213" t="str">
        <f t="array" ref="AN7">LOOKUP(2,1/(Log!$K$1:$K$27569=AL7),Log!$F$1:$F$27569)</f>
        <v>UNHCR 20/03/2025</v>
      </c>
      <c r="AO7" s="213" t="str">
        <f t="array" ref="AO7">LOOKUP(2,1/(Log!$K$1:$K$27569=AL7),Log!$G$1:$G$27569)</f>
        <v>High</v>
      </c>
      <c r="AP7" s="213">
        <f t="array" ref="AP7">LOOKUP(2,1/(Log!$K$1:$K$27569=AL7),Log!$H$1:$H$27569)</f>
        <v>1</v>
      </c>
      <c r="AQ7" s="213" t="str">
        <f t="array" ref="AQ7">LOOKUP(2,1/(Log!$K$1:$K$27569=AL7),Log!$J$1:$J$27569)</f>
        <v>As of February 2025, 2,104,065 individuals were displaced due to the conflict in Burkina Faso. This figure, taken from the UNHCR data portal, includes internally displaced persons, refugees, and asylum seekers. The source provides monthly updates and is based on direct registration, making it highly reliable, even though the context remains fluid due to continuous displacement and insecurity</v>
      </c>
      <c r="AR7" s="213" t="str">
        <f t="array" ref="AR7">LOOKUP(2,1/(Log!$K$1:$K$27569=AL7),Log!$I$1:$I$27569)</f>
        <v>https://data.unhcr.org/fr/documents/details/115372</v>
      </c>
      <c r="AS7" s="214">
        <f t="array" ref="AS7">LOOKUP(2,1/(Log!$K$1:$K$27569=AL7),Log!$L$1:$L$27569)</f>
        <v>45776</v>
      </c>
      <c r="AT7" s="222" t="str">
        <f t="shared" si="5"/>
        <v>BFA002Injuries reported</v>
      </c>
      <c r="AU7" s="218" t="str">
        <f t="array" ref="AU7">LOOKUP(2,1/(Log!$K$1:$K$27569=AT7),Log!$E$1:$E$27569)</f>
        <v>x</v>
      </c>
      <c r="AV7" s="218" t="str">
        <f t="array" ref="AV7">LOOKUP(2,1/(Log!$K$1:$K$27569=AT7),Log!$F$1:$F$27569)</f>
        <v>x</v>
      </c>
      <c r="AW7" s="218" t="str">
        <f t="array" ref="AW7">LOOKUP(2,1/(Log!$K$1:$K$27569=AT7),Log!$G$1:$G$27569)</f>
        <v>x</v>
      </c>
      <c r="AX7" s="218" t="str">
        <f t="array" ref="AX7">LOOKUP(2,1/(Log!$K$1:$K$27569=AT7),Log!$H$1:$H$27569)</f>
        <v>x</v>
      </c>
      <c r="AY7" s="218" t="str">
        <f t="array" ref="AY7">LOOKUP(2,1/(Log!$K$1:$K$27569=AT7),Log!$J$1:$J$27569)</f>
        <v>x</v>
      </c>
      <c r="AZ7" s="218" t="str">
        <f t="array" ref="AZ7">LOOKUP(2,1/(Log!$K$1:$K$27569=AT7),Log!$I$1:$I$27569)</f>
        <v>x</v>
      </c>
      <c r="BA7" s="219">
        <f t="array" ref="BA7">LOOKUP(2,1/(Log!$K$1:$K$27569=AT7),Log!$L$1:$L$27569)</f>
        <v>45776</v>
      </c>
      <c r="BB7" s="221" t="str">
        <f t="shared" si="6"/>
        <v>BFA002Illness cases reported</v>
      </c>
      <c r="BC7" s="213" t="str">
        <f t="array" ref="BC7">LOOKUP(2,1/(Log!$K$1:$K$27569=BB7),Log!$E$1:$E$27569)</f>
        <v>x</v>
      </c>
      <c r="BD7" s="213" t="str">
        <f t="array" ref="BD7">LOOKUP(2,1/(Log!$K$1:$K$27569=BB7),Log!$F$1:$F$27569)</f>
        <v>x</v>
      </c>
      <c r="BE7" s="213" t="str">
        <f t="array" ref="BE7">LOOKUP(2,1/(Log!$K$1:$K$27569=BB7),Log!$G$1:$G$27569)</f>
        <v>x</v>
      </c>
      <c r="BF7" s="213" t="str">
        <f t="array" ref="BF7">LOOKUP(2,1/(Log!$K$1:$K$27569=BB7),Log!$H$1:$H$27569)</f>
        <v>x</v>
      </c>
      <c r="BG7" s="213" t="str">
        <f t="array" ref="BG7">LOOKUP(2,1/(Log!$K$1:$K$27569=BB7),Log!$J$1:$J$27569)</f>
        <v>x</v>
      </c>
      <c r="BH7" s="213" t="str">
        <f t="array" ref="BH7">LOOKUP(2,1/(Log!$K$1:$K$27569=BB7),Log!$I$1:$I$27569)</f>
        <v>x</v>
      </c>
      <c r="BI7" s="214">
        <f t="array" ref="BI7">LOOKUP(2,1/(Log!$K$1:$K$27569=BB7),Log!$L$1:$L$27569)</f>
        <v>45777</v>
      </c>
      <c r="BJ7" s="222" t="str">
        <f t="shared" si="7"/>
        <v>BFA002Fatalities reported</v>
      </c>
      <c r="BK7" s="222">
        <f t="array" ref="BK7">LOOKUP(2,1/(Log!$K$1:$K$27569=BJ7),Log!$E$1:$E$27569)</f>
        <v>3080</v>
      </c>
      <c r="BL7" s="222" t="str">
        <f t="array" ref="BL7">LOOKUP(2,1/(Log!$K$1:$K$27569=BJ7),Log!$F$1:$F$27569)</f>
        <v>ACLED accessed 11/04/2025</v>
      </c>
      <c r="BM7" s="222" t="str">
        <f t="array" ref="BM7">LOOKUP(2,1/(Log!$K$1:$K$27569=BJ7),Log!$G$1:$G$27569)</f>
        <v>High</v>
      </c>
      <c r="BN7" s="222">
        <f t="array" ref="BN7">LOOKUP(2,1/(Log!$K$1:$K$27569=BJ7),Log!$H$1:$H$27569)</f>
        <v>1</v>
      </c>
      <c r="BO7" s="222" t="str">
        <f t="array" ref="BO7">LOOKUP(2,1/(Log!$K$1:$K$27569=BJ7),Log!$J$1:$J$27569)</f>
        <v>The figure includes the total number of fatalities in Burkina Faso according to ACLED from October 1st, 2024 to 1st April 2025, from all types of events (such as battles, violence against civilians, explosions or remote violence, riots, protests, and strategic developments) and by all perpetrators (state or non-state). The fatalities in the ACLED dataset relate exclusively to violent incidents.</v>
      </c>
      <c r="BP7" s="218" t="str">
        <f t="array" ref="BP7">LOOKUP(2,1/(Log!$K$1:$K$27569=BJ7),Log!$I$1:$I$27569)</f>
        <v>https://acleddata.com/data-export-tool/</v>
      </c>
      <c r="BQ7" s="223">
        <f t="array" ref="BQ7">LOOKUP(2,1/(Log!$K$1:$K$27569=BJ7),Log!$L$1:$L$27569)</f>
        <v>45776</v>
      </c>
      <c r="BR7" s="221" t="str">
        <f t="shared" si="8"/>
        <v>BFA002Buildings damaged</v>
      </c>
      <c r="BS7" s="224" t="str">
        <f t="array" ref="BS7">LOOKUP(2,1/(Log!$K$1:$K$27569=BR7),Log!$E$1:$E$27569)</f>
        <v>x</v>
      </c>
      <c r="BT7" s="224" t="str">
        <f t="array" ref="BT7">LOOKUP(2,1/(Log!$K$1:$K$27569=BR7),Log!$F$1:$F$27569)</f>
        <v>x</v>
      </c>
      <c r="BU7" s="224" t="str">
        <f t="array" ref="BU7">LOOKUP(2,1/(Log!$K$1:$K$27569=BR7),Log!$G$1:$G$27569)</f>
        <v>x</v>
      </c>
      <c r="BV7" s="224" t="str">
        <f t="array" ref="BV7">LOOKUP(2,1/(Log!$K$1:$K$27569=BR7),Log!$H$1:$H$27569)</f>
        <v>x</v>
      </c>
      <c r="BW7" s="224" t="str">
        <f t="array" ref="BW7">LOOKUP(2,1/(Log!$K$1:$K$27569=BR7),Log!$J$1:$J$27569)</f>
        <v>x</v>
      </c>
      <c r="BX7" s="224" t="str">
        <f t="array" ref="BX7">LOOKUP(2,1/(Log!$K$1:$K$27569=BR7),Log!$I$1:$I$27569)</f>
        <v>x</v>
      </c>
      <c r="BY7" s="214">
        <f t="array" ref="BY7">LOOKUP(2,1/(Log!$K$1:$K$27569=BR7),Log!$L$1:$L$27569)</f>
        <v>45777</v>
      </c>
      <c r="BZ7" s="222" t="str">
        <f t="shared" si="9"/>
        <v>BFA002Buildings destroyed</v>
      </c>
      <c r="CA7" s="222" t="str">
        <f t="array" ref="CA7">LOOKUP(2,1/(Log!$K$1:$K$27569=BZ7),Log!$E$1:$E$27569)</f>
        <v>x</v>
      </c>
      <c r="CB7" s="222" t="str">
        <f t="array" ref="CB7">LOOKUP(2,1/(Log!$K$1:$K$27569=BZ7),Log!$F$1:$F$27569)</f>
        <v>x</v>
      </c>
      <c r="CC7" s="222" t="str">
        <f t="array" ref="CC7">LOOKUP(2,1/(Log!$K$1:$K$27569=BZ7),Log!$G$1:$G$27569)</f>
        <v>x</v>
      </c>
      <c r="CD7" s="222" t="str">
        <f t="array" ref="CD7">LOOKUP(2,1/(Log!$K$1:$K$27569=BZ7),Log!$H$1:$H$27569)</f>
        <v>x</v>
      </c>
      <c r="CE7" s="222" t="str">
        <f t="array" ref="CE7">LOOKUP(2,1/(Log!$K$1:$K$27569=BZ7),Log!$J$1:$J$27569)</f>
        <v>x</v>
      </c>
      <c r="CF7" s="222" t="str">
        <f t="array" ref="CF7">LOOKUP(2,1/(Log!$K$1:$K$27569=BZ7),Log!$I$1:$I$27569)</f>
        <v>x</v>
      </c>
      <c r="CG7" s="223">
        <f t="array" ref="CG7">LOOKUP(2,1/(Log!$K$1:$K$27569=BZ7),Log!$L$1:$L$27569)</f>
        <v>45777</v>
      </c>
      <c r="CH7" s="221" t="str">
        <f t="shared" si="10"/>
        <v>BFA002Buildings in the affected area</v>
      </c>
      <c r="CI7" s="222" t="e">
        <f t="array" ref="CI7">LOOKUP(2,1/(Log!$K$1:$K$27569=CH7),Log!$E$1:$E$27569)</f>
        <v>#N/A</v>
      </c>
      <c r="CJ7" s="222" t="e">
        <f t="array" ref="CJ7">LOOKUP(2,1/(Log!$K$1:$K$27569=CH7),Log!$F$1:$F$27569)</f>
        <v>#N/A</v>
      </c>
      <c r="CK7" s="222" t="e">
        <f t="array" ref="CK7">LOOKUP(2,1/(Log!$K$1:$K$27569=CH7),Log!$G$1:$G$27569)</f>
        <v>#N/A</v>
      </c>
      <c r="CL7" s="222" t="e">
        <f t="array" ref="CL7">LOOKUP(2,1/(Log!$K$1:$K$27569=CH7),Log!$H$1:$H$27569)</f>
        <v>#N/A</v>
      </c>
      <c r="CM7" s="222" t="e">
        <f t="array" ref="CM7">LOOKUP(2,1/(Log!$K$1:$K$27569=CH7),Log!$J$1:$J$27569)</f>
        <v>#N/A</v>
      </c>
      <c r="CN7" s="222" t="e">
        <f t="array" ref="CN7">LOOKUP(2,1/(Log!$K$1:$K$27569=CH7),Log!$I$1:$I$27569)</f>
        <v>#N/A</v>
      </c>
      <c r="CO7" s="225" t="e">
        <f t="array" ref="CO7">LOOKUP(2,1/(Log!$K$1:$K$27569=CH7),Log!$L$1:$L$27569)</f>
        <v>#N/A</v>
      </c>
      <c r="CP7" s="222" t="str">
        <f t="shared" si="11"/>
        <v>BFA002Economic Losses</v>
      </c>
      <c r="CQ7" s="224" t="str">
        <f t="array" ref="CQ7">LOOKUP(2,1/(Log!$K$1:$K$27569=CP7),Log!$E$1:$E$27569)</f>
        <v>x</v>
      </c>
      <c r="CR7" s="224" t="str">
        <f t="array" ref="CR7">LOOKUP(2,1/(Log!$K$1:$K$27569=CP7),Log!$F$1:$F$27569)</f>
        <v>x</v>
      </c>
      <c r="CS7" s="224" t="str">
        <f t="array" ref="CS7">LOOKUP(2,1/(Log!$K$1:$K$27569=CP7),Log!$G$1:$G$27569)</f>
        <v>x</v>
      </c>
      <c r="CT7" s="224" t="str">
        <f t="array" ref="CT7">LOOKUP(2,1/(Log!$K$1:$K$27569=CP7),Log!$H$1:$H$27569)</f>
        <v>x</v>
      </c>
      <c r="CU7" s="224" t="str">
        <f t="array" ref="CU7">LOOKUP(2,1/(Log!$K$1:$K$27569=CP7),Log!$J$1:$J$27569)</f>
        <v>x</v>
      </c>
      <c r="CV7" s="224" t="str">
        <f t="array" ref="CV7">LOOKUP(2,1/(Log!$K$1:$K$27569=CP7),Log!$I$1:$I$27569)</f>
        <v>x</v>
      </c>
      <c r="CW7" s="214">
        <f t="array" ref="CW7">LOOKUP(2,1/(Log!$K$1:$K$27569=CP7),Log!$L$1:$L$27569)</f>
        <v>45777</v>
      </c>
      <c r="CX7" s="222" t="str">
        <f t="shared" si="12"/>
        <v>BFA002People in Need</v>
      </c>
      <c r="CY7" s="218">
        <f t="shared" si="13"/>
        <v>5915000</v>
      </c>
      <c r="CZ7" s="218" t="str">
        <f t="shared" si="14"/>
        <v>OCHA 23/12/2024</v>
      </c>
      <c r="DA7" s="218" t="str">
        <f t="shared" si="15"/>
        <v xml:space="preserve">Medium </v>
      </c>
      <c r="DB7" s="218">
        <f t="shared" si="16"/>
        <v>2</v>
      </c>
      <c r="DC7" s="218" t="str">
        <f t="shared" si="17"/>
        <v xml:space="preserve">According to INFORM Severity Index methodology, the sum of people in levels 3, 4 and 5 is equal to the total number of people in need. Level 4 and 5 are taken directly from the JIAF severity by area breakdown accessed on HDX. And since the severity breakdown of the PIN in HDX is for levels 3,4 and 5, to calculate this level we summed up all the people in level 1, 2 and 3 in the HDX to get this level. This approach is assigned as medium reliability because of the discrepency in the PIN figures between the PDF and HDX total PIN figures but also that assessing needs by area may not fully capture nor represent changes in levels of humanitarian need . </v>
      </c>
      <c r="DD7" s="218" t="str">
        <f t="shared" si="18"/>
        <v>https://data.humdata.org/dataset/bfa-jiaf-humanitarian-needs-pin-and-severity; https://reliefweb.int/attachments/72efa2eb-589f-4c82-8ba7-ccae1f6cc19f/BFA%20HNRP_2025__Decembre_2024.pdf</v>
      </c>
      <c r="DE7" s="220">
        <f t="shared" si="19"/>
        <v>45777</v>
      </c>
      <c r="DF7" s="221" t="str">
        <f t="shared" si="20"/>
        <v>BFA002Minimal humanitarian conditions - Level 1</v>
      </c>
      <c r="DG7" s="213">
        <f t="array" ref="DG7">IF(LOOKUP(2,1/(Log!$K$1:$K$27569=DF7),Log!$E$1:$E$27569)="x","x",ROUND(LOOKUP(2,1/(Log!$K$1:$K$27569=DF7),Log!$E$1:$E$27569),-3))</f>
        <v>17485000</v>
      </c>
      <c r="DH7" s="224" t="str">
        <f t="array" ref="DH7">LOOKUP(2,1/(Log!$K$1:$K$27569=DF7),Log!$F$1:$F$27569)</f>
        <v>OCHA 23/12/2024; OCHA 13/12/2024</v>
      </c>
      <c r="DI7" s="224" t="str">
        <f t="array" ref="DI7">LOOKUP(2,1/(Log!$K$1:$K$27569=DF7),Log!$G$1:$G$27569)</f>
        <v xml:space="preserve">Medium </v>
      </c>
      <c r="DJ7" s="224">
        <f t="array" ref="DJ7">LOOKUP(2,1/(Log!$K$1:$K$27569=DF7),Log!$H$1:$H$27569)</f>
        <v>2</v>
      </c>
      <c r="DK7" s="224" t="str">
        <f t="array" ref="DK7">LOOKUP(2,1/(Log!$K$1:$K$27569=DF7),Log!$J$1:$J$27569)</f>
        <v>According to INFORM SI methodology, Level 1 is calculated as the number of people exposed minus those affected. In this case, 17,484,864 people are considered to be experiencing minimal humanitarian conditions, as they are not directly impacted by displacement or acute needs. Reliability is Medium, since the population figure is based on projections and may not fully reflect changes due to displacement.</v>
      </c>
      <c r="DL7" s="224" t="str">
        <f t="array" ref="DL7">LOOKUP(2,1/(Log!$K$1:$K$27569=DF7),Log!$I$1:$I$27569)</f>
        <v>https://data.humdata.org/dataset/bfa-jiaf-humanitarian-needs-pin-and-severity; https://reliefweb.int/attachments/72efa2eb-589f-4c82-8ba7-ccae1f6cc19f/BFA%20HNRP_2025__Decembre_2024.pdf; https://humanitarianaction.info/plan/1179</v>
      </c>
      <c r="DM7" s="214">
        <f t="array" ref="DM7">LOOKUP(2,1/(Log!$K$1:$K$27569=DF7),Log!$L$1:$L$27569)</f>
        <v>45776</v>
      </c>
      <c r="DN7" s="222" t="str">
        <f t="shared" si="21"/>
        <v>BFA002Stressed humanitarian conditions - Level 2</v>
      </c>
      <c r="DO7" s="218">
        <f t="array" ref="DO7">IF(LOOKUP(2,1/(Log!$K$1:$K$27569=DN7),Log!$E$1:$E$27569)="x","x",ROUND(LOOKUP(2,1/(Log!$K$1:$K$27569=DN7),Log!$E$1:$E$27569),-3))</f>
        <v>0</v>
      </c>
      <c r="DP7" s="222" t="str">
        <f t="array" ref="DP7">LOOKUP(2,1/(Log!$K$1:$K$27569=DN7),Log!$F$1:$F$27569)</f>
        <v>OCHA 23/12/2024</v>
      </c>
      <c r="DQ7" s="222" t="str">
        <f t="array" ref="DQ7">LOOKUP(2,1/(Log!$K$1:$K$27569=DN7),Log!$G$1:$G$27569)</f>
        <v xml:space="preserve">Medium </v>
      </c>
      <c r="DR7" s="222">
        <f t="array" ref="DR7">LOOKUP(2,1/(Log!$K$1:$K$27569=DN7),Log!$H$1:$H$27569)</f>
        <v>2</v>
      </c>
      <c r="DS7" s="222" t="str">
        <f t="array" ref="DS7">LOOKUP(2,1/(Log!$K$1:$K$27569=DN7),Log!$J$1:$J$27569)</f>
        <v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medium reliability because despite that the most recent HNO/HRP/HNRP, which incorporate multi-sectoral assessments has been used the JIAF HDX excel file provides the severity breakdown. However, given the fluid nature of humanitarian crises, severity levels may not fully capture sudden changes in needs. </v>
      </c>
      <c r="DT7" s="222" t="str">
        <f t="array" ref="DT7">LOOKUP(2,1/(Log!$K$1:$K$27569=DN7),Log!$I$1:$I$27569)</f>
        <v xml:space="preserve">https://data.humdata.org/dataset/bfa-jiaf-humanitarian-needs-pin-and-severity; https://reliefweb.int/attachments/72efa2eb-589f-4c82-8ba7-ccae1f6cc19f/BFA%20HNRP_2025__Decembre_2024.pdf </v>
      </c>
      <c r="DU7" s="223">
        <f t="array" ref="DU7">LOOKUP(2,1/(Log!$K$1:$K$27569=DN7),Log!$L$1:$L$27569)</f>
        <v>45777</v>
      </c>
      <c r="DV7" s="221" t="str">
        <f t="shared" si="22"/>
        <v>BFA002Moderate humanitarian conditions - Level 3</v>
      </c>
      <c r="DW7" s="213">
        <f t="array" ref="DW7">IF(LOOKUP(2,1/(Log!$K$1:$K$27569=DV7),Log!$E$1:$E$27569)="x","x",ROUND(LOOKUP(2,1/(Log!$K$1:$K$27569=DV7),Log!$E$1:$E$27569),-3))</f>
        <v>4337000</v>
      </c>
      <c r="DX7" s="224" t="str">
        <f t="array" ref="DX7">LOOKUP(2,1/(Log!$K$1:$K$27569=DV7),Log!$F$1:$F$27569)</f>
        <v>OCHA 23/12/2024</v>
      </c>
      <c r="DY7" s="224" t="str">
        <f t="array" ref="DY7">LOOKUP(2,1/(Log!$K$1:$K$27569=DV7),Log!$G$1:$G$27569)</f>
        <v xml:space="preserve">Medium </v>
      </c>
      <c r="DZ7" s="224">
        <f t="array" ref="DZ7">LOOKUP(2,1/(Log!$K$1:$K$27569=DV7),Log!$H$1:$H$27569)</f>
        <v>2</v>
      </c>
      <c r="EA7" s="224" t="str">
        <f t="array" ref="EA7">LOOKUP(2,1/(Log!$K$1:$K$27569=DV7),Log!$J$1:$J$27569)</f>
        <v xml:space="preserve">According to INFORM Severity Index methodology, the sum of people in levels 3, 4 and 5 is equal to the total number of people in need. Level 4 and 5 are taken directly from the JIAF severity by area breakdown accessed on HDX. And since the severity breakdown of the PIN in HDX is for levels 3,4 and 5, to calculate this level we summed up all the people in level 1, 2 and 3 in the HDX to get this level. This approach is assigned as medium reliability because of the discrepency in the PIN figures between the PDF and HDX total PIN figures but also that assessing needs by area may not fully capture nor represent changes in levels of humanitarian need . </v>
      </c>
      <c r="EB7" s="224" t="str">
        <f t="array" ref="EB7">LOOKUP(2,1/(Log!$K$1:$K$27569=DV7),Log!$I$1:$I$27569)</f>
        <v>https://data.humdata.org/dataset/bfa-jiaf-humanitarian-needs-pin-and-severity; https://reliefweb.int/attachments/72efa2eb-589f-4c82-8ba7-ccae1f6cc19f/BFA%20HNRP_2025__Decembre_2024.pdf</v>
      </c>
      <c r="EC7" s="214">
        <f t="array" ref="EC7">LOOKUP(2,1/(Log!$K$1:$K$27569=DV7),Log!$L$1:$L$27569)</f>
        <v>45777</v>
      </c>
      <c r="ED7" s="222" t="str">
        <f t="shared" si="23"/>
        <v>BFA002Severe humanitarian conditions - Level 4</v>
      </c>
      <c r="EE7" s="218">
        <f t="array" ref="EE7">IF(LOOKUP(2,1/(Log!$K$1:$K$27569=ED7),Log!$E$1:$E$27569)="x","x",ROUND(LOOKUP(2,1/(Log!$K$1:$K$27569=ED7),Log!$E$1:$E$27569),-3))</f>
        <v>1578000</v>
      </c>
      <c r="EF7" s="222" t="str">
        <f t="array" ref="EF7">LOOKUP(2,1/(Log!$K$1:$K$27569=ED7),Log!$F$1:$F$27569)</f>
        <v>OCHA 23/12/2024</v>
      </c>
      <c r="EG7" s="222" t="str">
        <f t="array" ref="EG7">LOOKUP(2,1/(Log!$K$1:$K$27569=ED7),Log!$G$1:$G$27569)</f>
        <v xml:space="preserve">Medium </v>
      </c>
      <c r="EH7" s="222">
        <f t="array" ref="EH7">LOOKUP(2,1/(Log!$K$1:$K$27569=ED7),Log!$H$1:$H$27569)</f>
        <v>2</v>
      </c>
      <c r="EI7" s="222" t="str">
        <f t="array" ref="EI7">LOOKUP(2,1/(Log!$K$1:$K$27569=ED7),Log!$J$1:$J$27569)</f>
        <v xml:space="preserve">According to INFORM Severity Index methodology, the sum of people in levels 3, 4 and 5 is equal to the total number of people in need. The number of people in Level 4 is a calculated percentage of the overall PIN based on severity by area as provided by OCHA Burkina Faso on HDX. This approach is assigned as medium reliability because despite that the most recent HNO/HRP/HNRP, which incorporate multi-sectoral assessments has been used. However, given the fluid nature of humanitarian crises, severity levels may not fully capture sudden changes in needs. </v>
      </c>
      <c r="EJ7" s="222" t="str">
        <f t="array" ref="EJ7">LOOKUP(2,1/(Log!$K$1:$K$27569=ED7),Log!$I$1:$I$27569)</f>
        <v>https://data.humdata.org/dataset/bfa-jiaf-humanitarian-needs-pin-and-severity; https://reliefweb.int/attachments/72efa2eb-589f-4c82-8ba7-ccae1f6cc19f/BFA%20HNRP_2025__Decembre_2024.pdf</v>
      </c>
      <c r="EK7" s="223">
        <f t="array" ref="EK7">LOOKUP(2,1/(Log!$K$1:$K$27569=ED7),Log!$L$1:$L$27569)</f>
        <v>45777</v>
      </c>
      <c r="EL7" s="221" t="str">
        <f t="shared" si="24"/>
        <v>BFA002Extreme humanitarian conditions - Level 5</v>
      </c>
      <c r="EM7" s="213">
        <f t="array" ref="EM7">IF(LOOKUP(2,1/(Log!$K$1:$K$27569=EL7),Log!$E$1:$E$27569)="x","x",ROUND(LOOKUP(2,1/(Log!$K$1:$K$27569=EL7),Log!$E$1:$E$27569),-3))</f>
        <v>0</v>
      </c>
      <c r="EN7" s="224" t="str">
        <f t="array" ref="EN7">LOOKUP(2,1/(Log!$K$1:$K$27569=EL7),Log!$F$1:$F$27569)</f>
        <v>OCHA 23/12/2024</v>
      </c>
      <c r="EO7" s="224" t="str">
        <f t="array" ref="EO7">LOOKUP(2,1/(Log!$K$1:$K$27569=EL7),Log!$G$1:$G$27569)</f>
        <v xml:space="preserve">Medium </v>
      </c>
      <c r="EP7" s="224">
        <f t="array" ref="EP7">LOOKUP(2,1/(Log!$K$1:$K$27569=EL7),Log!$H$1:$H$27569)</f>
        <v>2</v>
      </c>
      <c r="EQ7" s="224" t="str">
        <f t="array" ref="EQ7">LOOKUP(2,1/(Log!$K$1:$K$27569=EL7),Log!$J$1:$J$27569)</f>
        <v xml:space="preserve">The HNRP inter-cluster needs severity analysis did not identify any district in catastrophic severity (phase 5). Additionally the reliabilty is assigned as medium because despite that the most recent HNO/HRP/HNRP, which incorporate multi-sectoral assessments has been used. However, given the fluid nature of humanitarian crises, severity levels may not fully capture sudden changes in needs. </v>
      </c>
      <c r="ER7" s="224" t="str">
        <f t="array" ref="ER7">LOOKUP(2,1/(Log!$K$1:$K$27569=EL7),Log!$I$1:$I$27569)</f>
        <v>https://data.humdata.org/dataset/bfa-jiaf-humanitarian-needs-pin-and-severity</v>
      </c>
      <c r="ES7" s="214">
        <f t="array" ref="ES7">LOOKUP(2,1/(Log!$K$1:$K$27569=EL7),Log!$L$1:$L$27569)</f>
        <v>45777</v>
      </c>
      <c r="ET7" s="222" t="str">
        <f t="shared" si="25"/>
        <v>BFA002Fatalities in all crises</v>
      </c>
      <c r="EU7" s="222">
        <f t="array" ref="EU7">LOOKUP(2,1/(Log!$K$1:$K$27569=ET7),Log!$E$1:$E$27569)</f>
        <v>3080</v>
      </c>
      <c r="EV7" s="222" t="str">
        <f t="array" ref="EV7">LOOKUP(2,1/(Log!$K$1:$K$27569=ET7),Log!$F$1:$F$27569)</f>
        <v>ACLED accessed 11/04/2025</v>
      </c>
      <c r="EW7" s="222" t="str">
        <f t="array" ref="EW7">LOOKUP(2,1/(Log!$K$1:$K$27569=ET7),Log!$G$1:$G$27569)</f>
        <v>High</v>
      </c>
      <c r="EX7" s="222">
        <f t="array" ref="EX7">LOOKUP(2,1/(Log!$K$1:$K$27569=ET7),Log!$H$1:$H$27569)</f>
        <v>1</v>
      </c>
      <c r="EY7" s="222" t="str">
        <f t="array" ref="EY7">LOOKUP(2,1/(Log!$K$1:$K$27569=ET7),Log!$J$1:$J$27569)</f>
        <v>The figure includes the total number of fatalities in Burkina Faso according to ACLED from october 1st, 2024 to 1 April 2025, from all types of events (such as battles, violence against civilians, explosions or remote violence, riots, protests, and strategic developments) and by all perpetrators (state or non-state). The fatalities in the ACLED dataset relate exclusively to violent incidents.</v>
      </c>
      <c r="EZ7" s="222" t="str">
        <f t="array" ref="EZ7">LOOKUP(2,1/(Log!$K$1:$K$27569=ET7),Log!$I$1:$I$27569)</f>
        <v>https://acleddata.com/data-export-tool/</v>
      </c>
      <c r="FA7" s="223">
        <f t="array" ref="FA7">LOOKUP(2,1/(Log!$K$1:$K$27569=ET7),Log!$L$1:$L$27569)</f>
        <v>45776</v>
      </c>
      <c r="FB7" s="221" t="str">
        <f t="shared" si="26"/>
        <v>BFA002Crisis affected groups</v>
      </c>
      <c r="FC7" s="224">
        <f t="array" ref="FC7">LOOKUP(2,1/(Log!$K$1:$K$27569=FB7),Log!$E$1:$E$27569)</f>
        <v>3</v>
      </c>
      <c r="FD7" s="224" t="str">
        <f t="array" ref="FD7">LOOKUP(2,1/(Log!$K$1:$K$27569=FB7),Log!$F$1:$F$27569)</f>
        <v>UNHCR 20/03/2025</v>
      </c>
      <c r="FE7" s="224" t="str">
        <f t="array" ref="FE7">LOOKUP(2,1/(Log!$K$1:$K$27569=FB7),Log!$G$1:$G$27569)</f>
        <v xml:space="preserve">Medium </v>
      </c>
      <c r="FF7" s="224">
        <f t="array" ref="FF7">LOOKUP(2,1/(Log!$K$1:$K$27569=FB7),Log!$H$1:$H$27569)</f>
        <v>2</v>
      </c>
      <c r="FG7" s="224" t="str">
        <f t="array" ref="FG7">LOOKUP(2,1/(Log!$K$1:$K$27569=FB7),Log!$J$1:$J$27569)</f>
        <v>In the Conflict in Burkina Faso, 3 population groups are affected: IDPs, refugees and asylum seekers population in the 13 regions of Burkina Faso. However, this might not be the situation on the ground since there is a probability that there are returnees and some host population affected. Therefore we scored the source as medium on reliability</v>
      </c>
      <c r="FH7" s="224" t="str">
        <f t="array" ref="FH7">LOOKUP(2,1/(Log!$K$1:$K$27569=FB7),Log!$I$1:$I$27569)</f>
        <v>https://data.unhcr.org/fr/documents/details/115372</v>
      </c>
      <c r="FI7" s="214">
        <f t="array" ref="FI7">LOOKUP(2,1/(Log!$K$1:$K$27569=FB7),Log!$L$1:$L$27569)</f>
        <v>45777</v>
      </c>
      <c r="FJ7" s="221" t="str">
        <f t="shared" si="27"/>
        <v>BFA002People facing limited access constraints</v>
      </c>
      <c r="FK7" s="222" t="str">
        <f t="array" ref="FK7">LOOKUP(2,1/(Log!$K$1:$K$27569=FJ7),Log!$E$1:$E$27569)</f>
        <v>x</v>
      </c>
      <c r="FL7" s="222" t="str">
        <f t="array" ref="FL7">LOOKUP(2,1/(Log!$K$1:$K$27569=FJ7),Log!$F$1:$F$27569)</f>
        <v>x</v>
      </c>
      <c r="FM7" s="222" t="str">
        <f t="array" ref="FM7">LOOKUP(2,1/(Log!$K$1:$K$27569=FJ7),Log!$G$1:$G$27569)</f>
        <v>x</v>
      </c>
      <c r="FN7" s="222" t="str">
        <f t="array" ref="FN7">LOOKUP(2,1/(Log!$K$1:$K$27569=FJ7),Log!$H$1:$H$27569)</f>
        <v>x</v>
      </c>
      <c r="FO7" s="222" t="str">
        <f t="array" ref="FO7">LOOKUP(2,1/(Log!$K$1:$K$27569=FJ7),Log!$J$1:$J$27569)</f>
        <v>x</v>
      </c>
      <c r="FP7" s="218" t="str">
        <f t="array" ref="FP7">LOOKUP(2,1/(Log!$K$1:$K$27569=FJ7),Log!$I$1:$I$27569)</f>
        <v>x</v>
      </c>
      <c r="FQ7" s="219">
        <f t="array" ref="FQ7">LOOKUP(2,1/(Log!$K$1:$K$27569=FJ7),Log!$L$1:$L$27569)</f>
        <v>45777</v>
      </c>
      <c r="FR7" s="221" t="str">
        <f t="shared" si="28"/>
        <v>BFA002People facing restricted access constraints</v>
      </c>
      <c r="FS7" s="224">
        <f t="array" ref="FS7">LOOKUP(2,1/(Log!$K$1:$K$27569=FR7),Log!$E$1:$E$27569)</f>
        <v>0</v>
      </c>
      <c r="FT7" s="224" t="str">
        <f t="array" ref="FT7">LOOKUP(2,1/(Log!$K$1:$K$27569=FR7),Log!$F$1:$F$27569)</f>
        <v>x</v>
      </c>
      <c r="FU7" s="224" t="str">
        <f t="array" ref="FU7">LOOKUP(2,1/(Log!$K$1:$K$27569=FR7),Log!$G$1:$G$27569)</f>
        <v>x</v>
      </c>
      <c r="FV7" s="224" t="str">
        <f t="array" ref="FV7">LOOKUP(2,1/(Log!$K$1:$K$27569=FR7),Log!$H$1:$H$27569)</f>
        <v>x</v>
      </c>
      <c r="FW7" s="224" t="str">
        <f t="array" ref="FW7">LOOKUP(2,1/(Log!$K$1:$K$27569=FR7),Log!$J$1:$J$27569)</f>
        <v>x</v>
      </c>
      <c r="FX7" s="224" t="str">
        <f t="array" ref="FX7">LOOKUP(2,1/(Log!$K$1:$K$27569=FR7),Log!$I$1:$I$27569)</f>
        <v>x</v>
      </c>
      <c r="FY7" s="214">
        <f t="array" ref="FY7">LOOKUP(2,1/(Log!$K$1:$K$27569=FR7),Log!$L$1:$L$27569)</f>
        <v>45777</v>
      </c>
      <c r="FZ7" s="222" t="str">
        <f t="shared" si="29"/>
        <v>BFA002Impediments to entry into country (bureaucratic and administrative)</v>
      </c>
      <c r="GA7" s="222">
        <f t="array" ref="GA7">LOOKUP(2,1/(Log!$K$1:$K$27569=FZ7),Log!$E$1:$E$27569)</f>
        <v>1</v>
      </c>
      <c r="GB7" s="222" t="str">
        <f t="array" ref="GB7">LOOKUP(2,1/(Log!$K$1:$K$27569=FZ7),Log!$F$1:$F$27569)</f>
        <v>ACAPS Access Methodology</v>
      </c>
      <c r="GC7" s="222" t="str">
        <f t="array" ref="GC7">LOOKUP(2,1/(Log!$K$1:$K$27569=FZ7),Log!$G$1:$G$27569)</f>
        <v>Medium</v>
      </c>
      <c r="GD7" s="222">
        <f t="array" ref="GD7">LOOKUP(2,1/(Log!$K$1:$K$27569=FZ7),Log!$H$1:$H$27569)</f>
        <v>2</v>
      </c>
      <c r="GE7" s="222" t="str">
        <f t="array" ref="GE7">LOOKUP(2,1/(Log!$K$1:$K$27569=FZ7),Log!$J$1:$J$27569)</f>
        <v>x</v>
      </c>
      <c r="GF7" s="222" t="str">
        <f t="array" ref="GF7">LOOKUP(2,1/(Log!$K$1:$K$27569=FZ7),Log!$I$1:$I$27569)</f>
        <v>x</v>
      </c>
      <c r="GG7" s="223">
        <f t="array" ref="GG7">LOOKUP(2,1/(Log!$K$1:$K$27569=FZ7),Log!$L$1:$L$27569)</f>
        <v>45614</v>
      </c>
      <c r="GH7" s="221" t="str">
        <f t="shared" si="30"/>
        <v>BFA002Restriction of movement (impediments to freedom of movement and/or administrative restrictions)</v>
      </c>
      <c r="GI7" s="224">
        <f t="array" ref="GI7">LOOKUP(2,1/(Log!$K$1:$K$27569=GH7),Log!$E$1:$E$27569)</f>
        <v>3</v>
      </c>
      <c r="GJ7" s="224" t="str">
        <f t="array" ref="GJ7">LOOKUP(2,1/(Log!$K$1:$K$27569=GH7),Log!$F$1:$F$27569)</f>
        <v>ACAPS Access Methodology</v>
      </c>
      <c r="GK7" s="224" t="str">
        <f t="array" ref="GK7">LOOKUP(2,1/(Log!$K$1:$K$27569=GH7),Log!$G$1:$G$27569)</f>
        <v>Medium</v>
      </c>
      <c r="GL7" s="224">
        <f t="array" ref="GL7">LOOKUP(2,1/(Log!$K$1:$K$27569=GH7),Log!$H$1:$H$27569)</f>
        <v>2</v>
      </c>
      <c r="GM7" s="224" t="str">
        <f t="array" ref="GM7">LOOKUP(2,1/(Log!$K$1:$K$27569=GH7),Log!$J$1:$J$27569)</f>
        <v>x</v>
      </c>
      <c r="GN7" s="224" t="str">
        <f t="array" ref="GN7">LOOKUP(2,1/(Log!$K$1:$K$27569=GH7),Log!$I$1:$I$27569)</f>
        <v>x</v>
      </c>
      <c r="GO7" s="214">
        <f t="array" ref="GO7">LOOKUP(2,1/(Log!$K$1:$K$27569=GH7),Log!$L$1:$L$27569)</f>
        <v>45614</v>
      </c>
      <c r="GP7" s="222" t="str">
        <f t="shared" si="31"/>
        <v>BFA002Interference into implementation of humanitarian activities</v>
      </c>
      <c r="GQ7" s="222">
        <f t="array" ref="GQ7">LOOKUP(2,1/(Log!$K$1:$K$27569=GP7),Log!$E$1:$E$27569)</f>
        <v>3</v>
      </c>
      <c r="GR7" s="222" t="str">
        <f t="array" ref="GR7">LOOKUP(2,1/(Log!$K$1:$K$27569=GP7),Log!$F$1:$F$27569)</f>
        <v>ACAPS Access Methodology</v>
      </c>
      <c r="GS7" s="222" t="str">
        <f t="array" ref="GS7">LOOKUP(2,1/(Log!$K$1:$K$27569=GP7),Log!$G$1:$G$27569)</f>
        <v>Medium</v>
      </c>
      <c r="GT7" s="222">
        <f t="array" ref="GT7">LOOKUP(2,1/(Log!$K$1:$K$27569=GP7),Log!$H$1:$H$27569)</f>
        <v>2</v>
      </c>
      <c r="GU7" s="222" t="str">
        <f t="array" ref="GU7">LOOKUP(2,1/(Log!$K$1:$K$27569=GP7),Log!$J$1:$J$27569)</f>
        <v>x</v>
      </c>
      <c r="GV7" s="222" t="str">
        <f t="array" ref="GV7">LOOKUP(2,1/(Log!$K$1:$K$27569=GP7),Log!$I$1:$I$27569)</f>
        <v>x</v>
      </c>
      <c r="GW7" s="223">
        <f t="array" ref="GW7">LOOKUP(2,1/(Log!$K$1:$K$27569=GP7),Log!$L$1:$L$27569)</f>
        <v>45614</v>
      </c>
      <c r="GX7" s="221" t="str">
        <f t="shared" si="32"/>
        <v>BFA002Violence against personnel, facilities and assets</v>
      </c>
      <c r="GY7" s="224">
        <f t="array" ref="GY7">LOOKUP(2,1/(Log!$K$1:$K$27569=GX7),Log!$E$1:$E$27569)</f>
        <v>3</v>
      </c>
      <c r="GZ7" s="224" t="str">
        <f t="array" ref="GZ7">LOOKUP(2,1/(Log!$K$1:$K$27569=GX7),Log!$F$1:$F$27569)</f>
        <v>ACAPS Access Methodology</v>
      </c>
      <c r="HA7" s="224" t="str">
        <f t="array" ref="HA7">LOOKUP(2,1/(Log!$K$1:$K$27569=GX7),Log!$G$1:$G$27569)</f>
        <v>Medium</v>
      </c>
      <c r="HB7" s="224">
        <f t="array" ref="HB7">LOOKUP(2,1/(Log!$K$1:$K$27569=GX7),Log!$H$1:$H$27569)</f>
        <v>2</v>
      </c>
      <c r="HC7" s="224" t="str">
        <f t="array" ref="HC7">LOOKUP(2,1/(Log!$K$1:$K$27569=GX7),Log!$J$1:$J$27569)</f>
        <v>x</v>
      </c>
      <c r="HD7" s="224" t="str">
        <f t="array" ref="HD7">LOOKUP(2,1/(Log!$K$1:$K$27569=GX7),Log!$I$1:$I$27569)</f>
        <v>x</v>
      </c>
      <c r="HE7" s="214">
        <f t="array" ref="HE7">LOOKUP(2,1/(Log!$K$1:$K$27569=GX7),Log!$L$1:$L$27569)</f>
        <v>45614</v>
      </c>
      <c r="HF7" s="222" t="str">
        <f t="shared" si="33"/>
        <v>BFA002Denial of existence of humanitarian needs or entitlements to assistance</v>
      </c>
      <c r="HG7" s="222">
        <f t="array" ref="HG7">LOOKUP(2,1/(Log!$K$1:$K$27569=HF7),Log!$E$1:$E$27569)</f>
        <v>2</v>
      </c>
      <c r="HH7" s="222" t="str">
        <f t="array" ref="HH7">LOOKUP(2,1/(Log!$K$1:$K$27569=HF7),Log!$F$1:$F$27569)</f>
        <v>ACAPS Access Methodology</v>
      </c>
      <c r="HI7" s="222" t="str">
        <f t="array" ref="HI7">LOOKUP(2,1/(Log!$K$1:$K$27569=HF7),Log!$G$1:$G$27569)</f>
        <v>Medium</v>
      </c>
      <c r="HJ7" s="222">
        <f t="array" ref="HJ7">LOOKUP(2,1/(Log!$K$1:$K$27569=HF7),Log!$H$1:$H$27569)</f>
        <v>2</v>
      </c>
      <c r="HK7" s="222" t="str">
        <f t="array" ref="HK7">LOOKUP(2,1/(Log!$K$1:$K$27569=HF7),Log!$J$1:$J$27569)</f>
        <v>x</v>
      </c>
      <c r="HL7" s="222" t="str">
        <f t="array" ref="HL7">LOOKUP(2,1/(Log!$K$1:$K$27569=HF7),Log!$I$1:$I$27569)</f>
        <v>x</v>
      </c>
      <c r="HM7" s="223">
        <f t="array" ref="HM7">LOOKUP(2,1/(Log!$K$1:$K$27569=HF7),Log!$L$1:$L$27569)</f>
        <v>45614</v>
      </c>
      <c r="HN7" s="221" t="str">
        <f t="shared" si="34"/>
        <v>BFA002Restriction and obstruction of access to services and assistance</v>
      </c>
      <c r="HO7" s="224">
        <f t="array" ref="HO7">LOOKUP(2,1/(Log!$K$1:$K$27569=HN7),Log!$E$1:$E$27569)</f>
        <v>2</v>
      </c>
      <c r="HP7" s="224" t="str">
        <f t="array" ref="HP7">LOOKUP(2,1/(Log!$K$1:$K$27569=HN7),Log!$F$1:$F$27569)</f>
        <v>ACAPS Access Methodology</v>
      </c>
      <c r="HQ7" s="224" t="str">
        <f t="array" ref="HQ7">LOOKUP(2,1/(Log!$K$1:$K$27569=HN7),Log!$G$1:$G$27569)</f>
        <v>Medium</v>
      </c>
      <c r="HR7" s="224">
        <f t="array" ref="HR7">LOOKUP(2,1/(Log!$K$1:$K$27569=HN7),Log!$H$1:$H$27569)</f>
        <v>2</v>
      </c>
      <c r="HS7" s="224" t="str">
        <f t="array" ref="HS7">LOOKUP(2,1/(Log!$K$1:$K$27569=HN7),Log!$J$1:$J$27569)</f>
        <v>x</v>
      </c>
      <c r="HT7" s="224" t="str">
        <f t="array" ref="HT7">LOOKUP(2,1/(Log!$K$1:$K$27569=HN7),Log!$I$1:$I$27569)</f>
        <v>x</v>
      </c>
      <c r="HU7" s="214">
        <f t="array" ref="HU7">LOOKUP(2,1/(Log!$K$1:$K$27569=HN7),Log!$L$1:$L$27569)</f>
        <v>45614</v>
      </c>
      <c r="HV7" s="222" t="str">
        <f t="shared" si="35"/>
        <v>BFA002Ongoing insecurity/hostilities affecting humanitarian assistance</v>
      </c>
      <c r="HW7" s="222">
        <f t="array" ref="HW7">LOOKUP(2,1/(Log!$K$1:$K$27569=HV7),Log!$E$1:$E$27569)</f>
        <v>3</v>
      </c>
      <c r="HX7" s="222" t="str">
        <f t="array" ref="HX7">LOOKUP(2,1/(Log!$K$1:$K$27569=HV7),Log!$F$1:$F$27569)</f>
        <v>ACAPS Access Methodology</v>
      </c>
      <c r="HY7" s="222" t="str">
        <f t="array" ref="HY7">LOOKUP(2,1/(Log!$K$1:$K$27569=HV7),Log!$G$1:$G$27569)</f>
        <v>Medium</v>
      </c>
      <c r="HZ7" s="222">
        <f t="array" ref="HZ7">LOOKUP(2,1/(Log!$K$1:$K$27569=HV7),Log!$H$1:$H$27569)</f>
        <v>2</v>
      </c>
      <c r="IA7" s="222" t="str">
        <f t="array" ref="IA7">LOOKUP(2,1/(Log!$K$1:$K$27569=HV7),Log!$J$1:$J$27569)</f>
        <v>x</v>
      </c>
      <c r="IB7" s="222" t="str">
        <f t="array" ref="IB7">LOOKUP(2,1/(Log!$K$1:$K$27569=HV7),Log!$I$1:$I$27569)</f>
        <v>x</v>
      </c>
      <c r="IC7" s="223">
        <f t="array" ref="IC7">LOOKUP(2,1/(Log!$K$1:$K$27569=HV7),Log!$L$1:$L$27569)</f>
        <v>45614</v>
      </c>
      <c r="ID7" s="221" t="str">
        <f t="shared" si="36"/>
        <v>BFA002Presence of mines and improvised explosive devices</v>
      </c>
      <c r="IE7" s="224">
        <f t="array" ref="IE7">LOOKUP(2,1/(Log!$K$1:$K$27569=ID7),Log!$E$1:$E$27569)</f>
        <v>1</v>
      </c>
      <c r="IF7" s="224" t="str">
        <f t="array" ref="IF7">LOOKUP(2,1/(Log!$K$1:$K$27569=ID7),Log!$F$1:$F$27569)</f>
        <v>ACAPS Access Methodology</v>
      </c>
      <c r="IG7" s="224" t="str">
        <f t="array" ref="IG7">LOOKUP(2,1/(Log!$K$1:$K$27569=ID7),Log!$G$1:$G$27569)</f>
        <v>Medium</v>
      </c>
      <c r="IH7" s="224">
        <f t="array" ref="IH7">LOOKUP(2,1/(Log!$K$1:$K$27569=ID7),Log!$H$1:$H$27569)</f>
        <v>2</v>
      </c>
      <c r="II7" s="224" t="str">
        <f t="array" ref="II7">LOOKUP(2,1/(Log!$K$1:$K$27569=ID7),Log!$J$1:$J$27569)</f>
        <v>x</v>
      </c>
      <c r="IJ7" s="224" t="str">
        <f t="array" ref="IJ7">LOOKUP(2,1/(Log!$K$1:$K$27569=ID7),Log!$I$1:$I$27569)</f>
        <v>x</v>
      </c>
      <c r="IK7" s="214">
        <f t="array" ref="IK7">LOOKUP(2,1/(Log!$K$1:$K$27569=ID7),Log!$L$1:$L$27569)</f>
        <v>45614</v>
      </c>
      <c r="IL7" s="222" t="str">
        <f t="shared" si="37"/>
        <v>BFA002Physical constraints in the environment (obstacles related to terrain, climate, lack of infrastructure, etc.)</v>
      </c>
      <c r="IM7" s="222">
        <f t="array" ref="IM7">LOOKUP(2,1/(Log!$K$1:$K$27569=IL7),Log!$E$1:$E$27569)</f>
        <v>3</v>
      </c>
      <c r="IN7" s="222" t="str">
        <f t="array" ref="IN7">LOOKUP(2,1/(Log!$K$1:$K$27569=IL7),Log!$F$1:$F$27569)</f>
        <v>ACAPS Access Methodology</v>
      </c>
      <c r="IO7" s="222" t="str">
        <f t="array" ref="IO7">LOOKUP(2,1/(Log!$K$1:$K$27569=IL7),Log!$G$1:$G$27569)</f>
        <v>Medium</v>
      </c>
      <c r="IP7" s="222">
        <f t="array" ref="IP7">LOOKUP(2,1/(Log!$K$1:$K$27569=IL7),Log!$H$1:$H$27569)</f>
        <v>2</v>
      </c>
      <c r="IQ7" s="222" t="str">
        <f t="array" ref="IQ7">LOOKUP(2,1/(Log!$K$1:$K$27569=IL7),Log!$J$1:$J$27569)</f>
        <v>x</v>
      </c>
      <c r="IR7" s="222" t="str">
        <f t="array" ref="IR7">LOOKUP(2,1/(Log!$K$1:$K$27569=IL7),Log!$I$1:$I$27569)</f>
        <v>x</v>
      </c>
      <c r="IS7" s="223">
        <f t="array" ref="IS7">LOOKUP(2,1/(Log!$K$1:$K$27569=IL7),Log!$L$1:$L$27569)</f>
        <v>45614</v>
      </c>
    </row>
    <row r="8" spans="1:253" s="11" customFormat="1" ht="13.35" customHeight="1">
      <c r="A8" s="11" t="str">
        <f>Lists!B:B</f>
        <v>Mutliple crises in Bangladesh</v>
      </c>
      <c r="B8" s="11" t="str">
        <f>Lists!F:F</f>
        <v>International Displacement,Floods,Cyclone,Political/economic crisis</v>
      </c>
      <c r="C8" s="11" t="str">
        <f>Lists!C:C</f>
        <v>BGD001</v>
      </c>
      <c r="D8" s="11" t="str">
        <f>Lists!A:A</f>
        <v>Bangladesh</v>
      </c>
      <c r="E8" s="11" t="str">
        <f>Lists!D:D</f>
        <v>BGD</v>
      </c>
      <c r="F8" s="11" t="str">
        <f t="shared" si="0"/>
        <v>BGD001Total population</v>
      </c>
      <c r="G8" s="212">
        <f t="array" ref="G8">ROUND(LOOKUP(2,1/(Log!$K$1:$K$27569=F8),Log!$E$1:$E$27569),-3)</f>
        <v>170899000</v>
      </c>
      <c r="H8" s="213" t="str">
        <f t="array" ref="H8">LOOKUP(2,1/(Log!$K$1:$K$27569=F8),Log!$F$1:$F$27569)</f>
        <v>BBS 18/04/2023; Govt. Bangladesh and UNHCR 28/02/2025; UNHCR 12/12/2024</v>
      </c>
      <c r="I8" s="213" t="str">
        <f t="array" ref="I8">LOOKUP(2,1/(Log!$K$1:$K$27569=F8),Log!$G$1:$G$27569)</f>
        <v>High</v>
      </c>
      <c r="J8" s="213">
        <f t="array" ref="J8">LOOKUP(2,1/(Log!$K$1:$K$27569=F8),Log!$H$1:$H$27569)</f>
        <v>1</v>
      </c>
      <c r="K8" s="213" t="str">
        <f t="array" ref="K8">LOOKUP(2,1/(Log!$K$1:$K$27569=F8),Log!$J$1:$J$27569)</f>
        <v>This figure represents the total population of Bangladesh (169,828,911) for 2022 according to the Bangladesh Bureau of Statistics (BBS) plus the number of registered and unregistered Rohingya refugees</v>
      </c>
      <c r="L8" s="213" t="str">
        <f t="array" ref="L8">LOOKUP(2,1/(Log!$K$1:$K$27569=F8),Log!$I$1:$I$27569)</f>
        <v>http://bbs.portal.gov.bd/sites/default/files/files/bbs.portal.gov.bd/page/b343a8b4_956b_45ca_872f_4cf9b2f1a6e0/2023-04-18-08-42-4f13d316f798b9e5fd3a4c61eae4bfef.pdf; 
https://reliefweb.int/map/bangladesh/rohingya-refugee-responsebangladesh-rohingya-population-location-28-february-2025
https://data.unhcr.org/en/documents/details/113174</v>
      </c>
      <c r="M8" s="214">
        <f t="array" ref="M8">LOOKUP(2,1/(Log!$K$1:$K$27569=F8),Log!$L$1:$L$27569)</f>
        <v>45777</v>
      </c>
      <c r="N8" s="221" t="str">
        <f t="shared" si="1"/>
        <v>BGD001Landmass affected</v>
      </c>
      <c r="O8" s="216">
        <f t="array" ref="O8">LOOKUP(2,1/(Log!$K$1:$K$27569=N8),Log!$E$1:$E$27569)</f>
        <v>89471</v>
      </c>
      <c r="P8" s="216" t="str">
        <f t="array" ref="P8">LOOKUP(2,1/(Log!$K$1:$K$27569=N8),Log!$F$1:$F$27569)</f>
        <v>BBS 05/2021; IPC 07/11/2024; ISCG et al. 13/03/2024</v>
      </c>
      <c r="Q8" s="216" t="str">
        <f t="array" ref="Q8">LOOKUP(2,1/(Log!$K$1:$K$27569=N8),Log!$G$1:$G$27569)</f>
        <v>High</v>
      </c>
      <c r="R8" s="216">
        <f t="array" ref="R8">LOOKUP(2,1/(Log!$K$1:$K$27569=N8),Log!$H$1:$H$27569)</f>
        <v>1</v>
      </c>
      <c r="S8" s="216" t="str">
        <f t="array" ref="S8">LOOKUP(2,1/(Log!$K$1:$K$27569=N8),Log!$J$1:$J$27569)</f>
        <v>The landmass affected is the sum of all areas exposed for each individual crisis for Bangladesh.
The IPC acute food security report (October - December 2024) covers 37 districts. All these districts have people who are facing high acute food insecurity (IPC phase 3 or above). In each of the districts, at least 15% of the population were faced IPC phase 3 or above levels of food insecurity. The landmass affected is equal to the total landmass of all the affected districts. The areas affected by the Rohingya refugee crisis is not added here to avoid double counting. 
The reliability of this indicator is high because the data is up to date. Landmass figures do not change (or do not change significantly) every year.</v>
      </c>
      <c r="T8" s="216" t="str">
        <f t="array" ref="T8">LOOKUP(2,1/(Log!$K$1:$K$27569=N8),Log!$I$1:$I$27569)</f>
        <v>https://bbs.portal.gov.bd/sites/default/files/files/bbs.portal.gov.bd/page/b2db8758_8497_412c_a9ec_6bb299f8b3ab/2021-08-11-04-54-154c14988ce53f65700592b03e05a0f8.pdf
https://www.ipcinfo.org/fileadmin/user_upload/ipcinfo/docs/IPC_Bangladesh_Acute_Food_Insecurity_Projection_Update_Oct_Dec2024_Report.pdf
https://reliefweb.int/report/bangladesh/2024-joint-response-plan-rohingya-humanitarian-crisis-january-december-2024</v>
      </c>
      <c r="U8" s="217">
        <f t="array" ref="U8">LOOKUP(2,1/(Log!$K$1:$K$27569=N8),Log!$L$1:$L$27569)</f>
        <v>45777</v>
      </c>
      <c r="V8" s="221" t="str">
        <f t="shared" si="2"/>
        <v>BGD001People exposed</v>
      </c>
      <c r="W8" s="213">
        <f t="array" ref="W8">IF(LOOKUP(2,1/(Log!$K$1:$K$27569=V8),Log!$E$1:$E$27569)="x","x",ROUND(LOOKUP(2,1/(Log!$K$1:$K$27569=V8),Log!$E$1:$E$27569),-3))</f>
        <v>90971000</v>
      </c>
      <c r="X8" s="213" t="str">
        <f t="array" ref="X8">LOOKUP(2,1/(Log!$K$1:$K$27569=V8),Log!$F$1:$F$27569)</f>
        <v>BBS 03/02/2024; Govt. Bangladesh and UNHCR 28/02/2025; UNHCR 12/12/2024; IPC 07/11/2024</v>
      </c>
      <c r="Y8" s="213" t="str">
        <f t="array" ref="Y8">LOOKUP(2,1/(Log!$K$1:$K$27569=V8),Log!$G$1:$G$27569)</f>
        <v>High</v>
      </c>
      <c r="Z8" s="213">
        <f t="array" ref="Z8">LOOKUP(2,1/(Log!$K$1:$K$27569=V8),Log!$H$1:$H$27569)</f>
        <v>1</v>
      </c>
      <c r="AA8" s="213" t="str">
        <f t="array" ref="AA8">LOOKUP(2,1/(Log!$K$1:$K$27569=V8),Log!$J$1:$J$27569)</f>
        <v>The number of people exposed is the sum of all people exposed for each individual crisis for Bangladesh.
The IPC acute food security report (October - December 2024) covers 37 districts. All these districts have people who are facing high acute food insecurity (IPC phase 3 or above). In each of the districts, at least 15% of the population were faced IPC phase 3 or above levels of food insecurity. Population exposed = people living in the affected areas + the number of registered and unregistered Rohingya refugees and host community.
The reliability of this figure is set as high as the figure is derived from the BBS, IPC report,  the Joint Government of Bangladesh - UNHCR Population Factsheet, and UNHCR Bangladesh - Operational Update which are considered as reliable sources for acute food insecurity and registered Rohingya refugee figures.</v>
      </c>
      <c r="AB8" s="213" t="str">
        <f t="array" ref="AB8">LOOKUP(2,1/(Log!$K$1:$K$27569=V8),Log!$I$1:$I$27569)</f>
        <v>https://bbs.portal.gov.bd/sites/default/files/files/bbs.portal.gov.bd/page/b343a8b4_956b_45ca_872f_4cf9b2f1a6e0/2024-01-31-15-51-b53c55dd692233ae401ba013060b9cbb.pdf
https://reliefweb.int/map/bangladesh/rohingya-refugee-responsebangladesh-rohingya-population-location-28-february-2025
https://data.unhcr.org/en/documents/details/113174
https://www.ipcinfo.org/fileadmin/user_upload/ipcinfo/docs/IPC_Bangladesh_Acute_Food_Insecurity_Projection_Update_Oct_Dec2024_Report.pdf</v>
      </c>
      <c r="AC8" s="214">
        <f t="array" ref="AC8">LOOKUP(2,1/(Log!$K$1:$K$27569=V8),Log!$L$1:$L$27569)</f>
        <v>45777</v>
      </c>
      <c r="AD8" s="221" t="str">
        <f t="shared" si="3"/>
        <v>BGD001People affected</v>
      </c>
      <c r="AE8" s="218">
        <f t="array" ref="AE8">IF(LOOKUP(2,1/(Log!$K$1:$K$27569=AD8),Log!$E$1:$E$27569)="x","x",ROUND(LOOKUP(2,1/(Log!$K$1:$K$27569=AD8),Log!$E$1:$E$27569),-3))</f>
        <v>57593000</v>
      </c>
      <c r="AF8" s="218" t="str">
        <f t="array" ref="AF8">LOOKUP(2,1/(Log!$K$1:$K$27569=AD8),Log!$F$1:$F$27569)</f>
        <v>BBS 03/02/2024; Govt. Bangladesh and UNHCR 28/02/2025; UNHCR 12/12/2024; IPC 07/11/2024</v>
      </c>
      <c r="AG8" s="218" t="str">
        <f t="array" ref="AG8">LOOKUP(2,1/(Log!$K$1:$K$27569=AD8),Log!$G$1:$G$27569)</f>
        <v>High</v>
      </c>
      <c r="AH8" s="218">
        <f t="array" ref="AH8">LOOKUP(2,1/(Log!$K$1:$K$27569=AD8),Log!$H$1:$H$27569)</f>
        <v>1</v>
      </c>
      <c r="AI8" s="218" t="str">
        <f t="array" ref="AI8">LOOKUP(2,1/(Log!$K$1:$K$27569=AD8),Log!$J$1:$J$27569)</f>
        <v>The number of people affected is the sum of all people affected for each individual crisis for Bangladesh. It is equal to sum of the number of Bangladeshi people affected corresponds to the people facing Phase 2 acute food insecurity or higher, the number of registered and unregistered Rohingya refugees and the host community. The reliability of this figure is set as high as the figure is derived from the BBS, IPC report, the Joint Government of Bangladesh - UNHCR Population Factsheet, and UNHCR Bangladesh - Operational Update which are considered as reliable sources for acute food insecurity and registered Rohingya refugee figures.</v>
      </c>
      <c r="AJ8" s="218" t="str">
        <f t="array" ref="AJ8">LOOKUP(2,1/(Log!$K$1:$K$27569=AD8),Log!$I$1:$I$27569)</f>
        <v>https://bbs.portal.gov.bd/sites/default/files/files/bbs.portal.gov.bd/page/b343a8b4_956b_45ca_872f_4cf9b2f1a6e0/2024-01-31-15-51-b53c55dd692233ae401ba013060b9cbb.pdf
https://reliefweb.int/report/bangladesh/rohingya-refugee-responsebangladesh-joint-government-bangladesh-unhcr-population-factsheet-31-january-2025
https://data.unhcr.org/en/documents/details/113174
https://www.ipcinfo.org/fileadmin/user_upload/ipcinfo/docs/IPC_Bangladesh_Acute_Food_Insecurity_Projection_Update_Oct_Dec2024_Report.pdf</v>
      </c>
      <c r="AK8" s="219">
        <f t="array" ref="AK8">LOOKUP(2,1/(Log!$K$1:$K$27569=AD8),Log!$L$1:$L$27569)</f>
        <v>45777</v>
      </c>
      <c r="AL8" s="221" t="str">
        <f t="shared" si="4"/>
        <v>BGD001People displaced</v>
      </c>
      <c r="AM8" s="213">
        <f t="array" ref="AM8">IF(LOOKUP(2,1/(Log!$K$1:$K$27569=AL8),Log!$E$1:$E$27569)="x","x",ROUND(LOOKUP(2,1/(Log!$K$1:$K$27569=AL8),Log!$E$1:$E$27569),-3))</f>
        <v>1070000</v>
      </c>
      <c r="AN8" s="213" t="str">
        <f t="array" ref="AN8">LOOKUP(2,1/(Log!$K$1:$K$27569=AL8),Log!$F$1:$F$27569)</f>
        <v>Govt. Bangladesh and UNHCR 28/02/2025; UNHCR 12/12/2024</v>
      </c>
      <c r="AO8" s="213" t="str">
        <f t="array" ref="AO8">LOOKUP(2,1/(Log!$K$1:$K$27569=AL8),Log!$G$1:$G$27569)</f>
        <v xml:space="preserve">Medium </v>
      </c>
      <c r="AP8" s="213">
        <f t="array" ref="AP8">LOOKUP(2,1/(Log!$K$1:$K$27569=AL8),Log!$H$1:$H$27569)</f>
        <v>2</v>
      </c>
      <c r="AQ8" s="213" t="str">
        <f t="array" ref="AQ8">LOOKUP(2,1/(Log!$K$1:$K$27569=AL8),Log!$J$1:$J$27569)</f>
        <v>It is the total number of registered and unregistered Rohingya refugees in Bangladesh. The figure is taken from the Joint Government of Bangladesh - UNHCR Population Factsheet and UNHCR Bangladesh - Operational Update.
These sources were chosen because of their high reliability. 
The reliability of this indicator high because it is up to date and is based on direct counts rather than estimates or projections, providing high accuracy</v>
      </c>
      <c r="AR8" s="213" t="str">
        <f t="array" ref="AR8">LOOKUP(2,1/(Log!$K$1:$K$27569=AL8),Log!$I$1:$I$27569)</f>
        <v>https://reliefweb.int/map/bangladesh/rohingya-refugee-responsebangladesh-rohingya-population-location-28-february-2025
https://data.unhcr.org/en/documents/details/113174</v>
      </c>
      <c r="AS8" s="214">
        <f t="array" ref="AS8">LOOKUP(2,1/(Log!$K$1:$K$27569=AL8),Log!$L$1:$L$27569)</f>
        <v>45777</v>
      </c>
      <c r="AT8" s="222" t="str">
        <f t="shared" si="5"/>
        <v>BGD001Injuries reported</v>
      </c>
      <c r="AU8" s="218" t="str">
        <f t="array" ref="AU8">LOOKUP(2,1/(Log!$K$1:$K$27569=AT8),Log!$E$1:$E$27569)</f>
        <v>x</v>
      </c>
      <c r="AV8" s="218" t="str">
        <f t="array" ref="AV8">LOOKUP(2,1/(Log!$K$1:$K$27569=AT8),Log!$F$1:$F$27569)</f>
        <v>x</v>
      </c>
      <c r="AW8" s="218" t="str">
        <f t="array" ref="AW8">LOOKUP(2,1/(Log!$K$1:$K$27569=AT8),Log!$G$1:$G$27569)</f>
        <v>x</v>
      </c>
      <c r="AX8" s="218" t="str">
        <f t="array" ref="AX8">LOOKUP(2,1/(Log!$K$1:$K$27569=AT8),Log!$H$1:$H$27569)</f>
        <v>x</v>
      </c>
      <c r="AY8" s="218" t="str">
        <f t="array" ref="AY8">LOOKUP(2,1/(Log!$K$1:$K$27569=AT8),Log!$J$1:$J$27569)</f>
        <v>Not enough information available.</v>
      </c>
      <c r="AZ8" s="218" t="str">
        <f t="array" ref="AZ8">LOOKUP(2,1/(Log!$K$1:$K$27569=AT8),Log!$I$1:$I$27569)</f>
        <v>x</v>
      </c>
      <c r="BA8" s="219">
        <f t="array" ref="BA8">LOOKUP(2,1/(Log!$K$1:$K$27569=AT8),Log!$L$1:$L$27569)</f>
        <v>45777</v>
      </c>
      <c r="BB8" s="221" t="str">
        <f t="shared" si="6"/>
        <v>BGD001Illness cases reported</v>
      </c>
      <c r="BC8" s="213" t="str">
        <f t="array" ref="BC8">LOOKUP(2,1/(Log!$K$1:$K$27569=BB8),Log!$E$1:$E$27569)</f>
        <v>x</v>
      </c>
      <c r="BD8" s="213" t="str">
        <f t="array" ref="BD8">LOOKUP(2,1/(Log!$K$1:$K$27569=BB8),Log!$F$1:$F$27569)</f>
        <v>x</v>
      </c>
      <c r="BE8" s="213" t="str">
        <f t="array" ref="BE8">LOOKUP(2,1/(Log!$K$1:$K$27569=BB8),Log!$G$1:$G$27569)</f>
        <v>x</v>
      </c>
      <c r="BF8" s="213" t="str">
        <f t="array" ref="BF8">LOOKUP(2,1/(Log!$K$1:$K$27569=BB8),Log!$H$1:$H$27569)</f>
        <v>x</v>
      </c>
      <c r="BG8" s="213" t="str">
        <f t="array" ref="BG8">LOOKUP(2,1/(Log!$K$1:$K$27569=BB8),Log!$J$1:$J$27569)</f>
        <v>No data/information available</v>
      </c>
      <c r="BH8" s="213" t="str">
        <f t="array" ref="BH8">LOOKUP(2,1/(Log!$K$1:$K$27569=BB8),Log!$I$1:$I$27569)</f>
        <v>x</v>
      </c>
      <c r="BI8" s="214">
        <f t="array" ref="BI8">LOOKUP(2,1/(Log!$K$1:$K$27569=BB8),Log!$L$1:$L$27569)</f>
        <v>45684</v>
      </c>
      <c r="BJ8" s="222" t="str">
        <f t="shared" si="7"/>
        <v>BGD001Fatalities reported</v>
      </c>
      <c r="BK8" s="222">
        <f t="array" ref="BK8">LOOKUP(2,1/(Log!$K$1:$K$27569=BJ8),Log!$E$1:$E$27569)</f>
        <v>10</v>
      </c>
      <c r="BL8" s="222" t="str">
        <f t="array" ref="BL8">LOOKUP(2,1/(Log!$K$1:$K$27569=BJ8),Log!$F$1:$F$27569)</f>
        <v>ACLED accessed 17/04/2025</v>
      </c>
      <c r="BM8" s="222" t="str">
        <f t="array" ref="BM8">LOOKUP(2,1/(Log!$K$1:$K$27569=BJ8),Log!$G$1:$G$27569)</f>
        <v>High</v>
      </c>
      <c r="BN8" s="222">
        <f t="array" ref="BN8">LOOKUP(2,1/(Log!$K$1:$K$27569=BJ8),Log!$H$1:$H$27569)</f>
        <v>1</v>
      </c>
      <c r="BO8" s="222" t="str">
        <f t="array" ref="BO8">LOOKUP(2,1/(Log!$K$1:$K$27569=BJ8),Log!$J$1:$J$27569)</f>
        <v>The total number of fatalities in food insecurity and Rohingya refugee crises between 1 October 2024 -  31 March 2025</v>
      </c>
      <c r="BP8" s="218" t="str">
        <f t="array" ref="BP8">LOOKUP(2,1/(Log!$K$1:$K$27569=BJ8),Log!$I$1:$I$27569)</f>
        <v>https://acleddata.com/data-export-tool/</v>
      </c>
      <c r="BQ8" s="223">
        <f t="array" ref="BQ8">LOOKUP(2,1/(Log!$K$1:$K$27569=BJ8),Log!$L$1:$L$27569)</f>
        <v>45777</v>
      </c>
      <c r="BR8" s="221" t="str">
        <f t="shared" si="8"/>
        <v>BGD001Buildings damaged</v>
      </c>
      <c r="BS8" s="224" t="str">
        <f t="array" ref="BS8">LOOKUP(2,1/(Log!$K$1:$K$27569=BR8),Log!$E$1:$E$27569)</f>
        <v>x</v>
      </c>
      <c r="BT8" s="224" t="str">
        <f t="array" ref="BT8">LOOKUP(2,1/(Log!$K$1:$K$27569=BR8),Log!$F$1:$F$27569)</f>
        <v>x</v>
      </c>
      <c r="BU8" s="224" t="str">
        <f t="array" ref="BU8">LOOKUP(2,1/(Log!$K$1:$K$27569=BR8),Log!$G$1:$G$27569)</f>
        <v>x</v>
      </c>
      <c r="BV8" s="224" t="str">
        <f t="array" ref="BV8">LOOKUP(2,1/(Log!$K$1:$K$27569=BR8),Log!$H$1:$H$27569)</f>
        <v>x</v>
      </c>
      <c r="BW8" s="224" t="str">
        <f t="array" ref="BW8">LOOKUP(2,1/(Log!$K$1:$K$27569=BR8),Log!$J$1:$J$27569)</f>
        <v>No data/information available</v>
      </c>
      <c r="BX8" s="224" t="str">
        <f t="array" ref="BX8">LOOKUP(2,1/(Log!$K$1:$K$27569=BR8),Log!$I$1:$I$27569)</f>
        <v>x</v>
      </c>
      <c r="BY8" s="214">
        <f t="array" ref="BY8">LOOKUP(2,1/(Log!$K$1:$K$27569=BR8),Log!$L$1:$L$27569)</f>
        <v>45684</v>
      </c>
      <c r="BZ8" s="222" t="str">
        <f t="shared" si="9"/>
        <v>BGD001Buildings destroyed</v>
      </c>
      <c r="CA8" s="222" t="str">
        <f t="array" ref="CA8">LOOKUP(2,1/(Log!$K$1:$K$27569=BZ8),Log!$E$1:$E$27569)</f>
        <v>x</v>
      </c>
      <c r="CB8" s="222" t="str">
        <f t="array" ref="CB8">LOOKUP(2,1/(Log!$K$1:$K$27569=BZ8),Log!$F$1:$F$27569)</f>
        <v>x</v>
      </c>
      <c r="CC8" s="222" t="str">
        <f t="array" ref="CC8">LOOKUP(2,1/(Log!$K$1:$K$27569=BZ8),Log!$G$1:$G$27569)</f>
        <v>x</v>
      </c>
      <c r="CD8" s="222" t="str">
        <f t="array" ref="CD8">LOOKUP(2,1/(Log!$K$1:$K$27569=BZ8),Log!$H$1:$H$27569)</f>
        <v>x</v>
      </c>
      <c r="CE8" s="222" t="str">
        <f t="array" ref="CE8">LOOKUP(2,1/(Log!$K$1:$K$27569=BZ8),Log!$J$1:$J$27569)</f>
        <v>No data/information available</v>
      </c>
      <c r="CF8" s="222" t="str">
        <f t="array" ref="CF8">LOOKUP(2,1/(Log!$K$1:$K$27569=BZ8),Log!$I$1:$I$27569)</f>
        <v>x</v>
      </c>
      <c r="CG8" s="223">
        <f t="array" ref="CG8">LOOKUP(2,1/(Log!$K$1:$K$27569=BZ8),Log!$L$1:$L$27569)</f>
        <v>45684</v>
      </c>
      <c r="CH8" s="221" t="str">
        <f t="shared" si="10"/>
        <v>BGD001Buildings in the affected area</v>
      </c>
      <c r="CI8" s="222" t="e">
        <f t="array" ref="CI8">LOOKUP(2,1/(Log!$K$1:$K$27569=CH8),Log!$E$1:$E$27569)</f>
        <v>#N/A</v>
      </c>
      <c r="CJ8" s="222" t="e">
        <f t="array" ref="CJ8">LOOKUP(2,1/(Log!$K$1:$K$27569=CH8),Log!$F$1:$F$27569)</f>
        <v>#N/A</v>
      </c>
      <c r="CK8" s="222" t="e">
        <f t="array" ref="CK8">LOOKUP(2,1/(Log!$K$1:$K$27569=CH8),Log!$G$1:$G$27569)</f>
        <v>#N/A</v>
      </c>
      <c r="CL8" s="222" t="e">
        <f t="array" ref="CL8">LOOKUP(2,1/(Log!$K$1:$K$27569=CH8),Log!$H$1:$H$27569)</f>
        <v>#N/A</v>
      </c>
      <c r="CM8" s="222" t="e">
        <f t="array" ref="CM8">LOOKUP(2,1/(Log!$K$1:$K$27569=CH8),Log!$J$1:$J$27569)</f>
        <v>#N/A</v>
      </c>
      <c r="CN8" s="222" t="e">
        <f t="array" ref="CN8">LOOKUP(2,1/(Log!$K$1:$K$27569=CH8),Log!$I$1:$I$27569)</f>
        <v>#N/A</v>
      </c>
      <c r="CO8" s="225" t="e">
        <f t="array" ref="CO8">LOOKUP(2,1/(Log!$K$1:$K$27569=CH8),Log!$L$1:$L$27569)</f>
        <v>#N/A</v>
      </c>
      <c r="CP8" s="222" t="str">
        <f t="shared" si="11"/>
        <v>BGD001Economic Losses</v>
      </c>
      <c r="CQ8" s="224" t="str">
        <f t="array" ref="CQ8">LOOKUP(2,1/(Log!$K$1:$K$27569=CP8),Log!$E$1:$E$27569)</f>
        <v>x</v>
      </c>
      <c r="CR8" s="224" t="str">
        <f t="array" ref="CR8">LOOKUP(2,1/(Log!$K$1:$K$27569=CP8),Log!$F$1:$F$27569)</f>
        <v>x</v>
      </c>
      <c r="CS8" s="224" t="str">
        <f t="array" ref="CS8">LOOKUP(2,1/(Log!$K$1:$K$27569=CP8),Log!$G$1:$G$27569)</f>
        <v>x</v>
      </c>
      <c r="CT8" s="224" t="str">
        <f t="array" ref="CT8">LOOKUP(2,1/(Log!$K$1:$K$27569=CP8),Log!$H$1:$H$27569)</f>
        <v>x</v>
      </c>
      <c r="CU8" s="224" t="str">
        <f t="array" ref="CU8">LOOKUP(2,1/(Log!$K$1:$K$27569=CP8),Log!$J$1:$J$27569)</f>
        <v>No data/information available</v>
      </c>
      <c r="CV8" s="224" t="str">
        <f t="array" ref="CV8">LOOKUP(2,1/(Log!$K$1:$K$27569=CP8),Log!$I$1:$I$27569)</f>
        <v>x</v>
      </c>
      <c r="CW8" s="214">
        <f t="array" ref="CW8">LOOKUP(2,1/(Log!$K$1:$K$27569=CP8),Log!$L$1:$L$27569)</f>
        <v>45684</v>
      </c>
      <c r="CX8" s="222" t="str">
        <f t="shared" si="12"/>
        <v>BGD001People in Need</v>
      </c>
      <c r="CY8" s="218">
        <f t="shared" si="13"/>
        <v>24691000</v>
      </c>
      <c r="CZ8" s="218" t="str">
        <f t="shared" si="14"/>
        <v>UNHCR 24/03/2025; IPC 07/11/2024</v>
      </c>
      <c r="DA8" s="218" t="str">
        <f t="shared" si="15"/>
        <v>High</v>
      </c>
      <c r="DB8" s="218">
        <f t="shared" si="16"/>
        <v>1</v>
      </c>
      <c r="DC8" s="218" t="str">
        <f t="shared" si="17"/>
        <v>According to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24,690,690 - 1,646,980 = 23,043,710. 
The figure for the number of people in need is taken from the Humanitarian Crisis Joint Response Plan (January 2025 - December 2026). The figure for the number of people facing IPC Phase 4 acute food insecurity is taken from the IPC acute food insecurity report (October-December 2024) report.
This approach was chosen because it provides information on the humanitarian conditions of different people.
The reliability of this indicator is high because it is up to date/it is recent and it takes into consideration multiple/inter sectorial needs.</v>
      </c>
      <c r="DD8" s="218" t="str">
        <f t="shared" si="18"/>
        <v>https://reliefweb.int/report/bangladesh/bangladesh-rohingya-humanitarian-crisis-joint-response-plan-january-2025-december-2026;
https://www.ipcinfo.org/fileadmin/user_upload/ipcinfo/docs/IPC_Bangladesh_Acute_Food_Insecurity_Projection_Update_Oct_Dec2024_Report.pdf</v>
      </c>
      <c r="DE8" s="220">
        <f t="shared" si="19"/>
        <v>45777</v>
      </c>
      <c r="DF8" s="221" t="str">
        <f t="shared" si="20"/>
        <v>BGD001Minimal humanitarian conditions - Level 1</v>
      </c>
      <c r="DG8" s="213">
        <f t="array" ref="DG8">IF(LOOKUP(2,1/(Log!$K$1:$K$27569=DF8),Log!$E$1:$E$27569)="x","x",ROUND(LOOKUP(2,1/(Log!$K$1:$K$27569=DF8),Log!$E$1:$E$27569),-3))</f>
        <v>33377000</v>
      </c>
      <c r="DH8" s="224" t="str">
        <f t="array" ref="DH8">LOOKUP(2,1/(Log!$K$1:$K$27569=DF8),Log!$F$1:$F$27569)</f>
        <v>BBS 03/02/2024; IPC 07/11/2024</v>
      </c>
      <c r="DI8" s="224" t="str">
        <f t="array" ref="DI8">LOOKUP(2,1/(Log!$K$1:$K$27569=DF8),Log!$G$1:$G$27569)</f>
        <v>High</v>
      </c>
      <c r="DJ8" s="224">
        <f t="array" ref="DJ8">LOOKUP(2,1/(Log!$K$1:$K$27569=DF8),Log!$H$1:$H$27569)</f>
        <v>1</v>
      </c>
      <c r="DK8" s="224" t="str">
        <f t="array" ref="DK8">LOOKUP(2,1/(Log!$K$1:$K$27569=DF8),Log!$J$1:$J$27569)</f>
        <v>According to INFORM SI methodology, the number of people in Level 1 is equal to the people exposed minus the people affected.</v>
      </c>
      <c r="DL8" s="224" t="str">
        <f t="array" ref="DL8">LOOKUP(2,1/(Log!$K$1:$K$27569=DF8),Log!$I$1:$I$27569)</f>
        <v>https://bbs.portal.gov.bd/sites/default/files/files/bbs.portal.gov.bd/page/b343a8b4_956b_45ca_872f_4cf9b2f1a6e0/2024-01-31-15-51-b53c55dd692233ae401ba013060b9cbb.pdf;
https://www.ipcinfo.org/fileadmin/user_upload/ipcinfo/docs/IPC_Bangladesh_Acute_Food_Insecurity_Projection_Update_Oct_Dec2024_Report.pdf</v>
      </c>
      <c r="DM8" s="214">
        <f t="array" ref="DM8">LOOKUP(2,1/(Log!$K$1:$K$27569=DF8),Log!$L$1:$L$27569)</f>
        <v>45777</v>
      </c>
      <c r="DN8" s="222" t="str">
        <f t="shared" si="21"/>
        <v>BGD001Stressed humanitarian conditions - Level 2</v>
      </c>
      <c r="DO8" s="218">
        <f t="array" ref="DO8">IF(LOOKUP(2,1/(Log!$K$1:$K$27569=DN8),Log!$E$1:$E$27569)="x","x",ROUND(LOOKUP(2,1/(Log!$K$1:$K$27569=DN8),Log!$E$1:$E$27569),-3))</f>
        <v>32903000</v>
      </c>
      <c r="DP8" s="222" t="str">
        <f t="array" ref="DP8">LOOKUP(2,1/(Log!$K$1:$K$27569=DN8),Log!$F$1:$F$27569)</f>
        <v>BBS 03/02/2024; UNHCR 24/03/2025; IPC 07/11/2024</v>
      </c>
      <c r="DQ8" s="222" t="str">
        <f t="array" ref="DQ8">LOOKUP(2,1/(Log!$K$1:$K$27569=DN8),Log!$G$1:$G$27569)</f>
        <v>High</v>
      </c>
      <c r="DR8" s="222">
        <f t="array" ref="DR8">LOOKUP(2,1/(Log!$K$1:$K$27569=DN8),Log!$H$1:$H$27569)</f>
        <v>1</v>
      </c>
      <c r="DS8" s="222" t="str">
        <f t="array" ref="DS8">LOOKUP(2,1/(Log!$K$1:$K$27569=DN8),Log!$J$1:$J$27569)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8" s="222" t="str">
        <f t="array" ref="DT8">LOOKUP(2,1/(Log!$K$1:$K$27569=DN8),Log!$I$1:$I$27569)</f>
        <v>https://bbs.portal.gov.bd/sites/default/files/files/bbs.portal.gov.bd/page/b343a8b4_956b_45ca_872f_4cf9b2f1a6e0/2024-01-31-15-51-b53c55dd692233ae401ba013060b9cbb.pdf;
https://reliefweb.int/report/bangladesh/2024-joint-response-plan-rohingya-humanitarian-crisis-january-december-2024
https://www.ipcinfo.org/fileadmin/user_upload/ipcinfo/docs/IPC_Bangladesh_Acute_Food_Insecurity_Projection_Update_Oct_Dec2024_Report.pdf</v>
      </c>
      <c r="DU8" s="223">
        <f t="array" ref="DU8">LOOKUP(2,1/(Log!$K$1:$K$27569=DN8),Log!$L$1:$L$27569)</f>
        <v>45777</v>
      </c>
      <c r="DV8" s="221" t="str">
        <f t="shared" si="22"/>
        <v>BGD001Moderate humanitarian conditions - Level 3</v>
      </c>
      <c r="DW8" s="213">
        <f t="array" ref="DW8">IF(LOOKUP(2,1/(Log!$K$1:$K$27569=DV8),Log!$E$1:$E$27569)="x","x",ROUND(LOOKUP(2,1/(Log!$K$1:$K$27569=DV8),Log!$E$1:$E$27569),-3))</f>
        <v>23044000</v>
      </c>
      <c r="DX8" s="224" t="str">
        <f t="array" ref="DX8">LOOKUP(2,1/(Log!$K$1:$K$27569=DV8),Log!$F$1:$F$27569)</f>
        <v>UNHCR 24/03/2025; IPC 07/11/2024</v>
      </c>
      <c r="DY8" s="224" t="str">
        <f t="array" ref="DY8">LOOKUP(2,1/(Log!$K$1:$K$27569=DV8),Log!$G$1:$G$27569)</f>
        <v>High</v>
      </c>
      <c r="DZ8" s="224">
        <f t="array" ref="DZ8">LOOKUP(2,1/(Log!$K$1:$K$27569=DV8),Log!$H$1:$H$27569)</f>
        <v>1</v>
      </c>
      <c r="EA8" s="224" t="str">
        <f t="array" ref="EA8">LOOKUP(2,1/(Log!$K$1:$K$27569=DV8),Log!$J$1:$J$27569)</f>
        <v>According to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24,690,690 - 1,646,980 = 23,043,710. 
The figure for the number of people in need is taken from the Humanitarian Crisis Joint Response Plan (January 2025 - December 2026). The figure for the number of people facing IPC Phase 4 acute food insecurity is taken from the IPC acute food insecurity report (October-December 2024) report.
This approach was chosen because it provides information on the humanitarian conditions of different people.
The reliability of this indicator is high because it is up to date/it is recent and it takes into consideration multiple/inter sectorial needs.</v>
      </c>
      <c r="EB8" s="224" t="str">
        <f t="array" ref="EB8">LOOKUP(2,1/(Log!$K$1:$K$27569=DV8),Log!$I$1:$I$27569)</f>
        <v>https://reliefweb.int/report/bangladesh/bangladesh-rohingya-humanitarian-crisis-joint-response-plan-january-2025-december-2026;
https://www.ipcinfo.org/fileadmin/user_upload/ipcinfo/docs/IPC_Bangladesh_Acute_Food_Insecurity_Projection_Update_Oct_Dec2024_Report.pdf</v>
      </c>
      <c r="EC8" s="214">
        <f t="array" ref="EC8">LOOKUP(2,1/(Log!$K$1:$K$27569=DV8),Log!$L$1:$L$27569)</f>
        <v>45777</v>
      </c>
      <c r="ED8" s="222" t="str">
        <f t="shared" si="23"/>
        <v>BGD001Severe humanitarian conditions - Level 4</v>
      </c>
      <c r="EE8" s="218">
        <f t="array" ref="EE8">IF(LOOKUP(2,1/(Log!$K$1:$K$27569=ED8),Log!$E$1:$E$27569)="x","x",ROUND(LOOKUP(2,1/(Log!$K$1:$K$27569=ED8),Log!$E$1:$E$27569),-3))</f>
        <v>1647000</v>
      </c>
      <c r="EF8" s="222" t="str">
        <f t="array" ref="EF8">LOOKUP(2,1/(Log!$K$1:$K$27569=ED8),Log!$F$1:$F$27569)</f>
        <v>UNHCR 24/03/2025; IPC 07/11/2024</v>
      </c>
      <c r="EG8" s="222" t="str">
        <f t="array" ref="EG8">LOOKUP(2,1/(Log!$K$1:$K$27569=ED8),Log!$G$1:$G$27569)</f>
        <v>High</v>
      </c>
      <c r="EH8" s="222">
        <f t="array" ref="EH8">LOOKUP(2,1/(Log!$K$1:$K$27569=ED8),Log!$H$1:$H$27569)</f>
        <v>1</v>
      </c>
      <c r="EI8" s="222" t="str">
        <f t="array" ref="EI8">LOOKUP(2,1/(Log!$K$1:$K$27569=ED8),Log!$J$1:$J$27569)</f>
        <v>According to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24,690,690 - 1,646,980 = 23,043,710. 
The figure for the number of people in need is taken from the Humanitarian Crisis Joint Response Plan (January 2025 - December 2026). The figure for the number of people facing IPC Phase 4 acute food insecurity is taken from the IPC acute food insecurity report (October-December 2024) report.
This approach was chosen because it provides information on the humanitarian conditions of different people.
The reliability of this indicator is high because it is up to date/it is recent and it takes into consideration multiple/inter sectorial needs.</v>
      </c>
      <c r="EJ8" s="222" t="str">
        <f t="array" ref="EJ8">LOOKUP(2,1/(Log!$K$1:$K$27569=ED8),Log!$I$1:$I$27569)</f>
        <v>https://reliefweb.int/report/bangladesh/bangladesh-rohingya-humanitarian-crisis-joint-response-plan-january-2025-december-2026;
https://www.ipcinfo.org/fileadmin/user_upload/ipcinfo/docs/IPC_Bangladesh_Acute_Food_Insecurity_Projection_Update_Oct_Dec2024_Report.pdf</v>
      </c>
      <c r="EK8" s="223">
        <f t="array" ref="EK8">LOOKUP(2,1/(Log!$K$1:$K$27569=ED8),Log!$L$1:$L$27569)</f>
        <v>45777</v>
      </c>
      <c r="EL8" s="221" t="str">
        <f t="shared" si="24"/>
        <v>BGD001Extreme humanitarian conditions - Level 5</v>
      </c>
      <c r="EM8" s="213" t="str">
        <f t="array" ref="EM8">IF(LOOKUP(2,1/(Log!$K$1:$K$27569=EL8),Log!$E$1:$E$27569)="x","x",ROUND(LOOKUP(2,1/(Log!$K$1:$K$27569=EL8),Log!$E$1:$E$27569),-3))</f>
        <v>x</v>
      </c>
      <c r="EN8" s="224" t="str">
        <f t="array" ref="EN8">LOOKUP(2,1/(Log!$K$1:$K$27569=EL8),Log!$F$1:$F$27569)</f>
        <v>UNHCR 24/03/2025; IPC 07/11/2024</v>
      </c>
      <c r="EO8" s="224" t="str">
        <f t="array" ref="EO8">LOOKUP(2,1/(Log!$K$1:$K$27569=EL8),Log!$G$1:$G$27569)</f>
        <v>High</v>
      </c>
      <c r="EP8" s="224">
        <f t="array" ref="EP8">LOOKUP(2,1/(Log!$K$1:$K$27569=EL8),Log!$H$1:$H$27569)</f>
        <v>1</v>
      </c>
      <c r="EQ8" s="224" t="str">
        <f t="array" ref="EQ8">LOOKUP(2,1/(Log!$K$1:$K$27569=EL8),Log!$J$1:$J$27569)</f>
        <v>According to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24,690,690 - 1,646,980 = 23,043,710. 
The figure for the number of people in need is taken from the Humanitarian Crisis Joint Response Plan (January 2025 - December 2026). The figure for the number of people facing IPC Phase 4 acute food insecurity is taken from the IPC acute food insecurity report (October-December 2024) report.
This approach was chosen because it provides information on the humanitarian conditions of different people.
The reliability of this indicator is high because it is up to date/it is recent and it takes into consideration multiple/inter sectorial needs.</v>
      </c>
      <c r="ER8" s="224" t="str">
        <f t="array" ref="ER8">LOOKUP(2,1/(Log!$K$1:$K$27569=EL8),Log!$I$1:$I$27569)</f>
        <v>https://reliefweb.int/report/bangladesh/bangladesh-rohingya-humanitarian-crisis-joint-response-plan-january-2025-december-2026;
https://www.ipcinfo.org/fileadmin/user_upload/ipcinfo/docs/IPC_Bangladesh_Acute_Food_Insecurity_Projection_Update_Oct_Dec2024_Report.pdf</v>
      </c>
      <c r="ES8" s="214">
        <f t="array" ref="ES8">LOOKUP(2,1/(Log!$K$1:$K$27569=EL8),Log!$L$1:$L$27569)</f>
        <v>45777</v>
      </c>
      <c r="ET8" s="222" t="str">
        <f t="shared" si="25"/>
        <v>BGD001Fatalities in all crises</v>
      </c>
      <c r="EU8" s="222">
        <f t="array" ref="EU8">LOOKUP(2,1/(Log!$K$1:$K$27569=ET8),Log!$E$1:$E$27569)</f>
        <v>10</v>
      </c>
      <c r="EV8" s="222" t="str">
        <f t="array" ref="EV8">LOOKUP(2,1/(Log!$K$1:$K$27569=ET8),Log!$F$1:$F$27569)</f>
        <v>ACLED accessed 17/04/2025</v>
      </c>
      <c r="EW8" s="222" t="str">
        <f t="array" ref="EW8">LOOKUP(2,1/(Log!$K$1:$K$27569=ET8),Log!$G$1:$G$27569)</f>
        <v>High</v>
      </c>
      <c r="EX8" s="222">
        <f t="array" ref="EX8">LOOKUP(2,1/(Log!$K$1:$K$27569=ET8),Log!$H$1:$H$27569)</f>
        <v>1</v>
      </c>
      <c r="EY8" s="222" t="str">
        <f t="array" ref="EY8">LOOKUP(2,1/(Log!$K$1:$K$27569=ET8),Log!$J$1:$J$27569)</f>
        <v>The total number of fatalities in food insecurity and Rohingya refugee crises between 1 October 2024 -  31 March 2025</v>
      </c>
      <c r="EZ8" s="222" t="str">
        <f t="array" ref="EZ8">LOOKUP(2,1/(Log!$K$1:$K$27569=ET8),Log!$I$1:$I$27569)</f>
        <v>https://acleddata.com/data-export-tool/</v>
      </c>
      <c r="FA8" s="223">
        <f t="array" ref="FA8">LOOKUP(2,1/(Log!$K$1:$K$27569=ET8),Log!$L$1:$L$27569)</f>
        <v>45777</v>
      </c>
      <c r="FB8" s="221" t="str">
        <f t="shared" si="26"/>
        <v>BGD001Crisis affected groups</v>
      </c>
      <c r="FC8" s="224">
        <f t="array" ref="FC8">LOOKUP(2,1/(Log!$K$1:$K$27569=FB8),Log!$E$1:$E$27569)</f>
        <v>3</v>
      </c>
      <c r="FD8" s="224" t="str">
        <f t="array" ref="FD8">LOOKUP(2,1/(Log!$K$1:$K$27569=FB8),Log!$F$1:$F$27569)</f>
        <v>BBS 03/02/2024; UNHCR 24/03/2025; IPC 07/11/2024</v>
      </c>
      <c r="FE8" s="224" t="str">
        <f t="array" ref="FE8">LOOKUP(2,1/(Log!$K$1:$K$27569=FB8),Log!$G$1:$G$27569)</f>
        <v>High</v>
      </c>
      <c r="FF8" s="224">
        <f t="array" ref="FF8">LOOKUP(2,1/(Log!$K$1:$K$27569=FB8),Log!$H$1:$H$27569)</f>
        <v>1</v>
      </c>
      <c r="FG8" s="224" t="str">
        <f t="array" ref="FG8">LOOKUP(2,1/(Log!$K$1:$K$27569=FB8),Log!$J$1:$J$27569)</f>
        <v>In this crisis, 3 out of 5 population groups are affected: non-host population, host-population, and refugees.</v>
      </c>
      <c r="FH8" s="224" t="str">
        <f t="array" ref="FH8">LOOKUP(2,1/(Log!$K$1:$K$27569=FB8),Log!$I$1:$I$27569)</f>
        <v>https://bbs.portal.gov.bd/sites/default/files/files/bbs.portal.gov.bd/page/b343a8b4_956b_45ca_872f_4cf9b2f1a6e0/2024-01-31-15-51-b53c55dd692233ae401ba013060b9cbb.pdf;
https://reliefweb.int/report/bangladesh/2024-joint-response-plan-rohingya-humanitarian-crisis-january-december-2024
https://www.ipcinfo.org/fileadmin/user_upload/ipcinfo/docs/IPC_Bangladesh_Acute_Food_Insecurity_Projection_Update_Oct_Dec2024_Report.pdf</v>
      </c>
      <c r="FI8" s="214">
        <f t="array" ref="FI8">LOOKUP(2,1/(Log!$K$1:$K$27569=FB8),Log!$L$1:$L$27569)</f>
        <v>45777</v>
      </c>
      <c r="FJ8" s="221" t="str">
        <f t="shared" si="27"/>
        <v>BGD001People facing limited access constraints</v>
      </c>
      <c r="FK8" s="222" t="str">
        <f t="array" ref="FK8">LOOKUP(2,1/(Log!$K$1:$K$27569=FJ8),Log!$E$1:$E$27569)</f>
        <v>x</v>
      </c>
      <c r="FL8" s="222" t="str">
        <f t="array" ref="FL8">LOOKUP(2,1/(Log!$K$1:$K$27569=FJ8),Log!$F$1:$F$27569)</f>
        <v>x</v>
      </c>
      <c r="FM8" s="222" t="str">
        <f t="array" ref="FM8">LOOKUP(2,1/(Log!$K$1:$K$27569=FJ8),Log!$G$1:$G$27569)</f>
        <v>x</v>
      </c>
      <c r="FN8" s="222" t="str">
        <f t="array" ref="FN8">LOOKUP(2,1/(Log!$K$1:$K$27569=FJ8),Log!$H$1:$H$27569)</f>
        <v>x</v>
      </c>
      <c r="FO8" s="222" t="str">
        <f t="array" ref="FO8">LOOKUP(2,1/(Log!$K$1:$K$27569=FJ8),Log!$J$1:$J$27569)</f>
        <v>No data/information available</v>
      </c>
      <c r="FP8" s="218" t="str">
        <f t="array" ref="FP8">LOOKUP(2,1/(Log!$K$1:$K$27569=FJ8),Log!$I$1:$I$27569)</f>
        <v>x</v>
      </c>
      <c r="FQ8" s="219">
        <f t="array" ref="FQ8">LOOKUP(2,1/(Log!$K$1:$K$27569=FJ8),Log!$L$1:$L$27569)</f>
        <v>45684</v>
      </c>
      <c r="FR8" s="221" t="str">
        <f t="shared" si="28"/>
        <v>BGD001People facing restricted access constraints</v>
      </c>
      <c r="FS8" s="224" t="str">
        <f t="array" ref="FS8">LOOKUP(2,1/(Log!$K$1:$K$27569=FR8),Log!$E$1:$E$27569)</f>
        <v>x</v>
      </c>
      <c r="FT8" s="224" t="str">
        <f t="array" ref="FT8">LOOKUP(2,1/(Log!$K$1:$K$27569=FR8),Log!$F$1:$F$27569)</f>
        <v>x</v>
      </c>
      <c r="FU8" s="224" t="str">
        <f t="array" ref="FU8">LOOKUP(2,1/(Log!$K$1:$K$27569=FR8),Log!$G$1:$G$27569)</f>
        <v>x</v>
      </c>
      <c r="FV8" s="224" t="str">
        <f t="array" ref="FV8">LOOKUP(2,1/(Log!$K$1:$K$27569=FR8),Log!$H$1:$H$27569)</f>
        <v>x</v>
      </c>
      <c r="FW8" s="224" t="str">
        <f t="array" ref="FW8">LOOKUP(2,1/(Log!$K$1:$K$27569=FR8),Log!$J$1:$J$27569)</f>
        <v>No data/information available</v>
      </c>
      <c r="FX8" s="224" t="str">
        <f t="array" ref="FX8">LOOKUP(2,1/(Log!$K$1:$K$27569=FR8),Log!$I$1:$I$27569)</f>
        <v>x</v>
      </c>
      <c r="FY8" s="214">
        <f t="array" ref="FY8">LOOKUP(2,1/(Log!$K$1:$K$27569=FR8),Log!$L$1:$L$27569)</f>
        <v>45684</v>
      </c>
      <c r="FZ8" s="222" t="str">
        <f t="shared" si="29"/>
        <v>BGD001Impediments to entry into country (bureaucratic and administrative)</v>
      </c>
      <c r="GA8" s="222">
        <f t="array" ref="GA8">LOOKUP(2,1/(Log!$K$1:$K$27569=FZ8),Log!$E$1:$E$27569)</f>
        <v>1</v>
      </c>
      <c r="GB8" s="222" t="str">
        <f t="array" ref="GB8">LOOKUP(2,1/(Log!$K$1:$K$27569=FZ8),Log!$F$1:$F$27569)</f>
        <v>ACAPS Access Methodology</v>
      </c>
      <c r="GC8" s="222" t="str">
        <f t="array" ref="GC8">LOOKUP(2,1/(Log!$K$1:$K$27569=FZ8),Log!$G$1:$G$27569)</f>
        <v>Medium</v>
      </c>
      <c r="GD8" s="222">
        <f t="array" ref="GD8">LOOKUP(2,1/(Log!$K$1:$K$27569=FZ8),Log!$H$1:$H$27569)</f>
        <v>2</v>
      </c>
      <c r="GE8" s="222" t="str">
        <f t="array" ref="GE8">LOOKUP(2,1/(Log!$K$1:$K$27569=FZ8),Log!$J$1:$J$27569)</f>
        <v>x</v>
      </c>
      <c r="GF8" s="222" t="str">
        <f t="array" ref="GF8">LOOKUP(2,1/(Log!$K$1:$K$27569=FZ8),Log!$I$1:$I$27569)</f>
        <v>x</v>
      </c>
      <c r="GG8" s="223">
        <f t="array" ref="GG8">LOOKUP(2,1/(Log!$K$1:$K$27569=FZ8),Log!$L$1:$L$27569)</f>
        <v>45609</v>
      </c>
      <c r="GH8" s="221" t="str">
        <f t="shared" si="30"/>
        <v>BGD001Restriction of movement (impediments to freedom of movement and/or administrative restrictions)</v>
      </c>
      <c r="GI8" s="224">
        <f t="array" ref="GI8">LOOKUP(2,1/(Log!$K$1:$K$27569=GH8),Log!$E$1:$E$27569)</f>
        <v>3</v>
      </c>
      <c r="GJ8" s="224" t="str">
        <f t="array" ref="GJ8">LOOKUP(2,1/(Log!$K$1:$K$27569=GH8),Log!$F$1:$F$27569)</f>
        <v>ACAPS Access Methodology</v>
      </c>
      <c r="GK8" s="224" t="str">
        <f t="array" ref="GK8">LOOKUP(2,1/(Log!$K$1:$K$27569=GH8),Log!$G$1:$G$27569)</f>
        <v>Medium</v>
      </c>
      <c r="GL8" s="224">
        <f t="array" ref="GL8">LOOKUP(2,1/(Log!$K$1:$K$27569=GH8),Log!$H$1:$H$27569)</f>
        <v>2</v>
      </c>
      <c r="GM8" s="224" t="str">
        <f t="array" ref="GM8">LOOKUP(2,1/(Log!$K$1:$K$27569=GH8),Log!$J$1:$J$27569)</f>
        <v>x</v>
      </c>
      <c r="GN8" s="224" t="str">
        <f t="array" ref="GN8">LOOKUP(2,1/(Log!$K$1:$K$27569=GH8),Log!$I$1:$I$27569)</f>
        <v>x</v>
      </c>
      <c r="GO8" s="214">
        <f t="array" ref="GO8">LOOKUP(2,1/(Log!$K$1:$K$27569=GH8),Log!$L$1:$L$27569)</f>
        <v>45609</v>
      </c>
      <c r="GP8" s="222" t="str">
        <f t="shared" si="31"/>
        <v>BGD001Interference into implementation of humanitarian activities</v>
      </c>
      <c r="GQ8" s="222">
        <f t="array" ref="GQ8">LOOKUP(2,1/(Log!$K$1:$K$27569=GP8),Log!$E$1:$E$27569)</f>
        <v>2</v>
      </c>
      <c r="GR8" s="222" t="str">
        <f t="array" ref="GR8">LOOKUP(2,1/(Log!$K$1:$K$27569=GP8),Log!$F$1:$F$27569)</f>
        <v>ACAPS Access Methodology</v>
      </c>
      <c r="GS8" s="222" t="str">
        <f t="array" ref="GS8">LOOKUP(2,1/(Log!$K$1:$K$27569=GP8),Log!$G$1:$G$27569)</f>
        <v>Medium</v>
      </c>
      <c r="GT8" s="222">
        <f t="array" ref="GT8">LOOKUP(2,1/(Log!$K$1:$K$27569=GP8),Log!$H$1:$H$27569)</f>
        <v>2</v>
      </c>
      <c r="GU8" s="222" t="str">
        <f t="array" ref="GU8">LOOKUP(2,1/(Log!$K$1:$K$27569=GP8),Log!$J$1:$J$27569)</f>
        <v>x</v>
      </c>
      <c r="GV8" s="222" t="str">
        <f t="array" ref="GV8">LOOKUP(2,1/(Log!$K$1:$K$27569=GP8),Log!$I$1:$I$27569)</f>
        <v>x</v>
      </c>
      <c r="GW8" s="223">
        <f t="array" ref="GW8">LOOKUP(2,1/(Log!$K$1:$K$27569=GP8),Log!$L$1:$L$27569)</f>
        <v>45609</v>
      </c>
      <c r="GX8" s="221" t="str">
        <f t="shared" si="32"/>
        <v>BGD001Violence against personnel, facilities and assets</v>
      </c>
      <c r="GY8" s="224">
        <f t="array" ref="GY8">LOOKUP(2,1/(Log!$K$1:$K$27569=GX8),Log!$E$1:$E$27569)</f>
        <v>1</v>
      </c>
      <c r="GZ8" s="224" t="str">
        <f t="array" ref="GZ8">LOOKUP(2,1/(Log!$K$1:$K$27569=GX8),Log!$F$1:$F$27569)</f>
        <v>ACAPS Access Methodology</v>
      </c>
      <c r="HA8" s="224" t="str">
        <f t="array" ref="HA8">LOOKUP(2,1/(Log!$K$1:$K$27569=GX8),Log!$G$1:$G$27569)</f>
        <v>Medium</v>
      </c>
      <c r="HB8" s="224">
        <f t="array" ref="HB8">LOOKUP(2,1/(Log!$K$1:$K$27569=GX8),Log!$H$1:$H$27569)</f>
        <v>2</v>
      </c>
      <c r="HC8" s="224" t="str">
        <f t="array" ref="HC8">LOOKUP(2,1/(Log!$K$1:$K$27569=GX8),Log!$J$1:$J$27569)</f>
        <v>x</v>
      </c>
      <c r="HD8" s="224" t="str">
        <f t="array" ref="HD8">LOOKUP(2,1/(Log!$K$1:$K$27569=GX8),Log!$I$1:$I$27569)</f>
        <v>x</v>
      </c>
      <c r="HE8" s="214">
        <f t="array" ref="HE8">LOOKUP(2,1/(Log!$K$1:$K$27569=GX8),Log!$L$1:$L$27569)</f>
        <v>45609</v>
      </c>
      <c r="HF8" s="222" t="str">
        <f t="shared" si="33"/>
        <v>BGD001Denial of existence of humanitarian needs or entitlements to assistance</v>
      </c>
      <c r="HG8" s="222">
        <f t="array" ref="HG8">LOOKUP(2,1/(Log!$K$1:$K$27569=HF8),Log!$E$1:$E$27569)</f>
        <v>0</v>
      </c>
      <c r="HH8" s="222" t="str">
        <f t="array" ref="HH8">LOOKUP(2,1/(Log!$K$1:$K$27569=HF8),Log!$F$1:$F$27569)</f>
        <v>ACAPS Access Methodology</v>
      </c>
      <c r="HI8" s="222" t="str">
        <f t="array" ref="HI8">LOOKUP(2,1/(Log!$K$1:$K$27569=HF8),Log!$G$1:$G$27569)</f>
        <v>Medium</v>
      </c>
      <c r="HJ8" s="222">
        <f t="array" ref="HJ8">LOOKUP(2,1/(Log!$K$1:$K$27569=HF8),Log!$H$1:$H$27569)</f>
        <v>2</v>
      </c>
      <c r="HK8" s="222" t="str">
        <f t="array" ref="HK8">LOOKUP(2,1/(Log!$K$1:$K$27569=HF8),Log!$J$1:$J$27569)</f>
        <v>x</v>
      </c>
      <c r="HL8" s="222" t="str">
        <f t="array" ref="HL8">LOOKUP(2,1/(Log!$K$1:$K$27569=HF8),Log!$I$1:$I$27569)</f>
        <v>x</v>
      </c>
      <c r="HM8" s="223">
        <f t="array" ref="HM8">LOOKUP(2,1/(Log!$K$1:$K$27569=HF8),Log!$L$1:$L$27569)</f>
        <v>45609</v>
      </c>
      <c r="HN8" s="221" t="str">
        <f t="shared" si="34"/>
        <v>BGD001Restriction and obstruction of access to services and assistance</v>
      </c>
      <c r="HO8" s="224">
        <f t="array" ref="HO8">LOOKUP(2,1/(Log!$K$1:$K$27569=HN8),Log!$E$1:$E$27569)</f>
        <v>2</v>
      </c>
      <c r="HP8" s="224" t="str">
        <f t="array" ref="HP8">LOOKUP(2,1/(Log!$K$1:$K$27569=HN8),Log!$F$1:$F$27569)</f>
        <v>ACAPS Access Methodology</v>
      </c>
      <c r="HQ8" s="224" t="str">
        <f t="array" ref="HQ8">LOOKUP(2,1/(Log!$K$1:$K$27569=HN8),Log!$G$1:$G$27569)</f>
        <v>Medium</v>
      </c>
      <c r="HR8" s="224">
        <f t="array" ref="HR8">LOOKUP(2,1/(Log!$K$1:$K$27569=HN8),Log!$H$1:$H$27569)</f>
        <v>2</v>
      </c>
      <c r="HS8" s="224" t="str">
        <f t="array" ref="HS8">LOOKUP(2,1/(Log!$K$1:$K$27569=HN8),Log!$J$1:$J$27569)</f>
        <v>x</v>
      </c>
      <c r="HT8" s="224" t="str">
        <f t="array" ref="HT8">LOOKUP(2,1/(Log!$K$1:$K$27569=HN8),Log!$I$1:$I$27569)</f>
        <v>x</v>
      </c>
      <c r="HU8" s="214">
        <f t="array" ref="HU8">LOOKUP(2,1/(Log!$K$1:$K$27569=HN8),Log!$L$1:$L$27569)</f>
        <v>45609</v>
      </c>
      <c r="HV8" s="222" t="str">
        <f t="shared" si="35"/>
        <v>BGD001Ongoing insecurity/hostilities affecting humanitarian assistance</v>
      </c>
      <c r="HW8" s="222">
        <f t="array" ref="HW8">LOOKUP(2,1/(Log!$K$1:$K$27569=HV8),Log!$E$1:$E$27569)</f>
        <v>3</v>
      </c>
      <c r="HX8" s="222" t="str">
        <f t="array" ref="HX8">LOOKUP(2,1/(Log!$K$1:$K$27569=HV8),Log!$F$1:$F$27569)</f>
        <v>ACAPS Access Methodology</v>
      </c>
      <c r="HY8" s="222" t="str">
        <f t="array" ref="HY8">LOOKUP(2,1/(Log!$K$1:$K$27569=HV8),Log!$G$1:$G$27569)</f>
        <v>Medium</v>
      </c>
      <c r="HZ8" s="222">
        <f t="array" ref="HZ8">LOOKUP(2,1/(Log!$K$1:$K$27569=HV8),Log!$H$1:$H$27569)</f>
        <v>2</v>
      </c>
      <c r="IA8" s="222" t="str">
        <f t="array" ref="IA8">LOOKUP(2,1/(Log!$K$1:$K$27569=HV8),Log!$J$1:$J$27569)</f>
        <v>x</v>
      </c>
      <c r="IB8" s="222" t="str">
        <f t="array" ref="IB8">LOOKUP(2,1/(Log!$K$1:$K$27569=HV8),Log!$I$1:$I$27569)</f>
        <v>x</v>
      </c>
      <c r="IC8" s="223">
        <f t="array" ref="IC8">LOOKUP(2,1/(Log!$K$1:$K$27569=HV8),Log!$L$1:$L$27569)</f>
        <v>45609</v>
      </c>
      <c r="ID8" s="221" t="str">
        <f t="shared" si="36"/>
        <v>BGD001Presence of mines and improvised explosive devices</v>
      </c>
      <c r="IE8" s="224">
        <f t="array" ref="IE8">LOOKUP(2,1/(Log!$K$1:$K$27569=ID8),Log!$E$1:$E$27569)</f>
        <v>1</v>
      </c>
      <c r="IF8" s="224" t="str">
        <f t="array" ref="IF8">LOOKUP(2,1/(Log!$K$1:$K$27569=ID8),Log!$F$1:$F$27569)</f>
        <v>ACAPS Access Methodology</v>
      </c>
      <c r="IG8" s="224" t="str">
        <f t="array" ref="IG8">LOOKUP(2,1/(Log!$K$1:$K$27569=ID8),Log!$G$1:$G$27569)</f>
        <v>Medium</v>
      </c>
      <c r="IH8" s="224">
        <f t="array" ref="IH8">LOOKUP(2,1/(Log!$K$1:$K$27569=ID8),Log!$H$1:$H$27569)</f>
        <v>2</v>
      </c>
      <c r="II8" s="224" t="str">
        <f t="array" ref="II8">LOOKUP(2,1/(Log!$K$1:$K$27569=ID8),Log!$J$1:$J$27569)</f>
        <v>x</v>
      </c>
      <c r="IJ8" s="224" t="str">
        <f t="array" ref="IJ8">LOOKUP(2,1/(Log!$K$1:$K$27569=ID8),Log!$I$1:$I$27569)</f>
        <v>x</v>
      </c>
      <c r="IK8" s="214">
        <f t="array" ref="IK8">LOOKUP(2,1/(Log!$K$1:$K$27569=ID8),Log!$L$1:$L$27569)</f>
        <v>45609</v>
      </c>
      <c r="IL8" s="222" t="str">
        <f t="shared" si="37"/>
        <v>BGD001Physical constraints in the environment (obstacles related to terrain, climate, lack of infrastructure, etc.)</v>
      </c>
      <c r="IM8" s="222">
        <f t="array" ref="IM8">LOOKUP(2,1/(Log!$K$1:$K$27569=IL8),Log!$E$1:$E$27569)</f>
        <v>3</v>
      </c>
      <c r="IN8" s="222" t="str">
        <f t="array" ref="IN8">LOOKUP(2,1/(Log!$K$1:$K$27569=IL8),Log!$F$1:$F$27569)</f>
        <v>ACAPS Access Methodology</v>
      </c>
      <c r="IO8" s="222" t="str">
        <f t="array" ref="IO8">LOOKUP(2,1/(Log!$K$1:$K$27569=IL8),Log!$G$1:$G$27569)</f>
        <v>Medium</v>
      </c>
      <c r="IP8" s="222">
        <f t="array" ref="IP8">LOOKUP(2,1/(Log!$K$1:$K$27569=IL8),Log!$H$1:$H$27569)</f>
        <v>2</v>
      </c>
      <c r="IQ8" s="222" t="str">
        <f t="array" ref="IQ8">LOOKUP(2,1/(Log!$K$1:$K$27569=IL8),Log!$J$1:$J$27569)</f>
        <v>x</v>
      </c>
      <c r="IR8" s="222" t="str">
        <f t="array" ref="IR8">LOOKUP(2,1/(Log!$K$1:$K$27569=IL8),Log!$I$1:$I$27569)</f>
        <v>x</v>
      </c>
      <c r="IS8" s="223">
        <f t="array" ref="IS8">LOOKUP(2,1/(Log!$K$1:$K$27569=IL8),Log!$L$1:$L$27569)</f>
        <v>45609</v>
      </c>
    </row>
    <row r="9" spans="1:253" s="11" customFormat="1" ht="13.35" customHeight="1">
      <c r="A9" s="11" t="str">
        <f>Lists!B:B</f>
        <v>Rohingya refugee crisis</v>
      </c>
      <c r="B9" s="11" t="str">
        <f>Lists!F:F</f>
        <v>International Displacement</v>
      </c>
      <c r="C9" s="11" t="str">
        <f>Lists!C:C</f>
        <v>BGD002</v>
      </c>
      <c r="D9" s="11" t="str">
        <f>Lists!A:A</f>
        <v>Bangladesh</v>
      </c>
      <c r="E9" s="11" t="str">
        <f>Lists!D:D</f>
        <v>BGD</v>
      </c>
      <c r="F9" s="11" t="str">
        <f t="shared" si="0"/>
        <v>BGD002Total population</v>
      </c>
      <c r="G9" s="212">
        <f t="array" ref="G9">ROUND(LOOKUP(2,1/(Log!$K$1:$K$27569=F9),Log!$E$1:$E$27569),-3)</f>
        <v>170899000</v>
      </c>
      <c r="H9" s="213" t="str">
        <f t="array" ref="H9">LOOKUP(2,1/(Log!$K$1:$K$27569=F9),Log!$F$1:$F$27569)</f>
        <v>BBS 18/04/2023; Govt. Bangladesh and UNHCR 28/02/2025; UNHCR 12/12/2024</v>
      </c>
      <c r="I9" s="213" t="str">
        <f t="array" ref="I9">LOOKUP(2,1/(Log!$K$1:$K$27569=F9),Log!$G$1:$G$27569)</f>
        <v>High</v>
      </c>
      <c r="J9" s="213">
        <f t="array" ref="J9">LOOKUP(2,1/(Log!$K$1:$K$27569=F9),Log!$H$1:$H$27569)</f>
        <v>1</v>
      </c>
      <c r="K9" s="213" t="str">
        <f t="array" ref="K9">LOOKUP(2,1/(Log!$K$1:$K$27569=F9),Log!$J$1:$J$27569)</f>
        <v>Total population of Bangladesh (169,828,911) for 2022 according to the Bangladesh Bureau of Statistics (BBS) plus the number of registered and unregistered Rohingya refugees.</v>
      </c>
      <c r="L9" s="213" t="str">
        <f t="array" ref="L9">LOOKUP(2,1/(Log!$K$1:$K$27569=F9),Log!$I$1:$I$27569)</f>
        <v>http://bbs.portal.gov.bd/sites/default/files/files/bbs.portal.gov.bd/page/b343a8b4_956b_45ca_872f_4cf9b2f1a6e0/2023-04-18-08-42-4f13d316f798b9e5fd3a4c61eae4bfef.pdf; 
https://reliefweb.int/report/bangladesh/rohingya-refugee-responsebangladesh-joint-government-bangladesh-unhcr-population-factsheet-31-january-2025
https://data.unhcr.org/en/documents/details/113174</v>
      </c>
      <c r="M9" s="214">
        <f t="array" ref="M9">LOOKUP(2,1/(Log!$K$1:$K$27569=F9),Log!$L$1:$L$27569)</f>
        <v>45777</v>
      </c>
      <c r="N9" s="221" t="str">
        <f t="shared" si="1"/>
        <v>BGD002Landmass affected</v>
      </c>
      <c r="O9" s="216">
        <f t="array" ref="O9">LOOKUP(2,1/(Log!$K$1:$K$27569=N9),Log!$E$1:$E$27569)</f>
        <v>710.46</v>
      </c>
      <c r="P9" s="216" t="str">
        <f t="array" ref="P9">LOOKUP(2,1/(Log!$K$1:$K$27569=N9),Log!$F$1:$F$27569)</f>
        <v>BBS 12/2013; Braun and Hochschild 2018; UNHCR 24/03/2025</v>
      </c>
      <c r="Q9" s="216" t="str">
        <f t="array" ref="Q9">LOOKUP(2,1/(Log!$K$1:$K$27569=N9),Log!$G$1:$G$27569)</f>
        <v>High</v>
      </c>
      <c r="R9" s="216">
        <f t="array" ref="R9">LOOKUP(2,1/(Log!$K$1:$K$27569=N9),Log!$H$1:$H$27569)</f>
        <v>1</v>
      </c>
      <c r="S9" s="216" t="str">
        <f t="array" ref="S9">LOOKUP(2,1/(Log!$K$1:$K$27569=N9),Log!$J$1:$J$27569)</f>
        <v>Total landmass of the affected area. The affected areas are: Teknaf, Ukhia, and Bhashan Char.</v>
      </c>
      <c r="T9" s="216" t="str">
        <f t="array" ref="T9">LOOKUP(2,1/(Log!$K$1:$K$27569=N9),Log!$I$1:$I$27569)</f>
        <v>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v>
      </c>
      <c r="U9" s="217">
        <f t="array" ref="U9">LOOKUP(2,1/(Log!$K$1:$K$27569=N9),Log!$L$1:$L$27569)</f>
        <v>45777</v>
      </c>
      <c r="V9" s="221" t="str">
        <f t="shared" si="2"/>
        <v>BGD002People exposed</v>
      </c>
      <c r="W9" s="213">
        <f t="array" ref="W9">IF(LOOKUP(2,1/(Log!$K$1:$K$27569=V9),Log!$E$1:$E$27569)="x","x",ROUND(LOOKUP(2,1/(Log!$K$1:$K$27569=V9),Log!$E$1:$E$27569),-3))</f>
        <v>1667000</v>
      </c>
      <c r="X9" s="213" t="str">
        <f t="array" ref="X9">LOOKUP(2,1/(Log!$K$1:$K$27569=V9),Log!$F$1:$F$27569)</f>
        <v>BBS 03/02/2024; Govt. Bangladesh and UNHCR 28/02/2025; UNHCR 12/12/2024</v>
      </c>
      <c r="Y9" s="213" t="str">
        <f t="array" ref="Y9">LOOKUP(2,1/(Log!$K$1:$K$27569=V9),Log!$G$1:$G$27569)</f>
        <v>High</v>
      </c>
      <c r="Z9" s="213">
        <f t="array" ref="Z9">LOOKUP(2,1/(Log!$K$1:$K$27569=V9),Log!$H$1:$H$27569)</f>
        <v>1</v>
      </c>
      <c r="AA9" s="213" t="str">
        <f t="array" ref="AA9">LOOKUP(2,1/(Log!$K$1:$K$27569=V9),Log!$J$1:$J$27569)</f>
        <v xml:space="preserve">The number of people exposed is the sum of the total number of registered and unregistered Rohingya refugees and host community in Cox's Bazar. The figure for the number of registered and unregistered Rohingya refugees is taken from the Joint Government of Bangladesh - UNHCR Population Factsheet and UNHCR Bangladesh - Operational Update October 2024, respectively. The figure for the number of people in the host community is taken from the Population and Housing Census 2022 (page 397). 
Population exposed = total number of registered and unregistered Rohingya refugees + host community population =  1,070,107+ 596,983 = 1,667,090. 
The sources were chosen because of their high reliability. 
The reliability of this indicator is up to date and it takes into consideration multiple/inter sectorial needs. </v>
      </c>
      <c r="AB9" s="213" t="str">
        <f t="array" ref="AB9">LOOKUP(2,1/(Log!$K$1:$K$27569=V9),Log!$I$1:$I$27569)</f>
        <v>https://bbs.portal.gov.bd/sites/default/files/files/bbs.portal.gov.bd/page/b343a8b4_956b_45ca_872f_4cf9b2f1a6e0/2024-01-31-15-51-b53c55dd692233ae401ba013060b9cbb.pdf
https://reliefweb.int/map/bangladesh/rohingya-refugee-responsebangladesh-rohingya-population-location-28-february-2025
https://data.unhcr.org/en/documents/details/113174</v>
      </c>
      <c r="AC9" s="214">
        <f t="array" ref="AC9">LOOKUP(2,1/(Log!$K$1:$K$27569=V9),Log!$L$1:$L$27569)</f>
        <v>45777</v>
      </c>
      <c r="AD9" s="221" t="str">
        <f t="shared" si="3"/>
        <v>BGD002People affected</v>
      </c>
      <c r="AE9" s="218">
        <f t="array" ref="AE9">IF(LOOKUP(2,1/(Log!$K$1:$K$27569=AD9),Log!$E$1:$E$27569)="x","x",ROUND(LOOKUP(2,1/(Log!$K$1:$K$27569=AD9),Log!$E$1:$E$27569),-3))</f>
        <v>1667000</v>
      </c>
      <c r="AF9" s="218" t="str">
        <f t="array" ref="AF9">LOOKUP(2,1/(Log!$K$1:$K$27569=AD9),Log!$F$1:$F$27569)</f>
        <v>BBS 03/02/2024; Govt. Bangladesh and UNHCR 28/02/2025; UNHCR 12/12/2024</v>
      </c>
      <c r="AG9" s="218" t="str">
        <f t="array" ref="AG9">LOOKUP(2,1/(Log!$K$1:$K$27569=AD9),Log!$G$1:$G$27569)</f>
        <v>High</v>
      </c>
      <c r="AH9" s="218">
        <f t="array" ref="AH9">LOOKUP(2,1/(Log!$K$1:$K$27569=AD9),Log!$H$1:$H$27569)</f>
        <v>1</v>
      </c>
      <c r="AI9" s="218" t="str">
        <f t="array" ref="AI9">LOOKUP(2,1/(Log!$K$1:$K$27569=AD9),Log!$J$1:$J$27569)</f>
        <v xml:space="preserve">The number of people affected is the sum of the total number of registered and unregistered Rohingya refugees and host community in Cox's Bazar. The figure for the number of registered and unregistered Rohingya refugees is taken from the Joint Government of Bangladesh - UNHCR Population Factsheet and UNHCR Bangladesh - Operational Update October 2024, respectively. The figure for the number of people in the host community is taken from the Population and Housing Census 2022 (page 397). 
Population exposed = total number of registered and unregistered Rohingya refugees + host community population =  1,070,107+ 596,983 = 1,667,090. 
The sources were chosen because of their high reliability. 
The reliability of this indicator is up to date and it takes into consideration multiple/inter sectorial needs. </v>
      </c>
      <c r="AJ9" s="218" t="str">
        <f t="array" ref="AJ9">LOOKUP(2,1/(Log!$K$1:$K$27569=AD9),Log!$I$1:$I$27569)</f>
        <v>https://bbs.portal.gov.bd/sites/default/files/files/bbs.portal.gov.bd/page/b343a8b4_956b_45ca_872f_4cf9b2f1a6e0/2024-01-31-15-51-b53c55dd692233ae401ba013060b9cbb.pdf
https://reliefweb.int/report/bangladesh/rohingya-refugee-responsebangladesh-joint-government-bangladesh-unhcr-population-factsheet-31-january-2025
https://data.unhcr.org/en/documents/details/113174</v>
      </c>
      <c r="AK9" s="219">
        <f t="array" ref="AK9">LOOKUP(2,1/(Log!$K$1:$K$27569=AD9),Log!$L$1:$L$27569)</f>
        <v>45777</v>
      </c>
      <c r="AL9" s="221" t="str">
        <f t="shared" si="4"/>
        <v>BGD002People displaced</v>
      </c>
      <c r="AM9" s="213">
        <f t="array" ref="AM9">IF(LOOKUP(2,1/(Log!$K$1:$K$27569=AL9),Log!$E$1:$E$27569)="x","x",ROUND(LOOKUP(2,1/(Log!$K$1:$K$27569=AL9),Log!$E$1:$E$27569),-3))</f>
        <v>1070000</v>
      </c>
      <c r="AN9" s="213" t="str">
        <f t="array" ref="AN9">LOOKUP(2,1/(Log!$K$1:$K$27569=AL9),Log!$F$1:$F$27569)</f>
        <v>Govt. Bangladesh and UNHCR 28/02/2025; UNHCR 12/12/2024</v>
      </c>
      <c r="AO9" s="213" t="str">
        <f t="array" ref="AO9">LOOKUP(2,1/(Log!$K$1:$K$27569=AL9),Log!$G$1:$G$27569)</f>
        <v>High</v>
      </c>
      <c r="AP9" s="213">
        <f t="array" ref="AP9">LOOKUP(2,1/(Log!$K$1:$K$27569=AL9),Log!$H$1:$H$27569)</f>
        <v>1</v>
      </c>
      <c r="AQ9" s="213" t="str">
        <f t="array" ref="AQ9">LOOKUP(2,1/(Log!$K$1:$K$27569=AL9),Log!$J$1:$J$27569)</f>
        <v>The number of people displaced is the total number of registered and unregistered Rohingya refugees in Bangladesh. The figure for registered Rohingya refugees is taken from the Joint Government of Bangladesh - UNHCR Population Factsheet. The figure provided in the Joint Government of Bangladesh - UNHCR Population Factsheet does not include the new arrivals from Myanmar in 2024 who have sought refuge in the Cox’s Bazar refugee camps. There are 64,000 of such refugees (up until October 2024) and they have not undergone full biometric registration. Given the context, almost all (if not all) of them are of Rohingya ethnicity. This figure is taken from the UNHCR Bangladesh - Operational Update October 2024 report (page 1).
These sources were chosen because of their high reliability. 
The reliability of this indicator high because it is up to date and is based on direct counts rather than estimates or projections, providing high accuracy.</v>
      </c>
      <c r="AR9" s="213" t="str">
        <f t="array" ref="AR9">LOOKUP(2,1/(Log!$K$1:$K$27569=AL9),Log!$I$1:$I$27569)</f>
        <v>https://reliefweb.int/map/bangladesh/rohingya-refugee-responsebangladesh-rohingya-population-location-28-february-2025
https://data.unhcr.org/en/documents/details/113174</v>
      </c>
      <c r="AS9" s="214">
        <f t="array" ref="AS9">LOOKUP(2,1/(Log!$K$1:$K$27569=AL9),Log!$L$1:$L$27569)</f>
        <v>45777</v>
      </c>
      <c r="AT9" s="222" t="str">
        <f t="shared" si="5"/>
        <v>BGD002Injuries reported</v>
      </c>
      <c r="AU9" s="218" t="str">
        <f t="array" ref="AU9">LOOKUP(2,1/(Log!$K$1:$K$27569=AT9),Log!$E$1:$E$27569)</f>
        <v>x</v>
      </c>
      <c r="AV9" s="218" t="str">
        <f t="array" ref="AV9">LOOKUP(2,1/(Log!$K$1:$K$27569=AT9),Log!$F$1:$F$27569)</f>
        <v>x</v>
      </c>
      <c r="AW9" s="218" t="str">
        <f t="array" ref="AW9">LOOKUP(2,1/(Log!$K$1:$K$27569=AT9),Log!$G$1:$G$27569)</f>
        <v>x</v>
      </c>
      <c r="AX9" s="218" t="str">
        <f t="array" ref="AX9">LOOKUP(2,1/(Log!$K$1:$K$27569=AT9),Log!$H$1:$H$27569)</f>
        <v>x</v>
      </c>
      <c r="AY9" s="218" t="str">
        <f t="array" ref="AY9">LOOKUP(2,1/(Log!$K$1:$K$27569=AT9),Log!$J$1:$J$27569)</f>
        <v>No data available</v>
      </c>
      <c r="AZ9" s="218" t="str">
        <f t="array" ref="AZ9">LOOKUP(2,1/(Log!$K$1:$K$27569=AT9),Log!$I$1:$I$27569)</f>
        <v>x</v>
      </c>
      <c r="BA9" s="219">
        <f t="array" ref="BA9">LOOKUP(2,1/(Log!$K$1:$K$27569=AT9),Log!$L$1:$L$27569)</f>
        <v>45777</v>
      </c>
      <c r="BB9" s="221" t="str">
        <f t="shared" si="6"/>
        <v>BGD002Illness cases reported</v>
      </c>
      <c r="BC9" s="213" t="str">
        <f t="array" ref="BC9">LOOKUP(2,1/(Log!$K$1:$K$27569=BB9),Log!$E$1:$E$27569)</f>
        <v>x</v>
      </c>
      <c r="BD9" s="213" t="str">
        <f t="array" ref="BD9">LOOKUP(2,1/(Log!$K$1:$K$27569=BB9),Log!$F$1:$F$27569)</f>
        <v>x</v>
      </c>
      <c r="BE9" s="213" t="str">
        <f t="array" ref="BE9">LOOKUP(2,1/(Log!$K$1:$K$27569=BB9),Log!$G$1:$G$27569)</f>
        <v>x</v>
      </c>
      <c r="BF9" s="213" t="str">
        <f t="array" ref="BF9">LOOKUP(2,1/(Log!$K$1:$K$27569=BB9),Log!$H$1:$H$27569)</f>
        <v>x</v>
      </c>
      <c r="BG9" s="213" t="str">
        <f t="array" ref="BG9">LOOKUP(2,1/(Log!$K$1:$K$27569=BB9),Log!$J$1:$J$27569)</f>
        <v>No data/information available</v>
      </c>
      <c r="BH9" s="213" t="str">
        <f t="array" ref="BH9">LOOKUP(2,1/(Log!$K$1:$K$27569=BB9),Log!$I$1:$I$27569)</f>
        <v>x</v>
      </c>
      <c r="BI9" s="214">
        <f t="array" ref="BI9">LOOKUP(2,1/(Log!$K$1:$K$27569=BB9),Log!$L$1:$L$27569)</f>
        <v>45529</v>
      </c>
      <c r="BJ9" s="222" t="str">
        <f t="shared" si="7"/>
        <v>BGD002Fatalities reported</v>
      </c>
      <c r="BK9" s="222">
        <f t="array" ref="BK9">LOOKUP(2,1/(Log!$K$1:$K$27569=BJ9),Log!$E$1:$E$27569)</f>
        <v>10</v>
      </c>
      <c r="BL9" s="222" t="str">
        <f t="array" ref="BL9">LOOKUP(2,1/(Log!$K$1:$K$27569=BJ9),Log!$F$1:$F$27569)</f>
        <v>ACLED accessed 17/04/2025</v>
      </c>
      <c r="BM9" s="222" t="str">
        <f t="array" ref="BM9">LOOKUP(2,1/(Log!$K$1:$K$27569=BJ9),Log!$G$1:$G$27569)</f>
        <v>High</v>
      </c>
      <c r="BN9" s="222">
        <f t="array" ref="BN9">LOOKUP(2,1/(Log!$K$1:$K$27569=BJ9),Log!$H$1:$H$27569)</f>
        <v>1</v>
      </c>
      <c r="BO9" s="222" t="str">
        <f t="array" ref="BO9">LOOKUP(2,1/(Log!$K$1:$K$27569=BJ9),Log!$J$1:$J$27569)</f>
        <v>Total crisis-related fatalities in the affected areas (Teknaf, Ukhiya, and Bhashan Char) between 1 October 2024 -  31 March 2025</v>
      </c>
      <c r="BP9" s="218" t="str">
        <f t="array" ref="BP9">LOOKUP(2,1/(Log!$K$1:$K$27569=BJ9),Log!$I$1:$I$27569)</f>
        <v>https://acleddata.com/data-export-tool/</v>
      </c>
      <c r="BQ9" s="223">
        <f t="array" ref="BQ9">LOOKUP(2,1/(Log!$K$1:$K$27569=BJ9),Log!$L$1:$L$27569)</f>
        <v>45777</v>
      </c>
      <c r="BR9" s="221" t="str">
        <f t="shared" si="8"/>
        <v>BGD002Buildings damaged</v>
      </c>
      <c r="BS9" s="224" t="str">
        <f t="array" ref="BS9">LOOKUP(2,1/(Log!$K$1:$K$27569=BR9),Log!$E$1:$E$27569)</f>
        <v>x</v>
      </c>
      <c r="BT9" s="224" t="str">
        <f t="array" ref="BT9">LOOKUP(2,1/(Log!$K$1:$K$27569=BR9),Log!$F$1:$F$27569)</f>
        <v>x</v>
      </c>
      <c r="BU9" s="224" t="str">
        <f t="array" ref="BU9">LOOKUP(2,1/(Log!$K$1:$K$27569=BR9),Log!$G$1:$G$27569)</f>
        <v>x</v>
      </c>
      <c r="BV9" s="224" t="str">
        <f t="array" ref="BV9">LOOKUP(2,1/(Log!$K$1:$K$27569=BR9),Log!$H$1:$H$27569)</f>
        <v>x</v>
      </c>
      <c r="BW9" s="224" t="str">
        <f t="array" ref="BW9">LOOKUP(2,1/(Log!$K$1:$K$27569=BR9),Log!$J$1:$J$27569)</f>
        <v>No data/information available</v>
      </c>
      <c r="BX9" s="224" t="str">
        <f t="array" ref="BX9">LOOKUP(2,1/(Log!$K$1:$K$27569=BR9),Log!$I$1:$I$27569)</f>
        <v>x</v>
      </c>
      <c r="BY9" s="214">
        <f t="array" ref="BY9">LOOKUP(2,1/(Log!$K$1:$K$27569=BR9),Log!$L$1:$L$27569)</f>
        <v>45529</v>
      </c>
      <c r="BZ9" s="222" t="str">
        <f t="shared" si="9"/>
        <v>BGD002Buildings destroyed</v>
      </c>
      <c r="CA9" s="222" t="str">
        <f t="array" ref="CA9">LOOKUP(2,1/(Log!$K$1:$K$27569=BZ9),Log!$E$1:$E$27569)</f>
        <v>x</v>
      </c>
      <c r="CB9" s="222" t="str">
        <f t="array" ref="CB9">LOOKUP(2,1/(Log!$K$1:$K$27569=BZ9),Log!$F$1:$F$27569)</f>
        <v>x</v>
      </c>
      <c r="CC9" s="222" t="str">
        <f t="array" ref="CC9">LOOKUP(2,1/(Log!$K$1:$K$27569=BZ9),Log!$G$1:$G$27569)</f>
        <v>x</v>
      </c>
      <c r="CD9" s="222" t="str">
        <f t="array" ref="CD9">LOOKUP(2,1/(Log!$K$1:$K$27569=BZ9),Log!$H$1:$H$27569)</f>
        <v>x</v>
      </c>
      <c r="CE9" s="222" t="str">
        <f t="array" ref="CE9">LOOKUP(2,1/(Log!$K$1:$K$27569=BZ9),Log!$J$1:$J$27569)</f>
        <v>No data/information available</v>
      </c>
      <c r="CF9" s="222" t="str">
        <f t="array" ref="CF9">LOOKUP(2,1/(Log!$K$1:$K$27569=BZ9),Log!$I$1:$I$27569)</f>
        <v>x</v>
      </c>
      <c r="CG9" s="223">
        <f t="array" ref="CG9">LOOKUP(2,1/(Log!$K$1:$K$27569=BZ9),Log!$L$1:$L$27569)</f>
        <v>45529</v>
      </c>
      <c r="CH9" s="221" t="str">
        <f t="shared" si="10"/>
        <v>BGD002Buildings in the affected area</v>
      </c>
      <c r="CI9" s="222" t="e">
        <f t="array" ref="CI9">LOOKUP(2,1/(Log!$K$1:$K$27569=CH9),Log!$E$1:$E$27569)</f>
        <v>#N/A</v>
      </c>
      <c r="CJ9" s="222" t="e">
        <f t="array" ref="CJ9">LOOKUP(2,1/(Log!$K$1:$K$27569=CH9),Log!$F$1:$F$27569)</f>
        <v>#N/A</v>
      </c>
      <c r="CK9" s="222" t="e">
        <f t="array" ref="CK9">LOOKUP(2,1/(Log!$K$1:$K$27569=CH9),Log!$G$1:$G$27569)</f>
        <v>#N/A</v>
      </c>
      <c r="CL9" s="222" t="e">
        <f t="array" ref="CL9">LOOKUP(2,1/(Log!$K$1:$K$27569=CH9),Log!$H$1:$H$27569)</f>
        <v>#N/A</v>
      </c>
      <c r="CM9" s="222" t="e">
        <f t="array" ref="CM9">LOOKUP(2,1/(Log!$K$1:$K$27569=CH9),Log!$J$1:$J$27569)</f>
        <v>#N/A</v>
      </c>
      <c r="CN9" s="222" t="e">
        <f t="array" ref="CN9">LOOKUP(2,1/(Log!$K$1:$K$27569=CH9),Log!$I$1:$I$27569)</f>
        <v>#N/A</v>
      </c>
      <c r="CO9" s="225" t="e">
        <f t="array" ref="CO9">LOOKUP(2,1/(Log!$K$1:$K$27569=CH9),Log!$L$1:$L$27569)</f>
        <v>#N/A</v>
      </c>
      <c r="CP9" s="222" t="str">
        <f t="shared" si="11"/>
        <v>BGD002Economic Losses</v>
      </c>
      <c r="CQ9" s="224" t="str">
        <f t="array" ref="CQ9">LOOKUP(2,1/(Log!$K$1:$K$27569=CP9),Log!$E$1:$E$27569)</f>
        <v>x</v>
      </c>
      <c r="CR9" s="224" t="str">
        <f t="array" ref="CR9">LOOKUP(2,1/(Log!$K$1:$K$27569=CP9),Log!$F$1:$F$27569)</f>
        <v>x</v>
      </c>
      <c r="CS9" s="224" t="str">
        <f t="array" ref="CS9">LOOKUP(2,1/(Log!$K$1:$K$27569=CP9),Log!$G$1:$G$27569)</f>
        <v>x</v>
      </c>
      <c r="CT9" s="224" t="str">
        <f t="array" ref="CT9">LOOKUP(2,1/(Log!$K$1:$K$27569=CP9),Log!$H$1:$H$27569)</f>
        <v>x</v>
      </c>
      <c r="CU9" s="224" t="str">
        <f t="array" ref="CU9">LOOKUP(2,1/(Log!$K$1:$K$27569=CP9),Log!$J$1:$J$27569)</f>
        <v>No data/information available</v>
      </c>
      <c r="CV9" s="224" t="str">
        <f t="array" ref="CV9">LOOKUP(2,1/(Log!$K$1:$K$27569=CP9),Log!$I$1:$I$27569)</f>
        <v>x</v>
      </c>
      <c r="CW9" s="214">
        <f t="array" ref="CW9">LOOKUP(2,1/(Log!$K$1:$K$27569=CP9),Log!$L$1:$L$27569)</f>
        <v>45529</v>
      </c>
      <c r="CX9" s="222" t="str">
        <f t="shared" si="12"/>
        <v>BGD002People in Need</v>
      </c>
      <c r="CY9" s="218">
        <f t="shared" si="13"/>
        <v>1650000</v>
      </c>
      <c r="CZ9" s="218" t="str">
        <f t="shared" si="14"/>
        <v>UNHCR 24/03/2025; IPC 07/11/2024</v>
      </c>
      <c r="DA9" s="218" t="str">
        <f t="shared" si="15"/>
        <v>Low</v>
      </c>
      <c r="DB9" s="218">
        <f t="shared" si="16"/>
        <v>3</v>
      </c>
      <c r="DC9" s="218" t="str">
        <f t="shared" si="17"/>
        <v>According to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1,650,000 - 30,612 = 1,619,388.
The figure for the number of people in need is taken from the Bangladesh: Rohingya Humanitarian Crisis Joint Response Plan | January 2025 - December 2026. The figure for the number of people facing IPC Phase 4 acute food insecurity is taken from the IPC acute food insecurity report (October-December 2024) report.
This approach was chosen because it provides information on the humanitarian conditions of different people.
The reliability of this indicator is high because it is up to date/it is recent and it takes into consideration multiple/inter sectorial needs.</v>
      </c>
      <c r="DD9" s="218" t="str">
        <f t="shared" si="18"/>
        <v>https://reliefweb.int/report/bangladesh/bangladesh-rohingya-humanitarian-crisis-joint-response-plan-january-2025-december-2026;
https://www.ipcinfo.org/fileadmin/user_upload/ipcinfo/docs/IPC_Bangladesh_Acute_Food_Insecurity_Projection_Update_Oct_Dec2024_Report.pdf</v>
      </c>
      <c r="DE9" s="220">
        <f t="shared" si="19"/>
        <v>45777</v>
      </c>
      <c r="DF9" s="221" t="str">
        <f t="shared" si="20"/>
        <v>BGD002Minimal humanitarian conditions - Level 1</v>
      </c>
      <c r="DG9" s="213">
        <f t="array" ref="DG9">IF(LOOKUP(2,1/(Log!$K$1:$K$27569=DF9),Log!$E$1:$E$27569)="x","x",ROUND(LOOKUP(2,1/(Log!$K$1:$K$27569=DF9),Log!$E$1:$E$27569),-3))</f>
        <v>0</v>
      </c>
      <c r="DH9" s="224" t="str">
        <f t="array" ref="DH9">LOOKUP(2,1/(Log!$K$1:$K$27569=DF9),Log!$F$1:$F$27569)</f>
        <v>BBS 03/02/2024</v>
      </c>
      <c r="DI9" s="224" t="str">
        <f t="array" ref="DI9">LOOKUP(2,1/(Log!$K$1:$K$27569=DF9),Log!$G$1:$G$27569)</f>
        <v>High</v>
      </c>
      <c r="DJ9" s="224">
        <f t="array" ref="DJ9">LOOKUP(2,1/(Log!$K$1:$K$27569=DF9),Log!$H$1:$H$27569)</f>
        <v>1</v>
      </c>
      <c r="DK9" s="224" t="str">
        <f t="array" ref="DK9">LOOKUP(2,1/(Log!$K$1:$K$27569=DF9),Log!$J$1:$J$27569)</f>
        <v xml:space="preserve">According to INFORM SI methodology, the number of people in Level 1 is equal to the people exposed minus the people affected. Since the whole population is affected, there are no people in Level 1. </v>
      </c>
      <c r="DL9" s="224" t="str">
        <f t="array" ref="DL9">LOOKUP(2,1/(Log!$K$1:$K$27569=DF9),Log!$I$1:$I$27569)</f>
        <v>https://bbs.portal.gov.bd/sites/default/files/files/bbs.portal.gov.bd/page/b343a8b4_956b_45ca_872f_4cf9b2f1a6e0/2024-01-31-15-51-b53c55dd692233ae401ba013060b9cbb.pdf;</v>
      </c>
      <c r="DM9" s="214">
        <f t="array" ref="DM9">LOOKUP(2,1/(Log!$K$1:$K$27569=DF9),Log!$L$1:$L$27569)</f>
        <v>45777</v>
      </c>
      <c r="DN9" s="222" t="str">
        <f t="shared" si="21"/>
        <v>BGD002Stressed humanitarian conditions - Level 2</v>
      </c>
      <c r="DO9" s="218">
        <f t="array" ref="DO9">IF(LOOKUP(2,1/(Log!$K$1:$K$27569=DN9),Log!$E$1:$E$27569)="x","x",ROUND(LOOKUP(2,1/(Log!$K$1:$K$27569=DN9),Log!$E$1:$E$27569),-3))</f>
        <v>17000</v>
      </c>
      <c r="DP9" s="222" t="str">
        <f t="array" ref="DP9">LOOKUP(2,1/(Log!$K$1:$K$27569=DN9),Log!$F$1:$F$27569)</f>
        <v>BBS 03/02/2024; UNHCR 24/03/2025</v>
      </c>
      <c r="DQ9" s="222" t="str">
        <f t="array" ref="DQ9">LOOKUP(2,1/(Log!$K$1:$K$27569=DN9),Log!$G$1:$G$27569)</f>
        <v>High</v>
      </c>
      <c r="DR9" s="222">
        <f t="array" ref="DR9">LOOKUP(2,1/(Log!$K$1:$K$27569=DN9),Log!$H$1:$H$27569)</f>
        <v>1</v>
      </c>
      <c r="DS9" s="222" t="str">
        <f t="array" ref="DS9">LOOKUP(2,1/(Log!$K$1:$K$27569=DN9),Log!$J$1:$J$27569)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9" s="222" t="str">
        <f t="array" ref="DT9">LOOKUP(2,1/(Log!$K$1:$K$27569=DN9),Log!$I$1:$I$27569)</f>
        <v>https://bbs.portal.gov.bd/sites/default/files/files/bbs.portal.gov.bd/page/b343a8b4_956b_45ca_872f_4cf9b2f1a6e0/2024-01-31-15-51-b53c55dd692233ae401ba013060b9cbb.pdf;
https://reliefweb.int/report/bangladesh/2024-joint-response-plan-rohingya-humanitarian-crisis-january-december-2024</v>
      </c>
      <c r="DU9" s="223">
        <f t="array" ref="DU9">LOOKUP(2,1/(Log!$K$1:$K$27569=DN9),Log!$L$1:$L$27569)</f>
        <v>45777</v>
      </c>
      <c r="DV9" s="221" t="str">
        <f t="shared" si="22"/>
        <v>BGD002Moderate humanitarian conditions - Level 3</v>
      </c>
      <c r="DW9" s="213">
        <f t="array" ref="DW9">IF(LOOKUP(2,1/(Log!$K$1:$K$27569=DV9),Log!$E$1:$E$27569)="x","x",ROUND(LOOKUP(2,1/(Log!$K$1:$K$27569=DV9),Log!$E$1:$E$27569),-3))</f>
        <v>1619000</v>
      </c>
      <c r="DX9" s="224" t="str">
        <f t="array" ref="DX9">LOOKUP(2,1/(Log!$K$1:$K$27569=DV9),Log!$F$1:$F$27569)</f>
        <v>UNHCR 24/03/2025; IPC 07/11/2024</v>
      </c>
      <c r="DY9" s="224" t="str">
        <f t="array" ref="DY9">LOOKUP(2,1/(Log!$K$1:$K$27569=DV9),Log!$G$1:$G$27569)</f>
        <v>Low</v>
      </c>
      <c r="DZ9" s="224">
        <f t="array" ref="DZ9">LOOKUP(2,1/(Log!$K$1:$K$27569=DV9),Log!$H$1:$H$27569)</f>
        <v>3</v>
      </c>
      <c r="EA9" s="224" t="str">
        <f t="array" ref="EA9">LOOKUP(2,1/(Log!$K$1:$K$27569=DV9),Log!$J$1:$J$27569)</f>
        <v>According to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1,650,000 - 30,612 = 1,619,388.
The figure for the number of people in need is taken from the Bangladesh: Rohingya Humanitarian Crisis Joint Response Plan | January 2025 - December 2026. The figure for the number of people facing IPC Phase 4 acute food insecurity is taken from the IPC acute food insecurity report (October-December 2024) report.
This approach was chosen because it provides information on the humanitarian conditions of different people.
The reliability of this indicator is high because it is up to date/it is recent and it takes into consideration multiple/inter sectorial needs.</v>
      </c>
      <c r="EB9" s="224" t="str">
        <f t="array" ref="EB9">LOOKUP(2,1/(Log!$K$1:$K$27569=DV9),Log!$I$1:$I$27569)</f>
        <v>https://reliefweb.int/report/bangladesh/bangladesh-rohingya-humanitarian-crisis-joint-response-plan-january-2025-december-2026;
https://www.ipcinfo.org/fileadmin/user_upload/ipcinfo/docs/IPC_Bangladesh_Acute_Food_Insecurity_Projection_Update_Oct_Dec2024_Report.pdf</v>
      </c>
      <c r="EC9" s="214">
        <f t="array" ref="EC9">LOOKUP(2,1/(Log!$K$1:$K$27569=DV9),Log!$L$1:$L$27569)</f>
        <v>45777</v>
      </c>
      <c r="ED9" s="222" t="str">
        <f t="shared" si="23"/>
        <v>BGD002Severe humanitarian conditions - Level 4</v>
      </c>
      <c r="EE9" s="218">
        <f t="array" ref="EE9">IF(LOOKUP(2,1/(Log!$K$1:$K$27569=ED9),Log!$E$1:$E$27569)="x","x",ROUND(LOOKUP(2,1/(Log!$K$1:$K$27569=ED9),Log!$E$1:$E$27569),-3))</f>
        <v>31000</v>
      </c>
      <c r="EF9" s="222" t="str">
        <f t="array" ref="EF9">LOOKUP(2,1/(Log!$K$1:$K$27569=ED9),Log!$F$1:$F$27569)</f>
        <v>UNHCR 24/03/2025; IPC 07/11/2024</v>
      </c>
      <c r="EG9" s="222" t="str">
        <f t="array" ref="EG9">LOOKUP(2,1/(Log!$K$1:$K$27569=ED9),Log!$G$1:$G$27569)</f>
        <v>Low</v>
      </c>
      <c r="EH9" s="222">
        <f t="array" ref="EH9">LOOKUP(2,1/(Log!$K$1:$K$27569=ED9),Log!$H$1:$H$27569)</f>
        <v>3</v>
      </c>
      <c r="EI9" s="222" t="str">
        <f t="array" ref="EI9">LOOKUP(2,1/(Log!$K$1:$K$27569=ED9),Log!$J$1:$J$27569)</f>
        <v>According to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1,650,000 - 30,612 = 1,619,388.
The figure for the number of people in need is taken from the Bangladesh: Rohingya Humanitarian Crisis Joint Response Plan | January 2025 - December 2026. The figure for the number of people facing IPC Phase 4 acute food insecurity is taken from the IPC acute food insecurity report (October-December 2024) report.
This approach was chosen because it provides information on the humanitarian conditions of different people.
The reliability of this indicator is high because it is up to date/it is recent and it takes into consideration multiple/inter sectorial needs.</v>
      </c>
      <c r="EJ9" s="222" t="str">
        <f t="array" ref="EJ9">LOOKUP(2,1/(Log!$K$1:$K$27569=ED9),Log!$I$1:$I$27569)</f>
        <v>https://reliefweb.int/report/bangladesh/bangladesh-rohingya-humanitarian-crisis-joint-response-plan-january-2025-december-2026;
https://www.ipcinfo.org/fileadmin/user_upload/ipcinfo/docs/IPC_Bangladesh_Acute_Food_Insecurity_Projection_Update_Oct_Dec2024_Report.pdf</v>
      </c>
      <c r="EK9" s="223">
        <f t="array" ref="EK9">LOOKUP(2,1/(Log!$K$1:$K$27569=ED9),Log!$L$1:$L$27569)</f>
        <v>45777</v>
      </c>
      <c r="EL9" s="221" t="str">
        <f t="shared" si="24"/>
        <v>BGD002Extreme humanitarian conditions - Level 5</v>
      </c>
      <c r="EM9" s="213" t="str">
        <f t="array" ref="EM9">IF(LOOKUP(2,1/(Log!$K$1:$K$27569=EL9),Log!$E$1:$E$27569)="x","x",ROUND(LOOKUP(2,1/(Log!$K$1:$K$27569=EL9),Log!$E$1:$E$27569),-3))</f>
        <v>x</v>
      </c>
      <c r="EN9" s="224" t="str">
        <f t="array" ref="EN9">LOOKUP(2,1/(Log!$K$1:$K$27569=EL9),Log!$F$1:$F$27569)</f>
        <v>UNHCR 24/03/2025; IPC 07/11/2024</v>
      </c>
      <c r="EO9" s="224" t="str">
        <f t="array" ref="EO9">LOOKUP(2,1/(Log!$K$1:$K$27569=EL9),Log!$G$1:$G$27569)</f>
        <v>Low</v>
      </c>
      <c r="EP9" s="224">
        <f t="array" ref="EP9">LOOKUP(2,1/(Log!$K$1:$K$27569=EL9),Log!$H$1:$H$27569)</f>
        <v>3</v>
      </c>
      <c r="EQ9" s="224" t="str">
        <f t="array" ref="EQ9">LOOKUP(2,1/(Log!$K$1:$K$27569=EL9),Log!$J$1:$J$27569)</f>
        <v>According to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1,650,000 - 30,612 = 1,619,388.
The figure for the number of people in need is taken from the Bangladesh: Rohingya Humanitarian Crisis Joint Response Plan | January 2025 - December 2026. The figure for the number of people facing IPC Phase 4 acute food insecurity is taken from the IPC acute food insecurity report (October-December 2024) report.
This approach was chosen because it provides information on the humanitarian conditions of different people.
The reliability of this indicator is high because it is up to date/it is recent and it takes into consideration multiple/inter sectorial needs.</v>
      </c>
      <c r="ER9" s="224" t="str">
        <f t="array" ref="ER9">LOOKUP(2,1/(Log!$K$1:$K$27569=EL9),Log!$I$1:$I$27569)</f>
        <v>https://reliefweb.int/report/bangladesh/bangladesh-rohingya-humanitarian-crisis-joint-response-plan-january-2025-december-2026;
https://www.ipcinfo.org/fileadmin/user_upload/ipcinfo/docs/IPC_Bangladesh_Acute_Food_Insecurity_Projection_Update_Oct_Dec2024_Report.pdf</v>
      </c>
      <c r="ES9" s="214">
        <f t="array" ref="ES9">LOOKUP(2,1/(Log!$K$1:$K$27569=EL9),Log!$L$1:$L$27569)</f>
        <v>45777</v>
      </c>
      <c r="ET9" s="222" t="str">
        <f t="shared" si="25"/>
        <v>BGD002Fatalities in all crises</v>
      </c>
      <c r="EU9" s="222">
        <f t="array" ref="EU9">LOOKUP(2,1/(Log!$K$1:$K$27569=ET9),Log!$E$1:$E$27569)</f>
        <v>10</v>
      </c>
      <c r="EV9" s="222" t="str">
        <f t="array" ref="EV9">LOOKUP(2,1/(Log!$K$1:$K$27569=ET9),Log!$F$1:$F$27569)</f>
        <v>ACLED accessed 17/04/2025</v>
      </c>
      <c r="EW9" s="222" t="str">
        <f t="array" ref="EW9">LOOKUP(2,1/(Log!$K$1:$K$27569=ET9),Log!$G$1:$G$27569)</f>
        <v>High</v>
      </c>
      <c r="EX9" s="222">
        <f t="array" ref="EX9">LOOKUP(2,1/(Log!$K$1:$K$27569=ET9),Log!$H$1:$H$27569)</f>
        <v>1</v>
      </c>
      <c r="EY9" s="222" t="str">
        <f t="array" ref="EY9">LOOKUP(2,1/(Log!$K$1:$K$27569=ET9),Log!$J$1:$J$27569)</f>
        <v>The total number of fatalities in food insecurity and Rohingya refugee crises between 1 October 2024 -  31 March 2025</v>
      </c>
      <c r="EZ9" s="222" t="str">
        <f t="array" ref="EZ9">LOOKUP(2,1/(Log!$K$1:$K$27569=ET9),Log!$I$1:$I$27569)</f>
        <v>https://acleddata.com/data-export-tool/</v>
      </c>
      <c r="FA9" s="223">
        <f t="array" ref="FA9">LOOKUP(2,1/(Log!$K$1:$K$27569=ET9),Log!$L$1:$L$27569)</f>
        <v>45777</v>
      </c>
      <c r="FB9" s="221" t="str">
        <f t="shared" si="26"/>
        <v>BGD002Crisis affected groups</v>
      </c>
      <c r="FC9" s="224">
        <f t="array" ref="FC9">LOOKUP(2,1/(Log!$K$1:$K$27569=FB9),Log!$E$1:$E$27569)</f>
        <v>2</v>
      </c>
      <c r="FD9" s="224" t="str">
        <f t="array" ref="FD9">LOOKUP(2,1/(Log!$K$1:$K$27569=FB9),Log!$F$1:$F$27569)</f>
        <v>UNHCR 24/03/2025</v>
      </c>
      <c r="FE9" s="224" t="str">
        <f t="array" ref="FE9">LOOKUP(2,1/(Log!$K$1:$K$27569=FB9),Log!$G$1:$G$27569)</f>
        <v>High</v>
      </c>
      <c r="FF9" s="224">
        <f t="array" ref="FF9">LOOKUP(2,1/(Log!$K$1:$K$27569=FB9),Log!$H$1:$H$27569)</f>
        <v>1</v>
      </c>
      <c r="FG9" s="224" t="str">
        <f t="array" ref="FG9">LOOKUP(2,1/(Log!$K$1:$K$27569=FB9),Log!$J$1:$J$27569)</f>
        <v>In this crisis, 2 out of 5 population groups are affected: host population and refugees.</v>
      </c>
      <c r="FH9" s="224" t="str">
        <f t="array" ref="FH9">LOOKUP(2,1/(Log!$K$1:$K$27569=FB9),Log!$I$1:$I$27569)</f>
        <v>https://reliefweb.int/report/bangladesh/bangladesh-rohingya-humanitarian-crisis-joint-response-plan-january-2025-december-2026</v>
      </c>
      <c r="FI9" s="214">
        <f t="array" ref="FI9">LOOKUP(2,1/(Log!$K$1:$K$27569=FB9),Log!$L$1:$L$27569)</f>
        <v>45777</v>
      </c>
      <c r="FJ9" s="221" t="str">
        <f t="shared" si="27"/>
        <v>BGD002People facing limited access constraints</v>
      </c>
      <c r="FK9" s="222" t="str">
        <f t="array" ref="FK9">LOOKUP(2,1/(Log!$K$1:$K$27569=FJ9),Log!$E$1:$E$27569)</f>
        <v>x</v>
      </c>
      <c r="FL9" s="222" t="str">
        <f t="array" ref="FL9">LOOKUP(2,1/(Log!$K$1:$K$27569=FJ9),Log!$F$1:$F$27569)</f>
        <v>x</v>
      </c>
      <c r="FM9" s="222" t="str">
        <f t="array" ref="FM9">LOOKUP(2,1/(Log!$K$1:$K$27569=FJ9),Log!$G$1:$G$27569)</f>
        <v>x</v>
      </c>
      <c r="FN9" s="222" t="str">
        <f t="array" ref="FN9">LOOKUP(2,1/(Log!$K$1:$K$27569=FJ9),Log!$H$1:$H$27569)</f>
        <v>x</v>
      </c>
      <c r="FO9" s="222" t="str">
        <f t="array" ref="FO9">LOOKUP(2,1/(Log!$K$1:$K$27569=FJ9),Log!$J$1:$J$27569)</f>
        <v>No data/information available</v>
      </c>
      <c r="FP9" s="218" t="str">
        <f t="array" ref="FP9">LOOKUP(2,1/(Log!$K$1:$K$27569=FJ9),Log!$I$1:$I$27569)</f>
        <v>x</v>
      </c>
      <c r="FQ9" s="219">
        <f t="array" ref="FQ9">LOOKUP(2,1/(Log!$K$1:$K$27569=FJ9),Log!$L$1:$L$27569)</f>
        <v>45529</v>
      </c>
      <c r="FR9" s="221" t="str">
        <f t="shared" si="28"/>
        <v>BGD002People facing restricted access constraints</v>
      </c>
      <c r="FS9" s="224" t="str">
        <f t="array" ref="FS9">LOOKUP(2,1/(Log!$K$1:$K$27569=FR9),Log!$E$1:$E$27569)</f>
        <v>x</v>
      </c>
      <c r="FT9" s="224" t="str">
        <f t="array" ref="FT9">LOOKUP(2,1/(Log!$K$1:$K$27569=FR9),Log!$F$1:$F$27569)</f>
        <v>x</v>
      </c>
      <c r="FU9" s="224" t="str">
        <f t="array" ref="FU9">LOOKUP(2,1/(Log!$K$1:$K$27569=FR9),Log!$G$1:$G$27569)</f>
        <v>x</v>
      </c>
      <c r="FV9" s="224" t="str">
        <f t="array" ref="FV9">LOOKUP(2,1/(Log!$K$1:$K$27569=FR9),Log!$H$1:$H$27569)</f>
        <v>x</v>
      </c>
      <c r="FW9" s="224" t="str">
        <f t="array" ref="FW9">LOOKUP(2,1/(Log!$K$1:$K$27569=FR9),Log!$J$1:$J$27569)</f>
        <v>No data/information available</v>
      </c>
      <c r="FX9" s="224" t="str">
        <f t="array" ref="FX9">LOOKUP(2,1/(Log!$K$1:$K$27569=FR9),Log!$I$1:$I$27569)</f>
        <v>x</v>
      </c>
      <c r="FY9" s="214">
        <f t="array" ref="FY9">LOOKUP(2,1/(Log!$K$1:$K$27569=FR9),Log!$L$1:$L$27569)</f>
        <v>45529</v>
      </c>
      <c r="FZ9" s="222" t="str">
        <f t="shared" si="29"/>
        <v>BGD002Impediments to entry into country (bureaucratic and administrative)</v>
      </c>
      <c r="GA9" s="222">
        <f t="array" ref="GA9">LOOKUP(2,1/(Log!$K$1:$K$27569=FZ9),Log!$E$1:$E$27569)</f>
        <v>1</v>
      </c>
      <c r="GB9" s="222" t="str">
        <f t="array" ref="GB9">LOOKUP(2,1/(Log!$K$1:$K$27569=FZ9),Log!$F$1:$F$27569)</f>
        <v>ACAPS Access Methodology</v>
      </c>
      <c r="GC9" s="222" t="str">
        <f t="array" ref="GC9">LOOKUP(2,1/(Log!$K$1:$K$27569=FZ9),Log!$G$1:$G$27569)</f>
        <v>Medium</v>
      </c>
      <c r="GD9" s="222">
        <f t="array" ref="GD9">LOOKUP(2,1/(Log!$K$1:$K$27569=FZ9),Log!$H$1:$H$27569)</f>
        <v>2</v>
      </c>
      <c r="GE9" s="222" t="str">
        <f t="array" ref="GE9">LOOKUP(2,1/(Log!$K$1:$K$27569=FZ9),Log!$J$1:$J$27569)</f>
        <v>x</v>
      </c>
      <c r="GF9" s="222" t="str">
        <f t="array" ref="GF9">LOOKUP(2,1/(Log!$K$1:$K$27569=FZ9),Log!$I$1:$I$27569)</f>
        <v>x</v>
      </c>
      <c r="GG9" s="223">
        <f t="array" ref="GG9">LOOKUP(2,1/(Log!$K$1:$K$27569=FZ9),Log!$L$1:$L$27569)</f>
        <v>45609</v>
      </c>
      <c r="GH9" s="221" t="str">
        <f t="shared" si="30"/>
        <v>BGD002Restriction of movement (impediments to freedom of movement and/or administrative restrictions)</v>
      </c>
      <c r="GI9" s="224">
        <f t="array" ref="GI9">LOOKUP(2,1/(Log!$K$1:$K$27569=GH9),Log!$E$1:$E$27569)</f>
        <v>3</v>
      </c>
      <c r="GJ9" s="224" t="str">
        <f t="array" ref="GJ9">LOOKUP(2,1/(Log!$K$1:$K$27569=GH9),Log!$F$1:$F$27569)</f>
        <v>ACAPS Access Methodology</v>
      </c>
      <c r="GK9" s="224" t="str">
        <f t="array" ref="GK9">LOOKUP(2,1/(Log!$K$1:$K$27569=GH9),Log!$G$1:$G$27569)</f>
        <v>Medium</v>
      </c>
      <c r="GL9" s="224">
        <f t="array" ref="GL9">LOOKUP(2,1/(Log!$K$1:$K$27569=GH9),Log!$H$1:$H$27569)</f>
        <v>2</v>
      </c>
      <c r="GM9" s="224" t="str">
        <f t="array" ref="GM9">LOOKUP(2,1/(Log!$K$1:$K$27569=GH9),Log!$J$1:$J$27569)</f>
        <v>x</v>
      </c>
      <c r="GN9" s="224" t="str">
        <f t="array" ref="GN9">LOOKUP(2,1/(Log!$K$1:$K$27569=GH9),Log!$I$1:$I$27569)</f>
        <v>x</v>
      </c>
      <c r="GO9" s="214">
        <f t="array" ref="GO9">LOOKUP(2,1/(Log!$K$1:$K$27569=GH9),Log!$L$1:$L$27569)</f>
        <v>45609</v>
      </c>
      <c r="GP9" s="222" t="str">
        <f t="shared" si="31"/>
        <v>BGD002Interference into implementation of humanitarian activities</v>
      </c>
      <c r="GQ9" s="222">
        <f t="array" ref="GQ9">LOOKUP(2,1/(Log!$K$1:$K$27569=GP9),Log!$E$1:$E$27569)</f>
        <v>2</v>
      </c>
      <c r="GR9" s="222" t="str">
        <f t="array" ref="GR9">LOOKUP(2,1/(Log!$K$1:$K$27569=GP9),Log!$F$1:$F$27569)</f>
        <v>ACAPS Access Methodology</v>
      </c>
      <c r="GS9" s="222" t="str">
        <f t="array" ref="GS9">LOOKUP(2,1/(Log!$K$1:$K$27569=GP9),Log!$G$1:$G$27569)</f>
        <v>Medium</v>
      </c>
      <c r="GT9" s="222">
        <f t="array" ref="GT9">LOOKUP(2,1/(Log!$K$1:$K$27569=GP9),Log!$H$1:$H$27569)</f>
        <v>2</v>
      </c>
      <c r="GU9" s="222" t="str">
        <f t="array" ref="GU9">LOOKUP(2,1/(Log!$K$1:$K$27569=GP9),Log!$J$1:$J$27569)</f>
        <v>x</v>
      </c>
      <c r="GV9" s="222" t="str">
        <f t="array" ref="GV9">LOOKUP(2,1/(Log!$K$1:$K$27569=GP9),Log!$I$1:$I$27569)</f>
        <v>x</v>
      </c>
      <c r="GW9" s="223">
        <f t="array" ref="GW9">LOOKUP(2,1/(Log!$K$1:$K$27569=GP9),Log!$L$1:$L$27569)</f>
        <v>45609</v>
      </c>
      <c r="GX9" s="221" t="str">
        <f t="shared" si="32"/>
        <v>BGD002Violence against personnel, facilities and assets</v>
      </c>
      <c r="GY9" s="224">
        <f t="array" ref="GY9">LOOKUP(2,1/(Log!$K$1:$K$27569=GX9),Log!$E$1:$E$27569)</f>
        <v>1</v>
      </c>
      <c r="GZ9" s="224" t="str">
        <f t="array" ref="GZ9">LOOKUP(2,1/(Log!$K$1:$K$27569=GX9),Log!$F$1:$F$27569)</f>
        <v>ACAPS Access Methodology</v>
      </c>
      <c r="HA9" s="224" t="str">
        <f t="array" ref="HA9">LOOKUP(2,1/(Log!$K$1:$K$27569=GX9),Log!$G$1:$G$27569)</f>
        <v>Medium</v>
      </c>
      <c r="HB9" s="224">
        <f t="array" ref="HB9">LOOKUP(2,1/(Log!$K$1:$K$27569=GX9),Log!$H$1:$H$27569)</f>
        <v>2</v>
      </c>
      <c r="HC9" s="224" t="str">
        <f t="array" ref="HC9">LOOKUP(2,1/(Log!$K$1:$K$27569=GX9),Log!$J$1:$J$27569)</f>
        <v>x</v>
      </c>
      <c r="HD9" s="224" t="str">
        <f t="array" ref="HD9">LOOKUP(2,1/(Log!$K$1:$K$27569=GX9),Log!$I$1:$I$27569)</f>
        <v>x</v>
      </c>
      <c r="HE9" s="214">
        <f t="array" ref="HE9">LOOKUP(2,1/(Log!$K$1:$K$27569=GX9),Log!$L$1:$L$27569)</f>
        <v>45609</v>
      </c>
      <c r="HF9" s="222" t="str">
        <f t="shared" si="33"/>
        <v>BGD002Denial of existence of humanitarian needs or entitlements to assistance</v>
      </c>
      <c r="HG9" s="222">
        <f t="array" ref="HG9">LOOKUP(2,1/(Log!$K$1:$K$27569=HF9),Log!$E$1:$E$27569)</f>
        <v>0</v>
      </c>
      <c r="HH9" s="222" t="str">
        <f t="array" ref="HH9">LOOKUP(2,1/(Log!$K$1:$K$27569=HF9),Log!$F$1:$F$27569)</f>
        <v>ACAPS Access Methodology</v>
      </c>
      <c r="HI9" s="222" t="str">
        <f t="array" ref="HI9">LOOKUP(2,1/(Log!$K$1:$K$27569=HF9),Log!$G$1:$G$27569)</f>
        <v>Medium</v>
      </c>
      <c r="HJ9" s="222">
        <f t="array" ref="HJ9">LOOKUP(2,1/(Log!$K$1:$K$27569=HF9),Log!$H$1:$H$27569)</f>
        <v>2</v>
      </c>
      <c r="HK9" s="222" t="str">
        <f t="array" ref="HK9">LOOKUP(2,1/(Log!$K$1:$K$27569=HF9),Log!$J$1:$J$27569)</f>
        <v>x</v>
      </c>
      <c r="HL9" s="222" t="str">
        <f t="array" ref="HL9">LOOKUP(2,1/(Log!$K$1:$K$27569=HF9),Log!$I$1:$I$27569)</f>
        <v>x</v>
      </c>
      <c r="HM9" s="223">
        <f t="array" ref="HM9">LOOKUP(2,1/(Log!$K$1:$K$27569=HF9),Log!$L$1:$L$27569)</f>
        <v>45609</v>
      </c>
      <c r="HN9" s="221" t="str">
        <f t="shared" si="34"/>
        <v>BGD002Restriction and obstruction of access to services and assistance</v>
      </c>
      <c r="HO9" s="224">
        <f t="array" ref="HO9">LOOKUP(2,1/(Log!$K$1:$K$27569=HN9),Log!$E$1:$E$27569)</f>
        <v>2</v>
      </c>
      <c r="HP9" s="224" t="str">
        <f t="array" ref="HP9">LOOKUP(2,1/(Log!$K$1:$K$27569=HN9),Log!$F$1:$F$27569)</f>
        <v>ACAPS Access Methodology</v>
      </c>
      <c r="HQ9" s="224" t="str">
        <f t="array" ref="HQ9">LOOKUP(2,1/(Log!$K$1:$K$27569=HN9),Log!$G$1:$G$27569)</f>
        <v>Medium</v>
      </c>
      <c r="HR9" s="224">
        <f t="array" ref="HR9">LOOKUP(2,1/(Log!$K$1:$K$27569=HN9),Log!$H$1:$H$27569)</f>
        <v>2</v>
      </c>
      <c r="HS9" s="224" t="str">
        <f t="array" ref="HS9">LOOKUP(2,1/(Log!$K$1:$K$27569=HN9),Log!$J$1:$J$27569)</f>
        <v>x</v>
      </c>
      <c r="HT9" s="224" t="str">
        <f t="array" ref="HT9">LOOKUP(2,1/(Log!$K$1:$K$27569=HN9),Log!$I$1:$I$27569)</f>
        <v>x</v>
      </c>
      <c r="HU9" s="214">
        <f t="array" ref="HU9">LOOKUP(2,1/(Log!$K$1:$K$27569=HN9),Log!$L$1:$L$27569)</f>
        <v>45609</v>
      </c>
      <c r="HV9" s="222" t="str">
        <f t="shared" si="35"/>
        <v>BGD002Ongoing insecurity/hostilities affecting humanitarian assistance</v>
      </c>
      <c r="HW9" s="222">
        <f t="array" ref="HW9">LOOKUP(2,1/(Log!$K$1:$K$27569=HV9),Log!$E$1:$E$27569)</f>
        <v>3</v>
      </c>
      <c r="HX9" s="222" t="str">
        <f t="array" ref="HX9">LOOKUP(2,1/(Log!$K$1:$K$27569=HV9),Log!$F$1:$F$27569)</f>
        <v>ACAPS Access Methodology</v>
      </c>
      <c r="HY9" s="222" t="str">
        <f t="array" ref="HY9">LOOKUP(2,1/(Log!$K$1:$K$27569=HV9),Log!$G$1:$G$27569)</f>
        <v>Medium</v>
      </c>
      <c r="HZ9" s="222">
        <f t="array" ref="HZ9">LOOKUP(2,1/(Log!$K$1:$K$27569=HV9),Log!$H$1:$H$27569)</f>
        <v>2</v>
      </c>
      <c r="IA9" s="222" t="str">
        <f t="array" ref="IA9">LOOKUP(2,1/(Log!$K$1:$K$27569=HV9),Log!$J$1:$J$27569)</f>
        <v>x</v>
      </c>
      <c r="IB9" s="222" t="str">
        <f t="array" ref="IB9">LOOKUP(2,1/(Log!$K$1:$K$27569=HV9),Log!$I$1:$I$27569)</f>
        <v>x</v>
      </c>
      <c r="IC9" s="223">
        <f t="array" ref="IC9">LOOKUP(2,1/(Log!$K$1:$K$27569=HV9),Log!$L$1:$L$27569)</f>
        <v>45609</v>
      </c>
      <c r="ID9" s="221" t="str">
        <f t="shared" si="36"/>
        <v>BGD002Presence of mines and improvised explosive devices</v>
      </c>
      <c r="IE9" s="224">
        <f t="array" ref="IE9">LOOKUP(2,1/(Log!$K$1:$K$27569=ID9),Log!$E$1:$E$27569)</f>
        <v>1</v>
      </c>
      <c r="IF9" s="224" t="str">
        <f t="array" ref="IF9">LOOKUP(2,1/(Log!$K$1:$K$27569=ID9),Log!$F$1:$F$27569)</f>
        <v>ACAPS Access Methodology</v>
      </c>
      <c r="IG9" s="224" t="str">
        <f t="array" ref="IG9">LOOKUP(2,1/(Log!$K$1:$K$27569=ID9),Log!$G$1:$G$27569)</f>
        <v>Medium</v>
      </c>
      <c r="IH9" s="224">
        <f t="array" ref="IH9">LOOKUP(2,1/(Log!$K$1:$K$27569=ID9),Log!$H$1:$H$27569)</f>
        <v>2</v>
      </c>
      <c r="II9" s="224" t="str">
        <f t="array" ref="II9">LOOKUP(2,1/(Log!$K$1:$K$27569=ID9),Log!$J$1:$J$27569)</f>
        <v>x</v>
      </c>
      <c r="IJ9" s="224" t="str">
        <f t="array" ref="IJ9">LOOKUP(2,1/(Log!$K$1:$K$27569=ID9),Log!$I$1:$I$27569)</f>
        <v>x</v>
      </c>
      <c r="IK9" s="214">
        <f t="array" ref="IK9">LOOKUP(2,1/(Log!$K$1:$K$27569=ID9),Log!$L$1:$L$27569)</f>
        <v>45609</v>
      </c>
      <c r="IL9" s="222" t="str">
        <f t="shared" si="37"/>
        <v>BGD002Physical constraints in the environment (obstacles related to terrain, climate, lack of infrastructure, etc.)</v>
      </c>
      <c r="IM9" s="222">
        <f t="array" ref="IM9">LOOKUP(2,1/(Log!$K$1:$K$27569=IL9),Log!$E$1:$E$27569)</f>
        <v>3</v>
      </c>
      <c r="IN9" s="222" t="str">
        <f t="array" ref="IN9">LOOKUP(2,1/(Log!$K$1:$K$27569=IL9),Log!$F$1:$F$27569)</f>
        <v>ACAPS Access Methodology</v>
      </c>
      <c r="IO9" s="222" t="str">
        <f t="array" ref="IO9">LOOKUP(2,1/(Log!$K$1:$K$27569=IL9),Log!$G$1:$G$27569)</f>
        <v>Medium</v>
      </c>
      <c r="IP9" s="222">
        <f t="array" ref="IP9">LOOKUP(2,1/(Log!$K$1:$K$27569=IL9),Log!$H$1:$H$27569)</f>
        <v>2</v>
      </c>
      <c r="IQ9" s="222" t="str">
        <f t="array" ref="IQ9">LOOKUP(2,1/(Log!$K$1:$K$27569=IL9),Log!$J$1:$J$27569)</f>
        <v>x</v>
      </c>
      <c r="IR9" s="222" t="str">
        <f t="array" ref="IR9">LOOKUP(2,1/(Log!$K$1:$K$27569=IL9),Log!$I$1:$I$27569)</f>
        <v>x</v>
      </c>
      <c r="IS9" s="223">
        <f t="array" ref="IS9">LOOKUP(2,1/(Log!$K$1:$K$27569=IL9),Log!$L$1:$L$27569)</f>
        <v>45609</v>
      </c>
    </row>
    <row r="10" spans="1:253" s="11" customFormat="1" ht="13.35" customHeight="1">
      <c r="A10" s="11" t="str">
        <f>Lists!B:B</f>
        <v>Food Security Crisis in Bangladesh</v>
      </c>
      <c r="B10" s="11" t="str">
        <f>Lists!F:F</f>
        <v>Cyclone,Floods,Political/economic crisis</v>
      </c>
      <c r="C10" s="11" t="str">
        <f>Lists!C:C</f>
        <v>BGD012</v>
      </c>
      <c r="D10" s="11" t="str">
        <f>Lists!A:A</f>
        <v>Bangladesh</v>
      </c>
      <c r="E10" s="11" t="str">
        <f>Lists!D:D</f>
        <v>BGD</v>
      </c>
      <c r="F10" s="11" t="str">
        <f t="shared" si="0"/>
        <v>BGD012Total population</v>
      </c>
      <c r="G10" s="212">
        <f t="array" ref="G10">ROUND(LOOKUP(2,1/(Log!$K$1:$K$27569=F10),Log!$E$1:$E$27569),-3)</f>
        <v>170899000</v>
      </c>
      <c r="H10" s="213" t="str">
        <f t="array" ref="H10">LOOKUP(2,1/(Log!$K$1:$K$27569=F10),Log!$F$1:$F$27569)</f>
        <v>BBS 18/04/2023; Govt. Bangladesh and UNHCR 28/02/2025; UNHCR 12/12/2024</v>
      </c>
      <c r="I10" s="213" t="str">
        <f t="array" ref="I10">LOOKUP(2,1/(Log!$K$1:$K$27569=F10),Log!$G$1:$G$27569)</f>
        <v>High</v>
      </c>
      <c r="J10" s="213">
        <f t="array" ref="J10">LOOKUP(2,1/(Log!$K$1:$K$27569=F10),Log!$H$1:$H$27569)</f>
        <v>1</v>
      </c>
      <c r="K10" s="213" t="str">
        <f t="array" ref="K10">LOOKUP(2,1/(Log!$K$1:$K$27569=F10),Log!$J$1:$J$27569)</f>
        <v>Total population of Bangladesh (169,828,911) for 2022 according to the Bangladesh Bureau of Statistics (BBS) plus the number of registered and unregistered Rohingya refugees</v>
      </c>
      <c r="L10" s="213" t="str">
        <f t="array" ref="L10">LOOKUP(2,1/(Log!$K$1:$K$27569=F10),Log!$I$1:$I$27569)</f>
        <v>http://bbs.portal.gov.bd/sites/default/files/files/bbs.portal.gov.bd/page/b343a8b4_956b_45ca_872f_4cf9b2f1a6e0/2023-04-18-08-42-4f13d316f798b9e5fd3a4c61eae4bfef.pdf
https://reliefweb.int/report/bangladesh/rohingya-refugee-responsebangladesh-joint-government-bangladesh-unhcr-population-factsheet-31-january-2025
https://data.unhcr.org/en/documents/details/113174</v>
      </c>
      <c r="M10" s="214">
        <f t="array" ref="M10">LOOKUP(2,1/(Log!$K$1:$K$27569=F10),Log!$L$1:$L$27569)</f>
        <v>45777</v>
      </c>
      <c r="N10" s="221" t="str">
        <f t="shared" si="1"/>
        <v>BGD012Landmass affected</v>
      </c>
      <c r="O10" s="216">
        <f t="array" ref="O10">LOOKUP(2,1/(Log!$K$1:$K$27569=N10),Log!$E$1:$E$27569)</f>
        <v>89471</v>
      </c>
      <c r="P10" s="216" t="str">
        <f t="array" ref="P10">LOOKUP(2,1/(Log!$K$1:$K$27569=N10),Log!$F$1:$F$27569)</f>
        <v>BBS 05/2021; IPC 07/11/2024</v>
      </c>
      <c r="Q10" s="216" t="str">
        <f t="array" ref="Q10">LOOKUP(2,1/(Log!$K$1:$K$27569=N10),Log!$G$1:$G$27569)</f>
        <v>High</v>
      </c>
      <c r="R10" s="216">
        <f t="array" ref="R10">LOOKUP(2,1/(Log!$K$1:$K$27569=N10),Log!$H$1:$H$27569)</f>
        <v>1</v>
      </c>
      <c r="S10" s="216" t="str">
        <f t="array" ref="S10">LOOKUP(2,1/(Log!$K$1:$K$27569=N10),Log!$J$1:$J$27569)</f>
        <v>The IPC acute food security report (October - December 2024) covers 37 districts. All these districts have people who are facing high acute food insecurity (IPC phase 3 or above). In each of the districts, at least 15% of the population face IPC phase 3 or above levels of food insecurity. 
The affected districts are Bagerhat, Bandarban, Barguna, Barishal, Bhola, Bogura, Brahamanbaria, Chattogram, Cox’s Bazar, Cumilla, Feni, Gaibandha, Habiganj, Jamalpur, Jashore, Jhalokati, Khagrachhari,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This district-wise landmass figures are taken from the Bangladesh Bureau of Statistics (BBS).
This source for landmass of the districts was chosen because it is very reliable and provides district-wise landmass figures.
The reliability of this indicator is high because the data is up to date. Landmass figures do not change (or do not change significantly) every year.
Note: The IPC assessment on Bangladesh's chronic food insecurity was valid until 2024. So, from January 2025, the chronic food insecurity data is no longer incorporated into the crisis.</v>
      </c>
      <c r="T10" s="216" t="str">
        <f t="array" ref="T10">LOOKUP(2,1/(Log!$K$1:$K$27569=N10),Log!$I$1:$I$27569)</f>
        <v>https://bbs.portal.gov.bd/sites/default/files/files/bbs.portal.gov.bd/page/b2db8758_8497_412c_a9ec_6bb299f8b3ab/2021-08-11-04-54-154c14988ce53f65700592b03e05a0f8.pdf
https://www.ipcinfo.org/fileadmin/user_upload/ipcinfo/docs/IPC_Bangladesh_Acute_Food_Insecurity_Projection_Update_Oct_Dec2024_Report.pdf</v>
      </c>
      <c r="U10" s="217">
        <f t="array" ref="U10">LOOKUP(2,1/(Log!$K$1:$K$27569=N10),Log!$L$1:$L$27569)</f>
        <v>45777</v>
      </c>
      <c r="V10" s="221" t="str">
        <f t="shared" si="2"/>
        <v>BGD012People exposed</v>
      </c>
      <c r="W10" s="213">
        <f t="array" ref="W10">IF(LOOKUP(2,1/(Log!$K$1:$K$27569=V10),Log!$E$1:$E$27569)="x","x",ROUND(LOOKUP(2,1/(Log!$K$1:$K$27569=V10),Log!$E$1:$E$27569),-3))</f>
        <v>89304000</v>
      </c>
      <c r="X10" s="213" t="str">
        <f t="array" ref="X10">LOOKUP(2,1/(Log!$K$1:$K$27569=V10),Log!$F$1:$F$27569)</f>
        <v>IPC 07/11/2024</v>
      </c>
      <c r="Y10" s="213" t="str">
        <f t="array" ref="Y10">LOOKUP(2,1/(Log!$K$1:$K$27569=V10),Log!$G$1:$G$27569)</f>
        <v>High</v>
      </c>
      <c r="Z10" s="213">
        <f t="array" ref="Z10">LOOKUP(2,1/(Log!$K$1:$K$27569=V10),Log!$H$1:$H$27569)</f>
        <v>1</v>
      </c>
      <c r="AA10" s="213" t="str">
        <f t="array" ref="AA10">LOOKUP(2,1/(Log!$K$1:$K$27569=V10),Log!$J$1:$J$27569)</f>
        <v>The IPC acute food security report (October - December 2024) covers 37 districts. All these districts have people who are facing high acute food insecurity (IPC phase 3 or above). In each of the districts, at least 15% of the population face IPC phase 3 or above levels of food insecurity.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Khagrachhari, Khulna, Kishoreganj, Kurigram, Lakshmipur, Lalmonirhat, Madaripur, Manikganj, Moulvibazar, Mymensingh, Netrakona, Noakhali, Patuakhali, Pirojpur, Rangamati, Satkhira, Shariatpur, Sherpur, Sirajganj, Sunamganj, and Sylhet.
The population exposed is equal to the total population living in the affected districts. The figure is calculated from population figures taken from the IPC report (page 2 and 3). 
The reliability of this figure is set as high as the figure is derived from the IPC report (considered as a reliable source) that provides projections until December 2024, and as it is highly unlikely that the exposed population has changed.
Note: The IPC assessment on Bangladesh's chronic food insecurity was valid until 2024. So, from January 2025, the chronic food insecurity data is no longer incorporated into the crisis.</v>
      </c>
      <c r="AB10" s="213" t="str">
        <f t="array" ref="AB10">LOOKUP(2,1/(Log!$K$1:$K$27569=V10),Log!$I$1:$I$27569)</f>
        <v>https://www.ipcinfo.org/fileadmin/user_upload/ipcinfo/docs/IPC_Bangladesh_Acute_Food_Insecurity_Projection_Update_Oct_Dec2024_Report.pdf</v>
      </c>
      <c r="AC10" s="214">
        <f t="array" ref="AC10">LOOKUP(2,1/(Log!$K$1:$K$27569=V10),Log!$L$1:$L$27569)</f>
        <v>45777</v>
      </c>
      <c r="AD10" s="221" t="str">
        <f t="shared" si="3"/>
        <v>BGD012People affected</v>
      </c>
      <c r="AE10" s="218">
        <f t="array" ref="AE10">IF(LOOKUP(2,1/(Log!$K$1:$K$27569=AD10),Log!$E$1:$E$27569)="x","x",ROUND(LOOKUP(2,1/(Log!$K$1:$K$27569=AD10),Log!$E$1:$E$27569),-3))</f>
        <v>55926000</v>
      </c>
      <c r="AF10" s="218" t="str">
        <f t="array" ref="AF10">LOOKUP(2,1/(Log!$K$1:$K$27569=AD10),Log!$F$1:$F$27569)</f>
        <v>IPC 07/11/2024</v>
      </c>
      <c r="AG10" s="218" t="str">
        <f t="array" ref="AG10">LOOKUP(2,1/(Log!$K$1:$K$27569=AD10),Log!$G$1:$G$27569)</f>
        <v>High</v>
      </c>
      <c r="AH10" s="218">
        <f t="array" ref="AH10">LOOKUP(2,1/(Log!$K$1:$K$27569=AD10),Log!$H$1:$H$27569)</f>
        <v>1</v>
      </c>
      <c r="AI10" s="218" t="str">
        <f t="array" ref="AI10">LOOKUP(2,1/(Log!$K$1:$K$27569=AD10),Log!$J$1:$J$27569)</f>
        <v>The number of people affected corresponds to the people in Level 2 humanitarian conditions or higher (equivalent acute food insecurity Phase 2 or higher).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as high as the figure is derived from the IPC report (considered as a reliable source) that provides projections until December 2024, and as it is highly unlikely that the affected population has changed significantly, given the food insecurity situation.
Note: The IPC assessment on Bangladesh's chronic food insecurity was valid until 2024. So, from January 2025, the chronic food insecurity data is no longer incorporated into the crisis.</v>
      </c>
      <c r="AJ10" s="218" t="str">
        <f t="array" ref="AJ10">LOOKUP(2,1/(Log!$K$1:$K$27569=AD10),Log!$I$1:$I$27569)</f>
        <v>https://www.ipcinfo.org/fileadmin/user_upload/ipcinfo/docs/IPC_Bangladesh_Acute_Food_Insecurity_Projection_Update_Oct_Dec2024_Report.pdf</v>
      </c>
      <c r="AK10" s="219">
        <f t="array" ref="AK10">LOOKUP(2,1/(Log!$K$1:$K$27569=AD10),Log!$L$1:$L$27569)</f>
        <v>45777</v>
      </c>
      <c r="AL10" s="221" t="str">
        <f t="shared" si="4"/>
        <v>BGD012People displaced</v>
      </c>
      <c r="AM10" s="213">
        <f t="array" ref="AM10">IF(LOOKUP(2,1/(Log!$K$1:$K$27569=AL10),Log!$E$1:$E$27569)="x","x",ROUND(LOOKUP(2,1/(Log!$K$1:$K$27569=AL10),Log!$E$1:$E$27569),-3))</f>
        <v>0</v>
      </c>
      <c r="AN10" s="213" t="str">
        <f t="array" ref="AN10">LOOKUP(2,1/(Log!$K$1:$K$27569=AL10),Log!$F$1:$F$27569)</f>
        <v>x</v>
      </c>
      <c r="AO10" s="213" t="str">
        <f t="array" ref="AO10">LOOKUP(2,1/(Log!$K$1:$K$27569=AL10),Log!$G$1:$G$27569)</f>
        <v>High</v>
      </c>
      <c r="AP10" s="213">
        <f t="array" ref="AP10">LOOKUP(2,1/(Log!$K$1:$K$27569=AL10),Log!$H$1:$H$27569)</f>
        <v>1</v>
      </c>
      <c r="AQ10" s="213" t="str">
        <f t="array" ref="AQ10">LOOKUP(2,1/(Log!$K$1:$K$27569=AL10),Log!$J$1:$J$27569)</f>
        <v>Not applicable for the food security crisis.</v>
      </c>
      <c r="AR10" s="213" t="str">
        <f t="array" ref="AR10">LOOKUP(2,1/(Log!$K$1:$K$27569=AL10),Log!$I$1:$I$27569)</f>
        <v>x</v>
      </c>
      <c r="AS10" s="214">
        <f t="array" ref="AS10">LOOKUP(2,1/(Log!$K$1:$K$27569=AL10),Log!$L$1:$L$27569)</f>
        <v>45777</v>
      </c>
      <c r="AT10" s="222" t="str">
        <f t="shared" si="5"/>
        <v>BGD012Injuries reported</v>
      </c>
      <c r="AU10" s="218" t="str">
        <f t="array" ref="AU10">LOOKUP(2,1/(Log!$K$1:$K$27569=AT10),Log!$E$1:$E$27569)</f>
        <v>x</v>
      </c>
      <c r="AV10" s="218" t="str">
        <f t="array" ref="AV10">LOOKUP(2,1/(Log!$K$1:$K$27569=AT10),Log!$F$1:$F$27569)</f>
        <v>x</v>
      </c>
      <c r="AW10" s="218" t="str">
        <f t="array" ref="AW10">LOOKUP(2,1/(Log!$K$1:$K$27569=AT10),Log!$G$1:$G$27569)</f>
        <v>High</v>
      </c>
      <c r="AX10" s="218">
        <f t="array" ref="AX10">LOOKUP(2,1/(Log!$K$1:$K$27569=AT10),Log!$H$1:$H$27569)</f>
        <v>1</v>
      </c>
      <c r="AY10" s="218" t="str">
        <f t="array" ref="AY10">LOOKUP(2,1/(Log!$K$1:$K$27569=AT10),Log!$J$1:$J$27569)</f>
        <v>Not applicable for the food security crisis.</v>
      </c>
      <c r="AZ10" s="218" t="str">
        <f t="array" ref="AZ10">LOOKUP(2,1/(Log!$K$1:$K$27569=AT10),Log!$I$1:$I$27569)</f>
        <v>x</v>
      </c>
      <c r="BA10" s="219">
        <f t="array" ref="BA10">LOOKUP(2,1/(Log!$K$1:$K$27569=AT10),Log!$L$1:$L$27569)</f>
        <v>45777</v>
      </c>
      <c r="BB10" s="221" t="str">
        <f t="shared" si="6"/>
        <v>BGD012Illness cases reported</v>
      </c>
      <c r="BC10" s="213" t="str">
        <f t="array" ref="BC10">LOOKUP(2,1/(Log!$K$1:$K$27569=BB10),Log!$E$1:$E$27569)</f>
        <v>x</v>
      </c>
      <c r="BD10" s="213" t="str">
        <f t="array" ref="BD10">LOOKUP(2,1/(Log!$K$1:$K$27569=BB10),Log!$F$1:$F$27569)</f>
        <v>x</v>
      </c>
      <c r="BE10" s="213" t="str">
        <f t="array" ref="BE10">LOOKUP(2,1/(Log!$K$1:$K$27569=BB10),Log!$G$1:$G$27569)</f>
        <v>x</v>
      </c>
      <c r="BF10" s="213" t="str">
        <f t="array" ref="BF10">LOOKUP(2,1/(Log!$K$1:$K$27569=BB10),Log!$H$1:$H$27569)</f>
        <v>x</v>
      </c>
      <c r="BG10" s="213" t="str">
        <f t="array" ref="BG10">LOOKUP(2,1/(Log!$K$1:$K$27569=BB10),Log!$J$1:$J$27569)</f>
        <v>No data/information available</v>
      </c>
      <c r="BH10" s="213" t="str">
        <f t="array" ref="BH10">LOOKUP(2,1/(Log!$K$1:$K$27569=BB10),Log!$I$1:$I$27569)</f>
        <v>x</v>
      </c>
      <c r="BI10" s="214">
        <f t="array" ref="BI10">LOOKUP(2,1/(Log!$K$1:$K$27569=BB10),Log!$L$1:$L$27569)</f>
        <v>45684</v>
      </c>
      <c r="BJ10" s="222" t="str">
        <f t="shared" si="7"/>
        <v>BGD012Fatalities reported</v>
      </c>
      <c r="BK10" s="222">
        <f t="array" ref="BK10">LOOKUP(2,1/(Log!$K$1:$K$27569=BJ10),Log!$E$1:$E$27569)</f>
        <v>0</v>
      </c>
      <c r="BL10" s="222" t="str">
        <f t="array" ref="BL10">LOOKUP(2,1/(Log!$K$1:$K$27569=BJ10),Log!$F$1:$F$27569)</f>
        <v>x</v>
      </c>
      <c r="BM10" s="222" t="str">
        <f t="array" ref="BM10">LOOKUP(2,1/(Log!$K$1:$K$27569=BJ10),Log!$G$1:$G$27569)</f>
        <v>High</v>
      </c>
      <c r="BN10" s="222">
        <f t="array" ref="BN10">LOOKUP(2,1/(Log!$K$1:$K$27569=BJ10),Log!$H$1:$H$27569)</f>
        <v>1</v>
      </c>
      <c r="BO10" s="222" t="str">
        <f t="array" ref="BO10">LOOKUP(2,1/(Log!$K$1:$K$27569=BJ10),Log!$J$1:$J$27569)</f>
        <v>Total crisis-related fatalities  in food insecurity crisis  between 1 October 2024 -  31 March 2025</v>
      </c>
      <c r="BP10" s="218" t="str">
        <f t="array" ref="BP10">LOOKUP(2,1/(Log!$K$1:$K$27569=BJ10),Log!$I$1:$I$27569)</f>
        <v>x</v>
      </c>
      <c r="BQ10" s="223">
        <f t="array" ref="BQ10">LOOKUP(2,1/(Log!$K$1:$K$27569=BJ10),Log!$L$1:$L$27569)</f>
        <v>45777</v>
      </c>
      <c r="BR10" s="221" t="str">
        <f t="shared" si="8"/>
        <v>BGD012Buildings damaged</v>
      </c>
      <c r="BS10" s="224" t="str">
        <f t="array" ref="BS10">LOOKUP(2,1/(Log!$K$1:$K$27569=BR10),Log!$E$1:$E$27569)</f>
        <v>x</v>
      </c>
      <c r="BT10" s="224" t="str">
        <f t="array" ref="BT10">LOOKUP(2,1/(Log!$K$1:$K$27569=BR10),Log!$F$1:$F$27569)</f>
        <v>x</v>
      </c>
      <c r="BU10" s="224" t="str">
        <f t="array" ref="BU10">LOOKUP(2,1/(Log!$K$1:$K$27569=BR10),Log!$G$1:$G$27569)</f>
        <v>x</v>
      </c>
      <c r="BV10" s="224" t="str">
        <f t="array" ref="BV10">LOOKUP(2,1/(Log!$K$1:$K$27569=BR10),Log!$H$1:$H$27569)</f>
        <v>x</v>
      </c>
      <c r="BW10" s="224" t="str">
        <f t="array" ref="BW10">LOOKUP(2,1/(Log!$K$1:$K$27569=BR10),Log!$J$1:$J$27569)</f>
        <v>Not applicable for the crisis.</v>
      </c>
      <c r="BX10" s="224" t="str">
        <f t="array" ref="BX10">LOOKUP(2,1/(Log!$K$1:$K$27569=BR10),Log!$I$1:$I$27569)</f>
        <v>x</v>
      </c>
      <c r="BY10" s="214">
        <f t="array" ref="BY10">LOOKUP(2,1/(Log!$K$1:$K$27569=BR10),Log!$L$1:$L$27569)</f>
        <v>45684</v>
      </c>
      <c r="BZ10" s="222" t="str">
        <f t="shared" si="9"/>
        <v>BGD012Buildings destroyed</v>
      </c>
      <c r="CA10" s="222" t="str">
        <f t="array" ref="CA10">LOOKUP(2,1/(Log!$K$1:$K$27569=BZ10),Log!$E$1:$E$27569)</f>
        <v>x</v>
      </c>
      <c r="CB10" s="222" t="str">
        <f t="array" ref="CB10">LOOKUP(2,1/(Log!$K$1:$K$27569=BZ10),Log!$F$1:$F$27569)</f>
        <v>x</v>
      </c>
      <c r="CC10" s="222" t="str">
        <f t="array" ref="CC10">LOOKUP(2,1/(Log!$K$1:$K$27569=BZ10),Log!$G$1:$G$27569)</f>
        <v>x</v>
      </c>
      <c r="CD10" s="222" t="str">
        <f t="array" ref="CD10">LOOKUP(2,1/(Log!$K$1:$K$27569=BZ10),Log!$H$1:$H$27569)</f>
        <v>x</v>
      </c>
      <c r="CE10" s="222" t="str">
        <f t="array" ref="CE10">LOOKUP(2,1/(Log!$K$1:$K$27569=BZ10),Log!$J$1:$J$27569)</f>
        <v>Not applicable for the crisis.</v>
      </c>
      <c r="CF10" s="222" t="str">
        <f t="array" ref="CF10">LOOKUP(2,1/(Log!$K$1:$K$27569=BZ10),Log!$I$1:$I$27569)</f>
        <v>x</v>
      </c>
      <c r="CG10" s="223">
        <f t="array" ref="CG10">LOOKUP(2,1/(Log!$K$1:$K$27569=BZ10),Log!$L$1:$L$27569)</f>
        <v>45684</v>
      </c>
      <c r="CH10" s="221" t="str">
        <f t="shared" si="10"/>
        <v>BGD012Buildings in the affected area</v>
      </c>
      <c r="CI10" s="222" t="e">
        <f t="array" ref="CI10">LOOKUP(2,1/(Log!$K$1:$K$27569=CH10),Log!$E$1:$E$27569)</f>
        <v>#N/A</v>
      </c>
      <c r="CJ10" s="222" t="e">
        <f t="array" ref="CJ10">LOOKUP(2,1/(Log!$K$1:$K$27569=CH10),Log!$F$1:$F$27569)</f>
        <v>#N/A</v>
      </c>
      <c r="CK10" s="222" t="e">
        <f t="array" ref="CK10">LOOKUP(2,1/(Log!$K$1:$K$27569=CH10),Log!$G$1:$G$27569)</f>
        <v>#N/A</v>
      </c>
      <c r="CL10" s="222" t="e">
        <f t="array" ref="CL10">LOOKUP(2,1/(Log!$K$1:$K$27569=CH10),Log!$H$1:$H$27569)</f>
        <v>#N/A</v>
      </c>
      <c r="CM10" s="222" t="e">
        <f t="array" ref="CM10">LOOKUP(2,1/(Log!$K$1:$K$27569=CH10),Log!$J$1:$J$27569)</f>
        <v>#N/A</v>
      </c>
      <c r="CN10" s="222" t="e">
        <f t="array" ref="CN10">LOOKUP(2,1/(Log!$K$1:$K$27569=CH10),Log!$I$1:$I$27569)</f>
        <v>#N/A</v>
      </c>
      <c r="CO10" s="225" t="e">
        <f t="array" ref="CO10">LOOKUP(2,1/(Log!$K$1:$K$27569=CH10),Log!$L$1:$L$27569)</f>
        <v>#N/A</v>
      </c>
      <c r="CP10" s="222" t="str">
        <f t="shared" si="11"/>
        <v>BGD012Economic Losses</v>
      </c>
      <c r="CQ10" s="224" t="str">
        <f t="array" ref="CQ10">LOOKUP(2,1/(Log!$K$1:$K$27569=CP10),Log!$E$1:$E$27569)</f>
        <v>x</v>
      </c>
      <c r="CR10" s="224" t="str">
        <f t="array" ref="CR10">LOOKUP(2,1/(Log!$K$1:$K$27569=CP10),Log!$F$1:$F$27569)</f>
        <v>x</v>
      </c>
      <c r="CS10" s="224" t="str">
        <f t="array" ref="CS10">LOOKUP(2,1/(Log!$K$1:$K$27569=CP10),Log!$G$1:$G$27569)</f>
        <v>x</v>
      </c>
      <c r="CT10" s="224" t="str">
        <f t="array" ref="CT10">LOOKUP(2,1/(Log!$K$1:$K$27569=CP10),Log!$H$1:$H$27569)</f>
        <v>x</v>
      </c>
      <c r="CU10" s="224" t="str">
        <f t="array" ref="CU10">LOOKUP(2,1/(Log!$K$1:$K$27569=CP10),Log!$J$1:$J$27569)</f>
        <v>Not applicable for the crisis.</v>
      </c>
      <c r="CV10" s="224" t="str">
        <f t="array" ref="CV10">LOOKUP(2,1/(Log!$K$1:$K$27569=CP10),Log!$I$1:$I$27569)</f>
        <v>x</v>
      </c>
      <c r="CW10" s="214">
        <f t="array" ref="CW10">LOOKUP(2,1/(Log!$K$1:$K$27569=CP10),Log!$L$1:$L$27569)</f>
        <v>45684</v>
      </c>
      <c r="CX10" s="222" t="str">
        <f t="shared" si="12"/>
        <v>BGD012People in Need</v>
      </c>
      <c r="CY10" s="218">
        <f t="shared" si="13"/>
        <v>23040000</v>
      </c>
      <c r="CZ10" s="218" t="str">
        <f t="shared" si="14"/>
        <v>IPC 07/11/2024</v>
      </c>
      <c r="DA10" s="218" t="str">
        <f t="shared" si="15"/>
        <v>High</v>
      </c>
      <c r="DB10" s="218">
        <f t="shared" si="16"/>
        <v>1</v>
      </c>
      <c r="DC10" s="218" t="str">
        <f t="shared" si="17"/>
        <v>The number of people in  Level 3 corresponds to the number of people facing acute food insecurity of IPC phase 3 (October - December 2024).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because high as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v>
      </c>
      <c r="DD10" s="218" t="str">
        <f t="shared" si="18"/>
        <v>https://www.ipcinfo.org/fileadmin/user_upload/ipcinfo/docs/IPC_Bangladesh_Acute_Food_Insecurity_Projection_Update_Oct_Dec2024_Report.pdf</v>
      </c>
      <c r="DE10" s="220">
        <f t="shared" si="19"/>
        <v>45777</v>
      </c>
      <c r="DF10" s="221" t="str">
        <f t="shared" si="20"/>
        <v>BGD012Minimal humanitarian conditions - Level 1</v>
      </c>
      <c r="DG10" s="213">
        <f t="array" ref="DG10">IF(LOOKUP(2,1/(Log!$K$1:$K$27569=DF10),Log!$E$1:$E$27569)="x","x",ROUND(LOOKUP(2,1/(Log!$K$1:$K$27569=DF10),Log!$E$1:$E$27569),-3))</f>
        <v>33377000</v>
      </c>
      <c r="DH10" s="224" t="str">
        <f t="array" ref="DH10">LOOKUP(2,1/(Log!$K$1:$K$27569=DF10),Log!$F$1:$F$27569)</f>
        <v>IPC 07/11/2024</v>
      </c>
      <c r="DI10" s="224" t="str">
        <f t="array" ref="DI10">LOOKUP(2,1/(Log!$K$1:$K$27569=DF10),Log!$G$1:$G$27569)</f>
        <v>High</v>
      </c>
      <c r="DJ10" s="224">
        <f t="array" ref="DJ10">LOOKUP(2,1/(Log!$K$1:$K$27569=DF10),Log!$H$1:$H$27569)</f>
        <v>1</v>
      </c>
      <c r="DK10" s="224" t="str">
        <f t="array" ref="DK10">LOOKUP(2,1/(Log!$K$1:$K$27569=DF10),Log!$J$1:$J$27569)</f>
        <v>The number of people in  Level 1 corresponds to the number of people facing acute food insecurity of IPC phase 1 (October - December 2024).The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because high as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v>
      </c>
      <c r="DL10" s="224" t="str">
        <f t="array" ref="DL10">LOOKUP(2,1/(Log!$K$1:$K$27569=DF10),Log!$I$1:$I$27569)</f>
        <v>https://www.ipcinfo.org/fileadmin/user_upload/ipcinfo/docs/IPC_Bangladesh_Acute_Food_Insecurity_Projection_Update_Oct_Dec2024_Report.pdf</v>
      </c>
      <c r="DM10" s="214">
        <f t="array" ref="DM10">LOOKUP(2,1/(Log!$K$1:$K$27569=DF10),Log!$L$1:$L$27569)</f>
        <v>45777</v>
      </c>
      <c r="DN10" s="222" t="str">
        <f t="shared" si="21"/>
        <v>BGD012Stressed humanitarian conditions - Level 2</v>
      </c>
      <c r="DO10" s="218">
        <f t="array" ref="DO10">IF(LOOKUP(2,1/(Log!$K$1:$K$27569=DN10),Log!$E$1:$E$27569)="x","x",ROUND(LOOKUP(2,1/(Log!$K$1:$K$27569=DN10),Log!$E$1:$E$27569),-3))</f>
        <v>32886000</v>
      </c>
      <c r="DP10" s="222" t="str">
        <f t="array" ref="DP10">LOOKUP(2,1/(Log!$K$1:$K$27569=DN10),Log!$F$1:$F$27569)</f>
        <v>IPC 07/11/2024</v>
      </c>
      <c r="DQ10" s="222" t="str">
        <f t="array" ref="DQ10">LOOKUP(2,1/(Log!$K$1:$K$27569=DN10),Log!$G$1:$G$27569)</f>
        <v>High</v>
      </c>
      <c r="DR10" s="222">
        <f t="array" ref="DR10">LOOKUP(2,1/(Log!$K$1:$K$27569=DN10),Log!$H$1:$H$27569)</f>
        <v>1</v>
      </c>
      <c r="DS10" s="222" t="str">
        <f t="array" ref="DS10">LOOKUP(2,1/(Log!$K$1:$K$27569=DN10),Log!$J$1:$J$27569)</f>
        <v>The number of people in  Level 2 corresponds to the number of people facing acute food insecurity of IPC phase 2 (October - December 2024).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as high as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v>
      </c>
      <c r="DT10" s="222" t="str">
        <f t="array" ref="DT10">LOOKUP(2,1/(Log!$K$1:$K$27569=DN10),Log!$I$1:$I$27569)</f>
        <v>https://www.ipcinfo.org/fileadmin/user_upload/ipcinfo/docs/IPC_Bangladesh_Acute_Food_Insecurity_Projection_Update_Oct_Dec2024_Report.pdf</v>
      </c>
      <c r="DU10" s="223">
        <f t="array" ref="DU10">LOOKUP(2,1/(Log!$K$1:$K$27569=DN10),Log!$L$1:$L$27569)</f>
        <v>45777</v>
      </c>
      <c r="DV10" s="221" t="str">
        <f t="shared" si="22"/>
        <v>BGD012Moderate humanitarian conditions - Level 3</v>
      </c>
      <c r="DW10" s="213">
        <f t="array" ref="DW10">IF(LOOKUP(2,1/(Log!$K$1:$K$27569=DV10),Log!$E$1:$E$27569)="x","x",ROUND(LOOKUP(2,1/(Log!$K$1:$K$27569=DV10),Log!$E$1:$E$27569),-3))</f>
        <v>21424000</v>
      </c>
      <c r="DX10" s="224" t="str">
        <f t="array" ref="DX10">LOOKUP(2,1/(Log!$K$1:$K$27569=DV10),Log!$F$1:$F$27569)</f>
        <v>IPC 07/11/2024</v>
      </c>
      <c r="DY10" s="224" t="str">
        <f t="array" ref="DY10">LOOKUP(2,1/(Log!$K$1:$K$27569=DV10),Log!$G$1:$G$27569)</f>
        <v>High</v>
      </c>
      <c r="DZ10" s="224">
        <f t="array" ref="DZ10">LOOKUP(2,1/(Log!$K$1:$K$27569=DV10),Log!$H$1:$H$27569)</f>
        <v>1</v>
      </c>
      <c r="EA10" s="224" t="str">
        <f t="array" ref="EA10">LOOKUP(2,1/(Log!$K$1:$K$27569=DV10),Log!$J$1:$J$27569)</f>
        <v>The number of people in  Level 3 corresponds to the number of people facing acute food insecurity of IPC phase 3 (October - December 2024).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because high as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v>
      </c>
      <c r="EB10" s="224" t="str">
        <f t="array" ref="EB10">LOOKUP(2,1/(Log!$K$1:$K$27569=DV10),Log!$I$1:$I$27569)</f>
        <v>https://www.ipcinfo.org/fileadmin/user_upload/ipcinfo/docs/IPC_Bangladesh_Acute_Food_Insecurity_Projection_Update_Oct_Dec2024_Report.pdf</v>
      </c>
      <c r="EC10" s="214">
        <f t="array" ref="EC10">LOOKUP(2,1/(Log!$K$1:$K$27569=DV10),Log!$L$1:$L$27569)</f>
        <v>45777</v>
      </c>
      <c r="ED10" s="222" t="str">
        <f t="shared" si="23"/>
        <v>BGD012Severe humanitarian conditions - Level 4</v>
      </c>
      <c r="EE10" s="218">
        <f t="array" ref="EE10">IF(LOOKUP(2,1/(Log!$K$1:$K$27569=ED10),Log!$E$1:$E$27569)="x","x",ROUND(LOOKUP(2,1/(Log!$K$1:$K$27569=ED10),Log!$E$1:$E$27569),-3))</f>
        <v>1616000</v>
      </c>
      <c r="EF10" s="222" t="str">
        <f t="array" ref="EF10">LOOKUP(2,1/(Log!$K$1:$K$27569=ED10),Log!$F$1:$F$27569)</f>
        <v>IPC 07/11/2024</v>
      </c>
      <c r="EG10" s="222" t="str">
        <f t="array" ref="EG10">LOOKUP(2,1/(Log!$K$1:$K$27569=ED10),Log!$G$1:$G$27569)</f>
        <v>High</v>
      </c>
      <c r="EH10" s="222">
        <f t="array" ref="EH10">LOOKUP(2,1/(Log!$K$1:$K$27569=ED10),Log!$H$1:$H$27569)</f>
        <v>1</v>
      </c>
      <c r="EI10" s="222" t="str">
        <f t="array" ref="EI10">LOOKUP(2,1/(Log!$K$1:$K$27569=ED10),Log!$J$1:$J$27569)</f>
        <v>The number of people in  Level 4 corresponds to the number of people facing acute food insecurity of IPC phase 4 (October - December 2024).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as high because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v>
      </c>
      <c r="EJ10" s="222" t="str">
        <f t="array" ref="EJ10">LOOKUP(2,1/(Log!$K$1:$K$27569=ED10),Log!$I$1:$I$27569)</f>
        <v>https://www.ipcinfo.org/fileadmin/user_upload/ipcinfo/docs/IPC_Bangladesh_Acute_Food_Insecurity_Projection_Update_Oct_Dec2024_Report.pdf</v>
      </c>
      <c r="EK10" s="223">
        <f t="array" ref="EK10">LOOKUP(2,1/(Log!$K$1:$K$27569=ED10),Log!$L$1:$L$27569)</f>
        <v>45777</v>
      </c>
      <c r="EL10" s="221" t="str">
        <f t="shared" si="24"/>
        <v>BGD012Extreme humanitarian conditions - Level 5</v>
      </c>
      <c r="EM10" s="213">
        <f t="array" ref="EM10">IF(LOOKUP(2,1/(Log!$K$1:$K$27569=EL10),Log!$E$1:$E$27569)="x","x",ROUND(LOOKUP(2,1/(Log!$K$1:$K$27569=EL10),Log!$E$1:$E$27569),-3))</f>
        <v>0</v>
      </c>
      <c r="EN10" s="224" t="str">
        <f t="array" ref="EN10">LOOKUP(2,1/(Log!$K$1:$K$27569=EL10),Log!$F$1:$F$27569)</f>
        <v>IPC 07/11/2024</v>
      </c>
      <c r="EO10" s="224" t="str">
        <f t="array" ref="EO10">LOOKUP(2,1/(Log!$K$1:$K$27569=EL10),Log!$G$1:$G$27569)</f>
        <v>High</v>
      </c>
      <c r="EP10" s="224">
        <f t="array" ref="EP10">LOOKUP(2,1/(Log!$K$1:$K$27569=EL10),Log!$H$1:$H$27569)</f>
        <v>1</v>
      </c>
      <c r="EQ10" s="224" t="str">
        <f t="array" ref="EQ10">LOOKUP(2,1/(Log!$K$1:$K$27569=EL10),Log!$J$1:$J$27569)</f>
        <v>The number of people in  Level 5 corresponds to the number of people facing acute food insecurity of IPC phase 5 (October - December 2024). There were no one facing phase 5 acute food insecurity. 
The reliability of this figure is set as high because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v>
      </c>
      <c r="ER10" s="224" t="str">
        <f t="array" ref="ER10">LOOKUP(2,1/(Log!$K$1:$K$27569=EL10),Log!$I$1:$I$27569)</f>
        <v>https://www.ipcinfo.org/fileadmin/user_upload/ipcinfo/docs/IPC_Bangladesh_Acute_Food_Insecurity_Projection_Update_Oct_Dec2024_Report.pdf</v>
      </c>
      <c r="ES10" s="214">
        <f t="array" ref="ES10">LOOKUP(2,1/(Log!$K$1:$K$27569=EL10),Log!$L$1:$L$27569)</f>
        <v>45777</v>
      </c>
      <c r="ET10" s="222" t="str">
        <f t="shared" si="25"/>
        <v>BGD012Fatalities in all crises</v>
      </c>
      <c r="EU10" s="222">
        <f t="array" ref="EU10">LOOKUP(2,1/(Log!$K$1:$K$27569=ET10),Log!$E$1:$E$27569)</f>
        <v>10</v>
      </c>
      <c r="EV10" s="222" t="str">
        <f t="array" ref="EV10">LOOKUP(2,1/(Log!$K$1:$K$27569=ET10),Log!$F$1:$F$27569)</f>
        <v>ACLED accessed 17/04/2025</v>
      </c>
      <c r="EW10" s="222" t="str">
        <f t="array" ref="EW10">LOOKUP(2,1/(Log!$K$1:$K$27569=ET10),Log!$G$1:$G$27569)</f>
        <v>High</v>
      </c>
      <c r="EX10" s="222">
        <f t="array" ref="EX10">LOOKUP(2,1/(Log!$K$1:$K$27569=ET10),Log!$H$1:$H$27569)</f>
        <v>1</v>
      </c>
      <c r="EY10" s="222" t="str">
        <f t="array" ref="EY10">LOOKUP(2,1/(Log!$K$1:$K$27569=ET10),Log!$J$1:$J$27569)</f>
        <v>The total number of fatalities in food insecurity and Rohingya refugee crises between 1 October 2024 -  31 March 2025</v>
      </c>
      <c r="EZ10" s="222" t="str">
        <f t="array" ref="EZ10">LOOKUP(2,1/(Log!$K$1:$K$27569=ET10),Log!$I$1:$I$27569)</f>
        <v>https://acleddata.com/data-export-tool/</v>
      </c>
      <c r="FA10" s="223">
        <f t="array" ref="FA10">LOOKUP(2,1/(Log!$K$1:$K$27569=ET10),Log!$L$1:$L$27569)</f>
        <v>45777</v>
      </c>
      <c r="FB10" s="221" t="str">
        <f t="shared" si="26"/>
        <v>BGD012Crisis affected groups</v>
      </c>
      <c r="FC10" s="224">
        <f t="array" ref="FC10">LOOKUP(2,1/(Log!$K$1:$K$27569=FB10),Log!$E$1:$E$27569)</f>
        <v>1</v>
      </c>
      <c r="FD10" s="224" t="str">
        <f t="array" ref="FD10">LOOKUP(2,1/(Log!$K$1:$K$27569=FB10),Log!$F$1:$F$27569)</f>
        <v>IPC 07/11/2024</v>
      </c>
      <c r="FE10" s="224" t="str">
        <f t="array" ref="FE10">LOOKUP(2,1/(Log!$K$1:$K$27569=FB10),Log!$G$1:$G$27569)</f>
        <v>High</v>
      </c>
      <c r="FF10" s="224">
        <f t="array" ref="FF10">LOOKUP(2,1/(Log!$K$1:$K$27569=FB10),Log!$H$1:$H$27569)</f>
        <v>1</v>
      </c>
      <c r="FG10" s="224" t="str">
        <f t="array" ref="FG10">LOOKUP(2,1/(Log!$K$1:$K$27569=FB10),Log!$J$1:$J$27569)</f>
        <v>In this crisis, 1 out of 5 population groups are affected: non-host population.</v>
      </c>
      <c r="FH10" s="224" t="str">
        <f t="array" ref="FH10">LOOKUP(2,1/(Log!$K$1:$K$27569=FB10),Log!$I$1:$I$27569)</f>
        <v>https://www.ipcinfo.org/fileadmin/user_upload/ipcinfo/docs/IPC_Bangladesh_Acute_Food_Insecurity_Projection_Update_Oct_Dec2024_Report.pdf</v>
      </c>
      <c r="FI10" s="214">
        <f t="array" ref="FI10">LOOKUP(2,1/(Log!$K$1:$K$27569=FB10),Log!$L$1:$L$27569)</f>
        <v>45777</v>
      </c>
      <c r="FJ10" s="221" t="str">
        <f t="shared" si="27"/>
        <v>BGD012People facing limited access constraints</v>
      </c>
      <c r="FK10" s="222" t="str">
        <f t="array" ref="FK10">LOOKUP(2,1/(Log!$K$1:$K$27569=FJ10),Log!$E$1:$E$27569)</f>
        <v>x</v>
      </c>
      <c r="FL10" s="222" t="str">
        <f t="array" ref="FL10">LOOKUP(2,1/(Log!$K$1:$K$27569=FJ10),Log!$F$1:$F$27569)</f>
        <v>x</v>
      </c>
      <c r="FM10" s="222" t="str">
        <f t="array" ref="FM10">LOOKUP(2,1/(Log!$K$1:$K$27569=FJ10),Log!$G$1:$G$27569)</f>
        <v>x</v>
      </c>
      <c r="FN10" s="222" t="str">
        <f t="array" ref="FN10">LOOKUP(2,1/(Log!$K$1:$K$27569=FJ10),Log!$H$1:$H$27569)</f>
        <v>x</v>
      </c>
      <c r="FO10" s="222" t="str">
        <f t="array" ref="FO10">LOOKUP(2,1/(Log!$K$1:$K$27569=FJ10),Log!$J$1:$J$27569)</f>
        <v>No data/information available</v>
      </c>
      <c r="FP10" s="218" t="str">
        <f t="array" ref="FP10">LOOKUP(2,1/(Log!$K$1:$K$27569=FJ10),Log!$I$1:$I$27569)</f>
        <v>x</v>
      </c>
      <c r="FQ10" s="219">
        <f t="array" ref="FQ10">LOOKUP(2,1/(Log!$K$1:$K$27569=FJ10),Log!$L$1:$L$27569)</f>
        <v>45684</v>
      </c>
      <c r="FR10" s="221" t="str">
        <f t="shared" si="28"/>
        <v>BGD012People facing restricted access constraints</v>
      </c>
      <c r="FS10" s="224" t="str">
        <f t="array" ref="FS10">LOOKUP(2,1/(Log!$K$1:$K$27569=FR10),Log!$E$1:$E$27569)</f>
        <v>x</v>
      </c>
      <c r="FT10" s="224" t="str">
        <f t="array" ref="FT10">LOOKUP(2,1/(Log!$K$1:$K$27569=FR10),Log!$F$1:$F$27569)</f>
        <v>x</v>
      </c>
      <c r="FU10" s="224" t="str">
        <f t="array" ref="FU10">LOOKUP(2,1/(Log!$K$1:$K$27569=FR10),Log!$G$1:$G$27569)</f>
        <v>x</v>
      </c>
      <c r="FV10" s="224" t="str">
        <f t="array" ref="FV10">LOOKUP(2,1/(Log!$K$1:$K$27569=FR10),Log!$H$1:$H$27569)</f>
        <v>x</v>
      </c>
      <c r="FW10" s="224" t="str">
        <f t="array" ref="FW10">LOOKUP(2,1/(Log!$K$1:$K$27569=FR10),Log!$J$1:$J$27569)</f>
        <v>No data/information available</v>
      </c>
      <c r="FX10" s="224" t="str">
        <f t="array" ref="FX10">LOOKUP(2,1/(Log!$K$1:$K$27569=FR10),Log!$I$1:$I$27569)</f>
        <v>x</v>
      </c>
      <c r="FY10" s="214">
        <f t="array" ref="FY10">LOOKUP(2,1/(Log!$K$1:$K$27569=FR10),Log!$L$1:$L$27569)</f>
        <v>45684</v>
      </c>
      <c r="FZ10" s="222" t="str">
        <f t="shared" si="29"/>
        <v>BGD012Impediments to entry into country (bureaucratic and administrative)</v>
      </c>
      <c r="GA10" s="222">
        <f t="array" ref="GA10">LOOKUP(2,1/(Log!$K$1:$K$27569=FZ10),Log!$E$1:$E$27569)</f>
        <v>1</v>
      </c>
      <c r="GB10" s="222" t="str">
        <f t="array" ref="GB10">LOOKUP(2,1/(Log!$K$1:$K$27569=FZ10),Log!$F$1:$F$27569)</f>
        <v>ACAPS Access Methodology</v>
      </c>
      <c r="GC10" s="222" t="str">
        <f t="array" ref="GC10">LOOKUP(2,1/(Log!$K$1:$K$27569=FZ10),Log!$G$1:$G$27569)</f>
        <v>Medium</v>
      </c>
      <c r="GD10" s="222">
        <f t="array" ref="GD10">LOOKUP(2,1/(Log!$K$1:$K$27569=FZ10),Log!$H$1:$H$27569)</f>
        <v>2</v>
      </c>
      <c r="GE10" s="222" t="str">
        <f t="array" ref="GE10">LOOKUP(2,1/(Log!$K$1:$K$27569=FZ10),Log!$J$1:$J$27569)</f>
        <v>x</v>
      </c>
      <c r="GF10" s="222" t="str">
        <f t="array" ref="GF10">LOOKUP(2,1/(Log!$K$1:$K$27569=FZ10),Log!$I$1:$I$27569)</f>
        <v>x</v>
      </c>
      <c r="GG10" s="223">
        <f t="array" ref="GG10">LOOKUP(2,1/(Log!$K$1:$K$27569=FZ10),Log!$L$1:$L$27569)</f>
        <v>45609</v>
      </c>
      <c r="GH10" s="221" t="str">
        <f t="shared" si="30"/>
        <v>BGD012Restriction of movement (impediments to freedom of movement and/or administrative restrictions)</v>
      </c>
      <c r="GI10" s="224">
        <f t="array" ref="GI10">LOOKUP(2,1/(Log!$K$1:$K$27569=GH10),Log!$E$1:$E$27569)</f>
        <v>2</v>
      </c>
      <c r="GJ10" s="224" t="str">
        <f t="array" ref="GJ10">LOOKUP(2,1/(Log!$K$1:$K$27569=GH10),Log!$F$1:$F$27569)</f>
        <v>ACAPS Access Methodology</v>
      </c>
      <c r="GK10" s="224" t="str">
        <f t="array" ref="GK10">LOOKUP(2,1/(Log!$K$1:$K$27569=GH10),Log!$G$1:$G$27569)</f>
        <v>Medium</v>
      </c>
      <c r="GL10" s="224">
        <f t="array" ref="GL10">LOOKUP(2,1/(Log!$K$1:$K$27569=GH10),Log!$H$1:$H$27569)</f>
        <v>2</v>
      </c>
      <c r="GM10" s="224" t="str">
        <f t="array" ref="GM10">LOOKUP(2,1/(Log!$K$1:$K$27569=GH10),Log!$J$1:$J$27569)</f>
        <v>x</v>
      </c>
      <c r="GN10" s="224" t="str">
        <f t="array" ref="GN10">LOOKUP(2,1/(Log!$K$1:$K$27569=GH10),Log!$I$1:$I$27569)</f>
        <v>x</v>
      </c>
      <c r="GO10" s="214">
        <f t="array" ref="GO10">LOOKUP(2,1/(Log!$K$1:$K$27569=GH10),Log!$L$1:$L$27569)</f>
        <v>45609</v>
      </c>
      <c r="GP10" s="222" t="str">
        <f t="shared" si="31"/>
        <v>BGD012Interference into implementation of humanitarian activities</v>
      </c>
      <c r="GQ10" s="222">
        <f t="array" ref="GQ10">LOOKUP(2,1/(Log!$K$1:$K$27569=GP10),Log!$E$1:$E$27569)</f>
        <v>0</v>
      </c>
      <c r="GR10" s="222" t="str">
        <f t="array" ref="GR10">LOOKUP(2,1/(Log!$K$1:$K$27569=GP10),Log!$F$1:$F$27569)</f>
        <v>ACAPS Access Methodology</v>
      </c>
      <c r="GS10" s="222" t="str">
        <f t="array" ref="GS10">LOOKUP(2,1/(Log!$K$1:$K$27569=GP10),Log!$G$1:$G$27569)</f>
        <v>Medium</v>
      </c>
      <c r="GT10" s="222">
        <f t="array" ref="GT10">LOOKUP(2,1/(Log!$K$1:$K$27569=GP10),Log!$H$1:$H$27569)</f>
        <v>2</v>
      </c>
      <c r="GU10" s="222" t="str">
        <f t="array" ref="GU10">LOOKUP(2,1/(Log!$K$1:$K$27569=GP10),Log!$J$1:$J$27569)</f>
        <v>x</v>
      </c>
      <c r="GV10" s="222" t="str">
        <f t="array" ref="GV10">LOOKUP(2,1/(Log!$K$1:$K$27569=GP10),Log!$I$1:$I$27569)</f>
        <v>x</v>
      </c>
      <c r="GW10" s="223">
        <f t="array" ref="GW10">LOOKUP(2,1/(Log!$K$1:$K$27569=GP10),Log!$L$1:$L$27569)</f>
        <v>45609</v>
      </c>
      <c r="GX10" s="221" t="str">
        <f t="shared" si="32"/>
        <v>BGD012Violence against personnel, facilities and assets</v>
      </c>
      <c r="GY10" s="224">
        <f t="array" ref="GY10">LOOKUP(2,1/(Log!$K$1:$K$27569=GX10),Log!$E$1:$E$27569)</f>
        <v>0</v>
      </c>
      <c r="GZ10" s="224" t="str">
        <f t="array" ref="GZ10">LOOKUP(2,1/(Log!$K$1:$K$27569=GX10),Log!$F$1:$F$27569)</f>
        <v>ACAPS Access Methodology</v>
      </c>
      <c r="HA10" s="224" t="str">
        <f t="array" ref="HA10">LOOKUP(2,1/(Log!$K$1:$K$27569=GX10),Log!$G$1:$G$27569)</f>
        <v>Medium</v>
      </c>
      <c r="HB10" s="224">
        <f t="array" ref="HB10">LOOKUP(2,1/(Log!$K$1:$K$27569=GX10),Log!$H$1:$H$27569)</f>
        <v>2</v>
      </c>
      <c r="HC10" s="224" t="str">
        <f t="array" ref="HC10">LOOKUP(2,1/(Log!$K$1:$K$27569=GX10),Log!$J$1:$J$27569)</f>
        <v>x</v>
      </c>
      <c r="HD10" s="224" t="str">
        <f t="array" ref="HD10">LOOKUP(2,1/(Log!$K$1:$K$27569=GX10),Log!$I$1:$I$27569)</f>
        <v>x</v>
      </c>
      <c r="HE10" s="214">
        <f t="array" ref="HE10">LOOKUP(2,1/(Log!$K$1:$K$27569=GX10),Log!$L$1:$L$27569)</f>
        <v>45609</v>
      </c>
      <c r="HF10" s="222" t="str">
        <f t="shared" si="33"/>
        <v>BGD012Denial of existence of humanitarian needs or entitlements to assistance</v>
      </c>
      <c r="HG10" s="222">
        <f t="array" ref="HG10">LOOKUP(2,1/(Log!$K$1:$K$27569=HF10),Log!$E$1:$E$27569)</f>
        <v>0</v>
      </c>
      <c r="HH10" s="222" t="str">
        <f t="array" ref="HH10">LOOKUP(2,1/(Log!$K$1:$K$27569=HF10),Log!$F$1:$F$27569)</f>
        <v>ACAPS Access Methodology</v>
      </c>
      <c r="HI10" s="222" t="str">
        <f t="array" ref="HI10">LOOKUP(2,1/(Log!$K$1:$K$27569=HF10),Log!$G$1:$G$27569)</f>
        <v>Medium</v>
      </c>
      <c r="HJ10" s="222">
        <f t="array" ref="HJ10">LOOKUP(2,1/(Log!$K$1:$K$27569=HF10),Log!$H$1:$H$27569)</f>
        <v>2</v>
      </c>
      <c r="HK10" s="222" t="str">
        <f t="array" ref="HK10">LOOKUP(2,1/(Log!$K$1:$K$27569=HF10),Log!$J$1:$J$27569)</f>
        <v>x</v>
      </c>
      <c r="HL10" s="222" t="str">
        <f t="array" ref="HL10">LOOKUP(2,1/(Log!$K$1:$K$27569=HF10),Log!$I$1:$I$27569)</f>
        <v>x</v>
      </c>
      <c r="HM10" s="223">
        <f t="array" ref="HM10">LOOKUP(2,1/(Log!$K$1:$K$27569=HF10),Log!$L$1:$L$27569)</f>
        <v>45609</v>
      </c>
      <c r="HN10" s="221" t="str">
        <f t="shared" si="34"/>
        <v>BGD012Restriction and obstruction of access to services and assistance</v>
      </c>
      <c r="HO10" s="224">
        <f t="array" ref="HO10">LOOKUP(2,1/(Log!$K$1:$K$27569=HN10),Log!$E$1:$E$27569)</f>
        <v>0</v>
      </c>
      <c r="HP10" s="224" t="str">
        <f t="array" ref="HP10">LOOKUP(2,1/(Log!$K$1:$K$27569=HN10),Log!$F$1:$F$27569)</f>
        <v>ACAPS Access Methodology</v>
      </c>
      <c r="HQ10" s="224" t="str">
        <f t="array" ref="HQ10">LOOKUP(2,1/(Log!$K$1:$K$27569=HN10),Log!$G$1:$G$27569)</f>
        <v>Medium</v>
      </c>
      <c r="HR10" s="224">
        <f t="array" ref="HR10">LOOKUP(2,1/(Log!$K$1:$K$27569=HN10),Log!$H$1:$H$27569)</f>
        <v>2</v>
      </c>
      <c r="HS10" s="224" t="str">
        <f t="array" ref="HS10">LOOKUP(2,1/(Log!$K$1:$K$27569=HN10),Log!$J$1:$J$27569)</f>
        <v>x</v>
      </c>
      <c r="HT10" s="224" t="str">
        <f t="array" ref="HT10">LOOKUP(2,1/(Log!$K$1:$K$27569=HN10),Log!$I$1:$I$27569)</f>
        <v>x</v>
      </c>
      <c r="HU10" s="214">
        <f t="array" ref="HU10">LOOKUP(2,1/(Log!$K$1:$K$27569=HN10),Log!$L$1:$L$27569)</f>
        <v>45609</v>
      </c>
      <c r="HV10" s="222" t="str">
        <f t="shared" si="35"/>
        <v>BGD012Ongoing insecurity/hostilities affecting humanitarian assistance</v>
      </c>
      <c r="HW10" s="222">
        <f t="array" ref="HW10">LOOKUP(2,1/(Log!$K$1:$K$27569=HV10),Log!$E$1:$E$27569)</f>
        <v>3</v>
      </c>
      <c r="HX10" s="222" t="str">
        <f t="array" ref="HX10">LOOKUP(2,1/(Log!$K$1:$K$27569=HV10),Log!$F$1:$F$27569)</f>
        <v>ACAPS Access Methodology</v>
      </c>
      <c r="HY10" s="222" t="str">
        <f t="array" ref="HY10">LOOKUP(2,1/(Log!$K$1:$K$27569=HV10),Log!$G$1:$G$27569)</f>
        <v>Medium</v>
      </c>
      <c r="HZ10" s="222">
        <f t="array" ref="HZ10">LOOKUP(2,1/(Log!$K$1:$K$27569=HV10),Log!$H$1:$H$27569)</f>
        <v>2</v>
      </c>
      <c r="IA10" s="222" t="str">
        <f t="array" ref="IA10">LOOKUP(2,1/(Log!$K$1:$K$27569=HV10),Log!$J$1:$J$27569)</f>
        <v>x</v>
      </c>
      <c r="IB10" s="222" t="str">
        <f t="array" ref="IB10">LOOKUP(2,1/(Log!$K$1:$K$27569=HV10),Log!$I$1:$I$27569)</f>
        <v>x</v>
      </c>
      <c r="IC10" s="223">
        <f t="array" ref="IC10">LOOKUP(2,1/(Log!$K$1:$K$27569=HV10),Log!$L$1:$L$27569)</f>
        <v>45609</v>
      </c>
      <c r="ID10" s="221" t="str">
        <f t="shared" si="36"/>
        <v>BGD012Presence of mines and improvised explosive devices</v>
      </c>
      <c r="IE10" s="224">
        <f t="array" ref="IE10">LOOKUP(2,1/(Log!$K$1:$K$27569=ID10),Log!$E$1:$E$27569)</f>
        <v>1</v>
      </c>
      <c r="IF10" s="224" t="str">
        <f t="array" ref="IF10">LOOKUP(2,1/(Log!$K$1:$K$27569=ID10),Log!$F$1:$F$27569)</f>
        <v>ACAPS Access Methodology</v>
      </c>
      <c r="IG10" s="224" t="str">
        <f t="array" ref="IG10">LOOKUP(2,1/(Log!$K$1:$K$27569=ID10),Log!$G$1:$G$27569)</f>
        <v>Medium</v>
      </c>
      <c r="IH10" s="224">
        <f t="array" ref="IH10">LOOKUP(2,1/(Log!$K$1:$K$27569=ID10),Log!$H$1:$H$27569)</f>
        <v>2</v>
      </c>
      <c r="II10" s="224" t="str">
        <f t="array" ref="II10">LOOKUP(2,1/(Log!$K$1:$K$27569=ID10),Log!$J$1:$J$27569)</f>
        <v>x</v>
      </c>
      <c r="IJ10" s="224" t="str">
        <f t="array" ref="IJ10">LOOKUP(2,1/(Log!$K$1:$K$27569=ID10),Log!$I$1:$I$27569)</f>
        <v>x</v>
      </c>
      <c r="IK10" s="214">
        <f t="array" ref="IK10">LOOKUP(2,1/(Log!$K$1:$K$27569=ID10),Log!$L$1:$L$27569)</f>
        <v>45609</v>
      </c>
      <c r="IL10" s="222" t="str">
        <f t="shared" si="37"/>
        <v>BGD012Physical constraints in the environment (obstacles related to terrain, climate, lack of infrastructure, etc.)</v>
      </c>
      <c r="IM10" s="222">
        <f t="array" ref="IM10">LOOKUP(2,1/(Log!$K$1:$K$27569=IL10),Log!$E$1:$E$27569)</f>
        <v>3</v>
      </c>
      <c r="IN10" s="222" t="str">
        <f t="array" ref="IN10">LOOKUP(2,1/(Log!$K$1:$K$27569=IL10),Log!$F$1:$F$27569)</f>
        <v>ACAPS Access Methodology</v>
      </c>
      <c r="IO10" s="222" t="str">
        <f t="array" ref="IO10">LOOKUP(2,1/(Log!$K$1:$K$27569=IL10),Log!$G$1:$G$27569)</f>
        <v>Medium</v>
      </c>
      <c r="IP10" s="222">
        <f t="array" ref="IP10">LOOKUP(2,1/(Log!$K$1:$K$27569=IL10),Log!$H$1:$H$27569)</f>
        <v>2</v>
      </c>
      <c r="IQ10" s="222" t="str">
        <f t="array" ref="IQ10">LOOKUP(2,1/(Log!$K$1:$K$27569=IL10),Log!$J$1:$J$27569)</f>
        <v>x</v>
      </c>
      <c r="IR10" s="222" t="str">
        <f t="array" ref="IR10">LOOKUP(2,1/(Log!$K$1:$K$27569=IL10),Log!$I$1:$I$27569)</f>
        <v>x</v>
      </c>
      <c r="IS10" s="223">
        <f t="array" ref="IS10">LOOKUP(2,1/(Log!$K$1:$K$27569=IL10),Log!$L$1:$L$27569)</f>
        <v>45609</v>
      </c>
    </row>
    <row r="11" spans="1:253" s="11" customFormat="1" ht="13.35" customHeight="1">
      <c r="A11" s="11" t="str">
        <f>Lists!B:B</f>
        <v>Displacement from Russia-Ukraine conflict in Bulgaria</v>
      </c>
      <c r="B11" s="11" t="str">
        <f>Lists!F:F</f>
        <v>International Displacement</v>
      </c>
      <c r="C11" s="11" t="str">
        <f>Lists!C:C</f>
        <v>BGR002</v>
      </c>
      <c r="D11" s="11" t="str">
        <f>Lists!A:A</f>
        <v>Bulgaria</v>
      </c>
      <c r="E11" s="11" t="str">
        <f>Lists!D:D</f>
        <v>BGR</v>
      </c>
      <c r="F11" s="11" t="str">
        <f t="shared" si="0"/>
        <v>BGR002Total population</v>
      </c>
      <c r="G11" s="212">
        <f t="array" ref="G11">ROUND(LOOKUP(2,1/(Log!$K$1:$K$27569=F11),Log!$E$1:$E$27569),-3)</f>
        <v>6524000</v>
      </c>
      <c r="H11" s="213" t="str">
        <f t="array" ref="H11">LOOKUP(2,1/(Log!$K$1:$K$27569=F11),Log!$F$1:$F$27569)</f>
        <v>World Bank 2023; UNHCR accessed 17/04/2025</v>
      </c>
      <c r="I11" s="213" t="str">
        <f t="array" ref="I11">LOOKUP(2,1/(Log!$K$1:$K$27569=F11),Log!$G$1:$G$27569)</f>
        <v>High</v>
      </c>
      <c r="J11" s="213">
        <f t="array" ref="J11">LOOKUP(2,1/(Log!$K$1:$K$27569=F11),Log!$H$1:$H$27569)</f>
        <v>1</v>
      </c>
      <c r="K11" s="213" t="str">
        <f t="array" ref="K11">LOOKUP(2,1/(Log!$K$1:$K$27569=F11),Log!$J$1:$J$27569)</f>
        <v>This is the total population in the country adjusted to population movement. The baseline population figure of (6,446,596) people is aggregated with (77,360) refugees from Ukraine in Bulgaria according to UNHCR as of 28 February 2024. The World Bank and UNHCR sources were chosen because they provide the population and refugee data needed for the indicator's calculations as per the INFORM Severity Index methodology. The reliability is high because the data is recent.</v>
      </c>
      <c r="L11" s="213" t="str">
        <f t="array" ref="L11">LOOKUP(2,1/(Log!$K$1:$K$27569=F11),Log!$I$1:$I$27569)</f>
        <v>https://data.worldbank.org/indicator/SP.POP.TOTL?locations=BG&amp;page=2+%3B+https%3A%2F%2F; https://data.unhcr.org/en/situations/ukraine</v>
      </c>
      <c r="M11" s="214">
        <f t="array" ref="M11">LOOKUP(2,1/(Log!$K$1:$K$27569=F11),Log!$L$1:$L$27569)</f>
        <v>45773</v>
      </c>
      <c r="N11" s="221" t="str">
        <f t="shared" si="1"/>
        <v>BGR002Landmass affected</v>
      </c>
      <c r="O11" s="216">
        <f t="array" ref="O11">LOOKUP(2,1/(Log!$K$1:$K$27569=N11),Log!$E$1:$E$27569)</f>
        <v>108560</v>
      </c>
      <c r="P11" s="216" t="str">
        <f t="array" ref="P11">LOOKUP(2,1/(Log!$K$1:$K$27569=N11),Log!$F$1:$F$27569)</f>
        <v>Trade and Economics accessed 17/04/2024; UNHCR 07/01/2025</v>
      </c>
      <c r="Q11" s="216" t="str">
        <f t="array" ref="Q11">LOOKUP(2,1/(Log!$K$1:$K$27569=N11),Log!$G$1:$G$27569)</f>
        <v>High</v>
      </c>
      <c r="R11" s="216">
        <f t="array" ref="R11">LOOKUP(2,1/(Log!$K$1:$K$27569=N11),Log!$H$1:$H$27569)</f>
        <v>1</v>
      </c>
      <c r="S11" s="216" t="str">
        <f t="array" ref="S11">LOOKUP(2,1/(Log!$K$1:$K$27569=N11),Log!$J$1:$J$27569)</f>
        <v>This is the total landmass of Bulgaria. The whole country is considered exposed, as refugees reside across the country, therefore the total landmass of Bulgaria is considered affected. The sources were chosen because they are the most reliable, OCHA provides landmass data and UNHCR is the source for the Regional Response Plan 2025 on the crisis of refugees from Ukraine in Bulgaria. The reliability is high because the data is triangulated using multiple reliable sources.</v>
      </c>
      <c r="T11" s="216" t="str">
        <f t="array" ref="T11">LOOKUP(2,1/(Log!$K$1:$K$27569=N11),Log!$I$1:$I$27569)</f>
        <v>https://tradingeconomics.com/bulgaria/land-area-sq-km-wb-data.html; https://reliefweb.int/report/poland/regional-refugee-response-plan-ukraine-situation-2025-2026</v>
      </c>
      <c r="U11" s="217">
        <f t="array" ref="U11">LOOKUP(2,1/(Log!$K$1:$K$27569=N11),Log!$L$1:$L$27569)</f>
        <v>45773</v>
      </c>
      <c r="V11" s="221" t="str">
        <f t="shared" si="2"/>
        <v>BGR002People exposed</v>
      </c>
      <c r="W11" s="213">
        <f t="array" ref="W11">IF(LOOKUP(2,1/(Log!$K$1:$K$27569=V11),Log!$E$1:$E$27569)="x","x",ROUND(LOOKUP(2,1/(Log!$K$1:$K$27569=V11),Log!$E$1:$E$27569),-3))</f>
        <v>6524000</v>
      </c>
      <c r="X11" s="213" t="str">
        <f t="array" ref="X11">LOOKUP(2,1/(Log!$K$1:$K$27569=V11),Log!$F$1:$F$27569)</f>
        <v>World Bank 2023; UNHCR accessed 17/04/2025</v>
      </c>
      <c r="Y11" s="213" t="str">
        <f t="array" ref="Y11">LOOKUP(2,1/(Log!$K$1:$K$27569=V11),Log!$G$1:$G$27569)</f>
        <v xml:space="preserve">Medium </v>
      </c>
      <c r="Z11" s="213">
        <f t="array" ref="Z11">LOOKUP(2,1/(Log!$K$1:$K$27569=V11),Log!$H$1:$H$27569)</f>
        <v>2</v>
      </c>
      <c r="AA11" s="213" t="str">
        <f t="array" ref="AA11">LOOKUP(2,1/(Log!$K$1:$K$27569=V11),Log!$J$1:$J$27569)</f>
        <v>The number of people exposed corresponds to the total population of the country in Bulgaria.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v>
      </c>
      <c r="AB11" s="213" t="str">
        <f t="array" ref="AB11">LOOKUP(2,1/(Log!$K$1:$K$27569=V11),Log!$I$1:$I$27569)</f>
        <v>https://data.worldbank.org/indicator/SP.POP.TOTL?locations=BG&amp;page=2+%3B+https%3A%2F%2F; https://data.unhcr.org/en/situations/ukraine</v>
      </c>
      <c r="AC11" s="214">
        <f t="array" ref="AC11">LOOKUP(2,1/(Log!$K$1:$K$27569=V11),Log!$L$1:$L$27569)</f>
        <v>45773</v>
      </c>
      <c r="AD11" s="221" t="str">
        <f t="shared" si="3"/>
        <v>BGR002People affected</v>
      </c>
      <c r="AE11" s="218">
        <f t="array" ref="AE11">IF(LOOKUP(2,1/(Log!$K$1:$K$27569=AD11),Log!$E$1:$E$27569)="x","x",ROUND(LOOKUP(2,1/(Log!$K$1:$K$27569=AD11),Log!$E$1:$E$27569),-3))</f>
        <v>77000</v>
      </c>
      <c r="AF11" s="218" t="str">
        <f t="array" ref="AF11">LOOKUP(2,1/(Log!$K$1:$K$27569=AD11),Log!$F$1:$F$27569)</f>
        <v>UNHCR accessed 17/04/2025</v>
      </c>
      <c r="AG11" s="218" t="str">
        <f t="array" ref="AG11">LOOKUP(2,1/(Log!$K$1:$K$27569=AD11),Log!$G$1:$G$27569)</f>
        <v xml:space="preserve">Medium </v>
      </c>
      <c r="AH11" s="218">
        <f t="array" ref="AH11">LOOKUP(2,1/(Log!$K$1:$K$27569=AD11),Log!$H$1:$H$27569)</f>
        <v>2</v>
      </c>
      <c r="AI11" s="218" t="str">
        <f t="array" ref="AI11">LOOKUP(2,1/(Log!$K$1:$K$27569=AD11),Log!$J$1:$J$27569)</f>
        <v>The number of people affected by the crisis is taken from UNHCR website. The number corresponds to the number of refugees from Ukraine in Bulgaria.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v>
      </c>
      <c r="AJ11" s="218" t="str">
        <f t="array" ref="AJ11">LOOKUP(2,1/(Log!$K$1:$K$27569=AD11),Log!$I$1:$I$27569)</f>
        <v>https://data.unhcr.org/en/situations/ukraine; https://reliefweb.int/report/poland/regional-refugee-response-plan-ukraine-situation-2025-2026</v>
      </c>
      <c r="AK11" s="219">
        <f t="array" ref="AK11">LOOKUP(2,1/(Log!$K$1:$K$27569=AD11),Log!$L$1:$L$27569)</f>
        <v>45773</v>
      </c>
      <c r="AL11" s="221" t="str">
        <f t="shared" si="4"/>
        <v>BGR002People displaced</v>
      </c>
      <c r="AM11" s="213">
        <f t="array" ref="AM11">IF(LOOKUP(2,1/(Log!$K$1:$K$27569=AL11),Log!$E$1:$E$27569)="x","x",ROUND(LOOKUP(2,1/(Log!$K$1:$K$27569=AL11),Log!$E$1:$E$27569),-3))</f>
        <v>77000</v>
      </c>
      <c r="AN11" s="213" t="str">
        <f t="array" ref="AN11">LOOKUP(2,1/(Log!$K$1:$K$27569=AL11),Log!$F$1:$F$27569)</f>
        <v>UNHCR accessed 17/04/2025</v>
      </c>
      <c r="AO11" s="213" t="str">
        <f t="array" ref="AO11">LOOKUP(2,1/(Log!$K$1:$K$27569=AL11),Log!$G$1:$G$27569)</f>
        <v>High</v>
      </c>
      <c r="AP11" s="213">
        <f t="array" ref="AP11">LOOKUP(2,1/(Log!$K$1:$K$27569=AL11),Log!$H$1:$H$27569)</f>
        <v>1</v>
      </c>
      <c r="AQ11" s="213" t="str">
        <f t="array" ref="AQ11">LOOKUP(2,1/(Log!$K$1:$K$27569=AL11),Log!$J$1:$J$27569)</f>
        <v>The number of people displaced by the crisis includes the number of refugees from Ukraine to Bulgaria. This figure is taken from UNHCR website. This source was chosen because UNHCR is the most reliable source reporting the number of refugees from Ukraine to Bulgaria. The reliability of this data is high because it is recent.</v>
      </c>
      <c r="AR11" s="213" t="str">
        <f t="array" ref="AR11">LOOKUP(2,1/(Log!$K$1:$K$27569=AL11),Log!$I$1:$I$27569)</f>
        <v>https://data.unhcr.org/en/situations/ukraine</v>
      </c>
      <c r="AS11" s="214">
        <f t="array" ref="AS11">LOOKUP(2,1/(Log!$K$1:$K$27569=AL11),Log!$L$1:$L$27569)</f>
        <v>45773</v>
      </c>
      <c r="AT11" s="222" t="str">
        <f t="shared" si="5"/>
        <v>BGR002Injuries reported</v>
      </c>
      <c r="AU11" s="218" t="str">
        <f t="array" ref="AU11">LOOKUP(2,1/(Log!$K$1:$K$27569=AT11),Log!$E$1:$E$27569)</f>
        <v>x</v>
      </c>
      <c r="AV11" s="218" t="str">
        <f t="array" ref="AV11">LOOKUP(2,1/(Log!$K$1:$K$27569=AT11),Log!$F$1:$F$27569)</f>
        <v>x</v>
      </c>
      <c r="AW11" s="218" t="str">
        <f t="array" ref="AW11">LOOKUP(2,1/(Log!$K$1:$K$27569=AT11),Log!$G$1:$G$27569)</f>
        <v>x</v>
      </c>
      <c r="AX11" s="218" t="str">
        <f t="array" ref="AX11">LOOKUP(2,1/(Log!$K$1:$K$27569=AT11),Log!$H$1:$H$27569)</f>
        <v>x</v>
      </c>
      <c r="AY11" s="218" t="str">
        <f t="array" ref="AY11">LOOKUP(2,1/(Log!$K$1:$K$27569=AT11),Log!$J$1:$J$27569)</f>
        <v xml:space="preserve">There is no available information. </v>
      </c>
      <c r="AZ11" s="218" t="str">
        <f t="array" ref="AZ11">LOOKUP(2,1/(Log!$K$1:$K$27569=AT11),Log!$I$1:$I$27569)</f>
        <v>x</v>
      </c>
      <c r="BA11" s="219">
        <f t="array" ref="BA11">LOOKUP(2,1/(Log!$K$1:$K$27569=AT11),Log!$L$1:$L$27569)</f>
        <v>45626</v>
      </c>
      <c r="BB11" s="221" t="str">
        <f t="shared" si="6"/>
        <v>BGR002Illness cases reported</v>
      </c>
      <c r="BC11" s="213" t="str">
        <f t="array" ref="BC11">LOOKUP(2,1/(Log!$K$1:$K$27569=BB11),Log!$E$1:$E$27569)</f>
        <v>x</v>
      </c>
      <c r="BD11" s="213" t="str">
        <f t="array" ref="BD11">LOOKUP(2,1/(Log!$K$1:$K$27569=BB11),Log!$F$1:$F$27569)</f>
        <v>x</v>
      </c>
      <c r="BE11" s="213" t="str">
        <f t="array" ref="BE11">LOOKUP(2,1/(Log!$K$1:$K$27569=BB11),Log!$G$1:$G$27569)</f>
        <v>x</v>
      </c>
      <c r="BF11" s="213" t="str">
        <f t="array" ref="BF11">LOOKUP(2,1/(Log!$K$1:$K$27569=BB11),Log!$H$1:$H$27569)</f>
        <v>x</v>
      </c>
      <c r="BG11" s="213" t="str">
        <f t="array" ref="BG11">LOOKUP(2,1/(Log!$K$1:$K$27569=BB11),Log!$J$1:$J$27569)</f>
        <v xml:space="preserve">There is no available information. </v>
      </c>
      <c r="BH11" s="213" t="str">
        <f t="array" ref="BH11">LOOKUP(2,1/(Log!$K$1:$K$27569=BB11),Log!$I$1:$I$27569)</f>
        <v>x</v>
      </c>
      <c r="BI11" s="214">
        <f t="array" ref="BI11">LOOKUP(2,1/(Log!$K$1:$K$27569=BB11),Log!$L$1:$L$27569)</f>
        <v>45626</v>
      </c>
      <c r="BJ11" s="222" t="str">
        <f t="shared" si="7"/>
        <v>BGR002Fatalities reported</v>
      </c>
      <c r="BK11" s="222">
        <f t="array" ref="BK11">LOOKUP(2,1/(Log!$K$1:$K$27569=BJ11),Log!$E$1:$E$27569)</f>
        <v>0</v>
      </c>
      <c r="BL11" s="222" t="str">
        <f t="array" ref="BL11">LOOKUP(2,1/(Log!$K$1:$K$27569=BJ11),Log!$F$1:$F$27569)</f>
        <v>ACLED accessed 17/04/2025</v>
      </c>
      <c r="BM11" s="222" t="str">
        <f t="array" ref="BM11">LOOKUP(2,1/(Log!$K$1:$K$27569=BJ11),Log!$G$1:$G$27569)</f>
        <v>High</v>
      </c>
      <c r="BN11" s="222">
        <f t="array" ref="BN11">LOOKUP(2,1/(Log!$K$1:$K$27569=BJ11),Log!$H$1:$H$27569)</f>
        <v>1</v>
      </c>
      <c r="BO11" s="222" t="str">
        <f t="array" ref="BO11">LOOKUP(2,1/(Log!$K$1:$K$27569=BJ11),Log!$J$1:$J$27569)</f>
        <v>The total number of fatalities in Displacement from Ukraine conflict in Bulgaria crisis between 1 October  2024 -  31 March 2025</v>
      </c>
      <c r="BP11" s="218" t="str">
        <f t="array" ref="BP11">LOOKUP(2,1/(Log!$K$1:$K$27569=BJ11),Log!$I$1:$I$27569)</f>
        <v>https://acleddata.com/data-export-tool/</v>
      </c>
      <c r="BQ11" s="223">
        <f t="array" ref="BQ11">LOOKUP(2,1/(Log!$K$1:$K$27569=BJ11),Log!$L$1:$L$27569)</f>
        <v>45773</v>
      </c>
      <c r="BR11" s="221" t="str">
        <f t="shared" si="8"/>
        <v>BGR002Buildings damaged</v>
      </c>
      <c r="BS11" s="224">
        <f t="array" ref="BS11">LOOKUP(2,1/(Log!$K$1:$K$27569=BR11),Log!$E$1:$E$27569)</f>
        <v>0</v>
      </c>
      <c r="BT11" s="224" t="str">
        <f t="array" ref="BT11">LOOKUP(2,1/(Log!$K$1:$K$27569=BR11),Log!$F$1:$F$27569)</f>
        <v>x</v>
      </c>
      <c r="BU11" s="224" t="str">
        <f t="array" ref="BU11">LOOKUP(2,1/(Log!$K$1:$K$27569=BR11),Log!$G$1:$G$27569)</f>
        <v>x</v>
      </c>
      <c r="BV11" s="224" t="str">
        <f t="array" ref="BV11">LOOKUP(2,1/(Log!$K$1:$K$27569=BR11),Log!$H$1:$H$27569)</f>
        <v>x</v>
      </c>
      <c r="BW11" s="224" t="str">
        <f t="array" ref="BW11">LOOKUP(2,1/(Log!$K$1:$K$27569=BR11),Log!$J$1:$J$27569)</f>
        <v>Not applicable.</v>
      </c>
      <c r="BX11" s="224" t="str">
        <f t="array" ref="BX11">LOOKUP(2,1/(Log!$K$1:$K$27569=BR11),Log!$I$1:$I$27569)</f>
        <v>x</v>
      </c>
      <c r="BY11" s="214">
        <f t="array" ref="BY11">LOOKUP(2,1/(Log!$K$1:$K$27569=BR11),Log!$L$1:$L$27569)</f>
        <v>45626</v>
      </c>
      <c r="BZ11" s="222" t="str">
        <f t="shared" si="9"/>
        <v>BGR002Buildings destroyed</v>
      </c>
      <c r="CA11" s="222">
        <f t="array" ref="CA11">LOOKUP(2,1/(Log!$K$1:$K$27569=BZ11),Log!$E$1:$E$27569)</f>
        <v>0</v>
      </c>
      <c r="CB11" s="222" t="str">
        <f t="array" ref="CB11">LOOKUP(2,1/(Log!$K$1:$K$27569=BZ11),Log!$F$1:$F$27569)</f>
        <v>x</v>
      </c>
      <c r="CC11" s="222" t="str">
        <f t="array" ref="CC11">LOOKUP(2,1/(Log!$K$1:$K$27569=BZ11),Log!$G$1:$G$27569)</f>
        <v>x</v>
      </c>
      <c r="CD11" s="222" t="str">
        <f t="array" ref="CD11">LOOKUP(2,1/(Log!$K$1:$K$27569=BZ11),Log!$H$1:$H$27569)</f>
        <v>x</v>
      </c>
      <c r="CE11" s="222" t="str">
        <f t="array" ref="CE11">LOOKUP(2,1/(Log!$K$1:$K$27569=BZ11),Log!$J$1:$J$27569)</f>
        <v>Not applicable.</v>
      </c>
      <c r="CF11" s="222" t="str">
        <f t="array" ref="CF11">LOOKUP(2,1/(Log!$K$1:$K$27569=BZ11),Log!$I$1:$I$27569)</f>
        <v>x</v>
      </c>
      <c r="CG11" s="223">
        <f t="array" ref="CG11">LOOKUP(2,1/(Log!$K$1:$K$27569=BZ11),Log!$L$1:$L$27569)</f>
        <v>45626</v>
      </c>
      <c r="CH11" s="221" t="str">
        <f t="shared" si="10"/>
        <v>BGR002Buildings in the affected area</v>
      </c>
      <c r="CI11" s="222" t="e">
        <f t="array" ref="CI11">LOOKUP(2,1/(Log!$K$1:$K$27569=CH11),Log!$E$1:$E$27569)</f>
        <v>#N/A</v>
      </c>
      <c r="CJ11" s="222" t="e">
        <f t="array" ref="CJ11">LOOKUP(2,1/(Log!$K$1:$K$27569=CH11),Log!$F$1:$F$27569)</f>
        <v>#N/A</v>
      </c>
      <c r="CK11" s="222" t="e">
        <f t="array" ref="CK11">LOOKUP(2,1/(Log!$K$1:$K$27569=CH11),Log!$G$1:$G$27569)</f>
        <v>#N/A</v>
      </c>
      <c r="CL11" s="222" t="e">
        <f t="array" ref="CL11">LOOKUP(2,1/(Log!$K$1:$K$27569=CH11),Log!$H$1:$H$27569)</f>
        <v>#N/A</v>
      </c>
      <c r="CM11" s="222" t="e">
        <f t="array" ref="CM11">LOOKUP(2,1/(Log!$K$1:$K$27569=CH11),Log!$J$1:$J$27569)</f>
        <v>#N/A</v>
      </c>
      <c r="CN11" s="222" t="e">
        <f t="array" ref="CN11">LOOKUP(2,1/(Log!$K$1:$K$27569=CH11),Log!$I$1:$I$27569)</f>
        <v>#N/A</v>
      </c>
      <c r="CO11" s="225" t="e">
        <f t="array" ref="CO11">LOOKUP(2,1/(Log!$K$1:$K$27569=CH11),Log!$L$1:$L$27569)</f>
        <v>#N/A</v>
      </c>
      <c r="CP11" s="222" t="str">
        <f t="shared" si="11"/>
        <v>BGR002Economic Losses</v>
      </c>
      <c r="CQ11" s="224" t="str">
        <f t="array" ref="CQ11">LOOKUP(2,1/(Log!$K$1:$K$27569=CP11),Log!$E$1:$E$27569)</f>
        <v>x</v>
      </c>
      <c r="CR11" s="224" t="str">
        <f t="array" ref="CR11">LOOKUP(2,1/(Log!$K$1:$K$27569=CP11),Log!$F$1:$F$27569)</f>
        <v>x</v>
      </c>
      <c r="CS11" s="224" t="str">
        <f t="array" ref="CS11">LOOKUP(2,1/(Log!$K$1:$K$27569=CP11),Log!$G$1:$G$27569)</f>
        <v>x</v>
      </c>
      <c r="CT11" s="224" t="str">
        <f t="array" ref="CT11">LOOKUP(2,1/(Log!$K$1:$K$27569=CP11),Log!$H$1:$H$27569)</f>
        <v>x</v>
      </c>
      <c r="CU11" s="224" t="str">
        <f t="array" ref="CU11">LOOKUP(2,1/(Log!$K$1:$K$27569=CP11),Log!$J$1:$J$27569)</f>
        <v xml:space="preserve">There is no available information. </v>
      </c>
      <c r="CV11" s="224" t="str">
        <f t="array" ref="CV11">LOOKUP(2,1/(Log!$K$1:$K$27569=CP11),Log!$I$1:$I$27569)</f>
        <v>x</v>
      </c>
      <c r="CW11" s="214">
        <f t="array" ref="CW11">LOOKUP(2,1/(Log!$K$1:$K$27569=CP11),Log!$L$1:$L$27569)</f>
        <v>45626</v>
      </c>
      <c r="CX11" s="222" t="str">
        <f t="shared" si="12"/>
        <v>BGR002People in Need</v>
      </c>
      <c r="CY11" s="218">
        <f t="shared" si="13"/>
        <v>77000</v>
      </c>
      <c r="CZ11" s="218" t="str">
        <f t="shared" si="14"/>
        <v>UNHCR accessed 17/04/2025; UNHCR 07/01/2025</v>
      </c>
      <c r="DA11" s="218" t="str">
        <f t="shared" si="15"/>
        <v>Low</v>
      </c>
      <c r="DB11" s="218">
        <f t="shared" si="16"/>
        <v>3</v>
      </c>
      <c r="DC11" s="218" t="str">
        <f t="shared" si="17"/>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DD11" s="218" t="str">
        <f t="shared" si="18"/>
        <v>https://data.unhcr.org/en/situations/ukraine; https://reliefweb.int/report/poland/regional-refugee-response-plan-ukraine-situation-2025-2026</v>
      </c>
      <c r="DE11" s="220">
        <f t="shared" si="19"/>
        <v>45773</v>
      </c>
      <c r="DF11" s="221" t="str">
        <f t="shared" si="20"/>
        <v>BGR002Minimal humanitarian conditions - Level 1</v>
      </c>
      <c r="DG11" s="213">
        <f t="array" ref="DG11">IF(LOOKUP(2,1/(Log!$K$1:$K$27569=DF11),Log!$E$1:$E$27569)="x","x",ROUND(LOOKUP(2,1/(Log!$K$1:$K$27569=DF11),Log!$E$1:$E$27569),-3))</f>
        <v>6447000</v>
      </c>
      <c r="DH11" s="224" t="str">
        <f t="array" ref="DH11">LOOKUP(2,1/(Log!$K$1:$K$27569=DF11),Log!$F$1:$F$27569)</f>
        <v>World Bank 2023; UNHCR accessed 17/04/2025</v>
      </c>
      <c r="DI11" s="224" t="str">
        <f t="array" ref="DI11">LOOKUP(2,1/(Log!$K$1:$K$27569=DF11),Log!$G$1:$G$27569)</f>
        <v>High</v>
      </c>
      <c r="DJ11" s="224">
        <f t="array" ref="DJ11">LOOKUP(2,1/(Log!$K$1:$K$27569=DF11),Log!$H$1:$H$27569)</f>
        <v>1</v>
      </c>
      <c r="DK11" s="224" t="str">
        <f t="array" ref="DK11">LOOKUP(2,1/(Log!$K$1:$K$27569=DF11),Log!$J$1:$J$27569)</f>
        <v>According to INFORM Severity Index methodology, the number of people in Level 1 is equal to the people exposed minus the people affected. People in Level 1 are able to meet their basic needs without employing irreversible coping strategies.</v>
      </c>
      <c r="DL11" s="224" t="str">
        <f t="array" ref="DL11">LOOKUP(2,1/(Log!$K$1:$K$27569=DF11),Log!$I$1:$I$27569)</f>
        <v>https://data.worldbank.org/country/bulgaria?view=chart ; https://app.powerbi.com/view?r=eyJrIjoiNDgyMTEwNmMtM2Q2OS00NmRiLWE4ZDktZTViNTBjMDdlNzI3IiwidCI6ImU1YzM3OTgxLTY2NjQtNDEzNC04YTBjLTY1NDNkMmFmODBiZSIsImMiOjh9</v>
      </c>
      <c r="DM11" s="214">
        <f t="array" ref="DM11">LOOKUP(2,1/(Log!$K$1:$K$27569=DF11),Log!$L$1:$L$27569)</f>
        <v>45773</v>
      </c>
      <c r="DN11" s="222" t="str">
        <f t="shared" si="21"/>
        <v>BGR002Stressed humanitarian conditions - Level 2</v>
      </c>
      <c r="DO11" s="218">
        <f t="array" ref="DO11">IF(LOOKUP(2,1/(Log!$K$1:$K$27569=DN11),Log!$E$1:$E$27569)="x","x",ROUND(LOOKUP(2,1/(Log!$K$1:$K$27569=DN11),Log!$E$1:$E$27569),-3))</f>
        <v>0</v>
      </c>
      <c r="DP11" s="222" t="str">
        <f t="array" ref="DP11">LOOKUP(2,1/(Log!$K$1:$K$27569=DN11),Log!$F$1:$F$27569)</f>
        <v>UNHCR accessed 17/04/2025; UNHCR 07/01/2025</v>
      </c>
      <c r="DQ11" s="222" t="str">
        <f t="array" ref="DQ11">LOOKUP(2,1/(Log!$K$1:$K$27569=DN11),Log!$G$1:$G$27569)</f>
        <v>High</v>
      </c>
      <c r="DR11" s="222">
        <f t="array" ref="DR11">LOOKUP(2,1/(Log!$K$1:$K$27569=DN11),Log!$H$1:$H$27569)</f>
        <v>1</v>
      </c>
      <c r="DS11" s="222" t="str">
        <f t="array" ref="DS11">LOOKUP(2,1/(Log!$K$1:$K$27569=DN11),Log!$J$1:$J$27569)</f>
        <v>According to INFORM Severity Index methodology, the number of people in Level 2 is equal to the people affected minus the people in need. Since all the people affected are also in need, there are no people in Level 2. </v>
      </c>
      <c r="DT11" s="222" t="str">
        <f t="array" ref="DT11">LOOKUP(2,1/(Log!$K$1:$K$27569=DN11),Log!$I$1:$I$27569)</f>
        <v>https://data.unhcr.org/en/situations/ukraine; https://reliefweb.int/report/poland/regional-refugee-response-plan-ukraine-situation-2025-2026</v>
      </c>
      <c r="DU11" s="223">
        <f t="array" ref="DU11">LOOKUP(2,1/(Log!$K$1:$K$27569=DN11),Log!$L$1:$L$27569)</f>
        <v>45773</v>
      </c>
      <c r="DV11" s="221" t="str">
        <f t="shared" si="22"/>
        <v>BGR002Moderate humanitarian conditions - Level 3</v>
      </c>
      <c r="DW11" s="213">
        <f t="array" ref="DW11">IF(LOOKUP(2,1/(Log!$K$1:$K$27569=DV11),Log!$E$1:$E$27569)="x","x",ROUND(LOOKUP(2,1/(Log!$K$1:$K$27569=DV11),Log!$E$1:$E$27569),-3))</f>
        <v>77000</v>
      </c>
      <c r="DX11" s="224" t="str">
        <f t="array" ref="DX11">LOOKUP(2,1/(Log!$K$1:$K$27569=DV11),Log!$F$1:$F$27569)</f>
        <v>UNHCR accessed 17/04/2025; UNHCR 07/01/2025</v>
      </c>
      <c r="DY11" s="224" t="str">
        <f t="array" ref="DY11">LOOKUP(2,1/(Log!$K$1:$K$27569=DV11),Log!$G$1:$G$27569)</f>
        <v>Low</v>
      </c>
      <c r="DZ11" s="224">
        <f t="array" ref="DZ11">LOOKUP(2,1/(Log!$K$1:$K$27569=DV11),Log!$H$1:$H$27569)</f>
        <v>3</v>
      </c>
      <c r="EA11" s="224" t="str">
        <f t="array" ref="EA11">LOOKUP(2,1/(Log!$K$1:$K$27569=DV11),Log!$J$1:$J$27569)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B11" s="224" t="str">
        <f t="array" ref="EB11">LOOKUP(2,1/(Log!$K$1:$K$27569=DV11),Log!$I$1:$I$27569)</f>
        <v>https://data.unhcr.org/en/situations/ukraine; https://reliefweb.int/report/poland/regional-refugee-response-plan-ukraine-situation-2025-2026</v>
      </c>
      <c r="EC11" s="214">
        <f t="array" ref="EC11">LOOKUP(2,1/(Log!$K$1:$K$27569=DV11),Log!$L$1:$L$27569)</f>
        <v>45773</v>
      </c>
      <c r="ED11" s="222" t="str">
        <f t="shared" si="23"/>
        <v>BGR002Severe humanitarian conditions - Level 4</v>
      </c>
      <c r="EE11" s="218">
        <f t="array" ref="EE11">IF(LOOKUP(2,1/(Log!$K$1:$K$27569=ED11),Log!$E$1:$E$27569)="x","x",ROUND(LOOKUP(2,1/(Log!$K$1:$K$27569=ED11),Log!$E$1:$E$27569),-3))</f>
        <v>0</v>
      </c>
      <c r="EF11" s="222" t="str">
        <f t="array" ref="EF11">LOOKUP(2,1/(Log!$K$1:$K$27569=ED11),Log!$F$1:$F$27569)</f>
        <v>UNHCR accessed 17/04/2025; UNHCR 07/01/2025</v>
      </c>
      <c r="EG11" s="222" t="str">
        <f t="array" ref="EG11">LOOKUP(2,1/(Log!$K$1:$K$27569=ED11),Log!$G$1:$G$27569)</f>
        <v>Low</v>
      </c>
      <c r="EH11" s="222">
        <f t="array" ref="EH11">LOOKUP(2,1/(Log!$K$1:$K$27569=ED11),Log!$H$1:$H$27569)</f>
        <v>3</v>
      </c>
      <c r="EI11" s="222" t="str">
        <f t="array" ref="EI11">LOOKUP(2,1/(Log!$K$1:$K$27569=ED11),Log!$J$1:$J$27569)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J11" s="222" t="str">
        <f t="array" ref="EJ11">LOOKUP(2,1/(Log!$K$1:$K$27569=ED11),Log!$I$1:$I$27569)</f>
        <v>https://data.unhcr.org/en/situations/ukraine; https://reliefweb.int/report/poland/regional-refugee-response-plan-ukraine-situation-2025-2026</v>
      </c>
      <c r="EK11" s="223">
        <f t="array" ref="EK11">LOOKUP(2,1/(Log!$K$1:$K$27569=ED11),Log!$L$1:$L$27569)</f>
        <v>45773</v>
      </c>
      <c r="EL11" s="221" t="str">
        <f t="shared" si="24"/>
        <v>BGR002Extreme humanitarian conditions - Level 5</v>
      </c>
      <c r="EM11" s="213">
        <f t="array" ref="EM11">IF(LOOKUP(2,1/(Log!$K$1:$K$27569=EL11),Log!$E$1:$E$27569)="x","x",ROUND(LOOKUP(2,1/(Log!$K$1:$K$27569=EL11),Log!$E$1:$E$27569),-3))</f>
        <v>0</v>
      </c>
      <c r="EN11" s="224" t="str">
        <f t="array" ref="EN11">LOOKUP(2,1/(Log!$K$1:$K$27569=EL11),Log!$F$1:$F$27569)</f>
        <v>UNHCR accessed 17/04/2025; UNHCR 07/01/2025</v>
      </c>
      <c r="EO11" s="224" t="str">
        <f t="array" ref="EO11">LOOKUP(2,1/(Log!$K$1:$K$27569=EL11),Log!$G$1:$G$27569)</f>
        <v>Low</v>
      </c>
      <c r="EP11" s="224">
        <f t="array" ref="EP11">LOOKUP(2,1/(Log!$K$1:$K$27569=EL11),Log!$H$1:$H$27569)</f>
        <v>3</v>
      </c>
      <c r="EQ11" s="224" t="str">
        <f t="array" ref="EQ11">LOOKUP(2,1/(Log!$K$1:$K$27569=EL11),Log!$J$1:$J$27569)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R11" s="224" t="str">
        <f t="array" ref="ER11">LOOKUP(2,1/(Log!$K$1:$K$27569=EL11),Log!$I$1:$I$27569)</f>
        <v>https://data.unhcr.org/en/situations/ukraine; https://reliefweb.int/report/poland/regional-refugee-response-plan-ukraine-situation-2025-2026</v>
      </c>
      <c r="ES11" s="214">
        <f t="array" ref="ES11">LOOKUP(2,1/(Log!$K$1:$K$27569=EL11),Log!$L$1:$L$27569)</f>
        <v>45773</v>
      </c>
      <c r="ET11" s="222" t="str">
        <f t="shared" si="25"/>
        <v>BGR002Fatalities in all crises</v>
      </c>
      <c r="EU11" s="222">
        <f t="array" ref="EU11">LOOKUP(2,1/(Log!$K$1:$K$27569=ET11),Log!$E$1:$E$27569)</f>
        <v>0</v>
      </c>
      <c r="EV11" s="222" t="str">
        <f t="array" ref="EV11">LOOKUP(2,1/(Log!$K$1:$K$27569=ET11),Log!$F$1:$F$27569)</f>
        <v>ACLED accessed 17/04/2025</v>
      </c>
      <c r="EW11" s="222" t="str">
        <f t="array" ref="EW11">LOOKUP(2,1/(Log!$K$1:$K$27569=ET11),Log!$G$1:$G$27569)</f>
        <v>High</v>
      </c>
      <c r="EX11" s="222">
        <f t="array" ref="EX11">LOOKUP(2,1/(Log!$K$1:$K$27569=ET11),Log!$H$1:$H$27569)</f>
        <v>1</v>
      </c>
      <c r="EY11" s="222" t="str">
        <f t="array" ref="EY11">LOOKUP(2,1/(Log!$K$1:$K$27569=ET11),Log!$J$1:$J$27569)</f>
        <v>The total number of fatalities in all crises between 1 October  2024 -  31 March 2025</v>
      </c>
      <c r="EZ11" s="222" t="str">
        <f t="array" ref="EZ11">LOOKUP(2,1/(Log!$K$1:$K$27569=ET11),Log!$I$1:$I$27569)</f>
        <v>https://acleddata.com/data-export-tool/</v>
      </c>
      <c r="FA11" s="223">
        <f t="array" ref="FA11">LOOKUP(2,1/(Log!$K$1:$K$27569=ET11),Log!$L$1:$L$27569)</f>
        <v>45773</v>
      </c>
      <c r="FB11" s="221" t="str">
        <f t="shared" si="26"/>
        <v>BGR002Crisis affected groups</v>
      </c>
      <c r="FC11" s="224">
        <f t="array" ref="FC11">LOOKUP(2,1/(Log!$K$1:$K$27569=FB11),Log!$E$1:$E$27569)</f>
        <v>2</v>
      </c>
      <c r="FD11" s="224" t="str">
        <f t="array" ref="FD11">LOOKUP(2,1/(Log!$K$1:$K$27569=FB11),Log!$F$1:$F$27569)</f>
        <v>UNHCR 07/01/2025</v>
      </c>
      <c r="FE11" s="224" t="str">
        <f t="array" ref="FE11">LOOKUP(2,1/(Log!$K$1:$K$27569=FB11),Log!$G$1:$G$27569)</f>
        <v>High</v>
      </c>
      <c r="FF11" s="224">
        <f t="array" ref="FF11">LOOKUP(2,1/(Log!$K$1:$K$27569=FB11),Log!$H$1:$H$27569)</f>
        <v>1</v>
      </c>
      <c r="FG11" s="224" t="str">
        <f t="array" ref="FG11">LOOKUP(2,1/(Log!$K$1:$K$27569=FB11),Log!$J$1:$J$27569)</f>
        <v>In this crisis, 2 out of 5 population groups are affected: refugees and host population.</v>
      </c>
      <c r="FH11" s="224" t="str">
        <f t="array" ref="FH11">LOOKUP(2,1/(Log!$K$1:$K$27569=FB11),Log!$I$1:$I$27569)</f>
        <v>https://reliefweb.int/report/poland/regional-refugee-response-plan-ukraine-situation-2025-2026</v>
      </c>
      <c r="FI11" s="214">
        <f t="array" ref="FI11">LOOKUP(2,1/(Log!$K$1:$K$27569=FB11),Log!$L$1:$L$27569)</f>
        <v>45773</v>
      </c>
      <c r="FJ11" s="221" t="str">
        <f t="shared" si="27"/>
        <v>BGR002People facing limited access constraints</v>
      </c>
      <c r="FK11" s="222" t="str">
        <f t="array" ref="FK11">LOOKUP(2,1/(Log!$K$1:$K$27569=FJ11),Log!$E$1:$E$27569)</f>
        <v>x</v>
      </c>
      <c r="FL11" s="222" t="str">
        <f t="array" ref="FL11">LOOKUP(2,1/(Log!$K$1:$K$27569=FJ11),Log!$F$1:$F$27569)</f>
        <v>x</v>
      </c>
      <c r="FM11" s="222" t="str">
        <f t="array" ref="FM11">LOOKUP(2,1/(Log!$K$1:$K$27569=FJ11),Log!$G$1:$G$27569)</f>
        <v>x</v>
      </c>
      <c r="FN11" s="222" t="str">
        <f t="array" ref="FN11">LOOKUP(2,1/(Log!$K$1:$K$27569=FJ11),Log!$H$1:$H$27569)</f>
        <v>x</v>
      </c>
      <c r="FO11" s="222" t="str">
        <f t="array" ref="FO11">LOOKUP(2,1/(Log!$K$1:$K$27569=FJ11),Log!$J$1:$J$27569)</f>
        <v xml:space="preserve">There is no available information. </v>
      </c>
      <c r="FP11" s="218" t="str">
        <f t="array" ref="FP11">LOOKUP(2,1/(Log!$K$1:$K$27569=FJ11),Log!$I$1:$I$27569)</f>
        <v>x</v>
      </c>
      <c r="FQ11" s="219">
        <f t="array" ref="FQ11">LOOKUP(2,1/(Log!$K$1:$K$27569=FJ11),Log!$L$1:$L$27569)</f>
        <v>45626</v>
      </c>
      <c r="FR11" s="221" t="str">
        <f t="shared" si="28"/>
        <v>BGR002People facing restricted access constraints</v>
      </c>
      <c r="FS11" s="224" t="str">
        <f t="array" ref="FS11">LOOKUP(2,1/(Log!$K$1:$K$27569=FR11),Log!$E$1:$E$27569)</f>
        <v>x</v>
      </c>
      <c r="FT11" s="224" t="str">
        <f t="array" ref="FT11">LOOKUP(2,1/(Log!$K$1:$K$27569=FR11),Log!$F$1:$F$27569)</f>
        <v>x</v>
      </c>
      <c r="FU11" s="224" t="str">
        <f t="array" ref="FU11">LOOKUP(2,1/(Log!$K$1:$K$27569=FR11),Log!$G$1:$G$27569)</f>
        <v>x</v>
      </c>
      <c r="FV11" s="224" t="str">
        <f t="array" ref="FV11">LOOKUP(2,1/(Log!$K$1:$K$27569=FR11),Log!$H$1:$H$27569)</f>
        <v>x</v>
      </c>
      <c r="FW11" s="224" t="str">
        <f t="array" ref="FW11">LOOKUP(2,1/(Log!$K$1:$K$27569=FR11),Log!$J$1:$J$27569)</f>
        <v xml:space="preserve">There is no available information. </v>
      </c>
      <c r="FX11" s="224" t="str">
        <f t="array" ref="FX11">LOOKUP(2,1/(Log!$K$1:$K$27569=FR11),Log!$I$1:$I$27569)</f>
        <v>x</v>
      </c>
      <c r="FY11" s="214">
        <f t="array" ref="FY11">LOOKUP(2,1/(Log!$K$1:$K$27569=FR11),Log!$L$1:$L$27569)</f>
        <v>45626</v>
      </c>
      <c r="FZ11" s="222" t="str">
        <f t="shared" si="29"/>
        <v>BGR002Impediments to entry into country (bureaucratic and administrative)</v>
      </c>
      <c r="GA11" s="222">
        <f t="array" ref="GA11">LOOKUP(2,1/(Log!$K$1:$K$27569=FZ11),Log!$E$1:$E$27569)</f>
        <v>0</v>
      </c>
      <c r="GB11" s="222" t="str">
        <f t="array" ref="GB11">LOOKUP(2,1/(Log!$K$1:$K$27569=FZ11),Log!$F$1:$F$27569)</f>
        <v>ACAPS Access Methodology</v>
      </c>
      <c r="GC11" s="222" t="str">
        <f t="array" ref="GC11">LOOKUP(2,1/(Log!$K$1:$K$27569=FZ11),Log!$G$1:$G$27569)</f>
        <v>Medium</v>
      </c>
      <c r="GD11" s="222">
        <f t="array" ref="GD11">LOOKUP(2,1/(Log!$K$1:$K$27569=FZ11),Log!$H$1:$H$27569)</f>
        <v>2</v>
      </c>
      <c r="GE11" s="222" t="str">
        <f t="array" ref="GE11">LOOKUP(2,1/(Log!$K$1:$K$27569=FZ11),Log!$J$1:$J$27569)</f>
        <v>x</v>
      </c>
      <c r="GF11" s="222" t="str">
        <f t="array" ref="GF11">LOOKUP(2,1/(Log!$K$1:$K$27569=FZ11),Log!$I$1:$I$27569)</f>
        <v>x</v>
      </c>
      <c r="GG11" s="223">
        <f t="array" ref="GG11">LOOKUP(2,1/(Log!$K$1:$K$27569=FZ11),Log!$L$1:$L$27569)</f>
        <v>45610</v>
      </c>
      <c r="GH11" s="221" t="str">
        <f t="shared" si="30"/>
        <v>BGR002Restriction of movement (impediments to freedom of movement and/or administrative restrictions)</v>
      </c>
      <c r="GI11" s="224">
        <f t="array" ref="GI11">LOOKUP(2,1/(Log!$K$1:$K$27569=GH11),Log!$E$1:$E$27569)</f>
        <v>0</v>
      </c>
      <c r="GJ11" s="224" t="str">
        <f t="array" ref="GJ11">LOOKUP(2,1/(Log!$K$1:$K$27569=GH11),Log!$F$1:$F$27569)</f>
        <v>ACAPS Access Methodology</v>
      </c>
      <c r="GK11" s="224" t="str">
        <f t="array" ref="GK11">LOOKUP(2,1/(Log!$K$1:$K$27569=GH11),Log!$G$1:$G$27569)</f>
        <v>Medium</v>
      </c>
      <c r="GL11" s="224">
        <f t="array" ref="GL11">LOOKUP(2,1/(Log!$K$1:$K$27569=GH11),Log!$H$1:$H$27569)</f>
        <v>2</v>
      </c>
      <c r="GM11" s="224" t="str">
        <f t="array" ref="GM11">LOOKUP(2,1/(Log!$K$1:$K$27569=GH11),Log!$J$1:$J$27569)</f>
        <v>x</v>
      </c>
      <c r="GN11" s="224" t="str">
        <f t="array" ref="GN11">LOOKUP(2,1/(Log!$K$1:$K$27569=GH11),Log!$I$1:$I$27569)</f>
        <v>x</v>
      </c>
      <c r="GO11" s="214">
        <f t="array" ref="GO11">LOOKUP(2,1/(Log!$K$1:$K$27569=GH11),Log!$L$1:$L$27569)</f>
        <v>45610</v>
      </c>
      <c r="GP11" s="222" t="str">
        <f t="shared" si="31"/>
        <v>BGR002Interference into implementation of humanitarian activities</v>
      </c>
      <c r="GQ11" s="222">
        <f t="array" ref="GQ11">LOOKUP(2,1/(Log!$K$1:$K$27569=GP11),Log!$E$1:$E$27569)</f>
        <v>0</v>
      </c>
      <c r="GR11" s="222" t="str">
        <f t="array" ref="GR11">LOOKUP(2,1/(Log!$K$1:$K$27569=GP11),Log!$F$1:$F$27569)</f>
        <v>ACAPS Access Methodology</v>
      </c>
      <c r="GS11" s="222" t="str">
        <f t="array" ref="GS11">LOOKUP(2,1/(Log!$K$1:$K$27569=GP11),Log!$G$1:$G$27569)</f>
        <v>Medium</v>
      </c>
      <c r="GT11" s="222">
        <f t="array" ref="GT11">LOOKUP(2,1/(Log!$K$1:$K$27569=GP11),Log!$H$1:$H$27569)</f>
        <v>2</v>
      </c>
      <c r="GU11" s="222" t="str">
        <f t="array" ref="GU11">LOOKUP(2,1/(Log!$K$1:$K$27569=GP11),Log!$J$1:$J$27569)</f>
        <v>x</v>
      </c>
      <c r="GV11" s="222" t="str">
        <f t="array" ref="GV11">LOOKUP(2,1/(Log!$K$1:$K$27569=GP11),Log!$I$1:$I$27569)</f>
        <v>x</v>
      </c>
      <c r="GW11" s="223">
        <f t="array" ref="GW11">LOOKUP(2,1/(Log!$K$1:$K$27569=GP11),Log!$L$1:$L$27569)</f>
        <v>45610</v>
      </c>
      <c r="GX11" s="221" t="str">
        <f t="shared" si="32"/>
        <v>BGR002Violence against personnel, facilities and assets</v>
      </c>
      <c r="GY11" s="224">
        <f t="array" ref="GY11">LOOKUP(2,1/(Log!$K$1:$K$27569=GX11),Log!$E$1:$E$27569)</f>
        <v>0</v>
      </c>
      <c r="GZ11" s="224" t="str">
        <f t="array" ref="GZ11">LOOKUP(2,1/(Log!$K$1:$K$27569=GX11),Log!$F$1:$F$27569)</f>
        <v>ACAPS Access Methodology</v>
      </c>
      <c r="HA11" s="224" t="str">
        <f t="array" ref="HA11">LOOKUP(2,1/(Log!$K$1:$K$27569=GX11),Log!$G$1:$G$27569)</f>
        <v>Medium</v>
      </c>
      <c r="HB11" s="224">
        <f t="array" ref="HB11">LOOKUP(2,1/(Log!$K$1:$K$27569=GX11),Log!$H$1:$H$27569)</f>
        <v>2</v>
      </c>
      <c r="HC11" s="224" t="str">
        <f t="array" ref="HC11">LOOKUP(2,1/(Log!$K$1:$K$27569=GX11),Log!$J$1:$J$27569)</f>
        <v>x</v>
      </c>
      <c r="HD11" s="224" t="str">
        <f t="array" ref="HD11">LOOKUP(2,1/(Log!$K$1:$K$27569=GX11),Log!$I$1:$I$27569)</f>
        <v>x</v>
      </c>
      <c r="HE11" s="214">
        <f t="array" ref="HE11">LOOKUP(2,1/(Log!$K$1:$K$27569=GX11),Log!$L$1:$L$27569)</f>
        <v>45610</v>
      </c>
      <c r="HF11" s="222" t="str">
        <f t="shared" si="33"/>
        <v>BGR002Denial of existence of humanitarian needs or entitlements to assistance</v>
      </c>
      <c r="HG11" s="222">
        <f t="array" ref="HG11">LOOKUP(2,1/(Log!$K$1:$K$27569=HF11),Log!$E$1:$E$27569)</f>
        <v>0</v>
      </c>
      <c r="HH11" s="222" t="str">
        <f t="array" ref="HH11">LOOKUP(2,1/(Log!$K$1:$K$27569=HF11),Log!$F$1:$F$27569)</f>
        <v>ACAPS Access Methodology</v>
      </c>
      <c r="HI11" s="222" t="str">
        <f t="array" ref="HI11">LOOKUP(2,1/(Log!$K$1:$K$27569=HF11),Log!$G$1:$G$27569)</f>
        <v>Medium</v>
      </c>
      <c r="HJ11" s="222">
        <f t="array" ref="HJ11">LOOKUP(2,1/(Log!$K$1:$K$27569=HF11),Log!$H$1:$H$27569)</f>
        <v>2</v>
      </c>
      <c r="HK11" s="222" t="str">
        <f t="array" ref="HK11">LOOKUP(2,1/(Log!$K$1:$K$27569=HF11),Log!$J$1:$J$27569)</f>
        <v>x</v>
      </c>
      <c r="HL11" s="222" t="str">
        <f t="array" ref="HL11">LOOKUP(2,1/(Log!$K$1:$K$27569=HF11),Log!$I$1:$I$27569)</f>
        <v>x</v>
      </c>
      <c r="HM11" s="223">
        <f t="array" ref="HM11">LOOKUP(2,1/(Log!$K$1:$K$27569=HF11),Log!$L$1:$L$27569)</f>
        <v>45610</v>
      </c>
      <c r="HN11" s="221" t="str">
        <f t="shared" si="34"/>
        <v>BGR002Restriction and obstruction of access to services and assistance</v>
      </c>
      <c r="HO11" s="224">
        <f t="array" ref="HO11">LOOKUP(2,1/(Log!$K$1:$K$27569=HN11),Log!$E$1:$E$27569)</f>
        <v>0</v>
      </c>
      <c r="HP11" s="224" t="str">
        <f t="array" ref="HP11">LOOKUP(2,1/(Log!$K$1:$K$27569=HN11),Log!$F$1:$F$27569)</f>
        <v>ACAPS Access Methodology</v>
      </c>
      <c r="HQ11" s="224" t="str">
        <f t="array" ref="HQ11">LOOKUP(2,1/(Log!$K$1:$K$27569=HN11),Log!$G$1:$G$27569)</f>
        <v>Medium</v>
      </c>
      <c r="HR11" s="224">
        <f t="array" ref="HR11">LOOKUP(2,1/(Log!$K$1:$K$27569=HN11),Log!$H$1:$H$27569)</f>
        <v>2</v>
      </c>
      <c r="HS11" s="224" t="str">
        <f t="array" ref="HS11">LOOKUP(2,1/(Log!$K$1:$K$27569=HN11),Log!$J$1:$J$27569)</f>
        <v>x</v>
      </c>
      <c r="HT11" s="224" t="str">
        <f t="array" ref="HT11">LOOKUP(2,1/(Log!$K$1:$K$27569=HN11),Log!$I$1:$I$27569)</f>
        <v>x</v>
      </c>
      <c r="HU11" s="214">
        <f t="array" ref="HU11">LOOKUP(2,1/(Log!$K$1:$K$27569=HN11),Log!$L$1:$L$27569)</f>
        <v>45610</v>
      </c>
      <c r="HV11" s="222" t="str">
        <f t="shared" si="35"/>
        <v>BGR002Ongoing insecurity/hostilities affecting humanitarian assistance</v>
      </c>
      <c r="HW11" s="222">
        <f t="array" ref="HW11">LOOKUP(2,1/(Log!$K$1:$K$27569=HV11),Log!$E$1:$E$27569)</f>
        <v>0</v>
      </c>
      <c r="HX11" s="222" t="str">
        <f t="array" ref="HX11">LOOKUP(2,1/(Log!$K$1:$K$27569=HV11),Log!$F$1:$F$27569)</f>
        <v>ACAPS Access Methodology</v>
      </c>
      <c r="HY11" s="222" t="str">
        <f t="array" ref="HY11">LOOKUP(2,1/(Log!$K$1:$K$27569=HV11),Log!$G$1:$G$27569)</f>
        <v>Medium</v>
      </c>
      <c r="HZ11" s="222">
        <f t="array" ref="HZ11">LOOKUP(2,1/(Log!$K$1:$K$27569=HV11),Log!$H$1:$H$27569)</f>
        <v>2</v>
      </c>
      <c r="IA11" s="222" t="str">
        <f t="array" ref="IA11">LOOKUP(2,1/(Log!$K$1:$K$27569=HV11),Log!$J$1:$J$27569)</f>
        <v>x</v>
      </c>
      <c r="IB11" s="222" t="str">
        <f t="array" ref="IB11">LOOKUP(2,1/(Log!$K$1:$K$27569=HV11),Log!$I$1:$I$27569)</f>
        <v>x</v>
      </c>
      <c r="IC11" s="223">
        <f t="array" ref="IC11">LOOKUP(2,1/(Log!$K$1:$K$27569=HV11),Log!$L$1:$L$27569)</f>
        <v>45610</v>
      </c>
      <c r="ID11" s="221" t="str">
        <f t="shared" si="36"/>
        <v>BGR002Presence of mines and improvised explosive devices</v>
      </c>
      <c r="IE11" s="224">
        <f t="array" ref="IE11">LOOKUP(2,1/(Log!$K$1:$K$27569=ID11),Log!$E$1:$E$27569)</f>
        <v>0</v>
      </c>
      <c r="IF11" s="224" t="str">
        <f t="array" ref="IF11">LOOKUP(2,1/(Log!$K$1:$K$27569=ID11),Log!$F$1:$F$27569)</f>
        <v>ACAPS Access Methodology</v>
      </c>
      <c r="IG11" s="224" t="str">
        <f t="array" ref="IG11">LOOKUP(2,1/(Log!$K$1:$K$27569=ID11),Log!$G$1:$G$27569)</f>
        <v>Medium</v>
      </c>
      <c r="IH11" s="224">
        <f t="array" ref="IH11">LOOKUP(2,1/(Log!$K$1:$K$27569=ID11),Log!$H$1:$H$27569)</f>
        <v>2</v>
      </c>
      <c r="II11" s="224" t="str">
        <f t="array" ref="II11">LOOKUP(2,1/(Log!$K$1:$K$27569=ID11),Log!$J$1:$J$27569)</f>
        <v>x</v>
      </c>
      <c r="IJ11" s="224" t="str">
        <f t="array" ref="IJ11">LOOKUP(2,1/(Log!$K$1:$K$27569=ID11),Log!$I$1:$I$27569)</f>
        <v>x</v>
      </c>
      <c r="IK11" s="214">
        <f t="array" ref="IK11">LOOKUP(2,1/(Log!$K$1:$K$27569=ID11),Log!$L$1:$L$27569)</f>
        <v>45610</v>
      </c>
      <c r="IL11" s="222" t="str">
        <f t="shared" si="37"/>
        <v>BGR002Physical constraints in the environment (obstacles related to terrain, climate, lack of infrastructure, etc.)</v>
      </c>
      <c r="IM11" s="222">
        <f t="array" ref="IM11">LOOKUP(2,1/(Log!$K$1:$K$27569=IL11),Log!$E$1:$E$27569)</f>
        <v>0</v>
      </c>
      <c r="IN11" s="222" t="str">
        <f t="array" ref="IN11">LOOKUP(2,1/(Log!$K$1:$K$27569=IL11),Log!$F$1:$F$27569)</f>
        <v>ACAPS Access Methodology</v>
      </c>
      <c r="IO11" s="222" t="str">
        <f t="array" ref="IO11">LOOKUP(2,1/(Log!$K$1:$K$27569=IL11),Log!$G$1:$G$27569)</f>
        <v>Medium</v>
      </c>
      <c r="IP11" s="222">
        <f t="array" ref="IP11">LOOKUP(2,1/(Log!$K$1:$K$27569=IL11),Log!$H$1:$H$27569)</f>
        <v>2</v>
      </c>
      <c r="IQ11" s="222" t="str">
        <f t="array" ref="IQ11">LOOKUP(2,1/(Log!$K$1:$K$27569=IL11),Log!$J$1:$J$27569)</f>
        <v>x</v>
      </c>
      <c r="IR11" s="222" t="str">
        <f t="array" ref="IR11">LOOKUP(2,1/(Log!$K$1:$K$27569=IL11),Log!$I$1:$I$27569)</f>
        <v>x</v>
      </c>
      <c r="IS11" s="223">
        <f t="array" ref="IS11">LOOKUP(2,1/(Log!$K$1:$K$27569=IL11),Log!$L$1:$L$27569)</f>
        <v>45610</v>
      </c>
    </row>
    <row r="12" spans="1:253" s="11" customFormat="1" ht="13.35" customHeight="1">
      <c r="A12" s="11" t="str">
        <f>Lists!B:B</f>
        <v>Displacement from Russia-Ukraine conflict in Belarus</v>
      </c>
      <c r="B12" s="11" t="str">
        <f>Lists!F:F</f>
        <v>International Displacement</v>
      </c>
      <c r="C12" s="11" t="str">
        <f>Lists!C:C</f>
        <v>BLR002</v>
      </c>
      <c r="D12" s="11" t="str">
        <f>Lists!A:A</f>
        <v>Belarus</v>
      </c>
      <c r="E12" s="11" t="str">
        <f>Lists!D:D</f>
        <v>BLR</v>
      </c>
      <c r="F12" s="11" t="str">
        <f t="shared" si="0"/>
        <v>BLR002Total population</v>
      </c>
      <c r="G12" s="212">
        <f t="array" ref="G12">ROUND(LOOKUP(2,1/(Log!$K$1:$K$27569=F12),Log!$E$1:$E$27569),-3)</f>
        <v>9222000</v>
      </c>
      <c r="H12" s="213" t="str">
        <f t="array" ref="H12">LOOKUP(2,1/(Log!$K$1:$K$27569=F12),Log!$F$1:$F$27569)</f>
        <v>World Bank 2023; UNHCR accessed 17/04/2025</v>
      </c>
      <c r="I12" s="213" t="str">
        <f t="array" ref="I12">LOOKUP(2,1/(Log!$K$1:$K$27569=F12),Log!$G$1:$G$27569)</f>
        <v xml:space="preserve">Medium </v>
      </c>
      <c r="J12" s="213">
        <f t="array" ref="J12">LOOKUP(2,1/(Log!$K$1:$K$27569=F12),Log!$H$1:$H$27569)</f>
        <v>2</v>
      </c>
      <c r="K12" s="213" t="str">
        <f t="array" ref="K12">LOOKUP(2,1/(Log!$K$1:$K$27569=F12),Log!$J$1:$J$27569)</f>
        <v>This is the total population in the country adjusted to population movement. The baseline population figure of (9,178,298) people is aggregated with (44,140) refugees from Ukraine in Belarus according to UNHCR as of 28 February 2025.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v>
      </c>
      <c r="L12" s="213" t="str">
        <f t="array" ref="L12">LOOKUP(2,1/(Log!$K$1:$K$27569=F12),Log!$I$1:$I$27569)</f>
        <v>https://data.worldbank.org/indicator/SP.POP.TOTL?locations=BY&amp;page=2+%3B+https%3A%2F%2Fdata.unhcr.org%2Fen%2Fsituations%2F ; https://data.unhcr.org/en/situations/ukraine</v>
      </c>
      <c r="M12" s="214">
        <f t="array" ref="M12">LOOKUP(2,1/(Log!$K$1:$K$27569=F12),Log!$L$1:$L$27569)</f>
        <v>45773</v>
      </c>
      <c r="N12" s="221" t="str">
        <f t="shared" si="1"/>
        <v>BLR002Landmass affected</v>
      </c>
      <c r="O12" s="216">
        <f t="array" ref="O12">LOOKUP(2,1/(Log!$K$1:$K$27569=N12),Log!$E$1:$E$27569)</f>
        <v>207582</v>
      </c>
      <c r="P12" s="216" t="str">
        <f t="array" ref="P12">LOOKUP(2,1/(Log!$K$1:$K$27569=N12),Log!$F$1:$F$27569)</f>
        <v>IOM 15/02/2024; OCHA 04/04/2023</v>
      </c>
      <c r="Q12" s="216" t="str">
        <f t="array" ref="Q12">LOOKUP(2,1/(Log!$K$1:$K$27569=N12),Log!$G$1:$G$27569)</f>
        <v xml:space="preserve">Medium </v>
      </c>
      <c r="R12" s="216">
        <f t="array" ref="R12">LOOKUP(2,1/(Log!$K$1:$K$27569=N12),Log!$H$1:$H$27569)</f>
        <v>2</v>
      </c>
      <c r="S12" s="216" t="str">
        <f t="array" ref="S12">LOOKUP(2,1/(Log!$K$1:$K$27569=N12),Log!$J$1:$J$27569)</f>
        <v>The whole landmass is considered affected as refugees reside in all admin 1 areas. The sources were chosen because they are the most reliable, OCHA provides landmass data and IOM is also reliable but one of the few available humanitarian sources on refugees from Ukraine in Belarus. The reliability is low because it cannot be triangulated/cross-verified.</v>
      </c>
      <c r="T12" s="216" t="str">
        <f t="array" ref="T12">LOOKUP(2,1/(Log!$K$1:$K$27569=N12),Log!$I$1:$I$27569)</f>
        <v>https://reliefweb.int/report/ukraine/ukraine-and-neighbouring-countries-crisis-response-plan-2024; https://data.humdata.org/dataset/cod-ab-blr</v>
      </c>
      <c r="U12" s="217">
        <f t="array" ref="U12">LOOKUP(2,1/(Log!$K$1:$K$27569=N12),Log!$L$1:$L$27569)</f>
        <v>45773</v>
      </c>
      <c r="V12" s="221" t="str">
        <f t="shared" si="2"/>
        <v>BLR002People exposed</v>
      </c>
      <c r="W12" s="213">
        <f t="array" ref="W12">IF(LOOKUP(2,1/(Log!$K$1:$K$27569=V12),Log!$E$1:$E$27569)="x","x",ROUND(LOOKUP(2,1/(Log!$K$1:$K$27569=V12),Log!$E$1:$E$27569),-3))</f>
        <v>9222000</v>
      </c>
      <c r="X12" s="213" t="str">
        <f t="array" ref="X12">LOOKUP(2,1/(Log!$K$1:$K$27569=V12),Log!$F$1:$F$27569)</f>
        <v>World Bank 2023; UNHCR accessed 17/04/2025</v>
      </c>
      <c r="Y12" s="213" t="str">
        <f t="array" ref="Y12">LOOKUP(2,1/(Log!$K$1:$K$27569=V12),Log!$G$1:$G$27569)</f>
        <v xml:space="preserve">Medium </v>
      </c>
      <c r="Z12" s="213">
        <f t="array" ref="Z12">LOOKUP(2,1/(Log!$K$1:$K$27569=V12),Log!$H$1:$H$27569)</f>
        <v>2</v>
      </c>
      <c r="AA12" s="213" t="str">
        <f t="array" ref="AA12">LOOKUP(2,1/(Log!$K$1:$K$27569=V12),Log!$J$1:$J$27569)</f>
        <v xml:space="preserve">The number of people exposed corresponds to the total population of the country in Belarus.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v>
      </c>
      <c r="AB12" s="213" t="str">
        <f t="array" ref="AB12">LOOKUP(2,1/(Log!$K$1:$K$27569=V12),Log!$I$1:$I$27569)</f>
        <v>https://data.worldbank.org/indicator/SP.POP.TOTL?locations=BY&amp;page=2+%3B+https%3A%2F%2Fdata.unhcr.org%2Fen%2Fsituations%2F ; https://data.unhcr.org/en/situations/ukraine</v>
      </c>
      <c r="AC12" s="214">
        <f t="array" ref="AC12">LOOKUP(2,1/(Log!$K$1:$K$27569=V12),Log!$L$1:$L$27569)</f>
        <v>45773</v>
      </c>
      <c r="AD12" s="221" t="str">
        <f t="shared" si="3"/>
        <v>BLR002People affected</v>
      </c>
      <c r="AE12" s="218">
        <f t="array" ref="AE12">IF(LOOKUP(2,1/(Log!$K$1:$K$27569=AD12),Log!$E$1:$E$27569)="x","x",ROUND(LOOKUP(2,1/(Log!$K$1:$K$27569=AD12),Log!$E$1:$E$27569),-3))</f>
        <v>44000</v>
      </c>
      <c r="AF12" s="218" t="str">
        <f t="array" ref="AF12">LOOKUP(2,1/(Log!$K$1:$K$27569=AD12),Log!$F$1:$F$27569)</f>
        <v>UNHCR accessed 17/04/2025</v>
      </c>
      <c r="AG12" s="218" t="str">
        <f t="array" ref="AG12">LOOKUP(2,1/(Log!$K$1:$K$27569=AD12),Log!$G$1:$G$27569)</f>
        <v>Low</v>
      </c>
      <c r="AH12" s="218">
        <f t="array" ref="AH12">LOOKUP(2,1/(Log!$K$1:$K$27569=AD12),Log!$H$1:$H$27569)</f>
        <v>3</v>
      </c>
      <c r="AI12" s="218" t="str">
        <f t="array" ref="AI12">LOOKUP(2,1/(Log!$K$1:$K$27569=AD12),Log!$J$1:$J$27569)</f>
        <v>The number of people affected by the crisis is taken from UNHCR website. All the displaced people are considered affected.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v>
      </c>
      <c r="AJ12" s="218" t="str">
        <f t="array" ref="AJ12">LOOKUP(2,1/(Log!$K$1:$K$27569=AD12),Log!$I$1:$I$27569)</f>
        <v>https://data.unhcr.org/en/situations/ukraine</v>
      </c>
      <c r="AK12" s="219">
        <f t="array" ref="AK12">LOOKUP(2,1/(Log!$K$1:$K$27569=AD12),Log!$L$1:$L$27569)</f>
        <v>45773</v>
      </c>
      <c r="AL12" s="221" t="str">
        <f t="shared" si="4"/>
        <v>BLR002People displaced</v>
      </c>
      <c r="AM12" s="213">
        <f t="array" ref="AM12">IF(LOOKUP(2,1/(Log!$K$1:$K$27569=AL12),Log!$E$1:$E$27569)="x","x",ROUND(LOOKUP(2,1/(Log!$K$1:$K$27569=AL12),Log!$E$1:$E$27569),-3))</f>
        <v>44000</v>
      </c>
      <c r="AN12" s="213" t="str">
        <f t="array" ref="AN12">LOOKUP(2,1/(Log!$K$1:$K$27569=AL12),Log!$F$1:$F$27569)</f>
        <v>UNHCR accessed 17/04/2025</v>
      </c>
      <c r="AO12" s="213" t="str">
        <f t="array" ref="AO12">LOOKUP(2,1/(Log!$K$1:$K$27569=AL12),Log!$G$1:$G$27569)</f>
        <v xml:space="preserve">Medium </v>
      </c>
      <c r="AP12" s="213">
        <f t="array" ref="AP12">LOOKUP(2,1/(Log!$K$1:$K$27569=AL12),Log!$H$1:$H$27569)</f>
        <v>2</v>
      </c>
      <c r="AQ12" s="213" t="str">
        <f t="array" ref="AQ12">LOOKUP(2,1/(Log!$K$1:$K$27569=AL12),Log!$J$1:$J$27569)</f>
        <v xml:space="preserve">The number of people displaced by the crisis includes the number of refugees from Ukraine to Belarus. This figure is taken from UNHCR website. This source was chosen because UNHCR is the only and most reliable source reporting the number of people displaced from Ukraine to Belarus. The reliability of this data is medium because the methodologies used for data collection are generally consistent, though minor variations exist that could affect accuracy. </v>
      </c>
      <c r="AR12" s="213" t="str">
        <f t="array" ref="AR12">LOOKUP(2,1/(Log!$K$1:$K$27569=AL12),Log!$I$1:$I$27569)</f>
        <v>https://data.unhcr.org/en/situations/ukraine</v>
      </c>
      <c r="AS12" s="214">
        <f t="array" ref="AS12">LOOKUP(2,1/(Log!$K$1:$K$27569=AL12),Log!$L$1:$L$27569)</f>
        <v>45773</v>
      </c>
      <c r="AT12" s="222" t="str">
        <f t="shared" si="5"/>
        <v>BLR002Injuries reported</v>
      </c>
      <c r="AU12" s="218" t="str">
        <f t="array" ref="AU12">LOOKUP(2,1/(Log!$K$1:$K$27569=AT12),Log!$E$1:$E$27569)</f>
        <v>x</v>
      </c>
      <c r="AV12" s="218" t="str">
        <f t="array" ref="AV12">LOOKUP(2,1/(Log!$K$1:$K$27569=AT12),Log!$F$1:$F$27569)</f>
        <v>x</v>
      </c>
      <c r="AW12" s="218" t="str">
        <f t="array" ref="AW12">LOOKUP(2,1/(Log!$K$1:$K$27569=AT12),Log!$G$1:$G$27569)</f>
        <v>x</v>
      </c>
      <c r="AX12" s="218" t="str">
        <f t="array" ref="AX12">LOOKUP(2,1/(Log!$K$1:$K$27569=AT12),Log!$H$1:$H$27569)</f>
        <v>x</v>
      </c>
      <c r="AY12" s="218" t="str">
        <f t="array" ref="AY12">LOOKUP(2,1/(Log!$K$1:$K$27569=AT12),Log!$J$1:$J$27569)</f>
        <v xml:space="preserve">There is no available information. </v>
      </c>
      <c r="AZ12" s="218" t="str">
        <f t="array" ref="AZ12">LOOKUP(2,1/(Log!$K$1:$K$27569=AT12),Log!$I$1:$I$27569)</f>
        <v>x</v>
      </c>
      <c r="BA12" s="219">
        <f t="array" ref="BA12">LOOKUP(2,1/(Log!$K$1:$K$27569=AT12),Log!$L$1:$L$27569)</f>
        <v>45626</v>
      </c>
      <c r="BB12" s="221" t="str">
        <f t="shared" si="6"/>
        <v>BLR002Illness cases reported</v>
      </c>
      <c r="BC12" s="213" t="str">
        <f t="array" ref="BC12">LOOKUP(2,1/(Log!$K$1:$K$27569=BB12),Log!$E$1:$E$27569)</f>
        <v>x</v>
      </c>
      <c r="BD12" s="213" t="str">
        <f t="array" ref="BD12">LOOKUP(2,1/(Log!$K$1:$K$27569=BB12),Log!$F$1:$F$27569)</f>
        <v>x</v>
      </c>
      <c r="BE12" s="213" t="str">
        <f t="array" ref="BE12">LOOKUP(2,1/(Log!$K$1:$K$27569=BB12),Log!$G$1:$G$27569)</f>
        <v>x</v>
      </c>
      <c r="BF12" s="213" t="str">
        <f t="array" ref="BF12">LOOKUP(2,1/(Log!$K$1:$K$27569=BB12),Log!$H$1:$H$27569)</f>
        <v>x</v>
      </c>
      <c r="BG12" s="213" t="str">
        <f t="array" ref="BG12">LOOKUP(2,1/(Log!$K$1:$K$27569=BB12),Log!$J$1:$J$27569)</f>
        <v xml:space="preserve">There is no available information. </v>
      </c>
      <c r="BH12" s="213" t="str">
        <f t="array" ref="BH12">LOOKUP(2,1/(Log!$K$1:$K$27569=BB12),Log!$I$1:$I$27569)</f>
        <v>x</v>
      </c>
      <c r="BI12" s="214">
        <f t="array" ref="BI12">LOOKUP(2,1/(Log!$K$1:$K$27569=BB12),Log!$L$1:$L$27569)</f>
        <v>45626</v>
      </c>
      <c r="BJ12" s="222" t="str">
        <f t="shared" si="7"/>
        <v>BLR002Fatalities reported</v>
      </c>
      <c r="BK12" s="222">
        <f t="array" ref="BK12">LOOKUP(2,1/(Log!$K$1:$K$27569=BJ12),Log!$E$1:$E$27569)</f>
        <v>1</v>
      </c>
      <c r="BL12" s="222" t="str">
        <f t="array" ref="BL12">LOOKUP(2,1/(Log!$K$1:$K$27569=BJ12),Log!$F$1:$F$27569)</f>
        <v>ACLED accessed 17/04/2025</v>
      </c>
      <c r="BM12" s="222" t="str">
        <f t="array" ref="BM12">LOOKUP(2,1/(Log!$K$1:$K$27569=BJ12),Log!$G$1:$G$27569)</f>
        <v xml:space="preserve">Medium </v>
      </c>
      <c r="BN12" s="222">
        <f t="array" ref="BN12">LOOKUP(2,1/(Log!$K$1:$K$27569=BJ12),Log!$H$1:$H$27569)</f>
        <v>2</v>
      </c>
      <c r="BO12" s="222" t="str">
        <f t="array" ref="BO12">LOOKUP(2,1/(Log!$K$1:$K$27569=BJ12),Log!$J$1:$J$27569)</f>
        <v>The total number of fatalities in Displacement from Ukraine conflict in Belarus crisis between 1 October  2024 -  31 March 2025</v>
      </c>
      <c r="BP12" s="218" t="str">
        <f t="array" ref="BP12">LOOKUP(2,1/(Log!$K$1:$K$27569=BJ12),Log!$I$1:$I$27569)</f>
        <v>https://acleddata.com/explorer/</v>
      </c>
      <c r="BQ12" s="223">
        <f t="array" ref="BQ12">LOOKUP(2,1/(Log!$K$1:$K$27569=BJ12),Log!$L$1:$L$27569)</f>
        <v>45773</v>
      </c>
      <c r="BR12" s="221" t="str">
        <f t="shared" si="8"/>
        <v>BLR002Buildings damaged</v>
      </c>
      <c r="BS12" s="224">
        <f t="array" ref="BS12">LOOKUP(2,1/(Log!$K$1:$K$27569=BR12),Log!$E$1:$E$27569)</f>
        <v>0</v>
      </c>
      <c r="BT12" s="224" t="str">
        <f t="array" ref="BT12">LOOKUP(2,1/(Log!$K$1:$K$27569=BR12),Log!$F$1:$F$27569)</f>
        <v>x</v>
      </c>
      <c r="BU12" s="224" t="str">
        <f t="array" ref="BU12">LOOKUP(2,1/(Log!$K$1:$K$27569=BR12),Log!$G$1:$G$27569)</f>
        <v>x</v>
      </c>
      <c r="BV12" s="224" t="str">
        <f t="array" ref="BV12">LOOKUP(2,1/(Log!$K$1:$K$27569=BR12),Log!$H$1:$H$27569)</f>
        <v>x</v>
      </c>
      <c r="BW12" s="224" t="str">
        <f t="array" ref="BW12">LOOKUP(2,1/(Log!$K$1:$K$27569=BR12),Log!$J$1:$J$27569)</f>
        <v>Not applicable.</v>
      </c>
      <c r="BX12" s="224" t="str">
        <f t="array" ref="BX12">LOOKUP(2,1/(Log!$K$1:$K$27569=BR12),Log!$I$1:$I$27569)</f>
        <v>x</v>
      </c>
      <c r="BY12" s="214">
        <f t="array" ref="BY12">LOOKUP(2,1/(Log!$K$1:$K$27569=BR12),Log!$L$1:$L$27569)</f>
        <v>45626</v>
      </c>
      <c r="BZ12" s="222" t="str">
        <f t="shared" si="9"/>
        <v>BLR002Buildings destroyed</v>
      </c>
      <c r="CA12" s="222">
        <f t="array" ref="CA12">LOOKUP(2,1/(Log!$K$1:$K$27569=BZ12),Log!$E$1:$E$27569)</f>
        <v>0</v>
      </c>
      <c r="CB12" s="222" t="str">
        <f t="array" ref="CB12">LOOKUP(2,1/(Log!$K$1:$K$27569=BZ12),Log!$F$1:$F$27569)</f>
        <v>x</v>
      </c>
      <c r="CC12" s="222" t="str">
        <f t="array" ref="CC12">LOOKUP(2,1/(Log!$K$1:$K$27569=BZ12),Log!$G$1:$G$27569)</f>
        <v>x</v>
      </c>
      <c r="CD12" s="222" t="str">
        <f t="array" ref="CD12">LOOKUP(2,1/(Log!$K$1:$K$27569=BZ12),Log!$H$1:$H$27569)</f>
        <v>x</v>
      </c>
      <c r="CE12" s="222" t="str">
        <f t="array" ref="CE12">LOOKUP(2,1/(Log!$K$1:$K$27569=BZ12),Log!$J$1:$J$27569)</f>
        <v>Not applicable.</v>
      </c>
      <c r="CF12" s="222" t="str">
        <f t="array" ref="CF12">LOOKUP(2,1/(Log!$K$1:$K$27569=BZ12),Log!$I$1:$I$27569)</f>
        <v>x</v>
      </c>
      <c r="CG12" s="223">
        <f t="array" ref="CG12">LOOKUP(2,1/(Log!$K$1:$K$27569=BZ12),Log!$L$1:$L$27569)</f>
        <v>45626</v>
      </c>
      <c r="CH12" s="221" t="str">
        <f t="shared" si="10"/>
        <v>BLR002Buildings in the affected area</v>
      </c>
      <c r="CI12" s="222" t="e">
        <f t="array" ref="CI12">LOOKUP(2,1/(Log!$K$1:$K$27569=CH12),Log!$E$1:$E$27569)</f>
        <v>#N/A</v>
      </c>
      <c r="CJ12" s="222" t="e">
        <f t="array" ref="CJ12">LOOKUP(2,1/(Log!$K$1:$K$27569=CH12),Log!$F$1:$F$27569)</f>
        <v>#N/A</v>
      </c>
      <c r="CK12" s="222" t="e">
        <f t="array" ref="CK12">LOOKUP(2,1/(Log!$K$1:$K$27569=CH12),Log!$G$1:$G$27569)</f>
        <v>#N/A</v>
      </c>
      <c r="CL12" s="222" t="e">
        <f t="array" ref="CL12">LOOKUP(2,1/(Log!$K$1:$K$27569=CH12),Log!$H$1:$H$27569)</f>
        <v>#N/A</v>
      </c>
      <c r="CM12" s="222" t="e">
        <f t="array" ref="CM12">LOOKUP(2,1/(Log!$K$1:$K$27569=CH12),Log!$J$1:$J$27569)</f>
        <v>#N/A</v>
      </c>
      <c r="CN12" s="222" t="e">
        <f t="array" ref="CN12">LOOKUP(2,1/(Log!$K$1:$K$27569=CH12),Log!$I$1:$I$27569)</f>
        <v>#N/A</v>
      </c>
      <c r="CO12" s="225" t="e">
        <f t="array" ref="CO12">LOOKUP(2,1/(Log!$K$1:$K$27569=CH12),Log!$L$1:$L$27569)</f>
        <v>#N/A</v>
      </c>
      <c r="CP12" s="222" t="str">
        <f t="shared" si="11"/>
        <v>BLR002Economic Losses</v>
      </c>
      <c r="CQ12" s="224" t="str">
        <f t="array" ref="CQ12">LOOKUP(2,1/(Log!$K$1:$K$27569=CP12),Log!$E$1:$E$27569)</f>
        <v>x</v>
      </c>
      <c r="CR12" s="224" t="str">
        <f t="array" ref="CR12">LOOKUP(2,1/(Log!$K$1:$K$27569=CP12),Log!$F$1:$F$27569)</f>
        <v>x</v>
      </c>
      <c r="CS12" s="224" t="str">
        <f t="array" ref="CS12">LOOKUP(2,1/(Log!$K$1:$K$27569=CP12),Log!$G$1:$G$27569)</f>
        <v>x</v>
      </c>
      <c r="CT12" s="224" t="str">
        <f t="array" ref="CT12">LOOKUP(2,1/(Log!$K$1:$K$27569=CP12),Log!$H$1:$H$27569)</f>
        <v>x</v>
      </c>
      <c r="CU12" s="224" t="str">
        <f t="array" ref="CU12">LOOKUP(2,1/(Log!$K$1:$K$27569=CP12),Log!$J$1:$J$27569)</f>
        <v xml:space="preserve">There is no available information. </v>
      </c>
      <c r="CV12" s="224" t="str">
        <f t="array" ref="CV12">LOOKUP(2,1/(Log!$K$1:$K$27569=CP12),Log!$I$1:$I$27569)</f>
        <v>x</v>
      </c>
      <c r="CW12" s="214">
        <f t="array" ref="CW12">LOOKUP(2,1/(Log!$K$1:$K$27569=CP12),Log!$L$1:$L$27569)</f>
        <v>45626</v>
      </c>
      <c r="CX12" s="222" t="str">
        <f t="shared" si="12"/>
        <v>BLR002People in Need</v>
      </c>
      <c r="CY12" s="218">
        <f t="shared" si="13"/>
        <v>44000</v>
      </c>
      <c r="CZ12" s="218" t="str">
        <f t="shared" si="14"/>
        <v>UNHCR accessed 17/04/2025</v>
      </c>
      <c r="DA12" s="218" t="str">
        <f t="shared" si="15"/>
        <v>Low</v>
      </c>
      <c r="DB12" s="218">
        <f t="shared" si="16"/>
        <v>3</v>
      </c>
      <c r="DC12" s="218" t="str">
        <f t="shared" si="17"/>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DD12" s="218" t="str">
        <f t="shared" si="18"/>
        <v>https://data.unhcr.org/en/situations/ukraine</v>
      </c>
      <c r="DE12" s="220">
        <f t="shared" si="19"/>
        <v>45773</v>
      </c>
      <c r="DF12" s="221" t="str">
        <f t="shared" si="20"/>
        <v>BLR002Minimal humanitarian conditions - Level 1</v>
      </c>
      <c r="DG12" s="213">
        <f t="array" ref="DG12">IF(LOOKUP(2,1/(Log!$K$1:$K$27569=DF12),Log!$E$1:$E$27569)="x","x",ROUND(LOOKUP(2,1/(Log!$K$1:$K$27569=DF12),Log!$E$1:$E$27569),-3))</f>
        <v>9178000</v>
      </c>
      <c r="DH12" s="224" t="str">
        <f t="array" ref="DH12">LOOKUP(2,1/(Log!$K$1:$K$27569=DF12),Log!$F$1:$F$27569)</f>
        <v>World Bank 2023; UNHCR accessed 17/04/2025</v>
      </c>
      <c r="DI12" s="224" t="str">
        <f t="array" ref="DI12">LOOKUP(2,1/(Log!$K$1:$K$27569=DF12),Log!$G$1:$G$27569)</f>
        <v xml:space="preserve">Medium </v>
      </c>
      <c r="DJ12" s="224">
        <f t="array" ref="DJ12">LOOKUP(2,1/(Log!$K$1:$K$27569=DF12),Log!$H$1:$H$27569)</f>
        <v>2</v>
      </c>
      <c r="DK12" s="224" t="str">
        <f t="array" ref="DK12">LOOKUP(2,1/(Log!$K$1:$K$27569=DF12),Log!$J$1:$J$27569)</f>
        <v>According to INFORM Severity Index methodology, the number of people in Level 1 is equal to the people exposed minus the people affected. People in Level 1 are able to meet their basic needs without employing irreversible coping strategies.</v>
      </c>
      <c r="DL12" s="224" t="str">
        <f t="array" ref="DL12">LOOKUP(2,1/(Log!$K$1:$K$27569=DF12),Log!$I$1:$I$27569)</f>
        <v>https://data.worldbank.org/indicator/SP.POP.TOTL?locations=BY&amp;page=2+%3B+https%3A%2F%2Fdata.unhcr.org%2Fen%2Fsituations%2F ; https://data.unhcr.org/en/situations/ukraine</v>
      </c>
      <c r="DM12" s="214">
        <f t="array" ref="DM12">LOOKUP(2,1/(Log!$K$1:$K$27569=DF12),Log!$L$1:$L$27569)</f>
        <v>45773</v>
      </c>
      <c r="DN12" s="222" t="str">
        <f t="shared" si="21"/>
        <v>BLR002Stressed humanitarian conditions - Level 2</v>
      </c>
      <c r="DO12" s="218">
        <f t="array" ref="DO12">IF(LOOKUP(2,1/(Log!$K$1:$K$27569=DN12),Log!$E$1:$E$27569)="x","x",ROUND(LOOKUP(2,1/(Log!$K$1:$K$27569=DN12),Log!$E$1:$E$27569),-3))</f>
        <v>0</v>
      </c>
      <c r="DP12" s="222" t="str">
        <f t="array" ref="DP12">LOOKUP(2,1/(Log!$K$1:$K$27569=DN12),Log!$F$1:$F$27569)</f>
        <v>UNHCR accessed 17/04/2025</v>
      </c>
      <c r="DQ12" s="222" t="str">
        <f t="array" ref="DQ12">LOOKUP(2,1/(Log!$K$1:$K$27569=DN12),Log!$G$1:$G$27569)</f>
        <v xml:space="preserve">Medium </v>
      </c>
      <c r="DR12" s="222">
        <f t="array" ref="DR12">LOOKUP(2,1/(Log!$K$1:$K$27569=DN12),Log!$H$1:$H$27569)</f>
        <v>2</v>
      </c>
      <c r="DS12" s="222" t="str">
        <f t="array" ref="DS12">LOOKUP(2,1/(Log!$K$1:$K$27569=DN12),Log!$J$1:$J$27569)</f>
        <v>According to INFORM Severity Index methodology, the number of people in Level 2 is equal to the people affected minus the people in need. Since all the people affected are also in need, there are no people in Level 2. </v>
      </c>
      <c r="DT12" s="222" t="str">
        <f t="array" ref="DT12">LOOKUP(2,1/(Log!$K$1:$K$27569=DN12),Log!$I$1:$I$27569)</f>
        <v>https://data.unhcr.org/en/situations/ukraine</v>
      </c>
      <c r="DU12" s="223">
        <f t="array" ref="DU12">LOOKUP(2,1/(Log!$K$1:$K$27569=DN12),Log!$L$1:$L$27569)</f>
        <v>45773</v>
      </c>
      <c r="DV12" s="221" t="str">
        <f t="shared" si="22"/>
        <v>BLR002Moderate humanitarian conditions - Level 3</v>
      </c>
      <c r="DW12" s="213">
        <f t="array" ref="DW12">IF(LOOKUP(2,1/(Log!$K$1:$K$27569=DV12),Log!$E$1:$E$27569)="x","x",ROUND(LOOKUP(2,1/(Log!$K$1:$K$27569=DV12),Log!$E$1:$E$27569),-3))</f>
        <v>44000</v>
      </c>
      <c r="DX12" s="224" t="str">
        <f t="array" ref="DX12">LOOKUP(2,1/(Log!$K$1:$K$27569=DV12),Log!$F$1:$F$27569)</f>
        <v>UNHCR accessed 17/04/2025</v>
      </c>
      <c r="DY12" s="224" t="str">
        <f t="array" ref="DY12">LOOKUP(2,1/(Log!$K$1:$K$27569=DV12),Log!$G$1:$G$27569)</f>
        <v>Low</v>
      </c>
      <c r="DZ12" s="224">
        <f t="array" ref="DZ12">LOOKUP(2,1/(Log!$K$1:$K$27569=DV12),Log!$H$1:$H$27569)</f>
        <v>3</v>
      </c>
      <c r="EA12" s="224" t="str">
        <f t="array" ref="EA12">LOOKUP(2,1/(Log!$K$1:$K$27569=DV12),Log!$J$1:$J$27569)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B12" s="224" t="str">
        <f t="array" ref="EB12">LOOKUP(2,1/(Log!$K$1:$K$27569=DV12),Log!$I$1:$I$27569)</f>
        <v>https://data.unhcr.org/en/situations/ukraine</v>
      </c>
      <c r="EC12" s="214">
        <f t="array" ref="EC12">LOOKUP(2,1/(Log!$K$1:$K$27569=DV12),Log!$L$1:$L$27569)</f>
        <v>45773</v>
      </c>
      <c r="ED12" s="222" t="str">
        <f t="shared" si="23"/>
        <v>BLR002Severe humanitarian conditions - Level 4</v>
      </c>
      <c r="EE12" s="218">
        <f t="array" ref="EE12">IF(LOOKUP(2,1/(Log!$K$1:$K$27569=ED12),Log!$E$1:$E$27569)="x","x",ROUND(LOOKUP(2,1/(Log!$K$1:$K$27569=ED12),Log!$E$1:$E$27569),-3))</f>
        <v>0</v>
      </c>
      <c r="EF12" s="222" t="str">
        <f t="array" ref="EF12">LOOKUP(2,1/(Log!$K$1:$K$27569=ED12),Log!$F$1:$F$27569)</f>
        <v>UNHCR accessed 17/04/2025</v>
      </c>
      <c r="EG12" s="222" t="str">
        <f t="array" ref="EG12">LOOKUP(2,1/(Log!$K$1:$K$27569=ED12),Log!$G$1:$G$27569)</f>
        <v>Low</v>
      </c>
      <c r="EH12" s="222">
        <f t="array" ref="EH12">LOOKUP(2,1/(Log!$K$1:$K$27569=ED12),Log!$H$1:$H$27569)</f>
        <v>3</v>
      </c>
      <c r="EI12" s="222" t="str">
        <f t="array" ref="EI12">LOOKUP(2,1/(Log!$K$1:$K$27569=ED12),Log!$J$1:$J$27569)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J12" s="222" t="str">
        <f t="array" ref="EJ12">LOOKUP(2,1/(Log!$K$1:$K$27569=ED12),Log!$I$1:$I$27569)</f>
        <v>https://data.unhcr.org/en/situations/ukraine</v>
      </c>
      <c r="EK12" s="223">
        <f t="array" ref="EK12">LOOKUP(2,1/(Log!$K$1:$K$27569=ED12),Log!$L$1:$L$27569)</f>
        <v>45773</v>
      </c>
      <c r="EL12" s="221" t="str">
        <f t="shared" si="24"/>
        <v>BLR002Extreme humanitarian conditions - Level 5</v>
      </c>
      <c r="EM12" s="213">
        <f t="array" ref="EM12">IF(LOOKUP(2,1/(Log!$K$1:$K$27569=EL12),Log!$E$1:$E$27569)="x","x",ROUND(LOOKUP(2,1/(Log!$K$1:$K$27569=EL12),Log!$E$1:$E$27569),-3))</f>
        <v>0</v>
      </c>
      <c r="EN12" s="224" t="str">
        <f t="array" ref="EN12">LOOKUP(2,1/(Log!$K$1:$K$27569=EL12),Log!$F$1:$F$27569)</f>
        <v>UNHCR accessed 17/04/2025</v>
      </c>
      <c r="EO12" s="224" t="str">
        <f t="array" ref="EO12">LOOKUP(2,1/(Log!$K$1:$K$27569=EL12),Log!$G$1:$G$27569)</f>
        <v>Low</v>
      </c>
      <c r="EP12" s="224">
        <f t="array" ref="EP12">LOOKUP(2,1/(Log!$K$1:$K$27569=EL12),Log!$H$1:$H$27569)</f>
        <v>3</v>
      </c>
      <c r="EQ12" s="224" t="str">
        <f t="array" ref="EQ12">LOOKUP(2,1/(Log!$K$1:$K$27569=EL12),Log!$J$1:$J$27569)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R12" s="224" t="str">
        <f t="array" ref="ER12">LOOKUP(2,1/(Log!$K$1:$K$27569=EL12),Log!$I$1:$I$27569)</f>
        <v>https://data.unhcr.org/en/situations/ukraine</v>
      </c>
      <c r="ES12" s="214">
        <f t="array" ref="ES12">LOOKUP(2,1/(Log!$K$1:$K$27569=EL12),Log!$L$1:$L$27569)</f>
        <v>45773</v>
      </c>
      <c r="ET12" s="222" t="str">
        <f t="shared" si="25"/>
        <v>BLR002Fatalities in all crises</v>
      </c>
      <c r="EU12" s="222">
        <f t="array" ref="EU12">LOOKUP(2,1/(Log!$K$1:$K$27569=ET12),Log!$E$1:$E$27569)</f>
        <v>1</v>
      </c>
      <c r="EV12" s="222" t="str">
        <f t="array" ref="EV12">LOOKUP(2,1/(Log!$K$1:$K$27569=ET12),Log!$F$1:$F$27569)</f>
        <v>ACLED accessed 17/04/2025</v>
      </c>
      <c r="EW12" s="222" t="str">
        <f t="array" ref="EW12">LOOKUP(2,1/(Log!$K$1:$K$27569=ET12),Log!$G$1:$G$27569)</f>
        <v xml:space="preserve">Medium </v>
      </c>
      <c r="EX12" s="222">
        <f t="array" ref="EX12">LOOKUP(2,1/(Log!$K$1:$K$27569=ET12),Log!$H$1:$H$27569)</f>
        <v>2</v>
      </c>
      <c r="EY12" s="222" t="str">
        <f t="array" ref="EY12">LOOKUP(2,1/(Log!$K$1:$K$27569=ET12),Log!$J$1:$J$27569)</f>
        <v>The total number of fatalities in all crises between 1 October  2024 -  31 March 2025</v>
      </c>
      <c r="EZ12" s="222" t="str">
        <f t="array" ref="EZ12">LOOKUP(2,1/(Log!$K$1:$K$27569=ET12),Log!$I$1:$I$27569)</f>
        <v>https://acleddata.com/explorer/</v>
      </c>
      <c r="FA12" s="223">
        <f t="array" ref="FA12">LOOKUP(2,1/(Log!$K$1:$K$27569=ET12),Log!$L$1:$L$27569)</f>
        <v>45773</v>
      </c>
      <c r="FB12" s="221" t="str">
        <f t="shared" si="26"/>
        <v>BLR002Crisis affected groups</v>
      </c>
      <c r="FC12" s="224">
        <f t="array" ref="FC12">LOOKUP(2,1/(Log!$K$1:$K$27569=FB12),Log!$E$1:$E$27569)</f>
        <v>2</v>
      </c>
      <c r="FD12" s="224" t="str">
        <f t="array" ref="FD12">LOOKUP(2,1/(Log!$K$1:$K$27569=FB12),Log!$F$1:$F$27569)</f>
        <v>UNHCR accessed 17/04/2025</v>
      </c>
      <c r="FE12" s="224" t="str">
        <f t="array" ref="FE12">LOOKUP(2,1/(Log!$K$1:$K$27569=FB12),Log!$G$1:$G$27569)</f>
        <v xml:space="preserve">Medium </v>
      </c>
      <c r="FF12" s="224">
        <f t="array" ref="FF12">LOOKUP(2,1/(Log!$K$1:$K$27569=FB12),Log!$H$1:$H$27569)</f>
        <v>2</v>
      </c>
      <c r="FG12" s="224" t="str">
        <f t="array" ref="FG12">LOOKUP(2,1/(Log!$K$1:$K$27569=FB12),Log!$J$1:$J$27569)</f>
        <v>In this crisis, 2 out of 5 population groups are affected: refugees and host population.</v>
      </c>
      <c r="FH12" s="224" t="str">
        <f t="array" ref="FH12">LOOKUP(2,1/(Log!$K$1:$K$27569=FB12),Log!$I$1:$I$27569)</f>
        <v>https://data.unhcr.org/en/situations/ukraine</v>
      </c>
      <c r="FI12" s="214">
        <f t="array" ref="FI12">LOOKUP(2,1/(Log!$K$1:$K$27569=FB12),Log!$L$1:$L$27569)</f>
        <v>45773</v>
      </c>
      <c r="FJ12" s="221" t="str">
        <f t="shared" si="27"/>
        <v>BLR002People facing limited access constraints</v>
      </c>
      <c r="FK12" s="222" t="str">
        <f t="array" ref="FK12">LOOKUP(2,1/(Log!$K$1:$K$27569=FJ12),Log!$E$1:$E$27569)</f>
        <v>x</v>
      </c>
      <c r="FL12" s="222" t="str">
        <f t="array" ref="FL12">LOOKUP(2,1/(Log!$K$1:$K$27569=FJ12),Log!$F$1:$F$27569)</f>
        <v>x</v>
      </c>
      <c r="FM12" s="222" t="str">
        <f t="array" ref="FM12">LOOKUP(2,1/(Log!$K$1:$K$27569=FJ12),Log!$G$1:$G$27569)</f>
        <v>x</v>
      </c>
      <c r="FN12" s="222" t="str">
        <f t="array" ref="FN12">LOOKUP(2,1/(Log!$K$1:$K$27569=FJ12),Log!$H$1:$H$27569)</f>
        <v>x</v>
      </c>
      <c r="FO12" s="222" t="str">
        <f t="array" ref="FO12">LOOKUP(2,1/(Log!$K$1:$K$27569=FJ12),Log!$J$1:$J$27569)</f>
        <v xml:space="preserve">There is no available information. </v>
      </c>
      <c r="FP12" s="218" t="str">
        <f t="array" ref="FP12">LOOKUP(2,1/(Log!$K$1:$K$27569=FJ12),Log!$I$1:$I$27569)</f>
        <v>x</v>
      </c>
      <c r="FQ12" s="219">
        <f t="array" ref="FQ12">LOOKUP(2,1/(Log!$K$1:$K$27569=FJ12),Log!$L$1:$L$27569)</f>
        <v>45626</v>
      </c>
      <c r="FR12" s="221" t="str">
        <f t="shared" si="28"/>
        <v>BLR002People facing restricted access constraints</v>
      </c>
      <c r="FS12" s="224" t="str">
        <f t="array" ref="FS12">LOOKUP(2,1/(Log!$K$1:$K$27569=FR12),Log!$E$1:$E$27569)</f>
        <v>x</v>
      </c>
      <c r="FT12" s="224" t="str">
        <f t="array" ref="FT12">LOOKUP(2,1/(Log!$K$1:$K$27569=FR12),Log!$F$1:$F$27569)</f>
        <v>x</v>
      </c>
      <c r="FU12" s="224" t="str">
        <f t="array" ref="FU12">LOOKUP(2,1/(Log!$K$1:$K$27569=FR12),Log!$G$1:$G$27569)</f>
        <v>x</v>
      </c>
      <c r="FV12" s="224" t="str">
        <f t="array" ref="FV12">LOOKUP(2,1/(Log!$K$1:$K$27569=FR12),Log!$H$1:$H$27569)</f>
        <v>x</v>
      </c>
      <c r="FW12" s="224" t="str">
        <f t="array" ref="FW12">LOOKUP(2,1/(Log!$K$1:$K$27569=FR12),Log!$J$1:$J$27569)</f>
        <v xml:space="preserve">There is no available information. </v>
      </c>
      <c r="FX12" s="224" t="str">
        <f t="array" ref="FX12">LOOKUP(2,1/(Log!$K$1:$K$27569=FR12),Log!$I$1:$I$27569)</f>
        <v>x</v>
      </c>
      <c r="FY12" s="214">
        <f t="array" ref="FY12">LOOKUP(2,1/(Log!$K$1:$K$27569=FR12),Log!$L$1:$L$27569)</f>
        <v>45626</v>
      </c>
      <c r="FZ12" s="222" t="str">
        <f t="shared" si="29"/>
        <v>BLR002Impediments to entry into country (bureaucratic and administrative)</v>
      </c>
      <c r="GA12" s="222">
        <f t="array" ref="GA12">LOOKUP(2,1/(Log!$K$1:$K$27569=FZ12),Log!$E$1:$E$27569)</f>
        <v>2</v>
      </c>
      <c r="GB12" s="222" t="str">
        <f t="array" ref="GB12">LOOKUP(2,1/(Log!$K$1:$K$27569=FZ12),Log!$F$1:$F$27569)</f>
        <v>ACAPS Access Methodology</v>
      </c>
      <c r="GC12" s="222" t="str">
        <f t="array" ref="GC12">LOOKUP(2,1/(Log!$K$1:$K$27569=FZ12),Log!$G$1:$G$27569)</f>
        <v>Medium</v>
      </c>
      <c r="GD12" s="222">
        <f t="array" ref="GD12">LOOKUP(2,1/(Log!$K$1:$K$27569=FZ12),Log!$H$1:$H$27569)</f>
        <v>2</v>
      </c>
      <c r="GE12" s="222" t="str">
        <f t="array" ref="GE12">LOOKUP(2,1/(Log!$K$1:$K$27569=FZ12),Log!$J$1:$J$27569)</f>
        <v>x</v>
      </c>
      <c r="GF12" s="222" t="str">
        <f t="array" ref="GF12">LOOKUP(2,1/(Log!$K$1:$K$27569=FZ12),Log!$I$1:$I$27569)</f>
        <v>x</v>
      </c>
      <c r="GG12" s="223">
        <f t="array" ref="GG12">LOOKUP(2,1/(Log!$K$1:$K$27569=FZ12),Log!$L$1:$L$27569)</f>
        <v>45603</v>
      </c>
      <c r="GH12" s="221" t="str">
        <f t="shared" si="30"/>
        <v>BLR002Restriction of movement (impediments to freedom of movement and/or administrative restrictions)</v>
      </c>
      <c r="GI12" s="224">
        <f t="array" ref="GI12">LOOKUP(2,1/(Log!$K$1:$K$27569=GH12),Log!$E$1:$E$27569)</f>
        <v>0</v>
      </c>
      <c r="GJ12" s="224" t="str">
        <f t="array" ref="GJ12">LOOKUP(2,1/(Log!$K$1:$K$27569=GH12),Log!$F$1:$F$27569)</f>
        <v>ACAPS Access Methodology</v>
      </c>
      <c r="GK12" s="224" t="str">
        <f t="array" ref="GK12">LOOKUP(2,1/(Log!$K$1:$K$27569=GH12),Log!$G$1:$G$27569)</f>
        <v>Medium</v>
      </c>
      <c r="GL12" s="224">
        <f t="array" ref="GL12">LOOKUP(2,1/(Log!$K$1:$K$27569=GH12),Log!$H$1:$H$27569)</f>
        <v>2</v>
      </c>
      <c r="GM12" s="224" t="str">
        <f t="array" ref="GM12">LOOKUP(2,1/(Log!$K$1:$K$27569=GH12),Log!$J$1:$J$27569)</f>
        <v>x</v>
      </c>
      <c r="GN12" s="224" t="str">
        <f t="array" ref="GN12">LOOKUP(2,1/(Log!$K$1:$K$27569=GH12),Log!$I$1:$I$27569)</f>
        <v>x</v>
      </c>
      <c r="GO12" s="214">
        <f t="array" ref="GO12">LOOKUP(2,1/(Log!$K$1:$K$27569=GH12),Log!$L$1:$L$27569)</f>
        <v>45603</v>
      </c>
      <c r="GP12" s="222" t="str">
        <f t="shared" si="31"/>
        <v>BLR002Interference into implementation of humanitarian activities</v>
      </c>
      <c r="GQ12" s="222">
        <f t="array" ref="GQ12">LOOKUP(2,1/(Log!$K$1:$K$27569=GP12),Log!$E$1:$E$27569)</f>
        <v>1</v>
      </c>
      <c r="GR12" s="222" t="str">
        <f t="array" ref="GR12">LOOKUP(2,1/(Log!$K$1:$K$27569=GP12),Log!$F$1:$F$27569)</f>
        <v>ACAPS Access Methodology</v>
      </c>
      <c r="GS12" s="222" t="str">
        <f t="array" ref="GS12">LOOKUP(2,1/(Log!$K$1:$K$27569=GP12),Log!$G$1:$G$27569)</f>
        <v>Medium</v>
      </c>
      <c r="GT12" s="222">
        <f t="array" ref="GT12">LOOKUP(2,1/(Log!$K$1:$K$27569=GP12),Log!$H$1:$H$27569)</f>
        <v>2</v>
      </c>
      <c r="GU12" s="222" t="str">
        <f t="array" ref="GU12">LOOKUP(2,1/(Log!$K$1:$K$27569=GP12),Log!$J$1:$J$27569)</f>
        <v>x</v>
      </c>
      <c r="GV12" s="222" t="str">
        <f t="array" ref="GV12">LOOKUP(2,1/(Log!$K$1:$K$27569=GP12),Log!$I$1:$I$27569)</f>
        <v>x</v>
      </c>
      <c r="GW12" s="223">
        <f t="array" ref="GW12">LOOKUP(2,1/(Log!$K$1:$K$27569=GP12),Log!$L$1:$L$27569)</f>
        <v>45603</v>
      </c>
      <c r="GX12" s="221" t="str">
        <f t="shared" si="32"/>
        <v>BLR002Violence against personnel, facilities and assets</v>
      </c>
      <c r="GY12" s="224">
        <f t="array" ref="GY12">LOOKUP(2,1/(Log!$K$1:$K$27569=GX12),Log!$E$1:$E$27569)</f>
        <v>0</v>
      </c>
      <c r="GZ12" s="224" t="str">
        <f t="array" ref="GZ12">LOOKUP(2,1/(Log!$K$1:$K$27569=GX12),Log!$F$1:$F$27569)</f>
        <v>ACAPS Access Methodology</v>
      </c>
      <c r="HA12" s="224" t="str">
        <f t="array" ref="HA12">LOOKUP(2,1/(Log!$K$1:$K$27569=GX12),Log!$G$1:$G$27569)</f>
        <v>Medium</v>
      </c>
      <c r="HB12" s="224">
        <f t="array" ref="HB12">LOOKUP(2,1/(Log!$K$1:$K$27569=GX12),Log!$H$1:$H$27569)</f>
        <v>2</v>
      </c>
      <c r="HC12" s="224" t="str">
        <f t="array" ref="HC12">LOOKUP(2,1/(Log!$K$1:$K$27569=GX12),Log!$J$1:$J$27569)</f>
        <v>x</v>
      </c>
      <c r="HD12" s="224" t="str">
        <f t="array" ref="HD12">LOOKUP(2,1/(Log!$K$1:$K$27569=GX12),Log!$I$1:$I$27569)</f>
        <v>x</v>
      </c>
      <c r="HE12" s="214">
        <f t="array" ref="HE12">LOOKUP(2,1/(Log!$K$1:$K$27569=GX12),Log!$L$1:$L$27569)</f>
        <v>45603</v>
      </c>
      <c r="HF12" s="222" t="str">
        <f t="shared" si="33"/>
        <v>BLR002Denial of existence of humanitarian needs or entitlements to assistance</v>
      </c>
      <c r="HG12" s="222">
        <f t="array" ref="HG12">LOOKUP(2,1/(Log!$K$1:$K$27569=HF12),Log!$E$1:$E$27569)</f>
        <v>3</v>
      </c>
      <c r="HH12" s="222" t="str">
        <f t="array" ref="HH12">LOOKUP(2,1/(Log!$K$1:$K$27569=HF12),Log!$F$1:$F$27569)</f>
        <v>ACAPS Access Methodology</v>
      </c>
      <c r="HI12" s="222" t="str">
        <f t="array" ref="HI12">LOOKUP(2,1/(Log!$K$1:$K$27569=HF12),Log!$G$1:$G$27569)</f>
        <v>Medium</v>
      </c>
      <c r="HJ12" s="222">
        <f t="array" ref="HJ12">LOOKUP(2,1/(Log!$K$1:$K$27569=HF12),Log!$H$1:$H$27569)</f>
        <v>2</v>
      </c>
      <c r="HK12" s="222" t="str">
        <f t="array" ref="HK12">LOOKUP(2,1/(Log!$K$1:$K$27569=HF12),Log!$J$1:$J$27569)</f>
        <v>x</v>
      </c>
      <c r="HL12" s="222" t="str">
        <f t="array" ref="HL12">LOOKUP(2,1/(Log!$K$1:$K$27569=HF12),Log!$I$1:$I$27569)</f>
        <v>x</v>
      </c>
      <c r="HM12" s="223">
        <f t="array" ref="HM12">LOOKUP(2,1/(Log!$K$1:$K$27569=HF12),Log!$L$1:$L$27569)</f>
        <v>45603</v>
      </c>
      <c r="HN12" s="221" t="str">
        <f t="shared" si="34"/>
        <v>BLR002Restriction and obstruction of access to services and assistance</v>
      </c>
      <c r="HO12" s="224">
        <f t="array" ref="HO12">LOOKUP(2,1/(Log!$K$1:$K$27569=HN12),Log!$E$1:$E$27569)</f>
        <v>0</v>
      </c>
      <c r="HP12" s="224" t="str">
        <f t="array" ref="HP12">LOOKUP(2,1/(Log!$K$1:$K$27569=HN12),Log!$F$1:$F$27569)</f>
        <v>ACAPS Access Methodology</v>
      </c>
      <c r="HQ12" s="224" t="str">
        <f t="array" ref="HQ12">LOOKUP(2,1/(Log!$K$1:$K$27569=HN12),Log!$G$1:$G$27569)</f>
        <v>Medium</v>
      </c>
      <c r="HR12" s="224">
        <f t="array" ref="HR12">LOOKUP(2,1/(Log!$K$1:$K$27569=HN12),Log!$H$1:$H$27569)</f>
        <v>2</v>
      </c>
      <c r="HS12" s="224" t="str">
        <f t="array" ref="HS12">LOOKUP(2,1/(Log!$K$1:$K$27569=HN12),Log!$J$1:$J$27569)</f>
        <v>x</v>
      </c>
      <c r="HT12" s="224" t="str">
        <f t="array" ref="HT12">LOOKUP(2,1/(Log!$K$1:$K$27569=HN12),Log!$I$1:$I$27569)</f>
        <v>x</v>
      </c>
      <c r="HU12" s="214">
        <f t="array" ref="HU12">LOOKUP(2,1/(Log!$K$1:$K$27569=HN12),Log!$L$1:$L$27569)</f>
        <v>45603</v>
      </c>
      <c r="HV12" s="222" t="str">
        <f t="shared" si="35"/>
        <v>BLR002Ongoing insecurity/hostilities affecting humanitarian assistance</v>
      </c>
      <c r="HW12" s="222">
        <f t="array" ref="HW12">LOOKUP(2,1/(Log!$K$1:$K$27569=HV12),Log!$E$1:$E$27569)</f>
        <v>0</v>
      </c>
      <c r="HX12" s="222" t="str">
        <f t="array" ref="HX12">LOOKUP(2,1/(Log!$K$1:$K$27569=HV12),Log!$F$1:$F$27569)</f>
        <v>ACAPS Access Methodology</v>
      </c>
      <c r="HY12" s="222" t="str">
        <f t="array" ref="HY12">LOOKUP(2,1/(Log!$K$1:$K$27569=HV12),Log!$G$1:$G$27569)</f>
        <v>Medium</v>
      </c>
      <c r="HZ12" s="222">
        <f t="array" ref="HZ12">LOOKUP(2,1/(Log!$K$1:$K$27569=HV12),Log!$H$1:$H$27569)</f>
        <v>2</v>
      </c>
      <c r="IA12" s="222" t="str">
        <f t="array" ref="IA12">LOOKUP(2,1/(Log!$K$1:$K$27569=HV12),Log!$J$1:$J$27569)</f>
        <v>x</v>
      </c>
      <c r="IB12" s="222" t="str">
        <f t="array" ref="IB12">LOOKUP(2,1/(Log!$K$1:$K$27569=HV12),Log!$I$1:$I$27569)</f>
        <v>x</v>
      </c>
      <c r="IC12" s="223">
        <f t="array" ref="IC12">LOOKUP(2,1/(Log!$K$1:$K$27569=HV12),Log!$L$1:$L$27569)</f>
        <v>45603</v>
      </c>
      <c r="ID12" s="221" t="str">
        <f t="shared" si="36"/>
        <v>BLR002Presence of mines and improvised explosive devices</v>
      </c>
      <c r="IE12" s="224">
        <f t="array" ref="IE12">LOOKUP(2,1/(Log!$K$1:$K$27569=ID12),Log!$E$1:$E$27569)</f>
        <v>3</v>
      </c>
      <c r="IF12" s="224" t="str">
        <f t="array" ref="IF12">LOOKUP(2,1/(Log!$K$1:$K$27569=ID12),Log!$F$1:$F$27569)</f>
        <v>ACAPS Access Methodology</v>
      </c>
      <c r="IG12" s="224" t="str">
        <f t="array" ref="IG12">LOOKUP(2,1/(Log!$K$1:$K$27569=ID12),Log!$G$1:$G$27569)</f>
        <v>Medium</v>
      </c>
      <c r="IH12" s="224">
        <f t="array" ref="IH12">LOOKUP(2,1/(Log!$K$1:$K$27569=ID12),Log!$H$1:$H$27569)</f>
        <v>2</v>
      </c>
      <c r="II12" s="224" t="str">
        <f t="array" ref="II12">LOOKUP(2,1/(Log!$K$1:$K$27569=ID12),Log!$J$1:$J$27569)</f>
        <v>x</v>
      </c>
      <c r="IJ12" s="224" t="str">
        <f t="array" ref="IJ12">LOOKUP(2,1/(Log!$K$1:$K$27569=ID12),Log!$I$1:$I$27569)</f>
        <v>x</v>
      </c>
      <c r="IK12" s="214">
        <f t="array" ref="IK12">LOOKUP(2,1/(Log!$K$1:$K$27569=ID12),Log!$L$1:$L$27569)</f>
        <v>45603</v>
      </c>
      <c r="IL12" s="222" t="str">
        <f t="shared" si="37"/>
        <v>BLR002Physical constraints in the environment (obstacles related to terrain, climate, lack of infrastructure, etc.)</v>
      </c>
      <c r="IM12" s="222">
        <f t="array" ref="IM12">LOOKUP(2,1/(Log!$K$1:$K$27569=IL12),Log!$E$1:$E$27569)</f>
        <v>0</v>
      </c>
      <c r="IN12" s="222" t="str">
        <f t="array" ref="IN12">LOOKUP(2,1/(Log!$K$1:$K$27569=IL12),Log!$F$1:$F$27569)</f>
        <v>ACAPS Access Methodology</v>
      </c>
      <c r="IO12" s="222" t="str">
        <f t="array" ref="IO12">LOOKUP(2,1/(Log!$K$1:$K$27569=IL12),Log!$G$1:$G$27569)</f>
        <v>Medium</v>
      </c>
      <c r="IP12" s="222">
        <f t="array" ref="IP12">LOOKUP(2,1/(Log!$K$1:$K$27569=IL12),Log!$H$1:$H$27569)</f>
        <v>2</v>
      </c>
      <c r="IQ12" s="222" t="str">
        <f t="array" ref="IQ12">LOOKUP(2,1/(Log!$K$1:$K$27569=IL12),Log!$J$1:$J$27569)</f>
        <v>x</v>
      </c>
      <c r="IR12" s="222" t="str">
        <f t="array" ref="IR12">LOOKUP(2,1/(Log!$K$1:$K$27569=IL12),Log!$I$1:$I$27569)</f>
        <v>x</v>
      </c>
      <c r="IS12" s="223">
        <f t="array" ref="IS12">LOOKUP(2,1/(Log!$K$1:$K$27569=IL12),Log!$L$1:$L$27569)</f>
        <v>45603</v>
      </c>
    </row>
    <row r="13" spans="1:253" s="11" customFormat="1" ht="13.35" customHeight="1">
      <c r="A13" s="11" t="str">
        <f>Lists!B:B</f>
        <v>Country level Brazil</v>
      </c>
      <c r="B13" s="11" t="str">
        <f>Lists!F:F</f>
        <v>International Displacement,Floods,Drought/drier conditions</v>
      </c>
      <c r="C13" s="11" t="str">
        <f>Lists!C:C</f>
        <v>BRA001</v>
      </c>
      <c r="D13" s="11" t="str">
        <f>Lists!A:A</f>
        <v>Brazil</v>
      </c>
      <c r="E13" s="11" t="str">
        <f>Lists!D:D</f>
        <v>BRA</v>
      </c>
      <c r="F13" s="11" t="str">
        <f t="shared" si="0"/>
        <v>BRA001Total population</v>
      </c>
      <c r="G13" s="212">
        <f t="array" ref="G13">ROUND(LOOKUP(2,1/(Log!$K$1:$K$27569=F13),Log!$E$1:$E$27569),-3)</f>
        <v>212584000</v>
      </c>
      <c r="H13" s="213" t="str">
        <f t="array" ref="H13">LOOKUP(2,1/(Log!$K$1:$K$27569=F13),Log!$F$1:$F$27569)</f>
        <v>IBGE 01/07/2025</v>
      </c>
      <c r="I13" s="213" t="str">
        <f t="array" ref="I13">LOOKUP(2,1/(Log!$K$1:$K$27569=F13),Log!$G$1:$G$27569)</f>
        <v xml:space="preserve">Medium </v>
      </c>
      <c r="J13" s="213">
        <f t="array" ref="J13">LOOKUP(2,1/(Log!$K$1:$K$27569=F13),Log!$H$1:$H$27569)</f>
        <v>2</v>
      </c>
      <c r="K13" s="213" t="str">
        <f t="array" ref="K13">LOOKUP(2,1/(Log!$K$1:$K$27569=F13),Log!$J$1:$J$27569)</f>
        <v>The total population of Brazil in 2024,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prioritized over others, such as the World Bank, as it offers up-to-date information and accounts for internal migration, as well as migration to and from the country. The reliability of this figure is set to Medium, as it is based on projected estimates.</v>
      </c>
      <c r="L13" s="213" t="str">
        <f t="array" ref="L13">LOOKUP(2,1/(Log!$K$1:$K$27569=F13),Log!$I$1:$I$27569)</f>
        <v>https://www.ibge.gov.br/en/</v>
      </c>
      <c r="M13" s="214">
        <f t="array" ref="M13">LOOKUP(2,1/(Log!$K$1:$K$27569=F13),Log!$L$1:$L$27569)</f>
        <v>45747</v>
      </c>
      <c r="N13" s="221" t="str">
        <f t="shared" si="1"/>
        <v>BRA001Landmass affected</v>
      </c>
      <c r="O13" s="216">
        <f t="array" ref="O13">LOOKUP(2,1/(Log!$K$1:$K$27569=N13),Log!$E$1:$E$27569)</f>
        <v>5523897</v>
      </c>
      <c r="P13" s="216" t="str">
        <f t="array" ref="P13">LOOKUP(2,1/(Log!$K$1:$K$27569=N13),Log!$F$1:$F$27569)</f>
        <v>city population accessed 24/03/2025; R4V 17/12/2024; City population Accessed 24/03/2025; UNICEF 18/11/2024; EOS 21/02/2024; UNICEF 18/11/2024; EOS 21/02/2024</v>
      </c>
      <c r="Q13" s="216" t="str">
        <f t="array" ref="Q13">LOOKUP(2,1/(Log!$K$1:$K$27569=N13),Log!$G$1:$G$27569)</f>
        <v xml:space="preserve">Medium </v>
      </c>
      <c r="R13" s="216">
        <f t="array" ref="R13">LOOKUP(2,1/(Log!$K$1:$K$27569=N13),Log!$H$1:$H$27569)</f>
        <v>2</v>
      </c>
      <c r="S13" s="216" t="str">
        <f t="array" ref="S13">LOOKUP(2,1/(Log!$K$1:$K$27569=N13),Log!$J$1:$J$27569)</f>
        <v>We consider that the territory affected in BRA001 is the accumulation of the territories affected in the two sub-national crises (Venezuela displacement and Drought in the Amazonas)</v>
      </c>
      <c r="T13" s="216" t="str">
        <f t="array" ref="T13">LOOKUP(2,1/(Log!$K$1:$K$27569=N13),Log!$I$1:$I$27569)</f>
        <v>https://www.citypopulation.de/en/brazil/cities/?cityid=2469; https://www.r4v.info/en/rmrp2025-2026; https://www.citypopulation.de/en/brazil/cities/?cityid=2469; https://reliefweb.int/report/brazil/unicef-latin-america-and-caribbean-region-flash-update-no-2-climate-related-crisis-amazon-region-01-october-11-november-2024; https://eos.org/articles/almost-a-year-in-drought-in-the-amazon-is-far-from-over#:~:text=Strengthened%20by%20climate%20change%2C%20northern,lingering%20ecological%20and%20economic%20consequences;</v>
      </c>
      <c r="U13" s="217">
        <f t="array" ref="U13">LOOKUP(2,1/(Log!$K$1:$K$27569=N13),Log!$L$1:$L$27569)</f>
        <v>45747</v>
      </c>
      <c r="V13" s="221" t="str">
        <f t="shared" si="2"/>
        <v>BRA001People exposed</v>
      </c>
      <c r="W13" s="213">
        <f t="array" ref="W13">IF(LOOKUP(2,1/(Log!$K$1:$K$27569=V13),Log!$E$1:$E$27569)="x","x",ROUND(LOOKUP(2,1/(Log!$K$1:$K$27569=V13),Log!$E$1:$E$27569),-3))</f>
        <v>133227000</v>
      </c>
      <c r="X13" s="213" t="str">
        <f t="array" ref="X13">LOOKUP(2,1/(Log!$K$1:$K$27569=V13),Log!$F$1:$F$27569)</f>
        <v>city population accessed 24/03/2025; R4V 17/12/2024; City Population accessed 03/04/2025</v>
      </c>
      <c r="Y13" s="213" t="str">
        <f t="array" ref="Y13">LOOKUP(2,1/(Log!$K$1:$K$27569=V13),Log!$G$1:$G$27569)</f>
        <v xml:space="preserve">Medium </v>
      </c>
      <c r="Z13" s="213">
        <f t="array" ref="Z13">LOOKUP(2,1/(Log!$K$1:$K$27569=V13),Log!$H$1:$H$27569)</f>
        <v>2</v>
      </c>
      <c r="AA13" s="213" t="str">
        <f t="array" ref="AA13">LOOKUP(2,1/(Log!$K$1:$K$27569=V13),Log!$J$1:$J$27569)</f>
        <v>We consider that the population exposed in BRA001 is the aggregation of the population exposed in the two sub-national crises (Venezuela displacement and Drought in the Amazonas).</v>
      </c>
      <c r="AB13" s="213" t="str">
        <f t="array" ref="AB13">LOOKUP(2,1/(Log!$K$1:$K$27569=V13),Log!$I$1:$I$27569)</f>
        <v>https://www.citypopulation.de/en/brazil/cities/?cityid=2469; https://www.r4v.info/en/rmrp2025-2026; https://www.citypopulation.de/en/brazil/cities/?cityid=2469; https://reliefweb.int/report/brazil/unicef-latin-america-and-caribbean-region-flash-update-no-2-climate-related-crisis-amazon-region-01-october-11-november-2024; https://eos.org/articles/almost-a-year-in-drought-in-the-amazon-is-far-from-over#:~:text=Strengthened%20by%20climate%20change%2C%20northern,lingering%20ecological%20and%20economic%20consequences;</v>
      </c>
      <c r="AC13" s="214">
        <f t="array" ref="AC13">LOOKUP(2,1/(Log!$K$1:$K$27569=V13),Log!$L$1:$L$27569)</f>
        <v>45747</v>
      </c>
      <c r="AD13" s="221" t="str">
        <f t="shared" si="3"/>
        <v>BRA001People affected</v>
      </c>
      <c r="AE13" s="218">
        <f t="array" ref="AE13">IF(LOOKUP(2,1/(Log!$K$1:$K$27569=AD13),Log!$E$1:$E$27569)="x","x",ROUND(LOOKUP(2,1/(Log!$K$1:$K$27569=AD13),Log!$E$1:$E$27569),-3))</f>
        <v>1858000</v>
      </c>
      <c r="AF13" s="218" t="str">
        <f t="array" ref="AF13">LOOKUP(2,1/(Log!$K$1:$K$27569=AD13),Log!$F$1:$F$27569)</f>
        <v>R4V 17/12/2024; UNICEF 18/11/2024; EOS 21/02/2024</v>
      </c>
      <c r="AG13" s="218" t="str">
        <f t="array" ref="AG13">LOOKUP(2,1/(Log!$K$1:$K$27569=AD13),Log!$G$1:$G$27569)</f>
        <v xml:space="preserve">Medium </v>
      </c>
      <c r="AH13" s="218">
        <f t="array" ref="AH13">LOOKUP(2,1/(Log!$K$1:$K$27569=AD13),Log!$H$1:$H$27569)</f>
        <v>2</v>
      </c>
      <c r="AI13" s="218" t="str">
        <f t="array" ref="AI13">LOOKUP(2,1/(Log!$K$1:$K$27569=AD13),Log!$J$1:$J$27569)</f>
        <v>We consider that the population affected in BRA001 is the aggregation of the population affected in the two sub-national crises (Venezuela displacement and Drought in the Amazonas).</v>
      </c>
      <c r="AJ13" s="218" t="str">
        <f t="array" ref="AJ13">LOOKUP(2,1/(Log!$K$1:$K$27569=AD13),Log!$I$1:$I$27569)</f>
        <v>https://www.r4v.info/en/rmrp2025-2026; https://reliefweb.int/report/brazil/unicef-latin-america-and-caribbean-region-flash-update-no-2-climate-related-crisis-amazon-region-01-october-11-november-2024; https://eos.org/articles/almost-a-year-in-drought-in-the-amazon-is-far-from-over#:~:text=Strengthened%20by%20climate%20change%2C%20northern,lingering%20ecological%20and%20economic%20consequences;</v>
      </c>
      <c r="AK13" s="219">
        <f t="array" ref="AK13">LOOKUP(2,1/(Log!$K$1:$K$27569=AD13),Log!$L$1:$L$27569)</f>
        <v>45747</v>
      </c>
      <c r="AL13" s="221" t="str">
        <f t="shared" si="4"/>
        <v>BRA001People displaced</v>
      </c>
      <c r="AM13" s="213">
        <f t="array" ref="AM13">IF(LOOKUP(2,1/(Log!$K$1:$K$27569=AL13),Log!$E$1:$E$27569)="x","x",ROUND(LOOKUP(2,1/(Log!$K$1:$K$27569=AL13),Log!$E$1:$E$27569),-3))</f>
        <v>1035000</v>
      </c>
      <c r="AN13" s="213" t="str">
        <f t="array" ref="AN13">LOOKUP(2,1/(Log!$K$1:$K$27569=AL13),Log!$F$1:$F$27569)</f>
        <v>R4V 17/12/2024; UNICEF 24/10/2023; World Population Review Accessed 01/04/2025</v>
      </c>
      <c r="AO13" s="213" t="str">
        <f t="array" ref="AO13">LOOKUP(2,1/(Log!$K$1:$K$27569=AL13),Log!$G$1:$G$27569)</f>
        <v xml:space="preserve">low </v>
      </c>
      <c r="AP13" s="213">
        <f t="array" ref="AP13">LOOKUP(2,1/(Log!$K$1:$K$27569=AL13),Log!$H$1:$H$27569)</f>
        <v>3</v>
      </c>
      <c r="AQ13" s="213" t="str">
        <f t="array" ref="AQ13">LOOKUP(2,1/(Log!$K$1:$K$27569=AL13),Log!$J$1:$J$27569)</f>
        <v xml:space="preserve">The total figure is derived from the displacement of people due to the subnational crises: from the Venezuela displacement crisis and the drought in Amazonas. </v>
      </c>
      <c r="AR13" s="213" t="str">
        <f t="array" ref="AR13">LOOKUP(2,1/(Log!$K$1:$K$27569=AL13),Log!$I$1:$I$27569)</f>
        <v>https://www.r4v.info/en/rmrp2025-2026; https://www.unicef.org/media/147046/file/Brazil-Humanitarian-SitRep-No.1-(Amazon%20Drought),-24-October-2023.pdf; https://worldpopulationreview.com/country-rankings/number-of-households-by-country</v>
      </c>
      <c r="AS13" s="214">
        <f t="array" ref="AS13">LOOKUP(2,1/(Log!$K$1:$K$27569=AL13),Log!$L$1:$L$27569)</f>
        <v>45747</v>
      </c>
      <c r="AT13" s="222" t="str">
        <f t="shared" si="5"/>
        <v>BRA001Injuries reported</v>
      </c>
      <c r="AU13" s="218" t="str">
        <f t="array" ref="AU13">LOOKUP(2,1/(Log!$K$1:$K$27569=AT13),Log!$E$1:$E$27569)</f>
        <v>x</v>
      </c>
      <c r="AV13" s="218" t="str">
        <f t="array" ref="AV13">LOOKUP(2,1/(Log!$K$1:$K$27569=AT13),Log!$F$1:$F$27569)</f>
        <v xml:space="preserve">x; x
</v>
      </c>
      <c r="AW13" s="218" t="str">
        <f t="array" ref="AW13">LOOKUP(2,1/(Log!$K$1:$K$27569=AT13),Log!$G$1:$G$27569)</f>
        <v>x</v>
      </c>
      <c r="AX13" s="218" t="str">
        <f t="array" ref="AX13">LOOKUP(2,1/(Log!$K$1:$K$27569=AT13),Log!$H$1:$H$27569)</f>
        <v>x</v>
      </c>
      <c r="AY13" s="218" t="str">
        <f t="array" ref="AY13">LOOKUP(2,1/(Log!$K$1:$K$27569=AT13),Log!$J$1:$J$27569)</f>
        <v xml:space="preserve">Up-to-date, reliable data from open sources is not available. We cannot provide an accurate/estimate figure for this indicator. </v>
      </c>
      <c r="AZ13" s="218" t="str">
        <f t="array" ref="AZ13">LOOKUP(2,1/(Log!$K$1:$K$27569=AT13),Log!$I$1:$I$27569)</f>
        <v>x; x</v>
      </c>
      <c r="BA13" s="219">
        <f t="array" ref="BA13">LOOKUP(2,1/(Log!$K$1:$K$27569=AT13),Log!$L$1:$L$27569)</f>
        <v>45747</v>
      </c>
      <c r="BB13" s="221" t="str">
        <f t="shared" si="6"/>
        <v>BRA001Illness cases reported</v>
      </c>
      <c r="BC13" s="213" t="str">
        <f t="array" ref="BC13">LOOKUP(2,1/(Log!$K$1:$K$27569=BB13),Log!$E$1:$E$27569)</f>
        <v>x</v>
      </c>
      <c r="BD13" s="213" t="str">
        <f t="array" ref="BD13">LOOKUP(2,1/(Log!$K$1:$K$27569=BB13),Log!$F$1:$F$27569)</f>
        <v>x
; x</v>
      </c>
      <c r="BE13" s="213" t="str">
        <f t="array" ref="BE13">LOOKUP(2,1/(Log!$K$1:$K$27569=BB13),Log!$G$1:$G$27569)</f>
        <v>x</v>
      </c>
      <c r="BF13" s="213" t="str">
        <f t="array" ref="BF13">LOOKUP(2,1/(Log!$K$1:$K$27569=BB13),Log!$H$1:$H$27569)</f>
        <v>x</v>
      </c>
      <c r="BG13" s="213" t="str">
        <f t="array" ref="BG13">LOOKUP(2,1/(Log!$K$1:$K$27569=BB13),Log!$J$1:$J$27569)</f>
        <v xml:space="preserve">Up-to-date, reliable data from open sources is not available. We cannot provide an accurate/estimate figure for this indicator. </v>
      </c>
      <c r="BH13" s="213" t="str">
        <f t="array" ref="BH13">LOOKUP(2,1/(Log!$K$1:$K$27569=BB13),Log!$I$1:$I$27569)</f>
        <v>x; x</v>
      </c>
      <c r="BI13" s="214">
        <f t="array" ref="BI13">LOOKUP(2,1/(Log!$K$1:$K$27569=BB13),Log!$L$1:$L$27569)</f>
        <v>45747</v>
      </c>
      <c r="BJ13" s="222" t="str">
        <f t="shared" si="7"/>
        <v>BRA001Fatalities reported</v>
      </c>
      <c r="BK13" s="222" t="str">
        <f t="array" ref="BK13">LOOKUP(2,1/(Log!$K$1:$K$27569=BJ13),Log!$E$1:$E$27569)</f>
        <v>x</v>
      </c>
      <c r="BL13" s="222" t="str">
        <f t="array" ref="BL13">LOOKUP(2,1/(Log!$K$1:$K$27569=BJ13),Log!$F$1:$F$27569)</f>
        <v>ACLED accessed 24/03/2025; PAHO 04/02/2025; ACLED accessed 24/03/2025; PAHO 04/02/2025</v>
      </c>
      <c r="BM13" s="222" t="str">
        <f t="array" ref="BM13">LOOKUP(2,1/(Log!$K$1:$K$27569=BJ13),Log!$G$1:$G$27569)</f>
        <v xml:space="preserve">Medium </v>
      </c>
      <c r="BN13" s="222">
        <f t="array" ref="BN13">LOOKUP(2,1/(Log!$K$1:$K$27569=BJ13),Log!$H$1:$H$27569)</f>
        <v>2</v>
      </c>
      <c r="BO13" s="222" t="str">
        <f t="array" ref="BO13">LOOKUP(2,1/(Log!$K$1:$K$27569=BJ13),Log!$J$1:$J$27569)</f>
        <v xml:space="preserve">Between 1 September 2024 and 1 March 2025, ACLED reported a total of 4,577 fatalities resulting from battles, riots, and violence against civilians. However, there is no sources that track fatalities due to migration status and whether it affects Venezuelans and fatalities due to drought. </v>
      </c>
      <c r="BP13" s="218" t="str">
        <f t="array" ref="BP13">LOOKUP(2,1/(Log!$K$1:$K$27569=BJ13),Log!$I$1:$I$27569)</f>
        <v>https://acleddata.com/explorer/; https://reliefweb.int/report/brazil/natural-hazards-monitoring-3-february-2025; https://acleddata.com/explorer/; https://reliefweb.int/report/brazil/natural-hazards-monitoring-3-february-2025</v>
      </c>
      <c r="BQ13" s="223">
        <f t="array" ref="BQ13">LOOKUP(2,1/(Log!$K$1:$K$27569=BJ13),Log!$L$1:$L$27569)</f>
        <v>45747</v>
      </c>
      <c r="BR13" s="221" t="str">
        <f t="shared" si="8"/>
        <v>BRA001Buildings damaged</v>
      </c>
      <c r="BS13" s="224" t="str">
        <f t="array" ref="BS13">LOOKUP(2,1/(Log!$K$1:$K$27569=BR13),Log!$E$1:$E$27569)</f>
        <v>x</v>
      </c>
      <c r="BT13" s="224" t="str">
        <f t="array" ref="BT13">LOOKUP(2,1/(Log!$K$1:$K$27569=BR13),Log!$F$1:$F$27569)</f>
        <v>x
; x</v>
      </c>
      <c r="BU13" s="224" t="str">
        <f t="array" ref="BU13">LOOKUP(2,1/(Log!$K$1:$K$27569=BR13),Log!$G$1:$G$27569)</f>
        <v>x</v>
      </c>
      <c r="BV13" s="224" t="str">
        <f t="array" ref="BV13">LOOKUP(2,1/(Log!$K$1:$K$27569=BR13),Log!$H$1:$H$27569)</f>
        <v>x</v>
      </c>
      <c r="BW13" s="224" t="str">
        <f t="array" ref="BW13">LOOKUP(2,1/(Log!$K$1:$K$27569=BR13),Log!$J$1:$J$27569)</f>
        <v xml:space="preserve">Up-to-date, reliable data from open sources is not available. We cannot provide an accurate/estimate figure for this indicator. </v>
      </c>
      <c r="BX13" s="224" t="str">
        <f t="array" ref="BX13">LOOKUP(2,1/(Log!$K$1:$K$27569=BR13),Log!$I$1:$I$27569)</f>
        <v>x; x</v>
      </c>
      <c r="BY13" s="214">
        <f t="array" ref="BY13">LOOKUP(2,1/(Log!$K$1:$K$27569=BR13),Log!$L$1:$L$27569)</f>
        <v>45747</v>
      </c>
      <c r="BZ13" s="222" t="str">
        <f t="shared" si="9"/>
        <v>BRA001Buildings destroyed</v>
      </c>
      <c r="CA13" s="222" t="str">
        <f t="array" ref="CA13">LOOKUP(2,1/(Log!$K$1:$K$27569=BZ13),Log!$E$1:$E$27569)</f>
        <v>x</v>
      </c>
      <c r="CB13" s="222" t="str">
        <f t="array" ref="CB13">LOOKUP(2,1/(Log!$K$1:$K$27569=BZ13),Log!$F$1:$F$27569)</f>
        <v>x
; x</v>
      </c>
      <c r="CC13" s="222" t="str">
        <f t="array" ref="CC13">LOOKUP(2,1/(Log!$K$1:$K$27569=BZ13),Log!$G$1:$G$27569)</f>
        <v>x</v>
      </c>
      <c r="CD13" s="222" t="str">
        <f t="array" ref="CD13">LOOKUP(2,1/(Log!$K$1:$K$27569=BZ13),Log!$H$1:$H$27569)</f>
        <v>x</v>
      </c>
      <c r="CE13" s="222" t="str">
        <f t="array" ref="CE13">LOOKUP(2,1/(Log!$K$1:$K$27569=BZ13),Log!$J$1:$J$27569)</f>
        <v xml:space="preserve">Up-to-date, reliable data from open sources is not available. We cannot provide an accurate/estimate figure for this indicator. </v>
      </c>
      <c r="CF13" s="222" t="str">
        <f t="array" ref="CF13">LOOKUP(2,1/(Log!$K$1:$K$27569=BZ13),Log!$I$1:$I$27569)</f>
        <v>x; x</v>
      </c>
      <c r="CG13" s="223">
        <f t="array" ref="CG13">LOOKUP(2,1/(Log!$K$1:$K$27569=BZ13),Log!$L$1:$L$27569)</f>
        <v>45747</v>
      </c>
      <c r="CH13" s="221" t="str">
        <f t="shared" si="10"/>
        <v>BRA001Buildings in the affected area</v>
      </c>
      <c r="CI13" s="222" t="e">
        <f t="array" ref="CI13">LOOKUP(2,1/(Log!$K$1:$K$27569=CH13),Log!$E$1:$E$27569)</f>
        <v>#N/A</v>
      </c>
      <c r="CJ13" s="222" t="e">
        <f t="array" ref="CJ13">LOOKUP(2,1/(Log!$K$1:$K$27569=CH13),Log!$F$1:$F$27569)</f>
        <v>#N/A</v>
      </c>
      <c r="CK13" s="222" t="e">
        <f t="array" ref="CK13">LOOKUP(2,1/(Log!$K$1:$K$27569=CH13),Log!$G$1:$G$27569)</f>
        <v>#N/A</v>
      </c>
      <c r="CL13" s="222" t="e">
        <f t="array" ref="CL13">LOOKUP(2,1/(Log!$K$1:$K$27569=CH13),Log!$H$1:$H$27569)</f>
        <v>#N/A</v>
      </c>
      <c r="CM13" s="222" t="e">
        <f t="array" ref="CM13">LOOKUP(2,1/(Log!$K$1:$K$27569=CH13),Log!$J$1:$J$27569)</f>
        <v>#N/A</v>
      </c>
      <c r="CN13" s="222" t="e">
        <f t="array" ref="CN13">LOOKUP(2,1/(Log!$K$1:$K$27569=CH13),Log!$I$1:$I$27569)</f>
        <v>#N/A</v>
      </c>
      <c r="CO13" s="225" t="e">
        <f t="array" ref="CO13">LOOKUP(2,1/(Log!$K$1:$K$27569=CH13),Log!$L$1:$L$27569)</f>
        <v>#N/A</v>
      </c>
      <c r="CP13" s="222" t="str">
        <f t="shared" si="11"/>
        <v>BRA001Economic Losses</v>
      </c>
      <c r="CQ13" s="224" t="str">
        <f t="array" ref="CQ13">LOOKUP(2,1/(Log!$K$1:$K$27569=CP13),Log!$E$1:$E$27569)</f>
        <v>x</v>
      </c>
      <c r="CR13" s="224" t="str">
        <f t="array" ref="CR13">LOOKUP(2,1/(Log!$K$1:$K$27569=CP13),Log!$F$1:$F$27569)</f>
        <v>x
; x</v>
      </c>
      <c r="CS13" s="224" t="str">
        <f t="array" ref="CS13">LOOKUP(2,1/(Log!$K$1:$K$27569=CP13),Log!$G$1:$G$27569)</f>
        <v>x</v>
      </c>
      <c r="CT13" s="224" t="str">
        <f t="array" ref="CT13">LOOKUP(2,1/(Log!$K$1:$K$27569=CP13),Log!$H$1:$H$27569)</f>
        <v>x</v>
      </c>
      <c r="CU13" s="224" t="str">
        <f t="array" ref="CU13">LOOKUP(2,1/(Log!$K$1:$K$27569=CP13),Log!$J$1:$J$27569)</f>
        <v xml:space="preserve">Up-to-date, reliable data from open sources is not available. We cannot provide an accurate/estimate figure for this indicator. </v>
      </c>
      <c r="CV13" s="224" t="str">
        <f t="array" ref="CV13">LOOKUP(2,1/(Log!$K$1:$K$27569=CP13),Log!$I$1:$I$27569)</f>
        <v>x; x</v>
      </c>
      <c r="CW13" s="214">
        <f t="array" ref="CW13">LOOKUP(2,1/(Log!$K$1:$K$27569=CP13),Log!$L$1:$L$27569)</f>
        <v>45747</v>
      </c>
      <c r="CX13" s="222" t="str">
        <f t="shared" si="12"/>
        <v>BRA001People in Need</v>
      </c>
      <c r="CY13" s="218">
        <f t="shared" si="13"/>
        <v>899000</v>
      </c>
      <c r="CZ13" s="218" t="str">
        <f t="shared" si="14"/>
        <v>R4V 17/12/2024; UNICEF 18/11/2024</v>
      </c>
      <c r="DA13" s="218" t="str">
        <f t="shared" si="15"/>
        <v xml:space="preserve">low </v>
      </c>
      <c r="DB13" s="218">
        <f t="shared" si="16"/>
        <v>3</v>
      </c>
      <c r="DC13" s="218" t="str">
        <f t="shared" si="17"/>
        <v xml:space="preserve">The total number of people in need is calculated from the two sub-national crises (Venezuela displacement and Drought in the Amazonas). According to the INFORM Severity Index methodology, the sum of people in levels 3, 4, and 5 represents the total people in need. Due to the lack of reliable data for assigning severity levels, all individuals are classified in Level 3, indicating moderate humanitarian conditions. Leaving an info-gap for level 4 and level 5 since there is no other reliable source for the severity distribution for each level.
</v>
      </c>
      <c r="DD13" s="218" t="str">
        <f t="shared" si="18"/>
        <v>https://www.r4v.info/en/rmrp2025-2026; https://reliefweb.int/report/brazil/unicef-latin-america-and-caribbean-region-flash-update-no-2-climate-related-crisis-amazon-region-01-october-11-november-2024</v>
      </c>
      <c r="DE13" s="220">
        <f t="shared" si="19"/>
        <v>45747</v>
      </c>
      <c r="DF13" s="221" t="str">
        <f t="shared" si="20"/>
        <v>BRA001Minimal humanitarian conditions - Level 1</v>
      </c>
      <c r="DG13" s="213">
        <f t="array" ref="DG13">IF(LOOKUP(2,1/(Log!$K$1:$K$27569=DF13),Log!$E$1:$E$27569)="x","x",ROUND(LOOKUP(2,1/(Log!$K$1:$K$27569=DF13),Log!$E$1:$E$27569),-3))</f>
        <v>135651000</v>
      </c>
      <c r="DH13" s="224" t="str">
        <f t="array" ref="DH13">LOOKUP(2,1/(Log!$K$1:$K$27569=DF13),Log!$F$1:$F$27569)</f>
        <v>city population accessed 24/03/2025; R4V 17/12/2024; City Population accessed 18/02/2025 , UNICEF 18/11/2024</v>
      </c>
      <c r="DI13" s="224" t="str">
        <f t="array" ref="DI13">LOOKUP(2,1/(Log!$K$1:$K$27569=DF13),Log!$G$1:$G$27569)</f>
        <v xml:space="preserve">Medium </v>
      </c>
      <c r="DJ13" s="224">
        <f t="array" ref="DJ13">LOOKUP(2,1/(Log!$K$1:$K$27569=DF13),Log!$H$1:$H$27569)</f>
        <v>2</v>
      </c>
      <c r="DK13" s="224" t="str">
        <f t="array" ref="DK13">LOOKUP(2,1/(Log!$K$1:$K$27569=DF13),Log!$J$1:$J$27569)</f>
        <v xml:space="preserve">According to INFORM SI methodology, the number of people in Level 1 is equal to the people exposed minus the people affected. People in Level 1 are able to meet their basic needs without employing irreversible coping strategies.  </v>
      </c>
      <c r="DL13" s="224" t="str">
        <f t="array" ref="DL13">LOOKUP(2,1/(Log!$K$1:$K$27569=DF13),Log!$I$1:$I$27569)</f>
        <v>https://www.citypopulation.de/en/brazil/cities/?cityid=2469; https://www.r4v.info/en/rmrp2025-2026; https://www.citypopulation.de/en/brazil/cities/; https://reliefweb.int/report/brazil/unicef-latin-america-and-caribbean-region-flash-update-no-2-climate-related-crisis-amazon-region-01-october-11-november-2024</v>
      </c>
      <c r="DM13" s="214">
        <f t="array" ref="DM13">LOOKUP(2,1/(Log!$K$1:$K$27569=DF13),Log!$L$1:$L$27569)</f>
        <v>45747</v>
      </c>
      <c r="DN13" s="222" t="str">
        <f t="shared" si="21"/>
        <v>BRA001Stressed humanitarian conditions - Level 2</v>
      </c>
      <c r="DO13" s="218">
        <f t="array" ref="DO13">IF(LOOKUP(2,1/(Log!$K$1:$K$27569=DN13),Log!$E$1:$E$27569)="x","x",ROUND(LOOKUP(2,1/(Log!$K$1:$K$27569=DN13),Log!$E$1:$E$27569),-3))</f>
        <v>959000</v>
      </c>
      <c r="DP13" s="222" t="str">
        <f t="array" ref="DP13">LOOKUP(2,1/(Log!$K$1:$K$27569=DN13),Log!$F$1:$F$27569)</f>
        <v>R4V 17/12/2024; UNICEF 18/11/2024</v>
      </c>
      <c r="DQ13" s="222" t="str">
        <f t="array" ref="DQ13">LOOKUP(2,1/(Log!$K$1:$K$27569=DN13),Log!$G$1:$G$27569)</f>
        <v xml:space="preserve">Medium </v>
      </c>
      <c r="DR13" s="222">
        <f t="array" ref="DR13">LOOKUP(2,1/(Log!$K$1:$K$27569=DN13),Log!$H$1:$H$27569)</f>
        <v>2</v>
      </c>
      <c r="DS13" s="222" t="str">
        <f t="array" ref="DS13">LOOKUP(2,1/(Log!$K$1:$K$27569=DN13),Log!$J$1:$J$27569)</f>
        <v xml:space="preserve">According to INFORM SI methodology, the number of people in Level 2 is equal to the people affected minus the people in need. </v>
      </c>
      <c r="DT13" s="222" t="str">
        <f t="array" ref="DT13">LOOKUP(2,1/(Log!$K$1:$K$27569=DN13),Log!$I$1:$I$27569)</f>
        <v>https://www.r4v.info/en/rmrp2025-2026; https://reliefweb.int/report/brazil/unicef-latin-america-and-caribbean-region-flash-update-no-2-climate-related-crisis-amazon-region-01-october-11-november-2024</v>
      </c>
      <c r="DU13" s="223">
        <f t="array" ref="DU13">LOOKUP(2,1/(Log!$K$1:$K$27569=DN13),Log!$L$1:$L$27569)</f>
        <v>45747</v>
      </c>
      <c r="DV13" s="221" t="str">
        <f t="shared" si="22"/>
        <v>BRA001Moderate humanitarian conditions - Level 3</v>
      </c>
      <c r="DW13" s="213">
        <f t="array" ref="DW13">IF(LOOKUP(2,1/(Log!$K$1:$K$27569=DV13),Log!$E$1:$E$27569)="x","x",ROUND(LOOKUP(2,1/(Log!$K$1:$K$27569=DV13),Log!$E$1:$E$27569),-3))</f>
        <v>899000</v>
      </c>
      <c r="DX13" s="224" t="str">
        <f t="array" ref="DX13">LOOKUP(2,1/(Log!$K$1:$K$27569=DV13),Log!$F$1:$F$27569)</f>
        <v>R4V 17/12/2024; UNICEF 18/11/2024</v>
      </c>
      <c r="DY13" s="224" t="str">
        <f t="array" ref="DY13">LOOKUP(2,1/(Log!$K$1:$K$27569=DV13),Log!$G$1:$G$27569)</f>
        <v xml:space="preserve">low </v>
      </c>
      <c r="DZ13" s="224">
        <f t="array" ref="DZ13">LOOKUP(2,1/(Log!$K$1:$K$27569=DV13),Log!$H$1:$H$27569)</f>
        <v>3</v>
      </c>
      <c r="EA13" s="224" t="str">
        <f t="array" ref="EA13">LOOKUP(2,1/(Log!$K$1:$K$27569=DV13),Log!$J$1:$J$27569)</f>
        <v xml:space="preserve">The total number of people in need is calculated from the two sub-national crises (Venezuela displacement and Drought in the Amazonas). According to the INFORM Severity Index methodology, the sum of people in levels 3, 4, and 5 represents the total people in need. Due to the lack of reliable data for assigning severity levels, all individuals are classified in Level 3, indicating moderate humanitarian conditions. Leaving an info-gap for level 4 and level 5 since there is no other reliable source for the severity distribution for each level.
</v>
      </c>
      <c r="EB13" s="224" t="str">
        <f t="array" ref="EB13">LOOKUP(2,1/(Log!$K$1:$K$27569=DV13),Log!$I$1:$I$27569)</f>
        <v>https://www.r4v.info/en/rmrp2025-2026; https://reliefweb.int/report/brazil/unicef-latin-america-and-caribbean-region-flash-update-no-2-climate-related-crisis-amazon-region-01-october-11-november-2024</v>
      </c>
      <c r="EC13" s="214">
        <f t="array" ref="EC13">LOOKUP(2,1/(Log!$K$1:$K$27569=DV13),Log!$L$1:$L$27569)</f>
        <v>45747</v>
      </c>
      <c r="ED13" s="222" t="str">
        <f t="shared" si="23"/>
        <v>BRA001Severe humanitarian conditions - Level 4</v>
      </c>
      <c r="EE13" s="218" t="str">
        <f t="array" ref="EE13">IF(LOOKUP(2,1/(Log!$K$1:$K$27569=ED13),Log!$E$1:$E$27569)="x","x",ROUND(LOOKUP(2,1/(Log!$K$1:$K$27569=ED13),Log!$E$1:$E$27569),-3))</f>
        <v>x</v>
      </c>
      <c r="EF13" s="222" t="str">
        <f t="array" ref="EF13">LOOKUP(2,1/(Log!$K$1:$K$27569=ED13),Log!$F$1:$F$27569)</f>
        <v xml:space="preserve">x; x
</v>
      </c>
      <c r="EG13" s="222" t="str">
        <f t="array" ref="EG13">LOOKUP(2,1/(Log!$K$1:$K$27569=ED13),Log!$G$1:$G$27569)</f>
        <v>x</v>
      </c>
      <c r="EH13" s="222" t="str">
        <f t="array" ref="EH13">LOOKUP(2,1/(Log!$K$1:$K$27569=ED13),Log!$H$1:$H$27569)</f>
        <v>x</v>
      </c>
      <c r="EI13" s="222" t="str">
        <f t="array" ref="EI13">LOOKUP(2,1/(Log!$K$1:$K$27569=ED13),Log!$J$1:$J$27569)</f>
        <v xml:space="preserve">The total number of people in need is calculated from the two sub-national crises (Venezuela displacement and Drought in the Amazonas). According to the INFORM Severity Index methodology, the sum of people in levels 3, 4, and 5 represents the total people in need. Due to the lack of reliable data for assigning severity levels, all individuals are classified in Level 3, indicating moderate humanitarian conditions. Leaving an info-gap for level 4 and level 5 since there is no other reliable source for the severity distribution for each level.
</v>
      </c>
      <c r="EJ13" s="222" t="str">
        <f t="array" ref="EJ13">LOOKUP(2,1/(Log!$K$1:$K$27569=ED13),Log!$I$1:$I$27569)</f>
        <v>x; x</v>
      </c>
      <c r="EK13" s="223">
        <f t="array" ref="EK13">LOOKUP(2,1/(Log!$K$1:$K$27569=ED13),Log!$L$1:$L$27569)</f>
        <v>45747</v>
      </c>
      <c r="EL13" s="221" t="str">
        <f t="shared" si="24"/>
        <v>BRA001Extreme humanitarian conditions - Level 5</v>
      </c>
      <c r="EM13" s="213" t="str">
        <f t="array" ref="EM13">IF(LOOKUP(2,1/(Log!$K$1:$K$27569=EL13),Log!$E$1:$E$27569)="x","x",ROUND(LOOKUP(2,1/(Log!$K$1:$K$27569=EL13),Log!$E$1:$E$27569),-3))</f>
        <v>x</v>
      </c>
      <c r="EN13" s="224" t="str">
        <f t="array" ref="EN13">LOOKUP(2,1/(Log!$K$1:$K$27569=EL13),Log!$F$1:$F$27569)</f>
        <v xml:space="preserve">x; x
</v>
      </c>
      <c r="EO13" s="224" t="str">
        <f t="array" ref="EO13">LOOKUP(2,1/(Log!$K$1:$K$27569=EL13),Log!$G$1:$G$27569)</f>
        <v>x</v>
      </c>
      <c r="EP13" s="224" t="str">
        <f t="array" ref="EP13">LOOKUP(2,1/(Log!$K$1:$K$27569=EL13),Log!$H$1:$H$27569)</f>
        <v>x</v>
      </c>
      <c r="EQ13" s="224" t="str">
        <f t="array" ref="EQ13">LOOKUP(2,1/(Log!$K$1:$K$27569=EL13),Log!$J$1:$J$27569)</f>
        <v xml:space="preserve">The total number of people in need is calculated from the two sub-national crises (Venezuela displacement and Drought in the Amazonas). According to the INFORM Severity Index methodology, the sum of people in levels 3, 4, and 5 represents the total people in need. Due to the lack of reliable data for assigning severity levels, all individuals are classified in Level 3, indicating moderate humanitarian conditions. Leaving an info-gap for level 4 and level 5 since there is no other reliable source for the severity distribution for each level.
</v>
      </c>
      <c r="ER13" s="224" t="str">
        <f t="array" ref="ER13">LOOKUP(2,1/(Log!$K$1:$K$27569=EL13),Log!$I$1:$I$27569)</f>
        <v>x; x</v>
      </c>
      <c r="ES13" s="214">
        <f t="array" ref="ES13">LOOKUP(2,1/(Log!$K$1:$K$27569=EL13),Log!$L$1:$L$27569)</f>
        <v>45747</v>
      </c>
      <c r="ET13" s="222" t="str">
        <f t="shared" si="25"/>
        <v>BRA001Fatalities in all crises</v>
      </c>
      <c r="EU13" s="222" t="str">
        <f t="array" ref="EU13">LOOKUP(2,1/(Log!$K$1:$K$27569=ET13),Log!$E$1:$E$27569)</f>
        <v>x</v>
      </c>
      <c r="EV13" s="222" t="str">
        <f t="array" ref="EV13">LOOKUP(2,1/(Log!$K$1:$K$27569=ET13),Log!$F$1:$F$27569)</f>
        <v>ACLED accessed 24/03/2025; PAHO 04/02/2025; ACLED accessed 24/03/2025; PAHO 04/02/2025</v>
      </c>
      <c r="EW13" s="222" t="str">
        <f t="array" ref="EW13">LOOKUP(2,1/(Log!$K$1:$K$27569=ET13),Log!$G$1:$G$27569)</f>
        <v xml:space="preserve">Medium </v>
      </c>
      <c r="EX13" s="222">
        <f t="array" ref="EX13">LOOKUP(2,1/(Log!$K$1:$K$27569=ET13),Log!$H$1:$H$27569)</f>
        <v>2</v>
      </c>
      <c r="EY13" s="222" t="str">
        <f t="array" ref="EY13">LOOKUP(2,1/(Log!$K$1:$K$27569=ET13),Log!$J$1:$J$27569)</f>
        <v xml:space="preserve">Between 1 September 2024 and 1 March 2025, ACLED reported a total of 4,577 fatalities resulting from battles, riots, and violence against civilians. However, there is no sources that track fatalities due to migration status and whether it affects Venezuelans and fatalities due to drought. </v>
      </c>
      <c r="EZ13" s="222" t="str">
        <f t="array" ref="EZ13">LOOKUP(2,1/(Log!$K$1:$K$27569=ET13),Log!$I$1:$I$27569)</f>
        <v>https://acleddata.com/explorer/; https://reliefweb.int/report/brazil/natural-hazards-monitoring-3-february-2025; https://acleddata.com/explorer/; https://reliefweb.int/report/brazil/natural-hazards-monitoring-3-february-2025</v>
      </c>
      <c r="FA13" s="223">
        <f t="array" ref="FA13">LOOKUP(2,1/(Log!$K$1:$K$27569=ET13),Log!$L$1:$L$27569)</f>
        <v>45747</v>
      </c>
      <c r="FB13" s="221" t="str">
        <f t="shared" si="26"/>
        <v>BRA001Crisis affected groups</v>
      </c>
      <c r="FC13" s="224">
        <f t="array" ref="FC13">LOOKUP(2,1/(Log!$K$1:$K$27569=FB13),Log!$E$1:$E$27569)</f>
        <v>4</v>
      </c>
      <c r="FD13" s="224" t="str">
        <f t="array" ref="FD13">LOOKUP(2,1/(Log!$K$1:$K$27569=FB13),Log!$F$1:$F$27569)</f>
        <v>R4V 17/12/2024; R4V 17/12/2024</v>
      </c>
      <c r="FE13" s="224" t="str">
        <f t="array" ref="FE13">LOOKUP(2,1/(Log!$K$1:$K$27569=FB13),Log!$G$1:$G$27569)</f>
        <v>High</v>
      </c>
      <c r="FF13" s="224">
        <f t="array" ref="FF13">LOOKUP(2,1/(Log!$K$1:$K$27569=FB13),Log!$H$1:$H$27569)</f>
        <v>1</v>
      </c>
      <c r="FG13" s="224" t="str">
        <f t="array" ref="FG13">LOOKUP(2,1/(Log!$K$1:$K$27569=FB13),Log!$J$1:$J$27569)</f>
        <v xml:space="preserve"> Different types of affected population groups: 
• IDPs 
• refugees, asylum seekers, and others of concern 
• hosts
 • non-hosts</v>
      </c>
      <c r="FH13" s="224" t="str">
        <f t="array" ref="FH13">LOOKUP(2,1/(Log!$K$1:$K$27569=FB13),Log!$I$1:$I$27569)</f>
        <v>https://www.r4v.info/en/rmrp2025-2026; https://www.r4v.info/en/rmrp2025-2026</v>
      </c>
      <c r="FI13" s="214">
        <f t="array" ref="FI13">LOOKUP(2,1/(Log!$K$1:$K$27569=FB13),Log!$L$1:$L$27569)</f>
        <v>45747</v>
      </c>
      <c r="FJ13" s="221" t="str">
        <f t="shared" si="27"/>
        <v>BRA001People facing limited access constraints</v>
      </c>
      <c r="FK13" s="222" t="str">
        <f t="array" ref="FK13">LOOKUP(2,1/(Log!$K$1:$K$27569=FJ13),Log!$E$1:$E$27569)</f>
        <v>x</v>
      </c>
      <c r="FL13" s="222" t="str">
        <f t="array" ref="FL13">LOOKUP(2,1/(Log!$K$1:$K$27569=FJ13),Log!$F$1:$F$27569)</f>
        <v>Reliefweb Accessed 16/08/2024; UNHCR 08/08/2024; IFRC 13/05/2024; UNICEF 10/05/2024</v>
      </c>
      <c r="FM13" s="222" t="str">
        <f t="array" ref="FM13">LOOKUP(2,1/(Log!$K$1:$K$27569=FJ13),Log!$G$1:$G$27569)</f>
        <v>x</v>
      </c>
      <c r="FN13" s="222" t="str">
        <f t="array" ref="FN13">LOOKUP(2,1/(Log!$K$1:$K$27569=FJ13),Log!$H$1:$H$27569)</f>
        <v>x</v>
      </c>
      <c r="FO13" s="222" t="str">
        <f t="array" ref="FO13">LOOKUP(2,1/(Log!$K$1:$K$27569=FJ13),Log!$J$1:$J$27569)</f>
        <v>It is the sum of the individual crises in Brazil, considering they are not overlapping and no duplication. BRA002: No available data ; BRA004: No new data available for September 2024 update; BRA005: There are no bureaucratic, administrative or man-made restriction or requirements to access assistance. Population were not  displaced by policy decisions, military operations or non-estate actors away from humanitarian services</v>
      </c>
      <c r="FP13" s="218" t="str">
        <f t="array" ref="FP13">LOOKUP(2,1/(Log!$K$1:$K$27569=FJ13),Log!$I$1:$I$27569)</f>
        <v>https://reliefweb.int/disaster/fl-2024-000036-bra#overview; https://reliefweb.int/report/brazil/unhcr-brazil-response-floods-rio-grande-do-sul-06-august-2024; https://reliefweb.int/report/brazil/brazil-rio-grande-do-sul-floods-emergency-appeal-no-mdrbr011; https://reliefweb.int/report/brazil/unicef-supports-brazilian-government-response-rains-rio-grande-do-sul</v>
      </c>
      <c r="FQ13" s="219">
        <f t="array" ref="FQ13">LOOKUP(2,1/(Log!$K$1:$K$27569=FJ13),Log!$L$1:$L$27569)</f>
        <v>45549</v>
      </c>
      <c r="FR13" s="221" t="str">
        <f t="shared" si="28"/>
        <v>BRA001People facing restricted access constraints</v>
      </c>
      <c r="FS13" s="224" t="str">
        <f t="array" ref="FS13">LOOKUP(2,1/(Log!$K$1:$K$27569=FR13),Log!$E$1:$E$27569)</f>
        <v>x</v>
      </c>
      <c r="FT13" s="224" t="str">
        <f t="array" ref="FT13">LOOKUP(2,1/(Log!$K$1:$K$27569=FR13),Log!$F$1:$F$27569)</f>
        <v>Reliefweb Accessed 16/08/2024; UNHCR 08/08/2024; IFRC 13/05/2024; UNICEF 10/05/2024</v>
      </c>
      <c r="FU13" s="224" t="str">
        <f t="array" ref="FU13">LOOKUP(2,1/(Log!$K$1:$K$27569=FR13),Log!$G$1:$G$27569)</f>
        <v>x</v>
      </c>
      <c r="FV13" s="224" t="str">
        <f t="array" ref="FV13">LOOKUP(2,1/(Log!$K$1:$K$27569=FR13),Log!$H$1:$H$27569)</f>
        <v>x</v>
      </c>
      <c r="FW13" s="224" t="str">
        <f t="array" ref="FW13">LOOKUP(2,1/(Log!$K$1:$K$27569=FR13),Log!$J$1:$J$27569)</f>
        <v>It is the sum of the individual crises in Brazil, considering they are not overlapping and no duplication. BRA002: No available data ; BRA004: No new data available for September 2024 update; BRA005: There are no bureaucratic, administrative or man-made restriction or requirements to access assistance. Population were not  displaced by policy decisions, military operations or non-estate actors away from humanitarian services</v>
      </c>
      <c r="FX13" s="224" t="str">
        <f t="array" ref="FX13">LOOKUP(2,1/(Log!$K$1:$K$27569=FR13),Log!$I$1:$I$27569)</f>
        <v>https://reliefweb.int/disaster/fl-2024-000036-bra#overview; https://reliefweb.int/report/brazil/unhcr-brazil-response-floods-rio-grande-do-sul-06-august-2024; https://reliefweb.int/report/brazil/brazil-rio-grande-do-sul-floods-emergency-appeal-no-mdrbr011; https://reliefweb.int/report/brazil/unicef-supports-brazilian-government-response-rains-rio-grande-do-sul</v>
      </c>
      <c r="FY13" s="214">
        <f t="array" ref="FY13">LOOKUP(2,1/(Log!$K$1:$K$27569=FR13),Log!$L$1:$L$27569)</f>
        <v>45549</v>
      </c>
      <c r="FZ13" s="222" t="str">
        <f t="shared" si="29"/>
        <v>BRA001Impediments to entry into country (bureaucratic and administrative)</v>
      </c>
      <c r="GA13" s="222">
        <f t="array" ref="GA13">LOOKUP(2,1/(Log!$K$1:$K$27569=FZ13),Log!$E$1:$E$27569)</f>
        <v>0</v>
      </c>
      <c r="GB13" s="222" t="str">
        <f t="array" ref="GB13">LOOKUP(2,1/(Log!$K$1:$K$27569=FZ13),Log!$F$1:$F$27569)</f>
        <v>ACAPS Access Methodology</v>
      </c>
      <c r="GC13" s="222" t="str">
        <f t="array" ref="GC13">LOOKUP(2,1/(Log!$K$1:$K$27569=FZ13),Log!$G$1:$G$27569)</f>
        <v>Medium</v>
      </c>
      <c r="GD13" s="222">
        <f t="array" ref="GD13">LOOKUP(2,1/(Log!$K$1:$K$27569=FZ13),Log!$H$1:$H$27569)</f>
        <v>2</v>
      </c>
      <c r="GE13" s="222" t="str">
        <f t="array" ref="GE13">LOOKUP(2,1/(Log!$K$1:$K$27569=FZ13),Log!$J$1:$J$27569)</f>
        <v>x</v>
      </c>
      <c r="GF13" s="222" t="str">
        <f t="array" ref="GF13">LOOKUP(2,1/(Log!$K$1:$K$27569=FZ13),Log!$I$1:$I$27569)</f>
        <v>x</v>
      </c>
      <c r="GG13" s="223">
        <f t="array" ref="GG13">LOOKUP(2,1/(Log!$K$1:$K$27569=FZ13),Log!$L$1:$L$27569)</f>
        <v>45610</v>
      </c>
      <c r="GH13" s="221" t="str">
        <f t="shared" si="30"/>
        <v>BRA001Restriction of movement (impediments to freedom of movement and/or administrative restrictions)</v>
      </c>
      <c r="GI13" s="224">
        <f t="array" ref="GI13">LOOKUP(2,1/(Log!$K$1:$K$27569=GH13),Log!$E$1:$E$27569)</f>
        <v>0</v>
      </c>
      <c r="GJ13" s="224" t="str">
        <f t="array" ref="GJ13">LOOKUP(2,1/(Log!$K$1:$K$27569=GH13),Log!$F$1:$F$27569)</f>
        <v>ACAPS Access Methodology</v>
      </c>
      <c r="GK13" s="224" t="str">
        <f t="array" ref="GK13">LOOKUP(2,1/(Log!$K$1:$K$27569=GH13),Log!$G$1:$G$27569)</f>
        <v>Medium</v>
      </c>
      <c r="GL13" s="224">
        <f t="array" ref="GL13">LOOKUP(2,1/(Log!$K$1:$K$27569=GH13),Log!$H$1:$H$27569)</f>
        <v>2</v>
      </c>
      <c r="GM13" s="224" t="str">
        <f t="array" ref="GM13">LOOKUP(2,1/(Log!$K$1:$K$27569=GH13),Log!$J$1:$J$27569)</f>
        <v>x</v>
      </c>
      <c r="GN13" s="224" t="str">
        <f t="array" ref="GN13">LOOKUP(2,1/(Log!$K$1:$K$27569=GH13),Log!$I$1:$I$27569)</f>
        <v>x</v>
      </c>
      <c r="GO13" s="214">
        <f t="array" ref="GO13">LOOKUP(2,1/(Log!$K$1:$K$27569=GH13),Log!$L$1:$L$27569)</f>
        <v>45610</v>
      </c>
      <c r="GP13" s="222" t="str">
        <f t="shared" si="31"/>
        <v>BRA001Interference into implementation of humanitarian activities</v>
      </c>
      <c r="GQ13" s="222">
        <f t="array" ref="GQ13">LOOKUP(2,1/(Log!$K$1:$K$27569=GP13),Log!$E$1:$E$27569)</f>
        <v>0</v>
      </c>
      <c r="GR13" s="222" t="str">
        <f t="array" ref="GR13">LOOKUP(2,1/(Log!$K$1:$K$27569=GP13),Log!$F$1:$F$27569)</f>
        <v>ACAPS Access Methodology</v>
      </c>
      <c r="GS13" s="222" t="str">
        <f t="array" ref="GS13">LOOKUP(2,1/(Log!$K$1:$K$27569=GP13),Log!$G$1:$G$27569)</f>
        <v>Medium</v>
      </c>
      <c r="GT13" s="222">
        <f t="array" ref="GT13">LOOKUP(2,1/(Log!$K$1:$K$27569=GP13),Log!$H$1:$H$27569)</f>
        <v>2</v>
      </c>
      <c r="GU13" s="222" t="str">
        <f t="array" ref="GU13">LOOKUP(2,1/(Log!$K$1:$K$27569=GP13),Log!$J$1:$J$27569)</f>
        <v>x</v>
      </c>
      <c r="GV13" s="222" t="str">
        <f t="array" ref="GV13">LOOKUP(2,1/(Log!$K$1:$K$27569=GP13),Log!$I$1:$I$27569)</f>
        <v>x</v>
      </c>
      <c r="GW13" s="223">
        <f t="array" ref="GW13">LOOKUP(2,1/(Log!$K$1:$K$27569=GP13),Log!$L$1:$L$27569)</f>
        <v>45610</v>
      </c>
      <c r="GX13" s="221" t="str">
        <f t="shared" si="32"/>
        <v>BRA001Violence against personnel, facilities and assets</v>
      </c>
      <c r="GY13" s="224">
        <f t="array" ref="GY13">LOOKUP(2,1/(Log!$K$1:$K$27569=GX13),Log!$E$1:$E$27569)</f>
        <v>0</v>
      </c>
      <c r="GZ13" s="224" t="str">
        <f t="array" ref="GZ13">LOOKUP(2,1/(Log!$K$1:$K$27569=GX13),Log!$F$1:$F$27569)</f>
        <v>ACAPS Access Methodology</v>
      </c>
      <c r="HA13" s="224" t="str">
        <f t="array" ref="HA13">LOOKUP(2,1/(Log!$K$1:$K$27569=GX13),Log!$G$1:$G$27569)</f>
        <v>Medium</v>
      </c>
      <c r="HB13" s="224">
        <f t="array" ref="HB13">LOOKUP(2,1/(Log!$K$1:$K$27569=GX13),Log!$H$1:$H$27569)</f>
        <v>2</v>
      </c>
      <c r="HC13" s="224" t="str">
        <f t="array" ref="HC13">LOOKUP(2,1/(Log!$K$1:$K$27569=GX13),Log!$J$1:$J$27569)</f>
        <v>x</v>
      </c>
      <c r="HD13" s="224" t="str">
        <f t="array" ref="HD13">LOOKUP(2,1/(Log!$K$1:$K$27569=GX13),Log!$I$1:$I$27569)</f>
        <v>x</v>
      </c>
      <c r="HE13" s="214">
        <f t="array" ref="HE13">LOOKUP(2,1/(Log!$K$1:$K$27569=GX13),Log!$L$1:$L$27569)</f>
        <v>45610</v>
      </c>
      <c r="HF13" s="222" t="str">
        <f t="shared" si="33"/>
        <v>BRA001Denial of existence of humanitarian needs or entitlements to assistance</v>
      </c>
      <c r="HG13" s="222">
        <f t="array" ref="HG13">LOOKUP(2,1/(Log!$K$1:$K$27569=HF13),Log!$E$1:$E$27569)</f>
        <v>0</v>
      </c>
      <c r="HH13" s="222" t="str">
        <f t="array" ref="HH13">LOOKUP(2,1/(Log!$K$1:$K$27569=HF13),Log!$F$1:$F$27569)</f>
        <v>ACAPS Access Methodology</v>
      </c>
      <c r="HI13" s="222" t="str">
        <f t="array" ref="HI13">LOOKUP(2,1/(Log!$K$1:$K$27569=HF13),Log!$G$1:$G$27569)</f>
        <v>Medium</v>
      </c>
      <c r="HJ13" s="222">
        <f t="array" ref="HJ13">LOOKUP(2,1/(Log!$K$1:$K$27569=HF13),Log!$H$1:$H$27569)</f>
        <v>2</v>
      </c>
      <c r="HK13" s="222" t="str">
        <f t="array" ref="HK13">LOOKUP(2,1/(Log!$K$1:$K$27569=HF13),Log!$J$1:$J$27569)</f>
        <v>x</v>
      </c>
      <c r="HL13" s="222" t="str">
        <f t="array" ref="HL13">LOOKUP(2,1/(Log!$K$1:$K$27569=HF13),Log!$I$1:$I$27569)</f>
        <v>x</v>
      </c>
      <c r="HM13" s="223">
        <f t="array" ref="HM13">LOOKUP(2,1/(Log!$K$1:$K$27569=HF13),Log!$L$1:$L$27569)</f>
        <v>45610</v>
      </c>
      <c r="HN13" s="221" t="str">
        <f t="shared" si="34"/>
        <v>BRA001Restriction and obstruction of access to services and assistance</v>
      </c>
      <c r="HO13" s="224">
        <f t="array" ref="HO13">LOOKUP(2,1/(Log!$K$1:$K$27569=HN13),Log!$E$1:$E$27569)</f>
        <v>0</v>
      </c>
      <c r="HP13" s="224" t="str">
        <f t="array" ref="HP13">LOOKUP(2,1/(Log!$K$1:$K$27569=HN13),Log!$F$1:$F$27569)</f>
        <v>ACAPS Access Methodology</v>
      </c>
      <c r="HQ13" s="224" t="str">
        <f t="array" ref="HQ13">LOOKUP(2,1/(Log!$K$1:$K$27569=HN13),Log!$G$1:$G$27569)</f>
        <v>Medium</v>
      </c>
      <c r="HR13" s="224">
        <f t="array" ref="HR13">LOOKUP(2,1/(Log!$K$1:$K$27569=HN13),Log!$H$1:$H$27569)</f>
        <v>2</v>
      </c>
      <c r="HS13" s="224" t="str">
        <f t="array" ref="HS13">LOOKUP(2,1/(Log!$K$1:$K$27569=HN13),Log!$J$1:$J$27569)</f>
        <v>x</v>
      </c>
      <c r="HT13" s="224" t="str">
        <f t="array" ref="HT13">LOOKUP(2,1/(Log!$K$1:$K$27569=HN13),Log!$I$1:$I$27569)</f>
        <v>x</v>
      </c>
      <c r="HU13" s="214">
        <f t="array" ref="HU13">LOOKUP(2,1/(Log!$K$1:$K$27569=HN13),Log!$L$1:$L$27569)</f>
        <v>45610</v>
      </c>
      <c r="HV13" s="222" t="str">
        <f t="shared" si="35"/>
        <v>BRA001Ongoing insecurity/hostilities affecting humanitarian assistance</v>
      </c>
      <c r="HW13" s="222">
        <f t="array" ref="HW13">LOOKUP(2,1/(Log!$K$1:$K$27569=HV13),Log!$E$1:$E$27569)</f>
        <v>0</v>
      </c>
      <c r="HX13" s="222" t="str">
        <f t="array" ref="HX13">LOOKUP(2,1/(Log!$K$1:$K$27569=HV13),Log!$F$1:$F$27569)</f>
        <v>ACAPS Access Methodology</v>
      </c>
      <c r="HY13" s="222" t="str">
        <f t="array" ref="HY13">LOOKUP(2,1/(Log!$K$1:$K$27569=HV13),Log!$G$1:$G$27569)</f>
        <v>Medium</v>
      </c>
      <c r="HZ13" s="222">
        <f t="array" ref="HZ13">LOOKUP(2,1/(Log!$K$1:$K$27569=HV13),Log!$H$1:$H$27569)</f>
        <v>2</v>
      </c>
      <c r="IA13" s="222" t="str">
        <f t="array" ref="IA13">LOOKUP(2,1/(Log!$K$1:$K$27569=HV13),Log!$J$1:$J$27569)</f>
        <v>x</v>
      </c>
      <c r="IB13" s="222" t="str">
        <f t="array" ref="IB13">LOOKUP(2,1/(Log!$K$1:$K$27569=HV13),Log!$I$1:$I$27569)</f>
        <v>x</v>
      </c>
      <c r="IC13" s="223">
        <f t="array" ref="IC13">LOOKUP(2,1/(Log!$K$1:$K$27569=HV13),Log!$L$1:$L$27569)</f>
        <v>45610</v>
      </c>
      <c r="ID13" s="221" t="str">
        <f t="shared" si="36"/>
        <v>BRA001Presence of mines and improvised explosive devices</v>
      </c>
      <c r="IE13" s="224">
        <f t="array" ref="IE13">LOOKUP(2,1/(Log!$K$1:$K$27569=ID13),Log!$E$1:$E$27569)</f>
        <v>0</v>
      </c>
      <c r="IF13" s="224" t="str">
        <f t="array" ref="IF13">LOOKUP(2,1/(Log!$K$1:$K$27569=ID13),Log!$F$1:$F$27569)</f>
        <v>ACAPS Access Methodology</v>
      </c>
      <c r="IG13" s="224" t="str">
        <f t="array" ref="IG13">LOOKUP(2,1/(Log!$K$1:$K$27569=ID13),Log!$G$1:$G$27569)</f>
        <v>Medium</v>
      </c>
      <c r="IH13" s="224">
        <f t="array" ref="IH13">LOOKUP(2,1/(Log!$K$1:$K$27569=ID13),Log!$H$1:$H$27569)</f>
        <v>2</v>
      </c>
      <c r="II13" s="224" t="str">
        <f t="array" ref="II13">LOOKUP(2,1/(Log!$K$1:$K$27569=ID13),Log!$J$1:$J$27569)</f>
        <v>x</v>
      </c>
      <c r="IJ13" s="224" t="str">
        <f t="array" ref="IJ13">LOOKUP(2,1/(Log!$K$1:$K$27569=ID13),Log!$I$1:$I$27569)</f>
        <v>x</v>
      </c>
      <c r="IK13" s="214">
        <f t="array" ref="IK13">LOOKUP(2,1/(Log!$K$1:$K$27569=ID13),Log!$L$1:$L$27569)</f>
        <v>45610</v>
      </c>
      <c r="IL13" s="222" t="str">
        <f t="shared" si="37"/>
        <v>BRA001Physical constraints in the environment (obstacles related to terrain, climate, lack of infrastructure, etc.)</v>
      </c>
      <c r="IM13" s="222">
        <f t="array" ref="IM13">LOOKUP(2,1/(Log!$K$1:$K$27569=IL13),Log!$E$1:$E$27569)</f>
        <v>3</v>
      </c>
      <c r="IN13" s="222" t="str">
        <f t="array" ref="IN13">LOOKUP(2,1/(Log!$K$1:$K$27569=IL13),Log!$F$1:$F$27569)</f>
        <v>ACAPS Access Methodology</v>
      </c>
      <c r="IO13" s="222" t="str">
        <f t="array" ref="IO13">LOOKUP(2,1/(Log!$K$1:$K$27569=IL13),Log!$G$1:$G$27569)</f>
        <v>Medium</v>
      </c>
      <c r="IP13" s="222">
        <f t="array" ref="IP13">LOOKUP(2,1/(Log!$K$1:$K$27569=IL13),Log!$H$1:$H$27569)</f>
        <v>2</v>
      </c>
      <c r="IQ13" s="222" t="str">
        <f t="array" ref="IQ13">LOOKUP(2,1/(Log!$K$1:$K$27569=IL13),Log!$J$1:$J$27569)</f>
        <v>x</v>
      </c>
      <c r="IR13" s="222" t="str">
        <f t="array" ref="IR13">LOOKUP(2,1/(Log!$K$1:$K$27569=IL13),Log!$I$1:$I$27569)</f>
        <v>x</v>
      </c>
      <c r="IS13" s="223">
        <f t="array" ref="IS13">LOOKUP(2,1/(Log!$K$1:$K$27569=IL13),Log!$L$1:$L$27569)</f>
        <v>45610</v>
      </c>
    </row>
    <row r="14" spans="1:253" s="11" customFormat="1" ht="13.35" customHeight="1">
      <c r="A14" s="11" t="str">
        <f>Lists!B:B</f>
        <v>Venezuela displacement in Brazil</v>
      </c>
      <c r="B14" s="11" t="str">
        <f>Lists!F:F</f>
        <v>International Displacement</v>
      </c>
      <c r="C14" s="11" t="str">
        <f>Lists!C:C</f>
        <v>BRA002</v>
      </c>
      <c r="D14" s="11" t="str">
        <f>Lists!A:A</f>
        <v>Brazil</v>
      </c>
      <c r="E14" s="11" t="str">
        <f>Lists!D:D</f>
        <v>BRA</v>
      </c>
      <c r="F14" s="11" t="str">
        <f t="shared" si="0"/>
        <v>BRA002Total population</v>
      </c>
      <c r="G14" s="212">
        <f t="array" ref="G14">ROUND(LOOKUP(2,1/(Log!$K$1:$K$27569=F14),Log!$E$1:$E$27569),-3)</f>
        <v>212584000</v>
      </c>
      <c r="H14" s="213" t="str">
        <f t="array" ref="H14">LOOKUP(2,1/(Log!$K$1:$K$27569=F14),Log!$F$1:$F$27569)</f>
        <v>IBGE 01/07/2025</v>
      </c>
      <c r="I14" s="213" t="str">
        <f t="array" ref="I14">LOOKUP(2,1/(Log!$K$1:$K$27569=F14),Log!$G$1:$G$27569)</f>
        <v xml:space="preserve">Medium </v>
      </c>
      <c r="J14" s="213">
        <f t="array" ref="J14">LOOKUP(2,1/(Log!$K$1:$K$27569=F14),Log!$H$1:$H$27569)</f>
        <v>2</v>
      </c>
      <c r="K14" s="213" t="str">
        <f t="array" ref="K14">LOOKUP(2,1/(Log!$K$1:$K$27569=F14),Log!$J$1:$J$27569)</f>
        <v xml:space="preserve">The total population of Brazil in 2024,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prioritized over others, such as the World Bank, as it offers up-to-date information and accounts for internal migration, as well as migration to and from the country. The reliability of this figure is set to Low, as it is based on projected estimates and is not clear if migrants and refugees were included on the projections </v>
      </c>
      <c r="L14" s="213" t="str">
        <f t="array" ref="L14">LOOKUP(2,1/(Log!$K$1:$K$27569=F14),Log!$I$1:$I$27569)</f>
        <v>https://www.ibge.gov.br/en/</v>
      </c>
      <c r="M14" s="214">
        <f t="array" ref="M14">LOOKUP(2,1/(Log!$K$1:$K$27569=F14),Log!$L$1:$L$27569)</f>
        <v>45777</v>
      </c>
      <c r="N14" s="221" t="str">
        <f t="shared" si="1"/>
        <v>BRA002Landmass affected</v>
      </c>
      <c r="O14" s="216">
        <f t="array" ref="O14">LOOKUP(2,1/(Log!$K$1:$K$27569=N14),Log!$E$1:$E$27569)</f>
        <v>5359724</v>
      </c>
      <c r="P14" s="216" t="str">
        <f t="array" ref="P14">LOOKUP(2,1/(Log!$K$1:$K$27569=N14),Log!$F$1:$F$27569)</f>
        <v>city population accessed 24/03/2025; R4V 17/12/2024</v>
      </c>
      <c r="Q14" s="216" t="str">
        <f t="array" ref="Q14">LOOKUP(2,1/(Log!$K$1:$K$27569=N14),Log!$G$1:$G$27569)</f>
        <v xml:space="preserve">Medium </v>
      </c>
      <c r="R14" s="216">
        <f t="array" ref="R14">LOOKUP(2,1/(Log!$K$1:$K$27569=N14),Log!$H$1:$H$27569)</f>
        <v>2</v>
      </c>
      <c r="S14" s="216" t="str">
        <f t="array" ref="S14">LOOKUP(2,1/(Log!$K$1:$K$27569=N14),Log!$J$1:$J$27569)</f>
        <v xml:space="preserve"> The landmass impacted by the Venezuelan refugee crisis corresponds to the summation of areas where more than 10,000 Venezuelans are estimated to be in need in 2025. These include cities in the states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medium due to risk of underestimation of affected areas and that R4V uses projected figures.
This threshold for initiating a crisis response is set at 10,000 individuals with unmet needs in a region. As a result, these states in Brazil meet the criteria to trigger the opening of a crisis response, emphasizing the urgent need for targeted assistance.</v>
      </c>
      <c r="T14" s="216" t="str">
        <f t="array" ref="T14">LOOKUP(2,1/(Log!$K$1:$K$27569=N14),Log!$I$1:$I$27569)</f>
        <v>https://www.citypopulation.de/en/brazil/cities/?cityid=2469; https://www.r4v.info/en/rmrp2025-2026</v>
      </c>
      <c r="U14" s="217">
        <f t="array" ref="U14">LOOKUP(2,1/(Log!$K$1:$K$27569=N14),Log!$L$1:$L$27569)</f>
        <v>45777</v>
      </c>
      <c r="V14" s="221" t="str">
        <f t="shared" si="2"/>
        <v>BRA002People exposed</v>
      </c>
      <c r="W14" s="213">
        <f t="array" ref="W14">IF(LOOKUP(2,1/(Log!$K$1:$K$27569=V14),Log!$E$1:$E$27569)="x","x",ROUND(LOOKUP(2,1/(Log!$K$1:$K$27569=V14),Log!$E$1:$E$27569),-3))</f>
        <v>132346000</v>
      </c>
      <c r="X14" s="213" t="str">
        <f t="array" ref="X14">LOOKUP(2,1/(Log!$K$1:$K$27569=V14),Log!$F$1:$F$27569)</f>
        <v>city population accessed 24/03/2025; R4V 17/12/2024</v>
      </c>
      <c r="Y14" s="213" t="str">
        <f t="array" ref="Y14">LOOKUP(2,1/(Log!$K$1:$K$27569=V14),Log!$G$1:$G$27569)</f>
        <v xml:space="preserve">Medium </v>
      </c>
      <c r="Z14" s="213">
        <f t="array" ref="Z14">LOOKUP(2,1/(Log!$K$1:$K$27569=V14),Log!$H$1:$H$27569)</f>
        <v>2</v>
      </c>
      <c r="AA14" s="213" t="str">
        <f t="array" ref="AA14">LOOKUP(2,1/(Log!$K$1:$K$27569=V14),Log!$J$1:$J$27569)</f>
        <v>The number of people exposed  by the Venezuelan refugee crisis corresponds to the total population, both refugees, hosting and non-hosting populations, of Brazilian cities that are home to more than 10,000 Venezuelans in need by 2025. These include population living in  the states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medium, as R4V uses projected figures.
This threshold for initiating a crisis response is set at 10,000 individuals with unmet needs in a region. As a result, these cities in Brazil meet the criteria to trigger the opening of a crisis response, emphasizing the urgent need for targeted assistance</v>
      </c>
      <c r="AB14" s="213" t="str">
        <f t="array" ref="AB14">LOOKUP(2,1/(Log!$K$1:$K$27569=V14),Log!$I$1:$I$27569)</f>
        <v>https://www.citypopulation.de/en/brazil/cities/?cityid=2469; https://www.r4v.info/en/rmrp2025-2026</v>
      </c>
      <c r="AC14" s="214">
        <f t="array" ref="AC14">LOOKUP(2,1/(Log!$K$1:$K$27569=V14),Log!$L$1:$L$27569)</f>
        <v>45777</v>
      </c>
      <c r="AD14" s="221" t="str">
        <f t="shared" si="3"/>
        <v>BRA002People affected</v>
      </c>
      <c r="AE14" s="218">
        <f t="array" ref="AE14">IF(LOOKUP(2,1/(Log!$K$1:$K$27569=AD14),Log!$E$1:$E$27569)="x","x",ROUND(LOOKUP(2,1/(Log!$K$1:$K$27569=AD14),Log!$E$1:$E$27569),-3))</f>
        <v>1113000</v>
      </c>
      <c r="AF14" s="218" t="str">
        <f t="array" ref="AF14">LOOKUP(2,1/(Log!$K$1:$K$27569=AD14),Log!$F$1:$F$27569)</f>
        <v>R4V 17/12/2024</v>
      </c>
      <c r="AG14" s="218" t="str">
        <f t="array" ref="AG14">LOOKUP(2,1/(Log!$K$1:$K$27569=AD14),Log!$G$1:$G$27569)</f>
        <v xml:space="preserve">Medium </v>
      </c>
      <c r="AH14" s="218">
        <f t="array" ref="AH14">LOOKUP(2,1/(Log!$K$1:$K$27569=AD14),Log!$H$1:$H$27569)</f>
        <v>2</v>
      </c>
      <c r="AI14" s="218" t="str">
        <f t="array" ref="AI14">LOOKUP(2,1/(Log!$K$1:$K$27569=AD14),Log!$J$1:$J$27569)</f>
        <v>The number of people affected is the sum of Venezuelan in Brazil, the in-transit population in Brazil, and the affected host communities in need, as reported in the RMRP 2025-2026 (page 107). This source was chosen for its reliability in reporting Venezuelan refugees and migrants in Brasil based on multisectoral needs assessements from September 2024. No new reports have been released since the RMRP 2025–2026, so this remains the most current data available</v>
      </c>
      <c r="AJ14" s="218" t="str">
        <f t="array" ref="AJ14">LOOKUP(2,1/(Log!$K$1:$K$27569=AD14),Log!$I$1:$I$27569)</f>
        <v>https://www.r4v.info/en/rmrp2025-2026</v>
      </c>
      <c r="AK14" s="219">
        <f t="array" ref="AK14">LOOKUP(2,1/(Log!$K$1:$K$27569=AD14),Log!$L$1:$L$27569)</f>
        <v>45777</v>
      </c>
      <c r="AL14" s="221" t="str">
        <f t="shared" si="4"/>
        <v>BRA002People displaced</v>
      </c>
      <c r="AM14" s="213">
        <f t="array" ref="AM14">IF(LOOKUP(2,1/(Log!$K$1:$K$27569=AL14),Log!$E$1:$E$27569)="x","x",ROUND(LOOKUP(2,1/(Log!$K$1:$K$27569=AL14),Log!$E$1:$E$27569),-3))</f>
        <v>1025000</v>
      </c>
      <c r="AN14" s="213" t="str">
        <f t="array" ref="AN14">LOOKUP(2,1/(Log!$K$1:$K$27569=AL14),Log!$F$1:$F$27569)</f>
        <v>R4V 17/12/2024</v>
      </c>
      <c r="AO14" s="213" t="str">
        <f t="array" ref="AO14">LOOKUP(2,1/(Log!$K$1:$K$27569=AL14),Log!$G$1:$G$27569)</f>
        <v xml:space="preserve">Medium </v>
      </c>
      <c r="AP14" s="213">
        <f t="array" ref="AP14">LOOKUP(2,1/(Log!$K$1:$K$27569=AL14),Log!$H$1:$H$27569)</f>
        <v>2</v>
      </c>
      <c r="AQ14" s="213" t="str">
        <f t="array" ref="AQ14">LOOKUP(2,1/(Log!$K$1:$K$27569=AL14),Log!$J$1:$J$27569)</f>
        <v>"The number of people affected is the sum of Venezuelans in Brazil, the in-transit population in Brazil, and the affected host communities in need, as reported in the RMRP 2025–2026 (page 107). This data is sourced from R4V, selected for its up-to-date information. The reliability is set to medium, as the source does not clarify whether the in-transit population includes individuals of other nationalities. No new reports have been released since the RMRP 2025–2026, so this remains the most current data available</v>
      </c>
      <c r="AR14" s="213" t="str">
        <f t="array" ref="AR14">LOOKUP(2,1/(Log!$K$1:$K$27569=AL14),Log!$I$1:$I$27569)</f>
        <v>https://www.r4v.info/en/rmrp2025-2026</v>
      </c>
      <c r="AS14" s="214">
        <f t="array" ref="AS14">LOOKUP(2,1/(Log!$K$1:$K$27569=AL14),Log!$L$1:$L$27569)</f>
        <v>45777</v>
      </c>
      <c r="AT14" s="222" t="str">
        <f t="shared" si="5"/>
        <v>BRA002Injuries reported</v>
      </c>
      <c r="AU14" s="218" t="str">
        <f t="array" ref="AU14">LOOKUP(2,1/(Log!$K$1:$K$27569=AT14),Log!$E$1:$E$27569)</f>
        <v>x</v>
      </c>
      <c r="AV14" s="218" t="str">
        <f t="array" ref="AV14">LOOKUP(2,1/(Log!$K$1:$K$27569=AT14),Log!$F$1:$F$27569)</f>
        <v>x</v>
      </c>
      <c r="AW14" s="218" t="str">
        <f t="array" ref="AW14">LOOKUP(2,1/(Log!$K$1:$K$27569=AT14),Log!$G$1:$G$27569)</f>
        <v>x</v>
      </c>
      <c r="AX14" s="218" t="str">
        <f t="array" ref="AX14">LOOKUP(2,1/(Log!$K$1:$K$27569=AT14),Log!$H$1:$H$27569)</f>
        <v>x</v>
      </c>
      <c r="AY14" s="218" t="str">
        <f t="array" ref="AY14">LOOKUP(2,1/(Log!$K$1:$K$27569=AT14),Log!$J$1:$J$27569)</f>
        <v xml:space="preserve">Up-to-date, reliable data from open sources is not available. We cannot provide an accurate/estimate figure for this indicator. </v>
      </c>
      <c r="AZ14" s="218" t="str">
        <f t="array" ref="AZ14">LOOKUP(2,1/(Log!$K$1:$K$27569=AT14),Log!$I$1:$I$27569)</f>
        <v>x</v>
      </c>
      <c r="BA14" s="219">
        <f t="array" ref="BA14">LOOKUP(2,1/(Log!$K$1:$K$27569=AT14),Log!$L$1:$L$27569)</f>
        <v>45747</v>
      </c>
      <c r="BB14" s="221" t="str">
        <f t="shared" si="6"/>
        <v>BRA002Illness cases reported</v>
      </c>
      <c r="BC14" s="213" t="str">
        <f t="array" ref="BC14">LOOKUP(2,1/(Log!$K$1:$K$27569=BB14),Log!$E$1:$E$27569)</f>
        <v>x</v>
      </c>
      <c r="BD14" s="213" t="str">
        <f t="array" ref="BD14">LOOKUP(2,1/(Log!$K$1:$K$27569=BB14),Log!$F$1:$F$27569)</f>
        <v xml:space="preserve">x
</v>
      </c>
      <c r="BE14" s="213" t="str">
        <f t="array" ref="BE14">LOOKUP(2,1/(Log!$K$1:$K$27569=BB14),Log!$G$1:$G$27569)</f>
        <v>x</v>
      </c>
      <c r="BF14" s="213" t="str">
        <f t="array" ref="BF14">LOOKUP(2,1/(Log!$K$1:$K$27569=BB14),Log!$H$1:$H$27569)</f>
        <v>x</v>
      </c>
      <c r="BG14" s="213" t="str">
        <f t="array" ref="BG14">LOOKUP(2,1/(Log!$K$1:$K$27569=BB14),Log!$J$1:$J$27569)</f>
        <v xml:space="preserve">Up-to-date, reliable data from open sources is not available. We cannot provide an accurate/estimate figure for this indicator. </v>
      </c>
      <c r="BH14" s="213" t="str">
        <f t="array" ref="BH14">LOOKUP(2,1/(Log!$K$1:$K$27569=BB14),Log!$I$1:$I$27569)</f>
        <v>x</v>
      </c>
      <c r="BI14" s="214">
        <f t="array" ref="BI14">LOOKUP(2,1/(Log!$K$1:$K$27569=BB14),Log!$L$1:$L$27569)</f>
        <v>45747</v>
      </c>
      <c r="BJ14" s="222" t="str">
        <f t="shared" si="7"/>
        <v>BRA002Fatalities reported</v>
      </c>
      <c r="BK14" s="222" t="str">
        <f t="array" ref="BK14">LOOKUP(2,1/(Log!$K$1:$K$27569=BJ14),Log!$E$1:$E$27569)</f>
        <v>x</v>
      </c>
      <c r="BL14" s="222" t="str">
        <f t="array" ref="BL14">LOOKUP(2,1/(Log!$K$1:$K$27569=BJ14),Log!$F$1:$F$27569)</f>
        <v>X</v>
      </c>
      <c r="BM14" s="222" t="str">
        <f t="array" ref="BM14">LOOKUP(2,1/(Log!$K$1:$K$27569=BJ14),Log!$G$1:$G$27569)</f>
        <v>x</v>
      </c>
      <c r="BN14" s="222" t="str">
        <f t="array" ref="BN14">LOOKUP(2,1/(Log!$K$1:$K$27569=BJ14),Log!$H$1:$H$27569)</f>
        <v>x</v>
      </c>
      <c r="BO14" s="222" t="str">
        <f t="array" ref="BO14">LOOKUP(2,1/(Log!$K$1:$K$27569=BJ14),Log!$J$1:$J$27569)</f>
        <v xml:space="preserve">Between 1 October  2024 and 1 April  2025, ACLED reported a total of 3,609  fatalities resulting from battles, riots, and violence against civilians. However, there is no sources that track fatalities due to drought and its impact of civilians. </v>
      </c>
      <c r="BP14" s="218" t="str">
        <f t="array" ref="BP14">LOOKUP(2,1/(Log!$K$1:$K$27569=BJ14),Log!$I$1:$I$27569)</f>
        <v>x</v>
      </c>
      <c r="BQ14" s="223">
        <f t="array" ref="BQ14">LOOKUP(2,1/(Log!$K$1:$K$27569=BJ14),Log!$L$1:$L$27569)</f>
        <v>45777</v>
      </c>
      <c r="BR14" s="221" t="str">
        <f t="shared" si="8"/>
        <v>BRA002Buildings damaged</v>
      </c>
      <c r="BS14" s="224" t="str">
        <f t="array" ref="BS14">LOOKUP(2,1/(Log!$K$1:$K$27569=BR14),Log!$E$1:$E$27569)</f>
        <v>x</v>
      </c>
      <c r="BT14" s="224" t="str">
        <f t="array" ref="BT14">LOOKUP(2,1/(Log!$K$1:$K$27569=BR14),Log!$F$1:$F$27569)</f>
        <v xml:space="preserve">x
</v>
      </c>
      <c r="BU14" s="224" t="str">
        <f t="array" ref="BU14">LOOKUP(2,1/(Log!$K$1:$K$27569=BR14),Log!$G$1:$G$27569)</f>
        <v>x</v>
      </c>
      <c r="BV14" s="224" t="str">
        <f t="array" ref="BV14">LOOKUP(2,1/(Log!$K$1:$K$27569=BR14),Log!$H$1:$H$27569)</f>
        <v>x</v>
      </c>
      <c r="BW14" s="224" t="str">
        <f t="array" ref="BW14">LOOKUP(2,1/(Log!$K$1:$K$27569=BR14),Log!$J$1:$J$27569)</f>
        <v xml:space="preserve">Up-to-date, reliable data from open sources is not available. We cannot provide an accurate/estimate figure for this indicator. </v>
      </c>
      <c r="BX14" s="224" t="str">
        <f t="array" ref="BX14">LOOKUP(2,1/(Log!$K$1:$K$27569=BR14),Log!$I$1:$I$27569)</f>
        <v>x</v>
      </c>
      <c r="BY14" s="214">
        <f t="array" ref="BY14">LOOKUP(2,1/(Log!$K$1:$K$27569=BR14),Log!$L$1:$L$27569)</f>
        <v>45747</v>
      </c>
      <c r="BZ14" s="222" t="str">
        <f t="shared" si="9"/>
        <v>BRA002Buildings destroyed</v>
      </c>
      <c r="CA14" s="222" t="str">
        <f t="array" ref="CA14">LOOKUP(2,1/(Log!$K$1:$K$27569=BZ14),Log!$E$1:$E$27569)</f>
        <v>x</v>
      </c>
      <c r="CB14" s="222" t="str">
        <f t="array" ref="CB14">LOOKUP(2,1/(Log!$K$1:$K$27569=BZ14),Log!$F$1:$F$27569)</f>
        <v xml:space="preserve">x
</v>
      </c>
      <c r="CC14" s="222" t="str">
        <f t="array" ref="CC14">LOOKUP(2,1/(Log!$K$1:$K$27569=BZ14),Log!$G$1:$G$27569)</f>
        <v>x</v>
      </c>
      <c r="CD14" s="222" t="str">
        <f t="array" ref="CD14">LOOKUP(2,1/(Log!$K$1:$K$27569=BZ14),Log!$H$1:$H$27569)</f>
        <v>x</v>
      </c>
      <c r="CE14" s="222" t="str">
        <f t="array" ref="CE14">LOOKUP(2,1/(Log!$K$1:$K$27569=BZ14),Log!$J$1:$J$27569)</f>
        <v xml:space="preserve">Up-to-date, reliable data from open sources is not available. We cannot provide an accurate/estimate figure for this indicator. </v>
      </c>
      <c r="CF14" s="222" t="str">
        <f t="array" ref="CF14">LOOKUP(2,1/(Log!$K$1:$K$27569=BZ14),Log!$I$1:$I$27569)</f>
        <v>x</v>
      </c>
      <c r="CG14" s="223">
        <f t="array" ref="CG14">LOOKUP(2,1/(Log!$K$1:$K$27569=BZ14),Log!$L$1:$L$27569)</f>
        <v>45747</v>
      </c>
      <c r="CH14" s="221" t="str">
        <f t="shared" si="10"/>
        <v>BRA002Buildings in the affected area</v>
      </c>
      <c r="CI14" s="222" t="e">
        <f t="array" ref="CI14">LOOKUP(2,1/(Log!$K$1:$K$27569=CH14),Log!$E$1:$E$27569)</f>
        <v>#N/A</v>
      </c>
      <c r="CJ14" s="222" t="e">
        <f t="array" ref="CJ14">LOOKUP(2,1/(Log!$K$1:$K$27569=CH14),Log!$F$1:$F$27569)</f>
        <v>#N/A</v>
      </c>
      <c r="CK14" s="222" t="e">
        <f t="array" ref="CK14">LOOKUP(2,1/(Log!$K$1:$K$27569=CH14),Log!$G$1:$G$27569)</f>
        <v>#N/A</v>
      </c>
      <c r="CL14" s="222" t="e">
        <f t="array" ref="CL14">LOOKUP(2,1/(Log!$K$1:$K$27569=CH14),Log!$H$1:$H$27569)</f>
        <v>#N/A</v>
      </c>
      <c r="CM14" s="222" t="e">
        <f t="array" ref="CM14">LOOKUP(2,1/(Log!$K$1:$K$27569=CH14),Log!$J$1:$J$27569)</f>
        <v>#N/A</v>
      </c>
      <c r="CN14" s="222" t="e">
        <f t="array" ref="CN14">LOOKUP(2,1/(Log!$K$1:$K$27569=CH14),Log!$I$1:$I$27569)</f>
        <v>#N/A</v>
      </c>
      <c r="CO14" s="225" t="e">
        <f t="array" ref="CO14">LOOKUP(2,1/(Log!$K$1:$K$27569=CH14),Log!$L$1:$L$27569)</f>
        <v>#N/A</v>
      </c>
      <c r="CP14" s="222" t="str">
        <f t="shared" si="11"/>
        <v>BRA002Economic Losses</v>
      </c>
      <c r="CQ14" s="224" t="str">
        <f t="array" ref="CQ14">LOOKUP(2,1/(Log!$K$1:$K$27569=CP14),Log!$E$1:$E$27569)</f>
        <v>x</v>
      </c>
      <c r="CR14" s="224" t="str">
        <f t="array" ref="CR14">LOOKUP(2,1/(Log!$K$1:$K$27569=CP14),Log!$F$1:$F$27569)</f>
        <v xml:space="preserve">x
</v>
      </c>
      <c r="CS14" s="224" t="str">
        <f t="array" ref="CS14">LOOKUP(2,1/(Log!$K$1:$K$27569=CP14),Log!$G$1:$G$27569)</f>
        <v>x</v>
      </c>
      <c r="CT14" s="224" t="str">
        <f t="array" ref="CT14">LOOKUP(2,1/(Log!$K$1:$K$27569=CP14),Log!$H$1:$H$27569)</f>
        <v>x</v>
      </c>
      <c r="CU14" s="224" t="str">
        <f t="array" ref="CU14">LOOKUP(2,1/(Log!$K$1:$K$27569=CP14),Log!$J$1:$J$27569)</f>
        <v xml:space="preserve">Up-to-date, reliable data from open sources is not available. We cannot provide an accurate/estimate figure for this indicator. </v>
      </c>
      <c r="CV14" s="224" t="str">
        <f t="array" ref="CV14">LOOKUP(2,1/(Log!$K$1:$K$27569=CP14),Log!$I$1:$I$27569)</f>
        <v>x</v>
      </c>
      <c r="CW14" s="214">
        <f t="array" ref="CW14">LOOKUP(2,1/(Log!$K$1:$K$27569=CP14),Log!$L$1:$L$27569)</f>
        <v>45747</v>
      </c>
      <c r="CX14" s="222" t="str">
        <f t="shared" si="12"/>
        <v>BRA002People in Need</v>
      </c>
      <c r="CY14" s="218">
        <f t="shared" si="13"/>
        <v>569000</v>
      </c>
      <c r="CZ14" s="218" t="str">
        <f t="shared" si="14"/>
        <v>R4V 17/12/2024</v>
      </c>
      <c r="DA14" s="218" t="str">
        <f t="shared" si="15"/>
        <v>Low</v>
      </c>
      <c r="DB14" s="218">
        <f t="shared" si="16"/>
        <v>3</v>
      </c>
      <c r="DC14" s="218" t="str">
        <f t="shared" si="17"/>
        <v>According to INFORM Severity Index methodology, the sum of people in levels 3, 4 and 5 is equal to the total number of people in need: the sum of the in-destination Venezuelan refugees/asylum seekers, the in-transit population, and the affected host communities,in need of assistance through 2025, as reported in the RMRP 2025-2026 (page 107).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Brasil. Reliability is set to medium due to the uncertainty of whether the in-transit population is already included in the projected population in need (PiN), which could result in double-counting. Additionally, the in-transit figure may include other nationals.</v>
      </c>
      <c r="DD14" s="218" t="str">
        <f t="shared" si="18"/>
        <v>https://www.r4v.info/en/rmrp2025-2026</v>
      </c>
      <c r="DE14" s="220">
        <f t="shared" si="19"/>
        <v>45777</v>
      </c>
      <c r="DF14" s="221" t="str">
        <f t="shared" si="20"/>
        <v>BRA002Minimal humanitarian conditions - Level 1</v>
      </c>
      <c r="DG14" s="213">
        <f t="array" ref="DG14">IF(LOOKUP(2,1/(Log!$K$1:$K$27569=DF14),Log!$E$1:$E$27569)="x","x",ROUND(LOOKUP(2,1/(Log!$K$1:$K$27569=DF14),Log!$E$1:$E$27569),-3))</f>
        <v>131234000</v>
      </c>
      <c r="DH14" s="224" t="str">
        <f t="array" ref="DH14">LOOKUP(2,1/(Log!$K$1:$K$27569=DF14),Log!$F$1:$F$27569)</f>
        <v>city population accessed 24/03/2025; R4V 17/12/2024</v>
      </c>
      <c r="DI14" s="224" t="str">
        <f t="array" ref="DI14">LOOKUP(2,1/(Log!$K$1:$K$27569=DF14),Log!$G$1:$G$27569)</f>
        <v xml:space="preserve">Medium </v>
      </c>
      <c r="DJ14" s="224">
        <f t="array" ref="DJ14">LOOKUP(2,1/(Log!$K$1:$K$27569=DF14),Log!$H$1:$H$27569)</f>
        <v>2</v>
      </c>
      <c r="DK14" s="224" t="str">
        <f t="array" ref="DK14">LOOKUP(2,1/(Log!$K$1:$K$27569=DF14),Log!$J$1:$J$27569)</f>
        <v xml:space="preserve">According to INFORM SI methodology, the number of people in Level 1 is equal to the people exposed minus the people affected. People in Level 1 are able to meet their basic needs without employing irreversible coping strategies. Reliability is set to Medium because the source doesn't explain if the in-transit were included in the projected PiN for 2025, so there may be a doublecounting. Additionally, the in-transit figure may include other nationals. </v>
      </c>
      <c r="DL14" s="224" t="str">
        <f t="array" ref="DL14">LOOKUP(2,1/(Log!$K$1:$K$27569=DF14),Log!$I$1:$I$27569)</f>
        <v>https://www.citypopulation.de/en/brazil/cities/?cityid=2469; https://www.r4v.info/en/rmrp2025-2026</v>
      </c>
      <c r="DM14" s="214">
        <f t="array" ref="DM14">LOOKUP(2,1/(Log!$K$1:$K$27569=DF14),Log!$L$1:$L$27569)</f>
        <v>45777</v>
      </c>
      <c r="DN14" s="222" t="str">
        <f t="shared" si="21"/>
        <v>BRA002Stressed humanitarian conditions - Level 2</v>
      </c>
      <c r="DO14" s="218">
        <f t="array" ref="DO14">IF(LOOKUP(2,1/(Log!$K$1:$K$27569=DN14),Log!$E$1:$E$27569)="x","x",ROUND(LOOKUP(2,1/(Log!$K$1:$K$27569=DN14),Log!$E$1:$E$27569),-3))</f>
        <v>544000</v>
      </c>
      <c r="DP14" s="222" t="str">
        <f t="array" ref="DP14">LOOKUP(2,1/(Log!$K$1:$K$27569=DN14),Log!$F$1:$F$27569)</f>
        <v>R4V 17/12/2024</v>
      </c>
      <c r="DQ14" s="222" t="str">
        <f t="array" ref="DQ14">LOOKUP(2,1/(Log!$K$1:$K$27569=DN14),Log!$G$1:$G$27569)</f>
        <v xml:space="preserve">Medium </v>
      </c>
      <c r="DR14" s="222">
        <f t="array" ref="DR14">LOOKUP(2,1/(Log!$K$1:$K$27569=DN14),Log!$H$1:$H$27569)</f>
        <v>2</v>
      </c>
      <c r="DS14" s="222" t="str">
        <f t="array" ref="DS14">LOOKUP(2,1/(Log!$K$1:$K$27569=DN14),Log!$J$1:$J$27569)</f>
        <v>According to INFORM SI methodology, the number of people in Level 2 is equal to the people affected minus the people in need. Reliability is set to Medium because the source doesn't explain if the in-transit were included in the projected PiN, so there may be a doublecounting.</v>
      </c>
      <c r="DT14" s="222" t="str">
        <f t="array" ref="DT14">LOOKUP(2,1/(Log!$K$1:$K$27569=DN14),Log!$I$1:$I$27569)</f>
        <v>https://www.r4v.info/en/rmrp2025-2026</v>
      </c>
      <c r="DU14" s="223">
        <f t="array" ref="DU14">LOOKUP(2,1/(Log!$K$1:$K$27569=DN14),Log!$L$1:$L$27569)</f>
        <v>45777</v>
      </c>
      <c r="DV14" s="221" t="str">
        <f t="shared" si="22"/>
        <v>BRA002Moderate humanitarian conditions - Level 3</v>
      </c>
      <c r="DW14" s="213">
        <f t="array" ref="DW14">IF(LOOKUP(2,1/(Log!$K$1:$K$27569=DV14),Log!$E$1:$E$27569)="x","x",ROUND(LOOKUP(2,1/(Log!$K$1:$K$27569=DV14),Log!$E$1:$E$27569),-3))</f>
        <v>569000</v>
      </c>
      <c r="DX14" s="224" t="str">
        <f t="array" ref="DX14">LOOKUP(2,1/(Log!$K$1:$K$27569=DV14),Log!$F$1:$F$27569)</f>
        <v>R4V 17/12/2024</v>
      </c>
      <c r="DY14" s="224" t="str">
        <f t="array" ref="DY14">LOOKUP(2,1/(Log!$K$1:$K$27569=DV14),Log!$G$1:$G$27569)</f>
        <v>Low</v>
      </c>
      <c r="DZ14" s="224">
        <f t="array" ref="DZ14">LOOKUP(2,1/(Log!$K$1:$K$27569=DV14),Log!$H$1:$H$27569)</f>
        <v>3</v>
      </c>
      <c r="EA14" s="224" t="str">
        <f t="array" ref="EA14">LOOKUP(2,1/(Log!$K$1:$K$27569=DV14),Log!$J$1:$J$27569)</f>
        <v>According to INFORM Severity Index methodology, the sum of people in levels 3, 4 and 5 is equal to the total number of people in need: the sum of the in-destination Venezuelan refugees/asylum seekers, the in-transit population, and the affected host communities,in need of assistance through 2025, as reported in the RMRP 2025-2026 (page 107).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Brasil. Reliability is set to medium due to the uncertainty of whether the in-transit population is already included in the projected population in need (PiN), which could result in double-counting. Additionally, the in-transit figure may include other nationals.</v>
      </c>
      <c r="EB14" s="224" t="str">
        <f t="array" ref="EB14">LOOKUP(2,1/(Log!$K$1:$K$27569=DV14),Log!$I$1:$I$27569)</f>
        <v>https://www.r4v.info/en/rmrp2025-2026</v>
      </c>
      <c r="EC14" s="214">
        <f t="array" ref="EC14">LOOKUP(2,1/(Log!$K$1:$K$27569=DV14),Log!$L$1:$L$27569)</f>
        <v>45777</v>
      </c>
      <c r="ED14" s="222" t="str">
        <f t="shared" si="23"/>
        <v>BRA002Severe humanitarian conditions - Level 4</v>
      </c>
      <c r="EE14" s="218" t="str">
        <f t="array" ref="EE14">IF(LOOKUP(2,1/(Log!$K$1:$K$27569=ED14),Log!$E$1:$E$27569)="x","x",ROUND(LOOKUP(2,1/(Log!$K$1:$K$27569=ED14),Log!$E$1:$E$27569),-3))</f>
        <v>x</v>
      </c>
      <c r="EF14" s="222" t="str">
        <f t="array" ref="EF14">LOOKUP(2,1/(Log!$K$1:$K$27569=ED14),Log!$F$1:$F$27569)</f>
        <v>x</v>
      </c>
      <c r="EG14" s="222" t="str">
        <f t="array" ref="EG14">LOOKUP(2,1/(Log!$K$1:$K$27569=ED14),Log!$G$1:$G$27569)</f>
        <v>x</v>
      </c>
      <c r="EH14" s="222" t="str">
        <f t="array" ref="EH14">LOOKUP(2,1/(Log!$K$1:$K$27569=ED14),Log!$H$1:$H$27569)</f>
        <v>x</v>
      </c>
      <c r="EI14" s="222" t="str">
        <f t="array" ref="EI14">LOOKUP(2,1/(Log!$K$1:$K$27569=ED14),Log!$J$1:$J$27569)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14" s="222" t="str">
        <f t="array" ref="EJ14">LOOKUP(2,1/(Log!$K$1:$K$27569=ED14),Log!$I$1:$I$27569)</f>
        <v>x</v>
      </c>
      <c r="EK14" s="223">
        <f t="array" ref="EK14">LOOKUP(2,1/(Log!$K$1:$K$27569=ED14),Log!$L$1:$L$27569)</f>
        <v>45777</v>
      </c>
      <c r="EL14" s="221" t="str">
        <f t="shared" si="24"/>
        <v>BRA002Extreme humanitarian conditions - Level 5</v>
      </c>
      <c r="EM14" s="213" t="str">
        <f t="array" ref="EM14">IF(LOOKUP(2,1/(Log!$K$1:$K$27569=EL14),Log!$E$1:$E$27569)="x","x",ROUND(LOOKUP(2,1/(Log!$K$1:$K$27569=EL14),Log!$E$1:$E$27569),-3))</f>
        <v>x</v>
      </c>
      <c r="EN14" s="224" t="str">
        <f t="array" ref="EN14">LOOKUP(2,1/(Log!$K$1:$K$27569=EL14),Log!$F$1:$F$27569)</f>
        <v>x</v>
      </c>
      <c r="EO14" s="224" t="str">
        <f t="array" ref="EO14">LOOKUP(2,1/(Log!$K$1:$K$27569=EL14),Log!$G$1:$G$27569)</f>
        <v>x</v>
      </c>
      <c r="EP14" s="224" t="str">
        <f t="array" ref="EP14">LOOKUP(2,1/(Log!$K$1:$K$27569=EL14),Log!$H$1:$H$27569)</f>
        <v>x</v>
      </c>
      <c r="EQ14" s="224" t="str">
        <f t="array" ref="EQ14">LOOKUP(2,1/(Log!$K$1:$K$27569=EL14),Log!$J$1:$J$27569)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14" s="224" t="str">
        <f t="array" ref="ER14">LOOKUP(2,1/(Log!$K$1:$K$27569=EL14),Log!$I$1:$I$27569)</f>
        <v>x</v>
      </c>
      <c r="ES14" s="214">
        <f t="array" ref="ES14">LOOKUP(2,1/(Log!$K$1:$K$27569=EL14),Log!$L$1:$L$27569)</f>
        <v>45777</v>
      </c>
      <c r="ET14" s="222" t="str">
        <f t="shared" si="25"/>
        <v>BRA002Fatalities in all crises</v>
      </c>
      <c r="EU14" s="222" t="str">
        <f t="array" ref="EU14">LOOKUP(2,1/(Log!$K$1:$K$27569=ET14),Log!$E$1:$E$27569)</f>
        <v>x</v>
      </c>
      <c r="EV14" s="222" t="str">
        <f t="array" ref="EV14">LOOKUP(2,1/(Log!$K$1:$K$27569=ET14),Log!$F$1:$F$27569)</f>
        <v>X</v>
      </c>
      <c r="EW14" s="222" t="str">
        <f t="array" ref="EW14">LOOKUP(2,1/(Log!$K$1:$K$27569=ET14),Log!$G$1:$G$27569)</f>
        <v>x</v>
      </c>
      <c r="EX14" s="222" t="str">
        <f t="array" ref="EX14">LOOKUP(2,1/(Log!$K$1:$K$27569=ET14),Log!$H$1:$H$27569)</f>
        <v>x</v>
      </c>
      <c r="EY14" s="222" t="str">
        <f t="array" ref="EY14">LOOKUP(2,1/(Log!$K$1:$K$27569=ET14),Log!$J$1:$J$27569)</f>
        <v xml:space="preserve">Between 1 October  2024 and 1 April  2025, ACLED reported a total of 3,609  fatalities resulting from battles, riots, and violence against civilians. However, there is no sources that track fatalities due to drought and its impact of civilians. </v>
      </c>
      <c r="EZ14" s="222" t="str">
        <f t="array" ref="EZ14">LOOKUP(2,1/(Log!$K$1:$K$27569=ET14),Log!$I$1:$I$27569)</f>
        <v>x</v>
      </c>
      <c r="FA14" s="223">
        <f t="array" ref="FA14">LOOKUP(2,1/(Log!$K$1:$K$27569=ET14),Log!$L$1:$L$27569)</f>
        <v>45777</v>
      </c>
      <c r="FB14" s="221" t="str">
        <f t="shared" si="26"/>
        <v>BRA002Crisis affected groups</v>
      </c>
      <c r="FC14" s="224">
        <f t="array" ref="FC14">LOOKUP(2,1/(Log!$K$1:$K$27569=FB14),Log!$E$1:$E$27569)</f>
        <v>3</v>
      </c>
      <c r="FD14" s="224" t="str">
        <f t="array" ref="FD14">LOOKUP(2,1/(Log!$K$1:$K$27569=FB14),Log!$F$1:$F$27569)</f>
        <v>R4V 17/12/2024</v>
      </c>
      <c r="FE14" s="224" t="str">
        <f t="array" ref="FE14">LOOKUP(2,1/(Log!$K$1:$K$27569=FB14),Log!$G$1:$G$27569)</f>
        <v xml:space="preserve">Medium </v>
      </c>
      <c r="FF14" s="224">
        <f t="array" ref="FF14">LOOKUP(2,1/(Log!$K$1:$K$27569=FB14),Log!$H$1:$H$27569)</f>
        <v>2</v>
      </c>
      <c r="FG14" s="224" t="str">
        <f t="array" ref="FG14">LOOKUP(2,1/(Log!$K$1:$K$27569=FB14),Log!$J$1:$J$27569)</f>
        <v xml:space="preserve"> Different types of affected population groups: 
• refugees, asylum seekers, and others of concern 
• hosts
 • non-hosts
</v>
      </c>
      <c r="FH14" s="224" t="str">
        <f t="array" ref="FH14">LOOKUP(2,1/(Log!$K$1:$K$27569=FB14),Log!$I$1:$I$27569)</f>
        <v>https://www.r4v.info/en/rmrp2025-2026</v>
      </c>
      <c r="FI14" s="214">
        <f t="array" ref="FI14">LOOKUP(2,1/(Log!$K$1:$K$27569=FB14),Log!$L$1:$L$27569)</f>
        <v>45777</v>
      </c>
      <c r="FJ14" s="221" t="str">
        <f t="shared" si="27"/>
        <v>BRA002People facing limited access constraints</v>
      </c>
      <c r="FK14" s="222" t="str">
        <f t="array" ref="FK14">LOOKUP(2,1/(Log!$K$1:$K$27569=FJ14),Log!$E$1:$E$27569)</f>
        <v>x</v>
      </c>
      <c r="FL14" s="222" t="str">
        <f t="array" ref="FL14">LOOKUP(2,1/(Log!$K$1:$K$27569=FJ14),Log!$F$1:$F$27569)</f>
        <v>x</v>
      </c>
      <c r="FM14" s="222" t="str">
        <f t="array" ref="FM14">LOOKUP(2,1/(Log!$K$1:$K$27569=FJ14),Log!$G$1:$G$27569)</f>
        <v>x</v>
      </c>
      <c r="FN14" s="222" t="str">
        <f t="array" ref="FN14">LOOKUP(2,1/(Log!$K$1:$K$27569=FJ14),Log!$H$1:$H$27569)</f>
        <v>x</v>
      </c>
      <c r="FO14" s="222" t="str">
        <f t="array" ref="FO14">LOOKUP(2,1/(Log!$K$1:$K$27569=FJ14),Log!$J$1:$J$27569)</f>
        <v xml:space="preserve">No available data </v>
      </c>
      <c r="FP14" s="218" t="str">
        <f t="array" ref="FP14">LOOKUP(2,1/(Log!$K$1:$K$27569=FJ14),Log!$I$1:$I$27569)</f>
        <v>x</v>
      </c>
      <c r="FQ14" s="219">
        <f t="array" ref="FQ14">LOOKUP(2,1/(Log!$K$1:$K$27569=FJ14),Log!$L$1:$L$27569)</f>
        <v>45549</v>
      </c>
      <c r="FR14" s="221" t="str">
        <f t="shared" si="28"/>
        <v>BRA002People facing restricted access constraints</v>
      </c>
      <c r="FS14" s="224" t="str">
        <f t="array" ref="FS14">LOOKUP(2,1/(Log!$K$1:$K$27569=FR14),Log!$E$1:$E$27569)</f>
        <v>x</v>
      </c>
      <c r="FT14" s="224" t="str">
        <f t="array" ref="FT14">LOOKUP(2,1/(Log!$K$1:$K$27569=FR14),Log!$F$1:$F$27569)</f>
        <v>x</v>
      </c>
      <c r="FU14" s="224" t="str">
        <f t="array" ref="FU14">LOOKUP(2,1/(Log!$K$1:$K$27569=FR14),Log!$G$1:$G$27569)</f>
        <v>x</v>
      </c>
      <c r="FV14" s="224" t="str">
        <f t="array" ref="FV14">LOOKUP(2,1/(Log!$K$1:$K$27569=FR14),Log!$H$1:$H$27569)</f>
        <v>x</v>
      </c>
      <c r="FW14" s="224" t="str">
        <f t="array" ref="FW14">LOOKUP(2,1/(Log!$K$1:$K$27569=FR14),Log!$J$1:$J$27569)</f>
        <v xml:space="preserve">No available data </v>
      </c>
      <c r="FX14" s="224" t="str">
        <f t="array" ref="FX14">LOOKUP(2,1/(Log!$K$1:$K$27569=FR14),Log!$I$1:$I$27569)</f>
        <v>x</v>
      </c>
      <c r="FY14" s="214">
        <f t="array" ref="FY14">LOOKUP(2,1/(Log!$K$1:$K$27569=FR14),Log!$L$1:$L$27569)</f>
        <v>45549</v>
      </c>
      <c r="FZ14" s="222" t="str">
        <f t="shared" si="29"/>
        <v>BRA002Impediments to entry into country (bureaucratic and administrative)</v>
      </c>
      <c r="GA14" s="222">
        <f t="array" ref="GA14">LOOKUP(2,1/(Log!$K$1:$K$27569=FZ14),Log!$E$1:$E$27569)</f>
        <v>0</v>
      </c>
      <c r="GB14" s="222" t="str">
        <f t="array" ref="GB14">LOOKUP(2,1/(Log!$K$1:$K$27569=FZ14),Log!$F$1:$F$27569)</f>
        <v>ACAPS Access Methodology</v>
      </c>
      <c r="GC14" s="222" t="str">
        <f t="array" ref="GC14">LOOKUP(2,1/(Log!$K$1:$K$27569=FZ14),Log!$G$1:$G$27569)</f>
        <v>Medium</v>
      </c>
      <c r="GD14" s="222">
        <f t="array" ref="GD14">LOOKUP(2,1/(Log!$K$1:$K$27569=FZ14),Log!$H$1:$H$27569)</f>
        <v>2</v>
      </c>
      <c r="GE14" s="222" t="str">
        <f t="array" ref="GE14">LOOKUP(2,1/(Log!$K$1:$K$27569=FZ14),Log!$J$1:$J$27569)</f>
        <v>x</v>
      </c>
      <c r="GF14" s="222" t="str">
        <f t="array" ref="GF14">LOOKUP(2,1/(Log!$K$1:$K$27569=FZ14),Log!$I$1:$I$27569)</f>
        <v>x</v>
      </c>
      <c r="GG14" s="223">
        <f t="array" ref="GG14">LOOKUP(2,1/(Log!$K$1:$K$27569=FZ14),Log!$L$1:$L$27569)</f>
        <v>45610</v>
      </c>
      <c r="GH14" s="221" t="str">
        <f t="shared" si="30"/>
        <v>BRA002Restriction of movement (impediments to freedom of movement and/or administrative restrictions)</v>
      </c>
      <c r="GI14" s="224">
        <f t="array" ref="GI14">LOOKUP(2,1/(Log!$K$1:$K$27569=GH14),Log!$E$1:$E$27569)</f>
        <v>0</v>
      </c>
      <c r="GJ14" s="224" t="str">
        <f t="array" ref="GJ14">LOOKUP(2,1/(Log!$K$1:$K$27569=GH14),Log!$F$1:$F$27569)</f>
        <v>ACAPS Access Methodology</v>
      </c>
      <c r="GK14" s="224" t="str">
        <f t="array" ref="GK14">LOOKUP(2,1/(Log!$K$1:$K$27569=GH14),Log!$G$1:$G$27569)</f>
        <v>Medium</v>
      </c>
      <c r="GL14" s="224">
        <f t="array" ref="GL14">LOOKUP(2,1/(Log!$K$1:$K$27569=GH14),Log!$H$1:$H$27569)</f>
        <v>2</v>
      </c>
      <c r="GM14" s="224" t="str">
        <f t="array" ref="GM14">LOOKUP(2,1/(Log!$K$1:$K$27569=GH14),Log!$J$1:$J$27569)</f>
        <v>x</v>
      </c>
      <c r="GN14" s="224" t="str">
        <f t="array" ref="GN14">LOOKUP(2,1/(Log!$K$1:$K$27569=GH14),Log!$I$1:$I$27569)</f>
        <v>x</v>
      </c>
      <c r="GO14" s="214">
        <f t="array" ref="GO14">LOOKUP(2,1/(Log!$K$1:$K$27569=GH14),Log!$L$1:$L$27569)</f>
        <v>45610</v>
      </c>
      <c r="GP14" s="222" t="str">
        <f t="shared" si="31"/>
        <v>BRA002Interference into implementation of humanitarian activities</v>
      </c>
      <c r="GQ14" s="222">
        <f t="array" ref="GQ14">LOOKUP(2,1/(Log!$K$1:$K$27569=GP14),Log!$E$1:$E$27569)</f>
        <v>0</v>
      </c>
      <c r="GR14" s="222" t="str">
        <f t="array" ref="GR14">LOOKUP(2,1/(Log!$K$1:$K$27569=GP14),Log!$F$1:$F$27569)</f>
        <v>ACAPS Access Methodology</v>
      </c>
      <c r="GS14" s="222" t="str">
        <f t="array" ref="GS14">LOOKUP(2,1/(Log!$K$1:$K$27569=GP14),Log!$G$1:$G$27569)</f>
        <v>Medium</v>
      </c>
      <c r="GT14" s="222">
        <f t="array" ref="GT14">LOOKUP(2,1/(Log!$K$1:$K$27569=GP14),Log!$H$1:$H$27569)</f>
        <v>2</v>
      </c>
      <c r="GU14" s="222" t="str">
        <f t="array" ref="GU14">LOOKUP(2,1/(Log!$K$1:$K$27569=GP14),Log!$J$1:$J$27569)</f>
        <v>x</v>
      </c>
      <c r="GV14" s="222" t="str">
        <f t="array" ref="GV14">LOOKUP(2,1/(Log!$K$1:$K$27569=GP14),Log!$I$1:$I$27569)</f>
        <v>x</v>
      </c>
      <c r="GW14" s="223">
        <f t="array" ref="GW14">LOOKUP(2,1/(Log!$K$1:$K$27569=GP14),Log!$L$1:$L$27569)</f>
        <v>45610</v>
      </c>
      <c r="GX14" s="221" t="str">
        <f t="shared" si="32"/>
        <v>BRA002Violence against personnel, facilities and assets</v>
      </c>
      <c r="GY14" s="224">
        <f t="array" ref="GY14">LOOKUP(2,1/(Log!$K$1:$K$27569=GX14),Log!$E$1:$E$27569)</f>
        <v>0</v>
      </c>
      <c r="GZ14" s="224" t="str">
        <f t="array" ref="GZ14">LOOKUP(2,1/(Log!$K$1:$K$27569=GX14),Log!$F$1:$F$27569)</f>
        <v>ACAPS Access Methodology</v>
      </c>
      <c r="HA14" s="224" t="str">
        <f t="array" ref="HA14">LOOKUP(2,1/(Log!$K$1:$K$27569=GX14),Log!$G$1:$G$27569)</f>
        <v>Medium</v>
      </c>
      <c r="HB14" s="224">
        <f t="array" ref="HB14">LOOKUP(2,1/(Log!$K$1:$K$27569=GX14),Log!$H$1:$H$27569)</f>
        <v>2</v>
      </c>
      <c r="HC14" s="224" t="str">
        <f t="array" ref="HC14">LOOKUP(2,1/(Log!$K$1:$K$27569=GX14),Log!$J$1:$J$27569)</f>
        <v>x</v>
      </c>
      <c r="HD14" s="224" t="str">
        <f t="array" ref="HD14">LOOKUP(2,1/(Log!$K$1:$K$27569=GX14),Log!$I$1:$I$27569)</f>
        <v>x</v>
      </c>
      <c r="HE14" s="214">
        <f t="array" ref="HE14">LOOKUP(2,1/(Log!$K$1:$K$27569=GX14),Log!$L$1:$L$27569)</f>
        <v>45610</v>
      </c>
      <c r="HF14" s="222" t="str">
        <f t="shared" si="33"/>
        <v>BRA002Denial of existence of humanitarian needs or entitlements to assistance</v>
      </c>
      <c r="HG14" s="222">
        <f t="array" ref="HG14">LOOKUP(2,1/(Log!$K$1:$K$27569=HF14),Log!$E$1:$E$27569)</f>
        <v>0</v>
      </c>
      <c r="HH14" s="222" t="str">
        <f t="array" ref="HH14">LOOKUP(2,1/(Log!$K$1:$K$27569=HF14),Log!$F$1:$F$27569)</f>
        <v>ACAPS Access Methodology</v>
      </c>
      <c r="HI14" s="222" t="str">
        <f t="array" ref="HI14">LOOKUP(2,1/(Log!$K$1:$K$27569=HF14),Log!$G$1:$G$27569)</f>
        <v>Medium</v>
      </c>
      <c r="HJ14" s="222">
        <f t="array" ref="HJ14">LOOKUP(2,1/(Log!$K$1:$K$27569=HF14),Log!$H$1:$H$27569)</f>
        <v>2</v>
      </c>
      <c r="HK14" s="222" t="str">
        <f t="array" ref="HK14">LOOKUP(2,1/(Log!$K$1:$K$27569=HF14),Log!$J$1:$J$27569)</f>
        <v>x</v>
      </c>
      <c r="HL14" s="222" t="str">
        <f t="array" ref="HL14">LOOKUP(2,1/(Log!$K$1:$K$27569=HF14),Log!$I$1:$I$27569)</f>
        <v>x</v>
      </c>
      <c r="HM14" s="223">
        <f t="array" ref="HM14">LOOKUP(2,1/(Log!$K$1:$K$27569=HF14),Log!$L$1:$L$27569)</f>
        <v>45610</v>
      </c>
      <c r="HN14" s="221" t="str">
        <f t="shared" si="34"/>
        <v>BRA002Restriction and obstruction of access to services and assistance</v>
      </c>
      <c r="HO14" s="224">
        <f t="array" ref="HO14">LOOKUP(2,1/(Log!$K$1:$K$27569=HN14),Log!$E$1:$E$27569)</f>
        <v>0</v>
      </c>
      <c r="HP14" s="224" t="str">
        <f t="array" ref="HP14">LOOKUP(2,1/(Log!$K$1:$K$27569=HN14),Log!$F$1:$F$27569)</f>
        <v>ACAPS Access Methodology</v>
      </c>
      <c r="HQ14" s="224" t="str">
        <f t="array" ref="HQ14">LOOKUP(2,1/(Log!$K$1:$K$27569=HN14),Log!$G$1:$G$27569)</f>
        <v>Medium</v>
      </c>
      <c r="HR14" s="224">
        <f t="array" ref="HR14">LOOKUP(2,1/(Log!$K$1:$K$27569=HN14),Log!$H$1:$H$27569)</f>
        <v>2</v>
      </c>
      <c r="HS14" s="224" t="str">
        <f t="array" ref="HS14">LOOKUP(2,1/(Log!$K$1:$K$27569=HN14),Log!$J$1:$J$27569)</f>
        <v>x</v>
      </c>
      <c r="HT14" s="224" t="str">
        <f t="array" ref="HT14">LOOKUP(2,1/(Log!$K$1:$K$27569=HN14),Log!$I$1:$I$27569)</f>
        <v>x</v>
      </c>
      <c r="HU14" s="214">
        <f t="array" ref="HU14">LOOKUP(2,1/(Log!$K$1:$K$27569=HN14),Log!$L$1:$L$27569)</f>
        <v>45610</v>
      </c>
      <c r="HV14" s="222" t="str">
        <f t="shared" si="35"/>
        <v>BRA002Ongoing insecurity/hostilities affecting humanitarian assistance</v>
      </c>
      <c r="HW14" s="222">
        <f t="array" ref="HW14">LOOKUP(2,1/(Log!$K$1:$K$27569=HV14),Log!$E$1:$E$27569)</f>
        <v>0</v>
      </c>
      <c r="HX14" s="222" t="str">
        <f t="array" ref="HX14">LOOKUP(2,1/(Log!$K$1:$K$27569=HV14),Log!$F$1:$F$27569)</f>
        <v>ACAPS Access Methodology</v>
      </c>
      <c r="HY14" s="222" t="str">
        <f t="array" ref="HY14">LOOKUP(2,1/(Log!$K$1:$K$27569=HV14),Log!$G$1:$G$27569)</f>
        <v>Medium</v>
      </c>
      <c r="HZ14" s="222">
        <f t="array" ref="HZ14">LOOKUP(2,1/(Log!$K$1:$K$27569=HV14),Log!$H$1:$H$27569)</f>
        <v>2</v>
      </c>
      <c r="IA14" s="222" t="str">
        <f t="array" ref="IA14">LOOKUP(2,1/(Log!$K$1:$K$27569=HV14),Log!$J$1:$J$27569)</f>
        <v>x</v>
      </c>
      <c r="IB14" s="222" t="str">
        <f t="array" ref="IB14">LOOKUP(2,1/(Log!$K$1:$K$27569=HV14),Log!$I$1:$I$27569)</f>
        <v>x</v>
      </c>
      <c r="IC14" s="223">
        <f t="array" ref="IC14">LOOKUP(2,1/(Log!$K$1:$K$27569=HV14),Log!$L$1:$L$27569)</f>
        <v>45610</v>
      </c>
      <c r="ID14" s="221" t="str">
        <f t="shared" si="36"/>
        <v>BRA002Presence of mines and improvised explosive devices</v>
      </c>
      <c r="IE14" s="224">
        <f t="array" ref="IE14">LOOKUP(2,1/(Log!$K$1:$K$27569=ID14),Log!$E$1:$E$27569)</f>
        <v>0</v>
      </c>
      <c r="IF14" s="224" t="str">
        <f t="array" ref="IF14">LOOKUP(2,1/(Log!$K$1:$K$27569=ID14),Log!$F$1:$F$27569)</f>
        <v>ACAPS Access Methodology</v>
      </c>
      <c r="IG14" s="224" t="str">
        <f t="array" ref="IG14">LOOKUP(2,1/(Log!$K$1:$K$27569=ID14),Log!$G$1:$G$27569)</f>
        <v>Medium</v>
      </c>
      <c r="IH14" s="224">
        <f t="array" ref="IH14">LOOKUP(2,1/(Log!$K$1:$K$27569=ID14),Log!$H$1:$H$27569)</f>
        <v>2</v>
      </c>
      <c r="II14" s="224" t="str">
        <f t="array" ref="II14">LOOKUP(2,1/(Log!$K$1:$K$27569=ID14),Log!$J$1:$J$27569)</f>
        <v>x</v>
      </c>
      <c r="IJ14" s="224" t="str">
        <f t="array" ref="IJ14">LOOKUP(2,1/(Log!$K$1:$K$27569=ID14),Log!$I$1:$I$27569)</f>
        <v>x</v>
      </c>
      <c r="IK14" s="214">
        <f t="array" ref="IK14">LOOKUP(2,1/(Log!$K$1:$K$27569=ID14),Log!$L$1:$L$27569)</f>
        <v>45610</v>
      </c>
      <c r="IL14" s="222" t="str">
        <f t="shared" si="37"/>
        <v>BRA002Physical constraints in the environment (obstacles related to terrain, climate, lack of infrastructure, etc.)</v>
      </c>
      <c r="IM14" s="222">
        <f t="array" ref="IM14">LOOKUP(2,1/(Log!$K$1:$K$27569=IL14),Log!$E$1:$E$27569)</f>
        <v>2</v>
      </c>
      <c r="IN14" s="222" t="str">
        <f t="array" ref="IN14">LOOKUP(2,1/(Log!$K$1:$K$27569=IL14),Log!$F$1:$F$27569)</f>
        <v>ACAPS Access Methodology</v>
      </c>
      <c r="IO14" s="222" t="str">
        <f t="array" ref="IO14">LOOKUP(2,1/(Log!$K$1:$K$27569=IL14),Log!$G$1:$G$27569)</f>
        <v>Medium</v>
      </c>
      <c r="IP14" s="222">
        <f t="array" ref="IP14">LOOKUP(2,1/(Log!$K$1:$K$27569=IL14),Log!$H$1:$H$27569)</f>
        <v>2</v>
      </c>
      <c r="IQ14" s="222" t="str">
        <f t="array" ref="IQ14">LOOKUP(2,1/(Log!$K$1:$K$27569=IL14),Log!$J$1:$J$27569)</f>
        <v>x</v>
      </c>
      <c r="IR14" s="222" t="str">
        <f t="array" ref="IR14">LOOKUP(2,1/(Log!$K$1:$K$27569=IL14),Log!$I$1:$I$27569)</f>
        <v>x</v>
      </c>
      <c r="IS14" s="223">
        <f t="array" ref="IS14">LOOKUP(2,1/(Log!$K$1:$K$27569=IL14),Log!$L$1:$L$27569)</f>
        <v>45610</v>
      </c>
    </row>
    <row r="15" spans="1:253" s="11" customFormat="1" ht="13.35" customHeight="1">
      <c r="A15" s="11" t="str">
        <f>Lists!B:B</f>
        <v>Complex crisis in CAR</v>
      </c>
      <c r="B15" s="11" t="str">
        <f>Lists!F:F</f>
        <v>Conflict/ Violence,International Displacement</v>
      </c>
      <c r="C15" s="11" t="str">
        <f>Lists!C:C</f>
        <v>CAF001</v>
      </c>
      <c r="D15" s="11" t="str">
        <f>Lists!A:A</f>
        <v>CAR</v>
      </c>
      <c r="E15" s="11" t="str">
        <f>Lists!D:D</f>
        <v>CAF</v>
      </c>
      <c r="F15" s="11" t="str">
        <f t="shared" si="0"/>
        <v>CAF001Total population</v>
      </c>
      <c r="G15" s="212">
        <f t="array" ref="G15">ROUND(LOOKUP(2,1/(Log!$K$1:$K$27569=F15),Log!$E$1:$E$27569),-3)</f>
        <v>5300000</v>
      </c>
      <c r="H15" s="213" t="str">
        <f t="array" ref="H15">LOOKUP(2,1/(Log!$K$1:$K$27569=F15),Log!$F$1:$F$27569)</f>
        <v>OCHA 27/12/2024</v>
      </c>
      <c r="I15" s="213" t="str">
        <f t="array" ref="I15">LOOKUP(2,1/(Log!$K$1:$K$27569=F15),Log!$G$1:$G$27569)</f>
        <v xml:space="preserve">Medium </v>
      </c>
      <c r="J15" s="213">
        <f t="array" ref="J15">LOOKUP(2,1/(Log!$K$1:$K$27569=F15),Log!$H$1:$H$27569)</f>
        <v>2</v>
      </c>
      <c r="K15" s="213" t="str">
        <f t="array" ref="K15">LOOKUP(2,1/(Log!$K$1:$K$27569=F15),Log!$J$1:$J$27569)</f>
        <v>This is the population of the Central African Republic in 2024 using the 2025 HNRP. This source has been chosen over the World Bank and other local sources as it provides more recent figures and can be used to accuratelly calculate level 1-5 PIN as given in the HNRP 2024 and avoid discrepancies.</v>
      </c>
      <c r="L15" s="213" t="str">
        <f t="array" ref="L15">LOOKUP(2,1/(Log!$K$1:$K$27569=F15),Log!$I$1:$I$27569)</f>
        <v>https://humanitarianaction.info/plan/1256</v>
      </c>
      <c r="M15" s="214">
        <f t="array" ref="M15">LOOKUP(2,1/(Log!$K$1:$K$27569=F15),Log!$L$1:$L$27569)</f>
        <v>45776</v>
      </c>
      <c r="N15" s="221" t="str">
        <f t="shared" si="1"/>
        <v>CAF001Landmass affected</v>
      </c>
      <c r="O15" s="216">
        <f t="array" ref="O15">LOOKUP(2,1/(Log!$K$1:$K$27569=N15),Log!$E$1:$E$27569)</f>
        <v>622980</v>
      </c>
      <c r="P15" s="216" t="str">
        <f t="array" ref="P15">LOOKUP(2,1/(Log!$K$1:$K$27569=N15),Log!$F$1:$F$27569)</f>
        <v>World Bank accessed 24/03/2025</v>
      </c>
      <c r="Q15" s="216" t="str">
        <f t="array" ref="Q15">LOOKUP(2,1/(Log!$K$1:$K$27569=N15),Log!$G$1:$G$27569)</f>
        <v>High</v>
      </c>
      <c r="R15" s="216">
        <f t="array" ref="R15">LOOKUP(2,1/(Log!$K$1:$K$27569=N15),Log!$H$1:$H$27569)</f>
        <v>1</v>
      </c>
      <c r="S15" s="216" t="str">
        <f t="array" ref="S15">LOOKUP(2,1/(Log!$K$1:$K$27569=N15),Log!$J$1:$J$27569)</f>
        <v xml:space="preserve">The entire country is affected by a complex crisis. Considering this, the Central African Republic has a landmass of 622,980 sq. km according to the World Bank  statistics. The source is old but the landmass areas are almost fixed over time so it does not affect the figure.
</v>
      </c>
      <c r="T15" s="216" t="str">
        <f t="array" ref="T15">LOOKUP(2,1/(Log!$K$1:$K$27569=N15),Log!$I$1:$I$27569)</f>
        <v>https://data.worldbank.org/indicator/AG.LND.TOTL.K2?locations=CF</v>
      </c>
      <c r="U15" s="217">
        <f t="array" ref="U15">LOOKUP(2,1/(Log!$K$1:$K$27569=N15),Log!$L$1:$L$27569)</f>
        <v>45776</v>
      </c>
      <c r="V15" s="221" t="str">
        <f t="shared" si="2"/>
        <v>CAF001People exposed</v>
      </c>
      <c r="W15" s="213">
        <f t="array" ref="W15">IF(LOOKUP(2,1/(Log!$K$1:$K$27569=V15),Log!$E$1:$E$27569)="x","x",ROUND(LOOKUP(2,1/(Log!$K$1:$K$27569=V15),Log!$E$1:$E$27569),-3))</f>
        <v>5300000</v>
      </c>
      <c r="X15" s="213" t="str">
        <f t="array" ref="X15">LOOKUP(2,1/(Log!$K$1:$K$27569=V15),Log!$F$1:$F$27569)</f>
        <v>OCHA 27/12/2024</v>
      </c>
      <c r="Y15" s="213" t="str">
        <f t="array" ref="Y15">LOOKUP(2,1/(Log!$K$1:$K$27569=V15),Log!$G$1:$G$27569)</f>
        <v xml:space="preserve">Medium </v>
      </c>
      <c r="Z15" s="213">
        <f t="array" ref="Z15">LOOKUP(2,1/(Log!$K$1:$K$27569=V15),Log!$H$1:$H$27569)</f>
        <v>2</v>
      </c>
      <c r="AA15" s="213" t="str">
        <f t="array" ref="AA15">LOOKUP(2,1/(Log!$K$1:$K$27569=V15),Log!$J$1:$J$27569)</f>
        <v>The number of people exposed corresponds to the total population of the country. This figure is taken from HNRP 2025 covering the year 2024. The reliability of this source is medium because the situation on the ground is highly dynamic, and the data may no longer be accurate due to recent developments for which there is no updated source.</v>
      </c>
      <c r="AB15" s="213" t="str">
        <f t="array" ref="AB15">LOOKUP(2,1/(Log!$K$1:$K$27569=V15),Log!$I$1:$I$27569)</f>
        <v>https://humanitarianaction.info/plan/1256</v>
      </c>
      <c r="AC15" s="214">
        <f t="array" ref="AC15">LOOKUP(2,1/(Log!$K$1:$K$27569=V15),Log!$L$1:$L$27569)</f>
        <v>45776</v>
      </c>
      <c r="AD15" s="221" t="str">
        <f t="shared" si="3"/>
        <v>CAF001People affected</v>
      </c>
      <c r="AE15" s="218">
        <f t="array" ref="AE15">IF(LOOKUP(2,1/(Log!$K$1:$K$27569=AD15),Log!$E$1:$E$27569)="x","x",ROUND(LOOKUP(2,1/(Log!$K$1:$K$27569=AD15),Log!$E$1:$E$27569),-3))</f>
        <v>5300000</v>
      </c>
      <c r="AF15" s="218" t="str">
        <f t="array" ref="AF15">LOOKUP(2,1/(Log!$K$1:$K$27569=AD15),Log!$F$1:$F$27569)</f>
        <v>OCHA 27/12/2025</v>
      </c>
      <c r="AG15" s="218" t="str">
        <f t="array" ref="AG15">LOOKUP(2,1/(Log!$K$1:$K$27569=AD15),Log!$G$1:$G$27569)</f>
        <v xml:space="preserve">Medium </v>
      </c>
      <c r="AH15" s="218">
        <f t="array" ref="AH15">LOOKUP(2,1/(Log!$K$1:$K$27569=AD15),Log!$H$1:$H$27569)</f>
        <v>2</v>
      </c>
      <c r="AI15" s="218" t="str">
        <f t="array" ref="AI15">LOOKUP(2,1/(Log!$K$1:$K$27569=AD15),Log!$J$1:$J$27569)</f>
        <v>According to the 2025 HNRP, the entire population of CAR is considered to be exposed to and affected by the complex crisis, which includes persistent insecurity, displacement, and economic collapse. The total population figure is used for affected, as there are no other sources with a reliable disaggregation of affected groups. The reliability is medium due to the source being based on projections rather than a recent census.</v>
      </c>
      <c r="AJ15" s="218" t="str">
        <f t="array" ref="AJ15">LOOKUP(2,1/(Log!$K$1:$K$27569=AD15),Log!$I$1:$I$27569)</f>
        <v>https://data.humdata.org/dataset/caf-jiaf-humanitarian-needs-pin-and-severity</v>
      </c>
      <c r="AK15" s="219">
        <f t="array" ref="AK15">LOOKUP(2,1/(Log!$K$1:$K$27569=AD15),Log!$L$1:$L$27569)</f>
        <v>45776</v>
      </c>
      <c r="AL15" s="221" t="str">
        <f t="shared" si="4"/>
        <v>CAF001People displaced</v>
      </c>
      <c r="AM15" s="213">
        <f t="array" ref="AM15">IF(LOOKUP(2,1/(Log!$K$1:$K$27569=AL15),Log!$E$1:$E$27569)="x","x",ROUND(LOOKUP(2,1/(Log!$K$1:$K$27569=AL15),Log!$E$1:$E$27569),-3))</f>
        <v>681000</v>
      </c>
      <c r="AN15" s="213" t="str">
        <f t="array" ref="AN15">LOOKUP(2,1/(Log!$K$1:$K$27569=AL15),Log!$F$1:$F$27569)</f>
        <v>UNHCR 31/03/2025</v>
      </c>
      <c r="AO15" s="213" t="str">
        <f t="array" ref="AO15">LOOKUP(2,1/(Log!$K$1:$K$27569=AL15),Log!$G$1:$G$27569)</f>
        <v>High</v>
      </c>
      <c r="AP15" s="213">
        <f t="array" ref="AP15">LOOKUP(2,1/(Log!$K$1:$K$27569=AL15),Log!$H$1:$H$27569)</f>
        <v>1</v>
      </c>
      <c r="AQ15" s="213" t="str">
        <f t="array" ref="AQ15">LOOKUP(2,1/(Log!$K$1:$K$27569=AL15),Log!$J$1:$J$27569)</f>
        <v>The number of people displaced includes CAR refugees, Asylum seekes in neighbouring countries (Cameroon, Chad, Congo, DRC, Sudan, South Sudan), as reported by UNHCR as of 31 March 2025. The figure excludes returnees to avoid potential double-counting. The data is regularly updated and disaggregated by population group, making it a high-reliability source.</v>
      </c>
      <c r="AR15" s="213" t="str">
        <f t="array" ref="AR15">LOOKUP(2,1/(Log!$K$1:$K$27569=AL15),Log!$I$1:$I$27569)</f>
        <v>https://data.unhcr.org/en/situations/car</v>
      </c>
      <c r="AS15" s="214">
        <f t="array" ref="AS15">LOOKUP(2,1/(Log!$K$1:$K$27569=AL15),Log!$L$1:$L$27569)</f>
        <v>45776</v>
      </c>
      <c r="AT15" s="222" t="str">
        <f t="shared" si="5"/>
        <v>CAF001Injuries reported</v>
      </c>
      <c r="AU15" s="218" t="str">
        <f t="array" ref="AU15">LOOKUP(2,1/(Log!$K$1:$K$27569=AT15),Log!$E$1:$E$27569)</f>
        <v>x</v>
      </c>
      <c r="AV15" s="218" t="str">
        <f t="array" ref="AV15">LOOKUP(2,1/(Log!$K$1:$K$27569=AT15),Log!$F$1:$F$27569)</f>
        <v>x</v>
      </c>
      <c r="AW15" s="218" t="str">
        <f t="array" ref="AW15">LOOKUP(2,1/(Log!$K$1:$K$27569=AT15),Log!$G$1:$G$27569)</f>
        <v>x</v>
      </c>
      <c r="AX15" s="218" t="str">
        <f t="array" ref="AX15">LOOKUP(2,1/(Log!$K$1:$K$27569=AT15),Log!$H$1:$H$27569)</f>
        <v>x</v>
      </c>
      <c r="AY15" s="218" t="str">
        <f t="array" ref="AY15">LOOKUP(2,1/(Log!$K$1:$K$27569=AT15),Log!$J$1:$J$27569)</f>
        <v>x</v>
      </c>
      <c r="AZ15" s="218" t="str">
        <f t="array" ref="AZ15">LOOKUP(2,1/(Log!$K$1:$K$27569=AT15),Log!$I$1:$I$27569)</f>
        <v>x</v>
      </c>
      <c r="BA15" s="219">
        <f t="array" ref="BA15">LOOKUP(2,1/(Log!$K$1:$K$27569=AT15),Log!$L$1:$L$27569)</f>
        <v>45776</v>
      </c>
      <c r="BB15" s="221" t="str">
        <f t="shared" si="6"/>
        <v>CAF001Illness cases reported</v>
      </c>
      <c r="BC15" s="213" t="str">
        <f t="array" ref="BC15">LOOKUP(2,1/(Log!$K$1:$K$27569=BB15),Log!$E$1:$E$27569)</f>
        <v>x</v>
      </c>
      <c r="BD15" s="213" t="str">
        <f t="array" ref="BD15">LOOKUP(2,1/(Log!$K$1:$K$27569=BB15),Log!$F$1:$F$27569)</f>
        <v>X</v>
      </c>
      <c r="BE15" s="213" t="str">
        <f t="array" ref="BE15">LOOKUP(2,1/(Log!$K$1:$K$27569=BB15),Log!$G$1:$G$27569)</f>
        <v>x</v>
      </c>
      <c r="BF15" s="213" t="str">
        <f t="array" ref="BF15">LOOKUP(2,1/(Log!$K$1:$K$27569=BB15),Log!$H$1:$H$27569)</f>
        <v>x</v>
      </c>
      <c r="BG15" s="213" t="str">
        <f t="array" ref="BG15">LOOKUP(2,1/(Log!$K$1:$K$27569=BB15),Log!$J$1:$J$27569)</f>
        <v>X</v>
      </c>
      <c r="BH15" s="213" t="str">
        <f t="array" ref="BH15">LOOKUP(2,1/(Log!$K$1:$K$27569=BB15),Log!$I$1:$I$27569)</f>
        <v>X</v>
      </c>
      <c r="BI15" s="214">
        <f t="array" ref="BI15">LOOKUP(2,1/(Log!$K$1:$K$27569=BB15),Log!$L$1:$L$27569)</f>
        <v>45776</v>
      </c>
      <c r="BJ15" s="222" t="str">
        <f t="shared" si="7"/>
        <v>CAF001Fatalities reported</v>
      </c>
      <c r="BK15" s="222">
        <f t="array" ref="BK15">LOOKUP(2,1/(Log!$K$1:$K$27569=BJ15),Log!$E$1:$E$27569)</f>
        <v>405</v>
      </c>
      <c r="BL15" s="222" t="str">
        <f t="array" ref="BL15">LOOKUP(2,1/(Log!$K$1:$K$27569=BJ15),Log!$F$1:$F$27569)</f>
        <v>ACLED accessed 14/04/2025</v>
      </c>
      <c r="BM15" s="222" t="str">
        <f t="array" ref="BM15">LOOKUP(2,1/(Log!$K$1:$K$27569=BJ15),Log!$G$1:$G$27569)</f>
        <v>High</v>
      </c>
      <c r="BN15" s="222">
        <f t="array" ref="BN15">LOOKUP(2,1/(Log!$K$1:$K$27569=BJ15),Log!$H$1:$H$27569)</f>
        <v>1</v>
      </c>
      <c r="BO15" s="222" t="str">
        <f t="array" ref="BO15">LOOKUP(2,1/(Log!$K$1:$K$27569=BJ15),Log!$J$1:$J$27569)</f>
        <v>The figure includes the total number of fatalities in the Central African Republic according to ACLED from1 October 2024 to  1 April  2025, from all types of events (such as battles, violence against civilians, explosions or remote violence, riots, protests, and strategic developments) and by all perpetrators (state or non-state actors). The fatalities in the ACLED dataset relate exclusively to violent incidents.</v>
      </c>
      <c r="BP15" s="218" t="str">
        <f t="array" ref="BP15">LOOKUP(2,1/(Log!$K$1:$K$27569=BJ15),Log!$I$1:$I$27569)</f>
        <v>https://acleddata.com/data-export-tool/</v>
      </c>
      <c r="BQ15" s="223">
        <f t="array" ref="BQ15">LOOKUP(2,1/(Log!$K$1:$K$27569=BJ15),Log!$L$1:$L$27569)</f>
        <v>45776</v>
      </c>
      <c r="BR15" s="221" t="str">
        <f t="shared" si="8"/>
        <v>CAF001Buildings damaged</v>
      </c>
      <c r="BS15" s="224" t="str">
        <f t="array" ref="BS15">LOOKUP(2,1/(Log!$K$1:$K$27569=BR15),Log!$E$1:$E$27569)</f>
        <v>x</v>
      </c>
      <c r="BT15" s="224" t="str">
        <f t="array" ref="BT15">LOOKUP(2,1/(Log!$K$1:$K$27569=BR15),Log!$F$1:$F$27569)</f>
        <v>X</v>
      </c>
      <c r="BU15" s="224" t="str">
        <f t="array" ref="BU15">LOOKUP(2,1/(Log!$K$1:$K$27569=BR15),Log!$G$1:$G$27569)</f>
        <v>x</v>
      </c>
      <c r="BV15" s="224" t="str">
        <f t="array" ref="BV15">LOOKUP(2,1/(Log!$K$1:$K$27569=BR15),Log!$H$1:$H$27569)</f>
        <v>x</v>
      </c>
      <c r="BW15" s="224" t="str">
        <f t="array" ref="BW15">LOOKUP(2,1/(Log!$K$1:$K$27569=BR15),Log!$J$1:$J$27569)</f>
        <v>X</v>
      </c>
      <c r="BX15" s="224" t="str">
        <f t="array" ref="BX15">LOOKUP(2,1/(Log!$K$1:$K$27569=BR15),Log!$I$1:$I$27569)</f>
        <v>X</v>
      </c>
      <c r="BY15" s="214">
        <f t="array" ref="BY15">LOOKUP(2,1/(Log!$K$1:$K$27569=BR15),Log!$L$1:$L$27569)</f>
        <v>45776</v>
      </c>
      <c r="BZ15" s="222" t="str">
        <f t="shared" si="9"/>
        <v>CAF001Buildings destroyed</v>
      </c>
      <c r="CA15" s="222" t="str">
        <f t="array" ref="CA15">LOOKUP(2,1/(Log!$K$1:$K$27569=BZ15),Log!$E$1:$E$27569)</f>
        <v>x</v>
      </c>
      <c r="CB15" s="222" t="str">
        <f t="array" ref="CB15">LOOKUP(2,1/(Log!$K$1:$K$27569=BZ15),Log!$F$1:$F$27569)</f>
        <v>X</v>
      </c>
      <c r="CC15" s="222" t="str">
        <f t="array" ref="CC15">LOOKUP(2,1/(Log!$K$1:$K$27569=BZ15),Log!$G$1:$G$27569)</f>
        <v>x</v>
      </c>
      <c r="CD15" s="222" t="str">
        <f t="array" ref="CD15">LOOKUP(2,1/(Log!$K$1:$K$27569=BZ15),Log!$H$1:$H$27569)</f>
        <v>x</v>
      </c>
      <c r="CE15" s="222" t="str">
        <f t="array" ref="CE15">LOOKUP(2,1/(Log!$K$1:$K$27569=BZ15),Log!$J$1:$J$27569)</f>
        <v>X</v>
      </c>
      <c r="CF15" s="222" t="str">
        <f t="array" ref="CF15">LOOKUP(2,1/(Log!$K$1:$K$27569=BZ15),Log!$I$1:$I$27569)</f>
        <v>X</v>
      </c>
      <c r="CG15" s="223">
        <f t="array" ref="CG15">LOOKUP(2,1/(Log!$K$1:$K$27569=BZ15),Log!$L$1:$L$27569)</f>
        <v>45776</v>
      </c>
      <c r="CH15" s="221" t="str">
        <f t="shared" si="10"/>
        <v>CAF001Buildings in the affected area</v>
      </c>
      <c r="CI15" s="222" t="e">
        <f t="array" ref="CI15">LOOKUP(2,1/(Log!$K$1:$K$27569=CH15),Log!$E$1:$E$27569)</f>
        <v>#N/A</v>
      </c>
      <c r="CJ15" s="222" t="e">
        <f t="array" ref="CJ15">LOOKUP(2,1/(Log!$K$1:$K$27569=CH15),Log!$F$1:$F$27569)</f>
        <v>#N/A</v>
      </c>
      <c r="CK15" s="222" t="e">
        <f t="array" ref="CK15">LOOKUP(2,1/(Log!$K$1:$K$27569=CH15),Log!$G$1:$G$27569)</f>
        <v>#N/A</v>
      </c>
      <c r="CL15" s="222" t="e">
        <f t="array" ref="CL15">LOOKUP(2,1/(Log!$K$1:$K$27569=CH15),Log!$H$1:$H$27569)</f>
        <v>#N/A</v>
      </c>
      <c r="CM15" s="222" t="e">
        <f t="array" ref="CM15">LOOKUP(2,1/(Log!$K$1:$K$27569=CH15),Log!$J$1:$J$27569)</f>
        <v>#N/A</v>
      </c>
      <c r="CN15" s="222" t="e">
        <f t="array" ref="CN15">LOOKUP(2,1/(Log!$K$1:$K$27569=CH15),Log!$I$1:$I$27569)</f>
        <v>#N/A</v>
      </c>
      <c r="CO15" s="225" t="e">
        <f t="array" ref="CO15">LOOKUP(2,1/(Log!$K$1:$K$27569=CH15),Log!$L$1:$L$27569)</f>
        <v>#N/A</v>
      </c>
      <c r="CP15" s="222" t="str">
        <f t="shared" si="11"/>
        <v>CAF001Economic Losses</v>
      </c>
      <c r="CQ15" s="224" t="str">
        <f t="array" ref="CQ15">LOOKUP(2,1/(Log!$K$1:$K$27569=CP15),Log!$E$1:$E$27569)</f>
        <v>x</v>
      </c>
      <c r="CR15" s="224" t="str">
        <f t="array" ref="CR15">LOOKUP(2,1/(Log!$K$1:$K$27569=CP15),Log!$F$1:$F$27569)</f>
        <v>X</v>
      </c>
      <c r="CS15" s="224" t="str">
        <f t="array" ref="CS15">LOOKUP(2,1/(Log!$K$1:$K$27569=CP15),Log!$G$1:$G$27569)</f>
        <v>x</v>
      </c>
      <c r="CT15" s="224" t="str">
        <f t="array" ref="CT15">LOOKUP(2,1/(Log!$K$1:$K$27569=CP15),Log!$H$1:$H$27569)</f>
        <v>x</v>
      </c>
      <c r="CU15" s="224" t="str">
        <f t="array" ref="CU15">LOOKUP(2,1/(Log!$K$1:$K$27569=CP15),Log!$J$1:$J$27569)</f>
        <v>X</v>
      </c>
      <c r="CV15" s="224" t="str">
        <f t="array" ref="CV15">LOOKUP(2,1/(Log!$K$1:$K$27569=CP15),Log!$I$1:$I$27569)</f>
        <v>X</v>
      </c>
      <c r="CW15" s="214">
        <f t="array" ref="CW15">LOOKUP(2,1/(Log!$K$1:$K$27569=CP15),Log!$L$1:$L$27569)</f>
        <v>45776</v>
      </c>
      <c r="CX15" s="222" t="str">
        <f t="shared" si="12"/>
        <v>CAF001People in Need</v>
      </c>
      <c r="CY15" s="218">
        <f t="shared" si="13"/>
        <v>2440000</v>
      </c>
      <c r="CZ15" s="218" t="str">
        <f t="shared" si="14"/>
        <v>OCHA 13/12/2024</v>
      </c>
      <c r="DA15" s="218" t="str">
        <f t="shared" si="15"/>
        <v>Low</v>
      </c>
      <c r="DB15" s="218">
        <f t="shared" si="16"/>
        <v>3</v>
      </c>
      <c r="DC15" s="218" t="str">
        <f t="shared" si="17"/>
        <v>According to INFORM Severity Index methodology, the sum of people in levels 3, 4, and 5 equals the total number of people in need. Since no people are classified in level 5, the number of people in level 3 equals the total PIN (2,440,338) minus the level 4 figure (317,085). This approach aligns with the 2025 JIAF severity breakdown accessed on HDX. Reliability is low due to limitations in the geographic disaggregation and methodology for assigning severity scores.</v>
      </c>
      <c r="DD15" s="218" t="str">
        <f t="shared" si="18"/>
        <v>https://data.humdata.org/dataset/caf-jiaf-humanitarian-needs-pin-and-severity</v>
      </c>
      <c r="DE15" s="220">
        <f t="shared" si="19"/>
        <v>45776</v>
      </c>
      <c r="DF15" s="221" t="str">
        <f t="shared" si="20"/>
        <v>CAF001Minimal humanitarian conditions - Level 1</v>
      </c>
      <c r="DG15" s="213">
        <f t="array" ref="DG15">IF(LOOKUP(2,1/(Log!$K$1:$K$27569=DF15),Log!$E$1:$E$27569)="x","x",ROUND(LOOKUP(2,1/(Log!$K$1:$K$27569=DF15),Log!$E$1:$E$27569),-3))</f>
        <v>0</v>
      </c>
      <c r="DH15" s="224" t="str">
        <f t="array" ref="DH15">LOOKUP(2,1/(Log!$K$1:$K$27569=DF15),Log!$F$1:$F$27569)</f>
        <v>OCHA 27/12/2024; HDX 13/12/2024</v>
      </c>
      <c r="DI15" s="224" t="str">
        <f t="array" ref="DI15">LOOKUP(2,1/(Log!$K$1:$K$27569=DF15),Log!$G$1:$G$27569)</f>
        <v>Low</v>
      </c>
      <c r="DJ15" s="224">
        <f t="array" ref="DJ15">LOOKUP(2,1/(Log!$K$1:$K$27569=DF15),Log!$H$1:$H$27569)</f>
        <v>3</v>
      </c>
      <c r="DK15" s="224" t="str">
        <f t="array" ref="DK15">LOOKUP(2,1/(Log!$K$1:$K$27569=DF15),Log!$J$1:$J$27569)</f>
        <v>According to INFORM severity index methodology, the number of people facing Minimal humanitarian conditions or in Level 1= People exposed - People affected. 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v>
      </c>
      <c r="DL15" s="224" t="str">
        <f t="array" ref="DL15">LOOKUP(2,1/(Log!$K$1:$K$27569=DF15),Log!$I$1:$I$27569)</f>
        <v>https://humanitarianaction.info/plan/1256; https://data.humdata.org/dataset/a67bc3cb-86ab-4fa6-8ba0-306bb2997ff3/resource/eb0f228a-856a-4751-bac8-7aee80111e2f/download/jiaf_car_2025.xlsx</v>
      </c>
      <c r="DM15" s="214">
        <f t="array" ref="DM15">LOOKUP(2,1/(Log!$K$1:$K$27569=DF15),Log!$L$1:$L$27569)</f>
        <v>45776</v>
      </c>
      <c r="DN15" s="222" t="str">
        <f t="shared" si="21"/>
        <v>CAF001Stressed humanitarian conditions - Level 2</v>
      </c>
      <c r="DO15" s="218">
        <f t="array" ref="DO15">IF(LOOKUP(2,1/(Log!$K$1:$K$27569=DN15),Log!$E$1:$E$27569)="x","x",ROUND(LOOKUP(2,1/(Log!$K$1:$K$27569=DN15),Log!$E$1:$E$27569),-3))</f>
        <v>2860000</v>
      </c>
      <c r="DP15" s="222" t="str">
        <f t="array" ref="DP15">LOOKUP(2,1/(Log!$K$1:$K$27569=DN15),Log!$F$1:$F$27569)</f>
        <v>OCHA 13/12/2024; OCHA 27/12/2024</v>
      </c>
      <c r="DQ15" s="222" t="str">
        <f t="array" ref="DQ15">LOOKUP(2,1/(Log!$K$1:$K$27569=DN15),Log!$G$1:$G$27569)</f>
        <v>Low</v>
      </c>
      <c r="DR15" s="222">
        <f t="array" ref="DR15">LOOKUP(2,1/(Log!$K$1:$K$27569=DN15),Log!$H$1:$H$27569)</f>
        <v>3</v>
      </c>
      <c r="DS15" s="222" t="str">
        <f t="array" ref="DS15">LOOKUP(2,1/(Log!$K$1:$K$27569=DN15),Log!$J$1:$J$27569)</f>
        <v>According to INFORM Severity Index methodology, the number of people in Level 2 is equal to the number of people affected minus the number of people in need. The total affected population is assumed to be the total population of CAR (5,300,000), given the widespread impact of overlapping crises.The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v>
      </c>
      <c r="DT15" s="222" t="str">
        <f t="array" ref="DT15">LOOKUP(2,1/(Log!$K$1:$K$27569=DN15),Log!$I$1:$I$27569)</f>
        <v>https://data.humdata.org/dataset/caf-jiaf-humanitarian-needs-pin-and-severity; https://humanitarianaction.info/plan/1256</v>
      </c>
      <c r="DU15" s="223">
        <f t="array" ref="DU15">LOOKUP(2,1/(Log!$K$1:$K$27569=DN15),Log!$L$1:$L$27569)</f>
        <v>45776</v>
      </c>
      <c r="DV15" s="221" t="str">
        <f t="shared" si="22"/>
        <v>CAF001Moderate humanitarian conditions - Level 3</v>
      </c>
      <c r="DW15" s="213">
        <f t="array" ref="DW15">IF(LOOKUP(2,1/(Log!$K$1:$K$27569=DV15),Log!$E$1:$E$27569)="x","x",ROUND(LOOKUP(2,1/(Log!$K$1:$K$27569=DV15),Log!$E$1:$E$27569),-3))</f>
        <v>2123000</v>
      </c>
      <c r="DX15" s="224" t="str">
        <f t="array" ref="DX15">LOOKUP(2,1/(Log!$K$1:$K$27569=DV15),Log!$F$1:$F$27569)</f>
        <v>OCHA 13/12/2024</v>
      </c>
      <c r="DY15" s="224" t="str">
        <f t="array" ref="DY15">LOOKUP(2,1/(Log!$K$1:$K$27569=DV15),Log!$G$1:$G$27569)</f>
        <v>Low</v>
      </c>
      <c r="DZ15" s="224">
        <f t="array" ref="DZ15">LOOKUP(2,1/(Log!$K$1:$K$27569=DV15),Log!$H$1:$H$27569)</f>
        <v>3</v>
      </c>
      <c r="EA15" s="224" t="str">
        <f t="array" ref="EA15">LOOKUP(2,1/(Log!$K$1:$K$27569=DV15),Log!$J$1:$J$27569)</f>
        <v>According to INFORM Severity Index methodology, the sum of people in levels 3, 4, and 5 equals the total number of people in need. Since no people are classified in level 5, the number of people in level 3 equals the total PIN (2,440,338) minus the level 4 figure (317,085). This approach aligns with the 2025 JIAF severity breakdown accessed on HDX. Reliability is low due to limitations in the geographic disaggregation and methodology for assigning severity scores.</v>
      </c>
      <c r="EB15" s="224" t="str">
        <f t="array" ref="EB15">LOOKUP(2,1/(Log!$K$1:$K$27569=DV15),Log!$I$1:$I$27569)</f>
        <v>https://data.humdata.org/dataset/caf-jiaf-humanitarian-needs-pin-and-severity</v>
      </c>
      <c r="EC15" s="214">
        <f t="array" ref="EC15">LOOKUP(2,1/(Log!$K$1:$K$27569=DV15),Log!$L$1:$L$27569)</f>
        <v>45776</v>
      </c>
      <c r="ED15" s="222" t="str">
        <f t="shared" si="23"/>
        <v>CAF001Severe humanitarian conditions - Level 4</v>
      </c>
      <c r="EE15" s="218">
        <f t="array" ref="EE15">IF(LOOKUP(2,1/(Log!$K$1:$K$27569=ED15),Log!$E$1:$E$27569)="x","x",ROUND(LOOKUP(2,1/(Log!$K$1:$K$27569=ED15),Log!$E$1:$E$27569),-3))</f>
        <v>317000</v>
      </c>
      <c r="EF15" s="222" t="str">
        <f t="array" ref="EF15">LOOKUP(2,1/(Log!$K$1:$K$27569=ED15),Log!$F$1:$F$27569)</f>
        <v>OCHA 13/12/2024</v>
      </c>
      <c r="EG15" s="222" t="str">
        <f t="array" ref="EG15">LOOKUP(2,1/(Log!$K$1:$K$27569=ED15),Log!$G$1:$G$27569)</f>
        <v>Low</v>
      </c>
      <c r="EH15" s="222">
        <f t="array" ref="EH15">LOOKUP(2,1/(Log!$K$1:$K$27569=ED15),Log!$H$1:$H$27569)</f>
        <v>3</v>
      </c>
      <c r="EI15" s="222" t="str">
        <f t="array" ref="EI15">LOOKUP(2,1/(Log!$K$1:$K$27569=ED15),Log!$J$1:$J$27569)</f>
        <v>According to INFORM Severity Index methodology, the sum of people in levels 3, 4 and 5 is equal to the total number of people in need. To estimate the severity distribution of the people in need at level 4, we took this figure directly from the HDX 2024.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v>
      </c>
      <c r="EJ15" s="222" t="str">
        <f t="array" ref="EJ15">LOOKUP(2,1/(Log!$K$1:$K$27569=ED15),Log!$I$1:$I$27569)</f>
        <v>https://data.humdata.org/dataset/caf-jiaf-humanitarian-needs-pin-and-severity</v>
      </c>
      <c r="EK15" s="223">
        <f t="array" ref="EK15">LOOKUP(2,1/(Log!$K$1:$K$27569=ED15),Log!$L$1:$L$27569)</f>
        <v>45776</v>
      </c>
      <c r="EL15" s="221" t="str">
        <f t="shared" si="24"/>
        <v>CAF001Extreme humanitarian conditions - Level 5</v>
      </c>
      <c r="EM15" s="213">
        <f t="array" ref="EM15">IF(LOOKUP(2,1/(Log!$K$1:$K$27569=EL15),Log!$E$1:$E$27569)="x","x",ROUND(LOOKUP(2,1/(Log!$K$1:$K$27569=EL15),Log!$E$1:$E$27569),-3))</f>
        <v>0</v>
      </c>
      <c r="EN15" s="224" t="str">
        <f t="array" ref="EN15">LOOKUP(2,1/(Log!$K$1:$K$27569=EL15),Log!$F$1:$F$27569)</f>
        <v>OCHA 13/12/2024</v>
      </c>
      <c r="EO15" s="224" t="str">
        <f t="array" ref="EO15">LOOKUP(2,1/(Log!$K$1:$K$27569=EL15),Log!$G$1:$G$27569)</f>
        <v>Low</v>
      </c>
      <c r="EP15" s="224">
        <f t="array" ref="EP15">LOOKUP(2,1/(Log!$K$1:$K$27569=EL15),Log!$H$1:$H$27569)</f>
        <v>3</v>
      </c>
      <c r="EQ15" s="224" t="str">
        <f t="array" ref="EQ15">LOOKUP(2,1/(Log!$K$1:$K$27569=EL15),Log!$J$1:$J$27569)</f>
        <v>There are no people classified in level 5. No reliable and up to date source to show number of people in level 5. That is the reason behind the Low reliability</v>
      </c>
      <c r="ER15" s="224" t="str">
        <f t="array" ref="ER15">LOOKUP(2,1/(Log!$K$1:$K$27569=EL15),Log!$I$1:$I$27569)</f>
        <v>https://data.humdata.org/dataset/caf-jiaf-humanitarian-needs-pin-and-severity</v>
      </c>
      <c r="ES15" s="214">
        <f t="array" ref="ES15">LOOKUP(2,1/(Log!$K$1:$K$27569=EL15),Log!$L$1:$L$27569)</f>
        <v>45776</v>
      </c>
      <c r="ET15" s="222" t="str">
        <f t="shared" si="25"/>
        <v>CAF001Fatalities in all crises</v>
      </c>
      <c r="EU15" s="222">
        <f t="array" ref="EU15">LOOKUP(2,1/(Log!$K$1:$K$27569=ET15),Log!$E$1:$E$27569)</f>
        <v>405</v>
      </c>
      <c r="EV15" s="222" t="str">
        <f t="array" ref="EV15">LOOKUP(2,1/(Log!$K$1:$K$27569=ET15),Log!$F$1:$F$27569)</f>
        <v>ACLED accessed 14/04/2025</v>
      </c>
      <c r="EW15" s="222" t="str">
        <f t="array" ref="EW15">LOOKUP(2,1/(Log!$K$1:$K$27569=ET15),Log!$G$1:$G$27569)</f>
        <v>High</v>
      </c>
      <c r="EX15" s="222">
        <f t="array" ref="EX15">LOOKUP(2,1/(Log!$K$1:$K$27569=ET15),Log!$H$1:$H$27569)</f>
        <v>1</v>
      </c>
      <c r="EY15" s="222" t="str">
        <f t="array" ref="EY15">LOOKUP(2,1/(Log!$K$1:$K$27569=ET15),Log!$J$1:$J$27569)</f>
        <v>The figure includes the total number of fatalities in the Central African Republic according to ACLED from 1st October 2024 to 31st March 2025, from all types of events (such as battles, violence against civilians, explosions or remote violence, riots, protests, and strategic developments) and by all perpetrators (state or non-state actors). The fatalities in the ACLED dataset relate exclusively to violent incidents.</v>
      </c>
      <c r="EZ15" s="222" t="str">
        <f t="array" ref="EZ15">LOOKUP(2,1/(Log!$K$1:$K$27569=ET15),Log!$I$1:$I$27569)</f>
        <v>https://acleddata.com/data-export-tool/</v>
      </c>
      <c r="FA15" s="223">
        <f t="array" ref="FA15">LOOKUP(2,1/(Log!$K$1:$K$27569=ET15),Log!$L$1:$L$27569)</f>
        <v>45776</v>
      </c>
      <c r="FB15" s="221" t="str">
        <f t="shared" si="26"/>
        <v>CAF001Crisis affected groups</v>
      </c>
      <c r="FC15" s="224">
        <f t="array" ref="FC15">LOOKUP(2,1/(Log!$K$1:$K$27569=FB15),Log!$E$1:$E$27569)</f>
        <v>4</v>
      </c>
      <c r="FD15" s="224" t="str">
        <f t="array" ref="FD15">LOOKUP(2,1/(Log!$K$1:$K$27569=FB15),Log!$F$1:$F$27569)</f>
        <v>UNHCR 20/03/2025</v>
      </c>
      <c r="FE15" s="224" t="str">
        <f t="array" ref="FE15">LOOKUP(2,1/(Log!$K$1:$K$27569=FB15),Log!$G$1:$G$27569)</f>
        <v>High</v>
      </c>
      <c r="FF15" s="224">
        <f t="array" ref="FF15">LOOKUP(2,1/(Log!$K$1:$K$27569=FB15),Log!$H$1:$H$27569)</f>
        <v>1</v>
      </c>
      <c r="FG15" s="224" t="str">
        <f t="array" ref="FG15">LOOKUP(2,1/(Log!$K$1:$K$27569=FB15),Log!$J$1:$J$27569)</f>
        <v xml:space="preserve">In the Complex Crisis of the Central African Republic, 4 population groups are affected: IDPs, refugees and asylum seekers, returnees and the host population in the 17 departments of the country. </v>
      </c>
      <c r="FH15" s="224" t="str">
        <f t="array" ref="FH15">LOOKUP(2,1/(Log!$K$1:$K$27569=FB15),Log!$I$1:$I$27569)</f>
        <v>https://data.unhcr.org/fr/documents/details/115372</v>
      </c>
      <c r="FI15" s="214">
        <f t="array" ref="FI15">LOOKUP(2,1/(Log!$K$1:$K$27569=FB15),Log!$L$1:$L$27569)</f>
        <v>45776</v>
      </c>
      <c r="FJ15" s="221" t="str">
        <f t="shared" si="27"/>
        <v>CAF001People facing limited access constraints</v>
      </c>
      <c r="FK15" s="222" t="str">
        <f t="array" ref="FK15">LOOKUP(2,1/(Log!$K$1:$K$27569=FJ15),Log!$E$1:$E$27569)</f>
        <v>x</v>
      </c>
      <c r="FL15" s="222" t="str">
        <f t="array" ref="FL15">LOOKUP(2,1/(Log!$K$1:$K$27569=FJ15),Log!$F$1:$F$27569)</f>
        <v>X</v>
      </c>
      <c r="FM15" s="222" t="str">
        <f t="array" ref="FM15">LOOKUP(2,1/(Log!$K$1:$K$27569=FJ15),Log!$G$1:$G$27569)</f>
        <v>x</v>
      </c>
      <c r="FN15" s="222" t="str">
        <f t="array" ref="FN15">LOOKUP(2,1/(Log!$K$1:$K$27569=FJ15),Log!$H$1:$H$27569)</f>
        <v>x</v>
      </c>
      <c r="FO15" s="222" t="str">
        <f t="array" ref="FO15">LOOKUP(2,1/(Log!$K$1:$K$27569=FJ15),Log!$J$1:$J$27569)</f>
        <v>X</v>
      </c>
      <c r="FP15" s="218" t="str">
        <f t="array" ref="FP15">LOOKUP(2,1/(Log!$K$1:$K$27569=FJ15),Log!$I$1:$I$27569)</f>
        <v>X</v>
      </c>
      <c r="FQ15" s="219">
        <f t="array" ref="FQ15">LOOKUP(2,1/(Log!$K$1:$K$27569=FJ15),Log!$L$1:$L$27569)</f>
        <v>45776</v>
      </c>
      <c r="FR15" s="221" t="str">
        <f t="shared" si="28"/>
        <v>CAF001People facing restricted access constraints</v>
      </c>
      <c r="FS15" s="224" t="str">
        <f t="array" ref="FS15">LOOKUP(2,1/(Log!$K$1:$K$27569=FR15),Log!$E$1:$E$27569)</f>
        <v>x</v>
      </c>
      <c r="FT15" s="224" t="str">
        <f t="array" ref="FT15">LOOKUP(2,1/(Log!$K$1:$K$27569=FR15),Log!$F$1:$F$27569)</f>
        <v>X</v>
      </c>
      <c r="FU15" s="224" t="str">
        <f t="array" ref="FU15">LOOKUP(2,1/(Log!$K$1:$K$27569=FR15),Log!$G$1:$G$27569)</f>
        <v>x</v>
      </c>
      <c r="FV15" s="224" t="str">
        <f t="array" ref="FV15">LOOKUP(2,1/(Log!$K$1:$K$27569=FR15),Log!$H$1:$H$27569)</f>
        <v>x</v>
      </c>
      <c r="FW15" s="224" t="str">
        <f t="array" ref="FW15">LOOKUP(2,1/(Log!$K$1:$K$27569=FR15),Log!$J$1:$J$27569)</f>
        <v>X</v>
      </c>
      <c r="FX15" s="224" t="str">
        <f t="array" ref="FX15">LOOKUP(2,1/(Log!$K$1:$K$27569=FR15),Log!$I$1:$I$27569)</f>
        <v>X</v>
      </c>
      <c r="FY15" s="214">
        <f t="array" ref="FY15">LOOKUP(2,1/(Log!$K$1:$K$27569=FR15),Log!$L$1:$L$27569)</f>
        <v>45776</v>
      </c>
      <c r="FZ15" s="222" t="str">
        <f t="shared" si="29"/>
        <v>CAF001Impediments to entry into country (bureaucratic and administrative)</v>
      </c>
      <c r="GA15" s="222">
        <f t="array" ref="GA15">LOOKUP(2,1/(Log!$K$1:$K$27569=FZ15),Log!$E$1:$E$27569)</f>
        <v>2</v>
      </c>
      <c r="GB15" s="222" t="str">
        <f t="array" ref="GB15">LOOKUP(2,1/(Log!$K$1:$K$27569=FZ15),Log!$F$1:$F$27569)</f>
        <v>ACAPS Access Methodology</v>
      </c>
      <c r="GC15" s="222" t="str">
        <f t="array" ref="GC15">LOOKUP(2,1/(Log!$K$1:$K$27569=FZ15),Log!$G$1:$G$27569)</f>
        <v>Medium</v>
      </c>
      <c r="GD15" s="222">
        <f t="array" ref="GD15">LOOKUP(2,1/(Log!$K$1:$K$27569=FZ15),Log!$H$1:$H$27569)</f>
        <v>2</v>
      </c>
      <c r="GE15" s="222" t="str">
        <f t="array" ref="GE15">LOOKUP(2,1/(Log!$K$1:$K$27569=FZ15),Log!$J$1:$J$27569)</f>
        <v>x</v>
      </c>
      <c r="GF15" s="222" t="str">
        <f t="array" ref="GF15">LOOKUP(2,1/(Log!$K$1:$K$27569=FZ15),Log!$I$1:$I$27569)</f>
        <v>x</v>
      </c>
      <c r="GG15" s="223">
        <f t="array" ref="GG15">LOOKUP(2,1/(Log!$K$1:$K$27569=FZ15),Log!$L$1:$L$27569)</f>
        <v>45618</v>
      </c>
      <c r="GH15" s="221" t="str">
        <f t="shared" si="30"/>
        <v>CAF001Restriction of movement (impediments to freedom of movement and/or administrative restrictions)</v>
      </c>
      <c r="GI15" s="224">
        <f t="array" ref="GI15">LOOKUP(2,1/(Log!$K$1:$K$27569=GH15),Log!$E$1:$E$27569)</f>
        <v>3</v>
      </c>
      <c r="GJ15" s="224" t="str">
        <f t="array" ref="GJ15">LOOKUP(2,1/(Log!$K$1:$K$27569=GH15),Log!$F$1:$F$27569)</f>
        <v>ACAPS Access Methodology</v>
      </c>
      <c r="GK15" s="224" t="str">
        <f t="array" ref="GK15">LOOKUP(2,1/(Log!$K$1:$K$27569=GH15),Log!$G$1:$G$27569)</f>
        <v>Medium</v>
      </c>
      <c r="GL15" s="224">
        <f t="array" ref="GL15">LOOKUP(2,1/(Log!$K$1:$K$27569=GH15),Log!$H$1:$H$27569)</f>
        <v>2</v>
      </c>
      <c r="GM15" s="224" t="str">
        <f t="array" ref="GM15">LOOKUP(2,1/(Log!$K$1:$K$27569=GH15),Log!$J$1:$J$27569)</f>
        <v>x</v>
      </c>
      <c r="GN15" s="224" t="str">
        <f t="array" ref="GN15">LOOKUP(2,1/(Log!$K$1:$K$27569=GH15),Log!$I$1:$I$27569)</f>
        <v>x</v>
      </c>
      <c r="GO15" s="214">
        <f t="array" ref="GO15">LOOKUP(2,1/(Log!$K$1:$K$27569=GH15),Log!$L$1:$L$27569)</f>
        <v>45618</v>
      </c>
      <c r="GP15" s="222" t="str">
        <f t="shared" si="31"/>
        <v>CAF001Interference into implementation of humanitarian activities</v>
      </c>
      <c r="GQ15" s="222">
        <f t="array" ref="GQ15">LOOKUP(2,1/(Log!$K$1:$K$27569=GP15),Log!$E$1:$E$27569)</f>
        <v>1</v>
      </c>
      <c r="GR15" s="222" t="str">
        <f t="array" ref="GR15">LOOKUP(2,1/(Log!$K$1:$K$27569=GP15),Log!$F$1:$F$27569)</f>
        <v>ACAPS Access Methodology</v>
      </c>
      <c r="GS15" s="222" t="str">
        <f t="array" ref="GS15">LOOKUP(2,1/(Log!$K$1:$K$27569=GP15),Log!$G$1:$G$27569)</f>
        <v>Medium</v>
      </c>
      <c r="GT15" s="222">
        <f t="array" ref="GT15">LOOKUP(2,1/(Log!$K$1:$K$27569=GP15),Log!$H$1:$H$27569)</f>
        <v>2</v>
      </c>
      <c r="GU15" s="222" t="str">
        <f t="array" ref="GU15">LOOKUP(2,1/(Log!$K$1:$K$27569=GP15),Log!$J$1:$J$27569)</f>
        <v>x</v>
      </c>
      <c r="GV15" s="222" t="str">
        <f t="array" ref="GV15">LOOKUP(2,1/(Log!$K$1:$K$27569=GP15),Log!$I$1:$I$27569)</f>
        <v>x</v>
      </c>
      <c r="GW15" s="223">
        <f t="array" ref="GW15">LOOKUP(2,1/(Log!$K$1:$K$27569=GP15),Log!$L$1:$L$27569)</f>
        <v>45618</v>
      </c>
      <c r="GX15" s="221" t="str">
        <f t="shared" si="32"/>
        <v>CAF001Violence against personnel, facilities and assets</v>
      </c>
      <c r="GY15" s="224">
        <f t="array" ref="GY15">LOOKUP(2,1/(Log!$K$1:$K$27569=GX15),Log!$E$1:$E$27569)</f>
        <v>3</v>
      </c>
      <c r="GZ15" s="224" t="str">
        <f t="array" ref="GZ15">LOOKUP(2,1/(Log!$K$1:$K$27569=GX15),Log!$F$1:$F$27569)</f>
        <v>ACAPS Access Methodology</v>
      </c>
      <c r="HA15" s="224" t="str">
        <f t="array" ref="HA15">LOOKUP(2,1/(Log!$K$1:$K$27569=GX15),Log!$G$1:$G$27569)</f>
        <v>Medium</v>
      </c>
      <c r="HB15" s="224">
        <f t="array" ref="HB15">LOOKUP(2,1/(Log!$K$1:$K$27569=GX15),Log!$H$1:$H$27569)</f>
        <v>2</v>
      </c>
      <c r="HC15" s="224" t="str">
        <f t="array" ref="HC15">LOOKUP(2,1/(Log!$K$1:$K$27569=GX15),Log!$J$1:$J$27569)</f>
        <v>x</v>
      </c>
      <c r="HD15" s="224" t="str">
        <f t="array" ref="HD15">LOOKUP(2,1/(Log!$K$1:$K$27569=GX15),Log!$I$1:$I$27569)</f>
        <v>x</v>
      </c>
      <c r="HE15" s="214">
        <f t="array" ref="HE15">LOOKUP(2,1/(Log!$K$1:$K$27569=GX15),Log!$L$1:$L$27569)</f>
        <v>45618</v>
      </c>
      <c r="HF15" s="222" t="str">
        <f t="shared" si="33"/>
        <v>CAF001Denial of existence of humanitarian needs or entitlements to assistance</v>
      </c>
      <c r="HG15" s="222">
        <f t="array" ref="HG15">LOOKUP(2,1/(Log!$K$1:$K$27569=HF15),Log!$E$1:$E$27569)</f>
        <v>0</v>
      </c>
      <c r="HH15" s="222" t="str">
        <f t="array" ref="HH15">LOOKUP(2,1/(Log!$K$1:$K$27569=HF15),Log!$F$1:$F$27569)</f>
        <v>ACAPS Access Methodology</v>
      </c>
      <c r="HI15" s="222" t="str">
        <f t="array" ref="HI15">LOOKUP(2,1/(Log!$K$1:$K$27569=HF15),Log!$G$1:$G$27569)</f>
        <v>Medium</v>
      </c>
      <c r="HJ15" s="222">
        <f t="array" ref="HJ15">LOOKUP(2,1/(Log!$K$1:$K$27569=HF15),Log!$H$1:$H$27569)</f>
        <v>2</v>
      </c>
      <c r="HK15" s="222" t="str">
        <f t="array" ref="HK15">LOOKUP(2,1/(Log!$K$1:$K$27569=HF15),Log!$J$1:$J$27569)</f>
        <v>x</v>
      </c>
      <c r="HL15" s="222" t="str">
        <f t="array" ref="HL15">LOOKUP(2,1/(Log!$K$1:$K$27569=HF15),Log!$I$1:$I$27569)</f>
        <v>x</v>
      </c>
      <c r="HM15" s="223">
        <f t="array" ref="HM15">LOOKUP(2,1/(Log!$K$1:$K$27569=HF15),Log!$L$1:$L$27569)</f>
        <v>45618</v>
      </c>
      <c r="HN15" s="221" t="str">
        <f t="shared" si="34"/>
        <v>CAF001Restriction and obstruction of access to services and assistance</v>
      </c>
      <c r="HO15" s="224">
        <f t="array" ref="HO15">LOOKUP(2,1/(Log!$K$1:$K$27569=HN15),Log!$E$1:$E$27569)</f>
        <v>2</v>
      </c>
      <c r="HP15" s="224" t="str">
        <f t="array" ref="HP15">LOOKUP(2,1/(Log!$K$1:$K$27569=HN15),Log!$F$1:$F$27569)</f>
        <v>ACAPS Access Methodology</v>
      </c>
      <c r="HQ15" s="224" t="str">
        <f t="array" ref="HQ15">LOOKUP(2,1/(Log!$K$1:$K$27569=HN15),Log!$G$1:$G$27569)</f>
        <v>Medium</v>
      </c>
      <c r="HR15" s="224">
        <f t="array" ref="HR15">LOOKUP(2,1/(Log!$K$1:$K$27569=HN15),Log!$H$1:$H$27569)</f>
        <v>2</v>
      </c>
      <c r="HS15" s="224" t="str">
        <f t="array" ref="HS15">LOOKUP(2,1/(Log!$K$1:$K$27569=HN15),Log!$J$1:$J$27569)</f>
        <v>x</v>
      </c>
      <c r="HT15" s="224" t="str">
        <f t="array" ref="HT15">LOOKUP(2,1/(Log!$K$1:$K$27569=HN15),Log!$I$1:$I$27569)</f>
        <v>x</v>
      </c>
      <c r="HU15" s="214">
        <f t="array" ref="HU15">LOOKUP(2,1/(Log!$K$1:$K$27569=HN15),Log!$L$1:$L$27569)</f>
        <v>45618</v>
      </c>
      <c r="HV15" s="222" t="str">
        <f t="shared" si="35"/>
        <v>CAF001Ongoing insecurity/hostilities affecting humanitarian assistance</v>
      </c>
      <c r="HW15" s="222">
        <f t="array" ref="HW15">LOOKUP(2,1/(Log!$K$1:$K$27569=HV15),Log!$E$1:$E$27569)</f>
        <v>3</v>
      </c>
      <c r="HX15" s="222" t="str">
        <f t="array" ref="HX15">LOOKUP(2,1/(Log!$K$1:$K$27569=HV15),Log!$F$1:$F$27569)</f>
        <v>ACAPS Access Methodology</v>
      </c>
      <c r="HY15" s="222" t="str">
        <f t="array" ref="HY15">LOOKUP(2,1/(Log!$K$1:$K$27569=HV15),Log!$G$1:$G$27569)</f>
        <v>Medium</v>
      </c>
      <c r="HZ15" s="222">
        <f t="array" ref="HZ15">LOOKUP(2,1/(Log!$K$1:$K$27569=HV15),Log!$H$1:$H$27569)</f>
        <v>2</v>
      </c>
      <c r="IA15" s="222" t="str">
        <f t="array" ref="IA15">LOOKUP(2,1/(Log!$K$1:$K$27569=HV15),Log!$J$1:$J$27569)</f>
        <v>x</v>
      </c>
      <c r="IB15" s="222" t="str">
        <f t="array" ref="IB15">LOOKUP(2,1/(Log!$K$1:$K$27569=HV15),Log!$I$1:$I$27569)</f>
        <v>x</v>
      </c>
      <c r="IC15" s="223">
        <f t="array" ref="IC15">LOOKUP(2,1/(Log!$K$1:$K$27569=HV15),Log!$L$1:$L$27569)</f>
        <v>45618</v>
      </c>
      <c r="ID15" s="221" t="str">
        <f t="shared" si="36"/>
        <v>CAF001Presence of mines and improvised explosive devices</v>
      </c>
      <c r="IE15" s="224">
        <f t="array" ref="IE15">LOOKUP(2,1/(Log!$K$1:$K$27569=ID15),Log!$E$1:$E$27569)</f>
        <v>1</v>
      </c>
      <c r="IF15" s="224" t="str">
        <f t="array" ref="IF15">LOOKUP(2,1/(Log!$K$1:$K$27569=ID15),Log!$F$1:$F$27569)</f>
        <v>ACAPS Access Methodology</v>
      </c>
      <c r="IG15" s="224" t="str">
        <f t="array" ref="IG15">LOOKUP(2,1/(Log!$K$1:$K$27569=ID15),Log!$G$1:$G$27569)</f>
        <v>Medium</v>
      </c>
      <c r="IH15" s="224">
        <f t="array" ref="IH15">LOOKUP(2,1/(Log!$K$1:$K$27569=ID15),Log!$H$1:$H$27569)</f>
        <v>2</v>
      </c>
      <c r="II15" s="224" t="str">
        <f t="array" ref="II15">LOOKUP(2,1/(Log!$K$1:$K$27569=ID15),Log!$J$1:$J$27569)</f>
        <v>x</v>
      </c>
      <c r="IJ15" s="224" t="str">
        <f t="array" ref="IJ15">LOOKUP(2,1/(Log!$K$1:$K$27569=ID15),Log!$I$1:$I$27569)</f>
        <v>x</v>
      </c>
      <c r="IK15" s="214">
        <f t="array" ref="IK15">LOOKUP(2,1/(Log!$K$1:$K$27569=ID15),Log!$L$1:$L$27569)</f>
        <v>45618</v>
      </c>
      <c r="IL15" s="222" t="str">
        <f t="shared" si="37"/>
        <v>CAF001Physical constraints in the environment (obstacles related to terrain, climate, lack of infrastructure, etc.)</v>
      </c>
      <c r="IM15" s="222">
        <f t="array" ref="IM15">LOOKUP(2,1/(Log!$K$1:$K$27569=IL15),Log!$E$1:$E$27569)</f>
        <v>3</v>
      </c>
      <c r="IN15" s="222" t="str">
        <f t="array" ref="IN15">LOOKUP(2,1/(Log!$K$1:$K$27569=IL15),Log!$F$1:$F$27569)</f>
        <v>ACAPS Access Methodology</v>
      </c>
      <c r="IO15" s="222" t="str">
        <f t="array" ref="IO15">LOOKUP(2,1/(Log!$K$1:$K$27569=IL15),Log!$G$1:$G$27569)</f>
        <v>Medium</v>
      </c>
      <c r="IP15" s="222">
        <f t="array" ref="IP15">LOOKUP(2,1/(Log!$K$1:$K$27569=IL15),Log!$H$1:$H$27569)</f>
        <v>2</v>
      </c>
      <c r="IQ15" s="222" t="str">
        <f t="array" ref="IQ15">LOOKUP(2,1/(Log!$K$1:$K$27569=IL15),Log!$J$1:$J$27569)</f>
        <v>x</v>
      </c>
      <c r="IR15" s="222" t="str">
        <f t="array" ref="IR15">LOOKUP(2,1/(Log!$K$1:$K$27569=IL15),Log!$I$1:$I$27569)</f>
        <v>x</v>
      </c>
      <c r="IS15" s="223">
        <f t="array" ref="IS15">LOOKUP(2,1/(Log!$K$1:$K$27569=IL15),Log!$L$1:$L$27569)</f>
        <v>45618</v>
      </c>
    </row>
    <row r="16" spans="1:253" s="11" customFormat="1" ht="13.35" customHeight="1">
      <c r="A16" s="11" t="str">
        <f>Lists!B:B</f>
        <v>Venezuela displacement in Chile</v>
      </c>
      <c r="B16" s="11" t="str">
        <f>Lists!F:F</f>
        <v>International Displacement</v>
      </c>
      <c r="C16" s="11" t="str">
        <f>Lists!C:C</f>
        <v>CHL002</v>
      </c>
      <c r="D16" s="11" t="str">
        <f>Lists!A:A</f>
        <v>Chile</v>
      </c>
      <c r="E16" s="11" t="str">
        <f>Lists!D:D</f>
        <v>CHL</v>
      </c>
      <c r="F16" s="11" t="str">
        <f t="shared" si="0"/>
        <v>CHL002Total population</v>
      </c>
      <c r="G16" s="212">
        <f t="array" ref="G16">ROUND(LOOKUP(2,1/(Log!$K$1:$K$27569=F16),Log!$E$1:$E$27569),-3)</f>
        <v>19700000</v>
      </c>
      <c r="H16" s="213" t="str">
        <f t="array" ref="H16">LOOKUP(2,1/(Log!$K$1:$K$27569=F16),Log!$F$1:$F$27569)</f>
        <v>UNFPA accessed 26/03/2025</v>
      </c>
      <c r="I16" s="213" t="str">
        <f t="array" ref="I16">LOOKUP(2,1/(Log!$K$1:$K$27569=F16),Log!$G$1:$G$27569)</f>
        <v xml:space="preserve">Medium </v>
      </c>
      <c r="J16" s="213">
        <f t="array" ref="J16">LOOKUP(2,1/(Log!$K$1:$K$27569=F16),Log!$H$1:$H$27569)</f>
        <v>2</v>
      </c>
      <c r="K16" s="213" t="str">
        <f t="array" ref="K16">LOOKUP(2,1/(Log!$K$1:$K$27569=F16),Log!$J$1:$J$27569)</f>
        <v xml:space="preserve">​According to the United Nations Population Fund (UNFPA) World Population Dashboard, Chile's estimated total population for 2024 is 19.7 million.  This estimate  considers various demographic factors, including internal displacement and migration, providing a comprehensive view of the country's population. Reliability is set to Medium, as this figure is based on projections and estimated trends, which are subject to change as new data becomes available.
</v>
      </c>
      <c r="L16" s="213" t="str">
        <f t="array" ref="L16">LOOKUP(2,1/(Log!$K$1:$K$27569=F16),Log!$I$1:$I$27569)</f>
        <v>https://www.unfpa.org/data/world-population/CL</v>
      </c>
      <c r="M16" s="214">
        <f t="array" ref="M16">LOOKUP(2,1/(Log!$K$1:$K$27569=F16),Log!$L$1:$L$27569)</f>
        <v>45777</v>
      </c>
      <c r="N16" s="221" t="str">
        <f t="shared" si="1"/>
        <v>CHL002Landmass affected</v>
      </c>
      <c r="O16" s="216">
        <f t="array" ref="O16">LOOKUP(2,1/(Log!$K$1:$K$27569=N16),Log!$E$1:$E$27569)</f>
        <v>349409</v>
      </c>
      <c r="P16" s="216" t="str">
        <f t="array" ref="P16">LOOKUP(2,1/(Log!$K$1:$K$27569=N16),Log!$F$1:$F$27569)</f>
        <v>City Population 23/07/2023; R4V 17/12/2024</v>
      </c>
      <c r="Q16" s="216" t="str">
        <f t="array" ref="Q16">LOOKUP(2,1/(Log!$K$1:$K$27569=N16),Log!$G$1:$G$27569)</f>
        <v xml:space="preserve">Medium </v>
      </c>
      <c r="R16" s="216">
        <f t="array" ref="R16">LOOKUP(2,1/(Log!$K$1:$K$27569=N16),Log!$H$1:$H$27569)</f>
        <v>2</v>
      </c>
      <c r="S16" s="216" t="str">
        <f t="array" ref="S16">LOOKUP(2,1/(Log!$K$1:$K$27569=N16),Log!$J$1:$J$27569)</f>
        <v>The figure for landmass affected by the Venezuelan refugee crisis corresponds to the total geographical area of Chile regions hosting more than 10,000 Venezuelans in need by 2025. These regions include: Antofagasta, Biobío, Coquimbo, La Araucanía, Libertador General Bernardo O'Higgins, Los Lagos, Maule, Metropolitana de Santiago, and Valparaíso. While these areas are expected to absorb most of the impact, Venezuelan migrants are present across the country, so other regions may also be affected to varying degrees. Reliability is set to medium, as R4V uses projected figures for the Venezuelan population in Chile.</v>
      </c>
      <c r="T16" s="216" t="str">
        <f t="array" ref="T16">LOOKUP(2,1/(Log!$K$1:$K$27569=N16),Log!$I$1:$I$27569)</f>
        <v>https://www.citypopulation.de/en/chile/cities/; https://www.r4v.info/en/rmrp2025-2026</v>
      </c>
      <c r="U16" s="217">
        <f t="array" ref="U16">LOOKUP(2,1/(Log!$K$1:$K$27569=N16),Log!$L$1:$L$27569)</f>
        <v>45777</v>
      </c>
      <c r="V16" s="221" t="str">
        <f t="shared" si="2"/>
        <v>CHL002People exposed</v>
      </c>
      <c r="W16" s="213">
        <f t="array" ref="W16">IF(LOOKUP(2,1/(Log!$K$1:$K$27569=V16),Log!$E$1:$E$27569)="x","x",ROUND(LOOKUP(2,1/(Log!$K$1:$K$27569=V16),Log!$E$1:$E$27569),-3))</f>
        <v>14595000</v>
      </c>
      <c r="X16" s="213" t="str">
        <f t="array" ref="X16">LOOKUP(2,1/(Log!$K$1:$K$27569=V16),Log!$F$1:$F$27569)</f>
        <v>City Population 23/07/2023; R4V 17/12/2024</v>
      </c>
      <c r="Y16" s="213" t="str">
        <f t="array" ref="Y16">LOOKUP(2,1/(Log!$K$1:$K$27569=V16),Log!$G$1:$G$27569)</f>
        <v xml:space="preserve">Medium </v>
      </c>
      <c r="Z16" s="213">
        <f t="array" ref="Z16">LOOKUP(2,1/(Log!$K$1:$K$27569=V16),Log!$H$1:$H$27569)</f>
        <v>2</v>
      </c>
      <c r="AA16" s="213" t="str">
        <f t="array" ref="AA16">LOOKUP(2,1/(Log!$K$1:$K$27569=V16),Log!$J$1:$J$27569)</f>
        <v>The figure of people exposed due to the Venezuelan refugee crisis corresponds to the total population in the Chile regions with more than 10,000 Venezuelans in need by 2025: Antofagasta, Biobío, Coquimbo, La Araucanía, Libertador General Bernardo O'Higgins, Los Lagos, Maule, Metropolitana de Santiago, and Valparaíso. While the majority of refugees in need reside in these regions, Venezuelans may also be present in other provinces across the country, which could be affected to varying degrees. Reliability is set to medium, as R4V uses projected figures.
The reason for this approach is that the threshold for opening a crisis is set at at least 10,000 people with unmet needs in a region, department, or province. Therefore, these specific regions in Chile meet the criteria for opening a crisis response. As a natural consequence, people living in these regions are the most exposed to the crisis. Reliability is set to medium due to the use of projected figures.</v>
      </c>
      <c r="AB16" s="213" t="str">
        <f t="array" ref="AB16">LOOKUP(2,1/(Log!$K$1:$K$27569=V16),Log!$I$1:$I$27569)</f>
        <v>https://www.worldometers.info/world-population/chile-population/; https://www.r4v.info/en/rmrp2025-2026</v>
      </c>
      <c r="AC16" s="214">
        <f t="array" ref="AC16">LOOKUP(2,1/(Log!$K$1:$K$27569=V16),Log!$L$1:$L$27569)</f>
        <v>45777</v>
      </c>
      <c r="AD16" s="221" t="str">
        <f t="shared" si="3"/>
        <v>CHL002People affected</v>
      </c>
      <c r="AE16" s="218">
        <f t="array" ref="AE16">IF(LOOKUP(2,1/(Log!$K$1:$K$27569=AD16),Log!$E$1:$E$27569)="x","x",ROUND(LOOKUP(2,1/(Log!$K$1:$K$27569=AD16),Log!$E$1:$E$27569),-3))</f>
        <v>808000</v>
      </c>
      <c r="AF16" s="218" t="str">
        <f t="array" ref="AF16">LOOKUP(2,1/(Log!$K$1:$K$27569=AD16),Log!$F$1:$F$27569)</f>
        <v>RMPR 17/12/2024</v>
      </c>
      <c r="AG16" s="218" t="str">
        <f t="array" ref="AG16">LOOKUP(2,1/(Log!$K$1:$K$27569=AD16),Log!$G$1:$G$27569)</f>
        <v xml:space="preserve">Medium </v>
      </c>
      <c r="AH16" s="218">
        <f t="array" ref="AH16">LOOKUP(2,1/(Log!$K$1:$K$27569=AD16),Log!$H$1:$H$27569)</f>
        <v>2</v>
      </c>
      <c r="AI16" s="218" t="str">
        <f t="array" ref="AI16">LOOKUP(2,1/(Log!$K$1:$K$27569=AD16),Log!$J$1:$J$27569)</f>
        <v xml:space="preserve">The number of people affected is the sum of the 2025 projected Venezuelan refugees/asylum seekers in Chile (534.6k), the in-transit population (160.5k) and the affected host communities in need (113.3k,), as reported in the RMRP 2025-2026. This source was chosen for its reliability in reporting Venezuelan refugees and migrants in Chile.  No new reports have been released since the RMRP 2025–2026, so this remains the most current data available."
The reason behind the methodological change is that, after an internal discussion, it was concluded that the main people affected by the migration crisis are the migrants and refugees in the country. However, by using the PIN, it could be an underestimation of the total number of people affected by the crisis.  Additionally, the in-transit figure may include non-Venezuelan migrants. The reliability is set to medium as a result.
</v>
      </c>
      <c r="AJ16" s="218" t="str">
        <f t="array" ref="AJ16">LOOKUP(2,1/(Log!$K$1:$K$27569=AD16),Log!$I$1:$I$27569)</f>
        <v>https://www.r4v.info/en/rmrp2025-2026</v>
      </c>
      <c r="AK16" s="219">
        <f t="array" ref="AK16">LOOKUP(2,1/(Log!$K$1:$K$27569=AD16),Log!$L$1:$L$27569)</f>
        <v>45777</v>
      </c>
      <c r="AL16" s="221" t="str">
        <f t="shared" si="4"/>
        <v>CHL002People displaced</v>
      </c>
      <c r="AM16" s="213">
        <f t="array" ref="AM16">IF(LOOKUP(2,1/(Log!$K$1:$K$27569=AL16),Log!$E$1:$E$27569)="x","x",ROUND(LOOKUP(2,1/(Log!$K$1:$K$27569=AL16),Log!$E$1:$E$27569),-3))</f>
        <v>695000</v>
      </c>
      <c r="AN16" s="213" t="str">
        <f t="array" ref="AN16">LOOKUP(2,1/(Log!$K$1:$K$27569=AL16),Log!$F$1:$F$27569)</f>
        <v>RMPR 17/12/2024</v>
      </c>
      <c r="AO16" s="213" t="str">
        <f t="array" ref="AO16">LOOKUP(2,1/(Log!$K$1:$K$27569=AL16),Log!$G$1:$G$27569)</f>
        <v xml:space="preserve">Medium </v>
      </c>
      <c r="AP16" s="213">
        <f t="array" ref="AP16">LOOKUP(2,1/(Log!$K$1:$K$27569=AL16),Log!$H$1:$H$27569)</f>
        <v>2</v>
      </c>
      <c r="AQ16" s="213" t="str">
        <f t="array" ref="AQ16">LOOKUP(2,1/(Log!$K$1:$K$27569=AL16),Log!$J$1:$J$27569)</f>
        <v>The number of displaced people is the summation of the 2025 projected Venezuelans in destination population in Chile  (534.6 K ) and the in-transit population (160.5 K) as reported in the RMRP 2025-2026. The reliability is set to medium because the source doesn’t clarify whether the in-transit population is already included in the in the  population projection  which could lead to potential double-counting. Additionally, the population in transit may include other nationalities.  No new reports have been released since the RMRP 2025–2026, so this remains the most current data available."</v>
      </c>
      <c r="AR16" s="213" t="str">
        <f t="array" ref="AR16">LOOKUP(2,1/(Log!$K$1:$K$27569=AL16),Log!$I$1:$I$27569)</f>
        <v>https://www.r4v.info/en/rmrp2025-2026</v>
      </c>
      <c r="AS16" s="214">
        <f t="array" ref="AS16">LOOKUP(2,1/(Log!$K$1:$K$27569=AL16),Log!$L$1:$L$27569)</f>
        <v>45777</v>
      </c>
      <c r="AT16" s="222" t="str">
        <f t="shared" si="5"/>
        <v>CHL002Injuries reported</v>
      </c>
      <c r="AU16" s="218" t="str">
        <f t="array" ref="AU16">LOOKUP(2,1/(Log!$K$1:$K$27569=AT16),Log!$E$1:$E$27569)</f>
        <v>x</v>
      </c>
      <c r="AV16" s="218" t="str">
        <f t="array" ref="AV16">LOOKUP(2,1/(Log!$K$1:$K$27569=AT16),Log!$F$1:$F$27569)</f>
        <v>x</v>
      </c>
      <c r="AW16" s="218" t="str">
        <f t="array" ref="AW16">LOOKUP(2,1/(Log!$K$1:$K$27569=AT16),Log!$G$1:$G$27569)</f>
        <v>x</v>
      </c>
      <c r="AX16" s="218" t="str">
        <f t="array" ref="AX16">LOOKUP(2,1/(Log!$K$1:$K$27569=AT16),Log!$H$1:$H$27569)</f>
        <v>x</v>
      </c>
      <c r="AY16" s="218" t="str">
        <f t="array" ref="AY16">LOOKUP(2,1/(Log!$K$1:$K$27569=AT16),Log!$J$1:$J$27569)</f>
        <v xml:space="preserve">Up-to-date, reliable data from open sources is not available. We cannot provide an accurate/estimate figure for this indicator. </v>
      </c>
      <c r="AZ16" s="218" t="str">
        <f t="array" ref="AZ16">LOOKUP(2,1/(Log!$K$1:$K$27569=AT16),Log!$I$1:$I$27569)</f>
        <v>x</v>
      </c>
      <c r="BA16" s="219">
        <f t="array" ref="BA16">LOOKUP(2,1/(Log!$K$1:$K$27569=AT16),Log!$L$1:$L$27569)</f>
        <v>45747</v>
      </c>
      <c r="BB16" s="221" t="str">
        <f t="shared" si="6"/>
        <v>CHL002Illness cases reported</v>
      </c>
      <c r="BC16" s="213" t="str">
        <f t="array" ref="BC16">LOOKUP(2,1/(Log!$K$1:$K$27569=BB16),Log!$E$1:$E$27569)</f>
        <v>x</v>
      </c>
      <c r="BD16" s="213" t="str">
        <f t="array" ref="BD16">LOOKUP(2,1/(Log!$K$1:$K$27569=BB16),Log!$F$1:$F$27569)</f>
        <v>x</v>
      </c>
      <c r="BE16" s="213" t="str">
        <f t="array" ref="BE16">LOOKUP(2,1/(Log!$K$1:$K$27569=BB16),Log!$G$1:$G$27569)</f>
        <v>x</v>
      </c>
      <c r="BF16" s="213" t="str">
        <f t="array" ref="BF16">LOOKUP(2,1/(Log!$K$1:$K$27569=BB16),Log!$H$1:$H$27569)</f>
        <v>x</v>
      </c>
      <c r="BG16" s="213" t="str">
        <f t="array" ref="BG16">LOOKUP(2,1/(Log!$K$1:$K$27569=BB16),Log!$J$1:$J$27569)</f>
        <v>No new data available for feb 2025 update</v>
      </c>
      <c r="BH16" s="213" t="str">
        <f t="array" ref="BH16">LOOKUP(2,1/(Log!$K$1:$K$27569=BB16),Log!$I$1:$I$27569)</f>
        <v>x</v>
      </c>
      <c r="BI16" s="214">
        <f t="array" ref="BI16">LOOKUP(2,1/(Log!$K$1:$K$27569=BB16),Log!$L$1:$L$27569)</f>
        <v>45715</v>
      </c>
      <c r="BJ16" s="222" t="str">
        <f t="shared" si="7"/>
        <v>CHL002Fatalities reported</v>
      </c>
      <c r="BK16" s="222" t="str">
        <f t="array" ref="BK16">LOOKUP(2,1/(Log!$K$1:$K$27569=BJ16),Log!$E$1:$E$27569)</f>
        <v>x</v>
      </c>
      <c r="BL16" s="222" t="str">
        <f t="array" ref="BL16">LOOKUP(2,1/(Log!$K$1:$K$27569=BJ16),Log!$F$1:$F$27569)</f>
        <v>x</v>
      </c>
      <c r="BM16" s="222" t="str">
        <f t="array" ref="BM16">LOOKUP(2,1/(Log!$K$1:$K$27569=BJ16),Log!$G$1:$G$27569)</f>
        <v>x</v>
      </c>
      <c r="BN16" s="222" t="str">
        <f t="array" ref="BN16">LOOKUP(2,1/(Log!$K$1:$K$27569=BJ16),Log!$H$1:$H$27569)</f>
        <v>x</v>
      </c>
      <c r="BO16" s="222" t="str">
        <f t="array" ref="BO16">LOOKUP(2,1/(Log!$K$1:$K$27569=BJ16),Log!$J$1:$J$27569)</f>
        <v xml:space="preserve">Up-to-date, reliable data from open sources is not available. We cannot provide an accurate/estimate figure for this indicator. </v>
      </c>
      <c r="BP16" s="218" t="str">
        <f t="array" ref="BP16">LOOKUP(2,1/(Log!$K$1:$K$27569=BJ16),Log!$I$1:$I$27569)</f>
        <v>x</v>
      </c>
      <c r="BQ16" s="223">
        <f t="array" ref="BQ16">LOOKUP(2,1/(Log!$K$1:$K$27569=BJ16),Log!$L$1:$L$27569)</f>
        <v>45747</v>
      </c>
      <c r="BR16" s="221" t="str">
        <f t="shared" si="8"/>
        <v>CHL002Buildings damaged</v>
      </c>
      <c r="BS16" s="224" t="str">
        <f t="array" ref="BS16">LOOKUP(2,1/(Log!$K$1:$K$27569=BR16),Log!$E$1:$E$27569)</f>
        <v>x</v>
      </c>
      <c r="BT16" s="224" t="str">
        <f t="array" ref="BT16">LOOKUP(2,1/(Log!$K$1:$K$27569=BR16),Log!$F$1:$F$27569)</f>
        <v>x</v>
      </c>
      <c r="BU16" s="224" t="str">
        <f t="array" ref="BU16">LOOKUP(2,1/(Log!$K$1:$K$27569=BR16),Log!$G$1:$G$27569)</f>
        <v>x</v>
      </c>
      <c r="BV16" s="224" t="str">
        <f t="array" ref="BV16">LOOKUP(2,1/(Log!$K$1:$K$27569=BR16),Log!$H$1:$H$27569)</f>
        <v>x</v>
      </c>
      <c r="BW16" s="224" t="str">
        <f t="array" ref="BW16">LOOKUP(2,1/(Log!$K$1:$K$27569=BR16),Log!$J$1:$J$27569)</f>
        <v>No new data available for feb 2025 update</v>
      </c>
      <c r="BX16" s="224" t="str">
        <f t="array" ref="BX16">LOOKUP(2,1/(Log!$K$1:$K$27569=BR16),Log!$I$1:$I$27569)</f>
        <v>x</v>
      </c>
      <c r="BY16" s="214">
        <f t="array" ref="BY16">LOOKUP(2,1/(Log!$K$1:$K$27569=BR16),Log!$L$1:$L$27569)</f>
        <v>45715</v>
      </c>
      <c r="BZ16" s="222" t="str">
        <f t="shared" si="9"/>
        <v>CHL002Buildings destroyed</v>
      </c>
      <c r="CA16" s="222" t="str">
        <f t="array" ref="CA16">LOOKUP(2,1/(Log!$K$1:$K$27569=BZ16),Log!$E$1:$E$27569)</f>
        <v>x</v>
      </c>
      <c r="CB16" s="222" t="str">
        <f t="array" ref="CB16">LOOKUP(2,1/(Log!$K$1:$K$27569=BZ16),Log!$F$1:$F$27569)</f>
        <v>x</v>
      </c>
      <c r="CC16" s="222" t="str">
        <f t="array" ref="CC16">LOOKUP(2,1/(Log!$K$1:$K$27569=BZ16),Log!$G$1:$G$27569)</f>
        <v>x</v>
      </c>
      <c r="CD16" s="222" t="str">
        <f t="array" ref="CD16">LOOKUP(2,1/(Log!$K$1:$K$27569=BZ16),Log!$H$1:$H$27569)</f>
        <v>x</v>
      </c>
      <c r="CE16" s="222" t="str">
        <f t="array" ref="CE16">LOOKUP(2,1/(Log!$K$1:$K$27569=BZ16),Log!$J$1:$J$27569)</f>
        <v>No new data available for feb 2025 update</v>
      </c>
      <c r="CF16" s="222" t="str">
        <f t="array" ref="CF16">LOOKUP(2,1/(Log!$K$1:$K$27569=BZ16),Log!$I$1:$I$27569)</f>
        <v>x</v>
      </c>
      <c r="CG16" s="223">
        <f t="array" ref="CG16">LOOKUP(2,1/(Log!$K$1:$K$27569=BZ16),Log!$L$1:$L$27569)</f>
        <v>45715</v>
      </c>
      <c r="CH16" s="221" t="str">
        <f t="shared" si="10"/>
        <v>CHL002Buildings in the affected area</v>
      </c>
      <c r="CI16" s="222" t="e">
        <f t="array" ref="CI16">LOOKUP(2,1/(Log!$K$1:$K$27569=CH16),Log!$E$1:$E$27569)</f>
        <v>#N/A</v>
      </c>
      <c r="CJ16" s="222" t="e">
        <f t="array" ref="CJ16">LOOKUP(2,1/(Log!$K$1:$K$27569=CH16),Log!$F$1:$F$27569)</f>
        <v>#N/A</v>
      </c>
      <c r="CK16" s="222" t="e">
        <f t="array" ref="CK16">LOOKUP(2,1/(Log!$K$1:$K$27569=CH16),Log!$G$1:$G$27569)</f>
        <v>#N/A</v>
      </c>
      <c r="CL16" s="222" t="e">
        <f t="array" ref="CL16">LOOKUP(2,1/(Log!$K$1:$K$27569=CH16),Log!$H$1:$H$27569)</f>
        <v>#N/A</v>
      </c>
      <c r="CM16" s="222" t="e">
        <f t="array" ref="CM16">LOOKUP(2,1/(Log!$K$1:$K$27569=CH16),Log!$J$1:$J$27569)</f>
        <v>#N/A</v>
      </c>
      <c r="CN16" s="222" t="e">
        <f t="array" ref="CN16">LOOKUP(2,1/(Log!$K$1:$K$27569=CH16),Log!$I$1:$I$27569)</f>
        <v>#N/A</v>
      </c>
      <c r="CO16" s="225" t="e">
        <f t="array" ref="CO16">LOOKUP(2,1/(Log!$K$1:$K$27569=CH16),Log!$L$1:$L$27569)</f>
        <v>#N/A</v>
      </c>
      <c r="CP16" s="222" t="str">
        <f t="shared" si="11"/>
        <v>CHL002Economic Losses</v>
      </c>
      <c r="CQ16" s="224" t="str">
        <f t="array" ref="CQ16">LOOKUP(2,1/(Log!$K$1:$K$27569=CP16),Log!$E$1:$E$27569)</f>
        <v>x</v>
      </c>
      <c r="CR16" s="224" t="str">
        <f t="array" ref="CR16">LOOKUP(2,1/(Log!$K$1:$K$27569=CP16),Log!$F$1:$F$27569)</f>
        <v>x</v>
      </c>
      <c r="CS16" s="224" t="str">
        <f t="array" ref="CS16">LOOKUP(2,1/(Log!$K$1:$K$27569=CP16),Log!$G$1:$G$27569)</f>
        <v>x</v>
      </c>
      <c r="CT16" s="224" t="str">
        <f t="array" ref="CT16">LOOKUP(2,1/(Log!$K$1:$K$27569=CP16),Log!$H$1:$H$27569)</f>
        <v>x</v>
      </c>
      <c r="CU16" s="224" t="str">
        <f t="array" ref="CU16">LOOKUP(2,1/(Log!$K$1:$K$27569=CP16),Log!$J$1:$J$27569)</f>
        <v>No new data available for feb 2025 update</v>
      </c>
      <c r="CV16" s="224" t="str">
        <f t="array" ref="CV16">LOOKUP(2,1/(Log!$K$1:$K$27569=CP16),Log!$I$1:$I$27569)</f>
        <v>x</v>
      </c>
      <c r="CW16" s="214">
        <f t="array" ref="CW16">LOOKUP(2,1/(Log!$K$1:$K$27569=CP16),Log!$L$1:$L$27569)</f>
        <v>45715</v>
      </c>
      <c r="CX16" s="222" t="str">
        <f t="shared" si="12"/>
        <v>CHL002People in Need</v>
      </c>
      <c r="CY16" s="218">
        <f t="shared" si="13"/>
        <v>774000</v>
      </c>
      <c r="CZ16" s="218" t="str">
        <f t="shared" si="14"/>
        <v>RMPR 17/12/2024</v>
      </c>
      <c r="DA16" s="218" t="str">
        <f t="shared" si="15"/>
        <v xml:space="preserve">low </v>
      </c>
      <c r="DB16" s="218">
        <f t="shared" si="16"/>
        <v>3</v>
      </c>
      <c r="DC16" s="218" t="str">
        <f t="shared" si="17"/>
        <v>According to INFORM Severity Index methodology, the sum of people in levels 3, 4 and 5 is equal to the total number of people in need: the sum of  534.6K Venezuelans in destination, 126.4K Venezuelans in transit, and 113.3K  in need of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low  due to the uncertainty of whether the in-transit population is already included in the projected population in need (PiN), which could result in double-counting. Additionally, the in-transit figure may include other nationals.</v>
      </c>
      <c r="DD16" s="218" t="str">
        <f t="shared" si="18"/>
        <v>https://www.r4v.info/en/rmrp2025-2026</v>
      </c>
      <c r="DE16" s="220">
        <f t="shared" si="19"/>
        <v>45777</v>
      </c>
      <c r="DF16" s="221" t="str">
        <f t="shared" si="20"/>
        <v>CHL002Minimal humanitarian conditions - Level 1</v>
      </c>
      <c r="DG16" s="213">
        <f t="array" ref="DG16">IF(LOOKUP(2,1/(Log!$K$1:$K$27569=DF16),Log!$E$1:$E$27569)="x","x",ROUND(LOOKUP(2,1/(Log!$K$1:$K$27569=DF16),Log!$E$1:$E$27569),-3))</f>
        <v>14246000</v>
      </c>
      <c r="DH16" s="224" t="str">
        <f t="array" ref="DH16">LOOKUP(2,1/(Log!$K$1:$K$27569=DF16),Log!$F$1:$F$27569)</f>
        <v>City Population 23/07/2023; R4V 17/12/2024</v>
      </c>
      <c r="DI16" s="224" t="str">
        <f t="array" ref="DI16">LOOKUP(2,1/(Log!$K$1:$K$27569=DF16),Log!$G$1:$G$27569)</f>
        <v xml:space="preserve">Medium </v>
      </c>
      <c r="DJ16" s="224">
        <f t="array" ref="DJ16">LOOKUP(2,1/(Log!$K$1:$K$27569=DF16),Log!$H$1:$H$27569)</f>
        <v>2</v>
      </c>
      <c r="DK16" s="224" t="str">
        <f t="array" ref="DK16">LOOKUP(2,1/(Log!$K$1:$K$27569=DF16),Log!$J$1:$J$27569)</f>
        <v>According to INFORM SI methodology, the number of people in Level 1 is equal to the people exposed minus the people affected. People in Level 1 are able to meet their basic needs without employing irreversible coping strategies.</v>
      </c>
      <c r="DL16" s="224" t="str">
        <f t="array" ref="DL16">LOOKUP(2,1/(Log!$K$1:$K$27569=DF16),Log!$I$1:$I$27569)</f>
        <v>https://www.worldometers.info/world-population/chile-population/; https://www.r4v.info/en/rmrp2025-2026</v>
      </c>
      <c r="DM16" s="214">
        <f t="array" ref="DM16">LOOKUP(2,1/(Log!$K$1:$K$27569=DF16),Log!$L$1:$L$27569)</f>
        <v>45777</v>
      </c>
      <c r="DN16" s="222" t="str">
        <f t="shared" si="21"/>
        <v>CHL002Stressed humanitarian conditions - Level 2</v>
      </c>
      <c r="DO16" s="218">
        <f t="array" ref="DO16">IF(LOOKUP(2,1/(Log!$K$1:$K$27569=DN16),Log!$E$1:$E$27569)="x","x",ROUND(LOOKUP(2,1/(Log!$K$1:$K$27569=DN16),Log!$E$1:$E$27569),-3))</f>
        <v>34000</v>
      </c>
      <c r="DP16" s="222" t="str">
        <f t="array" ref="DP16">LOOKUP(2,1/(Log!$K$1:$K$27569=DN16),Log!$F$1:$F$27569)</f>
        <v>RMPR 17/12/2024</v>
      </c>
      <c r="DQ16" s="222" t="str">
        <f t="array" ref="DQ16">LOOKUP(2,1/(Log!$K$1:$K$27569=DN16),Log!$G$1:$G$27569)</f>
        <v xml:space="preserve">Medium </v>
      </c>
      <c r="DR16" s="222">
        <f t="array" ref="DR16">LOOKUP(2,1/(Log!$K$1:$K$27569=DN16),Log!$H$1:$H$27569)</f>
        <v>2</v>
      </c>
      <c r="DS16" s="222" t="str">
        <f t="array" ref="DS16">LOOKUP(2,1/(Log!$K$1:$K$27569=DN16),Log!$J$1:$J$27569)</f>
        <v>According to INFORM SI methodology, the number of people in Level 2 is equal to the people affected minus the people in need.</v>
      </c>
      <c r="DT16" s="222" t="str">
        <f t="array" ref="DT16">LOOKUP(2,1/(Log!$K$1:$K$27569=DN16),Log!$I$1:$I$27569)</f>
        <v>https://www.r4v.info/en/rmrp2025-2026</v>
      </c>
      <c r="DU16" s="223">
        <f t="array" ref="DU16">LOOKUP(2,1/(Log!$K$1:$K$27569=DN16),Log!$L$1:$L$27569)</f>
        <v>45777</v>
      </c>
      <c r="DV16" s="221" t="str">
        <f t="shared" si="22"/>
        <v>CHL002Moderate humanitarian conditions - Level 3</v>
      </c>
      <c r="DW16" s="213">
        <f t="array" ref="DW16">IF(LOOKUP(2,1/(Log!$K$1:$K$27569=DV16),Log!$E$1:$E$27569)="x","x",ROUND(LOOKUP(2,1/(Log!$K$1:$K$27569=DV16),Log!$E$1:$E$27569),-3))</f>
        <v>774000</v>
      </c>
      <c r="DX16" s="224" t="str">
        <f t="array" ref="DX16">LOOKUP(2,1/(Log!$K$1:$K$27569=DV16),Log!$F$1:$F$27569)</f>
        <v>RMPR 17/12/2024</v>
      </c>
      <c r="DY16" s="224" t="str">
        <f t="array" ref="DY16">LOOKUP(2,1/(Log!$K$1:$K$27569=DV16),Log!$G$1:$G$27569)</f>
        <v xml:space="preserve">low </v>
      </c>
      <c r="DZ16" s="224">
        <f t="array" ref="DZ16">LOOKUP(2,1/(Log!$K$1:$K$27569=DV16),Log!$H$1:$H$27569)</f>
        <v>3</v>
      </c>
      <c r="EA16" s="224" t="str">
        <f t="array" ref="EA16">LOOKUP(2,1/(Log!$K$1:$K$27569=DV16),Log!$J$1:$J$27569)</f>
        <v>According to INFORM Severity Index methodology, the sum of people in levels 3, 4 and 5 is equal to the total number of people in need: the sum of  534.6K Venezuelans in destination, 126.4K Venezuelans in transit, and 113.3K  in need of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low  due to the uncertainty of whether the in-transit population is already included in the projected population in need (PiN), which could result in double-counting. Additionally, the in-transit figure may include other nationals.</v>
      </c>
      <c r="EB16" s="224" t="str">
        <f t="array" ref="EB16">LOOKUP(2,1/(Log!$K$1:$K$27569=DV16),Log!$I$1:$I$27569)</f>
        <v>https://www.r4v.info/en/rmrp2025-2026</v>
      </c>
      <c r="EC16" s="214">
        <f t="array" ref="EC16">LOOKUP(2,1/(Log!$K$1:$K$27569=DV16),Log!$L$1:$L$27569)</f>
        <v>45777</v>
      </c>
      <c r="ED16" s="222" t="str">
        <f t="shared" si="23"/>
        <v>CHL002Severe humanitarian conditions - Level 4</v>
      </c>
      <c r="EE16" s="218" t="str">
        <f t="array" ref="EE16">IF(LOOKUP(2,1/(Log!$K$1:$K$27569=ED16),Log!$E$1:$E$27569)="x","x",ROUND(LOOKUP(2,1/(Log!$K$1:$K$27569=ED16),Log!$E$1:$E$27569),-3))</f>
        <v>x</v>
      </c>
      <c r="EF16" s="222" t="str">
        <f t="array" ref="EF16">LOOKUP(2,1/(Log!$K$1:$K$27569=ED16),Log!$F$1:$F$27569)</f>
        <v>X</v>
      </c>
      <c r="EG16" s="222" t="str">
        <f t="array" ref="EG16">LOOKUP(2,1/(Log!$K$1:$K$27569=ED16),Log!$G$1:$G$27569)</f>
        <v>x</v>
      </c>
      <c r="EH16" s="222" t="str">
        <f t="array" ref="EH16">LOOKUP(2,1/(Log!$K$1:$K$27569=ED16),Log!$H$1:$H$27569)</f>
        <v>x</v>
      </c>
      <c r="EI16" s="222" t="str">
        <f t="array" ref="EI16">LOOKUP(2,1/(Log!$K$1:$K$27569=ED16),Log!$J$1:$J$27569)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16" s="222" t="str">
        <f t="array" ref="EJ16">LOOKUP(2,1/(Log!$K$1:$K$27569=ED16),Log!$I$1:$I$27569)</f>
        <v>x</v>
      </c>
      <c r="EK16" s="223">
        <f t="array" ref="EK16">LOOKUP(2,1/(Log!$K$1:$K$27569=ED16),Log!$L$1:$L$27569)</f>
        <v>45777</v>
      </c>
      <c r="EL16" s="221" t="str">
        <f t="shared" si="24"/>
        <v>CHL002Extreme humanitarian conditions - Level 5</v>
      </c>
      <c r="EM16" s="213" t="str">
        <f t="array" ref="EM16">IF(LOOKUP(2,1/(Log!$K$1:$K$27569=EL16),Log!$E$1:$E$27569)="x","x",ROUND(LOOKUP(2,1/(Log!$K$1:$K$27569=EL16),Log!$E$1:$E$27569),-3))</f>
        <v>x</v>
      </c>
      <c r="EN16" s="224" t="str">
        <f t="array" ref="EN16">LOOKUP(2,1/(Log!$K$1:$K$27569=EL16),Log!$F$1:$F$27569)</f>
        <v>x</v>
      </c>
      <c r="EO16" s="224" t="str">
        <f t="array" ref="EO16">LOOKUP(2,1/(Log!$K$1:$K$27569=EL16),Log!$G$1:$G$27569)</f>
        <v>x</v>
      </c>
      <c r="EP16" s="224" t="str">
        <f t="array" ref="EP16">LOOKUP(2,1/(Log!$K$1:$K$27569=EL16),Log!$H$1:$H$27569)</f>
        <v>x</v>
      </c>
      <c r="EQ16" s="224" t="str">
        <f t="array" ref="EQ16">LOOKUP(2,1/(Log!$K$1:$K$27569=EL16),Log!$J$1:$J$27569)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16" s="224" t="str">
        <f t="array" ref="ER16">LOOKUP(2,1/(Log!$K$1:$K$27569=EL16),Log!$I$1:$I$27569)</f>
        <v>x</v>
      </c>
      <c r="ES16" s="214">
        <f t="array" ref="ES16">LOOKUP(2,1/(Log!$K$1:$K$27569=EL16),Log!$L$1:$L$27569)</f>
        <v>45777</v>
      </c>
      <c r="ET16" s="222" t="str">
        <f t="shared" si="25"/>
        <v>CHL002Fatalities in all crises</v>
      </c>
      <c r="EU16" s="222" t="str">
        <f t="array" ref="EU16">LOOKUP(2,1/(Log!$K$1:$K$27569=ET16),Log!$E$1:$E$27569)</f>
        <v>x</v>
      </c>
      <c r="EV16" s="222" t="str">
        <f t="array" ref="EV16">LOOKUP(2,1/(Log!$K$1:$K$27569=ET16),Log!$F$1:$F$27569)</f>
        <v>x</v>
      </c>
      <c r="EW16" s="222" t="str">
        <f t="array" ref="EW16">LOOKUP(2,1/(Log!$K$1:$K$27569=ET16),Log!$G$1:$G$27569)</f>
        <v>x</v>
      </c>
      <c r="EX16" s="222" t="str">
        <f t="array" ref="EX16">LOOKUP(2,1/(Log!$K$1:$K$27569=ET16),Log!$H$1:$H$27569)</f>
        <v>x</v>
      </c>
      <c r="EY16" s="222" t="str">
        <f t="array" ref="EY16">LOOKUP(2,1/(Log!$K$1:$K$27569=ET16),Log!$J$1:$J$27569)</f>
        <v xml:space="preserve">Up-to-date, reliable data from open sources is not available. We cannot provide an accurate/estimate figure for this indicator. </v>
      </c>
      <c r="EZ16" s="222" t="str">
        <f t="array" ref="EZ16">LOOKUP(2,1/(Log!$K$1:$K$27569=ET16),Log!$I$1:$I$27569)</f>
        <v>x</v>
      </c>
      <c r="FA16" s="223">
        <f t="array" ref="FA16">LOOKUP(2,1/(Log!$K$1:$K$27569=ET16),Log!$L$1:$L$27569)</f>
        <v>45747</v>
      </c>
      <c r="FB16" s="221" t="str">
        <f t="shared" si="26"/>
        <v>CHL002Crisis affected groups</v>
      </c>
      <c r="FC16" s="224">
        <f t="array" ref="FC16">LOOKUP(2,1/(Log!$K$1:$K$27569=FB16),Log!$E$1:$E$27569)</f>
        <v>3</v>
      </c>
      <c r="FD16" s="224" t="str">
        <f t="array" ref="FD16">LOOKUP(2,1/(Log!$K$1:$K$27569=FB16),Log!$F$1:$F$27569)</f>
        <v>RMPR  17/12/2024</v>
      </c>
      <c r="FE16" s="224" t="str">
        <f t="array" ref="FE16">LOOKUP(2,1/(Log!$K$1:$K$27569=FB16),Log!$G$1:$G$27569)</f>
        <v>High</v>
      </c>
      <c r="FF16" s="224">
        <f t="array" ref="FF16">LOOKUP(2,1/(Log!$K$1:$K$27569=FB16),Log!$H$1:$H$27569)</f>
        <v>1</v>
      </c>
      <c r="FG16" s="224" t="str">
        <f t="array" ref="FG16">LOOKUP(2,1/(Log!$K$1:$K$27569=FB16),Log!$J$1:$J$27569)</f>
        <v>In this crisis, 3 out of 5 population groups are affected: , Hotsts, Non-Hosts and Refugees/ asylum seekers</v>
      </c>
      <c r="FH16" s="224" t="str">
        <f t="array" ref="FH16">LOOKUP(2,1/(Log!$K$1:$K$27569=FB16),Log!$I$1:$I$27569)</f>
        <v>https://www.r4v.info/en/rmrp2025-2026</v>
      </c>
      <c r="FI16" s="214">
        <f t="array" ref="FI16">LOOKUP(2,1/(Log!$K$1:$K$27569=FB16),Log!$L$1:$L$27569)</f>
        <v>45777</v>
      </c>
      <c r="FJ16" s="221" t="str">
        <f t="shared" si="27"/>
        <v>CHL002People facing limited access constraints</v>
      </c>
      <c r="FK16" s="222" t="str">
        <f t="array" ref="FK16">LOOKUP(2,1/(Log!$K$1:$K$27569=FJ16),Log!$E$1:$E$27569)</f>
        <v>x</v>
      </c>
      <c r="FL16" s="222" t="str">
        <f t="array" ref="FL16">LOOKUP(2,1/(Log!$K$1:$K$27569=FJ16),Log!$F$1:$F$27569)</f>
        <v>x</v>
      </c>
      <c r="FM16" s="222" t="str">
        <f t="array" ref="FM16">LOOKUP(2,1/(Log!$K$1:$K$27569=FJ16),Log!$G$1:$G$27569)</f>
        <v>x</v>
      </c>
      <c r="FN16" s="222" t="str">
        <f t="array" ref="FN16">LOOKUP(2,1/(Log!$K$1:$K$27569=FJ16),Log!$H$1:$H$27569)</f>
        <v>x</v>
      </c>
      <c r="FO16" s="222" t="str">
        <f t="array" ref="FO16">LOOKUP(2,1/(Log!$K$1:$K$27569=FJ16),Log!$J$1:$J$27569)</f>
        <v>No new data available for feb 2025 update</v>
      </c>
      <c r="FP16" s="218" t="str">
        <f t="array" ref="FP16">LOOKUP(2,1/(Log!$K$1:$K$27569=FJ16),Log!$I$1:$I$27569)</f>
        <v>x</v>
      </c>
      <c r="FQ16" s="219">
        <f t="array" ref="FQ16">LOOKUP(2,1/(Log!$K$1:$K$27569=FJ16),Log!$L$1:$L$27569)</f>
        <v>45715</v>
      </c>
      <c r="FR16" s="221" t="str">
        <f t="shared" si="28"/>
        <v>CHL002People facing restricted access constraints</v>
      </c>
      <c r="FS16" s="224" t="str">
        <f t="array" ref="FS16">LOOKUP(2,1/(Log!$K$1:$K$27569=FR16),Log!$E$1:$E$27569)</f>
        <v>x</v>
      </c>
      <c r="FT16" s="224" t="str">
        <f t="array" ref="FT16">LOOKUP(2,1/(Log!$K$1:$K$27569=FR16),Log!$F$1:$F$27569)</f>
        <v>x</v>
      </c>
      <c r="FU16" s="224" t="str">
        <f t="array" ref="FU16">LOOKUP(2,1/(Log!$K$1:$K$27569=FR16),Log!$G$1:$G$27569)</f>
        <v>x</v>
      </c>
      <c r="FV16" s="224" t="str">
        <f t="array" ref="FV16">LOOKUP(2,1/(Log!$K$1:$K$27569=FR16),Log!$H$1:$H$27569)</f>
        <v>x</v>
      </c>
      <c r="FW16" s="224" t="str">
        <f t="array" ref="FW16">LOOKUP(2,1/(Log!$K$1:$K$27569=FR16),Log!$J$1:$J$27569)</f>
        <v>No new data available for feb 2025 update</v>
      </c>
      <c r="FX16" s="224" t="str">
        <f t="array" ref="FX16">LOOKUP(2,1/(Log!$K$1:$K$27569=FR16),Log!$I$1:$I$27569)</f>
        <v>x</v>
      </c>
      <c r="FY16" s="214">
        <f t="array" ref="FY16">LOOKUP(2,1/(Log!$K$1:$K$27569=FR16),Log!$L$1:$L$27569)</f>
        <v>45715</v>
      </c>
      <c r="FZ16" s="222" t="str">
        <f t="shared" si="29"/>
        <v>CHL002Impediments to entry into country (bureaucratic and administrative)</v>
      </c>
      <c r="GA16" s="222">
        <f t="array" ref="GA16">LOOKUP(2,1/(Log!$K$1:$K$27569=FZ16),Log!$E$1:$E$27569)</f>
        <v>0</v>
      </c>
      <c r="GB16" s="222" t="str">
        <f t="array" ref="GB16">LOOKUP(2,1/(Log!$K$1:$K$27569=FZ16),Log!$F$1:$F$27569)</f>
        <v>ACAPS Access Methodology</v>
      </c>
      <c r="GC16" s="222" t="str">
        <f t="array" ref="GC16">LOOKUP(2,1/(Log!$K$1:$K$27569=FZ16),Log!$G$1:$G$27569)</f>
        <v>Medium</v>
      </c>
      <c r="GD16" s="222">
        <f t="array" ref="GD16">LOOKUP(2,1/(Log!$K$1:$K$27569=FZ16),Log!$H$1:$H$27569)</f>
        <v>2</v>
      </c>
      <c r="GE16" s="222" t="str">
        <f t="array" ref="GE16">LOOKUP(2,1/(Log!$K$1:$K$27569=FZ16),Log!$J$1:$J$27569)</f>
        <v>x</v>
      </c>
      <c r="GF16" s="222" t="str">
        <f t="array" ref="GF16">LOOKUP(2,1/(Log!$K$1:$K$27569=FZ16),Log!$I$1:$I$27569)</f>
        <v>x</v>
      </c>
      <c r="GG16" s="223">
        <f t="array" ref="GG16">LOOKUP(2,1/(Log!$K$1:$K$27569=FZ16),Log!$L$1:$L$27569)</f>
        <v>45616</v>
      </c>
      <c r="GH16" s="221" t="str">
        <f t="shared" si="30"/>
        <v>CHL002Restriction of movement (impediments to freedom of movement and/or administrative restrictions)</v>
      </c>
      <c r="GI16" s="224">
        <f t="array" ref="GI16">LOOKUP(2,1/(Log!$K$1:$K$27569=GH16),Log!$E$1:$E$27569)</f>
        <v>0</v>
      </c>
      <c r="GJ16" s="224" t="str">
        <f t="array" ref="GJ16">LOOKUP(2,1/(Log!$K$1:$K$27569=GH16),Log!$F$1:$F$27569)</f>
        <v>ACAPS Access Methodology</v>
      </c>
      <c r="GK16" s="224" t="str">
        <f t="array" ref="GK16">LOOKUP(2,1/(Log!$K$1:$K$27569=GH16),Log!$G$1:$G$27569)</f>
        <v>Medium</v>
      </c>
      <c r="GL16" s="224">
        <f t="array" ref="GL16">LOOKUP(2,1/(Log!$K$1:$K$27569=GH16),Log!$H$1:$H$27569)</f>
        <v>2</v>
      </c>
      <c r="GM16" s="224" t="str">
        <f t="array" ref="GM16">LOOKUP(2,1/(Log!$K$1:$K$27569=GH16),Log!$J$1:$J$27569)</f>
        <v>x</v>
      </c>
      <c r="GN16" s="224" t="str">
        <f t="array" ref="GN16">LOOKUP(2,1/(Log!$K$1:$K$27569=GH16),Log!$I$1:$I$27569)</f>
        <v>x</v>
      </c>
      <c r="GO16" s="214">
        <f t="array" ref="GO16">LOOKUP(2,1/(Log!$K$1:$K$27569=GH16),Log!$L$1:$L$27569)</f>
        <v>45616</v>
      </c>
      <c r="GP16" s="222" t="str">
        <f t="shared" si="31"/>
        <v>CHL002Interference into implementation of humanitarian activities</v>
      </c>
      <c r="GQ16" s="222">
        <f t="array" ref="GQ16">LOOKUP(2,1/(Log!$K$1:$K$27569=GP16),Log!$E$1:$E$27569)</f>
        <v>0</v>
      </c>
      <c r="GR16" s="222" t="str">
        <f t="array" ref="GR16">LOOKUP(2,1/(Log!$K$1:$K$27569=GP16),Log!$F$1:$F$27569)</f>
        <v>ACAPS Access Methodology</v>
      </c>
      <c r="GS16" s="222" t="str">
        <f t="array" ref="GS16">LOOKUP(2,1/(Log!$K$1:$K$27569=GP16),Log!$G$1:$G$27569)</f>
        <v>Medium</v>
      </c>
      <c r="GT16" s="222">
        <f t="array" ref="GT16">LOOKUP(2,1/(Log!$K$1:$K$27569=GP16),Log!$H$1:$H$27569)</f>
        <v>2</v>
      </c>
      <c r="GU16" s="222" t="str">
        <f t="array" ref="GU16">LOOKUP(2,1/(Log!$K$1:$K$27569=GP16),Log!$J$1:$J$27569)</f>
        <v>x</v>
      </c>
      <c r="GV16" s="222" t="str">
        <f t="array" ref="GV16">LOOKUP(2,1/(Log!$K$1:$K$27569=GP16),Log!$I$1:$I$27569)</f>
        <v>x</v>
      </c>
      <c r="GW16" s="223">
        <f t="array" ref="GW16">LOOKUP(2,1/(Log!$K$1:$K$27569=GP16),Log!$L$1:$L$27569)</f>
        <v>45616</v>
      </c>
      <c r="GX16" s="221" t="str">
        <f t="shared" si="32"/>
        <v>CHL002Violence against personnel, facilities and assets</v>
      </c>
      <c r="GY16" s="224">
        <f t="array" ref="GY16">LOOKUP(2,1/(Log!$K$1:$K$27569=GX16),Log!$E$1:$E$27569)</f>
        <v>0</v>
      </c>
      <c r="GZ16" s="224" t="str">
        <f t="array" ref="GZ16">LOOKUP(2,1/(Log!$K$1:$K$27569=GX16),Log!$F$1:$F$27569)</f>
        <v>ACAPS Access Methodology</v>
      </c>
      <c r="HA16" s="224" t="str">
        <f t="array" ref="HA16">LOOKUP(2,1/(Log!$K$1:$K$27569=GX16),Log!$G$1:$G$27569)</f>
        <v>Medium</v>
      </c>
      <c r="HB16" s="224">
        <f t="array" ref="HB16">LOOKUP(2,1/(Log!$K$1:$K$27569=GX16),Log!$H$1:$H$27569)</f>
        <v>2</v>
      </c>
      <c r="HC16" s="224" t="str">
        <f t="array" ref="HC16">LOOKUP(2,1/(Log!$K$1:$K$27569=GX16),Log!$J$1:$J$27569)</f>
        <v>x</v>
      </c>
      <c r="HD16" s="224" t="str">
        <f t="array" ref="HD16">LOOKUP(2,1/(Log!$K$1:$K$27569=GX16),Log!$I$1:$I$27569)</f>
        <v>x</v>
      </c>
      <c r="HE16" s="214">
        <f t="array" ref="HE16">LOOKUP(2,1/(Log!$K$1:$K$27569=GX16),Log!$L$1:$L$27569)</f>
        <v>45616</v>
      </c>
      <c r="HF16" s="222" t="str">
        <f t="shared" si="33"/>
        <v>CHL002Denial of existence of humanitarian needs or entitlements to assistance</v>
      </c>
      <c r="HG16" s="222">
        <f t="array" ref="HG16">LOOKUP(2,1/(Log!$K$1:$K$27569=HF16),Log!$E$1:$E$27569)</f>
        <v>0</v>
      </c>
      <c r="HH16" s="222" t="str">
        <f t="array" ref="HH16">LOOKUP(2,1/(Log!$K$1:$K$27569=HF16),Log!$F$1:$F$27569)</f>
        <v>ACAPS Access Methodology</v>
      </c>
      <c r="HI16" s="222" t="str">
        <f t="array" ref="HI16">LOOKUP(2,1/(Log!$K$1:$K$27569=HF16),Log!$G$1:$G$27569)</f>
        <v>Medium</v>
      </c>
      <c r="HJ16" s="222">
        <f t="array" ref="HJ16">LOOKUP(2,1/(Log!$K$1:$K$27569=HF16),Log!$H$1:$H$27569)</f>
        <v>2</v>
      </c>
      <c r="HK16" s="222" t="str">
        <f t="array" ref="HK16">LOOKUP(2,1/(Log!$K$1:$K$27569=HF16),Log!$J$1:$J$27569)</f>
        <v>x</v>
      </c>
      <c r="HL16" s="222" t="str">
        <f t="array" ref="HL16">LOOKUP(2,1/(Log!$K$1:$K$27569=HF16),Log!$I$1:$I$27569)</f>
        <v>x</v>
      </c>
      <c r="HM16" s="223">
        <f t="array" ref="HM16">LOOKUP(2,1/(Log!$K$1:$K$27569=HF16),Log!$L$1:$L$27569)</f>
        <v>45616</v>
      </c>
      <c r="HN16" s="221" t="str">
        <f t="shared" si="34"/>
        <v>CHL002Restriction and obstruction of access to services and assistance</v>
      </c>
      <c r="HO16" s="224">
        <f t="array" ref="HO16">LOOKUP(2,1/(Log!$K$1:$K$27569=HN16),Log!$E$1:$E$27569)</f>
        <v>1</v>
      </c>
      <c r="HP16" s="224" t="str">
        <f t="array" ref="HP16">LOOKUP(2,1/(Log!$K$1:$K$27569=HN16),Log!$F$1:$F$27569)</f>
        <v>ACAPS Access Methodology</v>
      </c>
      <c r="HQ16" s="224" t="str">
        <f t="array" ref="HQ16">LOOKUP(2,1/(Log!$K$1:$K$27569=HN16),Log!$G$1:$G$27569)</f>
        <v>Medium</v>
      </c>
      <c r="HR16" s="224">
        <f t="array" ref="HR16">LOOKUP(2,1/(Log!$K$1:$K$27569=HN16),Log!$H$1:$H$27569)</f>
        <v>2</v>
      </c>
      <c r="HS16" s="224" t="str">
        <f t="array" ref="HS16">LOOKUP(2,1/(Log!$K$1:$K$27569=HN16),Log!$J$1:$J$27569)</f>
        <v>x</v>
      </c>
      <c r="HT16" s="224" t="str">
        <f t="array" ref="HT16">LOOKUP(2,1/(Log!$K$1:$K$27569=HN16),Log!$I$1:$I$27569)</f>
        <v>x</v>
      </c>
      <c r="HU16" s="214">
        <f t="array" ref="HU16">LOOKUP(2,1/(Log!$K$1:$K$27569=HN16),Log!$L$1:$L$27569)</f>
        <v>45616</v>
      </c>
      <c r="HV16" s="222" t="str">
        <f t="shared" si="35"/>
        <v>CHL002Ongoing insecurity/hostilities affecting humanitarian assistance</v>
      </c>
      <c r="HW16" s="222">
        <f t="array" ref="HW16">LOOKUP(2,1/(Log!$K$1:$K$27569=HV16),Log!$E$1:$E$27569)</f>
        <v>0</v>
      </c>
      <c r="HX16" s="222" t="str">
        <f t="array" ref="HX16">LOOKUP(2,1/(Log!$K$1:$K$27569=HV16),Log!$F$1:$F$27569)</f>
        <v>ACAPS Access Methodology</v>
      </c>
      <c r="HY16" s="222" t="str">
        <f t="array" ref="HY16">LOOKUP(2,1/(Log!$K$1:$K$27569=HV16),Log!$G$1:$G$27569)</f>
        <v>Medium</v>
      </c>
      <c r="HZ16" s="222">
        <f t="array" ref="HZ16">LOOKUP(2,1/(Log!$K$1:$K$27569=HV16),Log!$H$1:$H$27569)</f>
        <v>2</v>
      </c>
      <c r="IA16" s="222" t="str">
        <f t="array" ref="IA16">LOOKUP(2,1/(Log!$K$1:$K$27569=HV16),Log!$J$1:$J$27569)</f>
        <v>x</v>
      </c>
      <c r="IB16" s="222" t="str">
        <f t="array" ref="IB16">LOOKUP(2,1/(Log!$K$1:$K$27569=HV16),Log!$I$1:$I$27569)</f>
        <v>x</v>
      </c>
      <c r="IC16" s="223">
        <f t="array" ref="IC16">LOOKUP(2,1/(Log!$K$1:$K$27569=HV16),Log!$L$1:$L$27569)</f>
        <v>45616</v>
      </c>
      <c r="ID16" s="221" t="str">
        <f t="shared" si="36"/>
        <v>CHL002Presence of mines and improvised explosive devices</v>
      </c>
      <c r="IE16" s="224">
        <f t="array" ref="IE16">LOOKUP(2,1/(Log!$K$1:$K$27569=ID16),Log!$E$1:$E$27569)</f>
        <v>2</v>
      </c>
      <c r="IF16" s="224" t="str">
        <f t="array" ref="IF16">LOOKUP(2,1/(Log!$K$1:$K$27569=ID16),Log!$F$1:$F$27569)</f>
        <v>ACAPS Access Methodology</v>
      </c>
      <c r="IG16" s="224" t="str">
        <f t="array" ref="IG16">LOOKUP(2,1/(Log!$K$1:$K$27569=ID16),Log!$G$1:$G$27569)</f>
        <v>Medium</v>
      </c>
      <c r="IH16" s="224">
        <f t="array" ref="IH16">LOOKUP(2,1/(Log!$K$1:$K$27569=ID16),Log!$H$1:$H$27569)</f>
        <v>2</v>
      </c>
      <c r="II16" s="224" t="str">
        <f t="array" ref="II16">LOOKUP(2,1/(Log!$K$1:$K$27569=ID16),Log!$J$1:$J$27569)</f>
        <v>x</v>
      </c>
      <c r="IJ16" s="224" t="str">
        <f t="array" ref="IJ16">LOOKUP(2,1/(Log!$K$1:$K$27569=ID16),Log!$I$1:$I$27569)</f>
        <v>x</v>
      </c>
      <c r="IK16" s="214">
        <f t="array" ref="IK16">LOOKUP(2,1/(Log!$K$1:$K$27569=ID16),Log!$L$1:$L$27569)</f>
        <v>45616</v>
      </c>
      <c r="IL16" s="222" t="str">
        <f t="shared" si="37"/>
        <v>CHL002Physical constraints in the environment (obstacles related to terrain, climate, lack of infrastructure, etc.)</v>
      </c>
      <c r="IM16" s="222">
        <f t="array" ref="IM16">LOOKUP(2,1/(Log!$K$1:$K$27569=IL16),Log!$E$1:$E$27569)</f>
        <v>1</v>
      </c>
      <c r="IN16" s="222" t="str">
        <f t="array" ref="IN16">LOOKUP(2,1/(Log!$K$1:$K$27569=IL16),Log!$F$1:$F$27569)</f>
        <v>ACAPS Access Methodology</v>
      </c>
      <c r="IO16" s="222" t="str">
        <f t="array" ref="IO16">LOOKUP(2,1/(Log!$K$1:$K$27569=IL16),Log!$G$1:$G$27569)</f>
        <v>Medium</v>
      </c>
      <c r="IP16" s="222">
        <f t="array" ref="IP16">LOOKUP(2,1/(Log!$K$1:$K$27569=IL16),Log!$H$1:$H$27569)</f>
        <v>2</v>
      </c>
      <c r="IQ16" s="222" t="str">
        <f t="array" ref="IQ16">LOOKUP(2,1/(Log!$K$1:$K$27569=IL16),Log!$J$1:$J$27569)</f>
        <v>x</v>
      </c>
      <c r="IR16" s="222" t="str">
        <f t="array" ref="IR16">LOOKUP(2,1/(Log!$K$1:$K$27569=IL16),Log!$I$1:$I$27569)</f>
        <v>x</v>
      </c>
      <c r="IS16" s="223">
        <f t="array" ref="IS16">LOOKUP(2,1/(Log!$K$1:$K$27569=IL16),Log!$L$1:$L$27569)</f>
        <v>45616</v>
      </c>
    </row>
    <row r="17" spans="1:253" s="11" customFormat="1" ht="13.35" customHeight="1">
      <c r="A17" s="11" t="str">
        <f>Lists!B:B</f>
        <v>Multiple crises in Cameroon</v>
      </c>
      <c r="B17" s="11" t="str">
        <f>Lists!F:F</f>
        <v>Conflict/ Violence,International Displacement</v>
      </c>
      <c r="C17" s="11" t="str">
        <f>Lists!C:C</f>
        <v>CMR001</v>
      </c>
      <c r="D17" s="11" t="str">
        <f>Lists!A:A</f>
        <v>Cameroon</v>
      </c>
      <c r="E17" s="11" t="str">
        <f>Lists!D:D</f>
        <v>CMR</v>
      </c>
      <c r="F17" s="11" t="str">
        <f t="shared" si="0"/>
        <v>CMR001Total population</v>
      </c>
      <c r="G17" s="212">
        <f t="array" ref="G17">ROUND(LOOKUP(2,1/(Log!$K$1:$K$27569=F17),Log!$E$1:$E$27569),-3)</f>
        <v>29680000</v>
      </c>
      <c r="H17" s="213" t="str">
        <f t="array" ref="H17">LOOKUP(2,1/(Log!$K$1:$K$27569=F17),Log!$F$1:$F$27569)</f>
        <v>World Population Review accessed 25/03/2025</v>
      </c>
      <c r="I17" s="213" t="str">
        <f t="array" ref="I17">LOOKUP(2,1/(Log!$K$1:$K$27569=F17),Log!$G$1:$G$27569)</f>
        <v xml:space="preserve">Medium </v>
      </c>
      <c r="J17" s="213">
        <f t="array" ref="J17">LOOKUP(2,1/(Log!$K$1:$K$27569=F17),Log!$H$1:$H$27569)</f>
        <v>2</v>
      </c>
      <c r="K17" s="213" t="str">
        <f t="array" ref="K17">LOOKUP(2,1/(Log!$K$1:$K$27569=F17),Log!$J$1:$J$27569)</f>
        <v>This is the population of Cameroon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v>
      </c>
      <c r="L17" s="213" t="str">
        <f t="array" ref="L17">LOOKUP(2,1/(Log!$K$1:$K$27569=F17),Log!$I$1:$I$27569)</f>
        <v>https://worldpopulationreview.com/countries/cameroon</v>
      </c>
      <c r="M17" s="214">
        <f t="array" ref="M17">LOOKUP(2,1/(Log!$K$1:$K$27569=F17),Log!$L$1:$L$27569)</f>
        <v>45776</v>
      </c>
      <c r="N17" s="221" t="str">
        <f t="shared" si="1"/>
        <v>CMR001Landmass affected</v>
      </c>
      <c r="O17" s="216">
        <f t="array" ref="O17">LOOKUP(2,1/(Log!$K$1:$K$27569=N17),Log!$E$1:$E$27569)</f>
        <v>353214</v>
      </c>
      <c r="P17" s="216" t="str">
        <f t="array" ref="P17">LOOKUP(2,1/(Log!$K$1:$K$27569=N17),Log!$F$1:$F$27569)</f>
        <v>HDX 04/04/2023</v>
      </c>
      <c r="Q17" s="216" t="str">
        <f t="array" ref="Q17">LOOKUP(2,1/(Log!$K$1:$K$27569=N17),Log!$G$1:$G$27569)</f>
        <v xml:space="preserve">Medium </v>
      </c>
      <c r="R17" s="216">
        <f t="array" ref="R17">LOOKUP(2,1/(Log!$K$1:$K$27569=N17),Log!$H$1:$H$27569)</f>
        <v>2</v>
      </c>
      <c r="S17" s="216" t="str">
        <f t="array" ref="S17">LOOKUP(2,1/(Log!$K$1:$K$27569=N17),Log!$J$1:$J$27569)</f>
        <v>Violence against civilians, insecurity in areas outside urban centres, forced displacement, and food insecurity affect the entire country, and the situation continues to deteriorate. Considering this, Cameroon has a landmass of 353,215 sq. km, and the multiple crises affect the landmass area from 2021 of 8 regions affected by the multiple crisis ( Far-north, Adamawa, East, Center, West, Littoral, Northwest and Southwest region). The source is old but the landmass areas are almost fixed over time so it does not affect the figure.</v>
      </c>
      <c r="T17" s="216" t="str">
        <f t="array" ref="T17">LOOKUP(2,1/(Log!$K$1:$K$27569=N17),Log!$I$1:$I$27569)</f>
        <v>https://data.humdata.org/dataset/b13f08ef-92ee-4446-9b0a-e219f5c25415/resource/3775167d-f07a-4e60-968d-c6c3c616b462/download/cmr_adminboundaries_tabulardata.xlsx</v>
      </c>
      <c r="U17" s="217">
        <f t="array" ref="U17">LOOKUP(2,1/(Log!$K$1:$K$27569=N17),Log!$L$1:$L$27569)</f>
        <v>45776</v>
      </c>
      <c r="V17" s="221" t="str">
        <f t="shared" si="2"/>
        <v>CMR001People exposed</v>
      </c>
      <c r="W17" s="213">
        <f t="array" ref="W17">IF(LOOKUP(2,1/(Log!$K$1:$K$27569=V17),Log!$E$1:$E$27569)="x","x",ROUND(LOOKUP(2,1/(Log!$K$1:$K$27569=V17),Log!$E$1:$E$27569),-3))</f>
        <v>24436000</v>
      </c>
      <c r="X17" s="213" t="str">
        <f t="array" ref="X17">LOOKUP(2,1/(Log!$K$1:$K$27569=V17),Log!$F$1:$F$27569)</f>
        <v>World Population Review accessed 25/03/2025</v>
      </c>
      <c r="Y17" s="213" t="str">
        <f t="array" ref="Y17">LOOKUP(2,1/(Log!$K$1:$K$27569=V17),Log!$G$1:$G$27569)</f>
        <v xml:space="preserve">Medium </v>
      </c>
      <c r="Z17" s="213">
        <f t="array" ref="Z17">LOOKUP(2,1/(Log!$K$1:$K$27569=V17),Log!$H$1:$H$27569)</f>
        <v>2</v>
      </c>
      <c r="AA17" s="213" t="str">
        <f t="array" ref="AA17">LOOKUP(2,1/(Log!$K$1:$K$27569=V17),Log!$J$1:$J$27569)</f>
        <v>Total population of Cameroon is exposed to multiple crises because at least every Admin 1 has been exposed by one of the active crises. The reliablity is medium since the figures are estimates and projections.</v>
      </c>
      <c r="AB17" s="213" t="str">
        <f t="array" ref="AB17">LOOKUP(2,1/(Log!$K$1:$K$27569=V17),Log!$I$1:$I$27569)</f>
        <v>https://worldpopulationreview.com/countries/cameroon</v>
      </c>
      <c r="AC17" s="214">
        <f t="array" ref="AC17">LOOKUP(2,1/(Log!$K$1:$K$27569=V17),Log!$L$1:$L$27569)</f>
        <v>45776</v>
      </c>
      <c r="AD17" s="221" t="str">
        <f t="shared" si="3"/>
        <v>CMR001People affected</v>
      </c>
      <c r="AE17" s="218">
        <f t="array" ref="AE17">IF(LOOKUP(2,1/(Log!$K$1:$K$27569=AD17),Log!$E$1:$E$27569)="x","x",ROUND(LOOKUP(2,1/(Log!$K$1:$K$27569=AD17),Log!$E$1:$E$27569),-3))</f>
        <v>22323000</v>
      </c>
      <c r="AF17" s="218" t="str">
        <f t="array" ref="AF17">LOOKUP(2,1/(Log!$K$1:$K$27569=AD17),Log!$F$1:$F$27569)</f>
        <v>Food Security Cluster accessed 02/03/2025</v>
      </c>
      <c r="AG17" s="218" t="str">
        <f t="array" ref="AG17">LOOKUP(2,1/(Log!$K$1:$K$27569=AD17),Log!$G$1:$G$27569)</f>
        <v>Low</v>
      </c>
      <c r="AH17" s="218">
        <f t="array" ref="AH17">LOOKUP(2,1/(Log!$K$1:$K$27569=AD17),Log!$H$1:$H$27569)</f>
        <v>3</v>
      </c>
      <c r="AI17" s="218" t="str">
        <f t="array" ref="AI17">LOOKUP(2,1/(Log!$K$1:$K$27569=AD17),Log!$J$1:$J$27569)</f>
        <v xml:space="preserve"> This figure reflects the number of people experiencing at least severity level 2 humanitarian conditions according to the Food Security Cluster analysis covering the period from January to December 2024. The estimate aggregates humanitarian needs across Cameroon’s overlapping crises, including conflict, climate shocks, and economic hardship. The figure includes individuals living in affected areas beyond the Far North, Northwest, and Southwest regions. The reliability is rated low because the analysis does not provide full national coverage and focuses primarily on food security rather than multisectoral needs. This source was chosen because it considered the all the complex crises in cameroon during the analyses. Both the 2025 HNRP and HDX data on humanitarian needs for Cameroon were considered but they did not give the exact number of people affected and also did not show how the population is grouped into different phasese of humanitarian conditions.</v>
      </c>
      <c r="AJ17" s="218" t="str">
        <f t="array" ref="AJ17">LOOKUP(2,1/(Log!$K$1:$K$27569=AD17),Log!$I$1:$I$27569)</f>
        <v>https://fscluster.org/cameroon</v>
      </c>
      <c r="AK17" s="219">
        <f t="array" ref="AK17">LOOKUP(2,1/(Log!$K$1:$K$27569=AD17),Log!$L$1:$L$27569)</f>
        <v>45776</v>
      </c>
      <c r="AL17" s="221" t="str">
        <f t="shared" si="4"/>
        <v>CMR001People displaced</v>
      </c>
      <c r="AM17" s="213">
        <f t="array" ref="AM17">IF(LOOKUP(2,1/(Log!$K$1:$K$27569=AL17),Log!$E$1:$E$27569)="x","x",ROUND(LOOKUP(2,1/(Log!$K$1:$K$27569=AL17),Log!$E$1:$E$27569),-3))</f>
        <v>2402000</v>
      </c>
      <c r="AN17" s="213" t="str">
        <f t="array" ref="AN17">LOOKUP(2,1/(Log!$K$1:$K$27569=AL17),Log!$F$1:$F$27569)</f>
        <v>UNHCR 31/03/2025</v>
      </c>
      <c r="AO17" s="213" t="str">
        <f t="array" ref="AO17">LOOKUP(2,1/(Log!$K$1:$K$27569=AL17),Log!$G$1:$G$27569)</f>
        <v>High</v>
      </c>
      <c r="AP17" s="213">
        <f t="array" ref="AP17">LOOKUP(2,1/(Log!$K$1:$K$27569=AL17),Log!$H$1:$H$27569)</f>
        <v>1</v>
      </c>
      <c r="AQ17" s="213" t="str">
        <f t="array" ref="AQ17">LOOKUP(2,1/(Log!$K$1:$K$27569=AL17),Log!$J$1:$J$27569)</f>
        <v xml:space="preserve">People displaced by the multiple crises in Cameroon (Lake Chad Basin Crisis, Anglophone Crisis and CAR Refugee), are comprised of refugees and asylum seekers, Internally Displaced Persons and returnees. This figure was taken from the UNHCR data portal of January and February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v>
      </c>
      <c r="AR17" s="213" t="str">
        <f t="array" ref="AR17">LOOKUP(2,1/(Log!$K$1:$K$27569=AL17),Log!$I$1:$I$27569)</f>
        <v>https://data.unhcr.org/en/documents/details/115589</v>
      </c>
      <c r="AS17" s="214">
        <f t="array" ref="AS17">LOOKUP(2,1/(Log!$K$1:$K$27569=AL17),Log!$L$1:$L$27569)</f>
        <v>45776</v>
      </c>
      <c r="AT17" s="222" t="str">
        <f t="shared" si="5"/>
        <v>CMR001Injuries reported</v>
      </c>
      <c r="AU17" s="218" t="str">
        <f t="array" ref="AU17">LOOKUP(2,1/(Log!$K$1:$K$27569=AT17),Log!$E$1:$E$27569)</f>
        <v>x</v>
      </c>
      <c r="AV17" s="218" t="str">
        <f t="array" ref="AV17">LOOKUP(2,1/(Log!$K$1:$K$27569=AT17),Log!$F$1:$F$27569)</f>
        <v>x</v>
      </c>
      <c r="AW17" s="218" t="str">
        <f t="array" ref="AW17">LOOKUP(2,1/(Log!$K$1:$K$27569=AT17),Log!$G$1:$G$27569)</f>
        <v>x</v>
      </c>
      <c r="AX17" s="218" t="str">
        <f t="array" ref="AX17">LOOKUP(2,1/(Log!$K$1:$K$27569=AT17),Log!$H$1:$H$27569)</f>
        <v>x</v>
      </c>
      <c r="AY17" s="218" t="str">
        <f t="array" ref="AY17">LOOKUP(2,1/(Log!$K$1:$K$27569=AT17),Log!$J$1:$J$27569)</f>
        <v>x</v>
      </c>
      <c r="AZ17" s="218" t="str">
        <f t="array" ref="AZ17">LOOKUP(2,1/(Log!$K$1:$K$27569=AT17),Log!$I$1:$I$27569)</f>
        <v>x</v>
      </c>
      <c r="BA17" s="219">
        <f t="array" ref="BA17">LOOKUP(2,1/(Log!$K$1:$K$27569=AT17),Log!$L$1:$L$27569)</f>
        <v>45776</v>
      </c>
      <c r="BB17" s="221" t="str">
        <f t="shared" si="6"/>
        <v>CMR001Illness cases reported</v>
      </c>
      <c r="BC17" s="213" t="str">
        <f t="array" ref="BC17">LOOKUP(2,1/(Log!$K$1:$K$27569=BB17),Log!$E$1:$E$27569)</f>
        <v>x</v>
      </c>
      <c r="BD17" s="213" t="str">
        <f t="array" ref="BD17">LOOKUP(2,1/(Log!$K$1:$K$27569=BB17),Log!$F$1:$F$27569)</f>
        <v>x</v>
      </c>
      <c r="BE17" s="213" t="str">
        <f t="array" ref="BE17">LOOKUP(2,1/(Log!$K$1:$K$27569=BB17),Log!$G$1:$G$27569)</f>
        <v>x</v>
      </c>
      <c r="BF17" s="213" t="str">
        <f t="array" ref="BF17">LOOKUP(2,1/(Log!$K$1:$K$27569=BB17),Log!$H$1:$H$27569)</f>
        <v>x</v>
      </c>
      <c r="BG17" s="213" t="str">
        <f t="array" ref="BG17">LOOKUP(2,1/(Log!$K$1:$K$27569=BB17),Log!$J$1:$J$27569)</f>
        <v>x</v>
      </c>
      <c r="BH17" s="213" t="str">
        <f t="array" ref="BH17">LOOKUP(2,1/(Log!$K$1:$K$27569=BB17),Log!$I$1:$I$27569)</f>
        <v>x</v>
      </c>
      <c r="BI17" s="214">
        <f t="array" ref="BI17">LOOKUP(2,1/(Log!$K$1:$K$27569=BB17),Log!$L$1:$L$27569)</f>
        <v>45776</v>
      </c>
      <c r="BJ17" s="222" t="str">
        <f t="shared" si="7"/>
        <v>CMR001Fatalities reported</v>
      </c>
      <c r="BK17" s="222">
        <f t="array" ref="BK17">LOOKUP(2,1/(Log!$K$1:$K$27569=BJ17),Log!$E$1:$E$27569)</f>
        <v>662</v>
      </c>
      <c r="BL17" s="222" t="str">
        <f t="array" ref="BL17">LOOKUP(2,1/(Log!$K$1:$K$27569=BJ17),Log!$F$1:$F$27569)</f>
        <v>ACLED accessed 14/04/2025</v>
      </c>
      <c r="BM17" s="222" t="str">
        <f t="array" ref="BM17">LOOKUP(2,1/(Log!$K$1:$K$27569=BJ17),Log!$G$1:$G$27569)</f>
        <v>High</v>
      </c>
      <c r="BN17" s="222">
        <f t="array" ref="BN17">LOOKUP(2,1/(Log!$K$1:$K$27569=BJ17),Log!$H$1:$H$27569)</f>
        <v>1</v>
      </c>
      <c r="BO17" s="222" t="str">
        <f t="array" ref="BO17">LOOKUP(2,1/(Log!$K$1:$K$27569=BJ17),Log!$J$1:$J$27569)</f>
        <v>The figure includes the total number of fatalities in the multiple crises in Cameroon according to ACLED from 1 October 2024 to 1april 2025, from all types of events (such as battles, violence against civilians, explosions or remote violence, riots, protests, and strategic developments) and by all perpetrators (state or non-state). The fatalities in the ACLED dataset relate exclusively to violent incidents.</v>
      </c>
      <c r="BP17" s="218" t="str">
        <f t="array" ref="BP17">LOOKUP(2,1/(Log!$K$1:$K$27569=BJ17),Log!$I$1:$I$27569)</f>
        <v>https://acleddata.com/data-export-tool/</v>
      </c>
      <c r="BQ17" s="223">
        <f t="array" ref="BQ17">LOOKUP(2,1/(Log!$K$1:$K$27569=BJ17),Log!$L$1:$L$27569)</f>
        <v>45776</v>
      </c>
      <c r="BR17" s="221" t="str">
        <f t="shared" si="8"/>
        <v>CMR001Buildings damaged</v>
      </c>
      <c r="BS17" s="224" t="str">
        <f t="array" ref="BS17">LOOKUP(2,1/(Log!$K$1:$K$27569=BR17),Log!$E$1:$E$27569)</f>
        <v>x</v>
      </c>
      <c r="BT17" s="224" t="str">
        <f t="array" ref="BT17">LOOKUP(2,1/(Log!$K$1:$K$27569=BR17),Log!$F$1:$F$27569)</f>
        <v>x</v>
      </c>
      <c r="BU17" s="224" t="str">
        <f t="array" ref="BU17">LOOKUP(2,1/(Log!$K$1:$K$27569=BR17),Log!$G$1:$G$27569)</f>
        <v>x</v>
      </c>
      <c r="BV17" s="224" t="str">
        <f t="array" ref="BV17">LOOKUP(2,1/(Log!$K$1:$K$27569=BR17),Log!$H$1:$H$27569)</f>
        <v>x</v>
      </c>
      <c r="BW17" s="224" t="str">
        <f t="array" ref="BW17">LOOKUP(2,1/(Log!$K$1:$K$27569=BR17),Log!$J$1:$J$27569)</f>
        <v>x</v>
      </c>
      <c r="BX17" s="224" t="str">
        <f t="array" ref="BX17">LOOKUP(2,1/(Log!$K$1:$K$27569=BR17),Log!$I$1:$I$27569)</f>
        <v>x</v>
      </c>
      <c r="BY17" s="214">
        <f t="array" ref="BY17">LOOKUP(2,1/(Log!$K$1:$K$27569=BR17),Log!$L$1:$L$27569)</f>
        <v>45776</v>
      </c>
      <c r="BZ17" s="222" t="str">
        <f t="shared" si="9"/>
        <v>CMR001Buildings destroyed</v>
      </c>
      <c r="CA17" s="222" t="str">
        <f t="array" ref="CA17">LOOKUP(2,1/(Log!$K$1:$K$27569=BZ17),Log!$E$1:$E$27569)</f>
        <v>x</v>
      </c>
      <c r="CB17" s="222" t="str">
        <f t="array" ref="CB17">LOOKUP(2,1/(Log!$K$1:$K$27569=BZ17),Log!$F$1:$F$27569)</f>
        <v>x</v>
      </c>
      <c r="CC17" s="222" t="str">
        <f t="array" ref="CC17">LOOKUP(2,1/(Log!$K$1:$K$27569=BZ17),Log!$G$1:$G$27569)</f>
        <v>x</v>
      </c>
      <c r="CD17" s="222" t="str">
        <f t="array" ref="CD17">LOOKUP(2,1/(Log!$K$1:$K$27569=BZ17),Log!$H$1:$H$27569)</f>
        <v>x</v>
      </c>
      <c r="CE17" s="222" t="str">
        <f t="array" ref="CE17">LOOKUP(2,1/(Log!$K$1:$K$27569=BZ17),Log!$J$1:$J$27569)</f>
        <v>x</v>
      </c>
      <c r="CF17" s="222" t="str">
        <f t="array" ref="CF17">LOOKUP(2,1/(Log!$K$1:$K$27569=BZ17),Log!$I$1:$I$27569)</f>
        <v>x</v>
      </c>
      <c r="CG17" s="223">
        <f t="array" ref="CG17">LOOKUP(2,1/(Log!$K$1:$K$27569=BZ17),Log!$L$1:$L$27569)</f>
        <v>45776</v>
      </c>
      <c r="CH17" s="221" t="str">
        <f t="shared" si="10"/>
        <v>CMR001Buildings in the affected area</v>
      </c>
      <c r="CI17" s="222" t="e">
        <f t="array" ref="CI17">LOOKUP(2,1/(Log!$K$1:$K$27569=CH17),Log!$E$1:$E$27569)</f>
        <v>#N/A</v>
      </c>
      <c r="CJ17" s="222" t="e">
        <f t="array" ref="CJ17">LOOKUP(2,1/(Log!$K$1:$K$27569=CH17),Log!$F$1:$F$27569)</f>
        <v>#N/A</v>
      </c>
      <c r="CK17" s="222" t="e">
        <f t="array" ref="CK17">LOOKUP(2,1/(Log!$K$1:$K$27569=CH17),Log!$G$1:$G$27569)</f>
        <v>#N/A</v>
      </c>
      <c r="CL17" s="222" t="e">
        <f t="array" ref="CL17">LOOKUP(2,1/(Log!$K$1:$K$27569=CH17),Log!$H$1:$H$27569)</f>
        <v>#N/A</v>
      </c>
      <c r="CM17" s="222" t="e">
        <f t="array" ref="CM17">LOOKUP(2,1/(Log!$K$1:$K$27569=CH17),Log!$J$1:$J$27569)</f>
        <v>#N/A</v>
      </c>
      <c r="CN17" s="222" t="e">
        <f t="array" ref="CN17">LOOKUP(2,1/(Log!$K$1:$K$27569=CH17),Log!$I$1:$I$27569)</f>
        <v>#N/A</v>
      </c>
      <c r="CO17" s="225" t="e">
        <f t="array" ref="CO17">LOOKUP(2,1/(Log!$K$1:$K$27569=CH17),Log!$L$1:$L$27569)</f>
        <v>#N/A</v>
      </c>
      <c r="CP17" s="222" t="str">
        <f t="shared" si="11"/>
        <v>CMR001Economic Losses</v>
      </c>
      <c r="CQ17" s="224" t="str">
        <f t="array" ref="CQ17">LOOKUP(2,1/(Log!$K$1:$K$27569=CP17),Log!$E$1:$E$27569)</f>
        <v>x</v>
      </c>
      <c r="CR17" s="224" t="str">
        <f t="array" ref="CR17">LOOKUP(2,1/(Log!$K$1:$K$27569=CP17),Log!$F$1:$F$27569)</f>
        <v>x</v>
      </c>
      <c r="CS17" s="224" t="str">
        <f t="array" ref="CS17">LOOKUP(2,1/(Log!$K$1:$K$27569=CP17),Log!$G$1:$G$27569)</f>
        <v>x</v>
      </c>
      <c r="CT17" s="224" t="str">
        <f t="array" ref="CT17">LOOKUP(2,1/(Log!$K$1:$K$27569=CP17),Log!$H$1:$H$27569)</f>
        <v>x</v>
      </c>
      <c r="CU17" s="224" t="str">
        <f t="array" ref="CU17">LOOKUP(2,1/(Log!$K$1:$K$27569=CP17),Log!$J$1:$J$27569)</f>
        <v>x</v>
      </c>
      <c r="CV17" s="224" t="str">
        <f t="array" ref="CV17">LOOKUP(2,1/(Log!$K$1:$K$27569=CP17),Log!$I$1:$I$27569)</f>
        <v>x</v>
      </c>
      <c r="CW17" s="214">
        <f t="array" ref="CW17">LOOKUP(2,1/(Log!$K$1:$K$27569=CP17),Log!$L$1:$L$27569)</f>
        <v>45776</v>
      </c>
      <c r="CX17" s="222" t="str">
        <f t="shared" si="12"/>
        <v>CMR001People in Need</v>
      </c>
      <c r="CY17" s="218">
        <f t="shared" si="13"/>
        <v>3754000</v>
      </c>
      <c r="CZ17" s="218" t="str">
        <f t="shared" si="14"/>
        <v>UNHCR 31/03/2025;HDX 16/04/2025; HDX 12/01/2025</v>
      </c>
      <c r="DA17" s="218" t="str">
        <f t="shared" si="15"/>
        <v>Low</v>
      </c>
      <c r="DB17" s="218">
        <f t="shared" si="16"/>
        <v>3</v>
      </c>
      <c r="DC17" s="218" t="str">
        <f t="shared" si="17"/>
        <v>The number of people in level 3 corresponds to the sum of people in level 3 for each the individual crisies for Cameroon.</v>
      </c>
      <c r="DD17" s="218" t="str">
        <f t="shared" si="18"/>
        <v>https://data.unhcr.org/en/documents/details/115590;https://data.humdata.org/dataset/cameroon-humanitarian-needs</v>
      </c>
      <c r="DE17" s="220">
        <f t="shared" si="19"/>
        <v>45776</v>
      </c>
      <c r="DF17" s="221" t="str">
        <f t="shared" si="20"/>
        <v>CMR001Minimal humanitarian conditions - Level 1</v>
      </c>
      <c r="DG17" s="213">
        <f t="array" ref="DG17">IF(LOOKUP(2,1/(Log!$K$1:$K$27569=DF17),Log!$E$1:$E$27569)="x","x",ROUND(LOOKUP(2,1/(Log!$K$1:$K$27569=DF17),Log!$E$1:$E$27569),-3))</f>
        <v>2114000</v>
      </c>
      <c r="DH17" s="224" t="str">
        <f t="array" ref="DH17">LOOKUP(2,1/(Log!$K$1:$K$27569=DF17),Log!$F$1:$F$27569)</f>
        <v>HDX 12/01/2025; HDX 23/11/2023; UNHCR 31/03/2025</v>
      </c>
      <c r="DI17" s="224" t="str">
        <f t="array" ref="DI17">LOOKUP(2,1/(Log!$K$1:$K$27569=DF17),Log!$G$1:$G$27569)</f>
        <v>Low</v>
      </c>
      <c r="DJ17" s="224">
        <f t="array" ref="DJ17">LOOKUP(2,1/(Log!$K$1:$K$27569=DF17),Log!$H$1:$H$27569)</f>
        <v>3</v>
      </c>
      <c r="DK17" s="224" t="str">
        <f t="array" ref="DK17">LOOKUP(2,1/(Log!$K$1:$K$27569=DF17),Log!$J$1:$J$27569)</f>
        <v>According to INFORM SI methodology, the number of people in Level 1 is equal to the people exposed minus the people affected. People in Level 1 are able to meet their basic needs without employing irreversible coping strategies. This approach is assigned as low reliability despite that the most recent HNO/HRP/HNRP has been used. When the severity level has not been provided, specific sectoral severity assessments can be used as a proxy for the INFORM Severity Index levels. However, the use of specific sectoral assessments to represent multisectoral severity is likely an under/over-estimate. Also given the complexity of the crises, the accuracy of these estimates remains uncertain.</v>
      </c>
      <c r="DL17" s="224" t="str">
        <f t="array" ref="DL17">LOOKUP(2,1/(Log!$K$1:$K$27569=DF17),Log!$I$1:$I$27569)</f>
        <v>https://data.humdata.org/dataset/e8db7923-6cd2-4974-ad57-14a157978cfd/resource/247800e6-85a8-407a-ad50-4084b1e45464/download/cmr_admpop_2024.xlsx; https://data.humdata.org/dataset/aa08eb7c-2951-44d0-aac2-d6ed3b839ae0/resource/dea66c96-8a2c-40d5-af6d-8b8771038ce0/download/cmr_hno-hrp-comparisontable2021-2023_20230105.xlsx; https://data.unhcr.org/en/documents/details/115590</v>
      </c>
      <c r="DM17" s="214">
        <f t="array" ref="DM17">LOOKUP(2,1/(Log!$K$1:$K$27569=DF17),Log!$L$1:$L$27569)</f>
        <v>45776</v>
      </c>
      <c r="DN17" s="222" t="str">
        <f t="shared" si="21"/>
        <v>CMR001Stressed humanitarian conditions - Level 2</v>
      </c>
      <c r="DO17" s="218">
        <f t="array" ref="DO17">IF(LOOKUP(2,1/(Log!$K$1:$K$27569=DN17),Log!$E$1:$E$27569)="x","x",ROUND(LOOKUP(2,1/(Log!$K$1:$K$27569=DN17),Log!$E$1:$E$27569),-3))</f>
        <v>18569000</v>
      </c>
      <c r="DP17" s="222" t="str">
        <f t="array" ref="DP17">LOOKUP(2,1/(Log!$K$1:$K$27569=DN17),Log!$F$1:$F$27569)</f>
        <v>UNHCR 31/03/2025;HDX 16/04/2025; HDX 12/01/2025</v>
      </c>
      <c r="DQ17" s="222" t="str">
        <f t="array" ref="DQ17">LOOKUP(2,1/(Log!$K$1:$K$27569=DN17),Log!$G$1:$G$27569)</f>
        <v>Low</v>
      </c>
      <c r="DR17" s="222">
        <f t="array" ref="DR17">LOOKUP(2,1/(Log!$K$1:$K$27569=DN17),Log!$H$1:$H$27569)</f>
        <v>3</v>
      </c>
      <c r="DS17" s="222" t="str">
        <f t="array" ref="DS17">LOOKUP(2,1/(Log!$K$1:$K$27569=DN17),Log!$J$1:$J$27569)</f>
        <v>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low reliability despite that the most recent HNO/HRP/HNRP has been used. When the severity level has not been provided, specific sectoral severity assessments can be used as a proxy for the INFORM Severity Index levels. However, the use of specific sectoral assessments to represent multisectoral severity is likely an under/over-estimate. Also given the complexity of the crises, the accuracy of these estimates remains uncertain.</v>
      </c>
      <c r="DT17" s="222" t="str">
        <f t="array" ref="DT17">LOOKUP(2,1/(Log!$K$1:$K$27569=DN17),Log!$I$1:$I$27569)</f>
        <v>https://data.unhcr.org/en/documents/details/115590;https://data.humdata.org/dataset/cameroon-humanitarian-needs; https://data.humdata.org/dataset/e8db7923-6cd2-4974-ad57-14a157978cfd/resource/247800e6-85a8-407a-ad50-4084b1e45464/download/cmr_admpop_2024.xlsx</v>
      </c>
      <c r="DU17" s="223">
        <f t="array" ref="DU17">LOOKUP(2,1/(Log!$K$1:$K$27569=DN17),Log!$L$1:$L$27569)</f>
        <v>45776</v>
      </c>
      <c r="DV17" s="221" t="str">
        <f t="shared" si="22"/>
        <v>CMR001Moderate humanitarian conditions - Level 3</v>
      </c>
      <c r="DW17" s="213">
        <f t="array" ref="DW17">IF(LOOKUP(2,1/(Log!$K$1:$K$27569=DV17),Log!$E$1:$E$27569)="x","x",ROUND(LOOKUP(2,1/(Log!$K$1:$K$27569=DV17),Log!$E$1:$E$27569),-3))</f>
        <v>3754000</v>
      </c>
      <c r="DX17" s="224" t="str">
        <f t="array" ref="DX17">LOOKUP(2,1/(Log!$K$1:$K$27569=DV17),Log!$F$1:$F$27569)</f>
        <v>UNHCR 31/03/2025;HDX 16/04/2025; HDX 12/01/2025</v>
      </c>
      <c r="DY17" s="224" t="str">
        <f t="array" ref="DY17">LOOKUP(2,1/(Log!$K$1:$K$27569=DV17),Log!$G$1:$G$27569)</f>
        <v>Low</v>
      </c>
      <c r="DZ17" s="224">
        <f t="array" ref="DZ17">LOOKUP(2,1/(Log!$K$1:$K$27569=DV17),Log!$H$1:$H$27569)</f>
        <v>3</v>
      </c>
      <c r="EA17" s="224" t="str">
        <f t="array" ref="EA17">LOOKUP(2,1/(Log!$K$1:$K$27569=DV17),Log!$J$1:$J$27569)</f>
        <v>The number of people in level 3 corresponds to the sum of people in level 3 for each the individual crisies for Cameroon.</v>
      </c>
      <c r="EB17" s="224" t="str">
        <f t="array" ref="EB17">LOOKUP(2,1/(Log!$K$1:$K$27569=DV17),Log!$I$1:$I$27569)</f>
        <v>https://data.unhcr.org/en/documents/details/115590;https://data.humdata.org/dataset/cameroon-humanitarian-needs</v>
      </c>
      <c r="EC17" s="214">
        <f t="array" ref="EC17">LOOKUP(2,1/(Log!$K$1:$K$27569=DV17),Log!$L$1:$L$27569)</f>
        <v>45776</v>
      </c>
      <c r="ED17" s="222" t="str">
        <f t="shared" si="23"/>
        <v>CMR001Severe humanitarian conditions - Level 4</v>
      </c>
      <c r="EE17" s="218">
        <f t="array" ref="EE17">IF(LOOKUP(2,1/(Log!$K$1:$K$27569=ED17),Log!$E$1:$E$27569)="x","x",ROUND(LOOKUP(2,1/(Log!$K$1:$K$27569=ED17),Log!$E$1:$E$27569),-3))</f>
        <v>0</v>
      </c>
      <c r="EF17" s="222" t="str">
        <f t="array" ref="EF17">LOOKUP(2,1/(Log!$K$1:$K$27569=ED17),Log!$F$1:$F$27569)</f>
        <v xml:space="preserve">UNHCR 31/03/2025;HDX 16/04/2025; </v>
      </c>
      <c r="EG17" s="222" t="str">
        <f t="array" ref="EG17">LOOKUP(2,1/(Log!$K$1:$K$27569=ED17),Log!$G$1:$G$27569)</f>
        <v>Low</v>
      </c>
      <c r="EH17" s="222">
        <f t="array" ref="EH17">LOOKUP(2,1/(Log!$K$1:$K$27569=ED17),Log!$H$1:$H$27569)</f>
        <v>3</v>
      </c>
      <c r="EI17" s="222" t="str">
        <f t="array" ref="EI17">LOOKUP(2,1/(Log!$K$1:$K$27569=ED17),Log!$J$1:$J$27569)</f>
        <v>The number of people in level 4 corresponds to the sum of people in level 4 for each the individual crisies for Cameroon. However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17" s="222" t="str">
        <f t="array" ref="EJ17">LOOKUP(2,1/(Log!$K$1:$K$27569=ED17),Log!$I$1:$I$27569)</f>
        <v>https://data.unhcr.org/en/documents/details/115590;https://data.humdata.org/dataset/cameroon-humanitarian-needs</v>
      </c>
      <c r="EK17" s="223">
        <f t="array" ref="EK17">LOOKUP(2,1/(Log!$K$1:$K$27569=ED17),Log!$L$1:$L$27569)</f>
        <v>45776</v>
      </c>
      <c r="EL17" s="221" t="str">
        <f t="shared" si="24"/>
        <v>CMR001Extreme humanitarian conditions - Level 5</v>
      </c>
      <c r="EM17" s="213">
        <f t="array" ref="EM17">IF(LOOKUP(2,1/(Log!$K$1:$K$27569=EL17),Log!$E$1:$E$27569)="x","x",ROUND(LOOKUP(2,1/(Log!$K$1:$K$27569=EL17),Log!$E$1:$E$27569),-3))</f>
        <v>0</v>
      </c>
      <c r="EN17" s="224" t="str">
        <f t="array" ref="EN17">LOOKUP(2,1/(Log!$K$1:$K$27569=EL17),Log!$F$1:$F$27569)</f>
        <v xml:space="preserve">UNHCR 31/03/2025;HDX 16/04/2025; </v>
      </c>
      <c r="EO17" s="224" t="str">
        <f t="array" ref="EO17">LOOKUP(2,1/(Log!$K$1:$K$27569=EL17),Log!$G$1:$G$27569)</f>
        <v>Low</v>
      </c>
      <c r="EP17" s="224">
        <f t="array" ref="EP17">LOOKUP(2,1/(Log!$K$1:$K$27569=EL17),Log!$H$1:$H$27569)</f>
        <v>3</v>
      </c>
      <c r="EQ17" s="224" t="str">
        <f t="array" ref="EQ17">LOOKUP(2,1/(Log!$K$1:$K$27569=EL17),Log!$J$1:$J$27569)</f>
        <v>According to the HNRP 2025 and consistent with previous 2024 HNRP, there are no severity level 5 populations in Cameroon.</v>
      </c>
      <c r="ER17" s="224" t="str">
        <f t="array" ref="ER17">LOOKUP(2,1/(Log!$K$1:$K$27569=EL17),Log!$I$1:$I$27569)</f>
        <v>https://data.unhcr.org/en/documents/details/115590;https://data.humdata.org/dataset/cameroon-humanitarian-needs</v>
      </c>
      <c r="ES17" s="214">
        <f t="array" ref="ES17">LOOKUP(2,1/(Log!$K$1:$K$27569=EL17),Log!$L$1:$L$27569)</f>
        <v>45776</v>
      </c>
      <c r="ET17" s="222" t="str">
        <f t="shared" si="25"/>
        <v>CMR001Fatalities in all crises</v>
      </c>
      <c r="EU17" s="222">
        <f t="array" ref="EU17">LOOKUP(2,1/(Log!$K$1:$K$27569=ET17),Log!$E$1:$E$27569)</f>
        <v>662</v>
      </c>
      <c r="EV17" s="222" t="str">
        <f t="array" ref="EV17">LOOKUP(2,1/(Log!$K$1:$K$27569=ET17),Log!$F$1:$F$27569)</f>
        <v>ACLED accessed 14/04/2025</v>
      </c>
      <c r="EW17" s="222" t="str">
        <f t="array" ref="EW17">LOOKUP(2,1/(Log!$K$1:$K$27569=ET17),Log!$G$1:$G$27569)</f>
        <v>High</v>
      </c>
      <c r="EX17" s="222">
        <f t="array" ref="EX17">LOOKUP(2,1/(Log!$K$1:$K$27569=ET17),Log!$H$1:$H$27569)</f>
        <v>1</v>
      </c>
      <c r="EY17" s="222" t="str">
        <f t="array" ref="EY17">LOOKUP(2,1/(Log!$K$1:$K$27569=ET17),Log!$J$1:$J$27569)</f>
        <v>The figure includes the total number of fatalities in the multiple crises in Cameroon according to ACLED from 1 October 2024 to 1april 2025, from all types of events (such as battles, violence against civilians, explosions or remote violence, riots, protests, and strategic developments) and by all perpetrators (state or non-state). The fatalities in the ACLED dataset relate exclusively to violent incidents.</v>
      </c>
      <c r="EZ17" s="222" t="str">
        <f t="array" ref="EZ17">LOOKUP(2,1/(Log!$K$1:$K$27569=ET17),Log!$I$1:$I$27569)</f>
        <v>https://acleddata.com/data-export-tool/</v>
      </c>
      <c r="FA17" s="223">
        <f t="array" ref="FA17">LOOKUP(2,1/(Log!$K$1:$K$27569=ET17),Log!$L$1:$L$27569)</f>
        <v>45776</v>
      </c>
      <c r="FB17" s="221" t="str">
        <f t="shared" si="26"/>
        <v>CMR001Crisis affected groups</v>
      </c>
      <c r="FC17" s="224">
        <f t="array" ref="FC17">LOOKUP(2,1/(Log!$K$1:$K$27569=FB17),Log!$E$1:$E$27569)</f>
        <v>5</v>
      </c>
      <c r="FD17" s="224" t="str">
        <f t="array" ref="FD17">LOOKUP(2,1/(Log!$K$1:$K$27569=FB17),Log!$F$1:$F$27569)</f>
        <v>UNHCR 31/03/2025</v>
      </c>
      <c r="FE17" s="224" t="str">
        <f t="array" ref="FE17">LOOKUP(2,1/(Log!$K$1:$K$27569=FB17),Log!$G$1:$G$27569)</f>
        <v>High</v>
      </c>
      <c r="FF17" s="224">
        <f t="array" ref="FF17">LOOKUP(2,1/(Log!$K$1:$K$27569=FB17),Log!$H$1:$H$27569)</f>
        <v>1</v>
      </c>
      <c r="FG17" s="224" t="str">
        <f t="array" ref="FG17">LOOKUP(2,1/(Log!$K$1:$K$27569=FB17),Log!$J$1:$J$27569)</f>
        <v>In the multiple crises in Cameroon, 4 population groups are affected: IDPs, refugees and asylum seekers, returnees and the host population in the Far-north, Adamawa, East, Center, West, Littoral, Northwest and Southwest regions.</v>
      </c>
      <c r="FH17" s="224" t="str">
        <f t="array" ref="FH17">LOOKUP(2,1/(Log!$K$1:$K$27569=FB17),Log!$I$1:$I$27569)</f>
        <v>https://data.unhcr.org/en/documents/details/115589</v>
      </c>
      <c r="FI17" s="214">
        <f t="array" ref="FI17">LOOKUP(2,1/(Log!$K$1:$K$27569=FB17),Log!$L$1:$L$27569)</f>
        <v>45776</v>
      </c>
      <c r="FJ17" s="221" t="str">
        <f t="shared" si="27"/>
        <v>CMR001People facing limited access constraints</v>
      </c>
      <c r="FK17" s="222" t="str">
        <f t="array" ref="FK17">LOOKUP(2,1/(Log!$K$1:$K$27569=FJ17),Log!$E$1:$E$27569)</f>
        <v>x</v>
      </c>
      <c r="FL17" s="222" t="str">
        <f t="array" ref="FL17">LOOKUP(2,1/(Log!$K$1:$K$27569=FJ17),Log!$F$1:$F$27569)</f>
        <v>x</v>
      </c>
      <c r="FM17" s="222" t="str">
        <f t="array" ref="FM17">LOOKUP(2,1/(Log!$K$1:$K$27569=FJ17),Log!$G$1:$G$27569)</f>
        <v>x</v>
      </c>
      <c r="FN17" s="222" t="str">
        <f t="array" ref="FN17">LOOKUP(2,1/(Log!$K$1:$K$27569=FJ17),Log!$H$1:$H$27569)</f>
        <v>x</v>
      </c>
      <c r="FO17" s="222" t="str">
        <f t="array" ref="FO17">LOOKUP(2,1/(Log!$K$1:$K$27569=FJ17),Log!$J$1:$J$27569)</f>
        <v>x</v>
      </c>
      <c r="FP17" s="218" t="str">
        <f t="array" ref="FP17">LOOKUP(2,1/(Log!$K$1:$K$27569=FJ17),Log!$I$1:$I$27569)</f>
        <v>x</v>
      </c>
      <c r="FQ17" s="219">
        <f t="array" ref="FQ17">LOOKUP(2,1/(Log!$K$1:$K$27569=FJ17),Log!$L$1:$L$27569)</f>
        <v>45776</v>
      </c>
      <c r="FR17" s="221" t="str">
        <f t="shared" si="28"/>
        <v>CMR001People facing restricted access constraints</v>
      </c>
      <c r="FS17" s="224" t="str">
        <f t="array" ref="FS17">LOOKUP(2,1/(Log!$K$1:$K$27569=FR17),Log!$E$1:$E$27569)</f>
        <v>x</v>
      </c>
      <c r="FT17" s="224" t="str">
        <f t="array" ref="FT17">LOOKUP(2,1/(Log!$K$1:$K$27569=FR17),Log!$F$1:$F$27569)</f>
        <v>x</v>
      </c>
      <c r="FU17" s="224" t="str">
        <f t="array" ref="FU17">LOOKUP(2,1/(Log!$K$1:$K$27569=FR17),Log!$G$1:$G$27569)</f>
        <v>x</v>
      </c>
      <c r="FV17" s="224" t="str">
        <f t="array" ref="FV17">LOOKUP(2,1/(Log!$K$1:$K$27569=FR17),Log!$H$1:$H$27569)</f>
        <v>x</v>
      </c>
      <c r="FW17" s="224" t="str">
        <f t="array" ref="FW17">LOOKUP(2,1/(Log!$K$1:$K$27569=FR17),Log!$J$1:$J$27569)</f>
        <v>x</v>
      </c>
      <c r="FX17" s="224" t="str">
        <f t="array" ref="FX17">LOOKUP(2,1/(Log!$K$1:$K$27569=FR17),Log!$I$1:$I$27569)</f>
        <v>x</v>
      </c>
      <c r="FY17" s="214">
        <f t="array" ref="FY17">LOOKUP(2,1/(Log!$K$1:$K$27569=FR17),Log!$L$1:$L$27569)</f>
        <v>45776</v>
      </c>
      <c r="FZ17" s="222" t="str">
        <f t="shared" si="29"/>
        <v>CMR001Impediments to entry into country (bureaucratic and administrative)</v>
      </c>
      <c r="GA17" s="222">
        <f t="array" ref="GA17">LOOKUP(2,1/(Log!$K$1:$K$27569=FZ17),Log!$E$1:$E$27569)</f>
        <v>1</v>
      </c>
      <c r="GB17" s="222" t="str">
        <f t="array" ref="GB17">LOOKUP(2,1/(Log!$K$1:$K$27569=FZ17),Log!$F$1:$F$27569)</f>
        <v>ACAPS Access Methodology</v>
      </c>
      <c r="GC17" s="222" t="str">
        <f t="array" ref="GC17">LOOKUP(2,1/(Log!$K$1:$K$27569=FZ17),Log!$G$1:$G$27569)</f>
        <v>Medium</v>
      </c>
      <c r="GD17" s="222">
        <f t="array" ref="GD17">LOOKUP(2,1/(Log!$K$1:$K$27569=FZ17),Log!$H$1:$H$27569)</f>
        <v>2</v>
      </c>
      <c r="GE17" s="222" t="str">
        <f t="array" ref="GE17">LOOKUP(2,1/(Log!$K$1:$K$27569=FZ17),Log!$J$1:$J$27569)</f>
        <v>x</v>
      </c>
      <c r="GF17" s="222" t="str">
        <f t="array" ref="GF17">LOOKUP(2,1/(Log!$K$1:$K$27569=FZ17),Log!$I$1:$I$27569)</f>
        <v>x</v>
      </c>
      <c r="GG17" s="223">
        <f t="array" ref="GG17">LOOKUP(2,1/(Log!$K$1:$K$27569=FZ17),Log!$L$1:$L$27569)</f>
        <v>45616</v>
      </c>
      <c r="GH17" s="221" t="str">
        <f t="shared" si="30"/>
        <v>CMR001Restriction of movement (impediments to freedom of movement and/or administrative restrictions)</v>
      </c>
      <c r="GI17" s="224">
        <f t="array" ref="GI17">LOOKUP(2,1/(Log!$K$1:$K$27569=GH17),Log!$E$1:$E$27569)</f>
        <v>3</v>
      </c>
      <c r="GJ17" s="224" t="str">
        <f t="array" ref="GJ17">LOOKUP(2,1/(Log!$K$1:$K$27569=GH17),Log!$F$1:$F$27569)</f>
        <v>ACAPS Access Methodology</v>
      </c>
      <c r="GK17" s="224" t="str">
        <f t="array" ref="GK17">LOOKUP(2,1/(Log!$K$1:$K$27569=GH17),Log!$G$1:$G$27569)</f>
        <v>Medium</v>
      </c>
      <c r="GL17" s="224">
        <f t="array" ref="GL17">LOOKUP(2,1/(Log!$K$1:$K$27569=GH17),Log!$H$1:$H$27569)</f>
        <v>2</v>
      </c>
      <c r="GM17" s="224" t="str">
        <f t="array" ref="GM17">LOOKUP(2,1/(Log!$K$1:$K$27569=GH17),Log!$J$1:$J$27569)</f>
        <v>x</v>
      </c>
      <c r="GN17" s="224" t="str">
        <f t="array" ref="GN17">LOOKUP(2,1/(Log!$K$1:$K$27569=GH17),Log!$I$1:$I$27569)</f>
        <v>x</v>
      </c>
      <c r="GO17" s="214">
        <f t="array" ref="GO17">LOOKUP(2,1/(Log!$K$1:$K$27569=GH17),Log!$L$1:$L$27569)</f>
        <v>45616</v>
      </c>
      <c r="GP17" s="222" t="str">
        <f t="shared" si="31"/>
        <v>CMR001Interference into implementation of humanitarian activities</v>
      </c>
      <c r="GQ17" s="222">
        <f t="array" ref="GQ17">LOOKUP(2,1/(Log!$K$1:$K$27569=GP17),Log!$E$1:$E$27569)</f>
        <v>2</v>
      </c>
      <c r="GR17" s="222" t="str">
        <f t="array" ref="GR17">LOOKUP(2,1/(Log!$K$1:$K$27569=GP17),Log!$F$1:$F$27569)</f>
        <v>ACAPS Access Methodology</v>
      </c>
      <c r="GS17" s="222" t="str">
        <f t="array" ref="GS17">LOOKUP(2,1/(Log!$K$1:$K$27569=GP17),Log!$G$1:$G$27569)</f>
        <v>Medium</v>
      </c>
      <c r="GT17" s="222">
        <f t="array" ref="GT17">LOOKUP(2,1/(Log!$K$1:$K$27569=GP17),Log!$H$1:$H$27569)</f>
        <v>2</v>
      </c>
      <c r="GU17" s="222" t="str">
        <f t="array" ref="GU17">LOOKUP(2,1/(Log!$K$1:$K$27569=GP17),Log!$J$1:$J$27569)</f>
        <v>x</v>
      </c>
      <c r="GV17" s="222" t="str">
        <f t="array" ref="GV17">LOOKUP(2,1/(Log!$K$1:$K$27569=GP17),Log!$I$1:$I$27569)</f>
        <v>x</v>
      </c>
      <c r="GW17" s="223">
        <f t="array" ref="GW17">LOOKUP(2,1/(Log!$K$1:$K$27569=GP17),Log!$L$1:$L$27569)</f>
        <v>45616</v>
      </c>
      <c r="GX17" s="221" t="str">
        <f t="shared" si="32"/>
        <v>CMR001Violence against personnel, facilities and assets</v>
      </c>
      <c r="GY17" s="224">
        <f t="array" ref="GY17">LOOKUP(2,1/(Log!$K$1:$K$27569=GX17),Log!$E$1:$E$27569)</f>
        <v>3</v>
      </c>
      <c r="GZ17" s="224" t="str">
        <f t="array" ref="GZ17">LOOKUP(2,1/(Log!$K$1:$K$27569=GX17),Log!$F$1:$F$27569)</f>
        <v>ACAPS Access Methodology</v>
      </c>
      <c r="HA17" s="224" t="str">
        <f t="array" ref="HA17">LOOKUP(2,1/(Log!$K$1:$K$27569=GX17),Log!$G$1:$G$27569)</f>
        <v>Medium</v>
      </c>
      <c r="HB17" s="224">
        <f t="array" ref="HB17">LOOKUP(2,1/(Log!$K$1:$K$27569=GX17),Log!$H$1:$H$27569)</f>
        <v>2</v>
      </c>
      <c r="HC17" s="224" t="str">
        <f t="array" ref="HC17">LOOKUP(2,1/(Log!$K$1:$K$27569=GX17),Log!$J$1:$J$27569)</f>
        <v>x</v>
      </c>
      <c r="HD17" s="224" t="str">
        <f t="array" ref="HD17">LOOKUP(2,1/(Log!$K$1:$K$27569=GX17),Log!$I$1:$I$27569)</f>
        <v>x</v>
      </c>
      <c r="HE17" s="214">
        <f t="array" ref="HE17">LOOKUP(2,1/(Log!$K$1:$K$27569=GX17),Log!$L$1:$L$27569)</f>
        <v>45616</v>
      </c>
      <c r="HF17" s="222" t="str">
        <f t="shared" si="33"/>
        <v>CMR001Denial of existence of humanitarian needs or entitlements to assistance</v>
      </c>
      <c r="HG17" s="222">
        <f t="array" ref="HG17">LOOKUP(2,1/(Log!$K$1:$K$27569=HF17),Log!$E$1:$E$27569)</f>
        <v>0</v>
      </c>
      <c r="HH17" s="222" t="str">
        <f t="array" ref="HH17">LOOKUP(2,1/(Log!$K$1:$K$27569=HF17),Log!$F$1:$F$27569)</f>
        <v>ACAPS Access Methodology</v>
      </c>
      <c r="HI17" s="222" t="str">
        <f t="array" ref="HI17">LOOKUP(2,1/(Log!$K$1:$K$27569=HF17),Log!$G$1:$G$27569)</f>
        <v>Medium</v>
      </c>
      <c r="HJ17" s="222">
        <f t="array" ref="HJ17">LOOKUP(2,1/(Log!$K$1:$K$27569=HF17),Log!$H$1:$H$27569)</f>
        <v>2</v>
      </c>
      <c r="HK17" s="222" t="str">
        <f t="array" ref="HK17">LOOKUP(2,1/(Log!$K$1:$K$27569=HF17),Log!$J$1:$J$27569)</f>
        <v>x</v>
      </c>
      <c r="HL17" s="222" t="str">
        <f t="array" ref="HL17">LOOKUP(2,1/(Log!$K$1:$K$27569=HF17),Log!$I$1:$I$27569)</f>
        <v>x</v>
      </c>
      <c r="HM17" s="223">
        <f t="array" ref="HM17">LOOKUP(2,1/(Log!$K$1:$K$27569=HF17),Log!$L$1:$L$27569)</f>
        <v>45616</v>
      </c>
      <c r="HN17" s="221" t="str">
        <f t="shared" si="34"/>
        <v>CMR001Restriction and obstruction of access to services and assistance</v>
      </c>
      <c r="HO17" s="224">
        <f t="array" ref="HO17">LOOKUP(2,1/(Log!$K$1:$K$27569=HN17),Log!$E$1:$E$27569)</f>
        <v>2</v>
      </c>
      <c r="HP17" s="224" t="str">
        <f t="array" ref="HP17">LOOKUP(2,1/(Log!$K$1:$K$27569=HN17),Log!$F$1:$F$27569)</f>
        <v>ACAPS Access Methodology</v>
      </c>
      <c r="HQ17" s="224" t="str">
        <f t="array" ref="HQ17">LOOKUP(2,1/(Log!$K$1:$K$27569=HN17),Log!$G$1:$G$27569)</f>
        <v>Medium</v>
      </c>
      <c r="HR17" s="224">
        <f t="array" ref="HR17">LOOKUP(2,1/(Log!$K$1:$K$27569=HN17),Log!$H$1:$H$27569)</f>
        <v>2</v>
      </c>
      <c r="HS17" s="224" t="str">
        <f t="array" ref="HS17">LOOKUP(2,1/(Log!$K$1:$K$27569=HN17),Log!$J$1:$J$27569)</f>
        <v>x</v>
      </c>
      <c r="HT17" s="224" t="str">
        <f t="array" ref="HT17">LOOKUP(2,1/(Log!$K$1:$K$27569=HN17),Log!$I$1:$I$27569)</f>
        <v>x</v>
      </c>
      <c r="HU17" s="214">
        <f t="array" ref="HU17">LOOKUP(2,1/(Log!$K$1:$K$27569=HN17),Log!$L$1:$L$27569)</f>
        <v>45616</v>
      </c>
      <c r="HV17" s="222" t="str">
        <f t="shared" si="35"/>
        <v>CMR001Ongoing insecurity/hostilities affecting humanitarian assistance</v>
      </c>
      <c r="HW17" s="222">
        <f t="array" ref="HW17">LOOKUP(2,1/(Log!$K$1:$K$27569=HV17),Log!$E$1:$E$27569)</f>
        <v>3</v>
      </c>
      <c r="HX17" s="222" t="str">
        <f t="array" ref="HX17">LOOKUP(2,1/(Log!$K$1:$K$27569=HV17),Log!$F$1:$F$27569)</f>
        <v>ACAPS Access Methodology</v>
      </c>
      <c r="HY17" s="222" t="str">
        <f t="array" ref="HY17">LOOKUP(2,1/(Log!$K$1:$K$27569=HV17),Log!$G$1:$G$27569)</f>
        <v>Medium</v>
      </c>
      <c r="HZ17" s="222">
        <f t="array" ref="HZ17">LOOKUP(2,1/(Log!$K$1:$K$27569=HV17),Log!$H$1:$H$27569)</f>
        <v>2</v>
      </c>
      <c r="IA17" s="222" t="str">
        <f t="array" ref="IA17">LOOKUP(2,1/(Log!$K$1:$K$27569=HV17),Log!$J$1:$J$27569)</f>
        <v>x</v>
      </c>
      <c r="IB17" s="222" t="str">
        <f t="array" ref="IB17">LOOKUP(2,1/(Log!$K$1:$K$27569=HV17),Log!$I$1:$I$27569)</f>
        <v>x</v>
      </c>
      <c r="IC17" s="223">
        <f t="array" ref="IC17">LOOKUP(2,1/(Log!$K$1:$K$27569=HV17),Log!$L$1:$L$27569)</f>
        <v>45616</v>
      </c>
      <c r="ID17" s="221" t="str">
        <f t="shared" si="36"/>
        <v>CMR001Presence of mines and improvised explosive devices</v>
      </c>
      <c r="IE17" s="224">
        <f t="array" ref="IE17">LOOKUP(2,1/(Log!$K$1:$K$27569=ID17),Log!$E$1:$E$27569)</f>
        <v>1</v>
      </c>
      <c r="IF17" s="224" t="str">
        <f t="array" ref="IF17">LOOKUP(2,1/(Log!$K$1:$K$27569=ID17),Log!$F$1:$F$27569)</f>
        <v>ACAPS Access Methodology</v>
      </c>
      <c r="IG17" s="224" t="str">
        <f t="array" ref="IG17">LOOKUP(2,1/(Log!$K$1:$K$27569=ID17),Log!$G$1:$G$27569)</f>
        <v>Medium</v>
      </c>
      <c r="IH17" s="224">
        <f t="array" ref="IH17">LOOKUP(2,1/(Log!$K$1:$K$27569=ID17),Log!$H$1:$H$27569)</f>
        <v>2</v>
      </c>
      <c r="II17" s="224" t="str">
        <f t="array" ref="II17">LOOKUP(2,1/(Log!$K$1:$K$27569=ID17),Log!$J$1:$J$27569)</f>
        <v>x</v>
      </c>
      <c r="IJ17" s="224" t="str">
        <f t="array" ref="IJ17">LOOKUP(2,1/(Log!$K$1:$K$27569=ID17),Log!$I$1:$I$27569)</f>
        <v>x</v>
      </c>
      <c r="IK17" s="214">
        <f t="array" ref="IK17">LOOKUP(2,1/(Log!$K$1:$K$27569=ID17),Log!$L$1:$L$27569)</f>
        <v>45616</v>
      </c>
      <c r="IL17" s="222" t="str">
        <f t="shared" si="37"/>
        <v>CMR001Physical constraints in the environment (obstacles related to terrain, climate, lack of infrastructure, etc.)</v>
      </c>
      <c r="IM17" s="222">
        <f t="array" ref="IM17">LOOKUP(2,1/(Log!$K$1:$K$27569=IL17),Log!$E$1:$E$27569)</f>
        <v>3</v>
      </c>
      <c r="IN17" s="222" t="str">
        <f t="array" ref="IN17">LOOKUP(2,1/(Log!$K$1:$K$27569=IL17),Log!$F$1:$F$27569)</f>
        <v>ACAPS Access Methodology</v>
      </c>
      <c r="IO17" s="222" t="str">
        <f t="array" ref="IO17">LOOKUP(2,1/(Log!$K$1:$K$27569=IL17),Log!$G$1:$G$27569)</f>
        <v>Medium</v>
      </c>
      <c r="IP17" s="222">
        <f t="array" ref="IP17">LOOKUP(2,1/(Log!$K$1:$K$27569=IL17),Log!$H$1:$H$27569)</f>
        <v>2</v>
      </c>
      <c r="IQ17" s="222" t="str">
        <f t="array" ref="IQ17">LOOKUP(2,1/(Log!$K$1:$K$27569=IL17),Log!$J$1:$J$27569)</f>
        <v>x</v>
      </c>
      <c r="IR17" s="222" t="str">
        <f t="array" ref="IR17">LOOKUP(2,1/(Log!$K$1:$K$27569=IL17),Log!$I$1:$I$27569)</f>
        <v>x</v>
      </c>
      <c r="IS17" s="223">
        <f t="array" ref="IS17">LOOKUP(2,1/(Log!$K$1:$K$27569=IL17),Log!$L$1:$L$27569)</f>
        <v>45616</v>
      </c>
    </row>
    <row r="18" spans="1:253" s="11" customFormat="1" ht="13.35" customHeight="1">
      <c r="A18" s="11" t="str">
        <f>Lists!B:B</f>
        <v>Lake Chad basin crisis in Cameroon</v>
      </c>
      <c r="B18" s="11" t="str">
        <f>Lists!F:F</f>
        <v>Conflict/ Violence</v>
      </c>
      <c r="C18" s="11" t="str">
        <f>Lists!C:C</f>
        <v>CMR002</v>
      </c>
      <c r="D18" s="11" t="str">
        <f>Lists!A:A</f>
        <v>Cameroon</v>
      </c>
      <c r="E18" s="11" t="str">
        <f>Lists!D:D</f>
        <v>CMR</v>
      </c>
      <c r="F18" s="11" t="str">
        <f t="shared" si="0"/>
        <v>CMR002Total population</v>
      </c>
      <c r="G18" s="212">
        <f t="array" ref="G18">ROUND(LOOKUP(2,1/(Log!$K$1:$K$27569=F18),Log!$E$1:$E$27569),-3)</f>
        <v>29680000</v>
      </c>
      <c r="H18" s="213" t="str">
        <f t="array" ref="H18">LOOKUP(2,1/(Log!$K$1:$K$27569=F18),Log!$F$1:$F$27569)</f>
        <v>World Population Review accessed 14/04/2025</v>
      </c>
      <c r="I18" s="213" t="str">
        <f t="array" ref="I18">LOOKUP(2,1/(Log!$K$1:$K$27569=F18),Log!$G$1:$G$27569)</f>
        <v xml:space="preserve">Medium </v>
      </c>
      <c r="J18" s="213">
        <f t="array" ref="J18">LOOKUP(2,1/(Log!$K$1:$K$27569=F18),Log!$H$1:$H$27569)</f>
        <v>2</v>
      </c>
      <c r="K18" s="213" t="str">
        <f t="array" ref="K18">LOOKUP(2,1/(Log!$K$1:$K$27569=F18),Log!$J$1:$J$27569)</f>
        <v>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 The reliability is medium as this is a projected estimate rather than based on a recent national census.</v>
      </c>
      <c r="L18" s="213" t="str">
        <f t="array" ref="L18">LOOKUP(2,1/(Log!$K$1:$K$27569=F18),Log!$I$1:$I$27569)</f>
        <v>https://worldpopulationreview.com/countries/cameroon</v>
      </c>
      <c r="M18" s="214">
        <f t="array" ref="M18">LOOKUP(2,1/(Log!$K$1:$K$27569=F18),Log!$L$1:$L$27569)</f>
        <v>45776</v>
      </c>
      <c r="N18" s="221" t="str">
        <f t="shared" si="1"/>
        <v>CMR002Landmass affected</v>
      </c>
      <c r="O18" s="216">
        <f t="array" ref="O18">LOOKUP(2,1/(Log!$K$1:$K$27569=N18),Log!$E$1:$E$27569)</f>
        <v>34161</v>
      </c>
      <c r="P18" s="216" t="str">
        <f t="array" ref="P18">LOOKUP(2,1/(Log!$K$1:$K$27569=N18),Log!$F$1:$F$27569)</f>
        <v>OCHA 04/04/2023</v>
      </c>
      <c r="Q18" s="216" t="str">
        <f t="array" ref="Q18">LOOKUP(2,1/(Log!$K$1:$K$27569=N18),Log!$G$1:$G$27569)</f>
        <v xml:space="preserve">Medium </v>
      </c>
      <c r="R18" s="216">
        <f t="array" ref="R18">LOOKUP(2,1/(Log!$K$1:$K$27569=N18),Log!$H$1:$H$27569)</f>
        <v>2</v>
      </c>
      <c r="S18" s="216" t="str">
        <f t="array" ref="S18">LOOKUP(2,1/(Log!$K$1:$K$27569=N18),Log!$J$1:$J$27569)</f>
        <v>The Boko Haram armed conflict has affected the entire Far North region of Cameroon since 2014. Violence, insecurity, and displacement have continued to impact all departments of this region. Therefore, we consider the entire landmass of the Far North region (34,161 sq. km) as affected. Although the data source is dated, landmass figures do not change frequently, making this estimation reliable for geographic impact.</v>
      </c>
      <c r="T18" s="216" t="str">
        <f t="array" ref="T18">LOOKUP(2,1/(Log!$K$1:$K$27569=N18),Log!$I$1:$I$27569)</f>
        <v>https://data.humdata.org/dataset/b13f08ef-92ee-4446-9b0a-e219f5c25415/resource/3775167d-f07a-4e60-968d-c6c3c616b462/download/cmr_adminboundaries_tabulardata.xlsx</v>
      </c>
      <c r="U18" s="217">
        <f t="array" ref="U18">LOOKUP(2,1/(Log!$K$1:$K$27569=N18),Log!$L$1:$L$27569)</f>
        <v>45776</v>
      </c>
      <c r="V18" s="221" t="str">
        <f t="shared" si="2"/>
        <v>CMR002People exposed</v>
      </c>
      <c r="W18" s="213">
        <f t="array" ref="W18">IF(LOOKUP(2,1/(Log!$K$1:$K$27569=V18),Log!$E$1:$E$27569)="x","x",ROUND(LOOKUP(2,1/(Log!$K$1:$K$27569=V18),Log!$E$1:$E$27569),-3))</f>
        <v>5337000</v>
      </c>
      <c r="X18" s="213" t="str">
        <f t="array" ref="X18">LOOKUP(2,1/(Log!$K$1:$K$27569=V18),Log!$F$1:$F$27569)</f>
        <v>OCHA 12/01/2025</v>
      </c>
      <c r="Y18" s="213" t="str">
        <f t="array" ref="Y18">LOOKUP(2,1/(Log!$K$1:$K$27569=V18),Log!$G$1:$G$27569)</f>
        <v>High</v>
      </c>
      <c r="Z18" s="213">
        <f t="array" ref="Z18">LOOKUP(2,1/(Log!$K$1:$K$27569=V18),Log!$H$1:$H$27569)</f>
        <v>1</v>
      </c>
      <c r="AA18" s="213" t="str">
        <f t="array" ref="AA18">LOOKUP(2,1/(Log!$K$1:$K$27569=V18),Log!$J$1:$J$27569)</f>
        <v xml:space="preserve">This figure corresponds to the number of people living in the Far North region of Cameroon, as reported in the HDX Excel 2025 data. The source is highly reliable because it is up-to-date and relies on United Nations data. We consider the entire Far North population to be exposed to the crisis.
</v>
      </c>
      <c r="AB18" s="213" t="str">
        <f t="array" ref="AB18">LOOKUP(2,1/(Log!$K$1:$K$27569=V18),Log!$I$1:$I$27569)</f>
        <v>https://data.humdata.org/dataset/e8db7923-6cd2-4974-ad57-14a157978cfd/resource/247800e6-85a8-407a-ad50-4084b1e45464/download/cmr_admpop_2024.xlsx</v>
      </c>
      <c r="AC18" s="214">
        <f t="array" ref="AC18">LOOKUP(2,1/(Log!$K$1:$K$27569=V18),Log!$L$1:$L$27569)</f>
        <v>45776</v>
      </c>
      <c r="AD18" s="221" t="str">
        <f t="shared" si="3"/>
        <v>CMR002People affected</v>
      </c>
      <c r="AE18" s="218">
        <f t="array" ref="AE18">IF(LOOKUP(2,1/(Log!$K$1:$K$27569=AD18),Log!$E$1:$E$27569)="x","x",ROUND(LOOKUP(2,1/(Log!$K$1:$K$27569=AD18),Log!$E$1:$E$27569),-3))</f>
        <v>5337000</v>
      </c>
      <c r="AF18" s="218" t="str">
        <f t="array" ref="AF18">LOOKUP(2,1/(Log!$K$1:$K$27569=AD18),Log!$F$1:$F$27569)</f>
        <v>OCHA 12/01/2025</v>
      </c>
      <c r="AG18" s="218" t="str">
        <f t="array" ref="AG18">LOOKUP(2,1/(Log!$K$1:$K$27569=AD18),Log!$G$1:$G$27569)</f>
        <v>High</v>
      </c>
      <c r="AH18" s="218">
        <f t="array" ref="AH18">LOOKUP(2,1/(Log!$K$1:$K$27569=AD18),Log!$H$1:$H$27569)</f>
        <v>1</v>
      </c>
      <c r="AI18" s="218" t="str">
        <f t="array" ref="AI18">LOOKUP(2,1/(Log!$K$1:$K$27569=AD18),Log!$J$1:$J$27569)</f>
        <v>The total population of the Far North region (5,336,891) is considered affected due to the long-standing and widespread impact of the Boko Haram conflict on civilians, infrastructure, and livelihoods. As the crisis continues to affect mobility, security, and access to services across the region, we equate the affected population with the exposed population. We used the HDX source because it provided information on the Far North region affected by the conflict. This number accurately reflects the different categories of people (IDPs, returnees, and the host communities) affected since it is directed towards humanitarian needs. The reliability of this information is high because the source is up-to-date and relies on United Nations data.</v>
      </c>
      <c r="AJ18" s="218" t="str">
        <f t="array" ref="AJ18">LOOKUP(2,1/(Log!$K$1:$K$27569=AD18),Log!$I$1:$I$27569)</f>
        <v>https://data.humdata.org/dataset/e8db7923-6cd2-4974-ad57-14a157978cfd/resource/247800e6-85a8-407a-ad50-4084b1e45464/download/cmr_admpop_2024.xlsx</v>
      </c>
      <c r="AK18" s="219">
        <f t="array" ref="AK18">LOOKUP(2,1/(Log!$K$1:$K$27569=AD18),Log!$L$1:$L$27569)</f>
        <v>45776</v>
      </c>
      <c r="AL18" s="221" t="str">
        <f t="shared" si="4"/>
        <v>CMR002People displaced</v>
      </c>
      <c r="AM18" s="213">
        <f t="array" ref="AM18">IF(LOOKUP(2,1/(Log!$K$1:$K$27569=AL18),Log!$E$1:$E$27569)="x","x",ROUND(LOOKUP(2,1/(Log!$K$1:$K$27569=AL18),Log!$E$1:$E$27569),-3))</f>
        <v>795000</v>
      </c>
      <c r="AN18" s="213" t="str">
        <f t="array" ref="AN18">LOOKUP(2,1/(Log!$K$1:$K$27569=AL18),Log!$F$1:$F$27569)</f>
        <v>UNHCR 31/03/2025</v>
      </c>
      <c r="AO18" s="213" t="str">
        <f t="array" ref="AO18">LOOKUP(2,1/(Log!$K$1:$K$27569=AL18),Log!$G$1:$G$27569)</f>
        <v>High</v>
      </c>
      <c r="AP18" s="213">
        <f t="array" ref="AP18">LOOKUP(2,1/(Log!$K$1:$K$27569=AL18),Log!$H$1:$H$27569)</f>
        <v>1</v>
      </c>
      <c r="AQ18" s="213" t="str">
        <f t="array" ref="AQ18">LOOKUP(2,1/(Log!$K$1:$K$27569=AL18),Log!$J$1:$J$27569)</f>
        <v xml:space="preserve">People displaced by the Lake Chad Basin Crisis in Cameroon precisely in the Far North region, is comprised of refugees and asylum seekers, Internally Displaced Persons and returnees. This figure was taken from the UNHCR data portal of March 2025. The data portal provided figures for IDPs, Refugees and returned IDPs for March 2025. The January data for refugee returnees was maintained.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v>
      </c>
      <c r="AR18" s="213" t="str">
        <f t="array" ref="AR18">LOOKUP(2,1/(Log!$K$1:$K$27569=AL18),Log!$I$1:$I$27569)</f>
        <v>https://data.unhcr.org/en/documents/details/115589</v>
      </c>
      <c r="AS18" s="214">
        <f t="array" ref="AS18">LOOKUP(2,1/(Log!$K$1:$K$27569=AL18),Log!$L$1:$L$27569)</f>
        <v>45776</v>
      </c>
      <c r="AT18" s="222" t="str">
        <f t="shared" si="5"/>
        <v>CMR002Injuries reported</v>
      </c>
      <c r="AU18" s="218">
        <f t="array" ref="AU18">LOOKUP(2,1/(Log!$K$1:$K$27569=AT18),Log!$E$1:$E$27569)</f>
        <v>0</v>
      </c>
      <c r="AV18" s="218" t="str">
        <f t="array" ref="AV18">LOOKUP(2,1/(Log!$K$1:$K$27569=AT18),Log!$F$1:$F$27569)</f>
        <v>x</v>
      </c>
      <c r="AW18" s="218" t="str">
        <f t="array" ref="AW18">LOOKUP(2,1/(Log!$K$1:$K$27569=AT18),Log!$G$1:$G$27569)</f>
        <v>x</v>
      </c>
      <c r="AX18" s="218" t="str">
        <f t="array" ref="AX18">LOOKUP(2,1/(Log!$K$1:$K$27569=AT18),Log!$H$1:$H$27569)</f>
        <v>x</v>
      </c>
      <c r="AY18" s="218" t="str">
        <f t="array" ref="AY18">LOOKUP(2,1/(Log!$K$1:$K$27569=AT18),Log!$J$1:$J$27569)</f>
        <v>x</v>
      </c>
      <c r="AZ18" s="218" t="str">
        <f t="array" ref="AZ18">LOOKUP(2,1/(Log!$K$1:$K$27569=AT18),Log!$I$1:$I$27569)</f>
        <v>x</v>
      </c>
      <c r="BA18" s="219">
        <f t="array" ref="BA18">LOOKUP(2,1/(Log!$K$1:$K$27569=AT18),Log!$L$1:$L$27569)</f>
        <v>45776</v>
      </c>
      <c r="BB18" s="221" t="str">
        <f t="shared" si="6"/>
        <v>CMR002Illness cases reported</v>
      </c>
      <c r="BC18" s="213" t="str">
        <f t="array" ref="BC18">LOOKUP(2,1/(Log!$K$1:$K$27569=BB18),Log!$E$1:$E$27569)</f>
        <v>x</v>
      </c>
      <c r="BD18" s="213" t="str">
        <f t="array" ref="BD18">LOOKUP(2,1/(Log!$K$1:$K$27569=BB18),Log!$F$1:$F$27569)</f>
        <v>x</v>
      </c>
      <c r="BE18" s="213" t="str">
        <f t="array" ref="BE18">LOOKUP(2,1/(Log!$K$1:$K$27569=BB18),Log!$G$1:$G$27569)</f>
        <v>x</v>
      </c>
      <c r="BF18" s="213" t="str">
        <f t="array" ref="BF18">LOOKUP(2,1/(Log!$K$1:$K$27569=BB18),Log!$H$1:$H$27569)</f>
        <v>x</v>
      </c>
      <c r="BG18" s="213" t="str">
        <f t="array" ref="BG18">LOOKUP(2,1/(Log!$K$1:$K$27569=BB18),Log!$J$1:$J$27569)</f>
        <v>x</v>
      </c>
      <c r="BH18" s="213" t="str">
        <f t="array" ref="BH18">LOOKUP(2,1/(Log!$K$1:$K$27569=BB18),Log!$I$1:$I$27569)</f>
        <v>x</v>
      </c>
      <c r="BI18" s="214">
        <f t="array" ref="BI18">LOOKUP(2,1/(Log!$K$1:$K$27569=BB18),Log!$L$1:$L$27569)</f>
        <v>45776</v>
      </c>
      <c r="BJ18" s="222" t="str">
        <f t="shared" si="7"/>
        <v>CMR002Fatalities reported</v>
      </c>
      <c r="BK18" s="222">
        <f t="array" ref="BK18">LOOKUP(2,1/(Log!$K$1:$K$27569=BJ18),Log!$E$1:$E$27569)</f>
        <v>237</v>
      </c>
      <c r="BL18" s="222" t="str">
        <f t="array" ref="BL18">LOOKUP(2,1/(Log!$K$1:$K$27569=BJ18),Log!$F$1:$F$27569)</f>
        <v>ACLED accessed 14/04/2025</v>
      </c>
      <c r="BM18" s="222" t="str">
        <f t="array" ref="BM18">LOOKUP(2,1/(Log!$K$1:$K$27569=BJ18),Log!$G$1:$G$27569)</f>
        <v>High</v>
      </c>
      <c r="BN18" s="222">
        <f t="array" ref="BN18">LOOKUP(2,1/(Log!$K$1:$K$27569=BJ18),Log!$H$1:$H$27569)</f>
        <v>1</v>
      </c>
      <c r="BO18" s="222" t="str">
        <f t="array" ref="BO18">LOOKUP(2,1/(Log!$K$1:$K$27569=BJ18),Log!$J$1:$J$27569)</f>
        <v>The figure includes the total number of fatalities in the Lake Chad Basin Crisis in Cameroon precisely in the Far North region according to ACLED from 1 October 2024 to 1April 2025, from all types of events (such as battles, violence against civilians, explosions or remote violence, riots, protests, and strategic developments) and by all perpetrators (state or non-state). The fatalities in the ACLED dataset relate exclusively to violent incidents.</v>
      </c>
      <c r="BP18" s="218" t="str">
        <f t="array" ref="BP18">LOOKUP(2,1/(Log!$K$1:$K$27569=BJ18),Log!$I$1:$I$27569)</f>
        <v>https://acleddata.com/data-export-tool/</v>
      </c>
      <c r="BQ18" s="223">
        <f t="array" ref="BQ18">LOOKUP(2,1/(Log!$K$1:$K$27569=BJ18),Log!$L$1:$L$27569)</f>
        <v>45776</v>
      </c>
      <c r="BR18" s="221" t="str">
        <f t="shared" si="8"/>
        <v>CMR002Buildings damaged</v>
      </c>
      <c r="BS18" s="224" t="str">
        <f t="array" ref="BS18">LOOKUP(2,1/(Log!$K$1:$K$27569=BR18),Log!$E$1:$E$27569)</f>
        <v>x</v>
      </c>
      <c r="BT18" s="224" t="str">
        <f t="array" ref="BT18">LOOKUP(2,1/(Log!$K$1:$K$27569=BR18),Log!$F$1:$F$27569)</f>
        <v>x</v>
      </c>
      <c r="BU18" s="224" t="str">
        <f t="array" ref="BU18">LOOKUP(2,1/(Log!$K$1:$K$27569=BR18),Log!$G$1:$G$27569)</f>
        <v>x</v>
      </c>
      <c r="BV18" s="224" t="str">
        <f t="array" ref="BV18">LOOKUP(2,1/(Log!$K$1:$K$27569=BR18),Log!$H$1:$H$27569)</f>
        <v>x</v>
      </c>
      <c r="BW18" s="224" t="str">
        <f t="array" ref="BW18">LOOKUP(2,1/(Log!$K$1:$K$27569=BR18),Log!$J$1:$J$27569)</f>
        <v>x</v>
      </c>
      <c r="BX18" s="224" t="str">
        <f t="array" ref="BX18">LOOKUP(2,1/(Log!$K$1:$K$27569=BR18),Log!$I$1:$I$27569)</f>
        <v>x</v>
      </c>
      <c r="BY18" s="214">
        <f t="array" ref="BY18">LOOKUP(2,1/(Log!$K$1:$K$27569=BR18),Log!$L$1:$L$27569)</f>
        <v>45776</v>
      </c>
      <c r="BZ18" s="222" t="str">
        <f t="shared" si="9"/>
        <v>CMR002Buildings destroyed</v>
      </c>
      <c r="CA18" s="222" t="str">
        <f t="array" ref="CA18">LOOKUP(2,1/(Log!$K$1:$K$27569=BZ18),Log!$E$1:$E$27569)</f>
        <v>x</v>
      </c>
      <c r="CB18" s="222" t="str">
        <f t="array" ref="CB18">LOOKUP(2,1/(Log!$K$1:$K$27569=BZ18),Log!$F$1:$F$27569)</f>
        <v>x</v>
      </c>
      <c r="CC18" s="222" t="str">
        <f t="array" ref="CC18">LOOKUP(2,1/(Log!$K$1:$K$27569=BZ18),Log!$G$1:$G$27569)</f>
        <v>x</v>
      </c>
      <c r="CD18" s="222" t="str">
        <f t="array" ref="CD18">LOOKUP(2,1/(Log!$K$1:$K$27569=BZ18),Log!$H$1:$H$27569)</f>
        <v>x</v>
      </c>
      <c r="CE18" s="222" t="str">
        <f t="array" ref="CE18">LOOKUP(2,1/(Log!$K$1:$K$27569=BZ18),Log!$J$1:$J$27569)</f>
        <v>x</v>
      </c>
      <c r="CF18" s="222" t="str">
        <f t="array" ref="CF18">LOOKUP(2,1/(Log!$K$1:$K$27569=BZ18),Log!$I$1:$I$27569)</f>
        <v>x</v>
      </c>
      <c r="CG18" s="223">
        <f t="array" ref="CG18">LOOKUP(2,1/(Log!$K$1:$K$27569=BZ18),Log!$L$1:$L$27569)</f>
        <v>45776</v>
      </c>
      <c r="CH18" s="221" t="str">
        <f t="shared" si="10"/>
        <v>CMR002Buildings in the affected area</v>
      </c>
      <c r="CI18" s="222" t="e">
        <f t="array" ref="CI18">LOOKUP(2,1/(Log!$K$1:$K$27569=CH18),Log!$E$1:$E$27569)</f>
        <v>#N/A</v>
      </c>
      <c r="CJ18" s="222" t="e">
        <f t="array" ref="CJ18">LOOKUP(2,1/(Log!$K$1:$K$27569=CH18),Log!$F$1:$F$27569)</f>
        <v>#N/A</v>
      </c>
      <c r="CK18" s="222" t="e">
        <f t="array" ref="CK18">LOOKUP(2,1/(Log!$K$1:$K$27569=CH18),Log!$G$1:$G$27569)</f>
        <v>#N/A</v>
      </c>
      <c r="CL18" s="222" t="e">
        <f t="array" ref="CL18">LOOKUP(2,1/(Log!$K$1:$K$27569=CH18),Log!$H$1:$H$27569)</f>
        <v>#N/A</v>
      </c>
      <c r="CM18" s="222" t="e">
        <f t="array" ref="CM18">LOOKUP(2,1/(Log!$K$1:$K$27569=CH18),Log!$J$1:$J$27569)</f>
        <v>#N/A</v>
      </c>
      <c r="CN18" s="222" t="e">
        <f t="array" ref="CN18">LOOKUP(2,1/(Log!$K$1:$K$27569=CH18),Log!$I$1:$I$27569)</f>
        <v>#N/A</v>
      </c>
      <c r="CO18" s="225" t="e">
        <f t="array" ref="CO18">LOOKUP(2,1/(Log!$K$1:$K$27569=CH18),Log!$L$1:$L$27569)</f>
        <v>#N/A</v>
      </c>
      <c r="CP18" s="222" t="str">
        <f t="shared" si="11"/>
        <v>CMR002Economic Losses</v>
      </c>
      <c r="CQ18" s="224" t="str">
        <f t="array" ref="CQ18">LOOKUP(2,1/(Log!$K$1:$K$27569=CP18),Log!$E$1:$E$27569)</f>
        <v>x</v>
      </c>
      <c r="CR18" s="224" t="str">
        <f t="array" ref="CR18">LOOKUP(2,1/(Log!$K$1:$K$27569=CP18),Log!$F$1:$F$27569)</f>
        <v>x</v>
      </c>
      <c r="CS18" s="224" t="str">
        <f t="array" ref="CS18">LOOKUP(2,1/(Log!$K$1:$K$27569=CP18),Log!$G$1:$G$27569)</f>
        <v>x</v>
      </c>
      <c r="CT18" s="224" t="str">
        <f t="array" ref="CT18">LOOKUP(2,1/(Log!$K$1:$K$27569=CP18),Log!$H$1:$H$27569)</f>
        <v>x</v>
      </c>
      <c r="CU18" s="224" t="str">
        <f t="array" ref="CU18">LOOKUP(2,1/(Log!$K$1:$K$27569=CP18),Log!$J$1:$J$27569)</f>
        <v>x</v>
      </c>
      <c r="CV18" s="224" t="str">
        <f t="array" ref="CV18">LOOKUP(2,1/(Log!$K$1:$K$27569=CP18),Log!$I$1:$I$27569)</f>
        <v>x</v>
      </c>
      <c r="CW18" s="214">
        <f t="array" ref="CW18">LOOKUP(2,1/(Log!$K$1:$K$27569=CP18),Log!$L$1:$L$27569)</f>
        <v>45776</v>
      </c>
      <c r="CX18" s="222" t="str">
        <f t="shared" si="12"/>
        <v>CMR002People in Need</v>
      </c>
      <c r="CY18" s="218">
        <f t="shared" si="13"/>
        <v>1472000</v>
      </c>
      <c r="CZ18" s="218" t="str">
        <f t="shared" si="14"/>
        <v>OCHA 16/04/2025</v>
      </c>
      <c r="DA18" s="218" t="str">
        <f t="shared" si="15"/>
        <v>Low</v>
      </c>
      <c r="DB18" s="218">
        <f t="shared" si="16"/>
        <v>3</v>
      </c>
      <c r="DC18" s="218" t="str">
        <f t="shared" si="17"/>
        <v>According to INFORM Severity Index methodology, the sum of people in Levels 3, 4 and 5 equals the total number of people in need. Given the lack of severity distribution data, we assigned the entire PiN to Level 3, leaving Levels 4 and 5 as information gaps.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DD18" s="218" t="str">
        <f t="shared" si="18"/>
        <v>https://data.humdata.org/dataset/cameroon-humanitarian-needs</v>
      </c>
      <c r="DE18" s="220">
        <f t="shared" si="19"/>
        <v>45776</v>
      </c>
      <c r="DF18" s="221" t="str">
        <f t="shared" si="20"/>
        <v>CMR002Minimal humanitarian conditions - Level 1</v>
      </c>
      <c r="DG18" s="213">
        <f t="array" ref="DG18">IF(LOOKUP(2,1/(Log!$K$1:$K$27569=DF18),Log!$E$1:$E$27569)="x","x",ROUND(LOOKUP(2,1/(Log!$K$1:$K$27569=DF18),Log!$E$1:$E$27569),-3))</f>
        <v>0</v>
      </c>
      <c r="DH18" s="224" t="str">
        <f t="array" ref="DH18">LOOKUP(2,1/(Log!$K$1:$K$27569=DF18),Log!$F$1:$F$27569)</f>
        <v>OCHA 12/01/2025</v>
      </c>
      <c r="DI18" s="224" t="str">
        <f t="array" ref="DI18">LOOKUP(2,1/(Log!$K$1:$K$27569=DF18),Log!$G$1:$G$27569)</f>
        <v xml:space="preserve">Medium </v>
      </c>
      <c r="DJ18" s="224">
        <f t="array" ref="DJ18">LOOKUP(2,1/(Log!$K$1:$K$27569=DF18),Log!$H$1:$H$27569)</f>
        <v>2</v>
      </c>
      <c r="DK18" s="224" t="str">
        <f t="array" ref="DK18">LOOKUP(2,1/(Log!$K$1:$K$27569=DF18),Log!$J$1:$J$27569)</f>
        <v>According to INFORM SI methodology, the number of people in Level 1 is equal to the people exposed minus the people affected. People in Level 1 are able to meet their basic needs without employing irreversible coping strategies.</v>
      </c>
      <c r="DL18" s="224" t="str">
        <f t="array" ref="DL18">LOOKUP(2,1/(Log!$K$1:$K$27569=DF18),Log!$I$1:$I$27569)</f>
        <v>https://data.humdata.org/dataset/e8db7923-6cd2-4974-ad57-14a157978cfd/resource/247800e6-85a8-407a-ad50-4084b1e45464/download/cmr_admpop_2024.xlsx</v>
      </c>
      <c r="DM18" s="214">
        <f t="array" ref="DM18">LOOKUP(2,1/(Log!$K$1:$K$27569=DF18),Log!$L$1:$L$27569)</f>
        <v>45776</v>
      </c>
      <c r="DN18" s="222" t="str">
        <f t="shared" si="21"/>
        <v>CMR002Stressed humanitarian conditions - Level 2</v>
      </c>
      <c r="DO18" s="218">
        <f t="array" ref="DO18">IF(LOOKUP(2,1/(Log!$K$1:$K$27569=DN18),Log!$E$1:$E$27569)="x","x",ROUND(LOOKUP(2,1/(Log!$K$1:$K$27569=DN18),Log!$E$1:$E$27569),-3))</f>
        <v>3865000</v>
      </c>
      <c r="DP18" s="222" t="str">
        <f t="array" ref="DP18">LOOKUP(2,1/(Log!$K$1:$K$27569=DN18),Log!$F$1:$F$27569)</f>
        <v>OCHA 16/04/2025; OCHA 12/01/2025</v>
      </c>
      <c r="DQ18" s="222" t="str">
        <f t="array" ref="DQ18">LOOKUP(2,1/(Log!$K$1:$K$27569=DN18),Log!$G$1:$G$27569)</f>
        <v xml:space="preserve">Medium </v>
      </c>
      <c r="DR18" s="222">
        <f t="array" ref="DR18">LOOKUP(2,1/(Log!$K$1:$K$27569=DN18),Log!$H$1:$H$27569)</f>
        <v>2</v>
      </c>
      <c r="DS18" s="222" t="str">
        <f t="array" ref="DS18">LOOKUP(2,1/(Log!$K$1:$K$27569=DN18),Log!$J$1:$J$27569)</f>
        <v>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medium reliability because despite that the most recent HNO/HRP/HNRP, which incorporate multi-sectoral assessments has not been used, the HPC HDX excel file provided the PIN figure for the Lake Chad Basin crisis.</v>
      </c>
      <c r="DT18" s="222" t="str">
        <f t="array" ref="DT18">LOOKUP(2,1/(Log!$K$1:$K$27569=DN18),Log!$I$1:$I$27569)</f>
        <v>https://data.humdata.org/dataset/cameroon-humanitarian-needs; https://data.humdata.org/dataset/e8db7923-6cd2-4974-ad57-14a157978cfd/resource/247800e6-85a8-407a-ad50-4084b1e45464/download/cmr_admpop_2024.xlsx</v>
      </c>
      <c r="DU18" s="223">
        <f t="array" ref="DU18">LOOKUP(2,1/(Log!$K$1:$K$27569=DN18),Log!$L$1:$L$27569)</f>
        <v>45776</v>
      </c>
      <c r="DV18" s="221" t="str">
        <f t="shared" si="22"/>
        <v>CMR002Moderate humanitarian conditions - Level 3</v>
      </c>
      <c r="DW18" s="213">
        <f t="array" ref="DW18">IF(LOOKUP(2,1/(Log!$K$1:$K$27569=DV18),Log!$E$1:$E$27569)="x","x",ROUND(LOOKUP(2,1/(Log!$K$1:$K$27569=DV18),Log!$E$1:$E$27569),-3))</f>
        <v>1472000</v>
      </c>
      <c r="DX18" s="224" t="str">
        <f t="array" ref="DX18">LOOKUP(2,1/(Log!$K$1:$K$27569=DV18),Log!$F$1:$F$27569)</f>
        <v>OCHA 16/04/2025</v>
      </c>
      <c r="DY18" s="224" t="str">
        <f t="array" ref="DY18">LOOKUP(2,1/(Log!$K$1:$K$27569=DV18),Log!$G$1:$G$27569)</f>
        <v>Low</v>
      </c>
      <c r="DZ18" s="224">
        <f t="array" ref="DZ18">LOOKUP(2,1/(Log!$K$1:$K$27569=DV18),Log!$H$1:$H$27569)</f>
        <v>3</v>
      </c>
      <c r="EA18" s="224" t="str">
        <f t="array" ref="EA18">LOOKUP(2,1/(Log!$K$1:$K$27569=DV18),Log!$J$1:$J$27569)</f>
        <v>According to INFORM Severity Index methodology, the sum of people in Levels 3, 4 and 5 equals the total number of people in need. Given the lack of severity distribution data, we assigned the entire PiN to Level 3, leaving Levels 4 and 5 as information gaps.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B18" s="224" t="str">
        <f t="array" ref="EB18">LOOKUP(2,1/(Log!$K$1:$K$27569=DV18),Log!$I$1:$I$27569)</f>
        <v>https://data.humdata.org/dataset/cameroon-humanitarian-needs</v>
      </c>
      <c r="EC18" s="214">
        <f t="array" ref="EC18">LOOKUP(2,1/(Log!$K$1:$K$27569=DV18),Log!$L$1:$L$27569)</f>
        <v>45776</v>
      </c>
      <c r="ED18" s="222" t="str">
        <f t="shared" si="23"/>
        <v>CMR002Severe humanitarian conditions - Level 4</v>
      </c>
      <c r="EE18" s="218">
        <f t="array" ref="EE18">IF(LOOKUP(2,1/(Log!$K$1:$K$27569=ED18),Log!$E$1:$E$27569)="x","x",ROUND(LOOKUP(2,1/(Log!$K$1:$K$27569=ED18),Log!$E$1:$E$27569),-3))</f>
        <v>0</v>
      </c>
      <c r="EF18" s="222" t="str">
        <f t="array" ref="EF18">LOOKUP(2,1/(Log!$K$1:$K$27569=ED18),Log!$F$1:$F$27569)</f>
        <v>OCHA 16/04/2025</v>
      </c>
      <c r="EG18" s="222" t="str">
        <f t="array" ref="EG18">LOOKUP(2,1/(Log!$K$1:$K$27569=ED18),Log!$G$1:$G$27569)</f>
        <v>Low</v>
      </c>
      <c r="EH18" s="222">
        <f t="array" ref="EH18">LOOKUP(2,1/(Log!$K$1:$K$27569=ED18),Log!$H$1:$H$27569)</f>
        <v>3</v>
      </c>
      <c r="EI18" s="222" t="str">
        <f t="array" ref="EI18">LOOKUP(2,1/(Log!$K$1:$K$27569=ED18),Log!$J$1:$J$27569)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J18" s="222" t="str">
        <f t="array" ref="EJ18">LOOKUP(2,1/(Log!$K$1:$K$27569=ED18),Log!$I$1:$I$27569)</f>
        <v>https://data.humdata.org/dataset/cameroon-humanitarian-needs</v>
      </c>
      <c r="EK18" s="223">
        <f t="array" ref="EK18">LOOKUP(2,1/(Log!$K$1:$K$27569=ED18),Log!$L$1:$L$27569)</f>
        <v>45776</v>
      </c>
      <c r="EL18" s="221" t="str">
        <f t="shared" si="24"/>
        <v>CMR002Extreme humanitarian conditions - Level 5</v>
      </c>
      <c r="EM18" s="213">
        <f t="array" ref="EM18">IF(LOOKUP(2,1/(Log!$K$1:$K$27569=EL18),Log!$E$1:$E$27569)="x","x",ROUND(LOOKUP(2,1/(Log!$K$1:$K$27569=EL18),Log!$E$1:$E$27569),-3))</f>
        <v>0</v>
      </c>
      <c r="EN18" s="224" t="str">
        <f t="array" ref="EN18">LOOKUP(2,1/(Log!$K$1:$K$27569=EL18),Log!$F$1:$F$27569)</f>
        <v>OCHA 16/04/2025</v>
      </c>
      <c r="EO18" s="224" t="str">
        <f t="array" ref="EO18">LOOKUP(2,1/(Log!$K$1:$K$27569=EL18),Log!$G$1:$G$27569)</f>
        <v xml:space="preserve">Medium </v>
      </c>
      <c r="EP18" s="224">
        <f t="array" ref="EP18">LOOKUP(2,1/(Log!$K$1:$K$27569=EL18),Log!$H$1:$H$27569)</f>
        <v>2</v>
      </c>
      <c r="EQ18" s="224" t="str">
        <f t="array" ref="EQ18">LOOKUP(2,1/(Log!$K$1:$K$27569=EL18),Log!$J$1:$J$27569)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R18" s="224" t="str">
        <f t="array" ref="ER18">LOOKUP(2,1/(Log!$K$1:$K$27569=EL18),Log!$I$1:$I$27569)</f>
        <v>https://data.humdata.org/dataset/cameroon-humanitarian-needs</v>
      </c>
      <c r="ES18" s="214">
        <f t="array" ref="ES18">LOOKUP(2,1/(Log!$K$1:$K$27569=EL18),Log!$L$1:$L$27569)</f>
        <v>45776</v>
      </c>
      <c r="ET18" s="222" t="str">
        <f t="shared" si="25"/>
        <v>CMR002Fatalities in all crises</v>
      </c>
      <c r="EU18" s="222">
        <f t="array" ref="EU18">LOOKUP(2,1/(Log!$K$1:$K$27569=ET18),Log!$E$1:$E$27569)</f>
        <v>662</v>
      </c>
      <c r="EV18" s="222" t="str">
        <f t="array" ref="EV18">LOOKUP(2,1/(Log!$K$1:$K$27569=ET18),Log!$F$1:$F$27569)</f>
        <v>ACLED accessed 14/04/2025</v>
      </c>
      <c r="EW18" s="222" t="str">
        <f t="array" ref="EW18">LOOKUP(2,1/(Log!$K$1:$K$27569=ET18),Log!$G$1:$G$27569)</f>
        <v>High</v>
      </c>
      <c r="EX18" s="222">
        <f t="array" ref="EX18">LOOKUP(2,1/(Log!$K$1:$K$27569=ET18),Log!$H$1:$H$27569)</f>
        <v>1</v>
      </c>
      <c r="EY18" s="222" t="str">
        <f t="array" ref="EY18">LOOKUP(2,1/(Log!$K$1:$K$27569=ET18),Log!$J$1:$J$27569)</f>
        <v>The figure includes the total number of fatalities in the multiple crises in Cameroon according to ACLED from 1 October 2024 to 1 April 2025, from all types of events (such as battles, violence against civilians, explosions or remote violence, riots, protests, and strategic developments) and by all perpetrators (state or non-state). The fatalities in the ACLED dataset relate exclusively to violent incidents.</v>
      </c>
      <c r="EZ18" s="222" t="str">
        <f t="array" ref="EZ18">LOOKUP(2,1/(Log!$K$1:$K$27569=ET18),Log!$I$1:$I$27569)</f>
        <v>https://acleddata.com/data-export-tool/</v>
      </c>
      <c r="FA18" s="223">
        <f t="array" ref="FA18">LOOKUP(2,1/(Log!$K$1:$K$27569=ET18),Log!$L$1:$L$27569)</f>
        <v>45776</v>
      </c>
      <c r="FB18" s="221" t="str">
        <f t="shared" si="26"/>
        <v>CMR002Crisis affected groups</v>
      </c>
      <c r="FC18" s="224">
        <f t="array" ref="FC18">LOOKUP(2,1/(Log!$K$1:$K$27569=FB18),Log!$E$1:$E$27569)</f>
        <v>5</v>
      </c>
      <c r="FD18" s="224" t="str">
        <f t="array" ref="FD18">LOOKUP(2,1/(Log!$K$1:$K$27569=FB18),Log!$F$1:$F$27569)</f>
        <v>UNHCR 28/02/2025; UNHCR 31/01/2025</v>
      </c>
      <c r="FE18" s="224" t="str">
        <f t="array" ref="FE18">LOOKUP(2,1/(Log!$K$1:$K$27569=FB18),Log!$G$1:$G$27569)</f>
        <v>High</v>
      </c>
      <c r="FF18" s="224">
        <f t="array" ref="FF18">LOOKUP(2,1/(Log!$K$1:$K$27569=FB18),Log!$H$1:$H$27569)</f>
        <v>1</v>
      </c>
      <c r="FG18" s="224" t="str">
        <f t="array" ref="FG18">LOOKUP(2,1/(Log!$K$1:$K$27569=FB18),Log!$J$1:$J$27569)</f>
        <v>In the Lake Chad Basin Crisis in Cameroon precisely in the Far North region, 5 population groups are affected: IDPs, refugees and asylum seekers, returnees and the host population.</v>
      </c>
      <c r="FH18" s="224" t="str">
        <f t="array" ref="FH18">LOOKUP(2,1/(Log!$K$1:$K$27569=FB18),Log!$I$1:$I$27569)</f>
        <v>https://data.unhcr.org/en/documents/details/114973; https://data.unhcr.org/en/documents/details/114212</v>
      </c>
      <c r="FI18" s="214">
        <f t="array" ref="FI18">LOOKUP(2,1/(Log!$K$1:$K$27569=FB18),Log!$L$1:$L$27569)</f>
        <v>45776</v>
      </c>
      <c r="FJ18" s="221" t="str">
        <f t="shared" si="27"/>
        <v>CMR002People facing limited access constraints</v>
      </c>
      <c r="FK18" s="222" t="str">
        <f t="array" ref="FK18">LOOKUP(2,1/(Log!$K$1:$K$27569=FJ18),Log!$E$1:$E$27569)</f>
        <v>x</v>
      </c>
      <c r="FL18" s="222" t="str">
        <f t="array" ref="FL18">LOOKUP(2,1/(Log!$K$1:$K$27569=FJ18),Log!$F$1:$F$27569)</f>
        <v>x</v>
      </c>
      <c r="FM18" s="222" t="str">
        <f t="array" ref="FM18">LOOKUP(2,1/(Log!$K$1:$K$27569=FJ18),Log!$G$1:$G$27569)</f>
        <v>x</v>
      </c>
      <c r="FN18" s="222" t="str">
        <f t="array" ref="FN18">LOOKUP(2,1/(Log!$K$1:$K$27569=FJ18),Log!$H$1:$H$27569)</f>
        <v>x</v>
      </c>
      <c r="FO18" s="222" t="str">
        <f t="array" ref="FO18">LOOKUP(2,1/(Log!$K$1:$K$27569=FJ18),Log!$J$1:$J$27569)</f>
        <v>x</v>
      </c>
      <c r="FP18" s="218" t="str">
        <f t="array" ref="FP18">LOOKUP(2,1/(Log!$K$1:$K$27569=FJ18),Log!$I$1:$I$27569)</f>
        <v>x</v>
      </c>
      <c r="FQ18" s="219">
        <f t="array" ref="FQ18">LOOKUP(2,1/(Log!$K$1:$K$27569=FJ18),Log!$L$1:$L$27569)</f>
        <v>45776</v>
      </c>
      <c r="FR18" s="221" t="str">
        <f t="shared" si="28"/>
        <v>CMR002People facing restricted access constraints</v>
      </c>
      <c r="FS18" s="224" t="str">
        <f t="array" ref="FS18">LOOKUP(2,1/(Log!$K$1:$K$27569=FR18),Log!$E$1:$E$27569)</f>
        <v>x</v>
      </c>
      <c r="FT18" s="224" t="str">
        <f t="array" ref="FT18">LOOKUP(2,1/(Log!$K$1:$K$27569=FR18),Log!$F$1:$F$27569)</f>
        <v>x</v>
      </c>
      <c r="FU18" s="224" t="str">
        <f t="array" ref="FU18">LOOKUP(2,1/(Log!$K$1:$K$27569=FR18),Log!$G$1:$G$27569)</f>
        <v>x</v>
      </c>
      <c r="FV18" s="224" t="str">
        <f t="array" ref="FV18">LOOKUP(2,1/(Log!$K$1:$K$27569=FR18),Log!$H$1:$H$27569)</f>
        <v>x</v>
      </c>
      <c r="FW18" s="224" t="str">
        <f t="array" ref="FW18">LOOKUP(2,1/(Log!$K$1:$K$27569=FR18),Log!$J$1:$J$27569)</f>
        <v>x</v>
      </c>
      <c r="FX18" s="224" t="str">
        <f t="array" ref="FX18">LOOKUP(2,1/(Log!$K$1:$K$27569=FR18),Log!$I$1:$I$27569)</f>
        <v>x</v>
      </c>
      <c r="FY18" s="214">
        <f t="array" ref="FY18">LOOKUP(2,1/(Log!$K$1:$K$27569=FR18),Log!$L$1:$L$27569)</f>
        <v>45776</v>
      </c>
      <c r="FZ18" s="222" t="str">
        <f t="shared" si="29"/>
        <v>CMR002Impediments to entry into country (bureaucratic and administrative)</v>
      </c>
      <c r="GA18" s="222">
        <f t="array" ref="GA18">LOOKUP(2,1/(Log!$K$1:$K$27569=FZ18),Log!$E$1:$E$27569)</f>
        <v>1</v>
      </c>
      <c r="GB18" s="222" t="str">
        <f t="array" ref="GB18">LOOKUP(2,1/(Log!$K$1:$K$27569=FZ18),Log!$F$1:$F$27569)</f>
        <v>ACAPS Access Methodology</v>
      </c>
      <c r="GC18" s="222" t="str">
        <f t="array" ref="GC18">LOOKUP(2,1/(Log!$K$1:$K$27569=FZ18),Log!$G$1:$G$27569)</f>
        <v>Medium</v>
      </c>
      <c r="GD18" s="222">
        <f t="array" ref="GD18">LOOKUP(2,1/(Log!$K$1:$K$27569=FZ18),Log!$H$1:$H$27569)</f>
        <v>2</v>
      </c>
      <c r="GE18" s="222" t="str">
        <f t="array" ref="GE18">LOOKUP(2,1/(Log!$K$1:$K$27569=FZ18),Log!$J$1:$J$27569)</f>
        <v>x</v>
      </c>
      <c r="GF18" s="222" t="str">
        <f t="array" ref="GF18">LOOKUP(2,1/(Log!$K$1:$K$27569=FZ18),Log!$I$1:$I$27569)</f>
        <v>x</v>
      </c>
      <c r="GG18" s="223">
        <f t="array" ref="GG18">LOOKUP(2,1/(Log!$K$1:$K$27569=FZ18),Log!$L$1:$L$27569)</f>
        <v>45616</v>
      </c>
      <c r="GH18" s="221" t="str">
        <f t="shared" si="30"/>
        <v>CMR002Restriction of movement (impediments to freedom of movement and/or administrative restrictions)</v>
      </c>
      <c r="GI18" s="224">
        <f t="array" ref="GI18">LOOKUP(2,1/(Log!$K$1:$K$27569=GH18),Log!$E$1:$E$27569)</f>
        <v>2</v>
      </c>
      <c r="GJ18" s="224" t="str">
        <f t="array" ref="GJ18">LOOKUP(2,1/(Log!$K$1:$K$27569=GH18),Log!$F$1:$F$27569)</f>
        <v>ACAPS Access Methodology</v>
      </c>
      <c r="GK18" s="224" t="str">
        <f t="array" ref="GK18">LOOKUP(2,1/(Log!$K$1:$K$27569=GH18),Log!$G$1:$G$27569)</f>
        <v>Medium</v>
      </c>
      <c r="GL18" s="224">
        <f t="array" ref="GL18">LOOKUP(2,1/(Log!$K$1:$K$27569=GH18),Log!$H$1:$H$27569)</f>
        <v>2</v>
      </c>
      <c r="GM18" s="224" t="str">
        <f t="array" ref="GM18">LOOKUP(2,1/(Log!$K$1:$K$27569=GH18),Log!$J$1:$J$27569)</f>
        <v>x</v>
      </c>
      <c r="GN18" s="224" t="str">
        <f t="array" ref="GN18">LOOKUP(2,1/(Log!$K$1:$K$27569=GH18),Log!$I$1:$I$27569)</f>
        <v>x</v>
      </c>
      <c r="GO18" s="214">
        <f t="array" ref="GO18">LOOKUP(2,1/(Log!$K$1:$K$27569=GH18),Log!$L$1:$L$27569)</f>
        <v>45616</v>
      </c>
      <c r="GP18" s="222" t="str">
        <f t="shared" si="31"/>
        <v>CMR002Interference into implementation of humanitarian activities</v>
      </c>
      <c r="GQ18" s="222">
        <f t="array" ref="GQ18">LOOKUP(2,1/(Log!$K$1:$K$27569=GP18),Log!$E$1:$E$27569)</f>
        <v>0</v>
      </c>
      <c r="GR18" s="222" t="str">
        <f t="array" ref="GR18">LOOKUP(2,1/(Log!$K$1:$K$27569=GP18),Log!$F$1:$F$27569)</f>
        <v>ACAPS Access Methodology</v>
      </c>
      <c r="GS18" s="222" t="str">
        <f t="array" ref="GS18">LOOKUP(2,1/(Log!$K$1:$K$27569=GP18),Log!$G$1:$G$27569)</f>
        <v>Medium</v>
      </c>
      <c r="GT18" s="222">
        <f t="array" ref="GT18">LOOKUP(2,1/(Log!$K$1:$K$27569=GP18),Log!$H$1:$H$27569)</f>
        <v>2</v>
      </c>
      <c r="GU18" s="222" t="str">
        <f t="array" ref="GU18">LOOKUP(2,1/(Log!$K$1:$K$27569=GP18),Log!$J$1:$J$27569)</f>
        <v>x</v>
      </c>
      <c r="GV18" s="222" t="str">
        <f t="array" ref="GV18">LOOKUP(2,1/(Log!$K$1:$K$27569=GP18),Log!$I$1:$I$27569)</f>
        <v>x</v>
      </c>
      <c r="GW18" s="223">
        <f t="array" ref="GW18">LOOKUP(2,1/(Log!$K$1:$K$27569=GP18),Log!$L$1:$L$27569)</f>
        <v>45616</v>
      </c>
      <c r="GX18" s="221" t="str">
        <f t="shared" si="32"/>
        <v>CMR002Violence against personnel, facilities and assets</v>
      </c>
      <c r="GY18" s="224">
        <f t="array" ref="GY18">LOOKUP(2,1/(Log!$K$1:$K$27569=GX18),Log!$E$1:$E$27569)</f>
        <v>0</v>
      </c>
      <c r="GZ18" s="224" t="str">
        <f t="array" ref="GZ18">LOOKUP(2,1/(Log!$K$1:$K$27569=GX18),Log!$F$1:$F$27569)</f>
        <v>ACAPS Access Methodology</v>
      </c>
      <c r="HA18" s="224" t="str">
        <f t="array" ref="HA18">LOOKUP(2,1/(Log!$K$1:$K$27569=GX18),Log!$G$1:$G$27569)</f>
        <v>Medium</v>
      </c>
      <c r="HB18" s="224">
        <f t="array" ref="HB18">LOOKUP(2,1/(Log!$K$1:$K$27569=GX18),Log!$H$1:$H$27569)</f>
        <v>2</v>
      </c>
      <c r="HC18" s="224" t="str">
        <f t="array" ref="HC18">LOOKUP(2,1/(Log!$K$1:$K$27569=GX18),Log!$J$1:$J$27569)</f>
        <v>x</v>
      </c>
      <c r="HD18" s="224" t="str">
        <f t="array" ref="HD18">LOOKUP(2,1/(Log!$K$1:$K$27569=GX18),Log!$I$1:$I$27569)</f>
        <v>x</v>
      </c>
      <c r="HE18" s="214">
        <f t="array" ref="HE18">LOOKUP(2,1/(Log!$K$1:$K$27569=GX18),Log!$L$1:$L$27569)</f>
        <v>45616</v>
      </c>
      <c r="HF18" s="222" t="str">
        <f t="shared" si="33"/>
        <v>CMR002Denial of existence of humanitarian needs or entitlements to assistance</v>
      </c>
      <c r="HG18" s="222">
        <f t="array" ref="HG18">LOOKUP(2,1/(Log!$K$1:$K$27569=HF18),Log!$E$1:$E$27569)</f>
        <v>0</v>
      </c>
      <c r="HH18" s="222" t="str">
        <f t="array" ref="HH18">LOOKUP(2,1/(Log!$K$1:$K$27569=HF18),Log!$F$1:$F$27569)</f>
        <v>ACAPS Access Methodology</v>
      </c>
      <c r="HI18" s="222" t="str">
        <f t="array" ref="HI18">LOOKUP(2,1/(Log!$K$1:$K$27569=HF18),Log!$G$1:$G$27569)</f>
        <v>Medium</v>
      </c>
      <c r="HJ18" s="222">
        <f t="array" ref="HJ18">LOOKUP(2,1/(Log!$K$1:$K$27569=HF18),Log!$H$1:$H$27569)</f>
        <v>2</v>
      </c>
      <c r="HK18" s="222" t="str">
        <f t="array" ref="HK18">LOOKUP(2,1/(Log!$K$1:$K$27569=HF18),Log!$J$1:$J$27569)</f>
        <v>x</v>
      </c>
      <c r="HL18" s="222" t="str">
        <f t="array" ref="HL18">LOOKUP(2,1/(Log!$K$1:$K$27569=HF18),Log!$I$1:$I$27569)</f>
        <v>x</v>
      </c>
      <c r="HM18" s="223">
        <f t="array" ref="HM18">LOOKUP(2,1/(Log!$K$1:$K$27569=HF18),Log!$L$1:$L$27569)</f>
        <v>45616</v>
      </c>
      <c r="HN18" s="221" t="str">
        <f t="shared" si="34"/>
        <v>CMR002Restriction and obstruction of access to services and assistance</v>
      </c>
      <c r="HO18" s="224">
        <f t="array" ref="HO18">LOOKUP(2,1/(Log!$K$1:$K$27569=HN18),Log!$E$1:$E$27569)</f>
        <v>0</v>
      </c>
      <c r="HP18" s="224" t="str">
        <f t="array" ref="HP18">LOOKUP(2,1/(Log!$K$1:$K$27569=HN18),Log!$F$1:$F$27569)</f>
        <v>ACAPS Access Methodology</v>
      </c>
      <c r="HQ18" s="224" t="str">
        <f t="array" ref="HQ18">LOOKUP(2,1/(Log!$K$1:$K$27569=HN18),Log!$G$1:$G$27569)</f>
        <v>Medium</v>
      </c>
      <c r="HR18" s="224">
        <f t="array" ref="HR18">LOOKUP(2,1/(Log!$K$1:$K$27569=HN18),Log!$H$1:$H$27569)</f>
        <v>2</v>
      </c>
      <c r="HS18" s="224" t="str">
        <f t="array" ref="HS18">LOOKUP(2,1/(Log!$K$1:$K$27569=HN18),Log!$J$1:$J$27569)</f>
        <v>x</v>
      </c>
      <c r="HT18" s="224" t="str">
        <f t="array" ref="HT18">LOOKUP(2,1/(Log!$K$1:$K$27569=HN18),Log!$I$1:$I$27569)</f>
        <v>x</v>
      </c>
      <c r="HU18" s="214">
        <f t="array" ref="HU18">LOOKUP(2,1/(Log!$K$1:$K$27569=HN18),Log!$L$1:$L$27569)</f>
        <v>45616</v>
      </c>
      <c r="HV18" s="222" t="str">
        <f t="shared" si="35"/>
        <v>CMR002Ongoing insecurity/hostilities affecting humanitarian assistance</v>
      </c>
      <c r="HW18" s="222">
        <f t="array" ref="HW18">LOOKUP(2,1/(Log!$K$1:$K$27569=HV18),Log!$E$1:$E$27569)</f>
        <v>3</v>
      </c>
      <c r="HX18" s="222" t="str">
        <f t="array" ref="HX18">LOOKUP(2,1/(Log!$K$1:$K$27569=HV18),Log!$F$1:$F$27569)</f>
        <v>ACAPS Access Methodology</v>
      </c>
      <c r="HY18" s="222" t="str">
        <f t="array" ref="HY18">LOOKUP(2,1/(Log!$K$1:$K$27569=HV18),Log!$G$1:$G$27569)</f>
        <v>Medium</v>
      </c>
      <c r="HZ18" s="222">
        <f t="array" ref="HZ18">LOOKUP(2,1/(Log!$K$1:$K$27569=HV18),Log!$H$1:$H$27569)</f>
        <v>2</v>
      </c>
      <c r="IA18" s="222" t="str">
        <f t="array" ref="IA18">LOOKUP(2,1/(Log!$K$1:$K$27569=HV18),Log!$J$1:$J$27569)</f>
        <v>x</v>
      </c>
      <c r="IB18" s="222" t="str">
        <f t="array" ref="IB18">LOOKUP(2,1/(Log!$K$1:$K$27569=HV18),Log!$I$1:$I$27569)</f>
        <v>x</v>
      </c>
      <c r="IC18" s="223">
        <f t="array" ref="IC18">LOOKUP(2,1/(Log!$K$1:$K$27569=HV18),Log!$L$1:$L$27569)</f>
        <v>45616</v>
      </c>
      <c r="ID18" s="221" t="str">
        <f t="shared" si="36"/>
        <v>CMR002Presence of mines and improvised explosive devices</v>
      </c>
      <c r="IE18" s="224">
        <f t="array" ref="IE18">LOOKUP(2,1/(Log!$K$1:$K$27569=ID18),Log!$E$1:$E$27569)</f>
        <v>1</v>
      </c>
      <c r="IF18" s="224" t="str">
        <f t="array" ref="IF18">LOOKUP(2,1/(Log!$K$1:$K$27569=ID18),Log!$F$1:$F$27569)</f>
        <v>ACAPS Access Methodology</v>
      </c>
      <c r="IG18" s="224" t="str">
        <f t="array" ref="IG18">LOOKUP(2,1/(Log!$K$1:$K$27569=ID18),Log!$G$1:$G$27569)</f>
        <v>Medium</v>
      </c>
      <c r="IH18" s="224">
        <f t="array" ref="IH18">LOOKUP(2,1/(Log!$K$1:$K$27569=ID18),Log!$H$1:$H$27569)</f>
        <v>2</v>
      </c>
      <c r="II18" s="224" t="str">
        <f t="array" ref="II18">LOOKUP(2,1/(Log!$K$1:$K$27569=ID18),Log!$J$1:$J$27569)</f>
        <v>x</v>
      </c>
      <c r="IJ18" s="224" t="str">
        <f t="array" ref="IJ18">LOOKUP(2,1/(Log!$K$1:$K$27569=ID18),Log!$I$1:$I$27569)</f>
        <v>x</v>
      </c>
      <c r="IK18" s="214">
        <f t="array" ref="IK18">LOOKUP(2,1/(Log!$K$1:$K$27569=ID18),Log!$L$1:$L$27569)</f>
        <v>45616</v>
      </c>
      <c r="IL18" s="222" t="str">
        <f t="shared" si="37"/>
        <v>CMR002Physical constraints in the environment (obstacles related to terrain, climate, lack of infrastructure, etc.)</v>
      </c>
      <c r="IM18" s="222">
        <f t="array" ref="IM18">LOOKUP(2,1/(Log!$K$1:$K$27569=IL18),Log!$E$1:$E$27569)</f>
        <v>3</v>
      </c>
      <c r="IN18" s="222" t="str">
        <f t="array" ref="IN18">LOOKUP(2,1/(Log!$K$1:$K$27569=IL18),Log!$F$1:$F$27569)</f>
        <v>ACAPS Access Methodology</v>
      </c>
      <c r="IO18" s="222" t="str">
        <f t="array" ref="IO18">LOOKUP(2,1/(Log!$K$1:$K$27569=IL18),Log!$G$1:$G$27569)</f>
        <v>Medium</v>
      </c>
      <c r="IP18" s="222">
        <f t="array" ref="IP18">LOOKUP(2,1/(Log!$K$1:$K$27569=IL18),Log!$H$1:$H$27569)</f>
        <v>2</v>
      </c>
      <c r="IQ18" s="222" t="str">
        <f t="array" ref="IQ18">LOOKUP(2,1/(Log!$K$1:$K$27569=IL18),Log!$J$1:$J$27569)</f>
        <v>x</v>
      </c>
      <c r="IR18" s="222" t="str">
        <f t="array" ref="IR18">LOOKUP(2,1/(Log!$K$1:$K$27569=IL18),Log!$I$1:$I$27569)</f>
        <v>x</v>
      </c>
      <c r="IS18" s="223">
        <f t="array" ref="IS18">LOOKUP(2,1/(Log!$K$1:$K$27569=IL18),Log!$L$1:$L$27569)</f>
        <v>45616</v>
      </c>
    </row>
    <row r="19" spans="1:253" s="11" customFormat="1" ht="13.35" customHeight="1">
      <c r="A19" s="11" t="str">
        <f>Lists!B:B</f>
        <v>Anglophone Crisis in Cameroon</v>
      </c>
      <c r="B19" s="11" t="str">
        <f>Lists!F:F</f>
        <v>Conflict/ Violence</v>
      </c>
      <c r="C19" s="11" t="str">
        <f>Lists!C:C</f>
        <v>CMR003</v>
      </c>
      <c r="D19" s="11" t="str">
        <f>Lists!A:A</f>
        <v>Cameroon</v>
      </c>
      <c r="E19" s="11" t="str">
        <f>Lists!D:D</f>
        <v>CMR</v>
      </c>
      <c r="F19" s="11" t="str">
        <f t="shared" si="0"/>
        <v>CMR003Total population</v>
      </c>
      <c r="G19" s="212">
        <f t="array" ref="G19">ROUND(LOOKUP(2,1/(Log!$K$1:$K$27569=F19),Log!$E$1:$E$27569),-3)</f>
        <v>29680000</v>
      </c>
      <c r="H19" s="213" t="str">
        <f t="array" ref="H19">LOOKUP(2,1/(Log!$K$1:$K$27569=F19),Log!$F$1:$F$27569)</f>
        <v>World Population Review accessed 14/04/2025</v>
      </c>
      <c r="I19" s="213" t="str">
        <f t="array" ref="I19">LOOKUP(2,1/(Log!$K$1:$K$27569=F19),Log!$G$1:$G$27569)</f>
        <v xml:space="preserve">Medium </v>
      </c>
      <c r="J19" s="213">
        <f t="array" ref="J19">LOOKUP(2,1/(Log!$K$1:$K$27569=F19),Log!$H$1:$H$27569)</f>
        <v>2</v>
      </c>
      <c r="K19" s="213" t="str">
        <f t="array" ref="K19">LOOKUP(2,1/(Log!$K$1:$K$27569=F19),Log!$J$1:$J$27569)</f>
        <v>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 The reliability is medium as this is a projected estimate rather than based on a recent national census.</v>
      </c>
      <c r="L19" s="213" t="str">
        <f t="array" ref="L19">LOOKUP(2,1/(Log!$K$1:$K$27569=F19),Log!$I$1:$I$27569)</f>
        <v>https://worldpopulationreview.com/countries/cameroon</v>
      </c>
      <c r="M19" s="214">
        <f t="array" ref="M19">LOOKUP(2,1/(Log!$K$1:$K$27569=F19),Log!$L$1:$L$27569)</f>
        <v>45776</v>
      </c>
      <c r="N19" s="221" t="str">
        <f t="shared" si="1"/>
        <v>CMR003Landmass affected</v>
      </c>
      <c r="O19" s="216">
        <f t="array" ref="O19">LOOKUP(2,1/(Log!$K$1:$K$27569=N19),Log!$E$1:$E$27569)</f>
        <v>153543</v>
      </c>
      <c r="P19" s="216" t="str">
        <f t="array" ref="P19">LOOKUP(2,1/(Log!$K$1:$K$27569=N19),Log!$F$1:$F$27569)</f>
        <v>HDX 04/04/2023</v>
      </c>
      <c r="Q19" s="216" t="str">
        <f t="array" ref="Q19">LOOKUP(2,1/(Log!$K$1:$K$27569=N19),Log!$G$1:$G$27569)</f>
        <v xml:space="preserve">Medium </v>
      </c>
      <c r="R19" s="216">
        <f t="array" ref="R19">LOOKUP(2,1/(Log!$K$1:$K$27569=N19),Log!$H$1:$H$27569)</f>
        <v>2</v>
      </c>
      <c r="S19" s="216" t="str">
        <f t="array" ref="S19">LOOKUP(2,1/(Log!$K$1:$K$27569=N19),Log!$J$1:$J$27569)</f>
        <v>The Anglophone crisis affects the Southwest, Northwest, Center, Littoral, West, and Adamawa regions, precisely the Mayo-Banyo division in Adamawa region, and has led to violence against civilians, insecurity in areas outside urban centres, and forced displacement affecting the entire regions. Considering this, the crisis affects the entire landmass of the five regions, including a division from the Adamawa region.</v>
      </c>
      <c r="T19" s="216" t="str">
        <f t="array" ref="T19">LOOKUP(2,1/(Log!$K$1:$K$27569=N19),Log!$I$1:$I$27569)</f>
        <v>https://data.humdata.org/dataset/b13f08ef-92ee-4446-9b0a-e219f5c25415/resource/3775167d-f07a-4e60-968d-c6c3c616b462/download/cmr_adminboundaries_tabulardata.xlsx</v>
      </c>
      <c r="U19" s="217">
        <f t="array" ref="U19">LOOKUP(2,1/(Log!$K$1:$K$27569=N19),Log!$L$1:$L$27569)</f>
        <v>45776</v>
      </c>
      <c r="V19" s="221" t="str">
        <f t="shared" si="2"/>
        <v>CMR003People exposed</v>
      </c>
      <c r="W19" s="213">
        <f t="array" ref="W19">IF(LOOKUP(2,1/(Log!$K$1:$K$27569=V19),Log!$E$1:$E$27569)="x","x",ROUND(LOOKUP(2,1/(Log!$K$1:$K$27569=V19),Log!$E$1:$E$27569),-3))</f>
        <v>16728000</v>
      </c>
      <c r="X19" s="213" t="str">
        <f t="array" ref="X19">LOOKUP(2,1/(Log!$K$1:$K$27569=V19),Log!$F$1:$F$27569)</f>
        <v>HDX 12/01/2025; HDX 23/11/2023</v>
      </c>
      <c r="Y19" s="213" t="str">
        <f t="array" ref="Y19">LOOKUP(2,1/(Log!$K$1:$K$27569=V19),Log!$G$1:$G$27569)</f>
        <v>High</v>
      </c>
      <c r="Z19" s="213">
        <f t="array" ref="Z19">LOOKUP(2,1/(Log!$K$1:$K$27569=V19),Log!$H$1:$H$27569)</f>
        <v>1</v>
      </c>
      <c r="AA19" s="213" t="str">
        <f t="array" ref="AA19">LOOKUP(2,1/(Log!$K$1:$K$27569=V19),Log!$J$1:$J$27569)</f>
        <v>This figure represents the population affected by the Anglophone crisis in the Southwest, Northwest, Center, Littoral, West, and Adamawa regions, precisely the Mayo-Banyo division in the Adamawa region. This figure was obtained from Cameroon - Subnational Population Statistics HDX 2025. It was calculated by adding up the population of Admin 1 areas of interest (Southwest, Northwest, Center, Littoral, West, and Adamawa regions, precisely the Mayo-Banyo division in Adamawa). The source is highly reliable because it is up-to-date and relies on United Nations data. We consider the entire population of these regions to be exposed to the crisis.</v>
      </c>
      <c r="AB19" s="213" t="str">
        <f t="array" ref="AB19">LOOKUP(2,1/(Log!$K$1:$K$27569=V19),Log!$I$1:$I$27569)</f>
        <v>https://data.humdata.org/dataset/e8db7923-6cd2-4974-ad57-14a157978cfd/resource/247800e6-85a8-407a-ad50-4084b1e45464/download/cmr_admpop_2024.xlsx; https://data.humdata.org/dataset/aa08eb7c-2951-44d0-aac2-d6ed3b839ae0/resource/dea66c96-8a2c-40d5-af6d-8b8771038ce0/download/cmr_hno-hrp-comparisontable2021-2023_20230105.xlsx</v>
      </c>
      <c r="AC19" s="214">
        <f t="array" ref="AC19">LOOKUP(2,1/(Log!$K$1:$K$27569=V19),Log!$L$1:$L$27569)</f>
        <v>45776</v>
      </c>
      <c r="AD19" s="221" t="str">
        <f t="shared" si="3"/>
        <v>CMR003People affected</v>
      </c>
      <c r="AE19" s="218">
        <f t="array" ref="AE19">IF(LOOKUP(2,1/(Log!$K$1:$K$27569=AD19),Log!$E$1:$E$27569)="x","x",ROUND(LOOKUP(2,1/(Log!$K$1:$K$27569=AD19),Log!$E$1:$E$27569),-3))</f>
        <v>16728000</v>
      </c>
      <c r="AF19" s="218" t="str">
        <f t="array" ref="AF19">LOOKUP(2,1/(Log!$K$1:$K$27569=AD19),Log!$F$1:$F$27569)</f>
        <v>HDX 12/01/2025; HDX 23/11/2023</v>
      </c>
      <c r="AG19" s="218" t="str">
        <f t="array" ref="AG19">LOOKUP(2,1/(Log!$K$1:$K$27569=AD19),Log!$G$1:$G$27569)</f>
        <v>High</v>
      </c>
      <c r="AH19" s="218">
        <f t="array" ref="AH19">LOOKUP(2,1/(Log!$K$1:$K$27569=AD19),Log!$H$1:$H$27569)</f>
        <v>1</v>
      </c>
      <c r="AI19" s="218" t="str">
        <f t="array" ref="AI19">LOOKUP(2,1/(Log!$K$1:$K$27569=AD19),Log!$J$1:$J$27569)</f>
        <v xml:space="preserve">We used the HDX source because it provided information on the Southwest, Northwest, Center, Littoral, West, and Adamawa regions, precisely the Mayo-Banyo division in Adamawa affected by the conflict. This number accurately reflects the different categories of people (IDPs, returnees, and the host communities) affected since it is directed towards humanitarian needs. The reliability of this information is high because the source is up-to-date and relies on United Nations data.
</v>
      </c>
      <c r="AJ19" s="218" t="str">
        <f t="array" ref="AJ19">LOOKUP(2,1/(Log!$K$1:$K$27569=AD19),Log!$I$1:$I$27569)</f>
        <v>https://data.humdata.org/dataset/e8db7923-6cd2-4974-ad57-14a157978cfd/resource/247800e6-85a8-407a-ad50-4084b1e45464/download/cmr_admpop_2024.xlsx; https://data.humdata.org/dataset/aa08eb7c-2951-44d0-aac2-d6ed3b839ae0/resource/dea66c96-8a2c-40d5-af6d-8b8771038ce0/download/cmr_hno-hrp-comparisontable2021-2023_20230105.xlsx</v>
      </c>
      <c r="AK19" s="219">
        <f t="array" ref="AK19">LOOKUP(2,1/(Log!$K$1:$K$27569=AD19),Log!$L$1:$L$27569)</f>
        <v>45776</v>
      </c>
      <c r="AL19" s="221" t="str">
        <f t="shared" si="4"/>
        <v>CMR003People displaced</v>
      </c>
      <c r="AM19" s="213">
        <f t="array" ref="AM19">IF(LOOKUP(2,1/(Log!$K$1:$K$27569=AL19),Log!$E$1:$E$27569)="x","x",ROUND(LOOKUP(2,1/(Log!$K$1:$K$27569=AL19),Log!$E$1:$E$27569),-3))</f>
        <v>1349000</v>
      </c>
      <c r="AN19" s="213" t="str">
        <f t="array" ref="AN19">LOOKUP(2,1/(Log!$K$1:$K$27569=AL19),Log!$F$1:$F$27569)</f>
        <v>UNHCR 31/03/2025</v>
      </c>
      <c r="AO19" s="213" t="str">
        <f t="array" ref="AO19">LOOKUP(2,1/(Log!$K$1:$K$27569=AL19),Log!$G$1:$G$27569)</f>
        <v>High</v>
      </c>
      <c r="AP19" s="213">
        <f t="array" ref="AP19">LOOKUP(2,1/(Log!$K$1:$K$27569=AL19),Log!$H$1:$H$27569)</f>
        <v>1</v>
      </c>
      <c r="AQ19" s="213" t="str">
        <f t="array" ref="AQ19">LOOKUP(2,1/(Log!$K$1:$K$27569=AL19),Log!$J$1:$J$27569)</f>
        <v>People displaced by the Anglophone Crisis in Cameroon is comprised of refugees and asylum seekers, Internally Displaced Persons and returnees (in the Southwest, Northwest, Center, Littoral, West, and Adamawa regions, precisely the Mayo-Banyo division in Adamawa region). This figure was taken from the UNHCR data portal of February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v>
      </c>
      <c r="AR19" s="213" t="str">
        <f t="array" ref="AR19">LOOKUP(2,1/(Log!$K$1:$K$27569=AL19),Log!$I$1:$I$27569)</f>
        <v>https://data.unhcr.org/en/documents/details/115589</v>
      </c>
      <c r="AS19" s="214">
        <f t="array" ref="AS19">LOOKUP(2,1/(Log!$K$1:$K$27569=AL19),Log!$L$1:$L$27569)</f>
        <v>45776</v>
      </c>
      <c r="AT19" s="222" t="str">
        <f t="shared" si="5"/>
        <v>CMR003Injuries reported</v>
      </c>
      <c r="AU19" s="218">
        <f t="array" ref="AU19">LOOKUP(2,1/(Log!$K$1:$K$27569=AT19),Log!$E$1:$E$27569)</f>
        <v>0</v>
      </c>
      <c r="AV19" s="218" t="str">
        <f t="array" ref="AV19">LOOKUP(2,1/(Log!$K$1:$K$27569=AT19),Log!$F$1:$F$27569)</f>
        <v>X</v>
      </c>
      <c r="AW19" s="218" t="str">
        <f t="array" ref="AW19">LOOKUP(2,1/(Log!$K$1:$K$27569=AT19),Log!$G$1:$G$27569)</f>
        <v>x</v>
      </c>
      <c r="AX19" s="218" t="str">
        <f t="array" ref="AX19">LOOKUP(2,1/(Log!$K$1:$K$27569=AT19),Log!$H$1:$H$27569)</f>
        <v>x</v>
      </c>
      <c r="AY19" s="218" t="str">
        <f t="array" ref="AY19">LOOKUP(2,1/(Log!$K$1:$K$27569=AT19),Log!$J$1:$J$27569)</f>
        <v>X</v>
      </c>
      <c r="AZ19" s="218" t="str">
        <f t="array" ref="AZ19">LOOKUP(2,1/(Log!$K$1:$K$27569=AT19),Log!$I$1:$I$27569)</f>
        <v>X</v>
      </c>
      <c r="BA19" s="219">
        <f t="array" ref="BA19">LOOKUP(2,1/(Log!$K$1:$K$27569=AT19),Log!$L$1:$L$27569)</f>
        <v>45776</v>
      </c>
      <c r="BB19" s="221" t="str">
        <f t="shared" si="6"/>
        <v>CMR003Illness cases reported</v>
      </c>
      <c r="BC19" s="213" t="str">
        <f t="array" ref="BC19">LOOKUP(2,1/(Log!$K$1:$K$27569=BB19),Log!$E$1:$E$27569)</f>
        <v>x</v>
      </c>
      <c r="BD19" s="213" t="str">
        <f t="array" ref="BD19">LOOKUP(2,1/(Log!$K$1:$K$27569=BB19),Log!$F$1:$F$27569)</f>
        <v>x</v>
      </c>
      <c r="BE19" s="213" t="str">
        <f t="array" ref="BE19">LOOKUP(2,1/(Log!$K$1:$K$27569=BB19),Log!$G$1:$G$27569)</f>
        <v>x</v>
      </c>
      <c r="BF19" s="213" t="str">
        <f t="array" ref="BF19">LOOKUP(2,1/(Log!$K$1:$K$27569=BB19),Log!$H$1:$H$27569)</f>
        <v>x</v>
      </c>
      <c r="BG19" s="213" t="str">
        <f t="array" ref="BG19">LOOKUP(2,1/(Log!$K$1:$K$27569=BB19),Log!$J$1:$J$27569)</f>
        <v>x</v>
      </c>
      <c r="BH19" s="213" t="str">
        <f t="array" ref="BH19">LOOKUP(2,1/(Log!$K$1:$K$27569=BB19),Log!$I$1:$I$27569)</f>
        <v>x</v>
      </c>
      <c r="BI19" s="214">
        <f t="array" ref="BI19">LOOKUP(2,1/(Log!$K$1:$K$27569=BB19),Log!$L$1:$L$27569)</f>
        <v>45776</v>
      </c>
      <c r="BJ19" s="222" t="str">
        <f t="shared" si="7"/>
        <v>CMR003Fatalities reported</v>
      </c>
      <c r="BK19" s="222">
        <f t="array" ref="BK19">LOOKUP(2,1/(Log!$K$1:$K$27569=BJ19),Log!$E$1:$E$27569)</f>
        <v>422</v>
      </c>
      <c r="BL19" s="222" t="str">
        <f t="array" ref="BL19">LOOKUP(2,1/(Log!$K$1:$K$27569=BJ19),Log!$F$1:$F$27569)</f>
        <v>ACLED accessed 14/04/2025</v>
      </c>
      <c r="BM19" s="222" t="str">
        <f t="array" ref="BM19">LOOKUP(2,1/(Log!$K$1:$K$27569=BJ19),Log!$G$1:$G$27569)</f>
        <v>High</v>
      </c>
      <c r="BN19" s="222">
        <f t="array" ref="BN19">LOOKUP(2,1/(Log!$K$1:$K$27569=BJ19),Log!$H$1:$H$27569)</f>
        <v>1</v>
      </c>
      <c r="BO19" s="222" t="str">
        <f t="array" ref="BO19">LOOKUP(2,1/(Log!$K$1:$K$27569=BJ19),Log!$J$1:$J$27569)</f>
        <v>The figure includes the total number of fatalities in the Anglophone Crisis in Cameroon according to ACLED from October 1st, 2024 to 1 April 2025, from all types of events (such as battles, violence against civilians, explosions or remote violence, riots, protests, and strategic developments) and by all perpetrators (state or non-state). The fatalities in the ACLED dataset relate exclusively to violent incidents.</v>
      </c>
      <c r="BP19" s="218" t="str">
        <f t="array" ref="BP19">LOOKUP(2,1/(Log!$K$1:$K$27569=BJ19),Log!$I$1:$I$27569)</f>
        <v>https://acleddata.com/data-export-tool/</v>
      </c>
      <c r="BQ19" s="223">
        <f t="array" ref="BQ19">LOOKUP(2,1/(Log!$K$1:$K$27569=BJ19),Log!$L$1:$L$27569)</f>
        <v>45776</v>
      </c>
      <c r="BR19" s="221" t="str">
        <f t="shared" si="8"/>
        <v>CMR003Buildings damaged</v>
      </c>
      <c r="BS19" s="224" t="str">
        <f t="array" ref="BS19">LOOKUP(2,1/(Log!$K$1:$K$27569=BR19),Log!$E$1:$E$27569)</f>
        <v>x</v>
      </c>
      <c r="BT19" s="224" t="str">
        <f t="array" ref="BT19">LOOKUP(2,1/(Log!$K$1:$K$27569=BR19),Log!$F$1:$F$27569)</f>
        <v>x</v>
      </c>
      <c r="BU19" s="224" t="str">
        <f t="array" ref="BU19">LOOKUP(2,1/(Log!$K$1:$K$27569=BR19),Log!$G$1:$G$27569)</f>
        <v>x</v>
      </c>
      <c r="BV19" s="224" t="str">
        <f t="array" ref="BV19">LOOKUP(2,1/(Log!$K$1:$K$27569=BR19),Log!$H$1:$H$27569)</f>
        <v>x</v>
      </c>
      <c r="BW19" s="224" t="str">
        <f t="array" ref="BW19">LOOKUP(2,1/(Log!$K$1:$K$27569=BR19),Log!$J$1:$J$27569)</f>
        <v>x</v>
      </c>
      <c r="BX19" s="224" t="str">
        <f t="array" ref="BX19">LOOKUP(2,1/(Log!$K$1:$K$27569=BR19),Log!$I$1:$I$27569)</f>
        <v>x</v>
      </c>
      <c r="BY19" s="214">
        <f t="array" ref="BY19">LOOKUP(2,1/(Log!$K$1:$K$27569=BR19),Log!$L$1:$L$27569)</f>
        <v>45776</v>
      </c>
      <c r="BZ19" s="222" t="str">
        <f t="shared" si="9"/>
        <v>CMR003Buildings destroyed</v>
      </c>
      <c r="CA19" s="222" t="str">
        <f t="array" ref="CA19">LOOKUP(2,1/(Log!$K$1:$K$27569=BZ19),Log!$E$1:$E$27569)</f>
        <v>x</v>
      </c>
      <c r="CB19" s="222" t="str">
        <f t="array" ref="CB19">LOOKUP(2,1/(Log!$K$1:$K$27569=BZ19),Log!$F$1:$F$27569)</f>
        <v>x</v>
      </c>
      <c r="CC19" s="222" t="str">
        <f t="array" ref="CC19">LOOKUP(2,1/(Log!$K$1:$K$27569=BZ19),Log!$G$1:$G$27569)</f>
        <v>x</v>
      </c>
      <c r="CD19" s="222" t="str">
        <f t="array" ref="CD19">LOOKUP(2,1/(Log!$K$1:$K$27569=BZ19),Log!$H$1:$H$27569)</f>
        <v>x</v>
      </c>
      <c r="CE19" s="222" t="str">
        <f t="array" ref="CE19">LOOKUP(2,1/(Log!$K$1:$K$27569=BZ19),Log!$J$1:$J$27569)</f>
        <v>x</v>
      </c>
      <c r="CF19" s="222" t="str">
        <f t="array" ref="CF19">LOOKUP(2,1/(Log!$K$1:$K$27569=BZ19),Log!$I$1:$I$27569)</f>
        <v>x</v>
      </c>
      <c r="CG19" s="223">
        <f t="array" ref="CG19">LOOKUP(2,1/(Log!$K$1:$K$27569=BZ19),Log!$L$1:$L$27569)</f>
        <v>45776</v>
      </c>
      <c r="CH19" s="221" t="str">
        <f t="shared" si="10"/>
        <v>CMR003Buildings in the affected area</v>
      </c>
      <c r="CI19" s="222" t="e">
        <f t="array" ref="CI19">LOOKUP(2,1/(Log!$K$1:$K$27569=CH19),Log!$E$1:$E$27569)</f>
        <v>#N/A</v>
      </c>
      <c r="CJ19" s="222" t="e">
        <f t="array" ref="CJ19">LOOKUP(2,1/(Log!$K$1:$K$27569=CH19),Log!$F$1:$F$27569)</f>
        <v>#N/A</v>
      </c>
      <c r="CK19" s="222" t="e">
        <f t="array" ref="CK19">LOOKUP(2,1/(Log!$K$1:$K$27569=CH19),Log!$G$1:$G$27569)</f>
        <v>#N/A</v>
      </c>
      <c r="CL19" s="222" t="e">
        <f t="array" ref="CL19">LOOKUP(2,1/(Log!$K$1:$K$27569=CH19),Log!$H$1:$H$27569)</f>
        <v>#N/A</v>
      </c>
      <c r="CM19" s="222" t="e">
        <f t="array" ref="CM19">LOOKUP(2,1/(Log!$K$1:$K$27569=CH19),Log!$J$1:$J$27569)</f>
        <v>#N/A</v>
      </c>
      <c r="CN19" s="222" t="e">
        <f t="array" ref="CN19">LOOKUP(2,1/(Log!$K$1:$K$27569=CH19),Log!$I$1:$I$27569)</f>
        <v>#N/A</v>
      </c>
      <c r="CO19" s="225" t="e">
        <f t="array" ref="CO19">LOOKUP(2,1/(Log!$K$1:$K$27569=CH19),Log!$L$1:$L$27569)</f>
        <v>#N/A</v>
      </c>
      <c r="CP19" s="222" t="str">
        <f t="shared" si="11"/>
        <v>CMR003Economic Losses</v>
      </c>
      <c r="CQ19" s="224" t="str">
        <f t="array" ref="CQ19">LOOKUP(2,1/(Log!$K$1:$K$27569=CP19),Log!$E$1:$E$27569)</f>
        <v>x</v>
      </c>
      <c r="CR19" s="224" t="str">
        <f t="array" ref="CR19">LOOKUP(2,1/(Log!$K$1:$K$27569=CP19),Log!$F$1:$F$27569)</f>
        <v>x</v>
      </c>
      <c r="CS19" s="224" t="str">
        <f t="array" ref="CS19">LOOKUP(2,1/(Log!$K$1:$K$27569=CP19),Log!$G$1:$G$27569)</f>
        <v>x</v>
      </c>
      <c r="CT19" s="224" t="str">
        <f t="array" ref="CT19">LOOKUP(2,1/(Log!$K$1:$K$27569=CP19),Log!$H$1:$H$27569)</f>
        <v>x</v>
      </c>
      <c r="CU19" s="224" t="str">
        <f t="array" ref="CU19">LOOKUP(2,1/(Log!$K$1:$K$27569=CP19),Log!$J$1:$J$27569)</f>
        <v>x</v>
      </c>
      <c r="CV19" s="224" t="str">
        <f t="array" ref="CV19">LOOKUP(2,1/(Log!$K$1:$K$27569=CP19),Log!$I$1:$I$27569)</f>
        <v>x</v>
      </c>
      <c r="CW19" s="214">
        <f t="array" ref="CW19">LOOKUP(2,1/(Log!$K$1:$K$27569=CP19),Log!$L$1:$L$27569)</f>
        <v>45776</v>
      </c>
      <c r="CX19" s="222" t="str">
        <f t="shared" si="12"/>
        <v>CMR003People in Need</v>
      </c>
      <c r="CY19" s="218">
        <f t="shared" si="13"/>
        <v>2024000</v>
      </c>
      <c r="CZ19" s="218" t="str">
        <f t="shared" si="14"/>
        <v>HDX 16/04/2025</v>
      </c>
      <c r="DA19" s="218" t="str">
        <f t="shared" si="15"/>
        <v>Low</v>
      </c>
      <c r="DB19" s="218">
        <f t="shared" si="16"/>
        <v>3</v>
      </c>
      <c r="DC19" s="218" t="str">
        <f t="shared" si="17"/>
        <v>According to the INFORM Severity Index methodology, the sum of people in levels 3, 4 and 5 is equal to the total number of people in need. To estimate the severity distribution of the people in need, ACAPS assigned the total number to level 3, leaving levels 4 and 5 as information gaps.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DD19" s="218" t="str">
        <f t="shared" si="18"/>
        <v>https://data.humdata.org/dataset/cameroon-humanitarian-needs</v>
      </c>
      <c r="DE19" s="220">
        <f t="shared" si="19"/>
        <v>45776</v>
      </c>
      <c r="DF19" s="221" t="str">
        <f t="shared" si="20"/>
        <v>CMR003Minimal humanitarian conditions - Level 1</v>
      </c>
      <c r="DG19" s="213">
        <f t="array" ref="DG19">IF(LOOKUP(2,1/(Log!$K$1:$K$27569=DF19),Log!$E$1:$E$27569)="x","x",ROUND(LOOKUP(2,1/(Log!$K$1:$K$27569=DF19),Log!$E$1:$E$27569),-3))</f>
        <v>0</v>
      </c>
      <c r="DH19" s="224" t="str">
        <f t="array" ref="DH19">LOOKUP(2,1/(Log!$K$1:$K$27569=DF19),Log!$F$1:$F$27569)</f>
        <v>HDX 12/01/2025; HDX 23/11/2023</v>
      </c>
      <c r="DI19" s="224" t="str">
        <f t="array" ref="DI19">LOOKUP(2,1/(Log!$K$1:$K$27569=DF19),Log!$G$1:$G$27569)</f>
        <v xml:space="preserve">Medium </v>
      </c>
      <c r="DJ19" s="224">
        <f t="array" ref="DJ19">LOOKUP(2,1/(Log!$K$1:$K$27569=DF19),Log!$H$1:$H$27569)</f>
        <v>2</v>
      </c>
      <c r="DK19" s="224" t="str">
        <f t="array" ref="DK19">LOOKUP(2,1/(Log!$K$1:$K$27569=DF19),Log!$J$1:$J$27569)</f>
        <v>According to INFORM SI methodology, the number of people in Level 1 is equal to the people exposed minus the people affected. People in Level 1 are able to meet their basic needs without employing irreversible coping strategies.</v>
      </c>
      <c r="DL19" s="224" t="str">
        <f t="array" ref="DL19">LOOKUP(2,1/(Log!$K$1:$K$27569=DF19),Log!$I$1:$I$27569)</f>
        <v>https://data.humdata.org/dataset/e8db7923-6cd2-4974-ad57-14a157978cfd/resource/247800e6-85a8-407a-ad50-4084b1e45464/download/cmr_admpop_2024.xlsx; https://data.humdata.org/dataset/aa08eb7c-2951-44d0-aac2-d6ed3b839ae0/resource/dea66c96-8a2c-40d5-af6d-8b8771038ce0/download/cmr_hno-hrp-comparisontable2021-2023_20230105.xlsx</v>
      </c>
      <c r="DM19" s="214">
        <f t="array" ref="DM19">LOOKUP(2,1/(Log!$K$1:$K$27569=DF19),Log!$L$1:$L$27569)</f>
        <v>45776</v>
      </c>
      <c r="DN19" s="222" t="str">
        <f t="shared" si="21"/>
        <v>CMR003Stressed humanitarian conditions - Level 2</v>
      </c>
      <c r="DO19" s="218">
        <f t="array" ref="DO19">IF(LOOKUP(2,1/(Log!$K$1:$K$27569=DN19),Log!$E$1:$E$27569)="x","x",ROUND(LOOKUP(2,1/(Log!$K$1:$K$27569=DN19),Log!$E$1:$E$27569),-3))</f>
        <v>14704000</v>
      </c>
      <c r="DP19" s="222" t="str">
        <f t="array" ref="DP19">LOOKUP(2,1/(Log!$K$1:$K$27569=DN19),Log!$F$1:$F$27569)</f>
        <v>HDX 16/04/2025; HDX 12/01/2025</v>
      </c>
      <c r="DQ19" s="222" t="str">
        <f t="array" ref="DQ19">LOOKUP(2,1/(Log!$K$1:$K$27569=DN19),Log!$G$1:$G$27569)</f>
        <v xml:space="preserve">Medium </v>
      </c>
      <c r="DR19" s="222">
        <f t="array" ref="DR19">LOOKUP(2,1/(Log!$K$1:$K$27569=DN19),Log!$H$1:$H$27569)</f>
        <v>2</v>
      </c>
      <c r="DS19" s="222" t="str">
        <f t="array" ref="DS19">LOOKUP(2,1/(Log!$K$1:$K$27569=DN19),Log!$J$1:$J$27569)</f>
        <v>According to the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 multi-sectoral assessments has not been used, the HPC HDX excel file provided the PIN figure for the Anglophone crisis.</v>
      </c>
      <c r="DT19" s="222" t="str">
        <f t="array" ref="DT19">LOOKUP(2,1/(Log!$K$1:$K$27569=DN19),Log!$I$1:$I$27569)</f>
        <v>https://data.humdata.org/dataset/cameroon-humanitarian-needs; https://data.humdata.org/dataset/e8db7923-6cd2-4974-ad57-14a157978cfd/resource/247800e6-85a8-407a-ad50-4084b1e45464/download/cmr_admpop_2024.xlsx</v>
      </c>
      <c r="DU19" s="223">
        <f t="array" ref="DU19">LOOKUP(2,1/(Log!$K$1:$K$27569=DN19),Log!$L$1:$L$27569)</f>
        <v>45776</v>
      </c>
      <c r="DV19" s="221" t="str">
        <f t="shared" si="22"/>
        <v>CMR003Moderate humanitarian conditions - Level 3</v>
      </c>
      <c r="DW19" s="213">
        <f t="array" ref="DW19">IF(LOOKUP(2,1/(Log!$K$1:$K$27569=DV19),Log!$E$1:$E$27569)="x","x",ROUND(LOOKUP(2,1/(Log!$K$1:$K$27569=DV19),Log!$E$1:$E$27569),-3))</f>
        <v>2024000</v>
      </c>
      <c r="DX19" s="224" t="str">
        <f t="array" ref="DX19">LOOKUP(2,1/(Log!$K$1:$K$27569=DV19),Log!$F$1:$F$27569)</f>
        <v>HDX 16/04/2025</v>
      </c>
      <c r="DY19" s="224" t="str">
        <f t="array" ref="DY19">LOOKUP(2,1/(Log!$K$1:$K$27569=DV19),Log!$G$1:$G$27569)</f>
        <v>Low</v>
      </c>
      <c r="DZ19" s="224">
        <f t="array" ref="DZ19">LOOKUP(2,1/(Log!$K$1:$K$27569=DV19),Log!$H$1:$H$27569)</f>
        <v>3</v>
      </c>
      <c r="EA19" s="224" t="str">
        <f t="array" ref="EA19">LOOKUP(2,1/(Log!$K$1:$K$27569=DV19),Log!$J$1:$J$27569)</f>
        <v>According to the INFORM Severity Index methodology, the sum of people in levels 3, 4 and 5 is equal to the total number of people in need. To estimate the severity distribution of the people in need, ACAPS assigned the total number to level 3, leaving levels 4 and 5 as information gaps.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B19" s="224" t="str">
        <f t="array" ref="EB19">LOOKUP(2,1/(Log!$K$1:$K$27569=DV19),Log!$I$1:$I$27569)</f>
        <v>https://data.humdata.org/dataset/cameroon-humanitarian-needs</v>
      </c>
      <c r="EC19" s="214">
        <f t="array" ref="EC19">LOOKUP(2,1/(Log!$K$1:$K$27569=DV19),Log!$L$1:$L$27569)</f>
        <v>45776</v>
      </c>
      <c r="ED19" s="222" t="str">
        <f t="shared" si="23"/>
        <v>CMR003Severe humanitarian conditions - Level 4</v>
      </c>
      <c r="EE19" s="218">
        <f t="array" ref="EE19">IF(LOOKUP(2,1/(Log!$K$1:$K$27569=ED19),Log!$E$1:$E$27569)="x","x",ROUND(LOOKUP(2,1/(Log!$K$1:$K$27569=ED19),Log!$E$1:$E$27569),-3))</f>
        <v>0</v>
      </c>
      <c r="EF19" s="222" t="str">
        <f t="array" ref="EF19">LOOKUP(2,1/(Log!$K$1:$K$27569=ED19),Log!$F$1:$F$27569)</f>
        <v>HDX 16/04/2025</v>
      </c>
      <c r="EG19" s="222" t="str">
        <f t="array" ref="EG19">LOOKUP(2,1/(Log!$K$1:$K$27569=ED19),Log!$G$1:$G$27569)</f>
        <v>Low</v>
      </c>
      <c r="EH19" s="222">
        <f t="array" ref="EH19">LOOKUP(2,1/(Log!$K$1:$K$27569=ED19),Log!$H$1:$H$27569)</f>
        <v>3</v>
      </c>
      <c r="EI19" s="222" t="str">
        <f t="array" ref="EI19">LOOKUP(2,1/(Log!$K$1:$K$27569=ED19),Log!$J$1:$J$27569)</f>
        <v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levels 4 and 5 since there is no other reliable source for the severity distribution for each level. This approach is assigned as medium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v>
      </c>
      <c r="EJ19" s="222" t="str">
        <f t="array" ref="EJ19">LOOKUP(2,1/(Log!$K$1:$K$27569=ED19),Log!$I$1:$I$27569)</f>
        <v>https://data.humdata.org/dataset/cameroon-humanitarian-needs</v>
      </c>
      <c r="EK19" s="223">
        <f t="array" ref="EK19">LOOKUP(2,1/(Log!$K$1:$K$27569=ED19),Log!$L$1:$L$27569)</f>
        <v>45776</v>
      </c>
      <c r="EL19" s="221" t="str">
        <f t="shared" si="24"/>
        <v>CMR003Extreme humanitarian conditions - Level 5</v>
      </c>
      <c r="EM19" s="213">
        <f t="array" ref="EM19">IF(LOOKUP(2,1/(Log!$K$1:$K$27569=EL19),Log!$E$1:$E$27569)="x","x",ROUND(LOOKUP(2,1/(Log!$K$1:$K$27569=EL19),Log!$E$1:$E$27569),-3))</f>
        <v>0</v>
      </c>
      <c r="EN19" s="224" t="str">
        <f t="array" ref="EN19">LOOKUP(2,1/(Log!$K$1:$K$27569=EL19),Log!$F$1:$F$27569)</f>
        <v>HDX 16/04/2025</v>
      </c>
      <c r="EO19" s="224" t="str">
        <f t="array" ref="EO19">LOOKUP(2,1/(Log!$K$1:$K$27569=EL19),Log!$G$1:$G$27569)</f>
        <v>Low</v>
      </c>
      <c r="EP19" s="224">
        <f t="array" ref="EP19">LOOKUP(2,1/(Log!$K$1:$K$27569=EL19),Log!$H$1:$H$27569)</f>
        <v>3</v>
      </c>
      <c r="EQ19" s="224" t="str">
        <f t="array" ref="EQ19">LOOKUP(2,1/(Log!$K$1:$K$27569=EL19),Log!$J$1:$J$27569)</f>
        <v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levels 4 and 5 since there is no other reliable source for the severity distribution for each level. This approach is assigned as medium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v>
      </c>
      <c r="ER19" s="224" t="str">
        <f t="array" ref="ER19">LOOKUP(2,1/(Log!$K$1:$K$27569=EL19),Log!$I$1:$I$27569)</f>
        <v>https://data.humdata.org/dataset/cameroon-humanitarian-needs</v>
      </c>
      <c r="ES19" s="214">
        <f t="array" ref="ES19">LOOKUP(2,1/(Log!$K$1:$K$27569=EL19),Log!$L$1:$L$27569)</f>
        <v>45776</v>
      </c>
      <c r="ET19" s="222" t="str">
        <f t="shared" si="25"/>
        <v>CMR003Fatalities in all crises</v>
      </c>
      <c r="EU19" s="222">
        <f t="array" ref="EU19">LOOKUP(2,1/(Log!$K$1:$K$27569=ET19),Log!$E$1:$E$27569)</f>
        <v>662</v>
      </c>
      <c r="EV19" s="222" t="str">
        <f t="array" ref="EV19">LOOKUP(2,1/(Log!$K$1:$K$27569=ET19),Log!$F$1:$F$27569)</f>
        <v>ACLED accessed 14/04/2025</v>
      </c>
      <c r="EW19" s="222" t="str">
        <f t="array" ref="EW19">LOOKUP(2,1/(Log!$K$1:$K$27569=ET19),Log!$G$1:$G$27569)</f>
        <v>High</v>
      </c>
      <c r="EX19" s="222">
        <f t="array" ref="EX19">LOOKUP(2,1/(Log!$K$1:$K$27569=ET19),Log!$H$1:$H$27569)</f>
        <v>1</v>
      </c>
      <c r="EY19" s="222" t="str">
        <f t="array" ref="EY19">LOOKUP(2,1/(Log!$K$1:$K$27569=ET19),Log!$J$1:$J$27569)</f>
        <v>The figure includes the total number of fatalities in the multiple crises in Cameroon according to ACLED from October 1st, 2024 to 1 April 2025, from all types of events (such as battles, violence against civilians, explosions or remote violence, riots, protests, and strategic developments) and by all perpetrators (state or non-state). The fatalities in the ACLED dataset relate exclusively to violent incidents.</v>
      </c>
      <c r="EZ19" s="222" t="str">
        <f t="array" ref="EZ19">LOOKUP(2,1/(Log!$K$1:$K$27569=ET19),Log!$I$1:$I$27569)</f>
        <v>https://acleddata.com/data-export-tool/</v>
      </c>
      <c r="FA19" s="223">
        <f t="array" ref="FA19">LOOKUP(2,1/(Log!$K$1:$K$27569=ET19),Log!$L$1:$L$27569)</f>
        <v>45776</v>
      </c>
      <c r="FB19" s="221" t="str">
        <f t="shared" si="26"/>
        <v>CMR003Crisis affected groups</v>
      </c>
      <c r="FC19" s="224">
        <f t="array" ref="FC19">LOOKUP(2,1/(Log!$K$1:$K$27569=FB19),Log!$E$1:$E$27569)</f>
        <v>5</v>
      </c>
      <c r="FD19" s="224" t="str">
        <f t="array" ref="FD19">LOOKUP(2,1/(Log!$K$1:$K$27569=FB19),Log!$F$1:$F$27569)</f>
        <v>UNHCR 28/02/2025</v>
      </c>
      <c r="FE19" s="224" t="str">
        <f t="array" ref="FE19">LOOKUP(2,1/(Log!$K$1:$K$27569=FB19),Log!$G$1:$G$27569)</f>
        <v>High</v>
      </c>
      <c r="FF19" s="224">
        <f t="array" ref="FF19">LOOKUP(2,1/(Log!$K$1:$K$27569=FB19),Log!$H$1:$H$27569)</f>
        <v>1</v>
      </c>
      <c r="FG19" s="224" t="str">
        <f t="array" ref="FG19">LOOKUP(2,1/(Log!$K$1:$K$27569=FB19),Log!$J$1:$J$27569)</f>
        <v xml:space="preserve">In the Anglophone Crisis in Cameroon, 4 population groups are affected: IDPs, refugees and asylum seekers, returnees and the host population in the Northwest and Southwest regions and neighbouring regions like; the Center, Littoral, and West regions. </v>
      </c>
      <c r="FH19" s="224" t="str">
        <f t="array" ref="FH19">LOOKUP(2,1/(Log!$K$1:$K$27569=FB19),Log!$I$1:$I$27569)</f>
        <v>https://data.unhcr.org/en/documents/details/114973</v>
      </c>
      <c r="FI19" s="214">
        <f t="array" ref="FI19">LOOKUP(2,1/(Log!$K$1:$K$27569=FB19),Log!$L$1:$L$27569)</f>
        <v>45776</v>
      </c>
      <c r="FJ19" s="221" t="str">
        <f t="shared" si="27"/>
        <v>CMR003People facing limited access constraints</v>
      </c>
      <c r="FK19" s="222" t="str">
        <f t="array" ref="FK19">LOOKUP(2,1/(Log!$K$1:$K$27569=FJ19),Log!$E$1:$E$27569)</f>
        <v>x</v>
      </c>
      <c r="FL19" s="222" t="str">
        <f t="array" ref="FL19">LOOKUP(2,1/(Log!$K$1:$K$27569=FJ19),Log!$F$1:$F$27569)</f>
        <v>x</v>
      </c>
      <c r="FM19" s="222" t="str">
        <f t="array" ref="FM19">LOOKUP(2,1/(Log!$K$1:$K$27569=FJ19),Log!$G$1:$G$27569)</f>
        <v>x</v>
      </c>
      <c r="FN19" s="222" t="str">
        <f t="array" ref="FN19">LOOKUP(2,1/(Log!$K$1:$K$27569=FJ19),Log!$H$1:$H$27569)</f>
        <v>x</v>
      </c>
      <c r="FO19" s="222" t="str">
        <f t="array" ref="FO19">LOOKUP(2,1/(Log!$K$1:$K$27569=FJ19),Log!$J$1:$J$27569)</f>
        <v>x</v>
      </c>
      <c r="FP19" s="218" t="str">
        <f t="array" ref="FP19">LOOKUP(2,1/(Log!$K$1:$K$27569=FJ19),Log!$I$1:$I$27569)</f>
        <v>x</v>
      </c>
      <c r="FQ19" s="219">
        <f t="array" ref="FQ19">LOOKUP(2,1/(Log!$K$1:$K$27569=FJ19),Log!$L$1:$L$27569)</f>
        <v>45776</v>
      </c>
      <c r="FR19" s="221" t="str">
        <f t="shared" si="28"/>
        <v>CMR003People facing restricted access constraints</v>
      </c>
      <c r="FS19" s="224" t="str">
        <f t="array" ref="FS19">LOOKUP(2,1/(Log!$K$1:$K$27569=FR19),Log!$E$1:$E$27569)</f>
        <v>x</v>
      </c>
      <c r="FT19" s="224" t="str">
        <f t="array" ref="FT19">LOOKUP(2,1/(Log!$K$1:$K$27569=FR19),Log!$F$1:$F$27569)</f>
        <v>x</v>
      </c>
      <c r="FU19" s="224" t="str">
        <f t="array" ref="FU19">LOOKUP(2,1/(Log!$K$1:$K$27569=FR19),Log!$G$1:$G$27569)</f>
        <v>x</v>
      </c>
      <c r="FV19" s="224" t="str">
        <f t="array" ref="FV19">LOOKUP(2,1/(Log!$K$1:$K$27569=FR19),Log!$H$1:$H$27569)</f>
        <v>x</v>
      </c>
      <c r="FW19" s="224" t="str">
        <f t="array" ref="FW19">LOOKUP(2,1/(Log!$K$1:$K$27569=FR19),Log!$J$1:$J$27569)</f>
        <v>x</v>
      </c>
      <c r="FX19" s="224" t="str">
        <f t="array" ref="FX19">LOOKUP(2,1/(Log!$K$1:$K$27569=FR19),Log!$I$1:$I$27569)</f>
        <v>x</v>
      </c>
      <c r="FY19" s="214">
        <f t="array" ref="FY19">LOOKUP(2,1/(Log!$K$1:$K$27569=FR19),Log!$L$1:$L$27569)</f>
        <v>45776</v>
      </c>
      <c r="FZ19" s="222" t="str">
        <f t="shared" si="29"/>
        <v>CMR003Impediments to entry into country (bureaucratic and administrative)</v>
      </c>
      <c r="GA19" s="222">
        <f t="array" ref="GA19">LOOKUP(2,1/(Log!$K$1:$K$27569=FZ19),Log!$E$1:$E$27569)</f>
        <v>1</v>
      </c>
      <c r="GB19" s="222" t="str">
        <f t="array" ref="GB19">LOOKUP(2,1/(Log!$K$1:$K$27569=FZ19),Log!$F$1:$F$27569)</f>
        <v>ACAPS Access Methodology</v>
      </c>
      <c r="GC19" s="222" t="str">
        <f t="array" ref="GC19">LOOKUP(2,1/(Log!$K$1:$K$27569=FZ19),Log!$G$1:$G$27569)</f>
        <v>Medium</v>
      </c>
      <c r="GD19" s="222">
        <f t="array" ref="GD19">LOOKUP(2,1/(Log!$K$1:$K$27569=FZ19),Log!$H$1:$H$27569)</f>
        <v>2</v>
      </c>
      <c r="GE19" s="222" t="str">
        <f t="array" ref="GE19">LOOKUP(2,1/(Log!$K$1:$K$27569=FZ19),Log!$J$1:$J$27569)</f>
        <v>x</v>
      </c>
      <c r="GF19" s="222" t="str">
        <f t="array" ref="GF19">LOOKUP(2,1/(Log!$K$1:$K$27569=FZ19),Log!$I$1:$I$27569)</f>
        <v>x</v>
      </c>
      <c r="GG19" s="223">
        <f t="array" ref="GG19">LOOKUP(2,1/(Log!$K$1:$K$27569=FZ19),Log!$L$1:$L$27569)</f>
        <v>45616</v>
      </c>
      <c r="GH19" s="221" t="str">
        <f t="shared" si="30"/>
        <v>CMR003Restriction of movement (impediments to freedom of movement and/or administrative restrictions)</v>
      </c>
      <c r="GI19" s="224">
        <f t="array" ref="GI19">LOOKUP(2,1/(Log!$K$1:$K$27569=GH19),Log!$E$1:$E$27569)</f>
        <v>3</v>
      </c>
      <c r="GJ19" s="224" t="str">
        <f t="array" ref="GJ19">LOOKUP(2,1/(Log!$K$1:$K$27569=GH19),Log!$F$1:$F$27569)</f>
        <v>ACAPS Access Methodology</v>
      </c>
      <c r="GK19" s="224" t="str">
        <f t="array" ref="GK19">LOOKUP(2,1/(Log!$K$1:$K$27569=GH19),Log!$G$1:$G$27569)</f>
        <v>Medium</v>
      </c>
      <c r="GL19" s="224">
        <f t="array" ref="GL19">LOOKUP(2,1/(Log!$K$1:$K$27569=GH19),Log!$H$1:$H$27569)</f>
        <v>2</v>
      </c>
      <c r="GM19" s="224" t="str">
        <f t="array" ref="GM19">LOOKUP(2,1/(Log!$K$1:$K$27569=GH19),Log!$J$1:$J$27569)</f>
        <v>x</v>
      </c>
      <c r="GN19" s="224" t="str">
        <f t="array" ref="GN19">LOOKUP(2,1/(Log!$K$1:$K$27569=GH19),Log!$I$1:$I$27569)</f>
        <v>x</v>
      </c>
      <c r="GO19" s="214">
        <f t="array" ref="GO19">LOOKUP(2,1/(Log!$K$1:$K$27569=GH19),Log!$L$1:$L$27569)</f>
        <v>45616</v>
      </c>
      <c r="GP19" s="222" t="str">
        <f t="shared" si="31"/>
        <v>CMR003Interference into implementation of humanitarian activities</v>
      </c>
      <c r="GQ19" s="222">
        <f t="array" ref="GQ19">LOOKUP(2,1/(Log!$K$1:$K$27569=GP19),Log!$E$1:$E$27569)</f>
        <v>2</v>
      </c>
      <c r="GR19" s="222" t="str">
        <f t="array" ref="GR19">LOOKUP(2,1/(Log!$K$1:$K$27569=GP19),Log!$F$1:$F$27569)</f>
        <v>ACAPS Access Methodology</v>
      </c>
      <c r="GS19" s="222" t="str">
        <f t="array" ref="GS19">LOOKUP(2,1/(Log!$K$1:$K$27569=GP19),Log!$G$1:$G$27569)</f>
        <v>Medium</v>
      </c>
      <c r="GT19" s="222">
        <f t="array" ref="GT19">LOOKUP(2,1/(Log!$K$1:$K$27569=GP19),Log!$H$1:$H$27569)</f>
        <v>2</v>
      </c>
      <c r="GU19" s="222" t="str">
        <f t="array" ref="GU19">LOOKUP(2,1/(Log!$K$1:$K$27569=GP19),Log!$J$1:$J$27569)</f>
        <v>x</v>
      </c>
      <c r="GV19" s="222" t="str">
        <f t="array" ref="GV19">LOOKUP(2,1/(Log!$K$1:$K$27569=GP19),Log!$I$1:$I$27569)</f>
        <v>x</v>
      </c>
      <c r="GW19" s="223">
        <f t="array" ref="GW19">LOOKUP(2,1/(Log!$K$1:$K$27569=GP19),Log!$L$1:$L$27569)</f>
        <v>45616</v>
      </c>
      <c r="GX19" s="221" t="str">
        <f t="shared" si="32"/>
        <v>CMR003Violence against personnel, facilities and assets</v>
      </c>
      <c r="GY19" s="224">
        <f t="array" ref="GY19">LOOKUP(2,1/(Log!$K$1:$K$27569=GX19),Log!$E$1:$E$27569)</f>
        <v>3</v>
      </c>
      <c r="GZ19" s="224" t="str">
        <f t="array" ref="GZ19">LOOKUP(2,1/(Log!$K$1:$K$27569=GX19),Log!$F$1:$F$27569)</f>
        <v>ACAPS Access Methodology</v>
      </c>
      <c r="HA19" s="224" t="str">
        <f t="array" ref="HA19">LOOKUP(2,1/(Log!$K$1:$K$27569=GX19),Log!$G$1:$G$27569)</f>
        <v>Medium</v>
      </c>
      <c r="HB19" s="224">
        <f t="array" ref="HB19">LOOKUP(2,1/(Log!$K$1:$K$27569=GX19),Log!$H$1:$H$27569)</f>
        <v>2</v>
      </c>
      <c r="HC19" s="224" t="str">
        <f t="array" ref="HC19">LOOKUP(2,1/(Log!$K$1:$K$27569=GX19),Log!$J$1:$J$27569)</f>
        <v>x</v>
      </c>
      <c r="HD19" s="224" t="str">
        <f t="array" ref="HD19">LOOKUP(2,1/(Log!$K$1:$K$27569=GX19),Log!$I$1:$I$27569)</f>
        <v>x</v>
      </c>
      <c r="HE19" s="214">
        <f t="array" ref="HE19">LOOKUP(2,1/(Log!$K$1:$K$27569=GX19),Log!$L$1:$L$27569)</f>
        <v>45616</v>
      </c>
      <c r="HF19" s="222" t="str">
        <f t="shared" si="33"/>
        <v>CMR003Denial of existence of humanitarian needs or entitlements to assistance</v>
      </c>
      <c r="HG19" s="222">
        <f t="array" ref="HG19">LOOKUP(2,1/(Log!$K$1:$K$27569=HF19),Log!$E$1:$E$27569)</f>
        <v>0</v>
      </c>
      <c r="HH19" s="222" t="str">
        <f t="array" ref="HH19">LOOKUP(2,1/(Log!$K$1:$K$27569=HF19),Log!$F$1:$F$27569)</f>
        <v>ACAPS Access Methodology</v>
      </c>
      <c r="HI19" s="222" t="str">
        <f t="array" ref="HI19">LOOKUP(2,1/(Log!$K$1:$K$27569=HF19),Log!$G$1:$G$27569)</f>
        <v>Medium</v>
      </c>
      <c r="HJ19" s="222">
        <f t="array" ref="HJ19">LOOKUP(2,1/(Log!$K$1:$K$27569=HF19),Log!$H$1:$H$27569)</f>
        <v>2</v>
      </c>
      <c r="HK19" s="222" t="str">
        <f t="array" ref="HK19">LOOKUP(2,1/(Log!$K$1:$K$27569=HF19),Log!$J$1:$J$27569)</f>
        <v>x</v>
      </c>
      <c r="HL19" s="222" t="str">
        <f t="array" ref="HL19">LOOKUP(2,1/(Log!$K$1:$K$27569=HF19),Log!$I$1:$I$27569)</f>
        <v>x</v>
      </c>
      <c r="HM19" s="223">
        <f t="array" ref="HM19">LOOKUP(2,1/(Log!$K$1:$K$27569=HF19),Log!$L$1:$L$27569)</f>
        <v>45616</v>
      </c>
      <c r="HN19" s="221" t="str">
        <f t="shared" si="34"/>
        <v>CMR003Restriction and obstruction of access to services and assistance</v>
      </c>
      <c r="HO19" s="224">
        <f t="array" ref="HO19">LOOKUP(2,1/(Log!$K$1:$K$27569=HN19),Log!$E$1:$E$27569)</f>
        <v>2</v>
      </c>
      <c r="HP19" s="224" t="str">
        <f t="array" ref="HP19">LOOKUP(2,1/(Log!$K$1:$K$27569=HN19),Log!$F$1:$F$27569)</f>
        <v>ACAPS Access Methodology</v>
      </c>
      <c r="HQ19" s="224" t="str">
        <f t="array" ref="HQ19">LOOKUP(2,1/(Log!$K$1:$K$27569=HN19),Log!$G$1:$G$27569)</f>
        <v>Medium</v>
      </c>
      <c r="HR19" s="224">
        <f t="array" ref="HR19">LOOKUP(2,1/(Log!$K$1:$K$27569=HN19),Log!$H$1:$H$27569)</f>
        <v>2</v>
      </c>
      <c r="HS19" s="224" t="str">
        <f t="array" ref="HS19">LOOKUP(2,1/(Log!$K$1:$K$27569=HN19),Log!$J$1:$J$27569)</f>
        <v>x</v>
      </c>
      <c r="HT19" s="224" t="str">
        <f t="array" ref="HT19">LOOKUP(2,1/(Log!$K$1:$K$27569=HN19),Log!$I$1:$I$27569)</f>
        <v>x</v>
      </c>
      <c r="HU19" s="214">
        <f t="array" ref="HU19">LOOKUP(2,1/(Log!$K$1:$K$27569=HN19),Log!$L$1:$L$27569)</f>
        <v>45616</v>
      </c>
      <c r="HV19" s="222" t="str">
        <f t="shared" si="35"/>
        <v>CMR003Ongoing insecurity/hostilities affecting humanitarian assistance</v>
      </c>
      <c r="HW19" s="222">
        <f t="array" ref="HW19">LOOKUP(2,1/(Log!$K$1:$K$27569=HV19),Log!$E$1:$E$27569)</f>
        <v>2</v>
      </c>
      <c r="HX19" s="222" t="str">
        <f t="array" ref="HX19">LOOKUP(2,1/(Log!$K$1:$K$27569=HV19),Log!$F$1:$F$27569)</f>
        <v>ACAPS Access Methodology</v>
      </c>
      <c r="HY19" s="222" t="str">
        <f t="array" ref="HY19">LOOKUP(2,1/(Log!$K$1:$K$27569=HV19),Log!$G$1:$G$27569)</f>
        <v>Medium</v>
      </c>
      <c r="HZ19" s="222">
        <f t="array" ref="HZ19">LOOKUP(2,1/(Log!$K$1:$K$27569=HV19),Log!$H$1:$H$27569)</f>
        <v>2</v>
      </c>
      <c r="IA19" s="222" t="str">
        <f t="array" ref="IA19">LOOKUP(2,1/(Log!$K$1:$K$27569=HV19),Log!$J$1:$J$27569)</f>
        <v>x</v>
      </c>
      <c r="IB19" s="222" t="str">
        <f t="array" ref="IB19">LOOKUP(2,1/(Log!$K$1:$K$27569=HV19),Log!$I$1:$I$27569)</f>
        <v>x</v>
      </c>
      <c r="IC19" s="223">
        <f t="array" ref="IC19">LOOKUP(2,1/(Log!$K$1:$K$27569=HV19),Log!$L$1:$L$27569)</f>
        <v>45616</v>
      </c>
      <c r="ID19" s="221" t="str">
        <f t="shared" si="36"/>
        <v>CMR003Presence of mines and improvised explosive devices</v>
      </c>
      <c r="IE19" s="224">
        <f t="array" ref="IE19">LOOKUP(2,1/(Log!$K$1:$K$27569=ID19),Log!$E$1:$E$27569)</f>
        <v>1</v>
      </c>
      <c r="IF19" s="224" t="str">
        <f t="array" ref="IF19">LOOKUP(2,1/(Log!$K$1:$K$27569=ID19),Log!$F$1:$F$27569)</f>
        <v>ACAPS Access Methodology</v>
      </c>
      <c r="IG19" s="224" t="str">
        <f t="array" ref="IG19">LOOKUP(2,1/(Log!$K$1:$K$27569=ID19),Log!$G$1:$G$27569)</f>
        <v>Medium</v>
      </c>
      <c r="IH19" s="224">
        <f t="array" ref="IH19">LOOKUP(2,1/(Log!$K$1:$K$27569=ID19),Log!$H$1:$H$27569)</f>
        <v>2</v>
      </c>
      <c r="II19" s="224" t="str">
        <f t="array" ref="II19">LOOKUP(2,1/(Log!$K$1:$K$27569=ID19),Log!$J$1:$J$27569)</f>
        <v>x</v>
      </c>
      <c r="IJ19" s="224" t="str">
        <f t="array" ref="IJ19">LOOKUP(2,1/(Log!$K$1:$K$27569=ID19),Log!$I$1:$I$27569)</f>
        <v>x</v>
      </c>
      <c r="IK19" s="214">
        <f t="array" ref="IK19">LOOKUP(2,1/(Log!$K$1:$K$27569=ID19),Log!$L$1:$L$27569)</f>
        <v>45616</v>
      </c>
      <c r="IL19" s="222" t="str">
        <f t="shared" si="37"/>
        <v>CMR003Physical constraints in the environment (obstacles related to terrain, climate, lack of infrastructure, etc.)</v>
      </c>
      <c r="IM19" s="222">
        <f t="array" ref="IM19">LOOKUP(2,1/(Log!$K$1:$K$27569=IL19),Log!$E$1:$E$27569)</f>
        <v>3</v>
      </c>
      <c r="IN19" s="222" t="str">
        <f t="array" ref="IN19">LOOKUP(2,1/(Log!$K$1:$K$27569=IL19),Log!$F$1:$F$27569)</f>
        <v>ACAPS Access Methodology</v>
      </c>
      <c r="IO19" s="222" t="str">
        <f t="array" ref="IO19">LOOKUP(2,1/(Log!$K$1:$K$27569=IL19),Log!$G$1:$G$27569)</f>
        <v>Medium</v>
      </c>
      <c r="IP19" s="222">
        <f t="array" ref="IP19">LOOKUP(2,1/(Log!$K$1:$K$27569=IL19),Log!$H$1:$H$27569)</f>
        <v>2</v>
      </c>
      <c r="IQ19" s="222" t="str">
        <f t="array" ref="IQ19">LOOKUP(2,1/(Log!$K$1:$K$27569=IL19),Log!$J$1:$J$27569)</f>
        <v>x</v>
      </c>
      <c r="IR19" s="222" t="str">
        <f t="array" ref="IR19">LOOKUP(2,1/(Log!$K$1:$K$27569=IL19),Log!$I$1:$I$27569)</f>
        <v>x</v>
      </c>
      <c r="IS19" s="223">
        <f t="array" ref="IS19">LOOKUP(2,1/(Log!$K$1:$K$27569=IL19),Log!$L$1:$L$27569)</f>
        <v>45616</v>
      </c>
    </row>
    <row r="20" spans="1:253" s="11" customFormat="1" ht="13.35" customHeight="1">
      <c r="A20" s="11" t="str">
        <f>Lists!B:B</f>
        <v>CAR refugees in Cameroon</v>
      </c>
      <c r="B20" s="11" t="str">
        <f>Lists!F:F</f>
        <v>Conflict/ Violence,International Displacement</v>
      </c>
      <c r="C20" s="11" t="str">
        <f>Lists!C:C</f>
        <v>CMR004</v>
      </c>
      <c r="D20" s="11" t="str">
        <f>Lists!A:A</f>
        <v>Cameroon</v>
      </c>
      <c r="E20" s="11" t="str">
        <f>Lists!D:D</f>
        <v>CMR</v>
      </c>
      <c r="F20" s="11" t="str">
        <f t="shared" si="0"/>
        <v>CMR004Total population</v>
      </c>
      <c r="G20" s="212">
        <f t="array" ref="G20">ROUND(LOOKUP(2,1/(Log!$K$1:$K$27569=F20),Log!$E$1:$E$27569),-3)</f>
        <v>29680000</v>
      </c>
      <c r="H20" s="213" t="str">
        <f t="array" ref="H20">LOOKUP(2,1/(Log!$K$1:$K$27569=F20),Log!$F$1:$F$27569)</f>
        <v>World Population Review accessed 25/03/2025</v>
      </c>
      <c r="I20" s="213" t="str">
        <f t="array" ref="I20">LOOKUP(2,1/(Log!$K$1:$K$27569=F20),Log!$G$1:$G$27569)</f>
        <v>High</v>
      </c>
      <c r="J20" s="213">
        <f t="array" ref="J20">LOOKUP(2,1/(Log!$K$1:$K$27569=F20),Log!$H$1:$H$27569)</f>
        <v>1</v>
      </c>
      <c r="K20" s="213" t="str">
        <f t="array" ref="K20">LOOKUP(2,1/(Log!$K$1:$K$27569=F20),Log!$J$1:$J$27569)</f>
        <v>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v>
      </c>
      <c r="L20" s="213" t="str">
        <f t="array" ref="L20">LOOKUP(2,1/(Log!$K$1:$K$27569=F20),Log!$I$1:$I$27569)</f>
        <v>https://worldpopulationreview.com/countries/cameroon</v>
      </c>
      <c r="M20" s="214">
        <f t="array" ref="M20">LOOKUP(2,1/(Log!$K$1:$K$27569=F20),Log!$L$1:$L$27569)</f>
        <v>45776</v>
      </c>
      <c r="N20" s="221" t="str">
        <f t="shared" si="1"/>
        <v>CMR004Landmass affected</v>
      </c>
      <c r="O20" s="216">
        <f t="array" ref="O20">LOOKUP(2,1/(Log!$K$1:$K$27569=N20),Log!$E$1:$E$27569)</f>
        <v>165510</v>
      </c>
      <c r="P20" s="216" t="str">
        <f t="array" ref="P20">LOOKUP(2,1/(Log!$K$1:$K$27569=N20),Log!$F$1:$F$27569)</f>
        <v>OCHA 04/04/2023</v>
      </c>
      <c r="Q20" s="216" t="str">
        <f t="array" ref="Q20">LOOKUP(2,1/(Log!$K$1:$K$27569=N20),Log!$G$1:$G$27569)</f>
        <v xml:space="preserve">Medium </v>
      </c>
      <c r="R20" s="216">
        <f t="array" ref="R20">LOOKUP(2,1/(Log!$K$1:$K$27569=N20),Log!$H$1:$H$27569)</f>
        <v>2</v>
      </c>
      <c r="S20" s="216" t="str">
        <f t="array" ref="S20">LOOKUP(2,1/(Log!$K$1:$K$27569=N20),Log!$J$1:$J$27569)</f>
        <v xml:space="preserve">In 2014, Central Africans fled their homes and sought safety in Cameroon because of political and sectarian violence which led to forced displacement in the entire East region and the Adamawa region excluding the Mayo-Banyo division. Considering this, the crisis affects the entire area landmass of the two regions excluding the Mayo-Banyo division of the Adamawa region. </v>
      </c>
      <c r="T20" s="216" t="str">
        <f t="array" ref="T20">LOOKUP(2,1/(Log!$K$1:$K$27569=N20),Log!$I$1:$I$27569)</f>
        <v>https://data.humdata.org/dataset/b13f08ef-92ee-4446-9b0a-e219f5c25415/resource/3775167d-f07a-4e60-968d-c6c3c616b462/download/cmr_adminboundaries_tabulardata.xlsx</v>
      </c>
      <c r="U20" s="217">
        <f t="array" ref="U20">LOOKUP(2,1/(Log!$K$1:$K$27569=N20),Log!$L$1:$L$27569)</f>
        <v>45775</v>
      </c>
      <c r="V20" s="221" t="str">
        <f t="shared" si="2"/>
        <v>CMR004People exposed</v>
      </c>
      <c r="W20" s="213">
        <f t="array" ref="W20">IF(LOOKUP(2,1/(Log!$K$1:$K$27569=V20),Log!$E$1:$E$27569)="x","x",ROUND(LOOKUP(2,1/(Log!$K$1:$K$27569=V20),Log!$E$1:$E$27569),-3))</f>
        <v>2372000</v>
      </c>
      <c r="X20" s="213" t="str">
        <f t="array" ref="X20">LOOKUP(2,1/(Log!$K$1:$K$27569=V20),Log!$F$1:$F$27569)</f>
        <v>OCHA 12/01/2025; OCHA 23/11/2023</v>
      </c>
      <c r="Y20" s="213" t="str">
        <f t="array" ref="Y20">LOOKUP(2,1/(Log!$K$1:$K$27569=V20),Log!$G$1:$G$27569)</f>
        <v>High</v>
      </c>
      <c r="Z20" s="213">
        <f t="array" ref="Z20">LOOKUP(2,1/(Log!$K$1:$K$27569=V20),Log!$H$1:$H$27569)</f>
        <v>1</v>
      </c>
      <c r="AA20" s="213" t="str">
        <f t="array" ref="AA20">LOOKUP(2,1/(Log!$K$1:$K$27569=V20),Log!$J$1:$J$27569)</f>
        <v>This figure represents the population affected by the CAR refugee crisis in the East and the Adamawa regions, excluding the Mayo-Banyo division in the Adamawa region. This figure was obtained from Cameroon - Subnational Population Statistics HDX 2025. It was calculated by adding up the population of Admin 1 areas of interest (East and the Adamawa regions, excluding the Mayo-Banyo division in Adamawa region). The source is highly reliable because it is current and relies on United Nations data. We consider the entire population of these regions to be exposed to the crisis.</v>
      </c>
      <c r="AB20" s="213" t="str">
        <f t="array" ref="AB20">LOOKUP(2,1/(Log!$K$1:$K$27569=V20),Log!$I$1:$I$27569)</f>
        <v>https://data.humdata.org/dataset/e8db7923-6cd2-4974-ad57-14a157978cfd/resource/247800e6-85a8-407a-ad50-4084b1e45464/download/cmr_admpop_2024.xlsx; https://data.humdata.org/dataset/aa08eb7c-2951-44d0-aac2-d6ed3b839ae0/resource/dea66c96-8a2c-40d5-af6d-8b8771038ce0/download/cmr_hno-hrp-comparisontable2021-2023_20230105.xlsx</v>
      </c>
      <c r="AC20" s="214">
        <f t="array" ref="AC20">LOOKUP(2,1/(Log!$K$1:$K$27569=V20),Log!$L$1:$L$27569)</f>
        <v>45775</v>
      </c>
      <c r="AD20" s="221" t="str">
        <f t="shared" si="3"/>
        <v>CMR004People affected</v>
      </c>
      <c r="AE20" s="218">
        <f t="array" ref="AE20">IF(LOOKUP(2,1/(Log!$K$1:$K$27569=AD20),Log!$E$1:$E$27569)="x","x",ROUND(LOOKUP(2,1/(Log!$K$1:$K$27569=AD20),Log!$E$1:$E$27569),-3))</f>
        <v>258000</v>
      </c>
      <c r="AF20" s="218" t="str">
        <f t="array" ref="AF20">LOOKUP(2,1/(Log!$K$1:$K$27569=AD20),Log!$F$1:$F$27569)</f>
        <v>UNHCR 31/03/2025</v>
      </c>
      <c r="AG20" s="218" t="str">
        <f t="array" ref="AG20">LOOKUP(2,1/(Log!$K$1:$K$27569=AD20),Log!$G$1:$G$27569)</f>
        <v xml:space="preserve">Medium </v>
      </c>
      <c r="AH20" s="218">
        <f t="array" ref="AH20">LOOKUP(2,1/(Log!$K$1:$K$27569=AD20),Log!$H$1:$H$27569)</f>
        <v>2</v>
      </c>
      <c r="AI20" s="218" t="str">
        <f t="array" ref="AI20">LOOKUP(2,1/(Log!$K$1:$K$27569=AD20),Log!$J$1:$J$27569)</f>
        <v>This number accurately reflects the presence of refugees primarily coming from the Central African Republic in East and the Adamawa regions affected by the conflict. The reliability of this information is high because the source is updated and relies on United Nations data.</v>
      </c>
      <c r="AJ20" s="218" t="str">
        <f t="array" ref="AJ20">LOOKUP(2,1/(Log!$K$1:$K$27569=AD20),Log!$I$1:$I$27569)</f>
        <v>https://data.unhcr.org/en/documents/details/115589</v>
      </c>
      <c r="AK20" s="219">
        <f t="array" ref="AK20">LOOKUP(2,1/(Log!$K$1:$K$27569=AD20),Log!$L$1:$L$27569)</f>
        <v>45775</v>
      </c>
      <c r="AL20" s="221" t="str">
        <f t="shared" si="4"/>
        <v>CMR004People displaced</v>
      </c>
      <c r="AM20" s="213">
        <f t="array" ref="AM20">IF(LOOKUP(2,1/(Log!$K$1:$K$27569=AL20),Log!$E$1:$E$27569)="x","x",ROUND(LOOKUP(2,1/(Log!$K$1:$K$27569=AL20),Log!$E$1:$E$27569),-3))</f>
        <v>258000</v>
      </c>
      <c r="AN20" s="213" t="str">
        <f t="array" ref="AN20">LOOKUP(2,1/(Log!$K$1:$K$27569=AL20),Log!$F$1:$F$27569)</f>
        <v>UNHCR 31/03/2025</v>
      </c>
      <c r="AO20" s="213" t="str">
        <f t="array" ref="AO20">LOOKUP(2,1/(Log!$K$1:$K$27569=AL20),Log!$G$1:$G$27569)</f>
        <v xml:space="preserve">Medium </v>
      </c>
      <c r="AP20" s="213">
        <f t="array" ref="AP20">LOOKUP(2,1/(Log!$K$1:$K$27569=AL20),Log!$H$1:$H$27569)</f>
        <v>2</v>
      </c>
      <c r="AQ20" s="213" t="str">
        <f t="array" ref="AQ20">LOOKUP(2,1/(Log!$K$1:$K$27569=AL20),Log!$J$1:$J$27569)</f>
        <v>This figure reflects the number of CAR refugees and returnees in the Adamawa region according to UNHCR’s operational dashboard of March 2025. While the dashboard does not cover refugees hosted in the East region, the data is still relevant and up to date. The reliability is downgraded to medium because the source does not account for the full displaced population affected by the CAR refugee crisis in both regions.</v>
      </c>
      <c r="AR20" s="213" t="str">
        <f t="array" ref="AR20">LOOKUP(2,1/(Log!$K$1:$K$27569=AL20),Log!$I$1:$I$27569)</f>
        <v>https://data.unhcr.org/en/documents/details/115589</v>
      </c>
      <c r="AS20" s="214">
        <f t="array" ref="AS20">LOOKUP(2,1/(Log!$K$1:$K$27569=AL20),Log!$L$1:$L$27569)</f>
        <v>45775</v>
      </c>
      <c r="AT20" s="222" t="str">
        <f t="shared" si="5"/>
        <v>CMR004Injuries reported</v>
      </c>
      <c r="AU20" s="218" t="str">
        <f t="array" ref="AU20">LOOKUP(2,1/(Log!$K$1:$K$27569=AT20),Log!$E$1:$E$27569)</f>
        <v>x</v>
      </c>
      <c r="AV20" s="218" t="str">
        <f t="array" ref="AV20">LOOKUP(2,1/(Log!$K$1:$K$27569=AT20),Log!$F$1:$F$27569)</f>
        <v>X</v>
      </c>
      <c r="AW20" s="218" t="str">
        <f t="array" ref="AW20">LOOKUP(2,1/(Log!$K$1:$K$27569=AT20),Log!$G$1:$G$27569)</f>
        <v>x</v>
      </c>
      <c r="AX20" s="218" t="str">
        <f t="array" ref="AX20">LOOKUP(2,1/(Log!$K$1:$K$27569=AT20),Log!$H$1:$H$27569)</f>
        <v>x</v>
      </c>
      <c r="AY20" s="218" t="str">
        <f t="array" ref="AY20">LOOKUP(2,1/(Log!$K$1:$K$27569=AT20),Log!$J$1:$J$27569)</f>
        <v>X</v>
      </c>
      <c r="AZ20" s="218" t="str">
        <f t="array" ref="AZ20">LOOKUP(2,1/(Log!$K$1:$K$27569=AT20),Log!$I$1:$I$27569)</f>
        <v>X</v>
      </c>
      <c r="BA20" s="219">
        <f t="array" ref="BA20">LOOKUP(2,1/(Log!$K$1:$K$27569=AT20),Log!$L$1:$L$27569)</f>
        <v>45775</v>
      </c>
      <c r="BB20" s="221" t="str">
        <f t="shared" si="6"/>
        <v>CMR004Illness cases reported</v>
      </c>
      <c r="BC20" s="213" t="str">
        <f t="array" ref="BC20">LOOKUP(2,1/(Log!$K$1:$K$27569=BB20),Log!$E$1:$E$27569)</f>
        <v>x</v>
      </c>
      <c r="BD20" s="213" t="str">
        <f t="array" ref="BD20">LOOKUP(2,1/(Log!$K$1:$K$27569=BB20),Log!$F$1:$F$27569)</f>
        <v>x</v>
      </c>
      <c r="BE20" s="213" t="str">
        <f t="array" ref="BE20">LOOKUP(2,1/(Log!$K$1:$K$27569=BB20),Log!$G$1:$G$27569)</f>
        <v>x</v>
      </c>
      <c r="BF20" s="213" t="str">
        <f t="array" ref="BF20">LOOKUP(2,1/(Log!$K$1:$K$27569=BB20),Log!$H$1:$H$27569)</f>
        <v>x</v>
      </c>
      <c r="BG20" s="213" t="str">
        <f t="array" ref="BG20">LOOKUP(2,1/(Log!$K$1:$K$27569=BB20),Log!$J$1:$J$27569)</f>
        <v>x</v>
      </c>
      <c r="BH20" s="213" t="str">
        <f t="array" ref="BH20">LOOKUP(2,1/(Log!$K$1:$K$27569=BB20),Log!$I$1:$I$27569)</f>
        <v>x</v>
      </c>
      <c r="BI20" s="214">
        <f t="array" ref="BI20">LOOKUP(2,1/(Log!$K$1:$K$27569=BB20),Log!$L$1:$L$27569)</f>
        <v>45776</v>
      </c>
      <c r="BJ20" s="222" t="str">
        <f t="shared" si="7"/>
        <v>CMR004Fatalities reported</v>
      </c>
      <c r="BK20" s="222" t="str">
        <f t="array" ref="BK20">LOOKUP(2,1/(Log!$K$1:$K$27569=BJ20),Log!$E$1:$E$27569)</f>
        <v>x</v>
      </c>
      <c r="BL20" s="222" t="str">
        <f t="array" ref="BL20">LOOKUP(2,1/(Log!$K$1:$K$27569=BJ20),Log!$F$1:$F$27569)</f>
        <v>ACLED accessed 11/04/2025</v>
      </c>
      <c r="BM20" s="222" t="str">
        <f t="array" ref="BM20">LOOKUP(2,1/(Log!$K$1:$K$27569=BJ20),Log!$G$1:$G$27569)</f>
        <v xml:space="preserve">Medium </v>
      </c>
      <c r="BN20" s="222">
        <f t="array" ref="BN20">LOOKUP(2,1/(Log!$K$1:$K$27569=BJ20),Log!$H$1:$H$27569)</f>
        <v>2</v>
      </c>
      <c r="BO20" s="222" t="str">
        <f t="array" ref="BO20">LOOKUP(2,1/(Log!$K$1:$K$27569=BJ20),Log!$J$1:$J$27569)</f>
        <v xml:space="preserve">Acled data shows zero fatalities from 1October 2024 to 1 April 2025 in the Eastern regoin +  Adamawa regions, excluding the Mayo-Banyo division in the Adamawa region, which hosts the the majority of refugees from CAR. However it is not clear if the refugees have been targeted in violent incidents and therefore leave as an infogap. </v>
      </c>
      <c r="BP20" s="218" t="str">
        <f t="array" ref="BP20">LOOKUP(2,1/(Log!$K$1:$K$27569=BJ20),Log!$I$1:$I$27569)</f>
        <v>https://acleddata.com/data-export-tool/</v>
      </c>
      <c r="BQ20" s="223">
        <f t="array" ref="BQ20">LOOKUP(2,1/(Log!$K$1:$K$27569=BJ20),Log!$L$1:$L$27569)</f>
        <v>45776</v>
      </c>
      <c r="BR20" s="221" t="str">
        <f t="shared" si="8"/>
        <v>CMR004Buildings damaged</v>
      </c>
      <c r="BS20" s="224" t="str">
        <f t="array" ref="BS20">LOOKUP(2,1/(Log!$K$1:$K$27569=BR20),Log!$E$1:$E$27569)</f>
        <v>x</v>
      </c>
      <c r="BT20" s="224" t="str">
        <f t="array" ref="BT20">LOOKUP(2,1/(Log!$K$1:$K$27569=BR20),Log!$F$1:$F$27569)</f>
        <v>x</v>
      </c>
      <c r="BU20" s="224" t="str">
        <f t="array" ref="BU20">LOOKUP(2,1/(Log!$K$1:$K$27569=BR20),Log!$G$1:$G$27569)</f>
        <v>x</v>
      </c>
      <c r="BV20" s="224" t="str">
        <f t="array" ref="BV20">LOOKUP(2,1/(Log!$K$1:$K$27569=BR20),Log!$H$1:$H$27569)</f>
        <v>x</v>
      </c>
      <c r="BW20" s="224" t="str">
        <f t="array" ref="BW20">LOOKUP(2,1/(Log!$K$1:$K$27569=BR20),Log!$J$1:$J$27569)</f>
        <v>x</v>
      </c>
      <c r="BX20" s="224" t="str">
        <f t="array" ref="BX20">LOOKUP(2,1/(Log!$K$1:$K$27569=BR20),Log!$I$1:$I$27569)</f>
        <v>x</v>
      </c>
      <c r="BY20" s="214">
        <f t="array" ref="BY20">LOOKUP(2,1/(Log!$K$1:$K$27569=BR20),Log!$L$1:$L$27569)</f>
        <v>45776</v>
      </c>
      <c r="BZ20" s="222" t="str">
        <f t="shared" si="9"/>
        <v>CMR004Buildings destroyed</v>
      </c>
      <c r="CA20" s="222" t="str">
        <f t="array" ref="CA20">LOOKUP(2,1/(Log!$K$1:$K$27569=BZ20),Log!$E$1:$E$27569)</f>
        <v>x</v>
      </c>
      <c r="CB20" s="222" t="str">
        <f t="array" ref="CB20">LOOKUP(2,1/(Log!$K$1:$K$27569=BZ20),Log!$F$1:$F$27569)</f>
        <v>x</v>
      </c>
      <c r="CC20" s="222" t="str">
        <f t="array" ref="CC20">LOOKUP(2,1/(Log!$K$1:$K$27569=BZ20),Log!$G$1:$G$27569)</f>
        <v>x</v>
      </c>
      <c r="CD20" s="222" t="str">
        <f t="array" ref="CD20">LOOKUP(2,1/(Log!$K$1:$K$27569=BZ20),Log!$H$1:$H$27569)</f>
        <v>x</v>
      </c>
      <c r="CE20" s="222" t="str">
        <f t="array" ref="CE20">LOOKUP(2,1/(Log!$K$1:$K$27569=BZ20),Log!$J$1:$J$27569)</f>
        <v>x</v>
      </c>
      <c r="CF20" s="222" t="str">
        <f t="array" ref="CF20">LOOKUP(2,1/(Log!$K$1:$K$27569=BZ20),Log!$I$1:$I$27569)</f>
        <v>x</v>
      </c>
      <c r="CG20" s="223">
        <f t="array" ref="CG20">LOOKUP(2,1/(Log!$K$1:$K$27569=BZ20),Log!$L$1:$L$27569)</f>
        <v>45776</v>
      </c>
      <c r="CH20" s="221" t="str">
        <f t="shared" si="10"/>
        <v>CMR004Buildings in the affected area</v>
      </c>
      <c r="CI20" s="222" t="e">
        <f t="array" ref="CI20">LOOKUP(2,1/(Log!$K$1:$K$27569=CH20),Log!$E$1:$E$27569)</f>
        <v>#N/A</v>
      </c>
      <c r="CJ20" s="222" t="e">
        <f t="array" ref="CJ20">LOOKUP(2,1/(Log!$K$1:$K$27569=CH20),Log!$F$1:$F$27569)</f>
        <v>#N/A</v>
      </c>
      <c r="CK20" s="222" t="e">
        <f t="array" ref="CK20">LOOKUP(2,1/(Log!$K$1:$K$27569=CH20),Log!$G$1:$G$27569)</f>
        <v>#N/A</v>
      </c>
      <c r="CL20" s="222" t="e">
        <f t="array" ref="CL20">LOOKUP(2,1/(Log!$K$1:$K$27569=CH20),Log!$H$1:$H$27569)</f>
        <v>#N/A</v>
      </c>
      <c r="CM20" s="222" t="e">
        <f t="array" ref="CM20">LOOKUP(2,1/(Log!$K$1:$K$27569=CH20),Log!$J$1:$J$27569)</f>
        <v>#N/A</v>
      </c>
      <c r="CN20" s="222" t="e">
        <f t="array" ref="CN20">LOOKUP(2,1/(Log!$K$1:$K$27569=CH20),Log!$I$1:$I$27569)</f>
        <v>#N/A</v>
      </c>
      <c r="CO20" s="225" t="e">
        <f t="array" ref="CO20">LOOKUP(2,1/(Log!$K$1:$K$27569=CH20),Log!$L$1:$L$27569)</f>
        <v>#N/A</v>
      </c>
      <c r="CP20" s="222" t="str">
        <f t="shared" si="11"/>
        <v>CMR004Economic Losses</v>
      </c>
      <c r="CQ20" s="224" t="str">
        <f t="array" ref="CQ20">LOOKUP(2,1/(Log!$K$1:$K$27569=CP20),Log!$E$1:$E$27569)</f>
        <v>x</v>
      </c>
      <c r="CR20" s="224" t="str">
        <f t="array" ref="CR20">LOOKUP(2,1/(Log!$K$1:$K$27569=CP20),Log!$F$1:$F$27569)</f>
        <v>x</v>
      </c>
      <c r="CS20" s="224" t="str">
        <f t="array" ref="CS20">LOOKUP(2,1/(Log!$K$1:$K$27569=CP20),Log!$G$1:$G$27569)</f>
        <v>x</v>
      </c>
      <c r="CT20" s="224" t="str">
        <f t="array" ref="CT20">LOOKUP(2,1/(Log!$K$1:$K$27569=CP20),Log!$H$1:$H$27569)</f>
        <v>x</v>
      </c>
      <c r="CU20" s="224" t="str">
        <f t="array" ref="CU20">LOOKUP(2,1/(Log!$K$1:$K$27569=CP20),Log!$J$1:$J$27569)</f>
        <v>x</v>
      </c>
      <c r="CV20" s="224" t="str">
        <f t="array" ref="CV20">LOOKUP(2,1/(Log!$K$1:$K$27569=CP20),Log!$I$1:$I$27569)</f>
        <v>x</v>
      </c>
      <c r="CW20" s="214">
        <f t="array" ref="CW20">LOOKUP(2,1/(Log!$K$1:$K$27569=CP20),Log!$L$1:$L$27569)</f>
        <v>45776</v>
      </c>
      <c r="CX20" s="222" t="str">
        <f t="shared" si="12"/>
        <v>CMR004People in Need</v>
      </c>
      <c r="CY20" s="218">
        <f t="shared" si="13"/>
        <v>258000</v>
      </c>
      <c r="CZ20" s="218" t="str">
        <f t="shared" si="14"/>
        <v>UNHCR 31/03/2025</v>
      </c>
      <c r="DA20" s="218" t="str">
        <f t="shared" si="15"/>
        <v>Low</v>
      </c>
      <c r="DB20" s="218">
        <f t="shared" si="16"/>
        <v>3</v>
      </c>
      <c r="DC20" s="218" t="str">
        <f t="shared" si="17"/>
        <v>According to INFORM Severity Index methodology, the sum of people in levels 3, 4 and 5 equals the total number of people in need. Since no severity breakdown is available for the CAR refugee population in Cameroon,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v>
      </c>
      <c r="DD20" s="218" t="str">
        <f t="shared" si="18"/>
        <v>https://data.unhcr.org/en/documents/details/115589</v>
      </c>
      <c r="DE20" s="220">
        <f t="shared" si="19"/>
        <v>45776</v>
      </c>
      <c r="DF20" s="221" t="str">
        <f t="shared" si="20"/>
        <v>CMR004Minimal humanitarian conditions - Level 1</v>
      </c>
      <c r="DG20" s="213">
        <f t="array" ref="DG20">IF(LOOKUP(2,1/(Log!$K$1:$K$27569=DF20),Log!$E$1:$E$27569)="x","x",ROUND(LOOKUP(2,1/(Log!$K$1:$K$27569=DF20),Log!$E$1:$E$27569),-3))</f>
        <v>2114000</v>
      </c>
      <c r="DH20" s="224" t="str">
        <f t="array" ref="DH20">LOOKUP(2,1/(Log!$K$1:$K$27569=DF20),Log!$F$1:$F$27569)</f>
        <v>HDX 12/01/2025; HDX 23/11/2023; UNHCR 31/03/2025</v>
      </c>
      <c r="DI20" s="224" t="str">
        <f t="array" ref="DI20">LOOKUP(2,1/(Log!$K$1:$K$27569=DF20),Log!$G$1:$G$27569)</f>
        <v>High</v>
      </c>
      <c r="DJ20" s="224">
        <f t="array" ref="DJ20">LOOKUP(2,1/(Log!$K$1:$K$27569=DF20),Log!$H$1:$H$27569)</f>
        <v>1</v>
      </c>
      <c r="DK20" s="224" t="str">
        <f t="array" ref="DK20">LOOKUP(2,1/(Log!$K$1:$K$27569=DF20),Log!$J$1:$J$27569)</f>
        <v>According to INFORM SI methodology, the number of people in Level 1 is equal to the people exposed minus the people affected. People in Level 1 are able to meet their basic needs without employing irreversible coping strategies.</v>
      </c>
      <c r="DL20" s="224" t="str">
        <f t="array" ref="DL20">LOOKUP(2,1/(Log!$K$1:$K$27569=DF20),Log!$I$1:$I$27569)</f>
        <v>https://data.humdata.org/dataset/e8db7923-6cd2-4974-ad57-14a157978cfd/resource/247800e6-85a8-407a-ad50-4084b1e45464/download/cmr_admpop_2024.xlsx; https://data.humdata.org/dataset/aa08eb7c-2951-44d0-aac2-d6ed3b839ae0/resource/dea66c96-8a2c-40d5-af6d-8b8771038ce0/download/cmr_hno-hrp-comparisontable2021-2023_20230105.xlsx; https://data.unhcr.org/en/documents/details/115589</v>
      </c>
      <c r="DM20" s="214">
        <f t="array" ref="DM20">LOOKUP(2,1/(Log!$K$1:$K$27569=DF20),Log!$L$1:$L$27569)</f>
        <v>45776</v>
      </c>
      <c r="DN20" s="222" t="str">
        <f t="shared" si="21"/>
        <v>CMR004Stressed humanitarian conditions - Level 2</v>
      </c>
      <c r="DO20" s="218">
        <f t="array" ref="DO20">IF(LOOKUP(2,1/(Log!$K$1:$K$27569=DN20),Log!$E$1:$E$27569)="x","x",ROUND(LOOKUP(2,1/(Log!$K$1:$K$27569=DN20),Log!$E$1:$E$27569),-3))</f>
        <v>0</v>
      </c>
      <c r="DP20" s="222" t="str">
        <f t="array" ref="DP20">LOOKUP(2,1/(Log!$K$1:$K$27569=DN20),Log!$F$1:$F$27569)</f>
        <v>UNHCR 31/03/2025</v>
      </c>
      <c r="DQ20" s="222" t="str">
        <f t="array" ref="DQ20">LOOKUP(2,1/(Log!$K$1:$K$27569=DN20),Log!$G$1:$G$27569)</f>
        <v>High</v>
      </c>
      <c r="DR20" s="222">
        <f t="array" ref="DR20">LOOKUP(2,1/(Log!$K$1:$K$27569=DN20),Log!$H$1:$H$27569)</f>
        <v>1</v>
      </c>
      <c r="DS20" s="222" t="str">
        <f t="array" ref="DS20">LOOKUP(2,1/(Log!$K$1:$K$27569=DN20),Log!$J$1:$J$27569)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20" s="222" t="str">
        <f t="array" ref="DT20">LOOKUP(2,1/(Log!$K$1:$K$27569=DN20),Log!$I$1:$I$27569)</f>
        <v>https://data.unhcr.org/en/documents/details/115590</v>
      </c>
      <c r="DU20" s="223">
        <f t="array" ref="DU20">LOOKUP(2,1/(Log!$K$1:$K$27569=DN20),Log!$L$1:$L$27569)</f>
        <v>45776</v>
      </c>
      <c r="DV20" s="221" t="str">
        <f t="shared" si="22"/>
        <v>CMR004Moderate humanitarian conditions - Level 3</v>
      </c>
      <c r="DW20" s="213">
        <f t="array" ref="DW20">IF(LOOKUP(2,1/(Log!$K$1:$K$27569=DV20),Log!$E$1:$E$27569)="x","x",ROUND(LOOKUP(2,1/(Log!$K$1:$K$27569=DV20),Log!$E$1:$E$27569),-3))</f>
        <v>258000</v>
      </c>
      <c r="DX20" s="224" t="str">
        <f t="array" ref="DX20">LOOKUP(2,1/(Log!$K$1:$K$27569=DV20),Log!$F$1:$F$27569)</f>
        <v>UNHCR 31/03/2025</v>
      </c>
      <c r="DY20" s="224" t="str">
        <f t="array" ref="DY20">LOOKUP(2,1/(Log!$K$1:$K$27569=DV20),Log!$G$1:$G$27569)</f>
        <v>Low</v>
      </c>
      <c r="DZ20" s="224">
        <f t="array" ref="DZ20">LOOKUP(2,1/(Log!$K$1:$K$27569=DV20),Log!$H$1:$H$27569)</f>
        <v>3</v>
      </c>
      <c r="EA20" s="224" t="str">
        <f t="array" ref="EA20">LOOKUP(2,1/(Log!$K$1:$K$27569=DV20),Log!$J$1:$J$27569)</f>
        <v>According to INFORM Severity Index methodology, the sum of people in levels 3, 4 and 5 equals the total number of people in need. Since no severity breakdown is available for the CAR refugee population in Cameroon,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v>
      </c>
      <c r="EB20" s="224" t="str">
        <f t="array" ref="EB20">LOOKUP(2,1/(Log!$K$1:$K$27569=DV20),Log!$I$1:$I$27569)</f>
        <v>https://data.unhcr.org/en/documents/details/115589</v>
      </c>
      <c r="EC20" s="214">
        <f t="array" ref="EC20">LOOKUP(2,1/(Log!$K$1:$K$27569=DV20),Log!$L$1:$L$27569)</f>
        <v>45776</v>
      </c>
      <c r="ED20" s="222" t="str">
        <f t="shared" si="23"/>
        <v>CMR004Severe humanitarian conditions - Level 4</v>
      </c>
      <c r="EE20" s="218">
        <f t="array" ref="EE20">IF(LOOKUP(2,1/(Log!$K$1:$K$27569=ED20),Log!$E$1:$E$27569)="x","x",ROUND(LOOKUP(2,1/(Log!$K$1:$K$27569=ED20),Log!$E$1:$E$27569),-3))</f>
        <v>0</v>
      </c>
      <c r="EF20" s="222" t="str">
        <f t="array" ref="EF20">LOOKUP(2,1/(Log!$K$1:$K$27569=ED20),Log!$F$1:$F$27569)</f>
        <v>UNHCR 31/03/2025</v>
      </c>
      <c r="EG20" s="222" t="str">
        <f t="array" ref="EG20">LOOKUP(2,1/(Log!$K$1:$K$27569=ED20),Log!$G$1:$G$27569)</f>
        <v>High</v>
      </c>
      <c r="EH20" s="222">
        <f t="array" ref="EH20">LOOKUP(2,1/(Log!$K$1:$K$27569=ED20),Log!$H$1:$H$27569)</f>
        <v>1</v>
      </c>
      <c r="EI20" s="222" t="str">
        <f t="array" ref="EI20">LOOKUP(2,1/(Log!$K$1:$K$27569=ED20),Log!$J$1:$J$27569)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20" s="222" t="str">
        <f t="array" ref="EJ20">LOOKUP(2,1/(Log!$K$1:$K$27569=ED20),Log!$I$1:$I$27569)</f>
        <v>https://data.unhcr.org/en/documents/details/115590</v>
      </c>
      <c r="EK20" s="223">
        <f t="array" ref="EK20">LOOKUP(2,1/(Log!$K$1:$K$27569=ED20),Log!$L$1:$L$27569)</f>
        <v>45776</v>
      </c>
      <c r="EL20" s="221" t="str">
        <f t="shared" si="24"/>
        <v>CMR004Extreme humanitarian conditions - Level 5</v>
      </c>
      <c r="EM20" s="213">
        <f t="array" ref="EM20">IF(LOOKUP(2,1/(Log!$K$1:$K$27569=EL20),Log!$E$1:$E$27569)="x","x",ROUND(LOOKUP(2,1/(Log!$K$1:$K$27569=EL20),Log!$E$1:$E$27569),-3))</f>
        <v>0</v>
      </c>
      <c r="EN20" s="224" t="str">
        <f t="array" ref="EN20">LOOKUP(2,1/(Log!$K$1:$K$27569=EL20),Log!$F$1:$F$27569)</f>
        <v>UNHCR 31/03/2025</v>
      </c>
      <c r="EO20" s="224" t="str">
        <f t="array" ref="EO20">LOOKUP(2,1/(Log!$K$1:$K$27569=EL20),Log!$G$1:$G$27569)</f>
        <v>High</v>
      </c>
      <c r="EP20" s="224">
        <f t="array" ref="EP20">LOOKUP(2,1/(Log!$K$1:$K$27569=EL20),Log!$H$1:$H$27569)</f>
        <v>1</v>
      </c>
      <c r="EQ20" s="224" t="str">
        <f t="array" ref="EQ20">LOOKUP(2,1/(Log!$K$1:$K$27569=EL20),Log!$J$1:$J$27569)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20" s="224" t="str">
        <f t="array" ref="ER20">LOOKUP(2,1/(Log!$K$1:$K$27569=EL20),Log!$I$1:$I$27569)</f>
        <v>https://data.unhcr.org/en/documents/details/115590</v>
      </c>
      <c r="ES20" s="214">
        <f t="array" ref="ES20">LOOKUP(2,1/(Log!$K$1:$K$27569=EL20),Log!$L$1:$L$27569)</f>
        <v>45776</v>
      </c>
      <c r="ET20" s="222" t="str">
        <f t="shared" si="25"/>
        <v>CMR004Fatalities in all crises</v>
      </c>
      <c r="EU20" s="222">
        <f t="array" ref="EU20">LOOKUP(2,1/(Log!$K$1:$K$27569=ET20),Log!$E$1:$E$27569)</f>
        <v>662</v>
      </c>
      <c r="EV20" s="222" t="str">
        <f t="array" ref="EV20">LOOKUP(2,1/(Log!$K$1:$K$27569=ET20),Log!$F$1:$F$27569)</f>
        <v>ACLED accessed 11/04/2025</v>
      </c>
      <c r="EW20" s="222" t="str">
        <f t="array" ref="EW20">LOOKUP(2,1/(Log!$K$1:$K$27569=ET20),Log!$G$1:$G$27569)</f>
        <v>High</v>
      </c>
      <c r="EX20" s="222">
        <f t="array" ref="EX20">LOOKUP(2,1/(Log!$K$1:$K$27569=ET20),Log!$H$1:$H$27569)</f>
        <v>1</v>
      </c>
      <c r="EY20" s="222" t="str">
        <f t="array" ref="EY20">LOOKUP(2,1/(Log!$K$1:$K$27569=ET20),Log!$J$1:$J$27569)</f>
        <v>The figure includes the total number of fatalities in the multiple crises in Cameroon according to ACLED from October 1st, 2024 to 1st April 2025, from all types of events (such as battles, violence against civilians, explosions or remote violence, riots, protests, and strategic developments) and by all perpetrators (state or non-state). The fatalities in the ACLED dataset relate exclusively to violent incidents.</v>
      </c>
      <c r="EZ20" s="222" t="str">
        <f t="array" ref="EZ20">LOOKUP(2,1/(Log!$K$1:$K$27569=ET20),Log!$I$1:$I$27569)</f>
        <v>https://acleddata.com/data-export-tool/</v>
      </c>
      <c r="FA20" s="223">
        <f t="array" ref="FA20">LOOKUP(2,1/(Log!$K$1:$K$27569=ET20),Log!$L$1:$L$27569)</f>
        <v>45776</v>
      </c>
      <c r="FB20" s="221" t="str">
        <f t="shared" si="26"/>
        <v>CMR004Crisis affected groups</v>
      </c>
      <c r="FC20" s="224">
        <f t="array" ref="FC20">LOOKUP(2,1/(Log!$K$1:$K$27569=FB20),Log!$E$1:$E$27569)</f>
        <v>4</v>
      </c>
      <c r="FD20" s="224" t="str">
        <f t="array" ref="FD20">LOOKUP(2,1/(Log!$K$1:$K$27569=FB20),Log!$F$1:$F$27569)</f>
        <v>UNHCR 31/03/2025</v>
      </c>
      <c r="FE20" s="224" t="str">
        <f t="array" ref="FE20">LOOKUP(2,1/(Log!$K$1:$K$27569=FB20),Log!$G$1:$G$27569)</f>
        <v xml:space="preserve">Medium </v>
      </c>
      <c r="FF20" s="224">
        <f t="array" ref="FF20">LOOKUP(2,1/(Log!$K$1:$K$27569=FB20),Log!$H$1:$H$27569)</f>
        <v>2</v>
      </c>
      <c r="FG20" s="224" t="str">
        <f t="array" ref="FG20">LOOKUP(2,1/(Log!$K$1:$K$27569=FB20),Log!$J$1:$J$27569)</f>
        <v xml:space="preserve">In the CAR Refugee Crisis in Cameroon, 4 population groups are affected: refugees and asylum seekers, returnees and the host population in the Adamawa and East regions. </v>
      </c>
      <c r="FH20" s="224" t="str">
        <f t="array" ref="FH20">LOOKUP(2,1/(Log!$K$1:$K$27569=FB20),Log!$I$1:$I$27569)</f>
        <v>https://data.unhcr.org/en/documents/details/115590</v>
      </c>
      <c r="FI20" s="214">
        <f t="array" ref="FI20">LOOKUP(2,1/(Log!$K$1:$K$27569=FB20),Log!$L$1:$L$27569)</f>
        <v>45776</v>
      </c>
      <c r="FJ20" s="221" t="str">
        <f t="shared" si="27"/>
        <v>CMR004People facing limited access constraints</v>
      </c>
      <c r="FK20" s="222" t="str">
        <f t="array" ref="FK20">LOOKUP(2,1/(Log!$K$1:$K$27569=FJ20),Log!$E$1:$E$27569)</f>
        <v>x</v>
      </c>
      <c r="FL20" s="222" t="str">
        <f t="array" ref="FL20">LOOKUP(2,1/(Log!$K$1:$K$27569=FJ20),Log!$F$1:$F$27569)</f>
        <v>x</v>
      </c>
      <c r="FM20" s="222" t="str">
        <f t="array" ref="FM20">LOOKUP(2,1/(Log!$K$1:$K$27569=FJ20),Log!$G$1:$G$27569)</f>
        <v>x</v>
      </c>
      <c r="FN20" s="222" t="str">
        <f t="array" ref="FN20">LOOKUP(2,1/(Log!$K$1:$K$27569=FJ20),Log!$H$1:$H$27569)</f>
        <v>x</v>
      </c>
      <c r="FO20" s="222" t="str">
        <f t="array" ref="FO20">LOOKUP(2,1/(Log!$K$1:$K$27569=FJ20),Log!$J$1:$J$27569)</f>
        <v>x</v>
      </c>
      <c r="FP20" s="218" t="str">
        <f t="array" ref="FP20">LOOKUP(2,1/(Log!$K$1:$K$27569=FJ20),Log!$I$1:$I$27569)</f>
        <v>x</v>
      </c>
      <c r="FQ20" s="219">
        <f t="array" ref="FQ20">LOOKUP(2,1/(Log!$K$1:$K$27569=FJ20),Log!$L$1:$L$27569)</f>
        <v>45776</v>
      </c>
      <c r="FR20" s="221" t="str">
        <f t="shared" si="28"/>
        <v>CMR004People facing restricted access constraints</v>
      </c>
      <c r="FS20" s="224" t="str">
        <f t="array" ref="FS20">LOOKUP(2,1/(Log!$K$1:$K$27569=FR20),Log!$E$1:$E$27569)</f>
        <v>x</v>
      </c>
      <c r="FT20" s="224" t="str">
        <f t="array" ref="FT20">LOOKUP(2,1/(Log!$K$1:$K$27569=FR20),Log!$F$1:$F$27569)</f>
        <v>x</v>
      </c>
      <c r="FU20" s="224" t="str">
        <f t="array" ref="FU20">LOOKUP(2,1/(Log!$K$1:$K$27569=FR20),Log!$G$1:$G$27569)</f>
        <v>x</v>
      </c>
      <c r="FV20" s="224" t="str">
        <f t="array" ref="FV20">LOOKUP(2,1/(Log!$K$1:$K$27569=FR20),Log!$H$1:$H$27569)</f>
        <v>x</v>
      </c>
      <c r="FW20" s="224" t="str">
        <f t="array" ref="FW20">LOOKUP(2,1/(Log!$K$1:$K$27569=FR20),Log!$J$1:$J$27569)</f>
        <v>x</v>
      </c>
      <c r="FX20" s="224" t="str">
        <f t="array" ref="FX20">LOOKUP(2,1/(Log!$K$1:$K$27569=FR20),Log!$I$1:$I$27569)</f>
        <v>x</v>
      </c>
      <c r="FY20" s="214">
        <f t="array" ref="FY20">LOOKUP(2,1/(Log!$K$1:$K$27569=FR20),Log!$L$1:$L$27569)</f>
        <v>45776</v>
      </c>
      <c r="FZ20" s="222" t="str">
        <f t="shared" si="29"/>
        <v>CMR004Impediments to entry into country (bureaucratic and administrative)</v>
      </c>
      <c r="GA20" s="222">
        <f t="array" ref="GA20">LOOKUP(2,1/(Log!$K$1:$K$27569=FZ20),Log!$E$1:$E$27569)</f>
        <v>1</v>
      </c>
      <c r="GB20" s="222" t="str">
        <f t="array" ref="GB20">LOOKUP(2,1/(Log!$K$1:$K$27569=FZ20),Log!$F$1:$F$27569)</f>
        <v>ACAPS Access Methodology</v>
      </c>
      <c r="GC20" s="222" t="str">
        <f t="array" ref="GC20">LOOKUP(2,1/(Log!$K$1:$K$27569=FZ20),Log!$G$1:$G$27569)</f>
        <v>Medium</v>
      </c>
      <c r="GD20" s="222">
        <f t="array" ref="GD20">LOOKUP(2,1/(Log!$K$1:$K$27569=FZ20),Log!$H$1:$H$27569)</f>
        <v>2</v>
      </c>
      <c r="GE20" s="222" t="str">
        <f t="array" ref="GE20">LOOKUP(2,1/(Log!$K$1:$K$27569=FZ20),Log!$J$1:$J$27569)</f>
        <v>x</v>
      </c>
      <c r="GF20" s="222" t="str">
        <f t="array" ref="GF20">LOOKUP(2,1/(Log!$K$1:$K$27569=FZ20),Log!$I$1:$I$27569)</f>
        <v>x</v>
      </c>
      <c r="GG20" s="223">
        <f t="array" ref="GG20">LOOKUP(2,1/(Log!$K$1:$K$27569=FZ20),Log!$L$1:$L$27569)</f>
        <v>45616</v>
      </c>
      <c r="GH20" s="221" t="str">
        <f t="shared" si="30"/>
        <v>CMR004Restriction of movement (impediments to freedom of movement and/or administrative restrictions)</v>
      </c>
      <c r="GI20" s="224">
        <f t="array" ref="GI20">LOOKUP(2,1/(Log!$K$1:$K$27569=GH20),Log!$E$1:$E$27569)</f>
        <v>0</v>
      </c>
      <c r="GJ20" s="224" t="str">
        <f t="array" ref="GJ20">LOOKUP(2,1/(Log!$K$1:$K$27569=GH20),Log!$F$1:$F$27569)</f>
        <v>ACAPS Access Methodology</v>
      </c>
      <c r="GK20" s="224" t="str">
        <f t="array" ref="GK20">LOOKUP(2,1/(Log!$K$1:$K$27569=GH20),Log!$G$1:$G$27569)</f>
        <v>Medium</v>
      </c>
      <c r="GL20" s="224">
        <f t="array" ref="GL20">LOOKUP(2,1/(Log!$K$1:$K$27569=GH20),Log!$H$1:$H$27569)</f>
        <v>2</v>
      </c>
      <c r="GM20" s="224" t="str">
        <f t="array" ref="GM20">LOOKUP(2,1/(Log!$K$1:$K$27569=GH20),Log!$J$1:$J$27569)</f>
        <v>x</v>
      </c>
      <c r="GN20" s="224" t="str">
        <f t="array" ref="GN20">LOOKUP(2,1/(Log!$K$1:$K$27569=GH20),Log!$I$1:$I$27569)</f>
        <v>x</v>
      </c>
      <c r="GO20" s="214">
        <f t="array" ref="GO20">LOOKUP(2,1/(Log!$K$1:$K$27569=GH20),Log!$L$1:$L$27569)</f>
        <v>45616</v>
      </c>
      <c r="GP20" s="222" t="str">
        <f t="shared" si="31"/>
        <v>CMR004Interference into implementation of humanitarian activities</v>
      </c>
      <c r="GQ20" s="222">
        <f t="array" ref="GQ20">LOOKUP(2,1/(Log!$K$1:$K$27569=GP20),Log!$E$1:$E$27569)</f>
        <v>0</v>
      </c>
      <c r="GR20" s="222" t="str">
        <f t="array" ref="GR20">LOOKUP(2,1/(Log!$K$1:$K$27569=GP20),Log!$F$1:$F$27569)</f>
        <v>ACAPS Access Methodology</v>
      </c>
      <c r="GS20" s="222" t="str">
        <f t="array" ref="GS20">LOOKUP(2,1/(Log!$K$1:$K$27569=GP20),Log!$G$1:$G$27569)</f>
        <v>Medium</v>
      </c>
      <c r="GT20" s="222">
        <f t="array" ref="GT20">LOOKUP(2,1/(Log!$K$1:$K$27569=GP20),Log!$H$1:$H$27569)</f>
        <v>2</v>
      </c>
      <c r="GU20" s="222" t="str">
        <f t="array" ref="GU20">LOOKUP(2,1/(Log!$K$1:$K$27569=GP20),Log!$J$1:$J$27569)</f>
        <v>x</v>
      </c>
      <c r="GV20" s="222" t="str">
        <f t="array" ref="GV20">LOOKUP(2,1/(Log!$K$1:$K$27569=GP20),Log!$I$1:$I$27569)</f>
        <v>x</v>
      </c>
      <c r="GW20" s="223">
        <f t="array" ref="GW20">LOOKUP(2,1/(Log!$K$1:$K$27569=GP20),Log!$L$1:$L$27569)</f>
        <v>45616</v>
      </c>
      <c r="GX20" s="221" t="str">
        <f t="shared" si="32"/>
        <v>CMR004Violence against personnel, facilities and assets</v>
      </c>
      <c r="GY20" s="224">
        <f t="array" ref="GY20">LOOKUP(2,1/(Log!$K$1:$K$27569=GX20),Log!$E$1:$E$27569)</f>
        <v>0</v>
      </c>
      <c r="GZ20" s="224" t="str">
        <f t="array" ref="GZ20">LOOKUP(2,1/(Log!$K$1:$K$27569=GX20),Log!$F$1:$F$27569)</f>
        <v>ACAPS Access Methodology</v>
      </c>
      <c r="HA20" s="224" t="str">
        <f t="array" ref="HA20">LOOKUP(2,1/(Log!$K$1:$K$27569=GX20),Log!$G$1:$G$27569)</f>
        <v>Medium</v>
      </c>
      <c r="HB20" s="224">
        <f t="array" ref="HB20">LOOKUP(2,1/(Log!$K$1:$K$27569=GX20),Log!$H$1:$H$27569)</f>
        <v>2</v>
      </c>
      <c r="HC20" s="224" t="str">
        <f t="array" ref="HC20">LOOKUP(2,1/(Log!$K$1:$K$27569=GX20),Log!$J$1:$J$27569)</f>
        <v>x</v>
      </c>
      <c r="HD20" s="224" t="str">
        <f t="array" ref="HD20">LOOKUP(2,1/(Log!$K$1:$K$27569=GX20),Log!$I$1:$I$27569)</f>
        <v>x</v>
      </c>
      <c r="HE20" s="214">
        <f t="array" ref="HE20">LOOKUP(2,1/(Log!$K$1:$K$27569=GX20),Log!$L$1:$L$27569)</f>
        <v>45616</v>
      </c>
      <c r="HF20" s="222" t="str">
        <f t="shared" si="33"/>
        <v>CMR004Denial of existence of humanitarian needs or entitlements to assistance</v>
      </c>
      <c r="HG20" s="222">
        <f t="array" ref="HG20">LOOKUP(2,1/(Log!$K$1:$K$27569=HF20),Log!$E$1:$E$27569)</f>
        <v>0</v>
      </c>
      <c r="HH20" s="222" t="str">
        <f t="array" ref="HH20">LOOKUP(2,1/(Log!$K$1:$K$27569=HF20),Log!$F$1:$F$27569)</f>
        <v>ACAPS Access Methodology</v>
      </c>
      <c r="HI20" s="222" t="str">
        <f t="array" ref="HI20">LOOKUP(2,1/(Log!$K$1:$K$27569=HF20),Log!$G$1:$G$27569)</f>
        <v>Medium</v>
      </c>
      <c r="HJ20" s="222">
        <f t="array" ref="HJ20">LOOKUP(2,1/(Log!$K$1:$K$27569=HF20),Log!$H$1:$H$27569)</f>
        <v>2</v>
      </c>
      <c r="HK20" s="222" t="str">
        <f t="array" ref="HK20">LOOKUP(2,1/(Log!$K$1:$K$27569=HF20),Log!$J$1:$J$27569)</f>
        <v>x</v>
      </c>
      <c r="HL20" s="222" t="str">
        <f t="array" ref="HL20">LOOKUP(2,1/(Log!$K$1:$K$27569=HF20),Log!$I$1:$I$27569)</f>
        <v>x</v>
      </c>
      <c r="HM20" s="223">
        <f t="array" ref="HM20">LOOKUP(2,1/(Log!$K$1:$K$27569=HF20),Log!$L$1:$L$27569)</f>
        <v>45616</v>
      </c>
      <c r="HN20" s="221" t="str">
        <f t="shared" si="34"/>
        <v>CMR004Restriction and obstruction of access to services and assistance</v>
      </c>
      <c r="HO20" s="224">
        <f t="array" ref="HO20">LOOKUP(2,1/(Log!$K$1:$K$27569=HN20),Log!$E$1:$E$27569)</f>
        <v>0</v>
      </c>
      <c r="HP20" s="224" t="str">
        <f t="array" ref="HP20">LOOKUP(2,1/(Log!$K$1:$K$27569=HN20),Log!$F$1:$F$27569)</f>
        <v>ACAPS Access Methodology</v>
      </c>
      <c r="HQ20" s="224" t="str">
        <f t="array" ref="HQ20">LOOKUP(2,1/(Log!$K$1:$K$27569=HN20),Log!$G$1:$G$27569)</f>
        <v>Medium</v>
      </c>
      <c r="HR20" s="224">
        <f t="array" ref="HR20">LOOKUP(2,1/(Log!$K$1:$K$27569=HN20),Log!$H$1:$H$27569)</f>
        <v>2</v>
      </c>
      <c r="HS20" s="224" t="str">
        <f t="array" ref="HS20">LOOKUP(2,1/(Log!$K$1:$K$27569=HN20),Log!$J$1:$J$27569)</f>
        <v>x</v>
      </c>
      <c r="HT20" s="224" t="str">
        <f t="array" ref="HT20">LOOKUP(2,1/(Log!$K$1:$K$27569=HN20),Log!$I$1:$I$27569)</f>
        <v>x</v>
      </c>
      <c r="HU20" s="214">
        <f t="array" ref="HU20">LOOKUP(2,1/(Log!$K$1:$K$27569=HN20),Log!$L$1:$L$27569)</f>
        <v>45616</v>
      </c>
      <c r="HV20" s="222" t="str">
        <f t="shared" si="35"/>
        <v>CMR004Ongoing insecurity/hostilities affecting humanitarian assistance</v>
      </c>
      <c r="HW20" s="222">
        <f t="array" ref="HW20">LOOKUP(2,1/(Log!$K$1:$K$27569=HV20),Log!$E$1:$E$27569)</f>
        <v>0</v>
      </c>
      <c r="HX20" s="222" t="str">
        <f t="array" ref="HX20">LOOKUP(2,1/(Log!$K$1:$K$27569=HV20),Log!$F$1:$F$27569)</f>
        <v>ACAPS Access Methodology</v>
      </c>
      <c r="HY20" s="222" t="str">
        <f t="array" ref="HY20">LOOKUP(2,1/(Log!$K$1:$K$27569=HV20),Log!$G$1:$G$27569)</f>
        <v>Medium</v>
      </c>
      <c r="HZ20" s="222">
        <f t="array" ref="HZ20">LOOKUP(2,1/(Log!$K$1:$K$27569=HV20),Log!$H$1:$H$27569)</f>
        <v>2</v>
      </c>
      <c r="IA20" s="222" t="str">
        <f t="array" ref="IA20">LOOKUP(2,1/(Log!$K$1:$K$27569=HV20),Log!$J$1:$J$27569)</f>
        <v>x</v>
      </c>
      <c r="IB20" s="222" t="str">
        <f t="array" ref="IB20">LOOKUP(2,1/(Log!$K$1:$K$27569=HV20),Log!$I$1:$I$27569)</f>
        <v>x</v>
      </c>
      <c r="IC20" s="223">
        <f t="array" ref="IC20">LOOKUP(2,1/(Log!$K$1:$K$27569=HV20),Log!$L$1:$L$27569)</f>
        <v>45616</v>
      </c>
      <c r="ID20" s="221" t="str">
        <f t="shared" si="36"/>
        <v>CMR004Presence of mines and improvised explosive devices</v>
      </c>
      <c r="IE20" s="224">
        <f t="array" ref="IE20">LOOKUP(2,1/(Log!$K$1:$K$27569=ID20),Log!$E$1:$E$27569)</f>
        <v>1</v>
      </c>
      <c r="IF20" s="224" t="str">
        <f t="array" ref="IF20">LOOKUP(2,1/(Log!$K$1:$K$27569=ID20),Log!$F$1:$F$27569)</f>
        <v>ACAPS Access Methodology</v>
      </c>
      <c r="IG20" s="224" t="str">
        <f t="array" ref="IG20">LOOKUP(2,1/(Log!$K$1:$K$27569=ID20),Log!$G$1:$G$27569)</f>
        <v>Medium</v>
      </c>
      <c r="IH20" s="224">
        <f t="array" ref="IH20">LOOKUP(2,1/(Log!$K$1:$K$27569=ID20),Log!$H$1:$H$27569)</f>
        <v>2</v>
      </c>
      <c r="II20" s="224" t="str">
        <f t="array" ref="II20">LOOKUP(2,1/(Log!$K$1:$K$27569=ID20),Log!$J$1:$J$27569)</f>
        <v>x</v>
      </c>
      <c r="IJ20" s="224" t="str">
        <f t="array" ref="IJ20">LOOKUP(2,1/(Log!$K$1:$K$27569=ID20),Log!$I$1:$I$27569)</f>
        <v>x</v>
      </c>
      <c r="IK20" s="214">
        <f t="array" ref="IK20">LOOKUP(2,1/(Log!$K$1:$K$27569=ID20),Log!$L$1:$L$27569)</f>
        <v>45616</v>
      </c>
      <c r="IL20" s="222" t="str">
        <f t="shared" si="37"/>
        <v>CMR004Physical constraints in the environment (obstacles related to terrain, climate, lack of infrastructure, etc.)</v>
      </c>
      <c r="IM20" s="222">
        <f t="array" ref="IM20">LOOKUP(2,1/(Log!$K$1:$K$27569=IL20),Log!$E$1:$E$27569)</f>
        <v>2</v>
      </c>
      <c r="IN20" s="222" t="str">
        <f t="array" ref="IN20">LOOKUP(2,1/(Log!$K$1:$K$27569=IL20),Log!$F$1:$F$27569)</f>
        <v>ACAPS Access Methodology</v>
      </c>
      <c r="IO20" s="222" t="str">
        <f t="array" ref="IO20">LOOKUP(2,1/(Log!$K$1:$K$27569=IL20),Log!$G$1:$G$27569)</f>
        <v>Medium</v>
      </c>
      <c r="IP20" s="222">
        <f t="array" ref="IP20">LOOKUP(2,1/(Log!$K$1:$K$27569=IL20),Log!$H$1:$H$27569)</f>
        <v>2</v>
      </c>
      <c r="IQ20" s="222" t="str">
        <f t="array" ref="IQ20">LOOKUP(2,1/(Log!$K$1:$K$27569=IL20),Log!$J$1:$J$27569)</f>
        <v>x</v>
      </c>
      <c r="IR20" s="222" t="str">
        <f t="array" ref="IR20">LOOKUP(2,1/(Log!$K$1:$K$27569=IL20),Log!$I$1:$I$27569)</f>
        <v>x</v>
      </c>
      <c r="IS20" s="223">
        <f t="array" ref="IS20">LOOKUP(2,1/(Log!$K$1:$K$27569=IL20),Log!$L$1:$L$27569)</f>
        <v>45616</v>
      </c>
    </row>
    <row r="21" spans="1:253" s="11" customFormat="1" ht="13.35" customHeight="1">
      <c r="A21" s="11" t="str">
        <f>Lists!B:B</f>
        <v>Complex crisis in DRC</v>
      </c>
      <c r="B21" s="11" t="str">
        <f>Lists!F:F</f>
        <v>Conflict/ Violence,International Displacement</v>
      </c>
      <c r="C21" s="11" t="str">
        <f>Lists!C:C</f>
        <v>COD001</v>
      </c>
      <c r="D21" s="11" t="str">
        <f>Lists!A:A</f>
        <v>DRC</v>
      </c>
      <c r="E21" s="11" t="str">
        <f>Lists!D:D</f>
        <v>COD</v>
      </c>
      <c r="F21" s="11" t="str">
        <f t="shared" si="0"/>
        <v>COD001Total population</v>
      </c>
      <c r="G21" s="212">
        <f t="array" ref="G21">ROUND(LOOKUP(2,1/(Log!$K$1:$K$27569=F21),Log!$E$1:$E$27569),-3)</f>
        <v>117800000</v>
      </c>
      <c r="H21" s="213" t="str">
        <f t="array" ref="H21">LOOKUP(2,1/(Log!$K$1:$K$27569=F21),Log!$F$1:$F$27569)</f>
        <v>OCHA 26/02/2025</v>
      </c>
      <c r="I21" s="213" t="str">
        <f t="array" ref="I21">LOOKUP(2,1/(Log!$K$1:$K$27569=F21),Log!$G$1:$G$27569)</f>
        <v>High</v>
      </c>
      <c r="J21" s="213">
        <f t="array" ref="J21">LOOKUP(2,1/(Log!$K$1:$K$27569=F21),Log!$H$1:$H$27569)</f>
        <v>1</v>
      </c>
      <c r="K21" s="213" t="str">
        <f t="array" ref="K21">LOOKUP(2,1/(Log!$K$1:$K$27569=F21),Log!$J$1:$J$27569)</f>
        <v>This is the total population of the Democratic Republic of the Congo in 2025 according to the Humanitarian Response Plan. The HRP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v>
      </c>
      <c r="L21" s="213" t="str">
        <f t="array" ref="L21">LOOKUP(2,1/(Log!$K$1:$K$27569=F21),Log!$I$1:$I$27569)</f>
        <v>https://humanitarianaction.info/plan/1261</v>
      </c>
      <c r="M21" s="214">
        <f t="array" ref="M21">LOOKUP(2,1/(Log!$K$1:$K$27569=F21),Log!$L$1:$L$27569)</f>
        <v>45776</v>
      </c>
      <c r="N21" s="221" t="str">
        <f t="shared" si="1"/>
        <v>COD001Landmass affected</v>
      </c>
      <c r="O21" s="216">
        <f t="array" ref="O21">LOOKUP(2,1/(Log!$K$1:$K$27569=N21),Log!$E$1:$E$27569)</f>
        <v>2267050</v>
      </c>
      <c r="P21" s="216" t="str">
        <f t="array" ref="P21">LOOKUP(2,1/(Log!$K$1:$K$27569=N21),Log!$F$1:$F$27569)</f>
        <v>World Bank 01/01/2022</v>
      </c>
      <c r="Q21" s="216" t="str">
        <f t="array" ref="Q21">LOOKUP(2,1/(Log!$K$1:$K$27569=N21),Log!$G$1:$G$27569)</f>
        <v>High</v>
      </c>
      <c r="R21" s="216">
        <f t="array" ref="R21">LOOKUP(2,1/(Log!$K$1:$K$27569=N21),Log!$H$1:$H$27569)</f>
        <v>1</v>
      </c>
      <c r="S21" s="216" t="str">
        <f t="array" ref="S21">LOOKUP(2,1/(Log!$K$1:$K$27569=N21),Log!$J$1:$J$27569)</f>
        <v>The entire country is affected by a complex crisis. Considering this, the Democratic Republic of Congo has a landmass of 2,267,050 sq. km, according to the statistics of the World Bank. The source is old but the landmass areas are almost fixed over time so it does not affect the figure.</v>
      </c>
      <c r="T21" s="216" t="str">
        <f t="array" ref="T21">LOOKUP(2,1/(Log!$K$1:$K$27569=N21),Log!$I$1:$I$27569)</f>
        <v>https://data.worldbank.org/indicator/AG.LND.TOTL.K2?locations=CD</v>
      </c>
      <c r="U21" s="217">
        <f t="array" ref="U21">LOOKUP(2,1/(Log!$K$1:$K$27569=N21),Log!$L$1:$L$27569)</f>
        <v>45776</v>
      </c>
      <c r="V21" s="221" t="str">
        <f t="shared" si="2"/>
        <v>COD001People exposed</v>
      </c>
      <c r="W21" s="213">
        <f t="array" ref="W21">IF(LOOKUP(2,1/(Log!$K$1:$K$27569=V21),Log!$E$1:$E$27569)="x","x",ROUND(LOOKUP(2,1/(Log!$K$1:$K$27569=V21),Log!$E$1:$E$27569),-3))</f>
        <v>117800000</v>
      </c>
      <c r="X21" s="213" t="str">
        <f t="array" ref="X21">LOOKUP(2,1/(Log!$K$1:$K$27569=V21),Log!$F$1:$F$27569)</f>
        <v>OCHA 26/02/2025</v>
      </c>
      <c r="Y21" s="213" t="str">
        <f t="array" ref="Y21">LOOKUP(2,1/(Log!$K$1:$K$27569=V21),Log!$G$1:$G$27569)</f>
        <v xml:space="preserve">Medium </v>
      </c>
      <c r="Z21" s="213">
        <f t="array" ref="Z21">LOOKUP(2,1/(Log!$K$1:$K$27569=V21),Log!$H$1:$H$27569)</f>
        <v>2</v>
      </c>
      <c r="AA21" s="213" t="str">
        <f t="array" ref="AA21">LOOKUP(2,1/(Log!$K$1:$K$27569=V21),Log!$J$1:$J$27569)</f>
        <v>The number of people exposed corresponds to the total population of the country, including IDPs, refugees, and host communities. This figure is taken from HNRP 2025 covering the year 2025.  The reliability of this source is medium because the situation on the ground is highly dynamic, and the data may no longer be accurate due to recent developments for which there is no updated source.</v>
      </c>
      <c r="AB21" s="213" t="str">
        <f t="array" ref="AB21">LOOKUP(2,1/(Log!$K$1:$K$27569=V21),Log!$I$1:$I$27569)</f>
        <v>https://humanitarianaction.info/plan/1261</v>
      </c>
      <c r="AC21" s="214">
        <f t="array" ref="AC21">LOOKUP(2,1/(Log!$K$1:$K$27569=V21),Log!$L$1:$L$27569)</f>
        <v>45776</v>
      </c>
      <c r="AD21" s="221" t="str">
        <f t="shared" si="3"/>
        <v>COD001People affected</v>
      </c>
      <c r="AE21" s="218">
        <f t="array" ref="AE21">IF(LOOKUP(2,1/(Log!$K$1:$K$27569=AD21),Log!$E$1:$E$27569)="x","x",ROUND(LOOKUP(2,1/(Log!$K$1:$K$27569=AD21),Log!$E$1:$E$27569),-3))</f>
        <v>84787000</v>
      </c>
      <c r="AF21" s="218" t="str">
        <f t="array" ref="AF21">LOOKUP(2,1/(Log!$K$1:$K$27569=AD21),Log!$F$1:$F$27569)</f>
        <v>OCHA 13/12/2024</v>
      </c>
      <c r="AG21" s="218" t="str">
        <f t="array" ref="AG21">LOOKUP(2,1/(Log!$K$1:$K$27569=AD21),Log!$G$1:$G$27569)</f>
        <v xml:space="preserve">Medium </v>
      </c>
      <c r="AH21" s="218">
        <f t="array" ref="AH21">LOOKUP(2,1/(Log!$K$1:$K$27569=AD21),Log!$H$1:$H$27569)</f>
        <v>2</v>
      </c>
      <c r="AI21" s="218" t="str">
        <f t="array" ref="AI21">LOOKUP(2,1/(Log!$K$1:$K$27569=AD21),Log!$J$1:$J$27569)</f>
        <v>This figure is taken from the 2025 JIAF dataset on HDX and reflects the estimated number of people affected by the complex crisis in DRC. Given the scale and nationwide reach of the crisis — including ongoing armed conflict, forced displacement, food insecurity, disease outbreaks, and protection risks — we consider this figure to provide a more realistic representation of the humanitarian impact. Although OCHA's HRP references a lower affected population (12.8%), we judge this to be an underestimate, possibly reflecting only a subset of needs. The reliability is medium, as the data relies on area-level analysis, which may not fully reflect household-level severity in a fluid and complex context.</v>
      </c>
      <c r="AJ21" s="218" t="str">
        <f t="array" ref="AJ21">LOOKUP(2,1/(Log!$K$1:$K$27569=AD21),Log!$I$1:$I$27569)</f>
        <v>https://data.humdata.org/dataset/cod-jiaf-humanitarian-needs-pin-and-severity</v>
      </c>
      <c r="AK21" s="219">
        <f t="array" ref="AK21">LOOKUP(2,1/(Log!$K$1:$K$27569=AD21),Log!$L$1:$L$27569)</f>
        <v>45776</v>
      </c>
      <c r="AL21" s="221" t="str">
        <f t="shared" si="4"/>
        <v>COD001People displaced</v>
      </c>
      <c r="AM21" s="213">
        <f t="array" ref="AM21">IF(LOOKUP(2,1/(Log!$K$1:$K$27569=AL21),Log!$E$1:$E$27569)="x","x",ROUND(LOOKUP(2,1/(Log!$K$1:$K$27569=AL21),Log!$E$1:$E$27569),-3))</f>
        <v>12656000</v>
      </c>
      <c r="AN21" s="213" t="str">
        <f t="array" ref="AN21">LOOKUP(2,1/(Log!$K$1:$K$27569=AL21),Log!$F$1:$F$27569)</f>
        <v>UNHCR 21/03/2025</v>
      </c>
      <c r="AO21" s="213" t="str">
        <f t="array" ref="AO21">LOOKUP(2,1/(Log!$K$1:$K$27569=AL21),Log!$G$1:$G$27569)</f>
        <v xml:space="preserve">Medium </v>
      </c>
      <c r="AP21" s="213">
        <f t="array" ref="AP21">LOOKUP(2,1/(Log!$K$1:$K$27569=AL21),Log!$H$1:$H$27569)</f>
        <v>2</v>
      </c>
      <c r="AQ21" s="213" t="str">
        <f t="array" ref="AQ21">LOOKUP(2,1/(Log!$K$1:$K$27569=AL21),Log!$J$1:$J$27569)</f>
        <v xml:space="preserve">This figure includes nine categories of displaced persons as reported by UNHCR: internally displaced persons, refugees, asylum seekers, returnees, returnee IDPs, refugee returnees, IDPs living with host families, IDPs in sites, and others of concern. The figure is based on the March 2025 UNHCR update and reflects the most comprehensive and recent breakdown of displacement in the DRC.  This source was chosen because it provides regular monthly updates on the number of people displaced for each driver. The reliability of the information is medium since the data has an update delay of one month as it is based on direct counts of people still living in hosting centres even though the context is quite dynamic with some sporadic non-state armed group attacks. </v>
      </c>
      <c r="AR21" s="213" t="str">
        <f t="array" ref="AR21">LOOKUP(2,1/(Log!$K$1:$K$27569=AL21),Log!$I$1:$I$27569)</f>
        <v>https://data.unhcr.org/en/documents/details/115273</v>
      </c>
      <c r="AS21" s="214">
        <f t="array" ref="AS21">LOOKUP(2,1/(Log!$K$1:$K$27569=AL21),Log!$L$1:$L$27569)</f>
        <v>45776</v>
      </c>
      <c r="AT21" s="222" t="str">
        <f t="shared" si="5"/>
        <v>COD001Injuries reported</v>
      </c>
      <c r="AU21" s="218" t="str">
        <f t="array" ref="AU21">LOOKUP(2,1/(Log!$K$1:$K$27569=AT21),Log!$E$1:$E$27569)</f>
        <v>x</v>
      </c>
      <c r="AV21" s="218" t="str">
        <f t="array" ref="AV21">LOOKUP(2,1/(Log!$K$1:$K$27569=AT21),Log!$F$1:$F$27569)</f>
        <v>X</v>
      </c>
      <c r="AW21" s="218" t="str">
        <f t="array" ref="AW21">LOOKUP(2,1/(Log!$K$1:$K$27569=AT21),Log!$G$1:$G$27569)</f>
        <v>x</v>
      </c>
      <c r="AX21" s="218" t="str">
        <f t="array" ref="AX21">LOOKUP(2,1/(Log!$K$1:$K$27569=AT21),Log!$H$1:$H$27569)</f>
        <v>x</v>
      </c>
      <c r="AY21" s="218" t="str">
        <f t="array" ref="AY21">LOOKUP(2,1/(Log!$K$1:$K$27569=AT21),Log!$J$1:$J$27569)</f>
        <v>X</v>
      </c>
      <c r="AZ21" s="218" t="str">
        <f t="array" ref="AZ21">LOOKUP(2,1/(Log!$K$1:$K$27569=AT21),Log!$I$1:$I$27569)</f>
        <v>X</v>
      </c>
      <c r="BA21" s="219">
        <f t="array" ref="BA21">LOOKUP(2,1/(Log!$K$1:$K$27569=AT21),Log!$L$1:$L$27569)</f>
        <v>45776</v>
      </c>
      <c r="BB21" s="221" t="str">
        <f t="shared" si="6"/>
        <v>COD001Illness cases reported</v>
      </c>
      <c r="BC21" s="213" t="str">
        <f t="array" ref="BC21">LOOKUP(2,1/(Log!$K$1:$K$27569=BB21),Log!$E$1:$E$27569)</f>
        <v>x</v>
      </c>
      <c r="BD21" s="213" t="str">
        <f t="array" ref="BD21">LOOKUP(2,1/(Log!$K$1:$K$27569=BB21),Log!$F$1:$F$27569)</f>
        <v>x</v>
      </c>
      <c r="BE21" s="213" t="str">
        <f t="array" ref="BE21">LOOKUP(2,1/(Log!$K$1:$K$27569=BB21),Log!$G$1:$G$27569)</f>
        <v>x</v>
      </c>
      <c r="BF21" s="213" t="str">
        <f t="array" ref="BF21">LOOKUP(2,1/(Log!$K$1:$K$27569=BB21),Log!$H$1:$H$27569)</f>
        <v>x</v>
      </c>
      <c r="BG21" s="213" t="str">
        <f t="array" ref="BG21">LOOKUP(2,1/(Log!$K$1:$K$27569=BB21),Log!$J$1:$J$27569)</f>
        <v>x</v>
      </c>
      <c r="BH21" s="213" t="str">
        <f t="array" ref="BH21">LOOKUP(2,1/(Log!$K$1:$K$27569=BB21),Log!$I$1:$I$27569)</f>
        <v>x</v>
      </c>
      <c r="BI21" s="214">
        <f t="array" ref="BI21">LOOKUP(2,1/(Log!$K$1:$K$27569=BB21),Log!$L$1:$L$27569)</f>
        <v>45776</v>
      </c>
      <c r="BJ21" s="222" t="str">
        <f t="shared" si="7"/>
        <v>COD001Fatalities reported</v>
      </c>
      <c r="BK21" s="222">
        <f t="array" ref="BK21">LOOKUP(2,1/(Log!$K$1:$K$27569=BJ21),Log!$E$1:$E$27569)</f>
        <v>3335</v>
      </c>
      <c r="BL21" s="222" t="str">
        <f t="array" ref="BL21">LOOKUP(2,1/(Log!$K$1:$K$27569=BJ21),Log!$F$1:$F$27569)</f>
        <v>ACLED accessed 15/04/2025</v>
      </c>
      <c r="BM21" s="222" t="str">
        <f t="array" ref="BM21">LOOKUP(2,1/(Log!$K$1:$K$27569=BJ21),Log!$G$1:$G$27569)</f>
        <v xml:space="preserve">Medium </v>
      </c>
      <c r="BN21" s="222">
        <f t="array" ref="BN21">LOOKUP(2,1/(Log!$K$1:$K$27569=BJ21),Log!$H$1:$H$27569)</f>
        <v>2</v>
      </c>
      <c r="BO21" s="222" t="str">
        <f t="array" ref="BO21">LOOKUP(2,1/(Log!$K$1:$K$27569=BJ21),Log!$J$1:$J$27569)</f>
        <v>The figure includes the total number of fatalities related to the complex crisis in DRC, according to ACLED from 1 October 2024 to 1st April 2025. This includes deaths from all types of violent events (battles, violence against civilians, explosions, riots, and protests) by all actors (state and non-state). While the number may appear relatively low given the context, this reflects limitations in ACLED’s coverage and data collection. We decided to keep this figure for consistency with the reference period and the ACLED methodology, while recognising that actual fatalities may be underreported.</v>
      </c>
      <c r="BP21" s="218" t="str">
        <f t="array" ref="BP21">LOOKUP(2,1/(Log!$K$1:$K$27569=BJ21),Log!$I$1:$I$27569)</f>
        <v>https://acleddata.com/data-export-tool/</v>
      </c>
      <c r="BQ21" s="223">
        <f t="array" ref="BQ21">LOOKUP(2,1/(Log!$K$1:$K$27569=BJ21),Log!$L$1:$L$27569)</f>
        <v>45776</v>
      </c>
      <c r="BR21" s="221" t="str">
        <f t="shared" si="8"/>
        <v>COD001Buildings damaged</v>
      </c>
      <c r="BS21" s="224" t="str">
        <f t="array" ref="BS21">LOOKUP(2,1/(Log!$K$1:$K$27569=BR21),Log!$E$1:$E$27569)</f>
        <v>x</v>
      </c>
      <c r="BT21" s="224" t="str">
        <f t="array" ref="BT21">LOOKUP(2,1/(Log!$K$1:$K$27569=BR21),Log!$F$1:$F$27569)</f>
        <v>x</v>
      </c>
      <c r="BU21" s="224" t="str">
        <f t="array" ref="BU21">LOOKUP(2,1/(Log!$K$1:$K$27569=BR21),Log!$G$1:$G$27569)</f>
        <v>x</v>
      </c>
      <c r="BV21" s="224" t="str">
        <f t="array" ref="BV21">LOOKUP(2,1/(Log!$K$1:$K$27569=BR21),Log!$H$1:$H$27569)</f>
        <v>x</v>
      </c>
      <c r="BW21" s="224" t="str">
        <f t="array" ref="BW21">LOOKUP(2,1/(Log!$K$1:$K$27569=BR21),Log!$J$1:$J$27569)</f>
        <v>x</v>
      </c>
      <c r="BX21" s="224" t="str">
        <f t="array" ref="BX21">LOOKUP(2,1/(Log!$K$1:$K$27569=BR21),Log!$I$1:$I$27569)</f>
        <v>x</v>
      </c>
      <c r="BY21" s="214">
        <f t="array" ref="BY21">LOOKUP(2,1/(Log!$K$1:$K$27569=BR21),Log!$L$1:$L$27569)</f>
        <v>45776</v>
      </c>
      <c r="BZ21" s="222" t="str">
        <f t="shared" si="9"/>
        <v>COD001Buildings destroyed</v>
      </c>
      <c r="CA21" s="222" t="str">
        <f t="array" ref="CA21">LOOKUP(2,1/(Log!$K$1:$K$27569=BZ21),Log!$E$1:$E$27569)</f>
        <v>x</v>
      </c>
      <c r="CB21" s="222" t="str">
        <f t="array" ref="CB21">LOOKUP(2,1/(Log!$K$1:$K$27569=BZ21),Log!$F$1:$F$27569)</f>
        <v>x</v>
      </c>
      <c r="CC21" s="222" t="str">
        <f t="array" ref="CC21">LOOKUP(2,1/(Log!$K$1:$K$27569=BZ21),Log!$G$1:$G$27569)</f>
        <v>x</v>
      </c>
      <c r="CD21" s="222" t="str">
        <f t="array" ref="CD21">LOOKUP(2,1/(Log!$K$1:$K$27569=BZ21),Log!$H$1:$H$27569)</f>
        <v>x</v>
      </c>
      <c r="CE21" s="222" t="str">
        <f t="array" ref="CE21">LOOKUP(2,1/(Log!$K$1:$K$27569=BZ21),Log!$J$1:$J$27569)</f>
        <v>x</v>
      </c>
      <c r="CF21" s="222" t="str">
        <f t="array" ref="CF21">LOOKUP(2,1/(Log!$K$1:$K$27569=BZ21),Log!$I$1:$I$27569)</f>
        <v>x</v>
      </c>
      <c r="CG21" s="223">
        <f t="array" ref="CG21">LOOKUP(2,1/(Log!$K$1:$K$27569=BZ21),Log!$L$1:$L$27569)</f>
        <v>45776</v>
      </c>
      <c r="CH21" s="221" t="str">
        <f t="shared" si="10"/>
        <v>COD001Buildings in the affected area</v>
      </c>
      <c r="CI21" s="222" t="e">
        <f t="array" ref="CI21">LOOKUP(2,1/(Log!$K$1:$K$27569=CH21),Log!$E$1:$E$27569)</f>
        <v>#N/A</v>
      </c>
      <c r="CJ21" s="222" t="e">
        <f t="array" ref="CJ21">LOOKUP(2,1/(Log!$K$1:$K$27569=CH21),Log!$F$1:$F$27569)</f>
        <v>#N/A</v>
      </c>
      <c r="CK21" s="222" t="e">
        <f t="array" ref="CK21">LOOKUP(2,1/(Log!$K$1:$K$27569=CH21),Log!$G$1:$G$27569)</f>
        <v>#N/A</v>
      </c>
      <c r="CL21" s="222" t="e">
        <f t="array" ref="CL21">LOOKUP(2,1/(Log!$K$1:$K$27569=CH21),Log!$H$1:$H$27569)</f>
        <v>#N/A</v>
      </c>
      <c r="CM21" s="222" t="e">
        <f t="array" ref="CM21">LOOKUP(2,1/(Log!$K$1:$K$27569=CH21),Log!$J$1:$J$27569)</f>
        <v>#N/A</v>
      </c>
      <c r="CN21" s="222" t="e">
        <f t="array" ref="CN21">LOOKUP(2,1/(Log!$K$1:$K$27569=CH21),Log!$I$1:$I$27569)</f>
        <v>#N/A</v>
      </c>
      <c r="CO21" s="225" t="e">
        <f t="array" ref="CO21">LOOKUP(2,1/(Log!$K$1:$K$27569=CH21),Log!$L$1:$L$27569)</f>
        <v>#N/A</v>
      </c>
      <c r="CP21" s="222" t="str">
        <f t="shared" si="11"/>
        <v>COD001Economic Losses</v>
      </c>
      <c r="CQ21" s="224" t="str">
        <f t="array" ref="CQ21">LOOKUP(2,1/(Log!$K$1:$K$27569=CP21),Log!$E$1:$E$27569)</f>
        <v>x</v>
      </c>
      <c r="CR21" s="224" t="str">
        <f t="array" ref="CR21">LOOKUP(2,1/(Log!$K$1:$K$27569=CP21),Log!$F$1:$F$27569)</f>
        <v>x</v>
      </c>
      <c r="CS21" s="224" t="str">
        <f t="array" ref="CS21">LOOKUP(2,1/(Log!$K$1:$K$27569=CP21),Log!$G$1:$G$27569)</f>
        <v>x</v>
      </c>
      <c r="CT21" s="224" t="str">
        <f t="array" ref="CT21">LOOKUP(2,1/(Log!$K$1:$K$27569=CP21),Log!$H$1:$H$27569)</f>
        <v>x</v>
      </c>
      <c r="CU21" s="224" t="str">
        <f t="array" ref="CU21">LOOKUP(2,1/(Log!$K$1:$K$27569=CP21),Log!$J$1:$J$27569)</f>
        <v>x</v>
      </c>
      <c r="CV21" s="224" t="str">
        <f t="array" ref="CV21">LOOKUP(2,1/(Log!$K$1:$K$27569=CP21),Log!$I$1:$I$27569)</f>
        <v>x</v>
      </c>
      <c r="CW21" s="214">
        <f t="array" ref="CW21">LOOKUP(2,1/(Log!$K$1:$K$27569=CP21),Log!$L$1:$L$27569)</f>
        <v>45776</v>
      </c>
      <c r="CX21" s="222" t="str">
        <f t="shared" si="12"/>
        <v>COD001People in Need</v>
      </c>
      <c r="CY21" s="218">
        <f t="shared" si="13"/>
        <v>21242000</v>
      </c>
      <c r="CZ21" s="218" t="str">
        <f t="shared" si="14"/>
        <v>OCHA 26/02/2025; OCHA 13/12/2024</v>
      </c>
      <c r="DA21" s="218" t="str">
        <f t="shared" si="15"/>
        <v xml:space="preserve">Medium </v>
      </c>
      <c r="DB21" s="218">
        <f t="shared" si="16"/>
        <v>2</v>
      </c>
      <c r="DC21" s="218" t="str">
        <f t="shared" si="17"/>
        <v xml:space="preserve">According to the INFORM Severity Index methodology, the sum of people in levels 3, 4 and 5 is equal to the total number of people in need. To estimate the number of people in level 3 severity distribution, we subtracted the number of people in need from the number of people experiencing level 4 severity according to the HNRP's JIAF assessment.  There are no people in severity 5 in the HNRP and JIAF assessment.  This approach is assigned as medium reliability because the 2025 HRNP for DRC has not given specific figures for people in different levels of humanitarian conditions. </v>
      </c>
      <c r="DD21" s="218" t="str">
        <f t="shared" si="18"/>
        <v>https://humanitarianaction.info/plan/1261; https://data.humdata.org/dataset/cod-jiaf-humanitarian-needs-pin-and-severity</v>
      </c>
      <c r="DE21" s="220">
        <f t="shared" si="19"/>
        <v>45776</v>
      </c>
      <c r="DF21" s="221" t="str">
        <f t="shared" si="20"/>
        <v>COD001Minimal humanitarian conditions - Level 1</v>
      </c>
      <c r="DG21" s="213">
        <f t="array" ref="DG21">IF(LOOKUP(2,1/(Log!$K$1:$K$27569=DF21),Log!$E$1:$E$27569)="x","x",ROUND(LOOKUP(2,1/(Log!$K$1:$K$27569=DF21),Log!$E$1:$E$27569),-3))</f>
        <v>33013000</v>
      </c>
      <c r="DH21" s="224" t="str">
        <f t="array" ref="DH21">LOOKUP(2,1/(Log!$K$1:$K$27569=DF21),Log!$F$1:$F$27569)</f>
        <v>OCHA 26/02/2025; OCHA 13/12/2024</v>
      </c>
      <c r="DI21" s="224" t="str">
        <f t="array" ref="DI21">LOOKUP(2,1/(Log!$K$1:$K$27569=DF21),Log!$G$1:$G$27569)</f>
        <v xml:space="preserve">Medium </v>
      </c>
      <c r="DJ21" s="224">
        <f t="array" ref="DJ21">LOOKUP(2,1/(Log!$K$1:$K$27569=DF21),Log!$H$1:$H$27569)</f>
        <v>2</v>
      </c>
      <c r="DK21" s="224" t="str">
        <f t="array" ref="DK21">LOOKUP(2,1/(Log!$K$1:$K$27569=DF21),Log!$J$1:$J$27569)</f>
        <v>According to INFORM SI methodology, the number of people in Level 1 is equal to the people exposed minus the people affected. People in Level 1 are able to meet their basic needs without employing irreversible coping strategies.</v>
      </c>
      <c r="DL21" s="224" t="str">
        <f t="array" ref="DL21">LOOKUP(2,1/(Log!$K$1:$K$27569=DF21),Log!$I$1:$I$27569)</f>
        <v>https://humanitarianaction.info/plan/1261; https://data.humdata.org/dataset/cod-jiaf-humanitarian-needs-pin-and-severity</v>
      </c>
      <c r="DM21" s="214">
        <f t="array" ref="DM21">LOOKUP(2,1/(Log!$K$1:$K$27569=DF21),Log!$L$1:$L$27569)</f>
        <v>45776</v>
      </c>
      <c r="DN21" s="222" t="str">
        <f t="shared" si="21"/>
        <v>COD001Stressed humanitarian conditions - Level 2</v>
      </c>
      <c r="DO21" s="218">
        <f t="array" ref="DO21">IF(LOOKUP(2,1/(Log!$K$1:$K$27569=DN21),Log!$E$1:$E$27569)="x","x",ROUND(LOOKUP(2,1/(Log!$K$1:$K$27569=DN21),Log!$E$1:$E$27569),-3))</f>
        <v>63546000</v>
      </c>
      <c r="DP21" s="222" t="str">
        <f t="array" ref="DP21">LOOKUP(2,1/(Log!$K$1:$K$27569=DN21),Log!$F$1:$F$27569)</f>
        <v>OCHA 26/02/2025; OCHA 13/12/2024</v>
      </c>
      <c r="DQ21" s="222" t="str">
        <f t="array" ref="DQ21">LOOKUP(2,1/(Log!$K$1:$K$27569=DN21),Log!$G$1:$G$27569)</f>
        <v xml:space="preserve">Medium </v>
      </c>
      <c r="DR21" s="222">
        <f t="array" ref="DR21">LOOKUP(2,1/(Log!$K$1:$K$27569=DN21),Log!$H$1:$H$27569)</f>
        <v>2</v>
      </c>
      <c r="DS21" s="222" t="str">
        <f t="array" ref="DS21">LOOKUP(2,1/(Log!$K$1:$K$27569=DN21),Log!$J$1:$J$27569)</f>
        <v xml:space="preserve">According to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incorporates multi-sectoral assessments has been used, the JIAF HDX Excel file provides the severity breakdown. However, given the fluid nature of humanitarian crises, severity levels may not fully capture sudden changes in needs. </v>
      </c>
      <c r="DT21" s="222" t="str">
        <f t="array" ref="DT21">LOOKUP(2,1/(Log!$K$1:$K$27569=DN21),Log!$I$1:$I$27569)</f>
        <v>https://humanitarianaction.info/plan/1261; https://data.humdata.org/dataset/cod-jiaf-humanitarian-needs-pin-and-severity</v>
      </c>
      <c r="DU21" s="223">
        <f t="array" ref="DU21">LOOKUP(2,1/(Log!$K$1:$K$27569=DN21),Log!$L$1:$L$27569)</f>
        <v>45776</v>
      </c>
      <c r="DV21" s="221" t="str">
        <f t="shared" si="22"/>
        <v>COD001Moderate humanitarian conditions - Level 3</v>
      </c>
      <c r="DW21" s="213">
        <f t="array" ref="DW21">IF(LOOKUP(2,1/(Log!$K$1:$K$27569=DV21),Log!$E$1:$E$27569)="x","x",ROUND(LOOKUP(2,1/(Log!$K$1:$K$27569=DV21),Log!$E$1:$E$27569),-3))</f>
        <v>20611000</v>
      </c>
      <c r="DX21" s="224" t="str">
        <f t="array" ref="DX21">LOOKUP(2,1/(Log!$K$1:$K$27569=DV21),Log!$F$1:$F$27569)</f>
        <v>OCHA 26/02/2025; OCHA 13/12/2024</v>
      </c>
      <c r="DY21" s="224" t="str">
        <f t="array" ref="DY21">LOOKUP(2,1/(Log!$K$1:$K$27569=DV21),Log!$G$1:$G$27569)</f>
        <v xml:space="preserve">Medium </v>
      </c>
      <c r="DZ21" s="224">
        <f t="array" ref="DZ21">LOOKUP(2,1/(Log!$K$1:$K$27569=DV21),Log!$H$1:$H$27569)</f>
        <v>2</v>
      </c>
      <c r="EA21" s="224" t="str">
        <f t="array" ref="EA21">LOOKUP(2,1/(Log!$K$1:$K$27569=DV21),Log!$J$1:$J$27569)</f>
        <v xml:space="preserve">According to the INFORM Severity Index methodology, the sum of people in levels 3, 4 and 5 is equal to the total number of people in need. To estimate the number of people in level 3 severity distribution, we subtracted the number of people in need from the number of people experiencing level 4 severity according to the HNRP's JIAF assessment.  There are no people in severity 5 in the HNRP and JIAF assessment.  This approach is assigned as medium reliability because the 2025 HRNP for DRC has not given specific figures for people in different levels of humanitarian conditions. </v>
      </c>
      <c r="EB21" s="224" t="str">
        <f t="array" ref="EB21">LOOKUP(2,1/(Log!$K$1:$K$27569=DV21),Log!$I$1:$I$27569)</f>
        <v>https://humanitarianaction.info/plan/1261; https://data.humdata.org/dataset/cod-jiaf-humanitarian-needs-pin-and-severity</v>
      </c>
      <c r="EC21" s="214">
        <f t="array" ref="EC21">LOOKUP(2,1/(Log!$K$1:$K$27569=DV21),Log!$L$1:$L$27569)</f>
        <v>45776</v>
      </c>
      <c r="ED21" s="222" t="str">
        <f t="shared" si="23"/>
        <v>COD001Severe humanitarian conditions - Level 4</v>
      </c>
      <c r="EE21" s="218">
        <f t="array" ref="EE21">IF(LOOKUP(2,1/(Log!$K$1:$K$27569=ED21),Log!$E$1:$E$27569)="x","x",ROUND(LOOKUP(2,1/(Log!$K$1:$K$27569=ED21),Log!$E$1:$E$27569),-3))</f>
        <v>631000</v>
      </c>
      <c r="EF21" s="222" t="str">
        <f t="array" ref="EF21">LOOKUP(2,1/(Log!$K$1:$K$27569=ED21),Log!$F$1:$F$27569)</f>
        <v>OCHA 26/02/2025; OCHA 13/12/2025</v>
      </c>
      <c r="EG21" s="222" t="str">
        <f t="array" ref="EG21">LOOKUP(2,1/(Log!$K$1:$K$27569=ED21),Log!$G$1:$G$27569)</f>
        <v>Low</v>
      </c>
      <c r="EH21" s="222">
        <f t="array" ref="EH21">LOOKUP(2,1/(Log!$K$1:$K$27569=ED21),Log!$H$1:$H$27569)</f>
        <v>3</v>
      </c>
      <c r="EI21" s="222" t="str">
        <f t="array" ref="EI21">LOOKUP(2,1/(Log!$K$1:$K$27569=ED21),Log!$J$1:$J$27569)</f>
        <v xml:space="preserve">To estimate the number of people in severity level 4, we calculated the numbers in all Admin 2 areas in DRC that matched level 4 for the JIAF HDX Excel file. However, given the fluid nature of humanitarian crises, severity levels may not fully capture sudden changes in needs which assigns alow reliability to the source. </v>
      </c>
      <c r="EJ21" s="222" t="str">
        <f t="array" ref="EJ21">LOOKUP(2,1/(Log!$K$1:$K$27569=ED21),Log!$I$1:$I$27569)</f>
        <v>https://humanitarianaction.info/plan/1261; https://data.humdata.org/dataset/cod-jiaf-humanitarian-needs-pin-and-severity</v>
      </c>
      <c r="EK21" s="223">
        <f t="array" ref="EK21">LOOKUP(2,1/(Log!$K$1:$K$27569=ED21),Log!$L$1:$L$27569)</f>
        <v>45776</v>
      </c>
      <c r="EL21" s="221" t="str">
        <f t="shared" si="24"/>
        <v>COD001Extreme humanitarian conditions - Level 5</v>
      </c>
      <c r="EM21" s="213">
        <f t="array" ref="EM21">IF(LOOKUP(2,1/(Log!$K$1:$K$27569=EL21),Log!$E$1:$E$27569)="x","x",ROUND(LOOKUP(2,1/(Log!$K$1:$K$27569=EL21),Log!$E$1:$E$27569),-3))</f>
        <v>0</v>
      </c>
      <c r="EN21" s="224" t="str">
        <f t="array" ref="EN21">LOOKUP(2,1/(Log!$K$1:$K$27569=EL21),Log!$F$1:$F$27569)</f>
        <v>OCHA 26/02/2025; OCHA 13/12/2026</v>
      </c>
      <c r="EO21" s="224" t="str">
        <f t="array" ref="EO21">LOOKUP(2,1/(Log!$K$1:$K$27569=EL21),Log!$G$1:$G$27569)</f>
        <v>Low</v>
      </c>
      <c r="EP21" s="224">
        <f t="array" ref="EP21">LOOKUP(2,1/(Log!$K$1:$K$27569=EL21),Log!$H$1:$H$27569)</f>
        <v>3</v>
      </c>
      <c r="EQ21" s="224" t="str">
        <f t="array" ref="EQ21">LOOKUP(2,1/(Log!$K$1:$K$27569=EL21),Log!$J$1:$J$27569)</f>
        <v xml:space="preserve">To estimate the number of people in severity level 5, we calculated the numbers in a single Admin 2 area in DRC that matched level 5 for the JIAF HDX Excel file. However, given the fluid nature of humanitarian crises, severity levels may not fully capture sudden changes in needs which assigns a medium reliability to the source. Given the complexity of the crises, the accuracy of these estimates remains uncertain. </v>
      </c>
      <c r="ER21" s="224" t="str">
        <f t="array" ref="ER21">LOOKUP(2,1/(Log!$K$1:$K$27569=EL21),Log!$I$1:$I$27569)</f>
        <v>https://humanitarianaction.info/plan/1261; https://data.humdata.org/dataset/cod-jiaf-humanitarian-needs-pin-and-severity</v>
      </c>
      <c r="ES21" s="214">
        <f t="array" ref="ES21">LOOKUP(2,1/(Log!$K$1:$K$27569=EL21),Log!$L$1:$L$27569)</f>
        <v>45776</v>
      </c>
      <c r="ET21" s="222" t="str">
        <f t="shared" si="25"/>
        <v>COD001Fatalities in all crises</v>
      </c>
      <c r="EU21" s="222">
        <f t="array" ref="EU21">LOOKUP(2,1/(Log!$K$1:$K$27569=ET21),Log!$E$1:$E$27569)</f>
        <v>3335</v>
      </c>
      <c r="EV21" s="222" t="str">
        <f t="array" ref="EV21">LOOKUP(2,1/(Log!$K$1:$K$27569=ET21),Log!$F$1:$F$27569)</f>
        <v>ACLED accessed 15/04/2025</v>
      </c>
      <c r="EW21" s="222" t="str">
        <f t="array" ref="EW21">LOOKUP(2,1/(Log!$K$1:$K$27569=ET21),Log!$G$1:$G$27569)</f>
        <v xml:space="preserve">Medium </v>
      </c>
      <c r="EX21" s="222">
        <f t="array" ref="EX21">LOOKUP(2,1/(Log!$K$1:$K$27569=ET21),Log!$H$1:$H$27569)</f>
        <v>2</v>
      </c>
      <c r="EY21" s="222" t="str">
        <f t="array" ref="EY21">LOOKUP(2,1/(Log!$K$1:$K$27569=ET21),Log!$J$1:$J$27569)</f>
        <v>The figure includes the total number of fatalities in the complex crises in DRC according to ACLED from 1 October 1st, 2024 to 1 April 2025, from all types of events (such as battles, violence against civilians, explosions or remote violence, riots, protests, and strategic developments) and by all perpetrators (state or non-state). The fatalities in the ACLED dataset relate exclusively to violent incidents.</v>
      </c>
      <c r="EZ21" s="222" t="str">
        <f t="array" ref="EZ21">LOOKUP(2,1/(Log!$K$1:$K$27569=ET21),Log!$I$1:$I$27569)</f>
        <v>https://acleddata.com/data-export-tool/</v>
      </c>
      <c r="FA21" s="223">
        <f t="array" ref="FA21">LOOKUP(2,1/(Log!$K$1:$K$27569=ET21),Log!$L$1:$L$27569)</f>
        <v>45776</v>
      </c>
      <c r="FB21" s="221" t="str">
        <f t="shared" si="26"/>
        <v>COD001Crisis affected groups</v>
      </c>
      <c r="FC21" s="224">
        <f t="array" ref="FC21">LOOKUP(2,1/(Log!$K$1:$K$27569=FB21),Log!$E$1:$E$27569)</f>
        <v>5</v>
      </c>
      <c r="FD21" s="224" t="str">
        <f t="array" ref="FD21">LOOKUP(2,1/(Log!$K$1:$K$27569=FB21),Log!$F$1:$F$27569)</f>
        <v>UNHCR 21/03/2025</v>
      </c>
      <c r="FE21" s="224" t="str">
        <f t="array" ref="FE21">LOOKUP(2,1/(Log!$K$1:$K$27569=FB21),Log!$G$1:$G$27569)</f>
        <v xml:space="preserve">Medium </v>
      </c>
      <c r="FF21" s="224">
        <f t="array" ref="FF21">LOOKUP(2,1/(Log!$K$1:$K$27569=FB21),Log!$H$1:$H$27569)</f>
        <v>2</v>
      </c>
      <c r="FG21" s="224" t="str">
        <f t="array" ref="FG21">LOOKUP(2,1/(Log!$K$1:$K$27569=FB21),Log!$J$1:$J$27569)</f>
        <v xml:space="preserve">In the complex crisis in the Democratic Republic of Congo, 4 population groups are affected: IDPs, refugees and asylum seekers, returnees and the host population in the 26 provinces. </v>
      </c>
      <c r="FH21" s="224" t="str">
        <f t="array" ref="FH21">LOOKUP(2,1/(Log!$K$1:$K$27569=FB21),Log!$I$1:$I$27569)</f>
        <v>https://data.unhcr.org/en/documents/details/115273</v>
      </c>
      <c r="FI21" s="214">
        <f t="array" ref="FI21">LOOKUP(2,1/(Log!$K$1:$K$27569=FB21),Log!$L$1:$L$27569)</f>
        <v>45776</v>
      </c>
      <c r="FJ21" s="221" t="str">
        <f t="shared" si="27"/>
        <v>COD001People facing limited access constraints</v>
      </c>
      <c r="FK21" s="222" t="str">
        <f t="array" ref="FK21">LOOKUP(2,1/(Log!$K$1:$K$27569=FJ21),Log!$E$1:$E$27569)</f>
        <v>x</v>
      </c>
      <c r="FL21" s="222" t="str">
        <f t="array" ref="FL21">LOOKUP(2,1/(Log!$K$1:$K$27569=FJ21),Log!$F$1:$F$27569)</f>
        <v>x</v>
      </c>
      <c r="FM21" s="222" t="str">
        <f t="array" ref="FM21">LOOKUP(2,1/(Log!$K$1:$K$27569=FJ21),Log!$G$1:$G$27569)</f>
        <v>x</v>
      </c>
      <c r="FN21" s="222" t="str">
        <f t="array" ref="FN21">LOOKUP(2,1/(Log!$K$1:$K$27569=FJ21),Log!$H$1:$H$27569)</f>
        <v>x</v>
      </c>
      <c r="FO21" s="222" t="str">
        <f t="array" ref="FO21">LOOKUP(2,1/(Log!$K$1:$K$27569=FJ21),Log!$J$1:$J$27569)</f>
        <v>x</v>
      </c>
      <c r="FP21" s="218" t="str">
        <f t="array" ref="FP21">LOOKUP(2,1/(Log!$K$1:$K$27569=FJ21),Log!$I$1:$I$27569)</f>
        <v>x</v>
      </c>
      <c r="FQ21" s="219">
        <f t="array" ref="FQ21">LOOKUP(2,1/(Log!$K$1:$K$27569=FJ21),Log!$L$1:$L$27569)</f>
        <v>45776</v>
      </c>
      <c r="FR21" s="221" t="str">
        <f t="shared" si="28"/>
        <v>COD001People facing restricted access constraints</v>
      </c>
      <c r="FS21" s="224" t="str">
        <f t="array" ref="FS21">LOOKUP(2,1/(Log!$K$1:$K$27569=FR21),Log!$E$1:$E$27569)</f>
        <v>x</v>
      </c>
      <c r="FT21" s="224" t="str">
        <f t="array" ref="FT21">LOOKUP(2,1/(Log!$K$1:$K$27569=FR21),Log!$F$1:$F$27569)</f>
        <v>x</v>
      </c>
      <c r="FU21" s="224" t="str">
        <f t="array" ref="FU21">LOOKUP(2,1/(Log!$K$1:$K$27569=FR21),Log!$G$1:$G$27569)</f>
        <v>x</v>
      </c>
      <c r="FV21" s="224" t="str">
        <f t="array" ref="FV21">LOOKUP(2,1/(Log!$K$1:$K$27569=FR21),Log!$H$1:$H$27569)</f>
        <v>x</v>
      </c>
      <c r="FW21" s="224" t="str">
        <f t="array" ref="FW21">LOOKUP(2,1/(Log!$K$1:$K$27569=FR21),Log!$J$1:$J$27569)</f>
        <v>x</v>
      </c>
      <c r="FX21" s="224" t="str">
        <f t="array" ref="FX21">LOOKUP(2,1/(Log!$K$1:$K$27569=FR21),Log!$I$1:$I$27569)</f>
        <v>x</v>
      </c>
      <c r="FY21" s="214">
        <f t="array" ref="FY21">LOOKUP(2,1/(Log!$K$1:$K$27569=FR21),Log!$L$1:$L$27569)</f>
        <v>45776</v>
      </c>
      <c r="FZ21" s="222" t="str">
        <f t="shared" si="29"/>
        <v>COD001Impediments to entry into country (bureaucratic and administrative)</v>
      </c>
      <c r="GA21" s="222">
        <f t="array" ref="GA21">LOOKUP(2,1/(Log!$K$1:$K$27569=FZ21),Log!$E$1:$E$27569)</f>
        <v>1</v>
      </c>
      <c r="GB21" s="222" t="str">
        <f t="array" ref="GB21">LOOKUP(2,1/(Log!$K$1:$K$27569=FZ21),Log!$F$1:$F$27569)</f>
        <v>ACAPS Access Methodology</v>
      </c>
      <c r="GC21" s="222" t="str">
        <f t="array" ref="GC21">LOOKUP(2,1/(Log!$K$1:$K$27569=FZ21),Log!$G$1:$G$27569)</f>
        <v>Medium</v>
      </c>
      <c r="GD21" s="222">
        <f t="array" ref="GD21">LOOKUP(2,1/(Log!$K$1:$K$27569=FZ21),Log!$H$1:$H$27569)</f>
        <v>2</v>
      </c>
      <c r="GE21" s="222" t="str">
        <f t="array" ref="GE21">LOOKUP(2,1/(Log!$K$1:$K$27569=FZ21),Log!$J$1:$J$27569)</f>
        <v>x</v>
      </c>
      <c r="GF21" s="222" t="str">
        <f t="array" ref="GF21">LOOKUP(2,1/(Log!$K$1:$K$27569=FZ21),Log!$I$1:$I$27569)</f>
        <v>x</v>
      </c>
      <c r="GG21" s="223">
        <f t="array" ref="GG21">LOOKUP(2,1/(Log!$K$1:$K$27569=FZ21),Log!$L$1:$L$27569)</f>
        <v>45618</v>
      </c>
      <c r="GH21" s="221" t="str">
        <f t="shared" si="30"/>
        <v>COD001Restriction of movement (impediments to freedom of movement and/or administrative restrictions)</v>
      </c>
      <c r="GI21" s="224">
        <f t="array" ref="GI21">LOOKUP(2,1/(Log!$K$1:$K$27569=GH21),Log!$E$1:$E$27569)</f>
        <v>3</v>
      </c>
      <c r="GJ21" s="224" t="str">
        <f t="array" ref="GJ21">LOOKUP(2,1/(Log!$K$1:$K$27569=GH21),Log!$F$1:$F$27569)</f>
        <v>ACAPS Access Methodology</v>
      </c>
      <c r="GK21" s="224" t="str">
        <f t="array" ref="GK21">LOOKUP(2,1/(Log!$K$1:$K$27569=GH21),Log!$G$1:$G$27569)</f>
        <v>Medium</v>
      </c>
      <c r="GL21" s="224">
        <f t="array" ref="GL21">LOOKUP(2,1/(Log!$K$1:$K$27569=GH21),Log!$H$1:$H$27569)</f>
        <v>2</v>
      </c>
      <c r="GM21" s="224" t="str">
        <f t="array" ref="GM21">LOOKUP(2,1/(Log!$K$1:$K$27569=GH21),Log!$J$1:$J$27569)</f>
        <v>x</v>
      </c>
      <c r="GN21" s="224" t="str">
        <f t="array" ref="GN21">LOOKUP(2,1/(Log!$K$1:$K$27569=GH21),Log!$I$1:$I$27569)</f>
        <v>x</v>
      </c>
      <c r="GO21" s="214">
        <f t="array" ref="GO21">LOOKUP(2,1/(Log!$K$1:$K$27569=GH21),Log!$L$1:$L$27569)</f>
        <v>45618</v>
      </c>
      <c r="GP21" s="222" t="str">
        <f t="shared" si="31"/>
        <v>COD001Interference into implementation of humanitarian activities</v>
      </c>
      <c r="GQ21" s="222">
        <f t="array" ref="GQ21">LOOKUP(2,1/(Log!$K$1:$K$27569=GP21),Log!$E$1:$E$27569)</f>
        <v>2</v>
      </c>
      <c r="GR21" s="222" t="str">
        <f t="array" ref="GR21">LOOKUP(2,1/(Log!$K$1:$K$27569=GP21),Log!$F$1:$F$27569)</f>
        <v>ACAPS Access Methodology</v>
      </c>
      <c r="GS21" s="222" t="str">
        <f t="array" ref="GS21">LOOKUP(2,1/(Log!$K$1:$K$27569=GP21),Log!$G$1:$G$27569)</f>
        <v>Medium</v>
      </c>
      <c r="GT21" s="222">
        <f t="array" ref="GT21">LOOKUP(2,1/(Log!$K$1:$K$27569=GP21),Log!$H$1:$H$27569)</f>
        <v>2</v>
      </c>
      <c r="GU21" s="222" t="str">
        <f t="array" ref="GU21">LOOKUP(2,1/(Log!$K$1:$K$27569=GP21),Log!$J$1:$J$27569)</f>
        <v>x</v>
      </c>
      <c r="GV21" s="222" t="str">
        <f t="array" ref="GV21">LOOKUP(2,1/(Log!$K$1:$K$27569=GP21),Log!$I$1:$I$27569)</f>
        <v>x</v>
      </c>
      <c r="GW21" s="223">
        <f t="array" ref="GW21">LOOKUP(2,1/(Log!$K$1:$K$27569=GP21),Log!$L$1:$L$27569)</f>
        <v>45618</v>
      </c>
      <c r="GX21" s="221" t="str">
        <f t="shared" si="32"/>
        <v>COD001Violence against personnel, facilities and assets</v>
      </c>
      <c r="GY21" s="224">
        <f t="array" ref="GY21">LOOKUP(2,1/(Log!$K$1:$K$27569=GX21),Log!$E$1:$E$27569)</f>
        <v>3</v>
      </c>
      <c r="GZ21" s="224" t="str">
        <f t="array" ref="GZ21">LOOKUP(2,1/(Log!$K$1:$K$27569=GX21),Log!$F$1:$F$27569)</f>
        <v>ACAPS Access Methodology</v>
      </c>
      <c r="HA21" s="224" t="str">
        <f t="array" ref="HA21">LOOKUP(2,1/(Log!$K$1:$K$27569=GX21),Log!$G$1:$G$27569)</f>
        <v>Medium</v>
      </c>
      <c r="HB21" s="224">
        <f t="array" ref="HB21">LOOKUP(2,1/(Log!$K$1:$K$27569=GX21),Log!$H$1:$H$27569)</f>
        <v>2</v>
      </c>
      <c r="HC21" s="224" t="str">
        <f t="array" ref="HC21">LOOKUP(2,1/(Log!$K$1:$K$27569=GX21),Log!$J$1:$J$27569)</f>
        <v>x</v>
      </c>
      <c r="HD21" s="224" t="str">
        <f t="array" ref="HD21">LOOKUP(2,1/(Log!$K$1:$K$27569=GX21),Log!$I$1:$I$27569)</f>
        <v>x</v>
      </c>
      <c r="HE21" s="214">
        <f t="array" ref="HE21">LOOKUP(2,1/(Log!$K$1:$K$27569=GX21),Log!$L$1:$L$27569)</f>
        <v>45618</v>
      </c>
      <c r="HF21" s="222" t="str">
        <f t="shared" si="33"/>
        <v>COD001Denial of existence of humanitarian needs or entitlements to assistance</v>
      </c>
      <c r="HG21" s="222">
        <f t="array" ref="HG21">LOOKUP(2,1/(Log!$K$1:$K$27569=HF21),Log!$E$1:$E$27569)</f>
        <v>0</v>
      </c>
      <c r="HH21" s="222" t="str">
        <f t="array" ref="HH21">LOOKUP(2,1/(Log!$K$1:$K$27569=HF21),Log!$F$1:$F$27569)</f>
        <v>ACAPS Access Methodology</v>
      </c>
      <c r="HI21" s="222" t="str">
        <f t="array" ref="HI21">LOOKUP(2,1/(Log!$K$1:$K$27569=HF21),Log!$G$1:$G$27569)</f>
        <v>Medium</v>
      </c>
      <c r="HJ21" s="222">
        <f t="array" ref="HJ21">LOOKUP(2,1/(Log!$K$1:$K$27569=HF21),Log!$H$1:$H$27569)</f>
        <v>2</v>
      </c>
      <c r="HK21" s="222" t="str">
        <f t="array" ref="HK21">LOOKUP(2,1/(Log!$K$1:$K$27569=HF21),Log!$J$1:$J$27569)</f>
        <v>x</v>
      </c>
      <c r="HL21" s="222" t="str">
        <f t="array" ref="HL21">LOOKUP(2,1/(Log!$K$1:$K$27569=HF21),Log!$I$1:$I$27569)</f>
        <v>x</v>
      </c>
      <c r="HM21" s="223">
        <f t="array" ref="HM21">LOOKUP(2,1/(Log!$K$1:$K$27569=HF21),Log!$L$1:$L$27569)</f>
        <v>45618</v>
      </c>
      <c r="HN21" s="221" t="str">
        <f t="shared" si="34"/>
        <v>COD001Restriction and obstruction of access to services and assistance</v>
      </c>
      <c r="HO21" s="224">
        <f t="array" ref="HO21">LOOKUP(2,1/(Log!$K$1:$K$27569=HN21),Log!$E$1:$E$27569)</f>
        <v>2</v>
      </c>
      <c r="HP21" s="224" t="str">
        <f t="array" ref="HP21">LOOKUP(2,1/(Log!$K$1:$K$27569=HN21),Log!$F$1:$F$27569)</f>
        <v>ACAPS Access Methodology</v>
      </c>
      <c r="HQ21" s="224" t="str">
        <f t="array" ref="HQ21">LOOKUP(2,1/(Log!$K$1:$K$27569=HN21),Log!$G$1:$G$27569)</f>
        <v>Medium</v>
      </c>
      <c r="HR21" s="224">
        <f t="array" ref="HR21">LOOKUP(2,1/(Log!$K$1:$K$27569=HN21),Log!$H$1:$H$27569)</f>
        <v>2</v>
      </c>
      <c r="HS21" s="224" t="str">
        <f t="array" ref="HS21">LOOKUP(2,1/(Log!$K$1:$K$27569=HN21),Log!$J$1:$J$27569)</f>
        <v>x</v>
      </c>
      <c r="HT21" s="224" t="str">
        <f t="array" ref="HT21">LOOKUP(2,1/(Log!$K$1:$K$27569=HN21),Log!$I$1:$I$27569)</f>
        <v>x</v>
      </c>
      <c r="HU21" s="214">
        <f t="array" ref="HU21">LOOKUP(2,1/(Log!$K$1:$K$27569=HN21),Log!$L$1:$L$27569)</f>
        <v>45618</v>
      </c>
      <c r="HV21" s="222" t="str">
        <f t="shared" si="35"/>
        <v>COD001Ongoing insecurity/hostilities affecting humanitarian assistance</v>
      </c>
      <c r="HW21" s="222">
        <f t="array" ref="HW21">LOOKUP(2,1/(Log!$K$1:$K$27569=HV21),Log!$E$1:$E$27569)</f>
        <v>3</v>
      </c>
      <c r="HX21" s="222" t="str">
        <f t="array" ref="HX21">LOOKUP(2,1/(Log!$K$1:$K$27569=HV21),Log!$F$1:$F$27569)</f>
        <v>ACAPS Access Methodology</v>
      </c>
      <c r="HY21" s="222" t="str">
        <f t="array" ref="HY21">LOOKUP(2,1/(Log!$K$1:$K$27569=HV21),Log!$G$1:$G$27569)</f>
        <v>Medium</v>
      </c>
      <c r="HZ21" s="222">
        <f t="array" ref="HZ21">LOOKUP(2,1/(Log!$K$1:$K$27569=HV21),Log!$H$1:$H$27569)</f>
        <v>2</v>
      </c>
      <c r="IA21" s="222" t="str">
        <f t="array" ref="IA21">LOOKUP(2,1/(Log!$K$1:$K$27569=HV21),Log!$J$1:$J$27569)</f>
        <v>x</v>
      </c>
      <c r="IB21" s="222" t="str">
        <f t="array" ref="IB21">LOOKUP(2,1/(Log!$K$1:$K$27569=HV21),Log!$I$1:$I$27569)</f>
        <v>x</v>
      </c>
      <c r="IC21" s="223">
        <f t="array" ref="IC21">LOOKUP(2,1/(Log!$K$1:$K$27569=HV21),Log!$L$1:$L$27569)</f>
        <v>45618</v>
      </c>
      <c r="ID21" s="221" t="str">
        <f t="shared" si="36"/>
        <v>COD001Presence of mines and improvised explosive devices</v>
      </c>
      <c r="IE21" s="224">
        <f t="array" ref="IE21">LOOKUP(2,1/(Log!$K$1:$K$27569=ID21),Log!$E$1:$E$27569)</f>
        <v>2</v>
      </c>
      <c r="IF21" s="224" t="str">
        <f t="array" ref="IF21">LOOKUP(2,1/(Log!$K$1:$K$27569=ID21),Log!$F$1:$F$27569)</f>
        <v>ACAPS Access Methodology</v>
      </c>
      <c r="IG21" s="224" t="str">
        <f t="array" ref="IG21">LOOKUP(2,1/(Log!$K$1:$K$27569=ID21),Log!$G$1:$G$27569)</f>
        <v>Medium</v>
      </c>
      <c r="IH21" s="224">
        <f t="array" ref="IH21">LOOKUP(2,1/(Log!$K$1:$K$27569=ID21),Log!$H$1:$H$27569)</f>
        <v>2</v>
      </c>
      <c r="II21" s="224" t="str">
        <f t="array" ref="II21">LOOKUP(2,1/(Log!$K$1:$K$27569=ID21),Log!$J$1:$J$27569)</f>
        <v>x</v>
      </c>
      <c r="IJ21" s="224" t="str">
        <f t="array" ref="IJ21">LOOKUP(2,1/(Log!$K$1:$K$27569=ID21),Log!$I$1:$I$27569)</f>
        <v>x</v>
      </c>
      <c r="IK21" s="214">
        <f t="array" ref="IK21">LOOKUP(2,1/(Log!$K$1:$K$27569=ID21),Log!$L$1:$L$27569)</f>
        <v>45618</v>
      </c>
      <c r="IL21" s="222" t="str">
        <f t="shared" si="37"/>
        <v>COD001Physical constraints in the environment (obstacles related to terrain, climate, lack of infrastructure, etc.)</v>
      </c>
      <c r="IM21" s="222">
        <f t="array" ref="IM21">LOOKUP(2,1/(Log!$K$1:$K$27569=IL21),Log!$E$1:$E$27569)</f>
        <v>3</v>
      </c>
      <c r="IN21" s="222" t="str">
        <f t="array" ref="IN21">LOOKUP(2,1/(Log!$K$1:$K$27569=IL21),Log!$F$1:$F$27569)</f>
        <v>ACAPS Access Methodology</v>
      </c>
      <c r="IO21" s="222" t="str">
        <f t="array" ref="IO21">LOOKUP(2,1/(Log!$K$1:$K$27569=IL21),Log!$G$1:$G$27569)</f>
        <v>Medium</v>
      </c>
      <c r="IP21" s="222">
        <f t="array" ref="IP21">LOOKUP(2,1/(Log!$K$1:$K$27569=IL21),Log!$H$1:$H$27569)</f>
        <v>2</v>
      </c>
      <c r="IQ21" s="222" t="str">
        <f t="array" ref="IQ21">LOOKUP(2,1/(Log!$K$1:$K$27569=IL21),Log!$J$1:$J$27569)</f>
        <v>x</v>
      </c>
      <c r="IR21" s="222" t="str">
        <f t="array" ref="IR21">LOOKUP(2,1/(Log!$K$1:$K$27569=IL21),Log!$I$1:$I$27569)</f>
        <v>x</v>
      </c>
      <c r="IS21" s="223">
        <f t="array" ref="IS21">LOOKUP(2,1/(Log!$K$1:$K$27569=IL21),Log!$L$1:$L$27569)</f>
        <v>45618</v>
      </c>
    </row>
    <row r="22" spans="1:253" s="11" customFormat="1" ht="13.35" customHeight="1">
      <c r="A22" s="11" t="str">
        <f>Lists!B:B</f>
        <v>Complex crisis in Colombia</v>
      </c>
      <c r="B22" s="11" t="str">
        <f>Lists!F:F</f>
        <v>Conflict/ Violence,International Displacement</v>
      </c>
      <c r="C22" s="11" t="str">
        <f>Lists!C:C</f>
        <v>COL001</v>
      </c>
      <c r="D22" s="11" t="str">
        <f>Lists!A:A</f>
        <v>Colombia</v>
      </c>
      <c r="E22" s="11" t="str">
        <f>Lists!D:D</f>
        <v>COL</v>
      </c>
      <c r="F22" s="11" t="str">
        <f t="shared" si="0"/>
        <v>COL001Total population</v>
      </c>
      <c r="G22" s="212">
        <f t="array" ref="G22">ROUND(LOOKUP(2,1/(Log!$K$1:$K$27569=F22),Log!$E$1:$E$27569),-3)</f>
        <v>53100000</v>
      </c>
      <c r="H22" s="213" t="str">
        <f t="array" ref="H22">LOOKUP(2,1/(Log!$K$1:$K$27569=F22),Log!$F$1:$F$27569)</f>
        <v>OCHA 22/02/2025</v>
      </c>
      <c r="I22" s="213" t="str">
        <f t="array" ref="I22">LOOKUP(2,1/(Log!$K$1:$K$27569=F22),Log!$G$1:$G$27569)</f>
        <v>High</v>
      </c>
      <c r="J22" s="213">
        <f t="array" ref="J22">LOOKUP(2,1/(Log!$K$1:$K$27569=F22),Log!$H$1:$H$27569)</f>
        <v>1</v>
      </c>
      <c r="K22" s="213" t="str">
        <f t="array" ref="K22">LOOKUP(2,1/(Log!$K$1:$K$27569=F22),Log!$J$1:$J$27569)</f>
        <v xml:space="preserve">Total population of the country according to the 2025 HNRP. This number was chosen over the World Bank figure, as they consider the population movement such internal displaced people and people who are in transit or seeking refuge in the country. </v>
      </c>
      <c r="L22" s="213" t="str">
        <f t="array" ref="L22">LOOKUP(2,1/(Log!$K$1:$K$27569=F22),Log!$I$1:$I$27569)</f>
        <v>https://humanitarianaction.info/plan/1208</v>
      </c>
      <c r="M22" s="214">
        <f t="array" ref="M22">LOOKUP(2,1/(Log!$K$1:$K$27569=F22),Log!$L$1:$L$27569)</f>
        <v>45777</v>
      </c>
      <c r="N22" s="221" t="str">
        <f t="shared" si="1"/>
        <v>COL001Landmass affected</v>
      </c>
      <c r="O22" s="216">
        <f t="array" ref="O22">LOOKUP(2,1/(Log!$K$1:$K$27569=N22),Log!$E$1:$E$27569)</f>
        <v>1141748</v>
      </c>
      <c r="P22" s="216" t="str">
        <f t="array" ref="P22">LOOKUP(2,1/(Log!$K$1:$K$27569=N22),Log!$F$1:$F$27569)</f>
        <v>Banrepublica Accessed 26/02/2025; R4V 17/12/2025</v>
      </c>
      <c r="Q22" s="216" t="str">
        <f t="array" ref="Q22">LOOKUP(2,1/(Log!$K$1:$K$27569=N22),Log!$G$1:$G$27569)</f>
        <v xml:space="preserve">Medium </v>
      </c>
      <c r="R22" s="216">
        <f t="array" ref="R22">LOOKUP(2,1/(Log!$K$1:$K$27569=N22),Log!$H$1:$H$27569)</f>
        <v>2</v>
      </c>
      <c r="S22" s="216" t="str">
        <f t="array" ref="S22">LOOKUP(2,1/(Log!$K$1:$K$27569=N22),Log!$J$1:$J$27569)</f>
        <v xml:space="preserve">The whole of Colombia is affected by potential humanitarian consequences of the Venezuelan in the country  due to the expansion and re-configuration of a variety of non-state armed groups (NSAGs) in the past years, the increase of climate variability-related disasters, the persistence of socioeconomic needs, and the limited institutional capacities to address both internally affected population as well as the mass influx of migrants and refugees. Therfore the whole landmass is considered affected by the crisis. </v>
      </c>
      <c r="T22" s="216" t="str">
        <f t="array" ref="T22">LOOKUP(2,1/(Log!$K$1:$K$27569=N22),Log!$I$1:$I$27569)</f>
        <v>https://enciclopedia.banrepcultural.org/index.php?title=Colombia,_territorio_y_megadiversidad; https://www.r4v.info/en/rmrp2025-2026; https://www.r4v.info/en/rmrp2025-2026</v>
      </c>
      <c r="U22" s="217">
        <f t="array" ref="U22">LOOKUP(2,1/(Log!$K$1:$K$27569=N22),Log!$L$1:$L$27569)</f>
        <v>45777</v>
      </c>
      <c r="V22" s="221" t="str">
        <f t="shared" si="2"/>
        <v>COL001People exposed</v>
      </c>
      <c r="W22" s="213">
        <f t="array" ref="W22">IF(LOOKUP(2,1/(Log!$K$1:$K$27569=V22),Log!$E$1:$E$27569)="x","x",ROUND(LOOKUP(2,1/(Log!$K$1:$K$27569=V22),Log!$E$1:$E$27569),-3))</f>
        <v>53100000</v>
      </c>
      <c r="X22" s="213" t="str">
        <f t="array" ref="X22">LOOKUP(2,1/(Log!$K$1:$K$27569=V22),Log!$F$1:$F$27569)</f>
        <v>OCHA 22/02/2025</v>
      </c>
      <c r="Y22" s="213" t="str">
        <f t="array" ref="Y22">LOOKUP(2,1/(Log!$K$1:$K$27569=V22),Log!$G$1:$G$27569)</f>
        <v>High</v>
      </c>
      <c r="Z22" s="213">
        <f t="array" ref="Z22">LOOKUP(2,1/(Log!$K$1:$K$27569=V22),Log!$H$1:$H$27569)</f>
        <v>1</v>
      </c>
      <c r="AA22" s="213" t="str">
        <f t="array" ref="AA22">LOOKUP(2,1/(Log!$K$1:$K$27569=V22),Log!$J$1:$J$27569)</f>
        <v xml:space="preserve">The number of people exposed corresponds to the total population of the country because of the deterioration of the humanitarian situation that has been observed in Colombia due to the expansion and re-configuration of a variety of non-state armed groups (NSAGs) in the past years, the increase of climate variability-related disasters, the persistence of socioeconomic needs, and the limited institutional capacities to address both internally affected population as well as the mass influx of migrants and refugees. Therefore, the whole population of Colombia is considered exposed to the complex crisis. This figure is taken from OCHA. This source was chosen because is up to date and includes migration. </v>
      </c>
      <c r="AB22" s="213" t="str">
        <f t="array" ref="AB22">LOOKUP(2,1/(Log!$K$1:$K$27569=V22),Log!$I$1:$I$27569)</f>
        <v>https://humanitarianaction.info/plan/1208</v>
      </c>
      <c r="AC22" s="214">
        <f t="array" ref="AC22">LOOKUP(2,1/(Log!$K$1:$K$27569=V22),Log!$L$1:$L$27569)</f>
        <v>45777</v>
      </c>
      <c r="AD22" s="221" t="str">
        <f t="shared" si="3"/>
        <v>COL001People affected</v>
      </c>
      <c r="AE22" s="218">
        <f t="array" ref="AE22">IF(LOOKUP(2,1/(Log!$K$1:$K$27569=AD22),Log!$E$1:$E$27569)="x","x",ROUND(LOOKUP(2,1/(Log!$K$1:$K$27569=AD22),Log!$E$1:$E$27569),-3))</f>
        <v>53100000</v>
      </c>
      <c r="AF22" s="218" t="str">
        <f t="array" ref="AF22">LOOKUP(2,1/(Log!$K$1:$K$27569=AD22),Log!$F$1:$F$27569)</f>
        <v>OCHA 22/02/2025</v>
      </c>
      <c r="AG22" s="218" t="str">
        <f t="array" ref="AG22">LOOKUP(2,1/(Log!$K$1:$K$27569=AD22),Log!$G$1:$G$27569)</f>
        <v>High</v>
      </c>
      <c r="AH22" s="218">
        <f t="array" ref="AH22">LOOKUP(2,1/(Log!$K$1:$K$27569=AD22),Log!$H$1:$H$27569)</f>
        <v>1</v>
      </c>
      <c r="AI22" s="218" t="str">
        <f t="array" ref="AI22">LOOKUP(2,1/(Log!$K$1:$K$27569=AD22),Log!$J$1:$J$27569)</f>
        <v xml:space="preserve">The number of people affected corresponds to the total population of the country because of the deterioration of the humanitarian situation that has been observed in Colombia due to the expansion and re-configuration of a variety of non-state armed groups (NSAGs) in the past years, the increase of climate variability-related disasters, the persistence of socioeconomic needs, and the limited institutional capacities to address both internally affected population as well as the mass influx of migrants and refugees. Therefore, the whole population of Colombia are considered exposed to the complex crisis. This figure is taken from OCHA. This source was chosen because is up to date and includes migration. </v>
      </c>
      <c r="AJ22" s="218" t="str">
        <f t="array" ref="AJ22">LOOKUP(2,1/(Log!$K$1:$K$27569=AD22),Log!$I$1:$I$27569)</f>
        <v>https://humanitarianaction.info/plan/1208</v>
      </c>
      <c r="AK22" s="219">
        <f t="array" ref="AK22">LOOKUP(2,1/(Log!$K$1:$K$27569=AD22),Log!$L$1:$L$27569)</f>
        <v>45777</v>
      </c>
      <c r="AL22" s="221" t="str">
        <f t="shared" si="4"/>
        <v>COL001People displaced</v>
      </c>
      <c r="AM22" s="213">
        <f t="array" ref="AM22">IF(LOOKUP(2,1/(Log!$K$1:$K$27569=AL22),Log!$E$1:$E$27569)="x","x",ROUND(LOOKUP(2,1/(Log!$K$1:$K$27569=AL22),Log!$E$1:$E$27569),-3))</f>
        <v>180000</v>
      </c>
      <c r="AN22" s="213" t="str">
        <f t="array" ref="AN22">LOOKUP(2,1/(Log!$K$1:$K$27569=AL22),Log!$F$1:$F$27569)</f>
        <v>UNHCR accessed 23/04/2025; OCHA 22/01/2025</v>
      </c>
      <c r="AO22" s="213" t="str">
        <f t="array" ref="AO22">LOOKUP(2,1/(Log!$K$1:$K$27569=AL22),Log!$G$1:$G$27569)</f>
        <v xml:space="preserve">Medium </v>
      </c>
      <c r="AP22" s="213">
        <f t="array" ref="AP22">LOOKUP(2,1/(Log!$K$1:$K$27569=AL22),Log!$H$1:$H$27569)</f>
        <v>2</v>
      </c>
      <c r="AQ22" s="213" t="str">
        <f t="array" ref="AQ22">LOOKUP(2,1/(Log!$K$1:$K$27569=AL22),Log!$J$1:$J$27569)</f>
        <v xml:space="preserve">According to the 2025 HNRP and the UNHCR 2025 appeal, there are 180,000 new IDPs on average per year. The HNRP specifies 179.9k new internally displaced persons, the majority (over 71%) people displaced in individual movements rather than en masse. This is out of nearly 7 million total Colombian IDPs who are eligible for humanitarian assistance according to the Government. Displacement is primarily driven by conflict between non-state armed groups and against national security forces, as well as natural disasters, including floods and drought. Colombians are also seeking asylum in neighbouring countries. UNHCR identified an increasing trend in asylum claims in 2023 and 2024, largely in the US and Spain. In the region, Ecuador hosts the largest number of Colombians. </v>
      </c>
      <c r="AR22" s="213" t="str">
        <f t="array" ref="AR22">LOOKUP(2,1/(Log!$K$1:$K$27569=AL22),Log!$I$1:$I$27569)</f>
        <v>https://reliefweb.int/report/colombia/colombia-plan-de-respuesta-prioridades-comunitarias-enero-2025?_gl=1*1ky1f56*_ga*NDg0NDI4NjIxLjE3MzE1NTAwNjg.*_ga_E60ZNX2F68*MTc0MDU4NjIzMS40Mi4xLjE3NDA1ODYyOTEuNjAuMC4w; https://reporting.unhcr.org/sites/default/files/2024-11/Colombia%20Situation%20Overview.pdf; https://reporting.unhcr.org/operational/situations/colombia-situation</v>
      </c>
      <c r="AS22" s="214">
        <f t="array" ref="AS22">LOOKUP(2,1/(Log!$K$1:$K$27569=AL22),Log!$L$1:$L$27569)</f>
        <v>45777</v>
      </c>
      <c r="AT22" s="222" t="str">
        <f t="shared" si="5"/>
        <v>COL001Injuries reported</v>
      </c>
      <c r="AU22" s="218" t="str">
        <f t="array" ref="AU22">LOOKUP(2,1/(Log!$K$1:$K$27569=AT22),Log!$E$1:$E$27569)</f>
        <v>x</v>
      </c>
      <c r="AV22" s="218" t="str">
        <f t="array" ref="AV22">LOOKUP(2,1/(Log!$K$1:$K$27569=AT22),Log!$F$1:$F$27569)</f>
        <v>x</v>
      </c>
      <c r="AW22" s="218" t="str">
        <f t="array" ref="AW22">LOOKUP(2,1/(Log!$K$1:$K$27569=AT22),Log!$G$1:$G$27569)</f>
        <v>x</v>
      </c>
      <c r="AX22" s="218" t="str">
        <f t="array" ref="AX22">LOOKUP(2,1/(Log!$K$1:$K$27569=AT22),Log!$H$1:$H$27569)</f>
        <v>x</v>
      </c>
      <c r="AY22" s="218" t="str">
        <f t="array" ref="AY22">LOOKUP(2,1/(Log!$K$1:$K$27569=AT22),Log!$J$1:$J$27569)</f>
        <v>No new data available for January 2024 update</v>
      </c>
      <c r="AZ22" s="218" t="str">
        <f t="array" ref="AZ22">LOOKUP(2,1/(Log!$K$1:$K$27569=AT22),Log!$I$1:$I$27569)</f>
        <v>x</v>
      </c>
      <c r="BA22" s="219">
        <f t="array" ref="BA22">LOOKUP(2,1/(Log!$K$1:$K$27569=AT22),Log!$L$1:$L$27569)</f>
        <v>45747</v>
      </c>
      <c r="BB22" s="221" t="str">
        <f t="shared" si="6"/>
        <v>COL001Illness cases reported</v>
      </c>
      <c r="BC22" s="213" t="str">
        <f t="array" ref="BC22">LOOKUP(2,1/(Log!$K$1:$K$27569=BB22),Log!$E$1:$E$27569)</f>
        <v>x</v>
      </c>
      <c r="BD22" s="213" t="str">
        <f t="array" ref="BD22">LOOKUP(2,1/(Log!$K$1:$K$27569=BB22),Log!$F$1:$F$27569)</f>
        <v>X</v>
      </c>
      <c r="BE22" s="213" t="str">
        <f t="array" ref="BE22">LOOKUP(2,1/(Log!$K$1:$K$27569=BB22),Log!$G$1:$G$27569)</f>
        <v>x</v>
      </c>
      <c r="BF22" s="213" t="str">
        <f t="array" ref="BF22">LOOKUP(2,1/(Log!$K$1:$K$27569=BB22),Log!$H$1:$H$27569)</f>
        <v>x</v>
      </c>
      <c r="BG22" s="213" t="str">
        <f t="array" ref="BG22">LOOKUP(2,1/(Log!$K$1:$K$27569=BB22),Log!$J$1:$J$27569)</f>
        <v>No new data available for Feb 2025 update</v>
      </c>
      <c r="BH22" s="213" t="str">
        <f t="array" ref="BH22">LOOKUP(2,1/(Log!$K$1:$K$27569=BB22),Log!$I$1:$I$27569)</f>
        <v>X</v>
      </c>
      <c r="BI22" s="214">
        <f t="array" ref="BI22">LOOKUP(2,1/(Log!$K$1:$K$27569=BB22),Log!$L$1:$L$27569)</f>
        <v>45715</v>
      </c>
      <c r="BJ22" s="222" t="str">
        <f t="shared" si="7"/>
        <v>COL001Fatalities reported</v>
      </c>
      <c r="BK22" s="222">
        <f t="array" ref="BK22">LOOKUP(2,1/(Log!$K$1:$K$27569=BJ22),Log!$E$1:$E$27569)</f>
        <v>1136</v>
      </c>
      <c r="BL22" s="222" t="str">
        <f t="array" ref="BL22">LOOKUP(2,1/(Log!$K$1:$K$27569=BJ22),Log!$F$1:$F$27569)</f>
        <v>Acled accessed 23/04/2025;Missing Migrants 23/04/2024</v>
      </c>
      <c r="BM22" s="222" t="str">
        <f t="array" ref="BM22">LOOKUP(2,1/(Log!$K$1:$K$27569=BJ22),Log!$G$1:$G$27569)</f>
        <v xml:space="preserve">Medium </v>
      </c>
      <c r="BN22" s="222">
        <f t="array" ref="BN22">LOOKUP(2,1/(Log!$K$1:$K$27569=BJ22),Log!$H$1:$H$27569)</f>
        <v>2</v>
      </c>
      <c r="BO22" s="222" t="str">
        <f t="array" ref="BO22">LOOKUP(2,1/(Log!$K$1:$K$27569=BJ22),Log!$J$1:$J$27569)</f>
        <v xml:space="preserve">Acled data is taken from the last six months (from 01/10/2024 to 01/04/2025) giving us a totalof 1,136 deaths. The main cause of the deaths is violence in border departments or accidents against people in transit
</v>
      </c>
      <c r="BP22" s="218" t="str">
        <f t="array" ref="BP22">LOOKUP(2,1/(Log!$K$1:$K$27569=BJ22),Log!$I$1:$I$27569)</f>
        <v>https://acleddata.com;https://missingmigrants.iom.int/data https://missingmigrants.iom.int/sites/g/files/tmzbdl601/files/2023-10/Missing_Migrants_Global_Figures_allData.xlsx</v>
      </c>
      <c r="BQ22" s="223">
        <f t="array" ref="BQ22">LOOKUP(2,1/(Log!$K$1:$K$27569=BJ22),Log!$L$1:$L$27569)</f>
        <v>45777</v>
      </c>
      <c r="BR22" s="221" t="str">
        <f t="shared" si="8"/>
        <v>COL001Buildings damaged</v>
      </c>
      <c r="BS22" s="224" t="str">
        <f t="array" ref="BS22">LOOKUP(2,1/(Log!$K$1:$K$27569=BR22),Log!$E$1:$E$27569)</f>
        <v>x</v>
      </c>
      <c r="BT22" s="224" t="str">
        <f t="array" ref="BT22">LOOKUP(2,1/(Log!$K$1:$K$27569=BR22),Log!$F$1:$F$27569)</f>
        <v>X</v>
      </c>
      <c r="BU22" s="224" t="str">
        <f t="array" ref="BU22">LOOKUP(2,1/(Log!$K$1:$K$27569=BR22),Log!$G$1:$G$27569)</f>
        <v>x</v>
      </c>
      <c r="BV22" s="224" t="str">
        <f t="array" ref="BV22">LOOKUP(2,1/(Log!$K$1:$K$27569=BR22),Log!$H$1:$H$27569)</f>
        <v>x</v>
      </c>
      <c r="BW22" s="224" t="str">
        <f t="array" ref="BW22">LOOKUP(2,1/(Log!$K$1:$K$27569=BR22),Log!$J$1:$J$27569)</f>
        <v>No new data available for Feb 2025 update</v>
      </c>
      <c r="BX22" s="224" t="str">
        <f t="array" ref="BX22">LOOKUP(2,1/(Log!$K$1:$K$27569=BR22),Log!$I$1:$I$27569)</f>
        <v>X</v>
      </c>
      <c r="BY22" s="214">
        <f t="array" ref="BY22">LOOKUP(2,1/(Log!$K$1:$K$27569=BR22),Log!$L$1:$L$27569)</f>
        <v>45715</v>
      </c>
      <c r="BZ22" s="222" t="str">
        <f t="shared" si="9"/>
        <v>COL001Buildings destroyed</v>
      </c>
      <c r="CA22" s="222" t="str">
        <f t="array" ref="CA22">LOOKUP(2,1/(Log!$K$1:$K$27569=BZ22),Log!$E$1:$E$27569)</f>
        <v>x</v>
      </c>
      <c r="CB22" s="222" t="str">
        <f t="array" ref="CB22">LOOKUP(2,1/(Log!$K$1:$K$27569=BZ22),Log!$F$1:$F$27569)</f>
        <v>x</v>
      </c>
      <c r="CC22" s="222" t="str">
        <f t="array" ref="CC22">LOOKUP(2,1/(Log!$K$1:$K$27569=BZ22),Log!$G$1:$G$27569)</f>
        <v>x</v>
      </c>
      <c r="CD22" s="222" t="str">
        <f t="array" ref="CD22">LOOKUP(2,1/(Log!$K$1:$K$27569=BZ22),Log!$H$1:$H$27569)</f>
        <v>x</v>
      </c>
      <c r="CE22" s="222" t="str">
        <f t="array" ref="CE22">LOOKUP(2,1/(Log!$K$1:$K$27569=BZ22),Log!$J$1:$J$27569)</f>
        <v>No new data available for Feb 2025 update</v>
      </c>
      <c r="CF22" s="222" t="str">
        <f t="array" ref="CF22">LOOKUP(2,1/(Log!$K$1:$K$27569=BZ22),Log!$I$1:$I$27569)</f>
        <v>X</v>
      </c>
      <c r="CG22" s="223">
        <f t="array" ref="CG22">LOOKUP(2,1/(Log!$K$1:$K$27569=BZ22),Log!$L$1:$L$27569)</f>
        <v>45715</v>
      </c>
      <c r="CH22" s="221" t="str">
        <f t="shared" si="10"/>
        <v>COL001Buildings in the affected area</v>
      </c>
      <c r="CI22" s="222" t="e">
        <f t="array" ref="CI22">LOOKUP(2,1/(Log!$K$1:$K$27569=CH22),Log!$E$1:$E$27569)</f>
        <v>#N/A</v>
      </c>
      <c r="CJ22" s="222" t="e">
        <f t="array" ref="CJ22">LOOKUP(2,1/(Log!$K$1:$K$27569=CH22),Log!$F$1:$F$27569)</f>
        <v>#N/A</v>
      </c>
      <c r="CK22" s="222" t="e">
        <f t="array" ref="CK22">LOOKUP(2,1/(Log!$K$1:$K$27569=CH22),Log!$G$1:$G$27569)</f>
        <v>#N/A</v>
      </c>
      <c r="CL22" s="222" t="e">
        <f t="array" ref="CL22">LOOKUP(2,1/(Log!$K$1:$K$27569=CH22),Log!$H$1:$H$27569)</f>
        <v>#N/A</v>
      </c>
      <c r="CM22" s="222" t="e">
        <f t="array" ref="CM22">LOOKUP(2,1/(Log!$K$1:$K$27569=CH22),Log!$J$1:$J$27569)</f>
        <v>#N/A</v>
      </c>
      <c r="CN22" s="222" t="e">
        <f t="array" ref="CN22">LOOKUP(2,1/(Log!$K$1:$K$27569=CH22),Log!$I$1:$I$27569)</f>
        <v>#N/A</v>
      </c>
      <c r="CO22" s="225" t="e">
        <f t="array" ref="CO22">LOOKUP(2,1/(Log!$K$1:$K$27569=CH22),Log!$L$1:$L$27569)</f>
        <v>#N/A</v>
      </c>
      <c r="CP22" s="222" t="str">
        <f t="shared" si="11"/>
        <v>COL001Economic Losses</v>
      </c>
      <c r="CQ22" s="224" t="str">
        <f t="array" ref="CQ22">LOOKUP(2,1/(Log!$K$1:$K$27569=CP22),Log!$E$1:$E$27569)</f>
        <v>x</v>
      </c>
      <c r="CR22" s="224" t="str">
        <f t="array" ref="CR22">LOOKUP(2,1/(Log!$K$1:$K$27569=CP22),Log!$F$1:$F$27569)</f>
        <v>x</v>
      </c>
      <c r="CS22" s="224" t="str">
        <f t="array" ref="CS22">LOOKUP(2,1/(Log!$K$1:$K$27569=CP22),Log!$G$1:$G$27569)</f>
        <v>x</v>
      </c>
      <c r="CT22" s="224" t="str">
        <f t="array" ref="CT22">LOOKUP(2,1/(Log!$K$1:$K$27569=CP22),Log!$H$1:$H$27569)</f>
        <v>x</v>
      </c>
      <c r="CU22" s="224" t="str">
        <f t="array" ref="CU22">LOOKUP(2,1/(Log!$K$1:$K$27569=CP22),Log!$J$1:$J$27569)</f>
        <v>No new data available for Feb 2025 update</v>
      </c>
      <c r="CV22" s="224" t="str">
        <f t="array" ref="CV22">LOOKUP(2,1/(Log!$K$1:$K$27569=CP22),Log!$I$1:$I$27569)</f>
        <v>X</v>
      </c>
      <c r="CW22" s="214">
        <f t="array" ref="CW22">LOOKUP(2,1/(Log!$K$1:$K$27569=CP22),Log!$L$1:$L$27569)</f>
        <v>45715</v>
      </c>
      <c r="CX22" s="222" t="str">
        <f t="shared" si="12"/>
        <v>COL001People in Need</v>
      </c>
      <c r="CY22" s="218">
        <f t="shared" si="13"/>
        <v>9054000</v>
      </c>
      <c r="CZ22" s="218" t="str">
        <f t="shared" si="14"/>
        <v>OCHA accessed 30/04/2025</v>
      </c>
      <c r="DA22" s="218" t="str">
        <f t="shared" si="15"/>
        <v>High</v>
      </c>
      <c r="DB22" s="218">
        <f t="shared" si="16"/>
        <v>1</v>
      </c>
      <c r="DC22" s="218" t="str">
        <f t="shared" si="17"/>
        <v xml:space="preserve">According to INFORM Severity Index methodology, the sum of people in levels 3, 4 and 5 is equal to the total number of people in need. To estimate the severity distribution of the people in need ACAPS used the PIN number from the HNO/HNRP and the JIAF severity map for distributtion from 3 to 5 </v>
      </c>
      <c r="DD22" s="218" t="str">
        <f t="shared" si="18"/>
        <v xml:space="preserve"> https://data.humdata.org/dataset/col-jiaf-humanitarian-needs-pin-and-severity</v>
      </c>
      <c r="DE22" s="220">
        <f t="shared" si="19"/>
        <v>45777</v>
      </c>
      <c r="DF22" s="221" t="str">
        <f t="shared" si="20"/>
        <v>COL001Minimal humanitarian conditions - Level 1</v>
      </c>
      <c r="DG22" s="213">
        <f t="array" ref="DG22">IF(LOOKUP(2,1/(Log!$K$1:$K$27569=DF22),Log!$E$1:$E$27569)="x","x",ROUND(LOOKUP(2,1/(Log!$K$1:$K$27569=DF22),Log!$E$1:$E$27569),-3))</f>
        <v>0</v>
      </c>
      <c r="DH22" s="224" t="str">
        <f t="array" ref="DH22">LOOKUP(2,1/(Log!$K$1:$K$27569=DF22),Log!$F$1:$F$27569)</f>
        <v>OCHA 22/02/2025</v>
      </c>
      <c r="DI22" s="224" t="str">
        <f t="array" ref="DI22">LOOKUP(2,1/(Log!$K$1:$K$27569=DF22),Log!$G$1:$G$27569)</f>
        <v>High</v>
      </c>
      <c r="DJ22" s="224">
        <f t="array" ref="DJ22">LOOKUP(2,1/(Log!$K$1:$K$27569=DF22),Log!$H$1:$H$27569)</f>
        <v>1</v>
      </c>
      <c r="DK22" s="224" t="str">
        <f t="array" ref="DK22">LOOKUP(2,1/(Log!$K$1:$K$27569=DF22),Log!$J$1:$J$27569)</f>
        <v>According to INFORM severity index methodology, the number of people facing Minimal humanitarian conditions or in Level 1= People exposed - People Affected.  Since the whole population is exposed and affected by the  complex crisis in Colombia  the number of people exposed and affected  is the same as the total population which is  53,100,000 . Therefore the number of people in level 1 = ( 53,100,000 .- 53,100,000 .)</v>
      </c>
      <c r="DL22" s="224" t="str">
        <f t="array" ref="DL22">LOOKUP(2,1/(Log!$K$1:$K$27569=DF22),Log!$I$1:$I$27569)</f>
        <v>https://humanitarianaction.info/plan/1208</v>
      </c>
      <c r="DM22" s="214">
        <f t="array" ref="DM22">LOOKUP(2,1/(Log!$K$1:$K$27569=DF22),Log!$L$1:$L$27569)</f>
        <v>45777</v>
      </c>
      <c r="DN22" s="222" t="str">
        <f t="shared" si="21"/>
        <v>COL001Stressed humanitarian conditions - Level 2</v>
      </c>
      <c r="DO22" s="218">
        <f t="array" ref="DO22">IF(LOOKUP(2,1/(Log!$K$1:$K$27569=DN22),Log!$E$1:$E$27569)="x","x",ROUND(LOOKUP(2,1/(Log!$K$1:$K$27569=DN22),Log!$E$1:$E$27569),-3))</f>
        <v>44000000</v>
      </c>
      <c r="DP22" s="222" t="str">
        <f t="array" ref="DP22">LOOKUP(2,1/(Log!$K$1:$K$27569=DN22),Log!$F$1:$F$27569)</f>
        <v>OCHA 22/02/2025</v>
      </c>
      <c r="DQ22" s="222" t="str">
        <f t="array" ref="DQ22">LOOKUP(2,1/(Log!$K$1:$K$27569=DN22),Log!$G$1:$G$27569)</f>
        <v>High</v>
      </c>
      <c r="DR22" s="222">
        <f t="array" ref="DR22">LOOKUP(2,1/(Log!$K$1:$K$27569=DN22),Log!$H$1:$H$27569)</f>
        <v>1</v>
      </c>
      <c r="DS22" s="222" t="str">
        <f t="array" ref="DS22">LOOKUP(2,1/(Log!$K$1:$K$27569=DN22),Log!$J$1:$J$27569)</f>
        <v xml:space="preserve">According to INFORM SI methodology, the number of people in Level 2 is equal to the people affected minus the people in need. </v>
      </c>
      <c r="DT22" s="222" t="str">
        <f t="array" ref="DT22">LOOKUP(2,1/(Log!$K$1:$K$27569=DN22),Log!$I$1:$I$27569)</f>
        <v>https://humanitarianaction.info/plan/1208</v>
      </c>
      <c r="DU22" s="223">
        <f t="array" ref="DU22">LOOKUP(2,1/(Log!$K$1:$K$27569=DN22),Log!$L$1:$L$27569)</f>
        <v>45777</v>
      </c>
      <c r="DV22" s="221" t="str">
        <f t="shared" si="22"/>
        <v>COL001Moderate humanitarian conditions - Level 3</v>
      </c>
      <c r="DW22" s="213">
        <f t="array" ref="DW22">IF(LOOKUP(2,1/(Log!$K$1:$K$27569=DV22),Log!$E$1:$E$27569)="x","x",ROUND(LOOKUP(2,1/(Log!$K$1:$K$27569=DV22),Log!$E$1:$E$27569),-3))</f>
        <v>7103000</v>
      </c>
      <c r="DX22" s="224" t="str">
        <f t="array" ref="DX22">LOOKUP(2,1/(Log!$K$1:$K$27569=DV22),Log!$F$1:$F$27569)</f>
        <v>OCHA accessed 30/04/2025</v>
      </c>
      <c r="DY22" s="224" t="str">
        <f t="array" ref="DY22">LOOKUP(2,1/(Log!$K$1:$K$27569=DV22),Log!$G$1:$G$27569)</f>
        <v>High</v>
      </c>
      <c r="DZ22" s="224">
        <f t="array" ref="DZ22">LOOKUP(2,1/(Log!$K$1:$K$27569=DV22),Log!$H$1:$H$27569)</f>
        <v>1</v>
      </c>
      <c r="EA22" s="224" t="str">
        <f t="array" ref="EA22">LOOKUP(2,1/(Log!$K$1:$K$27569=DV22),Log!$J$1:$J$27569)</f>
        <v xml:space="preserve">According to INFORM Severity Index methodology, the sum of people in levels 3, 4 and 5 is equal to the total number of people in need. To estimate the severity distribution of the people in need ACAPS used the PIN number from the HNO/HNRP and the JIAF severity map for distributtion from 3 to 5 </v>
      </c>
      <c r="EB22" s="224" t="str">
        <f t="array" ref="EB22">LOOKUP(2,1/(Log!$K$1:$K$27569=DV22),Log!$I$1:$I$27569)</f>
        <v xml:space="preserve"> https://data.humdata.org/dataset/col-jiaf-humanitarian-needs-pin-and-severity</v>
      </c>
      <c r="EC22" s="214">
        <f t="array" ref="EC22">LOOKUP(2,1/(Log!$K$1:$K$27569=DV22),Log!$L$1:$L$27569)</f>
        <v>45777</v>
      </c>
      <c r="ED22" s="222" t="str">
        <f t="shared" si="23"/>
        <v>COL001Severe humanitarian conditions - Level 4</v>
      </c>
      <c r="EE22" s="218">
        <f t="array" ref="EE22">IF(LOOKUP(2,1/(Log!$K$1:$K$27569=ED22),Log!$E$1:$E$27569)="x","x",ROUND(LOOKUP(2,1/(Log!$K$1:$K$27569=ED22),Log!$E$1:$E$27569),-3))</f>
        <v>1588000</v>
      </c>
      <c r="EF22" s="222" t="str">
        <f t="array" ref="EF22">LOOKUP(2,1/(Log!$K$1:$K$27569=ED22),Log!$F$1:$F$27569)</f>
        <v>OCHA accessed 30/04/2025</v>
      </c>
      <c r="EG22" s="222" t="str">
        <f t="array" ref="EG22">LOOKUP(2,1/(Log!$K$1:$K$27569=ED22),Log!$G$1:$G$27569)</f>
        <v>High</v>
      </c>
      <c r="EH22" s="222">
        <f t="array" ref="EH22">LOOKUP(2,1/(Log!$K$1:$K$27569=ED22),Log!$H$1:$H$27569)</f>
        <v>1</v>
      </c>
      <c r="EI22" s="222" t="str">
        <f t="array" ref="EI22">LOOKUP(2,1/(Log!$K$1:$K$27569=ED22),Log!$J$1:$J$27569)</f>
        <v xml:space="preserve">According to INFORM Severity Index methodology, the sum of people in levels 3, 4 and 5 is equal to the total number of people in need. To estimate the severity distribution of the people in need ACAPS used the PIN number from the HNO/HNRP and the JIAF severity excel distribution from 3 to 5  
Lvl 4 admin 2 according to JIAF severity levels map: 
Leiva (10263) Manaure (99991 ) El Rosario (13010) Dabeiba (24765) Colombia (7866) Uribia (198368) La Playa (8786) Norosí (10957) Segovia (41222) Valencia	(38850) Ayapel	(49553) Puerto Caicedo	(17244)  Nechí	(28100) Guapi	(29836) Barrancominas	(11326) Puerto Leguízamo (33166) El Cantón del San Pablo	(7016) Morales	(24959) Medio Atrato	(13100) Plato	(71294) San José del Palmar	(5809) Riosucio	(64544) San Vicente del Caguán	(54932) Buenos Aires	(36190) Buenaventura	(324644) Anorí	(19812) Juradó	(7637) Policarpa	(10435) Mesetas	(12530) Barbacoas	(58878) Santa Rosa del Sur	(36335) Murindó	(5332) Francisco Pizarro	(15025) Granada	(10855) Santa Bárbara	(14223) Ocaña	(135990) Puerto Carreño	(22963)
</v>
      </c>
      <c r="EJ22" s="222" t="str">
        <f t="array" ref="EJ22">LOOKUP(2,1/(Log!$K$1:$K$27569=ED22),Log!$I$1:$I$27569)</f>
        <v>https://data.humdata.org/dataset/col-jiaf-humanitarian-needs-pin-and-severity</v>
      </c>
      <c r="EK22" s="223">
        <f t="array" ref="EK22">LOOKUP(2,1/(Log!$K$1:$K$27569=ED22),Log!$L$1:$L$27569)</f>
        <v>45777</v>
      </c>
      <c r="EL22" s="221" t="str">
        <f t="shared" si="24"/>
        <v>COL001Extreme humanitarian conditions - Level 5</v>
      </c>
      <c r="EM22" s="213">
        <f t="array" ref="EM22">IF(LOOKUP(2,1/(Log!$K$1:$K$27569=EL22),Log!$E$1:$E$27569)="x","x",ROUND(LOOKUP(2,1/(Log!$K$1:$K$27569=EL22),Log!$E$1:$E$27569),-3))</f>
        <v>363000</v>
      </c>
      <c r="EN22" s="224" t="str">
        <f t="array" ref="EN22">LOOKUP(2,1/(Log!$K$1:$K$27569=EL22),Log!$F$1:$F$27569)</f>
        <v>Ocha accessed 30/04/2025</v>
      </c>
      <c r="EO22" s="224" t="str">
        <f t="array" ref="EO22">LOOKUP(2,1/(Log!$K$1:$K$27569=EL22),Log!$G$1:$G$27569)</f>
        <v>High</v>
      </c>
      <c r="EP22" s="224">
        <f t="array" ref="EP22">LOOKUP(2,1/(Log!$K$1:$K$27569=EL22),Log!$H$1:$H$27569)</f>
        <v>1</v>
      </c>
      <c r="EQ22" s="224" t="str">
        <f t="array" ref="EQ22">LOOKUP(2,1/(Log!$K$1:$K$27569=EL22),Log!$J$1:$J$27569)</f>
        <v xml:space="preserve">According to INFORM Severity Index methodology, the sum of people in levels 3, 4 and 5 is equal to the total number of people in need. To estimate the severity distribution of the people in need ACAPS used the PIN number from the HNO/HNRP and the JIAF severity excel distribution from 3 to 5  
Lvl 5 admin 2 according to JIAF severity levels map: 
Briceño (4300), Cáceres (12547), El Bagre (17004), Ituango (15483), Tame (16432), Puerto Rondon (1,350), Fortul (14198), Saravena (19930), Arauquita (29030), Arauca (26239), Argelia (11368), Lopez de Micay (17150), Alto Baudo (26983), Bajo Baudo (29288), Bojaya (9969), Litoral de Sna Juan (20322), Istmina (13766), Medio Baudo (14568), Medio San Juan (10153), El Charco (13874), La Tola (3870), Roberto Payan (9467), Tibu (22975), Teorama (12662), el Tarra (10000), </v>
      </c>
      <c r="ER22" s="224" t="str">
        <f t="array" ref="ER22">LOOKUP(2,1/(Log!$K$1:$K$27569=EL22),Log!$I$1:$I$27569)</f>
        <v>https://data.humdata.org/dataset/col-jiaf-humanitarian-needs-pin-and-severity</v>
      </c>
      <c r="ES22" s="214">
        <f t="array" ref="ES22">LOOKUP(2,1/(Log!$K$1:$K$27569=EL22),Log!$L$1:$L$27569)</f>
        <v>45777</v>
      </c>
      <c r="ET22" s="222" t="str">
        <f t="shared" si="25"/>
        <v>COL001Fatalities in all crises</v>
      </c>
      <c r="EU22" s="222">
        <f t="array" ref="EU22">LOOKUP(2,1/(Log!$K$1:$K$27569=ET22),Log!$E$1:$E$27569)</f>
        <v>1152</v>
      </c>
      <c r="EV22" s="222" t="str">
        <f t="array" ref="EV22">LOOKUP(2,1/(Log!$K$1:$K$27569=ET22),Log!$F$1:$F$27569)</f>
        <v>Acled accessed 23/04/2025;Missing Migrants 23/04/2024</v>
      </c>
      <c r="EW22" s="222" t="str">
        <f t="array" ref="EW22">LOOKUP(2,1/(Log!$K$1:$K$27569=ET22),Log!$G$1:$G$27569)</f>
        <v xml:space="preserve">Medium </v>
      </c>
      <c r="EX22" s="222">
        <f t="array" ref="EX22">LOOKUP(2,1/(Log!$K$1:$K$27569=ET22),Log!$H$1:$H$27569)</f>
        <v>2</v>
      </c>
      <c r="EY22" s="222" t="str">
        <f t="array" ref="EY22">LOOKUP(2,1/(Log!$K$1:$K$27569=ET22),Log!$J$1:$J$27569)</f>
        <v xml:space="preserve">Acled data is taken from the last six months (from 01/10/2024 to 01/04/2025)  1,136  fatalities + 16 "Venezuelan migrant fatalities in Colombia were reported from October   2024  to April 2025. The main cause of the deaths is violence in border departments or accidents against people in transit
</v>
      </c>
      <c r="EZ22" s="222" t="str">
        <f t="array" ref="EZ22">LOOKUP(2,1/(Log!$K$1:$K$27569=ET22),Log!$I$1:$I$27569)</f>
        <v>https://acleddata.com;https://missingmigrants.iom.int/data https://missingmigrants.iom.int/sites/g/files/tmzbdl601/files/2023-10/Missing_Migrants_Global_Figures_allData.xlsx</v>
      </c>
      <c r="FA22" s="223">
        <f t="array" ref="FA22">LOOKUP(2,1/(Log!$K$1:$K$27569=ET22),Log!$L$1:$L$27569)</f>
        <v>45777</v>
      </c>
      <c r="FB22" s="221" t="str">
        <f t="shared" si="26"/>
        <v>COL001Crisis affected groups</v>
      </c>
      <c r="FC22" s="224">
        <f t="array" ref="FC22">LOOKUP(2,1/(Log!$K$1:$K$27569=FB22),Log!$E$1:$E$27569)</f>
        <v>5</v>
      </c>
      <c r="FD22" s="224" t="str">
        <f t="array" ref="FD22">LOOKUP(2,1/(Log!$K$1:$K$27569=FB22),Log!$F$1:$F$27569)</f>
        <v>OCHA 22/02/2025</v>
      </c>
      <c r="FE22" s="224" t="str">
        <f t="array" ref="FE22">LOOKUP(2,1/(Log!$K$1:$K$27569=FB22),Log!$G$1:$G$27569)</f>
        <v>High</v>
      </c>
      <c r="FF22" s="224">
        <f t="array" ref="FF22">LOOKUP(2,1/(Log!$K$1:$K$27569=FB22),Log!$H$1:$H$27569)</f>
        <v>1</v>
      </c>
      <c r="FG22" s="224" t="str">
        <f t="array" ref="FG22">LOOKUP(2,1/(Log!$K$1:$K$27569=FB22),Log!$J$1:$J$27569)</f>
        <v xml:space="preserve">In this crisis, all 5 population groups are affected: IDPs, host population, non-host population, refugees and asylum seekers, and returnees.’ </v>
      </c>
      <c r="FH22" s="224" t="str">
        <f t="array" ref="FH22">LOOKUP(2,1/(Log!$K$1:$K$27569=FB22),Log!$I$1:$I$27569)</f>
        <v>https://humanitarianaction.info/plan/1208</v>
      </c>
      <c r="FI22" s="214">
        <f t="array" ref="FI22">LOOKUP(2,1/(Log!$K$1:$K$27569=FB22),Log!$L$1:$L$27569)</f>
        <v>45777</v>
      </c>
      <c r="FJ22" s="221" t="str">
        <f t="shared" si="27"/>
        <v>COL001People facing limited access constraints</v>
      </c>
      <c r="FK22" s="222" t="str">
        <f t="array" ref="FK22">LOOKUP(2,1/(Log!$K$1:$K$27569=FJ22),Log!$E$1:$E$27569)</f>
        <v>x</v>
      </c>
      <c r="FL22" s="222" t="str">
        <f t="array" ref="FL22">LOOKUP(2,1/(Log!$K$1:$K$27569=FJ22),Log!$F$1:$F$27569)</f>
        <v>X</v>
      </c>
      <c r="FM22" s="222" t="str">
        <f t="array" ref="FM22">LOOKUP(2,1/(Log!$K$1:$K$27569=FJ22),Log!$G$1:$G$27569)</f>
        <v>x</v>
      </c>
      <c r="FN22" s="222" t="str">
        <f t="array" ref="FN22">LOOKUP(2,1/(Log!$K$1:$K$27569=FJ22),Log!$H$1:$H$27569)</f>
        <v>x</v>
      </c>
      <c r="FO22" s="222" t="str">
        <f t="array" ref="FO22">LOOKUP(2,1/(Log!$K$1:$K$27569=FJ22),Log!$J$1:$J$27569)</f>
        <v>No new data available for Feb 2025 update</v>
      </c>
      <c r="FP22" s="218" t="str">
        <f t="array" ref="FP22">LOOKUP(2,1/(Log!$K$1:$K$27569=FJ22),Log!$I$1:$I$27569)</f>
        <v>X</v>
      </c>
      <c r="FQ22" s="219">
        <f t="array" ref="FQ22">LOOKUP(2,1/(Log!$K$1:$K$27569=FJ22),Log!$L$1:$L$27569)</f>
        <v>45715</v>
      </c>
      <c r="FR22" s="221" t="str">
        <f t="shared" si="28"/>
        <v>COL001People facing restricted access constraints</v>
      </c>
      <c r="FS22" s="224" t="str">
        <f t="array" ref="FS22">LOOKUP(2,1/(Log!$K$1:$K$27569=FR22),Log!$E$1:$E$27569)</f>
        <v>x</v>
      </c>
      <c r="FT22" s="224" t="str">
        <f t="array" ref="FT22">LOOKUP(2,1/(Log!$K$1:$K$27569=FR22),Log!$F$1:$F$27569)</f>
        <v>X</v>
      </c>
      <c r="FU22" s="224" t="str">
        <f t="array" ref="FU22">LOOKUP(2,1/(Log!$K$1:$K$27569=FR22),Log!$G$1:$G$27569)</f>
        <v>x</v>
      </c>
      <c r="FV22" s="224" t="str">
        <f t="array" ref="FV22">LOOKUP(2,1/(Log!$K$1:$K$27569=FR22),Log!$H$1:$H$27569)</f>
        <v>x</v>
      </c>
      <c r="FW22" s="224" t="str">
        <f t="array" ref="FW22">LOOKUP(2,1/(Log!$K$1:$K$27569=FR22),Log!$J$1:$J$27569)</f>
        <v>No new data available for Feb 2025 update</v>
      </c>
      <c r="FX22" s="224" t="str">
        <f t="array" ref="FX22">LOOKUP(2,1/(Log!$K$1:$K$27569=FR22),Log!$I$1:$I$27569)</f>
        <v>X</v>
      </c>
      <c r="FY22" s="214">
        <f t="array" ref="FY22">LOOKUP(2,1/(Log!$K$1:$K$27569=FR22),Log!$L$1:$L$27569)</f>
        <v>45715</v>
      </c>
      <c r="FZ22" s="222" t="str">
        <f t="shared" si="29"/>
        <v>COL001Impediments to entry into country (bureaucratic and administrative)</v>
      </c>
      <c r="GA22" s="222">
        <f t="array" ref="GA22">LOOKUP(2,1/(Log!$K$1:$K$27569=FZ22),Log!$E$1:$E$27569)</f>
        <v>0</v>
      </c>
      <c r="GB22" s="222" t="str">
        <f t="array" ref="GB22">LOOKUP(2,1/(Log!$K$1:$K$27569=FZ22),Log!$F$1:$F$27569)</f>
        <v>ACAPS Access Methodology</v>
      </c>
      <c r="GC22" s="222" t="str">
        <f t="array" ref="GC22">LOOKUP(2,1/(Log!$K$1:$K$27569=FZ22),Log!$G$1:$G$27569)</f>
        <v>Medium</v>
      </c>
      <c r="GD22" s="222">
        <f t="array" ref="GD22">LOOKUP(2,1/(Log!$K$1:$K$27569=FZ22),Log!$H$1:$H$27569)</f>
        <v>2</v>
      </c>
      <c r="GE22" s="222" t="str">
        <f t="array" ref="GE22">LOOKUP(2,1/(Log!$K$1:$K$27569=FZ22),Log!$J$1:$J$27569)</f>
        <v>x</v>
      </c>
      <c r="GF22" s="222" t="str">
        <f t="array" ref="GF22">LOOKUP(2,1/(Log!$K$1:$K$27569=FZ22),Log!$I$1:$I$27569)</f>
        <v>x</v>
      </c>
      <c r="GG22" s="223">
        <f t="array" ref="GG22">LOOKUP(2,1/(Log!$K$1:$K$27569=FZ22),Log!$L$1:$L$27569)</f>
        <v>45610</v>
      </c>
      <c r="GH22" s="221" t="str">
        <f t="shared" si="30"/>
        <v>COL001Restriction of movement (impediments to freedom of movement and/or administrative restrictions)</v>
      </c>
      <c r="GI22" s="224">
        <f t="array" ref="GI22">LOOKUP(2,1/(Log!$K$1:$K$27569=GH22),Log!$E$1:$E$27569)</f>
        <v>3</v>
      </c>
      <c r="GJ22" s="224" t="str">
        <f t="array" ref="GJ22">LOOKUP(2,1/(Log!$K$1:$K$27569=GH22),Log!$F$1:$F$27569)</f>
        <v>ACAPS Access Methodology</v>
      </c>
      <c r="GK22" s="224" t="str">
        <f t="array" ref="GK22">LOOKUP(2,1/(Log!$K$1:$K$27569=GH22),Log!$G$1:$G$27569)</f>
        <v>Medium</v>
      </c>
      <c r="GL22" s="224">
        <f t="array" ref="GL22">LOOKUP(2,1/(Log!$K$1:$K$27569=GH22),Log!$H$1:$H$27569)</f>
        <v>2</v>
      </c>
      <c r="GM22" s="224" t="str">
        <f t="array" ref="GM22">LOOKUP(2,1/(Log!$K$1:$K$27569=GH22),Log!$J$1:$J$27569)</f>
        <v>x</v>
      </c>
      <c r="GN22" s="224" t="str">
        <f t="array" ref="GN22">LOOKUP(2,1/(Log!$K$1:$K$27569=GH22),Log!$I$1:$I$27569)</f>
        <v>x</v>
      </c>
      <c r="GO22" s="214">
        <f t="array" ref="GO22">LOOKUP(2,1/(Log!$K$1:$K$27569=GH22),Log!$L$1:$L$27569)</f>
        <v>45610</v>
      </c>
      <c r="GP22" s="222" t="str">
        <f t="shared" si="31"/>
        <v>COL001Interference into implementation of humanitarian activities</v>
      </c>
      <c r="GQ22" s="222">
        <f t="array" ref="GQ22">LOOKUP(2,1/(Log!$K$1:$K$27569=GP22),Log!$E$1:$E$27569)</f>
        <v>1</v>
      </c>
      <c r="GR22" s="222" t="str">
        <f t="array" ref="GR22">LOOKUP(2,1/(Log!$K$1:$K$27569=GP22),Log!$F$1:$F$27569)</f>
        <v>ACAPS Access Methodology</v>
      </c>
      <c r="GS22" s="222" t="str">
        <f t="array" ref="GS22">LOOKUP(2,1/(Log!$K$1:$K$27569=GP22),Log!$G$1:$G$27569)</f>
        <v>Medium</v>
      </c>
      <c r="GT22" s="222">
        <f t="array" ref="GT22">LOOKUP(2,1/(Log!$K$1:$K$27569=GP22),Log!$H$1:$H$27569)</f>
        <v>2</v>
      </c>
      <c r="GU22" s="222" t="str">
        <f t="array" ref="GU22">LOOKUP(2,1/(Log!$K$1:$K$27569=GP22),Log!$J$1:$J$27569)</f>
        <v>x</v>
      </c>
      <c r="GV22" s="222" t="str">
        <f t="array" ref="GV22">LOOKUP(2,1/(Log!$K$1:$K$27569=GP22),Log!$I$1:$I$27569)</f>
        <v>x</v>
      </c>
      <c r="GW22" s="223">
        <f t="array" ref="GW22">LOOKUP(2,1/(Log!$K$1:$K$27569=GP22),Log!$L$1:$L$27569)</f>
        <v>45610</v>
      </c>
      <c r="GX22" s="221" t="str">
        <f t="shared" si="32"/>
        <v>COL001Violence against personnel, facilities and assets</v>
      </c>
      <c r="GY22" s="224">
        <f t="array" ref="GY22">LOOKUP(2,1/(Log!$K$1:$K$27569=GX22),Log!$E$1:$E$27569)</f>
        <v>0</v>
      </c>
      <c r="GZ22" s="224" t="str">
        <f t="array" ref="GZ22">LOOKUP(2,1/(Log!$K$1:$K$27569=GX22),Log!$F$1:$F$27569)</f>
        <v>ACAPS Access Methodology</v>
      </c>
      <c r="HA22" s="224" t="str">
        <f t="array" ref="HA22">LOOKUP(2,1/(Log!$K$1:$K$27569=GX22),Log!$G$1:$G$27569)</f>
        <v>Medium</v>
      </c>
      <c r="HB22" s="224">
        <f t="array" ref="HB22">LOOKUP(2,1/(Log!$K$1:$K$27569=GX22),Log!$H$1:$H$27569)</f>
        <v>2</v>
      </c>
      <c r="HC22" s="224" t="str">
        <f t="array" ref="HC22">LOOKUP(2,1/(Log!$K$1:$K$27569=GX22),Log!$J$1:$J$27569)</f>
        <v>x</v>
      </c>
      <c r="HD22" s="224" t="str">
        <f t="array" ref="HD22">LOOKUP(2,1/(Log!$K$1:$K$27569=GX22),Log!$I$1:$I$27569)</f>
        <v>x</v>
      </c>
      <c r="HE22" s="214">
        <f t="array" ref="HE22">LOOKUP(2,1/(Log!$K$1:$K$27569=GX22),Log!$L$1:$L$27569)</f>
        <v>45610</v>
      </c>
      <c r="HF22" s="222" t="str">
        <f t="shared" si="33"/>
        <v>COL001Denial of existence of humanitarian needs or entitlements to assistance</v>
      </c>
      <c r="HG22" s="222">
        <f t="array" ref="HG22">LOOKUP(2,1/(Log!$K$1:$K$27569=HF22),Log!$E$1:$E$27569)</f>
        <v>0</v>
      </c>
      <c r="HH22" s="222" t="str">
        <f t="array" ref="HH22">LOOKUP(2,1/(Log!$K$1:$K$27569=HF22),Log!$F$1:$F$27569)</f>
        <v>ACAPS Access Methodology</v>
      </c>
      <c r="HI22" s="222" t="str">
        <f t="array" ref="HI22">LOOKUP(2,1/(Log!$K$1:$K$27569=HF22),Log!$G$1:$G$27569)</f>
        <v>Medium</v>
      </c>
      <c r="HJ22" s="222">
        <f t="array" ref="HJ22">LOOKUP(2,1/(Log!$K$1:$K$27569=HF22),Log!$H$1:$H$27569)</f>
        <v>2</v>
      </c>
      <c r="HK22" s="222" t="str">
        <f t="array" ref="HK22">LOOKUP(2,1/(Log!$K$1:$K$27569=HF22),Log!$J$1:$J$27569)</f>
        <v>x</v>
      </c>
      <c r="HL22" s="222" t="str">
        <f t="array" ref="HL22">LOOKUP(2,1/(Log!$K$1:$K$27569=HF22),Log!$I$1:$I$27569)</f>
        <v>x</v>
      </c>
      <c r="HM22" s="223">
        <f t="array" ref="HM22">LOOKUP(2,1/(Log!$K$1:$K$27569=HF22),Log!$L$1:$L$27569)</f>
        <v>45610</v>
      </c>
      <c r="HN22" s="221" t="str">
        <f t="shared" si="34"/>
        <v>COL001Restriction and obstruction of access to services and assistance</v>
      </c>
      <c r="HO22" s="224">
        <f t="array" ref="HO22">LOOKUP(2,1/(Log!$K$1:$K$27569=HN22),Log!$E$1:$E$27569)</f>
        <v>2</v>
      </c>
      <c r="HP22" s="224" t="str">
        <f t="array" ref="HP22">LOOKUP(2,1/(Log!$K$1:$K$27569=HN22),Log!$F$1:$F$27569)</f>
        <v>ACAPS Access Methodology</v>
      </c>
      <c r="HQ22" s="224" t="str">
        <f t="array" ref="HQ22">LOOKUP(2,1/(Log!$K$1:$K$27569=HN22),Log!$G$1:$G$27569)</f>
        <v>Medium</v>
      </c>
      <c r="HR22" s="224">
        <f t="array" ref="HR22">LOOKUP(2,1/(Log!$K$1:$K$27569=HN22),Log!$H$1:$H$27569)</f>
        <v>2</v>
      </c>
      <c r="HS22" s="224" t="str">
        <f t="array" ref="HS22">LOOKUP(2,1/(Log!$K$1:$K$27569=HN22),Log!$J$1:$J$27569)</f>
        <v>x</v>
      </c>
      <c r="HT22" s="224" t="str">
        <f t="array" ref="HT22">LOOKUP(2,1/(Log!$K$1:$K$27569=HN22),Log!$I$1:$I$27569)</f>
        <v>x</v>
      </c>
      <c r="HU22" s="214">
        <f t="array" ref="HU22">LOOKUP(2,1/(Log!$K$1:$K$27569=HN22),Log!$L$1:$L$27569)</f>
        <v>45610</v>
      </c>
      <c r="HV22" s="222" t="str">
        <f t="shared" si="35"/>
        <v>COL001Ongoing insecurity/hostilities affecting humanitarian assistance</v>
      </c>
      <c r="HW22" s="222">
        <f t="array" ref="HW22">LOOKUP(2,1/(Log!$K$1:$K$27569=HV22),Log!$E$1:$E$27569)</f>
        <v>1</v>
      </c>
      <c r="HX22" s="222" t="str">
        <f t="array" ref="HX22">LOOKUP(2,1/(Log!$K$1:$K$27569=HV22),Log!$F$1:$F$27569)</f>
        <v>ACAPS Access Methodology</v>
      </c>
      <c r="HY22" s="222" t="str">
        <f t="array" ref="HY22">LOOKUP(2,1/(Log!$K$1:$K$27569=HV22),Log!$G$1:$G$27569)</f>
        <v>Medium</v>
      </c>
      <c r="HZ22" s="222">
        <f t="array" ref="HZ22">LOOKUP(2,1/(Log!$K$1:$K$27569=HV22),Log!$H$1:$H$27569)</f>
        <v>2</v>
      </c>
      <c r="IA22" s="222" t="str">
        <f t="array" ref="IA22">LOOKUP(2,1/(Log!$K$1:$K$27569=HV22),Log!$J$1:$J$27569)</f>
        <v>x</v>
      </c>
      <c r="IB22" s="222" t="str">
        <f t="array" ref="IB22">LOOKUP(2,1/(Log!$K$1:$K$27569=HV22),Log!$I$1:$I$27569)</f>
        <v>x</v>
      </c>
      <c r="IC22" s="223">
        <f t="array" ref="IC22">LOOKUP(2,1/(Log!$K$1:$K$27569=HV22),Log!$L$1:$L$27569)</f>
        <v>45610</v>
      </c>
      <c r="ID22" s="221" t="str">
        <f t="shared" si="36"/>
        <v>COL001Presence of mines and improvised explosive devices</v>
      </c>
      <c r="IE22" s="224">
        <f t="array" ref="IE22">LOOKUP(2,1/(Log!$K$1:$K$27569=ID22),Log!$E$1:$E$27569)</f>
        <v>2</v>
      </c>
      <c r="IF22" s="224" t="str">
        <f t="array" ref="IF22">LOOKUP(2,1/(Log!$K$1:$K$27569=ID22),Log!$F$1:$F$27569)</f>
        <v>ACAPS Access Methodology</v>
      </c>
      <c r="IG22" s="224" t="str">
        <f t="array" ref="IG22">LOOKUP(2,1/(Log!$K$1:$K$27569=ID22),Log!$G$1:$G$27569)</f>
        <v>Medium</v>
      </c>
      <c r="IH22" s="224">
        <f t="array" ref="IH22">LOOKUP(2,1/(Log!$K$1:$K$27569=ID22),Log!$H$1:$H$27569)</f>
        <v>2</v>
      </c>
      <c r="II22" s="224" t="str">
        <f t="array" ref="II22">LOOKUP(2,1/(Log!$K$1:$K$27569=ID22),Log!$J$1:$J$27569)</f>
        <v>x</v>
      </c>
      <c r="IJ22" s="224" t="str">
        <f t="array" ref="IJ22">LOOKUP(2,1/(Log!$K$1:$K$27569=ID22),Log!$I$1:$I$27569)</f>
        <v>x</v>
      </c>
      <c r="IK22" s="214">
        <f t="array" ref="IK22">LOOKUP(2,1/(Log!$K$1:$K$27569=ID22),Log!$L$1:$L$27569)</f>
        <v>45610</v>
      </c>
      <c r="IL22" s="222" t="str">
        <f t="shared" si="37"/>
        <v>COL001Physical constraints in the environment (obstacles related to terrain, climate, lack of infrastructure, etc.)</v>
      </c>
      <c r="IM22" s="222">
        <f t="array" ref="IM22">LOOKUP(2,1/(Log!$K$1:$K$27569=IL22),Log!$E$1:$E$27569)</f>
        <v>3</v>
      </c>
      <c r="IN22" s="222" t="str">
        <f t="array" ref="IN22">LOOKUP(2,1/(Log!$K$1:$K$27569=IL22),Log!$F$1:$F$27569)</f>
        <v>ACAPS Access Methodology</v>
      </c>
      <c r="IO22" s="222" t="str">
        <f t="array" ref="IO22">LOOKUP(2,1/(Log!$K$1:$K$27569=IL22),Log!$G$1:$G$27569)</f>
        <v>Medium</v>
      </c>
      <c r="IP22" s="222">
        <f t="array" ref="IP22">LOOKUP(2,1/(Log!$K$1:$K$27569=IL22),Log!$H$1:$H$27569)</f>
        <v>2</v>
      </c>
      <c r="IQ22" s="222" t="str">
        <f t="array" ref="IQ22">LOOKUP(2,1/(Log!$K$1:$K$27569=IL22),Log!$J$1:$J$27569)</f>
        <v>x</v>
      </c>
      <c r="IR22" s="222" t="str">
        <f t="array" ref="IR22">LOOKUP(2,1/(Log!$K$1:$K$27569=IL22),Log!$I$1:$I$27569)</f>
        <v>x</v>
      </c>
      <c r="IS22" s="223">
        <f t="array" ref="IS22">LOOKUP(2,1/(Log!$K$1:$K$27569=IL22),Log!$L$1:$L$27569)</f>
        <v>45610</v>
      </c>
    </row>
    <row r="23" spans="1:253" s="11" customFormat="1" ht="13.35" customHeight="1">
      <c r="A23" s="11" t="str">
        <f>Lists!B:B</f>
        <v>Venezuela displacement in Colombia</v>
      </c>
      <c r="B23" s="11" t="str">
        <f>Lists!F:F</f>
        <v>International Displacement</v>
      </c>
      <c r="C23" s="11" t="str">
        <f>Lists!C:C</f>
        <v>COL002</v>
      </c>
      <c r="D23" s="11" t="str">
        <f>Lists!A:A</f>
        <v>Colombia</v>
      </c>
      <c r="E23" s="11" t="str">
        <f>Lists!D:D</f>
        <v>COL</v>
      </c>
      <c r="F23" s="11" t="str">
        <f t="shared" si="0"/>
        <v>COL002Total population</v>
      </c>
      <c r="G23" s="212">
        <f t="array" ref="G23">ROUND(LOOKUP(2,1/(Log!$K$1:$K$27569=F23),Log!$E$1:$E$27569),-3)</f>
        <v>53100000</v>
      </c>
      <c r="H23" s="213" t="str">
        <f t="array" ref="H23">LOOKUP(2,1/(Log!$K$1:$K$27569=F23),Log!$F$1:$F$27569)</f>
        <v>OCHA 22/02/2025</v>
      </c>
      <c r="I23" s="213" t="str">
        <f t="array" ref="I23">LOOKUP(2,1/(Log!$K$1:$K$27569=F23),Log!$G$1:$G$27569)</f>
        <v>High</v>
      </c>
      <c r="J23" s="213">
        <f t="array" ref="J23">LOOKUP(2,1/(Log!$K$1:$K$27569=F23),Log!$H$1:$H$27569)</f>
        <v>1</v>
      </c>
      <c r="K23" s="213" t="str">
        <f t="array" ref="K23">LOOKUP(2,1/(Log!$K$1:$K$27569=F23),Log!$J$1:$J$27569)</f>
        <v xml:space="preserve">Total population of the country according to 2025 humanitarian need overview. This number was adopted instead of World Bank figure, as they consider the population movement such internal displaced people and people who are in transit or seeking refuge in the country. </v>
      </c>
      <c r="L23" s="213" t="str">
        <f t="array" ref="L23">LOOKUP(2,1/(Log!$K$1:$K$27569=F23),Log!$I$1:$I$27569)</f>
        <v>https://humanitarianaction.info/plan/1208</v>
      </c>
      <c r="M23" s="214">
        <f t="array" ref="M23">LOOKUP(2,1/(Log!$K$1:$K$27569=F23),Log!$L$1:$L$27569)</f>
        <v>45777</v>
      </c>
      <c r="N23" s="221" t="str">
        <f t="shared" si="1"/>
        <v>COL002Landmass affected</v>
      </c>
      <c r="O23" s="216">
        <f t="array" ref="O23">LOOKUP(2,1/(Log!$K$1:$K$27569=N23),Log!$E$1:$E$27569)</f>
        <v>586794</v>
      </c>
      <c r="P23" s="216" t="str">
        <f t="array" ref="P23">LOOKUP(2,1/(Log!$K$1:$K$27569=N23),Log!$F$1:$F$27569)</f>
        <v>City Population 22/07/2022; R4V 17/12/2024</v>
      </c>
      <c r="Q23" s="216" t="str">
        <f t="array" ref="Q23">LOOKUP(2,1/(Log!$K$1:$K$27569=N23),Log!$G$1:$G$27569)</f>
        <v xml:space="preserve">Medium </v>
      </c>
      <c r="R23" s="216">
        <f t="array" ref="R23">LOOKUP(2,1/(Log!$K$1:$K$27569=N23),Log!$H$1:$H$27569)</f>
        <v>2</v>
      </c>
      <c r="S23" s="216" t="str">
        <f t="array" ref="S23">LOOKUP(2,1/(Log!$K$1:$K$27569=N23),Log!$J$1:$J$27569)</f>
        <v xml:space="preserve">The figure of landmass affected due to the Venezuelan refugee crisis corresponds to the landmass of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refugees in need reside in these regions, all of the country’s departments may have a presence of Venezuelans and could be affected in some way. Reliability is set to medium as R4V uses projected figures. 
The reason behind this change is that it suits our threshold to open a crisis: at least 10,000 people with unmet needs in a region/department/province, so each of these departments in Colombia would approve for opening crises. </v>
      </c>
      <c r="T23" s="216" t="str">
        <f t="array" ref="T23">LOOKUP(2,1/(Log!$K$1:$K$27569=N23),Log!$I$1:$I$27569)</f>
        <v>https://www.citypopulation.de/en/colombia/cities/; https://www.r4v.info/en/rmrp2025-2026</v>
      </c>
      <c r="U23" s="217">
        <f t="array" ref="U23">LOOKUP(2,1/(Log!$K$1:$K$27569=N23),Log!$L$1:$L$27569)</f>
        <v>45777</v>
      </c>
      <c r="V23" s="221" t="str">
        <f t="shared" si="2"/>
        <v>COL002People exposed</v>
      </c>
      <c r="W23" s="213">
        <f t="array" ref="W23">IF(LOOKUP(2,1/(Log!$K$1:$K$27569=V23),Log!$E$1:$E$27569)="x","x",ROUND(LOOKUP(2,1/(Log!$K$1:$K$27569=V23),Log!$E$1:$E$27569),-3))</f>
        <v>49058000</v>
      </c>
      <c r="X23" s="213" t="str">
        <f t="array" ref="X23">LOOKUP(2,1/(Log!$K$1:$K$27569=V23),Log!$F$1:$F$27569)</f>
        <v>R4V 17/12/2024; DANE accessed 20/03/2025</v>
      </c>
      <c r="Y23" s="213" t="str">
        <f t="array" ref="Y23">LOOKUP(2,1/(Log!$K$1:$K$27569=V23),Log!$G$1:$G$27569)</f>
        <v xml:space="preserve">Medium </v>
      </c>
      <c r="Z23" s="213">
        <f t="array" ref="Z23">LOOKUP(2,1/(Log!$K$1:$K$27569=V23),Log!$H$1:$H$27569)</f>
        <v>2</v>
      </c>
      <c r="AA23" s="213" t="str">
        <f t="array" ref="AA23">LOOKUP(2,1/(Log!$K$1:$K$27569=V23),Log!$J$1:$J$27569)</f>
        <v>The figure of people exposed due to the Venezuelan refugee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refugees in need reside in these regions, all of the country’s departments may have a presence of Venezuelans and could be affected in some way. Reliability is set to medium as R4V uses projected figures. 
The reason behind this change is that it suits our threshold to open a crisis: at least 10,000 people with unmet needs in a region/department/province, so each of these departments in Peru would approve opening such a crisis. As a natural consequence, people living in these departments are the most exposed to the crisis. Reliability was set to low as we are using outdated figures for population</v>
      </c>
      <c r="AB23" s="213" t="str">
        <f t="array" ref="AB23">LOOKUP(2,1/(Log!$K$1:$K$27569=V23),Log!$I$1:$I$27569)</f>
        <v>https://www.r4v.info/en/rmrp2025-2026; https://www.dane.gov.co/files/investigaciones/poblacion/proyepobla06_20/7Proyecciones_poblacion.pdf</v>
      </c>
      <c r="AC23" s="214">
        <f t="array" ref="AC23">LOOKUP(2,1/(Log!$K$1:$K$27569=V23),Log!$L$1:$L$27569)</f>
        <v>45777</v>
      </c>
      <c r="AD23" s="221" t="str">
        <f t="shared" si="3"/>
        <v>COL002People affected</v>
      </c>
      <c r="AE23" s="218">
        <f t="array" ref="AE23">IF(LOOKUP(2,1/(Log!$K$1:$K$27569=AD23),Log!$E$1:$E$27569)="x","x",ROUND(LOOKUP(2,1/(Log!$K$1:$K$27569=AD23),Log!$E$1:$E$27569),-3))</f>
        <v>4098000</v>
      </c>
      <c r="AF23" s="218" t="str">
        <f t="array" ref="AF23">LOOKUP(2,1/(Log!$K$1:$K$27569=AD23),Log!$F$1:$F$27569)</f>
        <v>R4V 17/12/2024</v>
      </c>
      <c r="AG23" s="218" t="str">
        <f t="array" ref="AG23">LOOKUP(2,1/(Log!$K$1:$K$27569=AD23),Log!$G$1:$G$27569)</f>
        <v xml:space="preserve">Medium </v>
      </c>
      <c r="AH23" s="218">
        <f t="array" ref="AH23">LOOKUP(2,1/(Log!$K$1:$K$27569=AD23),Log!$H$1:$H$27569)</f>
        <v>2</v>
      </c>
      <c r="AI23" s="218" t="str">
        <f t="array" ref="AI23">LOOKUP(2,1/(Log!$K$1:$K$27569=AD23),Log!$J$1:$J$27569)</f>
        <v xml:space="preserve">The number of people affected is the sum of the projected 2025 Venezuelan refugees/asylum seekers in-destination (2.88m), the population In-Transit (1.07m) and the affected host communities in need (147.5 K). This source was chosen for its reliability in reporting Venezuelan refugees and migrants in Colombia. Reliability is set to medium due to the uncertainty of whether the in-transit population is already included in the projected population in need (PiN), which could result in double-counting. Additionally, the in-transit figure may include other nationals. </v>
      </c>
      <c r="AJ23" s="218" t="str">
        <f t="array" ref="AJ23">LOOKUP(2,1/(Log!$K$1:$K$27569=AD23),Log!$I$1:$I$27569)</f>
        <v>https://www.r4v.info/en/rmrp2025-2026</v>
      </c>
      <c r="AK23" s="219">
        <f t="array" ref="AK23">LOOKUP(2,1/(Log!$K$1:$K$27569=AD23),Log!$L$1:$L$27569)</f>
        <v>45777</v>
      </c>
      <c r="AL23" s="221" t="str">
        <f t="shared" si="4"/>
        <v>COL002People displaced</v>
      </c>
      <c r="AM23" s="213">
        <f t="array" ref="AM23">IF(LOOKUP(2,1/(Log!$K$1:$K$27569=AL23),Log!$E$1:$E$27569)="x","x",ROUND(LOOKUP(2,1/(Log!$K$1:$K$27569=AL23),Log!$E$1:$E$27569),-3))</f>
        <v>3950000</v>
      </c>
      <c r="AN23" s="213" t="str">
        <f t="array" ref="AN23">LOOKUP(2,1/(Log!$K$1:$K$27569=AL23),Log!$F$1:$F$27569)</f>
        <v>R4V 17/12/2024</v>
      </c>
      <c r="AO23" s="213" t="str">
        <f t="array" ref="AO23">LOOKUP(2,1/(Log!$K$1:$K$27569=AL23),Log!$G$1:$G$27569)</f>
        <v xml:space="preserve">Medium </v>
      </c>
      <c r="AP23" s="213">
        <f t="array" ref="AP23">LOOKUP(2,1/(Log!$K$1:$K$27569=AL23),Log!$H$1:$H$27569)</f>
        <v>2</v>
      </c>
      <c r="AQ23" s="213" t="str">
        <f t="array" ref="AQ23">LOOKUP(2,1/(Log!$K$1:$K$27569=AL23),Log!$J$1:$J$27569)</f>
        <v xml:space="preserve">The number of displaced people is estimated based on the population projection in destination in Colombia (2.88 M) and  In Transit  (1.07 M). This data is sourced from R4V, selected for its up-to-date information. The reliability is set to medium because the source doesn’t clarify whether the in-transit population is already included  in the  population projection  , which could lead to potential double-counting. Additionally, the population in transit may include other nationalities. </v>
      </c>
      <c r="AR23" s="213" t="str">
        <f t="array" ref="AR23">LOOKUP(2,1/(Log!$K$1:$K$27569=AL23),Log!$I$1:$I$27569)</f>
        <v>https://www.r4v.info/en/rmrp2025-2026</v>
      </c>
      <c r="AS23" s="214">
        <f t="array" ref="AS23">LOOKUP(2,1/(Log!$K$1:$K$27569=AL23),Log!$L$1:$L$27569)</f>
        <v>45777</v>
      </c>
      <c r="AT23" s="222" t="str">
        <f t="shared" si="5"/>
        <v>COL002Injuries reported</v>
      </c>
      <c r="AU23" s="218" t="str">
        <f t="array" ref="AU23">LOOKUP(2,1/(Log!$K$1:$K$27569=AT23),Log!$E$1:$E$27569)</f>
        <v>x</v>
      </c>
      <c r="AV23" s="218" t="str">
        <f t="array" ref="AV23">LOOKUP(2,1/(Log!$K$1:$K$27569=AT23),Log!$F$1:$F$27569)</f>
        <v>X</v>
      </c>
      <c r="AW23" s="218" t="str">
        <f t="array" ref="AW23">LOOKUP(2,1/(Log!$K$1:$K$27569=AT23),Log!$G$1:$G$27569)</f>
        <v>x</v>
      </c>
      <c r="AX23" s="218" t="str">
        <f t="array" ref="AX23">LOOKUP(2,1/(Log!$K$1:$K$27569=AT23),Log!$H$1:$H$27569)</f>
        <v>x</v>
      </c>
      <c r="AY23" s="218" t="str">
        <f t="array" ref="AY23">LOOKUP(2,1/(Log!$K$1:$K$27569=AT23),Log!$J$1:$J$27569)</f>
        <v xml:space="preserve">No data available for injuries related to the crisis itself/ </v>
      </c>
      <c r="AZ23" s="218" t="str">
        <f t="array" ref="AZ23">LOOKUP(2,1/(Log!$K$1:$K$27569=AT23),Log!$I$1:$I$27569)</f>
        <v>X</v>
      </c>
      <c r="BA23" s="219">
        <f t="array" ref="BA23">LOOKUP(2,1/(Log!$K$1:$K$27569=AT23),Log!$L$1:$L$27569)</f>
        <v>45747</v>
      </c>
      <c r="BB23" s="221" t="str">
        <f t="shared" si="6"/>
        <v>COL002Illness cases reported</v>
      </c>
      <c r="BC23" s="213" t="str">
        <f t="array" ref="BC23">LOOKUP(2,1/(Log!$K$1:$K$27569=BB23),Log!$E$1:$E$27569)</f>
        <v>x</v>
      </c>
      <c r="BD23" s="213" t="str">
        <f t="array" ref="BD23">LOOKUP(2,1/(Log!$K$1:$K$27569=BB23),Log!$F$1:$F$27569)</f>
        <v>x</v>
      </c>
      <c r="BE23" s="213" t="str">
        <f t="array" ref="BE23">LOOKUP(2,1/(Log!$K$1:$K$27569=BB23),Log!$G$1:$G$27569)</f>
        <v>x</v>
      </c>
      <c r="BF23" s="213" t="str">
        <f t="array" ref="BF23">LOOKUP(2,1/(Log!$K$1:$K$27569=BB23),Log!$H$1:$H$27569)</f>
        <v>x</v>
      </c>
      <c r="BG23" s="213" t="str">
        <f t="array" ref="BG23">LOOKUP(2,1/(Log!$K$1:$K$27569=BB23),Log!$J$1:$J$27569)</f>
        <v>No new data available for October 2024 update</v>
      </c>
      <c r="BH23" s="213" t="str">
        <f t="array" ref="BH23">LOOKUP(2,1/(Log!$K$1:$K$27569=BB23),Log!$I$1:$I$27569)</f>
        <v>x</v>
      </c>
      <c r="BI23" s="214">
        <f t="array" ref="BI23">LOOKUP(2,1/(Log!$K$1:$K$27569=BB23),Log!$L$1:$L$27569)</f>
        <v>45572</v>
      </c>
      <c r="BJ23" s="222" t="str">
        <f t="shared" si="7"/>
        <v>COL002Fatalities reported</v>
      </c>
      <c r="BK23" s="222">
        <f t="array" ref="BK23">LOOKUP(2,1/(Log!$K$1:$K$27569=BJ23),Log!$E$1:$E$27569)</f>
        <v>16</v>
      </c>
      <c r="BL23" s="222" t="str">
        <f t="array" ref="BL23">LOOKUP(2,1/(Log!$K$1:$K$27569=BJ23),Log!$F$1:$F$27569)</f>
        <v>Missing Migrants Accessed 23/04/2025</v>
      </c>
      <c r="BM23" s="222" t="str">
        <f t="array" ref="BM23">LOOKUP(2,1/(Log!$K$1:$K$27569=BJ23),Log!$G$1:$G$27569)</f>
        <v>Low</v>
      </c>
      <c r="BN23" s="222">
        <f t="array" ref="BN23">LOOKUP(2,1/(Log!$K$1:$K$27569=BJ23),Log!$H$1:$H$27569)</f>
        <v>3</v>
      </c>
      <c r="BO23" s="222" t="str">
        <f t="array" ref="BO23">LOOKUP(2,1/(Log!$K$1:$K$27569=BJ23),Log!$J$1:$J$27569)</f>
        <v xml:space="preserve">Venezuelan migrant fatalities in Colombia reported from October  2024 to April  2025. The main cause of the deaths is violence in border departments or accidents against people in transit
</v>
      </c>
      <c r="BP23" s="218" t="str">
        <f t="array" ref="BP23">LOOKUP(2,1/(Log!$K$1:$K$27569=BJ23),Log!$I$1:$I$27569)</f>
        <v>https://missingmigrants.iom.int/downloads</v>
      </c>
      <c r="BQ23" s="223">
        <f t="array" ref="BQ23">LOOKUP(2,1/(Log!$K$1:$K$27569=BJ23),Log!$L$1:$L$27569)</f>
        <v>45777</v>
      </c>
      <c r="BR23" s="221" t="str">
        <f t="shared" si="8"/>
        <v>COL002Buildings damaged</v>
      </c>
      <c r="BS23" s="224" t="str">
        <f t="array" ref="BS23">LOOKUP(2,1/(Log!$K$1:$K$27569=BR23),Log!$E$1:$E$27569)</f>
        <v>x</v>
      </c>
      <c r="BT23" s="224" t="str">
        <f t="array" ref="BT23">LOOKUP(2,1/(Log!$K$1:$K$27569=BR23),Log!$F$1:$F$27569)</f>
        <v>x</v>
      </c>
      <c r="BU23" s="224" t="str">
        <f t="array" ref="BU23">LOOKUP(2,1/(Log!$K$1:$K$27569=BR23),Log!$G$1:$G$27569)</f>
        <v>x</v>
      </c>
      <c r="BV23" s="224" t="str">
        <f t="array" ref="BV23">LOOKUP(2,1/(Log!$K$1:$K$27569=BR23),Log!$H$1:$H$27569)</f>
        <v>x</v>
      </c>
      <c r="BW23" s="224" t="str">
        <f t="array" ref="BW23">LOOKUP(2,1/(Log!$K$1:$K$27569=BR23),Log!$J$1:$J$27569)</f>
        <v>No new data available for October 2024 update</v>
      </c>
      <c r="BX23" s="224" t="str">
        <f t="array" ref="BX23">LOOKUP(2,1/(Log!$K$1:$K$27569=BR23),Log!$I$1:$I$27569)</f>
        <v>x</v>
      </c>
      <c r="BY23" s="214">
        <f t="array" ref="BY23">LOOKUP(2,1/(Log!$K$1:$K$27569=BR23),Log!$L$1:$L$27569)</f>
        <v>45572</v>
      </c>
      <c r="BZ23" s="222" t="str">
        <f t="shared" si="9"/>
        <v>COL002Buildings destroyed</v>
      </c>
      <c r="CA23" s="222" t="str">
        <f t="array" ref="CA23">LOOKUP(2,1/(Log!$K$1:$K$27569=BZ23),Log!$E$1:$E$27569)</f>
        <v>x</v>
      </c>
      <c r="CB23" s="222" t="str">
        <f t="array" ref="CB23">LOOKUP(2,1/(Log!$K$1:$K$27569=BZ23),Log!$F$1:$F$27569)</f>
        <v>x</v>
      </c>
      <c r="CC23" s="222" t="str">
        <f t="array" ref="CC23">LOOKUP(2,1/(Log!$K$1:$K$27569=BZ23),Log!$G$1:$G$27569)</f>
        <v>x</v>
      </c>
      <c r="CD23" s="222" t="str">
        <f t="array" ref="CD23">LOOKUP(2,1/(Log!$K$1:$K$27569=BZ23),Log!$H$1:$H$27569)</f>
        <v>x</v>
      </c>
      <c r="CE23" s="222" t="str">
        <f t="array" ref="CE23">LOOKUP(2,1/(Log!$K$1:$K$27569=BZ23),Log!$J$1:$J$27569)</f>
        <v>No new data available for October 2024 update</v>
      </c>
      <c r="CF23" s="222" t="str">
        <f t="array" ref="CF23">LOOKUP(2,1/(Log!$K$1:$K$27569=BZ23),Log!$I$1:$I$27569)</f>
        <v>x</v>
      </c>
      <c r="CG23" s="223">
        <f t="array" ref="CG23">LOOKUP(2,1/(Log!$K$1:$K$27569=BZ23),Log!$L$1:$L$27569)</f>
        <v>45572</v>
      </c>
      <c r="CH23" s="221" t="str">
        <f t="shared" si="10"/>
        <v>COL002Buildings in the affected area</v>
      </c>
      <c r="CI23" s="222" t="e">
        <f t="array" ref="CI23">LOOKUP(2,1/(Log!$K$1:$K$27569=CH23),Log!$E$1:$E$27569)</f>
        <v>#N/A</v>
      </c>
      <c r="CJ23" s="222" t="e">
        <f t="array" ref="CJ23">LOOKUP(2,1/(Log!$K$1:$K$27569=CH23),Log!$F$1:$F$27569)</f>
        <v>#N/A</v>
      </c>
      <c r="CK23" s="222" t="e">
        <f t="array" ref="CK23">LOOKUP(2,1/(Log!$K$1:$K$27569=CH23),Log!$G$1:$G$27569)</f>
        <v>#N/A</v>
      </c>
      <c r="CL23" s="222" t="e">
        <f t="array" ref="CL23">LOOKUP(2,1/(Log!$K$1:$K$27569=CH23),Log!$H$1:$H$27569)</f>
        <v>#N/A</v>
      </c>
      <c r="CM23" s="222" t="e">
        <f t="array" ref="CM23">LOOKUP(2,1/(Log!$K$1:$K$27569=CH23),Log!$J$1:$J$27569)</f>
        <v>#N/A</v>
      </c>
      <c r="CN23" s="222" t="e">
        <f t="array" ref="CN23">LOOKUP(2,1/(Log!$K$1:$K$27569=CH23),Log!$I$1:$I$27569)</f>
        <v>#N/A</v>
      </c>
      <c r="CO23" s="225" t="e">
        <f t="array" ref="CO23">LOOKUP(2,1/(Log!$K$1:$K$27569=CH23),Log!$L$1:$L$27569)</f>
        <v>#N/A</v>
      </c>
      <c r="CP23" s="222" t="str">
        <f t="shared" si="11"/>
        <v>COL002Economic Losses</v>
      </c>
      <c r="CQ23" s="224" t="str">
        <f t="array" ref="CQ23">LOOKUP(2,1/(Log!$K$1:$K$27569=CP23),Log!$E$1:$E$27569)</f>
        <v>x</v>
      </c>
      <c r="CR23" s="224" t="str">
        <f t="array" ref="CR23">LOOKUP(2,1/(Log!$K$1:$K$27569=CP23),Log!$F$1:$F$27569)</f>
        <v>x</v>
      </c>
      <c r="CS23" s="224" t="str">
        <f t="array" ref="CS23">LOOKUP(2,1/(Log!$K$1:$K$27569=CP23),Log!$G$1:$G$27569)</f>
        <v>x</v>
      </c>
      <c r="CT23" s="224" t="str">
        <f t="array" ref="CT23">LOOKUP(2,1/(Log!$K$1:$K$27569=CP23),Log!$H$1:$H$27569)</f>
        <v>x</v>
      </c>
      <c r="CU23" s="224" t="str">
        <f t="array" ref="CU23">LOOKUP(2,1/(Log!$K$1:$K$27569=CP23),Log!$J$1:$J$27569)</f>
        <v>No new data available for April 2024 update</v>
      </c>
      <c r="CV23" s="224" t="str">
        <f t="array" ref="CV23">LOOKUP(2,1/(Log!$K$1:$K$27569=CP23),Log!$I$1:$I$27569)</f>
        <v>x</v>
      </c>
      <c r="CW23" s="214">
        <f t="array" ref="CW23">LOOKUP(2,1/(Log!$K$1:$K$27569=CP23),Log!$L$1:$L$27569)</f>
        <v>45401</v>
      </c>
      <c r="CX23" s="222" t="str">
        <f t="shared" si="12"/>
        <v>COL002People in Need</v>
      </c>
      <c r="CY23" s="218">
        <f t="shared" si="13"/>
        <v>3180000</v>
      </c>
      <c r="CZ23" s="218" t="str">
        <f t="shared" si="14"/>
        <v>R4V 17/12/2024</v>
      </c>
      <c r="DA23" s="218" t="str">
        <f t="shared" si="15"/>
        <v>Low</v>
      </c>
      <c r="DB23" s="218">
        <f t="shared" si="16"/>
        <v>3</v>
      </c>
      <c r="DC23" s="218" t="str">
        <f t="shared" si="17"/>
        <v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the destination in need of humanitarian assistance in Colombia (2.03M), the in-transit population (992.4 K), the Colombian returnees (9.9 K), and the affected host communities (147.5 K), as reported in the RMRP 2025-2026. This source was chosen for its reliability in reporting Venezuelan refugees and migrants in Colombia. Reliability is set to low due to the uncertainty of whether the in-transit population is already included in the projected population in need (PiN), which could result in double-counting. Additionally, the in-transit figure may include other nationals. </v>
      </c>
      <c r="DD23" s="218" t="str">
        <f t="shared" si="18"/>
        <v>https://www.r4v.info/en/rmrp2025-2026</v>
      </c>
      <c r="DE23" s="220">
        <f t="shared" si="19"/>
        <v>45777</v>
      </c>
      <c r="DF23" s="221" t="str">
        <f t="shared" si="20"/>
        <v>COL002Minimal humanitarian conditions - Level 1</v>
      </c>
      <c r="DG23" s="213">
        <f t="array" ref="DG23">IF(LOOKUP(2,1/(Log!$K$1:$K$27569=DF23),Log!$E$1:$E$27569)="x","x",ROUND(LOOKUP(2,1/(Log!$K$1:$K$27569=DF23),Log!$E$1:$E$27569),-3))</f>
        <v>44960000</v>
      </c>
      <c r="DH23" s="224" t="str">
        <f t="array" ref="DH23">LOOKUP(2,1/(Log!$K$1:$K$27569=DF23),Log!$F$1:$F$27569)</f>
        <v>R4V 17/12/2024; MinTrabajo accessed 17/02/2025</v>
      </c>
      <c r="DI23" s="224" t="str">
        <f t="array" ref="DI23">LOOKUP(2,1/(Log!$K$1:$K$27569=DF23),Log!$G$1:$G$27569)</f>
        <v xml:space="preserve">Medium </v>
      </c>
      <c r="DJ23" s="224">
        <f t="array" ref="DJ23">LOOKUP(2,1/(Log!$K$1:$K$27569=DF23),Log!$H$1:$H$27569)</f>
        <v>2</v>
      </c>
      <c r="DK23" s="224" t="str">
        <f t="array" ref="DK23">LOOKUP(2,1/(Log!$K$1:$K$27569=DF23),Log!$J$1:$J$27569)</f>
        <v xml:space="preserve">According to INFORM SI methodology, the number of people in Level 1 is equal to the people exposed minus the people affected. People in Level 1 are able to meet their basic needs without employing irreversible coping strategies. Reliability is set to Medium because the source doesn't explain if the in-transit were included in the projected PiN for 2025, so there may be a doublecounting. Additionally, the in-transit figure may include other nationals. </v>
      </c>
      <c r="DL23" s="224" t="str">
        <f t="array" ref="DL23">LOOKUP(2,1/(Log!$K$1:$K$27569=DF23),Log!$I$1:$I$27569)</f>
        <v>https://www.r4v.info/en/rmrp2025-2026; https://publicacionessampl.mintrabajo.gov.co/sampl-repo/api/core/bitstreams/5229be3e-472e-41e0-964d-0e2e60f16c4e/content</v>
      </c>
      <c r="DM23" s="214">
        <f t="array" ref="DM23">LOOKUP(2,1/(Log!$K$1:$K$27569=DF23),Log!$L$1:$L$27569)</f>
        <v>45777</v>
      </c>
      <c r="DN23" s="222" t="str">
        <f t="shared" si="21"/>
        <v>COL002Stressed humanitarian conditions - Level 2</v>
      </c>
      <c r="DO23" s="218">
        <f t="array" ref="DO23">IF(LOOKUP(2,1/(Log!$K$1:$K$27569=DN23),Log!$E$1:$E$27569)="x","x",ROUND(LOOKUP(2,1/(Log!$K$1:$K$27569=DN23),Log!$E$1:$E$27569),-3))</f>
        <v>918000</v>
      </c>
      <c r="DP23" s="222" t="str">
        <f t="array" ref="DP23">LOOKUP(2,1/(Log!$K$1:$K$27569=DN23),Log!$F$1:$F$27569)</f>
        <v>R4V 17/12/2024</v>
      </c>
      <c r="DQ23" s="222" t="str">
        <f t="array" ref="DQ23">LOOKUP(2,1/(Log!$K$1:$K$27569=DN23),Log!$G$1:$G$27569)</f>
        <v xml:space="preserve">Medium </v>
      </c>
      <c r="DR23" s="222">
        <f t="array" ref="DR23">LOOKUP(2,1/(Log!$K$1:$K$27569=DN23),Log!$H$1:$H$27569)</f>
        <v>2</v>
      </c>
      <c r="DS23" s="222" t="str">
        <f t="array" ref="DS23">LOOKUP(2,1/(Log!$K$1:$K$27569=DN23),Log!$J$1:$J$27569)</f>
        <v>According to INFORM SI methodology, the number of people in Level 2 is equal to the people affected minus the people in need. Reliability is set to Medium because the source doesn't explain if the in-transit were included in the projected PiN, so there may be a doublecounting.</v>
      </c>
      <c r="DT23" s="222" t="str">
        <f t="array" ref="DT23">LOOKUP(2,1/(Log!$K$1:$K$27569=DN23),Log!$I$1:$I$27569)</f>
        <v>https://www.r4v.info/en/rmrp2025-2026</v>
      </c>
      <c r="DU23" s="223">
        <f t="array" ref="DU23">LOOKUP(2,1/(Log!$K$1:$K$27569=DN23),Log!$L$1:$L$27569)</f>
        <v>45777</v>
      </c>
      <c r="DV23" s="221" t="str">
        <f t="shared" si="22"/>
        <v>COL002Moderate humanitarian conditions - Level 3</v>
      </c>
      <c r="DW23" s="213">
        <f t="array" ref="DW23">IF(LOOKUP(2,1/(Log!$K$1:$K$27569=DV23),Log!$E$1:$E$27569)="x","x",ROUND(LOOKUP(2,1/(Log!$K$1:$K$27569=DV23),Log!$E$1:$E$27569),-3))</f>
        <v>3180000</v>
      </c>
      <c r="DX23" s="224" t="str">
        <f t="array" ref="DX23">LOOKUP(2,1/(Log!$K$1:$K$27569=DV23),Log!$F$1:$F$27569)</f>
        <v>R4V 17/12/2024</v>
      </c>
      <c r="DY23" s="224" t="str">
        <f t="array" ref="DY23">LOOKUP(2,1/(Log!$K$1:$K$27569=DV23),Log!$G$1:$G$27569)</f>
        <v>Low</v>
      </c>
      <c r="DZ23" s="224">
        <f t="array" ref="DZ23">LOOKUP(2,1/(Log!$K$1:$K$27569=DV23),Log!$H$1:$H$27569)</f>
        <v>3</v>
      </c>
      <c r="EA23" s="224" t="str">
        <f t="array" ref="EA23">LOOKUP(2,1/(Log!$K$1:$K$27569=DV23),Log!$J$1:$J$27569)</f>
        <v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the destination in need of humanitarian assistance in Colombia (2.03M), the in-transit population (992.4 K), the Colombian returnees (9.9 K), and the affected host communities (147.5 K), as reported in the RMRP 2025-2026. This source was chosen for its reliability in reporting Venezuelan refugees and migrants in Colombia. Reliability is set to low due to the uncertainty of whether the in-transit population is already included in the projected population in need (PiN), which could result in double-counting. Additionally, the in-transit figure may include other nationals. </v>
      </c>
      <c r="EB23" s="224" t="str">
        <f t="array" ref="EB23">LOOKUP(2,1/(Log!$K$1:$K$27569=DV23),Log!$I$1:$I$27569)</f>
        <v>https://www.r4v.info/en/rmrp2025-2026</v>
      </c>
      <c r="EC23" s="214">
        <f t="array" ref="EC23">LOOKUP(2,1/(Log!$K$1:$K$27569=DV23),Log!$L$1:$L$27569)</f>
        <v>45777</v>
      </c>
      <c r="ED23" s="222" t="str">
        <f t="shared" si="23"/>
        <v>COL002Severe humanitarian conditions - Level 4</v>
      </c>
      <c r="EE23" s="218" t="str">
        <f t="array" ref="EE23">IF(LOOKUP(2,1/(Log!$K$1:$K$27569=ED23),Log!$E$1:$E$27569)="x","x",ROUND(LOOKUP(2,1/(Log!$K$1:$K$27569=ED23),Log!$E$1:$E$27569),-3))</f>
        <v>x</v>
      </c>
      <c r="EF23" s="222" t="str">
        <f t="array" ref="EF23">LOOKUP(2,1/(Log!$K$1:$K$27569=ED23),Log!$F$1:$F$27569)</f>
        <v xml:space="preserve">x
</v>
      </c>
      <c r="EG23" s="222" t="str">
        <f t="array" ref="EG23">LOOKUP(2,1/(Log!$K$1:$K$27569=ED23),Log!$G$1:$G$27569)</f>
        <v>x</v>
      </c>
      <c r="EH23" s="222" t="str">
        <f t="array" ref="EH23">LOOKUP(2,1/(Log!$K$1:$K$27569=ED23),Log!$H$1:$H$27569)</f>
        <v>x</v>
      </c>
      <c r="EI23" s="222" t="str">
        <f t="array" ref="EI23">LOOKUP(2,1/(Log!$K$1:$K$27569=ED23),Log!$J$1:$J$27569)</f>
        <v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Realibaility was set as low accordingly. </v>
      </c>
      <c r="EJ23" s="222" t="str">
        <f t="array" ref="EJ23">LOOKUP(2,1/(Log!$K$1:$K$27569=ED23),Log!$I$1:$I$27569)</f>
        <v>x</v>
      </c>
      <c r="EK23" s="223">
        <f t="array" ref="EK23">LOOKUP(2,1/(Log!$K$1:$K$27569=ED23),Log!$L$1:$L$27569)</f>
        <v>45777</v>
      </c>
      <c r="EL23" s="221" t="str">
        <f t="shared" si="24"/>
        <v>COL002Extreme humanitarian conditions - Level 5</v>
      </c>
      <c r="EM23" s="213" t="str">
        <f t="array" ref="EM23">IF(LOOKUP(2,1/(Log!$K$1:$K$27569=EL23),Log!$E$1:$E$27569)="x","x",ROUND(LOOKUP(2,1/(Log!$K$1:$K$27569=EL23),Log!$E$1:$E$27569),-3))</f>
        <v>x</v>
      </c>
      <c r="EN23" s="224" t="str">
        <f t="array" ref="EN23">LOOKUP(2,1/(Log!$K$1:$K$27569=EL23),Log!$F$1:$F$27569)</f>
        <v xml:space="preserve">x
</v>
      </c>
      <c r="EO23" s="224" t="str">
        <f t="array" ref="EO23">LOOKUP(2,1/(Log!$K$1:$K$27569=EL23),Log!$G$1:$G$27569)</f>
        <v>x</v>
      </c>
      <c r="EP23" s="224" t="str">
        <f t="array" ref="EP23">LOOKUP(2,1/(Log!$K$1:$K$27569=EL23),Log!$H$1:$H$27569)</f>
        <v>x</v>
      </c>
      <c r="EQ23" s="224" t="str">
        <f t="array" ref="EQ23">LOOKUP(2,1/(Log!$K$1:$K$27569=EL23),Log!$J$1:$J$27569)</f>
        <v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Realibaility was set as low accordingly. </v>
      </c>
      <c r="ER23" s="224" t="str">
        <f t="array" ref="ER23">LOOKUP(2,1/(Log!$K$1:$K$27569=EL23),Log!$I$1:$I$27569)</f>
        <v>x</v>
      </c>
      <c r="ES23" s="214">
        <f t="array" ref="ES23">LOOKUP(2,1/(Log!$K$1:$K$27569=EL23),Log!$L$1:$L$27569)</f>
        <v>45777</v>
      </c>
      <c r="ET23" s="222" t="str">
        <f t="shared" si="25"/>
        <v>COL002Fatalities in all crises</v>
      </c>
      <c r="EU23" s="222">
        <f t="array" ref="EU23">LOOKUP(2,1/(Log!$K$1:$K$27569=ET23),Log!$E$1:$E$27569)</f>
        <v>1152</v>
      </c>
      <c r="EV23" s="222" t="str">
        <f t="array" ref="EV23">LOOKUP(2,1/(Log!$K$1:$K$27569=ET23),Log!$F$1:$F$27569)</f>
        <v>Acled accessed 23/04/2025;Missing Migrants 23/04/2024</v>
      </c>
      <c r="EW23" s="222" t="str">
        <f t="array" ref="EW23">LOOKUP(2,1/(Log!$K$1:$K$27569=ET23),Log!$G$1:$G$27569)</f>
        <v xml:space="preserve">Medium </v>
      </c>
      <c r="EX23" s="222">
        <f t="array" ref="EX23">LOOKUP(2,1/(Log!$K$1:$K$27569=ET23),Log!$H$1:$H$27569)</f>
        <v>2</v>
      </c>
      <c r="EY23" s="222" t="str">
        <f t="array" ref="EY23">LOOKUP(2,1/(Log!$K$1:$K$27569=ET23),Log!$J$1:$J$27569)</f>
        <v xml:space="preserve">Acled data is taken from the last six months (from 01/10/2024 to 01/04/2025)  1,136  acled + 16 "Venezuelan migrant fatalities in Colombia were reported from October   2024  to April 2025. The main cause of the deaths is violence in border departments or accidents against people in transit
</v>
      </c>
      <c r="EZ23" s="222" t="str">
        <f t="array" ref="EZ23">LOOKUP(2,1/(Log!$K$1:$K$27569=ET23),Log!$I$1:$I$27569)</f>
        <v>https://acleddata.com;https://missingmigrants.iom.int/data https://missingmigrants.iom.int/sites/g/files/tmzbdl601/files/2023-10/Missing_Migrants_Global_Figures_allData.xlsx</v>
      </c>
      <c r="FA23" s="223">
        <f t="array" ref="FA23">LOOKUP(2,1/(Log!$K$1:$K$27569=ET23),Log!$L$1:$L$27569)</f>
        <v>45777</v>
      </c>
      <c r="FB23" s="221" t="str">
        <f t="shared" si="26"/>
        <v>COL002Crisis affected groups</v>
      </c>
      <c r="FC23" s="224">
        <f t="array" ref="FC23">LOOKUP(2,1/(Log!$K$1:$K$27569=FB23),Log!$E$1:$E$27569)</f>
        <v>3</v>
      </c>
      <c r="FD23" s="224" t="str">
        <f t="array" ref="FD23">LOOKUP(2,1/(Log!$K$1:$K$27569=FB23),Log!$F$1:$F$27569)</f>
        <v>OCHA 22/02/2025</v>
      </c>
      <c r="FE23" s="224" t="str">
        <f t="array" ref="FE23">LOOKUP(2,1/(Log!$K$1:$K$27569=FB23),Log!$G$1:$G$27569)</f>
        <v>High</v>
      </c>
      <c r="FF23" s="224">
        <f t="array" ref="FF23">LOOKUP(2,1/(Log!$K$1:$K$27569=FB23),Log!$H$1:$H$27569)</f>
        <v>1</v>
      </c>
      <c r="FG23" s="224" t="str">
        <f t="array" ref="FG23">LOOKUP(2,1/(Log!$K$1:$K$27569=FB23),Log!$J$1:$J$27569)</f>
        <v>Number of different types of affected population groups: 
- IDPs 
- Host 
- Non-Host</v>
      </c>
      <c r="FH23" s="224" t="str">
        <f t="array" ref="FH23">LOOKUP(2,1/(Log!$K$1:$K$27569=FB23),Log!$I$1:$I$27569)</f>
        <v>https://humanitarianaction.info/plan/1208</v>
      </c>
      <c r="FI23" s="214">
        <f t="array" ref="FI23">LOOKUP(2,1/(Log!$K$1:$K$27569=FB23),Log!$L$1:$L$27569)</f>
        <v>45777</v>
      </c>
      <c r="FJ23" s="221" t="str">
        <f t="shared" si="27"/>
        <v>COL002People facing limited access constraints</v>
      </c>
      <c r="FK23" s="222" t="str">
        <f t="array" ref="FK23">LOOKUP(2,1/(Log!$K$1:$K$27569=FJ23),Log!$E$1:$E$27569)</f>
        <v>x</v>
      </c>
      <c r="FL23" s="222" t="str">
        <f t="array" ref="FL23">LOOKUP(2,1/(Log!$K$1:$K$27569=FJ23),Log!$F$1:$F$27569)</f>
        <v xml:space="preserve">x
</v>
      </c>
      <c r="FM23" s="222" t="str">
        <f t="array" ref="FM23">LOOKUP(2,1/(Log!$K$1:$K$27569=FJ23),Log!$G$1:$G$27569)</f>
        <v>x</v>
      </c>
      <c r="FN23" s="222" t="str">
        <f t="array" ref="FN23">LOOKUP(2,1/(Log!$K$1:$K$27569=FJ23),Log!$H$1:$H$27569)</f>
        <v>x</v>
      </c>
      <c r="FO23" s="222" t="str">
        <f t="array" ref="FO23">LOOKUP(2,1/(Log!$K$1:$K$27569=FJ23),Log!$J$1:$J$27569)</f>
        <v>no data available</v>
      </c>
      <c r="FP23" s="218" t="str">
        <f t="array" ref="FP23">LOOKUP(2,1/(Log!$K$1:$K$27569=FJ23),Log!$I$1:$I$27569)</f>
        <v>x</v>
      </c>
      <c r="FQ23" s="219">
        <f t="array" ref="FQ23">LOOKUP(2,1/(Log!$K$1:$K$27569=FJ23),Log!$L$1:$L$27569)</f>
        <v>44915</v>
      </c>
      <c r="FR23" s="221" t="str">
        <f t="shared" si="28"/>
        <v>COL002People facing restricted access constraints</v>
      </c>
      <c r="FS23" s="224" t="str">
        <f t="array" ref="FS23">LOOKUP(2,1/(Log!$K$1:$K$27569=FR23),Log!$E$1:$E$27569)</f>
        <v>x</v>
      </c>
      <c r="FT23" s="224" t="str">
        <f t="array" ref="FT23">LOOKUP(2,1/(Log!$K$1:$K$27569=FR23),Log!$F$1:$F$27569)</f>
        <v xml:space="preserve">x
</v>
      </c>
      <c r="FU23" s="224" t="str">
        <f t="array" ref="FU23">LOOKUP(2,1/(Log!$K$1:$K$27569=FR23),Log!$G$1:$G$27569)</f>
        <v>x</v>
      </c>
      <c r="FV23" s="224" t="str">
        <f t="array" ref="FV23">LOOKUP(2,1/(Log!$K$1:$K$27569=FR23),Log!$H$1:$H$27569)</f>
        <v>x</v>
      </c>
      <c r="FW23" s="224" t="str">
        <f t="array" ref="FW23">LOOKUP(2,1/(Log!$K$1:$K$27569=FR23),Log!$J$1:$J$27569)</f>
        <v>no data available</v>
      </c>
      <c r="FX23" s="224" t="str">
        <f t="array" ref="FX23">LOOKUP(2,1/(Log!$K$1:$K$27569=FR23),Log!$I$1:$I$27569)</f>
        <v>x</v>
      </c>
      <c r="FY23" s="214">
        <f t="array" ref="FY23">LOOKUP(2,1/(Log!$K$1:$K$27569=FR23),Log!$L$1:$L$27569)</f>
        <v>44915</v>
      </c>
      <c r="FZ23" s="222" t="str">
        <f t="shared" si="29"/>
        <v>COL002Impediments to entry into country (bureaucratic and administrative)</v>
      </c>
      <c r="GA23" s="222">
        <f t="array" ref="GA23">LOOKUP(2,1/(Log!$K$1:$K$27569=FZ23),Log!$E$1:$E$27569)</f>
        <v>0</v>
      </c>
      <c r="GB23" s="222" t="str">
        <f t="array" ref="GB23">LOOKUP(2,1/(Log!$K$1:$K$27569=FZ23),Log!$F$1:$F$27569)</f>
        <v>ACAPS Access Methodology</v>
      </c>
      <c r="GC23" s="222" t="str">
        <f t="array" ref="GC23">LOOKUP(2,1/(Log!$K$1:$K$27569=FZ23),Log!$G$1:$G$27569)</f>
        <v>Medium</v>
      </c>
      <c r="GD23" s="222">
        <f t="array" ref="GD23">LOOKUP(2,1/(Log!$K$1:$K$27569=FZ23),Log!$H$1:$H$27569)</f>
        <v>2</v>
      </c>
      <c r="GE23" s="222" t="str">
        <f t="array" ref="GE23">LOOKUP(2,1/(Log!$K$1:$K$27569=FZ23),Log!$J$1:$J$27569)</f>
        <v>x</v>
      </c>
      <c r="GF23" s="222" t="str">
        <f t="array" ref="GF23">LOOKUP(2,1/(Log!$K$1:$K$27569=FZ23),Log!$I$1:$I$27569)</f>
        <v>x</v>
      </c>
      <c r="GG23" s="223">
        <f t="array" ref="GG23">LOOKUP(2,1/(Log!$K$1:$K$27569=FZ23),Log!$L$1:$L$27569)</f>
        <v>45610</v>
      </c>
      <c r="GH23" s="221" t="str">
        <f t="shared" si="30"/>
        <v>COL002Restriction of movement (impediments to freedom of movement and/or administrative restrictions)</v>
      </c>
      <c r="GI23" s="224">
        <f t="array" ref="GI23">LOOKUP(2,1/(Log!$K$1:$K$27569=GH23),Log!$E$1:$E$27569)</f>
        <v>3</v>
      </c>
      <c r="GJ23" s="224" t="str">
        <f t="array" ref="GJ23">LOOKUP(2,1/(Log!$K$1:$K$27569=GH23),Log!$F$1:$F$27569)</f>
        <v>ACAPS Access Methodology</v>
      </c>
      <c r="GK23" s="224" t="str">
        <f t="array" ref="GK23">LOOKUP(2,1/(Log!$K$1:$K$27569=GH23),Log!$G$1:$G$27569)</f>
        <v>Medium</v>
      </c>
      <c r="GL23" s="224">
        <f t="array" ref="GL23">LOOKUP(2,1/(Log!$K$1:$K$27569=GH23),Log!$H$1:$H$27569)</f>
        <v>2</v>
      </c>
      <c r="GM23" s="224" t="str">
        <f t="array" ref="GM23">LOOKUP(2,1/(Log!$K$1:$K$27569=GH23),Log!$J$1:$J$27569)</f>
        <v>x</v>
      </c>
      <c r="GN23" s="224" t="str">
        <f t="array" ref="GN23">LOOKUP(2,1/(Log!$K$1:$K$27569=GH23),Log!$I$1:$I$27569)</f>
        <v>x</v>
      </c>
      <c r="GO23" s="214">
        <f t="array" ref="GO23">LOOKUP(2,1/(Log!$K$1:$K$27569=GH23),Log!$L$1:$L$27569)</f>
        <v>45610</v>
      </c>
      <c r="GP23" s="222" t="str">
        <f t="shared" si="31"/>
        <v>COL002Interference into implementation of humanitarian activities</v>
      </c>
      <c r="GQ23" s="222">
        <f t="array" ref="GQ23">LOOKUP(2,1/(Log!$K$1:$K$27569=GP23),Log!$E$1:$E$27569)</f>
        <v>1</v>
      </c>
      <c r="GR23" s="222" t="str">
        <f t="array" ref="GR23">LOOKUP(2,1/(Log!$K$1:$K$27569=GP23),Log!$F$1:$F$27569)</f>
        <v>ACAPS Access Methodology</v>
      </c>
      <c r="GS23" s="222" t="str">
        <f t="array" ref="GS23">LOOKUP(2,1/(Log!$K$1:$K$27569=GP23),Log!$G$1:$G$27569)</f>
        <v>Medium</v>
      </c>
      <c r="GT23" s="222">
        <f t="array" ref="GT23">LOOKUP(2,1/(Log!$K$1:$K$27569=GP23),Log!$H$1:$H$27569)</f>
        <v>2</v>
      </c>
      <c r="GU23" s="222" t="str">
        <f t="array" ref="GU23">LOOKUP(2,1/(Log!$K$1:$K$27569=GP23),Log!$J$1:$J$27569)</f>
        <v>x</v>
      </c>
      <c r="GV23" s="222" t="str">
        <f t="array" ref="GV23">LOOKUP(2,1/(Log!$K$1:$K$27569=GP23),Log!$I$1:$I$27569)</f>
        <v>x</v>
      </c>
      <c r="GW23" s="223">
        <f t="array" ref="GW23">LOOKUP(2,1/(Log!$K$1:$K$27569=GP23),Log!$L$1:$L$27569)</f>
        <v>45610</v>
      </c>
      <c r="GX23" s="221" t="str">
        <f t="shared" si="32"/>
        <v>COL002Violence against personnel, facilities and assets</v>
      </c>
      <c r="GY23" s="224">
        <f t="array" ref="GY23">LOOKUP(2,1/(Log!$K$1:$K$27569=GX23),Log!$E$1:$E$27569)</f>
        <v>0</v>
      </c>
      <c r="GZ23" s="224" t="str">
        <f t="array" ref="GZ23">LOOKUP(2,1/(Log!$K$1:$K$27569=GX23),Log!$F$1:$F$27569)</f>
        <v>ACAPS Access Methodology</v>
      </c>
      <c r="HA23" s="224" t="str">
        <f t="array" ref="HA23">LOOKUP(2,1/(Log!$K$1:$K$27569=GX23),Log!$G$1:$G$27569)</f>
        <v>Medium</v>
      </c>
      <c r="HB23" s="224">
        <f t="array" ref="HB23">LOOKUP(2,1/(Log!$K$1:$K$27569=GX23),Log!$H$1:$H$27569)</f>
        <v>2</v>
      </c>
      <c r="HC23" s="224" t="str">
        <f t="array" ref="HC23">LOOKUP(2,1/(Log!$K$1:$K$27569=GX23),Log!$J$1:$J$27569)</f>
        <v>x</v>
      </c>
      <c r="HD23" s="224" t="str">
        <f t="array" ref="HD23">LOOKUP(2,1/(Log!$K$1:$K$27569=GX23),Log!$I$1:$I$27569)</f>
        <v>x</v>
      </c>
      <c r="HE23" s="214">
        <f t="array" ref="HE23">LOOKUP(2,1/(Log!$K$1:$K$27569=GX23),Log!$L$1:$L$27569)</f>
        <v>45610</v>
      </c>
      <c r="HF23" s="222" t="str">
        <f t="shared" si="33"/>
        <v>COL002Denial of existence of humanitarian needs or entitlements to assistance</v>
      </c>
      <c r="HG23" s="222">
        <f t="array" ref="HG23">LOOKUP(2,1/(Log!$K$1:$K$27569=HF23),Log!$E$1:$E$27569)</f>
        <v>0</v>
      </c>
      <c r="HH23" s="222" t="str">
        <f t="array" ref="HH23">LOOKUP(2,1/(Log!$K$1:$K$27569=HF23),Log!$F$1:$F$27569)</f>
        <v>ACAPS Access Methodology</v>
      </c>
      <c r="HI23" s="222" t="str">
        <f t="array" ref="HI23">LOOKUP(2,1/(Log!$K$1:$K$27569=HF23),Log!$G$1:$G$27569)</f>
        <v>Medium</v>
      </c>
      <c r="HJ23" s="222">
        <f t="array" ref="HJ23">LOOKUP(2,1/(Log!$K$1:$K$27569=HF23),Log!$H$1:$H$27569)</f>
        <v>2</v>
      </c>
      <c r="HK23" s="222" t="str">
        <f t="array" ref="HK23">LOOKUP(2,1/(Log!$K$1:$K$27569=HF23),Log!$J$1:$J$27569)</f>
        <v>x</v>
      </c>
      <c r="HL23" s="222" t="str">
        <f t="array" ref="HL23">LOOKUP(2,1/(Log!$K$1:$K$27569=HF23),Log!$I$1:$I$27569)</f>
        <v>x</v>
      </c>
      <c r="HM23" s="223">
        <f t="array" ref="HM23">LOOKUP(2,1/(Log!$K$1:$K$27569=HF23),Log!$L$1:$L$27569)</f>
        <v>45610</v>
      </c>
      <c r="HN23" s="221" t="str">
        <f t="shared" si="34"/>
        <v>COL002Restriction and obstruction of access to services and assistance</v>
      </c>
      <c r="HO23" s="224">
        <f t="array" ref="HO23">LOOKUP(2,1/(Log!$K$1:$K$27569=HN23),Log!$E$1:$E$27569)</f>
        <v>0</v>
      </c>
      <c r="HP23" s="224" t="str">
        <f t="array" ref="HP23">LOOKUP(2,1/(Log!$K$1:$K$27569=HN23),Log!$F$1:$F$27569)</f>
        <v>ACAPS Access Methodology</v>
      </c>
      <c r="HQ23" s="224" t="str">
        <f t="array" ref="HQ23">LOOKUP(2,1/(Log!$K$1:$K$27569=HN23),Log!$G$1:$G$27569)</f>
        <v>Medium</v>
      </c>
      <c r="HR23" s="224">
        <f t="array" ref="HR23">LOOKUP(2,1/(Log!$K$1:$K$27569=HN23),Log!$H$1:$H$27569)</f>
        <v>2</v>
      </c>
      <c r="HS23" s="224" t="str">
        <f t="array" ref="HS23">LOOKUP(2,1/(Log!$K$1:$K$27569=HN23),Log!$J$1:$J$27569)</f>
        <v>x</v>
      </c>
      <c r="HT23" s="224" t="str">
        <f t="array" ref="HT23">LOOKUP(2,1/(Log!$K$1:$K$27569=HN23),Log!$I$1:$I$27569)</f>
        <v>x</v>
      </c>
      <c r="HU23" s="214">
        <f t="array" ref="HU23">LOOKUP(2,1/(Log!$K$1:$K$27569=HN23),Log!$L$1:$L$27569)</f>
        <v>45610</v>
      </c>
      <c r="HV23" s="222" t="str">
        <f t="shared" si="35"/>
        <v>COL002Ongoing insecurity/hostilities affecting humanitarian assistance</v>
      </c>
      <c r="HW23" s="222">
        <f t="array" ref="HW23">LOOKUP(2,1/(Log!$K$1:$K$27569=HV23),Log!$E$1:$E$27569)</f>
        <v>1</v>
      </c>
      <c r="HX23" s="222" t="str">
        <f t="array" ref="HX23">LOOKUP(2,1/(Log!$K$1:$K$27569=HV23),Log!$F$1:$F$27569)</f>
        <v>ACAPS Access Methodology</v>
      </c>
      <c r="HY23" s="222" t="str">
        <f t="array" ref="HY23">LOOKUP(2,1/(Log!$K$1:$K$27569=HV23),Log!$G$1:$G$27569)</f>
        <v>Medium</v>
      </c>
      <c r="HZ23" s="222">
        <f t="array" ref="HZ23">LOOKUP(2,1/(Log!$K$1:$K$27569=HV23),Log!$H$1:$H$27569)</f>
        <v>2</v>
      </c>
      <c r="IA23" s="222" t="str">
        <f t="array" ref="IA23">LOOKUP(2,1/(Log!$K$1:$K$27569=HV23),Log!$J$1:$J$27569)</f>
        <v>x</v>
      </c>
      <c r="IB23" s="222" t="str">
        <f t="array" ref="IB23">LOOKUP(2,1/(Log!$K$1:$K$27569=HV23),Log!$I$1:$I$27569)</f>
        <v>x</v>
      </c>
      <c r="IC23" s="223">
        <f t="array" ref="IC23">LOOKUP(2,1/(Log!$K$1:$K$27569=HV23),Log!$L$1:$L$27569)</f>
        <v>45610</v>
      </c>
      <c r="ID23" s="221" t="str">
        <f t="shared" si="36"/>
        <v>COL002Presence of mines and improvised explosive devices</v>
      </c>
      <c r="IE23" s="224">
        <f t="array" ref="IE23">LOOKUP(2,1/(Log!$K$1:$K$27569=ID23),Log!$E$1:$E$27569)</f>
        <v>2</v>
      </c>
      <c r="IF23" s="224" t="str">
        <f t="array" ref="IF23">LOOKUP(2,1/(Log!$K$1:$K$27569=ID23),Log!$F$1:$F$27569)</f>
        <v>ACAPS Access Methodology</v>
      </c>
      <c r="IG23" s="224" t="str">
        <f t="array" ref="IG23">LOOKUP(2,1/(Log!$K$1:$K$27569=ID23),Log!$G$1:$G$27569)</f>
        <v>Medium</v>
      </c>
      <c r="IH23" s="224">
        <f t="array" ref="IH23">LOOKUP(2,1/(Log!$K$1:$K$27569=ID23),Log!$H$1:$H$27569)</f>
        <v>2</v>
      </c>
      <c r="II23" s="224" t="str">
        <f t="array" ref="II23">LOOKUP(2,1/(Log!$K$1:$K$27569=ID23),Log!$J$1:$J$27569)</f>
        <v>x</v>
      </c>
      <c r="IJ23" s="224" t="str">
        <f t="array" ref="IJ23">LOOKUP(2,1/(Log!$K$1:$K$27569=ID23),Log!$I$1:$I$27569)</f>
        <v>x</v>
      </c>
      <c r="IK23" s="214">
        <f t="array" ref="IK23">LOOKUP(2,1/(Log!$K$1:$K$27569=ID23),Log!$L$1:$L$27569)</f>
        <v>45610</v>
      </c>
      <c r="IL23" s="222" t="str">
        <f t="shared" si="37"/>
        <v>COL002Physical constraints in the environment (obstacles related to terrain, climate, lack of infrastructure, etc.)</v>
      </c>
      <c r="IM23" s="222">
        <f t="array" ref="IM23">LOOKUP(2,1/(Log!$K$1:$K$27569=IL23),Log!$E$1:$E$27569)</f>
        <v>3</v>
      </c>
      <c r="IN23" s="222" t="str">
        <f t="array" ref="IN23">LOOKUP(2,1/(Log!$K$1:$K$27569=IL23),Log!$F$1:$F$27569)</f>
        <v>ACAPS Access Methodology</v>
      </c>
      <c r="IO23" s="222" t="str">
        <f t="array" ref="IO23">LOOKUP(2,1/(Log!$K$1:$K$27569=IL23),Log!$G$1:$G$27569)</f>
        <v>Medium</v>
      </c>
      <c r="IP23" s="222">
        <f t="array" ref="IP23">LOOKUP(2,1/(Log!$K$1:$K$27569=IL23),Log!$H$1:$H$27569)</f>
        <v>2</v>
      </c>
      <c r="IQ23" s="222" t="str">
        <f t="array" ref="IQ23">LOOKUP(2,1/(Log!$K$1:$K$27569=IL23),Log!$J$1:$J$27569)</f>
        <v>x</v>
      </c>
      <c r="IR23" s="222" t="str">
        <f t="array" ref="IR23">LOOKUP(2,1/(Log!$K$1:$K$27569=IL23),Log!$I$1:$I$27569)</f>
        <v>x</v>
      </c>
      <c r="IS23" s="223">
        <f t="array" ref="IS23">LOOKUP(2,1/(Log!$K$1:$K$27569=IL23),Log!$L$1:$L$27569)</f>
        <v>45610</v>
      </c>
    </row>
    <row r="24" spans="1:253" s="11" customFormat="1" ht="13.35" customHeight="1">
      <c r="A24" s="11" t="str">
        <f>Lists!B:B</f>
        <v>Nicaraguan refugees in Costa Rica</v>
      </c>
      <c r="B24" s="11" t="str">
        <f>Lists!F:F</f>
        <v>International Displacement</v>
      </c>
      <c r="C24" s="11" t="str">
        <f>Lists!C:C</f>
        <v>CRI002</v>
      </c>
      <c r="D24" s="11" t="str">
        <f>Lists!A:A</f>
        <v>Costa Rica</v>
      </c>
      <c r="E24" s="11" t="str">
        <f>Lists!D:D</f>
        <v>CRI</v>
      </c>
      <c r="F24" s="11" t="str">
        <f t="shared" si="0"/>
        <v>CRI002Total population</v>
      </c>
      <c r="G24" s="212">
        <f t="array" ref="G24">ROUND(LOOKUP(2,1/(Log!$K$1:$K$27569=F24),Log!$E$1:$E$27569),-3)</f>
        <v>5149000</v>
      </c>
      <c r="H24" s="213" t="str">
        <f t="array" ref="H24">LOOKUP(2,1/(Log!$K$1:$K$27569=F24),Log!$F$1:$F$27569)</f>
        <v>Worldometer  23/ 04/2025</v>
      </c>
      <c r="I24" s="213" t="str">
        <f t="array" ref="I24">LOOKUP(2,1/(Log!$K$1:$K$27569=F24),Log!$G$1:$G$27569)</f>
        <v xml:space="preserve">Medium </v>
      </c>
      <c r="J24" s="213">
        <f t="array" ref="J24">LOOKUP(2,1/(Log!$K$1:$K$27569=F24),Log!$H$1:$H$27569)</f>
        <v>2</v>
      </c>
      <c r="K24" s="213" t="str">
        <f t="array" ref="K24">LOOKUP(2,1/(Log!$K$1:$K$27569=F24),Log!$J$1:$J$27569)</f>
        <v xml:space="preserve">The current population of Costa Rica is 5,148,605 as of April , 2025, based on Worldometer’s elaboration of the latest United Nations data. Reliability was set to Medium as we are working with projected figures. </v>
      </c>
      <c r="L24" s="213" t="str">
        <f t="array" ref="L24">LOOKUP(2,1/(Log!$K$1:$K$27569=F24),Log!$I$1:$I$27569)</f>
        <v>https://www.worldometers.info/world-population/costa-rica-population/#google_vignette</v>
      </c>
      <c r="M24" s="214">
        <f t="array" ref="M24">LOOKUP(2,1/(Log!$K$1:$K$27569=F24),Log!$L$1:$L$27569)</f>
        <v>45777</v>
      </c>
      <c r="N24" s="221" t="str">
        <f t="shared" si="1"/>
        <v>CRI002Landmass affected</v>
      </c>
      <c r="O24" s="216">
        <f t="array" ref="O24">LOOKUP(2,1/(Log!$K$1:$K$27569=N24),Log!$E$1:$E$27569)</f>
        <v>20506</v>
      </c>
      <c r="P24" s="216" t="str">
        <f t="array" ref="P24">LOOKUP(2,1/(Log!$K$1:$K$27569=N24),Log!$F$1:$F$27569)</f>
        <v>City Population accessed 23/04/2025; Confidencial 27/07/2022</v>
      </c>
      <c r="Q24" s="216" t="str">
        <f t="array" ref="Q24">LOOKUP(2,1/(Log!$K$1:$K$27569=N24),Log!$G$1:$G$27569)</f>
        <v>Low</v>
      </c>
      <c r="R24" s="216">
        <f t="array" ref="R24">LOOKUP(2,1/(Log!$K$1:$K$27569=N24),Log!$H$1:$H$27569)</f>
        <v>3</v>
      </c>
      <c r="S24" s="216" t="str">
        <f t="array" ref="S24">LOOKUP(2,1/(Log!$K$1:$K$27569=N24),Log!$J$1:$J$27569)</f>
        <v>This figure is the summation of areas where most Nicaraguan refugees reside: the cantons of San José (4,966 km²), Cartago (3,125 km²), Heredia (2,657 km²), and Alajuela (9,758 km²) (second-level administrative divisions). Reliability is set to low because the data is not up to date, and it may be an underestimation. The underestimation stems from the fact that information on the exact displacement of refugees within Costa Rica is limited. This lack of detailed data on where refugees are located, and how they are distributed within these cantons, means that some areas with smaller numbers of refugees may not be fully captured. Additionally, the dynamic nature of displacement means that the figures may not reflect refugees who have moved or settled in areas not captured by the current data sources.</v>
      </c>
      <c r="T24" s="216" t="str">
        <f t="array" ref="T24">LOOKUP(2,1/(Log!$K$1:$K$27569=N24),Log!$I$1:$I$27569)</f>
        <v>https://confidencial.digital/english/atenas-a-canton-that-welcomes-nicaraguans-in-costa-rica/;
https://www.citypopulation.de/en/costarica/cities/</v>
      </c>
      <c r="U24" s="217">
        <f t="array" ref="U24">LOOKUP(2,1/(Log!$K$1:$K$27569=N24),Log!$L$1:$L$27569)</f>
        <v>45777</v>
      </c>
      <c r="V24" s="221" t="str">
        <f t="shared" si="2"/>
        <v>CRI002People exposed</v>
      </c>
      <c r="W24" s="213">
        <f t="array" ref="W24">IF(LOOKUP(2,1/(Log!$K$1:$K$27569=V24),Log!$E$1:$E$27569)="x","x",ROUND(LOOKUP(2,1/(Log!$K$1:$K$27569=V24),Log!$E$1:$E$27569),-3))</f>
        <v>3857000</v>
      </c>
      <c r="X24" s="213" t="str">
        <f t="array" ref="X24">LOOKUP(2,1/(Log!$K$1:$K$27569=V24),Log!$F$1:$F$27569)</f>
        <v>City Population accessed 23/04/2025; Confidencial 27/07/2022; UNHCR 17/12/2024</v>
      </c>
      <c r="Y24" s="213" t="str">
        <f t="array" ref="Y24">LOOKUP(2,1/(Log!$K$1:$K$27569=V24),Log!$G$1:$G$27569)</f>
        <v>Low</v>
      </c>
      <c r="Z24" s="213">
        <f t="array" ref="Z24">LOOKUP(2,1/(Log!$K$1:$K$27569=V24),Log!$H$1:$H$27569)</f>
        <v>3</v>
      </c>
      <c r="AA24" s="213" t="str">
        <f t="array" ref="AA24">LOOKUP(2,1/(Log!$K$1:$K$27569=V24),Log!$J$1:$J$27569)</f>
        <v>The majority of Nicaraguan refugees in Costa Rica live in the cantons of San José (1,601,167), Cartago (545,092), Heredia (479,117), and Alajuela (1,035,464). Therefore, the total population of these cantons, along with the number of Nicaraguan refugees, is considered exposed. However, the reliability of this figure is low, as it is based on the 2022 census, and the population may have changed since then. Reliability is set to low because we are working with outdated figures, and the data may underrepresent the actual population</v>
      </c>
      <c r="AB24" s="213" t="str">
        <f t="array" ref="AB24">LOOKUP(2,1/(Log!$K$1:$K$27569=V24),Log!$I$1:$I$27569)</f>
        <v>https://confidencial.digital/english/atenas-a-canton-that-welcomes-nicaraguans-in-costa-rica/;https://www.citypopulation.de/en/costarica/cities/; https://reliefweb.int/report/costa-rica/acnur-costa-rica-factsheet-diciembre-2024</v>
      </c>
      <c r="AC24" s="214">
        <f t="array" ref="AC24">LOOKUP(2,1/(Log!$K$1:$K$27569=V24),Log!$L$1:$L$27569)</f>
        <v>45777</v>
      </c>
      <c r="AD24" s="221" t="str">
        <f t="shared" si="3"/>
        <v>CRI002People affected</v>
      </c>
      <c r="AE24" s="218">
        <f t="array" ref="AE24">IF(LOOKUP(2,1/(Log!$K$1:$K$27569=AD24),Log!$E$1:$E$27569)="x","x",ROUND(LOOKUP(2,1/(Log!$K$1:$K$27569=AD24),Log!$E$1:$E$27569),-3))</f>
        <v>204000</v>
      </c>
      <c r="AF24" s="218" t="str">
        <f t="array" ref="AF24">LOOKUP(2,1/(Log!$K$1:$K$27569=AD24),Log!$F$1:$F$27569)</f>
        <v>UNHCR accessed 23/04/2025</v>
      </c>
      <c r="AG24" s="218" t="str">
        <f t="array" ref="AG24">LOOKUP(2,1/(Log!$K$1:$K$27569=AD24),Log!$G$1:$G$27569)</f>
        <v>Low</v>
      </c>
      <c r="AH24" s="218">
        <f t="array" ref="AH24">LOOKUP(2,1/(Log!$K$1:$K$27569=AD24),Log!$H$1:$H$27569)</f>
        <v>3</v>
      </c>
      <c r="AI24" s="218" t="str">
        <f t="array" ref="AI24">LOOKUP(2,1/(Log!$K$1:$K$27569=AD24),Log!$J$1:$J$27569)</f>
        <v>According to UNHCR, 204,138 out of the 279,773 affected  individuals in Costa Rica are refugees or asylum seekers from Nicaragua. This figure was sourced directly from UNHCR, which was the only available source at the time. The reliability of this data has been assessed as low due to the lack of triangulation or cross-verification with other independent sources. Previously, we had used data from CLIP, which reported 384,894 Nicaraguan refugees and asylum seekers in Costa Rica; however, that figure dates back to 26 April 2023.</v>
      </c>
      <c r="AJ24" s="218" t="str">
        <f t="array" ref="AJ24">LOOKUP(2,1/(Log!$K$1:$K$27569=AD24),Log!$I$1:$I$27569)</f>
        <v>https://reporting.unhcr.org/operational/operations/costa-rica?page=4&amp;utm_source=com&amp;year=2025</v>
      </c>
      <c r="AK24" s="219">
        <f t="array" ref="AK24">LOOKUP(2,1/(Log!$K$1:$K$27569=AD24),Log!$L$1:$L$27569)</f>
        <v>45777</v>
      </c>
      <c r="AL24" s="221" t="str">
        <f t="shared" si="4"/>
        <v>CRI002People displaced</v>
      </c>
      <c r="AM24" s="213">
        <f t="array" ref="AM24">IF(LOOKUP(2,1/(Log!$K$1:$K$27569=AL24),Log!$E$1:$E$27569)="x","x",ROUND(LOOKUP(2,1/(Log!$K$1:$K$27569=AL24),Log!$E$1:$E$27569),-3))</f>
        <v>204000</v>
      </c>
      <c r="AN24" s="213" t="str">
        <f t="array" ref="AN24">LOOKUP(2,1/(Log!$K$1:$K$27569=AL24),Log!$F$1:$F$27569)</f>
        <v>UNHCR accessed 23/04/2025</v>
      </c>
      <c r="AO24" s="213" t="str">
        <f t="array" ref="AO24">LOOKUP(2,1/(Log!$K$1:$K$27569=AL24),Log!$G$1:$G$27569)</f>
        <v>Low</v>
      </c>
      <c r="AP24" s="213">
        <f t="array" ref="AP24">LOOKUP(2,1/(Log!$K$1:$K$27569=AL24),Log!$H$1:$H$27569)</f>
        <v>3</v>
      </c>
      <c r="AQ24" s="213" t="str">
        <f t="array" ref="AQ24">LOOKUP(2,1/(Log!$K$1:$K$27569=AL24),Log!$J$1:$J$27569)</f>
        <v xml:space="preserve">According to UNHCR, 204,138 out of the 279,773 displaced individuals in Costa Rica are refugees or asylum seekers from Nicaragua. This figure was sourced directly from UNHCR, which was the only available source at the time. The reliability of this data has been assessed as low due to the lack of triangulation or cross-verification with other independent sources. </v>
      </c>
      <c r="AR24" s="213" t="str">
        <f t="array" ref="AR24">LOOKUP(2,1/(Log!$K$1:$K$27569=AL24),Log!$I$1:$I$27569)</f>
        <v>https://reporting.unhcr.org/operational/operations/costa-rica?page=4&amp;utm_source=com&amp;year=2025</v>
      </c>
      <c r="AS24" s="214">
        <f t="array" ref="AS24">LOOKUP(2,1/(Log!$K$1:$K$27569=AL24),Log!$L$1:$L$27569)</f>
        <v>45777</v>
      </c>
      <c r="AT24" s="222" t="str">
        <f t="shared" si="5"/>
        <v>CRI002Injuries reported</v>
      </c>
      <c r="AU24" s="218" t="str">
        <f t="array" ref="AU24">LOOKUP(2,1/(Log!$K$1:$K$27569=AT24),Log!$E$1:$E$27569)</f>
        <v>x</v>
      </c>
      <c r="AV24" s="218" t="str">
        <f t="array" ref="AV24">LOOKUP(2,1/(Log!$K$1:$K$27569=AT24),Log!$F$1:$F$27569)</f>
        <v>x</v>
      </c>
      <c r="AW24" s="218" t="str">
        <f t="array" ref="AW24">LOOKUP(2,1/(Log!$K$1:$K$27569=AT24),Log!$G$1:$G$27569)</f>
        <v>x</v>
      </c>
      <c r="AX24" s="218" t="str">
        <f t="array" ref="AX24">LOOKUP(2,1/(Log!$K$1:$K$27569=AT24),Log!$H$1:$H$27569)</f>
        <v>x</v>
      </c>
      <c r="AY24" s="218" t="str">
        <f t="array" ref="AY24">LOOKUP(2,1/(Log!$K$1:$K$27569=AT24),Log!$J$1:$J$27569)</f>
        <v xml:space="preserve">Up-to-date, reliable data from open sources is not available. We cannot provide an accurate/estimate figure for this indicator. </v>
      </c>
      <c r="AZ24" s="218" t="str">
        <f t="array" ref="AZ24">LOOKUP(2,1/(Log!$K$1:$K$27569=AT24),Log!$I$1:$I$27569)</f>
        <v>x</v>
      </c>
      <c r="BA24" s="219">
        <f t="array" ref="BA24">LOOKUP(2,1/(Log!$K$1:$K$27569=AT24),Log!$L$1:$L$27569)</f>
        <v>45716</v>
      </c>
      <c r="BB24" s="221" t="str">
        <f t="shared" si="6"/>
        <v>CRI002Illness cases reported</v>
      </c>
      <c r="BC24" s="213" t="str">
        <f t="array" ref="BC24">LOOKUP(2,1/(Log!$K$1:$K$27569=BB24),Log!$E$1:$E$27569)</f>
        <v>x</v>
      </c>
      <c r="BD24" s="213" t="str">
        <f t="array" ref="BD24">LOOKUP(2,1/(Log!$K$1:$K$27569=BB24),Log!$F$1:$F$27569)</f>
        <v>x</v>
      </c>
      <c r="BE24" s="213" t="str">
        <f t="array" ref="BE24">LOOKUP(2,1/(Log!$K$1:$K$27569=BB24),Log!$G$1:$G$27569)</f>
        <v>x</v>
      </c>
      <c r="BF24" s="213" t="str">
        <f t="array" ref="BF24">LOOKUP(2,1/(Log!$K$1:$K$27569=BB24),Log!$H$1:$H$27569)</f>
        <v>x</v>
      </c>
      <c r="BG24" s="213" t="str">
        <f t="array" ref="BG24">LOOKUP(2,1/(Log!$K$1:$K$27569=BB24),Log!$J$1:$J$27569)</f>
        <v xml:space="preserve">Up-to-date, reliable data from open sources is not available. We cannot provide an accurate/estimate figure for this indicator. </v>
      </c>
      <c r="BH24" s="213" t="str">
        <f t="array" ref="BH24">LOOKUP(2,1/(Log!$K$1:$K$27569=BB24),Log!$I$1:$I$27569)</f>
        <v>x</v>
      </c>
      <c r="BI24" s="214">
        <f t="array" ref="BI24">LOOKUP(2,1/(Log!$K$1:$K$27569=BB24),Log!$L$1:$L$27569)</f>
        <v>45716</v>
      </c>
      <c r="BJ24" s="222" t="str">
        <f t="shared" si="7"/>
        <v>CRI002Fatalities reported</v>
      </c>
      <c r="BK24" s="222" t="str">
        <f t="array" ref="BK24">LOOKUP(2,1/(Log!$K$1:$K$27569=BJ24),Log!$E$1:$E$27569)</f>
        <v>x</v>
      </c>
      <c r="BL24" s="222" t="str">
        <f t="array" ref="BL24">LOOKUP(2,1/(Log!$K$1:$K$27569=BJ24),Log!$F$1:$F$27569)</f>
        <v>x</v>
      </c>
      <c r="BM24" s="222" t="str">
        <f t="array" ref="BM24">LOOKUP(2,1/(Log!$K$1:$K$27569=BJ24),Log!$G$1:$G$27569)</f>
        <v>x</v>
      </c>
      <c r="BN24" s="222" t="str">
        <f t="array" ref="BN24">LOOKUP(2,1/(Log!$K$1:$K$27569=BJ24),Log!$H$1:$H$27569)</f>
        <v>x</v>
      </c>
      <c r="BO24" s="222" t="str">
        <f t="array" ref="BO24">LOOKUP(2,1/(Log!$K$1:$K$27569=BJ24),Log!$J$1:$J$27569)</f>
        <v xml:space="preserve">Up-to-date, reliable data from open sources is not available. We cannot provide an accurate/estimate figure for this indicator. </v>
      </c>
      <c r="BP24" s="218" t="str">
        <f t="array" ref="BP24">LOOKUP(2,1/(Log!$K$1:$K$27569=BJ24),Log!$I$1:$I$27569)</f>
        <v>x</v>
      </c>
      <c r="BQ24" s="223">
        <f t="array" ref="BQ24">LOOKUP(2,1/(Log!$K$1:$K$27569=BJ24),Log!$L$1:$L$27569)</f>
        <v>45716</v>
      </c>
      <c r="BR24" s="221" t="str">
        <f t="shared" si="8"/>
        <v>CRI002Buildings damaged</v>
      </c>
      <c r="BS24" s="224" t="str">
        <f t="array" ref="BS24">LOOKUP(2,1/(Log!$K$1:$K$27569=BR24),Log!$E$1:$E$27569)</f>
        <v>x</v>
      </c>
      <c r="BT24" s="224" t="str">
        <f t="array" ref="BT24">LOOKUP(2,1/(Log!$K$1:$K$27569=BR24),Log!$F$1:$F$27569)</f>
        <v>x</v>
      </c>
      <c r="BU24" s="224" t="str">
        <f t="array" ref="BU24">LOOKUP(2,1/(Log!$K$1:$K$27569=BR24),Log!$G$1:$G$27569)</f>
        <v>x</v>
      </c>
      <c r="BV24" s="224" t="str">
        <f t="array" ref="BV24">LOOKUP(2,1/(Log!$K$1:$K$27569=BR24),Log!$H$1:$H$27569)</f>
        <v>x</v>
      </c>
      <c r="BW24" s="224" t="str">
        <f t="array" ref="BW24">LOOKUP(2,1/(Log!$K$1:$K$27569=BR24),Log!$J$1:$J$27569)</f>
        <v xml:space="preserve">Up-to-date, reliable data from open sources is not available. We cannot provide an accurate/estimate figure for this indicator. </v>
      </c>
      <c r="BX24" s="224" t="str">
        <f t="array" ref="BX24">LOOKUP(2,1/(Log!$K$1:$K$27569=BR24),Log!$I$1:$I$27569)</f>
        <v>x</v>
      </c>
      <c r="BY24" s="214">
        <f t="array" ref="BY24">LOOKUP(2,1/(Log!$K$1:$K$27569=BR24),Log!$L$1:$L$27569)</f>
        <v>45716</v>
      </c>
      <c r="BZ24" s="222" t="str">
        <f t="shared" si="9"/>
        <v>CRI002Buildings destroyed</v>
      </c>
      <c r="CA24" s="222" t="str">
        <f t="array" ref="CA24">LOOKUP(2,1/(Log!$K$1:$K$27569=BZ24),Log!$E$1:$E$27569)</f>
        <v>x</v>
      </c>
      <c r="CB24" s="222" t="str">
        <f t="array" ref="CB24">LOOKUP(2,1/(Log!$K$1:$K$27569=BZ24),Log!$F$1:$F$27569)</f>
        <v>x</v>
      </c>
      <c r="CC24" s="222" t="str">
        <f t="array" ref="CC24">LOOKUP(2,1/(Log!$K$1:$K$27569=BZ24),Log!$G$1:$G$27569)</f>
        <v>x</v>
      </c>
      <c r="CD24" s="222" t="str">
        <f t="array" ref="CD24">LOOKUP(2,1/(Log!$K$1:$K$27569=BZ24),Log!$H$1:$H$27569)</f>
        <v>x</v>
      </c>
      <c r="CE24" s="222" t="str">
        <f t="array" ref="CE24">LOOKUP(2,1/(Log!$K$1:$K$27569=BZ24),Log!$J$1:$J$27569)</f>
        <v xml:space="preserve">Up-to-date, reliable data from open sources is not available. We cannot provide an accurate/estimate figure for this indicator. </v>
      </c>
      <c r="CF24" s="222" t="str">
        <f t="array" ref="CF24">LOOKUP(2,1/(Log!$K$1:$K$27569=BZ24),Log!$I$1:$I$27569)</f>
        <v>x</v>
      </c>
      <c r="CG24" s="223">
        <f t="array" ref="CG24">LOOKUP(2,1/(Log!$K$1:$K$27569=BZ24),Log!$L$1:$L$27569)</f>
        <v>45716</v>
      </c>
      <c r="CH24" s="221" t="str">
        <f t="shared" si="10"/>
        <v>CRI002Buildings in the affected area</v>
      </c>
      <c r="CI24" s="222" t="e">
        <f t="array" ref="CI24">LOOKUP(2,1/(Log!$K$1:$K$27569=CH24),Log!$E$1:$E$27569)</f>
        <v>#N/A</v>
      </c>
      <c r="CJ24" s="222" t="e">
        <f t="array" ref="CJ24">LOOKUP(2,1/(Log!$K$1:$K$27569=CH24),Log!$F$1:$F$27569)</f>
        <v>#N/A</v>
      </c>
      <c r="CK24" s="222" t="e">
        <f t="array" ref="CK24">LOOKUP(2,1/(Log!$K$1:$K$27569=CH24),Log!$G$1:$G$27569)</f>
        <v>#N/A</v>
      </c>
      <c r="CL24" s="222" t="e">
        <f t="array" ref="CL24">LOOKUP(2,1/(Log!$K$1:$K$27569=CH24),Log!$H$1:$H$27569)</f>
        <v>#N/A</v>
      </c>
      <c r="CM24" s="222" t="e">
        <f t="array" ref="CM24">LOOKUP(2,1/(Log!$K$1:$K$27569=CH24),Log!$J$1:$J$27569)</f>
        <v>#N/A</v>
      </c>
      <c r="CN24" s="222" t="e">
        <f t="array" ref="CN24">LOOKUP(2,1/(Log!$K$1:$K$27569=CH24),Log!$I$1:$I$27569)</f>
        <v>#N/A</v>
      </c>
      <c r="CO24" s="225" t="e">
        <f t="array" ref="CO24">LOOKUP(2,1/(Log!$K$1:$K$27569=CH24),Log!$L$1:$L$27569)</f>
        <v>#N/A</v>
      </c>
      <c r="CP24" s="222" t="str">
        <f t="shared" si="11"/>
        <v>CRI002Economic Losses</v>
      </c>
      <c r="CQ24" s="224" t="str">
        <f t="array" ref="CQ24">LOOKUP(2,1/(Log!$K$1:$K$27569=CP24),Log!$E$1:$E$27569)</f>
        <v>x</v>
      </c>
      <c r="CR24" s="224" t="str">
        <f t="array" ref="CR24">LOOKUP(2,1/(Log!$K$1:$K$27569=CP24),Log!$F$1:$F$27569)</f>
        <v>x</v>
      </c>
      <c r="CS24" s="224" t="str">
        <f t="array" ref="CS24">LOOKUP(2,1/(Log!$K$1:$K$27569=CP24),Log!$G$1:$G$27569)</f>
        <v>x</v>
      </c>
      <c r="CT24" s="224" t="str">
        <f t="array" ref="CT24">LOOKUP(2,1/(Log!$K$1:$K$27569=CP24),Log!$H$1:$H$27569)</f>
        <v>x</v>
      </c>
      <c r="CU24" s="224" t="str">
        <f t="array" ref="CU24">LOOKUP(2,1/(Log!$K$1:$K$27569=CP24),Log!$J$1:$J$27569)</f>
        <v xml:space="preserve">Up-to-date, reliable data from open sources is not available. We cannot provide an accurate/estimate figure for this indicator. </v>
      </c>
      <c r="CV24" s="224" t="str">
        <f t="array" ref="CV24">LOOKUP(2,1/(Log!$K$1:$K$27569=CP24),Log!$I$1:$I$27569)</f>
        <v>x</v>
      </c>
      <c r="CW24" s="214">
        <f t="array" ref="CW24">LOOKUP(2,1/(Log!$K$1:$K$27569=CP24),Log!$L$1:$L$27569)</f>
        <v>45716</v>
      </c>
      <c r="CX24" s="222" t="str">
        <f t="shared" si="12"/>
        <v>CRI002People in Need</v>
      </c>
      <c r="CY24" s="218">
        <f t="shared" si="13"/>
        <v>204000</v>
      </c>
      <c r="CZ24" s="218" t="str">
        <f t="shared" si="14"/>
        <v>UNHCR accessed 23/04/2025; CLIP 26/04/2023</v>
      </c>
      <c r="DA24" s="218" t="str">
        <f t="shared" si="15"/>
        <v>Low</v>
      </c>
      <c r="DB24" s="218">
        <f t="shared" si="16"/>
        <v>3</v>
      </c>
      <c r="DC24" s="218" t="str">
        <f t="shared" si="17"/>
        <v>According to INFORM Severity Index methodology, the sum of people in levels 3, 4 and 5 is equal to the total number of people in need. ACAPS assigned the total number of people in need to level 3, leaving an info-gap for level 4 and level 5. Reliability was set to low as it cannot be triangulated/cross-verified</v>
      </c>
      <c r="DD24" s="218" t="str">
        <f t="shared" si="18"/>
        <v>https://reporting.unhcr.org/operational/operations/costa-rica?page=4&amp;utm_source=com&amp;year=2025; https://www.elclip.org/nicaraguenses-en-costa-rica-radiografia-migracion/</v>
      </c>
      <c r="DE24" s="220">
        <f t="shared" si="19"/>
        <v>45777</v>
      </c>
      <c r="DF24" s="221" t="str">
        <f t="shared" si="20"/>
        <v>CRI002Minimal humanitarian conditions - Level 1</v>
      </c>
      <c r="DG24" s="213">
        <f t="array" ref="DG24">IF(LOOKUP(2,1/(Log!$K$1:$K$27569=DF24),Log!$E$1:$E$27569)="x","x",ROUND(LOOKUP(2,1/(Log!$K$1:$K$27569=DF24),Log!$E$1:$E$27569),-3))</f>
        <v>3653000</v>
      </c>
      <c r="DH24" s="224" t="str">
        <f t="array" ref="DH24">LOOKUP(2,1/(Log!$K$1:$K$27569=DF24),Log!$F$1:$F$27569)</f>
        <v>City Population accessed 25/03/2025; Confidencial 27/07/2022; UNHCR 17/12/2024; UNHCR accessed 23/04/2025; CLIP 26/04/2023</v>
      </c>
      <c r="DI24" s="224" t="str">
        <f t="array" ref="DI24">LOOKUP(2,1/(Log!$K$1:$K$27569=DF24),Log!$G$1:$G$27569)</f>
        <v xml:space="preserve">Medium </v>
      </c>
      <c r="DJ24" s="224">
        <f t="array" ref="DJ24">LOOKUP(2,1/(Log!$K$1:$K$27569=DF24),Log!$H$1:$H$27569)</f>
        <v>2</v>
      </c>
      <c r="DK24" s="224" t="str">
        <f t="array" ref="DK24">LOOKUP(2,1/(Log!$K$1:$K$27569=DF24),Log!$J$1:$J$27569)</f>
        <v>According to INFORM SI methodology, the number of people in Level 1 is equal to the people exposed (3857229) minus the people affected (196389). People in Level 1 are able to meet their basic needs without employing irreversible coping strategies. Reliability was set to medium as we are working with project figures</v>
      </c>
      <c r="DL24" s="224" t="str">
        <f t="array" ref="DL24">LOOKUP(2,1/(Log!$K$1:$K$27569=DF24),Log!$I$1:$I$27569)</f>
        <v>https://confidencial.digital/english/atenas-a-canton-that-welcomes-nicaraguans-in-costa-rica/;https://www.citypopulation.de/en/costarica/cities/; https://reliefweb.int/report/costa-rica/acnur-costa-rica-factsheet-diciembre-2024; https://reporting.unhcr.org/operational/operations/costa-rica?page=4&amp;utm_source=com&amp;year=2025; https://www.elclip.org/nicaraguenses-en-costa-rica-radiografia-migracion/</v>
      </c>
      <c r="DM24" s="214">
        <f t="array" ref="DM24">LOOKUP(2,1/(Log!$K$1:$K$27569=DF24),Log!$L$1:$L$27569)</f>
        <v>45777</v>
      </c>
      <c r="DN24" s="222" t="str">
        <f t="shared" si="21"/>
        <v>CRI002Stressed humanitarian conditions - Level 2</v>
      </c>
      <c r="DO24" s="218">
        <f t="array" ref="DO24">IF(LOOKUP(2,1/(Log!$K$1:$K$27569=DN24),Log!$E$1:$E$27569)="x","x",ROUND(LOOKUP(2,1/(Log!$K$1:$K$27569=DN24),Log!$E$1:$E$27569),-3))</f>
        <v>0</v>
      </c>
      <c r="DP24" s="222" t="str">
        <f t="array" ref="DP24">LOOKUP(2,1/(Log!$K$1:$K$27569=DN24),Log!$F$1:$F$27569)</f>
        <v>UNHCR accessed 23/04/2025; CLIP 26/04/2023</v>
      </c>
      <c r="DQ24" s="222" t="str">
        <f t="array" ref="DQ24">LOOKUP(2,1/(Log!$K$1:$K$27569=DN24),Log!$G$1:$G$27569)</f>
        <v>Low</v>
      </c>
      <c r="DR24" s="222">
        <f t="array" ref="DR24">LOOKUP(2,1/(Log!$K$1:$K$27569=DN24),Log!$H$1:$H$27569)</f>
        <v>3</v>
      </c>
      <c r="DS24" s="222" t="str">
        <f t="array" ref="DS24">LOOKUP(2,1/(Log!$K$1:$K$27569=DN24),Log!$J$1:$J$27569)</f>
        <v>According to UNHCR, 204,138 out of the 279,773 affected  individuals in Costa Rica are refugees or asylum seekers from Nicaragua. This figure was sourced directly from UNHCR, which was the only available source at the time. The reliability of this data has been assessed as low due to the lack of triangulation or cross-verification with other independent sources. Previously, we had used data from CLIP, which reported 384,894 Nicaraguan refugees and asylum seekers in Costa Rica; however, that figure dates back to 26 April 2023.</v>
      </c>
      <c r="DT24" s="222" t="str">
        <f t="array" ref="DT24">LOOKUP(2,1/(Log!$K$1:$K$27569=DN24),Log!$I$1:$I$27569)</f>
        <v>https://reporting.unhcr.org/operational/operations/costa-rica?page=4&amp;utm_source=com&amp;year=2025; https://www.elclip.org/nicaraguenses-en-costa-rica-radiografia-migracion/</v>
      </c>
      <c r="DU24" s="223">
        <f t="array" ref="DU24">LOOKUP(2,1/(Log!$K$1:$K$27569=DN24),Log!$L$1:$L$27569)</f>
        <v>45777</v>
      </c>
      <c r="DV24" s="221" t="str">
        <f t="shared" si="22"/>
        <v>CRI002Moderate humanitarian conditions - Level 3</v>
      </c>
      <c r="DW24" s="213">
        <f t="array" ref="DW24">IF(LOOKUP(2,1/(Log!$K$1:$K$27569=DV24),Log!$E$1:$E$27569)="x","x",ROUND(LOOKUP(2,1/(Log!$K$1:$K$27569=DV24),Log!$E$1:$E$27569),-3))</f>
        <v>204000</v>
      </c>
      <c r="DX24" s="224" t="str">
        <f t="array" ref="DX24">LOOKUP(2,1/(Log!$K$1:$K$27569=DV24),Log!$F$1:$F$27569)</f>
        <v>UNHCR accessed 23/04/2025; CLIP 26/04/2023</v>
      </c>
      <c r="DY24" s="224" t="str">
        <f t="array" ref="DY24">LOOKUP(2,1/(Log!$K$1:$K$27569=DV24),Log!$G$1:$G$27569)</f>
        <v>Low</v>
      </c>
      <c r="DZ24" s="224">
        <f t="array" ref="DZ24">LOOKUP(2,1/(Log!$K$1:$K$27569=DV24),Log!$H$1:$H$27569)</f>
        <v>3</v>
      </c>
      <c r="EA24" s="224" t="str">
        <f t="array" ref="EA24">LOOKUP(2,1/(Log!$K$1:$K$27569=DV24),Log!$J$1:$J$27569)</f>
        <v>According to INFORM Severity Index methodology, the sum of people in levels 3, 4 and 5 is equal to the total number of people in need. ACAPS assigned the total number of people in need to level 3, leaving an info-gap for level 4 and level 5. Reliability was set to low as it cannot be triangulated/cross-verified</v>
      </c>
      <c r="EB24" s="224" t="str">
        <f t="array" ref="EB24">LOOKUP(2,1/(Log!$K$1:$K$27569=DV24),Log!$I$1:$I$27569)</f>
        <v>https://reporting.unhcr.org/operational/operations/costa-rica?page=4&amp;utm_source=com&amp;year=2025; https://www.elclip.org/nicaraguenses-en-costa-rica-radiografia-migracion/</v>
      </c>
      <c r="EC24" s="214">
        <f t="array" ref="EC24">LOOKUP(2,1/(Log!$K$1:$K$27569=DV24),Log!$L$1:$L$27569)</f>
        <v>45777</v>
      </c>
      <c r="ED24" s="222" t="str">
        <f t="shared" si="23"/>
        <v>CRI002Severe humanitarian conditions - Level 4</v>
      </c>
      <c r="EE24" s="218" t="str">
        <f t="array" ref="EE24">IF(LOOKUP(2,1/(Log!$K$1:$K$27569=ED24),Log!$E$1:$E$27569)="x","x",ROUND(LOOKUP(2,1/(Log!$K$1:$K$27569=ED24),Log!$E$1:$E$27569),-3))</f>
        <v>x</v>
      </c>
      <c r="EF24" s="222" t="str">
        <f t="array" ref="EF24">LOOKUP(2,1/(Log!$K$1:$K$27569=ED24),Log!$F$1:$F$27569)</f>
        <v>x</v>
      </c>
      <c r="EG24" s="222" t="str">
        <f t="array" ref="EG24">LOOKUP(2,1/(Log!$K$1:$K$27569=ED24),Log!$G$1:$G$27569)</f>
        <v>x</v>
      </c>
      <c r="EH24" s="222" t="str">
        <f t="array" ref="EH24">LOOKUP(2,1/(Log!$K$1:$K$27569=ED24),Log!$H$1:$H$27569)</f>
        <v>x</v>
      </c>
      <c r="EI24" s="222" t="str">
        <f t="array" ref="EI24">LOOKUP(2,1/(Log!$K$1:$K$27569=ED24),Log!$J$1:$J$27569)</f>
        <v xml:space="preserve">According to INFORM Severity Index methodology, the sum of people in levels 3, 4 and 5 is equal to the total number of people in need. ACAPS assigned the total number of people in need to level 3, leaving an info-gap for level 4 and level 5. </v>
      </c>
      <c r="EJ24" s="222" t="str">
        <f t="array" ref="EJ24">LOOKUP(2,1/(Log!$K$1:$K$27569=ED24),Log!$I$1:$I$27569)</f>
        <v>x</v>
      </c>
      <c r="EK24" s="223">
        <f t="array" ref="EK24">LOOKUP(2,1/(Log!$K$1:$K$27569=ED24),Log!$L$1:$L$27569)</f>
        <v>45777</v>
      </c>
      <c r="EL24" s="221" t="str">
        <f t="shared" si="24"/>
        <v>CRI002Extreme humanitarian conditions - Level 5</v>
      </c>
      <c r="EM24" s="213" t="str">
        <f t="array" ref="EM24">IF(LOOKUP(2,1/(Log!$K$1:$K$27569=EL24),Log!$E$1:$E$27569)="x","x",ROUND(LOOKUP(2,1/(Log!$K$1:$K$27569=EL24),Log!$E$1:$E$27569),-3))</f>
        <v>x</v>
      </c>
      <c r="EN24" s="224" t="str">
        <f t="array" ref="EN24">LOOKUP(2,1/(Log!$K$1:$K$27569=EL24),Log!$F$1:$F$27569)</f>
        <v>x</v>
      </c>
      <c r="EO24" s="224" t="str">
        <f t="array" ref="EO24">LOOKUP(2,1/(Log!$K$1:$K$27569=EL24),Log!$G$1:$G$27569)</f>
        <v>x</v>
      </c>
      <c r="EP24" s="224" t="str">
        <f t="array" ref="EP24">LOOKUP(2,1/(Log!$K$1:$K$27569=EL24),Log!$H$1:$H$27569)</f>
        <v>x</v>
      </c>
      <c r="EQ24" s="224" t="str">
        <f t="array" ref="EQ24">LOOKUP(2,1/(Log!$K$1:$K$27569=EL24),Log!$J$1:$J$27569)</f>
        <v xml:space="preserve">According to INFORM Severity Index methodology, the sum of people in levels 3, 4 and 5 is equal to the total number of people in need. ACAPS assigned the total number of people in need to level 3, leaving an info-gap for level 4 and level 5. </v>
      </c>
      <c r="ER24" s="224" t="str">
        <f t="array" ref="ER24">LOOKUP(2,1/(Log!$K$1:$K$27569=EL24),Log!$I$1:$I$27569)</f>
        <v>x</v>
      </c>
      <c r="ES24" s="214">
        <f t="array" ref="ES24">LOOKUP(2,1/(Log!$K$1:$K$27569=EL24),Log!$L$1:$L$27569)</f>
        <v>45777</v>
      </c>
      <c r="ET24" s="222" t="str">
        <f t="shared" si="25"/>
        <v>CRI002Fatalities in all crises</v>
      </c>
      <c r="EU24" s="222" t="str">
        <f t="array" ref="EU24">LOOKUP(2,1/(Log!$K$1:$K$27569=ET24),Log!$E$1:$E$27569)</f>
        <v>x</v>
      </c>
      <c r="EV24" s="222" t="str">
        <f t="array" ref="EV24">LOOKUP(2,1/(Log!$K$1:$K$27569=ET24),Log!$F$1:$F$27569)</f>
        <v>x</v>
      </c>
      <c r="EW24" s="222" t="str">
        <f t="array" ref="EW24">LOOKUP(2,1/(Log!$K$1:$K$27569=ET24),Log!$G$1:$G$27569)</f>
        <v>x</v>
      </c>
      <c r="EX24" s="222" t="str">
        <f t="array" ref="EX24">LOOKUP(2,1/(Log!$K$1:$K$27569=ET24),Log!$H$1:$H$27569)</f>
        <v>x</v>
      </c>
      <c r="EY24" s="222" t="str">
        <f t="array" ref="EY24">LOOKUP(2,1/(Log!$K$1:$K$27569=ET24),Log!$J$1:$J$27569)</f>
        <v xml:space="preserve">Up-to-date, reliable data from open sources is not available. We cannot provide an accurate/estimate figure for this indicator. </v>
      </c>
      <c r="EZ24" s="222" t="str">
        <f t="array" ref="EZ24">LOOKUP(2,1/(Log!$K$1:$K$27569=ET24),Log!$I$1:$I$27569)</f>
        <v>x</v>
      </c>
      <c r="FA24" s="223">
        <f t="array" ref="FA24">LOOKUP(2,1/(Log!$K$1:$K$27569=ET24),Log!$L$1:$L$27569)</f>
        <v>45716</v>
      </c>
      <c r="FB24" s="221" t="str">
        <f t="shared" si="26"/>
        <v>CRI002Crisis affected groups</v>
      </c>
      <c r="FC24" s="224">
        <f t="array" ref="FC24">LOOKUP(2,1/(Log!$K$1:$K$27569=FB24),Log!$E$1:$E$27569)</f>
        <v>2</v>
      </c>
      <c r="FD24" s="224" t="str">
        <f t="array" ref="FD24">LOOKUP(2,1/(Log!$K$1:$K$27569=FB24),Log!$F$1:$F$27569)</f>
        <v>UNHCR 17/12/2024</v>
      </c>
      <c r="FE24" s="224" t="str">
        <f t="array" ref="FE24">LOOKUP(2,1/(Log!$K$1:$K$27569=FB24),Log!$G$1:$G$27569)</f>
        <v>x</v>
      </c>
      <c r="FF24" s="224" t="str">
        <f t="array" ref="FF24">LOOKUP(2,1/(Log!$K$1:$K$27569=FB24),Log!$H$1:$H$27569)</f>
        <v>x</v>
      </c>
      <c r="FG24" s="224" t="str">
        <f t="array" ref="FG24">LOOKUP(2,1/(Log!$K$1:$K$27569=FB24),Log!$J$1:$J$27569)</f>
        <v xml:space="preserve">Refugees and host community are the group  affected by the crisis. </v>
      </c>
      <c r="FH24" s="224" t="str">
        <f t="array" ref="FH24">LOOKUP(2,1/(Log!$K$1:$K$27569=FB24),Log!$I$1:$I$27569)</f>
        <v>https://reliefweb.int/report/costa-rica/acnur-costa-rica-factsheet-diciembre-2024</v>
      </c>
      <c r="FI24" s="214">
        <f t="array" ref="FI24">LOOKUP(2,1/(Log!$K$1:$K$27569=FB24),Log!$L$1:$L$27569)</f>
        <v>45777</v>
      </c>
      <c r="FJ24" s="221" t="str">
        <f t="shared" si="27"/>
        <v>CRI002People facing limited access constraints</v>
      </c>
      <c r="FK24" s="222" t="str">
        <f t="array" ref="FK24">LOOKUP(2,1/(Log!$K$1:$K$27569=FJ24),Log!$E$1:$E$27569)</f>
        <v>x</v>
      </c>
      <c r="FL24" s="222" t="str">
        <f t="array" ref="FL24">LOOKUP(2,1/(Log!$K$1:$K$27569=FJ24),Log!$F$1:$F$27569)</f>
        <v>x</v>
      </c>
      <c r="FM24" s="222" t="str">
        <f t="array" ref="FM24">LOOKUP(2,1/(Log!$K$1:$K$27569=FJ24),Log!$G$1:$G$27569)</f>
        <v>x</v>
      </c>
      <c r="FN24" s="222" t="str">
        <f t="array" ref="FN24">LOOKUP(2,1/(Log!$K$1:$K$27569=FJ24),Log!$H$1:$H$27569)</f>
        <v>x</v>
      </c>
      <c r="FO24" s="222" t="str">
        <f t="array" ref="FO24">LOOKUP(2,1/(Log!$K$1:$K$27569=FJ24),Log!$J$1:$J$27569)</f>
        <v>There are no approximate or exact figures about people in need facing limited accesss constraints</v>
      </c>
      <c r="FP24" s="218" t="str">
        <f t="array" ref="FP24">LOOKUP(2,1/(Log!$K$1:$K$27569=FJ24),Log!$I$1:$I$27569)</f>
        <v>x</v>
      </c>
      <c r="FQ24" s="219">
        <f t="array" ref="FQ24">LOOKUP(2,1/(Log!$K$1:$K$27569=FJ24),Log!$L$1:$L$27569)</f>
        <v>44921</v>
      </c>
      <c r="FR24" s="221" t="str">
        <f t="shared" si="28"/>
        <v>CRI002People facing restricted access constraints</v>
      </c>
      <c r="FS24" s="224" t="str">
        <f t="array" ref="FS24">LOOKUP(2,1/(Log!$K$1:$K$27569=FR24),Log!$E$1:$E$27569)</f>
        <v>x</v>
      </c>
      <c r="FT24" s="224" t="str">
        <f t="array" ref="FT24">LOOKUP(2,1/(Log!$K$1:$K$27569=FR24),Log!$F$1:$F$27569)</f>
        <v>x</v>
      </c>
      <c r="FU24" s="224" t="str">
        <f t="array" ref="FU24">LOOKUP(2,1/(Log!$K$1:$K$27569=FR24),Log!$G$1:$G$27569)</f>
        <v>x</v>
      </c>
      <c r="FV24" s="224" t="str">
        <f t="array" ref="FV24">LOOKUP(2,1/(Log!$K$1:$K$27569=FR24),Log!$H$1:$H$27569)</f>
        <v>x</v>
      </c>
      <c r="FW24" s="224" t="str">
        <f t="array" ref="FW24">LOOKUP(2,1/(Log!$K$1:$K$27569=FR24),Log!$J$1:$J$27569)</f>
        <v>There are no approximate or exact figures about people in need facing restricted accesss constraints</v>
      </c>
      <c r="FX24" s="224" t="str">
        <f t="array" ref="FX24">LOOKUP(2,1/(Log!$K$1:$K$27569=FR24),Log!$I$1:$I$27569)</f>
        <v>x</v>
      </c>
      <c r="FY24" s="214">
        <f t="array" ref="FY24">LOOKUP(2,1/(Log!$K$1:$K$27569=FR24),Log!$L$1:$L$27569)</f>
        <v>44921</v>
      </c>
      <c r="FZ24" s="222" t="str">
        <f t="shared" si="29"/>
        <v>CRI002Impediments to entry into country (bureaucratic and administrative)</v>
      </c>
      <c r="GA24" s="222">
        <f t="array" ref="GA24">LOOKUP(2,1/(Log!$K$1:$K$27569=FZ24),Log!$E$1:$E$27569)</f>
        <v>0</v>
      </c>
      <c r="GB24" s="222" t="str">
        <f t="array" ref="GB24">LOOKUP(2,1/(Log!$K$1:$K$27569=FZ24),Log!$F$1:$F$27569)</f>
        <v>ACAPS Access Methodology</v>
      </c>
      <c r="GC24" s="222" t="str">
        <f t="array" ref="GC24">LOOKUP(2,1/(Log!$K$1:$K$27569=FZ24),Log!$G$1:$G$27569)</f>
        <v>Medium</v>
      </c>
      <c r="GD24" s="222">
        <f t="array" ref="GD24">LOOKUP(2,1/(Log!$K$1:$K$27569=FZ24),Log!$H$1:$H$27569)</f>
        <v>2</v>
      </c>
      <c r="GE24" s="222" t="str">
        <f t="array" ref="GE24">LOOKUP(2,1/(Log!$K$1:$K$27569=FZ24),Log!$J$1:$J$27569)</f>
        <v>x</v>
      </c>
      <c r="GF24" s="222" t="str">
        <f t="array" ref="GF24">LOOKUP(2,1/(Log!$K$1:$K$27569=FZ24),Log!$I$1:$I$27569)</f>
        <v>x</v>
      </c>
      <c r="GG24" s="223">
        <f t="array" ref="GG24">LOOKUP(2,1/(Log!$K$1:$K$27569=FZ24),Log!$L$1:$L$27569)</f>
        <v>45610</v>
      </c>
      <c r="GH24" s="221" t="str">
        <f t="shared" si="30"/>
        <v>CRI002Restriction of movement (impediments to freedom of movement and/or administrative restrictions)</v>
      </c>
      <c r="GI24" s="224">
        <f t="array" ref="GI24">LOOKUP(2,1/(Log!$K$1:$K$27569=GH24),Log!$E$1:$E$27569)</f>
        <v>0</v>
      </c>
      <c r="GJ24" s="224" t="str">
        <f t="array" ref="GJ24">LOOKUP(2,1/(Log!$K$1:$K$27569=GH24),Log!$F$1:$F$27569)</f>
        <v>ACAPS Access Methodology</v>
      </c>
      <c r="GK24" s="224" t="str">
        <f t="array" ref="GK24">LOOKUP(2,1/(Log!$K$1:$K$27569=GH24),Log!$G$1:$G$27569)</f>
        <v>Medium</v>
      </c>
      <c r="GL24" s="224">
        <f t="array" ref="GL24">LOOKUP(2,1/(Log!$K$1:$K$27569=GH24),Log!$H$1:$H$27569)</f>
        <v>2</v>
      </c>
      <c r="GM24" s="224" t="str">
        <f t="array" ref="GM24">LOOKUP(2,1/(Log!$K$1:$K$27569=GH24),Log!$J$1:$J$27569)</f>
        <v>x</v>
      </c>
      <c r="GN24" s="224" t="str">
        <f t="array" ref="GN24">LOOKUP(2,1/(Log!$K$1:$K$27569=GH24),Log!$I$1:$I$27569)</f>
        <v>x</v>
      </c>
      <c r="GO24" s="214">
        <f t="array" ref="GO24">LOOKUP(2,1/(Log!$K$1:$K$27569=GH24),Log!$L$1:$L$27569)</f>
        <v>45610</v>
      </c>
      <c r="GP24" s="222" t="str">
        <f t="shared" si="31"/>
        <v>CRI002Interference into implementation of humanitarian activities</v>
      </c>
      <c r="GQ24" s="222">
        <f t="array" ref="GQ24">LOOKUP(2,1/(Log!$K$1:$K$27569=GP24),Log!$E$1:$E$27569)</f>
        <v>0</v>
      </c>
      <c r="GR24" s="222" t="str">
        <f t="array" ref="GR24">LOOKUP(2,1/(Log!$K$1:$K$27569=GP24),Log!$F$1:$F$27569)</f>
        <v>ACAPS Access Methodology</v>
      </c>
      <c r="GS24" s="222" t="str">
        <f t="array" ref="GS24">LOOKUP(2,1/(Log!$K$1:$K$27569=GP24),Log!$G$1:$G$27569)</f>
        <v>Medium</v>
      </c>
      <c r="GT24" s="222">
        <f t="array" ref="GT24">LOOKUP(2,1/(Log!$K$1:$K$27569=GP24),Log!$H$1:$H$27569)</f>
        <v>2</v>
      </c>
      <c r="GU24" s="222" t="str">
        <f t="array" ref="GU24">LOOKUP(2,1/(Log!$K$1:$K$27569=GP24),Log!$J$1:$J$27569)</f>
        <v>x</v>
      </c>
      <c r="GV24" s="222" t="str">
        <f t="array" ref="GV24">LOOKUP(2,1/(Log!$K$1:$K$27569=GP24),Log!$I$1:$I$27569)</f>
        <v>x</v>
      </c>
      <c r="GW24" s="223">
        <f t="array" ref="GW24">LOOKUP(2,1/(Log!$K$1:$K$27569=GP24),Log!$L$1:$L$27569)</f>
        <v>45610</v>
      </c>
      <c r="GX24" s="221" t="str">
        <f t="shared" si="32"/>
        <v>CRI002Violence against personnel, facilities and assets</v>
      </c>
      <c r="GY24" s="224">
        <f t="array" ref="GY24">LOOKUP(2,1/(Log!$K$1:$K$27569=GX24),Log!$E$1:$E$27569)</f>
        <v>0</v>
      </c>
      <c r="GZ24" s="224" t="str">
        <f t="array" ref="GZ24">LOOKUP(2,1/(Log!$K$1:$K$27569=GX24),Log!$F$1:$F$27569)</f>
        <v>ACAPS Access Methodology</v>
      </c>
      <c r="HA24" s="224" t="str">
        <f t="array" ref="HA24">LOOKUP(2,1/(Log!$K$1:$K$27569=GX24),Log!$G$1:$G$27569)</f>
        <v>Medium</v>
      </c>
      <c r="HB24" s="224">
        <f t="array" ref="HB24">LOOKUP(2,1/(Log!$K$1:$K$27569=GX24),Log!$H$1:$H$27569)</f>
        <v>2</v>
      </c>
      <c r="HC24" s="224" t="str">
        <f t="array" ref="HC24">LOOKUP(2,1/(Log!$K$1:$K$27569=GX24),Log!$J$1:$J$27569)</f>
        <v>x</v>
      </c>
      <c r="HD24" s="224" t="str">
        <f t="array" ref="HD24">LOOKUP(2,1/(Log!$K$1:$K$27569=GX24),Log!$I$1:$I$27569)</f>
        <v>x</v>
      </c>
      <c r="HE24" s="214">
        <f t="array" ref="HE24">LOOKUP(2,1/(Log!$K$1:$K$27569=GX24),Log!$L$1:$L$27569)</f>
        <v>45610</v>
      </c>
      <c r="HF24" s="222" t="str">
        <f t="shared" si="33"/>
        <v>CRI002Denial of existence of humanitarian needs or entitlements to assistance</v>
      </c>
      <c r="HG24" s="222">
        <f t="array" ref="HG24">LOOKUP(2,1/(Log!$K$1:$K$27569=HF24),Log!$E$1:$E$27569)</f>
        <v>0</v>
      </c>
      <c r="HH24" s="222" t="str">
        <f t="array" ref="HH24">LOOKUP(2,1/(Log!$K$1:$K$27569=HF24),Log!$F$1:$F$27569)</f>
        <v>ACAPS Access Methodology</v>
      </c>
      <c r="HI24" s="222" t="str">
        <f t="array" ref="HI24">LOOKUP(2,1/(Log!$K$1:$K$27569=HF24),Log!$G$1:$G$27569)</f>
        <v>Medium</v>
      </c>
      <c r="HJ24" s="222">
        <f t="array" ref="HJ24">LOOKUP(2,1/(Log!$K$1:$K$27569=HF24),Log!$H$1:$H$27569)</f>
        <v>2</v>
      </c>
      <c r="HK24" s="222" t="str">
        <f t="array" ref="HK24">LOOKUP(2,1/(Log!$K$1:$K$27569=HF24),Log!$J$1:$J$27569)</f>
        <v>x</v>
      </c>
      <c r="HL24" s="222" t="str">
        <f t="array" ref="HL24">LOOKUP(2,1/(Log!$K$1:$K$27569=HF24),Log!$I$1:$I$27569)</f>
        <v>x</v>
      </c>
      <c r="HM24" s="223">
        <f t="array" ref="HM24">LOOKUP(2,1/(Log!$K$1:$K$27569=HF24),Log!$L$1:$L$27569)</f>
        <v>45610</v>
      </c>
      <c r="HN24" s="221" t="str">
        <f t="shared" si="34"/>
        <v>CRI002Restriction and obstruction of access to services and assistance</v>
      </c>
      <c r="HO24" s="224">
        <f t="array" ref="HO24">LOOKUP(2,1/(Log!$K$1:$K$27569=HN24),Log!$E$1:$E$27569)</f>
        <v>0</v>
      </c>
      <c r="HP24" s="224" t="str">
        <f t="array" ref="HP24">LOOKUP(2,1/(Log!$K$1:$K$27569=HN24),Log!$F$1:$F$27569)</f>
        <v>ACAPS Access Methodology</v>
      </c>
      <c r="HQ24" s="224" t="str">
        <f t="array" ref="HQ24">LOOKUP(2,1/(Log!$K$1:$K$27569=HN24),Log!$G$1:$G$27569)</f>
        <v>Medium</v>
      </c>
      <c r="HR24" s="224">
        <f t="array" ref="HR24">LOOKUP(2,1/(Log!$K$1:$K$27569=HN24),Log!$H$1:$H$27569)</f>
        <v>2</v>
      </c>
      <c r="HS24" s="224" t="str">
        <f t="array" ref="HS24">LOOKUP(2,1/(Log!$K$1:$K$27569=HN24),Log!$J$1:$J$27569)</f>
        <v>x</v>
      </c>
      <c r="HT24" s="224" t="str">
        <f t="array" ref="HT24">LOOKUP(2,1/(Log!$K$1:$K$27569=HN24),Log!$I$1:$I$27569)</f>
        <v>x</v>
      </c>
      <c r="HU24" s="214">
        <f t="array" ref="HU24">LOOKUP(2,1/(Log!$K$1:$K$27569=HN24),Log!$L$1:$L$27569)</f>
        <v>45610</v>
      </c>
      <c r="HV24" s="222" t="str">
        <f t="shared" si="35"/>
        <v>CRI002Ongoing insecurity/hostilities affecting humanitarian assistance</v>
      </c>
      <c r="HW24" s="222">
        <f t="array" ref="HW24">LOOKUP(2,1/(Log!$K$1:$K$27569=HV24),Log!$E$1:$E$27569)</f>
        <v>0</v>
      </c>
      <c r="HX24" s="222" t="str">
        <f t="array" ref="HX24">LOOKUP(2,1/(Log!$K$1:$K$27569=HV24),Log!$F$1:$F$27569)</f>
        <v>ACAPS Access Methodology</v>
      </c>
      <c r="HY24" s="222" t="str">
        <f t="array" ref="HY24">LOOKUP(2,1/(Log!$K$1:$K$27569=HV24),Log!$G$1:$G$27569)</f>
        <v>Medium</v>
      </c>
      <c r="HZ24" s="222">
        <f t="array" ref="HZ24">LOOKUP(2,1/(Log!$K$1:$K$27569=HV24),Log!$H$1:$H$27569)</f>
        <v>2</v>
      </c>
      <c r="IA24" s="222" t="str">
        <f t="array" ref="IA24">LOOKUP(2,1/(Log!$K$1:$K$27569=HV24),Log!$J$1:$J$27569)</f>
        <v>x</v>
      </c>
      <c r="IB24" s="222" t="str">
        <f t="array" ref="IB24">LOOKUP(2,1/(Log!$K$1:$K$27569=HV24),Log!$I$1:$I$27569)</f>
        <v>x</v>
      </c>
      <c r="IC24" s="223">
        <f t="array" ref="IC24">LOOKUP(2,1/(Log!$K$1:$K$27569=HV24),Log!$L$1:$L$27569)</f>
        <v>45610</v>
      </c>
      <c r="ID24" s="221" t="str">
        <f t="shared" si="36"/>
        <v>CRI002Presence of mines and improvised explosive devices</v>
      </c>
      <c r="IE24" s="224">
        <f t="array" ref="IE24">LOOKUP(2,1/(Log!$K$1:$K$27569=ID24),Log!$E$1:$E$27569)</f>
        <v>0</v>
      </c>
      <c r="IF24" s="224" t="str">
        <f t="array" ref="IF24">LOOKUP(2,1/(Log!$K$1:$K$27569=ID24),Log!$F$1:$F$27569)</f>
        <v>ACAPS Access Methodology</v>
      </c>
      <c r="IG24" s="224" t="str">
        <f t="array" ref="IG24">LOOKUP(2,1/(Log!$K$1:$K$27569=ID24),Log!$G$1:$G$27569)</f>
        <v>Medium</v>
      </c>
      <c r="IH24" s="224">
        <f t="array" ref="IH24">LOOKUP(2,1/(Log!$K$1:$K$27569=ID24),Log!$H$1:$H$27569)</f>
        <v>2</v>
      </c>
      <c r="II24" s="224" t="str">
        <f t="array" ref="II24">LOOKUP(2,1/(Log!$K$1:$K$27569=ID24),Log!$J$1:$J$27569)</f>
        <v>x</v>
      </c>
      <c r="IJ24" s="224" t="str">
        <f t="array" ref="IJ24">LOOKUP(2,1/(Log!$K$1:$K$27569=ID24),Log!$I$1:$I$27569)</f>
        <v>x</v>
      </c>
      <c r="IK24" s="214">
        <f t="array" ref="IK24">LOOKUP(2,1/(Log!$K$1:$K$27569=ID24),Log!$L$1:$L$27569)</f>
        <v>45610</v>
      </c>
      <c r="IL24" s="222" t="str">
        <f t="shared" si="37"/>
        <v>CRI002Physical constraints in the environment (obstacles related to terrain, climate, lack of infrastructure, etc.)</v>
      </c>
      <c r="IM24" s="222">
        <f t="array" ref="IM24">LOOKUP(2,1/(Log!$K$1:$K$27569=IL24),Log!$E$1:$E$27569)</f>
        <v>1</v>
      </c>
      <c r="IN24" s="222" t="str">
        <f t="array" ref="IN24">LOOKUP(2,1/(Log!$K$1:$K$27569=IL24),Log!$F$1:$F$27569)</f>
        <v>ACAPS Access Methodology</v>
      </c>
      <c r="IO24" s="222" t="str">
        <f t="array" ref="IO24">LOOKUP(2,1/(Log!$K$1:$K$27569=IL24),Log!$G$1:$G$27569)</f>
        <v>Medium</v>
      </c>
      <c r="IP24" s="222">
        <f t="array" ref="IP24">LOOKUP(2,1/(Log!$K$1:$K$27569=IL24),Log!$H$1:$H$27569)</f>
        <v>2</v>
      </c>
      <c r="IQ24" s="222" t="str">
        <f t="array" ref="IQ24">LOOKUP(2,1/(Log!$K$1:$K$27569=IL24),Log!$J$1:$J$27569)</f>
        <v>x</v>
      </c>
      <c r="IR24" s="222" t="str">
        <f t="array" ref="IR24">LOOKUP(2,1/(Log!$K$1:$K$27569=IL24),Log!$I$1:$I$27569)</f>
        <v>x</v>
      </c>
      <c r="IS24" s="223">
        <f t="array" ref="IS24">LOOKUP(2,1/(Log!$K$1:$K$27569=IL24),Log!$L$1:$L$27569)</f>
        <v>45610</v>
      </c>
    </row>
    <row r="25" spans="1:253" s="11" customFormat="1" ht="13.35" customHeight="1">
      <c r="A25" s="11" t="str">
        <f>Lists!B:B</f>
        <v>Displacement from Russia-Ukraine conflict in Czechia</v>
      </c>
      <c r="B25" s="11" t="str">
        <f>Lists!F:F</f>
        <v>International Displacement</v>
      </c>
      <c r="C25" s="11" t="str">
        <f>Lists!C:C</f>
        <v>CZE002</v>
      </c>
      <c r="D25" s="11" t="str">
        <f>Lists!A:A</f>
        <v>Czech Republic</v>
      </c>
      <c r="E25" s="11" t="str">
        <f>Lists!D:D</f>
        <v>CZE</v>
      </c>
      <c r="F25" s="11" t="str">
        <f t="shared" si="0"/>
        <v>CZE002Total population</v>
      </c>
      <c r="G25" s="212">
        <f t="array" ref="G25">ROUND(LOOKUP(2,1/(Log!$K$1:$K$27569=F25),Log!$E$1:$E$27569),-3)</f>
        <v>11265000</v>
      </c>
      <c r="H25" s="213" t="str">
        <f t="array" ref="H25">LOOKUP(2,1/(Log!$K$1:$K$27569=F25),Log!$F$1:$F$27569)</f>
        <v>World Bank 2023; UNHCR accessed 20/04/2025</v>
      </c>
      <c r="I25" s="213" t="str">
        <f t="array" ref="I25">LOOKUP(2,1/(Log!$K$1:$K$27569=F25),Log!$G$1:$G$27569)</f>
        <v>High</v>
      </c>
      <c r="J25" s="213">
        <f t="array" ref="J25">LOOKUP(2,1/(Log!$K$1:$K$27569=F25),Log!$H$1:$H$27569)</f>
        <v>1</v>
      </c>
      <c r="K25" s="213" t="str">
        <f t="array" ref="K25">LOOKUP(2,1/(Log!$K$1:$K$27569=F25),Log!$J$1:$J$27569)</f>
        <v>This is the total population in the country adjusted to population movement. The baseline population figure of (10,873,689) people is aggregated with (389,595) refugees from Ukraine in Czechia according to UNHCR as of 23 Feburary 2025. The World Bank and UNHCR sources were chosen because they provide the population and refugee data needed for the indicator's calculations as per the INFORM Severity Index methodology. The reliability is high because the data is recent.</v>
      </c>
      <c r="L25" s="213" t="str">
        <f t="array" ref="L25">LOOKUP(2,1/(Log!$K$1:$K$27569=F25),Log!$I$1:$I$27569)</f>
        <v>https://data.worldbank.org/indicator/SP.POP.TOTL?locations=CZ&amp;page=2+%3B+https%3A%2F%2F ; https://data.unhcr.org/en/situations/ukraine</v>
      </c>
      <c r="M25" s="214">
        <f t="array" ref="M25">LOOKUP(2,1/(Log!$K$1:$K$27569=F25),Log!$L$1:$L$27569)</f>
        <v>45773</v>
      </c>
      <c r="N25" s="221" t="str">
        <f t="shared" si="1"/>
        <v>CZE002Landmass affected</v>
      </c>
      <c r="O25" s="216">
        <f t="array" ref="O25">LOOKUP(2,1/(Log!$K$1:$K$27569=N25),Log!$E$1:$E$27569)</f>
        <v>77172</v>
      </c>
      <c r="P25" s="216" t="str">
        <f t="array" ref="P25">LOOKUP(2,1/(Log!$K$1:$K$27569=N25),Log!$F$1:$F$27569)</f>
        <v>World Bank 2022; UNHCR 07/01/2025</v>
      </c>
      <c r="Q25" s="216" t="str">
        <f t="array" ref="Q25">LOOKUP(2,1/(Log!$K$1:$K$27569=N25),Log!$G$1:$G$27569)</f>
        <v>High</v>
      </c>
      <c r="R25" s="216">
        <f t="array" ref="R25">LOOKUP(2,1/(Log!$K$1:$K$27569=N25),Log!$H$1:$H$27569)</f>
        <v>1</v>
      </c>
      <c r="S25" s="216" t="str">
        <f t="array" ref="S25">LOOKUP(2,1/(Log!$K$1:$K$27569=N25),Log!$J$1:$J$27569)</f>
        <v>This is the total landmass of Czechia. The whole country is considered exposed, as refugees reside across the country, therefore the total landmass of Czechia is considered affected. The sources were chosen because they are the most reliable, OCHA provides landmass data and UNHCR is the source for the Regional Response Plan 2024 on the crisis of refugees from Ukraine in Czechia. The reliability is high because the data is triangulated using multiple reliable sources.</v>
      </c>
      <c r="T25" s="216" t="str">
        <f t="array" ref="T25">LOOKUP(2,1/(Log!$K$1:$K$27569=N25),Log!$I$1:$I$27569)</f>
        <v>https://data.worldbank.org/indicator/AG.LND.TOTL.K2?locations=CZ; https://reliefweb.int/report/poland/regional-refugee-response-plan-ukraine-situation-2025-2026</v>
      </c>
      <c r="U25" s="217">
        <f t="array" ref="U25">LOOKUP(2,1/(Log!$K$1:$K$27569=N25),Log!$L$1:$L$27569)</f>
        <v>45773</v>
      </c>
      <c r="V25" s="221" t="str">
        <f t="shared" si="2"/>
        <v>CZE002People exposed</v>
      </c>
      <c r="W25" s="213">
        <f t="array" ref="W25">IF(LOOKUP(2,1/(Log!$K$1:$K$27569=V25),Log!$E$1:$E$27569)="x","x",ROUND(LOOKUP(2,1/(Log!$K$1:$K$27569=V25),Log!$E$1:$E$27569),-3))</f>
        <v>11265000</v>
      </c>
      <c r="X25" s="213" t="str">
        <f t="array" ref="X25">LOOKUP(2,1/(Log!$K$1:$K$27569=V25),Log!$F$1:$F$27569)</f>
        <v>World Bank 2023; UNHCR accessed 20/04/2025</v>
      </c>
      <c r="Y25" s="213" t="str">
        <f t="array" ref="Y25">LOOKUP(2,1/(Log!$K$1:$K$27569=V25),Log!$G$1:$G$27569)</f>
        <v xml:space="preserve">Medium </v>
      </c>
      <c r="Z25" s="213">
        <f t="array" ref="Z25">LOOKUP(2,1/(Log!$K$1:$K$27569=V25),Log!$H$1:$H$27569)</f>
        <v>2</v>
      </c>
      <c r="AA25" s="213" t="str">
        <f t="array" ref="AA25">LOOKUP(2,1/(Log!$K$1:$K$27569=V25),Log!$J$1:$J$27569)</f>
        <v>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v>
      </c>
      <c r="AB25" s="213" t="str">
        <f t="array" ref="AB25">LOOKUP(2,1/(Log!$K$1:$K$27569=V25),Log!$I$1:$I$27569)</f>
        <v>https://data.worldbank.org/indicator/SP.POP.TOTL?locations=CZ&amp;page=2+%3B+https%3A%2F%2F ; https://data.unhcr.org/en/situations/ukraine</v>
      </c>
      <c r="AC25" s="214">
        <f t="array" ref="AC25">LOOKUP(2,1/(Log!$K$1:$K$27569=V25),Log!$L$1:$L$27569)</f>
        <v>45773</v>
      </c>
      <c r="AD25" s="221" t="str">
        <f t="shared" si="3"/>
        <v>CZE002People affected</v>
      </c>
      <c r="AE25" s="218">
        <f t="array" ref="AE25">IF(LOOKUP(2,1/(Log!$K$1:$K$27569=AD25),Log!$E$1:$E$27569)="x","x",ROUND(LOOKUP(2,1/(Log!$K$1:$K$27569=AD25),Log!$E$1:$E$27569),-3))</f>
        <v>401000</v>
      </c>
      <c r="AF25" s="218" t="str">
        <f t="array" ref="AF25">LOOKUP(2,1/(Log!$K$1:$K$27569=AD25),Log!$F$1:$F$27569)</f>
        <v>UNHCR accessed 20/04/2025</v>
      </c>
      <c r="AG25" s="218" t="str">
        <f t="array" ref="AG25">LOOKUP(2,1/(Log!$K$1:$K$27569=AD25),Log!$G$1:$G$27569)</f>
        <v xml:space="preserve">Medium </v>
      </c>
      <c r="AH25" s="218">
        <f t="array" ref="AH25">LOOKUP(2,1/(Log!$K$1:$K$27569=AD25),Log!$H$1:$H$27569)</f>
        <v>2</v>
      </c>
      <c r="AI25" s="218" t="str">
        <f t="array" ref="AI25">LOOKUP(2,1/(Log!$K$1:$K$27569=AD25),Log!$J$1:$J$27569)</f>
        <v>The number of people affected by the crisis is taken from UNHCR website. The number corresponds to the number of refugees from Ukraine in Czechia.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v>
      </c>
      <c r="AJ25" s="218" t="str">
        <f t="array" ref="AJ25">LOOKUP(2,1/(Log!$K$1:$K$27569=AD25),Log!$I$1:$I$27569)</f>
        <v>https://data.unhcr.org/en/situations/ukraine</v>
      </c>
      <c r="AK25" s="219">
        <f t="array" ref="AK25">LOOKUP(2,1/(Log!$K$1:$K$27569=AD25),Log!$L$1:$L$27569)</f>
        <v>45773</v>
      </c>
      <c r="AL25" s="221" t="str">
        <f t="shared" si="4"/>
        <v>CZE002People displaced</v>
      </c>
      <c r="AM25" s="213">
        <f t="array" ref="AM25">IF(LOOKUP(2,1/(Log!$K$1:$K$27569=AL25),Log!$E$1:$E$27569)="x","x",ROUND(LOOKUP(2,1/(Log!$K$1:$K$27569=AL25),Log!$E$1:$E$27569),-3))</f>
        <v>401000</v>
      </c>
      <c r="AN25" s="213" t="str">
        <f t="array" ref="AN25">LOOKUP(2,1/(Log!$K$1:$K$27569=AL25),Log!$F$1:$F$27569)</f>
        <v>UNHCR accessed 20/04/2025</v>
      </c>
      <c r="AO25" s="213" t="str">
        <f t="array" ref="AO25">LOOKUP(2,1/(Log!$K$1:$K$27569=AL25),Log!$G$1:$G$27569)</f>
        <v>High</v>
      </c>
      <c r="AP25" s="213">
        <f t="array" ref="AP25">LOOKUP(2,1/(Log!$K$1:$K$27569=AL25),Log!$H$1:$H$27569)</f>
        <v>1</v>
      </c>
      <c r="AQ25" s="213" t="str">
        <f t="array" ref="AQ25">LOOKUP(2,1/(Log!$K$1:$K$27569=AL25),Log!$J$1:$J$27569)</f>
        <v>The number of people displaced by the crisis includes the number of refugees from Ukraine to Czechia. This figure is taken from UNHCR website. This source was chosen because UNHCR is the most reliable source reporting the number of refugees from Ukraine to Czechia. The reliability of this data is high because it is recent.</v>
      </c>
      <c r="AR25" s="213" t="str">
        <f t="array" ref="AR25">LOOKUP(2,1/(Log!$K$1:$K$27569=AL25),Log!$I$1:$I$27569)</f>
        <v>https://data.unhcr.org/en/situations/ukraine</v>
      </c>
      <c r="AS25" s="214">
        <f t="array" ref="AS25">LOOKUP(2,1/(Log!$K$1:$K$27569=AL25),Log!$L$1:$L$27569)</f>
        <v>45773</v>
      </c>
      <c r="AT25" s="222" t="str">
        <f t="shared" si="5"/>
        <v>CZE002Injuries reported</v>
      </c>
      <c r="AU25" s="218" t="str">
        <f t="array" ref="AU25">LOOKUP(2,1/(Log!$K$1:$K$27569=AT25),Log!$E$1:$E$27569)</f>
        <v>x</v>
      </c>
      <c r="AV25" s="218" t="str">
        <f t="array" ref="AV25">LOOKUP(2,1/(Log!$K$1:$K$27569=AT25),Log!$F$1:$F$27569)</f>
        <v>x</v>
      </c>
      <c r="AW25" s="218" t="str">
        <f t="array" ref="AW25">LOOKUP(2,1/(Log!$K$1:$K$27569=AT25),Log!$G$1:$G$27569)</f>
        <v>x</v>
      </c>
      <c r="AX25" s="218" t="str">
        <f t="array" ref="AX25">LOOKUP(2,1/(Log!$K$1:$K$27569=AT25),Log!$H$1:$H$27569)</f>
        <v>x</v>
      </c>
      <c r="AY25" s="218" t="str">
        <f t="array" ref="AY25">LOOKUP(2,1/(Log!$K$1:$K$27569=AT25),Log!$J$1:$J$27569)</f>
        <v xml:space="preserve">There is no available information. </v>
      </c>
      <c r="AZ25" s="218" t="str">
        <f t="array" ref="AZ25">LOOKUP(2,1/(Log!$K$1:$K$27569=AT25),Log!$I$1:$I$27569)</f>
        <v>x</v>
      </c>
      <c r="BA25" s="219">
        <f t="array" ref="BA25">LOOKUP(2,1/(Log!$K$1:$K$27569=AT25),Log!$L$1:$L$27569)</f>
        <v>45626</v>
      </c>
      <c r="BB25" s="221" t="str">
        <f t="shared" si="6"/>
        <v>CZE002Illness cases reported</v>
      </c>
      <c r="BC25" s="213" t="str">
        <f t="array" ref="BC25">LOOKUP(2,1/(Log!$K$1:$K$27569=BB25),Log!$E$1:$E$27569)</f>
        <v>x</v>
      </c>
      <c r="BD25" s="213" t="str">
        <f t="array" ref="BD25">LOOKUP(2,1/(Log!$K$1:$K$27569=BB25),Log!$F$1:$F$27569)</f>
        <v>x</v>
      </c>
      <c r="BE25" s="213" t="str">
        <f t="array" ref="BE25">LOOKUP(2,1/(Log!$K$1:$K$27569=BB25),Log!$G$1:$G$27569)</f>
        <v>x</v>
      </c>
      <c r="BF25" s="213" t="str">
        <f t="array" ref="BF25">LOOKUP(2,1/(Log!$K$1:$K$27569=BB25),Log!$H$1:$H$27569)</f>
        <v>x</v>
      </c>
      <c r="BG25" s="213" t="str">
        <f t="array" ref="BG25">LOOKUP(2,1/(Log!$K$1:$K$27569=BB25),Log!$J$1:$J$27569)</f>
        <v xml:space="preserve">There is no available information. </v>
      </c>
      <c r="BH25" s="213" t="str">
        <f t="array" ref="BH25">LOOKUP(2,1/(Log!$K$1:$K$27569=BB25),Log!$I$1:$I$27569)</f>
        <v>x</v>
      </c>
      <c r="BI25" s="214">
        <f t="array" ref="BI25">LOOKUP(2,1/(Log!$K$1:$K$27569=BB25),Log!$L$1:$L$27569)</f>
        <v>45626</v>
      </c>
      <c r="BJ25" s="222" t="str">
        <f t="shared" si="7"/>
        <v>CZE002Fatalities reported</v>
      </c>
      <c r="BK25" s="222">
        <f t="array" ref="BK25">LOOKUP(2,1/(Log!$K$1:$K$27569=BJ25),Log!$E$1:$E$27569)</f>
        <v>0</v>
      </c>
      <c r="BL25" s="222" t="str">
        <f t="array" ref="BL25">LOOKUP(2,1/(Log!$K$1:$K$27569=BJ25),Log!$F$1:$F$27569)</f>
        <v>ACLED accessed 20/04/2025</v>
      </c>
      <c r="BM25" s="222" t="str">
        <f t="array" ref="BM25">LOOKUP(2,1/(Log!$K$1:$K$27569=BJ25),Log!$G$1:$G$27569)</f>
        <v>High</v>
      </c>
      <c r="BN25" s="222">
        <f t="array" ref="BN25">LOOKUP(2,1/(Log!$K$1:$K$27569=BJ25),Log!$H$1:$H$27569)</f>
        <v>1</v>
      </c>
      <c r="BO25" s="222" t="str">
        <f t="array" ref="BO25">LOOKUP(2,1/(Log!$K$1:$K$27569=BJ25),Log!$J$1:$J$27569)</f>
        <v>The total number of fatalities in Displacement from Ukraine conflict in Czechia crisis between 1 October  2024 -  31 March 2025</v>
      </c>
      <c r="BP25" s="218" t="str">
        <f t="array" ref="BP25">LOOKUP(2,1/(Log!$K$1:$K$27569=BJ25),Log!$I$1:$I$27569)</f>
        <v>https://acleddata.com/explorer/</v>
      </c>
      <c r="BQ25" s="223">
        <f t="array" ref="BQ25">LOOKUP(2,1/(Log!$K$1:$K$27569=BJ25),Log!$L$1:$L$27569)</f>
        <v>45773</v>
      </c>
      <c r="BR25" s="221" t="str">
        <f t="shared" si="8"/>
        <v>CZE002Buildings damaged</v>
      </c>
      <c r="BS25" s="224">
        <f t="array" ref="BS25">LOOKUP(2,1/(Log!$K$1:$K$27569=BR25),Log!$E$1:$E$27569)</f>
        <v>0</v>
      </c>
      <c r="BT25" s="224" t="str">
        <f t="array" ref="BT25">LOOKUP(2,1/(Log!$K$1:$K$27569=BR25),Log!$F$1:$F$27569)</f>
        <v>x</v>
      </c>
      <c r="BU25" s="224" t="str">
        <f t="array" ref="BU25">LOOKUP(2,1/(Log!$K$1:$K$27569=BR25),Log!$G$1:$G$27569)</f>
        <v>x</v>
      </c>
      <c r="BV25" s="224" t="str">
        <f t="array" ref="BV25">LOOKUP(2,1/(Log!$K$1:$K$27569=BR25),Log!$H$1:$H$27569)</f>
        <v>x</v>
      </c>
      <c r="BW25" s="224" t="str">
        <f t="array" ref="BW25">LOOKUP(2,1/(Log!$K$1:$K$27569=BR25),Log!$J$1:$J$27569)</f>
        <v xml:space="preserve">There is no available information. </v>
      </c>
      <c r="BX25" s="224" t="str">
        <f t="array" ref="BX25">LOOKUP(2,1/(Log!$K$1:$K$27569=BR25),Log!$I$1:$I$27569)</f>
        <v>Not applicable.</v>
      </c>
      <c r="BY25" s="214">
        <f t="array" ref="BY25">LOOKUP(2,1/(Log!$K$1:$K$27569=BR25),Log!$L$1:$L$27569)</f>
        <v>45626</v>
      </c>
      <c r="BZ25" s="222" t="str">
        <f t="shared" si="9"/>
        <v>CZE002Buildings destroyed</v>
      </c>
      <c r="CA25" s="222">
        <f t="array" ref="CA25">LOOKUP(2,1/(Log!$K$1:$K$27569=BZ25),Log!$E$1:$E$27569)</f>
        <v>0</v>
      </c>
      <c r="CB25" s="222" t="str">
        <f t="array" ref="CB25">LOOKUP(2,1/(Log!$K$1:$K$27569=BZ25),Log!$F$1:$F$27569)</f>
        <v>x</v>
      </c>
      <c r="CC25" s="222" t="str">
        <f t="array" ref="CC25">LOOKUP(2,1/(Log!$K$1:$K$27569=BZ25),Log!$G$1:$G$27569)</f>
        <v>x</v>
      </c>
      <c r="CD25" s="222" t="str">
        <f t="array" ref="CD25">LOOKUP(2,1/(Log!$K$1:$K$27569=BZ25),Log!$H$1:$H$27569)</f>
        <v>x</v>
      </c>
      <c r="CE25" s="222" t="str">
        <f t="array" ref="CE25">LOOKUP(2,1/(Log!$K$1:$K$27569=BZ25),Log!$J$1:$J$27569)</f>
        <v xml:space="preserve">There is no available information. </v>
      </c>
      <c r="CF25" s="222" t="str">
        <f t="array" ref="CF25">LOOKUP(2,1/(Log!$K$1:$K$27569=BZ25),Log!$I$1:$I$27569)</f>
        <v>Not applicable.</v>
      </c>
      <c r="CG25" s="223">
        <f t="array" ref="CG25">LOOKUP(2,1/(Log!$K$1:$K$27569=BZ25),Log!$L$1:$L$27569)</f>
        <v>45626</v>
      </c>
      <c r="CH25" s="221" t="str">
        <f t="shared" si="10"/>
        <v>CZE002Buildings in the affected area</v>
      </c>
      <c r="CI25" s="222" t="e">
        <f t="array" ref="CI25">LOOKUP(2,1/(Log!$K$1:$K$27569=CH25),Log!$E$1:$E$27569)</f>
        <v>#N/A</v>
      </c>
      <c r="CJ25" s="222" t="e">
        <f t="array" ref="CJ25">LOOKUP(2,1/(Log!$K$1:$K$27569=CH25),Log!$F$1:$F$27569)</f>
        <v>#N/A</v>
      </c>
      <c r="CK25" s="222" t="e">
        <f t="array" ref="CK25">LOOKUP(2,1/(Log!$K$1:$K$27569=CH25),Log!$G$1:$G$27569)</f>
        <v>#N/A</v>
      </c>
      <c r="CL25" s="222" t="e">
        <f t="array" ref="CL25">LOOKUP(2,1/(Log!$K$1:$K$27569=CH25),Log!$H$1:$H$27569)</f>
        <v>#N/A</v>
      </c>
      <c r="CM25" s="222" t="e">
        <f t="array" ref="CM25">LOOKUP(2,1/(Log!$K$1:$K$27569=CH25),Log!$J$1:$J$27569)</f>
        <v>#N/A</v>
      </c>
      <c r="CN25" s="222" t="e">
        <f t="array" ref="CN25">LOOKUP(2,1/(Log!$K$1:$K$27569=CH25),Log!$I$1:$I$27569)</f>
        <v>#N/A</v>
      </c>
      <c r="CO25" s="225" t="e">
        <f t="array" ref="CO25">LOOKUP(2,1/(Log!$K$1:$K$27569=CH25),Log!$L$1:$L$27569)</f>
        <v>#N/A</v>
      </c>
      <c r="CP25" s="222" t="str">
        <f t="shared" si="11"/>
        <v>CZE002Economic Losses</v>
      </c>
      <c r="CQ25" s="224" t="str">
        <f t="array" ref="CQ25">LOOKUP(2,1/(Log!$K$1:$K$27569=CP25),Log!$E$1:$E$27569)</f>
        <v>x</v>
      </c>
      <c r="CR25" s="224" t="str">
        <f t="array" ref="CR25">LOOKUP(2,1/(Log!$K$1:$K$27569=CP25),Log!$F$1:$F$27569)</f>
        <v>x</v>
      </c>
      <c r="CS25" s="224" t="str">
        <f t="array" ref="CS25">LOOKUP(2,1/(Log!$K$1:$K$27569=CP25),Log!$G$1:$G$27569)</f>
        <v>x</v>
      </c>
      <c r="CT25" s="224" t="str">
        <f t="array" ref="CT25">LOOKUP(2,1/(Log!$K$1:$K$27569=CP25),Log!$H$1:$H$27569)</f>
        <v>x</v>
      </c>
      <c r="CU25" s="224" t="str">
        <f t="array" ref="CU25">LOOKUP(2,1/(Log!$K$1:$K$27569=CP25),Log!$J$1:$J$27569)</f>
        <v xml:space="preserve">There is no available information. </v>
      </c>
      <c r="CV25" s="224" t="str">
        <f t="array" ref="CV25">LOOKUP(2,1/(Log!$K$1:$K$27569=CP25),Log!$I$1:$I$27569)</f>
        <v>x</v>
      </c>
      <c r="CW25" s="214">
        <f t="array" ref="CW25">LOOKUP(2,1/(Log!$K$1:$K$27569=CP25),Log!$L$1:$L$27569)</f>
        <v>45626</v>
      </c>
      <c r="CX25" s="222" t="str">
        <f t="shared" si="12"/>
        <v>CZE002People in Need</v>
      </c>
      <c r="CY25" s="218">
        <f t="shared" si="13"/>
        <v>401000</v>
      </c>
      <c r="CZ25" s="218" t="str">
        <f t="shared" si="14"/>
        <v>UNHCR accessed 20/04/2025</v>
      </c>
      <c r="DA25" s="218" t="str">
        <f t="shared" si="15"/>
        <v>High</v>
      </c>
      <c r="DB25" s="218">
        <f t="shared" si="16"/>
        <v>1</v>
      </c>
      <c r="DC25" s="218" t="str">
        <f t="shared" si="17"/>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DD25" s="218" t="str">
        <f t="shared" si="18"/>
        <v>https://data.unhcr.org/en/situations/ukraine;  https://reliefweb.int/report/poland/regional-refugee-response-plan-ukraine-situation-2025-2026</v>
      </c>
      <c r="DE25" s="220">
        <f t="shared" si="19"/>
        <v>45773</v>
      </c>
      <c r="DF25" s="221" t="str">
        <f t="shared" si="20"/>
        <v>CZE002Minimal humanitarian conditions - Level 1</v>
      </c>
      <c r="DG25" s="213">
        <f t="array" ref="DG25">IF(LOOKUP(2,1/(Log!$K$1:$K$27569=DF25),Log!$E$1:$E$27569)="x","x",ROUND(LOOKUP(2,1/(Log!$K$1:$K$27569=DF25),Log!$E$1:$E$27569),-3))</f>
        <v>10864000</v>
      </c>
      <c r="DH25" s="224" t="str">
        <f t="array" ref="DH25">LOOKUP(2,1/(Log!$K$1:$K$27569=DF25),Log!$F$1:$F$27569)</f>
        <v>World Bank 2023; UNHCR accessed 20/04/2025</v>
      </c>
      <c r="DI25" s="224" t="str">
        <f t="array" ref="DI25">LOOKUP(2,1/(Log!$K$1:$K$27569=DF25),Log!$G$1:$G$27569)</f>
        <v>High</v>
      </c>
      <c r="DJ25" s="224">
        <f t="array" ref="DJ25">LOOKUP(2,1/(Log!$K$1:$K$27569=DF25),Log!$H$1:$H$27569)</f>
        <v>1</v>
      </c>
      <c r="DK25" s="224" t="str">
        <f t="array" ref="DK25">LOOKUP(2,1/(Log!$K$1:$K$27569=DF25),Log!$J$1:$J$27569)</f>
        <v>According to INFORM Severity Index methodology, the number of people in Level 1 is equal to the people exposed minus the people affected. People in Level 1 are able to meet their basic needs without employing irreversible coping strategies.</v>
      </c>
      <c r="DL25" s="224" t="str">
        <f t="array" ref="DL25">LOOKUP(2,1/(Log!$K$1:$K$27569=DF25),Log!$I$1:$I$27569)</f>
        <v>https://data.worldbank.org/indicator/SP.POP.TOTL?locations=CZ&amp;page=2+%3B+https%3A%2F%2F ; https://data.unhcr.org/en/situations/ukraine</v>
      </c>
      <c r="DM25" s="214">
        <f t="array" ref="DM25">LOOKUP(2,1/(Log!$K$1:$K$27569=DF25),Log!$L$1:$L$27569)</f>
        <v>45773</v>
      </c>
      <c r="DN25" s="222" t="str">
        <f t="shared" si="21"/>
        <v>CZE002Stressed humanitarian conditions - Level 2</v>
      </c>
      <c r="DO25" s="218">
        <f t="array" ref="DO25">IF(LOOKUP(2,1/(Log!$K$1:$K$27569=DN25),Log!$E$1:$E$27569)="x","x",ROUND(LOOKUP(2,1/(Log!$K$1:$K$27569=DN25),Log!$E$1:$E$27569),-3))</f>
        <v>0</v>
      </c>
      <c r="DP25" s="222" t="str">
        <f t="array" ref="DP25">LOOKUP(2,1/(Log!$K$1:$K$27569=DN25),Log!$F$1:$F$27569)</f>
        <v>UNHCR accessed 20/04/2025</v>
      </c>
      <c r="DQ25" s="222" t="str">
        <f t="array" ref="DQ25">LOOKUP(2,1/(Log!$K$1:$K$27569=DN25),Log!$G$1:$G$27569)</f>
        <v>High</v>
      </c>
      <c r="DR25" s="222">
        <f t="array" ref="DR25">LOOKUP(2,1/(Log!$K$1:$K$27569=DN25),Log!$H$1:$H$27569)</f>
        <v>1</v>
      </c>
      <c r="DS25" s="222" t="str">
        <f t="array" ref="DS25">LOOKUP(2,1/(Log!$K$1:$K$27569=DN25),Log!$J$1:$J$27569)</f>
        <v>According to INFORM Severity Index methodology, the number of people in Level 2 is equal to the people affected minus the people in need. Since all the people affected are also in need, there are no people in Level 2. </v>
      </c>
      <c r="DT25" s="222" t="str">
        <f t="array" ref="DT25">LOOKUP(2,1/(Log!$K$1:$K$27569=DN25),Log!$I$1:$I$27569)</f>
        <v>https://data.unhcr.org/en/situations/ukraine;  https://reliefweb.int/report/poland/regional-refugee-response-plan-ukraine-situation-2025-2026</v>
      </c>
      <c r="DU25" s="223">
        <f t="array" ref="DU25">LOOKUP(2,1/(Log!$K$1:$K$27569=DN25),Log!$L$1:$L$27569)</f>
        <v>45773</v>
      </c>
      <c r="DV25" s="221" t="str">
        <f t="shared" si="22"/>
        <v>CZE002Moderate humanitarian conditions - Level 3</v>
      </c>
      <c r="DW25" s="213">
        <f t="array" ref="DW25">IF(LOOKUP(2,1/(Log!$K$1:$K$27569=DV25),Log!$E$1:$E$27569)="x","x",ROUND(LOOKUP(2,1/(Log!$K$1:$K$27569=DV25),Log!$E$1:$E$27569),-3))</f>
        <v>401000</v>
      </c>
      <c r="DX25" s="224" t="str">
        <f t="array" ref="DX25">LOOKUP(2,1/(Log!$K$1:$K$27569=DV25),Log!$F$1:$F$27569)</f>
        <v>UNHCR accessed 20/04/2025</v>
      </c>
      <c r="DY25" s="224" t="str">
        <f t="array" ref="DY25">LOOKUP(2,1/(Log!$K$1:$K$27569=DV25),Log!$G$1:$G$27569)</f>
        <v>High</v>
      </c>
      <c r="DZ25" s="224">
        <f t="array" ref="DZ25">LOOKUP(2,1/(Log!$K$1:$K$27569=DV25),Log!$H$1:$H$27569)</f>
        <v>1</v>
      </c>
      <c r="EA25" s="224" t="str">
        <f t="array" ref="EA25">LOOKUP(2,1/(Log!$K$1:$K$27569=DV25),Log!$J$1:$J$27569)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B25" s="224" t="str">
        <f t="array" ref="EB25">LOOKUP(2,1/(Log!$K$1:$K$27569=DV25),Log!$I$1:$I$27569)</f>
        <v>https://data.unhcr.org/en/situations/ukraine;  https://reliefweb.int/report/poland/regional-refugee-response-plan-ukraine-situation-2025-2026</v>
      </c>
      <c r="EC25" s="214">
        <f t="array" ref="EC25">LOOKUP(2,1/(Log!$K$1:$K$27569=DV25),Log!$L$1:$L$27569)</f>
        <v>45773</v>
      </c>
      <c r="ED25" s="222" t="str">
        <f t="shared" si="23"/>
        <v>CZE002Severe humanitarian conditions - Level 4</v>
      </c>
      <c r="EE25" s="218">
        <f t="array" ref="EE25">IF(LOOKUP(2,1/(Log!$K$1:$K$27569=ED25),Log!$E$1:$E$27569)="x","x",ROUND(LOOKUP(2,1/(Log!$K$1:$K$27569=ED25),Log!$E$1:$E$27569),-3))</f>
        <v>0</v>
      </c>
      <c r="EF25" s="222" t="str">
        <f t="array" ref="EF25">LOOKUP(2,1/(Log!$K$1:$K$27569=ED25),Log!$F$1:$F$27569)</f>
        <v>UNHCR accessed 20/04/2025</v>
      </c>
      <c r="EG25" s="222" t="str">
        <f t="array" ref="EG25">LOOKUP(2,1/(Log!$K$1:$K$27569=ED25),Log!$G$1:$G$27569)</f>
        <v>High</v>
      </c>
      <c r="EH25" s="222">
        <f t="array" ref="EH25">LOOKUP(2,1/(Log!$K$1:$K$27569=ED25),Log!$H$1:$H$27569)</f>
        <v>1</v>
      </c>
      <c r="EI25" s="222" t="str">
        <f t="array" ref="EI25">LOOKUP(2,1/(Log!$K$1:$K$27569=ED25),Log!$J$1:$J$27569)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J25" s="222" t="str">
        <f t="array" ref="EJ25">LOOKUP(2,1/(Log!$K$1:$K$27569=ED25),Log!$I$1:$I$27569)</f>
        <v>https://data.unhcr.org/en/situations/ukraine;  https://reliefweb.int/report/poland/regional-refugee-response-plan-ukraine-situation-2025-2026</v>
      </c>
      <c r="EK25" s="223">
        <f t="array" ref="EK25">LOOKUP(2,1/(Log!$K$1:$K$27569=ED25),Log!$L$1:$L$27569)</f>
        <v>45773</v>
      </c>
      <c r="EL25" s="221" t="str">
        <f t="shared" si="24"/>
        <v>CZE002Extreme humanitarian conditions - Level 5</v>
      </c>
      <c r="EM25" s="213">
        <f t="array" ref="EM25">IF(LOOKUP(2,1/(Log!$K$1:$K$27569=EL25),Log!$E$1:$E$27569)="x","x",ROUND(LOOKUP(2,1/(Log!$K$1:$K$27569=EL25),Log!$E$1:$E$27569),-3))</f>
        <v>0</v>
      </c>
      <c r="EN25" s="224" t="str">
        <f t="array" ref="EN25">LOOKUP(2,1/(Log!$K$1:$K$27569=EL25),Log!$F$1:$F$27569)</f>
        <v>UNHCR accessed 20/04/2025</v>
      </c>
      <c r="EO25" s="224" t="str">
        <f t="array" ref="EO25">LOOKUP(2,1/(Log!$K$1:$K$27569=EL25),Log!$G$1:$G$27569)</f>
        <v>High</v>
      </c>
      <c r="EP25" s="224">
        <f t="array" ref="EP25">LOOKUP(2,1/(Log!$K$1:$K$27569=EL25),Log!$H$1:$H$27569)</f>
        <v>1</v>
      </c>
      <c r="EQ25" s="224" t="str">
        <f t="array" ref="EQ25">LOOKUP(2,1/(Log!$K$1:$K$27569=EL25),Log!$J$1:$J$27569)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R25" s="224" t="str">
        <f t="array" ref="ER25">LOOKUP(2,1/(Log!$K$1:$K$27569=EL25),Log!$I$1:$I$27569)</f>
        <v>https://data.unhcr.org/en/situations/ukraine;  https://reliefweb.int/report/poland/regional-refugee-response-plan-ukraine-situation-2025-2026</v>
      </c>
      <c r="ES25" s="214">
        <f t="array" ref="ES25">LOOKUP(2,1/(Log!$K$1:$K$27569=EL25),Log!$L$1:$L$27569)</f>
        <v>45773</v>
      </c>
      <c r="ET25" s="222" t="str">
        <f t="shared" si="25"/>
        <v>CZE002Fatalities in all crises</v>
      </c>
      <c r="EU25" s="222">
        <f t="array" ref="EU25">LOOKUP(2,1/(Log!$K$1:$K$27569=ET25),Log!$E$1:$E$27569)</f>
        <v>0</v>
      </c>
      <c r="EV25" s="222" t="str">
        <f t="array" ref="EV25">LOOKUP(2,1/(Log!$K$1:$K$27569=ET25),Log!$F$1:$F$27569)</f>
        <v>ACLED accessed 20/04/2025</v>
      </c>
      <c r="EW25" s="222" t="str">
        <f t="array" ref="EW25">LOOKUP(2,1/(Log!$K$1:$K$27569=ET25),Log!$G$1:$G$27569)</f>
        <v>High</v>
      </c>
      <c r="EX25" s="222">
        <f t="array" ref="EX25">LOOKUP(2,1/(Log!$K$1:$K$27569=ET25),Log!$H$1:$H$27569)</f>
        <v>1</v>
      </c>
      <c r="EY25" s="222" t="str">
        <f t="array" ref="EY25">LOOKUP(2,1/(Log!$K$1:$K$27569=ET25),Log!$J$1:$J$27569)</f>
        <v>The total number of fatalities in all crises between 1 October  2024 -  31 March 2025</v>
      </c>
      <c r="EZ25" s="222" t="str">
        <f t="array" ref="EZ25">LOOKUP(2,1/(Log!$K$1:$K$27569=ET25),Log!$I$1:$I$27569)</f>
        <v>https://acleddata.com/explorer/</v>
      </c>
      <c r="FA25" s="223">
        <f t="array" ref="FA25">LOOKUP(2,1/(Log!$K$1:$K$27569=ET25),Log!$L$1:$L$27569)</f>
        <v>45773</v>
      </c>
      <c r="FB25" s="221" t="str">
        <f t="shared" si="26"/>
        <v>CZE002Crisis affected groups</v>
      </c>
      <c r="FC25" s="224">
        <f t="array" ref="FC25">LOOKUP(2,1/(Log!$K$1:$K$27569=FB25),Log!$E$1:$E$27569)</f>
        <v>2</v>
      </c>
      <c r="FD25" s="224" t="str">
        <f t="array" ref="FD25">LOOKUP(2,1/(Log!$K$1:$K$27569=FB25),Log!$F$1:$F$27569)</f>
        <v xml:space="preserve"> UNHCR 07/01/2025</v>
      </c>
      <c r="FE25" s="224" t="str">
        <f t="array" ref="FE25">LOOKUP(2,1/(Log!$K$1:$K$27569=FB25),Log!$G$1:$G$27569)</f>
        <v>High</v>
      </c>
      <c r="FF25" s="224">
        <f t="array" ref="FF25">LOOKUP(2,1/(Log!$K$1:$K$27569=FB25),Log!$H$1:$H$27569)</f>
        <v>1</v>
      </c>
      <c r="FG25" s="224" t="str">
        <f t="array" ref="FG25">LOOKUP(2,1/(Log!$K$1:$K$27569=FB25),Log!$J$1:$J$27569)</f>
        <v>In this crisis, 2 out of 5 population groups are affected: refugees and host population.</v>
      </c>
      <c r="FH25" s="224" t="str">
        <f t="array" ref="FH25">LOOKUP(2,1/(Log!$K$1:$K$27569=FB25),Log!$I$1:$I$27569)</f>
        <v>https://reliefweb.int/report/poland/regional-refugee-response-plan-ukraine-situation-2025-2026</v>
      </c>
      <c r="FI25" s="214">
        <f t="array" ref="FI25">LOOKUP(2,1/(Log!$K$1:$K$27569=FB25),Log!$L$1:$L$27569)</f>
        <v>45773</v>
      </c>
      <c r="FJ25" s="221" t="str">
        <f t="shared" si="27"/>
        <v>CZE002People facing limited access constraints</v>
      </c>
      <c r="FK25" s="222" t="str">
        <f t="array" ref="FK25">LOOKUP(2,1/(Log!$K$1:$K$27569=FJ25),Log!$E$1:$E$27569)</f>
        <v>x</v>
      </c>
      <c r="FL25" s="222" t="str">
        <f t="array" ref="FL25">LOOKUP(2,1/(Log!$K$1:$K$27569=FJ25),Log!$F$1:$F$27569)</f>
        <v>x</v>
      </c>
      <c r="FM25" s="222" t="str">
        <f t="array" ref="FM25">LOOKUP(2,1/(Log!$K$1:$K$27569=FJ25),Log!$G$1:$G$27569)</f>
        <v>x</v>
      </c>
      <c r="FN25" s="222" t="str">
        <f t="array" ref="FN25">LOOKUP(2,1/(Log!$K$1:$K$27569=FJ25),Log!$H$1:$H$27569)</f>
        <v>x</v>
      </c>
      <c r="FO25" s="222" t="str">
        <f t="array" ref="FO25">LOOKUP(2,1/(Log!$K$1:$K$27569=FJ25),Log!$J$1:$J$27569)</f>
        <v xml:space="preserve">There is no available information. </v>
      </c>
      <c r="FP25" s="218" t="str">
        <f t="array" ref="FP25">LOOKUP(2,1/(Log!$K$1:$K$27569=FJ25),Log!$I$1:$I$27569)</f>
        <v>x</v>
      </c>
      <c r="FQ25" s="219">
        <f t="array" ref="FQ25">LOOKUP(2,1/(Log!$K$1:$K$27569=FJ25),Log!$L$1:$L$27569)</f>
        <v>45626</v>
      </c>
      <c r="FR25" s="221" t="str">
        <f t="shared" si="28"/>
        <v>CZE002People facing restricted access constraints</v>
      </c>
      <c r="FS25" s="224" t="str">
        <f t="array" ref="FS25">LOOKUP(2,1/(Log!$K$1:$K$27569=FR25),Log!$E$1:$E$27569)</f>
        <v>x</v>
      </c>
      <c r="FT25" s="224" t="str">
        <f t="array" ref="FT25">LOOKUP(2,1/(Log!$K$1:$K$27569=FR25),Log!$F$1:$F$27569)</f>
        <v>x</v>
      </c>
      <c r="FU25" s="224" t="str">
        <f t="array" ref="FU25">LOOKUP(2,1/(Log!$K$1:$K$27569=FR25),Log!$G$1:$G$27569)</f>
        <v>x</v>
      </c>
      <c r="FV25" s="224" t="str">
        <f t="array" ref="FV25">LOOKUP(2,1/(Log!$K$1:$K$27569=FR25),Log!$H$1:$H$27569)</f>
        <v>x</v>
      </c>
      <c r="FW25" s="224" t="str">
        <f t="array" ref="FW25">LOOKUP(2,1/(Log!$K$1:$K$27569=FR25),Log!$J$1:$J$27569)</f>
        <v xml:space="preserve">There is no available information. </v>
      </c>
      <c r="FX25" s="224" t="str">
        <f t="array" ref="FX25">LOOKUP(2,1/(Log!$K$1:$K$27569=FR25),Log!$I$1:$I$27569)</f>
        <v>x</v>
      </c>
      <c r="FY25" s="214">
        <f t="array" ref="FY25">LOOKUP(2,1/(Log!$K$1:$K$27569=FR25),Log!$L$1:$L$27569)</f>
        <v>45626</v>
      </c>
      <c r="FZ25" s="222" t="str">
        <f t="shared" si="29"/>
        <v>CZE002Impediments to entry into country (bureaucratic and administrative)</v>
      </c>
      <c r="GA25" s="222">
        <f t="array" ref="GA25">LOOKUP(2,1/(Log!$K$1:$K$27569=FZ25),Log!$E$1:$E$27569)</f>
        <v>0</v>
      </c>
      <c r="GB25" s="222" t="str">
        <f t="array" ref="GB25">LOOKUP(2,1/(Log!$K$1:$K$27569=FZ25),Log!$F$1:$F$27569)</f>
        <v>ACAPS Access Methodology</v>
      </c>
      <c r="GC25" s="222" t="str">
        <f t="array" ref="GC25">LOOKUP(2,1/(Log!$K$1:$K$27569=FZ25),Log!$G$1:$G$27569)</f>
        <v>Medium</v>
      </c>
      <c r="GD25" s="222">
        <f t="array" ref="GD25">LOOKUP(2,1/(Log!$K$1:$K$27569=FZ25),Log!$H$1:$H$27569)</f>
        <v>2</v>
      </c>
      <c r="GE25" s="222" t="str">
        <f t="array" ref="GE25">LOOKUP(2,1/(Log!$K$1:$K$27569=FZ25),Log!$J$1:$J$27569)</f>
        <v>x</v>
      </c>
      <c r="GF25" s="222" t="str">
        <f t="array" ref="GF25">LOOKUP(2,1/(Log!$K$1:$K$27569=FZ25),Log!$I$1:$I$27569)</f>
        <v>x</v>
      </c>
      <c r="GG25" s="223">
        <f t="array" ref="GG25">LOOKUP(2,1/(Log!$K$1:$K$27569=FZ25),Log!$L$1:$L$27569)</f>
        <v>45610</v>
      </c>
      <c r="GH25" s="221" t="str">
        <f t="shared" si="30"/>
        <v>CZE002Restriction of movement (impediments to freedom of movement and/or administrative restrictions)</v>
      </c>
      <c r="GI25" s="224">
        <f t="array" ref="GI25">LOOKUP(2,1/(Log!$K$1:$K$27569=GH25),Log!$E$1:$E$27569)</f>
        <v>0</v>
      </c>
      <c r="GJ25" s="224" t="str">
        <f t="array" ref="GJ25">LOOKUP(2,1/(Log!$K$1:$K$27569=GH25),Log!$F$1:$F$27569)</f>
        <v>ACAPS Access Methodology</v>
      </c>
      <c r="GK25" s="224" t="str">
        <f t="array" ref="GK25">LOOKUP(2,1/(Log!$K$1:$K$27569=GH25),Log!$G$1:$G$27569)</f>
        <v>Medium</v>
      </c>
      <c r="GL25" s="224">
        <f t="array" ref="GL25">LOOKUP(2,1/(Log!$K$1:$K$27569=GH25),Log!$H$1:$H$27569)</f>
        <v>2</v>
      </c>
      <c r="GM25" s="224" t="str">
        <f t="array" ref="GM25">LOOKUP(2,1/(Log!$K$1:$K$27569=GH25),Log!$J$1:$J$27569)</f>
        <v>x</v>
      </c>
      <c r="GN25" s="224" t="str">
        <f t="array" ref="GN25">LOOKUP(2,1/(Log!$K$1:$K$27569=GH25),Log!$I$1:$I$27569)</f>
        <v>x</v>
      </c>
      <c r="GO25" s="214">
        <f t="array" ref="GO25">LOOKUP(2,1/(Log!$K$1:$K$27569=GH25),Log!$L$1:$L$27569)</f>
        <v>45610</v>
      </c>
      <c r="GP25" s="222" t="str">
        <f t="shared" si="31"/>
        <v>CZE002Interference into implementation of humanitarian activities</v>
      </c>
      <c r="GQ25" s="222">
        <f t="array" ref="GQ25">LOOKUP(2,1/(Log!$K$1:$K$27569=GP25),Log!$E$1:$E$27569)</f>
        <v>0</v>
      </c>
      <c r="GR25" s="222" t="str">
        <f t="array" ref="GR25">LOOKUP(2,1/(Log!$K$1:$K$27569=GP25),Log!$F$1:$F$27569)</f>
        <v>ACAPS Access Methodology</v>
      </c>
      <c r="GS25" s="222" t="str">
        <f t="array" ref="GS25">LOOKUP(2,1/(Log!$K$1:$K$27569=GP25),Log!$G$1:$G$27569)</f>
        <v>Medium</v>
      </c>
      <c r="GT25" s="222">
        <f t="array" ref="GT25">LOOKUP(2,1/(Log!$K$1:$K$27569=GP25),Log!$H$1:$H$27569)</f>
        <v>2</v>
      </c>
      <c r="GU25" s="222" t="str">
        <f t="array" ref="GU25">LOOKUP(2,1/(Log!$K$1:$K$27569=GP25),Log!$J$1:$J$27569)</f>
        <v>x</v>
      </c>
      <c r="GV25" s="222" t="str">
        <f t="array" ref="GV25">LOOKUP(2,1/(Log!$K$1:$K$27569=GP25),Log!$I$1:$I$27569)</f>
        <v>x</v>
      </c>
      <c r="GW25" s="223">
        <f t="array" ref="GW25">LOOKUP(2,1/(Log!$K$1:$K$27569=GP25),Log!$L$1:$L$27569)</f>
        <v>45610</v>
      </c>
      <c r="GX25" s="221" t="str">
        <f t="shared" si="32"/>
        <v>CZE002Violence against personnel, facilities and assets</v>
      </c>
      <c r="GY25" s="224">
        <f t="array" ref="GY25">LOOKUP(2,1/(Log!$K$1:$K$27569=GX25),Log!$E$1:$E$27569)</f>
        <v>0</v>
      </c>
      <c r="GZ25" s="224" t="str">
        <f t="array" ref="GZ25">LOOKUP(2,1/(Log!$K$1:$K$27569=GX25),Log!$F$1:$F$27569)</f>
        <v>ACAPS Access Methodology</v>
      </c>
      <c r="HA25" s="224" t="str">
        <f t="array" ref="HA25">LOOKUP(2,1/(Log!$K$1:$K$27569=GX25),Log!$G$1:$G$27569)</f>
        <v>Medium</v>
      </c>
      <c r="HB25" s="224">
        <f t="array" ref="HB25">LOOKUP(2,1/(Log!$K$1:$K$27569=GX25),Log!$H$1:$H$27569)</f>
        <v>2</v>
      </c>
      <c r="HC25" s="224" t="str">
        <f t="array" ref="HC25">LOOKUP(2,1/(Log!$K$1:$K$27569=GX25),Log!$J$1:$J$27569)</f>
        <v>x</v>
      </c>
      <c r="HD25" s="224" t="str">
        <f t="array" ref="HD25">LOOKUP(2,1/(Log!$K$1:$K$27569=GX25),Log!$I$1:$I$27569)</f>
        <v>x</v>
      </c>
      <c r="HE25" s="214">
        <f t="array" ref="HE25">LOOKUP(2,1/(Log!$K$1:$K$27569=GX25),Log!$L$1:$L$27569)</f>
        <v>45610</v>
      </c>
      <c r="HF25" s="222" t="str">
        <f t="shared" si="33"/>
        <v>CZE002Denial of existence of humanitarian needs or entitlements to assistance</v>
      </c>
      <c r="HG25" s="222">
        <f t="array" ref="HG25">LOOKUP(2,1/(Log!$K$1:$K$27569=HF25),Log!$E$1:$E$27569)</f>
        <v>0</v>
      </c>
      <c r="HH25" s="222" t="str">
        <f t="array" ref="HH25">LOOKUP(2,1/(Log!$K$1:$K$27569=HF25),Log!$F$1:$F$27569)</f>
        <v>ACAPS Access Methodology</v>
      </c>
      <c r="HI25" s="222" t="str">
        <f t="array" ref="HI25">LOOKUP(2,1/(Log!$K$1:$K$27569=HF25),Log!$G$1:$G$27569)</f>
        <v>Medium</v>
      </c>
      <c r="HJ25" s="222">
        <f t="array" ref="HJ25">LOOKUP(2,1/(Log!$K$1:$K$27569=HF25),Log!$H$1:$H$27569)</f>
        <v>2</v>
      </c>
      <c r="HK25" s="222" t="str">
        <f t="array" ref="HK25">LOOKUP(2,1/(Log!$K$1:$K$27569=HF25),Log!$J$1:$J$27569)</f>
        <v>x</v>
      </c>
      <c r="HL25" s="222" t="str">
        <f t="array" ref="HL25">LOOKUP(2,1/(Log!$K$1:$K$27569=HF25),Log!$I$1:$I$27569)</f>
        <v>x</v>
      </c>
      <c r="HM25" s="223">
        <f t="array" ref="HM25">LOOKUP(2,1/(Log!$K$1:$K$27569=HF25),Log!$L$1:$L$27569)</f>
        <v>45610</v>
      </c>
      <c r="HN25" s="221" t="str">
        <f t="shared" si="34"/>
        <v>CZE002Restriction and obstruction of access to services and assistance</v>
      </c>
      <c r="HO25" s="224">
        <f t="array" ref="HO25">LOOKUP(2,1/(Log!$K$1:$K$27569=HN25),Log!$E$1:$E$27569)</f>
        <v>1</v>
      </c>
      <c r="HP25" s="224" t="str">
        <f t="array" ref="HP25">LOOKUP(2,1/(Log!$K$1:$K$27569=HN25),Log!$F$1:$F$27569)</f>
        <v>ACAPS Access Methodology</v>
      </c>
      <c r="HQ25" s="224" t="str">
        <f t="array" ref="HQ25">LOOKUP(2,1/(Log!$K$1:$K$27569=HN25),Log!$G$1:$G$27569)</f>
        <v>Medium</v>
      </c>
      <c r="HR25" s="224">
        <f t="array" ref="HR25">LOOKUP(2,1/(Log!$K$1:$K$27569=HN25),Log!$H$1:$H$27569)</f>
        <v>2</v>
      </c>
      <c r="HS25" s="224" t="str">
        <f t="array" ref="HS25">LOOKUP(2,1/(Log!$K$1:$K$27569=HN25),Log!$J$1:$J$27569)</f>
        <v>x</v>
      </c>
      <c r="HT25" s="224" t="str">
        <f t="array" ref="HT25">LOOKUP(2,1/(Log!$K$1:$K$27569=HN25),Log!$I$1:$I$27569)</f>
        <v>x</v>
      </c>
      <c r="HU25" s="214">
        <f t="array" ref="HU25">LOOKUP(2,1/(Log!$K$1:$K$27569=HN25),Log!$L$1:$L$27569)</f>
        <v>45610</v>
      </c>
      <c r="HV25" s="222" t="str">
        <f t="shared" si="35"/>
        <v>CZE002Ongoing insecurity/hostilities affecting humanitarian assistance</v>
      </c>
      <c r="HW25" s="222">
        <f t="array" ref="HW25">LOOKUP(2,1/(Log!$K$1:$K$27569=HV25),Log!$E$1:$E$27569)</f>
        <v>0</v>
      </c>
      <c r="HX25" s="222" t="str">
        <f t="array" ref="HX25">LOOKUP(2,1/(Log!$K$1:$K$27569=HV25),Log!$F$1:$F$27569)</f>
        <v>ACAPS Access Methodology</v>
      </c>
      <c r="HY25" s="222" t="str">
        <f t="array" ref="HY25">LOOKUP(2,1/(Log!$K$1:$K$27569=HV25),Log!$G$1:$G$27569)</f>
        <v>Medium</v>
      </c>
      <c r="HZ25" s="222">
        <f t="array" ref="HZ25">LOOKUP(2,1/(Log!$K$1:$K$27569=HV25),Log!$H$1:$H$27569)</f>
        <v>2</v>
      </c>
      <c r="IA25" s="222" t="str">
        <f t="array" ref="IA25">LOOKUP(2,1/(Log!$K$1:$K$27569=HV25),Log!$J$1:$J$27569)</f>
        <v>x</v>
      </c>
      <c r="IB25" s="222" t="str">
        <f t="array" ref="IB25">LOOKUP(2,1/(Log!$K$1:$K$27569=HV25),Log!$I$1:$I$27569)</f>
        <v>x</v>
      </c>
      <c r="IC25" s="223">
        <f t="array" ref="IC25">LOOKUP(2,1/(Log!$K$1:$K$27569=HV25),Log!$L$1:$L$27569)</f>
        <v>45610</v>
      </c>
      <c r="ID25" s="221" t="str">
        <f t="shared" si="36"/>
        <v>CZE002Presence of mines and improvised explosive devices</v>
      </c>
      <c r="IE25" s="224">
        <f t="array" ref="IE25">LOOKUP(2,1/(Log!$K$1:$K$27569=ID25),Log!$E$1:$E$27569)</f>
        <v>0</v>
      </c>
      <c r="IF25" s="224" t="str">
        <f t="array" ref="IF25">LOOKUP(2,1/(Log!$K$1:$K$27569=ID25),Log!$F$1:$F$27569)</f>
        <v>ACAPS Access Methodology</v>
      </c>
      <c r="IG25" s="224" t="str">
        <f t="array" ref="IG25">LOOKUP(2,1/(Log!$K$1:$K$27569=ID25),Log!$G$1:$G$27569)</f>
        <v>Medium</v>
      </c>
      <c r="IH25" s="224">
        <f t="array" ref="IH25">LOOKUP(2,1/(Log!$K$1:$K$27569=ID25),Log!$H$1:$H$27569)</f>
        <v>2</v>
      </c>
      <c r="II25" s="224" t="str">
        <f t="array" ref="II25">LOOKUP(2,1/(Log!$K$1:$K$27569=ID25),Log!$J$1:$J$27569)</f>
        <v>x</v>
      </c>
      <c r="IJ25" s="224" t="str">
        <f t="array" ref="IJ25">LOOKUP(2,1/(Log!$K$1:$K$27569=ID25),Log!$I$1:$I$27569)</f>
        <v>x</v>
      </c>
      <c r="IK25" s="214">
        <f t="array" ref="IK25">LOOKUP(2,1/(Log!$K$1:$K$27569=ID25),Log!$L$1:$L$27569)</f>
        <v>45610</v>
      </c>
      <c r="IL25" s="222" t="str">
        <f t="shared" si="37"/>
        <v>CZE002Physical constraints in the environment (obstacles related to terrain, climate, lack of infrastructure, etc.)</v>
      </c>
      <c r="IM25" s="222">
        <f t="array" ref="IM25">LOOKUP(2,1/(Log!$K$1:$K$27569=IL25),Log!$E$1:$E$27569)</f>
        <v>2</v>
      </c>
      <c r="IN25" s="222" t="str">
        <f t="array" ref="IN25">LOOKUP(2,1/(Log!$K$1:$K$27569=IL25),Log!$F$1:$F$27569)</f>
        <v>ACAPS Access Methodology</v>
      </c>
      <c r="IO25" s="222" t="str">
        <f t="array" ref="IO25">LOOKUP(2,1/(Log!$K$1:$K$27569=IL25),Log!$G$1:$G$27569)</f>
        <v>Medium</v>
      </c>
      <c r="IP25" s="222">
        <f t="array" ref="IP25">LOOKUP(2,1/(Log!$K$1:$K$27569=IL25),Log!$H$1:$H$27569)</f>
        <v>2</v>
      </c>
      <c r="IQ25" s="222" t="str">
        <f t="array" ref="IQ25">LOOKUP(2,1/(Log!$K$1:$K$27569=IL25),Log!$J$1:$J$27569)</f>
        <v>x</v>
      </c>
      <c r="IR25" s="222" t="str">
        <f t="array" ref="IR25">LOOKUP(2,1/(Log!$K$1:$K$27569=IL25),Log!$I$1:$I$27569)</f>
        <v>x</v>
      </c>
      <c r="IS25" s="223">
        <f t="array" ref="IS25">LOOKUP(2,1/(Log!$K$1:$K$27569=IL25),Log!$L$1:$L$27569)</f>
        <v>45610</v>
      </c>
    </row>
    <row r="26" spans="1:253" s="11" customFormat="1" ht="13.35" customHeight="1">
      <c r="A26" s="11" t="str">
        <f>Lists!B:B</f>
        <v>Multiple crises in Djibouti</v>
      </c>
      <c r="B26" s="11" t="str">
        <f>Lists!F:F</f>
        <v>International Displacement,Drought/drier conditions</v>
      </c>
      <c r="C26" s="11" t="str">
        <f>Lists!C:C</f>
        <v>DJI001</v>
      </c>
      <c r="D26" s="11" t="str">
        <f>Lists!A:A</f>
        <v>Djibouti</v>
      </c>
      <c r="E26" s="11" t="str">
        <f>Lists!D:D</f>
        <v>DJI</v>
      </c>
      <c r="F26" s="11" t="str">
        <f t="shared" si="0"/>
        <v>DJI001Total population</v>
      </c>
      <c r="G26" s="212">
        <f t="array" ref="G26">ROUND(LOOKUP(2,1/(Log!$K$1:$K$27569=F26),Log!$E$1:$E$27569),-3)</f>
        <v>1182000</v>
      </c>
      <c r="H26" s="213" t="str">
        <f t="array" ref="H26">LOOKUP(2,1/(Log!$K$1:$K$27569=F26),Log!$F$1:$F$27569)</f>
        <v>IPC 11/06/2024</v>
      </c>
      <c r="I26" s="213" t="str">
        <f t="array" ref="I26">LOOKUP(2,1/(Log!$K$1:$K$27569=F26),Log!$G$1:$G$27569)</f>
        <v xml:space="preserve">Medium </v>
      </c>
      <c r="J26" s="213">
        <f t="array" ref="J26">LOOKUP(2,1/(Log!$K$1:$K$27569=F26),Log!$H$1:$H$27569)</f>
        <v>2</v>
      </c>
      <c r="K26" s="213" t="str">
        <f t="array" ref="K26">LOOKUP(2,1/(Log!$K$1:$K$27569=F26),Log!$J$1:$J$27569)</f>
        <v>1,181,676 is the total population of Djibouti in 2024 According to IPC which is the most updated figure. We took this source since it corresponds to the number of people exposed to drought which is exposed to the whole country. Additionally, the last census was conducted in 2009. The reliability was medium since it is based on projections from July to December 2024</v>
      </c>
      <c r="L26" s="213" t="str">
        <f t="array" ref="L26">LOOKUP(2,1/(Log!$K$1:$K$27569=F26),Log!$I$1:$I$27569)</f>
        <v>https://www.ipcinfo.org/ipc-country-analysis/details-map/en/c/1157046/</v>
      </c>
      <c r="M26" s="214">
        <f t="array" ref="M26">LOOKUP(2,1/(Log!$K$1:$K$27569=F26),Log!$L$1:$L$27569)</f>
        <v>45777</v>
      </c>
      <c r="N26" s="221" t="str">
        <f t="shared" si="1"/>
        <v>DJI001Landmass affected</v>
      </c>
      <c r="O26" s="216">
        <f t="array" ref="O26">LOOKUP(2,1/(Log!$K$1:$K$27569=N26),Log!$E$1:$E$27569)</f>
        <v>23180</v>
      </c>
      <c r="P26" s="216" t="str">
        <f t="array" ref="P26">LOOKUP(2,1/(Log!$K$1:$K$27569=N26),Log!$F$1:$F$27569)</f>
        <v>World Bank accessed  15/04/2025</v>
      </c>
      <c r="Q26" s="216" t="str">
        <f t="array" ref="Q26">LOOKUP(2,1/(Log!$K$1:$K$27569=N26),Log!$G$1:$G$27569)</f>
        <v xml:space="preserve">Medium </v>
      </c>
      <c r="R26" s="216">
        <f t="array" ref="R26">LOOKUP(2,1/(Log!$K$1:$K$27569=N26),Log!$H$1:$H$27569)</f>
        <v>2</v>
      </c>
      <c r="S26" s="216" t="str">
        <f t="array" ref="S26">LOOKUP(2,1/(Log!$K$1:$K$27569=N26),Log!$J$1:$J$27569)</f>
        <v>The whole country is affected by the country level crisis</v>
      </c>
      <c r="T26" s="216" t="str">
        <f t="array" ref="T26">LOOKUP(2,1/(Log!$K$1:$K$27569=N26),Log!$I$1:$I$27569)</f>
        <v>https://data.worldbank.org/indicator/AG.LND.TOTL.K2?locations=DJ</v>
      </c>
      <c r="U26" s="217">
        <f t="array" ref="U26">LOOKUP(2,1/(Log!$K$1:$K$27569=N26),Log!$L$1:$L$27569)</f>
        <v>45777</v>
      </c>
      <c r="V26" s="221" t="str">
        <f t="shared" si="2"/>
        <v>DJI001People exposed</v>
      </c>
      <c r="W26" s="213">
        <f t="array" ref="W26">IF(LOOKUP(2,1/(Log!$K$1:$K$27569=V26),Log!$E$1:$E$27569)="x","x",ROUND(LOOKUP(2,1/(Log!$K$1:$K$27569=V26),Log!$E$1:$E$27569),-3))</f>
        <v>1182000</v>
      </c>
      <c r="X26" s="213" t="str">
        <f t="array" ref="X26">LOOKUP(2,1/(Log!$K$1:$K$27569=V26),Log!$F$1:$F$27569)</f>
        <v>IPC 11/06/2024</v>
      </c>
      <c r="Y26" s="213" t="str">
        <f t="array" ref="Y26">LOOKUP(2,1/(Log!$K$1:$K$27569=V26),Log!$G$1:$G$27569)</f>
        <v xml:space="preserve">Medium </v>
      </c>
      <c r="Z26" s="213">
        <f t="array" ref="Z26">LOOKUP(2,1/(Log!$K$1:$K$27569=V26),Log!$H$1:$H$27569)</f>
        <v>2</v>
      </c>
      <c r="AA26" s="213" t="str">
        <f t="array" ref="AA26">LOOKUP(2,1/(Log!$K$1:$K$27569=V26),Log!$J$1:$J$27569)</f>
        <v>The whole of Djibouti is exposed to the country level crisis, hence exposed population equals population of the whole country. We took this source since it corresponds to the number of people exposed to drought which is exposed to the whole country. Additionally, the last census was conducted in 2009. The reliability was medium since it is based on projections from July to December 2024</v>
      </c>
      <c r="AB26" s="213" t="str">
        <f t="array" ref="AB26">LOOKUP(2,1/(Log!$K$1:$K$27569=V26),Log!$I$1:$I$27569)</f>
        <v xml:space="preserve">https://www.ipcinfo.org/ipc-country-analysis/details-map/en/c/1157046/ </v>
      </c>
      <c r="AC26" s="214">
        <f t="array" ref="AC26">LOOKUP(2,1/(Log!$K$1:$K$27569=V26),Log!$L$1:$L$27569)</f>
        <v>45777</v>
      </c>
      <c r="AD26" s="221" t="str">
        <f t="shared" si="3"/>
        <v>DJI001People affected</v>
      </c>
      <c r="AE26" s="218">
        <f t="array" ref="AE26">IF(LOOKUP(2,1/(Log!$K$1:$K$27569=AD26),Log!$E$1:$E$27569)="x","x",ROUND(LOOKUP(2,1/(Log!$K$1:$K$27569=AD26),Log!$E$1:$E$27569),-3))</f>
        <v>793000</v>
      </c>
      <c r="AF26" s="218" t="str">
        <f t="array" ref="AF26">LOOKUP(2,1/(Log!$K$1:$K$27569=AD26),Log!$F$1:$F$27569)</f>
        <v>UNHCR 10/04/2025;IPC 11/06/2024</v>
      </c>
      <c r="AG26" s="218" t="str">
        <f t="array" ref="AG26">LOOKUP(2,1/(Log!$K$1:$K$27569=AD26),Log!$G$1:$G$27569)</f>
        <v xml:space="preserve">Medium </v>
      </c>
      <c r="AH26" s="218">
        <f t="array" ref="AH26">LOOKUP(2,1/(Log!$K$1:$K$27569=AD26),Log!$H$1:$H$27569)</f>
        <v>2</v>
      </c>
      <c r="AI26" s="218" t="str">
        <f t="array" ref="AI26">LOOKUP(2,1/(Log!$K$1:$K$27569=AD26),Log!$J$1:$J$27569)</f>
        <v>The number of people affected is the sum of all people affected for each individual crisis.</v>
      </c>
      <c r="AJ26" s="218" t="str">
        <f t="array" ref="AJ26">LOOKUP(2,1/(Log!$K$1:$K$27569=AD26),Log!$I$1:$I$27569)</f>
        <v>https://www.ipcinfo.org/ipc-country-analysis/details-map/en/c/1157046/; https://reporting.unhcr.org/djibouti-operational-update-10738</v>
      </c>
      <c r="AK26" s="219">
        <f t="array" ref="AK26">LOOKUP(2,1/(Log!$K$1:$K$27569=AD26),Log!$L$1:$L$27569)</f>
        <v>45777</v>
      </c>
      <c r="AL26" s="221" t="str">
        <f t="shared" si="4"/>
        <v>DJI001People displaced</v>
      </c>
      <c r="AM26" s="213">
        <f t="array" ref="AM26">IF(LOOKUP(2,1/(Log!$K$1:$K$27569=AL26),Log!$E$1:$E$27569)="x","x",ROUND(LOOKUP(2,1/(Log!$K$1:$K$27569=AL26),Log!$E$1:$E$27569),-3))</f>
        <v>33000</v>
      </c>
      <c r="AN26" s="213" t="str">
        <f t="array" ref="AN26">LOOKUP(2,1/(Log!$K$1:$K$27569=AL26),Log!$F$1:$F$27569)</f>
        <v>UNHCR 10/04/2025</v>
      </c>
      <c r="AO26" s="213" t="str">
        <f t="array" ref="AO26">LOOKUP(2,1/(Log!$K$1:$K$27569=AL26),Log!$G$1:$G$27569)</f>
        <v xml:space="preserve">Medium </v>
      </c>
      <c r="AP26" s="213">
        <f t="array" ref="AP26">LOOKUP(2,1/(Log!$K$1:$K$27569=AL26),Log!$H$1:$H$27569)</f>
        <v>2</v>
      </c>
      <c r="AQ26" s="213" t="str">
        <f t="array" ref="AQ26">LOOKUP(2,1/(Log!$K$1:$K$27569=AL26),Log!$J$1:$J$27569)</f>
        <v>The number of people displaced is the sum of people displaced for each individual crisis. There were no reports of people displaced as a result of the drought. The reliability was set as medium because the figures from UNHCR are estimates and again there might be people displaced as a result of the drought but these have not been reported.</v>
      </c>
      <c r="AR26" s="213" t="str">
        <f t="array" ref="AR26">LOOKUP(2,1/(Log!$K$1:$K$27569=AL26),Log!$I$1:$I$27569)</f>
        <v>https://reporting.unhcr.org/djibouti-operational-update-10738</v>
      </c>
      <c r="AS26" s="214">
        <f t="array" ref="AS26">LOOKUP(2,1/(Log!$K$1:$K$27569=AL26),Log!$L$1:$L$27569)</f>
        <v>45777</v>
      </c>
      <c r="AT26" s="222" t="str">
        <f t="shared" si="5"/>
        <v>DJI001Injuries reported</v>
      </c>
      <c r="AU26" s="218" t="str">
        <f t="array" ref="AU26">LOOKUP(2,1/(Log!$K$1:$K$27569=AT26),Log!$E$1:$E$27569)</f>
        <v>x</v>
      </c>
      <c r="AV26" s="218" t="str">
        <f t="array" ref="AV26">LOOKUP(2,1/(Log!$K$1:$K$27569=AT26),Log!$F$1:$F$27569)</f>
        <v>x</v>
      </c>
      <c r="AW26" s="218" t="str">
        <f t="array" ref="AW26">LOOKUP(2,1/(Log!$K$1:$K$27569=AT26),Log!$G$1:$G$27569)</f>
        <v>x</v>
      </c>
      <c r="AX26" s="218" t="str">
        <f t="array" ref="AX26">LOOKUP(2,1/(Log!$K$1:$K$27569=AT26),Log!$H$1:$H$27569)</f>
        <v>x</v>
      </c>
      <c r="AY26" s="218" t="str">
        <f t="array" ref="AY26">LOOKUP(2,1/(Log!$K$1:$K$27569=AT26),Log!$J$1:$J$27569)</f>
        <v>No Data/ Information on this</v>
      </c>
      <c r="AZ26" s="218" t="str">
        <f t="array" ref="AZ26">LOOKUP(2,1/(Log!$K$1:$K$27569=AT26),Log!$I$1:$I$27569)</f>
        <v>x</v>
      </c>
      <c r="BA26" s="219">
        <f t="array" ref="BA26">LOOKUP(2,1/(Log!$K$1:$K$27569=AT26),Log!$L$1:$L$27569)</f>
        <v>44893</v>
      </c>
      <c r="BB26" s="221" t="str">
        <f t="shared" si="6"/>
        <v>DJI001Illness cases reported</v>
      </c>
      <c r="BC26" s="213" t="str">
        <f t="array" ref="BC26">LOOKUP(2,1/(Log!$K$1:$K$27569=BB26),Log!$E$1:$E$27569)</f>
        <v>x</v>
      </c>
      <c r="BD26" s="213" t="str">
        <f t="array" ref="BD26">LOOKUP(2,1/(Log!$K$1:$K$27569=BB26),Log!$F$1:$F$27569)</f>
        <v>x</v>
      </c>
      <c r="BE26" s="213" t="str">
        <f t="array" ref="BE26">LOOKUP(2,1/(Log!$K$1:$K$27569=BB26),Log!$G$1:$G$27569)</f>
        <v>x</v>
      </c>
      <c r="BF26" s="213" t="str">
        <f t="array" ref="BF26">LOOKUP(2,1/(Log!$K$1:$K$27569=BB26),Log!$H$1:$H$27569)</f>
        <v>x</v>
      </c>
      <c r="BG26" s="213" t="str">
        <f t="array" ref="BG26">LOOKUP(2,1/(Log!$K$1:$K$27569=BB26),Log!$J$1:$J$27569)</f>
        <v>No Data/ Information on this</v>
      </c>
      <c r="BH26" s="213" t="str">
        <f t="array" ref="BH26">LOOKUP(2,1/(Log!$K$1:$K$27569=BB26),Log!$I$1:$I$27569)</f>
        <v>x</v>
      </c>
      <c r="BI26" s="214">
        <f t="array" ref="BI26">LOOKUP(2,1/(Log!$K$1:$K$27569=BB26),Log!$L$1:$L$27569)</f>
        <v>44893</v>
      </c>
      <c r="BJ26" s="222" t="str">
        <f t="shared" si="7"/>
        <v>DJI001Fatalities reported</v>
      </c>
      <c r="BK26" s="222">
        <f t="array" ref="BK26">LOOKUP(2,1/(Log!$K$1:$K$27569=BJ26),Log!$E$1:$E$27569)</f>
        <v>48</v>
      </c>
      <c r="BL26" s="222" t="str">
        <f t="array" ref="BL26">LOOKUP(2,1/(Log!$K$1:$K$27569=BJ26),Log!$F$1:$F$27569)</f>
        <v>ACLED Accessed 15/04/2025;  ECHO 09/10/2024</v>
      </c>
      <c r="BM26" s="222" t="str">
        <f t="array" ref="BM26">LOOKUP(2,1/(Log!$K$1:$K$27569=BJ26),Log!$G$1:$G$27569)</f>
        <v xml:space="preserve">Medium </v>
      </c>
      <c r="BN26" s="222">
        <f t="array" ref="BN26">LOOKUP(2,1/(Log!$K$1:$K$27569=BJ26),Log!$H$1:$H$27569)</f>
        <v>2</v>
      </c>
      <c r="BO26" s="222" t="str">
        <f t="array" ref="BO26">LOOKUP(2,1/(Log!$K$1:$K$27569=BJ26),Log!$J$1:$J$27569)</f>
        <v>A new ‘eastern migratory road’ tragedy happened in the Red Sea, off northern coast of Djibouti, on 1 October with reportedly 48 victims, 115 survivors and over 100 still missing as 310 individuals were reportedly present in two boats. 01 Fatalities from ACLED 1 October 2024 to 1 March 2025 but not related to any of the active crisis.</v>
      </c>
      <c r="BP26" s="218" t="str">
        <f t="array" ref="BP26">LOOKUP(2,1/(Log!$K$1:$K$27569=BJ26),Log!$I$1:$I$27569)</f>
        <v>https://acleddata.com/data-export-tool/ ; https://www.iom.int/news/38-migrants-including-children-confirmed-dead-djibouti-coast-after-shipwreck; https://reliefweb.int/report/djibouti/djibouti-suivi-des-flux-de-populations-enregistrement-juin-2024; https://reliefweb.int/report/djibouti/djibouti-migrant-boat-tragedy-dg-echo-iom-echo-daily-flash-09-october-2024</v>
      </c>
      <c r="BQ26" s="223">
        <f t="array" ref="BQ26">LOOKUP(2,1/(Log!$K$1:$K$27569=BJ26),Log!$L$1:$L$27569)</f>
        <v>45777</v>
      </c>
      <c r="BR26" s="221" t="str">
        <f t="shared" si="8"/>
        <v>DJI001Buildings damaged</v>
      </c>
      <c r="BS26" s="224" t="str">
        <f t="array" ref="BS26">LOOKUP(2,1/(Log!$K$1:$K$27569=BR26),Log!$E$1:$E$27569)</f>
        <v>x</v>
      </c>
      <c r="BT26" s="224" t="str">
        <f t="array" ref="BT26">LOOKUP(2,1/(Log!$K$1:$K$27569=BR26),Log!$F$1:$F$27569)</f>
        <v>x</v>
      </c>
      <c r="BU26" s="224" t="str">
        <f t="array" ref="BU26">LOOKUP(2,1/(Log!$K$1:$K$27569=BR26),Log!$G$1:$G$27569)</f>
        <v>x</v>
      </c>
      <c r="BV26" s="224" t="str">
        <f t="array" ref="BV26">LOOKUP(2,1/(Log!$K$1:$K$27569=BR26),Log!$H$1:$H$27569)</f>
        <v>x</v>
      </c>
      <c r="BW26" s="224" t="str">
        <f t="array" ref="BW26">LOOKUP(2,1/(Log!$K$1:$K$27569=BR26),Log!$J$1:$J$27569)</f>
        <v>No Data/ Information on this</v>
      </c>
      <c r="BX26" s="224" t="str">
        <f t="array" ref="BX26">LOOKUP(2,1/(Log!$K$1:$K$27569=BR26),Log!$I$1:$I$27569)</f>
        <v>x</v>
      </c>
      <c r="BY26" s="214">
        <f t="array" ref="BY26">LOOKUP(2,1/(Log!$K$1:$K$27569=BR26),Log!$L$1:$L$27569)</f>
        <v>44893</v>
      </c>
      <c r="BZ26" s="222" t="str">
        <f t="shared" si="9"/>
        <v>DJI001Buildings destroyed</v>
      </c>
      <c r="CA26" s="222" t="str">
        <f t="array" ref="CA26">LOOKUP(2,1/(Log!$K$1:$K$27569=BZ26),Log!$E$1:$E$27569)</f>
        <v>x</v>
      </c>
      <c r="CB26" s="222" t="str">
        <f t="array" ref="CB26">LOOKUP(2,1/(Log!$K$1:$K$27569=BZ26),Log!$F$1:$F$27569)</f>
        <v>x</v>
      </c>
      <c r="CC26" s="222" t="str">
        <f t="array" ref="CC26">LOOKUP(2,1/(Log!$K$1:$K$27569=BZ26),Log!$G$1:$G$27569)</f>
        <v>x</v>
      </c>
      <c r="CD26" s="222" t="str">
        <f t="array" ref="CD26">LOOKUP(2,1/(Log!$K$1:$K$27569=BZ26),Log!$H$1:$H$27569)</f>
        <v>x</v>
      </c>
      <c r="CE26" s="222" t="str">
        <f t="array" ref="CE26">LOOKUP(2,1/(Log!$K$1:$K$27569=BZ26),Log!$J$1:$J$27569)</f>
        <v>No Data/ Information on this</v>
      </c>
      <c r="CF26" s="222" t="str">
        <f t="array" ref="CF26">LOOKUP(2,1/(Log!$K$1:$K$27569=BZ26),Log!$I$1:$I$27569)</f>
        <v>x</v>
      </c>
      <c r="CG26" s="223">
        <f t="array" ref="CG26">LOOKUP(2,1/(Log!$K$1:$K$27569=BZ26),Log!$L$1:$L$27569)</f>
        <v>44893</v>
      </c>
      <c r="CH26" s="221" t="str">
        <f t="shared" si="10"/>
        <v>DJI001Buildings in the affected area</v>
      </c>
      <c r="CI26" s="222" t="e">
        <f t="array" ref="CI26">LOOKUP(2,1/(Log!$K$1:$K$27569=CH26),Log!$E$1:$E$27569)</f>
        <v>#N/A</v>
      </c>
      <c r="CJ26" s="222" t="e">
        <f t="array" ref="CJ26">LOOKUP(2,1/(Log!$K$1:$K$27569=CH26),Log!$F$1:$F$27569)</f>
        <v>#N/A</v>
      </c>
      <c r="CK26" s="222" t="e">
        <f t="array" ref="CK26">LOOKUP(2,1/(Log!$K$1:$K$27569=CH26),Log!$G$1:$G$27569)</f>
        <v>#N/A</v>
      </c>
      <c r="CL26" s="222" t="e">
        <f t="array" ref="CL26">LOOKUP(2,1/(Log!$K$1:$K$27569=CH26),Log!$H$1:$H$27569)</f>
        <v>#N/A</v>
      </c>
      <c r="CM26" s="222" t="e">
        <f t="array" ref="CM26">LOOKUP(2,1/(Log!$K$1:$K$27569=CH26),Log!$J$1:$J$27569)</f>
        <v>#N/A</v>
      </c>
      <c r="CN26" s="222" t="e">
        <f t="array" ref="CN26">LOOKUP(2,1/(Log!$K$1:$K$27569=CH26),Log!$I$1:$I$27569)</f>
        <v>#N/A</v>
      </c>
      <c r="CO26" s="225" t="e">
        <f t="array" ref="CO26">LOOKUP(2,1/(Log!$K$1:$K$27569=CH26),Log!$L$1:$L$27569)</f>
        <v>#N/A</v>
      </c>
      <c r="CP26" s="222" t="str">
        <f t="shared" si="11"/>
        <v>DJI001Economic Losses</v>
      </c>
      <c r="CQ26" s="224" t="str">
        <f t="array" ref="CQ26">LOOKUP(2,1/(Log!$K$1:$K$27569=CP26),Log!$E$1:$E$27569)</f>
        <v>x</v>
      </c>
      <c r="CR26" s="224" t="str">
        <f t="array" ref="CR26">LOOKUP(2,1/(Log!$K$1:$K$27569=CP26),Log!$F$1:$F$27569)</f>
        <v>x</v>
      </c>
      <c r="CS26" s="224" t="str">
        <f t="array" ref="CS26">LOOKUP(2,1/(Log!$K$1:$K$27569=CP26),Log!$G$1:$G$27569)</f>
        <v>x</v>
      </c>
      <c r="CT26" s="224" t="str">
        <f t="array" ref="CT26">LOOKUP(2,1/(Log!$K$1:$K$27569=CP26),Log!$H$1:$H$27569)</f>
        <v>x</v>
      </c>
      <c r="CU26" s="224" t="str">
        <f t="array" ref="CU26">LOOKUP(2,1/(Log!$K$1:$K$27569=CP26),Log!$J$1:$J$27569)</f>
        <v>No Data/ Information on this</v>
      </c>
      <c r="CV26" s="224" t="str">
        <f t="array" ref="CV26">LOOKUP(2,1/(Log!$K$1:$K$27569=CP26),Log!$I$1:$I$27569)</f>
        <v>x</v>
      </c>
      <c r="CW26" s="214">
        <f t="array" ref="CW26">LOOKUP(2,1/(Log!$K$1:$K$27569=CP26),Log!$L$1:$L$27569)</f>
        <v>44893</v>
      </c>
      <c r="CX26" s="222" t="str">
        <f t="shared" si="12"/>
        <v>DJI001People in Need</v>
      </c>
      <c r="CY26" s="218">
        <f t="shared" si="13"/>
        <v>318000</v>
      </c>
      <c r="CZ26" s="218" t="str">
        <f t="shared" si="14"/>
        <v>UNHCR 10/04/2025;IPC 11/06/2024</v>
      </c>
      <c r="DA26" s="218" t="str">
        <f t="shared" si="15"/>
        <v xml:space="preserve">Medium </v>
      </c>
      <c r="DB26" s="218">
        <f t="shared" si="16"/>
        <v>2</v>
      </c>
      <c r="DC26" s="218" t="str">
        <f t="shared" si="17"/>
        <v>The number of people in level 3 corresponds to the sum of the people in level 3 for each individual crisis. That is drought and mixed migration. Reliability is medium since these are projected figures</v>
      </c>
      <c r="DD26" s="218" t="str">
        <f t="shared" si="18"/>
        <v>https://www.ipcinfo.org/ipc-country-analysis/details-map/en/c/1157046/; https://reporting.unhcr.org/djibouti-operational-update-10738</v>
      </c>
      <c r="DE26" s="220">
        <f t="shared" si="19"/>
        <v>45777</v>
      </c>
      <c r="DF26" s="221" t="str">
        <f t="shared" si="20"/>
        <v>DJI001Minimal humanitarian conditions - Level 1</v>
      </c>
      <c r="DG26" s="213">
        <f t="array" ref="DG26">IF(LOOKUP(2,1/(Log!$K$1:$K$27569=DF26),Log!$E$1:$E$27569)="x","x",ROUND(LOOKUP(2,1/(Log!$K$1:$K$27569=DF26),Log!$E$1:$E$27569),-3))</f>
        <v>389000</v>
      </c>
      <c r="DH26" s="224" t="str">
        <f t="array" ref="DH26">LOOKUP(2,1/(Log!$K$1:$K$27569=DF26),Log!$F$1:$F$27569)</f>
        <v>IPC 11/06/2024; UNHCR 10/04/2025</v>
      </c>
      <c r="DI26" s="224" t="str">
        <f t="array" ref="DI26">LOOKUP(2,1/(Log!$K$1:$K$27569=DF26),Log!$G$1:$G$27569)</f>
        <v xml:space="preserve">Medium </v>
      </c>
      <c r="DJ26" s="224">
        <f t="array" ref="DJ26">LOOKUP(2,1/(Log!$K$1:$K$27569=DF26),Log!$H$1:$H$27569)</f>
        <v>2</v>
      </c>
      <c r="DK26" s="224" t="str">
        <f t="array" ref="DK26">LOOKUP(2,1/(Log!$K$1:$K$27569=DF26),Log!$J$1:$J$27569)</f>
        <v>According to INFORM SI methodology, the number of people in Level 1 is equal to the people exposed minus the people affected. People in Level 1 are able to meet their basic needs without employing irreversible coping strategies. Reliability is medium since these are projected figures</v>
      </c>
      <c r="DL26" s="224" t="str">
        <f t="array" ref="DL26">LOOKUP(2,1/(Log!$K$1:$K$27569=DF26),Log!$I$1:$I$27569)</f>
        <v>https://www.ipcinfo.org/ipc-country-analysis/details-map/en/c/1157046/ ; https://reliefweb.int/report/djibouti/djibouti-operational-update-may-2024; https://data.unhcr.org/en/country/dji;  https://reliefweb.int/report/djibouti/djibouti-operational-update-10-october-2024; https://reporting.unhcr.org/djibouti-operational-update-10738</v>
      </c>
      <c r="DM26" s="214">
        <f t="array" ref="DM26">LOOKUP(2,1/(Log!$K$1:$K$27569=DF26),Log!$L$1:$L$27569)</f>
        <v>45777</v>
      </c>
      <c r="DN26" s="222" t="str">
        <f t="shared" si="21"/>
        <v>DJI001Stressed humanitarian conditions - Level 2</v>
      </c>
      <c r="DO26" s="218">
        <f t="array" ref="DO26">IF(LOOKUP(2,1/(Log!$K$1:$K$27569=DN26),Log!$E$1:$E$27569)="x","x",ROUND(LOOKUP(2,1/(Log!$K$1:$K$27569=DN26),Log!$E$1:$E$27569),-3))</f>
        <v>475000</v>
      </c>
      <c r="DP26" s="222" t="str">
        <f t="array" ref="DP26">LOOKUP(2,1/(Log!$K$1:$K$27569=DN26),Log!$F$1:$F$27569)</f>
        <v>IPC 11/06/2024; UNHCR 10/04/2025</v>
      </c>
      <c r="DQ26" s="222" t="str">
        <f t="array" ref="DQ26">LOOKUP(2,1/(Log!$K$1:$K$27569=DN26),Log!$G$1:$G$27569)</f>
        <v xml:space="preserve">Medium </v>
      </c>
      <c r="DR26" s="222">
        <f t="array" ref="DR26">LOOKUP(2,1/(Log!$K$1:$K$27569=DN26),Log!$H$1:$H$27569)</f>
        <v>2</v>
      </c>
      <c r="DS26" s="222" t="str">
        <f t="array" ref="DS26">LOOKUP(2,1/(Log!$K$1:$K$27569=DN26),Log!$J$1:$J$27569)</f>
        <v>According to INFORM SI methodology, the number of people in Level 2 is equal to the people affected minus the people in need. People in Level 2 might be facing some difficulties accessing basic services but are able to meet their needs without external assistance. Reliability is medium since these are projected figures</v>
      </c>
      <c r="DT26" s="222" t="str">
        <f t="array" ref="DT26">LOOKUP(2,1/(Log!$K$1:$K$27569=DN26),Log!$I$1:$I$27569)</f>
        <v>https://www.ipcinfo.org/ipc-country-analysis/details-map/en/c/1157046/ ; https://reliefweb.int/report/djibouti/djibouti-operational-update-may-2024; https://data.unhcr.org/en/country/dji;  https://reliefweb.int/report/djibouti/djibouti-operational-update-10-october-2024; https://reporting.unhcr.org/djibouti-operational-update-10738</v>
      </c>
      <c r="DU26" s="223">
        <f t="array" ref="DU26">LOOKUP(2,1/(Log!$K$1:$K$27569=DN26),Log!$L$1:$L$27569)</f>
        <v>45777</v>
      </c>
      <c r="DV26" s="221" t="str">
        <f t="shared" si="22"/>
        <v>DJI001Moderate humanitarian conditions - Level 3</v>
      </c>
      <c r="DW26" s="213">
        <f t="array" ref="DW26">IF(LOOKUP(2,1/(Log!$K$1:$K$27569=DV26),Log!$E$1:$E$27569)="x","x",ROUND(LOOKUP(2,1/(Log!$K$1:$K$27569=DV26),Log!$E$1:$E$27569),-3))</f>
        <v>265000</v>
      </c>
      <c r="DX26" s="224" t="str">
        <f t="array" ref="DX26">LOOKUP(2,1/(Log!$K$1:$K$27569=DV26),Log!$F$1:$F$27569)</f>
        <v>UNHCR 10/04/2025;IPC 11/06/2024</v>
      </c>
      <c r="DY26" s="224" t="str">
        <f t="array" ref="DY26">LOOKUP(2,1/(Log!$K$1:$K$27569=DV26),Log!$G$1:$G$27569)</f>
        <v xml:space="preserve">Medium </v>
      </c>
      <c r="DZ26" s="224">
        <f t="array" ref="DZ26">LOOKUP(2,1/(Log!$K$1:$K$27569=DV26),Log!$H$1:$H$27569)</f>
        <v>2</v>
      </c>
      <c r="EA26" s="224" t="str">
        <f t="array" ref="EA26">LOOKUP(2,1/(Log!$K$1:$K$27569=DV26),Log!$J$1:$J$27569)</f>
        <v>The number of people in level 3 corresponds to the sum of the people in level 3 for each individual crisis. That is drought and mixed migration. Reliability is medium since these are projected figures</v>
      </c>
      <c r="EB26" s="224" t="str">
        <f t="array" ref="EB26">LOOKUP(2,1/(Log!$K$1:$K$27569=DV26),Log!$I$1:$I$27569)</f>
        <v>https://www.ipcinfo.org/ipc-country-analysis/details-map/en/c/1157046/; https://reporting.unhcr.org/djibouti-operational-update-10738</v>
      </c>
      <c r="EC26" s="214">
        <f t="array" ref="EC26">LOOKUP(2,1/(Log!$K$1:$K$27569=DV26),Log!$L$1:$L$27569)</f>
        <v>45777</v>
      </c>
      <c r="ED26" s="222" t="str">
        <f t="shared" si="23"/>
        <v>DJI001Severe humanitarian conditions - Level 4</v>
      </c>
      <c r="EE26" s="218">
        <f t="array" ref="EE26">IF(LOOKUP(2,1/(Log!$K$1:$K$27569=ED26),Log!$E$1:$E$27569)="x","x",ROUND(LOOKUP(2,1/(Log!$K$1:$K$27569=ED26),Log!$E$1:$E$27569),-3))</f>
        <v>53000</v>
      </c>
      <c r="EF26" s="222" t="str">
        <f t="array" ref="EF26">LOOKUP(2,1/(Log!$K$1:$K$27569=ED26),Log!$F$1:$F$27569)</f>
        <v>IPC 11/06/2024</v>
      </c>
      <c r="EG26" s="222" t="str">
        <f t="array" ref="EG26">LOOKUP(2,1/(Log!$K$1:$K$27569=ED26),Log!$G$1:$G$27569)</f>
        <v xml:space="preserve">Medium </v>
      </c>
      <c r="EH26" s="222">
        <f t="array" ref="EH26">LOOKUP(2,1/(Log!$K$1:$K$27569=ED26),Log!$H$1:$H$27569)</f>
        <v>2</v>
      </c>
      <c r="EI26" s="222" t="str">
        <f t="array" ref="EI26">LOOKUP(2,1/(Log!$K$1:$K$27569=ED26),Log!$J$1:$J$27569)</f>
        <v>There were no people classified under level 4 in the mixed migration crisis. Therefore, we used the IPC figures for this level. This figure represents Crisis level 4 equal IPC (Phase 4) for the period July to December 2024. Reliability is medium since these are projected figures</v>
      </c>
      <c r="EJ26" s="222" t="str">
        <f t="array" ref="EJ26">LOOKUP(2,1/(Log!$K$1:$K$27569=ED26),Log!$I$1:$I$27569)</f>
        <v>https://www.ipcinfo.org/ipc-country-analysis/details-map/en/c/1157046/</v>
      </c>
      <c r="EK26" s="223">
        <f t="array" ref="EK26">LOOKUP(2,1/(Log!$K$1:$K$27569=ED26),Log!$L$1:$L$27569)</f>
        <v>45777</v>
      </c>
      <c r="EL26" s="221" t="str">
        <f t="shared" si="24"/>
        <v>DJI001Extreme humanitarian conditions - Level 5</v>
      </c>
      <c r="EM26" s="213">
        <f t="array" ref="EM26">IF(LOOKUP(2,1/(Log!$K$1:$K$27569=EL26),Log!$E$1:$E$27569)="x","x",ROUND(LOOKUP(2,1/(Log!$K$1:$K$27569=EL26),Log!$E$1:$E$27569),-3))</f>
        <v>0</v>
      </c>
      <c r="EN26" s="224" t="str">
        <f t="array" ref="EN26">LOOKUP(2,1/(Log!$K$1:$K$27569=EL26),Log!$F$1:$F$27569)</f>
        <v>IPC 11/06/2024</v>
      </c>
      <c r="EO26" s="224" t="str">
        <f t="array" ref="EO26">LOOKUP(2,1/(Log!$K$1:$K$27569=EL26),Log!$G$1:$G$27569)</f>
        <v xml:space="preserve">Medium </v>
      </c>
      <c r="EP26" s="224">
        <f t="array" ref="EP26">LOOKUP(2,1/(Log!$K$1:$K$27569=EL26),Log!$H$1:$H$27569)</f>
        <v>2</v>
      </c>
      <c r="EQ26" s="224" t="str">
        <f t="array" ref="EQ26">LOOKUP(2,1/(Log!$K$1:$K$27569=EL26),Log!$J$1:$J$27569)</f>
        <v>There were no people classified under level 5 in the mixed migration crisis. Therefore, we used the IPC figures for this level. This figure represents Crisis level 5 equal IPC (Phase 5) for the period  July to December 2024. Reliability is medium since these are projected figures</v>
      </c>
      <c r="ER26" s="224" t="str">
        <f t="array" ref="ER26">LOOKUP(2,1/(Log!$K$1:$K$27569=EL26),Log!$I$1:$I$27569)</f>
        <v>https://www.ipcinfo.org/ipc-country-analysis/details-map/en/c/1157046/</v>
      </c>
      <c r="ES26" s="214">
        <f t="array" ref="ES26">LOOKUP(2,1/(Log!$K$1:$K$27569=EL26),Log!$L$1:$L$27569)</f>
        <v>45777</v>
      </c>
      <c r="ET26" s="222" t="str">
        <f t="shared" si="25"/>
        <v>DJI001Fatalities in all crises</v>
      </c>
      <c r="EU26" s="222">
        <f t="array" ref="EU26">LOOKUP(2,1/(Log!$K$1:$K$27569=ET26),Log!$E$1:$E$27569)</f>
        <v>48</v>
      </c>
      <c r="EV26" s="222" t="str">
        <f t="array" ref="EV26">LOOKUP(2,1/(Log!$K$1:$K$27569=ET26),Log!$F$1:$F$27569)</f>
        <v>ACLED Accessed 15/04/2025;  ECHO 09/10/2024</v>
      </c>
      <c r="EW26" s="222" t="str">
        <f t="array" ref="EW26">LOOKUP(2,1/(Log!$K$1:$K$27569=ET26),Log!$G$1:$G$27569)</f>
        <v xml:space="preserve">Medium </v>
      </c>
      <c r="EX26" s="222">
        <f t="array" ref="EX26">LOOKUP(2,1/(Log!$K$1:$K$27569=ET26),Log!$H$1:$H$27569)</f>
        <v>2</v>
      </c>
      <c r="EY26" s="222" t="str">
        <f t="array" ref="EY26">LOOKUP(2,1/(Log!$K$1:$K$27569=ET26),Log!$J$1:$J$27569)</f>
        <v>A new ‘eastern migratory road’ tragedy happened in the Red Sea, off northern coast of Djibouti, on 1 October with reportedly 48 victims, 115 survivors and over 100 still missing as 310 individuals were reportedly present in two boats. 01 Fatalities from ACLED 1 October 2024 to 1 March 2025 but not related to any of the active crisis.</v>
      </c>
      <c r="EZ26" s="222" t="str">
        <f t="array" ref="EZ26">LOOKUP(2,1/(Log!$K$1:$K$27569=ET26),Log!$I$1:$I$27569)</f>
        <v>https://acleddata.com/data-export-tool/ ; https://www.iom.int/news/38-migrants-including-children-confirmed-dead-djibouti-coast-after-shipwreck; https://reliefweb.int/report/djibouti/djibouti-suivi-des-flux-de-populations-enregistrement-juin-2024; https://reliefweb.int/report/djibouti/djibouti-migrant-boat-tragedy-dg-echo-iom-echo-daily-flash-09-october-2024</v>
      </c>
      <c r="FA26" s="223">
        <f t="array" ref="FA26">LOOKUP(2,1/(Log!$K$1:$K$27569=ET26),Log!$L$1:$L$27569)</f>
        <v>45777</v>
      </c>
      <c r="FB26" s="221" t="str">
        <f t="shared" si="26"/>
        <v>DJI001Crisis affected groups</v>
      </c>
      <c r="FC26" s="224">
        <f t="array" ref="FC26">LOOKUP(2,1/(Log!$K$1:$K$27569=FB26),Log!$E$1:$E$27569)</f>
        <v>5</v>
      </c>
      <c r="FD26" s="224" t="str">
        <f t="array" ref="FD26">LOOKUP(2,1/(Log!$K$1:$K$27569=FB26),Log!$F$1:$F$27569)</f>
        <v>x</v>
      </c>
      <c r="FE26" s="224" t="str">
        <f t="array" ref="FE26">LOOKUP(2,1/(Log!$K$1:$K$27569=FB26),Log!$G$1:$G$27569)</f>
        <v xml:space="preserve">Medium </v>
      </c>
      <c r="FF26" s="224">
        <f t="array" ref="FF26">LOOKUP(2,1/(Log!$K$1:$K$27569=FB26),Log!$H$1:$H$27569)</f>
        <v>2</v>
      </c>
      <c r="FG26" s="224" t="str">
        <f t="array" ref="FG26">LOOKUP(2,1/(Log!$K$1:$K$27569=FB26),Log!$J$1:$J$27569)</f>
        <v>Refugees, host, non-host population,  retunrees, IDPs</v>
      </c>
      <c r="FH26" s="224" t="str">
        <f t="array" ref="FH26">LOOKUP(2,1/(Log!$K$1:$K$27569=FB26),Log!$I$1:$I$27569)</f>
        <v>x</v>
      </c>
      <c r="FI26" s="214">
        <f t="array" ref="FI26">LOOKUP(2,1/(Log!$K$1:$K$27569=FB26),Log!$L$1:$L$27569)</f>
        <v>44893</v>
      </c>
      <c r="FJ26" s="221" t="str">
        <f t="shared" si="27"/>
        <v>DJI001People facing limited access constraints</v>
      </c>
      <c r="FK26" s="222" t="str">
        <f t="array" ref="FK26">LOOKUP(2,1/(Log!$K$1:$K$27569=FJ26),Log!$E$1:$E$27569)</f>
        <v>x</v>
      </c>
      <c r="FL26" s="222" t="str">
        <f t="array" ref="FL26">LOOKUP(2,1/(Log!$K$1:$K$27569=FJ26),Log!$F$1:$F$27569)</f>
        <v>x</v>
      </c>
      <c r="FM26" s="222" t="str">
        <f t="array" ref="FM26">LOOKUP(2,1/(Log!$K$1:$K$27569=FJ26),Log!$G$1:$G$27569)</f>
        <v>x</v>
      </c>
      <c r="FN26" s="222" t="str">
        <f t="array" ref="FN26">LOOKUP(2,1/(Log!$K$1:$K$27569=FJ26),Log!$H$1:$H$27569)</f>
        <v>x</v>
      </c>
      <c r="FO26" s="222" t="str">
        <f t="array" ref="FO26">LOOKUP(2,1/(Log!$K$1:$K$27569=FJ26),Log!$J$1:$J$27569)</f>
        <v>No Data/ Information on this</v>
      </c>
      <c r="FP26" s="218" t="str">
        <f t="array" ref="FP26">LOOKUP(2,1/(Log!$K$1:$K$27569=FJ26),Log!$I$1:$I$27569)</f>
        <v>x</v>
      </c>
      <c r="FQ26" s="219">
        <f t="array" ref="FQ26">LOOKUP(2,1/(Log!$K$1:$K$27569=FJ26),Log!$L$1:$L$27569)</f>
        <v>44893</v>
      </c>
      <c r="FR26" s="221" t="str">
        <f t="shared" si="28"/>
        <v>DJI001People facing restricted access constraints</v>
      </c>
      <c r="FS26" s="224" t="str">
        <f t="array" ref="FS26">LOOKUP(2,1/(Log!$K$1:$K$27569=FR26),Log!$E$1:$E$27569)</f>
        <v>x</v>
      </c>
      <c r="FT26" s="224" t="str">
        <f t="array" ref="FT26">LOOKUP(2,1/(Log!$K$1:$K$27569=FR26),Log!$F$1:$F$27569)</f>
        <v>x</v>
      </c>
      <c r="FU26" s="224" t="str">
        <f t="array" ref="FU26">LOOKUP(2,1/(Log!$K$1:$K$27569=FR26),Log!$G$1:$G$27569)</f>
        <v>x</v>
      </c>
      <c r="FV26" s="224" t="str">
        <f t="array" ref="FV26">LOOKUP(2,1/(Log!$K$1:$K$27569=FR26),Log!$H$1:$H$27569)</f>
        <v>x</v>
      </c>
      <c r="FW26" s="224">
        <f t="array" ref="FW26">LOOKUP(2,1/(Log!$K$1:$K$27569=FR26),Log!$J$1:$J$27569)</f>
        <v>0</v>
      </c>
      <c r="FX26" s="224" t="str">
        <f t="array" ref="FX26">LOOKUP(2,1/(Log!$K$1:$K$27569=FR26),Log!$I$1:$I$27569)</f>
        <v>x</v>
      </c>
      <c r="FY26" s="214">
        <f t="array" ref="FY26">LOOKUP(2,1/(Log!$K$1:$K$27569=FR26),Log!$L$1:$L$27569)</f>
        <v>44893</v>
      </c>
      <c r="FZ26" s="222" t="str">
        <f t="shared" si="29"/>
        <v>DJI001Impediments to entry into country (bureaucratic and administrative)</v>
      </c>
      <c r="GA26" s="222">
        <f t="array" ref="GA26">LOOKUP(2,1/(Log!$K$1:$K$27569=FZ26),Log!$E$1:$E$27569)</f>
        <v>0</v>
      </c>
      <c r="GB26" s="222" t="str">
        <f t="array" ref="GB26">LOOKUP(2,1/(Log!$K$1:$K$27569=FZ26),Log!$F$1:$F$27569)</f>
        <v>ACAPS Access Methodology</v>
      </c>
      <c r="GC26" s="222" t="str">
        <f t="array" ref="GC26">LOOKUP(2,1/(Log!$K$1:$K$27569=FZ26),Log!$G$1:$G$27569)</f>
        <v>Medium</v>
      </c>
      <c r="GD26" s="222">
        <f t="array" ref="GD26">LOOKUP(2,1/(Log!$K$1:$K$27569=FZ26),Log!$H$1:$H$27569)</f>
        <v>2</v>
      </c>
      <c r="GE26" s="222" t="str">
        <f t="array" ref="GE26">LOOKUP(2,1/(Log!$K$1:$K$27569=FZ26),Log!$J$1:$J$27569)</f>
        <v>x</v>
      </c>
      <c r="GF26" s="222" t="str">
        <f t="array" ref="GF26">LOOKUP(2,1/(Log!$K$1:$K$27569=FZ26),Log!$I$1:$I$27569)</f>
        <v>x</v>
      </c>
      <c r="GG26" s="223">
        <f t="array" ref="GG26">LOOKUP(2,1/(Log!$K$1:$K$27569=FZ26),Log!$L$1:$L$27569)</f>
        <v>45610</v>
      </c>
      <c r="GH26" s="221" t="str">
        <f t="shared" si="30"/>
        <v>DJI001Restriction of movement (impediments to freedom of movement and/or administrative restrictions)</v>
      </c>
      <c r="GI26" s="224">
        <f t="array" ref="GI26">LOOKUP(2,1/(Log!$K$1:$K$27569=GH26),Log!$E$1:$E$27569)</f>
        <v>0</v>
      </c>
      <c r="GJ26" s="224" t="str">
        <f t="array" ref="GJ26">LOOKUP(2,1/(Log!$K$1:$K$27569=GH26),Log!$F$1:$F$27569)</f>
        <v>ACAPS Access Methodology</v>
      </c>
      <c r="GK26" s="224" t="str">
        <f t="array" ref="GK26">LOOKUP(2,1/(Log!$K$1:$K$27569=GH26),Log!$G$1:$G$27569)</f>
        <v>Medium</v>
      </c>
      <c r="GL26" s="224">
        <f t="array" ref="GL26">LOOKUP(2,1/(Log!$K$1:$K$27569=GH26),Log!$H$1:$H$27569)</f>
        <v>2</v>
      </c>
      <c r="GM26" s="224" t="str">
        <f t="array" ref="GM26">LOOKUP(2,1/(Log!$K$1:$K$27569=GH26),Log!$J$1:$J$27569)</f>
        <v>x</v>
      </c>
      <c r="GN26" s="224" t="str">
        <f t="array" ref="GN26">LOOKUP(2,1/(Log!$K$1:$K$27569=GH26),Log!$I$1:$I$27569)</f>
        <v>x</v>
      </c>
      <c r="GO26" s="214">
        <f t="array" ref="GO26">LOOKUP(2,1/(Log!$K$1:$K$27569=GH26),Log!$L$1:$L$27569)</f>
        <v>45610</v>
      </c>
      <c r="GP26" s="222" t="str">
        <f t="shared" si="31"/>
        <v>DJI001Interference into implementation of humanitarian activities</v>
      </c>
      <c r="GQ26" s="222">
        <f t="array" ref="GQ26">LOOKUP(2,1/(Log!$K$1:$K$27569=GP26),Log!$E$1:$E$27569)</f>
        <v>0</v>
      </c>
      <c r="GR26" s="222" t="str">
        <f t="array" ref="GR26">LOOKUP(2,1/(Log!$K$1:$K$27569=GP26),Log!$F$1:$F$27569)</f>
        <v>ACAPS Access Methodology</v>
      </c>
      <c r="GS26" s="222" t="str">
        <f t="array" ref="GS26">LOOKUP(2,1/(Log!$K$1:$K$27569=GP26),Log!$G$1:$G$27569)</f>
        <v>Medium</v>
      </c>
      <c r="GT26" s="222">
        <f t="array" ref="GT26">LOOKUP(2,1/(Log!$K$1:$K$27569=GP26),Log!$H$1:$H$27569)</f>
        <v>2</v>
      </c>
      <c r="GU26" s="222" t="str">
        <f t="array" ref="GU26">LOOKUP(2,1/(Log!$K$1:$K$27569=GP26),Log!$J$1:$J$27569)</f>
        <v>x</v>
      </c>
      <c r="GV26" s="222" t="str">
        <f t="array" ref="GV26">LOOKUP(2,1/(Log!$K$1:$K$27569=GP26),Log!$I$1:$I$27569)</f>
        <v>x</v>
      </c>
      <c r="GW26" s="223">
        <f t="array" ref="GW26">LOOKUP(2,1/(Log!$K$1:$K$27569=GP26),Log!$L$1:$L$27569)</f>
        <v>45610</v>
      </c>
      <c r="GX26" s="221" t="str">
        <f t="shared" si="32"/>
        <v>DJI001Violence against personnel, facilities and assets</v>
      </c>
      <c r="GY26" s="224">
        <f t="array" ref="GY26">LOOKUP(2,1/(Log!$K$1:$K$27569=GX26),Log!$E$1:$E$27569)</f>
        <v>0</v>
      </c>
      <c r="GZ26" s="224" t="str">
        <f t="array" ref="GZ26">LOOKUP(2,1/(Log!$K$1:$K$27569=GX26),Log!$F$1:$F$27569)</f>
        <v>ACAPS Access Methodology</v>
      </c>
      <c r="HA26" s="224" t="str">
        <f t="array" ref="HA26">LOOKUP(2,1/(Log!$K$1:$K$27569=GX26),Log!$G$1:$G$27569)</f>
        <v>Medium</v>
      </c>
      <c r="HB26" s="224">
        <f t="array" ref="HB26">LOOKUP(2,1/(Log!$K$1:$K$27569=GX26),Log!$H$1:$H$27569)</f>
        <v>2</v>
      </c>
      <c r="HC26" s="224" t="str">
        <f t="array" ref="HC26">LOOKUP(2,1/(Log!$K$1:$K$27569=GX26),Log!$J$1:$J$27569)</f>
        <v>x</v>
      </c>
      <c r="HD26" s="224" t="str">
        <f t="array" ref="HD26">LOOKUP(2,1/(Log!$K$1:$K$27569=GX26),Log!$I$1:$I$27569)</f>
        <v>x</v>
      </c>
      <c r="HE26" s="214">
        <f t="array" ref="HE26">LOOKUP(2,1/(Log!$K$1:$K$27569=GX26),Log!$L$1:$L$27569)</f>
        <v>45610</v>
      </c>
      <c r="HF26" s="222" t="str">
        <f t="shared" si="33"/>
        <v>DJI001Denial of existence of humanitarian needs or entitlements to assistance</v>
      </c>
      <c r="HG26" s="222">
        <f t="array" ref="HG26">LOOKUP(2,1/(Log!$K$1:$K$27569=HF26),Log!$E$1:$E$27569)</f>
        <v>0</v>
      </c>
      <c r="HH26" s="222" t="str">
        <f t="array" ref="HH26">LOOKUP(2,1/(Log!$K$1:$K$27569=HF26),Log!$F$1:$F$27569)</f>
        <v>ACAPS Access Methodology</v>
      </c>
      <c r="HI26" s="222" t="str">
        <f t="array" ref="HI26">LOOKUP(2,1/(Log!$K$1:$K$27569=HF26),Log!$G$1:$G$27569)</f>
        <v>Medium</v>
      </c>
      <c r="HJ26" s="222">
        <f t="array" ref="HJ26">LOOKUP(2,1/(Log!$K$1:$K$27569=HF26),Log!$H$1:$H$27569)</f>
        <v>2</v>
      </c>
      <c r="HK26" s="222" t="str">
        <f t="array" ref="HK26">LOOKUP(2,1/(Log!$K$1:$K$27569=HF26),Log!$J$1:$J$27569)</f>
        <v>x</v>
      </c>
      <c r="HL26" s="222" t="str">
        <f t="array" ref="HL26">LOOKUP(2,1/(Log!$K$1:$K$27569=HF26),Log!$I$1:$I$27569)</f>
        <v>x</v>
      </c>
      <c r="HM26" s="223">
        <f t="array" ref="HM26">LOOKUP(2,1/(Log!$K$1:$K$27569=HF26),Log!$L$1:$L$27569)</f>
        <v>45610</v>
      </c>
      <c r="HN26" s="221" t="str">
        <f t="shared" si="34"/>
        <v>DJI001Restriction and obstruction of access to services and assistance</v>
      </c>
      <c r="HO26" s="224">
        <f t="array" ref="HO26">LOOKUP(2,1/(Log!$K$1:$K$27569=HN26),Log!$E$1:$E$27569)</f>
        <v>2</v>
      </c>
      <c r="HP26" s="224" t="str">
        <f t="array" ref="HP26">LOOKUP(2,1/(Log!$K$1:$K$27569=HN26),Log!$F$1:$F$27569)</f>
        <v>ACAPS Access Methodology</v>
      </c>
      <c r="HQ26" s="224" t="str">
        <f t="array" ref="HQ26">LOOKUP(2,1/(Log!$K$1:$K$27569=HN26),Log!$G$1:$G$27569)</f>
        <v>Medium</v>
      </c>
      <c r="HR26" s="224">
        <f t="array" ref="HR26">LOOKUP(2,1/(Log!$K$1:$K$27569=HN26),Log!$H$1:$H$27569)</f>
        <v>2</v>
      </c>
      <c r="HS26" s="224" t="str">
        <f t="array" ref="HS26">LOOKUP(2,1/(Log!$K$1:$K$27569=HN26),Log!$J$1:$J$27569)</f>
        <v>x</v>
      </c>
      <c r="HT26" s="224" t="str">
        <f t="array" ref="HT26">LOOKUP(2,1/(Log!$K$1:$K$27569=HN26),Log!$I$1:$I$27569)</f>
        <v>x</v>
      </c>
      <c r="HU26" s="214">
        <f t="array" ref="HU26">LOOKUP(2,1/(Log!$K$1:$K$27569=HN26),Log!$L$1:$L$27569)</f>
        <v>45610</v>
      </c>
      <c r="HV26" s="222" t="str">
        <f t="shared" si="35"/>
        <v>DJI001Ongoing insecurity/hostilities affecting humanitarian assistance</v>
      </c>
      <c r="HW26" s="222">
        <f t="array" ref="HW26">LOOKUP(2,1/(Log!$K$1:$K$27569=HV26),Log!$E$1:$E$27569)</f>
        <v>0</v>
      </c>
      <c r="HX26" s="222" t="str">
        <f t="array" ref="HX26">LOOKUP(2,1/(Log!$K$1:$K$27569=HV26),Log!$F$1:$F$27569)</f>
        <v>ACAPS Access Methodology</v>
      </c>
      <c r="HY26" s="222" t="str">
        <f t="array" ref="HY26">LOOKUP(2,1/(Log!$K$1:$K$27569=HV26),Log!$G$1:$G$27569)</f>
        <v>Medium</v>
      </c>
      <c r="HZ26" s="222">
        <f t="array" ref="HZ26">LOOKUP(2,1/(Log!$K$1:$K$27569=HV26),Log!$H$1:$H$27569)</f>
        <v>2</v>
      </c>
      <c r="IA26" s="222" t="str">
        <f t="array" ref="IA26">LOOKUP(2,1/(Log!$K$1:$K$27569=HV26),Log!$J$1:$J$27569)</f>
        <v>x</v>
      </c>
      <c r="IB26" s="222" t="str">
        <f t="array" ref="IB26">LOOKUP(2,1/(Log!$K$1:$K$27569=HV26),Log!$I$1:$I$27569)</f>
        <v>x</v>
      </c>
      <c r="IC26" s="223">
        <f t="array" ref="IC26">LOOKUP(2,1/(Log!$K$1:$K$27569=HV26),Log!$L$1:$L$27569)</f>
        <v>45610</v>
      </c>
      <c r="ID26" s="221" t="str">
        <f t="shared" si="36"/>
        <v>DJI001Presence of mines and improvised explosive devices</v>
      </c>
      <c r="IE26" s="224">
        <f t="array" ref="IE26">LOOKUP(2,1/(Log!$K$1:$K$27569=ID26),Log!$E$1:$E$27569)</f>
        <v>0</v>
      </c>
      <c r="IF26" s="224" t="str">
        <f t="array" ref="IF26">LOOKUP(2,1/(Log!$K$1:$K$27569=ID26),Log!$F$1:$F$27569)</f>
        <v>ACAPS Access Methodology</v>
      </c>
      <c r="IG26" s="224" t="str">
        <f t="array" ref="IG26">LOOKUP(2,1/(Log!$K$1:$K$27569=ID26),Log!$G$1:$G$27569)</f>
        <v>Medium</v>
      </c>
      <c r="IH26" s="224">
        <f t="array" ref="IH26">LOOKUP(2,1/(Log!$K$1:$K$27569=ID26),Log!$H$1:$H$27569)</f>
        <v>2</v>
      </c>
      <c r="II26" s="224" t="str">
        <f t="array" ref="II26">LOOKUP(2,1/(Log!$K$1:$K$27569=ID26),Log!$J$1:$J$27569)</f>
        <v>x</v>
      </c>
      <c r="IJ26" s="224" t="str">
        <f t="array" ref="IJ26">LOOKUP(2,1/(Log!$K$1:$K$27569=ID26),Log!$I$1:$I$27569)</f>
        <v>x</v>
      </c>
      <c r="IK26" s="214">
        <f t="array" ref="IK26">LOOKUP(2,1/(Log!$K$1:$K$27569=ID26),Log!$L$1:$L$27569)</f>
        <v>45610</v>
      </c>
      <c r="IL26" s="222" t="str">
        <f t="shared" si="37"/>
        <v>DJI001Physical constraints in the environment (obstacles related to terrain, climate, lack of infrastructure, etc.)</v>
      </c>
      <c r="IM26" s="222">
        <f t="array" ref="IM26">LOOKUP(2,1/(Log!$K$1:$K$27569=IL26),Log!$E$1:$E$27569)</f>
        <v>1</v>
      </c>
      <c r="IN26" s="222" t="str">
        <f t="array" ref="IN26">LOOKUP(2,1/(Log!$K$1:$K$27569=IL26),Log!$F$1:$F$27569)</f>
        <v>ACAPS Access Methodology</v>
      </c>
      <c r="IO26" s="222" t="str">
        <f t="array" ref="IO26">LOOKUP(2,1/(Log!$K$1:$K$27569=IL26),Log!$G$1:$G$27569)</f>
        <v>Medium</v>
      </c>
      <c r="IP26" s="222">
        <f t="array" ref="IP26">LOOKUP(2,1/(Log!$K$1:$K$27569=IL26),Log!$H$1:$H$27569)</f>
        <v>2</v>
      </c>
      <c r="IQ26" s="222" t="str">
        <f t="array" ref="IQ26">LOOKUP(2,1/(Log!$K$1:$K$27569=IL26),Log!$J$1:$J$27569)</f>
        <v>x</v>
      </c>
      <c r="IR26" s="222" t="str">
        <f t="array" ref="IR26">LOOKUP(2,1/(Log!$K$1:$K$27569=IL26),Log!$I$1:$I$27569)</f>
        <v>x</v>
      </c>
      <c r="IS26" s="223">
        <f t="array" ref="IS26">LOOKUP(2,1/(Log!$K$1:$K$27569=IL26),Log!$L$1:$L$27569)</f>
        <v>45610</v>
      </c>
    </row>
    <row r="27" spans="1:253" s="11" customFormat="1" ht="13.35" customHeight="1">
      <c r="A27" s="11" t="str">
        <f>Lists!B:B</f>
        <v>Mixed migration in Djibouti</v>
      </c>
      <c r="B27" s="11" t="str">
        <f>Lists!F:F</f>
        <v>International Displacement</v>
      </c>
      <c r="C27" s="11" t="str">
        <f>Lists!C:C</f>
        <v>DJI002</v>
      </c>
      <c r="D27" s="11" t="str">
        <f>Lists!A:A</f>
        <v>Djibouti</v>
      </c>
      <c r="E27" s="11" t="str">
        <f>Lists!D:D</f>
        <v>DJI</v>
      </c>
      <c r="F27" s="11" t="str">
        <f t="shared" si="0"/>
        <v>DJI002Total population</v>
      </c>
      <c r="G27" s="212">
        <f t="array" ref="G27">ROUND(LOOKUP(2,1/(Log!$K$1:$K$27569=F27),Log!$E$1:$E$27569),-3)</f>
        <v>1182000</v>
      </c>
      <c r="H27" s="213" t="str">
        <f t="array" ref="H27">LOOKUP(2,1/(Log!$K$1:$K$27569=F27),Log!$F$1:$F$27569)</f>
        <v>IPC 11/06/2024</v>
      </c>
      <c r="I27" s="213" t="str">
        <f t="array" ref="I27">LOOKUP(2,1/(Log!$K$1:$K$27569=F27),Log!$G$1:$G$27569)</f>
        <v xml:space="preserve">Medium </v>
      </c>
      <c r="J27" s="213">
        <f t="array" ref="J27">LOOKUP(2,1/(Log!$K$1:$K$27569=F27),Log!$H$1:$H$27569)</f>
        <v>2</v>
      </c>
      <c r="K27" s="213" t="str">
        <f t="array" ref="K27">LOOKUP(2,1/(Log!$K$1:$K$27569=F27),Log!$J$1:$J$27569)</f>
        <v>1,181,675 is the total population of Djibouti in 2024 According to IPC which is the most updated figure.</v>
      </c>
      <c r="L27" s="213" t="str">
        <f t="array" ref="L27">LOOKUP(2,1/(Log!$K$1:$K$27569=F27),Log!$I$1:$I$27569)</f>
        <v>https://www.ipcinfo.org/ipc-country-analysis/details-map/en/c/1157046/</v>
      </c>
      <c r="M27" s="214">
        <f t="array" ref="M27">LOOKUP(2,1/(Log!$K$1:$K$27569=F27),Log!$L$1:$L$27569)</f>
        <v>45777</v>
      </c>
      <c r="N27" s="221" t="str">
        <f t="shared" si="1"/>
        <v>DJI002Landmass affected</v>
      </c>
      <c r="O27" s="216">
        <f t="array" ref="O27">LOOKUP(2,1/(Log!$K$1:$K$27569=N27),Log!$E$1:$E$27569)</f>
        <v>7300</v>
      </c>
      <c r="P27" s="216" t="str">
        <f t="array" ref="P27">LOOKUP(2,1/(Log!$K$1:$K$27569=N27),Log!$F$1:$F$27569)</f>
        <v>Mappr accessed 15/04/2025</v>
      </c>
      <c r="Q27" s="216" t="str">
        <f t="array" ref="Q27">LOOKUP(2,1/(Log!$K$1:$K$27569=N27),Log!$G$1:$G$27569)</f>
        <v>High</v>
      </c>
      <c r="R27" s="216">
        <f t="array" ref="R27">LOOKUP(2,1/(Log!$K$1:$K$27569=N27),Log!$H$1:$H$27569)</f>
        <v>1</v>
      </c>
      <c r="S27" s="216" t="str">
        <f t="array" ref="S27">LOOKUP(2,1/(Log!$K$1:$K$27569=N27),Log!$J$1:$J$27569)</f>
        <v>Land size of regions that host refugees Ali Sabieh (2400km2) Djibouti (200km2) and Obock (4700km2)</v>
      </c>
      <c r="T27" s="216" t="str">
        <f t="array" ref="T27">LOOKUP(2,1/(Log!$K$1:$K$27569=N27),Log!$I$1:$I$27569)</f>
        <v>https://www.mappr.co/counties/djibouti-regions/#:~:text=Djibouti%20is%20divided%20into%20six%20regions%20since%202003.,Arta%2C%20Ali%20Sabieh%20and%20Djibout</v>
      </c>
      <c r="U27" s="217">
        <f t="array" ref="U27">LOOKUP(2,1/(Log!$K$1:$K$27569=N27),Log!$L$1:$L$27569)</f>
        <v>45777</v>
      </c>
      <c r="V27" s="221" t="str">
        <f t="shared" si="2"/>
        <v>DJI002People exposed</v>
      </c>
      <c r="W27" s="213">
        <f t="array" ref="W27">IF(LOOKUP(2,1/(Log!$K$1:$K$27569=V27),Log!$E$1:$E$27569)="x","x",ROUND(LOOKUP(2,1/(Log!$K$1:$K$27569=V27),Log!$E$1:$E$27569),-3))</f>
        <v>924000</v>
      </c>
      <c r="X27" s="213" t="str">
        <f t="array" ref="X27">LOOKUP(2,1/(Log!$K$1:$K$27569=V27),Log!$F$1:$F$27569)</f>
        <v>City population 15/04/2025; UNHCR  30/03/2025</v>
      </c>
      <c r="Y27" s="213" t="str">
        <f t="array" ref="Y27">LOOKUP(2,1/(Log!$K$1:$K$27569=V27),Log!$G$1:$G$27569)</f>
        <v xml:space="preserve">Medium </v>
      </c>
      <c r="Z27" s="213">
        <f t="array" ref="Z27">LOOKUP(2,1/(Log!$K$1:$K$27569=V27),Log!$H$1:$H$27569)</f>
        <v>2</v>
      </c>
      <c r="AA27" s="213" t="str">
        <f t="array" ref="AA27">LOOKUP(2,1/(Log!$K$1:$K$27569=V27),Log!$J$1:$J$27569)</f>
        <v xml:space="preserve">The number of people exposed corresponds to the Sum of populations of the 3 regions hosting refugees: Obock (37666) + refugees population (2,530), Djibouti City (776966) + refugees population (5,115), refugees population of Ali Sabieh (76414) + refugee population  = 24,998. We used the city population data since it has been updated as from may 2024. The reliability of this data is medium because it is based on estimations. </v>
      </c>
      <c r="AB27" s="213" t="str">
        <f t="array" ref="AB27">LOOKUP(2,1/(Log!$K$1:$K$27569=V27),Log!$I$1:$I$27569)</f>
        <v>https://www.citypopulation.de/en/djibouti/cities/ ; https://data.unhcr.org/en/country/dji</v>
      </c>
      <c r="AC27" s="214">
        <f t="array" ref="AC27">LOOKUP(2,1/(Log!$K$1:$K$27569=V27),Log!$L$1:$L$27569)</f>
        <v>45777</v>
      </c>
      <c r="AD27" s="221" t="str">
        <f t="shared" si="3"/>
        <v>DJI002People affected</v>
      </c>
      <c r="AE27" s="218">
        <f t="array" ref="AE27">IF(LOOKUP(2,1/(Log!$K$1:$K$27569=AD27),Log!$E$1:$E$27569)="x","x",ROUND(LOOKUP(2,1/(Log!$K$1:$K$27569=AD27),Log!$E$1:$E$27569),-3))</f>
        <v>33000</v>
      </c>
      <c r="AF27" s="218" t="str">
        <f t="array" ref="AF27">LOOKUP(2,1/(Log!$K$1:$K$27569=AD27),Log!$F$1:$F$27569)</f>
        <v>UNHCR 10/04/2025</v>
      </c>
      <c r="AG27" s="218" t="str">
        <f t="array" ref="AG27">LOOKUP(2,1/(Log!$K$1:$K$27569=AD27),Log!$G$1:$G$27569)</f>
        <v xml:space="preserve">Medium </v>
      </c>
      <c r="AH27" s="218">
        <f t="array" ref="AH27">LOOKUP(2,1/(Log!$K$1:$K$27569=AD27),Log!$H$1:$H$27569)</f>
        <v>2</v>
      </c>
      <c r="AI27" s="218" t="str">
        <f t="array" ref="AI27">LOOKUP(2,1/(Log!$K$1:$K$27569=AD27),Log!$J$1:$J$27569)</f>
        <v>The number of people affected by mixed migration in Djibouti corresponds to the number of refugees and asylum seekers in Djibouti by sub-location in Djibouti.  As of 31 March, Djibouti hosts 33,227 refugees and asylum seekers including 24,411 refugees and 8,816 asylum seekers. We used UNHCR as a source because it is the most reliable source reporting the number of refugees/asylum seekers in Djibouti. The reliability of this data is medium because it is based on estimates and there is usually an inflow of people involved in mixed migration.</v>
      </c>
      <c r="AJ27" s="218" t="str">
        <f t="array" ref="AJ27">LOOKUP(2,1/(Log!$K$1:$K$27569=AD27),Log!$I$1:$I$27569)</f>
        <v>https://reporting.unhcr.org/djibouti-operational-update-10738</v>
      </c>
      <c r="AK27" s="219">
        <f t="array" ref="AK27">LOOKUP(2,1/(Log!$K$1:$K$27569=AD27),Log!$L$1:$L$27569)</f>
        <v>45777</v>
      </c>
      <c r="AL27" s="221" t="str">
        <f t="shared" si="4"/>
        <v>DJI002People displaced</v>
      </c>
      <c r="AM27" s="213">
        <f t="array" ref="AM27">IF(LOOKUP(2,1/(Log!$K$1:$K$27569=AL27),Log!$E$1:$E$27569)="x","x",ROUND(LOOKUP(2,1/(Log!$K$1:$K$27569=AL27),Log!$E$1:$E$27569),-3))</f>
        <v>33000</v>
      </c>
      <c r="AN27" s="213" t="str">
        <f t="array" ref="AN27">LOOKUP(2,1/(Log!$K$1:$K$27569=AL27),Log!$F$1:$F$27569)</f>
        <v>UNHCR 10/04/2025</v>
      </c>
      <c r="AO27" s="213" t="str">
        <f t="array" ref="AO27">LOOKUP(2,1/(Log!$K$1:$K$27569=AL27),Log!$G$1:$G$27569)</f>
        <v xml:space="preserve">Medium </v>
      </c>
      <c r="AP27" s="213">
        <f t="array" ref="AP27">LOOKUP(2,1/(Log!$K$1:$K$27569=AL27),Log!$H$1:$H$27569)</f>
        <v>2</v>
      </c>
      <c r="AQ27" s="213" t="str">
        <f t="array" ref="AQ27">LOOKUP(2,1/(Log!$K$1:$K$27569=AL27),Log!$J$1:$J$27569)</f>
        <v>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reliability of this data is medium because it is based on estimates and there is usually an inflow of people involved in mixed migration.</v>
      </c>
      <c r="AR27" s="213" t="str">
        <f t="array" ref="AR27">LOOKUP(2,1/(Log!$K$1:$K$27569=AL27),Log!$I$1:$I$27569)</f>
        <v>https://reporting.unhcr.org/djibouti-operational-update-10738</v>
      </c>
      <c r="AS27" s="214">
        <f t="array" ref="AS27">LOOKUP(2,1/(Log!$K$1:$K$27569=AL27),Log!$L$1:$L$27569)</f>
        <v>45777</v>
      </c>
      <c r="AT27" s="222" t="str">
        <f t="shared" si="5"/>
        <v>DJI002Injuries reported</v>
      </c>
      <c r="AU27" s="218" t="str">
        <f t="array" ref="AU27">LOOKUP(2,1/(Log!$K$1:$K$27569=AT27),Log!$E$1:$E$27569)</f>
        <v>x</v>
      </c>
      <c r="AV27" s="218" t="str">
        <f t="array" ref="AV27">LOOKUP(2,1/(Log!$K$1:$K$27569=AT27),Log!$F$1:$F$27569)</f>
        <v>X</v>
      </c>
      <c r="AW27" s="218" t="str">
        <f t="array" ref="AW27">LOOKUP(2,1/(Log!$K$1:$K$27569=AT27),Log!$G$1:$G$27569)</f>
        <v>x</v>
      </c>
      <c r="AX27" s="218" t="str">
        <f t="array" ref="AX27">LOOKUP(2,1/(Log!$K$1:$K$27569=AT27),Log!$H$1:$H$27569)</f>
        <v>x</v>
      </c>
      <c r="AY27" s="218" t="str">
        <f t="array" ref="AY27">LOOKUP(2,1/(Log!$K$1:$K$27569=AT27),Log!$J$1:$J$27569)</f>
        <v>No data/ Information</v>
      </c>
      <c r="AZ27" s="218" t="str">
        <f t="array" ref="AZ27">LOOKUP(2,1/(Log!$K$1:$K$27569=AT27),Log!$I$1:$I$27569)</f>
        <v>X</v>
      </c>
      <c r="BA27" s="219">
        <f t="array" ref="BA27">LOOKUP(2,1/(Log!$K$1:$K$27569=AT27),Log!$L$1:$L$27569)</f>
        <v>44893</v>
      </c>
      <c r="BB27" s="221" t="str">
        <f t="shared" si="6"/>
        <v>DJI002Illness cases reported</v>
      </c>
      <c r="BC27" s="213" t="str">
        <f t="array" ref="BC27">LOOKUP(2,1/(Log!$K$1:$K$27569=BB27),Log!$E$1:$E$27569)</f>
        <v>x</v>
      </c>
      <c r="BD27" s="213" t="str">
        <f t="array" ref="BD27">LOOKUP(2,1/(Log!$K$1:$K$27569=BB27),Log!$F$1:$F$27569)</f>
        <v>X</v>
      </c>
      <c r="BE27" s="213" t="str">
        <f t="array" ref="BE27">LOOKUP(2,1/(Log!$K$1:$K$27569=BB27),Log!$G$1:$G$27569)</f>
        <v>x</v>
      </c>
      <c r="BF27" s="213" t="str">
        <f t="array" ref="BF27">LOOKUP(2,1/(Log!$K$1:$K$27569=BB27),Log!$H$1:$H$27569)</f>
        <v>x</v>
      </c>
      <c r="BG27" s="213" t="str">
        <f t="array" ref="BG27">LOOKUP(2,1/(Log!$K$1:$K$27569=BB27),Log!$J$1:$J$27569)</f>
        <v>No data/ Information</v>
      </c>
      <c r="BH27" s="213" t="str">
        <f t="array" ref="BH27">LOOKUP(2,1/(Log!$K$1:$K$27569=BB27),Log!$I$1:$I$27569)</f>
        <v>X</v>
      </c>
      <c r="BI27" s="214">
        <f t="array" ref="BI27">LOOKUP(2,1/(Log!$K$1:$K$27569=BB27),Log!$L$1:$L$27569)</f>
        <v>44893</v>
      </c>
      <c r="BJ27" s="222" t="str">
        <f t="shared" si="7"/>
        <v>DJI002Fatalities reported</v>
      </c>
      <c r="BK27" s="222">
        <f t="array" ref="BK27">LOOKUP(2,1/(Log!$K$1:$K$27569=BJ27),Log!$E$1:$E$27569)</f>
        <v>48</v>
      </c>
      <c r="BL27" s="222" t="str">
        <f t="array" ref="BL27">LOOKUP(2,1/(Log!$K$1:$K$27569=BJ27),Log!$F$1:$F$27569)</f>
        <v>ACLED Accessed 15/04/2025;  ECHO 09/10/2024</v>
      </c>
      <c r="BM27" s="222" t="str">
        <f t="array" ref="BM27">LOOKUP(2,1/(Log!$K$1:$K$27569=BJ27),Log!$G$1:$G$27569)</f>
        <v xml:space="preserve">Medium </v>
      </c>
      <c r="BN27" s="222">
        <f t="array" ref="BN27">LOOKUP(2,1/(Log!$K$1:$K$27569=BJ27),Log!$H$1:$H$27569)</f>
        <v>2</v>
      </c>
      <c r="BO27" s="222" t="str">
        <f t="array" ref="BO27">LOOKUP(2,1/(Log!$K$1:$K$27569=BJ27),Log!$J$1:$J$27569)</f>
        <v>A new ‘eastern migratory road’ tragedy happened in the Red Sea, off northern coast of Djibouti, on 1 October with reportedly 48 victims, 115 survivors and over 100 still missing as 310 individuals were reportedly present in two boats. 01 Fatalities from ACLED 1 October 2024 to 1 March 2025 but not related to any of the active crisis.</v>
      </c>
      <c r="BP27" s="218" t="str">
        <f t="array" ref="BP27">LOOKUP(2,1/(Log!$K$1:$K$27569=BJ27),Log!$I$1:$I$27569)</f>
        <v>https://www.iom.int/news/38-migrants-including-children-confirmed-dead-djibouti-coast-after-shipwreck; ; https://reliefweb.int/report/djibouti/djibouti-migrant-boat-tragedy-dg-echo-iom-echo-daily-flash-09-october-2024</v>
      </c>
      <c r="BQ27" s="223">
        <f t="array" ref="BQ27">LOOKUP(2,1/(Log!$K$1:$K$27569=BJ27),Log!$L$1:$L$27569)</f>
        <v>45777</v>
      </c>
      <c r="BR27" s="221" t="str">
        <f t="shared" si="8"/>
        <v>DJI002Buildings damaged</v>
      </c>
      <c r="BS27" s="224" t="str">
        <f t="array" ref="BS27">LOOKUP(2,1/(Log!$K$1:$K$27569=BR27),Log!$E$1:$E$27569)</f>
        <v>x</v>
      </c>
      <c r="BT27" s="224" t="str">
        <f t="array" ref="BT27">LOOKUP(2,1/(Log!$K$1:$K$27569=BR27),Log!$F$1:$F$27569)</f>
        <v>X</v>
      </c>
      <c r="BU27" s="224" t="str">
        <f t="array" ref="BU27">LOOKUP(2,1/(Log!$K$1:$K$27569=BR27),Log!$G$1:$G$27569)</f>
        <v>x</v>
      </c>
      <c r="BV27" s="224" t="str">
        <f t="array" ref="BV27">LOOKUP(2,1/(Log!$K$1:$K$27569=BR27),Log!$H$1:$H$27569)</f>
        <v>x</v>
      </c>
      <c r="BW27" s="224" t="str">
        <f t="array" ref="BW27">LOOKUP(2,1/(Log!$K$1:$K$27569=BR27),Log!$J$1:$J$27569)</f>
        <v>No data/ Information</v>
      </c>
      <c r="BX27" s="224" t="str">
        <f t="array" ref="BX27">LOOKUP(2,1/(Log!$K$1:$K$27569=BR27),Log!$I$1:$I$27569)</f>
        <v>X</v>
      </c>
      <c r="BY27" s="214">
        <f t="array" ref="BY27">LOOKUP(2,1/(Log!$K$1:$K$27569=BR27),Log!$L$1:$L$27569)</f>
        <v>44893</v>
      </c>
      <c r="BZ27" s="222" t="str">
        <f t="shared" si="9"/>
        <v>DJI002Buildings destroyed</v>
      </c>
      <c r="CA27" s="222" t="str">
        <f t="array" ref="CA27">LOOKUP(2,1/(Log!$K$1:$K$27569=BZ27),Log!$E$1:$E$27569)</f>
        <v>x</v>
      </c>
      <c r="CB27" s="222" t="str">
        <f t="array" ref="CB27">LOOKUP(2,1/(Log!$K$1:$K$27569=BZ27),Log!$F$1:$F$27569)</f>
        <v>X</v>
      </c>
      <c r="CC27" s="222" t="str">
        <f t="array" ref="CC27">LOOKUP(2,1/(Log!$K$1:$K$27569=BZ27),Log!$G$1:$G$27569)</f>
        <v>x</v>
      </c>
      <c r="CD27" s="222" t="str">
        <f t="array" ref="CD27">LOOKUP(2,1/(Log!$K$1:$K$27569=BZ27),Log!$H$1:$H$27569)</f>
        <v>x</v>
      </c>
      <c r="CE27" s="222" t="str">
        <f t="array" ref="CE27">LOOKUP(2,1/(Log!$K$1:$K$27569=BZ27),Log!$J$1:$J$27569)</f>
        <v>No data/ Information</v>
      </c>
      <c r="CF27" s="222" t="str">
        <f t="array" ref="CF27">LOOKUP(2,1/(Log!$K$1:$K$27569=BZ27),Log!$I$1:$I$27569)</f>
        <v>X</v>
      </c>
      <c r="CG27" s="223">
        <f t="array" ref="CG27">LOOKUP(2,1/(Log!$K$1:$K$27569=BZ27),Log!$L$1:$L$27569)</f>
        <v>44893</v>
      </c>
      <c r="CH27" s="221" t="str">
        <f t="shared" si="10"/>
        <v>DJI002Buildings in the affected area</v>
      </c>
      <c r="CI27" s="222" t="e">
        <f t="array" ref="CI27">LOOKUP(2,1/(Log!$K$1:$K$27569=CH27),Log!$E$1:$E$27569)</f>
        <v>#N/A</v>
      </c>
      <c r="CJ27" s="222" t="e">
        <f t="array" ref="CJ27">LOOKUP(2,1/(Log!$K$1:$K$27569=CH27),Log!$F$1:$F$27569)</f>
        <v>#N/A</v>
      </c>
      <c r="CK27" s="222" t="e">
        <f t="array" ref="CK27">LOOKUP(2,1/(Log!$K$1:$K$27569=CH27),Log!$G$1:$G$27569)</f>
        <v>#N/A</v>
      </c>
      <c r="CL27" s="222" t="e">
        <f t="array" ref="CL27">LOOKUP(2,1/(Log!$K$1:$K$27569=CH27),Log!$H$1:$H$27569)</f>
        <v>#N/A</v>
      </c>
      <c r="CM27" s="222" t="e">
        <f t="array" ref="CM27">LOOKUP(2,1/(Log!$K$1:$K$27569=CH27),Log!$J$1:$J$27569)</f>
        <v>#N/A</v>
      </c>
      <c r="CN27" s="222" t="e">
        <f t="array" ref="CN27">LOOKUP(2,1/(Log!$K$1:$K$27569=CH27),Log!$I$1:$I$27569)</f>
        <v>#N/A</v>
      </c>
      <c r="CO27" s="225" t="e">
        <f t="array" ref="CO27">LOOKUP(2,1/(Log!$K$1:$K$27569=CH27),Log!$L$1:$L$27569)</f>
        <v>#N/A</v>
      </c>
      <c r="CP27" s="222" t="str">
        <f t="shared" si="11"/>
        <v>DJI002Economic Losses</v>
      </c>
      <c r="CQ27" s="224" t="str">
        <f t="array" ref="CQ27">LOOKUP(2,1/(Log!$K$1:$K$27569=CP27),Log!$E$1:$E$27569)</f>
        <v>x</v>
      </c>
      <c r="CR27" s="224" t="str">
        <f t="array" ref="CR27">LOOKUP(2,1/(Log!$K$1:$K$27569=CP27),Log!$F$1:$F$27569)</f>
        <v>X</v>
      </c>
      <c r="CS27" s="224" t="str">
        <f t="array" ref="CS27">LOOKUP(2,1/(Log!$K$1:$K$27569=CP27),Log!$G$1:$G$27569)</f>
        <v>x</v>
      </c>
      <c r="CT27" s="224" t="str">
        <f t="array" ref="CT27">LOOKUP(2,1/(Log!$K$1:$K$27569=CP27),Log!$H$1:$H$27569)</f>
        <v>x</v>
      </c>
      <c r="CU27" s="224" t="str">
        <f t="array" ref="CU27">LOOKUP(2,1/(Log!$K$1:$K$27569=CP27),Log!$J$1:$J$27569)</f>
        <v>No data/ Information</v>
      </c>
      <c r="CV27" s="224" t="str">
        <f t="array" ref="CV27">LOOKUP(2,1/(Log!$K$1:$K$27569=CP27),Log!$I$1:$I$27569)</f>
        <v>X</v>
      </c>
      <c r="CW27" s="214">
        <f t="array" ref="CW27">LOOKUP(2,1/(Log!$K$1:$K$27569=CP27),Log!$L$1:$L$27569)</f>
        <v>44893</v>
      </c>
      <c r="CX27" s="222" t="str">
        <f t="shared" si="12"/>
        <v>DJI002People in Need</v>
      </c>
      <c r="CY27" s="218">
        <f t="shared" si="13"/>
        <v>33000</v>
      </c>
      <c r="CZ27" s="218" t="str">
        <f t="shared" si="14"/>
        <v>UNHCR 10/04/2025</v>
      </c>
      <c r="DA27" s="218" t="str">
        <f t="shared" si="15"/>
        <v xml:space="preserve">Medium </v>
      </c>
      <c r="DB27" s="218">
        <f t="shared" si="16"/>
        <v>2</v>
      </c>
      <c r="DC27" s="218" t="str">
        <f t="shared" si="17"/>
        <v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v>
      </c>
      <c r="DD27" s="218" t="str">
        <f t="shared" si="18"/>
        <v>https://reporting.unhcr.org/djibouti-operational-update-10738</v>
      </c>
      <c r="DE27" s="220">
        <f t="shared" si="19"/>
        <v>45777</v>
      </c>
      <c r="DF27" s="221" t="str">
        <f t="shared" si="20"/>
        <v>DJI002Minimal humanitarian conditions - Level 1</v>
      </c>
      <c r="DG27" s="213">
        <f t="array" ref="DG27">IF(LOOKUP(2,1/(Log!$K$1:$K$27569=DF27),Log!$E$1:$E$27569)="x","x",ROUND(LOOKUP(2,1/(Log!$K$1:$K$27569=DF27),Log!$E$1:$E$27569),-3))</f>
        <v>890000</v>
      </c>
      <c r="DH27" s="224" t="str">
        <f t="array" ref="DH27">LOOKUP(2,1/(Log!$K$1:$K$27569=DF27),Log!$F$1:$F$27569)</f>
        <v>City population 15/04/2025; UNHCR  30/03/2025; UNHCR 10/04/2025</v>
      </c>
      <c r="DI27" s="224" t="str">
        <f t="array" ref="DI27">LOOKUP(2,1/(Log!$K$1:$K$27569=DF27),Log!$G$1:$G$27569)</f>
        <v xml:space="preserve">Medium </v>
      </c>
      <c r="DJ27" s="224">
        <f t="array" ref="DJ27">LOOKUP(2,1/(Log!$K$1:$K$27569=DF27),Log!$H$1:$H$27569)</f>
        <v>2</v>
      </c>
      <c r="DK27" s="224" t="str">
        <f t="array" ref="DK27">LOOKUP(2,1/(Log!$K$1:$K$27569=DF27),Log!$J$1:$J$27569)</f>
        <v xml:space="preserve">According to INFORM SI methodology, the number of people in Level 1 is equal to the people exposed minus the people affected. People in Level 1 are able to meet their basic needs without employing irreversible coping strategies. We used as source the UNHCR, IOM figures because they are  the most reliable/the only sources reporting the number of refugees/asylum seekers in Djibouti. The reliability of this data is medium because it is based on estimates and there is usually an inflow of people involved in mixed migration. </v>
      </c>
      <c r="DL27" s="224" t="str">
        <f t="array" ref="DL27">LOOKUP(2,1/(Log!$K$1:$K$27569=DF27),Log!$I$1:$I$27569)</f>
        <v>https://www.citypopulation.de/en/djibouti/cities/ ; https://data.unhcr.org/en/country/dji; https://reporting.unhcr.org/djibouti-operational-update-10738</v>
      </c>
      <c r="DM27" s="214">
        <f t="array" ref="DM27">LOOKUP(2,1/(Log!$K$1:$K$27569=DF27),Log!$L$1:$L$27569)</f>
        <v>45777</v>
      </c>
      <c r="DN27" s="222" t="str">
        <f t="shared" si="21"/>
        <v>DJI002Stressed humanitarian conditions - Level 2</v>
      </c>
      <c r="DO27" s="218">
        <f t="array" ref="DO27">IF(LOOKUP(2,1/(Log!$K$1:$K$27569=DN27),Log!$E$1:$E$27569)="x","x",ROUND(LOOKUP(2,1/(Log!$K$1:$K$27569=DN27),Log!$E$1:$E$27569),-3))</f>
        <v>0</v>
      </c>
      <c r="DP27" s="222" t="str">
        <f t="array" ref="DP27">LOOKUP(2,1/(Log!$K$1:$K$27569=DN27),Log!$F$1:$F$27569)</f>
        <v>City population 15/04/2025; UNHCR  30/03/2025; UNHCR 10/04/2025</v>
      </c>
      <c r="DQ27" s="222" t="str">
        <f t="array" ref="DQ27">LOOKUP(2,1/(Log!$K$1:$K$27569=DN27),Log!$G$1:$G$27569)</f>
        <v xml:space="preserve">Medium </v>
      </c>
      <c r="DR27" s="222">
        <f t="array" ref="DR27">LOOKUP(2,1/(Log!$K$1:$K$27569=DN27),Log!$H$1:$H$27569)</f>
        <v>2</v>
      </c>
      <c r="DS27" s="222" t="str">
        <f t="array" ref="DS27">LOOKUP(2,1/(Log!$K$1:$K$27569=DN27),Log!$J$1:$J$27569)</f>
        <v xml:space="preserve">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medium because it is based on estimates and there is usually an inflow of people involved in mixed migration. </v>
      </c>
      <c r="DT27" s="222" t="str">
        <f t="array" ref="DT27">LOOKUP(2,1/(Log!$K$1:$K$27569=DN27),Log!$I$1:$I$27569)</f>
        <v>https://www.citypopulation.de/en/djibouti/cities/ ; https://data.unhcr.org/en/country/dji; https://reporting.unhcr.org/djibouti-operational-update-10738</v>
      </c>
      <c r="DU27" s="223">
        <f t="array" ref="DU27">LOOKUP(2,1/(Log!$K$1:$K$27569=DN27),Log!$L$1:$L$27569)</f>
        <v>45777</v>
      </c>
      <c r="DV27" s="221" t="str">
        <f t="shared" si="22"/>
        <v>DJI002Moderate humanitarian conditions - Level 3</v>
      </c>
      <c r="DW27" s="213">
        <f t="array" ref="DW27">IF(LOOKUP(2,1/(Log!$K$1:$K$27569=DV27),Log!$E$1:$E$27569)="x","x",ROUND(LOOKUP(2,1/(Log!$K$1:$K$27569=DV27),Log!$E$1:$E$27569),-3))</f>
        <v>33000</v>
      </c>
      <c r="DX27" s="224" t="str">
        <f t="array" ref="DX27">LOOKUP(2,1/(Log!$K$1:$K$27569=DV27),Log!$F$1:$F$27569)</f>
        <v>UNHCR 10/04/2025</v>
      </c>
      <c r="DY27" s="224" t="str">
        <f t="array" ref="DY27">LOOKUP(2,1/(Log!$K$1:$K$27569=DV27),Log!$G$1:$G$27569)</f>
        <v xml:space="preserve">Medium </v>
      </c>
      <c r="DZ27" s="224">
        <f t="array" ref="DZ27">LOOKUP(2,1/(Log!$K$1:$K$27569=DV27),Log!$H$1:$H$27569)</f>
        <v>2</v>
      </c>
      <c r="EA27" s="224" t="str">
        <f t="array" ref="EA27">LOOKUP(2,1/(Log!$K$1:$K$27569=DV27),Log!$J$1:$J$27569)</f>
        <v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v>
      </c>
      <c r="EB27" s="224" t="str">
        <f t="array" ref="EB27">LOOKUP(2,1/(Log!$K$1:$K$27569=DV27),Log!$I$1:$I$27569)</f>
        <v>https://reporting.unhcr.org/djibouti-operational-update-10738</v>
      </c>
      <c r="EC27" s="214">
        <f t="array" ref="EC27">LOOKUP(2,1/(Log!$K$1:$K$27569=DV27),Log!$L$1:$L$27569)</f>
        <v>45777</v>
      </c>
      <c r="ED27" s="222" t="str">
        <f t="shared" si="23"/>
        <v>DJI002Severe humanitarian conditions - Level 4</v>
      </c>
      <c r="EE27" s="218" t="str">
        <f t="array" ref="EE27">IF(LOOKUP(2,1/(Log!$K$1:$K$27569=ED27),Log!$E$1:$E$27569)="x","x",ROUND(LOOKUP(2,1/(Log!$K$1:$K$27569=ED27),Log!$E$1:$E$27569),-3))</f>
        <v>x</v>
      </c>
      <c r="EF27" s="222" t="str">
        <f t="array" ref="EF27">LOOKUP(2,1/(Log!$K$1:$K$27569=ED27),Log!$F$1:$F$27569)</f>
        <v>X</v>
      </c>
      <c r="EG27" s="222" t="str">
        <f t="array" ref="EG27">LOOKUP(2,1/(Log!$K$1:$K$27569=ED27),Log!$G$1:$G$27569)</f>
        <v>x</v>
      </c>
      <c r="EH27" s="222" t="str">
        <f t="array" ref="EH27">LOOKUP(2,1/(Log!$K$1:$K$27569=ED27),Log!$H$1:$H$27569)</f>
        <v>x</v>
      </c>
      <c r="EI27" s="222" t="str">
        <f t="array" ref="EI27">LOOKUP(2,1/(Log!$K$1:$K$27569=ED27),Log!$J$1:$J$27569)</f>
        <v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v>
      </c>
      <c r="EJ27" s="222" t="str">
        <f t="array" ref="EJ27">LOOKUP(2,1/(Log!$K$1:$K$27569=ED27),Log!$I$1:$I$27569)</f>
        <v>x</v>
      </c>
      <c r="EK27" s="223">
        <f t="array" ref="EK27">LOOKUP(2,1/(Log!$K$1:$K$27569=ED27),Log!$L$1:$L$27569)</f>
        <v>45777</v>
      </c>
      <c r="EL27" s="221" t="str">
        <f t="shared" si="24"/>
        <v>DJI002Extreme humanitarian conditions - Level 5</v>
      </c>
      <c r="EM27" s="213" t="str">
        <f t="array" ref="EM27">IF(LOOKUP(2,1/(Log!$K$1:$K$27569=EL27),Log!$E$1:$E$27569)="x","x",ROUND(LOOKUP(2,1/(Log!$K$1:$K$27569=EL27),Log!$E$1:$E$27569),-3))</f>
        <v>x</v>
      </c>
      <c r="EN27" s="224" t="str">
        <f t="array" ref="EN27">LOOKUP(2,1/(Log!$K$1:$K$27569=EL27),Log!$F$1:$F$27569)</f>
        <v>X</v>
      </c>
      <c r="EO27" s="224" t="str">
        <f t="array" ref="EO27">LOOKUP(2,1/(Log!$K$1:$K$27569=EL27),Log!$G$1:$G$27569)</f>
        <v>x</v>
      </c>
      <c r="EP27" s="224" t="str">
        <f t="array" ref="EP27">LOOKUP(2,1/(Log!$K$1:$K$27569=EL27),Log!$H$1:$H$27569)</f>
        <v>x</v>
      </c>
      <c r="EQ27" s="224" t="str">
        <f t="array" ref="EQ27">LOOKUP(2,1/(Log!$K$1:$K$27569=EL27),Log!$J$1:$J$27569)</f>
        <v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v>
      </c>
      <c r="ER27" s="224" t="str">
        <f t="array" ref="ER27">LOOKUP(2,1/(Log!$K$1:$K$27569=EL27),Log!$I$1:$I$27569)</f>
        <v>x</v>
      </c>
      <c r="ES27" s="214">
        <f t="array" ref="ES27">LOOKUP(2,1/(Log!$K$1:$K$27569=EL27),Log!$L$1:$L$27569)</f>
        <v>45777</v>
      </c>
      <c r="ET27" s="222" t="str">
        <f t="shared" si="25"/>
        <v>DJI002Fatalities in all crises</v>
      </c>
      <c r="EU27" s="222">
        <f t="array" ref="EU27">LOOKUP(2,1/(Log!$K$1:$K$27569=ET27),Log!$E$1:$E$27569)</f>
        <v>48</v>
      </c>
      <c r="EV27" s="222" t="str">
        <f t="array" ref="EV27">LOOKUP(2,1/(Log!$K$1:$K$27569=ET27),Log!$F$1:$F$27569)</f>
        <v>ACLED Accessed 15/04/2025;  ECHO 09/10/2024</v>
      </c>
      <c r="EW27" s="222" t="str">
        <f t="array" ref="EW27">LOOKUP(2,1/(Log!$K$1:$K$27569=ET27),Log!$G$1:$G$27569)</f>
        <v xml:space="preserve">Medium </v>
      </c>
      <c r="EX27" s="222">
        <f t="array" ref="EX27">LOOKUP(2,1/(Log!$K$1:$K$27569=ET27),Log!$H$1:$H$27569)</f>
        <v>2</v>
      </c>
      <c r="EY27" s="222" t="str">
        <f t="array" ref="EY27">LOOKUP(2,1/(Log!$K$1:$K$27569=ET27),Log!$J$1:$J$27569)</f>
        <v>A new ‘eastern migratory road’ tragedy happened in the Red Sea, off northern coast of Djibouti, on 1 October with reportedly 48 victims, 115 survivors and over 100 still missing as 310 individuals were reportedly present in two boats. 01 Fatalities from ACLED 1 October 2024 to 1 March 2025 but not related to any of the active crisis.</v>
      </c>
      <c r="EZ27" s="222" t="str">
        <f t="array" ref="EZ27">LOOKUP(2,1/(Log!$K$1:$K$27569=ET27),Log!$I$1:$I$27569)</f>
        <v>https://acleddata.com/data-export-tool/ ; https://www.iom.int/news/38-migrants-including-children-confirmed-dead-djibouti-coast-after-shipwreck; https://reliefweb.int/report/djibouti/djibouti-suivi-des-flux-de-populations-enregistrement-juin-2024; https://reliefweb.int/report/djibouti/djibouti-migrant-boat-tragedy-dg-echo-iom-echo-daily-flash-09-october-2024</v>
      </c>
      <c r="FA27" s="223">
        <f t="array" ref="FA27">LOOKUP(2,1/(Log!$K$1:$K$27569=ET27),Log!$L$1:$L$27569)</f>
        <v>45777</v>
      </c>
      <c r="FB27" s="221" t="str">
        <f t="shared" si="26"/>
        <v>DJI002Crisis affected groups</v>
      </c>
      <c r="FC27" s="224">
        <f t="array" ref="FC27">LOOKUP(2,1/(Log!$K$1:$K$27569=FB27),Log!$E$1:$E$27569)</f>
        <v>1</v>
      </c>
      <c r="FD27" s="224" t="str">
        <f t="array" ref="FD27">LOOKUP(2,1/(Log!$K$1:$K$27569=FB27),Log!$F$1:$F$27569)</f>
        <v>UNHCR 30/06/2022 ; IOM 14/09/2022</v>
      </c>
      <c r="FE27" s="224" t="str">
        <f t="array" ref="FE27">LOOKUP(2,1/(Log!$K$1:$K$27569=FB27),Log!$G$1:$G$27569)</f>
        <v xml:space="preserve">Medium </v>
      </c>
      <c r="FF27" s="224">
        <f t="array" ref="FF27">LOOKUP(2,1/(Log!$K$1:$K$27569=FB27),Log!$H$1:$H$27569)</f>
        <v>2</v>
      </c>
      <c r="FG27" s="224" t="str">
        <f t="array" ref="FG27">LOOKUP(2,1/(Log!$K$1:$K$27569=FB27),Log!$J$1:$J$27569)</f>
        <v>Refugees and asylum seekers</v>
      </c>
      <c r="FH27" s="224" t="str">
        <f t="array" ref="FH27">LOOKUP(2,1/(Log!$K$1:$K$27569=FB27),Log!$I$1:$I$27569)</f>
        <v>https://data2.unhcr.org/en/documents/details/92638 ; https://dtm.iom.int/reports/djibouti-%E2%80%94-migration-trends-dashboard-august-2022</v>
      </c>
      <c r="FI27" s="214">
        <f t="array" ref="FI27">LOOKUP(2,1/(Log!$K$1:$K$27569=FB27),Log!$L$1:$L$27569)</f>
        <v>44893</v>
      </c>
      <c r="FJ27" s="221" t="str">
        <f t="shared" si="27"/>
        <v>DJI002People facing limited access constraints</v>
      </c>
      <c r="FK27" s="222" t="str">
        <f t="array" ref="FK27">LOOKUP(2,1/(Log!$K$1:$K$27569=FJ27),Log!$E$1:$E$27569)</f>
        <v>x</v>
      </c>
      <c r="FL27" s="222" t="str">
        <f t="array" ref="FL27">LOOKUP(2,1/(Log!$K$1:$K$27569=FJ27),Log!$F$1:$F$27569)</f>
        <v>X</v>
      </c>
      <c r="FM27" s="222" t="str">
        <f t="array" ref="FM27">LOOKUP(2,1/(Log!$K$1:$K$27569=FJ27),Log!$G$1:$G$27569)</f>
        <v>x</v>
      </c>
      <c r="FN27" s="222" t="str">
        <f t="array" ref="FN27">LOOKUP(2,1/(Log!$K$1:$K$27569=FJ27),Log!$H$1:$H$27569)</f>
        <v>x</v>
      </c>
      <c r="FO27" s="222" t="str">
        <f t="array" ref="FO27">LOOKUP(2,1/(Log!$K$1:$K$27569=FJ27),Log!$J$1:$J$27569)</f>
        <v>No data/ Information</v>
      </c>
      <c r="FP27" s="218" t="str">
        <f t="array" ref="FP27">LOOKUP(2,1/(Log!$K$1:$K$27569=FJ27),Log!$I$1:$I$27569)</f>
        <v>X</v>
      </c>
      <c r="FQ27" s="219">
        <f t="array" ref="FQ27">LOOKUP(2,1/(Log!$K$1:$K$27569=FJ27),Log!$L$1:$L$27569)</f>
        <v>44893</v>
      </c>
      <c r="FR27" s="221" t="str">
        <f t="shared" si="28"/>
        <v>DJI002People facing restricted access constraints</v>
      </c>
      <c r="FS27" s="224" t="str">
        <f t="array" ref="FS27">LOOKUP(2,1/(Log!$K$1:$K$27569=FR27),Log!$E$1:$E$27569)</f>
        <v>x</v>
      </c>
      <c r="FT27" s="224" t="str">
        <f t="array" ref="FT27">LOOKUP(2,1/(Log!$K$1:$K$27569=FR27),Log!$F$1:$F$27569)</f>
        <v>X</v>
      </c>
      <c r="FU27" s="224" t="str">
        <f t="array" ref="FU27">LOOKUP(2,1/(Log!$K$1:$K$27569=FR27),Log!$G$1:$G$27569)</f>
        <v>x</v>
      </c>
      <c r="FV27" s="224" t="str">
        <f t="array" ref="FV27">LOOKUP(2,1/(Log!$K$1:$K$27569=FR27),Log!$H$1:$H$27569)</f>
        <v>x</v>
      </c>
      <c r="FW27" s="224" t="str">
        <f t="array" ref="FW27">LOOKUP(2,1/(Log!$K$1:$K$27569=FR27),Log!$J$1:$J$27569)</f>
        <v>No data/ Information</v>
      </c>
      <c r="FX27" s="224" t="str">
        <f t="array" ref="FX27">LOOKUP(2,1/(Log!$K$1:$K$27569=FR27),Log!$I$1:$I$27569)</f>
        <v>X</v>
      </c>
      <c r="FY27" s="214">
        <f t="array" ref="FY27">LOOKUP(2,1/(Log!$K$1:$K$27569=FR27),Log!$L$1:$L$27569)</f>
        <v>44893</v>
      </c>
      <c r="FZ27" s="222" t="str">
        <f t="shared" si="29"/>
        <v>DJI002Impediments to entry into country (bureaucratic and administrative)</v>
      </c>
      <c r="GA27" s="222">
        <f t="array" ref="GA27">LOOKUP(2,1/(Log!$K$1:$K$27569=FZ27),Log!$E$1:$E$27569)</f>
        <v>0</v>
      </c>
      <c r="GB27" s="222" t="str">
        <f t="array" ref="GB27">LOOKUP(2,1/(Log!$K$1:$K$27569=FZ27),Log!$F$1:$F$27569)</f>
        <v>ACAPS Access Methodology</v>
      </c>
      <c r="GC27" s="222" t="str">
        <f t="array" ref="GC27">LOOKUP(2,1/(Log!$K$1:$K$27569=FZ27),Log!$G$1:$G$27569)</f>
        <v>Medium</v>
      </c>
      <c r="GD27" s="222">
        <f t="array" ref="GD27">LOOKUP(2,1/(Log!$K$1:$K$27569=FZ27),Log!$H$1:$H$27569)</f>
        <v>2</v>
      </c>
      <c r="GE27" s="222" t="str">
        <f t="array" ref="GE27">LOOKUP(2,1/(Log!$K$1:$K$27569=FZ27),Log!$J$1:$J$27569)</f>
        <v>x</v>
      </c>
      <c r="GF27" s="222" t="str">
        <f t="array" ref="GF27">LOOKUP(2,1/(Log!$K$1:$K$27569=FZ27),Log!$I$1:$I$27569)</f>
        <v>x</v>
      </c>
      <c r="GG27" s="223">
        <f t="array" ref="GG27">LOOKUP(2,1/(Log!$K$1:$K$27569=FZ27),Log!$L$1:$L$27569)</f>
        <v>45610</v>
      </c>
      <c r="GH27" s="221" t="str">
        <f t="shared" si="30"/>
        <v>DJI002Restriction of movement (impediments to freedom of movement and/or administrative restrictions)</v>
      </c>
      <c r="GI27" s="224">
        <f t="array" ref="GI27">LOOKUP(2,1/(Log!$K$1:$K$27569=GH27),Log!$E$1:$E$27569)</f>
        <v>0</v>
      </c>
      <c r="GJ27" s="224" t="str">
        <f t="array" ref="GJ27">LOOKUP(2,1/(Log!$K$1:$K$27569=GH27),Log!$F$1:$F$27569)</f>
        <v>ACAPS Access Methodology</v>
      </c>
      <c r="GK27" s="224" t="str">
        <f t="array" ref="GK27">LOOKUP(2,1/(Log!$K$1:$K$27569=GH27),Log!$G$1:$G$27569)</f>
        <v>Medium</v>
      </c>
      <c r="GL27" s="224">
        <f t="array" ref="GL27">LOOKUP(2,1/(Log!$K$1:$K$27569=GH27),Log!$H$1:$H$27569)</f>
        <v>2</v>
      </c>
      <c r="GM27" s="224" t="str">
        <f t="array" ref="GM27">LOOKUP(2,1/(Log!$K$1:$K$27569=GH27),Log!$J$1:$J$27569)</f>
        <v>x</v>
      </c>
      <c r="GN27" s="224" t="str">
        <f t="array" ref="GN27">LOOKUP(2,1/(Log!$K$1:$K$27569=GH27),Log!$I$1:$I$27569)</f>
        <v>x</v>
      </c>
      <c r="GO27" s="214">
        <f t="array" ref="GO27">LOOKUP(2,1/(Log!$K$1:$K$27569=GH27),Log!$L$1:$L$27569)</f>
        <v>45610</v>
      </c>
      <c r="GP27" s="222" t="str">
        <f t="shared" si="31"/>
        <v>DJI002Interference into implementation of humanitarian activities</v>
      </c>
      <c r="GQ27" s="222">
        <f t="array" ref="GQ27">LOOKUP(2,1/(Log!$K$1:$K$27569=GP27),Log!$E$1:$E$27569)</f>
        <v>0</v>
      </c>
      <c r="GR27" s="222" t="str">
        <f t="array" ref="GR27">LOOKUP(2,1/(Log!$K$1:$K$27569=GP27),Log!$F$1:$F$27569)</f>
        <v>ACAPS Access Methodology</v>
      </c>
      <c r="GS27" s="222" t="str">
        <f t="array" ref="GS27">LOOKUP(2,1/(Log!$K$1:$K$27569=GP27),Log!$G$1:$G$27569)</f>
        <v>Medium</v>
      </c>
      <c r="GT27" s="222">
        <f t="array" ref="GT27">LOOKUP(2,1/(Log!$K$1:$K$27569=GP27),Log!$H$1:$H$27569)</f>
        <v>2</v>
      </c>
      <c r="GU27" s="222" t="str">
        <f t="array" ref="GU27">LOOKUP(2,1/(Log!$K$1:$K$27569=GP27),Log!$J$1:$J$27569)</f>
        <v>x</v>
      </c>
      <c r="GV27" s="222" t="str">
        <f t="array" ref="GV27">LOOKUP(2,1/(Log!$K$1:$K$27569=GP27),Log!$I$1:$I$27569)</f>
        <v>x</v>
      </c>
      <c r="GW27" s="223">
        <f t="array" ref="GW27">LOOKUP(2,1/(Log!$K$1:$K$27569=GP27),Log!$L$1:$L$27569)</f>
        <v>45610</v>
      </c>
      <c r="GX27" s="221" t="str">
        <f t="shared" si="32"/>
        <v>DJI002Violence against personnel, facilities and assets</v>
      </c>
      <c r="GY27" s="224">
        <f t="array" ref="GY27">LOOKUP(2,1/(Log!$K$1:$K$27569=GX27),Log!$E$1:$E$27569)</f>
        <v>0</v>
      </c>
      <c r="GZ27" s="224" t="str">
        <f t="array" ref="GZ27">LOOKUP(2,1/(Log!$K$1:$K$27569=GX27),Log!$F$1:$F$27569)</f>
        <v>ACAPS Access Methodology</v>
      </c>
      <c r="HA27" s="224" t="str">
        <f t="array" ref="HA27">LOOKUP(2,1/(Log!$K$1:$K$27569=GX27),Log!$G$1:$G$27569)</f>
        <v>Medium</v>
      </c>
      <c r="HB27" s="224">
        <f t="array" ref="HB27">LOOKUP(2,1/(Log!$K$1:$K$27569=GX27),Log!$H$1:$H$27569)</f>
        <v>2</v>
      </c>
      <c r="HC27" s="224" t="str">
        <f t="array" ref="HC27">LOOKUP(2,1/(Log!$K$1:$K$27569=GX27),Log!$J$1:$J$27569)</f>
        <v>x</v>
      </c>
      <c r="HD27" s="224" t="str">
        <f t="array" ref="HD27">LOOKUP(2,1/(Log!$K$1:$K$27569=GX27),Log!$I$1:$I$27569)</f>
        <v>x</v>
      </c>
      <c r="HE27" s="214">
        <f t="array" ref="HE27">LOOKUP(2,1/(Log!$K$1:$K$27569=GX27),Log!$L$1:$L$27569)</f>
        <v>45610</v>
      </c>
      <c r="HF27" s="222" t="str">
        <f t="shared" si="33"/>
        <v>DJI002Denial of existence of humanitarian needs or entitlements to assistance</v>
      </c>
      <c r="HG27" s="222">
        <f t="array" ref="HG27">LOOKUP(2,1/(Log!$K$1:$K$27569=HF27),Log!$E$1:$E$27569)</f>
        <v>0</v>
      </c>
      <c r="HH27" s="222" t="str">
        <f t="array" ref="HH27">LOOKUP(2,1/(Log!$K$1:$K$27569=HF27),Log!$F$1:$F$27569)</f>
        <v>ACAPS Access Methodology</v>
      </c>
      <c r="HI27" s="222" t="str">
        <f t="array" ref="HI27">LOOKUP(2,1/(Log!$K$1:$K$27569=HF27),Log!$G$1:$G$27569)</f>
        <v>Medium</v>
      </c>
      <c r="HJ27" s="222">
        <f t="array" ref="HJ27">LOOKUP(2,1/(Log!$K$1:$K$27569=HF27),Log!$H$1:$H$27569)</f>
        <v>2</v>
      </c>
      <c r="HK27" s="222" t="str">
        <f t="array" ref="HK27">LOOKUP(2,1/(Log!$K$1:$K$27569=HF27),Log!$J$1:$J$27569)</f>
        <v>x</v>
      </c>
      <c r="HL27" s="222" t="str">
        <f t="array" ref="HL27">LOOKUP(2,1/(Log!$K$1:$K$27569=HF27),Log!$I$1:$I$27569)</f>
        <v>x</v>
      </c>
      <c r="HM27" s="223">
        <f t="array" ref="HM27">LOOKUP(2,1/(Log!$K$1:$K$27569=HF27),Log!$L$1:$L$27569)</f>
        <v>45610</v>
      </c>
      <c r="HN27" s="221" t="str">
        <f t="shared" si="34"/>
        <v>DJI002Restriction and obstruction of access to services and assistance</v>
      </c>
      <c r="HO27" s="224">
        <f t="array" ref="HO27">LOOKUP(2,1/(Log!$K$1:$K$27569=HN27),Log!$E$1:$E$27569)</f>
        <v>2</v>
      </c>
      <c r="HP27" s="224" t="str">
        <f t="array" ref="HP27">LOOKUP(2,1/(Log!$K$1:$K$27569=HN27),Log!$F$1:$F$27569)</f>
        <v>ACAPS Access Methodology</v>
      </c>
      <c r="HQ27" s="224" t="str">
        <f t="array" ref="HQ27">LOOKUP(2,1/(Log!$K$1:$K$27569=HN27),Log!$G$1:$G$27569)</f>
        <v>Medium</v>
      </c>
      <c r="HR27" s="224">
        <f t="array" ref="HR27">LOOKUP(2,1/(Log!$K$1:$K$27569=HN27),Log!$H$1:$H$27569)</f>
        <v>2</v>
      </c>
      <c r="HS27" s="224" t="str">
        <f t="array" ref="HS27">LOOKUP(2,1/(Log!$K$1:$K$27569=HN27),Log!$J$1:$J$27569)</f>
        <v>x</v>
      </c>
      <c r="HT27" s="224" t="str">
        <f t="array" ref="HT27">LOOKUP(2,1/(Log!$K$1:$K$27569=HN27),Log!$I$1:$I$27569)</f>
        <v>x</v>
      </c>
      <c r="HU27" s="214">
        <f t="array" ref="HU27">LOOKUP(2,1/(Log!$K$1:$K$27569=HN27),Log!$L$1:$L$27569)</f>
        <v>45610</v>
      </c>
      <c r="HV27" s="222" t="str">
        <f t="shared" si="35"/>
        <v>DJI002Ongoing insecurity/hostilities affecting humanitarian assistance</v>
      </c>
      <c r="HW27" s="222">
        <f t="array" ref="HW27">LOOKUP(2,1/(Log!$K$1:$K$27569=HV27),Log!$E$1:$E$27569)</f>
        <v>0</v>
      </c>
      <c r="HX27" s="222" t="str">
        <f t="array" ref="HX27">LOOKUP(2,1/(Log!$K$1:$K$27569=HV27),Log!$F$1:$F$27569)</f>
        <v>ACAPS Access Methodology</v>
      </c>
      <c r="HY27" s="222" t="str">
        <f t="array" ref="HY27">LOOKUP(2,1/(Log!$K$1:$K$27569=HV27),Log!$G$1:$G$27569)</f>
        <v>Medium</v>
      </c>
      <c r="HZ27" s="222">
        <f t="array" ref="HZ27">LOOKUP(2,1/(Log!$K$1:$K$27569=HV27),Log!$H$1:$H$27569)</f>
        <v>2</v>
      </c>
      <c r="IA27" s="222" t="str">
        <f t="array" ref="IA27">LOOKUP(2,1/(Log!$K$1:$K$27569=HV27),Log!$J$1:$J$27569)</f>
        <v>x</v>
      </c>
      <c r="IB27" s="222" t="str">
        <f t="array" ref="IB27">LOOKUP(2,1/(Log!$K$1:$K$27569=HV27),Log!$I$1:$I$27569)</f>
        <v>x</v>
      </c>
      <c r="IC27" s="223">
        <f t="array" ref="IC27">LOOKUP(2,1/(Log!$K$1:$K$27569=HV27),Log!$L$1:$L$27569)</f>
        <v>45610</v>
      </c>
      <c r="ID27" s="221" t="str">
        <f t="shared" si="36"/>
        <v>DJI002Presence of mines and improvised explosive devices</v>
      </c>
      <c r="IE27" s="224">
        <f t="array" ref="IE27">LOOKUP(2,1/(Log!$K$1:$K$27569=ID27),Log!$E$1:$E$27569)</f>
        <v>0</v>
      </c>
      <c r="IF27" s="224" t="str">
        <f t="array" ref="IF27">LOOKUP(2,1/(Log!$K$1:$K$27569=ID27),Log!$F$1:$F$27569)</f>
        <v>ACAPS Access Methodology</v>
      </c>
      <c r="IG27" s="224" t="str">
        <f t="array" ref="IG27">LOOKUP(2,1/(Log!$K$1:$K$27569=ID27),Log!$G$1:$G$27569)</f>
        <v>Medium</v>
      </c>
      <c r="IH27" s="224">
        <f t="array" ref="IH27">LOOKUP(2,1/(Log!$K$1:$K$27569=ID27),Log!$H$1:$H$27569)</f>
        <v>2</v>
      </c>
      <c r="II27" s="224" t="str">
        <f t="array" ref="II27">LOOKUP(2,1/(Log!$K$1:$K$27569=ID27),Log!$J$1:$J$27569)</f>
        <v>x</v>
      </c>
      <c r="IJ27" s="224" t="str">
        <f t="array" ref="IJ27">LOOKUP(2,1/(Log!$K$1:$K$27569=ID27),Log!$I$1:$I$27569)</f>
        <v>x</v>
      </c>
      <c r="IK27" s="214">
        <f t="array" ref="IK27">LOOKUP(2,1/(Log!$K$1:$K$27569=ID27),Log!$L$1:$L$27569)</f>
        <v>45610</v>
      </c>
      <c r="IL27" s="222" t="str">
        <f t="shared" si="37"/>
        <v>DJI002Physical constraints in the environment (obstacles related to terrain, climate, lack of infrastructure, etc.)</v>
      </c>
      <c r="IM27" s="222">
        <f t="array" ref="IM27">LOOKUP(2,1/(Log!$K$1:$K$27569=IL27),Log!$E$1:$E$27569)</f>
        <v>1</v>
      </c>
      <c r="IN27" s="222" t="str">
        <f t="array" ref="IN27">LOOKUP(2,1/(Log!$K$1:$K$27569=IL27),Log!$F$1:$F$27569)</f>
        <v>ACAPS Access Methodology</v>
      </c>
      <c r="IO27" s="222" t="str">
        <f t="array" ref="IO27">LOOKUP(2,1/(Log!$K$1:$K$27569=IL27),Log!$G$1:$G$27569)</f>
        <v>Medium</v>
      </c>
      <c r="IP27" s="222">
        <f t="array" ref="IP27">LOOKUP(2,1/(Log!$K$1:$K$27569=IL27),Log!$H$1:$H$27569)</f>
        <v>2</v>
      </c>
      <c r="IQ27" s="222" t="str">
        <f t="array" ref="IQ27">LOOKUP(2,1/(Log!$K$1:$K$27569=IL27),Log!$J$1:$J$27569)</f>
        <v>x</v>
      </c>
      <c r="IR27" s="222" t="str">
        <f t="array" ref="IR27">LOOKUP(2,1/(Log!$K$1:$K$27569=IL27),Log!$I$1:$I$27569)</f>
        <v>x</v>
      </c>
      <c r="IS27" s="223">
        <f t="array" ref="IS27">LOOKUP(2,1/(Log!$K$1:$K$27569=IL27),Log!$L$1:$L$27569)</f>
        <v>45610</v>
      </c>
    </row>
    <row r="28" spans="1:253" s="11" customFormat="1" ht="13.35" customHeight="1">
      <c r="A28" s="11" t="str">
        <f>Lists!B:B</f>
        <v>Drought in Djibouti</v>
      </c>
      <c r="B28" s="11" t="str">
        <f>Lists!F:F</f>
        <v>Drought/drier conditions</v>
      </c>
      <c r="C28" s="11" t="str">
        <f>Lists!C:C</f>
        <v>DJI003</v>
      </c>
      <c r="D28" s="11" t="str">
        <f>Lists!A:A</f>
        <v>Djibouti</v>
      </c>
      <c r="E28" s="11" t="str">
        <f>Lists!D:D</f>
        <v>DJI</v>
      </c>
      <c r="F28" s="11" t="str">
        <f t="shared" si="0"/>
        <v>DJI003Total population</v>
      </c>
      <c r="G28" s="212">
        <f t="array" ref="G28">ROUND(LOOKUP(2,1/(Log!$K$1:$K$27569=F28),Log!$E$1:$E$27569),-3)</f>
        <v>1182000</v>
      </c>
      <c r="H28" s="213" t="str">
        <f t="array" ref="H28">LOOKUP(2,1/(Log!$K$1:$K$27569=F28),Log!$F$1:$F$27569)</f>
        <v>IPC 11/06/2024</v>
      </c>
      <c r="I28" s="213" t="str">
        <f t="array" ref="I28">LOOKUP(2,1/(Log!$K$1:$K$27569=F28),Log!$G$1:$G$27569)</f>
        <v xml:space="preserve">Medium </v>
      </c>
      <c r="J28" s="213">
        <f t="array" ref="J28">LOOKUP(2,1/(Log!$K$1:$K$27569=F28),Log!$H$1:$H$27569)</f>
        <v>2</v>
      </c>
      <c r="K28" s="213" t="str">
        <f t="array" ref="K28">LOOKUP(2,1/(Log!$K$1:$K$27569=F28),Log!$J$1:$J$27569)</f>
        <v>1,181,675 is the total population of Djibouti in 2024 According to IPC which is the most updated figure.</v>
      </c>
      <c r="L28" s="213" t="str">
        <f t="array" ref="L28">LOOKUP(2,1/(Log!$K$1:$K$27569=F28),Log!$I$1:$I$27569)</f>
        <v>https://www.ipcinfo.org/ipc-country-analysis/details-map/en/c/1157046/</v>
      </c>
      <c r="M28" s="214">
        <f t="array" ref="M28">LOOKUP(2,1/(Log!$K$1:$K$27569=F28),Log!$L$1:$L$27569)</f>
        <v>45777</v>
      </c>
      <c r="N28" s="221" t="str">
        <f t="shared" si="1"/>
        <v>DJI003Landmass affected</v>
      </c>
      <c r="O28" s="216">
        <f t="array" ref="O28">LOOKUP(2,1/(Log!$K$1:$K$27569=N28),Log!$E$1:$E$27569)</f>
        <v>23180</v>
      </c>
      <c r="P28" s="216" t="str">
        <f t="array" ref="P28">LOOKUP(2,1/(Log!$K$1:$K$27569=N28),Log!$F$1:$F$27569)</f>
        <v>World Bank 07/07/2021</v>
      </c>
      <c r="Q28" s="216" t="str">
        <f t="array" ref="Q28">LOOKUP(2,1/(Log!$K$1:$K$27569=N28),Log!$G$1:$G$27569)</f>
        <v xml:space="preserve">Medium </v>
      </c>
      <c r="R28" s="216">
        <f t="array" ref="R28">LOOKUP(2,1/(Log!$K$1:$K$27569=N28),Log!$H$1:$H$27569)</f>
        <v>2</v>
      </c>
      <c r="S28" s="216" t="str">
        <f t="array" ref="S28">LOOKUP(2,1/(Log!$K$1:$K$27569=N28),Log!$J$1:$J$27569)</f>
        <v>The whole country is affected by the drought crisis</v>
      </c>
      <c r="T28" s="216" t="str">
        <f t="array" ref="T28">LOOKUP(2,1/(Log!$K$1:$K$27569=N28),Log!$I$1:$I$27569)</f>
        <v>https://data.worldbank.org/indicator/AG.LND.TOTL.K2?locations=DJ</v>
      </c>
      <c r="U28" s="217">
        <f t="array" ref="U28">LOOKUP(2,1/(Log!$K$1:$K$27569=N28),Log!$L$1:$L$27569)</f>
        <v>45777</v>
      </c>
      <c r="V28" s="221" t="str">
        <f t="shared" si="2"/>
        <v>DJI003People exposed</v>
      </c>
      <c r="W28" s="213">
        <f t="array" ref="W28">IF(LOOKUP(2,1/(Log!$K$1:$K$27569=V28),Log!$E$1:$E$27569)="x","x",ROUND(LOOKUP(2,1/(Log!$K$1:$K$27569=V28),Log!$E$1:$E$27569),-3))</f>
        <v>1182000</v>
      </c>
      <c r="X28" s="213" t="str">
        <f t="array" ref="X28">LOOKUP(2,1/(Log!$K$1:$K$27569=V28),Log!$F$1:$F$27569)</f>
        <v>IPC 11/06/2024</v>
      </c>
      <c r="Y28" s="213" t="str">
        <f t="array" ref="Y28">LOOKUP(2,1/(Log!$K$1:$K$27569=V28),Log!$G$1:$G$27569)</f>
        <v>Low</v>
      </c>
      <c r="Z28" s="213">
        <f t="array" ref="Z28">LOOKUP(2,1/(Log!$K$1:$K$27569=V28),Log!$H$1:$H$27569)</f>
        <v>3</v>
      </c>
      <c r="AA28" s="213" t="str">
        <f t="array" ref="AA28">LOOKUP(2,1/(Log!$K$1:$K$27569=V28),Log!$J$1:$J$27569)</f>
        <v>The whole population is exposed to the drought crisis, and so we used the total from the IPC which presented the latest population figure. The reliability is low since this information from IPC is outdated and was running till December 2024</v>
      </c>
      <c r="AB28" s="213" t="str">
        <f t="array" ref="AB28">LOOKUP(2,1/(Log!$K$1:$K$27569=V28),Log!$I$1:$I$27569)</f>
        <v>https://www.ipcinfo.org/ipc-country-analysis/details-map/en/c/1157046/</v>
      </c>
      <c r="AC28" s="214">
        <f t="array" ref="AC28">LOOKUP(2,1/(Log!$K$1:$K$27569=V28),Log!$L$1:$L$27569)</f>
        <v>45777</v>
      </c>
      <c r="AD28" s="221" t="str">
        <f t="shared" si="3"/>
        <v>DJI003People affected</v>
      </c>
      <c r="AE28" s="218">
        <f t="array" ref="AE28">IF(LOOKUP(2,1/(Log!$K$1:$K$27569=AD28),Log!$E$1:$E$27569)="x","x",ROUND(LOOKUP(2,1/(Log!$K$1:$K$27569=AD28),Log!$E$1:$E$27569),-3))</f>
        <v>760000</v>
      </c>
      <c r="AF28" s="218" t="str">
        <f t="array" ref="AF28">LOOKUP(2,1/(Log!$K$1:$K$27569=AD28),Log!$F$1:$F$27569)</f>
        <v>IPC 11/06/2024</v>
      </c>
      <c r="AG28" s="218" t="str">
        <f t="array" ref="AG28">LOOKUP(2,1/(Log!$K$1:$K$27569=AD28),Log!$G$1:$G$27569)</f>
        <v>Low</v>
      </c>
      <c r="AH28" s="218">
        <f t="array" ref="AH28">LOOKUP(2,1/(Log!$K$1:$K$27569=AD28),Log!$H$1:$H$27569)</f>
        <v>3</v>
      </c>
      <c r="AI28" s="218" t="str">
        <f t="array" ref="AI28">LOOKUP(2,1/(Log!$K$1:$K$27569=AD28),Log!$J$1:$J$27569)</f>
        <v>People in IPC levels 2 to 4 (687,136) for the projection July to December 2024. The reliability is low since this information from IPC is outdated and was running till December 2024</v>
      </c>
      <c r="AJ28" s="218" t="str">
        <f t="array" ref="AJ28">LOOKUP(2,1/(Log!$K$1:$K$27569=AD28),Log!$I$1:$I$27569)</f>
        <v>https://www.ipcinfo.org/ipc-country-analysis/details-map/en/c/1157046/</v>
      </c>
      <c r="AK28" s="219">
        <f t="array" ref="AK28">LOOKUP(2,1/(Log!$K$1:$K$27569=AD28),Log!$L$1:$L$27569)</f>
        <v>45777</v>
      </c>
      <c r="AL28" s="221" t="str">
        <f t="shared" si="4"/>
        <v>DJI003People displaced</v>
      </c>
      <c r="AM28" s="213">
        <f t="array" ref="AM28">IF(LOOKUP(2,1/(Log!$K$1:$K$27569=AL28),Log!$E$1:$E$27569)="x","x",ROUND(LOOKUP(2,1/(Log!$K$1:$K$27569=AL28),Log!$E$1:$E$27569),-3))</f>
        <v>0</v>
      </c>
      <c r="AN28" s="213" t="str">
        <f t="array" ref="AN28">LOOKUP(2,1/(Log!$K$1:$K$27569=AL28),Log!$F$1:$F$27569)</f>
        <v>x</v>
      </c>
      <c r="AO28" s="213" t="str">
        <f t="array" ref="AO28">LOOKUP(2,1/(Log!$K$1:$K$27569=AL28),Log!$G$1:$G$27569)</f>
        <v xml:space="preserve">Medium </v>
      </c>
      <c r="AP28" s="213">
        <f t="array" ref="AP28">LOOKUP(2,1/(Log!$K$1:$K$27569=AL28),Log!$H$1:$H$27569)</f>
        <v>2</v>
      </c>
      <c r="AQ28" s="213" t="str">
        <f t="array" ref="AQ28">LOOKUP(2,1/(Log!$K$1:$K$27569=AL28),Log!$J$1:$J$27569)</f>
        <v>There is limited information on people displaced as a result of drought in the country</v>
      </c>
      <c r="AR28" s="213" t="str">
        <f t="array" ref="AR28">LOOKUP(2,1/(Log!$K$1:$K$27569=AL28),Log!$I$1:$I$27569)</f>
        <v>x</v>
      </c>
      <c r="AS28" s="214">
        <f t="array" ref="AS28">LOOKUP(2,1/(Log!$K$1:$K$27569=AL28),Log!$L$1:$L$27569)</f>
        <v>45777</v>
      </c>
      <c r="AT28" s="222" t="str">
        <f t="shared" si="5"/>
        <v>DJI003Injuries reported</v>
      </c>
      <c r="AU28" s="218" t="str">
        <f t="array" ref="AU28">LOOKUP(2,1/(Log!$K$1:$K$27569=AT28),Log!$E$1:$E$27569)</f>
        <v>x</v>
      </c>
      <c r="AV28" s="218" t="str">
        <f t="array" ref="AV28">LOOKUP(2,1/(Log!$K$1:$K$27569=AT28),Log!$F$1:$F$27569)</f>
        <v>x</v>
      </c>
      <c r="AW28" s="218" t="str">
        <f t="array" ref="AW28">LOOKUP(2,1/(Log!$K$1:$K$27569=AT28),Log!$G$1:$G$27569)</f>
        <v>x</v>
      </c>
      <c r="AX28" s="218" t="str">
        <f t="array" ref="AX28">LOOKUP(2,1/(Log!$K$1:$K$27569=AT28),Log!$H$1:$H$27569)</f>
        <v>x</v>
      </c>
      <c r="AY28" s="218" t="str">
        <f t="array" ref="AY28">LOOKUP(2,1/(Log!$K$1:$K$27569=AT28),Log!$J$1:$J$27569)</f>
        <v>No Data/ Information on this</v>
      </c>
      <c r="AZ28" s="218" t="str">
        <f t="array" ref="AZ28">LOOKUP(2,1/(Log!$K$1:$K$27569=AT28),Log!$I$1:$I$27569)</f>
        <v>x</v>
      </c>
      <c r="BA28" s="219">
        <f t="array" ref="BA28">LOOKUP(2,1/(Log!$K$1:$K$27569=AT28),Log!$L$1:$L$27569)</f>
        <v>44893</v>
      </c>
      <c r="BB28" s="221" t="str">
        <f t="shared" si="6"/>
        <v>DJI003Illness cases reported</v>
      </c>
      <c r="BC28" s="213" t="str">
        <f t="array" ref="BC28">LOOKUP(2,1/(Log!$K$1:$K$27569=BB28),Log!$E$1:$E$27569)</f>
        <v>x</v>
      </c>
      <c r="BD28" s="213" t="str">
        <f t="array" ref="BD28">LOOKUP(2,1/(Log!$K$1:$K$27569=BB28),Log!$F$1:$F$27569)</f>
        <v>x</v>
      </c>
      <c r="BE28" s="213" t="str">
        <f t="array" ref="BE28">LOOKUP(2,1/(Log!$K$1:$K$27569=BB28),Log!$G$1:$G$27569)</f>
        <v>x</v>
      </c>
      <c r="BF28" s="213" t="str">
        <f t="array" ref="BF28">LOOKUP(2,1/(Log!$K$1:$K$27569=BB28),Log!$H$1:$H$27569)</f>
        <v>x</v>
      </c>
      <c r="BG28" s="213" t="str">
        <f t="array" ref="BG28">LOOKUP(2,1/(Log!$K$1:$K$27569=BB28),Log!$J$1:$J$27569)</f>
        <v>No Data/ Information on this</v>
      </c>
      <c r="BH28" s="213" t="str">
        <f t="array" ref="BH28">LOOKUP(2,1/(Log!$K$1:$K$27569=BB28),Log!$I$1:$I$27569)</f>
        <v>x</v>
      </c>
      <c r="BI28" s="214">
        <f t="array" ref="BI28">LOOKUP(2,1/(Log!$K$1:$K$27569=BB28),Log!$L$1:$L$27569)</f>
        <v>44893</v>
      </c>
      <c r="BJ28" s="222" t="str">
        <f t="shared" si="7"/>
        <v>DJI003Fatalities reported</v>
      </c>
      <c r="BK28" s="222" t="str">
        <f t="array" ref="BK28">LOOKUP(2,1/(Log!$K$1:$K$27569=BJ28),Log!$E$1:$E$27569)</f>
        <v>x</v>
      </c>
      <c r="BL28" s="222" t="str">
        <f t="array" ref="BL28">LOOKUP(2,1/(Log!$K$1:$K$27569=BJ28),Log!$F$1:$F$27569)</f>
        <v>x</v>
      </c>
      <c r="BM28" s="222" t="str">
        <f t="array" ref="BM28">LOOKUP(2,1/(Log!$K$1:$K$27569=BJ28),Log!$G$1:$G$27569)</f>
        <v>x</v>
      </c>
      <c r="BN28" s="222" t="str">
        <f t="array" ref="BN28">LOOKUP(2,1/(Log!$K$1:$K$27569=BJ28),Log!$H$1:$H$27569)</f>
        <v>x</v>
      </c>
      <c r="BO28" s="222" t="str">
        <f t="array" ref="BO28">LOOKUP(2,1/(Log!$K$1:$K$27569=BJ28),Log!$J$1:$J$27569)</f>
        <v>No drought related fatalities reported. We have left it as an infogap.</v>
      </c>
      <c r="BP28" s="218" t="str">
        <f t="array" ref="BP28">LOOKUP(2,1/(Log!$K$1:$K$27569=BJ28),Log!$I$1:$I$27569)</f>
        <v>x</v>
      </c>
      <c r="BQ28" s="223">
        <f t="array" ref="BQ28">LOOKUP(2,1/(Log!$K$1:$K$27569=BJ28),Log!$L$1:$L$27569)</f>
        <v>45777</v>
      </c>
      <c r="BR28" s="221" t="str">
        <f t="shared" si="8"/>
        <v>DJI003Buildings damaged</v>
      </c>
      <c r="BS28" s="224" t="str">
        <f t="array" ref="BS28">LOOKUP(2,1/(Log!$K$1:$K$27569=BR28),Log!$E$1:$E$27569)</f>
        <v>x</v>
      </c>
      <c r="BT28" s="224" t="str">
        <f t="array" ref="BT28">LOOKUP(2,1/(Log!$K$1:$K$27569=BR28),Log!$F$1:$F$27569)</f>
        <v>x</v>
      </c>
      <c r="BU28" s="224" t="str">
        <f t="array" ref="BU28">LOOKUP(2,1/(Log!$K$1:$K$27569=BR28),Log!$G$1:$G$27569)</f>
        <v>x</v>
      </c>
      <c r="BV28" s="224" t="str">
        <f t="array" ref="BV28">LOOKUP(2,1/(Log!$K$1:$K$27569=BR28),Log!$H$1:$H$27569)</f>
        <v>x</v>
      </c>
      <c r="BW28" s="224" t="str">
        <f t="array" ref="BW28">LOOKUP(2,1/(Log!$K$1:$K$27569=BR28),Log!$J$1:$J$27569)</f>
        <v>No Data/ Information on this</v>
      </c>
      <c r="BX28" s="224" t="str">
        <f t="array" ref="BX28">LOOKUP(2,1/(Log!$K$1:$K$27569=BR28),Log!$I$1:$I$27569)</f>
        <v>x</v>
      </c>
      <c r="BY28" s="214">
        <f t="array" ref="BY28">LOOKUP(2,1/(Log!$K$1:$K$27569=BR28),Log!$L$1:$L$27569)</f>
        <v>44893</v>
      </c>
      <c r="BZ28" s="222" t="str">
        <f t="shared" si="9"/>
        <v>DJI003Buildings destroyed</v>
      </c>
      <c r="CA28" s="222" t="str">
        <f t="array" ref="CA28">LOOKUP(2,1/(Log!$K$1:$K$27569=BZ28),Log!$E$1:$E$27569)</f>
        <v>x</v>
      </c>
      <c r="CB28" s="222" t="str">
        <f t="array" ref="CB28">LOOKUP(2,1/(Log!$K$1:$K$27569=BZ28),Log!$F$1:$F$27569)</f>
        <v>x</v>
      </c>
      <c r="CC28" s="222" t="str">
        <f t="array" ref="CC28">LOOKUP(2,1/(Log!$K$1:$K$27569=BZ28),Log!$G$1:$G$27569)</f>
        <v>x</v>
      </c>
      <c r="CD28" s="222" t="str">
        <f t="array" ref="CD28">LOOKUP(2,1/(Log!$K$1:$K$27569=BZ28),Log!$H$1:$H$27569)</f>
        <v>x</v>
      </c>
      <c r="CE28" s="222" t="str">
        <f t="array" ref="CE28">LOOKUP(2,1/(Log!$K$1:$K$27569=BZ28),Log!$J$1:$J$27569)</f>
        <v>No Data/ Information on this</v>
      </c>
      <c r="CF28" s="222" t="str">
        <f t="array" ref="CF28">LOOKUP(2,1/(Log!$K$1:$K$27569=BZ28),Log!$I$1:$I$27569)</f>
        <v>x</v>
      </c>
      <c r="CG28" s="223">
        <f t="array" ref="CG28">LOOKUP(2,1/(Log!$K$1:$K$27569=BZ28),Log!$L$1:$L$27569)</f>
        <v>44893</v>
      </c>
      <c r="CH28" s="221" t="str">
        <f t="shared" si="10"/>
        <v>DJI003Buildings in the affected area</v>
      </c>
      <c r="CI28" s="222" t="e">
        <f t="array" ref="CI28">LOOKUP(2,1/(Log!$K$1:$K$27569=CH28),Log!$E$1:$E$27569)</f>
        <v>#N/A</v>
      </c>
      <c r="CJ28" s="222" t="e">
        <f t="array" ref="CJ28">LOOKUP(2,1/(Log!$K$1:$K$27569=CH28),Log!$F$1:$F$27569)</f>
        <v>#N/A</v>
      </c>
      <c r="CK28" s="222" t="e">
        <f t="array" ref="CK28">LOOKUP(2,1/(Log!$K$1:$K$27569=CH28),Log!$G$1:$G$27569)</f>
        <v>#N/A</v>
      </c>
      <c r="CL28" s="222" t="e">
        <f t="array" ref="CL28">LOOKUP(2,1/(Log!$K$1:$K$27569=CH28),Log!$H$1:$H$27569)</f>
        <v>#N/A</v>
      </c>
      <c r="CM28" s="222" t="e">
        <f t="array" ref="CM28">LOOKUP(2,1/(Log!$K$1:$K$27569=CH28),Log!$J$1:$J$27569)</f>
        <v>#N/A</v>
      </c>
      <c r="CN28" s="222" t="e">
        <f t="array" ref="CN28">LOOKUP(2,1/(Log!$K$1:$K$27569=CH28),Log!$I$1:$I$27569)</f>
        <v>#N/A</v>
      </c>
      <c r="CO28" s="225" t="e">
        <f t="array" ref="CO28">LOOKUP(2,1/(Log!$K$1:$K$27569=CH28),Log!$L$1:$L$27569)</f>
        <v>#N/A</v>
      </c>
      <c r="CP28" s="222" t="str">
        <f t="shared" si="11"/>
        <v>DJI003Economic Losses</v>
      </c>
      <c r="CQ28" s="224" t="str">
        <f t="array" ref="CQ28">LOOKUP(2,1/(Log!$K$1:$K$27569=CP28),Log!$E$1:$E$27569)</f>
        <v>x</v>
      </c>
      <c r="CR28" s="224" t="str">
        <f t="array" ref="CR28">LOOKUP(2,1/(Log!$K$1:$K$27569=CP28),Log!$F$1:$F$27569)</f>
        <v>x</v>
      </c>
      <c r="CS28" s="224" t="str">
        <f t="array" ref="CS28">LOOKUP(2,1/(Log!$K$1:$K$27569=CP28),Log!$G$1:$G$27569)</f>
        <v>x</v>
      </c>
      <c r="CT28" s="224" t="str">
        <f t="array" ref="CT28">LOOKUP(2,1/(Log!$K$1:$K$27569=CP28),Log!$H$1:$H$27569)</f>
        <v>x</v>
      </c>
      <c r="CU28" s="224" t="str">
        <f t="array" ref="CU28">LOOKUP(2,1/(Log!$K$1:$K$27569=CP28),Log!$J$1:$J$27569)</f>
        <v>No Data/ Information on this</v>
      </c>
      <c r="CV28" s="224" t="str">
        <f t="array" ref="CV28">LOOKUP(2,1/(Log!$K$1:$K$27569=CP28),Log!$I$1:$I$27569)</f>
        <v>x</v>
      </c>
      <c r="CW28" s="214">
        <f t="array" ref="CW28">LOOKUP(2,1/(Log!$K$1:$K$27569=CP28),Log!$L$1:$L$27569)</f>
        <v>44893</v>
      </c>
      <c r="CX28" s="222" t="str">
        <f t="shared" si="12"/>
        <v>DJI003People in Need</v>
      </c>
      <c r="CY28" s="218">
        <f t="shared" si="13"/>
        <v>285000</v>
      </c>
      <c r="CZ28" s="218" t="str">
        <f t="shared" si="14"/>
        <v>IPC 11/06/2024</v>
      </c>
      <c r="DA28" s="218" t="str">
        <f t="shared" si="15"/>
        <v>Low</v>
      </c>
      <c r="DB28" s="218">
        <f t="shared" si="16"/>
        <v>3</v>
      </c>
      <c r="DC28" s="218" t="str">
        <f t="shared" si="17"/>
        <v>Crisis level 3 represents IPC (Phase 3) for the period  July to December 2024. The reliability is low since this information from IPC is outdated and was running till December 2024</v>
      </c>
      <c r="DD28" s="218" t="str">
        <f t="shared" si="18"/>
        <v>https://www.ipcinfo.org/ipc-country-analysis/details-map/en/c/1157046/</v>
      </c>
      <c r="DE28" s="220">
        <f t="shared" si="19"/>
        <v>45777</v>
      </c>
      <c r="DF28" s="221" t="str">
        <f t="shared" si="20"/>
        <v>DJI003Minimal humanitarian conditions - Level 1</v>
      </c>
      <c r="DG28" s="213">
        <f t="array" ref="DG28">IF(LOOKUP(2,1/(Log!$K$1:$K$27569=DF28),Log!$E$1:$E$27569)="x","x",ROUND(LOOKUP(2,1/(Log!$K$1:$K$27569=DF28),Log!$E$1:$E$27569),-3))</f>
        <v>422000</v>
      </c>
      <c r="DH28" s="224" t="str">
        <f t="array" ref="DH28">LOOKUP(2,1/(Log!$K$1:$K$27569=DF28),Log!$F$1:$F$27569)</f>
        <v>IPC 11/06/2024</v>
      </c>
      <c r="DI28" s="224" t="str">
        <f t="array" ref="DI28">LOOKUP(2,1/(Log!$K$1:$K$27569=DF28),Log!$G$1:$G$27569)</f>
        <v>Low</v>
      </c>
      <c r="DJ28" s="224">
        <f t="array" ref="DJ28">LOOKUP(2,1/(Log!$K$1:$K$27569=DF28),Log!$H$1:$H$27569)</f>
        <v>3</v>
      </c>
      <c r="DK28" s="224" t="str">
        <f t="array" ref="DK28">LOOKUP(2,1/(Log!$K$1:$K$27569=DF28),Log!$J$1:$J$27569)</f>
        <v>Crisis level 1 represents (IPC Phase 1) for the period   July to December 2024. The reliability is low since this information from IPC is outdated and was running till December 2024</v>
      </c>
      <c r="DL28" s="224" t="str">
        <f t="array" ref="DL28">LOOKUP(2,1/(Log!$K$1:$K$27569=DF28),Log!$I$1:$I$27569)</f>
        <v>https://www.ipcinfo.org/ipc-country-analysis/details-map/en/c/1157046/</v>
      </c>
      <c r="DM28" s="214">
        <f t="array" ref="DM28">LOOKUP(2,1/(Log!$K$1:$K$27569=DF28),Log!$L$1:$L$27569)</f>
        <v>45777</v>
      </c>
      <c r="DN28" s="222" t="str">
        <f t="shared" si="21"/>
        <v>DJI003Stressed humanitarian conditions - Level 2</v>
      </c>
      <c r="DO28" s="218">
        <f t="array" ref="DO28">IF(LOOKUP(2,1/(Log!$K$1:$K$27569=DN28),Log!$E$1:$E$27569)="x","x",ROUND(LOOKUP(2,1/(Log!$K$1:$K$27569=DN28),Log!$E$1:$E$27569),-3))</f>
        <v>475000</v>
      </c>
      <c r="DP28" s="222" t="str">
        <f t="array" ref="DP28">LOOKUP(2,1/(Log!$K$1:$K$27569=DN28),Log!$F$1:$F$27569)</f>
        <v>IPC 11/06/2024</v>
      </c>
      <c r="DQ28" s="222" t="str">
        <f t="array" ref="DQ28">LOOKUP(2,1/(Log!$K$1:$K$27569=DN28),Log!$G$1:$G$27569)</f>
        <v>Low</v>
      </c>
      <c r="DR28" s="222">
        <f t="array" ref="DR28">LOOKUP(2,1/(Log!$K$1:$K$27569=DN28),Log!$H$1:$H$27569)</f>
        <v>3</v>
      </c>
      <c r="DS28" s="222" t="str">
        <f t="array" ref="DS28">LOOKUP(2,1/(Log!$K$1:$K$27569=DN28),Log!$J$1:$J$27569)</f>
        <v>Crisis level 2 represents IPC (Phase 2) for the period   July to December 2024. The reliability is low since this information from IPC is outdated and was running till December 2024</v>
      </c>
      <c r="DT28" s="222" t="str">
        <f t="array" ref="DT28">LOOKUP(2,1/(Log!$K$1:$K$27569=DN28),Log!$I$1:$I$27569)</f>
        <v>https://www.ipcinfo.org/ipc-country-analysis/details-map/en/c/1157046/</v>
      </c>
      <c r="DU28" s="223">
        <f t="array" ref="DU28">LOOKUP(2,1/(Log!$K$1:$K$27569=DN28),Log!$L$1:$L$27569)</f>
        <v>45777</v>
      </c>
      <c r="DV28" s="221" t="str">
        <f t="shared" si="22"/>
        <v>DJI003Moderate humanitarian conditions - Level 3</v>
      </c>
      <c r="DW28" s="213">
        <f t="array" ref="DW28">IF(LOOKUP(2,1/(Log!$K$1:$K$27569=DV28),Log!$E$1:$E$27569)="x","x",ROUND(LOOKUP(2,1/(Log!$K$1:$K$27569=DV28),Log!$E$1:$E$27569),-3))</f>
        <v>232000</v>
      </c>
      <c r="DX28" s="224" t="str">
        <f t="array" ref="DX28">LOOKUP(2,1/(Log!$K$1:$K$27569=DV28),Log!$F$1:$F$27569)</f>
        <v>IPC 11/06/2024</v>
      </c>
      <c r="DY28" s="224" t="str">
        <f t="array" ref="DY28">LOOKUP(2,1/(Log!$K$1:$K$27569=DV28),Log!$G$1:$G$27569)</f>
        <v>Low</v>
      </c>
      <c r="DZ28" s="224">
        <f t="array" ref="DZ28">LOOKUP(2,1/(Log!$K$1:$K$27569=DV28),Log!$H$1:$H$27569)</f>
        <v>3</v>
      </c>
      <c r="EA28" s="224" t="str">
        <f t="array" ref="EA28">LOOKUP(2,1/(Log!$K$1:$K$27569=DV28),Log!$J$1:$J$27569)</f>
        <v>Crisis level 3 represents IPC (Phase 3) for the period  July to December 2024. The reliability is low since this information from IPC is outdated and was running till December 2024</v>
      </c>
      <c r="EB28" s="224" t="str">
        <f t="array" ref="EB28">LOOKUP(2,1/(Log!$K$1:$K$27569=DV28),Log!$I$1:$I$27569)</f>
        <v>https://www.ipcinfo.org/ipc-country-analysis/details-map/en/c/1157046/</v>
      </c>
      <c r="EC28" s="214">
        <f t="array" ref="EC28">LOOKUP(2,1/(Log!$K$1:$K$27569=DV28),Log!$L$1:$L$27569)</f>
        <v>45777</v>
      </c>
      <c r="ED28" s="222" t="str">
        <f t="shared" si="23"/>
        <v>DJI003Severe humanitarian conditions - Level 4</v>
      </c>
      <c r="EE28" s="218">
        <f t="array" ref="EE28">IF(LOOKUP(2,1/(Log!$K$1:$K$27569=ED28),Log!$E$1:$E$27569)="x","x",ROUND(LOOKUP(2,1/(Log!$K$1:$K$27569=ED28),Log!$E$1:$E$27569),-3))</f>
        <v>53000</v>
      </c>
      <c r="EF28" s="222" t="str">
        <f t="array" ref="EF28">LOOKUP(2,1/(Log!$K$1:$K$27569=ED28),Log!$F$1:$F$27569)</f>
        <v>IPC 11/06/2024</v>
      </c>
      <c r="EG28" s="222" t="str">
        <f t="array" ref="EG28">LOOKUP(2,1/(Log!$K$1:$K$27569=ED28),Log!$G$1:$G$27569)</f>
        <v>Low</v>
      </c>
      <c r="EH28" s="222">
        <f t="array" ref="EH28">LOOKUP(2,1/(Log!$K$1:$K$27569=ED28),Log!$H$1:$H$27569)</f>
        <v>3</v>
      </c>
      <c r="EI28" s="222" t="str">
        <f t="array" ref="EI28">LOOKUP(2,1/(Log!$K$1:$K$27569=ED28),Log!$J$1:$J$27569)</f>
        <v>Crisis level 4 represents IPC (Phase 4) for the period   July to December 2024. The reliability is low since this information from IPC is outdated and was running till December 2024</v>
      </c>
      <c r="EJ28" s="222" t="str">
        <f t="array" ref="EJ28">LOOKUP(2,1/(Log!$K$1:$K$27569=ED28),Log!$I$1:$I$27569)</f>
        <v>https://www.ipcinfo.org/ipc-country-analysis/details-map/en/c/1157046/</v>
      </c>
      <c r="EK28" s="223">
        <f t="array" ref="EK28">LOOKUP(2,1/(Log!$K$1:$K$27569=ED28),Log!$L$1:$L$27569)</f>
        <v>45777</v>
      </c>
      <c r="EL28" s="221" t="str">
        <f t="shared" si="24"/>
        <v>DJI003Extreme humanitarian conditions - Level 5</v>
      </c>
      <c r="EM28" s="213">
        <f t="array" ref="EM28">IF(LOOKUP(2,1/(Log!$K$1:$K$27569=EL28),Log!$E$1:$E$27569)="x","x",ROUND(LOOKUP(2,1/(Log!$K$1:$K$27569=EL28),Log!$E$1:$E$27569),-3))</f>
        <v>0</v>
      </c>
      <c r="EN28" s="224" t="str">
        <f t="array" ref="EN28">LOOKUP(2,1/(Log!$K$1:$K$27569=EL28),Log!$F$1:$F$27569)</f>
        <v>IPC 11/06/2024</v>
      </c>
      <c r="EO28" s="224" t="str">
        <f t="array" ref="EO28">LOOKUP(2,1/(Log!$K$1:$K$27569=EL28),Log!$G$1:$G$27569)</f>
        <v>Low</v>
      </c>
      <c r="EP28" s="224">
        <f t="array" ref="EP28">LOOKUP(2,1/(Log!$K$1:$K$27569=EL28),Log!$H$1:$H$27569)</f>
        <v>3</v>
      </c>
      <c r="EQ28" s="224" t="str">
        <f t="array" ref="EQ28">LOOKUP(2,1/(Log!$K$1:$K$27569=EL28),Log!$J$1:$J$27569)</f>
        <v>Crisis level 5 represents IPC (Phase 5). There were no people reported to be in (IPC Phase 5) for the period  July to December 2024. The reliability is low since this information from IPC is outdated and was running till December 2024</v>
      </c>
      <c r="ER28" s="224" t="str">
        <f t="array" ref="ER28">LOOKUP(2,1/(Log!$K$1:$K$27569=EL28),Log!$I$1:$I$27569)</f>
        <v>https://www.ipcinfo.org/ipc-country-analysis/details-map/en/c/1157046/</v>
      </c>
      <c r="ES28" s="214">
        <f t="array" ref="ES28">LOOKUP(2,1/(Log!$K$1:$K$27569=EL28),Log!$L$1:$L$27569)</f>
        <v>45777</v>
      </c>
      <c r="ET28" s="222" t="str">
        <f t="shared" si="25"/>
        <v>DJI003Fatalities in all crises</v>
      </c>
      <c r="EU28" s="222">
        <f t="array" ref="EU28">LOOKUP(2,1/(Log!$K$1:$K$27569=ET28),Log!$E$1:$E$27569)</f>
        <v>48</v>
      </c>
      <c r="EV28" s="222" t="str">
        <f t="array" ref="EV28">LOOKUP(2,1/(Log!$K$1:$K$27569=ET28),Log!$F$1:$F$27569)</f>
        <v>ACLED Accessed 15/04/2025;  ECHO 09/10/2024</v>
      </c>
      <c r="EW28" s="222" t="str">
        <f t="array" ref="EW28">LOOKUP(2,1/(Log!$K$1:$K$27569=ET28),Log!$G$1:$G$27569)</f>
        <v xml:space="preserve">Medium </v>
      </c>
      <c r="EX28" s="222">
        <f t="array" ref="EX28">LOOKUP(2,1/(Log!$K$1:$K$27569=ET28),Log!$H$1:$H$27569)</f>
        <v>2</v>
      </c>
      <c r="EY28" s="222" t="str">
        <f t="array" ref="EY28">LOOKUP(2,1/(Log!$K$1:$K$27569=ET28),Log!$J$1:$J$27569)</f>
        <v>A new ‘eastern migratory road’ tragedy happened in the Red Sea, off northern coast of Djibouti, on 1 October with reportedly 48 victims, 115 survivors and over 100 still missing as 310 individuals were reportedly present in two boats. 01 Fatalities from ACLED 1 October 2024 to 1 March 2025 but not related to any of the active crisis.</v>
      </c>
      <c r="EZ28" s="222" t="str">
        <f t="array" ref="EZ28">LOOKUP(2,1/(Log!$K$1:$K$27569=ET28),Log!$I$1:$I$27569)</f>
        <v>https://acleddata.com/data-export-tool/ ; https://www.iom.int/news/38-migrants-including-children-confirmed-dead-djibouti-coast-after-shipwreck; https://reliefweb.int/report/djibouti/djibouti-suivi-des-flux-de-populations-enregistrement-juin-2024; https://reliefweb.int/report/djibouti/djibouti-migrant-boat-tragedy-dg-echo-iom-echo-daily-flash-09-october-2024</v>
      </c>
      <c r="FA28" s="223">
        <f t="array" ref="FA28">LOOKUP(2,1/(Log!$K$1:$K$27569=ET28),Log!$L$1:$L$27569)</f>
        <v>45777</v>
      </c>
      <c r="FB28" s="221" t="str">
        <f t="shared" si="26"/>
        <v>DJI003Crisis affected groups</v>
      </c>
      <c r="FC28" s="224">
        <f t="array" ref="FC28">LOOKUP(2,1/(Log!$K$1:$K$27569=FB28),Log!$E$1:$E$27569)</f>
        <v>5</v>
      </c>
      <c r="FD28" s="224" t="str">
        <f t="array" ref="FD28">LOOKUP(2,1/(Log!$K$1:$K$27569=FB28),Log!$F$1:$F$27569)</f>
        <v>x</v>
      </c>
      <c r="FE28" s="224" t="str">
        <f t="array" ref="FE28">LOOKUP(2,1/(Log!$K$1:$K$27569=FB28),Log!$G$1:$G$27569)</f>
        <v xml:space="preserve">Medium </v>
      </c>
      <c r="FF28" s="224">
        <f t="array" ref="FF28">LOOKUP(2,1/(Log!$K$1:$K$27569=FB28),Log!$H$1:$H$27569)</f>
        <v>2</v>
      </c>
      <c r="FG28" s="224" t="str">
        <f t="array" ref="FG28">LOOKUP(2,1/(Log!$K$1:$K$27569=FB28),Log!$J$1:$J$27569)</f>
        <v>Refugees, host, non-host population,  retunrees, IDPs</v>
      </c>
      <c r="FH28" s="224" t="str">
        <f t="array" ref="FH28">LOOKUP(2,1/(Log!$K$1:$K$27569=FB28),Log!$I$1:$I$27569)</f>
        <v>x</v>
      </c>
      <c r="FI28" s="214">
        <f t="array" ref="FI28">LOOKUP(2,1/(Log!$K$1:$K$27569=FB28),Log!$L$1:$L$27569)</f>
        <v>44893</v>
      </c>
      <c r="FJ28" s="221" t="str">
        <f t="shared" si="27"/>
        <v>DJI003People facing limited access constraints</v>
      </c>
      <c r="FK28" s="222" t="str">
        <f t="array" ref="FK28">LOOKUP(2,1/(Log!$K$1:$K$27569=FJ28),Log!$E$1:$E$27569)</f>
        <v>x</v>
      </c>
      <c r="FL28" s="222" t="str">
        <f t="array" ref="FL28">LOOKUP(2,1/(Log!$K$1:$K$27569=FJ28),Log!$F$1:$F$27569)</f>
        <v>x</v>
      </c>
      <c r="FM28" s="222" t="str">
        <f t="array" ref="FM28">LOOKUP(2,1/(Log!$K$1:$K$27569=FJ28),Log!$G$1:$G$27569)</f>
        <v>x</v>
      </c>
      <c r="FN28" s="222" t="str">
        <f t="array" ref="FN28">LOOKUP(2,1/(Log!$K$1:$K$27569=FJ28),Log!$H$1:$H$27569)</f>
        <v>x</v>
      </c>
      <c r="FO28" s="222" t="str">
        <f t="array" ref="FO28">LOOKUP(2,1/(Log!$K$1:$K$27569=FJ28),Log!$J$1:$J$27569)</f>
        <v>No Data/ Information on this</v>
      </c>
      <c r="FP28" s="218" t="str">
        <f t="array" ref="FP28">LOOKUP(2,1/(Log!$K$1:$K$27569=FJ28),Log!$I$1:$I$27569)</f>
        <v>x</v>
      </c>
      <c r="FQ28" s="219">
        <f t="array" ref="FQ28">LOOKUP(2,1/(Log!$K$1:$K$27569=FJ28),Log!$L$1:$L$27569)</f>
        <v>44893</v>
      </c>
      <c r="FR28" s="221" t="str">
        <f t="shared" si="28"/>
        <v>DJI003People facing restricted access constraints</v>
      </c>
      <c r="FS28" s="224" t="str">
        <f t="array" ref="FS28">LOOKUP(2,1/(Log!$K$1:$K$27569=FR28),Log!$E$1:$E$27569)</f>
        <v>x</v>
      </c>
      <c r="FT28" s="224" t="str">
        <f t="array" ref="FT28">LOOKUP(2,1/(Log!$K$1:$K$27569=FR28),Log!$F$1:$F$27569)</f>
        <v>x</v>
      </c>
      <c r="FU28" s="224" t="str">
        <f t="array" ref="FU28">LOOKUP(2,1/(Log!$K$1:$K$27569=FR28),Log!$G$1:$G$27569)</f>
        <v>x</v>
      </c>
      <c r="FV28" s="224" t="str">
        <f t="array" ref="FV28">LOOKUP(2,1/(Log!$K$1:$K$27569=FR28),Log!$H$1:$H$27569)</f>
        <v>x</v>
      </c>
      <c r="FW28" s="224" t="str">
        <f t="array" ref="FW28">LOOKUP(2,1/(Log!$K$1:$K$27569=FR28),Log!$J$1:$J$27569)</f>
        <v>No Data/ Information on this</v>
      </c>
      <c r="FX28" s="224" t="str">
        <f t="array" ref="FX28">LOOKUP(2,1/(Log!$K$1:$K$27569=FR28),Log!$I$1:$I$27569)</f>
        <v>x</v>
      </c>
      <c r="FY28" s="214">
        <f t="array" ref="FY28">LOOKUP(2,1/(Log!$K$1:$K$27569=FR28),Log!$L$1:$L$27569)</f>
        <v>44893</v>
      </c>
      <c r="FZ28" s="222" t="str">
        <f t="shared" si="29"/>
        <v>DJI003Impediments to entry into country (bureaucratic and administrative)</v>
      </c>
      <c r="GA28" s="222">
        <f t="array" ref="GA28">LOOKUP(2,1/(Log!$K$1:$K$27569=FZ28),Log!$E$1:$E$27569)</f>
        <v>0</v>
      </c>
      <c r="GB28" s="222" t="str">
        <f t="array" ref="GB28">LOOKUP(2,1/(Log!$K$1:$K$27569=FZ28),Log!$F$1:$F$27569)</f>
        <v>ACAPS Access Methodology</v>
      </c>
      <c r="GC28" s="222" t="str">
        <f t="array" ref="GC28">LOOKUP(2,1/(Log!$K$1:$K$27569=FZ28),Log!$G$1:$G$27569)</f>
        <v>Medium</v>
      </c>
      <c r="GD28" s="222">
        <f t="array" ref="GD28">LOOKUP(2,1/(Log!$K$1:$K$27569=FZ28),Log!$H$1:$H$27569)</f>
        <v>2</v>
      </c>
      <c r="GE28" s="222" t="str">
        <f t="array" ref="GE28">LOOKUP(2,1/(Log!$K$1:$K$27569=FZ28),Log!$J$1:$J$27569)</f>
        <v>x</v>
      </c>
      <c r="GF28" s="222" t="str">
        <f t="array" ref="GF28">LOOKUP(2,1/(Log!$K$1:$K$27569=FZ28),Log!$I$1:$I$27569)</f>
        <v>x</v>
      </c>
      <c r="GG28" s="223">
        <f t="array" ref="GG28">LOOKUP(2,1/(Log!$K$1:$K$27569=FZ28),Log!$L$1:$L$27569)</f>
        <v>45610</v>
      </c>
      <c r="GH28" s="221" t="str">
        <f t="shared" si="30"/>
        <v>DJI003Restriction of movement (impediments to freedom of movement and/or administrative restrictions)</v>
      </c>
      <c r="GI28" s="224">
        <f t="array" ref="GI28">LOOKUP(2,1/(Log!$K$1:$K$27569=GH28),Log!$E$1:$E$27569)</f>
        <v>0</v>
      </c>
      <c r="GJ28" s="224" t="str">
        <f t="array" ref="GJ28">LOOKUP(2,1/(Log!$K$1:$K$27569=GH28),Log!$F$1:$F$27569)</f>
        <v>ACAPS Access Methodology</v>
      </c>
      <c r="GK28" s="224" t="str">
        <f t="array" ref="GK28">LOOKUP(2,1/(Log!$K$1:$K$27569=GH28),Log!$G$1:$G$27569)</f>
        <v>Medium</v>
      </c>
      <c r="GL28" s="224">
        <f t="array" ref="GL28">LOOKUP(2,1/(Log!$K$1:$K$27569=GH28),Log!$H$1:$H$27569)</f>
        <v>2</v>
      </c>
      <c r="GM28" s="224" t="str">
        <f t="array" ref="GM28">LOOKUP(2,1/(Log!$K$1:$K$27569=GH28),Log!$J$1:$J$27569)</f>
        <v>x</v>
      </c>
      <c r="GN28" s="224" t="str">
        <f t="array" ref="GN28">LOOKUP(2,1/(Log!$K$1:$K$27569=GH28),Log!$I$1:$I$27569)</f>
        <v>x</v>
      </c>
      <c r="GO28" s="214">
        <f t="array" ref="GO28">LOOKUP(2,1/(Log!$K$1:$K$27569=GH28),Log!$L$1:$L$27569)</f>
        <v>45610</v>
      </c>
      <c r="GP28" s="222" t="str">
        <f t="shared" si="31"/>
        <v>DJI003Interference into implementation of humanitarian activities</v>
      </c>
      <c r="GQ28" s="222">
        <f t="array" ref="GQ28">LOOKUP(2,1/(Log!$K$1:$K$27569=GP28),Log!$E$1:$E$27569)</f>
        <v>0</v>
      </c>
      <c r="GR28" s="222" t="str">
        <f t="array" ref="GR28">LOOKUP(2,1/(Log!$K$1:$K$27569=GP28),Log!$F$1:$F$27569)</f>
        <v>ACAPS Access Methodology</v>
      </c>
      <c r="GS28" s="222" t="str">
        <f t="array" ref="GS28">LOOKUP(2,1/(Log!$K$1:$K$27569=GP28),Log!$G$1:$G$27569)</f>
        <v>Medium</v>
      </c>
      <c r="GT28" s="222">
        <f t="array" ref="GT28">LOOKUP(2,1/(Log!$K$1:$K$27569=GP28),Log!$H$1:$H$27569)</f>
        <v>2</v>
      </c>
      <c r="GU28" s="222" t="str">
        <f t="array" ref="GU28">LOOKUP(2,1/(Log!$K$1:$K$27569=GP28),Log!$J$1:$J$27569)</f>
        <v>x</v>
      </c>
      <c r="GV28" s="222" t="str">
        <f t="array" ref="GV28">LOOKUP(2,1/(Log!$K$1:$K$27569=GP28),Log!$I$1:$I$27569)</f>
        <v>x</v>
      </c>
      <c r="GW28" s="223">
        <f t="array" ref="GW28">LOOKUP(2,1/(Log!$K$1:$K$27569=GP28),Log!$L$1:$L$27569)</f>
        <v>45610</v>
      </c>
      <c r="GX28" s="221" t="str">
        <f t="shared" si="32"/>
        <v>DJI003Violence against personnel, facilities and assets</v>
      </c>
      <c r="GY28" s="224">
        <f t="array" ref="GY28">LOOKUP(2,1/(Log!$K$1:$K$27569=GX28),Log!$E$1:$E$27569)</f>
        <v>0</v>
      </c>
      <c r="GZ28" s="224" t="str">
        <f t="array" ref="GZ28">LOOKUP(2,1/(Log!$K$1:$K$27569=GX28),Log!$F$1:$F$27569)</f>
        <v>ACAPS Access Methodology</v>
      </c>
      <c r="HA28" s="224" t="str">
        <f t="array" ref="HA28">LOOKUP(2,1/(Log!$K$1:$K$27569=GX28),Log!$G$1:$G$27569)</f>
        <v>Medium</v>
      </c>
      <c r="HB28" s="224">
        <f t="array" ref="HB28">LOOKUP(2,1/(Log!$K$1:$K$27569=GX28),Log!$H$1:$H$27569)</f>
        <v>2</v>
      </c>
      <c r="HC28" s="224" t="str">
        <f t="array" ref="HC28">LOOKUP(2,1/(Log!$K$1:$K$27569=GX28),Log!$J$1:$J$27569)</f>
        <v>x</v>
      </c>
      <c r="HD28" s="224" t="str">
        <f t="array" ref="HD28">LOOKUP(2,1/(Log!$K$1:$K$27569=GX28),Log!$I$1:$I$27569)</f>
        <v>x</v>
      </c>
      <c r="HE28" s="214">
        <f t="array" ref="HE28">LOOKUP(2,1/(Log!$K$1:$K$27569=GX28),Log!$L$1:$L$27569)</f>
        <v>45610</v>
      </c>
      <c r="HF28" s="222" t="str">
        <f t="shared" si="33"/>
        <v>DJI003Denial of existence of humanitarian needs or entitlements to assistance</v>
      </c>
      <c r="HG28" s="222">
        <f t="array" ref="HG28">LOOKUP(2,1/(Log!$K$1:$K$27569=HF28),Log!$E$1:$E$27569)</f>
        <v>0</v>
      </c>
      <c r="HH28" s="222" t="str">
        <f t="array" ref="HH28">LOOKUP(2,1/(Log!$K$1:$K$27569=HF28),Log!$F$1:$F$27569)</f>
        <v>ACAPS Access Methodology</v>
      </c>
      <c r="HI28" s="222" t="str">
        <f t="array" ref="HI28">LOOKUP(2,1/(Log!$K$1:$K$27569=HF28),Log!$G$1:$G$27569)</f>
        <v>Medium</v>
      </c>
      <c r="HJ28" s="222">
        <f t="array" ref="HJ28">LOOKUP(2,1/(Log!$K$1:$K$27569=HF28),Log!$H$1:$H$27569)</f>
        <v>2</v>
      </c>
      <c r="HK28" s="222" t="str">
        <f t="array" ref="HK28">LOOKUP(2,1/(Log!$K$1:$K$27569=HF28),Log!$J$1:$J$27569)</f>
        <v>x</v>
      </c>
      <c r="HL28" s="222" t="str">
        <f t="array" ref="HL28">LOOKUP(2,1/(Log!$K$1:$K$27569=HF28),Log!$I$1:$I$27569)</f>
        <v>x</v>
      </c>
      <c r="HM28" s="223">
        <f t="array" ref="HM28">LOOKUP(2,1/(Log!$K$1:$K$27569=HF28),Log!$L$1:$L$27569)</f>
        <v>45610</v>
      </c>
      <c r="HN28" s="221" t="str">
        <f t="shared" si="34"/>
        <v>DJI003Restriction and obstruction of access to services and assistance</v>
      </c>
      <c r="HO28" s="224">
        <f t="array" ref="HO28">LOOKUP(2,1/(Log!$K$1:$K$27569=HN28),Log!$E$1:$E$27569)</f>
        <v>2</v>
      </c>
      <c r="HP28" s="224" t="str">
        <f t="array" ref="HP28">LOOKUP(2,1/(Log!$K$1:$K$27569=HN28),Log!$F$1:$F$27569)</f>
        <v>ACAPS Access Methodology</v>
      </c>
      <c r="HQ28" s="224" t="str">
        <f t="array" ref="HQ28">LOOKUP(2,1/(Log!$K$1:$K$27569=HN28),Log!$G$1:$G$27569)</f>
        <v>Medium</v>
      </c>
      <c r="HR28" s="224">
        <f t="array" ref="HR28">LOOKUP(2,1/(Log!$K$1:$K$27569=HN28),Log!$H$1:$H$27569)</f>
        <v>2</v>
      </c>
      <c r="HS28" s="224" t="str">
        <f t="array" ref="HS28">LOOKUP(2,1/(Log!$K$1:$K$27569=HN28),Log!$J$1:$J$27569)</f>
        <v>x</v>
      </c>
      <c r="HT28" s="224" t="str">
        <f t="array" ref="HT28">LOOKUP(2,1/(Log!$K$1:$K$27569=HN28),Log!$I$1:$I$27569)</f>
        <v>x</v>
      </c>
      <c r="HU28" s="214">
        <f t="array" ref="HU28">LOOKUP(2,1/(Log!$K$1:$K$27569=HN28),Log!$L$1:$L$27569)</f>
        <v>45610</v>
      </c>
      <c r="HV28" s="222" t="str">
        <f t="shared" si="35"/>
        <v>DJI003Ongoing insecurity/hostilities affecting humanitarian assistance</v>
      </c>
      <c r="HW28" s="222">
        <f t="array" ref="HW28">LOOKUP(2,1/(Log!$K$1:$K$27569=HV28),Log!$E$1:$E$27569)</f>
        <v>0</v>
      </c>
      <c r="HX28" s="222" t="str">
        <f t="array" ref="HX28">LOOKUP(2,1/(Log!$K$1:$K$27569=HV28),Log!$F$1:$F$27569)</f>
        <v>ACAPS Access Methodology</v>
      </c>
      <c r="HY28" s="222" t="str">
        <f t="array" ref="HY28">LOOKUP(2,1/(Log!$K$1:$K$27569=HV28),Log!$G$1:$G$27569)</f>
        <v>Medium</v>
      </c>
      <c r="HZ28" s="222">
        <f t="array" ref="HZ28">LOOKUP(2,1/(Log!$K$1:$K$27569=HV28),Log!$H$1:$H$27569)</f>
        <v>2</v>
      </c>
      <c r="IA28" s="222" t="str">
        <f t="array" ref="IA28">LOOKUP(2,1/(Log!$K$1:$K$27569=HV28),Log!$J$1:$J$27569)</f>
        <v>x</v>
      </c>
      <c r="IB28" s="222" t="str">
        <f t="array" ref="IB28">LOOKUP(2,1/(Log!$K$1:$K$27569=HV28),Log!$I$1:$I$27569)</f>
        <v>x</v>
      </c>
      <c r="IC28" s="223">
        <f t="array" ref="IC28">LOOKUP(2,1/(Log!$K$1:$K$27569=HV28),Log!$L$1:$L$27569)</f>
        <v>45610</v>
      </c>
      <c r="ID28" s="221" t="str">
        <f t="shared" si="36"/>
        <v>DJI003Presence of mines and improvised explosive devices</v>
      </c>
      <c r="IE28" s="224">
        <f t="array" ref="IE28">LOOKUP(2,1/(Log!$K$1:$K$27569=ID28),Log!$E$1:$E$27569)</f>
        <v>0</v>
      </c>
      <c r="IF28" s="224" t="str">
        <f t="array" ref="IF28">LOOKUP(2,1/(Log!$K$1:$K$27569=ID28),Log!$F$1:$F$27569)</f>
        <v>ACAPS Access Methodology</v>
      </c>
      <c r="IG28" s="224" t="str">
        <f t="array" ref="IG28">LOOKUP(2,1/(Log!$K$1:$K$27569=ID28),Log!$G$1:$G$27569)</f>
        <v>Medium</v>
      </c>
      <c r="IH28" s="224">
        <f t="array" ref="IH28">LOOKUP(2,1/(Log!$K$1:$K$27569=ID28),Log!$H$1:$H$27569)</f>
        <v>2</v>
      </c>
      <c r="II28" s="224" t="str">
        <f t="array" ref="II28">LOOKUP(2,1/(Log!$K$1:$K$27569=ID28),Log!$J$1:$J$27569)</f>
        <v>x</v>
      </c>
      <c r="IJ28" s="224" t="str">
        <f t="array" ref="IJ28">LOOKUP(2,1/(Log!$K$1:$K$27569=ID28),Log!$I$1:$I$27569)</f>
        <v>x</v>
      </c>
      <c r="IK28" s="214">
        <f t="array" ref="IK28">LOOKUP(2,1/(Log!$K$1:$K$27569=ID28),Log!$L$1:$L$27569)</f>
        <v>45610</v>
      </c>
      <c r="IL28" s="222" t="str">
        <f t="shared" si="37"/>
        <v>DJI003Physical constraints in the environment (obstacles related to terrain, climate, lack of infrastructure, etc.)</v>
      </c>
      <c r="IM28" s="222">
        <f t="array" ref="IM28">LOOKUP(2,1/(Log!$K$1:$K$27569=IL28),Log!$E$1:$E$27569)</f>
        <v>1</v>
      </c>
      <c r="IN28" s="222" t="str">
        <f t="array" ref="IN28">LOOKUP(2,1/(Log!$K$1:$K$27569=IL28),Log!$F$1:$F$27569)</f>
        <v>ACAPS Access Methodology</v>
      </c>
      <c r="IO28" s="222" t="str">
        <f t="array" ref="IO28">LOOKUP(2,1/(Log!$K$1:$K$27569=IL28),Log!$G$1:$G$27569)</f>
        <v>Medium</v>
      </c>
      <c r="IP28" s="222">
        <f t="array" ref="IP28">LOOKUP(2,1/(Log!$K$1:$K$27569=IL28),Log!$H$1:$H$27569)</f>
        <v>2</v>
      </c>
      <c r="IQ28" s="222" t="str">
        <f t="array" ref="IQ28">LOOKUP(2,1/(Log!$K$1:$K$27569=IL28),Log!$J$1:$J$27569)</f>
        <v>x</v>
      </c>
      <c r="IR28" s="222" t="str">
        <f t="array" ref="IR28">LOOKUP(2,1/(Log!$K$1:$K$27569=IL28),Log!$I$1:$I$27569)</f>
        <v>x</v>
      </c>
      <c r="IS28" s="223">
        <f t="array" ref="IS28">LOOKUP(2,1/(Log!$K$1:$K$27569=IL28),Log!$L$1:$L$27569)</f>
        <v>45610</v>
      </c>
    </row>
    <row r="29" spans="1:253" s="11" customFormat="1" ht="13.35" customHeight="1">
      <c r="A29" s="11" t="str">
        <f>Lists!B:B</f>
        <v>Venezuela displacement in Dominican Republic</v>
      </c>
      <c r="B29" s="11" t="str">
        <f>Lists!F:F</f>
        <v>International Displacement</v>
      </c>
      <c r="C29" s="11" t="str">
        <f>Lists!C:C</f>
        <v>DOM002</v>
      </c>
      <c r="D29" s="11" t="str">
        <f>Lists!A:A</f>
        <v>Dominican Republic</v>
      </c>
      <c r="E29" s="11" t="str">
        <f>Lists!D:D</f>
        <v>DOM</v>
      </c>
      <c r="F29" s="11" t="str">
        <f t="shared" si="0"/>
        <v>DOM002Total population</v>
      </c>
      <c r="G29" s="212">
        <f t="array" ref="G29">ROUND(LOOKUP(2,1/(Log!$K$1:$K$27569=F29),Log!$E$1:$E$27569),-3)</f>
        <v>11400000</v>
      </c>
      <c r="H29" s="213" t="str">
        <f t="array" ref="H29">LOOKUP(2,1/(Log!$K$1:$K$27569=F29),Log!$F$1:$F$27569)</f>
        <v>UNFPA accessed 26/03/2025</v>
      </c>
      <c r="I29" s="213" t="str">
        <f t="array" ref="I29">LOOKUP(2,1/(Log!$K$1:$K$27569=F29),Log!$G$1:$G$27569)</f>
        <v xml:space="preserve">Medium </v>
      </c>
      <c r="J29" s="213">
        <f t="array" ref="J29">LOOKUP(2,1/(Log!$K$1:$K$27569=F29),Log!$H$1:$H$27569)</f>
        <v>2</v>
      </c>
      <c r="K29" s="213" t="str">
        <f t="array" ref="K29">LOOKUP(2,1/(Log!$K$1:$K$27569=F29),Log!$J$1:$J$27569)</f>
        <v>According to the United Nations Population Fund (UNFPA) World Population Dashboard, the estimated total population of the Dominican Republic for 2024 is 11.4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v>
      </c>
      <c r="L29" s="213" t="str">
        <f t="array" ref="L29">LOOKUP(2,1/(Log!$K$1:$K$27569=F29),Log!$I$1:$I$27569)</f>
        <v>https://www.unfpa.org/data/world-population/DO?utm_source=chatgpt.com</v>
      </c>
      <c r="M29" s="214">
        <f t="array" ref="M29">LOOKUP(2,1/(Log!$K$1:$K$27569=F29),Log!$L$1:$L$27569)</f>
        <v>45747</v>
      </c>
      <c r="N29" s="221" t="str">
        <f t="shared" si="1"/>
        <v>DOM002Landmass affected</v>
      </c>
      <c r="O29" s="216">
        <f t="array" ref="O29">LOOKUP(2,1/(Log!$K$1:$K$27569=N29),Log!$E$1:$E$27569)</f>
        <v>48310</v>
      </c>
      <c r="P29" s="216" t="str">
        <f t="array" ref="P29">LOOKUP(2,1/(Log!$K$1:$K$27569=N29),Log!$F$1:$F$27569)</f>
        <v>World Bank accessed  2/01/2025</v>
      </c>
      <c r="Q29" s="216" t="str">
        <f t="array" ref="Q29">LOOKUP(2,1/(Log!$K$1:$K$27569=N29),Log!$G$1:$G$27569)</f>
        <v xml:space="preserve">Medium </v>
      </c>
      <c r="R29" s="216">
        <f t="array" ref="R29">LOOKUP(2,1/(Log!$K$1:$K$27569=N29),Log!$H$1:$H$27569)</f>
        <v>2</v>
      </c>
      <c r="S29" s="216" t="str">
        <f t="array" ref="S29">LOOKUP(2,1/(Log!$K$1:$K$27569=N29),Log!$J$1:$J$27569)</f>
        <v xml:space="preserve">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medium as it may an overestimation. </v>
      </c>
      <c r="T29" s="216" t="str">
        <f t="array" ref="T29">LOOKUP(2,1/(Log!$K$1:$K$27569=N29),Log!$I$1:$I$27569)</f>
        <v>https://data.worldbank.org/indicator/AG.LND.TOTL.K2?locations=DO</v>
      </c>
      <c r="U29" s="217">
        <f t="array" ref="U29">LOOKUP(2,1/(Log!$K$1:$K$27569=N29),Log!$L$1:$L$27569)</f>
        <v>45747</v>
      </c>
      <c r="V29" s="221" t="str">
        <f t="shared" si="2"/>
        <v>DOM002People exposed</v>
      </c>
      <c r="W29" s="213">
        <f t="array" ref="W29">IF(LOOKUP(2,1/(Log!$K$1:$K$27569=V29),Log!$E$1:$E$27569)="x","x",ROUND(LOOKUP(2,1/(Log!$K$1:$K$27569=V29),Log!$E$1:$E$27569),-3))</f>
        <v>11400000</v>
      </c>
      <c r="X29" s="213" t="str">
        <f t="array" ref="X29">LOOKUP(2,1/(Log!$K$1:$K$27569=V29),Log!$F$1:$F$27569)</f>
        <v>UNFPA accessed 26/03/2025</v>
      </c>
      <c r="Y29" s="213" t="str">
        <f t="array" ref="Y29">LOOKUP(2,1/(Log!$K$1:$K$27569=V29),Log!$G$1:$G$27569)</f>
        <v xml:space="preserve">Medium </v>
      </c>
      <c r="Z29" s="213">
        <f t="array" ref="Z29">LOOKUP(2,1/(Log!$K$1:$K$27569=V29),Log!$H$1:$H$27569)</f>
        <v>2</v>
      </c>
      <c r="AA29" s="213" t="str">
        <f t="array" ref="AA29">LOOKUP(2,1/(Log!$K$1:$K$27569=V29),Log!$J$1:$J$27569)</f>
        <v xml:space="preserve">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v>
      </c>
      <c r="AB29" s="213" t="str">
        <f t="array" ref="AB29">LOOKUP(2,1/(Log!$K$1:$K$27569=V29),Log!$I$1:$I$27569)</f>
        <v>https://www.unfpa.org/data/world-population/DO?utm_source=chatgpt.com</v>
      </c>
      <c r="AC29" s="214">
        <f t="array" ref="AC29">LOOKUP(2,1/(Log!$K$1:$K$27569=V29),Log!$L$1:$L$27569)</f>
        <v>45747</v>
      </c>
      <c r="AD29" s="221" t="str">
        <f t="shared" si="3"/>
        <v>DOM002People affected</v>
      </c>
      <c r="AE29" s="218">
        <f t="array" ref="AE29">IF(LOOKUP(2,1/(Log!$K$1:$K$27569=AD29),Log!$E$1:$E$27569)="x","x",ROUND(LOOKUP(2,1/(Log!$K$1:$K$27569=AD29),Log!$E$1:$E$27569),-3))</f>
        <v>136000</v>
      </c>
      <c r="AF29" s="218" t="str">
        <f t="array" ref="AF29">LOOKUP(2,1/(Log!$K$1:$K$27569=AD29),Log!$F$1:$F$27569)</f>
        <v>RMRP 27/01/2025</v>
      </c>
      <c r="AG29" s="218" t="str">
        <f t="array" ref="AG29">LOOKUP(2,1/(Log!$K$1:$K$27569=AD29),Log!$G$1:$G$27569)</f>
        <v xml:space="preserve">Medium </v>
      </c>
      <c r="AH29" s="218">
        <f t="array" ref="AH29">LOOKUP(2,1/(Log!$K$1:$K$27569=AD29),Log!$H$1:$H$27569)</f>
        <v>2</v>
      </c>
      <c r="AI29" s="218" t="str">
        <f t="array" ref="AI29">LOOKUP(2,1/(Log!$K$1:$K$27569=AD29),Log!$J$1:$J$27569)</f>
        <v>The number of people affected is the sum of the 2025 projected number of Venezuelan refugees/asylum seekers in-residence in Dominican Republic  (128.6k) and the affected host communities in need (7.7k), as reported in the RMRP 2025-2026. This source was chosen for its reliability in reporting Venezuelan refugees and migrants in Dominican Republic . The reason behind the methodological change is that after an internal discussion, it was concluded that the main people affected by the migration crisis are the migrants and host community  in the country. However, this could be an underestimation of the people affected. The reliability is set to medium as a result. No new reports have been released since the RMRP 2025–2026, so this remains the most current data available.</v>
      </c>
      <c r="AJ29" s="218" t="str">
        <f t="array" ref="AJ29">LOOKUP(2,1/(Log!$K$1:$K$27569=AD29),Log!$I$1:$I$27569)</f>
        <v>https://reliefweb.int/report/dominican-republic/dominican-republic-glance-rmrp-2025-2026</v>
      </c>
      <c r="AK29" s="219">
        <f t="array" ref="AK29">LOOKUP(2,1/(Log!$K$1:$K$27569=AD29),Log!$L$1:$L$27569)</f>
        <v>45777</v>
      </c>
      <c r="AL29" s="221" t="str">
        <f t="shared" si="4"/>
        <v>DOM002People displaced</v>
      </c>
      <c r="AM29" s="213">
        <f t="array" ref="AM29">IF(LOOKUP(2,1/(Log!$K$1:$K$27569=AL29),Log!$E$1:$E$27569)="x","x",ROUND(LOOKUP(2,1/(Log!$K$1:$K$27569=AL29),Log!$E$1:$E$27569),-3))</f>
        <v>129000</v>
      </c>
      <c r="AN29" s="213" t="str">
        <f t="array" ref="AN29">LOOKUP(2,1/(Log!$K$1:$K$27569=AL29),Log!$F$1:$F$27569)</f>
        <v>RMRP 27/01/2025</v>
      </c>
      <c r="AO29" s="213" t="str">
        <f t="array" ref="AO29">LOOKUP(2,1/(Log!$K$1:$K$27569=AL29),Log!$G$1:$G$27569)</f>
        <v xml:space="preserve">Medium </v>
      </c>
      <c r="AP29" s="213">
        <f t="array" ref="AP29">LOOKUP(2,1/(Log!$K$1:$K$27569=AL29),Log!$H$1:$H$27569)</f>
        <v>2</v>
      </c>
      <c r="AQ29" s="213" t="str">
        <f t="array" ref="AQ29">LOOKUP(2,1/(Log!$K$1:$K$27569=AL29),Log!$J$1:$J$27569)</f>
        <v xml:space="preserve">The number of displaced people is the 2025 projected Venezuelans in destination population in the Dominican Republic (128.6 K) accordign to the R4V. This data is sourced from R4V, selected for its up-to-date information. While the data is generally reliable, it is classified as medium reliability as we are using  projected figure.  Notably, the report does not provide information on an in-transit population, a contrast to other countries hosting Venezuelan migrants, where in-transit populations are often accounted for. No new reports have been released since the RMRP 2025–2026, so this remains the most current data available.
</v>
      </c>
      <c r="AR29" s="213" t="str">
        <f t="array" ref="AR29">LOOKUP(2,1/(Log!$K$1:$K$27569=AL29),Log!$I$1:$I$27569)</f>
        <v>https://reliefweb.int/report/dominican-republic/dominican-republic-glance-rmrp-2025-2026</v>
      </c>
      <c r="AS29" s="214">
        <f t="array" ref="AS29">LOOKUP(2,1/(Log!$K$1:$K$27569=AL29),Log!$L$1:$L$27569)</f>
        <v>45777</v>
      </c>
      <c r="AT29" s="222" t="str">
        <f t="shared" si="5"/>
        <v>DOM002Injuries reported</v>
      </c>
      <c r="AU29" s="218" t="str">
        <f t="array" ref="AU29">LOOKUP(2,1/(Log!$K$1:$K$27569=AT29),Log!$E$1:$E$27569)</f>
        <v>x</v>
      </c>
      <c r="AV29" s="218" t="str">
        <f t="array" ref="AV29">LOOKUP(2,1/(Log!$K$1:$K$27569=AT29),Log!$F$1:$F$27569)</f>
        <v>x</v>
      </c>
      <c r="AW29" s="218" t="str">
        <f t="array" ref="AW29">LOOKUP(2,1/(Log!$K$1:$K$27569=AT29),Log!$G$1:$G$27569)</f>
        <v>x</v>
      </c>
      <c r="AX29" s="218" t="str">
        <f t="array" ref="AX29">LOOKUP(2,1/(Log!$K$1:$K$27569=AT29),Log!$H$1:$H$27569)</f>
        <v>x</v>
      </c>
      <c r="AY29" s="218" t="str">
        <f t="array" ref="AY29">LOOKUP(2,1/(Log!$K$1:$K$27569=AT29),Log!$J$1:$J$27569)</f>
        <v>There are no approximate or exact figures about injuries reported</v>
      </c>
      <c r="AZ29" s="218" t="str">
        <f t="array" ref="AZ29">LOOKUP(2,1/(Log!$K$1:$K$27569=AT29),Log!$I$1:$I$27569)</f>
        <v>x</v>
      </c>
      <c r="BA29" s="219">
        <f t="array" ref="BA29">LOOKUP(2,1/(Log!$K$1:$K$27569=AT29),Log!$L$1:$L$27569)</f>
        <v>45747</v>
      </c>
      <c r="BB29" s="221" t="str">
        <f t="shared" si="6"/>
        <v>DOM002Illness cases reported</v>
      </c>
      <c r="BC29" s="213" t="str">
        <f t="array" ref="BC29">LOOKUP(2,1/(Log!$K$1:$K$27569=BB29),Log!$E$1:$E$27569)</f>
        <v>x</v>
      </c>
      <c r="BD29" s="213" t="str">
        <f t="array" ref="BD29">LOOKUP(2,1/(Log!$K$1:$K$27569=BB29),Log!$F$1:$F$27569)</f>
        <v>x</v>
      </c>
      <c r="BE29" s="213" t="str">
        <f t="array" ref="BE29">LOOKUP(2,1/(Log!$K$1:$K$27569=BB29),Log!$G$1:$G$27569)</f>
        <v>x</v>
      </c>
      <c r="BF29" s="213" t="str">
        <f t="array" ref="BF29">LOOKUP(2,1/(Log!$K$1:$K$27569=BB29),Log!$H$1:$H$27569)</f>
        <v>x</v>
      </c>
      <c r="BG29" s="213" t="str">
        <f t="array" ref="BG29">LOOKUP(2,1/(Log!$K$1:$K$27569=BB29),Log!$J$1:$J$27569)</f>
        <v>There are no approximate or exact figures about illness reported by October 2024</v>
      </c>
      <c r="BH29" s="213" t="str">
        <f t="array" ref="BH29">LOOKUP(2,1/(Log!$K$1:$K$27569=BB29),Log!$I$1:$I$27569)</f>
        <v>x</v>
      </c>
      <c r="BI29" s="214">
        <f t="array" ref="BI29">LOOKUP(2,1/(Log!$K$1:$K$27569=BB29),Log!$L$1:$L$27569)</f>
        <v>45659</v>
      </c>
      <c r="BJ29" s="222" t="str">
        <f t="shared" si="7"/>
        <v>DOM002Fatalities reported</v>
      </c>
      <c r="BK29" s="222" t="str">
        <f t="array" ref="BK29">LOOKUP(2,1/(Log!$K$1:$K$27569=BJ29),Log!$E$1:$E$27569)</f>
        <v>x</v>
      </c>
      <c r="BL29" s="222" t="str">
        <f t="array" ref="BL29">LOOKUP(2,1/(Log!$K$1:$K$27569=BJ29),Log!$F$1:$F$27569)</f>
        <v>x</v>
      </c>
      <c r="BM29" s="222" t="str">
        <f t="array" ref="BM29">LOOKUP(2,1/(Log!$K$1:$K$27569=BJ29),Log!$G$1:$G$27569)</f>
        <v>x</v>
      </c>
      <c r="BN29" s="222" t="str">
        <f t="array" ref="BN29">LOOKUP(2,1/(Log!$K$1:$K$27569=BJ29),Log!$H$1:$H$27569)</f>
        <v>x</v>
      </c>
      <c r="BO29" s="222" t="str">
        <f t="array" ref="BO29">LOOKUP(2,1/(Log!$K$1:$K$27569=BJ29),Log!$J$1:$J$27569)</f>
        <v>There are no approximate or exact figures about fatalities reported</v>
      </c>
      <c r="BP29" s="218" t="str">
        <f t="array" ref="BP29">LOOKUP(2,1/(Log!$K$1:$K$27569=BJ29),Log!$I$1:$I$27569)</f>
        <v>x</v>
      </c>
      <c r="BQ29" s="223">
        <f t="array" ref="BQ29">LOOKUP(2,1/(Log!$K$1:$K$27569=BJ29),Log!$L$1:$L$27569)</f>
        <v>45747</v>
      </c>
      <c r="BR29" s="221" t="str">
        <f t="shared" si="8"/>
        <v>DOM002Buildings damaged</v>
      </c>
      <c r="BS29" s="224" t="str">
        <f t="array" ref="BS29">LOOKUP(2,1/(Log!$K$1:$K$27569=BR29),Log!$E$1:$E$27569)</f>
        <v>x</v>
      </c>
      <c r="BT29" s="224" t="str">
        <f t="array" ref="BT29">LOOKUP(2,1/(Log!$K$1:$K$27569=BR29),Log!$F$1:$F$27569)</f>
        <v>x</v>
      </c>
      <c r="BU29" s="224" t="str">
        <f t="array" ref="BU29">LOOKUP(2,1/(Log!$K$1:$K$27569=BR29),Log!$G$1:$G$27569)</f>
        <v>x</v>
      </c>
      <c r="BV29" s="224" t="str">
        <f t="array" ref="BV29">LOOKUP(2,1/(Log!$K$1:$K$27569=BR29),Log!$H$1:$H$27569)</f>
        <v>x</v>
      </c>
      <c r="BW29" s="224" t="str">
        <f t="array" ref="BW29">LOOKUP(2,1/(Log!$K$1:$K$27569=BR29),Log!$J$1:$J$27569)</f>
        <v xml:space="preserve">There are no approximate or exact figures on damaged buildings </v>
      </c>
      <c r="BX29" s="224" t="str">
        <f t="array" ref="BX29">LOOKUP(2,1/(Log!$K$1:$K$27569=BR29),Log!$I$1:$I$27569)</f>
        <v>x</v>
      </c>
      <c r="BY29" s="214">
        <f t="array" ref="BY29">LOOKUP(2,1/(Log!$K$1:$K$27569=BR29),Log!$L$1:$L$27569)</f>
        <v>45659</v>
      </c>
      <c r="BZ29" s="222" t="str">
        <f t="shared" si="9"/>
        <v>DOM002Buildings destroyed</v>
      </c>
      <c r="CA29" s="222" t="str">
        <f t="array" ref="CA29">LOOKUP(2,1/(Log!$K$1:$K$27569=BZ29),Log!$E$1:$E$27569)</f>
        <v>x</v>
      </c>
      <c r="CB29" s="222" t="str">
        <f t="array" ref="CB29">LOOKUP(2,1/(Log!$K$1:$K$27569=BZ29),Log!$F$1:$F$27569)</f>
        <v>x</v>
      </c>
      <c r="CC29" s="222" t="str">
        <f t="array" ref="CC29">LOOKUP(2,1/(Log!$K$1:$K$27569=BZ29),Log!$G$1:$G$27569)</f>
        <v>x</v>
      </c>
      <c r="CD29" s="222" t="str">
        <f t="array" ref="CD29">LOOKUP(2,1/(Log!$K$1:$K$27569=BZ29),Log!$H$1:$H$27569)</f>
        <v>x</v>
      </c>
      <c r="CE29" s="222" t="str">
        <f t="array" ref="CE29">LOOKUP(2,1/(Log!$K$1:$K$27569=BZ29),Log!$J$1:$J$27569)</f>
        <v xml:space="preserve">There are no approximate or exact figures on destroyed buildings </v>
      </c>
      <c r="CF29" s="222" t="str">
        <f t="array" ref="CF29">LOOKUP(2,1/(Log!$K$1:$K$27569=BZ29),Log!$I$1:$I$27569)</f>
        <v>x</v>
      </c>
      <c r="CG29" s="223">
        <f t="array" ref="CG29">LOOKUP(2,1/(Log!$K$1:$K$27569=BZ29),Log!$L$1:$L$27569)</f>
        <v>45659</v>
      </c>
      <c r="CH29" s="221" t="str">
        <f t="shared" si="10"/>
        <v>DOM002Buildings in the affected area</v>
      </c>
      <c r="CI29" s="222" t="e">
        <f t="array" ref="CI29">LOOKUP(2,1/(Log!$K$1:$K$27569=CH29),Log!$E$1:$E$27569)</f>
        <v>#N/A</v>
      </c>
      <c r="CJ29" s="222" t="e">
        <f t="array" ref="CJ29">LOOKUP(2,1/(Log!$K$1:$K$27569=CH29),Log!$F$1:$F$27569)</f>
        <v>#N/A</v>
      </c>
      <c r="CK29" s="222" t="e">
        <f t="array" ref="CK29">LOOKUP(2,1/(Log!$K$1:$K$27569=CH29),Log!$G$1:$G$27569)</f>
        <v>#N/A</v>
      </c>
      <c r="CL29" s="222" t="e">
        <f t="array" ref="CL29">LOOKUP(2,1/(Log!$K$1:$K$27569=CH29),Log!$H$1:$H$27569)</f>
        <v>#N/A</v>
      </c>
      <c r="CM29" s="222" t="e">
        <f t="array" ref="CM29">LOOKUP(2,1/(Log!$K$1:$K$27569=CH29),Log!$J$1:$J$27569)</f>
        <v>#N/A</v>
      </c>
      <c r="CN29" s="222" t="e">
        <f t="array" ref="CN29">LOOKUP(2,1/(Log!$K$1:$K$27569=CH29),Log!$I$1:$I$27569)</f>
        <v>#N/A</v>
      </c>
      <c r="CO29" s="225" t="e">
        <f t="array" ref="CO29">LOOKUP(2,1/(Log!$K$1:$K$27569=CH29),Log!$L$1:$L$27569)</f>
        <v>#N/A</v>
      </c>
      <c r="CP29" s="222" t="str">
        <f t="shared" si="11"/>
        <v>DOM002Economic Losses</v>
      </c>
      <c r="CQ29" s="224" t="str">
        <f t="array" ref="CQ29">LOOKUP(2,1/(Log!$K$1:$K$27569=CP29),Log!$E$1:$E$27569)</f>
        <v>x</v>
      </c>
      <c r="CR29" s="224" t="str">
        <f t="array" ref="CR29">LOOKUP(2,1/(Log!$K$1:$K$27569=CP29),Log!$F$1:$F$27569)</f>
        <v>x</v>
      </c>
      <c r="CS29" s="224" t="str">
        <f t="array" ref="CS29">LOOKUP(2,1/(Log!$K$1:$K$27569=CP29),Log!$G$1:$G$27569)</f>
        <v>x</v>
      </c>
      <c r="CT29" s="224" t="str">
        <f t="array" ref="CT29">LOOKUP(2,1/(Log!$K$1:$K$27569=CP29),Log!$H$1:$H$27569)</f>
        <v>x</v>
      </c>
      <c r="CU29" s="224" t="str">
        <f t="array" ref="CU29">LOOKUP(2,1/(Log!$K$1:$K$27569=CP29),Log!$J$1:$J$27569)</f>
        <v>There are no approximate or exact figures about economic losses</v>
      </c>
      <c r="CV29" s="224" t="str">
        <f t="array" ref="CV29">LOOKUP(2,1/(Log!$K$1:$K$27569=CP29),Log!$I$1:$I$27569)</f>
        <v>x</v>
      </c>
      <c r="CW29" s="214">
        <f t="array" ref="CW29">LOOKUP(2,1/(Log!$K$1:$K$27569=CP29),Log!$L$1:$L$27569)</f>
        <v>45504</v>
      </c>
      <c r="CX29" s="222" t="str">
        <f t="shared" si="12"/>
        <v>DOM002People in Need</v>
      </c>
      <c r="CY29" s="218">
        <f t="shared" si="13"/>
        <v>77000</v>
      </c>
      <c r="CZ29" s="218" t="str">
        <f t="shared" si="14"/>
        <v>R4V 27/01/2025</v>
      </c>
      <c r="DA29" s="218" t="str">
        <f t="shared" si="15"/>
        <v xml:space="preserve">Medium </v>
      </c>
      <c r="DB29" s="218">
        <f t="shared" si="16"/>
        <v>2</v>
      </c>
      <c r="DC29" s="218" t="str">
        <f t="shared" si="17"/>
        <v xml:space="preserve">According to INFORM Severity Index methodology, the sum of people in levels 3, 4 and 5 is equal to the total number of people in need: the sum of the in-destination Venezuelan refugees/asylum seekers (77.3), as reported in the RMRP 2025-2026.ACAPS assigned the total number of people in need to level 3, leaving an info-gap for level 4 and level 5. This source was chosen for its reliability in reporting Venezuelan refugees and migrants in Dominican Republic. </v>
      </c>
      <c r="DD29" s="218" t="str">
        <f t="shared" si="18"/>
        <v>https://reliefweb.int/report/dominican-republic/dominican-republic-glance-rmrp-2025-2026</v>
      </c>
      <c r="DE29" s="220">
        <f t="shared" si="19"/>
        <v>45747</v>
      </c>
      <c r="DF29" s="221" t="str">
        <f t="shared" si="20"/>
        <v>DOM002Minimal humanitarian conditions - Level 1</v>
      </c>
      <c r="DG29" s="213">
        <f t="array" ref="DG29">IF(LOOKUP(2,1/(Log!$K$1:$K$27569=DF29),Log!$E$1:$E$27569)="x","x",ROUND(LOOKUP(2,1/(Log!$K$1:$K$27569=DF29),Log!$E$1:$E$27569),-3))</f>
        <v>11251000</v>
      </c>
      <c r="DH29" s="224" t="str">
        <f t="array" ref="DH29">LOOKUP(2,1/(Log!$K$1:$K$27569=DF29),Log!$F$1:$F$27569)</f>
        <v>UNFPA accessed 26/03/2025;  R4V 17/12/2024</v>
      </c>
      <c r="DI29" s="224" t="str">
        <f t="array" ref="DI29">LOOKUP(2,1/(Log!$K$1:$K$27569=DF29),Log!$G$1:$G$27569)</f>
        <v xml:space="preserve">Medium </v>
      </c>
      <c r="DJ29" s="224">
        <f t="array" ref="DJ29">LOOKUP(2,1/(Log!$K$1:$K$27569=DF29),Log!$H$1:$H$27569)</f>
        <v>2</v>
      </c>
      <c r="DK29" s="224" t="str">
        <f t="array" ref="DK29">LOOKUP(2,1/(Log!$K$1:$K$27569=DF29),Log!$J$1:$J$27569)</f>
        <v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v>
      </c>
      <c r="DL29" s="224" t="str">
        <f t="array" ref="DL29">LOOKUP(2,1/(Log!$K$1:$K$27569=DF29),Log!$I$1:$I$27569)</f>
        <v>https://www.unfpa.org/data/world-population/DO?utm_source=chatgpt.com; https://reliefweb.int/report/dominican-republic/dominican-republic-glance-rmrp-2025-2026</v>
      </c>
      <c r="DM29" s="214">
        <f t="array" ref="DM29">LOOKUP(2,1/(Log!$K$1:$K$27569=DF29),Log!$L$1:$L$27569)</f>
        <v>45747</v>
      </c>
      <c r="DN29" s="222" t="str">
        <f t="shared" si="21"/>
        <v>DOM002Stressed humanitarian conditions - Level 2</v>
      </c>
      <c r="DO29" s="218">
        <f t="array" ref="DO29">IF(LOOKUP(2,1/(Log!$K$1:$K$27569=DN29),Log!$E$1:$E$27569)="x","x",ROUND(LOOKUP(2,1/(Log!$K$1:$K$27569=DN29),Log!$E$1:$E$27569),-3))</f>
        <v>72000</v>
      </c>
      <c r="DP29" s="222" t="str">
        <f t="array" ref="DP29">LOOKUP(2,1/(Log!$K$1:$K$27569=DN29),Log!$F$1:$F$27569)</f>
        <v>R4V 27/01/2025</v>
      </c>
      <c r="DQ29" s="222" t="str">
        <f t="array" ref="DQ29">LOOKUP(2,1/(Log!$K$1:$K$27569=DN29),Log!$G$1:$G$27569)</f>
        <v xml:space="preserve">Medium </v>
      </c>
      <c r="DR29" s="222">
        <f t="array" ref="DR29">LOOKUP(2,1/(Log!$K$1:$K$27569=DN29),Log!$H$1:$H$27569)</f>
        <v>2</v>
      </c>
      <c r="DS29" s="222" t="str">
        <f t="array" ref="DS29">LOOKUP(2,1/(Log!$K$1:$K$27569=DN29),Log!$J$1:$J$27569)</f>
        <v xml:space="preserve">According to INFORM SI methodology, the number of people in Level 2 is equal to the people affected minus the people in need. Due to the very fluid and dynamic situation, and common challenges in monitoring people on the move the reliability is set at Medium. </v>
      </c>
      <c r="DT29" s="222" t="str">
        <f t="array" ref="DT29">LOOKUP(2,1/(Log!$K$1:$K$27569=DN29),Log!$I$1:$I$27569)</f>
        <v>https://reliefweb.int/report/dominican-republic/dominican-republic-glance-rmrp-2025-2026</v>
      </c>
      <c r="DU29" s="223">
        <f t="array" ref="DU29">LOOKUP(2,1/(Log!$K$1:$K$27569=DN29),Log!$L$1:$L$27569)</f>
        <v>45747</v>
      </c>
      <c r="DV29" s="221" t="str">
        <f t="shared" si="22"/>
        <v>DOM002Moderate humanitarian conditions - Level 3</v>
      </c>
      <c r="DW29" s="213">
        <f t="array" ref="DW29">IF(LOOKUP(2,1/(Log!$K$1:$K$27569=DV29),Log!$E$1:$E$27569)="x","x",ROUND(LOOKUP(2,1/(Log!$K$1:$K$27569=DV29),Log!$E$1:$E$27569),-3))</f>
        <v>77000</v>
      </c>
      <c r="DX29" s="224" t="str">
        <f t="array" ref="DX29">LOOKUP(2,1/(Log!$K$1:$K$27569=DV29),Log!$F$1:$F$27569)</f>
        <v>R4V 27/01/2025</v>
      </c>
      <c r="DY29" s="224" t="str">
        <f t="array" ref="DY29">LOOKUP(2,1/(Log!$K$1:$K$27569=DV29),Log!$G$1:$G$27569)</f>
        <v xml:space="preserve">Medium </v>
      </c>
      <c r="DZ29" s="224">
        <f t="array" ref="DZ29">LOOKUP(2,1/(Log!$K$1:$K$27569=DV29),Log!$H$1:$H$27569)</f>
        <v>2</v>
      </c>
      <c r="EA29" s="224" t="str">
        <f t="array" ref="EA29">LOOKUP(2,1/(Log!$K$1:$K$27569=DV29),Log!$J$1:$J$27569)</f>
        <v xml:space="preserve">According to INFORM Severity Index methodology, the sum of people in levels 3, 4 and 5 is equal to the total number of people in need: the sum of the in-destination Venezuelan refugees/asylum seekers (77.3), as reported in the RMRP 2025-2026.ACAPS assigned the total number of people in need to level 3, leaving an info-gap for level 4 and level 5. This source was chosen for its reliability in reporting Venezuelan refugees and migrants in Dominican Republic. </v>
      </c>
      <c r="EB29" s="224" t="str">
        <f t="array" ref="EB29">LOOKUP(2,1/(Log!$K$1:$K$27569=DV29),Log!$I$1:$I$27569)</f>
        <v>https://reliefweb.int/report/dominican-republic/dominican-republic-glance-rmrp-2025-2026</v>
      </c>
      <c r="EC29" s="214">
        <f t="array" ref="EC29">LOOKUP(2,1/(Log!$K$1:$K$27569=DV29),Log!$L$1:$L$27569)</f>
        <v>45747</v>
      </c>
      <c r="ED29" s="222" t="str">
        <f t="shared" si="23"/>
        <v>DOM002Severe humanitarian conditions - Level 4</v>
      </c>
      <c r="EE29" s="218">
        <f t="array" ref="EE29">IF(LOOKUP(2,1/(Log!$K$1:$K$27569=ED29),Log!$E$1:$E$27569)="x","x",ROUND(LOOKUP(2,1/(Log!$K$1:$K$27569=ED29),Log!$E$1:$E$27569),-3))</f>
        <v>0</v>
      </c>
      <c r="EF29" s="222" t="str">
        <f t="array" ref="EF29">LOOKUP(2,1/(Log!$K$1:$K$27569=ED29),Log!$F$1:$F$27569)</f>
        <v>R4V 27/01/2025</v>
      </c>
      <c r="EG29" s="222" t="str">
        <f t="array" ref="EG29">LOOKUP(2,1/(Log!$K$1:$K$27569=ED29),Log!$G$1:$G$27569)</f>
        <v xml:space="preserve">Medium </v>
      </c>
      <c r="EH29" s="222">
        <f t="array" ref="EH29">LOOKUP(2,1/(Log!$K$1:$K$27569=ED29),Log!$H$1:$H$27569)</f>
        <v>2</v>
      </c>
      <c r="EI29" s="222" t="str">
        <f t="array" ref="EI29">LOOKUP(2,1/(Log!$K$1:$K$27569=ED29),Log!$J$1:$J$27569)</f>
        <v>According to INFORM Severity Index methodology, the sum of people in levels 3, 4 and 5 is equal to the total number of people in need: the sum of the in-destination Venezuelan refugees/asylum seekers (77.3), as reported in the RMRP 2025-2026.ACAPS assigned the total number of people in need to level 3, leaving an info-gap for level 4 and level 5. This source was chosen for its reliability in reporting Venezuelan refugees and migrants in Dominican Republic.</v>
      </c>
      <c r="EJ29" s="222" t="str">
        <f t="array" ref="EJ29">LOOKUP(2,1/(Log!$K$1:$K$27569=ED29),Log!$I$1:$I$27569)</f>
        <v>https://reliefweb.int/report/dominican-republic/dominican-republic-glance-rmrp-2025-2026</v>
      </c>
      <c r="EK29" s="223">
        <f t="array" ref="EK29">LOOKUP(2,1/(Log!$K$1:$K$27569=ED29),Log!$L$1:$L$27569)</f>
        <v>45747</v>
      </c>
      <c r="EL29" s="221" t="str">
        <f t="shared" si="24"/>
        <v>DOM002Extreme humanitarian conditions - Level 5</v>
      </c>
      <c r="EM29" s="213">
        <f t="array" ref="EM29">IF(LOOKUP(2,1/(Log!$K$1:$K$27569=EL29),Log!$E$1:$E$27569)="x","x",ROUND(LOOKUP(2,1/(Log!$K$1:$K$27569=EL29),Log!$E$1:$E$27569),-3))</f>
        <v>0</v>
      </c>
      <c r="EN29" s="224" t="str">
        <f t="array" ref="EN29">LOOKUP(2,1/(Log!$K$1:$K$27569=EL29),Log!$F$1:$F$27569)</f>
        <v>R4V 27/01/2025</v>
      </c>
      <c r="EO29" s="224" t="str">
        <f t="array" ref="EO29">LOOKUP(2,1/(Log!$K$1:$K$27569=EL29),Log!$G$1:$G$27569)</f>
        <v xml:space="preserve">Medium </v>
      </c>
      <c r="EP29" s="224">
        <f t="array" ref="EP29">LOOKUP(2,1/(Log!$K$1:$K$27569=EL29),Log!$H$1:$H$27569)</f>
        <v>2</v>
      </c>
      <c r="EQ29" s="224" t="str">
        <f t="array" ref="EQ29">LOOKUP(2,1/(Log!$K$1:$K$27569=EL29),Log!$J$1:$J$27569)</f>
        <v>According to INFORM Severity Index methodology, the sum of people in levels 3, 4 and 5 is equal to the total number of people in need: the sum of the in-destination Venezuelan refugees/asylum seekers (77.3), as reported in the RMRP 2025-2026.ACAPS assigned the total number of people in need to level 3, leaving an info-gap for level 4 and level 5. This source was chosen for its reliability in reporting Venezuelan refugees and migrants in Dominican Republic.</v>
      </c>
      <c r="ER29" s="224" t="str">
        <f t="array" ref="ER29">LOOKUP(2,1/(Log!$K$1:$K$27569=EL29),Log!$I$1:$I$27569)</f>
        <v>https://reliefweb.int/report/dominican-republic/dominican-republic-glance-rmrp-2025-2026</v>
      </c>
      <c r="ES29" s="214">
        <f t="array" ref="ES29">LOOKUP(2,1/(Log!$K$1:$K$27569=EL29),Log!$L$1:$L$27569)</f>
        <v>45747</v>
      </c>
      <c r="ET29" s="222" t="str">
        <f t="shared" si="25"/>
        <v>DOM002Fatalities in all crises</v>
      </c>
      <c r="EU29" s="222" t="str">
        <f t="array" ref="EU29">LOOKUP(2,1/(Log!$K$1:$K$27569=ET29),Log!$E$1:$E$27569)</f>
        <v>x</v>
      </c>
      <c r="EV29" s="222" t="str">
        <f t="array" ref="EV29">LOOKUP(2,1/(Log!$K$1:$K$27569=ET29),Log!$F$1:$F$27569)</f>
        <v>x</v>
      </c>
      <c r="EW29" s="222" t="str">
        <f t="array" ref="EW29">LOOKUP(2,1/(Log!$K$1:$K$27569=ET29),Log!$G$1:$G$27569)</f>
        <v>x</v>
      </c>
      <c r="EX29" s="222" t="str">
        <f t="array" ref="EX29">LOOKUP(2,1/(Log!$K$1:$K$27569=ET29),Log!$H$1:$H$27569)</f>
        <v>x</v>
      </c>
      <c r="EY29" s="222" t="str">
        <f t="array" ref="EY29">LOOKUP(2,1/(Log!$K$1:$K$27569=ET29),Log!$J$1:$J$27569)</f>
        <v>There are no approximate or exact figures about fatalities reported</v>
      </c>
      <c r="EZ29" s="222" t="str">
        <f t="array" ref="EZ29">LOOKUP(2,1/(Log!$K$1:$K$27569=ET29),Log!$I$1:$I$27569)</f>
        <v>x</v>
      </c>
      <c r="FA29" s="223">
        <f t="array" ref="FA29">LOOKUP(2,1/(Log!$K$1:$K$27569=ET29),Log!$L$1:$L$27569)</f>
        <v>45747</v>
      </c>
      <c r="FB29" s="221" t="str">
        <f t="shared" si="26"/>
        <v>DOM002Crisis affected groups</v>
      </c>
      <c r="FC29" s="224">
        <f t="array" ref="FC29">LOOKUP(2,1/(Log!$K$1:$K$27569=FB29),Log!$E$1:$E$27569)</f>
        <v>2</v>
      </c>
      <c r="FD29" s="224" t="str">
        <f t="array" ref="FD29">LOOKUP(2,1/(Log!$K$1:$K$27569=FB29),Log!$F$1:$F$27569)</f>
        <v>RMRP 27/01/2025</v>
      </c>
      <c r="FE29" s="224" t="str">
        <f t="array" ref="FE29">LOOKUP(2,1/(Log!$K$1:$K$27569=FB29),Log!$G$1:$G$27569)</f>
        <v xml:space="preserve">Medium </v>
      </c>
      <c r="FF29" s="224">
        <f t="array" ref="FF29">LOOKUP(2,1/(Log!$K$1:$K$27569=FB29),Log!$H$1:$H$27569)</f>
        <v>2</v>
      </c>
      <c r="FG29" s="224" t="str">
        <f t="array" ref="FG29">LOOKUP(2,1/(Log!$K$1:$K$27569=FB29),Log!$J$1:$J$27569)</f>
        <v>Two groups affected: Host communities and migrants</v>
      </c>
      <c r="FH29" s="224" t="str">
        <f t="array" ref="FH29">LOOKUP(2,1/(Log!$K$1:$K$27569=FB29),Log!$I$1:$I$27569)</f>
        <v>https://reliefweb.int/report/dominican-republic/dominican-republic-glance-rmrp-2025-2026</v>
      </c>
      <c r="FI29" s="214">
        <f t="array" ref="FI29">LOOKUP(2,1/(Log!$K$1:$K$27569=FB29),Log!$L$1:$L$27569)</f>
        <v>45777</v>
      </c>
      <c r="FJ29" s="221" t="str">
        <f t="shared" si="27"/>
        <v>DOM002People facing limited access constraints</v>
      </c>
      <c r="FK29" s="222" t="str">
        <f t="array" ref="FK29">LOOKUP(2,1/(Log!$K$1:$K$27569=FJ29),Log!$E$1:$E$27569)</f>
        <v>x</v>
      </c>
      <c r="FL29" s="222" t="str">
        <f t="array" ref="FL29">LOOKUP(2,1/(Log!$K$1:$K$27569=FJ29),Log!$F$1:$F$27569)</f>
        <v>x</v>
      </c>
      <c r="FM29" s="222" t="str">
        <f t="array" ref="FM29">LOOKUP(2,1/(Log!$K$1:$K$27569=FJ29),Log!$G$1:$G$27569)</f>
        <v>x</v>
      </c>
      <c r="FN29" s="222" t="str">
        <f t="array" ref="FN29">LOOKUP(2,1/(Log!$K$1:$K$27569=FJ29),Log!$H$1:$H$27569)</f>
        <v>x</v>
      </c>
      <c r="FO29" s="222" t="str">
        <f t="array" ref="FO29">LOOKUP(2,1/(Log!$K$1:$K$27569=FJ29),Log!$J$1:$J$27569)</f>
        <v>There are no approximate or exact figures about people in need facing limited access constraints</v>
      </c>
      <c r="FP29" s="218" t="str">
        <f t="array" ref="FP29">LOOKUP(2,1/(Log!$K$1:$K$27569=FJ29),Log!$I$1:$I$27569)</f>
        <v>x</v>
      </c>
      <c r="FQ29" s="219">
        <f t="array" ref="FQ29">LOOKUP(2,1/(Log!$K$1:$K$27569=FJ29),Log!$L$1:$L$27569)</f>
        <v>44921</v>
      </c>
      <c r="FR29" s="221" t="str">
        <f t="shared" si="28"/>
        <v>DOM002People facing restricted access constraints</v>
      </c>
      <c r="FS29" s="224" t="str">
        <f t="array" ref="FS29">LOOKUP(2,1/(Log!$K$1:$K$27569=FR29),Log!$E$1:$E$27569)</f>
        <v>x</v>
      </c>
      <c r="FT29" s="224" t="str">
        <f t="array" ref="FT29">LOOKUP(2,1/(Log!$K$1:$K$27569=FR29),Log!$F$1:$F$27569)</f>
        <v>x</v>
      </c>
      <c r="FU29" s="224" t="str">
        <f t="array" ref="FU29">LOOKUP(2,1/(Log!$K$1:$K$27569=FR29),Log!$G$1:$G$27569)</f>
        <v>x</v>
      </c>
      <c r="FV29" s="224" t="str">
        <f t="array" ref="FV29">LOOKUP(2,1/(Log!$K$1:$K$27569=FR29),Log!$H$1:$H$27569)</f>
        <v>x</v>
      </c>
      <c r="FW29" s="224" t="str">
        <f t="array" ref="FW29">LOOKUP(2,1/(Log!$K$1:$K$27569=FR29),Log!$J$1:$J$27569)</f>
        <v>There are no approximate or exact figures about people in need facing restricted access constraints</v>
      </c>
      <c r="FX29" s="224" t="str">
        <f t="array" ref="FX29">LOOKUP(2,1/(Log!$K$1:$K$27569=FR29),Log!$I$1:$I$27569)</f>
        <v>x</v>
      </c>
      <c r="FY29" s="214">
        <f t="array" ref="FY29">LOOKUP(2,1/(Log!$K$1:$K$27569=FR29),Log!$L$1:$L$27569)</f>
        <v>44921</v>
      </c>
      <c r="FZ29" s="222" t="str">
        <f t="shared" si="29"/>
        <v>DOM002Impediments to entry into country (bureaucratic and administrative)</v>
      </c>
      <c r="GA29" s="222">
        <f t="array" ref="GA29">LOOKUP(2,1/(Log!$K$1:$K$27569=FZ29),Log!$E$1:$E$27569)</f>
        <v>0</v>
      </c>
      <c r="GB29" s="222" t="str">
        <f t="array" ref="GB29">LOOKUP(2,1/(Log!$K$1:$K$27569=FZ29),Log!$F$1:$F$27569)</f>
        <v>ACAPS Access Methodology</v>
      </c>
      <c r="GC29" s="222" t="str">
        <f t="array" ref="GC29">LOOKUP(2,1/(Log!$K$1:$K$27569=FZ29),Log!$G$1:$G$27569)</f>
        <v>Medium</v>
      </c>
      <c r="GD29" s="222">
        <f t="array" ref="GD29">LOOKUP(2,1/(Log!$K$1:$K$27569=FZ29),Log!$H$1:$H$27569)</f>
        <v>2</v>
      </c>
      <c r="GE29" s="222" t="str">
        <f t="array" ref="GE29">LOOKUP(2,1/(Log!$K$1:$K$27569=FZ29),Log!$J$1:$J$27569)</f>
        <v>x</v>
      </c>
      <c r="GF29" s="222" t="str">
        <f t="array" ref="GF29">LOOKUP(2,1/(Log!$K$1:$K$27569=FZ29),Log!$I$1:$I$27569)</f>
        <v>x</v>
      </c>
      <c r="GG29" s="223">
        <f t="array" ref="GG29">LOOKUP(2,1/(Log!$K$1:$K$27569=FZ29),Log!$L$1:$L$27569)</f>
        <v>45610</v>
      </c>
      <c r="GH29" s="221" t="str">
        <f t="shared" si="30"/>
        <v>DOM002Restriction of movement (impediments to freedom of movement and/or administrative restrictions)</v>
      </c>
      <c r="GI29" s="224">
        <f t="array" ref="GI29">LOOKUP(2,1/(Log!$K$1:$K$27569=GH29),Log!$E$1:$E$27569)</f>
        <v>0</v>
      </c>
      <c r="GJ29" s="224" t="str">
        <f t="array" ref="GJ29">LOOKUP(2,1/(Log!$K$1:$K$27569=GH29),Log!$F$1:$F$27569)</f>
        <v>ACAPS Access Methodology</v>
      </c>
      <c r="GK29" s="224" t="str">
        <f t="array" ref="GK29">LOOKUP(2,1/(Log!$K$1:$K$27569=GH29),Log!$G$1:$G$27569)</f>
        <v>Medium</v>
      </c>
      <c r="GL29" s="224">
        <f t="array" ref="GL29">LOOKUP(2,1/(Log!$K$1:$K$27569=GH29),Log!$H$1:$H$27569)</f>
        <v>2</v>
      </c>
      <c r="GM29" s="224" t="str">
        <f t="array" ref="GM29">LOOKUP(2,1/(Log!$K$1:$K$27569=GH29),Log!$J$1:$J$27569)</f>
        <v>x</v>
      </c>
      <c r="GN29" s="224" t="str">
        <f t="array" ref="GN29">LOOKUP(2,1/(Log!$K$1:$K$27569=GH29),Log!$I$1:$I$27569)</f>
        <v>x</v>
      </c>
      <c r="GO29" s="214">
        <f t="array" ref="GO29">LOOKUP(2,1/(Log!$K$1:$K$27569=GH29),Log!$L$1:$L$27569)</f>
        <v>45610</v>
      </c>
      <c r="GP29" s="222" t="str">
        <f t="shared" si="31"/>
        <v>DOM002Interference into implementation of humanitarian activities</v>
      </c>
      <c r="GQ29" s="222">
        <f t="array" ref="GQ29">LOOKUP(2,1/(Log!$K$1:$K$27569=GP29),Log!$E$1:$E$27569)</f>
        <v>0</v>
      </c>
      <c r="GR29" s="222" t="str">
        <f t="array" ref="GR29">LOOKUP(2,1/(Log!$K$1:$K$27569=GP29),Log!$F$1:$F$27569)</f>
        <v>ACAPS Access Methodology</v>
      </c>
      <c r="GS29" s="222" t="str">
        <f t="array" ref="GS29">LOOKUP(2,1/(Log!$K$1:$K$27569=GP29),Log!$G$1:$G$27569)</f>
        <v>Medium</v>
      </c>
      <c r="GT29" s="222">
        <f t="array" ref="GT29">LOOKUP(2,1/(Log!$K$1:$K$27569=GP29),Log!$H$1:$H$27569)</f>
        <v>2</v>
      </c>
      <c r="GU29" s="222" t="str">
        <f t="array" ref="GU29">LOOKUP(2,1/(Log!$K$1:$K$27569=GP29),Log!$J$1:$J$27569)</f>
        <v>x</v>
      </c>
      <c r="GV29" s="222" t="str">
        <f t="array" ref="GV29">LOOKUP(2,1/(Log!$K$1:$K$27569=GP29),Log!$I$1:$I$27569)</f>
        <v>x</v>
      </c>
      <c r="GW29" s="223">
        <f t="array" ref="GW29">LOOKUP(2,1/(Log!$K$1:$K$27569=GP29),Log!$L$1:$L$27569)</f>
        <v>45610</v>
      </c>
      <c r="GX29" s="221" t="str">
        <f t="shared" si="32"/>
        <v>DOM002Violence against personnel, facilities and assets</v>
      </c>
      <c r="GY29" s="224">
        <f t="array" ref="GY29">LOOKUP(2,1/(Log!$K$1:$K$27569=GX29),Log!$E$1:$E$27569)</f>
        <v>0</v>
      </c>
      <c r="GZ29" s="224" t="str">
        <f t="array" ref="GZ29">LOOKUP(2,1/(Log!$K$1:$K$27569=GX29),Log!$F$1:$F$27569)</f>
        <v>ACAPS Access Methodology</v>
      </c>
      <c r="HA29" s="224" t="str">
        <f t="array" ref="HA29">LOOKUP(2,1/(Log!$K$1:$K$27569=GX29),Log!$G$1:$G$27569)</f>
        <v>Medium</v>
      </c>
      <c r="HB29" s="224">
        <f t="array" ref="HB29">LOOKUP(2,1/(Log!$K$1:$K$27569=GX29),Log!$H$1:$H$27569)</f>
        <v>2</v>
      </c>
      <c r="HC29" s="224" t="str">
        <f t="array" ref="HC29">LOOKUP(2,1/(Log!$K$1:$K$27569=GX29),Log!$J$1:$J$27569)</f>
        <v>x</v>
      </c>
      <c r="HD29" s="224" t="str">
        <f t="array" ref="HD29">LOOKUP(2,1/(Log!$K$1:$K$27569=GX29),Log!$I$1:$I$27569)</f>
        <v>x</v>
      </c>
      <c r="HE29" s="214">
        <f t="array" ref="HE29">LOOKUP(2,1/(Log!$K$1:$K$27569=GX29),Log!$L$1:$L$27569)</f>
        <v>45610</v>
      </c>
      <c r="HF29" s="222" t="str">
        <f t="shared" si="33"/>
        <v>DOM002Denial of existence of humanitarian needs or entitlements to assistance</v>
      </c>
      <c r="HG29" s="222">
        <f t="array" ref="HG29">LOOKUP(2,1/(Log!$K$1:$K$27569=HF29),Log!$E$1:$E$27569)</f>
        <v>0</v>
      </c>
      <c r="HH29" s="222" t="str">
        <f t="array" ref="HH29">LOOKUP(2,1/(Log!$K$1:$K$27569=HF29),Log!$F$1:$F$27569)</f>
        <v>ACAPS Access Methodology</v>
      </c>
      <c r="HI29" s="222" t="str">
        <f t="array" ref="HI29">LOOKUP(2,1/(Log!$K$1:$K$27569=HF29),Log!$G$1:$G$27569)</f>
        <v>Medium</v>
      </c>
      <c r="HJ29" s="222">
        <f t="array" ref="HJ29">LOOKUP(2,1/(Log!$K$1:$K$27569=HF29),Log!$H$1:$H$27569)</f>
        <v>2</v>
      </c>
      <c r="HK29" s="222" t="str">
        <f t="array" ref="HK29">LOOKUP(2,1/(Log!$K$1:$K$27569=HF29),Log!$J$1:$J$27569)</f>
        <v>x</v>
      </c>
      <c r="HL29" s="222" t="str">
        <f t="array" ref="HL29">LOOKUP(2,1/(Log!$K$1:$K$27569=HF29),Log!$I$1:$I$27569)</f>
        <v>x</v>
      </c>
      <c r="HM29" s="223">
        <f t="array" ref="HM29">LOOKUP(2,1/(Log!$K$1:$K$27569=HF29),Log!$L$1:$L$27569)</f>
        <v>45610</v>
      </c>
      <c r="HN29" s="221" t="str">
        <f t="shared" si="34"/>
        <v>DOM002Restriction and obstruction of access to services and assistance</v>
      </c>
      <c r="HO29" s="224">
        <f t="array" ref="HO29">LOOKUP(2,1/(Log!$K$1:$K$27569=HN29),Log!$E$1:$E$27569)</f>
        <v>0</v>
      </c>
      <c r="HP29" s="224" t="str">
        <f t="array" ref="HP29">LOOKUP(2,1/(Log!$K$1:$K$27569=HN29),Log!$F$1:$F$27569)</f>
        <v>ACAPS Access Methodology</v>
      </c>
      <c r="HQ29" s="224" t="str">
        <f t="array" ref="HQ29">LOOKUP(2,1/(Log!$K$1:$K$27569=HN29),Log!$G$1:$G$27569)</f>
        <v>Medium</v>
      </c>
      <c r="HR29" s="224">
        <f t="array" ref="HR29">LOOKUP(2,1/(Log!$K$1:$K$27569=HN29),Log!$H$1:$H$27569)</f>
        <v>2</v>
      </c>
      <c r="HS29" s="224" t="str">
        <f t="array" ref="HS29">LOOKUP(2,1/(Log!$K$1:$K$27569=HN29),Log!$J$1:$J$27569)</f>
        <v>x</v>
      </c>
      <c r="HT29" s="224" t="str">
        <f t="array" ref="HT29">LOOKUP(2,1/(Log!$K$1:$K$27569=HN29),Log!$I$1:$I$27569)</f>
        <v>x</v>
      </c>
      <c r="HU29" s="214">
        <f t="array" ref="HU29">LOOKUP(2,1/(Log!$K$1:$K$27569=HN29),Log!$L$1:$L$27569)</f>
        <v>45610</v>
      </c>
      <c r="HV29" s="222" t="str">
        <f t="shared" si="35"/>
        <v>DOM002Ongoing insecurity/hostilities affecting humanitarian assistance</v>
      </c>
      <c r="HW29" s="222">
        <f t="array" ref="HW29">LOOKUP(2,1/(Log!$K$1:$K$27569=HV29),Log!$E$1:$E$27569)</f>
        <v>0</v>
      </c>
      <c r="HX29" s="222" t="str">
        <f t="array" ref="HX29">LOOKUP(2,1/(Log!$K$1:$K$27569=HV29),Log!$F$1:$F$27569)</f>
        <v>ACAPS Access Methodology</v>
      </c>
      <c r="HY29" s="222" t="str">
        <f t="array" ref="HY29">LOOKUP(2,1/(Log!$K$1:$K$27569=HV29),Log!$G$1:$G$27569)</f>
        <v>Medium</v>
      </c>
      <c r="HZ29" s="222">
        <f t="array" ref="HZ29">LOOKUP(2,1/(Log!$K$1:$K$27569=HV29),Log!$H$1:$H$27569)</f>
        <v>2</v>
      </c>
      <c r="IA29" s="222" t="str">
        <f t="array" ref="IA29">LOOKUP(2,1/(Log!$K$1:$K$27569=HV29),Log!$J$1:$J$27569)</f>
        <v>x</v>
      </c>
      <c r="IB29" s="222" t="str">
        <f t="array" ref="IB29">LOOKUP(2,1/(Log!$K$1:$K$27569=HV29),Log!$I$1:$I$27569)</f>
        <v>x</v>
      </c>
      <c r="IC29" s="223">
        <f t="array" ref="IC29">LOOKUP(2,1/(Log!$K$1:$K$27569=HV29),Log!$L$1:$L$27569)</f>
        <v>45610</v>
      </c>
      <c r="ID29" s="221" t="str">
        <f t="shared" si="36"/>
        <v>DOM002Presence of mines and improvised explosive devices</v>
      </c>
      <c r="IE29" s="224">
        <f t="array" ref="IE29">LOOKUP(2,1/(Log!$K$1:$K$27569=ID29),Log!$E$1:$E$27569)</f>
        <v>0</v>
      </c>
      <c r="IF29" s="224" t="str">
        <f t="array" ref="IF29">LOOKUP(2,1/(Log!$K$1:$K$27569=ID29),Log!$F$1:$F$27569)</f>
        <v>ACAPS Access Methodology</v>
      </c>
      <c r="IG29" s="224" t="str">
        <f t="array" ref="IG29">LOOKUP(2,1/(Log!$K$1:$K$27569=ID29),Log!$G$1:$G$27569)</f>
        <v>Medium</v>
      </c>
      <c r="IH29" s="224">
        <f t="array" ref="IH29">LOOKUP(2,1/(Log!$K$1:$K$27569=ID29),Log!$H$1:$H$27569)</f>
        <v>2</v>
      </c>
      <c r="II29" s="224" t="str">
        <f t="array" ref="II29">LOOKUP(2,1/(Log!$K$1:$K$27569=ID29),Log!$J$1:$J$27569)</f>
        <v>x</v>
      </c>
      <c r="IJ29" s="224" t="str">
        <f t="array" ref="IJ29">LOOKUP(2,1/(Log!$K$1:$K$27569=ID29),Log!$I$1:$I$27569)</f>
        <v>x</v>
      </c>
      <c r="IK29" s="214">
        <f t="array" ref="IK29">LOOKUP(2,1/(Log!$K$1:$K$27569=ID29),Log!$L$1:$L$27569)</f>
        <v>45610</v>
      </c>
      <c r="IL29" s="222" t="str">
        <f t="shared" si="37"/>
        <v>DOM002Physical constraints in the environment (obstacles related to terrain, climate, lack of infrastructure, etc.)</v>
      </c>
      <c r="IM29" s="222">
        <f t="array" ref="IM29">LOOKUP(2,1/(Log!$K$1:$K$27569=IL29),Log!$E$1:$E$27569)</f>
        <v>0</v>
      </c>
      <c r="IN29" s="222" t="str">
        <f t="array" ref="IN29">LOOKUP(2,1/(Log!$K$1:$K$27569=IL29),Log!$F$1:$F$27569)</f>
        <v>ACAPS Access Methodology</v>
      </c>
      <c r="IO29" s="222" t="str">
        <f t="array" ref="IO29">LOOKUP(2,1/(Log!$K$1:$K$27569=IL29),Log!$G$1:$G$27569)</f>
        <v>Medium</v>
      </c>
      <c r="IP29" s="222">
        <f t="array" ref="IP29">LOOKUP(2,1/(Log!$K$1:$K$27569=IL29),Log!$H$1:$H$27569)</f>
        <v>2</v>
      </c>
      <c r="IQ29" s="222" t="str">
        <f t="array" ref="IQ29">LOOKUP(2,1/(Log!$K$1:$K$27569=IL29),Log!$J$1:$J$27569)</f>
        <v>x</v>
      </c>
      <c r="IR29" s="222" t="str">
        <f t="array" ref="IR29">LOOKUP(2,1/(Log!$K$1:$K$27569=IL29),Log!$I$1:$I$27569)</f>
        <v>x</v>
      </c>
      <c r="IS29" s="223">
        <f t="array" ref="IS29">LOOKUP(2,1/(Log!$K$1:$K$27569=IL29),Log!$L$1:$L$27569)</f>
        <v>45610</v>
      </c>
    </row>
    <row r="30" spans="1:253" s="11" customFormat="1" ht="13.35" customHeight="1">
      <c r="A30" s="11" t="str">
        <f>Lists!B:B</f>
        <v>Mixed migration flows in Algeria</v>
      </c>
      <c r="B30" s="11" t="str">
        <f>Lists!F:F</f>
        <v>International Displacement</v>
      </c>
      <c r="C30" s="11" t="str">
        <f>Lists!C:C</f>
        <v>DZA002</v>
      </c>
      <c r="D30" s="11" t="str">
        <f>Lists!A:A</f>
        <v>Algeria</v>
      </c>
      <c r="E30" s="11" t="str">
        <f>Lists!D:D</f>
        <v>DZA</v>
      </c>
      <c r="F30" s="11" t="str">
        <f t="shared" si="0"/>
        <v>DZA002Total population</v>
      </c>
      <c r="G30" s="212">
        <f t="array" ref="G30">ROUND(LOOKUP(2,1/(Log!$K$1:$K$27569=F30),Log!$E$1:$E$27569),-3)</f>
        <v>47276000</v>
      </c>
      <c r="H30" s="213" t="str">
        <f t="array" ref="H30">LOOKUP(2,1/(Log!$K$1:$K$27569=F30),Log!$F$1:$F$27569)</f>
        <v>World Population 07/04/2025</v>
      </c>
      <c r="I30" s="213" t="str">
        <f t="array" ref="I30">LOOKUP(2,1/(Log!$K$1:$K$27569=F30),Log!$G$1:$G$27569)</f>
        <v xml:space="preserve">Medium </v>
      </c>
      <c r="J30" s="213">
        <f t="array" ref="J30">LOOKUP(2,1/(Log!$K$1:$K$27569=F30),Log!$H$1:$H$27569)</f>
        <v>2</v>
      </c>
      <c r="K30" s="213" t="str">
        <f t="array" ref="K30">LOOKUP(2,1/(Log!$K$1:$K$27569=F30),Log!$J$1:$J$27569)</f>
        <v>The total population of Algeria in 2025, including migrants, refugees, and asylum seekers.</v>
      </c>
      <c r="L30" s="213" t="str">
        <f t="array" ref="L30">LOOKUP(2,1/(Log!$K$1:$K$27569=F30),Log!$I$1:$I$27569)</f>
        <v>https://worldpopulationreview.com/countries/algeria-population</v>
      </c>
      <c r="M30" s="214">
        <f t="array" ref="M30">LOOKUP(2,1/(Log!$K$1:$K$27569=F30),Log!$L$1:$L$27569)</f>
        <v>45757</v>
      </c>
      <c r="N30" s="221" t="str">
        <f t="shared" si="1"/>
        <v>DZA002Landmass affected</v>
      </c>
      <c r="O30" s="216">
        <f t="array" ref="O30">LOOKUP(2,1/(Log!$K$1:$K$27569=N30),Log!$E$1:$E$27569)</f>
        <v>2381741</v>
      </c>
      <c r="P30" s="216" t="str">
        <f t="array" ref="P30">LOOKUP(2,1/(Log!$K$1:$K$27569=N30),Log!$F$1:$F$27569)</f>
        <v>World Population 07/04/2025</v>
      </c>
      <c r="Q30" s="216" t="str">
        <f t="array" ref="Q30">LOOKUP(2,1/(Log!$K$1:$K$27569=N30),Log!$G$1:$G$27569)</f>
        <v xml:space="preserve">Medium </v>
      </c>
      <c r="R30" s="216">
        <f t="array" ref="R30">LOOKUP(2,1/(Log!$K$1:$K$27569=N30),Log!$H$1:$H$27569)</f>
        <v>2</v>
      </c>
      <c r="S30" s="216" t="str">
        <f t="array" ref="S30">LOOKUP(2,1/(Log!$K$1:$K$27569=N30),Log!$J$1:$J$27569)</f>
        <v xml:space="preserve">Most of the migrants arriving in Algeria are looking for work and have settled in different areas of the country, while a minority are in transit on their way to Europe. The specific locations are unclear so ACAPS considers the whole country as affected. </v>
      </c>
      <c r="T30" s="216" t="str">
        <f t="array" ref="T30">LOOKUP(2,1/(Log!$K$1:$K$27569=N30),Log!$I$1:$I$27569)</f>
        <v>https://worldpopulationreview.com/countries/algeria-population</v>
      </c>
      <c r="U30" s="217">
        <f t="array" ref="U30">LOOKUP(2,1/(Log!$K$1:$K$27569=N30),Log!$L$1:$L$27569)</f>
        <v>45757</v>
      </c>
      <c r="V30" s="221" t="str">
        <f t="shared" si="2"/>
        <v>DZA002People exposed</v>
      </c>
      <c r="W30" s="213">
        <f t="array" ref="W30">IF(LOOKUP(2,1/(Log!$K$1:$K$27569=V30),Log!$E$1:$E$27569)="x","x",ROUND(LOOKUP(2,1/(Log!$K$1:$K$27569=V30),Log!$E$1:$E$27569),-3))</f>
        <v>47276000</v>
      </c>
      <c r="X30" s="213" t="str">
        <f t="array" ref="X30">LOOKUP(2,1/(Log!$K$1:$K$27569=V30),Log!$F$1:$F$27569)</f>
        <v>World Population 07/04/2025</v>
      </c>
      <c r="Y30" s="213" t="str">
        <f t="array" ref="Y30">LOOKUP(2,1/(Log!$K$1:$K$27569=V30),Log!$G$1:$G$27569)</f>
        <v xml:space="preserve">Medium </v>
      </c>
      <c r="Z30" s="213">
        <f t="array" ref="Z30">LOOKUP(2,1/(Log!$K$1:$K$27569=V30),Log!$H$1:$H$27569)</f>
        <v>2</v>
      </c>
      <c r="AA30" s="213" t="str">
        <f t="array" ref="AA30">LOOKUP(2,1/(Log!$K$1:$K$27569=V30),Log!$J$1:$J$27569)</f>
        <v xml:space="preserve">The whole population is exposed to the mixed migration crisis. Most of the migrants arriving in Algeria are looking for work and have settled in different areas of the country, while a minority are in transit on their way to Europe. The specific locations are unclear so ACAPS considers the whole country as exposed to the Mixed migration crisis. </v>
      </c>
      <c r="AB30" s="213" t="str">
        <f t="array" ref="AB30">LOOKUP(2,1/(Log!$K$1:$K$27569=V30),Log!$I$1:$I$27569)</f>
        <v>https://worldpopulationreview.com/countries/algeria-population</v>
      </c>
      <c r="AC30" s="214">
        <f t="array" ref="AC30">LOOKUP(2,1/(Log!$K$1:$K$27569=V30),Log!$L$1:$L$27569)</f>
        <v>45757</v>
      </c>
      <c r="AD30" s="221" t="str">
        <f t="shared" si="3"/>
        <v>DZA002People affected</v>
      </c>
      <c r="AE30" s="218">
        <f t="array" ref="AE30">IF(LOOKUP(2,1/(Log!$K$1:$K$27569=AD30),Log!$E$1:$E$27569)="x","x",ROUND(LOOKUP(2,1/(Log!$K$1:$K$27569=AD30),Log!$E$1:$E$27569),-3))</f>
        <v>262000</v>
      </c>
      <c r="AF30" s="218" t="str">
        <f t="array" ref="AF30">LOOKUP(2,1/(Log!$K$1:$K$27569=AD30),Log!$F$1:$F$27569)</f>
        <v>UNHCR accessed 07/04/2025; Migrants Refugees accessed 07/04/2025</v>
      </c>
      <c r="AG30" s="218" t="str">
        <f t="array" ref="AG30">LOOKUP(2,1/(Log!$K$1:$K$27569=AD30),Log!$G$1:$G$27569)</f>
        <v>Low</v>
      </c>
      <c r="AH30" s="218">
        <f t="array" ref="AH30">LOOKUP(2,1/(Log!$K$1:$K$27569=AD30),Log!$H$1:$H$27569)</f>
        <v>3</v>
      </c>
      <c r="AI30" s="218" t="str">
        <f t="array" ref="AI30">LOOKUP(2,1/(Log!$K$1:$K$27569=AD30),Log!$J$1:$J$27569)</f>
        <v>The figure represents the number of refugees and asylum seekers in urban areas (12,000) as of April 2025, the majority of the them are from Syria. There is lack of information regarding the number of migrants in Algeria. In mid-2020 there were 250,400 international migrants in Algeria. The figure will be added to the total, as it is the most updated one, and the relaiability is set to low.</v>
      </c>
      <c r="AJ30" s="218" t="str">
        <f t="array" ref="AJ30">LOOKUP(2,1/(Log!$K$1:$K$27569=AD30),Log!$I$1:$I$27569)</f>
        <v>https://reporting.unhcr.org/operational/operations/algeria ; https://migrants-refugees.va/country-profile/algeria/#:~:text=In%20mid%2D2020%20there%20were,and%20100.6%20thousand%20in%202019</v>
      </c>
      <c r="AK30" s="219">
        <f t="array" ref="AK30">LOOKUP(2,1/(Log!$K$1:$K$27569=AD30),Log!$L$1:$L$27569)</f>
        <v>45757</v>
      </c>
      <c r="AL30" s="221" t="str">
        <f t="shared" si="4"/>
        <v>DZA002People displaced</v>
      </c>
      <c r="AM30" s="213">
        <f t="array" ref="AM30">IF(LOOKUP(2,1/(Log!$K$1:$K$27569=AL30),Log!$E$1:$E$27569)="x","x",ROUND(LOOKUP(2,1/(Log!$K$1:$K$27569=AL30),Log!$E$1:$E$27569),-3))</f>
        <v>262000</v>
      </c>
      <c r="AN30" s="213" t="str">
        <f t="array" ref="AN30">LOOKUP(2,1/(Log!$K$1:$K$27569=AL30),Log!$F$1:$F$27569)</f>
        <v>UNHCR accessed 07/04/2025; Migrants Refugees accessed 07/04/2025</v>
      </c>
      <c r="AO30" s="213" t="str">
        <f t="array" ref="AO30">LOOKUP(2,1/(Log!$K$1:$K$27569=AL30),Log!$G$1:$G$27569)</f>
        <v>Low</v>
      </c>
      <c r="AP30" s="213">
        <f t="array" ref="AP30">LOOKUP(2,1/(Log!$K$1:$K$27569=AL30),Log!$H$1:$H$27569)</f>
        <v>3</v>
      </c>
      <c r="AQ30" s="213" t="str">
        <f t="array" ref="AQ30">LOOKUP(2,1/(Log!$K$1:$K$27569=AL30),Log!$J$1:$J$27569)</f>
        <v>The figure represents the number of refugees and asylum seekers in urban areas (12,000) as of April 2025, the majority of the them are from Syria. There is lack of information regarding the number of migrants in Algeria. In mid-2020 there were 250,400 international migrants in Algeria. The figure will be added to the total, as it is the most updated one, and the relaiability is set to low.</v>
      </c>
      <c r="AR30" s="213" t="str">
        <f t="array" ref="AR30">LOOKUP(2,1/(Log!$K$1:$K$27569=AL30),Log!$I$1:$I$27569)</f>
        <v>https://reporting.unhcr.org/operational/operations/algeria ; https://migrants-refugees.va/country-profile/algeria/#:~:text=In%20mid%2D2020%20there%20were,and%20100.6%20thousand%20in%202019</v>
      </c>
      <c r="AS30" s="214">
        <f t="array" ref="AS30">LOOKUP(2,1/(Log!$K$1:$K$27569=AL30),Log!$L$1:$L$27569)</f>
        <v>45757</v>
      </c>
      <c r="AT30" s="222" t="str">
        <f t="shared" si="5"/>
        <v>DZA002Injuries reported</v>
      </c>
      <c r="AU30" s="218" t="str">
        <f t="array" ref="AU30">LOOKUP(2,1/(Log!$K$1:$K$27569=AT30),Log!$E$1:$E$27569)</f>
        <v>x</v>
      </c>
      <c r="AV30" s="218" t="str">
        <f t="array" ref="AV30">LOOKUP(2,1/(Log!$K$1:$K$27569=AT30),Log!$F$1:$F$27569)</f>
        <v>x</v>
      </c>
      <c r="AW30" s="218" t="str">
        <f t="array" ref="AW30">LOOKUP(2,1/(Log!$K$1:$K$27569=AT30),Log!$G$1:$G$27569)</f>
        <v>x</v>
      </c>
      <c r="AX30" s="218" t="str">
        <f t="array" ref="AX30">LOOKUP(2,1/(Log!$K$1:$K$27569=AT30),Log!$H$1:$H$27569)</f>
        <v>x</v>
      </c>
      <c r="AY30" s="218" t="str">
        <f t="array" ref="AY30">LOOKUP(2,1/(Log!$K$1:$K$27569=AT30),Log!$J$1:$J$27569)</f>
        <v>x</v>
      </c>
      <c r="AZ30" s="218" t="str">
        <f t="array" ref="AZ30">LOOKUP(2,1/(Log!$K$1:$K$27569=AT30),Log!$I$1:$I$27569)</f>
        <v>x</v>
      </c>
      <c r="BA30" s="219">
        <f t="array" ref="BA30">LOOKUP(2,1/(Log!$K$1:$K$27569=AT30),Log!$L$1:$L$27569)</f>
        <v>44803</v>
      </c>
      <c r="BB30" s="221" t="str">
        <f t="shared" si="6"/>
        <v>DZA002Illness cases reported</v>
      </c>
      <c r="BC30" s="213" t="str">
        <f t="array" ref="BC30">LOOKUP(2,1/(Log!$K$1:$K$27569=BB30),Log!$E$1:$E$27569)</f>
        <v>x</v>
      </c>
      <c r="BD30" s="213" t="str">
        <f t="array" ref="BD30">LOOKUP(2,1/(Log!$K$1:$K$27569=BB30),Log!$F$1:$F$27569)</f>
        <v>x</v>
      </c>
      <c r="BE30" s="213" t="str">
        <f t="array" ref="BE30">LOOKUP(2,1/(Log!$K$1:$K$27569=BB30),Log!$G$1:$G$27569)</f>
        <v>x</v>
      </c>
      <c r="BF30" s="213" t="str">
        <f t="array" ref="BF30">LOOKUP(2,1/(Log!$K$1:$K$27569=BB30),Log!$H$1:$H$27569)</f>
        <v>x</v>
      </c>
      <c r="BG30" s="213" t="str">
        <f t="array" ref="BG30">LOOKUP(2,1/(Log!$K$1:$K$27569=BB30),Log!$J$1:$J$27569)</f>
        <v>x</v>
      </c>
      <c r="BH30" s="213" t="str">
        <f t="array" ref="BH30">LOOKUP(2,1/(Log!$K$1:$K$27569=BB30),Log!$I$1:$I$27569)</f>
        <v>x</v>
      </c>
      <c r="BI30" s="214">
        <f t="array" ref="BI30">LOOKUP(2,1/(Log!$K$1:$K$27569=BB30),Log!$L$1:$L$27569)</f>
        <v>44803</v>
      </c>
      <c r="BJ30" s="222" t="str">
        <f t="shared" si="7"/>
        <v>DZA002Fatalities reported</v>
      </c>
      <c r="BK30" s="222">
        <f t="array" ref="BK30">LOOKUP(2,1/(Log!$K$1:$K$27569=BJ30),Log!$E$1:$E$27569)</f>
        <v>942</v>
      </c>
      <c r="BL30" s="222" t="str">
        <f t="array" ref="BL30">LOOKUP(2,1/(Log!$K$1:$K$27569=BJ30),Log!$F$1:$F$27569)</f>
        <v>IOM accessed 07/04/2025</v>
      </c>
      <c r="BM30" s="222" t="str">
        <f t="array" ref="BM30">LOOKUP(2,1/(Log!$K$1:$K$27569=BJ30),Log!$G$1:$G$27569)</f>
        <v>Low</v>
      </c>
      <c r="BN30" s="222">
        <f t="array" ref="BN30">LOOKUP(2,1/(Log!$K$1:$K$27569=BJ30),Log!$H$1:$H$27569)</f>
        <v>3</v>
      </c>
      <c r="BO30" s="222" t="str">
        <f t="array" ref="BO30">LOOKUP(2,1/(Log!$K$1:$K$27569=BJ30),Log!$J$1:$J$27569)</f>
        <v>Dead or missing migrants in the Central (693) and Western Mediterranean (249) routes between 1 Oct 2024 and  31 March 2025</v>
      </c>
      <c r="BP30" s="218" t="str">
        <f t="array" ref="BP30">LOOKUP(2,1/(Log!$K$1:$K$27569=BJ30),Log!$I$1:$I$27569)</f>
        <v>https://missingmigrants.iom.int/region/mediterranean?region_incident=All&amp;route=All&amp;year%5B%5D=13651&amp;month=All&amp;incident_date%5Bmin%5D=04%2F01%2F2024&amp;incident_date%5Bmax%5D=09%2F30%2F2024</v>
      </c>
      <c r="BQ30" s="223">
        <f t="array" ref="BQ30">LOOKUP(2,1/(Log!$K$1:$K$27569=BJ30),Log!$L$1:$L$27569)</f>
        <v>45757</v>
      </c>
      <c r="BR30" s="221" t="str">
        <f t="shared" si="8"/>
        <v>DZA002Buildings damaged</v>
      </c>
      <c r="BS30" s="224" t="str">
        <f t="array" ref="BS30">LOOKUP(2,1/(Log!$K$1:$K$27569=BR30),Log!$E$1:$E$27569)</f>
        <v>x</v>
      </c>
      <c r="BT30" s="224" t="str">
        <f t="array" ref="BT30">LOOKUP(2,1/(Log!$K$1:$K$27569=BR30),Log!$F$1:$F$27569)</f>
        <v>x</v>
      </c>
      <c r="BU30" s="224" t="str">
        <f t="array" ref="BU30">LOOKUP(2,1/(Log!$K$1:$K$27569=BR30),Log!$G$1:$G$27569)</f>
        <v>x</v>
      </c>
      <c r="BV30" s="224" t="str">
        <f t="array" ref="BV30">LOOKUP(2,1/(Log!$K$1:$K$27569=BR30),Log!$H$1:$H$27569)</f>
        <v>x</v>
      </c>
      <c r="BW30" s="224" t="str">
        <f t="array" ref="BW30">LOOKUP(2,1/(Log!$K$1:$K$27569=BR30),Log!$J$1:$J$27569)</f>
        <v>x</v>
      </c>
      <c r="BX30" s="224" t="str">
        <f t="array" ref="BX30">LOOKUP(2,1/(Log!$K$1:$K$27569=BR30),Log!$I$1:$I$27569)</f>
        <v>x</v>
      </c>
      <c r="BY30" s="214">
        <f t="array" ref="BY30">LOOKUP(2,1/(Log!$K$1:$K$27569=BR30),Log!$L$1:$L$27569)</f>
        <v>44803</v>
      </c>
      <c r="BZ30" s="222" t="str">
        <f t="shared" si="9"/>
        <v>DZA002Buildings destroyed</v>
      </c>
      <c r="CA30" s="222" t="str">
        <f t="array" ref="CA30">LOOKUP(2,1/(Log!$K$1:$K$27569=BZ30),Log!$E$1:$E$27569)</f>
        <v>x</v>
      </c>
      <c r="CB30" s="222" t="str">
        <f t="array" ref="CB30">LOOKUP(2,1/(Log!$K$1:$K$27569=BZ30),Log!$F$1:$F$27569)</f>
        <v>x</v>
      </c>
      <c r="CC30" s="222" t="str">
        <f t="array" ref="CC30">LOOKUP(2,1/(Log!$K$1:$K$27569=BZ30),Log!$G$1:$G$27569)</f>
        <v>x</v>
      </c>
      <c r="CD30" s="222" t="str">
        <f t="array" ref="CD30">LOOKUP(2,1/(Log!$K$1:$K$27569=BZ30),Log!$H$1:$H$27569)</f>
        <v>x</v>
      </c>
      <c r="CE30" s="222" t="str">
        <f t="array" ref="CE30">LOOKUP(2,1/(Log!$K$1:$K$27569=BZ30),Log!$J$1:$J$27569)</f>
        <v>x</v>
      </c>
      <c r="CF30" s="222" t="str">
        <f t="array" ref="CF30">LOOKUP(2,1/(Log!$K$1:$K$27569=BZ30),Log!$I$1:$I$27569)</f>
        <v>x</v>
      </c>
      <c r="CG30" s="223">
        <f t="array" ref="CG30">LOOKUP(2,1/(Log!$K$1:$K$27569=BZ30),Log!$L$1:$L$27569)</f>
        <v>44803</v>
      </c>
      <c r="CH30" s="221" t="str">
        <f t="shared" si="10"/>
        <v>DZA002Buildings in the affected area</v>
      </c>
      <c r="CI30" s="222" t="e">
        <f t="array" ref="CI30">LOOKUP(2,1/(Log!$K$1:$K$27569=CH30),Log!$E$1:$E$27569)</f>
        <v>#N/A</v>
      </c>
      <c r="CJ30" s="222" t="e">
        <f t="array" ref="CJ30">LOOKUP(2,1/(Log!$K$1:$K$27569=CH30),Log!$F$1:$F$27569)</f>
        <v>#N/A</v>
      </c>
      <c r="CK30" s="222" t="e">
        <f t="array" ref="CK30">LOOKUP(2,1/(Log!$K$1:$K$27569=CH30),Log!$G$1:$G$27569)</f>
        <v>#N/A</v>
      </c>
      <c r="CL30" s="222" t="e">
        <f t="array" ref="CL30">LOOKUP(2,1/(Log!$K$1:$K$27569=CH30),Log!$H$1:$H$27569)</f>
        <v>#N/A</v>
      </c>
      <c r="CM30" s="222" t="e">
        <f t="array" ref="CM30">LOOKUP(2,1/(Log!$K$1:$K$27569=CH30),Log!$J$1:$J$27569)</f>
        <v>#N/A</v>
      </c>
      <c r="CN30" s="222" t="e">
        <f t="array" ref="CN30">LOOKUP(2,1/(Log!$K$1:$K$27569=CH30),Log!$I$1:$I$27569)</f>
        <v>#N/A</v>
      </c>
      <c r="CO30" s="225" t="e">
        <f t="array" ref="CO30">LOOKUP(2,1/(Log!$K$1:$K$27569=CH30),Log!$L$1:$L$27569)</f>
        <v>#N/A</v>
      </c>
      <c r="CP30" s="222" t="str">
        <f t="shared" si="11"/>
        <v>DZA002Economic Losses</v>
      </c>
      <c r="CQ30" s="224" t="str">
        <f t="array" ref="CQ30">LOOKUP(2,1/(Log!$K$1:$K$27569=CP30),Log!$E$1:$E$27569)</f>
        <v>x</v>
      </c>
      <c r="CR30" s="224" t="str">
        <f t="array" ref="CR30">LOOKUP(2,1/(Log!$K$1:$K$27569=CP30),Log!$F$1:$F$27569)</f>
        <v>x</v>
      </c>
      <c r="CS30" s="224" t="str">
        <f t="array" ref="CS30">LOOKUP(2,1/(Log!$K$1:$K$27569=CP30),Log!$G$1:$G$27569)</f>
        <v>x</v>
      </c>
      <c r="CT30" s="224" t="str">
        <f t="array" ref="CT30">LOOKUP(2,1/(Log!$K$1:$K$27569=CP30),Log!$H$1:$H$27569)</f>
        <v>x</v>
      </c>
      <c r="CU30" s="224" t="str">
        <f t="array" ref="CU30">LOOKUP(2,1/(Log!$K$1:$K$27569=CP30),Log!$J$1:$J$27569)</f>
        <v>x</v>
      </c>
      <c r="CV30" s="224" t="str">
        <f t="array" ref="CV30">LOOKUP(2,1/(Log!$K$1:$K$27569=CP30),Log!$I$1:$I$27569)</f>
        <v>x</v>
      </c>
      <c r="CW30" s="214">
        <f t="array" ref="CW30">LOOKUP(2,1/(Log!$K$1:$K$27569=CP30),Log!$L$1:$L$27569)</f>
        <v>44803</v>
      </c>
      <c r="CX30" s="222" t="str">
        <f t="shared" si="12"/>
        <v>DZA002People in Need</v>
      </c>
      <c r="CY30" s="218">
        <f t="shared" si="13"/>
        <v>262000</v>
      </c>
      <c r="CZ30" s="218" t="str">
        <f t="shared" si="14"/>
        <v>UNHCR accessed 07/04/2025; Migrants Refugees accessed 07/04/2025</v>
      </c>
      <c r="DA30" s="218" t="str">
        <f t="shared" si="15"/>
        <v>Low</v>
      </c>
      <c r="DB30" s="218">
        <f t="shared" si="16"/>
        <v>3</v>
      </c>
      <c r="DC30" s="218" t="str">
        <f t="shared" si="17"/>
        <v xml:space="preserve">All PiN are considered in Moderate humanitarian conditions Level 3 </v>
      </c>
      <c r="DD30" s="218" t="str">
        <f t="shared" si="18"/>
        <v>https://reporting.unhcr.org/operational/operations/algeria ; https://migrants-refugees.va/country-profile/algeria/#:~:text=In%20mid%2D2020%20there%20were,and%20100.6%20thousand%20in%202019</v>
      </c>
      <c r="DE30" s="220">
        <f t="shared" si="19"/>
        <v>45757</v>
      </c>
      <c r="DF30" s="221" t="str">
        <f t="shared" si="20"/>
        <v>DZA002Minimal humanitarian conditions - Level 1</v>
      </c>
      <c r="DG30" s="213">
        <f t="array" ref="DG30">IF(LOOKUP(2,1/(Log!$K$1:$K$27569=DF30),Log!$E$1:$E$27569)="x","x",ROUND(LOOKUP(2,1/(Log!$K$1:$K$27569=DF30),Log!$E$1:$E$27569),-3))</f>
        <v>47013000</v>
      </c>
      <c r="DH30" s="224" t="str">
        <f t="array" ref="DH30">LOOKUP(2,1/(Log!$K$1:$K$27569=DF30),Log!$F$1:$F$27569)</f>
        <v>World Population 07/04/2025 ; UNHCR accessed 07/04/2025; Migrants Refugees accessed 07/04/2025</v>
      </c>
      <c r="DI30" s="224" t="str">
        <f t="array" ref="DI30">LOOKUP(2,1/(Log!$K$1:$K$27569=DF30),Log!$G$1:$G$27569)</f>
        <v xml:space="preserve">Medium </v>
      </c>
      <c r="DJ30" s="224">
        <f t="array" ref="DJ30">LOOKUP(2,1/(Log!$K$1:$K$27569=DF30),Log!$H$1:$H$27569)</f>
        <v>2</v>
      </c>
      <c r="DK30" s="224" t="str">
        <f t="array" ref="DK30">LOOKUP(2,1/(Log!$K$1:$K$27569=DF30),Log!$J$1:$J$27569)</f>
        <v>According to the INFORM severity index methodology Level 1 = People exposed - People affected. The people exosed are the total population, and the people affected are the migrants, refugees, and asylum seekers in Algeria.</v>
      </c>
      <c r="DL30" s="224" t="str">
        <f t="array" ref="DL30">LOOKUP(2,1/(Log!$K$1:$K$27569=DF30),Log!$I$1:$I$27569)</f>
        <v>https://worldpopulationreview.com/countries/algeria-population ; https://reporting.unhcr.org/operational/operations/algeria ; https://migrants-refugees.va/country-profile/algeria/#:~:text=In%20mid%2D2020%20there%20were,and%20100.6%20thousand%20in%202019</v>
      </c>
      <c r="DM30" s="214">
        <f t="array" ref="DM30">LOOKUP(2,1/(Log!$K$1:$K$27569=DF30),Log!$L$1:$L$27569)</f>
        <v>45757</v>
      </c>
      <c r="DN30" s="222" t="str">
        <f t="shared" si="21"/>
        <v>DZA002Stressed humanitarian conditions - Level 2</v>
      </c>
      <c r="DO30" s="218">
        <f t="array" ref="DO30">IF(LOOKUP(2,1/(Log!$K$1:$K$27569=DN30),Log!$E$1:$E$27569)="x","x",ROUND(LOOKUP(2,1/(Log!$K$1:$K$27569=DN30),Log!$E$1:$E$27569),-3))</f>
        <v>0</v>
      </c>
      <c r="DP30" s="222" t="str">
        <f t="array" ref="DP30">LOOKUP(2,1/(Log!$K$1:$K$27569=DN30),Log!$F$1:$F$27569)</f>
        <v>UNHCR accessed 07/04/2025; Migrants Refugees accessed 07/04/2025</v>
      </c>
      <c r="DQ30" s="222" t="str">
        <f t="array" ref="DQ30">LOOKUP(2,1/(Log!$K$1:$K$27569=DN30),Log!$G$1:$G$27569)</f>
        <v xml:space="preserve">Medium </v>
      </c>
      <c r="DR30" s="222">
        <f t="array" ref="DR30">LOOKUP(2,1/(Log!$K$1:$K$27569=DN30),Log!$H$1:$H$27569)</f>
        <v>2</v>
      </c>
      <c r="DS30" s="222" t="str">
        <f t="array" ref="DS30">LOOKUP(2,1/(Log!$K$1:$K$27569=DN30),Log!$J$1:$J$27569)</f>
        <v>According to the INFORM severity index methodology Level 2 = People affected - People in need. Both are the number of the migrants, refugees, and asylum seekers.</v>
      </c>
      <c r="DT30" s="222" t="str">
        <f t="array" ref="DT30">LOOKUP(2,1/(Log!$K$1:$K$27569=DN30),Log!$I$1:$I$27569)</f>
        <v>https://reporting.unhcr.org/operational/operations/algeria ; https://migrants-refugees.va/country-profile/algeria/#:~:text=In%20mid%2D2020%20there%20were,and%20100.6%20thousand%20in%202019</v>
      </c>
      <c r="DU30" s="223">
        <f t="array" ref="DU30">LOOKUP(2,1/(Log!$K$1:$K$27569=DN30),Log!$L$1:$L$27569)</f>
        <v>45757</v>
      </c>
      <c r="DV30" s="221" t="str">
        <f t="shared" si="22"/>
        <v>DZA002Moderate humanitarian conditions - Level 3</v>
      </c>
      <c r="DW30" s="213">
        <f t="array" ref="DW30">IF(LOOKUP(2,1/(Log!$K$1:$K$27569=DV30),Log!$E$1:$E$27569)="x","x",ROUND(LOOKUP(2,1/(Log!$K$1:$K$27569=DV30),Log!$E$1:$E$27569),-3))</f>
        <v>262000</v>
      </c>
      <c r="DX30" s="224" t="str">
        <f t="array" ref="DX30">LOOKUP(2,1/(Log!$K$1:$K$27569=DV30),Log!$F$1:$F$27569)</f>
        <v>UNHCR accessed 07/04/2025; Migrants Refugees accessed 07/04/2025</v>
      </c>
      <c r="DY30" s="224" t="str">
        <f t="array" ref="DY30">LOOKUP(2,1/(Log!$K$1:$K$27569=DV30),Log!$G$1:$G$27569)</f>
        <v>Low</v>
      </c>
      <c r="DZ30" s="224">
        <f t="array" ref="DZ30">LOOKUP(2,1/(Log!$K$1:$K$27569=DV30),Log!$H$1:$H$27569)</f>
        <v>3</v>
      </c>
      <c r="EA30" s="224" t="str">
        <f t="array" ref="EA30">LOOKUP(2,1/(Log!$K$1:$K$27569=DV30),Log!$J$1:$J$27569)</f>
        <v xml:space="preserve">All PiN are considered in Moderate humanitarian conditions Level 3 </v>
      </c>
      <c r="EB30" s="224" t="str">
        <f t="array" ref="EB30">LOOKUP(2,1/(Log!$K$1:$K$27569=DV30),Log!$I$1:$I$27569)</f>
        <v>https://reporting.unhcr.org/operational/operations/algeria ; https://migrants-refugees.va/country-profile/algeria/#:~:text=In%20mid%2D2020%20there%20were,and%20100.6%20thousand%20in%202019</v>
      </c>
      <c r="EC30" s="214">
        <f t="array" ref="EC30">LOOKUP(2,1/(Log!$K$1:$K$27569=DV30),Log!$L$1:$L$27569)</f>
        <v>45757</v>
      </c>
      <c r="ED30" s="222" t="str">
        <f t="shared" si="23"/>
        <v>DZA002Severe humanitarian conditions - Level 4</v>
      </c>
      <c r="EE30" s="218" t="str">
        <f t="array" ref="EE30">IF(LOOKUP(2,1/(Log!$K$1:$K$27569=ED30),Log!$E$1:$E$27569)="x","x",ROUND(LOOKUP(2,1/(Log!$K$1:$K$27569=ED30),Log!$E$1:$E$27569),-3))</f>
        <v>x</v>
      </c>
      <c r="EF30" s="222" t="str">
        <f t="array" ref="EF30">LOOKUP(2,1/(Log!$K$1:$K$27569=ED30),Log!$F$1:$F$27569)</f>
        <v>UNHCR accessed 07/04/2025; Migrants Refugees accessed 07/04/2025</v>
      </c>
      <c r="EG30" s="222" t="str">
        <f t="array" ref="EG30">LOOKUP(2,1/(Log!$K$1:$K$27569=ED30),Log!$G$1:$G$27569)</f>
        <v>Low</v>
      </c>
      <c r="EH30" s="222">
        <f t="array" ref="EH30">LOOKUP(2,1/(Log!$K$1:$K$27569=ED30),Log!$H$1:$H$27569)</f>
        <v>3</v>
      </c>
      <c r="EI30" s="222" t="str">
        <f t="array" ref="EI30">LOOKUP(2,1/(Log!$K$1:$K$27569=ED30),Log!$J$1:$J$27569)</f>
        <v>There are no assessments available for the breakdown of the severity of need of the PiN. All the PiN are considered to be facing moderate humanitarian condition or in Level 3</v>
      </c>
      <c r="EJ30" s="222" t="str">
        <f t="array" ref="EJ30">LOOKUP(2,1/(Log!$K$1:$K$27569=ED30),Log!$I$1:$I$27569)</f>
        <v>https://reporting.unhcr.org/operational/operations/algeria ; https://migrants-refugees.va/country-profile/algeria/#:~:text=In%20mid%2D2020%20there%20were,and%20100.6%20thousand%20in%202019</v>
      </c>
      <c r="EK30" s="223">
        <f t="array" ref="EK30">LOOKUP(2,1/(Log!$K$1:$K$27569=ED30),Log!$L$1:$L$27569)</f>
        <v>45757</v>
      </c>
      <c r="EL30" s="221" t="str">
        <f t="shared" si="24"/>
        <v>DZA002Extreme humanitarian conditions - Level 5</v>
      </c>
      <c r="EM30" s="213" t="str">
        <f t="array" ref="EM30">IF(LOOKUP(2,1/(Log!$K$1:$K$27569=EL30),Log!$E$1:$E$27569)="x","x",ROUND(LOOKUP(2,1/(Log!$K$1:$K$27569=EL30),Log!$E$1:$E$27569),-3))</f>
        <v>x</v>
      </c>
      <c r="EN30" s="224" t="str">
        <f t="array" ref="EN30">LOOKUP(2,1/(Log!$K$1:$K$27569=EL30),Log!$F$1:$F$27569)</f>
        <v>UNHCR accessed 07/04/2025; Migrants Refugees accessed 07/04/2025</v>
      </c>
      <c r="EO30" s="224" t="str">
        <f t="array" ref="EO30">LOOKUP(2,1/(Log!$K$1:$K$27569=EL30),Log!$G$1:$G$27569)</f>
        <v>Low</v>
      </c>
      <c r="EP30" s="224">
        <f t="array" ref="EP30">LOOKUP(2,1/(Log!$K$1:$K$27569=EL30),Log!$H$1:$H$27569)</f>
        <v>3</v>
      </c>
      <c r="EQ30" s="224" t="str">
        <f t="array" ref="EQ30">LOOKUP(2,1/(Log!$K$1:$K$27569=EL30),Log!$J$1:$J$27569)</f>
        <v>There are no assessments available for the breakdown of the severity of need of the PiN. All the PiN are considered to be facing moderate humanitarian condition or in Level 3</v>
      </c>
      <c r="ER30" s="224" t="str">
        <f t="array" ref="ER30">LOOKUP(2,1/(Log!$K$1:$K$27569=EL30),Log!$I$1:$I$27569)</f>
        <v>https://reporting.unhcr.org/operational/operations/algeria ; https://migrants-refugees.va/country-profile/algeria/#:~:text=In%20mid%2D2020%20there%20were,and%20100.6%20thousand%20in%202019</v>
      </c>
      <c r="ES30" s="214">
        <f t="array" ref="ES30">LOOKUP(2,1/(Log!$K$1:$K$27569=EL30),Log!$L$1:$L$27569)</f>
        <v>45757</v>
      </c>
      <c r="ET30" s="222" t="str">
        <f t="shared" si="25"/>
        <v>DZA002Fatalities in all crises</v>
      </c>
      <c r="EU30" s="222">
        <f t="array" ref="EU30">LOOKUP(2,1/(Log!$K$1:$K$27569=ET30),Log!$E$1:$E$27569)</f>
        <v>946</v>
      </c>
      <c r="EV30" s="222" t="str">
        <f t="array" ref="EV30">LOOKUP(2,1/(Log!$K$1:$K$27569=ET30),Log!$F$1:$F$27569)</f>
        <v>ACLED accessed 07/04/2025; IOM accessed 07/04/2025</v>
      </c>
      <c r="EW30" s="222" t="str">
        <f t="array" ref="EW30">LOOKUP(2,1/(Log!$K$1:$K$27569=ET30),Log!$G$1:$G$27569)</f>
        <v>Low</v>
      </c>
      <c r="EX30" s="222">
        <f t="array" ref="EX30">LOOKUP(2,1/(Log!$K$1:$K$27569=ET30),Log!$H$1:$H$27569)</f>
        <v>3</v>
      </c>
      <c r="EY30" s="222" t="str">
        <f t="array" ref="EY30">LOOKUP(2,1/(Log!$K$1:$K$27569=ET30),Log!$J$1:$J$27569)</f>
        <v>Fatalities in all crises between 1 Oct 2024 to 31 March 2025 = Dead or missing migrants in the Central and Western Mediterranean routes + fatalities across Algeria</v>
      </c>
      <c r="EZ30" s="222" t="str">
        <f t="array" ref="EZ30">LOOKUP(2,1/(Log!$K$1:$K$27569=ET30),Log!$I$1:$I$27569)</f>
        <v>https://acleddata.com/data-export-tool/ ; https://missingmigrants.iom.int/region/mediterranean?region_incident=All&amp;route=3891&amp;year%5B%5D=11681&amp;month=All&amp;incident_date%5Bmin%5D=&amp;incident_date%5Bmax%5D=</v>
      </c>
      <c r="FA30" s="223">
        <f t="array" ref="FA30">LOOKUP(2,1/(Log!$K$1:$K$27569=ET30),Log!$L$1:$L$27569)</f>
        <v>45757</v>
      </c>
      <c r="FB30" s="221" t="str">
        <f t="shared" si="26"/>
        <v>DZA002Crisis affected groups</v>
      </c>
      <c r="FC30" s="224">
        <f t="array" ref="FC30">LOOKUP(2,1/(Log!$K$1:$K$27569=FB30),Log!$E$1:$E$27569)</f>
        <v>4</v>
      </c>
      <c r="FD30" s="224" t="str">
        <f t="array" ref="FD30">LOOKUP(2,1/(Log!$K$1:$K$27569=FB30),Log!$F$1:$F$27569)</f>
        <v>x</v>
      </c>
      <c r="FE30" s="224" t="str">
        <f t="array" ref="FE30">LOOKUP(2,1/(Log!$K$1:$K$27569=FB30),Log!$G$1:$G$27569)</f>
        <v xml:space="preserve">Medium </v>
      </c>
      <c r="FF30" s="224">
        <f t="array" ref="FF30">LOOKUP(2,1/(Log!$K$1:$K$27569=FB30),Log!$H$1:$H$27569)</f>
        <v>2</v>
      </c>
      <c r="FG30" s="224" t="str">
        <f t="array" ref="FG30">LOOKUP(2,1/(Log!$K$1:$K$27569=FB30),Log!$J$1:$J$27569)</f>
        <v>There are no assessments available for the breakdown of the severity of need of the PiN. All the PiN are considered to be facing moderate humanitarian condition or in Level 3</v>
      </c>
      <c r="FH30" s="224" t="str">
        <f t="array" ref="FH30">LOOKUP(2,1/(Log!$K$1:$K$27569=FB30),Log!$I$1:$I$27569)</f>
        <v>x</v>
      </c>
      <c r="FI30" s="214">
        <f t="array" ref="FI30">LOOKUP(2,1/(Log!$K$1:$K$27569=FB30),Log!$L$1:$L$27569)</f>
        <v>45757</v>
      </c>
      <c r="FJ30" s="221" t="str">
        <f t="shared" si="27"/>
        <v>DZA002People facing limited access constraints</v>
      </c>
      <c r="FK30" s="222" t="str">
        <f t="array" ref="FK30">LOOKUP(2,1/(Log!$K$1:$K$27569=FJ30),Log!$E$1:$E$27569)</f>
        <v>x</v>
      </c>
      <c r="FL30" s="222">
        <f t="array" ref="FL30">LOOKUP(2,1/(Log!$K$1:$K$27569=FJ30),Log!$F$1:$F$27569)</f>
        <v>0</v>
      </c>
      <c r="FM30" s="222" t="str">
        <f t="array" ref="FM30">LOOKUP(2,1/(Log!$K$1:$K$27569=FJ30),Log!$G$1:$G$27569)</f>
        <v>Medium</v>
      </c>
      <c r="FN30" s="222">
        <f t="array" ref="FN30">LOOKUP(2,1/(Log!$K$1:$K$27569=FJ30),Log!$H$1:$H$27569)</f>
        <v>2</v>
      </c>
      <c r="FO30" s="222" t="str">
        <f t="array" ref="FO30">LOOKUP(2,1/(Log!$K$1:$K$27569=FJ30),Log!$J$1:$J$27569)</f>
        <v>No data available but limited access to detention centers where human rights abuses have been reported</v>
      </c>
      <c r="FP30" s="218">
        <f t="array" ref="FP30">LOOKUP(2,1/(Log!$K$1:$K$27569=FJ30),Log!$I$1:$I$27569)</f>
        <v>0</v>
      </c>
      <c r="FQ30" s="219">
        <f t="array" ref="FQ30">LOOKUP(2,1/(Log!$K$1:$K$27569=FJ30),Log!$L$1:$L$27569)</f>
        <v>43511</v>
      </c>
      <c r="FR30" s="221" t="str">
        <f t="shared" si="28"/>
        <v>DZA002People facing restricted access constraints</v>
      </c>
      <c r="FS30" s="224" t="str">
        <f t="array" ref="FS30">LOOKUP(2,1/(Log!$K$1:$K$27569=FR30),Log!$E$1:$E$27569)</f>
        <v>x</v>
      </c>
      <c r="FT30" s="224">
        <f t="array" ref="FT30">LOOKUP(2,1/(Log!$K$1:$K$27569=FR30),Log!$F$1:$F$27569)</f>
        <v>0</v>
      </c>
      <c r="FU30" s="224" t="str">
        <f t="array" ref="FU30">LOOKUP(2,1/(Log!$K$1:$K$27569=FR30),Log!$G$1:$G$27569)</f>
        <v>Medium</v>
      </c>
      <c r="FV30" s="224">
        <f t="array" ref="FV30">LOOKUP(2,1/(Log!$K$1:$K$27569=FR30),Log!$H$1:$H$27569)</f>
        <v>2</v>
      </c>
      <c r="FW30" s="224" t="str">
        <f t="array" ref="FW30">LOOKUP(2,1/(Log!$K$1:$K$27569=FR30),Log!$J$1:$J$27569)</f>
        <v>No data available but limited access to detention centers where human rights abuses have been reported</v>
      </c>
      <c r="FX30" s="224">
        <f t="array" ref="FX30">LOOKUP(2,1/(Log!$K$1:$K$27569=FR30),Log!$I$1:$I$27569)</f>
        <v>0</v>
      </c>
      <c r="FY30" s="214">
        <f t="array" ref="FY30">LOOKUP(2,1/(Log!$K$1:$K$27569=FR30),Log!$L$1:$L$27569)</f>
        <v>43511</v>
      </c>
      <c r="FZ30" s="222" t="str">
        <f t="shared" si="29"/>
        <v>DZA002Impediments to entry into country (bureaucratic and administrative)</v>
      </c>
      <c r="GA30" s="222">
        <f t="array" ref="GA30">LOOKUP(2,1/(Log!$K$1:$K$27569=FZ30),Log!$E$1:$E$27569)</f>
        <v>2</v>
      </c>
      <c r="GB30" s="222" t="str">
        <f t="array" ref="GB30">LOOKUP(2,1/(Log!$K$1:$K$27569=FZ30),Log!$F$1:$F$27569)</f>
        <v>ACAPS Access Methodology</v>
      </c>
      <c r="GC30" s="222" t="str">
        <f t="array" ref="GC30">LOOKUP(2,1/(Log!$K$1:$K$27569=FZ30),Log!$G$1:$G$27569)</f>
        <v>Medium</v>
      </c>
      <c r="GD30" s="222">
        <f t="array" ref="GD30">LOOKUP(2,1/(Log!$K$1:$K$27569=FZ30),Log!$H$1:$H$27569)</f>
        <v>2</v>
      </c>
      <c r="GE30" s="222" t="str">
        <f t="array" ref="GE30">LOOKUP(2,1/(Log!$K$1:$K$27569=FZ30),Log!$J$1:$J$27569)</f>
        <v>x</v>
      </c>
      <c r="GF30" s="222" t="str">
        <f t="array" ref="GF30">LOOKUP(2,1/(Log!$K$1:$K$27569=FZ30),Log!$I$1:$I$27569)</f>
        <v>x</v>
      </c>
      <c r="GG30" s="223">
        <f t="array" ref="GG30">LOOKUP(2,1/(Log!$K$1:$K$27569=FZ30),Log!$L$1:$L$27569)</f>
        <v>45610</v>
      </c>
      <c r="GH30" s="221" t="str">
        <f t="shared" si="30"/>
        <v>DZA002Restriction of movement (impediments to freedom of movement and/or administrative restrictions)</v>
      </c>
      <c r="GI30" s="224">
        <f t="array" ref="GI30">LOOKUP(2,1/(Log!$K$1:$K$27569=GH30),Log!$E$1:$E$27569)</f>
        <v>0</v>
      </c>
      <c r="GJ30" s="224" t="str">
        <f t="array" ref="GJ30">LOOKUP(2,1/(Log!$K$1:$K$27569=GH30),Log!$F$1:$F$27569)</f>
        <v>ACAPS Access Methodology</v>
      </c>
      <c r="GK30" s="224" t="str">
        <f t="array" ref="GK30">LOOKUP(2,1/(Log!$K$1:$K$27569=GH30),Log!$G$1:$G$27569)</f>
        <v>Medium</v>
      </c>
      <c r="GL30" s="224">
        <f t="array" ref="GL30">LOOKUP(2,1/(Log!$K$1:$K$27569=GH30),Log!$H$1:$H$27569)</f>
        <v>2</v>
      </c>
      <c r="GM30" s="224" t="str">
        <f t="array" ref="GM30">LOOKUP(2,1/(Log!$K$1:$K$27569=GH30),Log!$J$1:$J$27569)</f>
        <v>x</v>
      </c>
      <c r="GN30" s="224" t="str">
        <f t="array" ref="GN30">LOOKUP(2,1/(Log!$K$1:$K$27569=GH30),Log!$I$1:$I$27569)</f>
        <v>x</v>
      </c>
      <c r="GO30" s="214">
        <f t="array" ref="GO30">LOOKUP(2,1/(Log!$K$1:$K$27569=GH30),Log!$L$1:$L$27569)</f>
        <v>45610</v>
      </c>
      <c r="GP30" s="222" t="str">
        <f t="shared" si="31"/>
        <v>DZA002Interference into implementation of humanitarian activities</v>
      </c>
      <c r="GQ30" s="222">
        <f t="array" ref="GQ30">LOOKUP(2,1/(Log!$K$1:$K$27569=GP30),Log!$E$1:$E$27569)</f>
        <v>0</v>
      </c>
      <c r="GR30" s="222" t="str">
        <f t="array" ref="GR30">LOOKUP(2,1/(Log!$K$1:$K$27569=GP30),Log!$F$1:$F$27569)</f>
        <v>ACAPS Access Methodology</v>
      </c>
      <c r="GS30" s="222" t="str">
        <f t="array" ref="GS30">LOOKUP(2,1/(Log!$K$1:$K$27569=GP30),Log!$G$1:$G$27569)</f>
        <v>Medium</v>
      </c>
      <c r="GT30" s="222">
        <f t="array" ref="GT30">LOOKUP(2,1/(Log!$K$1:$K$27569=GP30),Log!$H$1:$H$27569)</f>
        <v>2</v>
      </c>
      <c r="GU30" s="222" t="str">
        <f t="array" ref="GU30">LOOKUP(2,1/(Log!$K$1:$K$27569=GP30),Log!$J$1:$J$27569)</f>
        <v>x</v>
      </c>
      <c r="GV30" s="222" t="str">
        <f t="array" ref="GV30">LOOKUP(2,1/(Log!$K$1:$K$27569=GP30),Log!$I$1:$I$27569)</f>
        <v>x</v>
      </c>
      <c r="GW30" s="223">
        <f t="array" ref="GW30">LOOKUP(2,1/(Log!$K$1:$K$27569=GP30),Log!$L$1:$L$27569)</f>
        <v>45610</v>
      </c>
      <c r="GX30" s="221" t="str">
        <f t="shared" si="32"/>
        <v>DZA002Violence against personnel, facilities and assets</v>
      </c>
      <c r="GY30" s="224">
        <f t="array" ref="GY30">LOOKUP(2,1/(Log!$K$1:$K$27569=GX30),Log!$E$1:$E$27569)</f>
        <v>0</v>
      </c>
      <c r="GZ30" s="224" t="str">
        <f t="array" ref="GZ30">LOOKUP(2,1/(Log!$K$1:$K$27569=GX30),Log!$F$1:$F$27569)</f>
        <v>ACAPS Access Methodology</v>
      </c>
      <c r="HA30" s="224" t="str">
        <f t="array" ref="HA30">LOOKUP(2,1/(Log!$K$1:$K$27569=GX30),Log!$G$1:$G$27569)</f>
        <v>Medium</v>
      </c>
      <c r="HB30" s="224">
        <f t="array" ref="HB30">LOOKUP(2,1/(Log!$K$1:$K$27569=GX30),Log!$H$1:$H$27569)</f>
        <v>2</v>
      </c>
      <c r="HC30" s="224" t="str">
        <f t="array" ref="HC30">LOOKUP(2,1/(Log!$K$1:$K$27569=GX30),Log!$J$1:$J$27569)</f>
        <v>x</v>
      </c>
      <c r="HD30" s="224" t="str">
        <f t="array" ref="HD30">LOOKUP(2,1/(Log!$K$1:$K$27569=GX30),Log!$I$1:$I$27569)</f>
        <v>x</v>
      </c>
      <c r="HE30" s="214">
        <f t="array" ref="HE30">LOOKUP(2,1/(Log!$K$1:$K$27569=GX30),Log!$L$1:$L$27569)</f>
        <v>45610</v>
      </c>
      <c r="HF30" s="222" t="str">
        <f t="shared" si="33"/>
        <v>DZA002Denial of existence of humanitarian needs or entitlements to assistance</v>
      </c>
      <c r="HG30" s="222">
        <f t="array" ref="HG30">LOOKUP(2,1/(Log!$K$1:$K$27569=HF30),Log!$E$1:$E$27569)</f>
        <v>0</v>
      </c>
      <c r="HH30" s="222" t="str">
        <f t="array" ref="HH30">LOOKUP(2,1/(Log!$K$1:$K$27569=HF30),Log!$F$1:$F$27569)</f>
        <v>ACAPS Access Methodology</v>
      </c>
      <c r="HI30" s="222" t="str">
        <f t="array" ref="HI30">LOOKUP(2,1/(Log!$K$1:$K$27569=HF30),Log!$G$1:$G$27569)</f>
        <v>Medium</v>
      </c>
      <c r="HJ30" s="222">
        <f t="array" ref="HJ30">LOOKUP(2,1/(Log!$K$1:$K$27569=HF30),Log!$H$1:$H$27569)</f>
        <v>2</v>
      </c>
      <c r="HK30" s="222" t="str">
        <f t="array" ref="HK30">LOOKUP(2,1/(Log!$K$1:$K$27569=HF30),Log!$J$1:$J$27569)</f>
        <v>x</v>
      </c>
      <c r="HL30" s="222" t="str">
        <f t="array" ref="HL30">LOOKUP(2,1/(Log!$K$1:$K$27569=HF30),Log!$I$1:$I$27569)</f>
        <v>x</v>
      </c>
      <c r="HM30" s="223">
        <f t="array" ref="HM30">LOOKUP(2,1/(Log!$K$1:$K$27569=HF30),Log!$L$1:$L$27569)</f>
        <v>45610</v>
      </c>
      <c r="HN30" s="221" t="str">
        <f t="shared" si="34"/>
        <v>DZA002Restriction and obstruction of access to services and assistance</v>
      </c>
      <c r="HO30" s="224">
        <f t="array" ref="HO30">LOOKUP(2,1/(Log!$K$1:$K$27569=HN30),Log!$E$1:$E$27569)</f>
        <v>1</v>
      </c>
      <c r="HP30" s="224" t="str">
        <f t="array" ref="HP30">LOOKUP(2,1/(Log!$K$1:$K$27569=HN30),Log!$F$1:$F$27569)</f>
        <v>ACAPS Access Methodology</v>
      </c>
      <c r="HQ30" s="224" t="str">
        <f t="array" ref="HQ30">LOOKUP(2,1/(Log!$K$1:$K$27569=HN30),Log!$G$1:$G$27569)</f>
        <v>Medium</v>
      </c>
      <c r="HR30" s="224">
        <f t="array" ref="HR30">LOOKUP(2,1/(Log!$K$1:$K$27569=HN30),Log!$H$1:$H$27569)</f>
        <v>2</v>
      </c>
      <c r="HS30" s="224" t="str">
        <f t="array" ref="HS30">LOOKUP(2,1/(Log!$K$1:$K$27569=HN30),Log!$J$1:$J$27569)</f>
        <v>x</v>
      </c>
      <c r="HT30" s="224" t="str">
        <f t="array" ref="HT30">LOOKUP(2,1/(Log!$K$1:$K$27569=HN30),Log!$I$1:$I$27569)</f>
        <v>x</v>
      </c>
      <c r="HU30" s="214">
        <f t="array" ref="HU30">LOOKUP(2,1/(Log!$K$1:$K$27569=HN30),Log!$L$1:$L$27569)</f>
        <v>45610</v>
      </c>
      <c r="HV30" s="222" t="str">
        <f t="shared" si="35"/>
        <v>DZA002Ongoing insecurity/hostilities affecting humanitarian assistance</v>
      </c>
      <c r="HW30" s="222">
        <f t="array" ref="HW30">LOOKUP(2,1/(Log!$K$1:$K$27569=HV30),Log!$E$1:$E$27569)</f>
        <v>0</v>
      </c>
      <c r="HX30" s="222" t="str">
        <f t="array" ref="HX30">LOOKUP(2,1/(Log!$K$1:$K$27569=HV30),Log!$F$1:$F$27569)</f>
        <v>ACAPS Access Methodology</v>
      </c>
      <c r="HY30" s="222" t="str">
        <f t="array" ref="HY30">LOOKUP(2,1/(Log!$K$1:$K$27569=HV30),Log!$G$1:$G$27569)</f>
        <v>Medium</v>
      </c>
      <c r="HZ30" s="222">
        <f t="array" ref="HZ30">LOOKUP(2,1/(Log!$K$1:$K$27569=HV30),Log!$H$1:$H$27569)</f>
        <v>2</v>
      </c>
      <c r="IA30" s="222" t="str">
        <f t="array" ref="IA30">LOOKUP(2,1/(Log!$K$1:$K$27569=HV30),Log!$J$1:$J$27569)</f>
        <v>x</v>
      </c>
      <c r="IB30" s="222" t="str">
        <f t="array" ref="IB30">LOOKUP(2,1/(Log!$K$1:$K$27569=HV30),Log!$I$1:$I$27569)</f>
        <v>x</v>
      </c>
      <c r="IC30" s="223">
        <f t="array" ref="IC30">LOOKUP(2,1/(Log!$K$1:$K$27569=HV30),Log!$L$1:$L$27569)</f>
        <v>45610</v>
      </c>
      <c r="ID30" s="221" t="str">
        <f t="shared" si="36"/>
        <v>DZA002Presence of mines and improvised explosive devices</v>
      </c>
      <c r="IE30" s="224">
        <f t="array" ref="IE30">LOOKUP(2,1/(Log!$K$1:$K$27569=ID30),Log!$E$1:$E$27569)</f>
        <v>1</v>
      </c>
      <c r="IF30" s="224" t="str">
        <f t="array" ref="IF30">LOOKUP(2,1/(Log!$K$1:$K$27569=ID30),Log!$F$1:$F$27569)</f>
        <v>ACAPS Access Methodology</v>
      </c>
      <c r="IG30" s="224" t="str">
        <f t="array" ref="IG30">LOOKUP(2,1/(Log!$K$1:$K$27569=ID30),Log!$G$1:$G$27569)</f>
        <v>Medium</v>
      </c>
      <c r="IH30" s="224">
        <f t="array" ref="IH30">LOOKUP(2,1/(Log!$K$1:$K$27569=ID30),Log!$H$1:$H$27569)</f>
        <v>2</v>
      </c>
      <c r="II30" s="224" t="str">
        <f t="array" ref="II30">LOOKUP(2,1/(Log!$K$1:$K$27569=ID30),Log!$J$1:$J$27569)</f>
        <v>x</v>
      </c>
      <c r="IJ30" s="224" t="str">
        <f t="array" ref="IJ30">LOOKUP(2,1/(Log!$K$1:$K$27569=ID30),Log!$I$1:$I$27569)</f>
        <v>x</v>
      </c>
      <c r="IK30" s="214">
        <f t="array" ref="IK30">LOOKUP(2,1/(Log!$K$1:$K$27569=ID30),Log!$L$1:$L$27569)</f>
        <v>45610</v>
      </c>
      <c r="IL30" s="222" t="str">
        <f t="shared" si="37"/>
        <v>DZA002Physical constraints in the environment (obstacles related to terrain, climate, lack of infrastructure, etc.)</v>
      </c>
      <c r="IM30" s="222">
        <f t="array" ref="IM30">LOOKUP(2,1/(Log!$K$1:$K$27569=IL30),Log!$E$1:$E$27569)</f>
        <v>0</v>
      </c>
      <c r="IN30" s="222" t="str">
        <f t="array" ref="IN30">LOOKUP(2,1/(Log!$K$1:$K$27569=IL30),Log!$F$1:$F$27569)</f>
        <v>ACAPS Access Methodology</v>
      </c>
      <c r="IO30" s="222" t="str">
        <f t="array" ref="IO30">LOOKUP(2,1/(Log!$K$1:$K$27569=IL30),Log!$G$1:$G$27569)</f>
        <v>Medium</v>
      </c>
      <c r="IP30" s="222">
        <f t="array" ref="IP30">LOOKUP(2,1/(Log!$K$1:$K$27569=IL30),Log!$H$1:$H$27569)</f>
        <v>2</v>
      </c>
      <c r="IQ30" s="222" t="str">
        <f t="array" ref="IQ30">LOOKUP(2,1/(Log!$K$1:$K$27569=IL30),Log!$J$1:$J$27569)</f>
        <v>x</v>
      </c>
      <c r="IR30" s="222" t="str">
        <f t="array" ref="IR30">LOOKUP(2,1/(Log!$K$1:$K$27569=IL30),Log!$I$1:$I$27569)</f>
        <v>x</v>
      </c>
      <c r="IS30" s="223">
        <f t="array" ref="IS30">LOOKUP(2,1/(Log!$K$1:$K$27569=IL30),Log!$L$1:$L$27569)</f>
        <v>45610</v>
      </c>
    </row>
    <row r="31" spans="1:253" s="11" customFormat="1" ht="13.35" customHeight="1">
      <c r="A31" s="11" t="str">
        <f>Lists!B:B</f>
        <v>Sahrawi refugees in Algeria</v>
      </c>
      <c r="B31" s="11" t="str">
        <f>Lists!F:F</f>
        <v>International Displacement</v>
      </c>
      <c r="C31" s="11" t="str">
        <f>Lists!C:C</f>
        <v>DZA003</v>
      </c>
      <c r="D31" s="11" t="str">
        <f>Lists!A:A</f>
        <v>Algeria</v>
      </c>
      <c r="E31" s="11" t="str">
        <f>Lists!D:D</f>
        <v>DZA</v>
      </c>
      <c r="F31" s="11" t="str">
        <f t="shared" si="0"/>
        <v>DZA003Total population</v>
      </c>
      <c r="G31" s="212">
        <f t="array" ref="G31">ROUND(LOOKUP(2,1/(Log!$K$1:$K$27569=F31),Log!$E$1:$E$27569),-3)</f>
        <v>47276000</v>
      </c>
      <c r="H31" s="213" t="str">
        <f t="array" ref="H31">LOOKUP(2,1/(Log!$K$1:$K$27569=F31),Log!$F$1:$F$27569)</f>
        <v>World Population 07/04/2025</v>
      </c>
      <c r="I31" s="213" t="str">
        <f t="array" ref="I31">LOOKUP(2,1/(Log!$K$1:$K$27569=F31),Log!$G$1:$G$27569)</f>
        <v xml:space="preserve">Medium </v>
      </c>
      <c r="J31" s="213">
        <f t="array" ref="J31">LOOKUP(2,1/(Log!$K$1:$K$27569=F31),Log!$H$1:$H$27569)</f>
        <v>2</v>
      </c>
      <c r="K31" s="213" t="str">
        <f t="array" ref="K31">LOOKUP(2,1/(Log!$K$1:$K$27569=F31),Log!$J$1:$J$27569)</f>
        <v>The total population of Algeria in 2025, including migrants, refugees, and asylum seekers.</v>
      </c>
      <c r="L31" s="213" t="str">
        <f t="array" ref="L31">LOOKUP(2,1/(Log!$K$1:$K$27569=F31),Log!$I$1:$I$27569)</f>
        <v>https://worldpopulationreview.com/countries/algeria-population</v>
      </c>
      <c r="M31" s="214">
        <f t="array" ref="M31">LOOKUP(2,1/(Log!$K$1:$K$27569=F31),Log!$L$1:$L$27569)</f>
        <v>45757</v>
      </c>
      <c r="N31" s="221" t="str">
        <f t="shared" si="1"/>
        <v>DZA003Landmass affected</v>
      </c>
      <c r="O31" s="216">
        <f t="array" ref="O31">LOOKUP(2,1/(Log!$K$1:$K$27569=N31),Log!$E$1:$E$27569)</f>
        <v>159000</v>
      </c>
      <c r="P31" s="216" t="str">
        <f t="array" ref="P31">LOOKUP(2,1/(Log!$K$1:$K$27569=N31),Log!$F$1:$F$27569)</f>
        <v>City Population 12/2022</v>
      </c>
      <c r="Q31" s="216" t="str">
        <f t="array" ref="Q31">LOOKUP(2,1/(Log!$K$1:$K$27569=N31),Log!$G$1:$G$27569)</f>
        <v>Low</v>
      </c>
      <c r="R31" s="216">
        <f t="array" ref="R31">LOOKUP(2,1/(Log!$K$1:$K$27569=N31),Log!$H$1:$H$27569)</f>
        <v>3</v>
      </c>
      <c r="S31" s="216" t="str">
        <f t="array" ref="S31">LOOKUP(2,1/(Log!$K$1:$K$27569=N31),Log!$J$1:$J$27569)</f>
        <v>The landmass of Tindouf, where the Sahrawi refugees are located.</v>
      </c>
      <c r="T31" s="216" t="str">
        <f t="array" ref="T31">LOOKUP(2,1/(Log!$K$1:$K$27569=N31),Log!$I$1:$I$27569)</f>
        <v>http://www.citypopulation.de/en/algeria/cities/</v>
      </c>
      <c r="U31" s="217">
        <f t="array" ref="U31">LOOKUP(2,1/(Log!$K$1:$K$27569=N31),Log!$L$1:$L$27569)</f>
        <v>45757</v>
      </c>
      <c r="V31" s="221" t="str">
        <f t="shared" si="2"/>
        <v>DZA003People exposed</v>
      </c>
      <c r="W31" s="213">
        <f t="array" ref="W31">IF(LOOKUP(2,1/(Log!$K$1:$K$27569=V31),Log!$E$1:$E$27569)="x","x",ROUND(LOOKUP(2,1/(Log!$K$1:$K$27569=V31),Log!$E$1:$E$27569),-3))</f>
        <v>223000</v>
      </c>
      <c r="X31" s="213" t="str">
        <f t="array" ref="X31">LOOKUP(2,1/(Log!$K$1:$K$27569=V31),Log!$F$1:$F$27569)</f>
        <v>City Population 07/04/2025; UNHCR 03/2018; UNHCR accessed 07/04/2025</v>
      </c>
      <c r="Y31" s="213" t="str">
        <f t="array" ref="Y31">LOOKUP(2,1/(Log!$K$1:$K$27569=V31),Log!$G$1:$G$27569)</f>
        <v>Low</v>
      </c>
      <c r="Z31" s="213">
        <f t="array" ref="Z31">LOOKUP(2,1/(Log!$K$1:$K$27569=V31),Log!$H$1:$H$27569)</f>
        <v>3</v>
      </c>
      <c r="AA31" s="213" t="str">
        <f t="array" ref="AA31">LOOKUP(2,1/(Log!$K$1:$K$27569=V31),Log!$J$1:$J$27569)</f>
        <v>The people exposed to this crisis are the total population of Tindouf, which was last updated in 2008 (49,149), in addition to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v>
      </c>
      <c r="AB31" s="213" t="str">
        <f t="array" ref="AB31">LOOKUP(2,1/(Log!$K$1:$K$27569=V31),Log!$I$1:$I$27569)</f>
        <v>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v>
      </c>
      <c r="AC31" s="214">
        <f t="array" ref="AC31">LOOKUP(2,1/(Log!$K$1:$K$27569=V31),Log!$L$1:$L$27569)</f>
        <v>45757</v>
      </c>
      <c r="AD31" s="221" t="str">
        <f t="shared" si="3"/>
        <v>DZA003People affected</v>
      </c>
      <c r="AE31" s="218">
        <f t="array" ref="AE31">IF(LOOKUP(2,1/(Log!$K$1:$K$27569=AD31),Log!$E$1:$E$27569)="x","x",ROUND(LOOKUP(2,1/(Log!$K$1:$K$27569=AD31),Log!$E$1:$E$27569),-3))</f>
        <v>174000</v>
      </c>
      <c r="AF31" s="218" t="str">
        <f t="array" ref="AF31">LOOKUP(2,1/(Log!$K$1:$K$27569=AD31),Log!$F$1:$F$27569)</f>
        <v>UNHCR 03/2018 ; UNHCR accessed 07/04/2025</v>
      </c>
      <c r="AG31" s="218" t="str">
        <f t="array" ref="AG31">LOOKUP(2,1/(Log!$K$1:$K$27569=AD31),Log!$G$1:$G$27569)</f>
        <v>Low</v>
      </c>
      <c r="AH31" s="218">
        <f t="array" ref="AH31">LOOKUP(2,1/(Log!$K$1:$K$27569=AD31),Log!$H$1:$H$27569)</f>
        <v>3</v>
      </c>
      <c r="AI31" s="218" t="str">
        <f t="array" ref="AI31">LOOKUP(2,1/(Log!$K$1:$K$27569=AD31),Log!$J$1:$J$27569)</f>
        <v>The people affected is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v>
      </c>
      <c r="AJ31" s="218" t="str">
        <f t="array" ref="AJ31">LOOKUP(2,1/(Log!$K$1:$K$27569=AD31),Log!$I$1:$I$27569)</f>
        <v>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v>
      </c>
      <c r="AK31" s="219">
        <f t="array" ref="AK31">LOOKUP(2,1/(Log!$K$1:$K$27569=AD31),Log!$L$1:$L$27569)</f>
        <v>45757</v>
      </c>
      <c r="AL31" s="221" t="str">
        <f t="shared" si="4"/>
        <v>DZA003People displaced</v>
      </c>
      <c r="AM31" s="213">
        <f t="array" ref="AM31">IF(LOOKUP(2,1/(Log!$K$1:$K$27569=AL31),Log!$E$1:$E$27569)="x","x",ROUND(LOOKUP(2,1/(Log!$K$1:$K$27569=AL31),Log!$E$1:$E$27569),-3))</f>
        <v>174000</v>
      </c>
      <c r="AN31" s="213" t="str">
        <f t="array" ref="AN31">LOOKUP(2,1/(Log!$K$1:$K$27569=AL31),Log!$F$1:$F$27569)</f>
        <v>UNHCR accessed 07/04/2025</v>
      </c>
      <c r="AO31" s="213" t="str">
        <f t="array" ref="AO31">LOOKUP(2,1/(Log!$K$1:$K$27569=AL31),Log!$G$1:$G$27569)</f>
        <v>Low</v>
      </c>
      <c r="AP31" s="213">
        <f t="array" ref="AP31">LOOKUP(2,1/(Log!$K$1:$K$27569=AL31),Log!$H$1:$H$27569)</f>
        <v>3</v>
      </c>
      <c r="AQ31" s="213" t="str">
        <f t="array" ref="AQ31">LOOKUP(2,1/(Log!$K$1:$K$27569=AL31),Log!$J$1:$J$27569)</f>
        <v>People displaced is the number of Sahrawi refugees that was last updated by UNHCR in 2018 (173,600). The reliability is set to Low due to the outdated figures.</v>
      </c>
      <c r="AR31" s="213" t="str">
        <f t="array" ref="AR31">LOOKUP(2,1/(Log!$K$1:$K$27569=AL31),Log!$I$1:$I$27569)</f>
        <v>https://reporting.unhcr.org/libraries/pdf.js/web/viewer.html?file=https%3A%2F%2Freporting.unhcr.org%2Fsites%2Fdefault%2Ffiles%2F2024-03%2FUNHCR%2520Algeria%2520Country%2520Factsheet%2520-%2520January%25202024.pdf</v>
      </c>
      <c r="AS31" s="214">
        <f t="array" ref="AS31">LOOKUP(2,1/(Log!$K$1:$K$27569=AL31),Log!$L$1:$L$27569)</f>
        <v>45757</v>
      </c>
      <c r="AT31" s="222" t="str">
        <f t="shared" si="5"/>
        <v>DZA003Injuries reported</v>
      </c>
      <c r="AU31" s="218" t="str">
        <f t="array" ref="AU31">LOOKUP(2,1/(Log!$K$1:$K$27569=AT31),Log!$E$1:$E$27569)</f>
        <v>x</v>
      </c>
      <c r="AV31" s="218" t="str">
        <f t="array" ref="AV31">LOOKUP(2,1/(Log!$K$1:$K$27569=AT31),Log!$F$1:$F$27569)</f>
        <v>x</v>
      </c>
      <c r="AW31" s="218" t="str">
        <f t="array" ref="AW31">LOOKUP(2,1/(Log!$K$1:$K$27569=AT31),Log!$G$1:$G$27569)</f>
        <v>x</v>
      </c>
      <c r="AX31" s="218" t="str">
        <f t="array" ref="AX31">LOOKUP(2,1/(Log!$K$1:$K$27569=AT31),Log!$H$1:$H$27569)</f>
        <v>x</v>
      </c>
      <c r="AY31" s="218" t="str">
        <f t="array" ref="AY31">LOOKUP(2,1/(Log!$K$1:$K$27569=AT31),Log!$J$1:$J$27569)</f>
        <v>x</v>
      </c>
      <c r="AZ31" s="218" t="str">
        <f t="array" ref="AZ31">LOOKUP(2,1/(Log!$K$1:$K$27569=AT31),Log!$I$1:$I$27569)</f>
        <v>x</v>
      </c>
      <c r="BA31" s="219">
        <f t="array" ref="BA31">LOOKUP(2,1/(Log!$K$1:$K$27569=AT31),Log!$L$1:$L$27569)</f>
        <v>44803</v>
      </c>
      <c r="BB31" s="221" t="str">
        <f t="shared" si="6"/>
        <v>DZA003Illness cases reported</v>
      </c>
      <c r="BC31" s="213" t="str">
        <f t="array" ref="BC31">LOOKUP(2,1/(Log!$K$1:$K$27569=BB31),Log!$E$1:$E$27569)</f>
        <v>x</v>
      </c>
      <c r="BD31" s="213" t="str">
        <f t="array" ref="BD31">LOOKUP(2,1/(Log!$K$1:$K$27569=BB31),Log!$F$1:$F$27569)</f>
        <v>x</v>
      </c>
      <c r="BE31" s="213" t="str">
        <f t="array" ref="BE31">LOOKUP(2,1/(Log!$K$1:$K$27569=BB31),Log!$G$1:$G$27569)</f>
        <v>x</v>
      </c>
      <c r="BF31" s="213" t="str">
        <f t="array" ref="BF31">LOOKUP(2,1/(Log!$K$1:$K$27569=BB31),Log!$H$1:$H$27569)</f>
        <v>x</v>
      </c>
      <c r="BG31" s="213" t="str">
        <f t="array" ref="BG31">LOOKUP(2,1/(Log!$K$1:$K$27569=BB31),Log!$J$1:$J$27569)</f>
        <v>x</v>
      </c>
      <c r="BH31" s="213" t="str">
        <f t="array" ref="BH31">LOOKUP(2,1/(Log!$K$1:$K$27569=BB31),Log!$I$1:$I$27569)</f>
        <v>x</v>
      </c>
      <c r="BI31" s="214">
        <f t="array" ref="BI31">LOOKUP(2,1/(Log!$K$1:$K$27569=BB31),Log!$L$1:$L$27569)</f>
        <v>44803</v>
      </c>
      <c r="BJ31" s="222" t="str">
        <f t="shared" si="7"/>
        <v>DZA003Fatalities reported</v>
      </c>
      <c r="BK31" s="222">
        <f t="array" ref="BK31">LOOKUP(2,1/(Log!$K$1:$K$27569=BJ31),Log!$E$1:$E$27569)</f>
        <v>4</v>
      </c>
      <c r="BL31" s="222" t="str">
        <f t="array" ref="BL31">LOOKUP(2,1/(Log!$K$1:$K$27569=BJ31),Log!$F$1:$F$27569)</f>
        <v>ACLED accessed 07/04/2025</v>
      </c>
      <c r="BM31" s="222" t="str">
        <f t="array" ref="BM31">LOOKUP(2,1/(Log!$K$1:$K$27569=BJ31),Log!$G$1:$G$27569)</f>
        <v>Low</v>
      </c>
      <c r="BN31" s="222">
        <f t="array" ref="BN31">LOOKUP(2,1/(Log!$K$1:$K$27569=BJ31),Log!$H$1:$H$27569)</f>
        <v>3</v>
      </c>
      <c r="BO31" s="222" t="str">
        <f t="array" ref="BO31">LOOKUP(2,1/(Log!$K$1:$K$27569=BJ31),Log!$J$1:$J$27569)</f>
        <v>Fatalities in Tindouf between 1 Oct 2024 to 31 March 2025</v>
      </c>
      <c r="BP31" s="218" t="str">
        <f t="array" ref="BP31">LOOKUP(2,1/(Log!$K$1:$K$27569=BJ31),Log!$I$1:$I$27569)</f>
        <v>https://acleddata.com/data-export-tool/</v>
      </c>
      <c r="BQ31" s="223">
        <f t="array" ref="BQ31">LOOKUP(2,1/(Log!$K$1:$K$27569=BJ31),Log!$L$1:$L$27569)</f>
        <v>45757</v>
      </c>
      <c r="BR31" s="221" t="str">
        <f t="shared" si="8"/>
        <v>DZA003Buildings damaged</v>
      </c>
      <c r="BS31" s="224" t="str">
        <f t="array" ref="BS31">LOOKUP(2,1/(Log!$K$1:$K$27569=BR31),Log!$E$1:$E$27569)</f>
        <v>x</v>
      </c>
      <c r="BT31" s="224" t="str">
        <f t="array" ref="BT31">LOOKUP(2,1/(Log!$K$1:$K$27569=BR31),Log!$F$1:$F$27569)</f>
        <v>x</v>
      </c>
      <c r="BU31" s="224" t="str">
        <f t="array" ref="BU31">LOOKUP(2,1/(Log!$K$1:$K$27569=BR31),Log!$G$1:$G$27569)</f>
        <v>x</v>
      </c>
      <c r="BV31" s="224" t="str">
        <f t="array" ref="BV31">LOOKUP(2,1/(Log!$K$1:$K$27569=BR31),Log!$H$1:$H$27569)</f>
        <v>x</v>
      </c>
      <c r="BW31" s="224" t="str">
        <f t="array" ref="BW31">LOOKUP(2,1/(Log!$K$1:$K$27569=BR31),Log!$J$1:$J$27569)</f>
        <v>x</v>
      </c>
      <c r="BX31" s="224" t="str">
        <f t="array" ref="BX31">LOOKUP(2,1/(Log!$K$1:$K$27569=BR31),Log!$I$1:$I$27569)</f>
        <v>x</v>
      </c>
      <c r="BY31" s="214">
        <f t="array" ref="BY31">LOOKUP(2,1/(Log!$K$1:$K$27569=BR31),Log!$L$1:$L$27569)</f>
        <v>44803</v>
      </c>
      <c r="BZ31" s="222" t="str">
        <f t="shared" si="9"/>
        <v>DZA003Buildings destroyed</v>
      </c>
      <c r="CA31" s="222" t="str">
        <f t="array" ref="CA31">LOOKUP(2,1/(Log!$K$1:$K$27569=BZ31),Log!$E$1:$E$27569)</f>
        <v>x</v>
      </c>
      <c r="CB31" s="222" t="str">
        <f t="array" ref="CB31">LOOKUP(2,1/(Log!$K$1:$K$27569=BZ31),Log!$F$1:$F$27569)</f>
        <v>x</v>
      </c>
      <c r="CC31" s="222" t="str">
        <f t="array" ref="CC31">LOOKUP(2,1/(Log!$K$1:$K$27569=BZ31),Log!$G$1:$G$27569)</f>
        <v>x</v>
      </c>
      <c r="CD31" s="222" t="str">
        <f t="array" ref="CD31">LOOKUP(2,1/(Log!$K$1:$K$27569=BZ31),Log!$H$1:$H$27569)</f>
        <v>x</v>
      </c>
      <c r="CE31" s="222" t="str">
        <f t="array" ref="CE31">LOOKUP(2,1/(Log!$K$1:$K$27569=BZ31),Log!$J$1:$J$27569)</f>
        <v>x</v>
      </c>
      <c r="CF31" s="222" t="str">
        <f t="array" ref="CF31">LOOKUP(2,1/(Log!$K$1:$K$27569=BZ31),Log!$I$1:$I$27569)</f>
        <v>x</v>
      </c>
      <c r="CG31" s="223">
        <f t="array" ref="CG31">LOOKUP(2,1/(Log!$K$1:$K$27569=BZ31),Log!$L$1:$L$27569)</f>
        <v>44803</v>
      </c>
      <c r="CH31" s="221" t="str">
        <f t="shared" si="10"/>
        <v>DZA003Buildings in the affected area</v>
      </c>
      <c r="CI31" s="222" t="e">
        <f t="array" ref="CI31">LOOKUP(2,1/(Log!$K$1:$K$27569=CH31),Log!$E$1:$E$27569)</f>
        <v>#N/A</v>
      </c>
      <c r="CJ31" s="222" t="e">
        <f t="array" ref="CJ31">LOOKUP(2,1/(Log!$K$1:$K$27569=CH31),Log!$F$1:$F$27569)</f>
        <v>#N/A</v>
      </c>
      <c r="CK31" s="222" t="e">
        <f t="array" ref="CK31">LOOKUP(2,1/(Log!$K$1:$K$27569=CH31),Log!$G$1:$G$27569)</f>
        <v>#N/A</v>
      </c>
      <c r="CL31" s="222" t="e">
        <f t="array" ref="CL31">LOOKUP(2,1/(Log!$K$1:$K$27569=CH31),Log!$H$1:$H$27569)</f>
        <v>#N/A</v>
      </c>
      <c r="CM31" s="222" t="e">
        <f t="array" ref="CM31">LOOKUP(2,1/(Log!$K$1:$K$27569=CH31),Log!$J$1:$J$27569)</f>
        <v>#N/A</v>
      </c>
      <c r="CN31" s="222" t="e">
        <f t="array" ref="CN31">LOOKUP(2,1/(Log!$K$1:$K$27569=CH31),Log!$I$1:$I$27569)</f>
        <v>#N/A</v>
      </c>
      <c r="CO31" s="225" t="e">
        <f t="array" ref="CO31">LOOKUP(2,1/(Log!$K$1:$K$27569=CH31),Log!$L$1:$L$27569)</f>
        <v>#N/A</v>
      </c>
      <c r="CP31" s="222" t="str">
        <f t="shared" si="11"/>
        <v>DZA003Economic Losses</v>
      </c>
      <c r="CQ31" s="224" t="str">
        <f t="array" ref="CQ31">LOOKUP(2,1/(Log!$K$1:$K$27569=CP31),Log!$E$1:$E$27569)</f>
        <v>x</v>
      </c>
      <c r="CR31" s="224" t="str">
        <f t="array" ref="CR31">LOOKUP(2,1/(Log!$K$1:$K$27569=CP31),Log!$F$1:$F$27569)</f>
        <v>x</v>
      </c>
      <c r="CS31" s="224" t="str">
        <f t="array" ref="CS31">LOOKUP(2,1/(Log!$K$1:$K$27569=CP31),Log!$G$1:$G$27569)</f>
        <v>x</v>
      </c>
      <c r="CT31" s="224" t="str">
        <f t="array" ref="CT31">LOOKUP(2,1/(Log!$K$1:$K$27569=CP31),Log!$H$1:$H$27569)</f>
        <v>x</v>
      </c>
      <c r="CU31" s="224" t="str">
        <f t="array" ref="CU31">LOOKUP(2,1/(Log!$K$1:$K$27569=CP31),Log!$J$1:$J$27569)</f>
        <v>x</v>
      </c>
      <c r="CV31" s="224" t="str">
        <f t="array" ref="CV31">LOOKUP(2,1/(Log!$K$1:$K$27569=CP31),Log!$I$1:$I$27569)</f>
        <v>x</v>
      </c>
      <c r="CW31" s="214">
        <f t="array" ref="CW31">LOOKUP(2,1/(Log!$K$1:$K$27569=CP31),Log!$L$1:$L$27569)</f>
        <v>44803</v>
      </c>
      <c r="CX31" s="222" t="str">
        <f t="shared" si="12"/>
        <v>DZA003People in Need</v>
      </c>
      <c r="CY31" s="218">
        <f t="shared" si="13"/>
        <v>174000</v>
      </c>
      <c r="CZ31" s="218" t="str">
        <f t="shared" si="14"/>
        <v>UNHCR 01/11/2023</v>
      </c>
      <c r="DA31" s="218" t="str">
        <f t="shared" si="15"/>
        <v>Low</v>
      </c>
      <c r="DB31" s="218">
        <f t="shared" si="16"/>
        <v>3</v>
      </c>
      <c r="DC31" s="218" t="str">
        <f t="shared" si="17"/>
        <v>There are no assessments available for the breakdown of the severity of need of the PiN. All the PiN are considered to be facing moderate humanitarian condition or in Level 3</v>
      </c>
      <c r="DD31" s="218" t="str">
        <f t="shared" si="18"/>
        <v>https://algeria.un.org/sites/default/files/2024-01/SRRP%20-%20English.pdf</v>
      </c>
      <c r="DE31" s="220">
        <f t="shared" si="19"/>
        <v>45757</v>
      </c>
      <c r="DF31" s="221" t="str">
        <f t="shared" si="20"/>
        <v>DZA003Minimal humanitarian conditions - Level 1</v>
      </c>
      <c r="DG31" s="213">
        <f t="array" ref="DG31">IF(LOOKUP(2,1/(Log!$K$1:$K$27569=DF31),Log!$E$1:$E$27569)="x","x",ROUND(LOOKUP(2,1/(Log!$K$1:$K$27569=DF31),Log!$E$1:$E$27569),-3))</f>
        <v>49000</v>
      </c>
      <c r="DH31" s="224" t="str">
        <f t="array" ref="DH31">LOOKUP(2,1/(Log!$K$1:$K$27569=DF31),Log!$F$1:$F$27569)</f>
        <v>City Population 07/04/2025; UNHCR 03/2018; UNHCR accessed 07/04/2025</v>
      </c>
      <c r="DI31" s="224" t="str">
        <f t="array" ref="DI31">LOOKUP(2,1/(Log!$K$1:$K$27569=DF31),Log!$G$1:$G$27569)</f>
        <v>Low</v>
      </c>
      <c r="DJ31" s="224">
        <f t="array" ref="DJ31">LOOKUP(2,1/(Log!$K$1:$K$27569=DF31),Log!$H$1:$H$27569)</f>
        <v>3</v>
      </c>
      <c r="DK31" s="224" t="str">
        <f t="array" ref="DK31">LOOKUP(2,1/(Log!$K$1:$K$27569=DF31),Log!$J$1:$J$27569)</f>
        <v>According to the INFORM severity index methodology Level 1 = People exposed - People affected. The people exposed is the total population of Tinduf, and the people affected is the number of the Sahrawi refugees in Algeria.</v>
      </c>
      <c r="DL31" s="224" t="str">
        <f t="array" ref="DL31">LOOKUP(2,1/(Log!$K$1:$K$27569=DF31),Log!$I$1:$I$27569)</f>
        <v>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v>
      </c>
      <c r="DM31" s="214">
        <f t="array" ref="DM31">LOOKUP(2,1/(Log!$K$1:$K$27569=DF31),Log!$L$1:$L$27569)</f>
        <v>45757</v>
      </c>
      <c r="DN31" s="222" t="str">
        <f t="shared" si="21"/>
        <v>DZA003Stressed humanitarian conditions - Level 2</v>
      </c>
      <c r="DO31" s="218">
        <f t="array" ref="DO31">IF(LOOKUP(2,1/(Log!$K$1:$K$27569=DN31),Log!$E$1:$E$27569)="x","x",ROUND(LOOKUP(2,1/(Log!$K$1:$K$27569=DN31),Log!$E$1:$E$27569),-3))</f>
        <v>0</v>
      </c>
      <c r="DP31" s="222" t="str">
        <f t="array" ref="DP31">LOOKUP(2,1/(Log!$K$1:$K$27569=DN31),Log!$F$1:$F$27569)</f>
        <v>UNHCR 03/2018 ; UNHCR accessed 07/04/2025 ; UNHCR 01/11/2023</v>
      </c>
      <c r="DQ31" s="222" t="str">
        <f t="array" ref="DQ31">LOOKUP(2,1/(Log!$K$1:$K$27569=DN31),Log!$G$1:$G$27569)</f>
        <v>Low</v>
      </c>
      <c r="DR31" s="222">
        <f t="array" ref="DR31">LOOKUP(2,1/(Log!$K$1:$K$27569=DN31),Log!$H$1:$H$27569)</f>
        <v>3</v>
      </c>
      <c r="DS31" s="222" t="str">
        <f t="array" ref="DS31">LOOKUP(2,1/(Log!$K$1:$K$27569=DN31),Log!$J$1:$J$27569)</f>
        <v>According to the INFORM severity index methodology Level 2 = People affected - People in need. Both are the number of the Sahrawi refugees in Tinduf camps.</v>
      </c>
      <c r="DT31" s="222" t="str">
        <f t="array" ref="DT31">LOOKUP(2,1/(Log!$K$1:$K$27569=DN31),Log!$I$1:$I$27569)</f>
        <v>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 ; https://algeria.un.org/sites/default/files/2024-01/SRRP%20-%20English.pdf</v>
      </c>
      <c r="DU31" s="223">
        <f t="array" ref="DU31">LOOKUP(2,1/(Log!$K$1:$K$27569=DN31),Log!$L$1:$L$27569)</f>
        <v>45757</v>
      </c>
      <c r="DV31" s="221" t="str">
        <f t="shared" si="22"/>
        <v>DZA003Moderate humanitarian conditions - Level 3</v>
      </c>
      <c r="DW31" s="213">
        <f t="array" ref="DW31">IF(LOOKUP(2,1/(Log!$K$1:$K$27569=DV31),Log!$E$1:$E$27569)="x","x",ROUND(LOOKUP(2,1/(Log!$K$1:$K$27569=DV31),Log!$E$1:$E$27569),-3))</f>
        <v>174000</v>
      </c>
      <c r="DX31" s="224" t="str">
        <f t="array" ref="DX31">LOOKUP(2,1/(Log!$K$1:$K$27569=DV31),Log!$F$1:$F$27569)</f>
        <v>UNHCR 01/11/2023</v>
      </c>
      <c r="DY31" s="224" t="str">
        <f t="array" ref="DY31">LOOKUP(2,1/(Log!$K$1:$K$27569=DV31),Log!$G$1:$G$27569)</f>
        <v>Low</v>
      </c>
      <c r="DZ31" s="224">
        <f t="array" ref="DZ31">LOOKUP(2,1/(Log!$K$1:$K$27569=DV31),Log!$H$1:$H$27569)</f>
        <v>3</v>
      </c>
      <c r="EA31" s="224" t="str">
        <f t="array" ref="EA31">LOOKUP(2,1/(Log!$K$1:$K$27569=DV31),Log!$J$1:$J$27569)</f>
        <v>There are no assessments available for the breakdown of the severity of need of the PiN. All the PiN are considered to be facing moderate humanitarian condition or in Level 3</v>
      </c>
      <c r="EB31" s="224" t="str">
        <f t="array" ref="EB31">LOOKUP(2,1/(Log!$K$1:$K$27569=DV31),Log!$I$1:$I$27569)</f>
        <v>https://algeria.un.org/sites/default/files/2024-01/SRRP%20-%20English.pdf</v>
      </c>
      <c r="EC31" s="214">
        <f t="array" ref="EC31">LOOKUP(2,1/(Log!$K$1:$K$27569=DV31),Log!$L$1:$L$27569)</f>
        <v>45757</v>
      </c>
      <c r="ED31" s="222" t="str">
        <f t="shared" si="23"/>
        <v>DZA003Severe humanitarian conditions - Level 4</v>
      </c>
      <c r="EE31" s="218" t="str">
        <f t="array" ref="EE31">IF(LOOKUP(2,1/(Log!$K$1:$K$27569=ED31),Log!$E$1:$E$27569)="x","x",ROUND(LOOKUP(2,1/(Log!$K$1:$K$27569=ED31),Log!$E$1:$E$27569),-3))</f>
        <v>x</v>
      </c>
      <c r="EF31" s="222" t="str">
        <f t="array" ref="EF31">LOOKUP(2,1/(Log!$K$1:$K$27569=ED31),Log!$F$1:$F$27569)</f>
        <v>UNHCR 01/11/2023</v>
      </c>
      <c r="EG31" s="222" t="str">
        <f t="array" ref="EG31">LOOKUP(2,1/(Log!$K$1:$K$27569=ED31),Log!$G$1:$G$27569)</f>
        <v>Low</v>
      </c>
      <c r="EH31" s="222">
        <f t="array" ref="EH31">LOOKUP(2,1/(Log!$K$1:$K$27569=ED31),Log!$H$1:$H$27569)</f>
        <v>3</v>
      </c>
      <c r="EI31" s="222" t="str">
        <f t="array" ref="EI31">LOOKUP(2,1/(Log!$K$1:$K$27569=ED31),Log!$J$1:$J$27569)</f>
        <v>There are no assessments available for the breakdown of the severity of need of the PiN. All the PiN are considered to be facing moderate humanitarian condition or in Level 3</v>
      </c>
      <c r="EJ31" s="222" t="str">
        <f t="array" ref="EJ31">LOOKUP(2,1/(Log!$K$1:$K$27569=ED31),Log!$I$1:$I$27569)</f>
        <v>https://algeria.un.org/sites/default/files/2024-01/SRRP%20-%20English.pdf</v>
      </c>
      <c r="EK31" s="223">
        <f t="array" ref="EK31">LOOKUP(2,1/(Log!$K$1:$K$27569=ED31),Log!$L$1:$L$27569)</f>
        <v>45757</v>
      </c>
      <c r="EL31" s="221" t="str">
        <f t="shared" si="24"/>
        <v>DZA003Extreme humanitarian conditions - Level 5</v>
      </c>
      <c r="EM31" s="213" t="str">
        <f t="array" ref="EM31">IF(LOOKUP(2,1/(Log!$K$1:$K$27569=EL31),Log!$E$1:$E$27569)="x","x",ROUND(LOOKUP(2,1/(Log!$K$1:$K$27569=EL31),Log!$E$1:$E$27569),-3))</f>
        <v>x</v>
      </c>
      <c r="EN31" s="224" t="str">
        <f t="array" ref="EN31">LOOKUP(2,1/(Log!$K$1:$K$27569=EL31),Log!$F$1:$F$27569)</f>
        <v>UNHCR 01/11/2023</v>
      </c>
      <c r="EO31" s="224" t="str">
        <f t="array" ref="EO31">LOOKUP(2,1/(Log!$K$1:$K$27569=EL31),Log!$G$1:$G$27569)</f>
        <v>Low</v>
      </c>
      <c r="EP31" s="224">
        <f t="array" ref="EP31">LOOKUP(2,1/(Log!$K$1:$K$27569=EL31),Log!$H$1:$H$27569)</f>
        <v>3</v>
      </c>
      <c r="EQ31" s="224" t="str">
        <f t="array" ref="EQ31">LOOKUP(2,1/(Log!$K$1:$K$27569=EL31),Log!$J$1:$J$27569)</f>
        <v>There are no assessments available for the breakdown of the severity of need of the PiN. All the PiN are considered to be facing moderate humanitarian condition or in Level 3</v>
      </c>
      <c r="ER31" s="224" t="str">
        <f t="array" ref="ER31">LOOKUP(2,1/(Log!$K$1:$K$27569=EL31),Log!$I$1:$I$27569)</f>
        <v>https://algeria.un.org/sites/default/files/2024-01/SRRP%20-%20English.pdf</v>
      </c>
      <c r="ES31" s="214">
        <f t="array" ref="ES31">LOOKUP(2,1/(Log!$K$1:$K$27569=EL31),Log!$L$1:$L$27569)</f>
        <v>45757</v>
      </c>
      <c r="ET31" s="222" t="str">
        <f t="shared" si="25"/>
        <v>DZA003Fatalities in all crises</v>
      </c>
      <c r="EU31" s="222">
        <f t="array" ref="EU31">LOOKUP(2,1/(Log!$K$1:$K$27569=ET31),Log!$E$1:$E$27569)</f>
        <v>946</v>
      </c>
      <c r="EV31" s="222" t="str">
        <f t="array" ref="EV31">LOOKUP(2,1/(Log!$K$1:$K$27569=ET31),Log!$F$1:$F$27569)</f>
        <v>ACLED accessed 07/04/2025; IOM accessed 07/04/2025</v>
      </c>
      <c r="EW31" s="222" t="str">
        <f t="array" ref="EW31">LOOKUP(2,1/(Log!$K$1:$K$27569=ET31),Log!$G$1:$G$27569)</f>
        <v>Low</v>
      </c>
      <c r="EX31" s="222">
        <f t="array" ref="EX31">LOOKUP(2,1/(Log!$K$1:$K$27569=ET31),Log!$H$1:$H$27569)</f>
        <v>3</v>
      </c>
      <c r="EY31" s="222" t="str">
        <f t="array" ref="EY31">LOOKUP(2,1/(Log!$K$1:$K$27569=ET31),Log!$J$1:$J$27569)</f>
        <v>Fatalities in all crises between 1 Oct 2024 to 31 March 2025 = Dead or missing migrants in the Central and Western Mediterranean routes + fatalities across Algeria</v>
      </c>
      <c r="EZ31" s="222" t="str">
        <f t="array" ref="EZ31">LOOKUP(2,1/(Log!$K$1:$K$27569=ET31),Log!$I$1:$I$27569)</f>
        <v>https://acleddata.com/data-export-tool/ ; https://missingmigrants.iom.int/region/mediterranean?region_incident=All&amp;route=3891&amp;year%5B%5D=11681&amp;month=All&amp;incident_date%5Bmin%5D=&amp;incident_date%5Bmax%5D=</v>
      </c>
      <c r="FA31" s="223">
        <f t="array" ref="FA31">LOOKUP(2,1/(Log!$K$1:$K$27569=ET31),Log!$L$1:$L$27569)</f>
        <v>45757</v>
      </c>
      <c r="FB31" s="221" t="str">
        <f t="shared" si="26"/>
        <v>DZA003Crisis affected groups</v>
      </c>
      <c r="FC31" s="224">
        <f t="array" ref="FC31">LOOKUP(2,1/(Log!$K$1:$K$27569=FB31),Log!$E$1:$E$27569)</f>
        <v>2</v>
      </c>
      <c r="FD31" s="224" t="str">
        <f t="array" ref="FD31">LOOKUP(2,1/(Log!$K$1:$K$27569=FB31),Log!$F$1:$F$27569)</f>
        <v>x</v>
      </c>
      <c r="FE31" s="224" t="str">
        <f t="array" ref="FE31">LOOKUP(2,1/(Log!$K$1:$K$27569=FB31),Log!$G$1:$G$27569)</f>
        <v>Low</v>
      </c>
      <c r="FF31" s="224">
        <f t="array" ref="FF31">LOOKUP(2,1/(Log!$K$1:$K$27569=FB31),Log!$H$1:$H$27569)</f>
        <v>3</v>
      </c>
      <c r="FG31" s="224" t="str">
        <f t="array" ref="FG31">LOOKUP(2,1/(Log!$K$1:$K$27569=FB31),Log!$J$1:$J$27569)</f>
        <v>Host community, refugees</v>
      </c>
      <c r="FH31" s="224" t="str">
        <f t="array" ref="FH31">LOOKUP(2,1/(Log!$K$1:$K$27569=FB31),Log!$I$1:$I$27569)</f>
        <v>x</v>
      </c>
      <c r="FI31" s="214">
        <f t="array" ref="FI31">LOOKUP(2,1/(Log!$K$1:$K$27569=FB31),Log!$L$1:$L$27569)</f>
        <v>45757</v>
      </c>
      <c r="FJ31" s="221" t="str">
        <f t="shared" si="27"/>
        <v>DZA003People facing limited access constraints</v>
      </c>
      <c r="FK31" s="222">
        <f t="array" ref="FK31">LOOKUP(2,1/(Log!$K$1:$K$27569=FJ31),Log!$E$1:$E$27569)</f>
        <v>0</v>
      </c>
      <c r="FL31" s="222">
        <f t="array" ref="FL31">LOOKUP(2,1/(Log!$K$1:$K$27569=FJ31),Log!$F$1:$F$27569)</f>
        <v>0</v>
      </c>
      <c r="FM31" s="222" t="str">
        <f t="array" ref="FM31">LOOKUP(2,1/(Log!$K$1:$K$27569=FJ31),Log!$G$1:$G$27569)</f>
        <v>Medium</v>
      </c>
      <c r="FN31" s="222">
        <f t="array" ref="FN31">LOOKUP(2,1/(Log!$K$1:$K$27569=FJ31),Log!$H$1:$H$27569)</f>
        <v>2</v>
      </c>
      <c r="FO31" s="222" t="str">
        <f t="array" ref="FO31">LOOKUP(2,1/(Log!$K$1:$K$27569=FJ31),Log!$J$1:$J$27569)</f>
        <v>No reports of access constraints</v>
      </c>
      <c r="FP31" s="218">
        <f t="array" ref="FP31">LOOKUP(2,1/(Log!$K$1:$K$27569=FJ31),Log!$I$1:$I$27569)</f>
        <v>0</v>
      </c>
      <c r="FQ31" s="219">
        <f t="array" ref="FQ31">LOOKUP(2,1/(Log!$K$1:$K$27569=FJ31),Log!$L$1:$L$27569)</f>
        <v>43511</v>
      </c>
      <c r="FR31" s="221" t="str">
        <f t="shared" si="28"/>
        <v>DZA003People facing restricted access constraints</v>
      </c>
      <c r="FS31" s="224">
        <f t="array" ref="FS31">LOOKUP(2,1/(Log!$K$1:$K$27569=FR31),Log!$E$1:$E$27569)</f>
        <v>0</v>
      </c>
      <c r="FT31" s="224">
        <f t="array" ref="FT31">LOOKUP(2,1/(Log!$K$1:$K$27569=FR31),Log!$F$1:$F$27569)</f>
        <v>0</v>
      </c>
      <c r="FU31" s="224" t="str">
        <f t="array" ref="FU31">LOOKUP(2,1/(Log!$K$1:$K$27569=FR31),Log!$G$1:$G$27569)</f>
        <v>Medium</v>
      </c>
      <c r="FV31" s="224">
        <f t="array" ref="FV31">LOOKUP(2,1/(Log!$K$1:$K$27569=FR31),Log!$H$1:$H$27569)</f>
        <v>2</v>
      </c>
      <c r="FW31" s="224" t="str">
        <f t="array" ref="FW31">LOOKUP(2,1/(Log!$K$1:$K$27569=FR31),Log!$J$1:$J$27569)</f>
        <v>No reports of access constraints</v>
      </c>
      <c r="FX31" s="224">
        <f t="array" ref="FX31">LOOKUP(2,1/(Log!$K$1:$K$27569=FR31),Log!$I$1:$I$27569)</f>
        <v>0</v>
      </c>
      <c r="FY31" s="214">
        <f t="array" ref="FY31">LOOKUP(2,1/(Log!$K$1:$K$27569=FR31),Log!$L$1:$L$27569)</f>
        <v>43511</v>
      </c>
      <c r="FZ31" s="222" t="str">
        <f t="shared" si="29"/>
        <v>DZA003Impediments to entry into country (bureaucratic and administrative)</v>
      </c>
      <c r="GA31" s="222">
        <f t="array" ref="GA31">LOOKUP(2,1/(Log!$K$1:$K$27569=FZ31),Log!$E$1:$E$27569)</f>
        <v>2</v>
      </c>
      <c r="GB31" s="222" t="str">
        <f t="array" ref="GB31">LOOKUP(2,1/(Log!$K$1:$K$27569=FZ31),Log!$F$1:$F$27569)</f>
        <v>ACAPS Access Methodology</v>
      </c>
      <c r="GC31" s="222" t="str">
        <f t="array" ref="GC31">LOOKUP(2,1/(Log!$K$1:$K$27569=FZ31),Log!$G$1:$G$27569)</f>
        <v>Medium</v>
      </c>
      <c r="GD31" s="222">
        <f t="array" ref="GD31">LOOKUP(2,1/(Log!$K$1:$K$27569=FZ31),Log!$H$1:$H$27569)</f>
        <v>2</v>
      </c>
      <c r="GE31" s="222" t="str">
        <f t="array" ref="GE31">LOOKUP(2,1/(Log!$K$1:$K$27569=FZ31),Log!$J$1:$J$27569)</f>
        <v>x</v>
      </c>
      <c r="GF31" s="222" t="str">
        <f t="array" ref="GF31">LOOKUP(2,1/(Log!$K$1:$K$27569=FZ31),Log!$I$1:$I$27569)</f>
        <v>x</v>
      </c>
      <c r="GG31" s="223">
        <f t="array" ref="GG31">LOOKUP(2,1/(Log!$K$1:$K$27569=FZ31),Log!$L$1:$L$27569)</f>
        <v>45610</v>
      </c>
      <c r="GH31" s="221" t="str">
        <f t="shared" si="30"/>
        <v>DZA003Restriction of movement (impediments to freedom of movement and/or administrative restrictions)</v>
      </c>
      <c r="GI31" s="224">
        <f t="array" ref="GI31">LOOKUP(2,1/(Log!$K$1:$K$27569=GH31),Log!$E$1:$E$27569)</f>
        <v>1</v>
      </c>
      <c r="GJ31" s="224" t="str">
        <f t="array" ref="GJ31">LOOKUP(2,1/(Log!$K$1:$K$27569=GH31),Log!$F$1:$F$27569)</f>
        <v>ACAPS Access Methodology</v>
      </c>
      <c r="GK31" s="224" t="str">
        <f t="array" ref="GK31">LOOKUP(2,1/(Log!$K$1:$K$27569=GH31),Log!$G$1:$G$27569)</f>
        <v>Medium</v>
      </c>
      <c r="GL31" s="224">
        <f t="array" ref="GL31">LOOKUP(2,1/(Log!$K$1:$K$27569=GH31),Log!$H$1:$H$27569)</f>
        <v>2</v>
      </c>
      <c r="GM31" s="224" t="str">
        <f t="array" ref="GM31">LOOKUP(2,1/(Log!$K$1:$K$27569=GH31),Log!$J$1:$J$27569)</f>
        <v>x</v>
      </c>
      <c r="GN31" s="224" t="str">
        <f t="array" ref="GN31">LOOKUP(2,1/(Log!$K$1:$K$27569=GH31),Log!$I$1:$I$27569)</f>
        <v>x</v>
      </c>
      <c r="GO31" s="214">
        <f t="array" ref="GO31">LOOKUP(2,1/(Log!$K$1:$K$27569=GH31),Log!$L$1:$L$27569)</f>
        <v>45610</v>
      </c>
      <c r="GP31" s="222" t="str">
        <f t="shared" si="31"/>
        <v>DZA003Interference into implementation of humanitarian activities</v>
      </c>
      <c r="GQ31" s="222">
        <f t="array" ref="GQ31">LOOKUP(2,1/(Log!$K$1:$K$27569=GP31),Log!$E$1:$E$27569)</f>
        <v>1</v>
      </c>
      <c r="GR31" s="222" t="str">
        <f t="array" ref="GR31">LOOKUP(2,1/(Log!$K$1:$K$27569=GP31),Log!$F$1:$F$27569)</f>
        <v>ACAPS Access Methodology</v>
      </c>
      <c r="GS31" s="222" t="str">
        <f t="array" ref="GS31">LOOKUP(2,1/(Log!$K$1:$K$27569=GP31),Log!$G$1:$G$27569)</f>
        <v>Medium</v>
      </c>
      <c r="GT31" s="222">
        <f t="array" ref="GT31">LOOKUP(2,1/(Log!$K$1:$K$27569=GP31),Log!$H$1:$H$27569)</f>
        <v>2</v>
      </c>
      <c r="GU31" s="222" t="str">
        <f t="array" ref="GU31">LOOKUP(2,1/(Log!$K$1:$K$27569=GP31),Log!$J$1:$J$27569)</f>
        <v>x</v>
      </c>
      <c r="GV31" s="222" t="str">
        <f t="array" ref="GV31">LOOKUP(2,1/(Log!$K$1:$K$27569=GP31),Log!$I$1:$I$27569)</f>
        <v>x</v>
      </c>
      <c r="GW31" s="223">
        <f t="array" ref="GW31">LOOKUP(2,1/(Log!$K$1:$K$27569=GP31),Log!$L$1:$L$27569)</f>
        <v>45610</v>
      </c>
      <c r="GX31" s="221" t="str">
        <f t="shared" si="32"/>
        <v>DZA003Violence against personnel, facilities and assets</v>
      </c>
      <c r="GY31" s="224">
        <f t="array" ref="GY31">LOOKUP(2,1/(Log!$K$1:$K$27569=GX31),Log!$E$1:$E$27569)</f>
        <v>0</v>
      </c>
      <c r="GZ31" s="224" t="str">
        <f t="array" ref="GZ31">LOOKUP(2,1/(Log!$K$1:$K$27569=GX31),Log!$F$1:$F$27569)</f>
        <v>ACAPS Access Methodology</v>
      </c>
      <c r="HA31" s="224" t="str">
        <f t="array" ref="HA31">LOOKUP(2,1/(Log!$K$1:$K$27569=GX31),Log!$G$1:$G$27569)</f>
        <v>Medium</v>
      </c>
      <c r="HB31" s="224">
        <f t="array" ref="HB31">LOOKUP(2,1/(Log!$K$1:$K$27569=GX31),Log!$H$1:$H$27569)</f>
        <v>2</v>
      </c>
      <c r="HC31" s="224" t="str">
        <f t="array" ref="HC31">LOOKUP(2,1/(Log!$K$1:$K$27569=GX31),Log!$J$1:$J$27569)</f>
        <v>x</v>
      </c>
      <c r="HD31" s="224" t="str">
        <f t="array" ref="HD31">LOOKUP(2,1/(Log!$K$1:$K$27569=GX31),Log!$I$1:$I$27569)</f>
        <v>x</v>
      </c>
      <c r="HE31" s="214">
        <f t="array" ref="HE31">LOOKUP(2,1/(Log!$K$1:$K$27569=GX31),Log!$L$1:$L$27569)</f>
        <v>45610</v>
      </c>
      <c r="HF31" s="222" t="str">
        <f t="shared" si="33"/>
        <v>DZA003Denial of existence of humanitarian needs or entitlements to assistance</v>
      </c>
      <c r="HG31" s="222">
        <f t="array" ref="HG31">LOOKUP(2,1/(Log!$K$1:$K$27569=HF31),Log!$E$1:$E$27569)</f>
        <v>0</v>
      </c>
      <c r="HH31" s="222" t="str">
        <f t="array" ref="HH31">LOOKUP(2,1/(Log!$K$1:$K$27569=HF31),Log!$F$1:$F$27569)</f>
        <v>ACAPS Access Methodology</v>
      </c>
      <c r="HI31" s="222" t="str">
        <f t="array" ref="HI31">LOOKUP(2,1/(Log!$K$1:$K$27569=HF31),Log!$G$1:$G$27569)</f>
        <v>Medium</v>
      </c>
      <c r="HJ31" s="222">
        <f t="array" ref="HJ31">LOOKUP(2,1/(Log!$K$1:$K$27569=HF31),Log!$H$1:$H$27569)</f>
        <v>2</v>
      </c>
      <c r="HK31" s="222" t="str">
        <f t="array" ref="HK31">LOOKUP(2,1/(Log!$K$1:$K$27569=HF31),Log!$J$1:$J$27569)</f>
        <v>x</v>
      </c>
      <c r="HL31" s="222" t="str">
        <f t="array" ref="HL31">LOOKUP(2,1/(Log!$K$1:$K$27569=HF31),Log!$I$1:$I$27569)</f>
        <v>x</v>
      </c>
      <c r="HM31" s="223">
        <f t="array" ref="HM31">LOOKUP(2,1/(Log!$K$1:$K$27569=HF31),Log!$L$1:$L$27569)</f>
        <v>45610</v>
      </c>
      <c r="HN31" s="221" t="str">
        <f t="shared" si="34"/>
        <v>DZA003Restriction and obstruction of access to services and assistance</v>
      </c>
      <c r="HO31" s="224">
        <f t="array" ref="HO31">LOOKUP(2,1/(Log!$K$1:$K$27569=HN31),Log!$E$1:$E$27569)</f>
        <v>0</v>
      </c>
      <c r="HP31" s="224" t="str">
        <f t="array" ref="HP31">LOOKUP(2,1/(Log!$K$1:$K$27569=HN31),Log!$F$1:$F$27569)</f>
        <v>ACAPS Access Methodology</v>
      </c>
      <c r="HQ31" s="224" t="str">
        <f t="array" ref="HQ31">LOOKUP(2,1/(Log!$K$1:$K$27569=HN31),Log!$G$1:$G$27569)</f>
        <v>Medium</v>
      </c>
      <c r="HR31" s="224">
        <f t="array" ref="HR31">LOOKUP(2,1/(Log!$K$1:$K$27569=HN31),Log!$H$1:$H$27569)</f>
        <v>2</v>
      </c>
      <c r="HS31" s="224" t="str">
        <f t="array" ref="HS31">LOOKUP(2,1/(Log!$K$1:$K$27569=HN31),Log!$J$1:$J$27569)</f>
        <v>x</v>
      </c>
      <c r="HT31" s="224" t="str">
        <f t="array" ref="HT31">LOOKUP(2,1/(Log!$K$1:$K$27569=HN31),Log!$I$1:$I$27569)</f>
        <v>x</v>
      </c>
      <c r="HU31" s="214">
        <f t="array" ref="HU31">LOOKUP(2,1/(Log!$K$1:$K$27569=HN31),Log!$L$1:$L$27569)</f>
        <v>45610</v>
      </c>
      <c r="HV31" s="222" t="str">
        <f t="shared" si="35"/>
        <v>DZA003Ongoing insecurity/hostilities affecting humanitarian assistance</v>
      </c>
      <c r="HW31" s="222">
        <f t="array" ref="HW31">LOOKUP(2,1/(Log!$K$1:$K$27569=HV31),Log!$E$1:$E$27569)</f>
        <v>0</v>
      </c>
      <c r="HX31" s="222" t="str">
        <f t="array" ref="HX31">LOOKUP(2,1/(Log!$K$1:$K$27569=HV31),Log!$F$1:$F$27569)</f>
        <v>ACAPS Access Methodology</v>
      </c>
      <c r="HY31" s="222" t="str">
        <f t="array" ref="HY31">LOOKUP(2,1/(Log!$K$1:$K$27569=HV31),Log!$G$1:$G$27569)</f>
        <v>Medium</v>
      </c>
      <c r="HZ31" s="222">
        <f t="array" ref="HZ31">LOOKUP(2,1/(Log!$K$1:$K$27569=HV31),Log!$H$1:$H$27569)</f>
        <v>2</v>
      </c>
      <c r="IA31" s="222" t="str">
        <f t="array" ref="IA31">LOOKUP(2,1/(Log!$K$1:$K$27569=HV31),Log!$J$1:$J$27569)</f>
        <v>x</v>
      </c>
      <c r="IB31" s="222" t="str">
        <f t="array" ref="IB31">LOOKUP(2,1/(Log!$K$1:$K$27569=HV31),Log!$I$1:$I$27569)</f>
        <v>x</v>
      </c>
      <c r="IC31" s="223">
        <f t="array" ref="IC31">LOOKUP(2,1/(Log!$K$1:$K$27569=HV31),Log!$L$1:$L$27569)</f>
        <v>45610</v>
      </c>
      <c r="ID31" s="221" t="str">
        <f t="shared" si="36"/>
        <v>DZA003Presence of mines and improvised explosive devices</v>
      </c>
      <c r="IE31" s="224">
        <f t="array" ref="IE31">LOOKUP(2,1/(Log!$K$1:$K$27569=ID31),Log!$E$1:$E$27569)</f>
        <v>1</v>
      </c>
      <c r="IF31" s="224" t="str">
        <f t="array" ref="IF31">LOOKUP(2,1/(Log!$K$1:$K$27569=ID31),Log!$F$1:$F$27569)</f>
        <v>ACAPS Access Methodology</v>
      </c>
      <c r="IG31" s="224" t="str">
        <f t="array" ref="IG31">LOOKUP(2,1/(Log!$K$1:$K$27569=ID31),Log!$G$1:$G$27569)</f>
        <v>Medium</v>
      </c>
      <c r="IH31" s="224">
        <f t="array" ref="IH31">LOOKUP(2,1/(Log!$K$1:$K$27569=ID31),Log!$H$1:$H$27569)</f>
        <v>2</v>
      </c>
      <c r="II31" s="224" t="str">
        <f t="array" ref="II31">LOOKUP(2,1/(Log!$K$1:$K$27569=ID31),Log!$J$1:$J$27569)</f>
        <v>x</v>
      </c>
      <c r="IJ31" s="224" t="str">
        <f t="array" ref="IJ31">LOOKUP(2,1/(Log!$K$1:$K$27569=ID31),Log!$I$1:$I$27569)</f>
        <v>x</v>
      </c>
      <c r="IK31" s="214">
        <f t="array" ref="IK31">LOOKUP(2,1/(Log!$K$1:$K$27569=ID31),Log!$L$1:$L$27569)</f>
        <v>45610</v>
      </c>
      <c r="IL31" s="222" t="str">
        <f t="shared" si="37"/>
        <v>DZA003Physical constraints in the environment (obstacles related to terrain, climate, lack of infrastructure, etc.)</v>
      </c>
      <c r="IM31" s="222">
        <f t="array" ref="IM31">LOOKUP(2,1/(Log!$K$1:$K$27569=IL31),Log!$E$1:$E$27569)</f>
        <v>2</v>
      </c>
      <c r="IN31" s="222" t="str">
        <f t="array" ref="IN31">LOOKUP(2,1/(Log!$K$1:$K$27569=IL31),Log!$F$1:$F$27569)</f>
        <v>ACAPS Access Methodology</v>
      </c>
      <c r="IO31" s="222" t="str">
        <f t="array" ref="IO31">LOOKUP(2,1/(Log!$K$1:$K$27569=IL31),Log!$G$1:$G$27569)</f>
        <v>Medium</v>
      </c>
      <c r="IP31" s="222">
        <f t="array" ref="IP31">LOOKUP(2,1/(Log!$K$1:$K$27569=IL31),Log!$H$1:$H$27569)</f>
        <v>2</v>
      </c>
      <c r="IQ31" s="222" t="str">
        <f t="array" ref="IQ31">LOOKUP(2,1/(Log!$K$1:$K$27569=IL31),Log!$J$1:$J$27569)</f>
        <v>x</v>
      </c>
      <c r="IR31" s="222" t="str">
        <f t="array" ref="IR31">LOOKUP(2,1/(Log!$K$1:$K$27569=IL31),Log!$I$1:$I$27569)</f>
        <v>x</v>
      </c>
      <c r="IS31" s="223">
        <f t="array" ref="IS31">LOOKUP(2,1/(Log!$K$1:$K$27569=IL31),Log!$L$1:$L$27569)</f>
        <v>45610</v>
      </c>
    </row>
    <row r="32" spans="1:253" s="11" customFormat="1" ht="13.35" customHeight="1">
      <c r="A32" s="11" t="str">
        <f>Lists!B:B</f>
        <v>Multiple crises in Algeria</v>
      </c>
      <c r="B32" s="11" t="str">
        <f>Lists!F:F</f>
        <v>International Displacement</v>
      </c>
      <c r="C32" s="11" t="str">
        <f>Lists!C:C</f>
        <v>DZA004</v>
      </c>
      <c r="D32" s="11" t="str">
        <f>Lists!A:A</f>
        <v>Algeria</v>
      </c>
      <c r="E32" s="11" t="str">
        <f>Lists!D:D</f>
        <v>DZA</v>
      </c>
      <c r="F32" s="11" t="str">
        <f t="shared" si="0"/>
        <v>DZA004Total population</v>
      </c>
      <c r="G32" s="212">
        <f t="array" ref="G32">ROUND(LOOKUP(2,1/(Log!$K$1:$K$27569=F32),Log!$E$1:$E$27569),-3)</f>
        <v>47276000</v>
      </c>
      <c r="H32" s="213" t="str">
        <f t="array" ref="H32">LOOKUP(2,1/(Log!$K$1:$K$27569=F32),Log!$F$1:$F$27569)</f>
        <v>World Population 07/04/2025</v>
      </c>
      <c r="I32" s="213" t="str">
        <f t="array" ref="I32">LOOKUP(2,1/(Log!$K$1:$K$27569=F32),Log!$G$1:$G$27569)</f>
        <v xml:space="preserve">Medium </v>
      </c>
      <c r="J32" s="213">
        <f t="array" ref="J32">LOOKUP(2,1/(Log!$K$1:$K$27569=F32),Log!$H$1:$H$27569)</f>
        <v>2</v>
      </c>
      <c r="K32" s="213" t="str">
        <f t="array" ref="K32">LOOKUP(2,1/(Log!$K$1:$K$27569=F32),Log!$J$1:$J$27569)</f>
        <v>The total population of Algeria in 2025, including migrants, refugees, and asylum seekers.</v>
      </c>
      <c r="L32" s="213" t="str">
        <f t="array" ref="L32">LOOKUP(2,1/(Log!$K$1:$K$27569=F32),Log!$I$1:$I$27569)</f>
        <v>https://worldpopulationreview.com/countries/algeria</v>
      </c>
      <c r="M32" s="214">
        <f t="array" ref="M32">LOOKUP(2,1/(Log!$K$1:$K$27569=F32),Log!$L$1:$L$27569)</f>
        <v>45757</v>
      </c>
      <c r="N32" s="221" t="str">
        <f t="shared" si="1"/>
        <v>DZA004Landmass affected</v>
      </c>
      <c r="O32" s="216">
        <f t="array" ref="O32">LOOKUP(2,1/(Log!$K$1:$K$27569=N32),Log!$E$1:$E$27569)</f>
        <v>2381741</v>
      </c>
      <c r="P32" s="216" t="str">
        <f t="array" ref="P32">LOOKUP(2,1/(Log!$K$1:$K$27569=N32),Log!$F$1:$F$27569)</f>
        <v>World Population 07/04/2025</v>
      </c>
      <c r="Q32" s="216" t="str">
        <f t="array" ref="Q32">LOOKUP(2,1/(Log!$K$1:$K$27569=N32),Log!$G$1:$G$27569)</f>
        <v xml:space="preserve">Medium </v>
      </c>
      <c r="R32" s="216">
        <f t="array" ref="R32">LOOKUP(2,1/(Log!$K$1:$K$27569=N32),Log!$H$1:$H$27569)</f>
        <v>2</v>
      </c>
      <c r="S32" s="216" t="str">
        <f t="array" ref="S32">LOOKUP(2,1/(Log!$K$1:$K$27569=N32),Log!$J$1:$J$27569)</f>
        <v>The whole country is covered under the multiple crisis</v>
      </c>
      <c r="T32" s="216" t="str">
        <f t="array" ref="T32">LOOKUP(2,1/(Log!$K$1:$K$27569=N32),Log!$I$1:$I$27569)</f>
        <v>https://worldpopulationreview.com/countries/algeria</v>
      </c>
      <c r="U32" s="217">
        <f t="array" ref="U32">LOOKUP(2,1/(Log!$K$1:$K$27569=N32),Log!$L$1:$L$27569)</f>
        <v>45757</v>
      </c>
      <c r="V32" s="221" t="str">
        <f t="shared" si="2"/>
        <v>DZA004People exposed</v>
      </c>
      <c r="W32" s="213">
        <f t="array" ref="W32">IF(LOOKUP(2,1/(Log!$K$1:$K$27569=V32),Log!$E$1:$E$27569)="x","x",ROUND(LOOKUP(2,1/(Log!$K$1:$K$27569=V32),Log!$E$1:$E$27569),-3))</f>
        <v>47276000</v>
      </c>
      <c r="X32" s="213" t="str">
        <f t="array" ref="X32">LOOKUP(2,1/(Log!$K$1:$K$27569=V32),Log!$F$1:$F$27569)</f>
        <v>World Population 07/04/2025</v>
      </c>
      <c r="Y32" s="213" t="str">
        <f t="array" ref="Y32">LOOKUP(2,1/(Log!$K$1:$K$27569=V32),Log!$G$1:$G$27569)</f>
        <v xml:space="preserve">Medium </v>
      </c>
      <c r="Z32" s="213">
        <f t="array" ref="Z32">LOOKUP(2,1/(Log!$K$1:$K$27569=V32),Log!$H$1:$H$27569)</f>
        <v>2</v>
      </c>
      <c r="AA32" s="213" t="str">
        <f t="array" ref="AA32">LOOKUP(2,1/(Log!$K$1:$K$27569=V32),Log!$J$1:$J$27569)</f>
        <v xml:space="preserve">The total population of Algeria in 2025, including migrants, refugees, and asylum seekers are exposed to the multiple crisis. </v>
      </c>
      <c r="AB32" s="213" t="str">
        <f t="array" ref="AB32">LOOKUP(2,1/(Log!$K$1:$K$27569=V32),Log!$I$1:$I$27569)</f>
        <v>https://worldpopulationreview.com/countries/algeria</v>
      </c>
      <c r="AC32" s="214">
        <f t="array" ref="AC32">LOOKUP(2,1/(Log!$K$1:$K$27569=V32),Log!$L$1:$L$27569)</f>
        <v>45757</v>
      </c>
      <c r="AD32" s="221" t="str">
        <f t="shared" si="3"/>
        <v>DZA004People affected</v>
      </c>
      <c r="AE32" s="218">
        <f t="array" ref="AE32">IF(LOOKUP(2,1/(Log!$K$1:$K$27569=AD32),Log!$E$1:$E$27569)="x","x",ROUND(LOOKUP(2,1/(Log!$K$1:$K$27569=AD32),Log!$E$1:$E$27569),-3))</f>
        <v>436000</v>
      </c>
      <c r="AF32" s="218" t="str">
        <f t="array" ref="AF32">LOOKUP(2,1/(Log!$K$1:$K$27569=AD32),Log!$F$1:$F$27569)</f>
        <v>UNHCR accessed 07/04/2025; Migrants Refugees accessed 07/04/2025 ; UNHCR 03/2018 ; UNHCR accessed 07/04/2025</v>
      </c>
      <c r="AG32" s="218" t="str">
        <f t="array" ref="AG32">LOOKUP(2,1/(Log!$K$1:$K$27569=AD32),Log!$G$1:$G$27569)</f>
        <v>Low</v>
      </c>
      <c r="AH32" s="218">
        <f t="array" ref="AH32">LOOKUP(2,1/(Log!$K$1:$K$27569=AD32),Log!$H$1:$H$27569)</f>
        <v>3</v>
      </c>
      <c r="AI32" s="218" t="str">
        <f t="array" ref="AI32">LOOKUP(2,1/(Log!$K$1:$K$27569=AD32),Log!$J$1:$J$27569)</f>
        <v>According to the INFORM severity index methodology for the multiple crisis, the people affected here is the sum of the people affected under the Mixed Migration crisis and the Sahrawi refugee crisis</v>
      </c>
      <c r="AJ32" s="218" t="str">
        <f t="array" ref="AJ32">LOOKUP(2,1/(Log!$K$1:$K$27569=AD32),Log!$I$1:$I$27569)</f>
        <v>https://reporting.unhcr.org/operational/operations/algeria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v>
      </c>
      <c r="AK32" s="219">
        <f t="array" ref="AK32">LOOKUP(2,1/(Log!$K$1:$K$27569=AD32),Log!$L$1:$L$27569)</f>
        <v>45757</v>
      </c>
      <c r="AL32" s="221" t="str">
        <f t="shared" si="4"/>
        <v>DZA004People displaced</v>
      </c>
      <c r="AM32" s="213">
        <f t="array" ref="AM32">IF(LOOKUP(2,1/(Log!$K$1:$K$27569=AL32),Log!$E$1:$E$27569)="x","x",ROUND(LOOKUP(2,1/(Log!$K$1:$K$27569=AL32),Log!$E$1:$E$27569),-3))</f>
        <v>436000</v>
      </c>
      <c r="AN32" s="213" t="str">
        <f t="array" ref="AN32">LOOKUP(2,1/(Log!$K$1:$K$27569=AL32),Log!$F$1:$F$27569)</f>
        <v>UNHCR accessed 07/04/2025; Migrants Refugees accessed 07/04/2025 ; UNHCR accessed 07/04/2025</v>
      </c>
      <c r="AO32" s="213" t="str">
        <f t="array" ref="AO32">LOOKUP(2,1/(Log!$K$1:$K$27569=AL32),Log!$G$1:$G$27569)</f>
        <v>Low</v>
      </c>
      <c r="AP32" s="213">
        <f t="array" ref="AP32">LOOKUP(2,1/(Log!$K$1:$K$27569=AL32),Log!$H$1:$H$27569)</f>
        <v>3</v>
      </c>
      <c r="AQ32" s="213" t="str">
        <f t="array" ref="AQ32">LOOKUP(2,1/(Log!$K$1:$K$27569=AL32),Log!$J$1:$J$27569)</f>
        <v>The people displaced figure under the Multiple crises in Algeria includes: the number of the Sahrawi refugees that was last updated by UNHCR in 2018 (173,600), in addition to the number of refugees and asylum seekers in urban areas (12,000) as of April 2025 and the number of international migrants that are estimated to be in Algeria (250,400 migrants). The reliability is set to Low due to the outdated figures.</v>
      </c>
      <c r="AR32" s="213" t="str">
        <f t="array" ref="AR32">LOOKUP(2,1/(Log!$K$1:$K$27569=AL32),Log!$I$1:$I$27569)</f>
        <v>https://reporting.unhcr.org/operational/operations/algeria ; https://migrants-refugees.va/country-profile/algeria/#:~:text=In%20mid%2D2020%20there%20were,and%20100.6%20thousand%20in%202019 ; https://reporting.unhcr.org/libraries/pdf.js/web/viewer.html?file=https%3A%2F%2Freporting.unhcr.org%2Fsites%2Fdefault%2Ffiles%2F2024-03%2FUNHCR%2520Algeria%2520Country%2520Factsheet%2520-%2520January%25202024.pdf</v>
      </c>
      <c r="AS32" s="214">
        <f t="array" ref="AS32">LOOKUP(2,1/(Log!$K$1:$K$27569=AL32),Log!$L$1:$L$27569)</f>
        <v>45757</v>
      </c>
      <c r="AT32" s="222" t="str">
        <f t="shared" si="5"/>
        <v>DZA004Injuries reported</v>
      </c>
      <c r="AU32" s="218" t="str">
        <f t="array" ref="AU32">LOOKUP(2,1/(Log!$K$1:$K$27569=AT32),Log!$E$1:$E$27569)</f>
        <v>x</v>
      </c>
      <c r="AV32" s="218" t="str">
        <f t="array" ref="AV32">LOOKUP(2,1/(Log!$K$1:$K$27569=AT32),Log!$F$1:$F$27569)</f>
        <v>x</v>
      </c>
      <c r="AW32" s="218" t="str">
        <f t="array" ref="AW32">LOOKUP(2,1/(Log!$K$1:$K$27569=AT32),Log!$G$1:$G$27569)</f>
        <v>x</v>
      </c>
      <c r="AX32" s="218" t="str">
        <f t="array" ref="AX32">LOOKUP(2,1/(Log!$K$1:$K$27569=AT32),Log!$H$1:$H$27569)</f>
        <v>x</v>
      </c>
      <c r="AY32" s="218" t="str">
        <f t="array" ref="AY32">LOOKUP(2,1/(Log!$K$1:$K$27569=AT32),Log!$J$1:$J$27569)</f>
        <v>No data available. Detention and deportation conditions are likely to cause injuries among the migrant population.</v>
      </c>
      <c r="AZ32" s="218" t="str">
        <f t="array" ref="AZ32">LOOKUP(2,1/(Log!$K$1:$K$27569=AT32),Log!$I$1:$I$27569)</f>
        <v>x</v>
      </c>
      <c r="BA32" s="219">
        <f t="array" ref="BA32">LOOKUP(2,1/(Log!$K$1:$K$27569=AT32),Log!$L$1:$L$27569)</f>
        <v>44005</v>
      </c>
      <c r="BB32" s="221" t="str">
        <f t="shared" si="6"/>
        <v>DZA004Illness cases reported</v>
      </c>
      <c r="BC32" s="213" t="str">
        <f t="array" ref="BC32">LOOKUP(2,1/(Log!$K$1:$K$27569=BB32),Log!$E$1:$E$27569)</f>
        <v>x</v>
      </c>
      <c r="BD32" s="213" t="str">
        <f t="array" ref="BD32">LOOKUP(2,1/(Log!$K$1:$K$27569=BB32),Log!$F$1:$F$27569)</f>
        <v>x</v>
      </c>
      <c r="BE32" s="213" t="str">
        <f t="array" ref="BE32">LOOKUP(2,1/(Log!$K$1:$K$27569=BB32),Log!$G$1:$G$27569)</f>
        <v>x</v>
      </c>
      <c r="BF32" s="213" t="str">
        <f t="array" ref="BF32">LOOKUP(2,1/(Log!$K$1:$K$27569=BB32),Log!$H$1:$H$27569)</f>
        <v>x</v>
      </c>
      <c r="BG32" s="213" t="str">
        <f t="array" ref="BG32">LOOKUP(2,1/(Log!$K$1:$K$27569=BB32),Log!$J$1:$J$27569)</f>
        <v>No data available</v>
      </c>
      <c r="BH32" s="213" t="str">
        <f t="array" ref="BH32">LOOKUP(2,1/(Log!$K$1:$K$27569=BB32),Log!$I$1:$I$27569)</f>
        <v>x</v>
      </c>
      <c r="BI32" s="214">
        <f t="array" ref="BI32">LOOKUP(2,1/(Log!$K$1:$K$27569=BB32),Log!$L$1:$L$27569)</f>
        <v>44005</v>
      </c>
      <c r="BJ32" s="222" t="str">
        <f t="shared" si="7"/>
        <v>DZA004Fatalities reported</v>
      </c>
      <c r="BK32" s="222">
        <f t="array" ref="BK32">LOOKUP(2,1/(Log!$K$1:$K$27569=BJ32),Log!$E$1:$E$27569)</f>
        <v>946</v>
      </c>
      <c r="BL32" s="222" t="str">
        <f t="array" ref="BL32">LOOKUP(2,1/(Log!$K$1:$K$27569=BJ32),Log!$F$1:$F$27569)</f>
        <v>ACLED accessed 07/04/2025; IOM accessed 07/04/2025</v>
      </c>
      <c r="BM32" s="222" t="str">
        <f t="array" ref="BM32">LOOKUP(2,1/(Log!$K$1:$K$27569=BJ32),Log!$G$1:$G$27569)</f>
        <v>Low</v>
      </c>
      <c r="BN32" s="222">
        <f t="array" ref="BN32">LOOKUP(2,1/(Log!$K$1:$K$27569=BJ32),Log!$H$1:$H$27569)</f>
        <v>3</v>
      </c>
      <c r="BO32" s="222" t="str">
        <f t="array" ref="BO32">LOOKUP(2,1/(Log!$K$1:$K$27569=BJ32),Log!$J$1:$J$27569)</f>
        <v>Fatalities in all crises between 1 Oct 2024 to 31 March 2025 = Dead or missing migrants in the Central and Western Mediterranean routes + fatalities across Algeria</v>
      </c>
      <c r="BP32" s="218" t="str">
        <f t="array" ref="BP32">LOOKUP(2,1/(Log!$K$1:$K$27569=BJ32),Log!$I$1:$I$27569)</f>
        <v>https://acleddata.com/data-export-tool/ ; https://missingmigrants.iom.int/region/mediterranean?region_incident=All&amp;route=3891&amp;year%5B%5D=11681&amp;month=All&amp;incident_date%5Bmin%5D=&amp;incident_date%5Bmax%5D=</v>
      </c>
      <c r="BQ32" s="223">
        <f t="array" ref="BQ32">LOOKUP(2,1/(Log!$K$1:$K$27569=BJ32),Log!$L$1:$L$27569)</f>
        <v>45757</v>
      </c>
      <c r="BR32" s="221" t="str">
        <f t="shared" si="8"/>
        <v>DZA004Buildings damaged</v>
      </c>
      <c r="BS32" s="224" t="str">
        <f t="array" ref="BS32">LOOKUP(2,1/(Log!$K$1:$K$27569=BR32),Log!$E$1:$E$27569)</f>
        <v>x</v>
      </c>
      <c r="BT32" s="224" t="str">
        <f t="array" ref="BT32">LOOKUP(2,1/(Log!$K$1:$K$27569=BR32),Log!$F$1:$F$27569)</f>
        <v>x</v>
      </c>
      <c r="BU32" s="224" t="str">
        <f t="array" ref="BU32">LOOKUP(2,1/(Log!$K$1:$K$27569=BR32),Log!$G$1:$G$27569)</f>
        <v>x</v>
      </c>
      <c r="BV32" s="224" t="str">
        <f t="array" ref="BV32">LOOKUP(2,1/(Log!$K$1:$K$27569=BR32),Log!$H$1:$H$27569)</f>
        <v>x</v>
      </c>
      <c r="BW32" s="224" t="str">
        <f t="array" ref="BW32">LOOKUP(2,1/(Log!$K$1:$K$27569=BR32),Log!$J$1:$J$27569)</f>
        <v>No damages reported</v>
      </c>
      <c r="BX32" s="224" t="str">
        <f t="array" ref="BX32">LOOKUP(2,1/(Log!$K$1:$K$27569=BR32),Log!$I$1:$I$27569)</f>
        <v>x</v>
      </c>
      <c r="BY32" s="214">
        <f t="array" ref="BY32">LOOKUP(2,1/(Log!$K$1:$K$27569=BR32),Log!$L$1:$L$27569)</f>
        <v>44005</v>
      </c>
      <c r="BZ32" s="222" t="str">
        <f t="shared" si="9"/>
        <v>DZA004Buildings destroyed</v>
      </c>
      <c r="CA32" s="222" t="str">
        <f t="array" ref="CA32">LOOKUP(2,1/(Log!$K$1:$K$27569=BZ32),Log!$E$1:$E$27569)</f>
        <v>x</v>
      </c>
      <c r="CB32" s="222" t="str">
        <f t="array" ref="CB32">LOOKUP(2,1/(Log!$K$1:$K$27569=BZ32),Log!$F$1:$F$27569)</f>
        <v>x</v>
      </c>
      <c r="CC32" s="222" t="str">
        <f t="array" ref="CC32">LOOKUP(2,1/(Log!$K$1:$K$27569=BZ32),Log!$G$1:$G$27569)</f>
        <v>x</v>
      </c>
      <c r="CD32" s="222" t="str">
        <f t="array" ref="CD32">LOOKUP(2,1/(Log!$K$1:$K$27569=BZ32),Log!$H$1:$H$27569)</f>
        <v>x</v>
      </c>
      <c r="CE32" s="222" t="str">
        <f t="array" ref="CE32">LOOKUP(2,1/(Log!$K$1:$K$27569=BZ32),Log!$J$1:$J$27569)</f>
        <v>No damages reported</v>
      </c>
      <c r="CF32" s="222" t="str">
        <f t="array" ref="CF32">LOOKUP(2,1/(Log!$K$1:$K$27569=BZ32),Log!$I$1:$I$27569)</f>
        <v>x</v>
      </c>
      <c r="CG32" s="223">
        <f t="array" ref="CG32">LOOKUP(2,1/(Log!$K$1:$K$27569=BZ32),Log!$L$1:$L$27569)</f>
        <v>44005</v>
      </c>
      <c r="CH32" s="221" t="str">
        <f t="shared" si="10"/>
        <v>DZA004Buildings in the affected area</v>
      </c>
      <c r="CI32" s="222" t="e">
        <f t="array" ref="CI32">LOOKUP(2,1/(Log!$K$1:$K$27569=CH32),Log!$E$1:$E$27569)</f>
        <v>#N/A</v>
      </c>
      <c r="CJ32" s="222" t="e">
        <f t="array" ref="CJ32">LOOKUP(2,1/(Log!$K$1:$K$27569=CH32),Log!$F$1:$F$27569)</f>
        <v>#N/A</v>
      </c>
      <c r="CK32" s="222" t="e">
        <f t="array" ref="CK32">LOOKUP(2,1/(Log!$K$1:$K$27569=CH32),Log!$G$1:$G$27569)</f>
        <v>#N/A</v>
      </c>
      <c r="CL32" s="222" t="e">
        <f t="array" ref="CL32">LOOKUP(2,1/(Log!$K$1:$K$27569=CH32),Log!$H$1:$H$27569)</f>
        <v>#N/A</v>
      </c>
      <c r="CM32" s="222" t="e">
        <f t="array" ref="CM32">LOOKUP(2,1/(Log!$K$1:$K$27569=CH32),Log!$J$1:$J$27569)</f>
        <v>#N/A</v>
      </c>
      <c r="CN32" s="222" t="e">
        <f t="array" ref="CN32">LOOKUP(2,1/(Log!$K$1:$K$27569=CH32),Log!$I$1:$I$27569)</f>
        <v>#N/A</v>
      </c>
      <c r="CO32" s="225" t="e">
        <f t="array" ref="CO32">LOOKUP(2,1/(Log!$K$1:$K$27569=CH32),Log!$L$1:$L$27569)</f>
        <v>#N/A</v>
      </c>
      <c r="CP32" s="222" t="str">
        <f t="shared" si="11"/>
        <v>DZA004Economic Losses</v>
      </c>
      <c r="CQ32" s="224" t="str">
        <f t="array" ref="CQ32">LOOKUP(2,1/(Log!$K$1:$K$27569=CP32),Log!$E$1:$E$27569)</f>
        <v>x</v>
      </c>
      <c r="CR32" s="224" t="str">
        <f t="array" ref="CR32">LOOKUP(2,1/(Log!$K$1:$K$27569=CP32),Log!$F$1:$F$27569)</f>
        <v>x</v>
      </c>
      <c r="CS32" s="224" t="str">
        <f t="array" ref="CS32">LOOKUP(2,1/(Log!$K$1:$K$27569=CP32),Log!$G$1:$G$27569)</f>
        <v>x</v>
      </c>
      <c r="CT32" s="224" t="str">
        <f t="array" ref="CT32">LOOKUP(2,1/(Log!$K$1:$K$27569=CP32),Log!$H$1:$H$27569)</f>
        <v>x</v>
      </c>
      <c r="CU32" s="224" t="str">
        <f t="array" ref="CU32">LOOKUP(2,1/(Log!$K$1:$K$27569=CP32),Log!$J$1:$J$27569)</f>
        <v>No data available</v>
      </c>
      <c r="CV32" s="224" t="str">
        <f t="array" ref="CV32">LOOKUP(2,1/(Log!$K$1:$K$27569=CP32),Log!$I$1:$I$27569)</f>
        <v>x</v>
      </c>
      <c r="CW32" s="214">
        <f t="array" ref="CW32">LOOKUP(2,1/(Log!$K$1:$K$27569=CP32),Log!$L$1:$L$27569)</f>
        <v>44005</v>
      </c>
      <c r="CX32" s="222" t="str">
        <f t="shared" si="12"/>
        <v>DZA004People in Need</v>
      </c>
      <c r="CY32" s="218">
        <f t="shared" si="13"/>
        <v>436000</v>
      </c>
      <c r="CZ32" s="218" t="str">
        <f t="shared" si="14"/>
        <v>UNHCR accessed 07/04/2025; Migrants Refugees accessed 07/04/2025 ; UNHCR 01/11/2023</v>
      </c>
      <c r="DA32" s="218" t="str">
        <f t="shared" si="15"/>
        <v>Low</v>
      </c>
      <c r="DB32" s="218">
        <f t="shared" si="16"/>
        <v>3</v>
      </c>
      <c r="DC32" s="218" t="str">
        <f t="shared" si="17"/>
        <v>According to the INFORM severity index methodology for the multiple crisis, the people in Level 3 here are the sum of the people in Level 3 under the Mixed Migration crisis and the Sahrawi refugee crisis</v>
      </c>
      <c r="DD32" s="218" t="str">
        <f t="shared" si="18"/>
        <v>https://reporting.unhcr.org/operational/operations/algeria ; https://migrants-refugees.va/country-profile/algeria/#:~:text=In%20mid%2D2020%20there%20were,and%20100.6%20thousand%20in%202019 ; https://algeria.un.org/sites/default/files/2024-01/SRRP%20-%20English.pdf</v>
      </c>
      <c r="DE32" s="220">
        <f t="shared" si="19"/>
        <v>45757</v>
      </c>
      <c r="DF32" s="221" t="str">
        <f t="shared" si="20"/>
        <v>DZA004Minimal humanitarian conditions - Level 1</v>
      </c>
      <c r="DG32" s="213">
        <f t="array" ref="DG32">IF(LOOKUP(2,1/(Log!$K$1:$K$27569=DF32),Log!$E$1:$E$27569)="x","x",ROUND(LOOKUP(2,1/(Log!$K$1:$K$27569=DF32),Log!$E$1:$E$27569),-3))</f>
        <v>46840000</v>
      </c>
      <c r="DH32" s="224" t="str">
        <f t="array" ref="DH32">LOOKUP(2,1/(Log!$K$1:$K$27569=DF32),Log!$F$1:$F$27569)</f>
        <v>World Population 07/04/2025 ; UNHCR accessed 07/04/2025; Migrants Refugees accessed 07/04/2025 ; UNHCR 03/2018 ; UNHCR accessed 07/04/2025</v>
      </c>
      <c r="DI32" s="224" t="str">
        <f t="array" ref="DI32">LOOKUP(2,1/(Log!$K$1:$K$27569=DF32),Log!$G$1:$G$27569)</f>
        <v>Low</v>
      </c>
      <c r="DJ32" s="224">
        <f t="array" ref="DJ32">LOOKUP(2,1/(Log!$K$1:$K$27569=DF32),Log!$H$1:$H$27569)</f>
        <v>3</v>
      </c>
      <c r="DK32" s="224" t="str">
        <f t="array" ref="DK32">LOOKUP(2,1/(Log!$K$1:$K$27569=DF32),Log!$J$1:$J$27569)</f>
        <v xml:space="preserve">According to the INFORM severity index methodology , Level 1 = the people exposed - the people affected. The people exposed are the total population of Algeria, while the people affected are the Sharawi refugees in Tinduf, migrants, refugees, and asylum seekers residing in Algeria. </v>
      </c>
      <c r="DL32" s="224" t="str">
        <f t="array" ref="DL32">LOOKUP(2,1/(Log!$K$1:$K$27569=DF32),Log!$I$1:$I$27569)</f>
        <v>https://worldpopulationreview.com/countries/algeria ; https://reporting.unhcr.org/operational/operations/algeria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v>
      </c>
      <c r="DM32" s="214">
        <f t="array" ref="DM32">LOOKUP(2,1/(Log!$K$1:$K$27569=DF32),Log!$L$1:$L$27569)</f>
        <v>45757</v>
      </c>
      <c r="DN32" s="222" t="str">
        <f t="shared" si="21"/>
        <v>DZA004Stressed humanitarian conditions - Level 2</v>
      </c>
      <c r="DO32" s="218">
        <f t="array" ref="DO32">IF(LOOKUP(2,1/(Log!$K$1:$K$27569=DN32),Log!$E$1:$E$27569)="x","x",ROUND(LOOKUP(2,1/(Log!$K$1:$K$27569=DN32),Log!$E$1:$E$27569),-3))</f>
        <v>0</v>
      </c>
      <c r="DP32" s="222" t="str">
        <f t="array" ref="DP32">LOOKUP(2,1/(Log!$K$1:$K$27569=DN32),Log!$F$1:$F$27569)</f>
        <v>UNHCR accessed 07/04/2025; Migrants Refugees accessed 07/04/2025 ; UNHCR 03/2018 ; UNHCR accessed 07/04/2025</v>
      </c>
      <c r="DQ32" s="222" t="str">
        <f t="array" ref="DQ32">LOOKUP(2,1/(Log!$K$1:$K$27569=DN32),Log!$G$1:$G$27569)</f>
        <v>Low</v>
      </c>
      <c r="DR32" s="222">
        <f t="array" ref="DR32">LOOKUP(2,1/(Log!$K$1:$K$27569=DN32),Log!$H$1:$H$27569)</f>
        <v>3</v>
      </c>
      <c r="DS32" s="222" t="str">
        <f t="array" ref="DS32">LOOKUP(2,1/(Log!$K$1:$K$27569=DN32),Log!$J$1:$J$27569)</f>
        <v xml:space="preserve">According to the INFORM severity index methodology, Level 2 = the people affected - the people in need. Both are the the Sharawi refugees in Tinduf, migrants, refugees, and asylum seekers residing in Algeria. </v>
      </c>
      <c r="DT32" s="222" t="str">
        <f t="array" ref="DT32">LOOKUP(2,1/(Log!$K$1:$K$27569=DN32),Log!$I$1:$I$27569)</f>
        <v>https://reporting.unhcr.org/operational/operations/algeria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v>
      </c>
      <c r="DU32" s="223">
        <f t="array" ref="DU32">LOOKUP(2,1/(Log!$K$1:$K$27569=DN32),Log!$L$1:$L$27569)</f>
        <v>45757</v>
      </c>
      <c r="DV32" s="221" t="str">
        <f t="shared" si="22"/>
        <v>DZA004Moderate humanitarian conditions - Level 3</v>
      </c>
      <c r="DW32" s="213">
        <f t="array" ref="DW32">IF(LOOKUP(2,1/(Log!$K$1:$K$27569=DV32),Log!$E$1:$E$27569)="x","x",ROUND(LOOKUP(2,1/(Log!$K$1:$K$27569=DV32),Log!$E$1:$E$27569),-3))</f>
        <v>436000</v>
      </c>
      <c r="DX32" s="224" t="str">
        <f t="array" ref="DX32">LOOKUP(2,1/(Log!$K$1:$K$27569=DV32),Log!$F$1:$F$27569)</f>
        <v>UNHCR accessed 07/04/2025; Migrants Refugees accessed 07/04/2025 ; UNHCR 01/11/2023</v>
      </c>
      <c r="DY32" s="224" t="str">
        <f t="array" ref="DY32">LOOKUP(2,1/(Log!$K$1:$K$27569=DV32),Log!$G$1:$G$27569)</f>
        <v>Low</v>
      </c>
      <c r="DZ32" s="224">
        <f t="array" ref="DZ32">LOOKUP(2,1/(Log!$K$1:$K$27569=DV32),Log!$H$1:$H$27569)</f>
        <v>3</v>
      </c>
      <c r="EA32" s="224" t="str">
        <f t="array" ref="EA32">LOOKUP(2,1/(Log!$K$1:$K$27569=DV32),Log!$J$1:$J$27569)</f>
        <v>According to the INFORM severity index methodology for the multiple crisis, the people in Level 3 here are the sum of the people in Level 3 under the Mixed Migration crisis and the Sahrawi refugee crisis</v>
      </c>
      <c r="EB32" s="224" t="str">
        <f t="array" ref="EB32">LOOKUP(2,1/(Log!$K$1:$K$27569=DV32),Log!$I$1:$I$27569)</f>
        <v>https://reporting.unhcr.org/operational/operations/algeria ; https://migrants-refugees.va/country-profile/algeria/#:~:text=In%20mid%2D2020%20there%20were,and%20100.6%20thousand%20in%202019 ; https://algeria.un.org/sites/default/files/2024-01/SRRP%20-%20English.pdf</v>
      </c>
      <c r="EC32" s="214">
        <f t="array" ref="EC32">LOOKUP(2,1/(Log!$K$1:$K$27569=DV32),Log!$L$1:$L$27569)</f>
        <v>45757</v>
      </c>
      <c r="ED32" s="222" t="str">
        <f t="shared" si="23"/>
        <v>DZA004Severe humanitarian conditions - Level 4</v>
      </c>
      <c r="EE32" s="218" t="str">
        <f t="array" ref="EE32">IF(LOOKUP(2,1/(Log!$K$1:$K$27569=ED32),Log!$E$1:$E$27569)="x","x",ROUND(LOOKUP(2,1/(Log!$K$1:$K$27569=ED32),Log!$E$1:$E$27569),-3))</f>
        <v>x</v>
      </c>
      <c r="EF32" s="222" t="str">
        <f t="array" ref="EF32">LOOKUP(2,1/(Log!$K$1:$K$27569=ED32),Log!$F$1:$F$27569)</f>
        <v>UNHCR accessed 07/04/2025; Migrants Refugees accessed 07/04/2025 ; UNHCR 01/11/2023</v>
      </c>
      <c r="EG32" s="222" t="str">
        <f t="array" ref="EG32">LOOKUP(2,1/(Log!$K$1:$K$27569=ED32),Log!$G$1:$G$27569)</f>
        <v>Low</v>
      </c>
      <c r="EH32" s="222">
        <f t="array" ref="EH32">LOOKUP(2,1/(Log!$K$1:$K$27569=ED32),Log!$H$1:$H$27569)</f>
        <v>3</v>
      </c>
      <c r="EI32" s="222" t="str">
        <f t="array" ref="EI32">LOOKUP(2,1/(Log!$K$1:$K$27569=ED32),Log!$J$1:$J$27569)</f>
        <v>According to the INFORM severity index methodology for the multiple crisis, the people in Level 4 here are the sum of the people in Level 4 under the Mixed Migration crisis and the Sahrawi refugee crisis</v>
      </c>
      <c r="EJ32" s="222" t="str">
        <f t="array" ref="EJ32">LOOKUP(2,1/(Log!$K$1:$K$27569=ED32),Log!$I$1:$I$27569)</f>
        <v>https://reporting.unhcr.org/operational/operations/algeria ; https://migrants-refugees.va/country-profile/algeria/#:~:text=In%20mid%2D2020%20there%20were,and%20100.6%20thousand%20in%202019 ; https://algeria.un.org/sites/default/files/2024-01/SRRP%20-%20English.pdf</v>
      </c>
      <c r="EK32" s="223">
        <f t="array" ref="EK32">LOOKUP(2,1/(Log!$K$1:$K$27569=ED32),Log!$L$1:$L$27569)</f>
        <v>45757</v>
      </c>
      <c r="EL32" s="221" t="str">
        <f t="shared" si="24"/>
        <v>DZA004Extreme humanitarian conditions - Level 5</v>
      </c>
      <c r="EM32" s="213" t="str">
        <f t="array" ref="EM32">IF(LOOKUP(2,1/(Log!$K$1:$K$27569=EL32),Log!$E$1:$E$27569)="x","x",ROUND(LOOKUP(2,1/(Log!$K$1:$K$27569=EL32),Log!$E$1:$E$27569),-3))</f>
        <v>x</v>
      </c>
      <c r="EN32" s="224" t="str">
        <f t="array" ref="EN32">LOOKUP(2,1/(Log!$K$1:$K$27569=EL32),Log!$F$1:$F$27569)</f>
        <v>UNHCR accessed 07/04/2025; Migrants Refugees accessed 07/04/2025 ; UNHCR 01/11/2023</v>
      </c>
      <c r="EO32" s="224" t="str">
        <f t="array" ref="EO32">LOOKUP(2,1/(Log!$K$1:$K$27569=EL32),Log!$G$1:$G$27569)</f>
        <v>Low</v>
      </c>
      <c r="EP32" s="224">
        <f t="array" ref="EP32">LOOKUP(2,1/(Log!$K$1:$K$27569=EL32),Log!$H$1:$H$27569)</f>
        <v>3</v>
      </c>
      <c r="EQ32" s="224" t="str">
        <f t="array" ref="EQ32">LOOKUP(2,1/(Log!$K$1:$K$27569=EL32),Log!$J$1:$J$27569)</f>
        <v>According to the INFORM severity index methodology for the multiple crisis, the people in Level 5 here are the sum of the people in Level 5 under the Mixed Migration crisis and the Sahrawi refugee crisis</v>
      </c>
      <c r="ER32" s="224" t="str">
        <f t="array" ref="ER32">LOOKUP(2,1/(Log!$K$1:$K$27569=EL32),Log!$I$1:$I$27569)</f>
        <v>https://reporting.unhcr.org/operational/operations/algeria ; https://migrants-refugees.va/country-profile/algeria/#:~:text=In%20mid%2D2020%20there%20were,and%20100.6%20thousand%20in%202019 ; https://algeria.un.org/sites/default/files/2024-01/SRRP%20-%20English.pdf</v>
      </c>
      <c r="ES32" s="214">
        <f t="array" ref="ES32">LOOKUP(2,1/(Log!$K$1:$K$27569=EL32),Log!$L$1:$L$27569)</f>
        <v>45757</v>
      </c>
      <c r="ET32" s="222" t="str">
        <f t="shared" si="25"/>
        <v>DZA004Fatalities in all crises</v>
      </c>
      <c r="EU32" s="222">
        <f t="array" ref="EU32">LOOKUP(2,1/(Log!$K$1:$K$27569=ET32),Log!$E$1:$E$27569)</f>
        <v>946</v>
      </c>
      <c r="EV32" s="222" t="str">
        <f t="array" ref="EV32">LOOKUP(2,1/(Log!$K$1:$K$27569=ET32),Log!$F$1:$F$27569)</f>
        <v>ACLED accessed 07/04/2025; IOM accessed 07/04/2025</v>
      </c>
      <c r="EW32" s="222" t="str">
        <f t="array" ref="EW32">LOOKUP(2,1/(Log!$K$1:$K$27569=ET32),Log!$G$1:$G$27569)</f>
        <v>Low</v>
      </c>
      <c r="EX32" s="222">
        <f t="array" ref="EX32">LOOKUP(2,1/(Log!$K$1:$K$27569=ET32),Log!$H$1:$H$27569)</f>
        <v>3</v>
      </c>
      <c r="EY32" s="222" t="str">
        <f t="array" ref="EY32">LOOKUP(2,1/(Log!$K$1:$K$27569=ET32),Log!$J$1:$J$27569)</f>
        <v>Fatalities in all crises between 1 Oct 2024 to 31 March 2025 = Dead or missing migrants in the Central and Western Mediterranean routes + fatalities across Algeria</v>
      </c>
      <c r="EZ32" s="222" t="str">
        <f t="array" ref="EZ32">LOOKUP(2,1/(Log!$K$1:$K$27569=ET32),Log!$I$1:$I$27569)</f>
        <v>https://acleddata.com/data-export-tool/ ; https://missingmigrants.iom.int/region/mediterranean?region_incident=All&amp;route=3891&amp;year%5B%5D=11681&amp;month=All&amp;incident_date%5Bmin%5D=&amp;incident_date%5Bmax%5D=</v>
      </c>
      <c r="FA32" s="223">
        <f t="array" ref="FA32">LOOKUP(2,1/(Log!$K$1:$K$27569=ET32),Log!$L$1:$L$27569)</f>
        <v>45757</v>
      </c>
      <c r="FB32" s="221" t="str">
        <f t="shared" si="26"/>
        <v>DZA004Crisis affected groups</v>
      </c>
      <c r="FC32" s="224">
        <f t="array" ref="FC32">LOOKUP(2,1/(Log!$K$1:$K$27569=FB32),Log!$E$1:$E$27569)</f>
        <v>4</v>
      </c>
      <c r="FD32" s="224" t="str">
        <f t="array" ref="FD32">LOOKUP(2,1/(Log!$K$1:$K$27569=FB32),Log!$F$1:$F$27569)</f>
        <v>x</v>
      </c>
      <c r="FE32" s="224" t="str">
        <f t="array" ref="FE32">LOOKUP(2,1/(Log!$K$1:$K$27569=FB32),Log!$G$1:$G$27569)</f>
        <v xml:space="preserve">Medium </v>
      </c>
      <c r="FF32" s="224">
        <f t="array" ref="FF32">LOOKUP(2,1/(Log!$K$1:$K$27569=FB32),Log!$H$1:$H$27569)</f>
        <v>2</v>
      </c>
      <c r="FG32" s="224" t="str">
        <f t="array" ref="FG32">LOOKUP(2,1/(Log!$K$1:$K$27569=FB32),Log!$J$1:$J$27569)</f>
        <v>Host community, refugees, asylum-seekers, migrants</v>
      </c>
      <c r="FH32" s="224" t="str">
        <f t="array" ref="FH32">LOOKUP(2,1/(Log!$K$1:$K$27569=FB32),Log!$I$1:$I$27569)</f>
        <v>x</v>
      </c>
      <c r="FI32" s="214">
        <f t="array" ref="FI32">LOOKUP(2,1/(Log!$K$1:$K$27569=FB32),Log!$L$1:$L$27569)</f>
        <v>45757</v>
      </c>
      <c r="FJ32" s="221" t="str">
        <f t="shared" si="27"/>
        <v>DZA004People facing limited access constraints</v>
      </c>
      <c r="FK32" s="222" t="str">
        <f t="array" ref="FK32">LOOKUP(2,1/(Log!$K$1:$K$27569=FJ32),Log!$E$1:$E$27569)</f>
        <v>x</v>
      </c>
      <c r="FL32" s="222" t="str">
        <f t="array" ref="FL32">LOOKUP(2,1/(Log!$K$1:$K$27569=FJ32),Log!$F$1:$F$27569)</f>
        <v>x</v>
      </c>
      <c r="FM32" s="222" t="str">
        <f t="array" ref="FM32">LOOKUP(2,1/(Log!$K$1:$K$27569=FJ32),Log!$G$1:$G$27569)</f>
        <v>x</v>
      </c>
      <c r="FN32" s="222" t="str">
        <f t="array" ref="FN32">LOOKUP(2,1/(Log!$K$1:$K$27569=FJ32),Log!$H$1:$H$27569)</f>
        <v>x</v>
      </c>
      <c r="FO32" s="222" t="str">
        <f t="array" ref="FO32">LOOKUP(2,1/(Log!$K$1:$K$27569=FJ32),Log!$J$1:$J$27569)</f>
        <v>No data available</v>
      </c>
      <c r="FP32" s="218" t="str">
        <f t="array" ref="FP32">LOOKUP(2,1/(Log!$K$1:$K$27569=FJ32),Log!$I$1:$I$27569)</f>
        <v>x</v>
      </c>
      <c r="FQ32" s="219">
        <f t="array" ref="FQ32">LOOKUP(2,1/(Log!$K$1:$K$27569=FJ32),Log!$L$1:$L$27569)</f>
        <v>44005</v>
      </c>
      <c r="FR32" s="221" t="str">
        <f t="shared" si="28"/>
        <v>DZA004People facing restricted access constraints</v>
      </c>
      <c r="FS32" s="224" t="str">
        <f t="array" ref="FS32">LOOKUP(2,1/(Log!$K$1:$K$27569=FR32),Log!$E$1:$E$27569)</f>
        <v>x</v>
      </c>
      <c r="FT32" s="224" t="str">
        <f t="array" ref="FT32">LOOKUP(2,1/(Log!$K$1:$K$27569=FR32),Log!$F$1:$F$27569)</f>
        <v>x</v>
      </c>
      <c r="FU32" s="224" t="str">
        <f t="array" ref="FU32">LOOKUP(2,1/(Log!$K$1:$K$27569=FR32),Log!$G$1:$G$27569)</f>
        <v>x</v>
      </c>
      <c r="FV32" s="224" t="str">
        <f t="array" ref="FV32">LOOKUP(2,1/(Log!$K$1:$K$27569=FR32),Log!$H$1:$H$27569)</f>
        <v>x</v>
      </c>
      <c r="FW32" s="224" t="str">
        <f t="array" ref="FW32">LOOKUP(2,1/(Log!$K$1:$K$27569=FR32),Log!$J$1:$J$27569)</f>
        <v>No data available</v>
      </c>
      <c r="FX32" s="224" t="str">
        <f t="array" ref="FX32">LOOKUP(2,1/(Log!$K$1:$K$27569=FR32),Log!$I$1:$I$27569)</f>
        <v>x</v>
      </c>
      <c r="FY32" s="214">
        <f t="array" ref="FY32">LOOKUP(2,1/(Log!$K$1:$K$27569=FR32),Log!$L$1:$L$27569)</f>
        <v>44005</v>
      </c>
      <c r="FZ32" s="222" t="str">
        <f t="shared" si="29"/>
        <v>DZA004Impediments to entry into country (bureaucratic and administrative)</v>
      </c>
      <c r="GA32" s="222">
        <f t="array" ref="GA32">LOOKUP(2,1/(Log!$K$1:$K$27569=FZ32),Log!$E$1:$E$27569)</f>
        <v>2</v>
      </c>
      <c r="GB32" s="222" t="str">
        <f t="array" ref="GB32">LOOKUP(2,1/(Log!$K$1:$K$27569=FZ32),Log!$F$1:$F$27569)</f>
        <v>ACAPS Access Methodology</v>
      </c>
      <c r="GC32" s="222" t="str">
        <f t="array" ref="GC32">LOOKUP(2,1/(Log!$K$1:$K$27569=FZ32),Log!$G$1:$G$27569)</f>
        <v>Medium</v>
      </c>
      <c r="GD32" s="222">
        <f t="array" ref="GD32">LOOKUP(2,1/(Log!$K$1:$K$27569=FZ32),Log!$H$1:$H$27569)</f>
        <v>2</v>
      </c>
      <c r="GE32" s="222" t="str">
        <f t="array" ref="GE32">LOOKUP(2,1/(Log!$K$1:$K$27569=FZ32),Log!$J$1:$J$27569)</f>
        <v>x</v>
      </c>
      <c r="GF32" s="222" t="str">
        <f t="array" ref="GF32">LOOKUP(2,1/(Log!$K$1:$K$27569=FZ32),Log!$I$1:$I$27569)</f>
        <v>x</v>
      </c>
      <c r="GG32" s="223">
        <f t="array" ref="GG32">LOOKUP(2,1/(Log!$K$1:$K$27569=FZ32),Log!$L$1:$L$27569)</f>
        <v>45610</v>
      </c>
      <c r="GH32" s="221" t="str">
        <f t="shared" si="30"/>
        <v>DZA004Restriction of movement (impediments to freedom of movement and/or administrative restrictions)</v>
      </c>
      <c r="GI32" s="224">
        <f t="array" ref="GI32">LOOKUP(2,1/(Log!$K$1:$K$27569=GH32),Log!$E$1:$E$27569)</f>
        <v>1</v>
      </c>
      <c r="GJ32" s="224" t="str">
        <f t="array" ref="GJ32">LOOKUP(2,1/(Log!$K$1:$K$27569=GH32),Log!$F$1:$F$27569)</f>
        <v>ACAPS Access Methodology</v>
      </c>
      <c r="GK32" s="224" t="str">
        <f t="array" ref="GK32">LOOKUP(2,1/(Log!$K$1:$K$27569=GH32),Log!$G$1:$G$27569)</f>
        <v>Medium</v>
      </c>
      <c r="GL32" s="224">
        <f t="array" ref="GL32">LOOKUP(2,1/(Log!$K$1:$K$27569=GH32),Log!$H$1:$H$27569)</f>
        <v>2</v>
      </c>
      <c r="GM32" s="224" t="str">
        <f t="array" ref="GM32">LOOKUP(2,1/(Log!$K$1:$K$27569=GH32),Log!$J$1:$J$27569)</f>
        <v>x</v>
      </c>
      <c r="GN32" s="224" t="str">
        <f t="array" ref="GN32">LOOKUP(2,1/(Log!$K$1:$K$27569=GH32),Log!$I$1:$I$27569)</f>
        <v>x</v>
      </c>
      <c r="GO32" s="214">
        <f t="array" ref="GO32">LOOKUP(2,1/(Log!$K$1:$K$27569=GH32),Log!$L$1:$L$27569)</f>
        <v>45610</v>
      </c>
      <c r="GP32" s="222" t="str">
        <f t="shared" si="31"/>
        <v>DZA004Interference into implementation of humanitarian activities</v>
      </c>
      <c r="GQ32" s="222">
        <f t="array" ref="GQ32">LOOKUP(2,1/(Log!$K$1:$K$27569=GP32),Log!$E$1:$E$27569)</f>
        <v>1</v>
      </c>
      <c r="GR32" s="222" t="str">
        <f t="array" ref="GR32">LOOKUP(2,1/(Log!$K$1:$K$27569=GP32),Log!$F$1:$F$27569)</f>
        <v>ACAPS Access Methodology</v>
      </c>
      <c r="GS32" s="222" t="str">
        <f t="array" ref="GS32">LOOKUP(2,1/(Log!$K$1:$K$27569=GP32),Log!$G$1:$G$27569)</f>
        <v>Medium</v>
      </c>
      <c r="GT32" s="222">
        <f t="array" ref="GT32">LOOKUP(2,1/(Log!$K$1:$K$27569=GP32),Log!$H$1:$H$27569)</f>
        <v>2</v>
      </c>
      <c r="GU32" s="222" t="str">
        <f t="array" ref="GU32">LOOKUP(2,1/(Log!$K$1:$K$27569=GP32),Log!$J$1:$J$27569)</f>
        <v>x</v>
      </c>
      <c r="GV32" s="222" t="str">
        <f t="array" ref="GV32">LOOKUP(2,1/(Log!$K$1:$K$27569=GP32),Log!$I$1:$I$27569)</f>
        <v>x</v>
      </c>
      <c r="GW32" s="223">
        <f t="array" ref="GW32">LOOKUP(2,1/(Log!$K$1:$K$27569=GP32),Log!$L$1:$L$27569)</f>
        <v>45610</v>
      </c>
      <c r="GX32" s="221" t="str">
        <f t="shared" si="32"/>
        <v>DZA004Violence against personnel, facilities and assets</v>
      </c>
      <c r="GY32" s="224">
        <f t="array" ref="GY32">LOOKUP(2,1/(Log!$K$1:$K$27569=GX32),Log!$E$1:$E$27569)</f>
        <v>0</v>
      </c>
      <c r="GZ32" s="224" t="str">
        <f t="array" ref="GZ32">LOOKUP(2,1/(Log!$K$1:$K$27569=GX32),Log!$F$1:$F$27569)</f>
        <v>ACAPS Access Methodology</v>
      </c>
      <c r="HA32" s="224" t="str">
        <f t="array" ref="HA32">LOOKUP(2,1/(Log!$K$1:$K$27569=GX32),Log!$G$1:$G$27569)</f>
        <v>Medium</v>
      </c>
      <c r="HB32" s="224">
        <f t="array" ref="HB32">LOOKUP(2,1/(Log!$K$1:$K$27569=GX32),Log!$H$1:$H$27569)</f>
        <v>2</v>
      </c>
      <c r="HC32" s="224" t="str">
        <f t="array" ref="HC32">LOOKUP(2,1/(Log!$K$1:$K$27569=GX32),Log!$J$1:$J$27569)</f>
        <v>x</v>
      </c>
      <c r="HD32" s="224" t="str">
        <f t="array" ref="HD32">LOOKUP(2,1/(Log!$K$1:$K$27569=GX32),Log!$I$1:$I$27569)</f>
        <v>x</v>
      </c>
      <c r="HE32" s="214">
        <f t="array" ref="HE32">LOOKUP(2,1/(Log!$K$1:$K$27569=GX32),Log!$L$1:$L$27569)</f>
        <v>45610</v>
      </c>
      <c r="HF32" s="222" t="str">
        <f t="shared" si="33"/>
        <v>DZA004Denial of existence of humanitarian needs or entitlements to assistance</v>
      </c>
      <c r="HG32" s="222">
        <f t="array" ref="HG32">LOOKUP(2,1/(Log!$K$1:$K$27569=HF32),Log!$E$1:$E$27569)</f>
        <v>0</v>
      </c>
      <c r="HH32" s="222" t="str">
        <f t="array" ref="HH32">LOOKUP(2,1/(Log!$K$1:$K$27569=HF32),Log!$F$1:$F$27569)</f>
        <v>ACAPS Access Methodology</v>
      </c>
      <c r="HI32" s="222" t="str">
        <f t="array" ref="HI32">LOOKUP(2,1/(Log!$K$1:$K$27569=HF32),Log!$G$1:$G$27569)</f>
        <v>Medium</v>
      </c>
      <c r="HJ32" s="222">
        <f t="array" ref="HJ32">LOOKUP(2,1/(Log!$K$1:$K$27569=HF32),Log!$H$1:$H$27569)</f>
        <v>2</v>
      </c>
      <c r="HK32" s="222" t="str">
        <f t="array" ref="HK32">LOOKUP(2,1/(Log!$K$1:$K$27569=HF32),Log!$J$1:$J$27569)</f>
        <v>x</v>
      </c>
      <c r="HL32" s="222" t="str">
        <f t="array" ref="HL32">LOOKUP(2,1/(Log!$K$1:$K$27569=HF32),Log!$I$1:$I$27569)</f>
        <v>x</v>
      </c>
      <c r="HM32" s="223">
        <f t="array" ref="HM32">LOOKUP(2,1/(Log!$K$1:$K$27569=HF32),Log!$L$1:$L$27569)</f>
        <v>45610</v>
      </c>
      <c r="HN32" s="221" t="str">
        <f t="shared" si="34"/>
        <v>DZA004Restriction and obstruction of access to services and assistance</v>
      </c>
      <c r="HO32" s="224">
        <f t="array" ref="HO32">LOOKUP(2,1/(Log!$K$1:$K$27569=HN32),Log!$E$1:$E$27569)</f>
        <v>1</v>
      </c>
      <c r="HP32" s="224" t="str">
        <f t="array" ref="HP32">LOOKUP(2,1/(Log!$K$1:$K$27569=HN32),Log!$F$1:$F$27569)</f>
        <v>ACAPS Access Methodology</v>
      </c>
      <c r="HQ32" s="224" t="str">
        <f t="array" ref="HQ32">LOOKUP(2,1/(Log!$K$1:$K$27569=HN32),Log!$G$1:$G$27569)</f>
        <v>Medium</v>
      </c>
      <c r="HR32" s="224">
        <f t="array" ref="HR32">LOOKUP(2,1/(Log!$K$1:$K$27569=HN32),Log!$H$1:$H$27569)</f>
        <v>2</v>
      </c>
      <c r="HS32" s="224" t="str">
        <f t="array" ref="HS32">LOOKUP(2,1/(Log!$K$1:$K$27569=HN32),Log!$J$1:$J$27569)</f>
        <v>x</v>
      </c>
      <c r="HT32" s="224" t="str">
        <f t="array" ref="HT32">LOOKUP(2,1/(Log!$K$1:$K$27569=HN32),Log!$I$1:$I$27569)</f>
        <v>x</v>
      </c>
      <c r="HU32" s="214">
        <f t="array" ref="HU32">LOOKUP(2,1/(Log!$K$1:$K$27569=HN32),Log!$L$1:$L$27569)</f>
        <v>45610</v>
      </c>
      <c r="HV32" s="222" t="str">
        <f t="shared" si="35"/>
        <v>DZA004Ongoing insecurity/hostilities affecting humanitarian assistance</v>
      </c>
      <c r="HW32" s="222">
        <f t="array" ref="HW32">LOOKUP(2,1/(Log!$K$1:$K$27569=HV32),Log!$E$1:$E$27569)</f>
        <v>0</v>
      </c>
      <c r="HX32" s="222" t="str">
        <f t="array" ref="HX32">LOOKUP(2,1/(Log!$K$1:$K$27569=HV32),Log!$F$1:$F$27569)</f>
        <v>ACAPS Access Methodology</v>
      </c>
      <c r="HY32" s="222" t="str">
        <f t="array" ref="HY32">LOOKUP(2,1/(Log!$K$1:$K$27569=HV32),Log!$G$1:$G$27569)</f>
        <v>Medium</v>
      </c>
      <c r="HZ32" s="222">
        <f t="array" ref="HZ32">LOOKUP(2,1/(Log!$K$1:$K$27569=HV32),Log!$H$1:$H$27569)</f>
        <v>2</v>
      </c>
      <c r="IA32" s="222" t="str">
        <f t="array" ref="IA32">LOOKUP(2,1/(Log!$K$1:$K$27569=HV32),Log!$J$1:$J$27569)</f>
        <v>x</v>
      </c>
      <c r="IB32" s="222" t="str">
        <f t="array" ref="IB32">LOOKUP(2,1/(Log!$K$1:$K$27569=HV32),Log!$I$1:$I$27569)</f>
        <v>x</v>
      </c>
      <c r="IC32" s="223">
        <f t="array" ref="IC32">LOOKUP(2,1/(Log!$K$1:$K$27569=HV32),Log!$L$1:$L$27569)</f>
        <v>45610</v>
      </c>
      <c r="ID32" s="221" t="str">
        <f t="shared" si="36"/>
        <v>DZA004Presence of mines and improvised explosive devices</v>
      </c>
      <c r="IE32" s="224">
        <f t="array" ref="IE32">LOOKUP(2,1/(Log!$K$1:$K$27569=ID32),Log!$E$1:$E$27569)</f>
        <v>1</v>
      </c>
      <c r="IF32" s="224" t="str">
        <f t="array" ref="IF32">LOOKUP(2,1/(Log!$K$1:$K$27569=ID32),Log!$F$1:$F$27569)</f>
        <v>ACAPS Access Methodology</v>
      </c>
      <c r="IG32" s="224" t="str">
        <f t="array" ref="IG32">LOOKUP(2,1/(Log!$K$1:$K$27569=ID32),Log!$G$1:$G$27569)</f>
        <v>Medium</v>
      </c>
      <c r="IH32" s="224">
        <f t="array" ref="IH32">LOOKUP(2,1/(Log!$K$1:$K$27569=ID32),Log!$H$1:$H$27569)</f>
        <v>2</v>
      </c>
      <c r="II32" s="224" t="str">
        <f t="array" ref="II32">LOOKUP(2,1/(Log!$K$1:$K$27569=ID32),Log!$J$1:$J$27569)</f>
        <v>x</v>
      </c>
      <c r="IJ32" s="224" t="str">
        <f t="array" ref="IJ32">LOOKUP(2,1/(Log!$K$1:$K$27569=ID32),Log!$I$1:$I$27569)</f>
        <v>x</v>
      </c>
      <c r="IK32" s="214">
        <f t="array" ref="IK32">LOOKUP(2,1/(Log!$K$1:$K$27569=ID32),Log!$L$1:$L$27569)</f>
        <v>45610</v>
      </c>
      <c r="IL32" s="222" t="str">
        <f t="shared" si="37"/>
        <v>DZA004Physical constraints in the environment (obstacles related to terrain, climate, lack of infrastructure, etc.)</v>
      </c>
      <c r="IM32" s="222">
        <f t="array" ref="IM32">LOOKUP(2,1/(Log!$K$1:$K$27569=IL32),Log!$E$1:$E$27569)</f>
        <v>2</v>
      </c>
      <c r="IN32" s="222" t="str">
        <f t="array" ref="IN32">LOOKUP(2,1/(Log!$K$1:$K$27569=IL32),Log!$F$1:$F$27569)</f>
        <v>ACAPS Access Methodology</v>
      </c>
      <c r="IO32" s="222" t="str">
        <f t="array" ref="IO32">LOOKUP(2,1/(Log!$K$1:$K$27569=IL32),Log!$G$1:$G$27569)</f>
        <v>Medium</v>
      </c>
      <c r="IP32" s="222">
        <f t="array" ref="IP32">LOOKUP(2,1/(Log!$K$1:$K$27569=IL32),Log!$H$1:$H$27569)</f>
        <v>2</v>
      </c>
      <c r="IQ32" s="222" t="str">
        <f t="array" ref="IQ32">LOOKUP(2,1/(Log!$K$1:$K$27569=IL32),Log!$J$1:$J$27569)</f>
        <v>x</v>
      </c>
      <c r="IR32" s="222" t="str">
        <f t="array" ref="IR32">LOOKUP(2,1/(Log!$K$1:$K$27569=IL32),Log!$I$1:$I$27569)</f>
        <v>x</v>
      </c>
      <c r="IS32" s="223">
        <f t="array" ref="IS32">LOOKUP(2,1/(Log!$K$1:$K$27569=IL32),Log!$L$1:$L$27569)</f>
        <v>45610</v>
      </c>
    </row>
    <row r="33" spans="1:253" s="11" customFormat="1" ht="13.35" customHeight="1">
      <c r="A33" s="11" t="str">
        <f>Lists!B:B</f>
        <v>Multiple crises in Ecuador</v>
      </c>
      <c r="B33" s="11" t="str">
        <f>Lists!F:F</f>
        <v>International Displacement,Conflict/ Violence</v>
      </c>
      <c r="C33" s="11" t="str">
        <f>Lists!C:C</f>
        <v>ECU001</v>
      </c>
      <c r="D33" s="11" t="str">
        <f>Lists!A:A</f>
        <v>Ecuador</v>
      </c>
      <c r="E33" s="11" t="str">
        <f>Lists!D:D</f>
        <v>ECU</v>
      </c>
      <c r="F33" s="11" t="str">
        <f t="shared" si="0"/>
        <v>ECU001Total population</v>
      </c>
      <c r="G33" s="212">
        <f t="array" ref="G33">ROUND(LOOKUP(2,1/(Log!$K$1:$K$27569=F33),Log!$E$1:$E$27569),-3)</f>
        <v>18100000</v>
      </c>
      <c r="H33" s="213" t="str">
        <f t="array" ref="H33">LOOKUP(2,1/(Log!$K$1:$K$27569=F33),Log!$F$1:$F$27569)</f>
        <v>3.i.Solutions Accessed 03/05/2025; INEC Accessed 03/05/2024</v>
      </c>
      <c r="I33" s="213" t="str">
        <f t="array" ref="I33">LOOKUP(2,1/(Log!$K$1:$K$27569=F33),Log!$G$1:$G$27569)</f>
        <v xml:space="preserve">Medium </v>
      </c>
      <c r="J33" s="213">
        <f t="array" ref="J33">LOOKUP(2,1/(Log!$K$1:$K$27569=F33),Log!$H$1:$H$27569)</f>
        <v>2</v>
      </c>
      <c r="K33" s="213" t="str">
        <f t="array" ref="K33">LOOKUP(2,1/(Log!$K$1:$K$27569=F33),Log!$J$1:$J$27569)</f>
        <v xml:space="preserve">This is the population of Ecuador in 2024 using 3IS as a source. This has been chosen over the World Bank or other local sources as it provides more up-to-date figures and considers population migration internally, into and out of the countryReliability is set to medium as we are using project figures for population </v>
      </c>
      <c r="L33" s="213" t="str">
        <f t="array" ref="L33">LOOKUP(2,1/(Log!$K$1:$K$27569=F33),Log!$I$1:$I$27569)</f>
        <v>https://latam.3is.org/wp-content/uploads/2024/12/23122024_Pin.pdf; https://www.ecuadorencifras.gob.ec/proyecciones-poblacionales/</v>
      </c>
      <c r="M33" s="214">
        <f t="array" ref="M33">LOOKUP(2,1/(Log!$K$1:$K$27569=F33),Log!$L$1:$L$27569)</f>
        <v>45777</v>
      </c>
      <c r="N33" s="221" t="str">
        <f t="shared" si="1"/>
        <v>ECU001Landmass affected</v>
      </c>
      <c r="O33" s="216">
        <f t="array" ref="O33">LOOKUP(2,1/(Log!$K$1:$K$27569=N33),Log!$E$1:$E$27569)</f>
        <v>198655</v>
      </c>
      <c r="P33" s="216" t="str">
        <f t="array" ref="P33">LOOKUP(2,1/(Log!$K$1:$K$27569=N33),Log!$F$1:$F$27569)</f>
        <v>3.i.Solutions Accessed 27/01/2025; City Population 01/04/2025;  RMRP 17/12/2024</v>
      </c>
      <c r="Q33" s="216" t="str">
        <f t="array" ref="Q33">LOOKUP(2,1/(Log!$K$1:$K$27569=N33),Log!$G$1:$G$27569)</f>
        <v xml:space="preserve">Medium </v>
      </c>
      <c r="R33" s="216">
        <f t="array" ref="R33">LOOKUP(2,1/(Log!$K$1:$K$27569=N33),Log!$H$1:$H$27569)</f>
        <v>2</v>
      </c>
      <c r="S33" s="216" t="str">
        <f t="array" ref="S33">LOOKUP(2,1/(Log!$K$1:$K$27569=N33),Log!$J$1:$J$27569)</f>
        <v xml:space="preserve">The areas impacted by the Venezuelan migration influx that began in the late 2010s + the recent escalations in criminal gang-related violence + the internal armed conflict, according to the other crisis.   Reliability is set to medium as the impacts of the crisis may be felt differently across the country. </v>
      </c>
      <c r="T33" s="216" t="str">
        <f t="array" ref="T33">LOOKUP(2,1/(Log!$K$1:$K$27569=N33),Log!$I$1:$I$27569)</f>
        <v>https://latam.3is.org/wp-content/uploads/2024/12/23122024_Pin.pdf; https://www.citypopulation.de/en/ecuador/cities/;  https://www.r4v.info/en/rmrp2025-2026</v>
      </c>
      <c r="U33" s="217">
        <f t="array" ref="U33">LOOKUP(2,1/(Log!$K$1:$K$27569=N33),Log!$L$1:$L$27569)</f>
        <v>45777</v>
      </c>
      <c r="V33" s="221" t="str">
        <f t="shared" si="2"/>
        <v>ECU001People exposed</v>
      </c>
      <c r="W33" s="213">
        <f t="array" ref="W33">IF(LOOKUP(2,1/(Log!$K$1:$K$27569=V33),Log!$E$1:$E$27569)="x","x",ROUND(LOOKUP(2,1/(Log!$K$1:$K$27569=V33),Log!$E$1:$E$27569),-3))</f>
        <v>18100000</v>
      </c>
      <c r="X33" s="213" t="str">
        <f t="array" ref="X33">LOOKUP(2,1/(Log!$K$1:$K$27569=V33),Log!$F$1:$F$27569)</f>
        <v>3.i.Solutions Accessed 27/01/2025; City Population 01/04/2025;  RMRP 17/12/2024;  INEC Accessed 03/05/2024</v>
      </c>
      <c r="Y33" s="213" t="str">
        <f t="array" ref="Y33">LOOKUP(2,1/(Log!$K$1:$K$27569=V33),Log!$G$1:$G$27569)</f>
        <v xml:space="preserve">Medium </v>
      </c>
      <c r="Z33" s="213">
        <f t="array" ref="Z33">LOOKUP(2,1/(Log!$K$1:$K$27569=V33),Log!$H$1:$H$27569)</f>
        <v>2</v>
      </c>
      <c r="AA33" s="213" t="str">
        <f t="array" ref="AA33">LOOKUP(2,1/(Log!$K$1:$K$27569=V33),Log!$J$1:$J$27569)</f>
        <v xml:space="preserve">The number of people exposed corresponds to the total population of Ecuador, as they are either exposed to the Criminal violence in Ecuador (ECU003) and the Venezuela displacement in Ecuador (ECU002). This figure is taken from 3.i.s. This source was chosen because it is up to date and it is the only source that provides an analysis of the criminal violence in Ecuador. They took into consideration multiple/inter-sectorial needs.   Reliability is set to medium ass the number may be an overestimation </v>
      </c>
      <c r="AB33" s="213" t="str">
        <f t="array" ref="AB33">LOOKUP(2,1/(Log!$K$1:$K$27569=V33),Log!$I$1:$I$27569)</f>
        <v>https://latam.3is.org/wp-content/uploads/2024/12/23122024_Pin.pdf; https://www.citypopulation.de/en/ecuador/cities/;  https://www.r4v.info/en/rmrp2025-2026; https://www.ecuadorencifras.gob.ec/proyecciones-poblacionales/</v>
      </c>
      <c r="AC33" s="214">
        <f t="array" ref="AC33">LOOKUP(2,1/(Log!$K$1:$K$27569=V33),Log!$L$1:$L$27569)</f>
        <v>45777</v>
      </c>
      <c r="AD33" s="221" t="str">
        <f t="shared" si="3"/>
        <v>ECU001People affected</v>
      </c>
      <c r="AE33" s="218">
        <f t="array" ref="AE33">IF(LOOKUP(2,1/(Log!$K$1:$K$27569=AD33),Log!$E$1:$E$27569)="x","x",ROUND(LOOKUP(2,1/(Log!$K$1:$K$27569=AD33),Log!$E$1:$E$27569),-3))</f>
        <v>3680000</v>
      </c>
      <c r="AF33" s="218" t="str">
        <f t="array" ref="AF33">LOOKUP(2,1/(Log!$K$1:$K$27569=AD33),Log!$F$1:$F$27569)</f>
        <v>3.i.Solutions Accessed 27/01/2025; RMRP 17/12/2024</v>
      </c>
      <c r="AG33" s="218" t="str">
        <f t="array" ref="AG33">LOOKUP(2,1/(Log!$K$1:$K$27569=AD33),Log!$G$1:$G$27569)</f>
        <v xml:space="preserve">Medium </v>
      </c>
      <c r="AH33" s="218">
        <f t="array" ref="AH33">LOOKUP(2,1/(Log!$K$1:$K$27569=AD33),Log!$H$1:$H$27569)</f>
        <v>2</v>
      </c>
      <c r="AI33" s="218" t="str">
        <f t="array" ref="AI33">LOOKUP(2,1/(Log!$K$1:$K$27569=AD33),Log!$J$1:$J$27569)</f>
        <v>The total number of people affected by multiple crises in Ecuador is an aggregation of those impacted by criminal violence and Venezuelan displacement. This includes 2,780,000 individuals affected by violence perpetrated by armed groups, as estimated in the 3.i.s. report, and 899500 individuals affected by the Venezuelan displacement crisis, as reported in the RMRP 2025-2026. The combined total is 3679500 people. The reliability of this estimate is medium, due to potential overlap between the crises and the challenges in verifying the data, including the inclusion of in-transit persons who may not all be Venezuelan.</v>
      </c>
      <c r="AJ33" s="218" t="str">
        <f t="array" ref="AJ33">LOOKUP(2,1/(Log!$K$1:$K$27569=AD33),Log!$I$1:$I$27569)</f>
        <v>https://www.r4v.info/en/rmrp2025-2026; https://latam.3is.org/wp-content/uploads/2024/12/23122024_Pin.pdf</v>
      </c>
      <c r="AK33" s="219">
        <f t="array" ref="AK33">LOOKUP(2,1/(Log!$K$1:$K$27569=AD33),Log!$L$1:$L$27569)</f>
        <v>45777</v>
      </c>
      <c r="AL33" s="221" t="str">
        <f t="shared" si="4"/>
        <v>ECU001People displaced</v>
      </c>
      <c r="AM33" s="213">
        <f t="array" ref="AM33">IF(LOOKUP(2,1/(Log!$K$1:$K$27569=AL33),Log!$E$1:$E$27569)="x","x",ROUND(LOOKUP(2,1/(Log!$K$1:$K$27569=AL33),Log!$E$1:$E$27569),-3))</f>
        <v>856000</v>
      </c>
      <c r="AN33" s="213" t="str">
        <f t="array" ref="AN33">LOOKUP(2,1/(Log!$K$1:$K$27569=AL33),Log!$F$1:$F$27569)</f>
        <v>3.i.Solutions 02/04/2025; RMRP 17/12/2024</v>
      </c>
      <c r="AO33" s="213" t="str">
        <f t="array" ref="AO33">LOOKUP(2,1/(Log!$K$1:$K$27569=AL33),Log!$G$1:$G$27569)</f>
        <v xml:space="preserve">Medium </v>
      </c>
      <c r="AP33" s="213">
        <f t="array" ref="AP33">LOOKUP(2,1/(Log!$K$1:$K$27569=AL33),Log!$H$1:$H$27569)</f>
        <v>2</v>
      </c>
      <c r="AQ33" s="213" t="str">
        <f t="array" ref="AQ33">LOOKUP(2,1/(Log!$K$1:$K$27569=AL33),Log!$J$1:$J$27569)</f>
        <v xml:space="preserve">The number of people displaced by the Venezuela displacement in Ecuador includes (1) The number of Venezuelans in destination in Ecuador ( 438.3k ) and the in-transit population (325.2k) of the Population Projection as reported in the RMRP 2025-2026 and ( 2) the number of people internally displaced by violence. While the crisis may also be causing cross-border displacement, there is currently no available data to confirm this based on the latest 3iS data available as of early April 2025. This crisis is potentially driving displacement abroad, however, there is no available information. Therefore this number could be an underestimate and is assigned as low reliability. This figure is taken from 3i.s. and 2025 RMRP. </v>
      </c>
      <c r="AR33" s="213" t="str">
        <f t="array" ref="AR33">LOOKUP(2,1/(Log!$K$1:$K$27569=AL33),Log!$I$1:$I$27569)</f>
        <v>https://reliefweb.int/report/ecuador/desplazamiento-interno-en-ecuador-enero-diciembre-de-2024; https://www.r4v.info/en/rmrp2025-2026</v>
      </c>
      <c r="AS33" s="214">
        <f t="array" ref="AS33">LOOKUP(2,1/(Log!$K$1:$K$27569=AL33),Log!$L$1:$L$27569)</f>
        <v>45777</v>
      </c>
      <c r="AT33" s="222" t="str">
        <f t="shared" si="5"/>
        <v>ECU001Injuries reported</v>
      </c>
      <c r="AU33" s="218" t="str">
        <f t="array" ref="AU33">LOOKUP(2,1/(Log!$K$1:$K$27569=AT33),Log!$E$1:$E$27569)</f>
        <v>x</v>
      </c>
      <c r="AV33" s="218" t="str">
        <f t="array" ref="AV33">LOOKUP(2,1/(Log!$K$1:$K$27569=AT33),Log!$F$1:$F$27569)</f>
        <v>X</v>
      </c>
      <c r="AW33" s="218" t="str">
        <f t="array" ref="AW33">LOOKUP(2,1/(Log!$K$1:$K$27569=AT33),Log!$G$1:$G$27569)</f>
        <v>x</v>
      </c>
      <c r="AX33" s="218" t="str">
        <f t="array" ref="AX33">LOOKUP(2,1/(Log!$K$1:$K$27569=AT33),Log!$H$1:$H$27569)</f>
        <v>x</v>
      </c>
      <c r="AY33" s="218" t="str">
        <f t="array" ref="AY33">LOOKUP(2,1/(Log!$K$1:$K$27569=AT33),Log!$J$1:$J$27569)</f>
        <v xml:space="preserve">Up-to-date, reliable data from open sources is not available. We cannot provide an accurate/estimate figure for this indicator. </v>
      </c>
      <c r="AZ33" s="218" t="str">
        <f t="array" ref="AZ33">LOOKUP(2,1/(Log!$K$1:$K$27569=AT33),Log!$I$1:$I$27569)</f>
        <v>X</v>
      </c>
      <c r="BA33" s="219">
        <f t="array" ref="BA33">LOOKUP(2,1/(Log!$K$1:$K$27569=AT33),Log!$L$1:$L$27569)</f>
        <v>45747</v>
      </c>
      <c r="BB33" s="221" t="str">
        <f t="shared" si="6"/>
        <v>ECU001Illness cases reported</v>
      </c>
      <c r="BC33" s="213" t="str">
        <f t="array" ref="BC33">LOOKUP(2,1/(Log!$K$1:$K$27569=BB33),Log!$E$1:$E$27569)</f>
        <v>x</v>
      </c>
      <c r="BD33" s="213" t="str">
        <f t="array" ref="BD33">LOOKUP(2,1/(Log!$K$1:$K$27569=BB33),Log!$F$1:$F$27569)</f>
        <v>X</v>
      </c>
      <c r="BE33" s="213" t="str">
        <f t="array" ref="BE33">LOOKUP(2,1/(Log!$K$1:$K$27569=BB33),Log!$G$1:$G$27569)</f>
        <v>x</v>
      </c>
      <c r="BF33" s="213" t="str">
        <f t="array" ref="BF33">LOOKUP(2,1/(Log!$K$1:$K$27569=BB33),Log!$H$1:$H$27569)</f>
        <v>x</v>
      </c>
      <c r="BG33" s="213" t="str">
        <f t="array" ref="BG33">LOOKUP(2,1/(Log!$K$1:$K$27569=BB33),Log!$J$1:$J$27569)</f>
        <v xml:space="preserve">Up-to-date, reliable data from open sources is not available. We cannot provide an accurate/estimate figure for this indicator. </v>
      </c>
      <c r="BH33" s="213" t="str">
        <f t="array" ref="BH33">LOOKUP(2,1/(Log!$K$1:$K$27569=BB33),Log!$I$1:$I$27569)</f>
        <v>X</v>
      </c>
      <c r="BI33" s="214">
        <f t="array" ref="BI33">LOOKUP(2,1/(Log!$K$1:$K$27569=BB33),Log!$L$1:$L$27569)</f>
        <v>45699</v>
      </c>
      <c r="BJ33" s="222" t="str">
        <f t="shared" si="7"/>
        <v>ECU001Fatalities reported</v>
      </c>
      <c r="BK33" s="222">
        <f t="array" ref="BK33">LOOKUP(2,1/(Log!$K$1:$K$27569=BJ33),Log!$E$1:$E$27569)</f>
        <v>37</v>
      </c>
      <c r="BL33" s="222" t="str">
        <f t="array" ref="BL33">LOOKUP(2,1/(Log!$K$1:$K$27569=BJ33),Log!$F$1:$F$27569)</f>
        <v>ACLED Accessed 22/04/2025</v>
      </c>
      <c r="BM33" s="222" t="str">
        <f t="array" ref="BM33">LOOKUP(2,1/(Log!$K$1:$K$27569=BJ33),Log!$G$1:$G$27569)</f>
        <v xml:space="preserve">Medium </v>
      </c>
      <c r="BN33" s="222">
        <f t="array" ref="BN33">LOOKUP(2,1/(Log!$K$1:$K$27569=BJ33),Log!$H$1:$H$27569)</f>
        <v>2</v>
      </c>
      <c r="BO33" s="222" t="str">
        <f t="array" ref="BO33">LOOKUP(2,1/(Log!$K$1:$K$27569=BJ33),Log!$J$1:$J$27569)</f>
        <v>The figure represents the number of fatalities across Ecuador from 1 October 2024 to 1 April 2025. It is reliable and aligns with other secondary sources and media reports. All types of events are included, and the count covers both civilian and non-civilian cases. However, this number may be an underestimation due to low reporting of incidents and a lack of consistent documented incidents, so the reliability is set to medium</v>
      </c>
      <c r="BP33" s="218" t="str">
        <f t="array" ref="BP33">LOOKUP(2,1/(Log!$K$1:$K$27569=BJ33),Log!$I$1:$I$27569)</f>
        <v>https://acleddata.com/explorer/</v>
      </c>
      <c r="BQ33" s="223">
        <f t="array" ref="BQ33">LOOKUP(2,1/(Log!$K$1:$K$27569=BJ33),Log!$L$1:$L$27569)</f>
        <v>45777</v>
      </c>
      <c r="BR33" s="221" t="str">
        <f t="shared" si="8"/>
        <v>ECU001Buildings damaged</v>
      </c>
      <c r="BS33" s="224" t="str">
        <f t="array" ref="BS33">LOOKUP(2,1/(Log!$K$1:$K$27569=BR33),Log!$E$1:$E$27569)</f>
        <v>x</v>
      </c>
      <c r="BT33" s="224" t="str">
        <f t="array" ref="BT33">LOOKUP(2,1/(Log!$K$1:$K$27569=BR33),Log!$F$1:$F$27569)</f>
        <v>X</v>
      </c>
      <c r="BU33" s="224" t="str">
        <f t="array" ref="BU33">LOOKUP(2,1/(Log!$K$1:$K$27569=BR33),Log!$G$1:$G$27569)</f>
        <v>x</v>
      </c>
      <c r="BV33" s="224" t="str">
        <f t="array" ref="BV33">LOOKUP(2,1/(Log!$K$1:$K$27569=BR33),Log!$H$1:$H$27569)</f>
        <v>x</v>
      </c>
      <c r="BW33" s="224" t="str">
        <f t="array" ref="BW33">LOOKUP(2,1/(Log!$K$1:$K$27569=BR33),Log!$J$1:$J$27569)</f>
        <v xml:space="preserve">Up-to-date, reliable data from open sources is not available. We cannot provide an accurate/estimate figure for this indicator. </v>
      </c>
      <c r="BX33" s="224" t="str">
        <f t="array" ref="BX33">LOOKUP(2,1/(Log!$K$1:$K$27569=BR33),Log!$I$1:$I$27569)</f>
        <v>X</v>
      </c>
      <c r="BY33" s="214">
        <f t="array" ref="BY33">LOOKUP(2,1/(Log!$K$1:$K$27569=BR33),Log!$L$1:$L$27569)</f>
        <v>45699</v>
      </c>
      <c r="BZ33" s="222" t="str">
        <f t="shared" si="9"/>
        <v>ECU001Buildings destroyed</v>
      </c>
      <c r="CA33" s="222" t="str">
        <f t="array" ref="CA33">LOOKUP(2,1/(Log!$K$1:$K$27569=BZ33),Log!$E$1:$E$27569)</f>
        <v>x</v>
      </c>
      <c r="CB33" s="222" t="str">
        <f t="array" ref="CB33">LOOKUP(2,1/(Log!$K$1:$K$27569=BZ33),Log!$F$1:$F$27569)</f>
        <v>X</v>
      </c>
      <c r="CC33" s="222" t="str">
        <f t="array" ref="CC33">LOOKUP(2,1/(Log!$K$1:$K$27569=BZ33),Log!$G$1:$G$27569)</f>
        <v>x</v>
      </c>
      <c r="CD33" s="222" t="str">
        <f t="array" ref="CD33">LOOKUP(2,1/(Log!$K$1:$K$27569=BZ33),Log!$H$1:$H$27569)</f>
        <v>x</v>
      </c>
      <c r="CE33" s="222" t="str">
        <f t="array" ref="CE33">LOOKUP(2,1/(Log!$K$1:$K$27569=BZ33),Log!$J$1:$J$27569)</f>
        <v xml:space="preserve">Up-to-date, reliable data from open sources is not available. We cannot provide an accurate/estimate figure for this indicator. </v>
      </c>
      <c r="CF33" s="222" t="str">
        <f t="array" ref="CF33">LOOKUP(2,1/(Log!$K$1:$K$27569=BZ33),Log!$I$1:$I$27569)</f>
        <v>X</v>
      </c>
      <c r="CG33" s="223">
        <f t="array" ref="CG33">LOOKUP(2,1/(Log!$K$1:$K$27569=BZ33),Log!$L$1:$L$27569)</f>
        <v>45699</v>
      </c>
      <c r="CH33" s="221" t="str">
        <f t="shared" si="10"/>
        <v>ECU001Buildings in the affected area</v>
      </c>
      <c r="CI33" s="222" t="e">
        <f t="array" ref="CI33">LOOKUP(2,1/(Log!$K$1:$K$27569=CH33),Log!$E$1:$E$27569)</f>
        <v>#N/A</v>
      </c>
      <c r="CJ33" s="222" t="e">
        <f t="array" ref="CJ33">LOOKUP(2,1/(Log!$K$1:$K$27569=CH33),Log!$F$1:$F$27569)</f>
        <v>#N/A</v>
      </c>
      <c r="CK33" s="222" t="e">
        <f t="array" ref="CK33">LOOKUP(2,1/(Log!$K$1:$K$27569=CH33),Log!$G$1:$G$27569)</f>
        <v>#N/A</v>
      </c>
      <c r="CL33" s="222" t="e">
        <f t="array" ref="CL33">LOOKUP(2,1/(Log!$K$1:$K$27569=CH33),Log!$H$1:$H$27569)</f>
        <v>#N/A</v>
      </c>
      <c r="CM33" s="222" t="e">
        <f t="array" ref="CM33">LOOKUP(2,1/(Log!$K$1:$K$27569=CH33),Log!$J$1:$J$27569)</f>
        <v>#N/A</v>
      </c>
      <c r="CN33" s="222" t="e">
        <f t="array" ref="CN33">LOOKUP(2,1/(Log!$K$1:$K$27569=CH33),Log!$I$1:$I$27569)</f>
        <v>#N/A</v>
      </c>
      <c r="CO33" s="225" t="e">
        <f t="array" ref="CO33">LOOKUP(2,1/(Log!$K$1:$K$27569=CH33),Log!$L$1:$L$27569)</f>
        <v>#N/A</v>
      </c>
      <c r="CP33" s="222" t="str">
        <f t="shared" si="11"/>
        <v>ECU001Economic Losses</v>
      </c>
      <c r="CQ33" s="224" t="str">
        <f t="array" ref="CQ33">LOOKUP(2,1/(Log!$K$1:$K$27569=CP33),Log!$E$1:$E$27569)</f>
        <v>x</v>
      </c>
      <c r="CR33" s="224" t="str">
        <f t="array" ref="CR33">LOOKUP(2,1/(Log!$K$1:$K$27569=CP33),Log!$F$1:$F$27569)</f>
        <v>X</v>
      </c>
      <c r="CS33" s="224" t="str">
        <f t="array" ref="CS33">LOOKUP(2,1/(Log!$K$1:$K$27569=CP33),Log!$G$1:$G$27569)</f>
        <v>x</v>
      </c>
      <c r="CT33" s="224" t="str">
        <f t="array" ref="CT33">LOOKUP(2,1/(Log!$K$1:$K$27569=CP33),Log!$H$1:$H$27569)</f>
        <v>x</v>
      </c>
      <c r="CU33" s="224" t="str">
        <f t="array" ref="CU33">LOOKUP(2,1/(Log!$K$1:$K$27569=CP33),Log!$J$1:$J$27569)</f>
        <v xml:space="preserve">Up-to-date, reliable data from open sources is not available. We cannot provide an accurate/estimate figure for this indicator. </v>
      </c>
      <c r="CV33" s="224" t="str">
        <f t="array" ref="CV33">LOOKUP(2,1/(Log!$K$1:$K$27569=CP33),Log!$I$1:$I$27569)</f>
        <v>X</v>
      </c>
      <c r="CW33" s="214">
        <f t="array" ref="CW33">LOOKUP(2,1/(Log!$K$1:$K$27569=CP33),Log!$L$1:$L$27569)</f>
        <v>45699</v>
      </c>
      <c r="CX33" s="222" t="str">
        <f t="shared" si="12"/>
        <v>ECU001People in Need</v>
      </c>
      <c r="CY33" s="218">
        <f t="shared" si="13"/>
        <v>3476000</v>
      </c>
      <c r="CZ33" s="218" t="str">
        <f t="shared" si="14"/>
        <v>RMRP 17/12/2024; 3.i.Solutions Accessed 27/01/2025</v>
      </c>
      <c r="DA33" s="218" t="str">
        <f t="shared" si="15"/>
        <v xml:space="preserve">Medium </v>
      </c>
      <c r="DB33" s="218">
        <f t="shared" si="16"/>
        <v>2</v>
      </c>
      <c r="DC33" s="218" t="str">
        <f t="shared" si="17"/>
        <v xml:space="preserve">The sum of lvl 3 figures in ECU003 and ECU002
</v>
      </c>
      <c r="DD33" s="218" t="str">
        <f t="shared" si="18"/>
        <v>https://www.r4v.info/en/rmrp2025-2026; https://latam.3is.org/wp-content/uploads/2024/12/23122024_Pin.pdf</v>
      </c>
      <c r="DE33" s="220">
        <f t="shared" si="19"/>
        <v>45777</v>
      </c>
      <c r="DF33" s="221" t="str">
        <f t="shared" si="20"/>
        <v>ECU001Minimal humanitarian conditions - Level 1</v>
      </c>
      <c r="DG33" s="213">
        <f t="array" ref="DG33">IF(LOOKUP(2,1/(Log!$K$1:$K$27569=DF33),Log!$E$1:$E$27569)="x","x",ROUND(LOOKUP(2,1/(Log!$K$1:$K$27569=DF33),Log!$E$1:$E$27569),-3))</f>
        <v>14421000</v>
      </c>
      <c r="DH33" s="224" t="str">
        <f t="array" ref="DH33">LOOKUP(2,1/(Log!$K$1:$K$27569=DF33),Log!$F$1:$F$27569)</f>
        <v>RMRP 17/12/2024; 3.i.Solutions Accessed 27/01/2025</v>
      </c>
      <c r="DI33" s="224" t="str">
        <f t="array" ref="DI33">LOOKUP(2,1/(Log!$K$1:$K$27569=DF33),Log!$G$1:$G$27569)</f>
        <v>Low</v>
      </c>
      <c r="DJ33" s="224">
        <f t="array" ref="DJ33">LOOKUP(2,1/(Log!$K$1:$K$27569=DF33),Log!$H$1:$H$27569)</f>
        <v>3</v>
      </c>
      <c r="DK33" s="224" t="str">
        <f t="array" ref="DK33">LOOKUP(2,1/(Log!$K$1:$K$27569=DF33),Log!$J$1:$J$27569)</f>
        <v xml:space="preserve">According to INFORM SI methodology, the number of people in Level 1 is equal to the people exposed minus the people affected. </v>
      </c>
      <c r="DL33" s="224" t="str">
        <f t="array" ref="DL33">LOOKUP(2,1/(Log!$K$1:$K$27569=DF33),Log!$I$1:$I$27569)</f>
        <v>https://www.r4v.info/en/rmrp2025-2026; https://latam.3is.org/wp-content/uploads/2024/12/23122024_Pin.pdf</v>
      </c>
      <c r="DM33" s="214">
        <f t="array" ref="DM33">LOOKUP(2,1/(Log!$K$1:$K$27569=DF33),Log!$L$1:$L$27569)</f>
        <v>45777</v>
      </c>
      <c r="DN33" s="222" t="str">
        <f t="shared" si="21"/>
        <v>ECU001Stressed humanitarian conditions - Level 2</v>
      </c>
      <c r="DO33" s="218">
        <f t="array" ref="DO33">IF(LOOKUP(2,1/(Log!$K$1:$K$27569=DN33),Log!$E$1:$E$27569)="x","x",ROUND(LOOKUP(2,1/(Log!$K$1:$K$27569=DN33),Log!$E$1:$E$27569),-3))</f>
        <v>203000</v>
      </c>
      <c r="DP33" s="222" t="str">
        <f t="array" ref="DP33">LOOKUP(2,1/(Log!$K$1:$K$27569=DN33),Log!$F$1:$F$27569)</f>
        <v>RMRP 17/12/2024; 3.i.Solutions Accessed 27/01/2025</v>
      </c>
      <c r="DQ33" s="222" t="str">
        <f t="array" ref="DQ33">LOOKUP(2,1/(Log!$K$1:$K$27569=DN33),Log!$G$1:$G$27569)</f>
        <v>Low</v>
      </c>
      <c r="DR33" s="222">
        <f t="array" ref="DR33">LOOKUP(2,1/(Log!$K$1:$K$27569=DN33),Log!$H$1:$H$27569)</f>
        <v>3</v>
      </c>
      <c r="DS33" s="222" t="str">
        <f t="array" ref="DS33">LOOKUP(2,1/(Log!$K$1:$K$27569=DN33),Log!$J$1:$J$27569)</f>
        <v>According to INFORM SI methodology, the number of people in Level 2 is equal to the people affected minus the people in need. Given the complexities and uncertainties in these overlapping crises, the reliability of distinguishing those affected versus those in need may be low, as assumptions about the scope of the crisis might not be consistently validated across regions or data sources.</v>
      </c>
      <c r="DT33" s="222" t="str">
        <f t="array" ref="DT33">LOOKUP(2,1/(Log!$K$1:$K$27569=DN33),Log!$I$1:$I$27569)</f>
        <v>https://www.r4v.info/en/rmrp2025-2026; https://latam.3is.org/wp-content/uploads/2024/12/23122024_Pin.pdf</v>
      </c>
      <c r="DU33" s="223">
        <f t="array" ref="DU33">LOOKUP(2,1/(Log!$K$1:$K$27569=DN33),Log!$L$1:$L$27569)</f>
        <v>45777</v>
      </c>
      <c r="DV33" s="221" t="str">
        <f t="shared" si="22"/>
        <v>ECU001Moderate humanitarian conditions - Level 3</v>
      </c>
      <c r="DW33" s="213">
        <f t="array" ref="DW33">IF(LOOKUP(2,1/(Log!$K$1:$K$27569=DV33),Log!$E$1:$E$27569)="x","x",ROUND(LOOKUP(2,1/(Log!$K$1:$K$27569=DV33),Log!$E$1:$E$27569),-3))</f>
        <v>3326000</v>
      </c>
      <c r="DX33" s="224" t="str">
        <f t="array" ref="DX33">LOOKUP(2,1/(Log!$K$1:$K$27569=DV33),Log!$F$1:$F$27569)</f>
        <v>RMRP 17/12/2024; 3.i.Solutions Accessed 27/01/2025</v>
      </c>
      <c r="DY33" s="224" t="str">
        <f t="array" ref="DY33">LOOKUP(2,1/(Log!$K$1:$K$27569=DV33),Log!$G$1:$G$27569)</f>
        <v xml:space="preserve">Medium </v>
      </c>
      <c r="DZ33" s="224">
        <f t="array" ref="DZ33">LOOKUP(2,1/(Log!$K$1:$K$27569=DV33),Log!$H$1:$H$27569)</f>
        <v>2</v>
      </c>
      <c r="EA33" s="224" t="str">
        <f t="array" ref="EA33">LOOKUP(2,1/(Log!$K$1:$K$27569=DV33),Log!$J$1:$J$27569)</f>
        <v xml:space="preserve">The sum of lvl 3 figures in ECU003 and ECU002
</v>
      </c>
      <c r="EB33" s="224" t="str">
        <f t="array" ref="EB33">LOOKUP(2,1/(Log!$K$1:$K$27569=DV33),Log!$I$1:$I$27569)</f>
        <v>https://www.r4v.info/en/rmrp2025-2026; https://latam.3is.org/wp-content/uploads/2024/12/23122024_Pin.pdf</v>
      </c>
      <c r="EC33" s="214">
        <f t="array" ref="EC33">LOOKUP(2,1/(Log!$K$1:$K$27569=DV33),Log!$L$1:$L$27569)</f>
        <v>45777</v>
      </c>
      <c r="ED33" s="222" t="str">
        <f t="shared" si="23"/>
        <v>ECU001Severe humanitarian conditions - Level 4</v>
      </c>
      <c r="EE33" s="218">
        <f t="array" ref="EE33">IF(LOOKUP(2,1/(Log!$K$1:$K$27569=ED33),Log!$E$1:$E$27569)="x","x",ROUND(LOOKUP(2,1/(Log!$K$1:$K$27569=ED33),Log!$E$1:$E$27569),-3))</f>
        <v>150000</v>
      </c>
      <c r="EF33" s="222" t="str">
        <f t="array" ref="EF33">LOOKUP(2,1/(Log!$K$1:$K$27569=ED33),Log!$F$1:$F$27569)</f>
        <v>RMRP 17/12/2024; 3.i.Solutions Accessed 27/01/2025</v>
      </c>
      <c r="EG33" s="222" t="str">
        <f t="array" ref="EG33">LOOKUP(2,1/(Log!$K$1:$K$27569=ED33),Log!$G$1:$G$27569)</f>
        <v xml:space="preserve">Medium </v>
      </c>
      <c r="EH33" s="222">
        <f t="array" ref="EH33">LOOKUP(2,1/(Log!$K$1:$K$27569=ED33),Log!$H$1:$H$27569)</f>
        <v>2</v>
      </c>
      <c r="EI33" s="222" t="str">
        <f t="array" ref="EI33">LOOKUP(2,1/(Log!$K$1:$K$27569=ED33),Log!$J$1:$J$27569)</f>
        <v xml:space="preserve">The sum of lvl 4 figures in ECU003 and ECU002
</v>
      </c>
      <c r="EJ33" s="222" t="str">
        <f t="array" ref="EJ33">LOOKUP(2,1/(Log!$K$1:$K$27569=ED33),Log!$I$1:$I$27569)</f>
        <v>https://www.r4v.info/en/rmrp2025-2026; https://latam.3is.org/wp-content/uploads/2024/12/23122024_Pin.pdf</v>
      </c>
      <c r="EK33" s="223">
        <f t="array" ref="EK33">LOOKUP(2,1/(Log!$K$1:$K$27569=ED33),Log!$L$1:$L$27569)</f>
        <v>45777</v>
      </c>
      <c r="EL33" s="221" t="str">
        <f t="shared" si="24"/>
        <v>ECU001Extreme humanitarian conditions - Level 5</v>
      </c>
      <c r="EM33" s="213" t="str">
        <f t="array" ref="EM33">IF(LOOKUP(2,1/(Log!$K$1:$K$27569=EL33),Log!$E$1:$E$27569)="x","x",ROUND(LOOKUP(2,1/(Log!$K$1:$K$27569=EL33),Log!$E$1:$E$27569),-3))</f>
        <v>x</v>
      </c>
      <c r="EN33" s="224" t="str">
        <f t="array" ref="EN33">LOOKUP(2,1/(Log!$K$1:$K$27569=EL33),Log!$F$1:$F$27569)</f>
        <v>x</v>
      </c>
      <c r="EO33" s="224" t="str">
        <f t="array" ref="EO33">LOOKUP(2,1/(Log!$K$1:$K$27569=EL33),Log!$G$1:$G$27569)</f>
        <v xml:space="preserve">Medium </v>
      </c>
      <c r="EP33" s="224">
        <f t="array" ref="EP33">LOOKUP(2,1/(Log!$K$1:$K$27569=EL33),Log!$H$1:$H$27569)</f>
        <v>2</v>
      </c>
      <c r="EQ33" s="224" t="str">
        <f t="array" ref="EQ33">LOOKUP(2,1/(Log!$K$1:$K$27569=EL33),Log!$J$1:$J$27569)</f>
        <v>The sum of lvl 5 figures in ECU003 and ECU002</v>
      </c>
      <c r="ER33" s="224" t="str">
        <f t="array" ref="ER33">LOOKUP(2,1/(Log!$K$1:$K$27569=EL33),Log!$I$1:$I$27569)</f>
        <v>https://www.r4v.info/en/rmrp2025-2026; https://latam.3is.org/wp-content/uploads/2024/12/23122024_Pin.pdf</v>
      </c>
      <c r="ES33" s="214">
        <f t="array" ref="ES33">LOOKUP(2,1/(Log!$K$1:$K$27569=EL33),Log!$L$1:$L$27569)</f>
        <v>45777</v>
      </c>
      <c r="ET33" s="222" t="str">
        <f t="shared" si="25"/>
        <v>ECU001Fatalities in all crises</v>
      </c>
      <c r="EU33" s="222">
        <f t="array" ref="EU33">LOOKUP(2,1/(Log!$K$1:$K$27569=ET33),Log!$E$1:$E$27569)</f>
        <v>37</v>
      </c>
      <c r="EV33" s="222" t="str">
        <f t="array" ref="EV33">LOOKUP(2,1/(Log!$K$1:$K$27569=ET33),Log!$F$1:$F$27569)</f>
        <v>ACLED Accessed 22/04/2025</v>
      </c>
      <c r="EW33" s="222" t="str">
        <f t="array" ref="EW33">LOOKUP(2,1/(Log!$K$1:$K$27569=ET33),Log!$G$1:$G$27569)</f>
        <v xml:space="preserve">Medium </v>
      </c>
      <c r="EX33" s="222">
        <f t="array" ref="EX33">LOOKUP(2,1/(Log!$K$1:$K$27569=ET33),Log!$H$1:$H$27569)</f>
        <v>2</v>
      </c>
      <c r="EY33" s="222" t="str">
        <f t="array" ref="EY33">LOOKUP(2,1/(Log!$K$1:$K$27569=ET33),Log!$J$1:$J$27569)</f>
        <v>The figure represents the number of fatalities across Ecuador from 1 October 2024 to 1 April 2025. It is reliable and aligns with other secondary sources and media reports. All types of events are included, and the count covers both civilian and non-civilian cases. However, this number may be an underestimation due to low reporting of incidents and a lack of consistent documented incidents, so the reliability is set to medium</v>
      </c>
      <c r="EZ33" s="222" t="str">
        <f t="array" ref="EZ33">LOOKUP(2,1/(Log!$K$1:$K$27569=ET33),Log!$I$1:$I$27569)</f>
        <v>https://acleddata.com/explorer/</v>
      </c>
      <c r="FA33" s="223">
        <f t="array" ref="FA33">LOOKUP(2,1/(Log!$K$1:$K$27569=ET33),Log!$L$1:$L$27569)</f>
        <v>45777</v>
      </c>
      <c r="FB33" s="221" t="str">
        <f t="shared" si="26"/>
        <v>ECU001Crisis affected groups</v>
      </c>
      <c r="FC33" s="224">
        <f t="array" ref="FC33">LOOKUP(2,1/(Log!$K$1:$K$27569=FB33),Log!$E$1:$E$27569)</f>
        <v>5</v>
      </c>
      <c r="FD33" s="224" t="str">
        <f t="array" ref="FD33">LOOKUP(2,1/(Log!$K$1:$K$27569=FB33),Log!$F$1:$F$27569)</f>
        <v>RMRP 17/12/2024; 3.i.Solutions Accessed 27/01/2025</v>
      </c>
      <c r="FE33" s="224" t="str">
        <f t="array" ref="FE33">LOOKUP(2,1/(Log!$K$1:$K$27569=FB33),Log!$G$1:$G$27569)</f>
        <v xml:space="preserve">Medium </v>
      </c>
      <c r="FF33" s="224">
        <f t="array" ref="FF33">LOOKUP(2,1/(Log!$K$1:$K$27569=FB33),Log!$H$1:$H$27569)</f>
        <v>2</v>
      </c>
      <c r="FG33" s="224" t="str">
        <f t="array" ref="FG33">LOOKUP(2,1/(Log!$K$1:$K$27569=FB33),Log!$J$1:$J$27569)</f>
        <v>In both the Venezuela displacement in Ecuador and the Criminal violence in Ecuador crises, all 5 population groups are affected: IDPs, host population, non-host population, refugees and asylum seekers, and returnees.</v>
      </c>
      <c r="FH33" s="224" t="str">
        <f t="array" ref="FH33">LOOKUP(2,1/(Log!$K$1:$K$27569=FB33),Log!$I$1:$I$27569)</f>
        <v>https://www.r4v.info/en/rmrp2025-2026; https://latam.3is.org/wp-content/uploads/2024/12/23122024_Pin.pdf</v>
      </c>
      <c r="FI33" s="214">
        <f t="array" ref="FI33">LOOKUP(2,1/(Log!$K$1:$K$27569=FB33),Log!$L$1:$L$27569)</f>
        <v>45777</v>
      </c>
      <c r="FJ33" s="221" t="str">
        <f t="shared" si="27"/>
        <v>ECU001People facing limited access constraints</v>
      </c>
      <c r="FK33" s="222" t="e">
        <f t="array" ref="FK33">LOOKUP(2,1/(Log!$K$1:$K$27569=FJ33),Log!$E$1:$E$27569)</f>
        <v>#N/A</v>
      </c>
      <c r="FL33" s="222" t="e">
        <f t="array" ref="FL33">LOOKUP(2,1/(Log!$K$1:$K$27569=FJ33),Log!$F$1:$F$27569)</f>
        <v>#N/A</v>
      </c>
      <c r="FM33" s="222" t="e">
        <f t="array" ref="FM33">LOOKUP(2,1/(Log!$K$1:$K$27569=FJ33),Log!$G$1:$G$27569)</f>
        <v>#N/A</v>
      </c>
      <c r="FN33" s="222" t="e">
        <f t="array" ref="FN33">LOOKUP(2,1/(Log!$K$1:$K$27569=FJ33),Log!$H$1:$H$27569)</f>
        <v>#N/A</v>
      </c>
      <c r="FO33" s="222" t="e">
        <f t="array" ref="FO33">LOOKUP(2,1/(Log!$K$1:$K$27569=FJ33),Log!$J$1:$J$27569)</f>
        <v>#N/A</v>
      </c>
      <c r="FP33" s="218" t="e">
        <f t="array" ref="FP33">LOOKUP(2,1/(Log!$K$1:$K$27569=FJ33),Log!$I$1:$I$27569)</f>
        <v>#N/A</v>
      </c>
      <c r="FQ33" s="219" t="e">
        <f t="array" ref="FQ33">LOOKUP(2,1/(Log!$K$1:$K$27569=FJ33),Log!$L$1:$L$27569)</f>
        <v>#N/A</v>
      </c>
      <c r="FR33" s="221" t="str">
        <f t="shared" si="28"/>
        <v>ECU001People facing restricted access constraints</v>
      </c>
      <c r="FS33" s="224" t="e">
        <f t="array" ref="FS33">LOOKUP(2,1/(Log!$K$1:$K$27569=FR33),Log!$E$1:$E$27569)</f>
        <v>#N/A</v>
      </c>
      <c r="FT33" s="224" t="e">
        <f t="array" ref="FT33">LOOKUP(2,1/(Log!$K$1:$K$27569=FR33),Log!$F$1:$F$27569)</f>
        <v>#N/A</v>
      </c>
      <c r="FU33" s="224" t="e">
        <f t="array" ref="FU33">LOOKUP(2,1/(Log!$K$1:$K$27569=FR33),Log!$G$1:$G$27569)</f>
        <v>#N/A</v>
      </c>
      <c r="FV33" s="224" t="e">
        <f t="array" ref="FV33">LOOKUP(2,1/(Log!$K$1:$K$27569=FR33),Log!$H$1:$H$27569)</f>
        <v>#N/A</v>
      </c>
      <c r="FW33" s="224" t="e">
        <f t="array" ref="FW33">LOOKUP(2,1/(Log!$K$1:$K$27569=FR33),Log!$J$1:$J$27569)</f>
        <v>#N/A</v>
      </c>
      <c r="FX33" s="224" t="e">
        <f t="array" ref="FX33">LOOKUP(2,1/(Log!$K$1:$K$27569=FR33),Log!$I$1:$I$27569)</f>
        <v>#N/A</v>
      </c>
      <c r="FY33" s="214" t="e">
        <f t="array" ref="FY33">LOOKUP(2,1/(Log!$K$1:$K$27569=FR33),Log!$L$1:$L$27569)</f>
        <v>#N/A</v>
      </c>
      <c r="FZ33" s="222" t="str">
        <f t="shared" si="29"/>
        <v>ECU001Impediments to entry into country (bureaucratic and administrative)</v>
      </c>
      <c r="GA33" s="222">
        <f t="array" ref="GA33">LOOKUP(2,1/(Log!$K$1:$K$27569=FZ33),Log!$E$1:$E$27569)</f>
        <v>0</v>
      </c>
      <c r="GB33" s="222" t="str">
        <f t="array" ref="GB33">LOOKUP(2,1/(Log!$K$1:$K$27569=FZ33),Log!$F$1:$F$27569)</f>
        <v>ACAPS Access Methodology</v>
      </c>
      <c r="GC33" s="222" t="str">
        <f t="array" ref="GC33">LOOKUP(2,1/(Log!$K$1:$K$27569=FZ33),Log!$G$1:$G$27569)</f>
        <v>Medium</v>
      </c>
      <c r="GD33" s="222">
        <f t="array" ref="GD33">LOOKUP(2,1/(Log!$K$1:$K$27569=FZ33),Log!$H$1:$H$27569)</f>
        <v>2</v>
      </c>
      <c r="GE33" s="222" t="str">
        <f t="array" ref="GE33">LOOKUP(2,1/(Log!$K$1:$K$27569=FZ33),Log!$J$1:$J$27569)</f>
        <v>x</v>
      </c>
      <c r="GF33" s="222" t="str">
        <f t="array" ref="GF33">LOOKUP(2,1/(Log!$K$1:$K$27569=FZ33),Log!$I$1:$I$27569)</f>
        <v>x</v>
      </c>
      <c r="GG33" s="223">
        <f t="array" ref="GG33">LOOKUP(2,1/(Log!$K$1:$K$27569=FZ33),Log!$L$1:$L$27569)</f>
        <v>45692</v>
      </c>
      <c r="GH33" s="221" t="str">
        <f t="shared" si="30"/>
        <v>ECU001Restriction of movement (impediments to freedom of movement and/or administrative restrictions)</v>
      </c>
      <c r="GI33" s="224">
        <f t="array" ref="GI33">LOOKUP(2,1/(Log!$K$1:$K$27569=GH33),Log!$E$1:$E$27569)</f>
        <v>0</v>
      </c>
      <c r="GJ33" s="224" t="str">
        <f t="array" ref="GJ33">LOOKUP(2,1/(Log!$K$1:$K$27569=GH33),Log!$F$1:$F$27569)</f>
        <v>ACAPS Access Methodology</v>
      </c>
      <c r="GK33" s="224" t="str">
        <f t="array" ref="GK33">LOOKUP(2,1/(Log!$K$1:$K$27569=GH33),Log!$G$1:$G$27569)</f>
        <v>Medium</v>
      </c>
      <c r="GL33" s="224">
        <f t="array" ref="GL33">LOOKUP(2,1/(Log!$K$1:$K$27569=GH33),Log!$H$1:$H$27569)</f>
        <v>2</v>
      </c>
      <c r="GM33" s="224" t="str">
        <f t="array" ref="GM33">LOOKUP(2,1/(Log!$K$1:$K$27569=GH33),Log!$J$1:$J$27569)</f>
        <v>x</v>
      </c>
      <c r="GN33" s="224" t="str">
        <f t="array" ref="GN33">LOOKUP(2,1/(Log!$K$1:$K$27569=GH33),Log!$I$1:$I$27569)</f>
        <v>x</v>
      </c>
      <c r="GO33" s="214">
        <f t="array" ref="GO33">LOOKUP(2,1/(Log!$K$1:$K$27569=GH33),Log!$L$1:$L$27569)</f>
        <v>45692</v>
      </c>
      <c r="GP33" s="222" t="str">
        <f t="shared" si="31"/>
        <v>ECU001Interference into implementation of humanitarian activities</v>
      </c>
      <c r="GQ33" s="222">
        <f t="array" ref="GQ33">LOOKUP(2,1/(Log!$K$1:$K$27569=GP33),Log!$E$1:$E$27569)</f>
        <v>0</v>
      </c>
      <c r="GR33" s="222" t="str">
        <f t="array" ref="GR33">LOOKUP(2,1/(Log!$K$1:$K$27569=GP33),Log!$F$1:$F$27569)</f>
        <v>ACAPS Access Methodology</v>
      </c>
      <c r="GS33" s="222" t="str">
        <f t="array" ref="GS33">LOOKUP(2,1/(Log!$K$1:$K$27569=GP33),Log!$G$1:$G$27569)</f>
        <v>Medium</v>
      </c>
      <c r="GT33" s="222">
        <f t="array" ref="GT33">LOOKUP(2,1/(Log!$K$1:$K$27569=GP33),Log!$H$1:$H$27569)</f>
        <v>2</v>
      </c>
      <c r="GU33" s="222" t="str">
        <f t="array" ref="GU33">LOOKUP(2,1/(Log!$K$1:$K$27569=GP33),Log!$J$1:$J$27569)</f>
        <v>x</v>
      </c>
      <c r="GV33" s="222" t="str">
        <f t="array" ref="GV33">LOOKUP(2,1/(Log!$K$1:$K$27569=GP33),Log!$I$1:$I$27569)</f>
        <v>x</v>
      </c>
      <c r="GW33" s="223">
        <f t="array" ref="GW33">LOOKUP(2,1/(Log!$K$1:$K$27569=GP33),Log!$L$1:$L$27569)</f>
        <v>45692</v>
      </c>
      <c r="GX33" s="221" t="str">
        <f t="shared" si="32"/>
        <v>ECU001Violence against personnel, facilities and assets</v>
      </c>
      <c r="GY33" s="224">
        <f t="array" ref="GY33">LOOKUP(2,1/(Log!$K$1:$K$27569=GX33),Log!$E$1:$E$27569)</f>
        <v>0</v>
      </c>
      <c r="GZ33" s="224" t="str">
        <f t="array" ref="GZ33">LOOKUP(2,1/(Log!$K$1:$K$27569=GX33),Log!$F$1:$F$27569)</f>
        <v>ACAPS Access Methodology</v>
      </c>
      <c r="HA33" s="224" t="str">
        <f t="array" ref="HA33">LOOKUP(2,1/(Log!$K$1:$K$27569=GX33),Log!$G$1:$G$27569)</f>
        <v>Medium</v>
      </c>
      <c r="HB33" s="224">
        <f t="array" ref="HB33">LOOKUP(2,1/(Log!$K$1:$K$27569=GX33),Log!$H$1:$H$27569)</f>
        <v>2</v>
      </c>
      <c r="HC33" s="224" t="str">
        <f t="array" ref="HC33">LOOKUP(2,1/(Log!$K$1:$K$27569=GX33),Log!$J$1:$J$27569)</f>
        <v>x</v>
      </c>
      <c r="HD33" s="224" t="str">
        <f t="array" ref="HD33">LOOKUP(2,1/(Log!$K$1:$K$27569=GX33),Log!$I$1:$I$27569)</f>
        <v>x</v>
      </c>
      <c r="HE33" s="214">
        <f t="array" ref="HE33">LOOKUP(2,1/(Log!$K$1:$K$27569=GX33),Log!$L$1:$L$27569)</f>
        <v>45692</v>
      </c>
      <c r="HF33" s="222" t="str">
        <f t="shared" si="33"/>
        <v>ECU001Denial of existence of humanitarian needs or entitlements to assistance</v>
      </c>
      <c r="HG33" s="222">
        <f t="array" ref="HG33">LOOKUP(2,1/(Log!$K$1:$K$27569=HF33),Log!$E$1:$E$27569)</f>
        <v>0</v>
      </c>
      <c r="HH33" s="222" t="str">
        <f t="array" ref="HH33">LOOKUP(2,1/(Log!$K$1:$K$27569=HF33),Log!$F$1:$F$27569)</f>
        <v>ACAPS Access Methodology</v>
      </c>
      <c r="HI33" s="222" t="str">
        <f t="array" ref="HI33">LOOKUP(2,1/(Log!$K$1:$K$27569=HF33),Log!$G$1:$G$27569)</f>
        <v>Medium</v>
      </c>
      <c r="HJ33" s="222">
        <f t="array" ref="HJ33">LOOKUP(2,1/(Log!$K$1:$K$27569=HF33),Log!$H$1:$H$27569)</f>
        <v>2</v>
      </c>
      <c r="HK33" s="222" t="str">
        <f t="array" ref="HK33">LOOKUP(2,1/(Log!$K$1:$K$27569=HF33),Log!$J$1:$J$27569)</f>
        <v>x</v>
      </c>
      <c r="HL33" s="222" t="str">
        <f t="array" ref="HL33">LOOKUP(2,1/(Log!$K$1:$K$27569=HF33),Log!$I$1:$I$27569)</f>
        <v>x</v>
      </c>
      <c r="HM33" s="223">
        <f t="array" ref="HM33">LOOKUP(2,1/(Log!$K$1:$K$27569=HF33),Log!$L$1:$L$27569)</f>
        <v>45692</v>
      </c>
      <c r="HN33" s="221" t="str">
        <f t="shared" si="34"/>
        <v>ECU001Restriction and obstruction of access to services and assistance</v>
      </c>
      <c r="HO33" s="224">
        <f t="array" ref="HO33">LOOKUP(2,1/(Log!$K$1:$K$27569=HN33),Log!$E$1:$E$27569)</f>
        <v>3</v>
      </c>
      <c r="HP33" s="224" t="str">
        <f t="array" ref="HP33">LOOKUP(2,1/(Log!$K$1:$K$27569=HN33),Log!$F$1:$F$27569)</f>
        <v>ACAPS Access Methodology</v>
      </c>
      <c r="HQ33" s="224" t="str">
        <f t="array" ref="HQ33">LOOKUP(2,1/(Log!$K$1:$K$27569=HN33),Log!$G$1:$G$27569)</f>
        <v>Medium</v>
      </c>
      <c r="HR33" s="224">
        <f t="array" ref="HR33">LOOKUP(2,1/(Log!$K$1:$K$27569=HN33),Log!$H$1:$H$27569)</f>
        <v>2</v>
      </c>
      <c r="HS33" s="224" t="str">
        <f t="array" ref="HS33">LOOKUP(2,1/(Log!$K$1:$K$27569=HN33),Log!$J$1:$J$27569)</f>
        <v>x</v>
      </c>
      <c r="HT33" s="224" t="str">
        <f t="array" ref="HT33">LOOKUP(2,1/(Log!$K$1:$K$27569=HN33),Log!$I$1:$I$27569)</f>
        <v>x</v>
      </c>
      <c r="HU33" s="214">
        <f t="array" ref="HU33">LOOKUP(2,1/(Log!$K$1:$K$27569=HN33),Log!$L$1:$L$27569)</f>
        <v>45692</v>
      </c>
      <c r="HV33" s="222" t="str">
        <f t="shared" si="35"/>
        <v>ECU001Ongoing insecurity/hostilities affecting humanitarian assistance</v>
      </c>
      <c r="HW33" s="222">
        <f t="array" ref="HW33">LOOKUP(2,1/(Log!$K$1:$K$27569=HV33),Log!$E$1:$E$27569)</f>
        <v>2</v>
      </c>
      <c r="HX33" s="222" t="str">
        <f t="array" ref="HX33">LOOKUP(2,1/(Log!$K$1:$K$27569=HV33),Log!$F$1:$F$27569)</f>
        <v>ACAPS Access Methodology</v>
      </c>
      <c r="HY33" s="222" t="str">
        <f t="array" ref="HY33">LOOKUP(2,1/(Log!$K$1:$K$27569=HV33),Log!$G$1:$G$27569)</f>
        <v>Medium</v>
      </c>
      <c r="HZ33" s="222">
        <f t="array" ref="HZ33">LOOKUP(2,1/(Log!$K$1:$K$27569=HV33),Log!$H$1:$H$27569)</f>
        <v>2</v>
      </c>
      <c r="IA33" s="222" t="str">
        <f t="array" ref="IA33">LOOKUP(2,1/(Log!$K$1:$K$27569=HV33),Log!$J$1:$J$27569)</f>
        <v>x</v>
      </c>
      <c r="IB33" s="222" t="str">
        <f t="array" ref="IB33">LOOKUP(2,1/(Log!$K$1:$K$27569=HV33),Log!$I$1:$I$27569)</f>
        <v>x</v>
      </c>
      <c r="IC33" s="223">
        <f t="array" ref="IC33">LOOKUP(2,1/(Log!$K$1:$K$27569=HV33),Log!$L$1:$L$27569)</f>
        <v>45692</v>
      </c>
      <c r="ID33" s="221" t="str">
        <f t="shared" si="36"/>
        <v>ECU001Presence of mines and improvised explosive devices</v>
      </c>
      <c r="IE33" s="224">
        <f t="array" ref="IE33">LOOKUP(2,1/(Log!$K$1:$K$27569=ID33),Log!$E$1:$E$27569)</f>
        <v>1</v>
      </c>
      <c r="IF33" s="224" t="str">
        <f t="array" ref="IF33">LOOKUP(2,1/(Log!$K$1:$K$27569=ID33),Log!$F$1:$F$27569)</f>
        <v>ACAPS Access Methodology</v>
      </c>
      <c r="IG33" s="224" t="str">
        <f t="array" ref="IG33">LOOKUP(2,1/(Log!$K$1:$K$27569=ID33),Log!$G$1:$G$27569)</f>
        <v>Medium</v>
      </c>
      <c r="IH33" s="224">
        <f t="array" ref="IH33">LOOKUP(2,1/(Log!$K$1:$K$27569=ID33),Log!$H$1:$H$27569)</f>
        <v>2</v>
      </c>
      <c r="II33" s="224" t="str">
        <f t="array" ref="II33">LOOKUP(2,1/(Log!$K$1:$K$27569=ID33),Log!$J$1:$J$27569)</f>
        <v>x</v>
      </c>
      <c r="IJ33" s="224" t="str">
        <f t="array" ref="IJ33">LOOKUP(2,1/(Log!$K$1:$K$27569=ID33),Log!$I$1:$I$27569)</f>
        <v>x</v>
      </c>
      <c r="IK33" s="214">
        <f t="array" ref="IK33">LOOKUP(2,1/(Log!$K$1:$K$27569=ID33),Log!$L$1:$L$27569)</f>
        <v>45692</v>
      </c>
      <c r="IL33" s="222" t="str">
        <f t="shared" si="37"/>
        <v>ECU001Physical constraints in the environment (obstacles related to terrain, climate, lack of infrastructure, etc.)</v>
      </c>
      <c r="IM33" s="222">
        <f t="array" ref="IM33">LOOKUP(2,1/(Log!$K$1:$K$27569=IL33),Log!$E$1:$E$27569)</f>
        <v>3</v>
      </c>
      <c r="IN33" s="222" t="str">
        <f t="array" ref="IN33">LOOKUP(2,1/(Log!$K$1:$K$27569=IL33),Log!$F$1:$F$27569)</f>
        <v>ACAPS Access Methodology</v>
      </c>
      <c r="IO33" s="222" t="str">
        <f t="array" ref="IO33">LOOKUP(2,1/(Log!$K$1:$K$27569=IL33),Log!$G$1:$G$27569)</f>
        <v>Medium</v>
      </c>
      <c r="IP33" s="222">
        <f t="array" ref="IP33">LOOKUP(2,1/(Log!$K$1:$K$27569=IL33),Log!$H$1:$H$27569)</f>
        <v>2</v>
      </c>
      <c r="IQ33" s="222" t="str">
        <f t="array" ref="IQ33">LOOKUP(2,1/(Log!$K$1:$K$27569=IL33),Log!$J$1:$J$27569)</f>
        <v>x</v>
      </c>
      <c r="IR33" s="222" t="str">
        <f t="array" ref="IR33">LOOKUP(2,1/(Log!$K$1:$K$27569=IL33),Log!$I$1:$I$27569)</f>
        <v>x</v>
      </c>
      <c r="IS33" s="223">
        <f t="array" ref="IS33">LOOKUP(2,1/(Log!$K$1:$K$27569=IL33),Log!$L$1:$L$27569)</f>
        <v>45692</v>
      </c>
    </row>
    <row r="34" spans="1:253" s="11" customFormat="1" ht="13.35" customHeight="1">
      <c r="A34" s="11" t="str">
        <f>Lists!B:B</f>
        <v>Venezuela displacement in Ecuador</v>
      </c>
      <c r="B34" s="11" t="str">
        <f>Lists!F:F</f>
        <v>International Displacement</v>
      </c>
      <c r="C34" s="11" t="str">
        <f>Lists!C:C</f>
        <v>ECU002</v>
      </c>
      <c r="D34" s="11" t="str">
        <f>Lists!A:A</f>
        <v>Ecuador</v>
      </c>
      <c r="E34" s="11" t="str">
        <f>Lists!D:D</f>
        <v>ECU</v>
      </c>
      <c r="F34" s="11" t="str">
        <f t="shared" si="0"/>
        <v>ECU002Total population</v>
      </c>
      <c r="G34" s="212">
        <f t="array" ref="G34">ROUND(LOOKUP(2,1/(Log!$K$1:$K$27569=F34),Log!$E$1:$E$27569),-3)</f>
        <v>18100000</v>
      </c>
      <c r="H34" s="213" t="str">
        <f t="array" ref="H34">LOOKUP(2,1/(Log!$K$1:$K$27569=F34),Log!$F$1:$F$27569)</f>
        <v>3.i.Solutions Accessed 27/01/2025; INEC Accessed 27/01/2024</v>
      </c>
      <c r="I34" s="213" t="str">
        <f t="array" ref="I34">LOOKUP(2,1/(Log!$K$1:$K$27569=F34),Log!$G$1:$G$27569)</f>
        <v xml:space="preserve">Medium </v>
      </c>
      <c r="J34" s="213">
        <f t="array" ref="J34">LOOKUP(2,1/(Log!$K$1:$K$27569=F34),Log!$H$1:$H$27569)</f>
        <v>2</v>
      </c>
      <c r="K34" s="213" t="str">
        <f t="array" ref="K34">LOOKUP(2,1/(Log!$K$1:$K$27569=F34),Log!$J$1:$J$27569)</f>
        <v xml:space="preserve">This is the population of Ecuador in 2024 using 3IS as a source. This has been chosen over the World Bank or other local sources as it provides more up-to-date figures and considers population migration internally, into and out of the country. Reliability is set to Medium as we are working with projected figures </v>
      </c>
      <c r="L34" s="213" t="str">
        <f t="array" ref="L34">LOOKUP(2,1/(Log!$K$1:$K$27569=F34),Log!$I$1:$I$27569)</f>
        <v>https://latam.3is.org/wp-content/uploads/2024/12/23122024_Pin.pdf; https://www.ecuadorencifras.gob.ec/proyecciones-poblacionales/</v>
      </c>
      <c r="M34" s="214">
        <f t="array" ref="M34">LOOKUP(2,1/(Log!$K$1:$K$27569=F34),Log!$L$1:$L$27569)</f>
        <v>45747</v>
      </c>
      <c r="N34" s="221" t="str">
        <f t="shared" si="1"/>
        <v>ECU002Landmass affected</v>
      </c>
      <c r="O34" s="216">
        <f t="array" ref="O34">LOOKUP(2,1/(Log!$K$1:$K$27569=N34),Log!$E$1:$E$27569)</f>
        <v>55210</v>
      </c>
      <c r="P34" s="216" t="str">
        <f t="array" ref="P34">LOOKUP(2,1/(Log!$K$1:$K$27569=N34),Log!$F$1:$F$27569)</f>
        <v>City Population 23/07/2023; R4V 17/12/2024</v>
      </c>
      <c r="Q34" s="216" t="str">
        <f t="array" ref="Q34">LOOKUP(2,1/(Log!$K$1:$K$27569=N34),Log!$G$1:$G$27569)</f>
        <v xml:space="preserve">Medium </v>
      </c>
      <c r="R34" s="216">
        <f t="array" ref="R34">LOOKUP(2,1/(Log!$K$1:$K$27569=N34),Log!$H$1:$H$27569)</f>
        <v>2</v>
      </c>
      <c r="S34" s="216" t="str">
        <f t="array" ref="S34">LOOKUP(2,1/(Log!$K$1:$K$27569=N34),Log!$J$1:$J$27569)</f>
        <v>The landmass affected by the Venezuelan refugee crisis corresponds to the total landmass of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Hence we've put the reliabilty as medium.</v>
      </c>
      <c r="T34" s="216" t="str">
        <f t="array" ref="T34">LOOKUP(2,1/(Log!$K$1:$K$27569=N34),Log!$I$1:$I$27569)</f>
        <v>https://www.citypopulation.de/en/ecuador/cities/; https://www.r4v.info/en/rmrp2025-2026</v>
      </c>
      <c r="U34" s="217">
        <f t="array" ref="U34">LOOKUP(2,1/(Log!$K$1:$K$27569=N34),Log!$L$1:$L$27569)</f>
        <v>45747</v>
      </c>
      <c r="V34" s="221" t="str">
        <f t="shared" si="2"/>
        <v>ECU002People exposed</v>
      </c>
      <c r="W34" s="213">
        <f t="array" ref="W34">IF(LOOKUP(2,1/(Log!$K$1:$K$27569=V34),Log!$E$1:$E$27569)="x","x",ROUND(LOOKUP(2,1/(Log!$K$1:$K$27569=V34),Log!$E$1:$E$27569),-3))</f>
        <v>11117000</v>
      </c>
      <c r="X34" s="213" t="str">
        <f t="array" ref="X34">LOOKUP(2,1/(Log!$K$1:$K$27569=V34),Log!$F$1:$F$27569)</f>
        <v>City Population 23/07/2023; R4V 17/12/2024</v>
      </c>
      <c r="Y34" s="213" t="str">
        <f t="array" ref="Y34">LOOKUP(2,1/(Log!$K$1:$K$27569=V34),Log!$G$1:$G$27569)</f>
        <v xml:space="preserve">Medium </v>
      </c>
      <c r="Z34" s="213">
        <f t="array" ref="Z34">LOOKUP(2,1/(Log!$K$1:$K$27569=V34),Log!$H$1:$H$27569)</f>
        <v>2</v>
      </c>
      <c r="AA34" s="213" t="str">
        <f t="array" ref="AA34">LOOKUP(2,1/(Log!$K$1:$K$27569=V34),Log!$J$1:$J$27569)</f>
        <v>The population exposed  by the Venezuelan refugee crisis corresponds to the total population in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However, the reliability of these projections is limited, as they  rely on outdated population data from the 2022 census, so it set to medium</v>
      </c>
      <c r="AB34" s="213" t="str">
        <f t="array" ref="AB34">LOOKUP(2,1/(Log!$K$1:$K$27569=V34),Log!$I$1:$I$27569)</f>
        <v>https://www.citypopulation.de/en/ecuador/cities/; https://www.r4v.info/en/rmrp2025-2026</v>
      </c>
      <c r="AC34" s="214">
        <f t="array" ref="AC34">LOOKUP(2,1/(Log!$K$1:$K$27569=V34),Log!$L$1:$L$27569)</f>
        <v>45747</v>
      </c>
      <c r="AD34" s="221" t="str">
        <f t="shared" si="3"/>
        <v>ECU002People affected</v>
      </c>
      <c r="AE34" s="218">
        <f t="array" ref="AE34">IF(LOOKUP(2,1/(Log!$K$1:$K$27569=AD34),Log!$E$1:$E$27569)="x","x",ROUND(LOOKUP(2,1/(Log!$K$1:$K$27569=AD34),Log!$E$1:$E$27569),-3))</f>
        <v>900000</v>
      </c>
      <c r="AF34" s="218" t="str">
        <f t="array" ref="AF34">LOOKUP(2,1/(Log!$K$1:$K$27569=AD34),Log!$F$1:$F$27569)</f>
        <v>RMRP 17/12/2024</v>
      </c>
      <c r="AG34" s="218" t="str">
        <f t="array" ref="AG34">LOOKUP(2,1/(Log!$K$1:$K$27569=AD34),Log!$G$1:$G$27569)</f>
        <v xml:space="preserve">Medium </v>
      </c>
      <c r="AH34" s="218">
        <f t="array" ref="AH34">LOOKUP(2,1/(Log!$K$1:$K$27569=AD34),Log!$H$1:$H$27569)</f>
        <v>2</v>
      </c>
      <c r="AI34" s="218" t="str">
        <f t="array" ref="AI34">LOOKUP(2,1/(Log!$K$1:$K$27569=AD34),Log!$J$1:$J$27569)</f>
        <v>The number of people affected corresponds to the projected population of Venezuelans in-destination (438.300) Veneuelan in-transit (325.200) and affected host communities (136.000) in Ecuador according to R4V latest document, RMRP 2025-2025. This figure is taken from R4V. This source was chosen because it is up to date and it is the only source that provides an analysis of the Venezuela displacement in Ecuador</v>
      </c>
      <c r="AJ34" s="218" t="str">
        <f t="array" ref="AJ34">LOOKUP(2,1/(Log!$K$1:$K$27569=AD34),Log!$I$1:$I$27569)</f>
        <v>https://www.r4v.info/en/rmrp2025-2026</v>
      </c>
      <c r="AK34" s="219">
        <f t="array" ref="AK34">LOOKUP(2,1/(Log!$K$1:$K$27569=AD34),Log!$L$1:$L$27569)</f>
        <v>45777</v>
      </c>
      <c r="AL34" s="221" t="str">
        <f t="shared" si="4"/>
        <v>ECU002People displaced</v>
      </c>
      <c r="AM34" s="213">
        <f t="array" ref="AM34">IF(LOOKUP(2,1/(Log!$K$1:$K$27569=AL34),Log!$E$1:$E$27569)="x","x",ROUND(LOOKUP(2,1/(Log!$K$1:$K$27569=AL34),Log!$E$1:$E$27569),-3))</f>
        <v>764000</v>
      </c>
      <c r="AN34" s="213" t="str">
        <f t="array" ref="AN34">LOOKUP(2,1/(Log!$K$1:$K$27569=AL34),Log!$F$1:$F$27569)</f>
        <v>RMRP 17/12/2024</v>
      </c>
      <c r="AO34" s="213" t="str">
        <f t="array" ref="AO34">LOOKUP(2,1/(Log!$K$1:$K$27569=AL34),Log!$G$1:$G$27569)</f>
        <v xml:space="preserve">Medium </v>
      </c>
      <c r="AP34" s="213">
        <f t="array" ref="AP34">LOOKUP(2,1/(Log!$K$1:$K$27569=AL34),Log!$H$1:$H$27569)</f>
        <v>2</v>
      </c>
      <c r="AQ34" s="213" t="str">
        <f t="array" ref="AQ34">LOOKUP(2,1/(Log!$K$1:$K$27569=AL34),Log!$J$1:$J$27569)</f>
        <v xml:space="preserve">The number of displaced people is estimated based on the Venezuelans in  destination in Ecuador ( 438.3k ) and the in-transit population (325.2k) of the Population Projection  as reported in the RMRP 2025-2026. The reliability is set to medium because the source doesn’t clarify whether the in-transit population is already included in the in the  Venezuelans in destination  which could lead to potential double-counting. Additionally, the population in transit may include other nationalities. The relibaility is set to Medium as a result. </v>
      </c>
      <c r="AR34" s="213" t="str">
        <f t="array" ref="AR34">LOOKUP(2,1/(Log!$K$1:$K$27569=AL34),Log!$I$1:$I$27569)</f>
        <v>https://www.r4v.info/en/rmrp2025-2026</v>
      </c>
      <c r="AS34" s="214">
        <f t="array" ref="AS34">LOOKUP(2,1/(Log!$K$1:$K$27569=AL34),Log!$L$1:$L$27569)</f>
        <v>45777</v>
      </c>
      <c r="AT34" s="222" t="str">
        <f t="shared" si="5"/>
        <v>ECU002Injuries reported</v>
      </c>
      <c r="AU34" s="218" t="str">
        <f t="array" ref="AU34">LOOKUP(2,1/(Log!$K$1:$K$27569=AT34),Log!$E$1:$E$27569)</f>
        <v>x</v>
      </c>
      <c r="AV34" s="218" t="str">
        <f t="array" ref="AV34">LOOKUP(2,1/(Log!$K$1:$K$27569=AT34),Log!$F$1:$F$27569)</f>
        <v>X</v>
      </c>
      <c r="AW34" s="218" t="str">
        <f t="array" ref="AW34">LOOKUP(2,1/(Log!$K$1:$K$27569=AT34),Log!$G$1:$G$27569)</f>
        <v>x</v>
      </c>
      <c r="AX34" s="218" t="str">
        <f t="array" ref="AX34">LOOKUP(2,1/(Log!$K$1:$K$27569=AT34),Log!$H$1:$H$27569)</f>
        <v>x</v>
      </c>
      <c r="AY34" s="218" t="str">
        <f t="array" ref="AY34">LOOKUP(2,1/(Log!$K$1:$K$27569=AT34),Log!$J$1:$J$27569)</f>
        <v xml:space="preserve">Up-to-date, reliable data from open sources is not available. We cannot provide an accurate/estimate figure for this indicator. </v>
      </c>
      <c r="AZ34" s="218" t="str">
        <f t="array" ref="AZ34">LOOKUP(2,1/(Log!$K$1:$K$27569=AT34),Log!$I$1:$I$27569)</f>
        <v>X</v>
      </c>
      <c r="BA34" s="219">
        <f t="array" ref="BA34">LOOKUP(2,1/(Log!$K$1:$K$27569=AT34),Log!$L$1:$L$27569)</f>
        <v>45747</v>
      </c>
      <c r="BB34" s="221" t="str">
        <f t="shared" si="6"/>
        <v>ECU002Illness cases reported</v>
      </c>
      <c r="BC34" s="213" t="str">
        <f t="array" ref="BC34">LOOKUP(2,1/(Log!$K$1:$K$27569=BB34),Log!$E$1:$E$27569)</f>
        <v>x</v>
      </c>
      <c r="BD34" s="213" t="str">
        <f t="array" ref="BD34">LOOKUP(2,1/(Log!$K$1:$K$27569=BB34),Log!$F$1:$F$27569)</f>
        <v>X</v>
      </c>
      <c r="BE34" s="213" t="str">
        <f t="array" ref="BE34">LOOKUP(2,1/(Log!$K$1:$K$27569=BB34),Log!$G$1:$G$27569)</f>
        <v>x</v>
      </c>
      <c r="BF34" s="213" t="str">
        <f t="array" ref="BF34">LOOKUP(2,1/(Log!$K$1:$K$27569=BB34),Log!$H$1:$H$27569)</f>
        <v>x</v>
      </c>
      <c r="BG34" s="213" t="str">
        <f t="array" ref="BG34">LOOKUP(2,1/(Log!$K$1:$K$27569=BB34),Log!$J$1:$J$27569)</f>
        <v xml:space="preserve">Up-to-date, reliable data from open sources is not available. We cannot provide an accurate/estimate figure for this indicator. </v>
      </c>
      <c r="BH34" s="213" t="str">
        <f t="array" ref="BH34">LOOKUP(2,1/(Log!$K$1:$K$27569=BB34),Log!$I$1:$I$27569)</f>
        <v>X</v>
      </c>
      <c r="BI34" s="214">
        <f t="array" ref="BI34">LOOKUP(2,1/(Log!$K$1:$K$27569=BB34),Log!$L$1:$L$27569)</f>
        <v>45699</v>
      </c>
      <c r="BJ34" s="222" t="str">
        <f t="shared" si="7"/>
        <v>ECU002Fatalities reported</v>
      </c>
      <c r="BK34" s="222" t="str">
        <f t="array" ref="BK34">LOOKUP(2,1/(Log!$K$1:$K$27569=BJ34),Log!$E$1:$E$27569)</f>
        <v>x</v>
      </c>
      <c r="BL34" s="222" t="str">
        <f t="array" ref="BL34">LOOKUP(2,1/(Log!$K$1:$K$27569=BJ34),Log!$F$1:$F$27569)</f>
        <v>x</v>
      </c>
      <c r="BM34" s="222" t="str">
        <f t="array" ref="BM34">LOOKUP(2,1/(Log!$K$1:$K$27569=BJ34),Log!$G$1:$G$27569)</f>
        <v>x</v>
      </c>
      <c r="BN34" s="222" t="str">
        <f t="array" ref="BN34">LOOKUP(2,1/(Log!$K$1:$K$27569=BJ34),Log!$H$1:$H$27569)</f>
        <v>x</v>
      </c>
      <c r="BO34" s="222" t="str">
        <f t="array" ref="BO34">LOOKUP(2,1/(Log!$K$1:$K$27569=BJ34),Log!$J$1:$J$27569)</f>
        <v xml:space="preserve">It was not possible to find a reliable number of Venezuelan refugees/migrants/asylum seeks killed due to their displacement status in Ecuador from 1 Sept  to 1st  March  2025. We have left this as an infogap. </v>
      </c>
      <c r="BP34" s="218" t="str">
        <f t="array" ref="BP34">LOOKUP(2,1/(Log!$K$1:$K$27569=BJ34),Log!$I$1:$I$27569)</f>
        <v>https://acleddata.com/explorer/</v>
      </c>
      <c r="BQ34" s="223">
        <f t="array" ref="BQ34">LOOKUP(2,1/(Log!$K$1:$K$27569=BJ34),Log!$L$1:$L$27569)</f>
        <v>45777</v>
      </c>
      <c r="BR34" s="221" t="str">
        <f t="shared" si="8"/>
        <v>ECU002Buildings damaged</v>
      </c>
      <c r="BS34" s="224" t="str">
        <f t="array" ref="BS34">LOOKUP(2,1/(Log!$K$1:$K$27569=BR34),Log!$E$1:$E$27569)</f>
        <v>x</v>
      </c>
      <c r="BT34" s="224" t="str">
        <f t="array" ref="BT34">LOOKUP(2,1/(Log!$K$1:$K$27569=BR34),Log!$F$1:$F$27569)</f>
        <v>X</v>
      </c>
      <c r="BU34" s="224" t="str">
        <f t="array" ref="BU34">LOOKUP(2,1/(Log!$K$1:$K$27569=BR34),Log!$G$1:$G$27569)</f>
        <v>x</v>
      </c>
      <c r="BV34" s="224" t="str">
        <f t="array" ref="BV34">LOOKUP(2,1/(Log!$K$1:$K$27569=BR34),Log!$H$1:$H$27569)</f>
        <v>x</v>
      </c>
      <c r="BW34" s="224" t="str">
        <f t="array" ref="BW34">LOOKUP(2,1/(Log!$K$1:$K$27569=BR34),Log!$J$1:$J$27569)</f>
        <v xml:space="preserve">Up-to-date, reliable data from open sources is not available. We cannot provide an accurate/estimate figure for this indicator. </v>
      </c>
      <c r="BX34" s="224" t="str">
        <f t="array" ref="BX34">LOOKUP(2,1/(Log!$K$1:$K$27569=BR34),Log!$I$1:$I$27569)</f>
        <v>X</v>
      </c>
      <c r="BY34" s="214">
        <f t="array" ref="BY34">LOOKUP(2,1/(Log!$K$1:$K$27569=BR34),Log!$L$1:$L$27569)</f>
        <v>45699</v>
      </c>
      <c r="BZ34" s="222" t="str">
        <f t="shared" si="9"/>
        <v>ECU002Buildings destroyed</v>
      </c>
      <c r="CA34" s="222" t="str">
        <f t="array" ref="CA34">LOOKUP(2,1/(Log!$K$1:$K$27569=BZ34),Log!$E$1:$E$27569)</f>
        <v>x</v>
      </c>
      <c r="CB34" s="222" t="str">
        <f t="array" ref="CB34">LOOKUP(2,1/(Log!$K$1:$K$27569=BZ34),Log!$F$1:$F$27569)</f>
        <v>X</v>
      </c>
      <c r="CC34" s="222" t="str">
        <f t="array" ref="CC34">LOOKUP(2,1/(Log!$K$1:$K$27569=BZ34),Log!$G$1:$G$27569)</f>
        <v>x</v>
      </c>
      <c r="CD34" s="222" t="str">
        <f t="array" ref="CD34">LOOKUP(2,1/(Log!$K$1:$K$27569=BZ34),Log!$H$1:$H$27569)</f>
        <v>x</v>
      </c>
      <c r="CE34" s="222" t="str">
        <f t="array" ref="CE34">LOOKUP(2,1/(Log!$K$1:$K$27569=BZ34),Log!$J$1:$J$27569)</f>
        <v xml:space="preserve">Up-to-date, reliable data from open sources is not available. We cannot provide an accurate/estimate figure for this indicator. </v>
      </c>
      <c r="CF34" s="222" t="str">
        <f t="array" ref="CF34">LOOKUP(2,1/(Log!$K$1:$K$27569=BZ34),Log!$I$1:$I$27569)</f>
        <v>X</v>
      </c>
      <c r="CG34" s="223">
        <f t="array" ref="CG34">LOOKUP(2,1/(Log!$K$1:$K$27569=BZ34),Log!$L$1:$L$27569)</f>
        <v>45699</v>
      </c>
      <c r="CH34" s="221" t="str">
        <f t="shared" si="10"/>
        <v>ECU002Buildings in the affected area</v>
      </c>
      <c r="CI34" s="222" t="e">
        <f t="array" ref="CI34">LOOKUP(2,1/(Log!$K$1:$K$27569=CH34),Log!$E$1:$E$27569)</f>
        <v>#N/A</v>
      </c>
      <c r="CJ34" s="222" t="e">
        <f t="array" ref="CJ34">LOOKUP(2,1/(Log!$K$1:$K$27569=CH34),Log!$F$1:$F$27569)</f>
        <v>#N/A</v>
      </c>
      <c r="CK34" s="222" t="e">
        <f t="array" ref="CK34">LOOKUP(2,1/(Log!$K$1:$K$27569=CH34),Log!$G$1:$G$27569)</f>
        <v>#N/A</v>
      </c>
      <c r="CL34" s="222" t="e">
        <f t="array" ref="CL34">LOOKUP(2,1/(Log!$K$1:$K$27569=CH34),Log!$H$1:$H$27569)</f>
        <v>#N/A</v>
      </c>
      <c r="CM34" s="222" t="e">
        <f t="array" ref="CM34">LOOKUP(2,1/(Log!$K$1:$K$27569=CH34),Log!$J$1:$J$27569)</f>
        <v>#N/A</v>
      </c>
      <c r="CN34" s="222" t="e">
        <f t="array" ref="CN34">LOOKUP(2,1/(Log!$K$1:$K$27569=CH34),Log!$I$1:$I$27569)</f>
        <v>#N/A</v>
      </c>
      <c r="CO34" s="225" t="e">
        <f t="array" ref="CO34">LOOKUP(2,1/(Log!$K$1:$K$27569=CH34),Log!$L$1:$L$27569)</f>
        <v>#N/A</v>
      </c>
      <c r="CP34" s="222" t="str">
        <f t="shared" si="11"/>
        <v>ECU002Economic Losses</v>
      </c>
      <c r="CQ34" s="224" t="str">
        <f t="array" ref="CQ34">LOOKUP(2,1/(Log!$K$1:$K$27569=CP34),Log!$E$1:$E$27569)</f>
        <v>x</v>
      </c>
      <c r="CR34" s="224" t="str">
        <f t="array" ref="CR34">LOOKUP(2,1/(Log!$K$1:$K$27569=CP34),Log!$F$1:$F$27569)</f>
        <v>X</v>
      </c>
      <c r="CS34" s="224" t="str">
        <f t="array" ref="CS34">LOOKUP(2,1/(Log!$K$1:$K$27569=CP34),Log!$G$1:$G$27569)</f>
        <v>x</v>
      </c>
      <c r="CT34" s="224" t="str">
        <f t="array" ref="CT34">LOOKUP(2,1/(Log!$K$1:$K$27569=CP34),Log!$H$1:$H$27569)</f>
        <v>x</v>
      </c>
      <c r="CU34" s="224" t="str">
        <f t="array" ref="CU34">LOOKUP(2,1/(Log!$K$1:$K$27569=CP34),Log!$J$1:$J$27569)</f>
        <v xml:space="preserve">Up-to-date, reliable data from open sources is not available. We cannot provide an accurate/estimate figure for this indicator. </v>
      </c>
      <c r="CV34" s="224" t="str">
        <f t="array" ref="CV34">LOOKUP(2,1/(Log!$K$1:$K$27569=CP34),Log!$I$1:$I$27569)</f>
        <v>X</v>
      </c>
      <c r="CW34" s="214">
        <f t="array" ref="CW34">LOOKUP(2,1/(Log!$K$1:$K$27569=CP34),Log!$L$1:$L$27569)</f>
        <v>45699</v>
      </c>
      <c r="CX34" s="222" t="str">
        <f t="shared" si="12"/>
        <v>ECU002People in Need</v>
      </c>
      <c r="CY34" s="218">
        <f t="shared" si="13"/>
        <v>696000</v>
      </c>
      <c r="CZ34" s="218" t="str">
        <f t="shared" si="14"/>
        <v>RMRP 17/12/2024</v>
      </c>
      <c r="DA34" s="218" t="str">
        <f t="shared" si="15"/>
        <v xml:space="preserve">Medium </v>
      </c>
      <c r="DB34" s="218">
        <f t="shared" si="16"/>
        <v>2</v>
      </c>
      <c r="DC34" s="218" t="str">
        <f t="shared" si="17"/>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260,800 of the 438,300 Venezualans residing in different locations across Ecuador are label as PiN in the RMRP 2025-2026, as well as all  host-communities in Ecuador, 136,000. The sum-up of both is our PiN and Lvl 3 figure. Reliability is set to medium as figures can not be cross verifyed </v>
      </c>
      <c r="DD34" s="218" t="str">
        <f t="shared" si="18"/>
        <v>https://www.r4v.info/en/rmrp2025-2026</v>
      </c>
      <c r="DE34" s="220">
        <f t="shared" si="19"/>
        <v>45777</v>
      </c>
      <c r="DF34" s="221" t="str">
        <f t="shared" si="20"/>
        <v>ECU002Minimal humanitarian conditions - Level 1</v>
      </c>
      <c r="DG34" s="213">
        <f t="array" ref="DG34">IF(LOOKUP(2,1/(Log!$K$1:$K$27569=DF34),Log!$E$1:$E$27569)="x","x",ROUND(LOOKUP(2,1/(Log!$K$1:$K$27569=DF34),Log!$E$1:$E$27569),-3))</f>
        <v>10217000</v>
      </c>
      <c r="DH34" s="224" t="str">
        <f t="array" ref="DH34">LOOKUP(2,1/(Log!$K$1:$K$27569=DF34),Log!$F$1:$F$27569)</f>
        <v>City Population 23/07/2023; R4V 17/12/2024</v>
      </c>
      <c r="DI34" s="224" t="str">
        <f t="array" ref="DI34">LOOKUP(2,1/(Log!$K$1:$K$27569=DF34),Log!$G$1:$G$27569)</f>
        <v xml:space="preserve">Medium </v>
      </c>
      <c r="DJ34" s="224">
        <f t="array" ref="DJ34">LOOKUP(2,1/(Log!$K$1:$K$27569=DF34),Log!$H$1:$H$27569)</f>
        <v>2</v>
      </c>
      <c r="DK34" s="224" t="str">
        <f t="array" ref="DK34">LOOKUP(2,1/(Log!$K$1:$K$27569=DF34),Log!$J$1:$J$27569)</f>
        <v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small because the entire Ecuadorian population is exposed to the presence of Venezuelan migrants, as explained in the methodology. Reliability is set to medium as the number of exposed and affected may be overestimated </v>
      </c>
      <c r="DL34" s="224" t="str">
        <f t="array" ref="DL34">LOOKUP(2,1/(Log!$K$1:$K$27569=DF34),Log!$I$1:$I$27569)</f>
        <v>https://www.citypopulation.de/en/ecuador/cities/; https://www.r4v.info/en/rmrp2025-2026</v>
      </c>
      <c r="DM34" s="214">
        <f t="array" ref="DM34">LOOKUP(2,1/(Log!$K$1:$K$27569=DF34),Log!$L$1:$L$27569)</f>
        <v>45777</v>
      </c>
      <c r="DN34" s="222" t="str">
        <f t="shared" si="21"/>
        <v>ECU002Stressed humanitarian conditions - Level 2</v>
      </c>
      <c r="DO34" s="218">
        <f t="array" ref="DO34">IF(LOOKUP(2,1/(Log!$K$1:$K$27569=DN34),Log!$E$1:$E$27569)="x","x",ROUND(LOOKUP(2,1/(Log!$K$1:$K$27569=DN34),Log!$E$1:$E$27569),-3))</f>
        <v>203000</v>
      </c>
      <c r="DP34" s="222" t="str">
        <f t="array" ref="DP34">LOOKUP(2,1/(Log!$K$1:$K$27569=DN34),Log!$F$1:$F$27569)</f>
        <v>RMRP 17/12/2024</v>
      </c>
      <c r="DQ34" s="222" t="str">
        <f t="array" ref="DQ34">LOOKUP(2,1/(Log!$K$1:$K$27569=DN34),Log!$G$1:$G$27569)</f>
        <v xml:space="preserve">Medium </v>
      </c>
      <c r="DR34" s="222">
        <f t="array" ref="DR34">LOOKUP(2,1/(Log!$K$1:$K$27569=DN34),Log!$H$1:$H$27569)</f>
        <v>2</v>
      </c>
      <c r="DS34" s="222" t="str">
        <f t="array" ref="DS34">LOOKUP(2,1/(Log!$K$1:$K$27569=DN34),Log!$J$1:$J$27569)</f>
        <v>According to INFORM SI methodology, the number of people in Level 2 is equal to the people affected minus the people in need. Since all the people affected are also in need, there are no people in Level 2. Reliability is set to medium as people affected may be overestimated</v>
      </c>
      <c r="DT34" s="222" t="str">
        <f t="array" ref="DT34">LOOKUP(2,1/(Log!$K$1:$K$27569=DN34),Log!$I$1:$I$27569)</f>
        <v>https://www.r4v.info/es/ecuador</v>
      </c>
      <c r="DU34" s="223">
        <f t="array" ref="DU34">LOOKUP(2,1/(Log!$K$1:$K$27569=DN34),Log!$L$1:$L$27569)</f>
        <v>45777</v>
      </c>
      <c r="DV34" s="221" t="str">
        <f t="shared" si="22"/>
        <v>ECU002Moderate humanitarian conditions - Level 3</v>
      </c>
      <c r="DW34" s="213">
        <f t="array" ref="DW34">IF(LOOKUP(2,1/(Log!$K$1:$K$27569=DV34),Log!$E$1:$E$27569)="x","x",ROUND(LOOKUP(2,1/(Log!$K$1:$K$27569=DV34),Log!$E$1:$E$27569),-3))</f>
        <v>696000</v>
      </c>
      <c r="DX34" s="224" t="str">
        <f t="array" ref="DX34">LOOKUP(2,1/(Log!$K$1:$K$27569=DV34),Log!$F$1:$F$27569)</f>
        <v>RMRP 17/12/2024</v>
      </c>
      <c r="DY34" s="224" t="str">
        <f t="array" ref="DY34">LOOKUP(2,1/(Log!$K$1:$K$27569=DV34),Log!$G$1:$G$27569)</f>
        <v xml:space="preserve">Medium </v>
      </c>
      <c r="DZ34" s="224">
        <f t="array" ref="DZ34">LOOKUP(2,1/(Log!$K$1:$K$27569=DV34),Log!$H$1:$H$27569)</f>
        <v>2</v>
      </c>
      <c r="EA34" s="224" t="str">
        <f t="array" ref="EA34">LOOKUP(2,1/(Log!$K$1:$K$27569=DV34),Log!$J$1:$J$27569)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260,800 of the 438,300 Venezualans residing in different locations across Ecuador are label as PiN in the RMRP 2025-2026, as well as all  host-communities in Ecuador, 136,000. The sum-up of both is our PiN and Lvl 3 figure. Reliability is set to medium as figures can not be cross verifyed </v>
      </c>
      <c r="EB34" s="224" t="str">
        <f t="array" ref="EB34">LOOKUP(2,1/(Log!$K$1:$K$27569=DV34),Log!$I$1:$I$27569)</f>
        <v>https://www.r4v.info/en/rmrp2025-2026</v>
      </c>
      <c r="EC34" s="214">
        <f t="array" ref="EC34">LOOKUP(2,1/(Log!$K$1:$K$27569=DV34),Log!$L$1:$L$27569)</f>
        <v>45777</v>
      </c>
      <c r="ED34" s="222" t="str">
        <f t="shared" si="23"/>
        <v>ECU002Severe humanitarian conditions - Level 4</v>
      </c>
      <c r="EE34" s="218" t="str">
        <f t="array" ref="EE34">IF(LOOKUP(2,1/(Log!$K$1:$K$27569=ED34),Log!$E$1:$E$27569)="x","x",ROUND(LOOKUP(2,1/(Log!$K$1:$K$27569=ED34),Log!$E$1:$E$27569),-3))</f>
        <v>x</v>
      </c>
      <c r="EF34" s="222" t="str">
        <f t="array" ref="EF34">LOOKUP(2,1/(Log!$K$1:$K$27569=ED34),Log!$F$1:$F$27569)</f>
        <v>X</v>
      </c>
      <c r="EG34" s="222" t="str">
        <f t="array" ref="EG34">LOOKUP(2,1/(Log!$K$1:$K$27569=ED34),Log!$G$1:$G$27569)</f>
        <v>x</v>
      </c>
      <c r="EH34" s="222" t="str">
        <f t="array" ref="EH34">LOOKUP(2,1/(Log!$K$1:$K$27569=ED34),Log!$H$1:$H$27569)</f>
        <v>x</v>
      </c>
      <c r="EI34" s="222" t="str">
        <f t="array" ref="EI34">LOOKUP(2,1/(Log!$K$1:$K$27569=ED34),Log!$J$1:$J$27569)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v>
      </c>
      <c r="EJ34" s="222" t="str">
        <f t="array" ref="EJ34">LOOKUP(2,1/(Log!$K$1:$K$27569=ED34),Log!$I$1:$I$27569)</f>
        <v>X</v>
      </c>
      <c r="EK34" s="223">
        <f t="array" ref="EK34">LOOKUP(2,1/(Log!$K$1:$K$27569=ED34),Log!$L$1:$L$27569)</f>
        <v>45747</v>
      </c>
      <c r="EL34" s="221" t="str">
        <f t="shared" si="24"/>
        <v>ECU002Extreme humanitarian conditions - Level 5</v>
      </c>
      <c r="EM34" s="213" t="str">
        <f t="array" ref="EM34">IF(LOOKUP(2,1/(Log!$K$1:$K$27569=EL34),Log!$E$1:$E$27569)="x","x",ROUND(LOOKUP(2,1/(Log!$K$1:$K$27569=EL34),Log!$E$1:$E$27569),-3))</f>
        <v>x</v>
      </c>
      <c r="EN34" s="224" t="str">
        <f t="array" ref="EN34">LOOKUP(2,1/(Log!$K$1:$K$27569=EL34),Log!$F$1:$F$27569)</f>
        <v>X</v>
      </c>
      <c r="EO34" s="224" t="str">
        <f t="array" ref="EO34">LOOKUP(2,1/(Log!$K$1:$K$27569=EL34),Log!$G$1:$G$27569)</f>
        <v>x</v>
      </c>
      <c r="EP34" s="224" t="str">
        <f t="array" ref="EP34">LOOKUP(2,1/(Log!$K$1:$K$27569=EL34),Log!$H$1:$H$27569)</f>
        <v>x</v>
      </c>
      <c r="EQ34" s="224" t="str">
        <f t="array" ref="EQ34">LOOKUP(2,1/(Log!$K$1:$K$27569=EL34),Log!$J$1:$J$27569)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v>
      </c>
      <c r="ER34" s="224" t="str">
        <f t="array" ref="ER34">LOOKUP(2,1/(Log!$K$1:$K$27569=EL34),Log!$I$1:$I$27569)</f>
        <v>X</v>
      </c>
      <c r="ES34" s="214">
        <f t="array" ref="ES34">LOOKUP(2,1/(Log!$K$1:$K$27569=EL34),Log!$L$1:$L$27569)</f>
        <v>45747</v>
      </c>
      <c r="ET34" s="222" t="str">
        <f t="shared" si="25"/>
        <v>ECU002Fatalities in all crises</v>
      </c>
      <c r="EU34" s="222">
        <f t="array" ref="EU34">LOOKUP(2,1/(Log!$K$1:$K$27569=ET34),Log!$E$1:$E$27569)</f>
        <v>37</v>
      </c>
      <c r="EV34" s="222" t="str">
        <f t="array" ref="EV34">LOOKUP(2,1/(Log!$K$1:$K$27569=ET34),Log!$F$1:$F$27569)</f>
        <v>ACLED Accessed 22/04/2025</v>
      </c>
      <c r="EW34" s="222" t="str">
        <f t="array" ref="EW34">LOOKUP(2,1/(Log!$K$1:$K$27569=ET34),Log!$G$1:$G$27569)</f>
        <v xml:space="preserve">Medium </v>
      </c>
      <c r="EX34" s="222">
        <f t="array" ref="EX34">LOOKUP(2,1/(Log!$K$1:$K$27569=ET34),Log!$H$1:$H$27569)</f>
        <v>2</v>
      </c>
      <c r="EY34" s="222" t="str">
        <f t="array" ref="EY34">LOOKUP(2,1/(Log!$K$1:$K$27569=ET34),Log!$J$1:$J$27569)</f>
        <v>The figure represents the number of fatalities across Ecuador from 1 October 2024 to 1 April 2025. It is reliable and aligns with other secondary sources and media reports. All types of events are included, and the count covers both civilian and non-civilian cases. However, this number may be an underestimation due to low reporting of incidents and a lack of consistent documented incidents, so the reliability is set to medium</v>
      </c>
      <c r="EZ34" s="222" t="str">
        <f t="array" ref="EZ34">LOOKUP(2,1/(Log!$K$1:$K$27569=ET34),Log!$I$1:$I$27569)</f>
        <v>https://acleddata.com/explorer/</v>
      </c>
      <c r="FA34" s="223">
        <f t="array" ref="FA34">LOOKUP(2,1/(Log!$K$1:$K$27569=ET34),Log!$L$1:$L$27569)</f>
        <v>45777</v>
      </c>
      <c r="FB34" s="221" t="str">
        <f t="shared" si="26"/>
        <v>ECU002Crisis affected groups</v>
      </c>
      <c r="FC34" s="224">
        <f t="array" ref="FC34">LOOKUP(2,1/(Log!$K$1:$K$27569=FB34),Log!$E$1:$E$27569)</f>
        <v>3</v>
      </c>
      <c r="FD34" s="224" t="str">
        <f t="array" ref="FD34">LOOKUP(2,1/(Log!$K$1:$K$27569=FB34),Log!$F$1:$F$27569)</f>
        <v>R4V 17/12/2024</v>
      </c>
      <c r="FE34" s="224" t="str">
        <f t="array" ref="FE34">LOOKUP(2,1/(Log!$K$1:$K$27569=FB34),Log!$G$1:$G$27569)</f>
        <v xml:space="preserve">Medium </v>
      </c>
      <c r="FF34" s="224">
        <f t="array" ref="FF34">LOOKUP(2,1/(Log!$K$1:$K$27569=FB34),Log!$H$1:$H$27569)</f>
        <v>2</v>
      </c>
      <c r="FG34" s="224" t="str">
        <f t="array" ref="FG34">LOOKUP(2,1/(Log!$K$1:$K$27569=FB34),Log!$J$1:$J$27569)</f>
        <v>In this crisis, three population groups are affected: host population, non-host population, and refugees and asylum seekers</v>
      </c>
      <c r="FH34" s="224" t="str">
        <f t="array" ref="FH34">LOOKUP(2,1/(Log!$K$1:$K$27569=FB34),Log!$I$1:$I$27569)</f>
        <v>https://www.r4v.info/en/rmrp2025-2026</v>
      </c>
      <c r="FI34" s="214">
        <f t="array" ref="FI34">LOOKUP(2,1/(Log!$K$1:$K$27569=FB34),Log!$L$1:$L$27569)</f>
        <v>45747</v>
      </c>
      <c r="FJ34" s="221" t="str">
        <f t="shared" si="27"/>
        <v>ECU002People facing limited access constraints</v>
      </c>
      <c r="FK34" s="222" t="str">
        <f t="array" ref="FK34">LOOKUP(2,1/(Log!$K$1:$K$27569=FJ34),Log!$E$1:$E$27569)</f>
        <v>x</v>
      </c>
      <c r="FL34" s="222" t="str">
        <f t="array" ref="FL34">LOOKUP(2,1/(Log!$K$1:$K$27569=FJ34),Log!$F$1:$F$27569)</f>
        <v>x</v>
      </c>
      <c r="FM34" s="222" t="str">
        <f t="array" ref="FM34">LOOKUP(2,1/(Log!$K$1:$K$27569=FJ34),Log!$G$1:$G$27569)</f>
        <v>x</v>
      </c>
      <c r="FN34" s="222" t="str">
        <f t="array" ref="FN34">LOOKUP(2,1/(Log!$K$1:$K$27569=FJ34),Log!$H$1:$H$27569)</f>
        <v>x</v>
      </c>
      <c r="FO34" s="222" t="str">
        <f t="array" ref="FO34">LOOKUP(2,1/(Log!$K$1:$K$27569=FJ34),Log!$J$1:$J$27569)</f>
        <v>No new data available for September 2023 update</v>
      </c>
      <c r="FP34" s="218" t="str">
        <f t="array" ref="FP34">LOOKUP(2,1/(Log!$K$1:$K$27569=FJ34),Log!$I$1:$I$27569)</f>
        <v>x</v>
      </c>
      <c r="FQ34" s="219">
        <f t="array" ref="FQ34">LOOKUP(2,1/(Log!$K$1:$K$27569=FJ34),Log!$L$1:$L$27569)</f>
        <v>45199</v>
      </c>
      <c r="FR34" s="221" t="str">
        <f t="shared" si="28"/>
        <v>ECU002People facing restricted access constraints</v>
      </c>
      <c r="FS34" s="224" t="str">
        <f t="array" ref="FS34">LOOKUP(2,1/(Log!$K$1:$K$27569=FR34),Log!$E$1:$E$27569)</f>
        <v>x</v>
      </c>
      <c r="FT34" s="224" t="str">
        <f t="array" ref="FT34">LOOKUP(2,1/(Log!$K$1:$K$27569=FR34),Log!$F$1:$F$27569)</f>
        <v>x</v>
      </c>
      <c r="FU34" s="224" t="str">
        <f t="array" ref="FU34">LOOKUP(2,1/(Log!$K$1:$K$27569=FR34),Log!$G$1:$G$27569)</f>
        <v>x</v>
      </c>
      <c r="FV34" s="224" t="str">
        <f t="array" ref="FV34">LOOKUP(2,1/(Log!$K$1:$K$27569=FR34),Log!$H$1:$H$27569)</f>
        <v>x</v>
      </c>
      <c r="FW34" s="224" t="str">
        <f t="array" ref="FW34">LOOKUP(2,1/(Log!$K$1:$K$27569=FR34),Log!$J$1:$J$27569)</f>
        <v>No new data available for September 2023 update</v>
      </c>
      <c r="FX34" s="224" t="str">
        <f t="array" ref="FX34">LOOKUP(2,1/(Log!$K$1:$K$27569=FR34),Log!$I$1:$I$27569)</f>
        <v>x</v>
      </c>
      <c r="FY34" s="214">
        <f t="array" ref="FY34">LOOKUP(2,1/(Log!$K$1:$K$27569=FR34),Log!$L$1:$L$27569)</f>
        <v>45199</v>
      </c>
      <c r="FZ34" s="222" t="str">
        <f t="shared" si="29"/>
        <v>ECU002Impediments to entry into country (bureaucratic and administrative)</v>
      </c>
      <c r="GA34" s="222">
        <f t="array" ref="GA34">LOOKUP(2,1/(Log!$K$1:$K$27569=FZ34),Log!$E$1:$E$27569)</f>
        <v>0</v>
      </c>
      <c r="GB34" s="222" t="str">
        <f t="array" ref="GB34">LOOKUP(2,1/(Log!$K$1:$K$27569=FZ34),Log!$F$1:$F$27569)</f>
        <v>ACAPS Access Methodology</v>
      </c>
      <c r="GC34" s="222" t="str">
        <f t="array" ref="GC34">LOOKUP(2,1/(Log!$K$1:$K$27569=FZ34),Log!$G$1:$G$27569)</f>
        <v>Medium</v>
      </c>
      <c r="GD34" s="222">
        <f t="array" ref="GD34">LOOKUP(2,1/(Log!$K$1:$K$27569=FZ34),Log!$H$1:$H$27569)</f>
        <v>2</v>
      </c>
      <c r="GE34" s="222" t="str">
        <f t="array" ref="GE34">LOOKUP(2,1/(Log!$K$1:$K$27569=FZ34),Log!$J$1:$J$27569)</f>
        <v>x</v>
      </c>
      <c r="GF34" s="222" t="str">
        <f t="array" ref="GF34">LOOKUP(2,1/(Log!$K$1:$K$27569=FZ34),Log!$I$1:$I$27569)</f>
        <v>x</v>
      </c>
      <c r="GG34" s="223">
        <f t="array" ref="GG34">LOOKUP(2,1/(Log!$K$1:$K$27569=FZ34),Log!$L$1:$L$27569)</f>
        <v>45692</v>
      </c>
      <c r="GH34" s="221" t="str">
        <f t="shared" si="30"/>
        <v>ECU002Restriction of movement (impediments to freedom of movement and/or administrative restrictions)</v>
      </c>
      <c r="GI34" s="224">
        <f t="array" ref="GI34">LOOKUP(2,1/(Log!$K$1:$K$27569=GH34),Log!$E$1:$E$27569)</f>
        <v>0</v>
      </c>
      <c r="GJ34" s="224" t="str">
        <f t="array" ref="GJ34">LOOKUP(2,1/(Log!$K$1:$K$27569=GH34),Log!$F$1:$F$27569)</f>
        <v>ACAPS Access Methodology</v>
      </c>
      <c r="GK34" s="224" t="str">
        <f t="array" ref="GK34">LOOKUP(2,1/(Log!$K$1:$K$27569=GH34),Log!$G$1:$G$27569)</f>
        <v>Medium</v>
      </c>
      <c r="GL34" s="224">
        <f t="array" ref="GL34">LOOKUP(2,1/(Log!$K$1:$K$27569=GH34),Log!$H$1:$H$27569)</f>
        <v>2</v>
      </c>
      <c r="GM34" s="224" t="str">
        <f t="array" ref="GM34">LOOKUP(2,1/(Log!$K$1:$K$27569=GH34),Log!$J$1:$J$27569)</f>
        <v>x</v>
      </c>
      <c r="GN34" s="224" t="str">
        <f t="array" ref="GN34">LOOKUP(2,1/(Log!$K$1:$K$27569=GH34),Log!$I$1:$I$27569)</f>
        <v>x</v>
      </c>
      <c r="GO34" s="214">
        <f t="array" ref="GO34">LOOKUP(2,1/(Log!$K$1:$K$27569=GH34),Log!$L$1:$L$27569)</f>
        <v>45692</v>
      </c>
      <c r="GP34" s="222" t="str">
        <f t="shared" si="31"/>
        <v>ECU002Interference into implementation of humanitarian activities</v>
      </c>
      <c r="GQ34" s="222">
        <f t="array" ref="GQ34">LOOKUP(2,1/(Log!$K$1:$K$27569=GP34),Log!$E$1:$E$27569)</f>
        <v>0</v>
      </c>
      <c r="GR34" s="222" t="str">
        <f t="array" ref="GR34">LOOKUP(2,1/(Log!$K$1:$K$27569=GP34),Log!$F$1:$F$27569)</f>
        <v>ACAPS Access Methodology</v>
      </c>
      <c r="GS34" s="222" t="str">
        <f t="array" ref="GS34">LOOKUP(2,1/(Log!$K$1:$K$27569=GP34),Log!$G$1:$G$27569)</f>
        <v>Medium</v>
      </c>
      <c r="GT34" s="222">
        <f t="array" ref="GT34">LOOKUP(2,1/(Log!$K$1:$K$27569=GP34),Log!$H$1:$H$27569)</f>
        <v>2</v>
      </c>
      <c r="GU34" s="222" t="str">
        <f t="array" ref="GU34">LOOKUP(2,1/(Log!$K$1:$K$27569=GP34),Log!$J$1:$J$27569)</f>
        <v>x</v>
      </c>
      <c r="GV34" s="222" t="str">
        <f t="array" ref="GV34">LOOKUP(2,1/(Log!$K$1:$K$27569=GP34),Log!$I$1:$I$27569)</f>
        <v>x</v>
      </c>
      <c r="GW34" s="223">
        <f t="array" ref="GW34">LOOKUP(2,1/(Log!$K$1:$K$27569=GP34),Log!$L$1:$L$27569)</f>
        <v>45692</v>
      </c>
      <c r="GX34" s="221" t="str">
        <f t="shared" si="32"/>
        <v>ECU002Violence against personnel, facilities and assets</v>
      </c>
      <c r="GY34" s="224">
        <f t="array" ref="GY34">LOOKUP(2,1/(Log!$K$1:$K$27569=GX34),Log!$E$1:$E$27569)</f>
        <v>0</v>
      </c>
      <c r="GZ34" s="224" t="str">
        <f t="array" ref="GZ34">LOOKUP(2,1/(Log!$K$1:$K$27569=GX34),Log!$F$1:$F$27569)</f>
        <v>ACAPS Access Methodology</v>
      </c>
      <c r="HA34" s="224" t="str">
        <f t="array" ref="HA34">LOOKUP(2,1/(Log!$K$1:$K$27569=GX34),Log!$G$1:$G$27569)</f>
        <v>Medium</v>
      </c>
      <c r="HB34" s="224">
        <f t="array" ref="HB34">LOOKUP(2,1/(Log!$K$1:$K$27569=GX34),Log!$H$1:$H$27569)</f>
        <v>2</v>
      </c>
      <c r="HC34" s="224" t="str">
        <f t="array" ref="HC34">LOOKUP(2,1/(Log!$K$1:$K$27569=GX34),Log!$J$1:$J$27569)</f>
        <v>x</v>
      </c>
      <c r="HD34" s="224" t="str">
        <f t="array" ref="HD34">LOOKUP(2,1/(Log!$K$1:$K$27569=GX34),Log!$I$1:$I$27569)</f>
        <v>x</v>
      </c>
      <c r="HE34" s="214">
        <f t="array" ref="HE34">LOOKUP(2,1/(Log!$K$1:$K$27569=GX34),Log!$L$1:$L$27569)</f>
        <v>45692</v>
      </c>
      <c r="HF34" s="222" t="str">
        <f t="shared" si="33"/>
        <v>ECU002Denial of existence of humanitarian needs or entitlements to assistance</v>
      </c>
      <c r="HG34" s="222">
        <f t="array" ref="HG34">LOOKUP(2,1/(Log!$K$1:$K$27569=HF34),Log!$E$1:$E$27569)</f>
        <v>0</v>
      </c>
      <c r="HH34" s="222" t="str">
        <f t="array" ref="HH34">LOOKUP(2,1/(Log!$K$1:$K$27569=HF34),Log!$F$1:$F$27569)</f>
        <v>ACAPS Access Methodology</v>
      </c>
      <c r="HI34" s="222" t="str">
        <f t="array" ref="HI34">LOOKUP(2,1/(Log!$K$1:$K$27569=HF34),Log!$G$1:$G$27569)</f>
        <v>Medium</v>
      </c>
      <c r="HJ34" s="222">
        <f t="array" ref="HJ34">LOOKUP(2,1/(Log!$K$1:$K$27569=HF34),Log!$H$1:$H$27569)</f>
        <v>2</v>
      </c>
      <c r="HK34" s="222" t="str">
        <f t="array" ref="HK34">LOOKUP(2,1/(Log!$K$1:$K$27569=HF34),Log!$J$1:$J$27569)</f>
        <v>x</v>
      </c>
      <c r="HL34" s="222" t="str">
        <f t="array" ref="HL34">LOOKUP(2,1/(Log!$K$1:$K$27569=HF34),Log!$I$1:$I$27569)</f>
        <v>x</v>
      </c>
      <c r="HM34" s="223">
        <f t="array" ref="HM34">LOOKUP(2,1/(Log!$K$1:$K$27569=HF34),Log!$L$1:$L$27569)</f>
        <v>45692</v>
      </c>
      <c r="HN34" s="221" t="str">
        <f t="shared" si="34"/>
        <v>ECU002Restriction and obstruction of access to services and assistance</v>
      </c>
      <c r="HO34" s="224">
        <f t="array" ref="HO34">LOOKUP(2,1/(Log!$K$1:$K$27569=HN34),Log!$E$1:$E$27569)</f>
        <v>3</v>
      </c>
      <c r="HP34" s="224" t="str">
        <f t="array" ref="HP34">LOOKUP(2,1/(Log!$K$1:$K$27569=HN34),Log!$F$1:$F$27569)</f>
        <v>ACAPS Access Methodology</v>
      </c>
      <c r="HQ34" s="224" t="str">
        <f t="array" ref="HQ34">LOOKUP(2,1/(Log!$K$1:$K$27569=HN34),Log!$G$1:$G$27569)</f>
        <v>Medium</v>
      </c>
      <c r="HR34" s="224">
        <f t="array" ref="HR34">LOOKUP(2,1/(Log!$K$1:$K$27569=HN34),Log!$H$1:$H$27569)</f>
        <v>2</v>
      </c>
      <c r="HS34" s="224" t="str">
        <f t="array" ref="HS34">LOOKUP(2,1/(Log!$K$1:$K$27569=HN34),Log!$J$1:$J$27569)</f>
        <v>x</v>
      </c>
      <c r="HT34" s="224" t="str">
        <f t="array" ref="HT34">LOOKUP(2,1/(Log!$K$1:$K$27569=HN34),Log!$I$1:$I$27569)</f>
        <v>x</v>
      </c>
      <c r="HU34" s="214">
        <f t="array" ref="HU34">LOOKUP(2,1/(Log!$K$1:$K$27569=HN34),Log!$L$1:$L$27569)</f>
        <v>45692</v>
      </c>
      <c r="HV34" s="222" t="str">
        <f t="shared" si="35"/>
        <v>ECU002Ongoing insecurity/hostilities affecting humanitarian assistance</v>
      </c>
      <c r="HW34" s="222">
        <f t="array" ref="HW34">LOOKUP(2,1/(Log!$K$1:$K$27569=HV34),Log!$E$1:$E$27569)</f>
        <v>0</v>
      </c>
      <c r="HX34" s="222" t="str">
        <f t="array" ref="HX34">LOOKUP(2,1/(Log!$K$1:$K$27569=HV34),Log!$F$1:$F$27569)</f>
        <v>ACAPS Access Methodology</v>
      </c>
      <c r="HY34" s="222" t="str">
        <f t="array" ref="HY34">LOOKUP(2,1/(Log!$K$1:$K$27569=HV34),Log!$G$1:$G$27569)</f>
        <v>Medium</v>
      </c>
      <c r="HZ34" s="222">
        <f t="array" ref="HZ34">LOOKUP(2,1/(Log!$K$1:$K$27569=HV34),Log!$H$1:$H$27569)</f>
        <v>2</v>
      </c>
      <c r="IA34" s="222" t="str">
        <f t="array" ref="IA34">LOOKUP(2,1/(Log!$K$1:$K$27569=HV34),Log!$J$1:$J$27569)</f>
        <v>x</v>
      </c>
      <c r="IB34" s="222" t="str">
        <f t="array" ref="IB34">LOOKUP(2,1/(Log!$K$1:$K$27569=HV34),Log!$I$1:$I$27569)</f>
        <v>x</v>
      </c>
      <c r="IC34" s="223">
        <f t="array" ref="IC34">LOOKUP(2,1/(Log!$K$1:$K$27569=HV34),Log!$L$1:$L$27569)</f>
        <v>45692</v>
      </c>
      <c r="ID34" s="221" t="str">
        <f t="shared" si="36"/>
        <v>ECU002Presence of mines and improvised explosive devices</v>
      </c>
      <c r="IE34" s="224">
        <f t="array" ref="IE34">LOOKUP(2,1/(Log!$K$1:$K$27569=ID34),Log!$E$1:$E$27569)</f>
        <v>1</v>
      </c>
      <c r="IF34" s="224" t="str">
        <f t="array" ref="IF34">LOOKUP(2,1/(Log!$K$1:$K$27569=ID34),Log!$F$1:$F$27569)</f>
        <v>ACAPS Access Methodology</v>
      </c>
      <c r="IG34" s="224" t="str">
        <f t="array" ref="IG34">LOOKUP(2,1/(Log!$K$1:$K$27569=ID34),Log!$G$1:$G$27569)</f>
        <v>Medium</v>
      </c>
      <c r="IH34" s="224">
        <f t="array" ref="IH34">LOOKUP(2,1/(Log!$K$1:$K$27569=ID34),Log!$H$1:$H$27569)</f>
        <v>2</v>
      </c>
      <c r="II34" s="224" t="str">
        <f t="array" ref="II34">LOOKUP(2,1/(Log!$K$1:$K$27569=ID34),Log!$J$1:$J$27569)</f>
        <v>x</v>
      </c>
      <c r="IJ34" s="224" t="str">
        <f t="array" ref="IJ34">LOOKUP(2,1/(Log!$K$1:$K$27569=ID34),Log!$I$1:$I$27569)</f>
        <v>x</v>
      </c>
      <c r="IK34" s="214">
        <f t="array" ref="IK34">LOOKUP(2,1/(Log!$K$1:$K$27569=ID34),Log!$L$1:$L$27569)</f>
        <v>45692</v>
      </c>
      <c r="IL34" s="222" t="str">
        <f t="shared" si="37"/>
        <v>ECU002Physical constraints in the environment (obstacles related to terrain, climate, lack of infrastructure, etc.)</v>
      </c>
      <c r="IM34" s="222">
        <f t="array" ref="IM34">LOOKUP(2,1/(Log!$K$1:$K$27569=IL34),Log!$E$1:$E$27569)</f>
        <v>3</v>
      </c>
      <c r="IN34" s="222" t="str">
        <f t="array" ref="IN34">LOOKUP(2,1/(Log!$K$1:$K$27569=IL34),Log!$F$1:$F$27569)</f>
        <v>ACAPS Access Methodology</v>
      </c>
      <c r="IO34" s="222" t="str">
        <f t="array" ref="IO34">LOOKUP(2,1/(Log!$K$1:$K$27569=IL34),Log!$G$1:$G$27569)</f>
        <v>Medium</v>
      </c>
      <c r="IP34" s="222">
        <f t="array" ref="IP34">LOOKUP(2,1/(Log!$K$1:$K$27569=IL34),Log!$H$1:$H$27569)</f>
        <v>2</v>
      </c>
      <c r="IQ34" s="222" t="str">
        <f t="array" ref="IQ34">LOOKUP(2,1/(Log!$K$1:$K$27569=IL34),Log!$J$1:$J$27569)</f>
        <v>x</v>
      </c>
      <c r="IR34" s="222" t="str">
        <f t="array" ref="IR34">LOOKUP(2,1/(Log!$K$1:$K$27569=IL34),Log!$I$1:$I$27569)</f>
        <v>x</v>
      </c>
      <c r="IS34" s="223">
        <f t="array" ref="IS34">LOOKUP(2,1/(Log!$K$1:$K$27569=IL34),Log!$L$1:$L$27569)</f>
        <v>45692</v>
      </c>
    </row>
    <row r="35" spans="1:253" s="11" customFormat="1" ht="13.35" customHeight="1">
      <c r="A35" s="11" t="str">
        <f>Lists!B:B</f>
        <v>Criminal violence in Ecuador</v>
      </c>
      <c r="B35" s="11" t="str">
        <f>Lists!F:F</f>
        <v>International Displacement,Conflict/ Violence</v>
      </c>
      <c r="C35" s="11" t="str">
        <f>Lists!C:C</f>
        <v>ECU003</v>
      </c>
      <c r="D35" s="11" t="str">
        <f>Lists!A:A</f>
        <v>Ecuador</v>
      </c>
      <c r="E35" s="11" t="str">
        <f>Lists!D:D</f>
        <v>ECU</v>
      </c>
      <c r="F35" s="11" t="str">
        <f t="shared" ref="F35:F66" si="38">C35&amp;""&amp;$F$1</f>
        <v>ECU003Total population</v>
      </c>
      <c r="G35" s="212">
        <f t="array" ref="G35">ROUND(LOOKUP(2,1/(Log!$K$1:$K$27569=F35),Log!$E$1:$E$27569),-3)</f>
        <v>18100000</v>
      </c>
      <c r="H35" s="213" t="str">
        <f t="array" ref="H35">LOOKUP(2,1/(Log!$K$1:$K$27569=F35),Log!$F$1:$F$27569)</f>
        <v>3.i.Solutions Accessed 27/01/2025; INEC Accessed 27/01/2024</v>
      </c>
      <c r="I35" s="213" t="str">
        <f t="array" ref="I35">LOOKUP(2,1/(Log!$K$1:$K$27569=F35),Log!$G$1:$G$27569)</f>
        <v xml:space="preserve">Medium </v>
      </c>
      <c r="J35" s="213">
        <f t="array" ref="J35">LOOKUP(2,1/(Log!$K$1:$K$27569=F35),Log!$H$1:$H$27569)</f>
        <v>2</v>
      </c>
      <c r="K35" s="213" t="str">
        <f t="array" ref="K35">LOOKUP(2,1/(Log!$K$1:$K$27569=F35),Log!$J$1:$J$27569)</f>
        <v xml:space="preserve">This is the population of Ecuador in 2024 using 3IS as a source. This has been chosen over the World Bank or other local sources as it provides more up-to-date figures and considers population migration internally, into and out of the country. Reliability is set to medium as we are using project figures for population </v>
      </c>
      <c r="L35" s="213" t="str">
        <f t="array" ref="L35">LOOKUP(2,1/(Log!$K$1:$K$27569=F35),Log!$I$1:$I$27569)</f>
        <v>https://latam.3is.org/wp-content/uploads/2024/12/23122024_Pin.pdf; https://www.ecuadorencifras.gob.ec/proyecciones-poblacionales/</v>
      </c>
      <c r="M35" s="214">
        <f t="array" ref="M35">LOOKUP(2,1/(Log!$K$1:$K$27569=F35),Log!$L$1:$L$27569)</f>
        <v>45777</v>
      </c>
      <c r="N35" s="221" t="str">
        <f t="shared" ref="N35:N66" si="39">C35&amp;""&amp;$N$1</f>
        <v>ECU003Landmass affected</v>
      </c>
      <c r="O35" s="216">
        <f t="array" ref="O35">LOOKUP(2,1/(Log!$K$1:$K$27569=N35),Log!$E$1:$E$27569)</f>
        <v>179407</v>
      </c>
      <c r="P35" s="216" t="str">
        <f t="array" ref="P35">LOOKUP(2,1/(Log!$K$1:$K$27569=N35),Log!$F$1:$F$27569)</f>
        <v>3.i.Solutions Accessed 27/01/2025; City Population 01/04/2025</v>
      </c>
      <c r="Q35" s="216" t="str">
        <f t="array" ref="Q35">LOOKUP(2,1/(Log!$K$1:$K$27569=N35),Log!$G$1:$G$27569)</f>
        <v xml:space="preserve">Medium </v>
      </c>
      <c r="R35" s="216">
        <f t="array" ref="R35">LOOKUP(2,1/(Log!$K$1:$K$27569=N35),Log!$H$1:$H$27569)</f>
        <v>2</v>
      </c>
      <c r="S35" s="216" t="str">
        <f t="array" ref="S35">LOOKUP(2,1/(Log!$K$1:$K$27569=N35),Log!$J$1:$J$27569)</f>
        <v xml:space="preserve">The 14 provinces most affected by the potential humanitarian consequences of the recent escalations in criminal gang-related violence in Ecuador and its internal armed conflict are considered to be impacted by the crisis. These provinces include Morona Santiago, Orellana, Pastaza, Bolívar, Esmeraldas, Los Ríos, Sucumbíos, Manabí, Guayas, Santa Elena, Cañar, El Oro, Santo Domingo, and Pichincha. Therefore, the landmass of these 14 provinces is considered affected by the crisis in Ecuador.
Reliability is set to medium, as we are using a single source to assess the scale of the crisis. </v>
      </c>
      <c r="T35" s="216" t="str">
        <f t="array" ref="T35">LOOKUP(2,1/(Log!$K$1:$K$27569=N35),Log!$I$1:$I$27569)</f>
        <v>https://latam.3is.org/wp-content/uploads/2024/12/23122024_Pin.pdf; https://www.citypopulation.de/en/ecuador/cities/</v>
      </c>
      <c r="U35" s="217">
        <f t="array" ref="U35">LOOKUP(2,1/(Log!$K$1:$K$27569=N35),Log!$L$1:$L$27569)</f>
        <v>45777</v>
      </c>
      <c r="V35" s="221" t="str">
        <f t="shared" ref="V35:V66" si="40">C35&amp;""&amp;$V$1</f>
        <v>ECU003People exposed</v>
      </c>
      <c r="W35" s="213">
        <f t="array" ref="W35">IF(LOOKUP(2,1/(Log!$K$1:$K$27569=V35),Log!$E$1:$E$27569)="x","x",ROUND(LOOKUP(2,1/(Log!$K$1:$K$27569=V35),Log!$E$1:$E$27569),-3))</f>
        <v>12560000</v>
      </c>
      <c r="X35" s="213" t="str">
        <f t="array" ref="X35">LOOKUP(2,1/(Log!$K$1:$K$27569=V35),Log!$F$1:$F$27569)</f>
        <v>3.i.Solutions Accessed 27/01/2025; City Population 01/04/2025</v>
      </c>
      <c r="Y35" s="213" t="str">
        <f t="array" ref="Y35">LOOKUP(2,1/(Log!$K$1:$K$27569=V35),Log!$G$1:$G$27569)</f>
        <v xml:space="preserve">Medium </v>
      </c>
      <c r="Z35" s="213">
        <f t="array" ref="Z35">LOOKUP(2,1/(Log!$K$1:$K$27569=V35),Log!$H$1:$H$27569)</f>
        <v>2</v>
      </c>
      <c r="AA35" s="213" t="str">
        <f t="array" ref="AA35">LOOKUP(2,1/(Log!$K$1:$K$27569=V35),Log!$J$1:$J$27569)</f>
        <v>The number of people exposed corresponds to the total population of the 14 provinces most affected by the criminal gang-related violence and internal armed conflict in Ecuador. These provinces—Morona Santiago, Orellana, Pastaza, Bolívar, Esmeraldas, Los Ríos, Sucumbíos, Manabí, Guayas, Santa Elena, Cañar, El Oro, Santo Domingo, and Pichincha—cover a significant landmass and have been identified as the areas most impacted by the crisis. Given that the violence varies in severity across these provinces, the entire population within these regions is considered exposed. Reliability is set to medium, as the estimate is based on a single source and may be an overestimation, particularly if some areas are less affected than others.</v>
      </c>
      <c r="AB35" s="213" t="str">
        <f t="array" ref="AB35">LOOKUP(2,1/(Log!$K$1:$K$27569=V35),Log!$I$1:$I$27569)</f>
        <v>https://latam.3is.org/wp-content/uploads/2024/12/23122024_Pin.pdf; https://www.citypopulation.de/en/ecuador/cities/</v>
      </c>
      <c r="AC35" s="214">
        <f t="array" ref="AC35">LOOKUP(2,1/(Log!$K$1:$K$27569=V35),Log!$L$1:$L$27569)</f>
        <v>45777</v>
      </c>
      <c r="AD35" s="221" t="str">
        <f t="shared" ref="AD35:AD66" si="41">C35&amp;""&amp;$AD$1</f>
        <v>ECU003People affected</v>
      </c>
      <c r="AE35" s="218">
        <f t="array" ref="AE35">IF(LOOKUP(2,1/(Log!$K$1:$K$27569=AD35),Log!$E$1:$E$27569)="x","x",ROUND(LOOKUP(2,1/(Log!$K$1:$K$27569=AD35),Log!$E$1:$E$27569),-3))</f>
        <v>2780000</v>
      </c>
      <c r="AF35" s="218" t="str">
        <f t="array" ref="AF35">LOOKUP(2,1/(Log!$K$1:$K$27569=AD35),Log!$F$1:$F$27569)</f>
        <v>3.i.Solutions Accessed 27/01/2025</v>
      </c>
      <c r="AG35" s="218" t="str">
        <f t="array" ref="AG35">LOOKUP(2,1/(Log!$K$1:$K$27569=AD35),Log!$G$1:$G$27569)</f>
        <v xml:space="preserve">Medium </v>
      </c>
      <c r="AH35" s="218">
        <f t="array" ref="AH35">LOOKUP(2,1/(Log!$K$1:$K$27569=AD35),Log!$H$1:$H$27569)</f>
        <v>2</v>
      </c>
      <c r="AI35" s="218" t="str">
        <f t="array" ref="AI35">LOOKUP(2,1/(Log!$K$1:$K$27569=AD35),Log!$J$1:$J$27569)</f>
        <v>The number of people affected corresponds to the estimated 2,780,000 individuals primarily impacted by violence and are in need of protection assistance. According to the response plan, they are also vulnerable to climate related hazards. This figure is derived from the 3.i.s. report, which maps the presence and severity of criminal violence across Ecuador.
The reliability of this estimate is set to low due to the lack of independent verification and the potential for overestimation. While the 3.i.s. report offers valuable insights, the exact number of affected individuals cannot be definitively confirmed without more specific, localized data.</v>
      </c>
      <c r="AJ35" s="218" t="str">
        <f t="array" ref="AJ35">LOOKUP(2,1/(Log!$K$1:$K$27569=AD35),Log!$I$1:$I$27569)</f>
        <v>https://latam.3is.org/wp-content/uploads/2024/12/23122024_Pin.pdf; https://www.ecuadorencifras.gob.ec/proyecciones-poblacionales/</v>
      </c>
      <c r="AK35" s="219">
        <f t="array" ref="AK35">LOOKUP(2,1/(Log!$K$1:$K$27569=AD35),Log!$L$1:$L$27569)</f>
        <v>45777</v>
      </c>
      <c r="AL35" s="221" t="str">
        <f t="shared" ref="AL35:AL66" si="42">C35&amp;""&amp;$AL$1</f>
        <v>ECU003People displaced</v>
      </c>
      <c r="AM35" s="213">
        <f t="array" ref="AM35">IF(LOOKUP(2,1/(Log!$K$1:$K$27569=AL35),Log!$E$1:$E$27569)="x","x",ROUND(LOOKUP(2,1/(Log!$K$1:$K$27569=AL35),Log!$E$1:$E$27569),-3))</f>
        <v>93000</v>
      </c>
      <c r="AN35" s="213" t="str">
        <f t="array" ref="AN35">LOOKUP(2,1/(Log!$K$1:$K$27569=AL35),Log!$F$1:$F$27569)</f>
        <v>3.i.Solutions 02/04/2025</v>
      </c>
      <c r="AO35" s="213" t="str">
        <f t="array" ref="AO35">LOOKUP(2,1/(Log!$K$1:$K$27569=AL35),Log!$G$1:$G$27569)</f>
        <v xml:space="preserve">Medium </v>
      </c>
      <c r="AP35" s="213">
        <f t="array" ref="AP35">LOOKUP(2,1/(Log!$K$1:$K$27569=AL35),Log!$H$1:$H$27569)</f>
        <v>2</v>
      </c>
      <c r="AQ35" s="213" t="str">
        <f t="array" ref="AQ35">LOOKUP(2,1/(Log!$K$1:$K$27569=AL35),Log!$J$1:$J$27569)</f>
        <v>This figure is the number of people internally displaced by violence. While the crisis may also be causing cross-border displacement, there is currently no available data to confirm this. As a result, the figure may be an underestimation and is assigned a Medium reliability rating. This estimate is based on the latest 3iS data available as of early April 2025.</v>
      </c>
      <c r="AR35" s="213" t="str">
        <f t="array" ref="AR35">LOOKUP(2,1/(Log!$K$1:$K$27569=AL35),Log!$I$1:$I$27569)</f>
        <v>https://reliefweb.int/report/ecuador/desplazamiento-interno-en-ecuador-enero-diciembre-de-2024</v>
      </c>
      <c r="AS35" s="214">
        <f t="array" ref="AS35">LOOKUP(2,1/(Log!$K$1:$K$27569=AL35),Log!$L$1:$L$27569)</f>
        <v>45777</v>
      </c>
      <c r="AT35" s="222" t="str">
        <f t="shared" ref="AT35:AT66" si="43">C35&amp;""&amp;$AT$1</f>
        <v>ECU003Injuries reported</v>
      </c>
      <c r="AU35" s="218" t="str">
        <f t="array" ref="AU35">LOOKUP(2,1/(Log!$K$1:$K$27569=AT35),Log!$E$1:$E$27569)</f>
        <v>x</v>
      </c>
      <c r="AV35" s="218" t="str">
        <f t="array" ref="AV35">LOOKUP(2,1/(Log!$K$1:$K$27569=AT35),Log!$F$1:$F$27569)</f>
        <v>X</v>
      </c>
      <c r="AW35" s="218" t="str">
        <f t="array" ref="AW35">LOOKUP(2,1/(Log!$K$1:$K$27569=AT35),Log!$G$1:$G$27569)</f>
        <v>x</v>
      </c>
      <c r="AX35" s="218" t="str">
        <f t="array" ref="AX35">LOOKUP(2,1/(Log!$K$1:$K$27569=AT35),Log!$H$1:$H$27569)</f>
        <v>x</v>
      </c>
      <c r="AY35" s="218" t="str">
        <f t="array" ref="AY35">LOOKUP(2,1/(Log!$K$1:$K$27569=AT35),Log!$J$1:$J$27569)</f>
        <v xml:space="preserve">Up-to-date, reliable data from open sources is not available. We cannot provide an accurate/estimate figure for this indicator. </v>
      </c>
      <c r="AZ35" s="218" t="str">
        <f t="array" ref="AZ35">LOOKUP(2,1/(Log!$K$1:$K$27569=AT35),Log!$I$1:$I$27569)</f>
        <v>X</v>
      </c>
      <c r="BA35" s="219">
        <f t="array" ref="BA35">LOOKUP(2,1/(Log!$K$1:$K$27569=AT35),Log!$L$1:$L$27569)</f>
        <v>45747</v>
      </c>
      <c r="BB35" s="221" t="str">
        <f t="shared" ref="BB35:BB66" si="44">C35&amp;""&amp;$BB$1</f>
        <v>ECU003Illness cases reported</v>
      </c>
      <c r="BC35" s="213" t="str">
        <f t="array" ref="BC35">LOOKUP(2,1/(Log!$K$1:$K$27569=BB35),Log!$E$1:$E$27569)</f>
        <v>x</v>
      </c>
      <c r="BD35" s="213" t="str">
        <f t="array" ref="BD35">LOOKUP(2,1/(Log!$K$1:$K$27569=BB35),Log!$F$1:$F$27569)</f>
        <v>X</v>
      </c>
      <c r="BE35" s="213" t="str">
        <f t="array" ref="BE35">LOOKUP(2,1/(Log!$K$1:$K$27569=BB35),Log!$G$1:$G$27569)</f>
        <v>x</v>
      </c>
      <c r="BF35" s="213" t="str">
        <f t="array" ref="BF35">LOOKUP(2,1/(Log!$K$1:$K$27569=BB35),Log!$H$1:$H$27569)</f>
        <v>x</v>
      </c>
      <c r="BG35" s="213" t="str">
        <f t="array" ref="BG35">LOOKUP(2,1/(Log!$K$1:$K$27569=BB35),Log!$J$1:$J$27569)</f>
        <v xml:space="preserve">Up-to-date, reliable data from open sources is not available. We cannot provide an accurate/estimate figure for this indicator. </v>
      </c>
      <c r="BH35" s="213" t="str">
        <f t="array" ref="BH35">LOOKUP(2,1/(Log!$K$1:$K$27569=BB35),Log!$I$1:$I$27569)</f>
        <v>X</v>
      </c>
      <c r="BI35" s="214">
        <f t="array" ref="BI35">LOOKUP(2,1/(Log!$K$1:$K$27569=BB35),Log!$L$1:$L$27569)</f>
        <v>45699</v>
      </c>
      <c r="BJ35" s="222" t="str">
        <f t="shared" ref="BJ35:BJ66" si="45">C35&amp;""&amp;$BJ$1</f>
        <v>ECU003Fatalities reported</v>
      </c>
      <c r="BK35" s="222">
        <f t="array" ref="BK35">LOOKUP(2,1/(Log!$K$1:$K$27569=BJ35),Log!$E$1:$E$27569)</f>
        <v>37</v>
      </c>
      <c r="BL35" s="222" t="str">
        <f t="array" ref="BL35">LOOKUP(2,1/(Log!$K$1:$K$27569=BJ35),Log!$F$1:$F$27569)</f>
        <v>ACLED Accessed 22 /04/2025</v>
      </c>
      <c r="BM35" s="222" t="str">
        <f t="array" ref="BM35">LOOKUP(2,1/(Log!$K$1:$K$27569=BJ35),Log!$G$1:$G$27569)</f>
        <v xml:space="preserve">Medium </v>
      </c>
      <c r="BN35" s="222">
        <f t="array" ref="BN35">LOOKUP(2,1/(Log!$K$1:$K$27569=BJ35),Log!$H$1:$H$27569)</f>
        <v>2</v>
      </c>
      <c r="BO35" s="222" t="str">
        <f t="array" ref="BO35">LOOKUP(2,1/(Log!$K$1:$K$27569=BJ35),Log!$J$1:$J$27569)</f>
        <v>The figure represents the number of fatalities across Ecuador from 1 October 2024 to 1 April 2025  It is reliable and aligns with other secondary sources and media reports. All types of events are included, and the count covers both civilian and non-civilian cases. However, this number may be an underestimation due to low reporting of incidents and a lack of consistent documented incidents, so the reliability is set to medium</v>
      </c>
      <c r="BP35" s="218" t="str">
        <f t="array" ref="BP35">LOOKUP(2,1/(Log!$K$1:$K$27569=BJ35),Log!$I$1:$I$27569)</f>
        <v>https://acleddata.com/explorer/</v>
      </c>
      <c r="BQ35" s="223">
        <f t="array" ref="BQ35">LOOKUP(2,1/(Log!$K$1:$K$27569=BJ35),Log!$L$1:$L$27569)</f>
        <v>45777</v>
      </c>
      <c r="BR35" s="221" t="str">
        <f t="shared" ref="BR35:BR66" si="46">C35&amp;""&amp;$BR$1</f>
        <v>ECU003Buildings damaged</v>
      </c>
      <c r="BS35" s="224" t="str">
        <f t="array" ref="BS35">LOOKUP(2,1/(Log!$K$1:$K$27569=BR35),Log!$E$1:$E$27569)</f>
        <v>x</v>
      </c>
      <c r="BT35" s="224" t="str">
        <f t="array" ref="BT35">LOOKUP(2,1/(Log!$K$1:$K$27569=BR35),Log!$F$1:$F$27569)</f>
        <v>X</v>
      </c>
      <c r="BU35" s="224" t="str">
        <f t="array" ref="BU35">LOOKUP(2,1/(Log!$K$1:$K$27569=BR35),Log!$G$1:$G$27569)</f>
        <v>x</v>
      </c>
      <c r="BV35" s="224" t="str">
        <f t="array" ref="BV35">LOOKUP(2,1/(Log!$K$1:$K$27569=BR35),Log!$H$1:$H$27569)</f>
        <v>x</v>
      </c>
      <c r="BW35" s="224" t="str">
        <f t="array" ref="BW35">LOOKUP(2,1/(Log!$K$1:$K$27569=BR35),Log!$J$1:$J$27569)</f>
        <v xml:space="preserve">Up-to-date, reliable data from open sources is not available. We cannot provide an accurate/estimate figure for this indicator. </v>
      </c>
      <c r="BX35" s="224" t="str">
        <f t="array" ref="BX35">LOOKUP(2,1/(Log!$K$1:$K$27569=BR35),Log!$I$1:$I$27569)</f>
        <v>X</v>
      </c>
      <c r="BY35" s="214">
        <f t="array" ref="BY35">LOOKUP(2,1/(Log!$K$1:$K$27569=BR35),Log!$L$1:$L$27569)</f>
        <v>45699</v>
      </c>
      <c r="BZ35" s="222" t="str">
        <f t="shared" ref="BZ35:BZ66" si="47">$C35&amp;""&amp;$BZ$1</f>
        <v>ECU003Buildings destroyed</v>
      </c>
      <c r="CA35" s="222" t="str">
        <f t="array" ref="CA35">LOOKUP(2,1/(Log!$K$1:$K$27569=BZ35),Log!$E$1:$E$27569)</f>
        <v>x</v>
      </c>
      <c r="CB35" s="222" t="str">
        <f t="array" ref="CB35">LOOKUP(2,1/(Log!$K$1:$K$27569=BZ35),Log!$F$1:$F$27569)</f>
        <v>X</v>
      </c>
      <c r="CC35" s="222" t="str">
        <f t="array" ref="CC35">LOOKUP(2,1/(Log!$K$1:$K$27569=BZ35),Log!$G$1:$G$27569)</f>
        <v>x</v>
      </c>
      <c r="CD35" s="222" t="str">
        <f t="array" ref="CD35">LOOKUP(2,1/(Log!$K$1:$K$27569=BZ35),Log!$H$1:$H$27569)</f>
        <v>x</v>
      </c>
      <c r="CE35" s="222" t="str">
        <f t="array" ref="CE35">LOOKUP(2,1/(Log!$K$1:$K$27569=BZ35),Log!$J$1:$J$27569)</f>
        <v xml:space="preserve">Up-to-date, reliable data from open sources is not available. We cannot provide an accurate/estimate figure for this indicator. </v>
      </c>
      <c r="CF35" s="222" t="str">
        <f t="array" ref="CF35">LOOKUP(2,1/(Log!$K$1:$K$27569=BZ35),Log!$I$1:$I$27569)</f>
        <v>X</v>
      </c>
      <c r="CG35" s="223">
        <f t="array" ref="CG35">LOOKUP(2,1/(Log!$K$1:$K$27569=BZ35),Log!$L$1:$L$27569)</f>
        <v>45699</v>
      </c>
      <c r="CH35" s="221" t="str">
        <f t="shared" ref="CH35:CH66" si="48">$C35&amp;""&amp;$CH$1</f>
        <v>ECU003Buildings in the affected area</v>
      </c>
      <c r="CI35" s="222" t="e">
        <f t="array" ref="CI35">LOOKUP(2,1/(Log!$K$1:$K$27569=CH35),Log!$E$1:$E$27569)</f>
        <v>#N/A</v>
      </c>
      <c r="CJ35" s="222" t="e">
        <f t="array" ref="CJ35">LOOKUP(2,1/(Log!$K$1:$K$27569=CH35),Log!$F$1:$F$27569)</f>
        <v>#N/A</v>
      </c>
      <c r="CK35" s="222" t="e">
        <f t="array" ref="CK35">LOOKUP(2,1/(Log!$K$1:$K$27569=CH35),Log!$G$1:$G$27569)</f>
        <v>#N/A</v>
      </c>
      <c r="CL35" s="222" t="e">
        <f t="array" ref="CL35">LOOKUP(2,1/(Log!$K$1:$K$27569=CH35),Log!$H$1:$H$27569)</f>
        <v>#N/A</v>
      </c>
      <c r="CM35" s="222" t="e">
        <f t="array" ref="CM35">LOOKUP(2,1/(Log!$K$1:$K$27569=CH35),Log!$J$1:$J$27569)</f>
        <v>#N/A</v>
      </c>
      <c r="CN35" s="222" t="e">
        <f t="array" ref="CN35">LOOKUP(2,1/(Log!$K$1:$K$27569=CH35),Log!$I$1:$I$27569)</f>
        <v>#N/A</v>
      </c>
      <c r="CO35" s="225" t="e">
        <f t="array" ref="CO35">LOOKUP(2,1/(Log!$K$1:$K$27569=CH35),Log!$L$1:$L$27569)</f>
        <v>#N/A</v>
      </c>
      <c r="CP35" s="222" t="str">
        <f t="shared" ref="CP35:CP66" si="49">$C35&amp;""&amp;$CP$1</f>
        <v>ECU003Economic Losses</v>
      </c>
      <c r="CQ35" s="224" t="str">
        <f t="array" ref="CQ35">LOOKUP(2,1/(Log!$K$1:$K$27569=CP35),Log!$E$1:$E$27569)</f>
        <v>x</v>
      </c>
      <c r="CR35" s="224" t="str">
        <f t="array" ref="CR35">LOOKUP(2,1/(Log!$K$1:$K$27569=CP35),Log!$F$1:$F$27569)</f>
        <v>X</v>
      </c>
      <c r="CS35" s="224" t="str">
        <f t="array" ref="CS35">LOOKUP(2,1/(Log!$K$1:$K$27569=CP35),Log!$G$1:$G$27569)</f>
        <v>x</v>
      </c>
      <c r="CT35" s="224" t="str">
        <f t="array" ref="CT35">LOOKUP(2,1/(Log!$K$1:$K$27569=CP35),Log!$H$1:$H$27569)</f>
        <v>x</v>
      </c>
      <c r="CU35" s="224" t="str">
        <f t="array" ref="CU35">LOOKUP(2,1/(Log!$K$1:$K$27569=CP35),Log!$J$1:$J$27569)</f>
        <v xml:space="preserve">Up-to-date, reliable data from open sources is not available. We cannot provide an accurate/estimate figure for this indicator. </v>
      </c>
      <c r="CV35" s="224" t="str">
        <f t="array" ref="CV35">LOOKUP(2,1/(Log!$K$1:$K$27569=CP35),Log!$I$1:$I$27569)</f>
        <v>X</v>
      </c>
      <c r="CW35" s="214">
        <f t="array" ref="CW35">LOOKUP(2,1/(Log!$K$1:$K$27569=CP35),Log!$L$1:$L$27569)</f>
        <v>45699</v>
      </c>
      <c r="CX35" s="222" t="str">
        <f t="shared" ref="CX35:CX66" si="50">$C35&amp;""&amp;$CX$1</f>
        <v>ECU003People in Need</v>
      </c>
      <c r="CY35" s="218">
        <f t="shared" ref="CY35:CY66" si="51">IF(DW35="x","x",SUM(DW35,EE35,EM35))</f>
        <v>2780000</v>
      </c>
      <c r="CZ35" s="218" t="str">
        <f t="shared" ref="CZ35:CZ66" si="52">DX35</f>
        <v>3.i.Solutions Accessed 27/01/2025</v>
      </c>
      <c r="DA35" s="218" t="str">
        <f t="shared" ref="DA35:DA66" si="53">DY35</f>
        <v xml:space="preserve">Medium </v>
      </c>
      <c r="DB35" s="218">
        <f t="shared" ref="DB35:DB66" si="54">DZ35</f>
        <v>2</v>
      </c>
      <c r="DC35" s="218" t="str">
        <f t="shared" ref="DC35:DC66" si="55">EA35</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lvl 3 is The total number of people in need. ACAPS used 3 I.S severity distribution map as primary source. Relibality set to medium as a result</v>
      </c>
      <c r="DD35" s="218" t="str">
        <f t="shared" ref="DD35:DD66" si="56">EB35</f>
        <v>https://latam.3is.org/wp-content/uploads/2024/12/23122024_Pin.pdf</v>
      </c>
      <c r="DE35" s="220">
        <f t="shared" ref="DE35:DE66" si="57">EC35</f>
        <v>45777</v>
      </c>
      <c r="DF35" s="221" t="str">
        <f t="shared" ref="DF35:DF66" si="58">$C35&amp;""&amp;$DF$1</f>
        <v>ECU003Minimal humanitarian conditions - Level 1</v>
      </c>
      <c r="DG35" s="213">
        <f t="array" ref="DG35">IF(LOOKUP(2,1/(Log!$K$1:$K$27569=DF35),Log!$E$1:$E$27569)="x","x",ROUND(LOOKUP(2,1/(Log!$K$1:$K$27569=DF35),Log!$E$1:$E$27569),-3))</f>
        <v>9780000</v>
      </c>
      <c r="DH35" s="224" t="str">
        <f t="array" ref="DH35">LOOKUP(2,1/(Log!$K$1:$K$27569=DF35),Log!$F$1:$F$27569)</f>
        <v>3.i.Solutions Accessed 27/01/2025; INEC Accessed 27/01/2024</v>
      </c>
      <c r="DI35" s="224" t="str">
        <f t="array" ref="DI35">LOOKUP(2,1/(Log!$K$1:$K$27569=DF35),Log!$G$1:$G$27569)</f>
        <v>Low</v>
      </c>
      <c r="DJ35" s="224">
        <f t="array" ref="DJ35">LOOKUP(2,1/(Log!$K$1:$K$27569=DF35),Log!$H$1:$H$27569)</f>
        <v>3</v>
      </c>
      <c r="DK35" s="224" t="str">
        <f t="array" ref="DK35">LOOKUP(2,1/(Log!$K$1:$K$27569=DF35),Log!$J$1:$J$27569)</f>
        <v>According to INFORM SI methodology, the number of people in Level 1 is equal to the people exposed minus the people affected. Since the whole population is affected, there are no people in Level 1. 
The source is highly reliable and up to date regarding needs; however, we have assigned its reliability as low because the figures may be overestimated. Since the entire population is considered exposed and affected, Level 1 (minimal impact) is zero, while Level 2 (moderate impact) is disproportionately high. This assumption is based on the lack of information about the exact number of people exposed of affected, leading to a broad classification where the source maps criminal violence across the country with varying intensity but does not specify different levels of vulnerability.</v>
      </c>
      <c r="DL35" s="224" t="str">
        <f t="array" ref="DL35">LOOKUP(2,1/(Log!$K$1:$K$27569=DF35),Log!$I$1:$I$27569)</f>
        <v>https://latam.3is.org/wp-content/uploads/2024/12/23122024_Pin.pdf; https://www.ecuadorencifras.gob.ec/proyecciones-poblacionales/</v>
      </c>
      <c r="DM35" s="214">
        <f t="array" ref="DM35">LOOKUP(2,1/(Log!$K$1:$K$27569=DF35),Log!$L$1:$L$27569)</f>
        <v>45777</v>
      </c>
      <c r="DN35" s="222" t="str">
        <f t="shared" ref="DN35:DN66" si="59">$C35&amp;""&amp;$DN$1</f>
        <v>ECU003Stressed humanitarian conditions - Level 2</v>
      </c>
      <c r="DO35" s="218">
        <f t="array" ref="DO35">IF(LOOKUP(2,1/(Log!$K$1:$K$27569=DN35),Log!$E$1:$E$27569)="x","x",ROUND(LOOKUP(2,1/(Log!$K$1:$K$27569=DN35),Log!$E$1:$E$27569),-3))</f>
        <v>0</v>
      </c>
      <c r="DP35" s="222" t="str">
        <f t="array" ref="DP35">LOOKUP(2,1/(Log!$K$1:$K$27569=DN35),Log!$F$1:$F$27569)</f>
        <v>3.i.Solutions Accessed 27/01/2025; INEC Accessed 27/01/2024</v>
      </c>
      <c r="DQ35" s="222" t="str">
        <f t="array" ref="DQ35">LOOKUP(2,1/(Log!$K$1:$K$27569=DN35),Log!$G$1:$G$27569)</f>
        <v>Low</v>
      </c>
      <c r="DR35" s="222">
        <f t="array" ref="DR35">LOOKUP(2,1/(Log!$K$1:$K$27569=DN35),Log!$H$1:$H$27569)</f>
        <v>3</v>
      </c>
      <c r="DS35" s="222" t="str">
        <f t="array" ref="DS35">LOOKUP(2,1/(Log!$K$1:$K$27569=DN35),Log!$J$1:$J$27569)</f>
        <v>According to INFORM SI methodology, the number of people in Level 2 is equal to the people affected minus the people in need. People in Level 2 might be facing some difficulties accessing basic services but are able to meet their needs without external assistance. 
The source is highly reliable and up to date regarding needs; however, we have assigned its reliability as low because the figures may be overestimated. Since the entire population is considered exposed and affected, Level 1 (minimal impact) is zero, while Level 2 (moderate impact) is disproportionately high. This assumption is based on the lack of information about the exact number of people exposed of affected, leading to a broad classification where the source maps criminal violence across the country with varying intensity but does not specify different levels of vulnerability.</v>
      </c>
      <c r="DT35" s="222" t="str">
        <f t="array" ref="DT35">LOOKUP(2,1/(Log!$K$1:$K$27569=DN35),Log!$I$1:$I$27569)</f>
        <v>https://latam.3is.org/wp-content/uploads/2024/12/23122024_Pin.pdf; https://www.ecuadorencifras.gob.ec/proyecciones-poblacionales/</v>
      </c>
      <c r="DU35" s="223">
        <f t="array" ref="DU35">LOOKUP(2,1/(Log!$K$1:$K$27569=DN35),Log!$L$1:$L$27569)</f>
        <v>45777</v>
      </c>
      <c r="DV35" s="221" t="str">
        <f t="shared" ref="DV35:DV66" si="60">$C35&amp;""&amp;$DV$1</f>
        <v>ECU003Moderate humanitarian conditions - Level 3</v>
      </c>
      <c r="DW35" s="213">
        <f t="array" ref="DW35">IF(LOOKUP(2,1/(Log!$K$1:$K$27569=DV35),Log!$E$1:$E$27569)="x","x",ROUND(LOOKUP(2,1/(Log!$K$1:$K$27569=DV35),Log!$E$1:$E$27569),-3))</f>
        <v>2630000</v>
      </c>
      <c r="DX35" s="224" t="str">
        <f t="array" ref="DX35">LOOKUP(2,1/(Log!$K$1:$K$27569=DV35),Log!$F$1:$F$27569)</f>
        <v>3.i.Solutions Accessed 27/01/2025</v>
      </c>
      <c r="DY35" s="224" t="str">
        <f t="array" ref="DY35">LOOKUP(2,1/(Log!$K$1:$K$27569=DV35),Log!$G$1:$G$27569)</f>
        <v xml:space="preserve">Medium </v>
      </c>
      <c r="DZ35" s="224">
        <f t="array" ref="DZ35">LOOKUP(2,1/(Log!$K$1:$K$27569=DV35),Log!$H$1:$H$27569)</f>
        <v>2</v>
      </c>
      <c r="EA35" s="224" t="str">
        <f t="array" ref="EA35">LOOKUP(2,1/(Log!$K$1:$K$27569=DV35),Log!$J$1:$J$27569)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lvl 3 is The total number of people in need. ACAPS used 3 I.S severity distribution map as primary source. Relibality set to medium as a result</v>
      </c>
      <c r="EB35" s="224" t="str">
        <f t="array" ref="EB35">LOOKUP(2,1/(Log!$K$1:$K$27569=DV35),Log!$I$1:$I$27569)</f>
        <v>https://latam.3is.org/wp-content/uploads/2024/12/23122024_Pin.pdf</v>
      </c>
      <c r="EC35" s="214">
        <f t="array" ref="EC35">LOOKUP(2,1/(Log!$K$1:$K$27569=DV35),Log!$L$1:$L$27569)</f>
        <v>45777</v>
      </c>
      <c r="ED35" s="222" t="str">
        <f t="shared" ref="ED35:ED66" si="61">$C35&amp;""&amp;$EE$1</f>
        <v>ECU003Severe humanitarian conditions - Level 4</v>
      </c>
      <c r="EE35" s="218">
        <f t="array" ref="EE35">IF(LOOKUP(2,1/(Log!$K$1:$K$27569=ED35),Log!$E$1:$E$27569)="x","x",ROUND(LOOKUP(2,1/(Log!$K$1:$K$27569=ED35),Log!$E$1:$E$27569),-3))</f>
        <v>150000</v>
      </c>
      <c r="EF35" s="222" t="str">
        <f t="array" ref="EF35">LOOKUP(2,1/(Log!$K$1:$K$27569=ED35),Log!$F$1:$F$27569)</f>
        <v>3.i.Solutions Accessed 27/01/2025</v>
      </c>
      <c r="EG35" s="222" t="str">
        <f t="array" ref="EG35">LOOKUP(2,1/(Log!$K$1:$K$27569=ED35),Log!$G$1:$G$27569)</f>
        <v xml:space="preserve">Medium </v>
      </c>
      <c r="EH35" s="222">
        <f t="array" ref="EH35">LOOKUP(2,1/(Log!$K$1:$K$27569=ED35),Log!$H$1:$H$27569)</f>
        <v>2</v>
      </c>
      <c r="EI35" s="222" t="str">
        <f t="array" ref="EI35">LOOKUP(2,1/(Log!$K$1:$K$27569=ED35),Log!$J$1:$J$27569)</f>
        <v xml:space="preserve">According to INFORM Severity Index methodology, the sum of people in levels 3, 4 and 5 is equal to the total number of people in need. To estimate the severity distribution of the people in need ACAPS used 3 I.S severity distribution map. </v>
      </c>
      <c r="EJ35" s="222" t="str">
        <f t="array" ref="EJ35">LOOKUP(2,1/(Log!$K$1:$K$27569=ED35),Log!$I$1:$I$27569)</f>
        <v>https://latam.3is.org/wp-content/uploads/2024/12/23122024_Pin.pdf</v>
      </c>
      <c r="EK35" s="223">
        <f t="array" ref="EK35">LOOKUP(2,1/(Log!$K$1:$K$27569=ED35),Log!$L$1:$L$27569)</f>
        <v>45777</v>
      </c>
      <c r="EL35" s="221" t="str">
        <f t="shared" ref="EL35:EL66" si="62">$C35&amp;""&amp;$EM$1</f>
        <v>ECU003Extreme humanitarian conditions - Level 5</v>
      </c>
      <c r="EM35" s="213">
        <f t="array" ref="EM35">IF(LOOKUP(2,1/(Log!$K$1:$K$27569=EL35),Log!$E$1:$E$27569)="x","x",ROUND(LOOKUP(2,1/(Log!$K$1:$K$27569=EL35),Log!$E$1:$E$27569),-3))</f>
        <v>0</v>
      </c>
      <c r="EN35" s="224" t="str">
        <f t="array" ref="EN35">LOOKUP(2,1/(Log!$K$1:$K$27569=EL35),Log!$F$1:$F$27569)</f>
        <v>3.i.Solutions Accessed 27/01/2025</v>
      </c>
      <c r="EO35" s="224" t="str">
        <f t="array" ref="EO35">LOOKUP(2,1/(Log!$K$1:$K$27569=EL35),Log!$G$1:$G$27569)</f>
        <v xml:space="preserve">Medium </v>
      </c>
      <c r="EP35" s="224">
        <f t="array" ref="EP35">LOOKUP(2,1/(Log!$K$1:$K$27569=EL35),Log!$H$1:$H$27569)</f>
        <v>2</v>
      </c>
      <c r="EQ35" s="224" t="str">
        <f t="array" ref="EQ35">LOOKUP(2,1/(Log!$K$1:$K$27569=EL35),Log!$J$1:$J$27569)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lvl 3 is The total number of people in need. ACAPS used 3 I.S severity distribution map as primary source. Relibality set to medium as a result</v>
      </c>
      <c r="ER35" s="224" t="str">
        <f t="array" ref="ER35">LOOKUP(2,1/(Log!$K$1:$K$27569=EL35),Log!$I$1:$I$27569)</f>
        <v>https://latam.3is.org/wp-content/uploads/2024/12/23122024_Pin.pdf</v>
      </c>
      <c r="ES35" s="214">
        <f t="array" ref="ES35">LOOKUP(2,1/(Log!$K$1:$K$27569=EL35),Log!$L$1:$L$27569)</f>
        <v>45777</v>
      </c>
      <c r="ET35" s="222" t="str">
        <f t="shared" ref="ET35:ET66" si="63">$C35&amp;""&amp;$ET$1</f>
        <v>ECU003Fatalities in all crises</v>
      </c>
      <c r="EU35" s="222">
        <f t="array" ref="EU35">LOOKUP(2,1/(Log!$K$1:$K$27569=ET35),Log!$E$1:$E$27569)</f>
        <v>37</v>
      </c>
      <c r="EV35" s="222" t="str">
        <f t="array" ref="EV35">LOOKUP(2,1/(Log!$K$1:$K$27569=ET35),Log!$F$1:$F$27569)</f>
        <v>ACLED Accessed 22/04/2025</v>
      </c>
      <c r="EW35" s="222" t="str">
        <f t="array" ref="EW35">LOOKUP(2,1/(Log!$K$1:$K$27569=ET35),Log!$G$1:$G$27569)</f>
        <v xml:space="preserve">Medium </v>
      </c>
      <c r="EX35" s="222">
        <f t="array" ref="EX35">LOOKUP(2,1/(Log!$K$1:$K$27569=ET35),Log!$H$1:$H$27569)</f>
        <v>2</v>
      </c>
      <c r="EY35" s="222" t="str">
        <f t="array" ref="EY35">LOOKUP(2,1/(Log!$K$1:$K$27569=ET35),Log!$J$1:$J$27569)</f>
        <v>The figure represents the number of fatalities across Ecuador from 1 October 2024 to 1 April 2025. It is reliable and aligns with other secondary sources and media reports. All types of events are included, and the count covers both civilian and non-civilian cases. However, this number may be an underestimation due to low reporting of incidents and a lack of consistent documented incidents, so the reliability is set to medium</v>
      </c>
      <c r="EZ35" s="222" t="str">
        <f t="array" ref="EZ35">LOOKUP(2,1/(Log!$K$1:$K$27569=ET35),Log!$I$1:$I$27569)</f>
        <v>https://acleddata.com/explorer/</v>
      </c>
      <c r="FA35" s="223">
        <f t="array" ref="FA35">LOOKUP(2,1/(Log!$K$1:$K$27569=ET35),Log!$L$1:$L$27569)</f>
        <v>45777</v>
      </c>
      <c r="FB35" s="221" t="str">
        <f t="shared" ref="FB35:FB66" si="64">$C35&amp;""&amp;$FB$1</f>
        <v>ECU003Crisis affected groups</v>
      </c>
      <c r="FC35" s="224">
        <f t="array" ref="FC35">LOOKUP(2,1/(Log!$K$1:$K$27569=FB35),Log!$E$1:$E$27569)</f>
        <v>5</v>
      </c>
      <c r="FD35" s="224" t="str">
        <f t="array" ref="FD35">LOOKUP(2,1/(Log!$K$1:$K$27569=FB35),Log!$F$1:$F$27569)</f>
        <v>R4V 17/12/2024; 3.i.Solutions Accessed 27/01/2025</v>
      </c>
      <c r="FE35" s="224" t="str">
        <f t="array" ref="FE35">LOOKUP(2,1/(Log!$K$1:$K$27569=FB35),Log!$G$1:$G$27569)</f>
        <v xml:space="preserve">Medium </v>
      </c>
      <c r="FF35" s="224">
        <f t="array" ref="FF35">LOOKUP(2,1/(Log!$K$1:$K$27569=FB35),Log!$H$1:$H$27569)</f>
        <v>2</v>
      </c>
      <c r="FG35" s="224" t="str">
        <f t="array" ref="FG35">LOOKUP(2,1/(Log!$K$1:$K$27569=FB35),Log!$J$1:$J$27569)</f>
        <v>In both the Venezuela displacement in Ecuador and the Criminal violence in Ecuador crises, all 5 population groups are affected: IDPs, host population, non-host population, refugees and asylum seekers, and returnees.</v>
      </c>
      <c r="FH35" s="224" t="str">
        <f t="array" ref="FH35">LOOKUP(2,1/(Log!$K$1:$K$27569=FB35),Log!$I$1:$I$27569)</f>
        <v>https://www.r4v.info/en/rmrp2025-2026; https://latam.3is.org/wp-content/uploads/2024/12/23122024_Pin.pdf</v>
      </c>
      <c r="FI35" s="214">
        <f t="array" ref="FI35">LOOKUP(2,1/(Log!$K$1:$K$27569=FB35),Log!$L$1:$L$27569)</f>
        <v>45747</v>
      </c>
      <c r="FJ35" s="221" t="str">
        <f t="shared" ref="FJ35:FJ66" si="65">$C35&amp;""&amp;$FJ$1</f>
        <v>ECU003People facing limited access constraints</v>
      </c>
      <c r="FK35" s="222" t="str">
        <f t="array" ref="FK35">LOOKUP(2,1/(Log!$K$1:$K$27569=FJ35),Log!$E$1:$E$27569)</f>
        <v>x</v>
      </c>
      <c r="FL35" s="222" t="str">
        <f t="array" ref="FL35">LOOKUP(2,1/(Log!$K$1:$K$27569=FJ35),Log!$F$1:$F$27569)</f>
        <v>X</v>
      </c>
      <c r="FM35" s="222" t="str">
        <f t="array" ref="FM35">LOOKUP(2,1/(Log!$K$1:$K$27569=FJ35),Log!$G$1:$G$27569)</f>
        <v>x</v>
      </c>
      <c r="FN35" s="222" t="str">
        <f t="array" ref="FN35">LOOKUP(2,1/(Log!$K$1:$K$27569=FJ35),Log!$H$1:$H$27569)</f>
        <v>x</v>
      </c>
      <c r="FO35" s="222" t="str">
        <f t="array" ref="FO35">LOOKUP(2,1/(Log!$K$1:$K$27569=FJ35),Log!$J$1:$J$27569)</f>
        <v xml:space="preserve">Up-to-date, reliable data from open sources is not available. We cannot provide an accurate/estimate figure for this indicator. </v>
      </c>
      <c r="FP35" s="218" t="str">
        <f t="array" ref="FP35">LOOKUP(2,1/(Log!$K$1:$K$27569=FJ35),Log!$I$1:$I$27569)</f>
        <v>X</v>
      </c>
      <c r="FQ35" s="219">
        <f t="array" ref="FQ35">LOOKUP(2,1/(Log!$K$1:$K$27569=FJ35),Log!$L$1:$L$27569)</f>
        <v>45699</v>
      </c>
      <c r="FR35" s="221" t="str">
        <f t="shared" ref="FR35:FR66" si="66">$C35&amp;""&amp;$FR$1</f>
        <v>ECU003People facing restricted access constraints</v>
      </c>
      <c r="FS35" s="224" t="str">
        <f t="array" ref="FS35">LOOKUP(2,1/(Log!$K$1:$K$27569=FR35),Log!$E$1:$E$27569)</f>
        <v>x</v>
      </c>
      <c r="FT35" s="224" t="str">
        <f t="array" ref="FT35">LOOKUP(2,1/(Log!$K$1:$K$27569=FR35),Log!$F$1:$F$27569)</f>
        <v>X</v>
      </c>
      <c r="FU35" s="224" t="str">
        <f t="array" ref="FU35">LOOKUP(2,1/(Log!$K$1:$K$27569=FR35),Log!$G$1:$G$27569)</f>
        <v>x</v>
      </c>
      <c r="FV35" s="224" t="str">
        <f t="array" ref="FV35">LOOKUP(2,1/(Log!$K$1:$K$27569=FR35),Log!$H$1:$H$27569)</f>
        <v>x</v>
      </c>
      <c r="FW35" s="224" t="str">
        <f t="array" ref="FW35">LOOKUP(2,1/(Log!$K$1:$K$27569=FR35),Log!$J$1:$J$27569)</f>
        <v xml:space="preserve">Up-to-date, reliable data from open sources is not available. We cannot provide an accurate/estimate figure for this indicator. </v>
      </c>
      <c r="FX35" s="224" t="str">
        <f t="array" ref="FX35">LOOKUP(2,1/(Log!$K$1:$K$27569=FR35),Log!$I$1:$I$27569)</f>
        <v>X</v>
      </c>
      <c r="FY35" s="214">
        <f t="array" ref="FY35">LOOKUP(2,1/(Log!$K$1:$K$27569=FR35),Log!$L$1:$L$27569)</f>
        <v>45699</v>
      </c>
      <c r="FZ35" s="222" t="str">
        <f t="shared" ref="FZ35:FZ66" si="67">$C35&amp;""&amp;$FZ$1</f>
        <v>ECU003Impediments to entry into country (bureaucratic and administrative)</v>
      </c>
      <c r="GA35" s="222">
        <f t="array" ref="GA35">LOOKUP(2,1/(Log!$K$1:$K$27569=FZ35),Log!$E$1:$E$27569)</f>
        <v>0</v>
      </c>
      <c r="GB35" s="222" t="str">
        <f t="array" ref="GB35">LOOKUP(2,1/(Log!$K$1:$K$27569=FZ35),Log!$F$1:$F$27569)</f>
        <v>ACAPS Access Methodology</v>
      </c>
      <c r="GC35" s="222" t="str">
        <f t="array" ref="GC35">LOOKUP(2,1/(Log!$K$1:$K$27569=FZ35),Log!$G$1:$G$27569)</f>
        <v>Medium</v>
      </c>
      <c r="GD35" s="222">
        <f t="array" ref="GD35">LOOKUP(2,1/(Log!$K$1:$K$27569=FZ35),Log!$H$1:$H$27569)</f>
        <v>2</v>
      </c>
      <c r="GE35" s="222" t="str">
        <f t="array" ref="GE35">LOOKUP(2,1/(Log!$K$1:$K$27569=FZ35),Log!$J$1:$J$27569)</f>
        <v>x</v>
      </c>
      <c r="GF35" s="222" t="str">
        <f t="array" ref="GF35">LOOKUP(2,1/(Log!$K$1:$K$27569=FZ35),Log!$I$1:$I$27569)</f>
        <v>x</v>
      </c>
      <c r="GG35" s="223">
        <f t="array" ref="GG35">LOOKUP(2,1/(Log!$K$1:$K$27569=FZ35),Log!$L$1:$L$27569)</f>
        <v>45692</v>
      </c>
      <c r="GH35" s="221" t="str">
        <f t="shared" ref="GH35:GH66" si="68">$C35&amp;""&amp;$GH$1</f>
        <v>ECU003Restriction of movement (impediments to freedom of movement and/or administrative restrictions)</v>
      </c>
      <c r="GI35" s="224">
        <f t="array" ref="GI35">LOOKUP(2,1/(Log!$K$1:$K$27569=GH35),Log!$E$1:$E$27569)</f>
        <v>0</v>
      </c>
      <c r="GJ35" s="224" t="str">
        <f t="array" ref="GJ35">LOOKUP(2,1/(Log!$K$1:$K$27569=GH35),Log!$F$1:$F$27569)</f>
        <v>ACAPS Access Methodology</v>
      </c>
      <c r="GK35" s="224" t="str">
        <f t="array" ref="GK35">LOOKUP(2,1/(Log!$K$1:$K$27569=GH35),Log!$G$1:$G$27569)</f>
        <v>Medium</v>
      </c>
      <c r="GL35" s="224">
        <f t="array" ref="GL35">LOOKUP(2,1/(Log!$K$1:$K$27569=GH35),Log!$H$1:$H$27569)</f>
        <v>2</v>
      </c>
      <c r="GM35" s="224" t="str">
        <f t="array" ref="GM35">LOOKUP(2,1/(Log!$K$1:$K$27569=GH35),Log!$J$1:$J$27569)</f>
        <v>x</v>
      </c>
      <c r="GN35" s="224" t="str">
        <f t="array" ref="GN35">LOOKUP(2,1/(Log!$K$1:$K$27569=GH35),Log!$I$1:$I$27569)</f>
        <v>x</v>
      </c>
      <c r="GO35" s="214">
        <f t="array" ref="GO35">LOOKUP(2,1/(Log!$K$1:$K$27569=GH35),Log!$L$1:$L$27569)</f>
        <v>45692</v>
      </c>
      <c r="GP35" s="222" t="str">
        <f t="shared" ref="GP35:GP66" si="69">$C35&amp;""&amp;$GP$1</f>
        <v>ECU003Interference into implementation of humanitarian activities</v>
      </c>
      <c r="GQ35" s="222">
        <f t="array" ref="GQ35">LOOKUP(2,1/(Log!$K$1:$K$27569=GP35),Log!$E$1:$E$27569)</f>
        <v>0</v>
      </c>
      <c r="GR35" s="222" t="str">
        <f t="array" ref="GR35">LOOKUP(2,1/(Log!$K$1:$K$27569=GP35),Log!$F$1:$F$27569)</f>
        <v>ACAPS Access Methodology</v>
      </c>
      <c r="GS35" s="222" t="str">
        <f t="array" ref="GS35">LOOKUP(2,1/(Log!$K$1:$K$27569=GP35),Log!$G$1:$G$27569)</f>
        <v>Medium</v>
      </c>
      <c r="GT35" s="222">
        <f t="array" ref="GT35">LOOKUP(2,1/(Log!$K$1:$K$27569=GP35),Log!$H$1:$H$27569)</f>
        <v>2</v>
      </c>
      <c r="GU35" s="222" t="str">
        <f t="array" ref="GU35">LOOKUP(2,1/(Log!$K$1:$K$27569=GP35),Log!$J$1:$J$27569)</f>
        <v>x</v>
      </c>
      <c r="GV35" s="222" t="str">
        <f t="array" ref="GV35">LOOKUP(2,1/(Log!$K$1:$K$27569=GP35),Log!$I$1:$I$27569)</f>
        <v>x</v>
      </c>
      <c r="GW35" s="223">
        <f t="array" ref="GW35">LOOKUP(2,1/(Log!$K$1:$K$27569=GP35),Log!$L$1:$L$27569)</f>
        <v>45692</v>
      </c>
      <c r="GX35" s="221" t="str">
        <f t="shared" ref="GX35:GX66" si="70">$C35&amp;""&amp;$GX$1</f>
        <v>ECU003Violence against personnel, facilities and assets</v>
      </c>
      <c r="GY35" s="224">
        <f t="array" ref="GY35">LOOKUP(2,1/(Log!$K$1:$K$27569=GX35),Log!$E$1:$E$27569)</f>
        <v>0</v>
      </c>
      <c r="GZ35" s="224" t="str">
        <f t="array" ref="GZ35">LOOKUP(2,1/(Log!$K$1:$K$27569=GX35),Log!$F$1:$F$27569)</f>
        <v>ACAPS Access Methodology</v>
      </c>
      <c r="HA35" s="224" t="str">
        <f t="array" ref="HA35">LOOKUP(2,1/(Log!$K$1:$K$27569=GX35),Log!$G$1:$G$27569)</f>
        <v>Medium</v>
      </c>
      <c r="HB35" s="224">
        <f t="array" ref="HB35">LOOKUP(2,1/(Log!$K$1:$K$27569=GX35),Log!$H$1:$H$27569)</f>
        <v>2</v>
      </c>
      <c r="HC35" s="224" t="str">
        <f t="array" ref="HC35">LOOKUP(2,1/(Log!$K$1:$K$27569=GX35),Log!$J$1:$J$27569)</f>
        <v>x</v>
      </c>
      <c r="HD35" s="224" t="str">
        <f t="array" ref="HD35">LOOKUP(2,1/(Log!$K$1:$K$27569=GX35),Log!$I$1:$I$27569)</f>
        <v>x</v>
      </c>
      <c r="HE35" s="214">
        <f t="array" ref="HE35">LOOKUP(2,1/(Log!$K$1:$K$27569=GX35),Log!$L$1:$L$27569)</f>
        <v>45692</v>
      </c>
      <c r="HF35" s="222" t="str">
        <f t="shared" ref="HF35:HF66" si="71">$C35&amp;""&amp;$HF$1</f>
        <v>ECU003Denial of existence of humanitarian needs or entitlements to assistance</v>
      </c>
      <c r="HG35" s="222">
        <f t="array" ref="HG35">LOOKUP(2,1/(Log!$K$1:$K$27569=HF35),Log!$E$1:$E$27569)</f>
        <v>0</v>
      </c>
      <c r="HH35" s="222" t="str">
        <f t="array" ref="HH35">LOOKUP(2,1/(Log!$K$1:$K$27569=HF35),Log!$F$1:$F$27569)</f>
        <v>ACAPS Access Methodology</v>
      </c>
      <c r="HI35" s="222" t="str">
        <f t="array" ref="HI35">LOOKUP(2,1/(Log!$K$1:$K$27569=HF35),Log!$G$1:$G$27569)</f>
        <v>Medium</v>
      </c>
      <c r="HJ35" s="222">
        <f t="array" ref="HJ35">LOOKUP(2,1/(Log!$K$1:$K$27569=HF35),Log!$H$1:$H$27569)</f>
        <v>2</v>
      </c>
      <c r="HK35" s="222" t="str">
        <f t="array" ref="HK35">LOOKUP(2,1/(Log!$K$1:$K$27569=HF35),Log!$J$1:$J$27569)</f>
        <v>x</v>
      </c>
      <c r="HL35" s="222" t="str">
        <f t="array" ref="HL35">LOOKUP(2,1/(Log!$K$1:$K$27569=HF35),Log!$I$1:$I$27569)</f>
        <v>x</v>
      </c>
      <c r="HM35" s="223">
        <f t="array" ref="HM35">LOOKUP(2,1/(Log!$K$1:$K$27569=HF35),Log!$L$1:$L$27569)</f>
        <v>45692</v>
      </c>
      <c r="HN35" s="221" t="str">
        <f t="shared" ref="HN35:HN66" si="72">$C35&amp;""&amp;$HN$1</f>
        <v>ECU003Restriction and obstruction of access to services and assistance</v>
      </c>
      <c r="HO35" s="224">
        <f t="array" ref="HO35">LOOKUP(2,1/(Log!$K$1:$K$27569=HN35),Log!$E$1:$E$27569)</f>
        <v>3</v>
      </c>
      <c r="HP35" s="224" t="str">
        <f t="array" ref="HP35">LOOKUP(2,1/(Log!$K$1:$K$27569=HN35),Log!$F$1:$F$27569)</f>
        <v>ACAPS Access Methodology</v>
      </c>
      <c r="HQ35" s="224" t="str">
        <f t="array" ref="HQ35">LOOKUP(2,1/(Log!$K$1:$K$27569=HN35),Log!$G$1:$G$27569)</f>
        <v>Medium</v>
      </c>
      <c r="HR35" s="224">
        <f t="array" ref="HR35">LOOKUP(2,1/(Log!$K$1:$K$27569=HN35),Log!$H$1:$H$27569)</f>
        <v>2</v>
      </c>
      <c r="HS35" s="224" t="str">
        <f t="array" ref="HS35">LOOKUP(2,1/(Log!$K$1:$K$27569=HN35),Log!$J$1:$J$27569)</f>
        <v>x</v>
      </c>
      <c r="HT35" s="224" t="str">
        <f t="array" ref="HT35">LOOKUP(2,1/(Log!$K$1:$K$27569=HN35),Log!$I$1:$I$27569)</f>
        <v>x</v>
      </c>
      <c r="HU35" s="214">
        <f t="array" ref="HU35">LOOKUP(2,1/(Log!$K$1:$K$27569=HN35),Log!$L$1:$L$27569)</f>
        <v>45692</v>
      </c>
      <c r="HV35" s="222" t="str">
        <f t="shared" ref="HV35:HV66" si="73">$C35&amp;""&amp;$HV$1</f>
        <v>ECU003Ongoing insecurity/hostilities affecting humanitarian assistance</v>
      </c>
      <c r="HW35" s="222">
        <f t="array" ref="HW35">LOOKUP(2,1/(Log!$K$1:$K$27569=HV35),Log!$E$1:$E$27569)</f>
        <v>2</v>
      </c>
      <c r="HX35" s="222" t="str">
        <f t="array" ref="HX35">LOOKUP(2,1/(Log!$K$1:$K$27569=HV35),Log!$F$1:$F$27569)</f>
        <v>ACAPS Access Methodology</v>
      </c>
      <c r="HY35" s="222" t="str">
        <f t="array" ref="HY35">LOOKUP(2,1/(Log!$K$1:$K$27569=HV35),Log!$G$1:$G$27569)</f>
        <v>Medium</v>
      </c>
      <c r="HZ35" s="222">
        <f t="array" ref="HZ35">LOOKUP(2,1/(Log!$K$1:$K$27569=HV35),Log!$H$1:$H$27569)</f>
        <v>2</v>
      </c>
      <c r="IA35" s="222" t="str">
        <f t="array" ref="IA35">LOOKUP(2,1/(Log!$K$1:$K$27569=HV35),Log!$J$1:$J$27569)</f>
        <v>x</v>
      </c>
      <c r="IB35" s="222" t="str">
        <f t="array" ref="IB35">LOOKUP(2,1/(Log!$K$1:$K$27569=HV35),Log!$I$1:$I$27569)</f>
        <v>x</v>
      </c>
      <c r="IC35" s="223">
        <f t="array" ref="IC35">LOOKUP(2,1/(Log!$K$1:$K$27569=HV35),Log!$L$1:$L$27569)</f>
        <v>45692</v>
      </c>
      <c r="ID35" s="221" t="str">
        <f t="shared" ref="ID35:ID66" si="74">$C35&amp;""&amp;$ID$1</f>
        <v>ECU003Presence of mines and improvised explosive devices</v>
      </c>
      <c r="IE35" s="224">
        <f t="array" ref="IE35">LOOKUP(2,1/(Log!$K$1:$K$27569=ID35),Log!$E$1:$E$27569)</f>
        <v>1</v>
      </c>
      <c r="IF35" s="224" t="str">
        <f t="array" ref="IF35">LOOKUP(2,1/(Log!$K$1:$K$27569=ID35),Log!$F$1:$F$27569)</f>
        <v>ACAPS Access Methodology</v>
      </c>
      <c r="IG35" s="224" t="str">
        <f t="array" ref="IG35">LOOKUP(2,1/(Log!$K$1:$K$27569=ID35),Log!$G$1:$G$27569)</f>
        <v>Medium</v>
      </c>
      <c r="IH35" s="224">
        <f t="array" ref="IH35">LOOKUP(2,1/(Log!$K$1:$K$27569=ID35),Log!$H$1:$H$27569)</f>
        <v>2</v>
      </c>
      <c r="II35" s="224" t="str">
        <f t="array" ref="II35">LOOKUP(2,1/(Log!$K$1:$K$27569=ID35),Log!$J$1:$J$27569)</f>
        <v>x</v>
      </c>
      <c r="IJ35" s="224" t="str">
        <f t="array" ref="IJ35">LOOKUP(2,1/(Log!$K$1:$K$27569=ID35),Log!$I$1:$I$27569)</f>
        <v>x</v>
      </c>
      <c r="IK35" s="214">
        <f t="array" ref="IK35">LOOKUP(2,1/(Log!$K$1:$K$27569=ID35),Log!$L$1:$L$27569)</f>
        <v>45692</v>
      </c>
      <c r="IL35" s="222" t="str">
        <f t="shared" ref="IL35:IL66" si="75">$C35&amp;""&amp;$IL$1</f>
        <v>ECU003Physical constraints in the environment (obstacles related to terrain, climate, lack of infrastructure, etc.)</v>
      </c>
      <c r="IM35" s="222">
        <f t="array" ref="IM35">LOOKUP(2,1/(Log!$K$1:$K$27569=IL35),Log!$E$1:$E$27569)</f>
        <v>3</v>
      </c>
      <c r="IN35" s="222" t="str">
        <f t="array" ref="IN35">LOOKUP(2,1/(Log!$K$1:$K$27569=IL35),Log!$F$1:$F$27569)</f>
        <v>ACAPS Access Methodology</v>
      </c>
      <c r="IO35" s="222" t="str">
        <f t="array" ref="IO35">LOOKUP(2,1/(Log!$K$1:$K$27569=IL35),Log!$G$1:$G$27569)</f>
        <v>Medium</v>
      </c>
      <c r="IP35" s="222">
        <f t="array" ref="IP35">LOOKUP(2,1/(Log!$K$1:$K$27569=IL35),Log!$H$1:$H$27569)</f>
        <v>2</v>
      </c>
      <c r="IQ35" s="222" t="str">
        <f t="array" ref="IQ35">LOOKUP(2,1/(Log!$K$1:$K$27569=IL35),Log!$J$1:$J$27569)</f>
        <v>x</v>
      </c>
      <c r="IR35" s="222" t="str">
        <f t="array" ref="IR35">LOOKUP(2,1/(Log!$K$1:$K$27569=IL35),Log!$I$1:$I$27569)</f>
        <v>x</v>
      </c>
      <c r="IS35" s="223">
        <f t="array" ref="IS35">LOOKUP(2,1/(Log!$K$1:$K$27569=IL35),Log!$L$1:$L$27569)</f>
        <v>45692</v>
      </c>
    </row>
    <row r="36" spans="1:253" s="11" customFormat="1" ht="13.35" customHeight="1">
      <c r="A36" s="11" t="str">
        <f>Lists!B:B</f>
        <v>Refugees in Egypt</v>
      </c>
      <c r="B36" s="11" t="str">
        <f>Lists!F:F</f>
        <v>International Displacement</v>
      </c>
      <c r="C36" s="11" t="str">
        <f>Lists!C:C</f>
        <v>EGY004</v>
      </c>
      <c r="D36" s="11" t="str">
        <f>Lists!A:A</f>
        <v>Egypt</v>
      </c>
      <c r="E36" s="11" t="str">
        <f>Lists!D:D</f>
        <v>EGY</v>
      </c>
      <c r="F36" s="11" t="str">
        <f t="shared" si="38"/>
        <v>EGY004Total population</v>
      </c>
      <c r="G36" s="212">
        <f t="array" ref="G36">ROUND(LOOKUP(2,1/(Log!$K$1:$K$27569=F36),Log!$E$1:$E$27569),-3)</f>
        <v>117284000</v>
      </c>
      <c r="H36" s="213" t="str">
        <f t="array" ref="H36">LOOKUP(2,1/(Log!$K$1:$K$27569=F36),Log!$F$1:$F$27569)</f>
        <v>World Population accessed 06/01/2025</v>
      </c>
      <c r="I36" s="213" t="str">
        <f t="array" ref="I36">LOOKUP(2,1/(Log!$K$1:$K$27569=F36),Log!$G$1:$G$27569)</f>
        <v>High</v>
      </c>
      <c r="J36" s="213">
        <f t="array" ref="J36">LOOKUP(2,1/(Log!$K$1:$K$27569=F36),Log!$H$1:$H$27569)</f>
        <v>1</v>
      </c>
      <c r="K36" s="213" t="str">
        <f t="array" ref="K36">LOOKUP(2,1/(Log!$K$1:$K$27569=F36),Log!$J$1:$J$27569)</f>
        <v>The total population of Egypty in 2024, including refugees, migrants, and asylum seekers. The source is chosen instead of the World Bank as it provides more up-to-date figures and considers population growth, internal displacement, and migration into and out of the country.</v>
      </c>
      <c r="L36" s="213" t="str">
        <f t="array" ref="L36">LOOKUP(2,1/(Log!$K$1:$K$27569=F36),Log!$I$1:$I$27569)</f>
        <v>https://worldpopulationreview.com/countries/egypt-population</v>
      </c>
      <c r="M36" s="214">
        <f t="array" ref="M36">LOOKUP(2,1/(Log!$K$1:$K$27569=F36),Log!$L$1:$L$27569)</f>
        <v>45757</v>
      </c>
      <c r="N36" s="221" t="str">
        <f t="shared" si="39"/>
        <v>EGY004Landmass affected</v>
      </c>
      <c r="O36" s="216">
        <f t="array" ref="O36">LOOKUP(2,1/(Log!$K$1:$K$27569=N36),Log!$E$1:$E$27569)</f>
        <v>18569</v>
      </c>
      <c r="P36" s="216" t="str">
        <f t="array" ref="P36">LOOKUP(2,1/(Log!$K$1:$K$27569=N36),Log!$F$1:$F$27569)</f>
        <v>City Population accessed 07/04/2025</v>
      </c>
      <c r="Q36" s="216" t="str">
        <f t="array" ref="Q36">LOOKUP(2,1/(Log!$K$1:$K$27569=N36),Log!$G$1:$G$27569)</f>
        <v>High</v>
      </c>
      <c r="R36" s="216">
        <f t="array" ref="R36">LOOKUP(2,1/(Log!$K$1:$K$27569=N36),Log!$H$1:$H$27569)</f>
        <v>1</v>
      </c>
      <c r="S36" s="216" t="str">
        <f t="array" ref="S36">LOOKUP(2,1/(Log!$K$1:$K$27569=N36),Log!$J$1:$J$27569)</f>
        <v>The landmass affected covers the top three governorates hosting refugees and asylum seekers in Egypt which are Cairo, Giza, and Alexandria.</v>
      </c>
      <c r="T36" s="216" t="str">
        <f t="array" ref="T36">LOOKUP(2,1/(Log!$K$1:$K$27569=N36),Log!$I$1:$I$27569)</f>
        <v>https://www.citypopulation.de/en/egypt/cities/</v>
      </c>
      <c r="U36" s="217">
        <f t="array" ref="U36">LOOKUP(2,1/(Log!$K$1:$K$27569=N36),Log!$L$1:$L$27569)</f>
        <v>45757</v>
      </c>
      <c r="V36" s="221" t="str">
        <f t="shared" si="40"/>
        <v>EGY004People exposed</v>
      </c>
      <c r="W36" s="213">
        <f t="array" ref="W36">IF(LOOKUP(2,1/(Log!$K$1:$K$27569=V36),Log!$E$1:$E$27569)="x","x",ROUND(LOOKUP(2,1/(Log!$K$1:$K$27569=V36),Log!$E$1:$E$27569),-3))</f>
        <v>25310000</v>
      </c>
      <c r="X36" s="213" t="str">
        <f t="array" ref="X36">LOOKUP(2,1/(Log!$K$1:$K$27569=V36),Log!$F$1:$F$27569)</f>
        <v>City Population accessed 07/04/2025</v>
      </c>
      <c r="Y36" s="213" t="str">
        <f t="array" ref="Y36">LOOKUP(2,1/(Log!$K$1:$K$27569=V36),Log!$G$1:$G$27569)</f>
        <v xml:space="preserve">Medium </v>
      </c>
      <c r="Z36" s="213">
        <f t="array" ref="Z36">LOOKUP(2,1/(Log!$K$1:$K$27569=V36),Log!$H$1:$H$27569)</f>
        <v>2</v>
      </c>
      <c r="AA36" s="213" t="str">
        <f t="array" ref="AA36">LOOKUP(2,1/(Log!$K$1:$K$27569=V36),Log!$J$1:$J$27569)</f>
        <v>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medium because it is updated only until 2023. The refugees reside across the country and contribute to adding a strain on resources such as housing, healthcare, education, and employment opportunities for everyone.</v>
      </c>
      <c r="AB36" s="213" t="str">
        <f t="array" ref="AB36">LOOKUP(2,1/(Log!$K$1:$K$27569=V36),Log!$I$1:$I$27569)</f>
        <v>https://www.citypopulation.de/en/egypt/cities/</v>
      </c>
      <c r="AC36" s="214">
        <f t="array" ref="AC36">LOOKUP(2,1/(Log!$K$1:$K$27569=V36),Log!$L$1:$L$27569)</f>
        <v>45757</v>
      </c>
      <c r="AD36" s="221" t="str">
        <f t="shared" si="41"/>
        <v>EGY004People affected</v>
      </c>
      <c r="AE36" s="218">
        <f t="array" ref="AE36">IF(LOOKUP(2,1/(Log!$K$1:$K$27569=AD36),Log!$E$1:$E$27569)="x","x",ROUND(LOOKUP(2,1/(Log!$K$1:$K$27569=AD36),Log!$E$1:$E$27569),-3))</f>
        <v>942000</v>
      </c>
      <c r="AF36" s="218" t="str">
        <f t="array" ref="AF36">LOOKUP(2,1/(Log!$K$1:$K$27569=AD36),Log!$F$1:$F$27569)</f>
        <v>UNHCR accessed 07/04/2025</v>
      </c>
      <c r="AG36" s="218" t="str">
        <f t="array" ref="AG36">LOOKUP(2,1/(Log!$K$1:$K$27569=AD36),Log!$G$1:$G$27569)</f>
        <v>Low</v>
      </c>
      <c r="AH36" s="218">
        <f t="array" ref="AH36">LOOKUP(2,1/(Log!$K$1:$K$27569=AD36),Log!$H$1:$H$27569)</f>
        <v>3</v>
      </c>
      <c r="AI36" s="218" t="str">
        <f t="array" ref="AI36">LOOKUP(2,1/(Log!$K$1:$K$27569=AD36),Log!$J$1:$J$27569)</f>
        <v>The number of people affected corresponds to the total number of refugees, asylum seekers living in Egypt (941,625). The figure is taken from UNHCR. It is valid as of 31 March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v>
      </c>
      <c r="AJ36" s="218" t="str">
        <f t="array" ref="AJ36">LOOKUP(2,1/(Log!$K$1:$K$27569=AD36),Log!$I$1:$I$27569)</f>
        <v>https://data.unhcr.org/en/country/egy</v>
      </c>
      <c r="AK36" s="219">
        <f t="array" ref="AK36">LOOKUP(2,1/(Log!$K$1:$K$27569=AD36),Log!$L$1:$L$27569)</f>
        <v>45757</v>
      </c>
      <c r="AL36" s="221" t="str">
        <f t="shared" si="42"/>
        <v>EGY004People displaced</v>
      </c>
      <c r="AM36" s="213">
        <f t="array" ref="AM36">IF(LOOKUP(2,1/(Log!$K$1:$K$27569=AL36),Log!$E$1:$E$27569)="x","x",ROUND(LOOKUP(2,1/(Log!$K$1:$K$27569=AL36),Log!$E$1:$E$27569),-3))</f>
        <v>942000</v>
      </c>
      <c r="AN36" s="213" t="str">
        <f t="array" ref="AN36">LOOKUP(2,1/(Log!$K$1:$K$27569=AL36),Log!$F$1:$F$27569)</f>
        <v>UNHCR accessed 07/04/2025</v>
      </c>
      <c r="AO36" s="213" t="str">
        <f t="array" ref="AO36">LOOKUP(2,1/(Log!$K$1:$K$27569=AL36),Log!$G$1:$G$27569)</f>
        <v>High</v>
      </c>
      <c r="AP36" s="213">
        <f t="array" ref="AP36">LOOKUP(2,1/(Log!$K$1:$K$27569=AL36),Log!$H$1:$H$27569)</f>
        <v>1</v>
      </c>
      <c r="AQ36" s="213" t="str">
        <f t="array" ref="AQ36">LOOKUP(2,1/(Log!$K$1:$K$27569=AL36),Log!$J$1:$J$27569)</f>
        <v>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v>
      </c>
      <c r="AR36" s="213" t="str">
        <f t="array" ref="AR36">LOOKUP(2,1/(Log!$K$1:$K$27569=AL36),Log!$I$1:$I$27569)</f>
        <v>https://data.unhcr.org/en/country/egy</v>
      </c>
      <c r="AS36" s="214">
        <f t="array" ref="AS36">LOOKUP(2,1/(Log!$K$1:$K$27569=AL36),Log!$L$1:$L$27569)</f>
        <v>45757</v>
      </c>
      <c r="AT36" s="222" t="str">
        <f t="shared" si="43"/>
        <v>EGY004Injuries reported</v>
      </c>
      <c r="AU36" s="218" t="str">
        <f t="array" ref="AU36">LOOKUP(2,1/(Log!$K$1:$K$27569=AT36),Log!$E$1:$E$27569)</f>
        <v>x</v>
      </c>
      <c r="AV36" s="218" t="str">
        <f t="array" ref="AV36">LOOKUP(2,1/(Log!$K$1:$K$27569=AT36),Log!$F$1:$F$27569)</f>
        <v>x</v>
      </c>
      <c r="AW36" s="218" t="str">
        <f t="array" ref="AW36">LOOKUP(2,1/(Log!$K$1:$K$27569=AT36),Log!$G$1:$G$27569)</f>
        <v>x</v>
      </c>
      <c r="AX36" s="218" t="str">
        <f t="array" ref="AX36">LOOKUP(2,1/(Log!$K$1:$K$27569=AT36),Log!$H$1:$H$27569)</f>
        <v>x</v>
      </c>
      <c r="AY36" s="218" t="str">
        <f t="array" ref="AY36">LOOKUP(2,1/(Log!$K$1:$K$27569=AT36),Log!$J$1:$J$27569)</f>
        <v xml:space="preserve">Up-to-date, reliable data from open sources is not available. We cannot provide an accurate/estimate figure for this indicator. </v>
      </c>
      <c r="AZ36" s="218" t="str">
        <f t="array" ref="AZ36">LOOKUP(2,1/(Log!$K$1:$K$27569=AT36),Log!$I$1:$I$27569)</f>
        <v>x</v>
      </c>
      <c r="BA36" s="219">
        <f t="array" ref="BA36">LOOKUP(2,1/(Log!$K$1:$K$27569=AT36),Log!$L$1:$L$27569)</f>
        <v>45631</v>
      </c>
      <c r="BB36" s="221" t="str">
        <f t="shared" si="44"/>
        <v>EGY004Illness cases reported</v>
      </c>
      <c r="BC36" s="213" t="str">
        <f t="array" ref="BC36">LOOKUP(2,1/(Log!$K$1:$K$27569=BB36),Log!$E$1:$E$27569)</f>
        <v>x</v>
      </c>
      <c r="BD36" s="213" t="str">
        <f t="array" ref="BD36">LOOKUP(2,1/(Log!$K$1:$K$27569=BB36),Log!$F$1:$F$27569)</f>
        <v>x</v>
      </c>
      <c r="BE36" s="213" t="str">
        <f t="array" ref="BE36">LOOKUP(2,1/(Log!$K$1:$K$27569=BB36),Log!$G$1:$G$27569)</f>
        <v>x</v>
      </c>
      <c r="BF36" s="213" t="str">
        <f t="array" ref="BF36">LOOKUP(2,1/(Log!$K$1:$K$27569=BB36),Log!$H$1:$H$27569)</f>
        <v>x</v>
      </c>
      <c r="BG36" s="213" t="str">
        <f t="array" ref="BG36">LOOKUP(2,1/(Log!$K$1:$K$27569=BB36),Log!$J$1:$J$27569)</f>
        <v xml:space="preserve">Up-to-date, reliable data from open sources is not available. We cannot provide an accurate/estimate figure for this indicator. </v>
      </c>
      <c r="BH36" s="213" t="str">
        <f t="array" ref="BH36">LOOKUP(2,1/(Log!$K$1:$K$27569=BB36),Log!$I$1:$I$27569)</f>
        <v>x</v>
      </c>
      <c r="BI36" s="214">
        <f t="array" ref="BI36">LOOKUP(2,1/(Log!$K$1:$K$27569=BB36),Log!$L$1:$L$27569)</f>
        <v>45631</v>
      </c>
      <c r="BJ36" s="222" t="str">
        <f t="shared" si="45"/>
        <v>EGY004Fatalities reported</v>
      </c>
      <c r="BK36" s="222">
        <f t="array" ref="BK36">LOOKUP(2,1/(Log!$K$1:$K$27569=BJ36),Log!$E$1:$E$27569)</f>
        <v>1</v>
      </c>
      <c r="BL36" s="222" t="str">
        <f t="array" ref="BL36">LOOKUP(2,1/(Log!$K$1:$K$27569=BJ36),Log!$F$1:$F$27569)</f>
        <v>ACLED accessd 07/04/2025</v>
      </c>
      <c r="BM36" s="222" t="str">
        <f t="array" ref="BM36">LOOKUP(2,1/(Log!$K$1:$K$27569=BJ36),Log!$G$1:$G$27569)</f>
        <v>Low</v>
      </c>
      <c r="BN36" s="222">
        <f t="array" ref="BN36">LOOKUP(2,1/(Log!$K$1:$K$27569=BJ36),Log!$H$1:$H$27569)</f>
        <v>3</v>
      </c>
      <c r="BO36" s="222" t="str">
        <f t="array" ref="BO36">LOOKUP(2,1/(Log!$K$1:$K$27569=BJ36),Log!$J$1:$J$27569)</f>
        <v xml:space="preserve">The number of fatalities across Egypt between 1 October 2024 and 31 March 2025, related to refugees and asylum seekers. </v>
      </c>
      <c r="BP36" s="218" t="str">
        <f t="array" ref="BP36">LOOKUP(2,1/(Log!$K$1:$K$27569=BJ36),Log!$I$1:$I$27569)</f>
        <v>https://acleddata.com/data-export-tool/</v>
      </c>
      <c r="BQ36" s="223">
        <f t="array" ref="BQ36">LOOKUP(2,1/(Log!$K$1:$K$27569=BJ36),Log!$L$1:$L$27569)</f>
        <v>45757</v>
      </c>
      <c r="BR36" s="221" t="str">
        <f t="shared" si="46"/>
        <v>EGY004Buildings damaged</v>
      </c>
      <c r="BS36" s="224" t="str">
        <f t="array" ref="BS36">LOOKUP(2,1/(Log!$K$1:$K$27569=BR36),Log!$E$1:$E$27569)</f>
        <v>x</v>
      </c>
      <c r="BT36" s="224" t="str">
        <f t="array" ref="BT36">LOOKUP(2,1/(Log!$K$1:$K$27569=BR36),Log!$F$1:$F$27569)</f>
        <v>x</v>
      </c>
      <c r="BU36" s="224" t="str">
        <f t="array" ref="BU36">LOOKUP(2,1/(Log!$K$1:$K$27569=BR36),Log!$G$1:$G$27569)</f>
        <v>x</v>
      </c>
      <c r="BV36" s="224" t="str">
        <f t="array" ref="BV36">LOOKUP(2,1/(Log!$K$1:$K$27569=BR36),Log!$H$1:$H$27569)</f>
        <v>x</v>
      </c>
      <c r="BW36" s="224" t="str">
        <f t="array" ref="BW36">LOOKUP(2,1/(Log!$K$1:$K$27569=BR36),Log!$J$1:$J$27569)</f>
        <v xml:space="preserve">Up-to-date, reliable data from open sources is not available. We cannot provide an accurate/estimate figure for this indicator. </v>
      </c>
      <c r="BX36" s="224" t="str">
        <f t="array" ref="BX36">LOOKUP(2,1/(Log!$K$1:$K$27569=BR36),Log!$I$1:$I$27569)</f>
        <v>x</v>
      </c>
      <c r="BY36" s="214">
        <f t="array" ref="BY36">LOOKUP(2,1/(Log!$K$1:$K$27569=BR36),Log!$L$1:$L$27569)</f>
        <v>45631</v>
      </c>
      <c r="BZ36" s="222" t="str">
        <f t="shared" si="47"/>
        <v>EGY004Buildings destroyed</v>
      </c>
      <c r="CA36" s="222" t="str">
        <f t="array" ref="CA36">LOOKUP(2,1/(Log!$K$1:$K$27569=BZ36),Log!$E$1:$E$27569)</f>
        <v>x</v>
      </c>
      <c r="CB36" s="222" t="str">
        <f t="array" ref="CB36">LOOKUP(2,1/(Log!$K$1:$K$27569=BZ36),Log!$F$1:$F$27569)</f>
        <v>x</v>
      </c>
      <c r="CC36" s="222" t="str">
        <f t="array" ref="CC36">LOOKUP(2,1/(Log!$K$1:$K$27569=BZ36),Log!$G$1:$G$27569)</f>
        <v>x</v>
      </c>
      <c r="CD36" s="222" t="str">
        <f t="array" ref="CD36">LOOKUP(2,1/(Log!$K$1:$K$27569=BZ36),Log!$H$1:$H$27569)</f>
        <v>x</v>
      </c>
      <c r="CE36" s="222" t="str">
        <f t="array" ref="CE36">LOOKUP(2,1/(Log!$K$1:$K$27569=BZ36),Log!$J$1:$J$27569)</f>
        <v xml:space="preserve">Up-to-date, reliable data from open sources is not available. We cannot provide an accurate/estimate figure for this indicator. </v>
      </c>
      <c r="CF36" s="222" t="str">
        <f t="array" ref="CF36">LOOKUP(2,1/(Log!$K$1:$K$27569=BZ36),Log!$I$1:$I$27569)</f>
        <v>x</v>
      </c>
      <c r="CG36" s="223">
        <f t="array" ref="CG36">LOOKUP(2,1/(Log!$K$1:$K$27569=BZ36),Log!$L$1:$L$27569)</f>
        <v>45631</v>
      </c>
      <c r="CH36" s="221" t="str">
        <f t="shared" si="48"/>
        <v>EGY004Buildings in the affected area</v>
      </c>
      <c r="CI36" s="222" t="e">
        <f t="array" ref="CI36">LOOKUP(2,1/(Log!$K$1:$K$27569=CH36),Log!$E$1:$E$27569)</f>
        <v>#N/A</v>
      </c>
      <c r="CJ36" s="222" t="e">
        <f t="array" ref="CJ36">LOOKUP(2,1/(Log!$K$1:$K$27569=CH36),Log!$F$1:$F$27569)</f>
        <v>#N/A</v>
      </c>
      <c r="CK36" s="222" t="e">
        <f t="array" ref="CK36">LOOKUP(2,1/(Log!$K$1:$K$27569=CH36),Log!$G$1:$G$27569)</f>
        <v>#N/A</v>
      </c>
      <c r="CL36" s="222" t="e">
        <f t="array" ref="CL36">LOOKUP(2,1/(Log!$K$1:$K$27569=CH36),Log!$H$1:$H$27569)</f>
        <v>#N/A</v>
      </c>
      <c r="CM36" s="222" t="e">
        <f t="array" ref="CM36">LOOKUP(2,1/(Log!$K$1:$K$27569=CH36),Log!$J$1:$J$27569)</f>
        <v>#N/A</v>
      </c>
      <c r="CN36" s="222" t="e">
        <f t="array" ref="CN36">LOOKUP(2,1/(Log!$K$1:$K$27569=CH36),Log!$I$1:$I$27569)</f>
        <v>#N/A</v>
      </c>
      <c r="CO36" s="225" t="e">
        <f t="array" ref="CO36">LOOKUP(2,1/(Log!$K$1:$K$27569=CH36),Log!$L$1:$L$27569)</f>
        <v>#N/A</v>
      </c>
      <c r="CP36" s="222" t="str">
        <f t="shared" si="49"/>
        <v>EGY004Economic Losses</v>
      </c>
      <c r="CQ36" s="224" t="str">
        <f t="array" ref="CQ36">LOOKUP(2,1/(Log!$K$1:$K$27569=CP36),Log!$E$1:$E$27569)</f>
        <v>x</v>
      </c>
      <c r="CR36" s="224" t="str">
        <f t="array" ref="CR36">LOOKUP(2,1/(Log!$K$1:$K$27569=CP36),Log!$F$1:$F$27569)</f>
        <v>x</v>
      </c>
      <c r="CS36" s="224" t="str">
        <f t="array" ref="CS36">LOOKUP(2,1/(Log!$K$1:$K$27569=CP36),Log!$G$1:$G$27569)</f>
        <v>x</v>
      </c>
      <c r="CT36" s="224" t="str">
        <f t="array" ref="CT36">LOOKUP(2,1/(Log!$K$1:$K$27569=CP36),Log!$H$1:$H$27569)</f>
        <v>x</v>
      </c>
      <c r="CU36" s="224" t="str">
        <f t="array" ref="CU36">LOOKUP(2,1/(Log!$K$1:$K$27569=CP36),Log!$J$1:$J$27569)</f>
        <v xml:space="preserve">Up-to-date, reliable data from open sources is not available. We cannot provide an accurate/estimate figure for this indicator. </v>
      </c>
      <c r="CV36" s="224" t="str">
        <f t="array" ref="CV36">LOOKUP(2,1/(Log!$K$1:$K$27569=CP36),Log!$I$1:$I$27569)</f>
        <v>x</v>
      </c>
      <c r="CW36" s="214">
        <f t="array" ref="CW36">LOOKUP(2,1/(Log!$K$1:$K$27569=CP36),Log!$L$1:$L$27569)</f>
        <v>45631</v>
      </c>
      <c r="CX36" s="222" t="str">
        <f t="shared" si="50"/>
        <v>EGY004People in Need</v>
      </c>
      <c r="CY36" s="218">
        <f t="shared" si="51"/>
        <v>942000</v>
      </c>
      <c r="CZ36" s="218" t="str">
        <f t="shared" si="52"/>
        <v>UNHCR accessed 07/04/2025</v>
      </c>
      <c r="DA36" s="218" t="str">
        <f t="shared" si="53"/>
        <v>High</v>
      </c>
      <c r="DB36" s="218">
        <f t="shared" si="54"/>
        <v>1</v>
      </c>
      <c r="DC36" s="218" t="str">
        <f t="shared" si="55"/>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v>
      </c>
      <c r="DD36" s="218" t="str">
        <f t="shared" si="56"/>
        <v>https://data.unhcr.org/en/country/egy</v>
      </c>
      <c r="DE36" s="220">
        <f t="shared" si="57"/>
        <v>45757</v>
      </c>
      <c r="DF36" s="221" t="str">
        <f t="shared" si="58"/>
        <v>EGY004Minimal humanitarian conditions - Level 1</v>
      </c>
      <c r="DG36" s="213">
        <f t="array" ref="DG36">IF(LOOKUP(2,1/(Log!$K$1:$K$27569=DF36),Log!$E$1:$E$27569)="x","x",ROUND(LOOKUP(2,1/(Log!$K$1:$K$27569=DF36),Log!$E$1:$E$27569),-3))</f>
        <v>24368000</v>
      </c>
      <c r="DH36" s="224" t="str">
        <f t="array" ref="DH36">LOOKUP(2,1/(Log!$K$1:$K$27569=DF36),Log!$F$1:$F$27569)</f>
        <v>City Population accessed 07/04/2025 ; UNHCR accessed 07/04/2025</v>
      </c>
      <c r="DI36" s="224" t="str">
        <f t="array" ref="DI36">LOOKUP(2,1/(Log!$K$1:$K$27569=DF36),Log!$G$1:$G$27569)</f>
        <v>High</v>
      </c>
      <c r="DJ36" s="224">
        <f t="array" ref="DJ36">LOOKUP(2,1/(Log!$K$1:$K$27569=DF36),Log!$H$1:$H$27569)</f>
        <v>1</v>
      </c>
      <c r="DK36" s="224" t="str">
        <f t="array" ref="DK36">LOOKUP(2,1/(Log!$K$1:$K$27569=DF36),Log!$J$1:$J$27569)</f>
        <v>According to INFORM SI methodology, the number of people in Level 1 is equal to the people exposed minus the people affected. People in Level 1 are able to meet their basic needs without employing irreversible coping strategies.</v>
      </c>
      <c r="DL36" s="224" t="str">
        <f t="array" ref="DL36">LOOKUP(2,1/(Log!$K$1:$K$27569=DF36),Log!$I$1:$I$27569)</f>
        <v>https://www.citypopulation.de/en/egypt/cities/ ; https://data.unhcr.org/en/country/egy</v>
      </c>
      <c r="DM36" s="214">
        <f t="array" ref="DM36">LOOKUP(2,1/(Log!$K$1:$K$27569=DF36),Log!$L$1:$L$27569)</f>
        <v>45757</v>
      </c>
      <c r="DN36" s="222" t="str">
        <f t="shared" si="59"/>
        <v>EGY004Stressed humanitarian conditions - Level 2</v>
      </c>
      <c r="DO36" s="218">
        <f t="array" ref="DO36">IF(LOOKUP(2,1/(Log!$K$1:$K$27569=DN36),Log!$E$1:$E$27569)="x","x",ROUND(LOOKUP(2,1/(Log!$K$1:$K$27569=DN36),Log!$E$1:$E$27569),-3))</f>
        <v>0</v>
      </c>
      <c r="DP36" s="222" t="str">
        <f t="array" ref="DP36">LOOKUP(2,1/(Log!$K$1:$K$27569=DN36),Log!$F$1:$F$27569)</f>
        <v>UNHCR accessed 07/04/2025</v>
      </c>
      <c r="DQ36" s="222" t="str">
        <f t="array" ref="DQ36">LOOKUP(2,1/(Log!$K$1:$K$27569=DN36),Log!$G$1:$G$27569)</f>
        <v>High</v>
      </c>
      <c r="DR36" s="222">
        <f t="array" ref="DR36">LOOKUP(2,1/(Log!$K$1:$K$27569=DN36),Log!$H$1:$H$27569)</f>
        <v>1</v>
      </c>
      <c r="DS36" s="222" t="str">
        <f t="array" ref="DS36">LOOKUP(2,1/(Log!$K$1:$K$27569=DN36),Log!$J$1:$J$27569)</f>
        <v>According to INFORM SI methodology, the number of people in Level 2 is equal to the people affected minus the people in need. Since all the people affected are also in need, there are no people in Level 2.</v>
      </c>
      <c r="DT36" s="222" t="str">
        <f t="array" ref="DT36">LOOKUP(2,1/(Log!$K$1:$K$27569=DN36),Log!$I$1:$I$27569)</f>
        <v>https://data.unhcr.org/en/country/egy</v>
      </c>
      <c r="DU36" s="223">
        <f t="array" ref="DU36">LOOKUP(2,1/(Log!$K$1:$K$27569=DN36),Log!$L$1:$L$27569)</f>
        <v>45757</v>
      </c>
      <c r="DV36" s="221" t="str">
        <f t="shared" si="60"/>
        <v>EGY004Moderate humanitarian conditions - Level 3</v>
      </c>
      <c r="DW36" s="213">
        <f t="array" ref="DW36">IF(LOOKUP(2,1/(Log!$K$1:$K$27569=DV36),Log!$E$1:$E$27569)="x","x",ROUND(LOOKUP(2,1/(Log!$K$1:$K$27569=DV36),Log!$E$1:$E$27569),-3))</f>
        <v>942000</v>
      </c>
      <c r="DX36" s="224" t="str">
        <f t="array" ref="DX36">LOOKUP(2,1/(Log!$K$1:$K$27569=DV36),Log!$F$1:$F$27569)</f>
        <v>UNHCR accessed 07/04/2025</v>
      </c>
      <c r="DY36" s="224" t="str">
        <f t="array" ref="DY36">LOOKUP(2,1/(Log!$K$1:$K$27569=DV36),Log!$G$1:$G$27569)</f>
        <v>High</v>
      </c>
      <c r="DZ36" s="224">
        <f t="array" ref="DZ36">LOOKUP(2,1/(Log!$K$1:$K$27569=DV36),Log!$H$1:$H$27569)</f>
        <v>1</v>
      </c>
      <c r="EA36" s="224" t="str">
        <f t="array" ref="EA36">LOOKUP(2,1/(Log!$K$1:$K$27569=DV36),Log!$J$1:$J$27569)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v>
      </c>
      <c r="EB36" s="224" t="str">
        <f t="array" ref="EB36">LOOKUP(2,1/(Log!$K$1:$K$27569=DV36),Log!$I$1:$I$27569)</f>
        <v>https://data.unhcr.org/en/country/egy</v>
      </c>
      <c r="EC36" s="214">
        <f t="array" ref="EC36">LOOKUP(2,1/(Log!$K$1:$K$27569=DV36),Log!$L$1:$L$27569)</f>
        <v>45757</v>
      </c>
      <c r="ED36" s="222" t="str">
        <f t="shared" si="61"/>
        <v>EGY004Severe humanitarian conditions - Level 4</v>
      </c>
      <c r="EE36" s="218" t="str">
        <f t="array" ref="EE36">IF(LOOKUP(2,1/(Log!$K$1:$K$27569=ED36),Log!$E$1:$E$27569)="x","x",ROUND(LOOKUP(2,1/(Log!$K$1:$K$27569=ED36),Log!$E$1:$E$27569),-3))</f>
        <v>x</v>
      </c>
      <c r="EF36" s="222" t="str">
        <f t="array" ref="EF36">LOOKUP(2,1/(Log!$K$1:$K$27569=ED36),Log!$F$1:$F$27569)</f>
        <v>UNHCR accessed 07/04/2025</v>
      </c>
      <c r="EG36" s="222" t="str">
        <f t="array" ref="EG36">LOOKUP(2,1/(Log!$K$1:$K$27569=ED36),Log!$G$1:$G$27569)</f>
        <v>Low</v>
      </c>
      <c r="EH36" s="222">
        <f t="array" ref="EH36">LOOKUP(2,1/(Log!$K$1:$K$27569=ED36),Log!$H$1:$H$27569)</f>
        <v>3</v>
      </c>
      <c r="EI36" s="222" t="str">
        <f t="array" ref="EI36">LOOKUP(2,1/(Log!$K$1:$K$27569=ED36),Log!$J$1:$J$27569)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36" s="222" t="str">
        <f t="array" ref="EJ36">LOOKUP(2,1/(Log!$K$1:$K$27569=ED36),Log!$I$1:$I$27569)</f>
        <v>https://data.unhcr.org/en/country/egy</v>
      </c>
      <c r="EK36" s="223">
        <f t="array" ref="EK36">LOOKUP(2,1/(Log!$K$1:$K$27569=ED36),Log!$L$1:$L$27569)</f>
        <v>45757</v>
      </c>
      <c r="EL36" s="221" t="str">
        <f t="shared" si="62"/>
        <v>EGY004Extreme humanitarian conditions - Level 5</v>
      </c>
      <c r="EM36" s="213" t="str">
        <f t="array" ref="EM36">IF(LOOKUP(2,1/(Log!$K$1:$K$27569=EL36),Log!$E$1:$E$27569)="x","x",ROUND(LOOKUP(2,1/(Log!$K$1:$K$27569=EL36),Log!$E$1:$E$27569),-3))</f>
        <v>x</v>
      </c>
      <c r="EN36" s="224" t="str">
        <f t="array" ref="EN36">LOOKUP(2,1/(Log!$K$1:$K$27569=EL36),Log!$F$1:$F$27569)</f>
        <v>UNHCR accessed 07/04/2025</v>
      </c>
      <c r="EO36" s="224" t="str">
        <f t="array" ref="EO36">LOOKUP(2,1/(Log!$K$1:$K$27569=EL36),Log!$G$1:$G$27569)</f>
        <v>Low</v>
      </c>
      <c r="EP36" s="224">
        <f t="array" ref="EP36">LOOKUP(2,1/(Log!$K$1:$K$27569=EL36),Log!$H$1:$H$27569)</f>
        <v>3</v>
      </c>
      <c r="EQ36" s="224" t="str">
        <f t="array" ref="EQ36">LOOKUP(2,1/(Log!$K$1:$K$27569=EL36),Log!$J$1:$J$27569)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36" s="224" t="str">
        <f t="array" ref="ER36">LOOKUP(2,1/(Log!$K$1:$K$27569=EL36),Log!$I$1:$I$27569)</f>
        <v>https://data.unhcr.org/en/country/egy</v>
      </c>
      <c r="ES36" s="214">
        <f t="array" ref="ES36">LOOKUP(2,1/(Log!$K$1:$K$27569=EL36),Log!$L$1:$L$27569)</f>
        <v>45757</v>
      </c>
      <c r="ET36" s="222" t="str">
        <f t="shared" si="63"/>
        <v>EGY004Fatalities in all crises</v>
      </c>
      <c r="EU36" s="222">
        <f t="array" ref="EU36">LOOKUP(2,1/(Log!$K$1:$K$27569=ET36),Log!$E$1:$E$27569)</f>
        <v>1</v>
      </c>
      <c r="EV36" s="222" t="str">
        <f t="array" ref="EV36">LOOKUP(2,1/(Log!$K$1:$K$27569=ET36),Log!$F$1:$F$27569)</f>
        <v>ACLED accessd 07/04/2025</v>
      </c>
      <c r="EW36" s="222" t="str">
        <f t="array" ref="EW36">LOOKUP(2,1/(Log!$K$1:$K$27569=ET36),Log!$G$1:$G$27569)</f>
        <v>Low</v>
      </c>
      <c r="EX36" s="222">
        <f t="array" ref="EX36">LOOKUP(2,1/(Log!$K$1:$K$27569=ET36),Log!$H$1:$H$27569)</f>
        <v>3</v>
      </c>
      <c r="EY36" s="222" t="str">
        <f t="array" ref="EY36">LOOKUP(2,1/(Log!$K$1:$K$27569=ET36),Log!$J$1:$J$27569)</f>
        <v xml:space="preserve">The number of fatalities across Egypt between 1 October 2024 and 31 March 2025, related to refugees and asylum seekers. </v>
      </c>
      <c r="EZ36" s="222" t="str">
        <f t="array" ref="EZ36">LOOKUP(2,1/(Log!$K$1:$K$27569=ET36),Log!$I$1:$I$27569)</f>
        <v>https://acleddata.com/data-export-tool/</v>
      </c>
      <c r="FA36" s="223">
        <f t="array" ref="FA36">LOOKUP(2,1/(Log!$K$1:$K$27569=ET36),Log!$L$1:$L$27569)</f>
        <v>45757</v>
      </c>
      <c r="FB36" s="221" t="str">
        <f t="shared" si="64"/>
        <v>EGY004Crisis affected groups</v>
      </c>
      <c r="FC36" s="224">
        <f t="array" ref="FC36">LOOKUP(2,1/(Log!$K$1:$K$27569=FB36),Log!$E$1:$E$27569)</f>
        <v>2</v>
      </c>
      <c r="FD36" s="224" t="str">
        <f t="array" ref="FD36">LOOKUP(2,1/(Log!$K$1:$K$27569=FB36),Log!$F$1:$F$27569)</f>
        <v>UNHCR accessed 07/04/2025</v>
      </c>
      <c r="FE36" s="224" t="str">
        <f t="array" ref="FE36">LOOKUP(2,1/(Log!$K$1:$K$27569=FB36),Log!$G$1:$G$27569)</f>
        <v>High</v>
      </c>
      <c r="FF36" s="224">
        <f t="array" ref="FF36">LOOKUP(2,1/(Log!$K$1:$K$27569=FB36),Log!$H$1:$H$27569)</f>
        <v>1</v>
      </c>
      <c r="FG36" s="224" t="str">
        <f t="array" ref="FG36">LOOKUP(2,1/(Log!$K$1:$K$27569=FB36),Log!$J$1:$J$27569)</f>
        <v>In this crisis, 2 out of 5 population groups are affected: host population, refugees, and asylum seekers.</v>
      </c>
      <c r="FH36" s="224" t="str">
        <f t="array" ref="FH36">LOOKUP(2,1/(Log!$K$1:$K$27569=FB36),Log!$I$1:$I$27569)</f>
        <v>https://data.unhcr.org/en/country/egy</v>
      </c>
      <c r="FI36" s="214">
        <f t="array" ref="FI36">LOOKUP(2,1/(Log!$K$1:$K$27569=FB36),Log!$L$1:$L$27569)</f>
        <v>45757</v>
      </c>
      <c r="FJ36" s="221" t="str">
        <f t="shared" si="65"/>
        <v>EGY004People facing limited access constraints</v>
      </c>
      <c r="FK36" s="222" t="str">
        <f t="array" ref="FK36">LOOKUP(2,1/(Log!$K$1:$K$27569=FJ36),Log!$E$1:$E$27569)</f>
        <v>x</v>
      </c>
      <c r="FL36" s="222" t="str">
        <f t="array" ref="FL36">LOOKUP(2,1/(Log!$K$1:$K$27569=FJ36),Log!$F$1:$F$27569)</f>
        <v>x</v>
      </c>
      <c r="FM36" s="222" t="str">
        <f t="array" ref="FM36">LOOKUP(2,1/(Log!$K$1:$K$27569=FJ36),Log!$G$1:$G$27569)</f>
        <v>x</v>
      </c>
      <c r="FN36" s="222" t="str">
        <f t="array" ref="FN36">LOOKUP(2,1/(Log!$K$1:$K$27569=FJ36),Log!$H$1:$H$27569)</f>
        <v>x</v>
      </c>
      <c r="FO36" s="222" t="str">
        <f t="array" ref="FO36">LOOKUP(2,1/(Log!$K$1:$K$27569=FJ36),Log!$J$1:$J$27569)</f>
        <v xml:space="preserve">Up-to-date, reliable data from open sources is not available. We cannot provide an accurate/estimate figure for this indicator. </v>
      </c>
      <c r="FP36" s="218" t="str">
        <f t="array" ref="FP36">LOOKUP(2,1/(Log!$K$1:$K$27569=FJ36),Log!$I$1:$I$27569)</f>
        <v>x</v>
      </c>
      <c r="FQ36" s="219">
        <f t="array" ref="FQ36">LOOKUP(2,1/(Log!$K$1:$K$27569=FJ36),Log!$L$1:$L$27569)</f>
        <v>45631</v>
      </c>
      <c r="FR36" s="221" t="str">
        <f t="shared" si="66"/>
        <v>EGY004People facing restricted access constraints</v>
      </c>
      <c r="FS36" s="224" t="str">
        <f t="array" ref="FS36">LOOKUP(2,1/(Log!$K$1:$K$27569=FR36),Log!$E$1:$E$27569)</f>
        <v>x</v>
      </c>
      <c r="FT36" s="224" t="str">
        <f t="array" ref="FT36">LOOKUP(2,1/(Log!$K$1:$K$27569=FR36),Log!$F$1:$F$27569)</f>
        <v>x</v>
      </c>
      <c r="FU36" s="224" t="str">
        <f t="array" ref="FU36">LOOKUP(2,1/(Log!$K$1:$K$27569=FR36),Log!$G$1:$G$27569)</f>
        <v>x</v>
      </c>
      <c r="FV36" s="224" t="str">
        <f t="array" ref="FV36">LOOKUP(2,1/(Log!$K$1:$K$27569=FR36),Log!$H$1:$H$27569)</f>
        <v>x</v>
      </c>
      <c r="FW36" s="224" t="str">
        <f t="array" ref="FW36">LOOKUP(2,1/(Log!$K$1:$K$27569=FR36),Log!$J$1:$J$27569)</f>
        <v xml:space="preserve">Up-to-date, reliable data from open sources is not available. We cannot provide an accurate/estimate figure for this indicator. </v>
      </c>
      <c r="FX36" s="224" t="str">
        <f t="array" ref="FX36">LOOKUP(2,1/(Log!$K$1:$K$27569=FR36),Log!$I$1:$I$27569)</f>
        <v>x</v>
      </c>
      <c r="FY36" s="214">
        <f t="array" ref="FY36">LOOKUP(2,1/(Log!$K$1:$K$27569=FR36),Log!$L$1:$L$27569)</f>
        <v>45631</v>
      </c>
      <c r="FZ36" s="222" t="str">
        <f t="shared" si="67"/>
        <v>EGY004Impediments to entry into country (bureaucratic and administrative)</v>
      </c>
      <c r="GA36" s="222">
        <f t="array" ref="GA36">LOOKUP(2,1/(Log!$K$1:$K$27569=FZ36),Log!$E$1:$E$27569)</f>
        <v>1</v>
      </c>
      <c r="GB36" s="222" t="str">
        <f t="array" ref="GB36">LOOKUP(2,1/(Log!$K$1:$K$27569=FZ36),Log!$F$1:$F$27569)</f>
        <v>ACAPS Access Methodology</v>
      </c>
      <c r="GC36" s="222" t="str">
        <f t="array" ref="GC36">LOOKUP(2,1/(Log!$K$1:$K$27569=FZ36),Log!$G$1:$G$27569)</f>
        <v>Medium</v>
      </c>
      <c r="GD36" s="222">
        <f t="array" ref="GD36">LOOKUP(2,1/(Log!$K$1:$K$27569=FZ36),Log!$H$1:$H$27569)</f>
        <v>2</v>
      </c>
      <c r="GE36" s="222" t="str">
        <f t="array" ref="GE36">LOOKUP(2,1/(Log!$K$1:$K$27569=FZ36),Log!$J$1:$J$27569)</f>
        <v>x</v>
      </c>
      <c r="GF36" s="222" t="str">
        <f t="array" ref="GF36">LOOKUP(2,1/(Log!$K$1:$K$27569=FZ36),Log!$I$1:$I$27569)</f>
        <v>x</v>
      </c>
      <c r="GG36" s="223">
        <f t="array" ref="GG36">LOOKUP(2,1/(Log!$K$1:$K$27569=FZ36),Log!$L$1:$L$27569)</f>
        <v>45602</v>
      </c>
      <c r="GH36" s="221" t="str">
        <f t="shared" si="68"/>
        <v>EGY004Restriction of movement (impediments to freedom of movement and/or administrative restrictions)</v>
      </c>
      <c r="GI36" s="224">
        <f t="array" ref="GI36">LOOKUP(2,1/(Log!$K$1:$K$27569=GH36),Log!$E$1:$E$27569)</f>
        <v>0</v>
      </c>
      <c r="GJ36" s="224" t="str">
        <f t="array" ref="GJ36">LOOKUP(2,1/(Log!$K$1:$K$27569=GH36),Log!$F$1:$F$27569)</f>
        <v>ACAPS Access Methodology</v>
      </c>
      <c r="GK36" s="224" t="str">
        <f t="array" ref="GK36">LOOKUP(2,1/(Log!$K$1:$K$27569=GH36),Log!$G$1:$G$27569)</f>
        <v>Medium</v>
      </c>
      <c r="GL36" s="224">
        <f t="array" ref="GL36">LOOKUP(2,1/(Log!$K$1:$K$27569=GH36),Log!$H$1:$H$27569)</f>
        <v>2</v>
      </c>
      <c r="GM36" s="224" t="str">
        <f t="array" ref="GM36">LOOKUP(2,1/(Log!$K$1:$K$27569=GH36),Log!$J$1:$J$27569)</f>
        <v>x</v>
      </c>
      <c r="GN36" s="224" t="str">
        <f t="array" ref="GN36">LOOKUP(2,1/(Log!$K$1:$K$27569=GH36),Log!$I$1:$I$27569)</f>
        <v>x</v>
      </c>
      <c r="GO36" s="214">
        <f t="array" ref="GO36">LOOKUP(2,1/(Log!$K$1:$K$27569=GH36),Log!$L$1:$L$27569)</f>
        <v>45602</v>
      </c>
      <c r="GP36" s="222" t="str">
        <f t="shared" si="69"/>
        <v>EGY004Interference into implementation of humanitarian activities</v>
      </c>
      <c r="GQ36" s="222">
        <f t="array" ref="GQ36">LOOKUP(2,1/(Log!$K$1:$K$27569=GP36),Log!$E$1:$E$27569)</f>
        <v>0</v>
      </c>
      <c r="GR36" s="222" t="str">
        <f t="array" ref="GR36">LOOKUP(2,1/(Log!$K$1:$K$27569=GP36),Log!$F$1:$F$27569)</f>
        <v>ACAPS Access Methodology</v>
      </c>
      <c r="GS36" s="222" t="str">
        <f t="array" ref="GS36">LOOKUP(2,1/(Log!$K$1:$K$27569=GP36),Log!$G$1:$G$27569)</f>
        <v>Medium</v>
      </c>
      <c r="GT36" s="222">
        <f t="array" ref="GT36">LOOKUP(2,1/(Log!$K$1:$K$27569=GP36),Log!$H$1:$H$27569)</f>
        <v>2</v>
      </c>
      <c r="GU36" s="222" t="str">
        <f t="array" ref="GU36">LOOKUP(2,1/(Log!$K$1:$K$27569=GP36),Log!$J$1:$J$27569)</f>
        <v>x</v>
      </c>
      <c r="GV36" s="222" t="str">
        <f t="array" ref="GV36">LOOKUP(2,1/(Log!$K$1:$K$27569=GP36),Log!$I$1:$I$27569)</f>
        <v>x</v>
      </c>
      <c r="GW36" s="223">
        <f t="array" ref="GW36">LOOKUP(2,1/(Log!$K$1:$K$27569=GP36),Log!$L$1:$L$27569)</f>
        <v>45602</v>
      </c>
      <c r="GX36" s="221" t="str">
        <f t="shared" si="70"/>
        <v>EGY004Violence against personnel, facilities and assets</v>
      </c>
      <c r="GY36" s="224">
        <f t="array" ref="GY36">LOOKUP(2,1/(Log!$K$1:$K$27569=GX36),Log!$E$1:$E$27569)</f>
        <v>0</v>
      </c>
      <c r="GZ36" s="224" t="str">
        <f t="array" ref="GZ36">LOOKUP(2,1/(Log!$K$1:$K$27569=GX36),Log!$F$1:$F$27569)</f>
        <v>ACAPS Access Methodology</v>
      </c>
      <c r="HA36" s="224" t="str">
        <f t="array" ref="HA36">LOOKUP(2,1/(Log!$K$1:$K$27569=GX36),Log!$G$1:$G$27569)</f>
        <v>Medium</v>
      </c>
      <c r="HB36" s="224">
        <f t="array" ref="HB36">LOOKUP(2,1/(Log!$K$1:$K$27569=GX36),Log!$H$1:$H$27569)</f>
        <v>2</v>
      </c>
      <c r="HC36" s="224" t="str">
        <f t="array" ref="HC36">LOOKUP(2,1/(Log!$K$1:$K$27569=GX36),Log!$J$1:$J$27569)</f>
        <v>x</v>
      </c>
      <c r="HD36" s="224" t="str">
        <f t="array" ref="HD36">LOOKUP(2,1/(Log!$K$1:$K$27569=GX36),Log!$I$1:$I$27569)</f>
        <v>x</v>
      </c>
      <c r="HE36" s="214">
        <f t="array" ref="HE36">LOOKUP(2,1/(Log!$K$1:$K$27569=GX36),Log!$L$1:$L$27569)</f>
        <v>45602</v>
      </c>
      <c r="HF36" s="222" t="str">
        <f t="shared" si="71"/>
        <v>EGY004Denial of existence of humanitarian needs or entitlements to assistance</v>
      </c>
      <c r="HG36" s="222">
        <f t="array" ref="HG36">LOOKUP(2,1/(Log!$K$1:$K$27569=HF36),Log!$E$1:$E$27569)</f>
        <v>0</v>
      </c>
      <c r="HH36" s="222" t="str">
        <f t="array" ref="HH36">LOOKUP(2,1/(Log!$K$1:$K$27569=HF36),Log!$F$1:$F$27569)</f>
        <v>ACAPS Access Methodology</v>
      </c>
      <c r="HI36" s="222" t="str">
        <f t="array" ref="HI36">LOOKUP(2,1/(Log!$K$1:$K$27569=HF36),Log!$G$1:$G$27569)</f>
        <v>Medium</v>
      </c>
      <c r="HJ36" s="222">
        <f t="array" ref="HJ36">LOOKUP(2,1/(Log!$K$1:$K$27569=HF36),Log!$H$1:$H$27569)</f>
        <v>2</v>
      </c>
      <c r="HK36" s="222" t="str">
        <f t="array" ref="HK36">LOOKUP(2,1/(Log!$K$1:$K$27569=HF36),Log!$J$1:$J$27569)</f>
        <v>x</v>
      </c>
      <c r="HL36" s="222" t="str">
        <f t="array" ref="HL36">LOOKUP(2,1/(Log!$K$1:$K$27569=HF36),Log!$I$1:$I$27569)</f>
        <v>x</v>
      </c>
      <c r="HM36" s="223">
        <f t="array" ref="HM36">LOOKUP(2,1/(Log!$K$1:$K$27569=HF36),Log!$L$1:$L$27569)</f>
        <v>45602</v>
      </c>
      <c r="HN36" s="221" t="str">
        <f t="shared" si="72"/>
        <v>EGY004Restriction and obstruction of access to services and assistance</v>
      </c>
      <c r="HO36" s="224">
        <f t="array" ref="HO36">LOOKUP(2,1/(Log!$K$1:$K$27569=HN36),Log!$E$1:$E$27569)</f>
        <v>3</v>
      </c>
      <c r="HP36" s="224" t="str">
        <f t="array" ref="HP36">LOOKUP(2,1/(Log!$K$1:$K$27569=HN36),Log!$F$1:$F$27569)</f>
        <v>ACAPS Access Methodology</v>
      </c>
      <c r="HQ36" s="224" t="str">
        <f t="array" ref="HQ36">LOOKUP(2,1/(Log!$K$1:$K$27569=HN36),Log!$G$1:$G$27569)</f>
        <v>Medium</v>
      </c>
      <c r="HR36" s="224">
        <f t="array" ref="HR36">LOOKUP(2,1/(Log!$K$1:$K$27569=HN36),Log!$H$1:$H$27569)</f>
        <v>2</v>
      </c>
      <c r="HS36" s="224" t="str">
        <f t="array" ref="HS36">LOOKUP(2,1/(Log!$K$1:$K$27569=HN36),Log!$J$1:$J$27569)</f>
        <v>x</v>
      </c>
      <c r="HT36" s="224" t="str">
        <f t="array" ref="HT36">LOOKUP(2,1/(Log!$K$1:$K$27569=HN36),Log!$I$1:$I$27569)</f>
        <v>x</v>
      </c>
      <c r="HU36" s="214">
        <f t="array" ref="HU36">LOOKUP(2,1/(Log!$K$1:$K$27569=HN36),Log!$L$1:$L$27569)</f>
        <v>45602</v>
      </c>
      <c r="HV36" s="222" t="str">
        <f t="shared" si="73"/>
        <v>EGY004Ongoing insecurity/hostilities affecting humanitarian assistance</v>
      </c>
      <c r="HW36" s="222">
        <f t="array" ref="HW36">LOOKUP(2,1/(Log!$K$1:$K$27569=HV36),Log!$E$1:$E$27569)</f>
        <v>0</v>
      </c>
      <c r="HX36" s="222" t="str">
        <f t="array" ref="HX36">LOOKUP(2,1/(Log!$K$1:$K$27569=HV36),Log!$F$1:$F$27569)</f>
        <v>ACAPS Access Methodology</v>
      </c>
      <c r="HY36" s="222" t="str">
        <f t="array" ref="HY36">LOOKUP(2,1/(Log!$K$1:$K$27569=HV36),Log!$G$1:$G$27569)</f>
        <v>Medium</v>
      </c>
      <c r="HZ36" s="222">
        <f t="array" ref="HZ36">LOOKUP(2,1/(Log!$K$1:$K$27569=HV36),Log!$H$1:$H$27569)</f>
        <v>2</v>
      </c>
      <c r="IA36" s="222" t="str">
        <f t="array" ref="IA36">LOOKUP(2,1/(Log!$K$1:$K$27569=HV36),Log!$J$1:$J$27569)</f>
        <v>x</v>
      </c>
      <c r="IB36" s="222" t="str">
        <f t="array" ref="IB36">LOOKUP(2,1/(Log!$K$1:$K$27569=HV36),Log!$I$1:$I$27569)</f>
        <v>x</v>
      </c>
      <c r="IC36" s="223">
        <f t="array" ref="IC36">LOOKUP(2,1/(Log!$K$1:$K$27569=HV36),Log!$L$1:$L$27569)</f>
        <v>45602</v>
      </c>
      <c r="ID36" s="221" t="str">
        <f t="shared" si="74"/>
        <v>EGY004Presence of mines and improvised explosive devices</v>
      </c>
      <c r="IE36" s="224">
        <f t="array" ref="IE36">LOOKUP(2,1/(Log!$K$1:$K$27569=ID36),Log!$E$1:$E$27569)</f>
        <v>3</v>
      </c>
      <c r="IF36" s="224" t="str">
        <f t="array" ref="IF36">LOOKUP(2,1/(Log!$K$1:$K$27569=ID36),Log!$F$1:$F$27569)</f>
        <v>ACAPS Access Methodology</v>
      </c>
      <c r="IG36" s="224" t="str">
        <f t="array" ref="IG36">LOOKUP(2,1/(Log!$K$1:$K$27569=ID36),Log!$G$1:$G$27569)</f>
        <v>Medium</v>
      </c>
      <c r="IH36" s="224">
        <f t="array" ref="IH36">LOOKUP(2,1/(Log!$K$1:$K$27569=ID36),Log!$H$1:$H$27569)</f>
        <v>2</v>
      </c>
      <c r="II36" s="224" t="str">
        <f t="array" ref="II36">LOOKUP(2,1/(Log!$K$1:$K$27569=ID36),Log!$J$1:$J$27569)</f>
        <v>x</v>
      </c>
      <c r="IJ36" s="224" t="str">
        <f t="array" ref="IJ36">LOOKUP(2,1/(Log!$K$1:$K$27569=ID36),Log!$I$1:$I$27569)</f>
        <v>x</v>
      </c>
      <c r="IK36" s="214">
        <f t="array" ref="IK36">LOOKUP(2,1/(Log!$K$1:$K$27569=ID36),Log!$L$1:$L$27569)</f>
        <v>45602</v>
      </c>
      <c r="IL36" s="222" t="str">
        <f t="shared" si="75"/>
        <v>EGY004Physical constraints in the environment (obstacles related to terrain, climate, lack of infrastructure, etc.)</v>
      </c>
      <c r="IM36" s="222">
        <f t="array" ref="IM36">LOOKUP(2,1/(Log!$K$1:$K$27569=IL36),Log!$E$1:$E$27569)</f>
        <v>0</v>
      </c>
      <c r="IN36" s="222" t="str">
        <f t="array" ref="IN36">LOOKUP(2,1/(Log!$K$1:$K$27569=IL36),Log!$F$1:$F$27569)</f>
        <v>ACAPS Access Methodology</v>
      </c>
      <c r="IO36" s="222" t="str">
        <f t="array" ref="IO36">LOOKUP(2,1/(Log!$K$1:$K$27569=IL36),Log!$G$1:$G$27569)</f>
        <v>Medium</v>
      </c>
      <c r="IP36" s="222">
        <f t="array" ref="IP36">LOOKUP(2,1/(Log!$K$1:$K$27569=IL36),Log!$H$1:$H$27569)</f>
        <v>2</v>
      </c>
      <c r="IQ36" s="222" t="str">
        <f t="array" ref="IQ36">LOOKUP(2,1/(Log!$K$1:$K$27569=IL36),Log!$J$1:$J$27569)</f>
        <v>x</v>
      </c>
      <c r="IR36" s="222" t="str">
        <f t="array" ref="IR36">LOOKUP(2,1/(Log!$K$1:$K$27569=IL36),Log!$I$1:$I$27569)</f>
        <v>x</v>
      </c>
      <c r="IS36" s="223">
        <f t="array" ref="IS36">LOOKUP(2,1/(Log!$K$1:$K$27569=IL36),Log!$L$1:$L$27569)</f>
        <v>45602</v>
      </c>
    </row>
    <row r="37" spans="1:253" s="11" customFormat="1" ht="13.35" customHeight="1">
      <c r="A37" s="11" t="str">
        <f>Lists!B:B</f>
        <v>Complex crisis in Eritrea</v>
      </c>
      <c r="B37" s="11" t="str">
        <f>Lists!F:F</f>
        <v>International Displacement</v>
      </c>
      <c r="C37" s="11" t="str">
        <f>Lists!C:C</f>
        <v>ERI001</v>
      </c>
      <c r="D37" s="11" t="str">
        <f>Lists!A:A</f>
        <v>Eritrea</v>
      </c>
      <c r="E37" s="11" t="str">
        <f>Lists!D:D</f>
        <v>ERI</v>
      </c>
      <c r="F37" s="11" t="str">
        <f t="shared" si="38"/>
        <v>ERI001Total population</v>
      </c>
      <c r="G37" s="212">
        <f t="array" ref="G37">ROUND(LOOKUP(2,1/(Log!$K$1:$K$27569=F37),Log!$E$1:$E$27569),-3)</f>
        <v>3470000</v>
      </c>
      <c r="H37" s="213" t="str">
        <f t="array" ref="H37">LOOKUP(2,1/(Log!$K$1:$K$27569=F37),Log!$F$1:$F$27569)</f>
        <v>WORLD BANK Accessed 09/04/2025</v>
      </c>
      <c r="I37" s="213" t="str">
        <f t="array" ref="I37">LOOKUP(2,1/(Log!$K$1:$K$27569=F37),Log!$G$1:$G$27569)</f>
        <v>Low</v>
      </c>
      <c r="J37" s="213">
        <f t="array" ref="J37">LOOKUP(2,1/(Log!$K$1:$K$27569=F37),Log!$H$1:$H$27569)</f>
        <v>3</v>
      </c>
      <c r="K37" s="213" t="str">
        <f t="array" ref="K37">LOOKUP(2,1/(Log!$K$1:$K$27569=F37),Log!$J$1:$J$27569)</f>
        <v>Total population of Eriterea is 3,470,390 according to World Bank as of 2023. However the population according to World population review is 3,587,224 as of 09/04/2025 based on projections of the latest United Nations data. It is hard to verify the population figures of Eritrea as it keeps reducing and  there is no  information from the available sources as to why it is reducing. World bank is chosen here due to its consistency and frequent update of population statistics to reflect most recent estimates.</v>
      </c>
      <c r="L37" s="213" t="str">
        <f t="array" ref="L37">LOOKUP(2,1/(Log!$K$1:$K$27569=F37),Log!$I$1:$I$27569)</f>
        <v>https://data.worldbank.org/indicator/SP.POP.TOTL?lang=en-gb&amp;locations=ER</v>
      </c>
      <c r="M37" s="214">
        <f t="array" ref="M37">LOOKUP(2,1/(Log!$K$1:$K$27569=F37),Log!$L$1:$L$27569)</f>
        <v>45776</v>
      </c>
      <c r="N37" s="221" t="str">
        <f t="shared" si="39"/>
        <v>ERI001Landmass affected</v>
      </c>
      <c r="O37" s="216">
        <f t="array" ref="O37">LOOKUP(2,1/(Log!$K$1:$K$27569=N37),Log!$E$1:$E$27569)</f>
        <v>121041</v>
      </c>
      <c r="P37" s="216" t="str">
        <f t="array" ref="P37">LOOKUP(2,1/(Log!$K$1:$K$27569=N37),Log!$F$1:$F$27569)</f>
        <v>WORLD BANK Accessed 17/07/2024</v>
      </c>
      <c r="Q37" s="216" t="str">
        <f t="array" ref="Q37">LOOKUP(2,1/(Log!$K$1:$K$27569=N37),Log!$G$1:$G$27569)</f>
        <v xml:space="preserve">Medium </v>
      </c>
      <c r="R37" s="216">
        <f t="array" ref="R37">LOOKUP(2,1/(Log!$K$1:$K$27569=N37),Log!$H$1:$H$27569)</f>
        <v>2</v>
      </c>
      <c r="S37" s="216" t="str">
        <f t="array" ref="S37">LOOKUP(2,1/(Log!$K$1:$K$27569=N37),Log!$J$1:$J$27569)</f>
        <v>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v>
      </c>
      <c r="T37" s="216" t="str">
        <f t="array" ref="T37">LOOKUP(2,1/(Log!$K$1:$K$27569=N37),Log!$I$1:$I$27569)</f>
        <v>https://data.worldbank.org/indicator/AG.LND.TOTL.K2?locations=ER</v>
      </c>
      <c r="U37" s="217">
        <f t="array" ref="U37">LOOKUP(2,1/(Log!$K$1:$K$27569=N37),Log!$L$1:$L$27569)</f>
        <v>45776</v>
      </c>
      <c r="V37" s="221" t="str">
        <f t="shared" si="40"/>
        <v>ERI001People exposed</v>
      </c>
      <c r="W37" s="213">
        <f t="array" ref="W37">IF(LOOKUP(2,1/(Log!$K$1:$K$27569=V37),Log!$E$1:$E$27569)="x","x",ROUND(LOOKUP(2,1/(Log!$K$1:$K$27569=V37),Log!$E$1:$E$27569),-3))</f>
        <v>3470000</v>
      </c>
      <c r="X37" s="213" t="str">
        <f t="array" ref="X37">LOOKUP(2,1/(Log!$K$1:$K$27569=V37),Log!$F$1:$F$27569)</f>
        <v>WORLD BANK Accessed 18/03/2025</v>
      </c>
      <c r="Y37" s="213" t="str">
        <f t="array" ref="Y37">LOOKUP(2,1/(Log!$K$1:$K$27569=V37),Log!$G$1:$G$27569)</f>
        <v>Low</v>
      </c>
      <c r="Z37" s="213">
        <f t="array" ref="Z37">LOOKUP(2,1/(Log!$K$1:$K$27569=V37),Log!$H$1:$H$27569)</f>
        <v>3</v>
      </c>
      <c r="AA37" s="213" t="str">
        <f t="array" ref="AA37">LOOKUP(2,1/(Log!$K$1:$K$27569=V37),Log!$J$1:$J$27569)</f>
        <v>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3,561,889 as of 21/01/2025 based on projections of the latest United Nations data, this has not been considered as it shows drastic reduction in the population and there is information gap as to why there is reduction in population. The reliabilty is low because the population figure is not up to date as it is based on World Bank satatistics report 2023.</v>
      </c>
      <c r="AB37" s="213" t="str">
        <f t="array" ref="AB37">LOOKUP(2,1/(Log!$K$1:$K$27569=V37),Log!$I$1:$I$27569)</f>
        <v>https://data.worldbank.org/indicator/SP.POP.TOTL?lang=en-gb&amp;locations=ER</v>
      </c>
      <c r="AC37" s="214">
        <f t="array" ref="AC37">LOOKUP(2,1/(Log!$K$1:$K$27569=V37),Log!$L$1:$L$27569)</f>
        <v>45776</v>
      </c>
      <c r="AD37" s="221" t="str">
        <f t="shared" si="41"/>
        <v>ERI001People affected</v>
      </c>
      <c r="AE37" s="218">
        <f t="array" ref="AE37">IF(LOOKUP(2,1/(Log!$K$1:$K$27569=AD37),Log!$E$1:$E$27569)="x","x",ROUND(LOOKUP(2,1/(Log!$K$1:$K$27569=AD37),Log!$E$1:$E$27569),-3))</f>
        <v>1100000</v>
      </c>
      <c r="AF37" s="218" t="str">
        <f t="array" ref="AF37">LOOKUP(2,1/(Log!$K$1:$K$27569=AD37),Log!$F$1:$F$27569)</f>
        <v>UNICEF 05/12/2022</v>
      </c>
      <c r="AG37" s="218" t="str">
        <f t="array" ref="AG37">LOOKUP(2,1/(Log!$K$1:$K$27569=AD37),Log!$G$1:$G$27569)</f>
        <v>Low</v>
      </c>
      <c r="AH37" s="218">
        <f t="array" ref="AH37">LOOKUP(2,1/(Log!$K$1:$K$27569=AD37),Log!$H$1:$H$27569)</f>
        <v>3</v>
      </c>
      <c r="AI37" s="218" t="str">
        <f t="array" ref="AI37">LOOKUP(2,1/(Log!$K$1:$K$27569=AD37),Log!$J$1:$J$27569)</f>
        <v>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v>
      </c>
      <c r="AJ37" s="218" t="str">
        <f t="array" ref="AJ37">LOOKUP(2,1/(Log!$K$1:$K$27569=AD37),Log!$I$1:$I$27569)</f>
        <v>https://www.unicef.org/appeals/eritrea</v>
      </c>
      <c r="AK37" s="219">
        <f t="array" ref="AK37">LOOKUP(2,1/(Log!$K$1:$K$27569=AD37),Log!$L$1:$L$27569)</f>
        <v>45776</v>
      </c>
      <c r="AL37" s="221" t="str">
        <f t="shared" si="42"/>
        <v>ERI001People displaced</v>
      </c>
      <c r="AM37" s="213">
        <f t="array" ref="AM37">IF(LOOKUP(2,1/(Log!$K$1:$K$27569=AL37),Log!$E$1:$E$27569)="x","x",ROUND(LOOKUP(2,1/(Log!$K$1:$K$27569=AL37),Log!$E$1:$E$27569),-3))</f>
        <v>692000</v>
      </c>
      <c r="AN37" s="213" t="str">
        <f t="array" ref="AN37">LOOKUP(2,1/(Log!$K$1:$K$27569=AL37),Log!$F$1:$F$27569)</f>
        <v>UNHCR Accessed  18/11/2024</v>
      </c>
      <c r="AO37" s="213" t="str">
        <f t="array" ref="AO37">LOOKUP(2,1/(Log!$K$1:$K$27569=AL37),Log!$G$1:$G$27569)</f>
        <v>Low</v>
      </c>
      <c r="AP37" s="213">
        <f t="array" ref="AP37">LOOKUP(2,1/(Log!$K$1:$K$27569=AL37),Log!$H$1:$H$27569)</f>
        <v>3</v>
      </c>
      <c r="AQ37" s="213" t="str">
        <f t="array" ref="AQ37">LOOKUP(2,1/(Log!$K$1:$K$27569=AL37),Log!$J$1:$J$27569)</f>
        <v>The number of people displaced by Complex crisis include: Eritrean Refugees under UNHCR'S Manadate (559,139), asylum seekers (124,045) and others people of concern according to  UNHCR (9098).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v>
      </c>
      <c r="AR37" s="213" t="str">
        <f t="array" ref="AR37">LOOKUP(2,1/(Log!$K$1:$K$27569=AL37),Log!$I$1:$I$27569)</f>
        <v>https://www.unhcr.org/refugee-statistics/download/?url=YNrK8v</v>
      </c>
      <c r="AS37" s="214">
        <f t="array" ref="AS37">LOOKUP(2,1/(Log!$K$1:$K$27569=AL37),Log!$L$1:$L$27569)</f>
        <v>45776</v>
      </c>
      <c r="AT37" s="222" t="str">
        <f t="shared" si="43"/>
        <v>ERI001Injuries reported</v>
      </c>
      <c r="AU37" s="218">
        <f t="array" ref="AU37">LOOKUP(2,1/(Log!$K$1:$K$27569=AT37),Log!$E$1:$E$27569)</f>
        <v>0</v>
      </c>
      <c r="AV37" s="218" t="str">
        <f t="array" ref="AV37">LOOKUP(2,1/(Log!$K$1:$K$27569=AT37),Log!$F$1:$F$27569)</f>
        <v>X</v>
      </c>
      <c r="AW37" s="218" t="str">
        <f t="array" ref="AW37">LOOKUP(2,1/(Log!$K$1:$K$27569=AT37),Log!$G$1:$G$27569)</f>
        <v>x</v>
      </c>
      <c r="AX37" s="218" t="str">
        <f t="array" ref="AX37">LOOKUP(2,1/(Log!$K$1:$K$27569=AT37),Log!$H$1:$H$27569)</f>
        <v>x</v>
      </c>
      <c r="AY37" s="218" t="str">
        <f t="array" ref="AY37">LOOKUP(2,1/(Log!$K$1:$K$27569=AT37),Log!$J$1:$J$27569)</f>
        <v>There was no available data that give information about this event.</v>
      </c>
      <c r="AZ37" s="218" t="str">
        <f t="array" ref="AZ37">LOOKUP(2,1/(Log!$K$1:$K$27569=AT37),Log!$I$1:$I$27569)</f>
        <v>X</v>
      </c>
      <c r="BA37" s="219">
        <f t="array" ref="BA37">LOOKUP(2,1/(Log!$K$1:$K$27569=AT37),Log!$L$1:$L$27569)</f>
        <v>45776</v>
      </c>
      <c r="BB37" s="221" t="str">
        <f t="shared" si="44"/>
        <v>ERI001Illness cases reported</v>
      </c>
      <c r="BC37" s="213" t="str">
        <f t="array" ref="BC37">LOOKUP(2,1/(Log!$K$1:$K$27569=BB37),Log!$E$1:$E$27569)</f>
        <v>x</v>
      </c>
      <c r="BD37" s="213" t="str">
        <f t="array" ref="BD37">LOOKUP(2,1/(Log!$K$1:$K$27569=BB37),Log!$F$1:$F$27569)</f>
        <v>x</v>
      </c>
      <c r="BE37" s="213" t="str">
        <f t="array" ref="BE37">LOOKUP(2,1/(Log!$K$1:$K$27569=BB37),Log!$G$1:$G$27569)</f>
        <v>x</v>
      </c>
      <c r="BF37" s="213" t="str">
        <f t="array" ref="BF37">LOOKUP(2,1/(Log!$K$1:$K$27569=BB37),Log!$H$1:$H$27569)</f>
        <v>x</v>
      </c>
      <c r="BG37" s="213" t="str">
        <f t="array" ref="BG37">LOOKUP(2,1/(Log!$K$1:$K$27569=BB37),Log!$J$1:$J$27569)</f>
        <v>There is no information on the current illnesses in Eritrea, but it is possible there is a presence of communicable and non-communicable diseases due to the country's history</v>
      </c>
      <c r="BH37" s="213" t="str">
        <f t="array" ref="BH37">LOOKUP(2,1/(Log!$K$1:$K$27569=BB37),Log!$I$1:$I$27569)</f>
        <v>x</v>
      </c>
      <c r="BI37" s="214">
        <f t="array" ref="BI37">LOOKUP(2,1/(Log!$K$1:$K$27569=BB37),Log!$L$1:$L$27569)</f>
        <v>45776</v>
      </c>
      <c r="BJ37" s="222" t="str">
        <f t="shared" si="45"/>
        <v>ERI001Fatalities reported</v>
      </c>
      <c r="BK37" s="222">
        <f t="array" ref="BK37">LOOKUP(2,1/(Log!$K$1:$K$27569=BJ37),Log!$E$1:$E$27569)</f>
        <v>0</v>
      </c>
      <c r="BL37" s="222" t="str">
        <f t="array" ref="BL37">LOOKUP(2,1/(Log!$K$1:$K$27569=BJ37),Log!$F$1:$F$27569)</f>
        <v>ACLED Accessed 14/04/2025</v>
      </c>
      <c r="BM37" s="222" t="str">
        <f t="array" ref="BM37">LOOKUP(2,1/(Log!$K$1:$K$27569=BJ37),Log!$G$1:$G$27569)</f>
        <v>Low</v>
      </c>
      <c r="BN37" s="222">
        <f t="array" ref="BN37">LOOKUP(2,1/(Log!$K$1:$K$27569=BJ37),Log!$H$1:$H$27569)</f>
        <v>3</v>
      </c>
      <c r="BO37" s="222" t="str">
        <f t="array" ref="BO37">LOOKUP(2,1/(Log!$K$1:$K$27569=BJ37),Log!$J$1:$J$27569)</f>
        <v xml:space="preserve">No fatalities were recorded according to ACLED. This is likely due to difficulties in obtaining information on Eritrea. </v>
      </c>
      <c r="BP37" s="218" t="str">
        <f t="array" ref="BP37">LOOKUP(2,1/(Log!$K$1:$K$27569=BJ37),Log!$I$1:$I$27569)</f>
        <v>https://acleddata.com/explorer/</v>
      </c>
      <c r="BQ37" s="223">
        <f t="array" ref="BQ37">LOOKUP(2,1/(Log!$K$1:$K$27569=BJ37),Log!$L$1:$L$27569)</f>
        <v>45776</v>
      </c>
      <c r="BR37" s="221" t="str">
        <f t="shared" si="46"/>
        <v>ERI001Buildings damaged</v>
      </c>
      <c r="BS37" s="224" t="str">
        <f t="array" ref="BS37">LOOKUP(2,1/(Log!$K$1:$K$27569=BR37),Log!$E$1:$E$27569)</f>
        <v>x</v>
      </c>
      <c r="BT37" s="224" t="str">
        <f t="array" ref="BT37">LOOKUP(2,1/(Log!$K$1:$K$27569=BR37),Log!$F$1:$F$27569)</f>
        <v>x</v>
      </c>
      <c r="BU37" s="224" t="str">
        <f t="array" ref="BU37">LOOKUP(2,1/(Log!$K$1:$K$27569=BR37),Log!$G$1:$G$27569)</f>
        <v>x</v>
      </c>
      <c r="BV37" s="224" t="str">
        <f t="array" ref="BV37">LOOKUP(2,1/(Log!$K$1:$K$27569=BR37),Log!$H$1:$H$27569)</f>
        <v>x</v>
      </c>
      <c r="BW37" s="224" t="str">
        <f t="array" ref="BW37">LOOKUP(2,1/(Log!$K$1:$K$27569=BR37),Log!$J$1:$J$27569)</f>
        <v>Given the difficult nature of the circumstances in Eritrea and the absence of up-to-date and reliable data from open sources, it is difficult to accurately estimate figures for this indicator</v>
      </c>
      <c r="BX37" s="224" t="str">
        <f t="array" ref="BX37">LOOKUP(2,1/(Log!$K$1:$K$27569=BR37),Log!$I$1:$I$27569)</f>
        <v>x</v>
      </c>
      <c r="BY37" s="214">
        <f t="array" ref="BY37">LOOKUP(2,1/(Log!$K$1:$K$27569=BR37),Log!$L$1:$L$27569)</f>
        <v>45776</v>
      </c>
      <c r="BZ37" s="222" t="str">
        <f t="shared" si="47"/>
        <v>ERI001Buildings destroyed</v>
      </c>
      <c r="CA37" s="222" t="str">
        <f t="array" ref="CA37">LOOKUP(2,1/(Log!$K$1:$K$27569=BZ37),Log!$E$1:$E$27569)</f>
        <v>x</v>
      </c>
      <c r="CB37" s="222" t="str">
        <f t="array" ref="CB37">LOOKUP(2,1/(Log!$K$1:$K$27569=BZ37),Log!$F$1:$F$27569)</f>
        <v>x</v>
      </c>
      <c r="CC37" s="222" t="str">
        <f t="array" ref="CC37">LOOKUP(2,1/(Log!$K$1:$K$27569=BZ37),Log!$G$1:$G$27569)</f>
        <v>x</v>
      </c>
      <c r="CD37" s="222" t="str">
        <f t="array" ref="CD37">LOOKUP(2,1/(Log!$K$1:$K$27569=BZ37),Log!$H$1:$H$27569)</f>
        <v>x</v>
      </c>
      <c r="CE37" s="222" t="str">
        <f t="array" ref="CE37">LOOKUP(2,1/(Log!$K$1:$K$27569=BZ37),Log!$J$1:$J$27569)</f>
        <v>Given the difficult nature of the circumstances in Eritrea and the absence of up-to-date and reliable data from open sources, it is difficult to accurately estimate figures for this indicator</v>
      </c>
      <c r="CF37" s="222" t="str">
        <f t="array" ref="CF37">LOOKUP(2,1/(Log!$K$1:$K$27569=BZ37),Log!$I$1:$I$27569)</f>
        <v>x</v>
      </c>
      <c r="CG37" s="223">
        <f t="array" ref="CG37">LOOKUP(2,1/(Log!$K$1:$K$27569=BZ37),Log!$L$1:$L$27569)</f>
        <v>45776</v>
      </c>
      <c r="CH37" s="221" t="str">
        <f t="shared" si="48"/>
        <v>ERI001Buildings in the affected area</v>
      </c>
      <c r="CI37" s="222" t="e">
        <f t="array" ref="CI37">LOOKUP(2,1/(Log!$K$1:$K$27569=CH37),Log!$E$1:$E$27569)</f>
        <v>#N/A</v>
      </c>
      <c r="CJ37" s="222" t="e">
        <f t="array" ref="CJ37">LOOKUP(2,1/(Log!$K$1:$K$27569=CH37),Log!$F$1:$F$27569)</f>
        <v>#N/A</v>
      </c>
      <c r="CK37" s="222" t="e">
        <f t="array" ref="CK37">LOOKUP(2,1/(Log!$K$1:$K$27569=CH37),Log!$G$1:$G$27569)</f>
        <v>#N/A</v>
      </c>
      <c r="CL37" s="222" t="e">
        <f t="array" ref="CL37">LOOKUP(2,1/(Log!$K$1:$K$27569=CH37),Log!$H$1:$H$27569)</f>
        <v>#N/A</v>
      </c>
      <c r="CM37" s="222" t="e">
        <f t="array" ref="CM37">LOOKUP(2,1/(Log!$K$1:$K$27569=CH37),Log!$J$1:$J$27569)</f>
        <v>#N/A</v>
      </c>
      <c r="CN37" s="222" t="e">
        <f t="array" ref="CN37">LOOKUP(2,1/(Log!$K$1:$K$27569=CH37),Log!$I$1:$I$27569)</f>
        <v>#N/A</v>
      </c>
      <c r="CO37" s="225" t="e">
        <f t="array" ref="CO37">LOOKUP(2,1/(Log!$K$1:$K$27569=CH37),Log!$L$1:$L$27569)</f>
        <v>#N/A</v>
      </c>
      <c r="CP37" s="222" t="str">
        <f t="shared" si="49"/>
        <v>ERI001Economic Losses</v>
      </c>
      <c r="CQ37" s="224" t="str">
        <f t="array" ref="CQ37">LOOKUP(2,1/(Log!$K$1:$K$27569=CP37),Log!$E$1:$E$27569)</f>
        <v>x</v>
      </c>
      <c r="CR37" s="224" t="str">
        <f t="array" ref="CR37">LOOKUP(2,1/(Log!$K$1:$K$27569=CP37),Log!$F$1:$F$27569)</f>
        <v>x</v>
      </c>
      <c r="CS37" s="224" t="str">
        <f t="array" ref="CS37">LOOKUP(2,1/(Log!$K$1:$K$27569=CP37),Log!$G$1:$G$27569)</f>
        <v>x</v>
      </c>
      <c r="CT37" s="224" t="str">
        <f t="array" ref="CT37">LOOKUP(2,1/(Log!$K$1:$K$27569=CP37),Log!$H$1:$H$27569)</f>
        <v>x</v>
      </c>
      <c r="CU37" s="224" t="str">
        <f t="array" ref="CU37">LOOKUP(2,1/(Log!$K$1:$K$27569=CP37),Log!$J$1:$J$27569)</f>
        <v>Given the difficult nature of the circumstances in Eritrea and the absence of up-to-date and reliable data from open sources, it is difficult to accurately estimate figures for this indicator</v>
      </c>
      <c r="CV37" s="224" t="str">
        <f t="array" ref="CV37">LOOKUP(2,1/(Log!$K$1:$K$27569=CP37),Log!$I$1:$I$27569)</f>
        <v>x</v>
      </c>
      <c r="CW37" s="214">
        <f t="array" ref="CW37">LOOKUP(2,1/(Log!$K$1:$K$27569=CP37),Log!$L$1:$L$27569)</f>
        <v>45776</v>
      </c>
      <c r="CX37" s="222" t="str">
        <f t="shared" si="50"/>
        <v>ERI001People in Need</v>
      </c>
      <c r="CY37" s="218">
        <f t="shared" si="51"/>
        <v>1100000</v>
      </c>
      <c r="CZ37" s="218" t="str">
        <f t="shared" si="52"/>
        <v>UNICEF 05/12/2022</v>
      </c>
      <c r="DA37" s="218" t="str">
        <f t="shared" si="53"/>
        <v>Low</v>
      </c>
      <c r="DB37" s="218">
        <f t="shared" si="54"/>
        <v>3</v>
      </c>
      <c r="DC37" s="218" t="str">
        <f t="shared" si="55"/>
        <v>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v>
      </c>
      <c r="DD37" s="218" t="str">
        <f t="shared" si="56"/>
        <v>https://www.unicef.org/appeals/eritrea</v>
      </c>
      <c r="DE37" s="220">
        <f t="shared" si="57"/>
        <v>45776</v>
      </c>
      <c r="DF37" s="221" t="str">
        <f t="shared" si="58"/>
        <v>ERI001Minimal humanitarian conditions - Level 1</v>
      </c>
      <c r="DG37" s="213">
        <f t="array" ref="DG37">IF(LOOKUP(2,1/(Log!$K$1:$K$27569=DF37),Log!$E$1:$E$27569)="x","x",ROUND(LOOKUP(2,1/(Log!$K$1:$K$27569=DF37),Log!$E$1:$E$27569),-3))</f>
        <v>2370000</v>
      </c>
      <c r="DH37" s="224" t="str">
        <f t="array" ref="DH37">LOOKUP(2,1/(Log!$K$1:$K$27569=DF37),Log!$F$1:$F$27569)</f>
        <v>WORLD BANK Accessed 18/02/2025; UNICEF 05/12/2022</v>
      </c>
      <c r="DI37" s="224" t="str">
        <f t="array" ref="DI37">LOOKUP(2,1/(Log!$K$1:$K$27569=DF37),Log!$G$1:$G$27569)</f>
        <v xml:space="preserve">Medium </v>
      </c>
      <c r="DJ37" s="224">
        <f t="array" ref="DJ37">LOOKUP(2,1/(Log!$K$1:$K$27569=DF37),Log!$H$1:$H$27569)</f>
        <v>2</v>
      </c>
      <c r="DK37" s="224" t="str">
        <f t="array" ref="DK37">LOOKUP(2,1/(Log!$K$1:$K$27569=DF37),Log!$J$1:$J$27569)</f>
        <v>According to INFORM severity index methodology, the number of people facing Minimal humanitarian conditions or in Level 1= People exposed - People affected.  People in Level 1 are able to meet their basic needs without employing irreversible coping strategies.</v>
      </c>
      <c r="DL37" s="224" t="str">
        <f t="array" ref="DL37">LOOKUP(2,1/(Log!$K$1:$K$27569=DF37),Log!$I$1:$I$27569)</f>
        <v>https://worldpopulationreview.com/countries/eritrea-population; https://www.unicef.org/appeals/eritrea</v>
      </c>
      <c r="DM37" s="214">
        <f t="array" ref="DM37">LOOKUP(2,1/(Log!$K$1:$K$27569=DF37),Log!$L$1:$L$27569)</f>
        <v>45776</v>
      </c>
      <c r="DN37" s="222" t="str">
        <f t="shared" si="59"/>
        <v>ERI001Stressed humanitarian conditions - Level 2</v>
      </c>
      <c r="DO37" s="218">
        <f t="array" ref="DO37">IF(LOOKUP(2,1/(Log!$K$1:$K$27569=DN37),Log!$E$1:$E$27569)="x","x",ROUND(LOOKUP(2,1/(Log!$K$1:$K$27569=DN37),Log!$E$1:$E$27569),-3))</f>
        <v>0</v>
      </c>
      <c r="DP37" s="222" t="str">
        <f t="array" ref="DP37">LOOKUP(2,1/(Log!$K$1:$K$27569=DN37),Log!$F$1:$F$27569)</f>
        <v>UNICEF 05/12/2022</v>
      </c>
      <c r="DQ37" s="222" t="str">
        <f t="array" ref="DQ37">LOOKUP(2,1/(Log!$K$1:$K$27569=DN37),Log!$G$1:$G$27569)</f>
        <v xml:space="preserve">Medium </v>
      </c>
      <c r="DR37" s="222">
        <f t="array" ref="DR37">LOOKUP(2,1/(Log!$K$1:$K$27569=DN37),Log!$H$1:$H$27569)</f>
        <v>2</v>
      </c>
      <c r="DS37" s="222" t="str">
        <f t="array" ref="DS37">LOOKUP(2,1/(Log!$K$1:$K$27569=DN37),Log!$J$1:$J$27569)</f>
        <v>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v>
      </c>
      <c r="DT37" s="222" t="str">
        <f t="array" ref="DT37">LOOKUP(2,1/(Log!$K$1:$K$27569=DN37),Log!$I$1:$I$27569)</f>
        <v>https://www.unicef.org/appeals/eritrea</v>
      </c>
      <c r="DU37" s="223">
        <f t="array" ref="DU37">LOOKUP(2,1/(Log!$K$1:$K$27569=DN37),Log!$L$1:$L$27569)</f>
        <v>45776</v>
      </c>
      <c r="DV37" s="221" t="str">
        <f t="shared" si="60"/>
        <v>ERI001Moderate humanitarian conditions - Level 3</v>
      </c>
      <c r="DW37" s="213">
        <f t="array" ref="DW37">IF(LOOKUP(2,1/(Log!$K$1:$K$27569=DV37),Log!$E$1:$E$27569)="x","x",ROUND(LOOKUP(2,1/(Log!$K$1:$K$27569=DV37),Log!$E$1:$E$27569),-3))</f>
        <v>1100000</v>
      </c>
      <c r="DX37" s="224" t="str">
        <f t="array" ref="DX37">LOOKUP(2,1/(Log!$K$1:$K$27569=DV37),Log!$F$1:$F$27569)</f>
        <v>UNICEF 05/12/2022</v>
      </c>
      <c r="DY37" s="224" t="str">
        <f t="array" ref="DY37">LOOKUP(2,1/(Log!$K$1:$K$27569=DV37),Log!$G$1:$G$27569)</f>
        <v>Low</v>
      </c>
      <c r="DZ37" s="224">
        <f t="array" ref="DZ37">LOOKUP(2,1/(Log!$K$1:$K$27569=DV37),Log!$H$1:$H$27569)</f>
        <v>3</v>
      </c>
      <c r="EA37" s="224" t="str">
        <f t="array" ref="EA37">LOOKUP(2,1/(Log!$K$1:$K$27569=DV37),Log!$J$1:$J$27569)</f>
        <v>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v>
      </c>
      <c r="EB37" s="224" t="str">
        <f t="array" ref="EB37">LOOKUP(2,1/(Log!$K$1:$K$27569=DV37),Log!$I$1:$I$27569)</f>
        <v>https://www.unicef.org/appeals/eritrea</v>
      </c>
      <c r="EC37" s="214">
        <f t="array" ref="EC37">LOOKUP(2,1/(Log!$K$1:$K$27569=DV37),Log!$L$1:$L$27569)</f>
        <v>45776</v>
      </c>
      <c r="ED37" s="222" t="str">
        <f t="shared" si="61"/>
        <v>ERI001Severe humanitarian conditions - Level 4</v>
      </c>
      <c r="EE37" s="218" t="str">
        <f t="array" ref="EE37">IF(LOOKUP(2,1/(Log!$K$1:$K$27569=ED37),Log!$E$1:$E$27569)="x","x",ROUND(LOOKUP(2,1/(Log!$K$1:$K$27569=ED37),Log!$E$1:$E$27569),-3))</f>
        <v>x</v>
      </c>
      <c r="EF37" s="222" t="str">
        <f t="array" ref="EF37">LOOKUP(2,1/(Log!$K$1:$K$27569=ED37),Log!$F$1:$F$27569)</f>
        <v>X</v>
      </c>
      <c r="EG37" s="222" t="str">
        <f t="array" ref="EG37">LOOKUP(2,1/(Log!$K$1:$K$27569=ED37),Log!$G$1:$G$27569)</f>
        <v>x</v>
      </c>
      <c r="EH37" s="222" t="str">
        <f t="array" ref="EH37">LOOKUP(2,1/(Log!$K$1:$K$27569=ED37),Log!$H$1:$H$27569)</f>
        <v>x</v>
      </c>
      <c r="EI37" s="222" t="str">
        <f t="array" ref="EI37">LOOKUP(2,1/(Log!$K$1:$K$27569=ED37),Log!$J$1:$J$27569)</f>
        <v>There is no information to indicate Level 4 needs</v>
      </c>
      <c r="EJ37" s="222" t="str">
        <f t="array" ref="EJ37">LOOKUP(2,1/(Log!$K$1:$K$27569=ED37),Log!$I$1:$I$27569)</f>
        <v>X</v>
      </c>
      <c r="EK37" s="223">
        <f t="array" ref="EK37">LOOKUP(2,1/(Log!$K$1:$K$27569=ED37),Log!$L$1:$L$27569)</f>
        <v>45776</v>
      </c>
      <c r="EL37" s="221" t="str">
        <f t="shared" si="62"/>
        <v>ERI001Extreme humanitarian conditions - Level 5</v>
      </c>
      <c r="EM37" s="213" t="str">
        <f t="array" ref="EM37">IF(LOOKUP(2,1/(Log!$K$1:$K$27569=EL37),Log!$E$1:$E$27569)="x","x",ROUND(LOOKUP(2,1/(Log!$K$1:$K$27569=EL37),Log!$E$1:$E$27569),-3))</f>
        <v>x</v>
      </c>
      <c r="EN37" s="224" t="str">
        <f t="array" ref="EN37">LOOKUP(2,1/(Log!$K$1:$K$27569=EL37),Log!$F$1:$F$27569)</f>
        <v>X</v>
      </c>
      <c r="EO37" s="224" t="str">
        <f t="array" ref="EO37">LOOKUP(2,1/(Log!$K$1:$K$27569=EL37),Log!$G$1:$G$27569)</f>
        <v>x</v>
      </c>
      <c r="EP37" s="224" t="str">
        <f t="array" ref="EP37">LOOKUP(2,1/(Log!$K$1:$K$27569=EL37),Log!$H$1:$H$27569)</f>
        <v>x</v>
      </c>
      <c r="EQ37" s="224" t="str">
        <f t="array" ref="EQ37">LOOKUP(2,1/(Log!$K$1:$K$27569=EL37),Log!$J$1:$J$27569)</f>
        <v>There is no information to indicate Level 5 needs</v>
      </c>
      <c r="ER37" s="224" t="str">
        <f t="array" ref="ER37">LOOKUP(2,1/(Log!$K$1:$K$27569=EL37),Log!$I$1:$I$27569)</f>
        <v>X</v>
      </c>
      <c r="ES37" s="214">
        <f t="array" ref="ES37">LOOKUP(2,1/(Log!$K$1:$K$27569=EL37),Log!$L$1:$L$27569)</f>
        <v>45776</v>
      </c>
      <c r="ET37" s="222" t="str">
        <f t="shared" si="63"/>
        <v>ERI001Fatalities in all crises</v>
      </c>
      <c r="EU37" s="222">
        <f t="array" ref="EU37">LOOKUP(2,1/(Log!$K$1:$K$27569=ET37),Log!$E$1:$E$27569)</f>
        <v>0</v>
      </c>
      <c r="EV37" s="222" t="str">
        <f t="array" ref="EV37">LOOKUP(2,1/(Log!$K$1:$K$27569=ET37),Log!$F$1:$F$27569)</f>
        <v>ACLED Accessed 14/04/2025</v>
      </c>
      <c r="EW37" s="222" t="str">
        <f t="array" ref="EW37">LOOKUP(2,1/(Log!$K$1:$K$27569=ET37),Log!$G$1:$G$27569)</f>
        <v>Low</v>
      </c>
      <c r="EX37" s="222">
        <f t="array" ref="EX37">LOOKUP(2,1/(Log!$K$1:$K$27569=ET37),Log!$H$1:$H$27569)</f>
        <v>3</v>
      </c>
      <c r="EY37" s="222" t="str">
        <f t="array" ref="EY37">LOOKUP(2,1/(Log!$K$1:$K$27569=ET37),Log!$J$1:$J$27569)</f>
        <v>No fatalities were recorded according to ACLED. This is likely due to difficulties in obtaining information on Eritrea ﻿</v>
      </c>
      <c r="EZ37" s="222" t="str">
        <f t="array" ref="EZ37">LOOKUP(2,1/(Log!$K$1:$K$27569=ET37),Log!$I$1:$I$27569)</f>
        <v>https://acleddata.com/explorer/</v>
      </c>
      <c r="FA37" s="223">
        <f t="array" ref="FA37">LOOKUP(2,1/(Log!$K$1:$K$27569=ET37),Log!$L$1:$L$27569)</f>
        <v>45776</v>
      </c>
      <c r="FB37" s="221" t="str">
        <f t="shared" si="64"/>
        <v>ERI001Crisis affected groups</v>
      </c>
      <c r="FC37" s="224">
        <f t="array" ref="FC37">LOOKUP(2,1/(Log!$K$1:$K$27569=FB37),Log!$E$1:$E$27569)</f>
        <v>2</v>
      </c>
      <c r="FD37" s="224" t="str">
        <f t="array" ref="FD37">LOOKUP(2,1/(Log!$K$1:$K$27569=FB37),Log!$F$1:$F$27569)</f>
        <v>UNHCR Accessed  18/11/2024</v>
      </c>
      <c r="FE37" s="224" t="str">
        <f t="array" ref="FE37">LOOKUP(2,1/(Log!$K$1:$K$27569=FB37),Log!$G$1:$G$27569)</f>
        <v xml:space="preserve">Medium </v>
      </c>
      <c r="FF37" s="224">
        <f t="array" ref="FF37">LOOKUP(2,1/(Log!$K$1:$K$27569=FB37),Log!$H$1:$H$27569)</f>
        <v>2</v>
      </c>
      <c r="FG37" s="224" t="str">
        <f t="array" ref="FG37">LOOKUP(2,1/(Log!$K$1:$K$27569=FB37),Log!$J$1:$J$27569)</f>
        <v>In this crisis 2 out of 5 populaton groups are affected: Host population and refugees.</v>
      </c>
      <c r="FH37" s="224" t="str">
        <f t="array" ref="FH37">LOOKUP(2,1/(Log!$K$1:$K$27569=FB37),Log!$I$1:$I$27569)</f>
        <v>https://www.unhcr.org/refugee-statistics/download/?url=YNrK8v</v>
      </c>
      <c r="FI37" s="214">
        <f t="array" ref="FI37">LOOKUP(2,1/(Log!$K$1:$K$27569=FB37),Log!$L$1:$L$27569)</f>
        <v>45776</v>
      </c>
      <c r="FJ37" s="221" t="str">
        <f t="shared" si="65"/>
        <v>ERI001People facing limited access constraints</v>
      </c>
      <c r="FK37" s="222" t="str">
        <f t="array" ref="FK37">LOOKUP(2,1/(Log!$K$1:$K$27569=FJ37),Log!$E$1:$E$27569)</f>
        <v>x</v>
      </c>
      <c r="FL37" s="222" t="str">
        <f t="array" ref="FL37">LOOKUP(2,1/(Log!$K$1:$K$27569=FJ37),Log!$F$1:$F$27569)</f>
        <v>x</v>
      </c>
      <c r="FM37" s="222" t="str">
        <f t="array" ref="FM37">LOOKUP(2,1/(Log!$K$1:$K$27569=FJ37),Log!$G$1:$G$27569)</f>
        <v>x</v>
      </c>
      <c r="FN37" s="222" t="str">
        <f t="array" ref="FN37">LOOKUP(2,1/(Log!$K$1:$K$27569=FJ37),Log!$H$1:$H$27569)</f>
        <v>x</v>
      </c>
      <c r="FO37" s="222" t="str">
        <f t="array" ref="FO37">LOOKUP(2,1/(Log!$K$1:$K$27569=FJ37),Log!$J$1:$J$27569)</f>
        <v>Given the difficult nature of the circumstances in Eritrea and the absence of up-to-date and reliable data from open sources, it is difficult to accurately estimate figures for this indicator</v>
      </c>
      <c r="FP37" s="218" t="str">
        <f t="array" ref="FP37">LOOKUP(2,1/(Log!$K$1:$K$27569=FJ37),Log!$I$1:$I$27569)</f>
        <v>x</v>
      </c>
      <c r="FQ37" s="219">
        <f t="array" ref="FQ37">LOOKUP(2,1/(Log!$K$1:$K$27569=FJ37),Log!$L$1:$L$27569)</f>
        <v>45776</v>
      </c>
      <c r="FR37" s="221" t="str">
        <f t="shared" si="66"/>
        <v>ERI001People facing restricted access constraints</v>
      </c>
      <c r="FS37" s="224" t="str">
        <f t="array" ref="FS37">LOOKUP(2,1/(Log!$K$1:$K$27569=FR37),Log!$E$1:$E$27569)</f>
        <v>x</v>
      </c>
      <c r="FT37" s="224" t="str">
        <f t="array" ref="FT37">LOOKUP(2,1/(Log!$K$1:$K$27569=FR37),Log!$F$1:$F$27569)</f>
        <v>x</v>
      </c>
      <c r="FU37" s="224" t="str">
        <f t="array" ref="FU37">LOOKUP(2,1/(Log!$K$1:$K$27569=FR37),Log!$G$1:$G$27569)</f>
        <v>x</v>
      </c>
      <c r="FV37" s="224" t="str">
        <f t="array" ref="FV37">LOOKUP(2,1/(Log!$K$1:$K$27569=FR37),Log!$H$1:$H$27569)</f>
        <v>x</v>
      </c>
      <c r="FW37" s="224" t="str">
        <f t="array" ref="FW37">LOOKUP(2,1/(Log!$K$1:$K$27569=FR37),Log!$J$1:$J$27569)</f>
        <v>Given the difficult nature of the circumstances in Eritrea and the absence of up-to-date and reliable data from open sources, it is difficult to accurately estimate figures for this indicator</v>
      </c>
      <c r="FX37" s="224" t="str">
        <f t="array" ref="FX37">LOOKUP(2,1/(Log!$K$1:$K$27569=FR37),Log!$I$1:$I$27569)</f>
        <v>x</v>
      </c>
      <c r="FY37" s="214">
        <f t="array" ref="FY37">LOOKUP(2,1/(Log!$K$1:$K$27569=FR37),Log!$L$1:$L$27569)</f>
        <v>45776</v>
      </c>
      <c r="FZ37" s="222" t="str">
        <f t="shared" si="67"/>
        <v>ERI001Impediments to entry into country (bureaucratic and administrative)</v>
      </c>
      <c r="GA37" s="222">
        <f t="array" ref="GA37">LOOKUP(2,1/(Log!$K$1:$K$27569=FZ37),Log!$E$1:$E$27569)</f>
        <v>1</v>
      </c>
      <c r="GB37" s="222" t="str">
        <f t="array" ref="GB37">LOOKUP(2,1/(Log!$K$1:$K$27569=FZ37),Log!$F$1:$F$27569)</f>
        <v>ACAPS Access Methodology</v>
      </c>
      <c r="GC37" s="222" t="str">
        <f t="array" ref="GC37">LOOKUP(2,1/(Log!$K$1:$K$27569=FZ37),Log!$G$1:$G$27569)</f>
        <v>Medium</v>
      </c>
      <c r="GD37" s="222">
        <f t="array" ref="GD37">LOOKUP(2,1/(Log!$K$1:$K$27569=FZ37),Log!$H$1:$H$27569)</f>
        <v>2</v>
      </c>
      <c r="GE37" s="222" t="str">
        <f t="array" ref="GE37">LOOKUP(2,1/(Log!$K$1:$K$27569=FZ37),Log!$J$1:$J$27569)</f>
        <v>x</v>
      </c>
      <c r="GF37" s="222" t="str">
        <f t="array" ref="GF37">LOOKUP(2,1/(Log!$K$1:$K$27569=FZ37),Log!$I$1:$I$27569)</f>
        <v>x</v>
      </c>
      <c r="GG37" s="223">
        <f t="array" ref="GG37">LOOKUP(2,1/(Log!$K$1:$K$27569=FZ37),Log!$L$1:$L$27569)</f>
        <v>45611</v>
      </c>
      <c r="GH37" s="221" t="str">
        <f t="shared" si="68"/>
        <v>ERI001Restriction of movement (impediments to freedom of movement and/or administrative restrictions)</v>
      </c>
      <c r="GI37" s="224">
        <f t="array" ref="GI37">LOOKUP(2,1/(Log!$K$1:$K$27569=GH37),Log!$E$1:$E$27569)</f>
        <v>1</v>
      </c>
      <c r="GJ37" s="224" t="str">
        <f t="array" ref="GJ37">LOOKUP(2,1/(Log!$K$1:$K$27569=GH37),Log!$F$1:$F$27569)</f>
        <v>ACAPS Access Methodology</v>
      </c>
      <c r="GK37" s="224" t="str">
        <f t="array" ref="GK37">LOOKUP(2,1/(Log!$K$1:$K$27569=GH37),Log!$G$1:$G$27569)</f>
        <v>Medium</v>
      </c>
      <c r="GL37" s="224">
        <f t="array" ref="GL37">LOOKUP(2,1/(Log!$K$1:$K$27569=GH37),Log!$H$1:$H$27569)</f>
        <v>2</v>
      </c>
      <c r="GM37" s="224" t="str">
        <f t="array" ref="GM37">LOOKUP(2,1/(Log!$K$1:$K$27569=GH37),Log!$J$1:$J$27569)</f>
        <v>x</v>
      </c>
      <c r="GN37" s="224" t="str">
        <f t="array" ref="GN37">LOOKUP(2,1/(Log!$K$1:$K$27569=GH37),Log!$I$1:$I$27569)</f>
        <v>x</v>
      </c>
      <c r="GO37" s="214">
        <f t="array" ref="GO37">LOOKUP(2,1/(Log!$K$1:$K$27569=GH37),Log!$L$1:$L$27569)</f>
        <v>45611</v>
      </c>
      <c r="GP37" s="222" t="str">
        <f t="shared" si="69"/>
        <v>ERI001Interference into implementation of humanitarian activities</v>
      </c>
      <c r="GQ37" s="222">
        <f t="array" ref="GQ37">LOOKUP(2,1/(Log!$K$1:$K$27569=GP37),Log!$E$1:$E$27569)</f>
        <v>2</v>
      </c>
      <c r="GR37" s="222" t="str">
        <f t="array" ref="GR37">LOOKUP(2,1/(Log!$K$1:$K$27569=GP37),Log!$F$1:$F$27569)</f>
        <v>ACAPS Access Methodology</v>
      </c>
      <c r="GS37" s="222" t="str">
        <f t="array" ref="GS37">LOOKUP(2,1/(Log!$K$1:$K$27569=GP37),Log!$G$1:$G$27569)</f>
        <v>Medium</v>
      </c>
      <c r="GT37" s="222">
        <f t="array" ref="GT37">LOOKUP(2,1/(Log!$K$1:$K$27569=GP37),Log!$H$1:$H$27569)</f>
        <v>2</v>
      </c>
      <c r="GU37" s="222" t="str">
        <f t="array" ref="GU37">LOOKUP(2,1/(Log!$K$1:$K$27569=GP37),Log!$J$1:$J$27569)</f>
        <v>x</v>
      </c>
      <c r="GV37" s="222" t="str">
        <f t="array" ref="GV37">LOOKUP(2,1/(Log!$K$1:$K$27569=GP37),Log!$I$1:$I$27569)</f>
        <v>x</v>
      </c>
      <c r="GW37" s="223">
        <f t="array" ref="GW37">LOOKUP(2,1/(Log!$K$1:$K$27569=GP37),Log!$L$1:$L$27569)</f>
        <v>45611</v>
      </c>
      <c r="GX37" s="221" t="str">
        <f t="shared" si="70"/>
        <v>ERI001Violence against personnel, facilities and assets</v>
      </c>
      <c r="GY37" s="224">
        <f t="array" ref="GY37">LOOKUP(2,1/(Log!$K$1:$K$27569=GX37),Log!$E$1:$E$27569)</f>
        <v>0</v>
      </c>
      <c r="GZ37" s="224" t="str">
        <f t="array" ref="GZ37">LOOKUP(2,1/(Log!$K$1:$K$27569=GX37),Log!$F$1:$F$27569)</f>
        <v>ACAPS Access Methodology</v>
      </c>
      <c r="HA37" s="224" t="str">
        <f t="array" ref="HA37">LOOKUP(2,1/(Log!$K$1:$K$27569=GX37),Log!$G$1:$G$27569)</f>
        <v>Medium</v>
      </c>
      <c r="HB37" s="224">
        <f t="array" ref="HB37">LOOKUP(2,1/(Log!$K$1:$K$27569=GX37),Log!$H$1:$H$27569)</f>
        <v>2</v>
      </c>
      <c r="HC37" s="224" t="str">
        <f t="array" ref="HC37">LOOKUP(2,1/(Log!$K$1:$K$27569=GX37),Log!$J$1:$J$27569)</f>
        <v>x</v>
      </c>
      <c r="HD37" s="224" t="str">
        <f t="array" ref="HD37">LOOKUP(2,1/(Log!$K$1:$K$27569=GX37),Log!$I$1:$I$27569)</f>
        <v>x</v>
      </c>
      <c r="HE37" s="214">
        <f t="array" ref="HE37">LOOKUP(2,1/(Log!$K$1:$K$27569=GX37),Log!$L$1:$L$27569)</f>
        <v>45611</v>
      </c>
      <c r="HF37" s="222" t="str">
        <f t="shared" si="71"/>
        <v>ERI001Denial of existence of humanitarian needs or entitlements to assistance</v>
      </c>
      <c r="HG37" s="222">
        <f t="array" ref="HG37">LOOKUP(2,1/(Log!$K$1:$K$27569=HF37),Log!$E$1:$E$27569)</f>
        <v>0</v>
      </c>
      <c r="HH37" s="222" t="str">
        <f t="array" ref="HH37">LOOKUP(2,1/(Log!$K$1:$K$27569=HF37),Log!$F$1:$F$27569)</f>
        <v>ACAPS Access Methodology</v>
      </c>
      <c r="HI37" s="222" t="str">
        <f t="array" ref="HI37">LOOKUP(2,1/(Log!$K$1:$K$27569=HF37),Log!$G$1:$G$27569)</f>
        <v>Medium</v>
      </c>
      <c r="HJ37" s="222">
        <f t="array" ref="HJ37">LOOKUP(2,1/(Log!$K$1:$K$27569=HF37),Log!$H$1:$H$27569)</f>
        <v>2</v>
      </c>
      <c r="HK37" s="222" t="str">
        <f t="array" ref="HK37">LOOKUP(2,1/(Log!$K$1:$K$27569=HF37),Log!$J$1:$J$27569)</f>
        <v>x</v>
      </c>
      <c r="HL37" s="222" t="str">
        <f t="array" ref="HL37">LOOKUP(2,1/(Log!$K$1:$K$27569=HF37),Log!$I$1:$I$27569)</f>
        <v>x</v>
      </c>
      <c r="HM37" s="223">
        <f t="array" ref="HM37">LOOKUP(2,1/(Log!$K$1:$K$27569=HF37),Log!$L$1:$L$27569)</f>
        <v>45611</v>
      </c>
      <c r="HN37" s="221" t="str">
        <f t="shared" si="72"/>
        <v>ERI001Restriction and obstruction of access to services and assistance</v>
      </c>
      <c r="HO37" s="224">
        <f t="array" ref="HO37">LOOKUP(2,1/(Log!$K$1:$K$27569=HN37),Log!$E$1:$E$27569)</f>
        <v>2</v>
      </c>
      <c r="HP37" s="224" t="str">
        <f t="array" ref="HP37">LOOKUP(2,1/(Log!$K$1:$K$27569=HN37),Log!$F$1:$F$27569)</f>
        <v>ACAPS Access Methodology</v>
      </c>
      <c r="HQ37" s="224" t="str">
        <f t="array" ref="HQ37">LOOKUP(2,1/(Log!$K$1:$K$27569=HN37),Log!$G$1:$G$27569)</f>
        <v>Medium</v>
      </c>
      <c r="HR37" s="224">
        <f t="array" ref="HR37">LOOKUP(2,1/(Log!$K$1:$K$27569=HN37),Log!$H$1:$H$27569)</f>
        <v>2</v>
      </c>
      <c r="HS37" s="224" t="str">
        <f t="array" ref="HS37">LOOKUP(2,1/(Log!$K$1:$K$27569=HN37),Log!$J$1:$J$27569)</f>
        <v>x</v>
      </c>
      <c r="HT37" s="224" t="str">
        <f t="array" ref="HT37">LOOKUP(2,1/(Log!$K$1:$K$27569=HN37),Log!$I$1:$I$27569)</f>
        <v>x</v>
      </c>
      <c r="HU37" s="214">
        <f t="array" ref="HU37">LOOKUP(2,1/(Log!$K$1:$K$27569=HN37),Log!$L$1:$L$27569)</f>
        <v>45611</v>
      </c>
      <c r="HV37" s="222" t="str">
        <f t="shared" si="73"/>
        <v>ERI001Ongoing insecurity/hostilities affecting humanitarian assistance</v>
      </c>
      <c r="HW37" s="222">
        <f t="array" ref="HW37">LOOKUP(2,1/(Log!$K$1:$K$27569=HV37),Log!$E$1:$E$27569)</f>
        <v>0</v>
      </c>
      <c r="HX37" s="222" t="str">
        <f t="array" ref="HX37">LOOKUP(2,1/(Log!$K$1:$K$27569=HV37),Log!$F$1:$F$27569)</f>
        <v>ACAPS Access Methodology</v>
      </c>
      <c r="HY37" s="222" t="str">
        <f t="array" ref="HY37">LOOKUP(2,1/(Log!$K$1:$K$27569=HV37),Log!$G$1:$G$27569)</f>
        <v>Medium</v>
      </c>
      <c r="HZ37" s="222">
        <f t="array" ref="HZ37">LOOKUP(2,1/(Log!$K$1:$K$27569=HV37),Log!$H$1:$H$27569)</f>
        <v>2</v>
      </c>
      <c r="IA37" s="222" t="str">
        <f t="array" ref="IA37">LOOKUP(2,1/(Log!$K$1:$K$27569=HV37),Log!$J$1:$J$27569)</f>
        <v>x</v>
      </c>
      <c r="IB37" s="222" t="str">
        <f t="array" ref="IB37">LOOKUP(2,1/(Log!$K$1:$K$27569=HV37),Log!$I$1:$I$27569)</f>
        <v>x</v>
      </c>
      <c r="IC37" s="223">
        <f t="array" ref="IC37">LOOKUP(2,1/(Log!$K$1:$K$27569=HV37),Log!$L$1:$L$27569)</f>
        <v>45611</v>
      </c>
      <c r="ID37" s="221" t="str">
        <f t="shared" si="74"/>
        <v>ERI001Presence of mines and improvised explosive devices</v>
      </c>
      <c r="IE37" s="224">
        <f t="array" ref="IE37">LOOKUP(2,1/(Log!$K$1:$K$27569=ID37),Log!$E$1:$E$27569)</f>
        <v>2</v>
      </c>
      <c r="IF37" s="224" t="str">
        <f t="array" ref="IF37">LOOKUP(2,1/(Log!$K$1:$K$27569=ID37),Log!$F$1:$F$27569)</f>
        <v>ACAPS Access Methodology</v>
      </c>
      <c r="IG37" s="224" t="str">
        <f t="array" ref="IG37">LOOKUP(2,1/(Log!$K$1:$K$27569=ID37),Log!$G$1:$G$27569)</f>
        <v>Medium</v>
      </c>
      <c r="IH37" s="224">
        <f t="array" ref="IH37">LOOKUP(2,1/(Log!$K$1:$K$27569=ID37),Log!$H$1:$H$27569)</f>
        <v>2</v>
      </c>
      <c r="II37" s="224" t="str">
        <f t="array" ref="II37">LOOKUP(2,1/(Log!$K$1:$K$27569=ID37),Log!$J$1:$J$27569)</f>
        <v>x</v>
      </c>
      <c r="IJ37" s="224" t="str">
        <f t="array" ref="IJ37">LOOKUP(2,1/(Log!$K$1:$K$27569=ID37),Log!$I$1:$I$27569)</f>
        <v>x</v>
      </c>
      <c r="IK37" s="214">
        <f t="array" ref="IK37">LOOKUP(2,1/(Log!$K$1:$K$27569=ID37),Log!$L$1:$L$27569)</f>
        <v>45611</v>
      </c>
      <c r="IL37" s="222" t="str">
        <f t="shared" si="75"/>
        <v>ERI001Physical constraints in the environment (obstacles related to terrain, climate, lack of infrastructure, etc.)</v>
      </c>
      <c r="IM37" s="222">
        <f t="array" ref="IM37">LOOKUP(2,1/(Log!$K$1:$K$27569=IL37),Log!$E$1:$E$27569)</f>
        <v>2</v>
      </c>
      <c r="IN37" s="222" t="str">
        <f t="array" ref="IN37">LOOKUP(2,1/(Log!$K$1:$K$27569=IL37),Log!$F$1:$F$27569)</f>
        <v>ACAPS Access Methodology</v>
      </c>
      <c r="IO37" s="222" t="str">
        <f t="array" ref="IO37">LOOKUP(2,1/(Log!$K$1:$K$27569=IL37),Log!$G$1:$G$27569)</f>
        <v>Medium</v>
      </c>
      <c r="IP37" s="222">
        <f t="array" ref="IP37">LOOKUP(2,1/(Log!$K$1:$K$27569=IL37),Log!$H$1:$H$27569)</f>
        <v>2</v>
      </c>
      <c r="IQ37" s="222" t="str">
        <f t="array" ref="IQ37">LOOKUP(2,1/(Log!$K$1:$K$27569=IL37),Log!$J$1:$J$27569)</f>
        <v>x</v>
      </c>
      <c r="IR37" s="222" t="str">
        <f t="array" ref="IR37">LOOKUP(2,1/(Log!$K$1:$K$27569=IL37),Log!$I$1:$I$27569)</f>
        <v>x</v>
      </c>
      <c r="IS37" s="223">
        <f t="array" ref="IS37">LOOKUP(2,1/(Log!$K$1:$K$27569=IL37),Log!$L$1:$L$27569)</f>
        <v>45611</v>
      </c>
    </row>
    <row r="38" spans="1:253" s="11" customFormat="1" ht="13.35" customHeight="1">
      <c r="A38" s="11" t="str">
        <f>Lists!B:B</f>
        <v>Mixed migration flows in Spain</v>
      </c>
      <c r="B38" s="11" t="str">
        <f>Lists!F:F</f>
        <v>International Displacement</v>
      </c>
      <c r="C38" s="11" t="str">
        <f>Lists!C:C</f>
        <v>ESP002</v>
      </c>
      <c r="D38" s="11" t="str">
        <f>Lists!A:A</f>
        <v>Spain</v>
      </c>
      <c r="E38" s="11" t="str">
        <f>Lists!D:D</f>
        <v>ESP</v>
      </c>
      <c r="F38" s="11" t="str">
        <f t="shared" si="38"/>
        <v>ESP002Total population</v>
      </c>
      <c r="G38" s="212">
        <f t="array" ref="G38">ROUND(LOOKUP(2,1/(Log!$K$1:$K$27569=F38),Log!$E$1:$E$27569),-3)</f>
        <v>47900000</v>
      </c>
      <c r="H38" s="213" t="str">
        <f t="array" ref="H38">LOOKUP(2,1/(Log!$K$1:$K$27569=F38),Log!$F$1:$F$27569)</f>
        <v xml:space="preserve">World Meter accessed  22/01/2025 </v>
      </c>
      <c r="I38" s="213" t="str">
        <f t="array" ref="I38">LOOKUP(2,1/(Log!$K$1:$K$27569=F38),Log!$G$1:$G$27569)</f>
        <v>High</v>
      </c>
      <c r="J38" s="213">
        <f t="array" ref="J38">LOOKUP(2,1/(Log!$K$1:$K$27569=F38),Log!$H$1:$H$27569)</f>
        <v>1</v>
      </c>
      <c r="K38" s="213" t="str">
        <f t="array" ref="K38">LOOKUP(2,1/(Log!$K$1:$K$27569=F38),Log!$J$1:$J$27569)</f>
        <v>The total population of Spain in 2025, including refugees, migrants, and asylum seekers. The source is chosen instead of the World Bank as it provides more up-to-date figures and considers population growth, internal displacement, and migration into and out of the country.</v>
      </c>
      <c r="L38" s="213" t="str">
        <f t="array" ref="L38">LOOKUP(2,1/(Log!$K$1:$K$27569=F38),Log!$I$1:$I$27569)</f>
        <v>https://www.worldometers.info/world-population/spain-population/</v>
      </c>
      <c r="M38" s="214">
        <f t="array" ref="M38">LOOKUP(2,1/(Log!$K$1:$K$27569=F38),Log!$L$1:$L$27569)</f>
        <v>45760</v>
      </c>
      <c r="N38" s="221" t="str">
        <f t="shared" si="39"/>
        <v>ESP002Landmass affected</v>
      </c>
      <c r="O38" s="216">
        <f t="array" ref="O38">LOOKUP(2,1/(Log!$K$1:$K$27569=N38),Log!$E$1:$E$27569)</f>
        <v>100037</v>
      </c>
      <c r="P38" s="216" t="str">
        <f t="array" ref="P38">LOOKUP(2,1/(Log!$K$1:$K$27569=N38),Log!$F$1:$F$27569)</f>
        <v>City Population accessed 09/04/2025</v>
      </c>
      <c r="Q38" s="216" t="str">
        <f t="array" ref="Q38">LOOKUP(2,1/(Log!$K$1:$K$27569=N38),Log!$G$1:$G$27569)</f>
        <v>High</v>
      </c>
      <c r="R38" s="216">
        <f t="array" ref="R38">LOOKUP(2,1/(Log!$K$1:$K$27569=N38),Log!$H$1:$H$27569)</f>
        <v>1</v>
      </c>
      <c r="S38" s="216" t="str">
        <f t="array" ref="S38">LOOKUP(2,1/(Log!$K$1:$K$27569=N38),Log!$J$1:$J$27569)</f>
        <v>The landmass affected covers the top three autonomous communities receiving refugees, asylum seekers, and migrants in Spain which are Andalusia, Balearic Islands, and Canary Islands.</v>
      </c>
      <c r="T38" s="216" t="str">
        <f t="array" ref="T38">LOOKUP(2,1/(Log!$K$1:$K$27569=N38),Log!$I$1:$I$27569)</f>
        <v>https://www.citypopulation.de/en/spain/admin/</v>
      </c>
      <c r="U38" s="217">
        <f t="array" ref="U38">LOOKUP(2,1/(Log!$K$1:$K$27569=N38),Log!$L$1:$L$27569)</f>
        <v>45760</v>
      </c>
      <c r="V38" s="221" t="str">
        <f t="shared" si="40"/>
        <v>ESP002People exposed</v>
      </c>
      <c r="W38" s="213">
        <f t="array" ref="W38">IF(LOOKUP(2,1/(Log!$K$1:$K$27569=V38),Log!$E$1:$E$27569)="x","x",ROUND(LOOKUP(2,1/(Log!$K$1:$K$27569=V38),Log!$E$1:$E$27569),-3))</f>
        <v>12102000</v>
      </c>
      <c r="X38" s="213" t="str">
        <f t="array" ref="X38">LOOKUP(2,1/(Log!$K$1:$K$27569=V38),Log!$F$1:$F$27569)</f>
        <v>City Population accessed 09/04/2025</v>
      </c>
      <c r="Y38" s="213" t="str">
        <f t="array" ref="Y38">LOOKUP(2,1/(Log!$K$1:$K$27569=V38),Log!$G$1:$G$27569)</f>
        <v xml:space="preserve">Medium </v>
      </c>
      <c r="Z38" s="213">
        <f t="array" ref="Z38">LOOKUP(2,1/(Log!$K$1:$K$27569=V38),Log!$H$1:$H$27569)</f>
        <v>2</v>
      </c>
      <c r="AA38" s="213" t="str">
        <f t="array" ref="AA38">LOOKUP(2,1/(Log!$K$1:$K$27569=V38),Log!$J$1:$J$27569)</f>
        <v>The number of people exposed corresponds to the total population the top three autonomous communities receiving refugees, asylum seekers, and migrants in Spain which are Andalusia, Balearic Islands, and Canary Islands. This figure is taken from City Population. It is valid as of 2024. This source was chosen because it provides the latest population figures for each region. The reliability of this data is medium because it is only updated until 2024. The presence of migrants, refugees, and asylum seekers affects resource allocations, has an economic impact, and requires political consideration and social cohesion process.</v>
      </c>
      <c r="AB38" s="213" t="str">
        <f t="array" ref="AB38">LOOKUP(2,1/(Log!$K$1:$K$27569=V38),Log!$I$1:$I$27569)</f>
        <v>https://www.citypopulation.de/en/spain/admin/</v>
      </c>
      <c r="AC38" s="214">
        <f t="array" ref="AC38">LOOKUP(2,1/(Log!$K$1:$K$27569=V38),Log!$L$1:$L$27569)</f>
        <v>45760</v>
      </c>
      <c r="AD38" s="221" t="str">
        <f t="shared" si="41"/>
        <v>ESP002People affected</v>
      </c>
      <c r="AE38" s="218">
        <f t="array" ref="AE38">IF(LOOKUP(2,1/(Log!$K$1:$K$27569=AD38),Log!$E$1:$E$27569)="x","x",ROUND(LOOKUP(2,1/(Log!$K$1:$K$27569=AD38),Log!$E$1:$E$27569),-3))</f>
        <v>76000</v>
      </c>
      <c r="AF38" s="218" t="str">
        <f t="array" ref="AF38">LOOKUP(2,1/(Log!$K$1:$K$27569=AD38),Log!$F$1:$F$27569)</f>
        <v>UNHCR accessed 09/04/2025</v>
      </c>
      <c r="AG38" s="218" t="str">
        <f t="array" ref="AG38">LOOKUP(2,1/(Log!$K$1:$K$27569=AD38),Log!$G$1:$G$27569)</f>
        <v>Low</v>
      </c>
      <c r="AH38" s="218">
        <f t="array" ref="AH38">LOOKUP(2,1/(Log!$K$1:$K$27569=AD38),Log!$H$1:$H$27569)</f>
        <v>3</v>
      </c>
      <c r="AI38" s="218" t="str">
        <f t="array" ref="AI38">LOOKUP(2,1/(Log!$K$1:$K$27569=AD38),Log!$J$1:$J$27569)</f>
        <v>The number of people affected corresponds to the total number of sea arrivals via the Western Med. route in 2024 (16,999) and Northwest African maritime route in 2024 (46,843) and the total sea arrivals in the Western Med. route (2571) and Northwest African maritime route (9128) as of 30 March 2025. The arrivals in 2024 are considered here among the affected people as they likely still have unmet needs and going through a registration and documentation processes. The figure is taken from UNHCR. It is valid as of 30 March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v>
      </c>
      <c r="AJ38" s="218" t="str">
        <f t="array" ref="AJ38">LOOKUP(2,1/(Log!$K$1:$K$27569=AD38),Log!$I$1:$I$27569)</f>
        <v>https://data.unhcr.org/en/situations/europe-sea-arrivals/location/24567</v>
      </c>
      <c r="AK38" s="219">
        <f t="array" ref="AK38">LOOKUP(2,1/(Log!$K$1:$K$27569=AD38),Log!$L$1:$L$27569)</f>
        <v>45760</v>
      </c>
      <c r="AL38" s="221" t="str">
        <f t="shared" si="42"/>
        <v>ESP002People displaced</v>
      </c>
      <c r="AM38" s="213">
        <f t="array" ref="AM38">IF(LOOKUP(2,1/(Log!$K$1:$K$27569=AL38),Log!$E$1:$E$27569)="x","x",ROUND(LOOKUP(2,1/(Log!$K$1:$K$27569=AL38),Log!$E$1:$E$27569),-3))</f>
        <v>76000</v>
      </c>
      <c r="AN38" s="213" t="str">
        <f t="array" ref="AN38">LOOKUP(2,1/(Log!$K$1:$K$27569=AL38),Log!$F$1:$F$27569)</f>
        <v>UNHCR accessed 09/04/2025</v>
      </c>
      <c r="AO38" s="213" t="str">
        <f t="array" ref="AO38">LOOKUP(2,1/(Log!$K$1:$K$27569=AL38),Log!$G$1:$G$27569)</f>
        <v>High</v>
      </c>
      <c r="AP38" s="213">
        <f t="array" ref="AP38">LOOKUP(2,1/(Log!$K$1:$K$27569=AL38),Log!$H$1:$H$27569)</f>
        <v>1</v>
      </c>
      <c r="AQ38" s="213" t="str">
        <f t="array" ref="AQ38">LOOKUP(2,1/(Log!$K$1:$K$27569=AL38),Log!$J$1:$J$27569)</f>
        <v>The number of people displaced by the crisis includes the number of refugees, asylum seekers, and migrants (sea arrivals via the Western Med. route in 2024 (16,999) and Northwest African maritime route in 2024 (46,843) and the total sea arrivals in the Western Med. route (2571) and Northwest African maritime route (9128) as of 30 March 2025.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v>
      </c>
      <c r="AR38" s="213" t="str">
        <f t="array" ref="AR38">LOOKUP(2,1/(Log!$K$1:$K$27569=AL38),Log!$I$1:$I$27569)</f>
        <v>https://data.unhcr.org/en/situations/europe-sea-arrivals/location/24567</v>
      </c>
      <c r="AS38" s="214">
        <f t="array" ref="AS38">LOOKUP(2,1/(Log!$K$1:$K$27569=AL38),Log!$L$1:$L$27569)</f>
        <v>45760</v>
      </c>
      <c r="AT38" s="222" t="str">
        <f t="shared" si="43"/>
        <v>ESP002Injuries reported</v>
      </c>
      <c r="AU38" s="218" t="str">
        <f t="array" ref="AU38">LOOKUP(2,1/(Log!$K$1:$K$27569=AT38),Log!$E$1:$E$27569)</f>
        <v>x</v>
      </c>
      <c r="AV38" s="218" t="str">
        <f t="array" ref="AV38">LOOKUP(2,1/(Log!$K$1:$K$27569=AT38),Log!$F$1:$F$27569)</f>
        <v>x</v>
      </c>
      <c r="AW38" s="218" t="str">
        <f t="array" ref="AW38">LOOKUP(2,1/(Log!$K$1:$K$27569=AT38),Log!$G$1:$G$27569)</f>
        <v>x</v>
      </c>
      <c r="AX38" s="218" t="str">
        <f t="array" ref="AX38">LOOKUP(2,1/(Log!$K$1:$K$27569=AT38),Log!$H$1:$H$27569)</f>
        <v>x</v>
      </c>
      <c r="AY38" s="218" t="str">
        <f t="array" ref="AY38">LOOKUP(2,1/(Log!$K$1:$K$27569=AT38),Log!$J$1:$J$27569)</f>
        <v xml:space="preserve">Up-to-date, reliable data from open sources is not available. We cannot provide an accurate/estimate figure for this indicator. </v>
      </c>
      <c r="AZ38" s="218" t="str">
        <f t="array" ref="AZ38">LOOKUP(2,1/(Log!$K$1:$K$27569=AT38),Log!$I$1:$I$27569)</f>
        <v>x</v>
      </c>
      <c r="BA38" s="219">
        <f t="array" ref="BA38">LOOKUP(2,1/(Log!$K$1:$K$27569=AT38),Log!$L$1:$L$27569)</f>
        <v>45631</v>
      </c>
      <c r="BB38" s="221" t="str">
        <f t="shared" si="44"/>
        <v>ESP002Illness cases reported</v>
      </c>
      <c r="BC38" s="213" t="str">
        <f t="array" ref="BC38">LOOKUP(2,1/(Log!$K$1:$K$27569=BB38),Log!$E$1:$E$27569)</f>
        <v>x</v>
      </c>
      <c r="BD38" s="213" t="str">
        <f t="array" ref="BD38">LOOKUP(2,1/(Log!$K$1:$K$27569=BB38),Log!$F$1:$F$27569)</f>
        <v>x</v>
      </c>
      <c r="BE38" s="213" t="str">
        <f t="array" ref="BE38">LOOKUP(2,1/(Log!$K$1:$K$27569=BB38),Log!$G$1:$G$27569)</f>
        <v>x</v>
      </c>
      <c r="BF38" s="213" t="str">
        <f t="array" ref="BF38">LOOKUP(2,1/(Log!$K$1:$K$27569=BB38),Log!$H$1:$H$27569)</f>
        <v>x</v>
      </c>
      <c r="BG38" s="213" t="str">
        <f t="array" ref="BG38">LOOKUP(2,1/(Log!$K$1:$K$27569=BB38),Log!$J$1:$J$27569)</f>
        <v xml:space="preserve">Up-to-date, reliable data from open sources is not available. We cannot provide an accurate/estimate figure for this indicator. </v>
      </c>
      <c r="BH38" s="213" t="str">
        <f t="array" ref="BH38">LOOKUP(2,1/(Log!$K$1:$K$27569=BB38),Log!$I$1:$I$27569)</f>
        <v>x</v>
      </c>
      <c r="BI38" s="214">
        <f t="array" ref="BI38">LOOKUP(2,1/(Log!$K$1:$K$27569=BB38),Log!$L$1:$L$27569)</f>
        <v>45631</v>
      </c>
      <c r="BJ38" s="222" t="str">
        <f t="shared" si="45"/>
        <v>ESP002Fatalities reported</v>
      </c>
      <c r="BK38" s="222">
        <f t="array" ref="BK38">LOOKUP(2,1/(Log!$K$1:$K$27569=BJ38),Log!$E$1:$E$27569)</f>
        <v>249</v>
      </c>
      <c r="BL38" s="222" t="str">
        <f t="array" ref="BL38">LOOKUP(2,1/(Log!$K$1:$K$27569=BJ38),Log!$F$1:$F$27569)</f>
        <v>IOM accesssed 09/04/2025</v>
      </c>
      <c r="BM38" s="222" t="str">
        <f t="array" ref="BM38">LOOKUP(2,1/(Log!$K$1:$K$27569=BJ38),Log!$G$1:$G$27569)</f>
        <v>Low</v>
      </c>
      <c r="BN38" s="222">
        <f t="array" ref="BN38">LOOKUP(2,1/(Log!$K$1:$K$27569=BJ38),Log!$H$1:$H$27569)</f>
        <v>3</v>
      </c>
      <c r="BO38" s="222" t="str">
        <f t="array" ref="BO38">LOOKUP(2,1/(Log!$K$1:$K$27569=BJ38),Log!$J$1:$J$27569)</f>
        <v>The number of missing migrants in the Western Mediterranean route between 1 Oct 2024 and 31 March 2025</v>
      </c>
      <c r="BP38" s="218" t="str">
        <f t="array" ref="BP38">LOOKUP(2,1/(Log!$K$1:$K$27569=BJ38),Log!$I$1:$I$27569)</f>
        <v>https://missingmigrants.iom.int/region/mediterranean?region_incident=All&amp;route=3861&amp;month=All&amp;incident_date%5Bmin%5D=2024-08-01&amp;incident_date%5Bmax%5D=2025-01-31</v>
      </c>
      <c r="BQ38" s="223">
        <f t="array" ref="BQ38">LOOKUP(2,1/(Log!$K$1:$K$27569=BJ38),Log!$L$1:$L$27569)</f>
        <v>45760</v>
      </c>
      <c r="BR38" s="221" t="str">
        <f t="shared" si="46"/>
        <v>ESP002Buildings damaged</v>
      </c>
      <c r="BS38" s="224" t="str">
        <f t="array" ref="BS38">LOOKUP(2,1/(Log!$K$1:$K$27569=BR38),Log!$E$1:$E$27569)</f>
        <v>x</v>
      </c>
      <c r="BT38" s="224" t="str">
        <f t="array" ref="BT38">LOOKUP(2,1/(Log!$K$1:$K$27569=BR38),Log!$F$1:$F$27569)</f>
        <v>x</v>
      </c>
      <c r="BU38" s="224" t="str">
        <f t="array" ref="BU38">LOOKUP(2,1/(Log!$K$1:$K$27569=BR38),Log!$G$1:$G$27569)</f>
        <v>x</v>
      </c>
      <c r="BV38" s="224" t="str">
        <f t="array" ref="BV38">LOOKUP(2,1/(Log!$K$1:$K$27569=BR38),Log!$H$1:$H$27569)</f>
        <v>x</v>
      </c>
      <c r="BW38" s="224" t="str">
        <f t="array" ref="BW38">LOOKUP(2,1/(Log!$K$1:$K$27569=BR38),Log!$J$1:$J$27569)</f>
        <v xml:space="preserve">Up-to-date, reliable data from open sources is not available. We cannot provide an accurate/estimate figure for this indicator. </v>
      </c>
      <c r="BX38" s="224" t="str">
        <f t="array" ref="BX38">LOOKUP(2,1/(Log!$K$1:$K$27569=BR38),Log!$I$1:$I$27569)</f>
        <v>x</v>
      </c>
      <c r="BY38" s="214">
        <f t="array" ref="BY38">LOOKUP(2,1/(Log!$K$1:$K$27569=BR38),Log!$L$1:$L$27569)</f>
        <v>45631</v>
      </c>
      <c r="BZ38" s="222" t="str">
        <f t="shared" si="47"/>
        <v>ESP002Buildings destroyed</v>
      </c>
      <c r="CA38" s="222" t="str">
        <f t="array" ref="CA38">LOOKUP(2,1/(Log!$K$1:$K$27569=BZ38),Log!$E$1:$E$27569)</f>
        <v>x</v>
      </c>
      <c r="CB38" s="222" t="str">
        <f t="array" ref="CB38">LOOKUP(2,1/(Log!$K$1:$K$27569=BZ38),Log!$F$1:$F$27569)</f>
        <v>x</v>
      </c>
      <c r="CC38" s="222" t="str">
        <f t="array" ref="CC38">LOOKUP(2,1/(Log!$K$1:$K$27569=BZ38),Log!$G$1:$G$27569)</f>
        <v>x</v>
      </c>
      <c r="CD38" s="222" t="str">
        <f t="array" ref="CD38">LOOKUP(2,1/(Log!$K$1:$K$27569=BZ38),Log!$H$1:$H$27569)</f>
        <v>x</v>
      </c>
      <c r="CE38" s="222" t="str">
        <f t="array" ref="CE38">LOOKUP(2,1/(Log!$K$1:$K$27569=BZ38),Log!$J$1:$J$27569)</f>
        <v xml:space="preserve">Up-to-date, reliable data from open sources is not available. We cannot provide an accurate/estimate figure for this indicator. </v>
      </c>
      <c r="CF38" s="222" t="str">
        <f t="array" ref="CF38">LOOKUP(2,1/(Log!$K$1:$K$27569=BZ38),Log!$I$1:$I$27569)</f>
        <v>x</v>
      </c>
      <c r="CG38" s="223">
        <f t="array" ref="CG38">LOOKUP(2,1/(Log!$K$1:$K$27569=BZ38),Log!$L$1:$L$27569)</f>
        <v>45631</v>
      </c>
      <c r="CH38" s="221" t="str">
        <f t="shared" si="48"/>
        <v>ESP002Buildings in the affected area</v>
      </c>
      <c r="CI38" s="222" t="e">
        <f t="array" ref="CI38">LOOKUP(2,1/(Log!$K$1:$K$27569=CH38),Log!$E$1:$E$27569)</f>
        <v>#N/A</v>
      </c>
      <c r="CJ38" s="222" t="e">
        <f t="array" ref="CJ38">LOOKUP(2,1/(Log!$K$1:$K$27569=CH38),Log!$F$1:$F$27569)</f>
        <v>#N/A</v>
      </c>
      <c r="CK38" s="222" t="e">
        <f t="array" ref="CK38">LOOKUP(2,1/(Log!$K$1:$K$27569=CH38),Log!$G$1:$G$27569)</f>
        <v>#N/A</v>
      </c>
      <c r="CL38" s="222" t="e">
        <f t="array" ref="CL38">LOOKUP(2,1/(Log!$K$1:$K$27569=CH38),Log!$H$1:$H$27569)</f>
        <v>#N/A</v>
      </c>
      <c r="CM38" s="222" t="e">
        <f t="array" ref="CM38">LOOKUP(2,1/(Log!$K$1:$K$27569=CH38),Log!$J$1:$J$27569)</f>
        <v>#N/A</v>
      </c>
      <c r="CN38" s="222" t="e">
        <f t="array" ref="CN38">LOOKUP(2,1/(Log!$K$1:$K$27569=CH38),Log!$I$1:$I$27569)</f>
        <v>#N/A</v>
      </c>
      <c r="CO38" s="225" t="e">
        <f t="array" ref="CO38">LOOKUP(2,1/(Log!$K$1:$K$27569=CH38),Log!$L$1:$L$27569)</f>
        <v>#N/A</v>
      </c>
      <c r="CP38" s="222" t="str">
        <f t="shared" si="49"/>
        <v>ESP002Economic Losses</v>
      </c>
      <c r="CQ38" s="224" t="str">
        <f t="array" ref="CQ38">LOOKUP(2,1/(Log!$K$1:$K$27569=CP38),Log!$E$1:$E$27569)</f>
        <v>x</v>
      </c>
      <c r="CR38" s="224" t="str">
        <f t="array" ref="CR38">LOOKUP(2,1/(Log!$K$1:$K$27569=CP38),Log!$F$1:$F$27569)</f>
        <v>x</v>
      </c>
      <c r="CS38" s="224" t="str">
        <f t="array" ref="CS38">LOOKUP(2,1/(Log!$K$1:$K$27569=CP38),Log!$G$1:$G$27569)</f>
        <v>x</v>
      </c>
      <c r="CT38" s="224" t="str">
        <f t="array" ref="CT38">LOOKUP(2,1/(Log!$K$1:$K$27569=CP38),Log!$H$1:$H$27569)</f>
        <v>x</v>
      </c>
      <c r="CU38" s="224" t="str">
        <f t="array" ref="CU38">LOOKUP(2,1/(Log!$K$1:$K$27569=CP38),Log!$J$1:$J$27569)</f>
        <v xml:space="preserve">Up-to-date, reliable data from open sources is not available. We cannot provide an accurate/estimate figure for this indicator. </v>
      </c>
      <c r="CV38" s="224" t="str">
        <f t="array" ref="CV38">LOOKUP(2,1/(Log!$K$1:$K$27569=CP38),Log!$I$1:$I$27569)</f>
        <v>x</v>
      </c>
      <c r="CW38" s="214">
        <f t="array" ref="CW38">LOOKUP(2,1/(Log!$K$1:$K$27569=CP38),Log!$L$1:$L$27569)</f>
        <v>45631</v>
      </c>
      <c r="CX38" s="222" t="str">
        <f t="shared" si="50"/>
        <v>ESP002People in Need</v>
      </c>
      <c r="CY38" s="218">
        <f t="shared" si="51"/>
        <v>76000</v>
      </c>
      <c r="CZ38" s="218" t="str">
        <f t="shared" si="52"/>
        <v>UNHCR accessed 09/04/2025</v>
      </c>
      <c r="DA38" s="218" t="str">
        <f t="shared" si="53"/>
        <v>High</v>
      </c>
      <c r="DB38" s="218">
        <f t="shared" si="54"/>
        <v>1</v>
      </c>
      <c r="DC38" s="218" t="str">
        <f t="shared" si="55"/>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Spain.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v>
      </c>
      <c r="DD38" s="218" t="str">
        <f t="shared" si="56"/>
        <v>https://data.unhcr.org/en/situations/europe-sea-arrivals/location/24567</v>
      </c>
      <c r="DE38" s="220">
        <f t="shared" si="57"/>
        <v>45760</v>
      </c>
      <c r="DF38" s="221" t="str">
        <f t="shared" si="58"/>
        <v>ESP002Minimal humanitarian conditions - Level 1</v>
      </c>
      <c r="DG38" s="213">
        <f t="array" ref="DG38">IF(LOOKUP(2,1/(Log!$K$1:$K$27569=DF38),Log!$E$1:$E$27569)="x","x",ROUND(LOOKUP(2,1/(Log!$K$1:$K$27569=DF38),Log!$E$1:$E$27569),-3))</f>
        <v>12027000</v>
      </c>
      <c r="DH38" s="224" t="str">
        <f t="array" ref="DH38">LOOKUP(2,1/(Log!$K$1:$K$27569=DF38),Log!$F$1:$F$27569)</f>
        <v>City Population accessed 09/04/2025</v>
      </c>
      <c r="DI38" s="224" t="str">
        <f t="array" ref="DI38">LOOKUP(2,1/(Log!$K$1:$K$27569=DF38),Log!$G$1:$G$27569)</f>
        <v>High</v>
      </c>
      <c r="DJ38" s="224">
        <f t="array" ref="DJ38">LOOKUP(2,1/(Log!$K$1:$K$27569=DF38),Log!$H$1:$H$27569)</f>
        <v>1</v>
      </c>
      <c r="DK38" s="224" t="str">
        <f t="array" ref="DK38">LOOKUP(2,1/(Log!$K$1:$K$27569=DF38),Log!$J$1:$J$27569)</f>
        <v>According to INFORM SI methodology, the number of people in Level 1 is equal to the people exposed minus the people affected. People in Level 1 are able to meet their basic needs without employing irreversible coping strategies.</v>
      </c>
      <c r="DL38" s="224" t="str">
        <f t="array" ref="DL38">LOOKUP(2,1/(Log!$K$1:$K$27569=DF38),Log!$I$1:$I$27569)</f>
        <v>https://www.citypopulation.de/en/spain/admin/</v>
      </c>
      <c r="DM38" s="214">
        <f t="array" ref="DM38">LOOKUP(2,1/(Log!$K$1:$K$27569=DF38),Log!$L$1:$L$27569)</f>
        <v>45760</v>
      </c>
      <c r="DN38" s="222" t="str">
        <f t="shared" si="59"/>
        <v>ESP002Stressed humanitarian conditions - Level 2</v>
      </c>
      <c r="DO38" s="218">
        <f t="array" ref="DO38">IF(LOOKUP(2,1/(Log!$K$1:$K$27569=DN38),Log!$E$1:$E$27569)="x","x",ROUND(LOOKUP(2,1/(Log!$K$1:$K$27569=DN38),Log!$E$1:$E$27569),-3))</f>
        <v>0</v>
      </c>
      <c r="DP38" s="222" t="str">
        <f t="array" ref="DP38">LOOKUP(2,1/(Log!$K$1:$K$27569=DN38),Log!$F$1:$F$27569)</f>
        <v>UNHCR accessed 09/04/2025</v>
      </c>
      <c r="DQ38" s="222" t="str">
        <f t="array" ref="DQ38">LOOKUP(2,1/(Log!$K$1:$K$27569=DN38),Log!$G$1:$G$27569)</f>
        <v>High</v>
      </c>
      <c r="DR38" s="222">
        <f t="array" ref="DR38">LOOKUP(2,1/(Log!$K$1:$K$27569=DN38),Log!$H$1:$H$27569)</f>
        <v>1</v>
      </c>
      <c r="DS38" s="222" t="str">
        <f t="array" ref="DS38">LOOKUP(2,1/(Log!$K$1:$K$27569=DN38),Log!$J$1:$J$27569)</f>
        <v>According to INFORM SI methodology, the number of people in Level 2 is equal to the people affected minus the people in need. Since all the people affected are also in need, there are no people in Level 2.</v>
      </c>
      <c r="DT38" s="222" t="str">
        <f t="array" ref="DT38">LOOKUP(2,1/(Log!$K$1:$K$27569=DN38),Log!$I$1:$I$27569)</f>
        <v>https://data.unhcr.org/en/situations/europe-sea-arrivals/location/24567</v>
      </c>
      <c r="DU38" s="223">
        <f t="array" ref="DU38">LOOKUP(2,1/(Log!$K$1:$K$27569=DN38),Log!$L$1:$L$27569)</f>
        <v>45760</v>
      </c>
      <c r="DV38" s="221" t="str">
        <f t="shared" si="60"/>
        <v>ESP002Moderate humanitarian conditions - Level 3</v>
      </c>
      <c r="DW38" s="213">
        <f t="array" ref="DW38">IF(LOOKUP(2,1/(Log!$K$1:$K$27569=DV38),Log!$E$1:$E$27569)="x","x",ROUND(LOOKUP(2,1/(Log!$K$1:$K$27569=DV38),Log!$E$1:$E$27569),-3))</f>
        <v>76000</v>
      </c>
      <c r="DX38" s="224" t="str">
        <f t="array" ref="DX38">LOOKUP(2,1/(Log!$K$1:$K$27569=DV38),Log!$F$1:$F$27569)</f>
        <v>UNHCR accessed 09/04/2025</v>
      </c>
      <c r="DY38" s="224" t="str">
        <f t="array" ref="DY38">LOOKUP(2,1/(Log!$K$1:$K$27569=DV38),Log!$G$1:$G$27569)</f>
        <v>High</v>
      </c>
      <c r="DZ38" s="224">
        <f t="array" ref="DZ38">LOOKUP(2,1/(Log!$K$1:$K$27569=DV38),Log!$H$1:$H$27569)</f>
        <v>1</v>
      </c>
      <c r="EA38" s="224" t="str">
        <f t="array" ref="EA38">LOOKUP(2,1/(Log!$K$1:$K$27569=DV38),Log!$J$1:$J$27569)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Spain.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v>
      </c>
      <c r="EB38" s="224" t="str">
        <f t="array" ref="EB38">LOOKUP(2,1/(Log!$K$1:$K$27569=DV38),Log!$I$1:$I$27569)</f>
        <v>https://data.unhcr.org/en/situations/europe-sea-arrivals/location/24567</v>
      </c>
      <c r="EC38" s="214">
        <f t="array" ref="EC38">LOOKUP(2,1/(Log!$K$1:$K$27569=DV38),Log!$L$1:$L$27569)</f>
        <v>45760</v>
      </c>
      <c r="ED38" s="222" t="str">
        <f t="shared" si="61"/>
        <v>ESP002Severe humanitarian conditions - Level 4</v>
      </c>
      <c r="EE38" s="218" t="str">
        <f t="array" ref="EE38">IF(LOOKUP(2,1/(Log!$K$1:$K$27569=ED38),Log!$E$1:$E$27569)="x","x",ROUND(LOOKUP(2,1/(Log!$K$1:$K$27569=ED38),Log!$E$1:$E$27569),-3))</f>
        <v>x</v>
      </c>
      <c r="EF38" s="222" t="str">
        <f t="array" ref="EF38">LOOKUP(2,1/(Log!$K$1:$K$27569=ED38),Log!$F$1:$F$27569)</f>
        <v>UNHCR accessed 09/04/2025</v>
      </c>
      <c r="EG38" s="222" t="str">
        <f t="array" ref="EG38">LOOKUP(2,1/(Log!$K$1:$K$27569=ED38),Log!$G$1:$G$27569)</f>
        <v>Low</v>
      </c>
      <c r="EH38" s="222">
        <f t="array" ref="EH38">LOOKUP(2,1/(Log!$K$1:$K$27569=ED38),Log!$H$1:$H$27569)</f>
        <v>3</v>
      </c>
      <c r="EI38" s="222" t="str">
        <f t="array" ref="EI38">LOOKUP(2,1/(Log!$K$1:$K$27569=ED38),Log!$J$1:$J$27569)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38" s="222" t="str">
        <f t="array" ref="EJ38">LOOKUP(2,1/(Log!$K$1:$K$27569=ED38),Log!$I$1:$I$27569)</f>
        <v>https://data.unhcr.org/en/situations/europe-sea-arrivals/location/24567</v>
      </c>
      <c r="EK38" s="223">
        <f t="array" ref="EK38">LOOKUP(2,1/(Log!$K$1:$K$27569=ED38),Log!$L$1:$L$27569)</f>
        <v>45760</v>
      </c>
      <c r="EL38" s="221" t="str">
        <f t="shared" si="62"/>
        <v>ESP002Extreme humanitarian conditions - Level 5</v>
      </c>
      <c r="EM38" s="213" t="str">
        <f t="array" ref="EM38">IF(LOOKUP(2,1/(Log!$K$1:$K$27569=EL38),Log!$E$1:$E$27569)="x","x",ROUND(LOOKUP(2,1/(Log!$K$1:$K$27569=EL38),Log!$E$1:$E$27569),-3))</f>
        <v>x</v>
      </c>
      <c r="EN38" s="224" t="str">
        <f t="array" ref="EN38">LOOKUP(2,1/(Log!$K$1:$K$27569=EL38),Log!$F$1:$F$27569)</f>
        <v>UNHCR accessed 09/04/2025</v>
      </c>
      <c r="EO38" s="224" t="str">
        <f t="array" ref="EO38">LOOKUP(2,1/(Log!$K$1:$K$27569=EL38),Log!$G$1:$G$27569)</f>
        <v>Low</v>
      </c>
      <c r="EP38" s="224">
        <f t="array" ref="EP38">LOOKUP(2,1/(Log!$K$1:$K$27569=EL38),Log!$H$1:$H$27569)</f>
        <v>3</v>
      </c>
      <c r="EQ38" s="224" t="str">
        <f t="array" ref="EQ38">LOOKUP(2,1/(Log!$K$1:$K$27569=EL38),Log!$J$1:$J$27569)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38" s="224" t="str">
        <f t="array" ref="ER38">LOOKUP(2,1/(Log!$K$1:$K$27569=EL38),Log!$I$1:$I$27569)</f>
        <v>https://data.unhcr.org/en/situations/europe-sea-arrivals/location/24567</v>
      </c>
      <c r="ES38" s="214">
        <f t="array" ref="ES38">LOOKUP(2,1/(Log!$K$1:$K$27569=EL38),Log!$L$1:$L$27569)</f>
        <v>45760</v>
      </c>
      <c r="ET38" s="222" t="str">
        <f t="shared" si="63"/>
        <v>ESP002Fatalities in all crises</v>
      </c>
      <c r="EU38" s="222">
        <f t="array" ref="EU38">LOOKUP(2,1/(Log!$K$1:$K$27569=ET38),Log!$E$1:$E$27569)</f>
        <v>249</v>
      </c>
      <c r="EV38" s="222" t="str">
        <f t="array" ref="EV38">LOOKUP(2,1/(Log!$K$1:$K$27569=ET38),Log!$F$1:$F$27569)</f>
        <v>IOM accesssed 09/04/2025</v>
      </c>
      <c r="EW38" s="222" t="str">
        <f t="array" ref="EW38">LOOKUP(2,1/(Log!$K$1:$K$27569=ET38),Log!$G$1:$G$27569)</f>
        <v>Low</v>
      </c>
      <c r="EX38" s="222">
        <f t="array" ref="EX38">LOOKUP(2,1/(Log!$K$1:$K$27569=ET38),Log!$H$1:$H$27569)</f>
        <v>3</v>
      </c>
      <c r="EY38" s="222" t="str">
        <f t="array" ref="EY38">LOOKUP(2,1/(Log!$K$1:$K$27569=ET38),Log!$J$1:$J$27569)</f>
        <v>The number of missing migrants in the Western Mediterranean route between 1 Oct 2024 and 31 March 2025</v>
      </c>
      <c r="EZ38" s="222" t="str">
        <f t="array" ref="EZ38">LOOKUP(2,1/(Log!$K$1:$K$27569=ET38),Log!$I$1:$I$27569)</f>
        <v>https://missingmigrants.iom.int/region/mediterranean?region_incident=All&amp;route=3861&amp;month=All&amp;incident_date%5Bmin%5D=2024-08-01&amp;incident_date%5Bmax%5D=2025-01-31</v>
      </c>
      <c r="FA38" s="223">
        <f t="array" ref="FA38">LOOKUP(2,1/(Log!$K$1:$K$27569=ET38),Log!$L$1:$L$27569)</f>
        <v>45760</v>
      </c>
      <c r="FB38" s="221" t="str">
        <f t="shared" si="64"/>
        <v>ESP002Crisis affected groups</v>
      </c>
      <c r="FC38" s="224">
        <f t="array" ref="FC38">LOOKUP(2,1/(Log!$K$1:$K$27569=FB38),Log!$E$1:$E$27569)</f>
        <v>2</v>
      </c>
      <c r="FD38" s="224" t="str">
        <f t="array" ref="FD38">LOOKUP(2,1/(Log!$K$1:$K$27569=FB38),Log!$F$1:$F$27569)</f>
        <v>UNHCR accessed 09/04/2025</v>
      </c>
      <c r="FE38" s="224" t="str">
        <f t="array" ref="FE38">LOOKUP(2,1/(Log!$K$1:$K$27569=FB38),Log!$G$1:$G$27569)</f>
        <v>High</v>
      </c>
      <c r="FF38" s="224">
        <f t="array" ref="FF38">LOOKUP(2,1/(Log!$K$1:$K$27569=FB38),Log!$H$1:$H$27569)</f>
        <v>1</v>
      </c>
      <c r="FG38" s="224" t="str">
        <f t="array" ref="FG38">LOOKUP(2,1/(Log!$K$1:$K$27569=FB38),Log!$J$1:$J$27569)</f>
        <v>In this crisis, 2 out of 5 population groups are affected: host population, refugees, asylum seekers, and migrants.</v>
      </c>
      <c r="FH38" s="224" t="str">
        <f t="array" ref="FH38">LOOKUP(2,1/(Log!$K$1:$K$27569=FB38),Log!$I$1:$I$27569)</f>
        <v>https://data.unhcr.org/en/situations/europe-sea-arrivals/location/24567</v>
      </c>
      <c r="FI38" s="214">
        <f t="array" ref="FI38">LOOKUP(2,1/(Log!$K$1:$K$27569=FB38),Log!$L$1:$L$27569)</f>
        <v>45760</v>
      </c>
      <c r="FJ38" s="221" t="str">
        <f t="shared" si="65"/>
        <v>ESP002People facing limited access constraints</v>
      </c>
      <c r="FK38" s="222" t="str">
        <f t="array" ref="FK38">LOOKUP(2,1/(Log!$K$1:$K$27569=FJ38),Log!$E$1:$E$27569)</f>
        <v>x</v>
      </c>
      <c r="FL38" s="222" t="str">
        <f t="array" ref="FL38">LOOKUP(2,1/(Log!$K$1:$K$27569=FJ38),Log!$F$1:$F$27569)</f>
        <v>x</v>
      </c>
      <c r="FM38" s="222" t="str">
        <f t="array" ref="FM38">LOOKUP(2,1/(Log!$K$1:$K$27569=FJ38),Log!$G$1:$G$27569)</f>
        <v>x</v>
      </c>
      <c r="FN38" s="222" t="str">
        <f t="array" ref="FN38">LOOKUP(2,1/(Log!$K$1:$K$27569=FJ38),Log!$H$1:$H$27569)</f>
        <v>x</v>
      </c>
      <c r="FO38" s="222" t="str">
        <f t="array" ref="FO38">LOOKUP(2,1/(Log!$K$1:$K$27569=FJ38),Log!$J$1:$J$27569)</f>
        <v xml:space="preserve">Up-to-date, reliable data from open sources is not available. We cannot provide an accurate/estimate figure for this indicator. </v>
      </c>
      <c r="FP38" s="218" t="str">
        <f t="array" ref="FP38">LOOKUP(2,1/(Log!$K$1:$K$27569=FJ38),Log!$I$1:$I$27569)</f>
        <v>x</v>
      </c>
      <c r="FQ38" s="219">
        <f t="array" ref="FQ38">LOOKUP(2,1/(Log!$K$1:$K$27569=FJ38),Log!$L$1:$L$27569)</f>
        <v>45631</v>
      </c>
      <c r="FR38" s="221" t="str">
        <f t="shared" si="66"/>
        <v>ESP002People facing restricted access constraints</v>
      </c>
      <c r="FS38" s="224" t="str">
        <f t="array" ref="FS38">LOOKUP(2,1/(Log!$K$1:$K$27569=FR38),Log!$E$1:$E$27569)</f>
        <v>x</v>
      </c>
      <c r="FT38" s="224" t="str">
        <f t="array" ref="FT38">LOOKUP(2,1/(Log!$K$1:$K$27569=FR38),Log!$F$1:$F$27569)</f>
        <v>x</v>
      </c>
      <c r="FU38" s="224" t="str">
        <f t="array" ref="FU38">LOOKUP(2,1/(Log!$K$1:$K$27569=FR38),Log!$G$1:$G$27569)</f>
        <v>x</v>
      </c>
      <c r="FV38" s="224" t="str">
        <f t="array" ref="FV38">LOOKUP(2,1/(Log!$K$1:$K$27569=FR38),Log!$H$1:$H$27569)</f>
        <v>x</v>
      </c>
      <c r="FW38" s="224" t="str">
        <f t="array" ref="FW38">LOOKUP(2,1/(Log!$K$1:$K$27569=FR38),Log!$J$1:$J$27569)</f>
        <v xml:space="preserve">Up-to-date, reliable data from open sources is not available. We cannot provide an accurate/estimate figure for this indicator. </v>
      </c>
      <c r="FX38" s="224" t="str">
        <f t="array" ref="FX38">LOOKUP(2,1/(Log!$K$1:$K$27569=FR38),Log!$I$1:$I$27569)</f>
        <v>x</v>
      </c>
      <c r="FY38" s="214">
        <f t="array" ref="FY38">LOOKUP(2,1/(Log!$K$1:$K$27569=FR38),Log!$L$1:$L$27569)</f>
        <v>45631</v>
      </c>
      <c r="FZ38" s="222" t="str">
        <f t="shared" si="67"/>
        <v>ESP002Impediments to entry into country (bureaucratic and administrative)</v>
      </c>
      <c r="GA38" s="222">
        <f t="array" ref="GA38">LOOKUP(2,1/(Log!$K$1:$K$27569=FZ38),Log!$E$1:$E$27569)</f>
        <v>0</v>
      </c>
      <c r="GB38" s="222" t="str">
        <f t="array" ref="GB38">LOOKUP(2,1/(Log!$K$1:$K$27569=FZ38),Log!$F$1:$F$27569)</f>
        <v>ACAPS Access Methodology</v>
      </c>
      <c r="GC38" s="222" t="str">
        <f t="array" ref="GC38">LOOKUP(2,1/(Log!$K$1:$K$27569=FZ38),Log!$G$1:$G$27569)</f>
        <v>Medium</v>
      </c>
      <c r="GD38" s="222">
        <f t="array" ref="GD38">LOOKUP(2,1/(Log!$K$1:$K$27569=FZ38),Log!$H$1:$H$27569)</f>
        <v>2</v>
      </c>
      <c r="GE38" s="222" t="str">
        <f t="array" ref="GE38">LOOKUP(2,1/(Log!$K$1:$K$27569=FZ38),Log!$J$1:$J$27569)</f>
        <v>x</v>
      </c>
      <c r="GF38" s="222" t="str">
        <f t="array" ref="GF38">LOOKUP(2,1/(Log!$K$1:$K$27569=FZ38),Log!$I$1:$I$27569)</f>
        <v>x</v>
      </c>
      <c r="GG38" s="223">
        <f t="array" ref="GG38">LOOKUP(2,1/(Log!$K$1:$K$27569=FZ38),Log!$L$1:$L$27569)</f>
        <v>45604</v>
      </c>
      <c r="GH38" s="221" t="str">
        <f t="shared" si="68"/>
        <v>ESP002Restriction of movement (impediments to freedom of movement and/or administrative restrictions)</v>
      </c>
      <c r="GI38" s="224">
        <f t="array" ref="GI38">LOOKUP(2,1/(Log!$K$1:$K$27569=GH38),Log!$E$1:$E$27569)</f>
        <v>0</v>
      </c>
      <c r="GJ38" s="224" t="str">
        <f t="array" ref="GJ38">LOOKUP(2,1/(Log!$K$1:$K$27569=GH38),Log!$F$1:$F$27569)</f>
        <v>ACAPS Access Methodology</v>
      </c>
      <c r="GK38" s="224" t="str">
        <f t="array" ref="GK38">LOOKUP(2,1/(Log!$K$1:$K$27569=GH38),Log!$G$1:$G$27569)</f>
        <v>Medium</v>
      </c>
      <c r="GL38" s="224">
        <f t="array" ref="GL38">LOOKUP(2,1/(Log!$K$1:$K$27569=GH38),Log!$H$1:$H$27569)</f>
        <v>2</v>
      </c>
      <c r="GM38" s="224" t="str">
        <f t="array" ref="GM38">LOOKUP(2,1/(Log!$K$1:$K$27569=GH38),Log!$J$1:$J$27569)</f>
        <v>x</v>
      </c>
      <c r="GN38" s="224" t="str">
        <f t="array" ref="GN38">LOOKUP(2,1/(Log!$K$1:$K$27569=GH38),Log!$I$1:$I$27569)</f>
        <v>x</v>
      </c>
      <c r="GO38" s="214">
        <f t="array" ref="GO38">LOOKUP(2,1/(Log!$K$1:$K$27569=GH38),Log!$L$1:$L$27569)</f>
        <v>45604</v>
      </c>
      <c r="GP38" s="222" t="str">
        <f t="shared" si="69"/>
        <v>ESP002Interference into implementation of humanitarian activities</v>
      </c>
      <c r="GQ38" s="222">
        <f t="array" ref="GQ38">LOOKUP(2,1/(Log!$K$1:$K$27569=GP38),Log!$E$1:$E$27569)</f>
        <v>0</v>
      </c>
      <c r="GR38" s="222" t="str">
        <f t="array" ref="GR38">LOOKUP(2,1/(Log!$K$1:$K$27569=GP38),Log!$F$1:$F$27569)</f>
        <v>ACAPS Access Methodology</v>
      </c>
      <c r="GS38" s="222" t="str">
        <f t="array" ref="GS38">LOOKUP(2,1/(Log!$K$1:$K$27569=GP38),Log!$G$1:$G$27569)</f>
        <v>Medium</v>
      </c>
      <c r="GT38" s="222">
        <f t="array" ref="GT38">LOOKUP(2,1/(Log!$K$1:$K$27569=GP38),Log!$H$1:$H$27569)</f>
        <v>2</v>
      </c>
      <c r="GU38" s="222" t="str">
        <f t="array" ref="GU38">LOOKUP(2,1/(Log!$K$1:$K$27569=GP38),Log!$J$1:$J$27569)</f>
        <v>x</v>
      </c>
      <c r="GV38" s="222" t="str">
        <f t="array" ref="GV38">LOOKUP(2,1/(Log!$K$1:$K$27569=GP38),Log!$I$1:$I$27569)</f>
        <v>x</v>
      </c>
      <c r="GW38" s="223">
        <f t="array" ref="GW38">LOOKUP(2,1/(Log!$K$1:$K$27569=GP38),Log!$L$1:$L$27569)</f>
        <v>45604</v>
      </c>
      <c r="GX38" s="221" t="str">
        <f t="shared" si="70"/>
        <v>ESP002Violence against personnel, facilities and assets</v>
      </c>
      <c r="GY38" s="224">
        <f t="array" ref="GY38">LOOKUP(2,1/(Log!$K$1:$K$27569=GX38),Log!$E$1:$E$27569)</f>
        <v>0</v>
      </c>
      <c r="GZ38" s="224" t="str">
        <f t="array" ref="GZ38">LOOKUP(2,1/(Log!$K$1:$K$27569=GX38),Log!$F$1:$F$27569)</f>
        <v>ACAPS Access Methodology</v>
      </c>
      <c r="HA38" s="224" t="str">
        <f t="array" ref="HA38">LOOKUP(2,1/(Log!$K$1:$K$27569=GX38),Log!$G$1:$G$27569)</f>
        <v>Medium</v>
      </c>
      <c r="HB38" s="224">
        <f t="array" ref="HB38">LOOKUP(2,1/(Log!$K$1:$K$27569=GX38),Log!$H$1:$H$27569)</f>
        <v>2</v>
      </c>
      <c r="HC38" s="224" t="str">
        <f t="array" ref="HC38">LOOKUP(2,1/(Log!$K$1:$K$27569=GX38),Log!$J$1:$J$27569)</f>
        <v>x</v>
      </c>
      <c r="HD38" s="224" t="str">
        <f t="array" ref="HD38">LOOKUP(2,1/(Log!$K$1:$K$27569=GX38),Log!$I$1:$I$27569)</f>
        <v>x</v>
      </c>
      <c r="HE38" s="214">
        <f t="array" ref="HE38">LOOKUP(2,1/(Log!$K$1:$K$27569=GX38),Log!$L$1:$L$27569)</f>
        <v>45604</v>
      </c>
      <c r="HF38" s="222" t="str">
        <f t="shared" si="71"/>
        <v>ESP002Denial of existence of humanitarian needs or entitlements to assistance</v>
      </c>
      <c r="HG38" s="222">
        <f t="array" ref="HG38">LOOKUP(2,1/(Log!$K$1:$K$27569=HF38),Log!$E$1:$E$27569)</f>
        <v>0</v>
      </c>
      <c r="HH38" s="222" t="str">
        <f t="array" ref="HH38">LOOKUP(2,1/(Log!$K$1:$K$27569=HF38),Log!$F$1:$F$27569)</f>
        <v>ACAPS Access Methodology</v>
      </c>
      <c r="HI38" s="222" t="str">
        <f t="array" ref="HI38">LOOKUP(2,1/(Log!$K$1:$K$27569=HF38),Log!$G$1:$G$27569)</f>
        <v>Medium</v>
      </c>
      <c r="HJ38" s="222">
        <f t="array" ref="HJ38">LOOKUP(2,1/(Log!$K$1:$K$27569=HF38),Log!$H$1:$H$27569)</f>
        <v>2</v>
      </c>
      <c r="HK38" s="222" t="str">
        <f t="array" ref="HK38">LOOKUP(2,1/(Log!$K$1:$K$27569=HF38),Log!$J$1:$J$27569)</f>
        <v>x</v>
      </c>
      <c r="HL38" s="222" t="str">
        <f t="array" ref="HL38">LOOKUP(2,1/(Log!$K$1:$K$27569=HF38),Log!$I$1:$I$27569)</f>
        <v>x</v>
      </c>
      <c r="HM38" s="223">
        <f t="array" ref="HM38">LOOKUP(2,1/(Log!$K$1:$K$27569=HF38),Log!$L$1:$L$27569)</f>
        <v>45604</v>
      </c>
      <c r="HN38" s="221" t="str">
        <f t="shared" si="72"/>
        <v>ESP002Restriction and obstruction of access to services and assistance</v>
      </c>
      <c r="HO38" s="224">
        <f t="array" ref="HO38">LOOKUP(2,1/(Log!$K$1:$K$27569=HN38),Log!$E$1:$E$27569)</f>
        <v>0</v>
      </c>
      <c r="HP38" s="224" t="str">
        <f t="array" ref="HP38">LOOKUP(2,1/(Log!$K$1:$K$27569=HN38),Log!$F$1:$F$27569)</f>
        <v>ACAPS Access Methodology</v>
      </c>
      <c r="HQ38" s="224" t="str">
        <f t="array" ref="HQ38">LOOKUP(2,1/(Log!$K$1:$K$27569=HN38),Log!$G$1:$G$27569)</f>
        <v>Medium</v>
      </c>
      <c r="HR38" s="224">
        <f t="array" ref="HR38">LOOKUP(2,1/(Log!$K$1:$K$27569=HN38),Log!$H$1:$H$27569)</f>
        <v>2</v>
      </c>
      <c r="HS38" s="224" t="str">
        <f t="array" ref="HS38">LOOKUP(2,1/(Log!$K$1:$K$27569=HN38),Log!$J$1:$J$27569)</f>
        <v>x</v>
      </c>
      <c r="HT38" s="224" t="str">
        <f t="array" ref="HT38">LOOKUP(2,1/(Log!$K$1:$K$27569=HN38),Log!$I$1:$I$27569)</f>
        <v>x</v>
      </c>
      <c r="HU38" s="214">
        <f t="array" ref="HU38">LOOKUP(2,1/(Log!$K$1:$K$27569=HN38),Log!$L$1:$L$27569)</f>
        <v>45604</v>
      </c>
      <c r="HV38" s="222" t="str">
        <f t="shared" si="73"/>
        <v>ESP002Ongoing insecurity/hostilities affecting humanitarian assistance</v>
      </c>
      <c r="HW38" s="222">
        <f t="array" ref="HW38">LOOKUP(2,1/(Log!$K$1:$K$27569=HV38),Log!$E$1:$E$27569)</f>
        <v>0</v>
      </c>
      <c r="HX38" s="222" t="str">
        <f t="array" ref="HX38">LOOKUP(2,1/(Log!$K$1:$K$27569=HV38),Log!$F$1:$F$27569)</f>
        <v>ACAPS Access Methodology</v>
      </c>
      <c r="HY38" s="222" t="str">
        <f t="array" ref="HY38">LOOKUP(2,1/(Log!$K$1:$K$27569=HV38),Log!$G$1:$G$27569)</f>
        <v>Medium</v>
      </c>
      <c r="HZ38" s="222">
        <f t="array" ref="HZ38">LOOKUP(2,1/(Log!$K$1:$K$27569=HV38),Log!$H$1:$H$27569)</f>
        <v>2</v>
      </c>
      <c r="IA38" s="222" t="str">
        <f t="array" ref="IA38">LOOKUP(2,1/(Log!$K$1:$K$27569=HV38),Log!$J$1:$J$27569)</f>
        <v>x</v>
      </c>
      <c r="IB38" s="222" t="str">
        <f t="array" ref="IB38">LOOKUP(2,1/(Log!$K$1:$K$27569=HV38),Log!$I$1:$I$27569)</f>
        <v>x</v>
      </c>
      <c r="IC38" s="223">
        <f t="array" ref="IC38">LOOKUP(2,1/(Log!$K$1:$K$27569=HV38),Log!$L$1:$L$27569)</f>
        <v>45604</v>
      </c>
      <c r="ID38" s="221" t="str">
        <f t="shared" si="74"/>
        <v>ESP002Presence of mines and improvised explosive devices</v>
      </c>
      <c r="IE38" s="224">
        <f t="array" ref="IE38">LOOKUP(2,1/(Log!$K$1:$K$27569=ID38),Log!$E$1:$E$27569)</f>
        <v>0</v>
      </c>
      <c r="IF38" s="224" t="str">
        <f t="array" ref="IF38">LOOKUP(2,1/(Log!$K$1:$K$27569=ID38),Log!$F$1:$F$27569)</f>
        <v>ACAPS Access Methodology</v>
      </c>
      <c r="IG38" s="224" t="str">
        <f t="array" ref="IG38">LOOKUP(2,1/(Log!$K$1:$K$27569=ID38),Log!$G$1:$G$27569)</f>
        <v>Medium</v>
      </c>
      <c r="IH38" s="224">
        <f t="array" ref="IH38">LOOKUP(2,1/(Log!$K$1:$K$27569=ID38),Log!$H$1:$H$27569)</f>
        <v>2</v>
      </c>
      <c r="II38" s="224" t="str">
        <f t="array" ref="II38">LOOKUP(2,1/(Log!$K$1:$K$27569=ID38),Log!$J$1:$J$27569)</f>
        <v>x</v>
      </c>
      <c r="IJ38" s="224" t="str">
        <f t="array" ref="IJ38">LOOKUP(2,1/(Log!$K$1:$K$27569=ID38),Log!$I$1:$I$27569)</f>
        <v>x</v>
      </c>
      <c r="IK38" s="214">
        <f t="array" ref="IK38">LOOKUP(2,1/(Log!$K$1:$K$27569=ID38),Log!$L$1:$L$27569)</f>
        <v>45604</v>
      </c>
      <c r="IL38" s="222" t="str">
        <f t="shared" si="75"/>
        <v>ESP002Physical constraints in the environment (obstacles related to terrain, climate, lack of infrastructure, etc.)</v>
      </c>
      <c r="IM38" s="222">
        <f t="array" ref="IM38">LOOKUP(2,1/(Log!$K$1:$K$27569=IL38),Log!$E$1:$E$27569)</f>
        <v>1</v>
      </c>
      <c r="IN38" s="222" t="str">
        <f t="array" ref="IN38">LOOKUP(2,1/(Log!$K$1:$K$27569=IL38),Log!$F$1:$F$27569)</f>
        <v>ACAPS Access Methodology</v>
      </c>
      <c r="IO38" s="222" t="str">
        <f t="array" ref="IO38">LOOKUP(2,1/(Log!$K$1:$K$27569=IL38),Log!$G$1:$G$27569)</f>
        <v>Medium</v>
      </c>
      <c r="IP38" s="222">
        <f t="array" ref="IP38">LOOKUP(2,1/(Log!$K$1:$K$27569=IL38),Log!$H$1:$H$27569)</f>
        <v>2</v>
      </c>
      <c r="IQ38" s="222" t="str">
        <f t="array" ref="IQ38">LOOKUP(2,1/(Log!$K$1:$K$27569=IL38),Log!$J$1:$J$27569)</f>
        <v>x</v>
      </c>
      <c r="IR38" s="222" t="str">
        <f t="array" ref="IR38">LOOKUP(2,1/(Log!$K$1:$K$27569=IL38),Log!$I$1:$I$27569)</f>
        <v>x</v>
      </c>
      <c r="IS38" s="223">
        <f t="array" ref="IS38">LOOKUP(2,1/(Log!$K$1:$K$27569=IL38),Log!$L$1:$L$27569)</f>
        <v>45604</v>
      </c>
    </row>
    <row r="39" spans="1:253" s="11" customFormat="1" ht="13.35" customHeight="1">
      <c r="A39" s="11" t="str">
        <f>Lists!B:B</f>
        <v>Displacement from Russia-Ukraine conflict in Estonia</v>
      </c>
      <c r="B39" s="11" t="str">
        <f>Lists!F:F</f>
        <v>International Displacement</v>
      </c>
      <c r="C39" s="11" t="str">
        <f>Lists!C:C</f>
        <v>EST002</v>
      </c>
      <c r="D39" s="11" t="str">
        <f>Lists!A:A</f>
        <v>Estonia</v>
      </c>
      <c r="E39" s="11" t="str">
        <f>Lists!D:D</f>
        <v>EST</v>
      </c>
      <c r="F39" s="11" t="str">
        <f t="shared" si="38"/>
        <v>EST002Total population</v>
      </c>
      <c r="G39" s="212">
        <f t="array" ref="G39">ROUND(LOOKUP(2,1/(Log!$K$1:$K$27569=F39),Log!$E$1:$E$27569),-3)</f>
        <v>1413000</v>
      </c>
      <c r="H39" s="213" t="str">
        <f t="array" ref="H39">LOOKUP(2,1/(Log!$K$1:$K$27569=F39),Log!$F$1:$F$27569)</f>
        <v>World Bank 2023; UNHCR accessed 26/03/2025</v>
      </c>
      <c r="I39" s="213" t="str">
        <f t="array" ref="I39">LOOKUP(2,1/(Log!$K$1:$K$27569=F39),Log!$G$1:$G$27569)</f>
        <v>High</v>
      </c>
      <c r="J39" s="213">
        <f t="array" ref="J39">LOOKUP(2,1/(Log!$K$1:$K$27569=F39),Log!$H$1:$H$27569)</f>
        <v>1</v>
      </c>
      <c r="K39" s="213" t="str">
        <f t="array" ref="K39">LOOKUP(2,1/(Log!$K$1:$K$27569=F39),Log!$J$1:$J$27569)</f>
        <v>The baseline population figure of (1,370,286) people is aggregated with (42,730) refugees from Ukraine in Estonia according to UNHCR as of 31 March 2025. The World Bank and UNHCR sources were chosen because they provide the population and refugee data needed for the indicator's calculations as per the INFORM Severity Index methodology. The reliability is high because the data is recent.</v>
      </c>
      <c r="L39" s="213" t="str">
        <f t="array" ref="L39">LOOKUP(2,1/(Log!$K$1:$K$27569=F39),Log!$I$1:$I$27569)</f>
        <v>https://data.worldbank.org/indicator/SP.POP.TOTL?locations=EE&amp;page=2+%3B+https%3A%2F%2F ; https://data.unhcr.org/en/situations/ukraine</v>
      </c>
      <c r="M39" s="214">
        <f t="array" ref="M39">LOOKUP(2,1/(Log!$K$1:$K$27569=F39),Log!$L$1:$L$27569)</f>
        <v>45773</v>
      </c>
      <c r="N39" s="221" t="str">
        <f t="shared" si="39"/>
        <v>EST002Landmass affected</v>
      </c>
      <c r="O39" s="216">
        <f t="array" ref="O39">LOOKUP(2,1/(Log!$K$1:$K$27569=N39),Log!$E$1:$E$27569)</f>
        <v>42730</v>
      </c>
      <c r="P39" s="216" t="str">
        <f t="array" ref="P39">LOOKUP(2,1/(Log!$K$1:$K$27569=N39),Log!$F$1:$F$27569)</f>
        <v>World Bank 2022; UNHCR 07/01/2025</v>
      </c>
      <c r="Q39" s="216" t="str">
        <f t="array" ref="Q39">LOOKUP(2,1/(Log!$K$1:$K$27569=N39),Log!$G$1:$G$27569)</f>
        <v>High</v>
      </c>
      <c r="R39" s="216">
        <f t="array" ref="R39">LOOKUP(2,1/(Log!$K$1:$K$27569=N39),Log!$H$1:$H$27569)</f>
        <v>1</v>
      </c>
      <c r="S39" s="216" t="str">
        <f t="array" ref="S39">LOOKUP(2,1/(Log!$K$1:$K$27569=N39),Log!$J$1:$J$27569)</f>
        <v>The whole country is considered exposed, as refugees reside across the country, therefore the total landmass of Estonia is considered affected. The sources were chosen because they are the most reliable, OCHA provides landmass data and UNHCR is the source for the Regional Response Plan 2024 on the crisis of refugees from Ukraine in Estonia. The reliability is high because the data is triangulated using multiple reliable sources.</v>
      </c>
      <c r="T39" s="216" t="str">
        <f t="array" ref="T39">LOOKUP(2,1/(Log!$K$1:$K$27569=N39),Log!$I$1:$I$27569)</f>
        <v>https://data.worldbank.org/indicator/AG.LND.TOTL.K2?locations=EE; https://reliefweb.int/report/poland/regional-refugee-response-plan-ukraine-situation-2025-2026</v>
      </c>
      <c r="U39" s="217">
        <f t="array" ref="U39">LOOKUP(2,1/(Log!$K$1:$K$27569=N39),Log!$L$1:$L$27569)</f>
        <v>45773</v>
      </c>
      <c r="V39" s="221" t="str">
        <f t="shared" si="40"/>
        <v>EST002People exposed</v>
      </c>
      <c r="W39" s="213">
        <f t="array" ref="W39">IF(LOOKUP(2,1/(Log!$K$1:$K$27569=V39),Log!$E$1:$E$27569)="x","x",ROUND(LOOKUP(2,1/(Log!$K$1:$K$27569=V39),Log!$E$1:$E$27569),-3))</f>
        <v>1413000</v>
      </c>
      <c r="X39" s="213" t="str">
        <f t="array" ref="X39">LOOKUP(2,1/(Log!$K$1:$K$27569=V39),Log!$F$1:$F$27569)</f>
        <v>World Bank 2023; UNHCR accessed 26/03/2025</v>
      </c>
      <c r="Y39" s="213" t="str">
        <f t="array" ref="Y39">LOOKUP(2,1/(Log!$K$1:$K$27569=V39),Log!$G$1:$G$27569)</f>
        <v xml:space="preserve">Medium </v>
      </c>
      <c r="Z39" s="213">
        <f t="array" ref="Z39">LOOKUP(2,1/(Log!$K$1:$K$27569=V39),Log!$H$1:$H$27569)</f>
        <v>2</v>
      </c>
      <c r="AA39" s="213" t="str">
        <f t="array" ref="AA39">LOOKUP(2,1/(Log!$K$1:$K$27569=V39),Log!$J$1:$J$27569)</f>
        <v>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v>
      </c>
      <c r="AB39" s="213" t="str">
        <f t="array" ref="AB39">LOOKUP(2,1/(Log!$K$1:$K$27569=V39),Log!$I$1:$I$27569)</f>
        <v>https://data.worldbank.org/indicator/SP.POP.TOTL?locations=EE&amp;page=2+%3B+https%3A%2F%2F ; https://data.unhcr.org/en/situations/ukraine</v>
      </c>
      <c r="AC39" s="214">
        <f t="array" ref="AC39">LOOKUP(2,1/(Log!$K$1:$K$27569=V39),Log!$L$1:$L$27569)</f>
        <v>45773</v>
      </c>
      <c r="AD39" s="221" t="str">
        <f t="shared" si="41"/>
        <v>EST002People affected</v>
      </c>
      <c r="AE39" s="218">
        <f t="array" ref="AE39">IF(LOOKUP(2,1/(Log!$K$1:$K$27569=AD39),Log!$E$1:$E$27569)="x","x",ROUND(LOOKUP(2,1/(Log!$K$1:$K$27569=AD39),Log!$E$1:$E$27569),-3))</f>
        <v>43000</v>
      </c>
      <c r="AF39" s="218" t="str">
        <f t="array" ref="AF39">LOOKUP(2,1/(Log!$K$1:$K$27569=AD39),Log!$F$1:$F$27569)</f>
        <v>UNHCR accessed 17/04/2025</v>
      </c>
      <c r="AG39" s="218" t="str">
        <f t="array" ref="AG39">LOOKUP(2,1/(Log!$K$1:$K$27569=AD39),Log!$G$1:$G$27569)</f>
        <v xml:space="preserve">Medium </v>
      </c>
      <c r="AH39" s="218">
        <f t="array" ref="AH39">LOOKUP(2,1/(Log!$K$1:$K$27569=AD39),Log!$H$1:$H$27569)</f>
        <v>2</v>
      </c>
      <c r="AI39" s="218" t="str">
        <f t="array" ref="AI39">LOOKUP(2,1/(Log!$K$1:$K$27569=AD39),Log!$J$1:$J$27569)</f>
        <v>The number of people affected by the Ukrainian crisis is taken from UNHCR website. The number corresponds to the number of refugees from Ukraine in Estonia. This source was chosen because UNHCR is the most reliable source reporting the number of refugees from Ukraine. The reliability of this data is medium because the data includes high-quality information alongside some elements with lower quality, resulting in an overall medium reliability.</v>
      </c>
      <c r="AJ39" s="218" t="str">
        <f t="array" ref="AJ39">LOOKUP(2,1/(Log!$K$1:$K$27569=AD39),Log!$I$1:$I$27569)</f>
        <v>https://data.unhcr.org/en/situations/ukraine</v>
      </c>
      <c r="AK39" s="219">
        <f t="array" ref="AK39">LOOKUP(2,1/(Log!$K$1:$K$27569=AD39),Log!$L$1:$L$27569)</f>
        <v>45773</v>
      </c>
      <c r="AL39" s="221" t="str">
        <f t="shared" si="42"/>
        <v>EST002People displaced</v>
      </c>
      <c r="AM39" s="213">
        <f t="array" ref="AM39">IF(LOOKUP(2,1/(Log!$K$1:$K$27569=AL39),Log!$E$1:$E$27569)="x","x",ROUND(LOOKUP(2,1/(Log!$K$1:$K$27569=AL39),Log!$E$1:$E$27569),-3))</f>
        <v>43000</v>
      </c>
      <c r="AN39" s="213" t="str">
        <f t="array" ref="AN39">LOOKUP(2,1/(Log!$K$1:$K$27569=AL39),Log!$F$1:$F$27569)</f>
        <v>UNHCR accessed 17/04/2025</v>
      </c>
      <c r="AO39" s="213" t="str">
        <f t="array" ref="AO39">LOOKUP(2,1/(Log!$K$1:$K$27569=AL39),Log!$G$1:$G$27569)</f>
        <v>High</v>
      </c>
      <c r="AP39" s="213">
        <f t="array" ref="AP39">LOOKUP(2,1/(Log!$K$1:$K$27569=AL39),Log!$H$1:$H$27569)</f>
        <v>1</v>
      </c>
      <c r="AQ39" s="213" t="str">
        <f t="array" ref="AQ39">LOOKUP(2,1/(Log!$K$1:$K$27569=AL39),Log!$J$1:$J$27569)</f>
        <v>The number of people displaced by the crisis includes the number of refugees from Ukraine to Estonia. This figure is taken from UNHCR website. This source was chosen because UNHCR is the most reliable source reporting the number of refugees from Ukraine to Estonia. The reliability of this data is high because it is recent.</v>
      </c>
      <c r="AR39" s="213" t="str">
        <f t="array" ref="AR39">LOOKUP(2,1/(Log!$K$1:$K$27569=AL39),Log!$I$1:$I$27569)</f>
        <v>https://data.unhcr.org/en/situations/ukraine</v>
      </c>
      <c r="AS39" s="214">
        <f t="array" ref="AS39">LOOKUP(2,1/(Log!$K$1:$K$27569=AL39),Log!$L$1:$L$27569)</f>
        <v>45773</v>
      </c>
      <c r="AT39" s="222" t="str">
        <f t="shared" si="43"/>
        <v>EST002Injuries reported</v>
      </c>
      <c r="AU39" s="218" t="str">
        <f t="array" ref="AU39">LOOKUP(2,1/(Log!$K$1:$K$27569=AT39),Log!$E$1:$E$27569)</f>
        <v>x</v>
      </c>
      <c r="AV39" s="218" t="str">
        <f t="array" ref="AV39">LOOKUP(2,1/(Log!$K$1:$K$27569=AT39),Log!$F$1:$F$27569)</f>
        <v>x</v>
      </c>
      <c r="AW39" s="218">
        <f t="array" ref="AW39">LOOKUP(2,1/(Log!$K$1:$K$27569=AT39),Log!$G$1:$G$27569)</f>
        <v>0</v>
      </c>
      <c r="AX39" s="218">
        <f t="array" ref="AX39">LOOKUP(2,1/(Log!$K$1:$K$27569=AT39),Log!$H$1:$H$27569)</f>
        <v>0</v>
      </c>
      <c r="AY39" s="218" t="str">
        <f t="array" ref="AY39">LOOKUP(2,1/(Log!$K$1:$K$27569=AT39),Log!$J$1:$J$27569)</f>
        <v xml:space="preserve">There is no available information. </v>
      </c>
      <c r="AZ39" s="218" t="str">
        <f t="array" ref="AZ39">LOOKUP(2,1/(Log!$K$1:$K$27569=AT39),Log!$I$1:$I$27569)</f>
        <v>x</v>
      </c>
      <c r="BA39" s="219">
        <f t="array" ref="BA39">LOOKUP(2,1/(Log!$K$1:$K$27569=AT39),Log!$L$1:$L$27569)</f>
        <v>45626</v>
      </c>
      <c r="BB39" s="221" t="str">
        <f t="shared" si="44"/>
        <v>EST002Illness cases reported</v>
      </c>
      <c r="BC39" s="213" t="str">
        <f t="array" ref="BC39">LOOKUP(2,1/(Log!$K$1:$K$27569=BB39),Log!$E$1:$E$27569)</f>
        <v>x</v>
      </c>
      <c r="BD39" s="213" t="str">
        <f t="array" ref="BD39">LOOKUP(2,1/(Log!$K$1:$K$27569=BB39),Log!$F$1:$F$27569)</f>
        <v>x</v>
      </c>
      <c r="BE39" s="213">
        <f t="array" ref="BE39">LOOKUP(2,1/(Log!$K$1:$K$27569=BB39),Log!$G$1:$G$27569)</f>
        <v>0</v>
      </c>
      <c r="BF39" s="213">
        <f t="array" ref="BF39">LOOKUP(2,1/(Log!$K$1:$K$27569=BB39),Log!$H$1:$H$27569)</f>
        <v>0</v>
      </c>
      <c r="BG39" s="213" t="str">
        <f t="array" ref="BG39">LOOKUP(2,1/(Log!$K$1:$K$27569=BB39),Log!$J$1:$J$27569)</f>
        <v xml:space="preserve">There is no available information. </v>
      </c>
      <c r="BH39" s="213" t="str">
        <f t="array" ref="BH39">LOOKUP(2,1/(Log!$K$1:$K$27569=BB39),Log!$I$1:$I$27569)</f>
        <v>x</v>
      </c>
      <c r="BI39" s="214">
        <f t="array" ref="BI39">LOOKUP(2,1/(Log!$K$1:$K$27569=BB39),Log!$L$1:$L$27569)</f>
        <v>45626</v>
      </c>
      <c r="BJ39" s="222" t="str">
        <f t="shared" si="45"/>
        <v>EST002Fatalities reported</v>
      </c>
      <c r="BK39" s="222">
        <f t="array" ref="BK39">LOOKUP(2,1/(Log!$K$1:$K$27569=BJ39),Log!$E$1:$E$27569)</f>
        <v>0</v>
      </c>
      <c r="BL39" s="222" t="str">
        <f t="array" ref="BL39">LOOKUP(2,1/(Log!$K$1:$K$27569=BJ39),Log!$F$1:$F$27569)</f>
        <v>ACLED accessed 17/04/2025</v>
      </c>
      <c r="BM39" s="222" t="str">
        <f t="array" ref="BM39">LOOKUP(2,1/(Log!$K$1:$K$27569=BJ39),Log!$G$1:$G$27569)</f>
        <v>High</v>
      </c>
      <c r="BN39" s="222">
        <f t="array" ref="BN39">LOOKUP(2,1/(Log!$K$1:$K$27569=BJ39),Log!$H$1:$H$27569)</f>
        <v>1</v>
      </c>
      <c r="BO39" s="222" t="str">
        <f t="array" ref="BO39">LOOKUP(2,1/(Log!$K$1:$K$27569=BJ39),Log!$J$1:$J$27569)</f>
        <v>The total number of fatalities in Displacement from Ukraine conflict in Estonia crisis between 1 October  2024 -  31 March 2025</v>
      </c>
      <c r="BP39" s="218" t="str">
        <f t="array" ref="BP39">LOOKUP(2,1/(Log!$K$1:$K$27569=BJ39),Log!$I$1:$I$27569)</f>
        <v>https://acleddata.com/explorer/</v>
      </c>
      <c r="BQ39" s="223">
        <f t="array" ref="BQ39">LOOKUP(2,1/(Log!$K$1:$K$27569=BJ39),Log!$L$1:$L$27569)</f>
        <v>45773</v>
      </c>
      <c r="BR39" s="221" t="str">
        <f t="shared" si="46"/>
        <v>EST002Buildings damaged</v>
      </c>
      <c r="BS39" s="224">
        <f t="array" ref="BS39">LOOKUP(2,1/(Log!$K$1:$K$27569=BR39),Log!$E$1:$E$27569)</f>
        <v>0</v>
      </c>
      <c r="BT39" s="224" t="str">
        <f t="array" ref="BT39">LOOKUP(2,1/(Log!$K$1:$K$27569=BR39),Log!$F$1:$F$27569)</f>
        <v>x</v>
      </c>
      <c r="BU39" s="224">
        <f t="array" ref="BU39">LOOKUP(2,1/(Log!$K$1:$K$27569=BR39),Log!$G$1:$G$27569)</f>
        <v>0</v>
      </c>
      <c r="BV39" s="224">
        <f t="array" ref="BV39">LOOKUP(2,1/(Log!$K$1:$K$27569=BR39),Log!$H$1:$H$27569)</f>
        <v>0</v>
      </c>
      <c r="BW39" s="224" t="str">
        <f t="array" ref="BW39">LOOKUP(2,1/(Log!$K$1:$K$27569=BR39),Log!$J$1:$J$27569)</f>
        <v>Not applicable.</v>
      </c>
      <c r="BX39" s="224" t="str">
        <f t="array" ref="BX39">LOOKUP(2,1/(Log!$K$1:$K$27569=BR39),Log!$I$1:$I$27569)</f>
        <v>x</v>
      </c>
      <c r="BY39" s="214">
        <f t="array" ref="BY39">LOOKUP(2,1/(Log!$K$1:$K$27569=BR39),Log!$L$1:$L$27569)</f>
        <v>45626</v>
      </c>
      <c r="BZ39" s="222" t="str">
        <f t="shared" si="47"/>
        <v>EST002Buildings destroyed</v>
      </c>
      <c r="CA39" s="222">
        <f t="array" ref="CA39">LOOKUP(2,1/(Log!$K$1:$K$27569=BZ39),Log!$E$1:$E$27569)</f>
        <v>0</v>
      </c>
      <c r="CB39" s="222" t="str">
        <f t="array" ref="CB39">LOOKUP(2,1/(Log!$K$1:$K$27569=BZ39),Log!$F$1:$F$27569)</f>
        <v>x</v>
      </c>
      <c r="CC39" s="222">
        <f t="array" ref="CC39">LOOKUP(2,1/(Log!$K$1:$K$27569=BZ39),Log!$G$1:$G$27569)</f>
        <v>0</v>
      </c>
      <c r="CD39" s="222">
        <f t="array" ref="CD39">LOOKUP(2,1/(Log!$K$1:$K$27569=BZ39),Log!$H$1:$H$27569)</f>
        <v>0</v>
      </c>
      <c r="CE39" s="222" t="str">
        <f t="array" ref="CE39">LOOKUP(2,1/(Log!$K$1:$K$27569=BZ39),Log!$J$1:$J$27569)</f>
        <v>Not applicable.</v>
      </c>
      <c r="CF39" s="222" t="str">
        <f t="array" ref="CF39">LOOKUP(2,1/(Log!$K$1:$K$27569=BZ39),Log!$I$1:$I$27569)</f>
        <v>x</v>
      </c>
      <c r="CG39" s="223">
        <f t="array" ref="CG39">LOOKUP(2,1/(Log!$K$1:$K$27569=BZ39),Log!$L$1:$L$27569)</f>
        <v>45626</v>
      </c>
      <c r="CH39" s="221" t="str">
        <f t="shared" si="48"/>
        <v>EST002Buildings in the affected area</v>
      </c>
      <c r="CI39" s="222" t="e">
        <f t="array" ref="CI39">LOOKUP(2,1/(Log!$K$1:$K$27569=CH39),Log!$E$1:$E$27569)</f>
        <v>#N/A</v>
      </c>
      <c r="CJ39" s="222" t="e">
        <f t="array" ref="CJ39">LOOKUP(2,1/(Log!$K$1:$K$27569=CH39),Log!$F$1:$F$27569)</f>
        <v>#N/A</v>
      </c>
      <c r="CK39" s="222" t="e">
        <f t="array" ref="CK39">LOOKUP(2,1/(Log!$K$1:$K$27569=CH39),Log!$G$1:$G$27569)</f>
        <v>#N/A</v>
      </c>
      <c r="CL39" s="222" t="e">
        <f t="array" ref="CL39">LOOKUP(2,1/(Log!$K$1:$K$27569=CH39),Log!$H$1:$H$27569)</f>
        <v>#N/A</v>
      </c>
      <c r="CM39" s="222" t="e">
        <f t="array" ref="CM39">LOOKUP(2,1/(Log!$K$1:$K$27569=CH39),Log!$J$1:$J$27569)</f>
        <v>#N/A</v>
      </c>
      <c r="CN39" s="222" t="e">
        <f t="array" ref="CN39">LOOKUP(2,1/(Log!$K$1:$K$27569=CH39),Log!$I$1:$I$27569)</f>
        <v>#N/A</v>
      </c>
      <c r="CO39" s="225" t="e">
        <f t="array" ref="CO39">LOOKUP(2,1/(Log!$K$1:$K$27569=CH39),Log!$L$1:$L$27569)</f>
        <v>#N/A</v>
      </c>
      <c r="CP39" s="222" t="str">
        <f t="shared" si="49"/>
        <v>EST002Economic Losses</v>
      </c>
      <c r="CQ39" s="224" t="str">
        <f t="array" ref="CQ39">LOOKUP(2,1/(Log!$K$1:$K$27569=CP39),Log!$E$1:$E$27569)</f>
        <v>x</v>
      </c>
      <c r="CR39" s="224" t="str">
        <f t="array" ref="CR39">LOOKUP(2,1/(Log!$K$1:$K$27569=CP39),Log!$F$1:$F$27569)</f>
        <v>x</v>
      </c>
      <c r="CS39" s="224">
        <f t="array" ref="CS39">LOOKUP(2,1/(Log!$K$1:$K$27569=CP39),Log!$G$1:$G$27569)</f>
        <v>0</v>
      </c>
      <c r="CT39" s="224">
        <f t="array" ref="CT39">LOOKUP(2,1/(Log!$K$1:$K$27569=CP39),Log!$H$1:$H$27569)</f>
        <v>0</v>
      </c>
      <c r="CU39" s="224" t="str">
        <f t="array" ref="CU39">LOOKUP(2,1/(Log!$K$1:$K$27569=CP39),Log!$J$1:$J$27569)</f>
        <v xml:space="preserve">There is no available information. </v>
      </c>
      <c r="CV39" s="224" t="str">
        <f t="array" ref="CV39">LOOKUP(2,1/(Log!$K$1:$K$27569=CP39),Log!$I$1:$I$27569)</f>
        <v>x</v>
      </c>
      <c r="CW39" s="214">
        <f t="array" ref="CW39">LOOKUP(2,1/(Log!$K$1:$K$27569=CP39),Log!$L$1:$L$27569)</f>
        <v>45626</v>
      </c>
      <c r="CX39" s="222" t="str">
        <f t="shared" si="50"/>
        <v>EST002People in Need</v>
      </c>
      <c r="CY39" s="218">
        <f t="shared" si="51"/>
        <v>43000</v>
      </c>
      <c r="CZ39" s="218" t="str">
        <f t="shared" si="52"/>
        <v>UNHCR accessed 17/04/2025</v>
      </c>
      <c r="DA39" s="218" t="str">
        <f t="shared" si="53"/>
        <v>Low</v>
      </c>
      <c r="DB39" s="218">
        <f t="shared" si="54"/>
        <v>3</v>
      </c>
      <c r="DC39" s="218" t="str">
        <f t="shared" si="55"/>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DD39" s="218" t="str">
        <f t="shared" si="56"/>
        <v>https://data.unhcr.org/en/situations/ukraine</v>
      </c>
      <c r="DE39" s="220">
        <f t="shared" si="57"/>
        <v>45773</v>
      </c>
      <c r="DF39" s="221" t="str">
        <f t="shared" si="58"/>
        <v>EST002Minimal humanitarian conditions - Level 1</v>
      </c>
      <c r="DG39" s="213">
        <f t="array" ref="DG39">IF(LOOKUP(2,1/(Log!$K$1:$K$27569=DF39),Log!$E$1:$E$27569)="x","x",ROUND(LOOKUP(2,1/(Log!$K$1:$K$27569=DF39),Log!$E$1:$E$27569),-3))</f>
        <v>1370000</v>
      </c>
      <c r="DH39" s="224" t="str">
        <f t="array" ref="DH39">LOOKUP(2,1/(Log!$K$1:$K$27569=DF39),Log!$F$1:$F$27569)</f>
        <v>World Bank 2023; UNHCR accessed 26/03/2025</v>
      </c>
      <c r="DI39" s="224" t="str">
        <f t="array" ref="DI39">LOOKUP(2,1/(Log!$K$1:$K$27569=DF39),Log!$G$1:$G$27569)</f>
        <v>High</v>
      </c>
      <c r="DJ39" s="224">
        <f t="array" ref="DJ39">LOOKUP(2,1/(Log!$K$1:$K$27569=DF39),Log!$H$1:$H$27569)</f>
        <v>1</v>
      </c>
      <c r="DK39" s="224" t="str">
        <f t="array" ref="DK39">LOOKUP(2,1/(Log!$K$1:$K$27569=DF39),Log!$J$1:$J$27569)</f>
        <v>According to INFORM Severity Index methodology, the number of people in Level 1 is equal to the people exposed minus the people affected. People in Level 1 are able to meet their basic needs without employing irreversible coping strategies.</v>
      </c>
      <c r="DL39" s="224" t="str">
        <f t="array" ref="DL39">LOOKUP(2,1/(Log!$K$1:$K$27569=DF39),Log!$I$1:$I$27569)</f>
        <v>https://data.worldbank.org/indicator/SP.POP.TOTL?locations=EE&amp;page=2+%3B+https%3A%2F%2F ; https://data.unhcr.org/en/situations/ukraine</v>
      </c>
      <c r="DM39" s="214">
        <f t="array" ref="DM39">LOOKUP(2,1/(Log!$K$1:$K$27569=DF39),Log!$L$1:$L$27569)</f>
        <v>45773</v>
      </c>
      <c r="DN39" s="222" t="str">
        <f t="shared" si="59"/>
        <v>EST002Stressed humanitarian conditions - Level 2</v>
      </c>
      <c r="DO39" s="218">
        <f t="array" ref="DO39">IF(LOOKUP(2,1/(Log!$K$1:$K$27569=DN39),Log!$E$1:$E$27569)="x","x",ROUND(LOOKUP(2,1/(Log!$K$1:$K$27569=DN39),Log!$E$1:$E$27569),-3))</f>
        <v>0</v>
      </c>
      <c r="DP39" s="222" t="str">
        <f t="array" ref="DP39">LOOKUP(2,1/(Log!$K$1:$K$27569=DN39),Log!$F$1:$F$27569)</f>
        <v>UNHCR accessed 17/04/2025</v>
      </c>
      <c r="DQ39" s="222" t="str">
        <f t="array" ref="DQ39">LOOKUP(2,1/(Log!$K$1:$K$27569=DN39),Log!$G$1:$G$27569)</f>
        <v>Low</v>
      </c>
      <c r="DR39" s="222">
        <f t="array" ref="DR39">LOOKUP(2,1/(Log!$K$1:$K$27569=DN39),Log!$H$1:$H$27569)</f>
        <v>3</v>
      </c>
      <c r="DS39" s="222" t="str">
        <f t="array" ref="DS39">LOOKUP(2,1/(Log!$K$1:$K$27569=DN39),Log!$J$1:$J$27569)</f>
        <v>According to INFORM Severity Index methodology, the number of people in Level 2 is equal to the people affected minus the people in need. Since all the people affected are also in need, there are no people in Level 2. </v>
      </c>
      <c r="DT39" s="222" t="str">
        <f t="array" ref="DT39">LOOKUP(2,1/(Log!$K$1:$K$27569=DN39),Log!$I$1:$I$27569)</f>
        <v>https://data.unhcr.org/en/situations/ukraine</v>
      </c>
      <c r="DU39" s="223">
        <f t="array" ref="DU39">LOOKUP(2,1/(Log!$K$1:$K$27569=DN39),Log!$L$1:$L$27569)</f>
        <v>45773</v>
      </c>
      <c r="DV39" s="221" t="str">
        <f t="shared" si="60"/>
        <v>EST002Moderate humanitarian conditions - Level 3</v>
      </c>
      <c r="DW39" s="213">
        <f t="array" ref="DW39">IF(LOOKUP(2,1/(Log!$K$1:$K$27569=DV39),Log!$E$1:$E$27569)="x","x",ROUND(LOOKUP(2,1/(Log!$K$1:$K$27569=DV39),Log!$E$1:$E$27569),-3))</f>
        <v>43000</v>
      </c>
      <c r="DX39" s="224" t="str">
        <f t="array" ref="DX39">LOOKUP(2,1/(Log!$K$1:$K$27569=DV39),Log!$F$1:$F$27569)</f>
        <v>UNHCR accessed 17/04/2025</v>
      </c>
      <c r="DY39" s="224" t="str">
        <f t="array" ref="DY39">LOOKUP(2,1/(Log!$K$1:$K$27569=DV39),Log!$G$1:$G$27569)</f>
        <v>Low</v>
      </c>
      <c r="DZ39" s="224">
        <f t="array" ref="DZ39">LOOKUP(2,1/(Log!$K$1:$K$27569=DV39),Log!$H$1:$H$27569)</f>
        <v>3</v>
      </c>
      <c r="EA39" s="224" t="str">
        <f t="array" ref="EA39">LOOKUP(2,1/(Log!$K$1:$K$27569=DV39),Log!$J$1:$J$27569)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B39" s="224" t="str">
        <f t="array" ref="EB39">LOOKUP(2,1/(Log!$K$1:$K$27569=DV39),Log!$I$1:$I$27569)</f>
        <v>https://data.unhcr.org/en/situations/ukraine</v>
      </c>
      <c r="EC39" s="214">
        <f t="array" ref="EC39">LOOKUP(2,1/(Log!$K$1:$K$27569=DV39),Log!$L$1:$L$27569)</f>
        <v>45773</v>
      </c>
      <c r="ED39" s="222" t="str">
        <f t="shared" si="61"/>
        <v>EST002Severe humanitarian conditions - Level 4</v>
      </c>
      <c r="EE39" s="218">
        <f t="array" ref="EE39">IF(LOOKUP(2,1/(Log!$K$1:$K$27569=ED39),Log!$E$1:$E$27569)="x","x",ROUND(LOOKUP(2,1/(Log!$K$1:$K$27569=ED39),Log!$E$1:$E$27569),-3))</f>
        <v>0</v>
      </c>
      <c r="EF39" s="222" t="str">
        <f t="array" ref="EF39">LOOKUP(2,1/(Log!$K$1:$K$27569=ED39),Log!$F$1:$F$27569)</f>
        <v>UNHCR accessed 17/04/2025</v>
      </c>
      <c r="EG39" s="222" t="str">
        <f t="array" ref="EG39">LOOKUP(2,1/(Log!$K$1:$K$27569=ED39),Log!$G$1:$G$27569)</f>
        <v>Low</v>
      </c>
      <c r="EH39" s="222">
        <f t="array" ref="EH39">LOOKUP(2,1/(Log!$K$1:$K$27569=ED39),Log!$H$1:$H$27569)</f>
        <v>3</v>
      </c>
      <c r="EI39" s="222" t="str">
        <f t="array" ref="EI39">LOOKUP(2,1/(Log!$K$1:$K$27569=ED39),Log!$J$1:$J$27569)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J39" s="222" t="str">
        <f t="array" ref="EJ39">LOOKUP(2,1/(Log!$K$1:$K$27569=ED39),Log!$I$1:$I$27569)</f>
        <v>https://data.unhcr.org/en/situations/ukraine</v>
      </c>
      <c r="EK39" s="223">
        <f t="array" ref="EK39">LOOKUP(2,1/(Log!$K$1:$K$27569=ED39),Log!$L$1:$L$27569)</f>
        <v>45773</v>
      </c>
      <c r="EL39" s="221" t="str">
        <f t="shared" si="62"/>
        <v>EST002Extreme humanitarian conditions - Level 5</v>
      </c>
      <c r="EM39" s="213">
        <f t="array" ref="EM39">IF(LOOKUP(2,1/(Log!$K$1:$K$27569=EL39),Log!$E$1:$E$27569)="x","x",ROUND(LOOKUP(2,1/(Log!$K$1:$K$27569=EL39),Log!$E$1:$E$27569),-3))</f>
        <v>0</v>
      </c>
      <c r="EN39" s="224" t="str">
        <f t="array" ref="EN39">LOOKUP(2,1/(Log!$K$1:$K$27569=EL39),Log!$F$1:$F$27569)</f>
        <v>UNHCR accessed 17/04/2025</v>
      </c>
      <c r="EO39" s="224" t="str">
        <f t="array" ref="EO39">LOOKUP(2,1/(Log!$K$1:$K$27569=EL39),Log!$G$1:$G$27569)</f>
        <v>High</v>
      </c>
      <c r="EP39" s="224">
        <f t="array" ref="EP39">LOOKUP(2,1/(Log!$K$1:$K$27569=EL39),Log!$H$1:$H$27569)</f>
        <v>1</v>
      </c>
      <c r="EQ39" s="224" t="str">
        <f t="array" ref="EQ39">LOOKUP(2,1/(Log!$K$1:$K$27569=EL39),Log!$J$1:$J$27569)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R39" s="224" t="str">
        <f t="array" ref="ER39">LOOKUP(2,1/(Log!$K$1:$K$27569=EL39),Log!$I$1:$I$27569)</f>
        <v>https://data.unhcr.org/en/situations/ukraine</v>
      </c>
      <c r="ES39" s="214">
        <f t="array" ref="ES39">LOOKUP(2,1/(Log!$K$1:$K$27569=EL39),Log!$L$1:$L$27569)</f>
        <v>45773</v>
      </c>
      <c r="ET39" s="222" t="str">
        <f t="shared" si="63"/>
        <v>EST002Fatalities in all crises</v>
      </c>
      <c r="EU39" s="222">
        <f t="array" ref="EU39">LOOKUP(2,1/(Log!$K$1:$K$27569=ET39),Log!$E$1:$E$27569)</f>
        <v>0</v>
      </c>
      <c r="EV39" s="222" t="str">
        <f t="array" ref="EV39">LOOKUP(2,1/(Log!$K$1:$K$27569=ET39),Log!$F$1:$F$27569)</f>
        <v>ACLED accessed 17/04/2025</v>
      </c>
      <c r="EW39" s="222" t="str">
        <f t="array" ref="EW39">LOOKUP(2,1/(Log!$K$1:$K$27569=ET39),Log!$G$1:$G$27569)</f>
        <v>High</v>
      </c>
      <c r="EX39" s="222">
        <f t="array" ref="EX39">LOOKUP(2,1/(Log!$K$1:$K$27569=ET39),Log!$H$1:$H$27569)</f>
        <v>1</v>
      </c>
      <c r="EY39" s="222" t="str">
        <f t="array" ref="EY39">LOOKUP(2,1/(Log!$K$1:$K$27569=ET39),Log!$J$1:$J$27569)</f>
        <v>The total number of fatalities in all crises between 1 October  2024 -  31 March 2025</v>
      </c>
      <c r="EZ39" s="222" t="str">
        <f t="array" ref="EZ39">LOOKUP(2,1/(Log!$K$1:$K$27569=ET39),Log!$I$1:$I$27569)</f>
        <v>https://acleddata.com/explorer/</v>
      </c>
      <c r="FA39" s="223">
        <f t="array" ref="FA39">LOOKUP(2,1/(Log!$K$1:$K$27569=ET39),Log!$L$1:$L$27569)</f>
        <v>45773</v>
      </c>
      <c r="FB39" s="221" t="str">
        <f t="shared" si="64"/>
        <v>EST002Crisis affected groups</v>
      </c>
      <c r="FC39" s="224">
        <f t="array" ref="FC39">LOOKUP(2,1/(Log!$K$1:$K$27569=FB39),Log!$E$1:$E$27569)</f>
        <v>2</v>
      </c>
      <c r="FD39" s="224" t="str">
        <f t="array" ref="FD39">LOOKUP(2,1/(Log!$K$1:$K$27569=FB39),Log!$F$1:$F$27569)</f>
        <v>UNHCR 17/01/2025</v>
      </c>
      <c r="FE39" s="224" t="str">
        <f t="array" ref="FE39">LOOKUP(2,1/(Log!$K$1:$K$27569=FB39),Log!$G$1:$G$27569)</f>
        <v>High</v>
      </c>
      <c r="FF39" s="224">
        <f t="array" ref="FF39">LOOKUP(2,1/(Log!$K$1:$K$27569=FB39),Log!$H$1:$H$27569)</f>
        <v>1</v>
      </c>
      <c r="FG39" s="224" t="str">
        <f t="array" ref="FG39">LOOKUP(2,1/(Log!$K$1:$K$27569=FB39),Log!$J$1:$J$27569)</f>
        <v>In this crisis, 2 out of 5 population groups are affected: refugees and host population.</v>
      </c>
      <c r="FH39" s="224" t="str">
        <f t="array" ref="FH39">LOOKUP(2,1/(Log!$K$1:$K$27569=FB39),Log!$I$1:$I$27569)</f>
        <v>https://reliefweb.int/report/poland/regional-refugee-response-plan-ukraine-situation-2025-2026</v>
      </c>
      <c r="FI39" s="214">
        <f t="array" ref="FI39">LOOKUP(2,1/(Log!$K$1:$K$27569=FB39),Log!$L$1:$L$27569)</f>
        <v>45773</v>
      </c>
      <c r="FJ39" s="221" t="str">
        <f t="shared" si="65"/>
        <v>EST002People facing limited access constraints</v>
      </c>
      <c r="FK39" s="222" t="str">
        <f t="array" ref="FK39">LOOKUP(2,1/(Log!$K$1:$K$27569=FJ39),Log!$E$1:$E$27569)</f>
        <v>x</v>
      </c>
      <c r="FL39" s="222" t="str">
        <f t="array" ref="FL39">LOOKUP(2,1/(Log!$K$1:$K$27569=FJ39),Log!$F$1:$F$27569)</f>
        <v>x</v>
      </c>
      <c r="FM39" s="222">
        <f t="array" ref="FM39">LOOKUP(2,1/(Log!$K$1:$K$27569=FJ39),Log!$G$1:$G$27569)</f>
        <v>0</v>
      </c>
      <c r="FN39" s="222">
        <f t="array" ref="FN39">LOOKUP(2,1/(Log!$K$1:$K$27569=FJ39),Log!$H$1:$H$27569)</f>
        <v>0</v>
      </c>
      <c r="FO39" s="222" t="str">
        <f t="array" ref="FO39">LOOKUP(2,1/(Log!$K$1:$K$27569=FJ39),Log!$J$1:$J$27569)</f>
        <v xml:space="preserve">There is no available information. </v>
      </c>
      <c r="FP39" s="218" t="str">
        <f t="array" ref="FP39">LOOKUP(2,1/(Log!$K$1:$K$27569=FJ39),Log!$I$1:$I$27569)</f>
        <v>x</v>
      </c>
      <c r="FQ39" s="219">
        <f t="array" ref="FQ39">LOOKUP(2,1/(Log!$K$1:$K$27569=FJ39),Log!$L$1:$L$27569)</f>
        <v>45626</v>
      </c>
      <c r="FR39" s="221" t="str">
        <f t="shared" si="66"/>
        <v>EST002People facing restricted access constraints</v>
      </c>
      <c r="FS39" s="224" t="str">
        <f t="array" ref="FS39">LOOKUP(2,1/(Log!$K$1:$K$27569=FR39),Log!$E$1:$E$27569)</f>
        <v>x</v>
      </c>
      <c r="FT39" s="224" t="str">
        <f t="array" ref="FT39">LOOKUP(2,1/(Log!$K$1:$K$27569=FR39),Log!$F$1:$F$27569)</f>
        <v>x</v>
      </c>
      <c r="FU39" s="224">
        <f t="array" ref="FU39">LOOKUP(2,1/(Log!$K$1:$K$27569=FR39),Log!$G$1:$G$27569)</f>
        <v>0</v>
      </c>
      <c r="FV39" s="224">
        <f t="array" ref="FV39">LOOKUP(2,1/(Log!$K$1:$K$27569=FR39),Log!$H$1:$H$27569)</f>
        <v>0</v>
      </c>
      <c r="FW39" s="224" t="str">
        <f t="array" ref="FW39">LOOKUP(2,1/(Log!$K$1:$K$27569=FR39),Log!$J$1:$J$27569)</f>
        <v xml:space="preserve">There is no available information. </v>
      </c>
      <c r="FX39" s="224" t="str">
        <f t="array" ref="FX39">LOOKUP(2,1/(Log!$K$1:$K$27569=FR39),Log!$I$1:$I$27569)</f>
        <v>x</v>
      </c>
      <c r="FY39" s="214">
        <f t="array" ref="FY39">LOOKUP(2,1/(Log!$K$1:$K$27569=FR39),Log!$L$1:$L$27569)</f>
        <v>45626</v>
      </c>
      <c r="FZ39" s="222" t="str">
        <f t="shared" si="67"/>
        <v>EST002Impediments to entry into country (bureaucratic and administrative)</v>
      </c>
      <c r="GA39" s="222">
        <f t="array" ref="GA39">LOOKUP(2,1/(Log!$K$1:$K$27569=FZ39),Log!$E$1:$E$27569)</f>
        <v>0</v>
      </c>
      <c r="GB39" s="222" t="str">
        <f t="array" ref="GB39">LOOKUP(2,1/(Log!$K$1:$K$27569=FZ39),Log!$F$1:$F$27569)</f>
        <v>ACAPS Access Methodology</v>
      </c>
      <c r="GC39" s="222" t="str">
        <f t="array" ref="GC39">LOOKUP(2,1/(Log!$K$1:$K$27569=FZ39),Log!$G$1:$G$27569)</f>
        <v>Medium</v>
      </c>
      <c r="GD39" s="222">
        <f t="array" ref="GD39">LOOKUP(2,1/(Log!$K$1:$K$27569=FZ39),Log!$H$1:$H$27569)</f>
        <v>2</v>
      </c>
      <c r="GE39" s="222" t="str">
        <f t="array" ref="GE39">LOOKUP(2,1/(Log!$K$1:$K$27569=FZ39),Log!$J$1:$J$27569)</f>
        <v>x</v>
      </c>
      <c r="GF39" s="222" t="str">
        <f t="array" ref="GF39">LOOKUP(2,1/(Log!$K$1:$K$27569=FZ39),Log!$I$1:$I$27569)</f>
        <v>x</v>
      </c>
      <c r="GG39" s="223">
        <f t="array" ref="GG39">LOOKUP(2,1/(Log!$K$1:$K$27569=FZ39),Log!$L$1:$L$27569)</f>
        <v>45603</v>
      </c>
      <c r="GH39" s="221" t="str">
        <f t="shared" si="68"/>
        <v>EST002Restriction of movement (impediments to freedom of movement and/or administrative restrictions)</v>
      </c>
      <c r="GI39" s="224">
        <f t="array" ref="GI39">LOOKUP(2,1/(Log!$K$1:$K$27569=GH39),Log!$E$1:$E$27569)</f>
        <v>0</v>
      </c>
      <c r="GJ39" s="224" t="str">
        <f t="array" ref="GJ39">LOOKUP(2,1/(Log!$K$1:$K$27569=GH39),Log!$F$1:$F$27569)</f>
        <v>ACAPS Access Methodology</v>
      </c>
      <c r="GK39" s="224" t="str">
        <f t="array" ref="GK39">LOOKUP(2,1/(Log!$K$1:$K$27569=GH39),Log!$G$1:$G$27569)</f>
        <v>Medium</v>
      </c>
      <c r="GL39" s="224">
        <f t="array" ref="GL39">LOOKUP(2,1/(Log!$K$1:$K$27569=GH39),Log!$H$1:$H$27569)</f>
        <v>2</v>
      </c>
      <c r="GM39" s="224" t="str">
        <f t="array" ref="GM39">LOOKUP(2,1/(Log!$K$1:$K$27569=GH39),Log!$J$1:$J$27569)</f>
        <v>x</v>
      </c>
      <c r="GN39" s="224" t="str">
        <f t="array" ref="GN39">LOOKUP(2,1/(Log!$K$1:$K$27569=GH39),Log!$I$1:$I$27569)</f>
        <v>x</v>
      </c>
      <c r="GO39" s="214">
        <f t="array" ref="GO39">LOOKUP(2,1/(Log!$K$1:$K$27569=GH39),Log!$L$1:$L$27569)</f>
        <v>45603</v>
      </c>
      <c r="GP39" s="222" t="str">
        <f t="shared" si="69"/>
        <v>EST002Interference into implementation of humanitarian activities</v>
      </c>
      <c r="GQ39" s="222">
        <f t="array" ref="GQ39">LOOKUP(2,1/(Log!$K$1:$K$27569=GP39),Log!$E$1:$E$27569)</f>
        <v>0</v>
      </c>
      <c r="GR39" s="222" t="str">
        <f t="array" ref="GR39">LOOKUP(2,1/(Log!$K$1:$K$27569=GP39),Log!$F$1:$F$27569)</f>
        <v>ACAPS Access Methodology</v>
      </c>
      <c r="GS39" s="222" t="str">
        <f t="array" ref="GS39">LOOKUP(2,1/(Log!$K$1:$K$27569=GP39),Log!$G$1:$G$27569)</f>
        <v>Medium</v>
      </c>
      <c r="GT39" s="222">
        <f t="array" ref="GT39">LOOKUP(2,1/(Log!$K$1:$K$27569=GP39),Log!$H$1:$H$27569)</f>
        <v>2</v>
      </c>
      <c r="GU39" s="222" t="str">
        <f t="array" ref="GU39">LOOKUP(2,1/(Log!$K$1:$K$27569=GP39),Log!$J$1:$J$27569)</f>
        <v>x</v>
      </c>
      <c r="GV39" s="222" t="str">
        <f t="array" ref="GV39">LOOKUP(2,1/(Log!$K$1:$K$27569=GP39),Log!$I$1:$I$27569)</f>
        <v>x</v>
      </c>
      <c r="GW39" s="223">
        <f t="array" ref="GW39">LOOKUP(2,1/(Log!$K$1:$K$27569=GP39),Log!$L$1:$L$27569)</f>
        <v>45603</v>
      </c>
      <c r="GX39" s="221" t="str">
        <f t="shared" si="70"/>
        <v>EST002Violence against personnel, facilities and assets</v>
      </c>
      <c r="GY39" s="224">
        <f t="array" ref="GY39">LOOKUP(2,1/(Log!$K$1:$K$27569=GX39),Log!$E$1:$E$27569)</f>
        <v>0</v>
      </c>
      <c r="GZ39" s="224" t="str">
        <f t="array" ref="GZ39">LOOKUP(2,1/(Log!$K$1:$K$27569=GX39),Log!$F$1:$F$27569)</f>
        <v>ACAPS Access Methodology</v>
      </c>
      <c r="HA39" s="224" t="str">
        <f t="array" ref="HA39">LOOKUP(2,1/(Log!$K$1:$K$27569=GX39),Log!$G$1:$G$27569)</f>
        <v>Medium</v>
      </c>
      <c r="HB39" s="224">
        <f t="array" ref="HB39">LOOKUP(2,1/(Log!$K$1:$K$27569=GX39),Log!$H$1:$H$27569)</f>
        <v>2</v>
      </c>
      <c r="HC39" s="224" t="str">
        <f t="array" ref="HC39">LOOKUP(2,1/(Log!$K$1:$K$27569=GX39),Log!$J$1:$J$27569)</f>
        <v>x</v>
      </c>
      <c r="HD39" s="224" t="str">
        <f t="array" ref="HD39">LOOKUP(2,1/(Log!$K$1:$K$27569=GX39),Log!$I$1:$I$27569)</f>
        <v>x</v>
      </c>
      <c r="HE39" s="214">
        <f t="array" ref="HE39">LOOKUP(2,1/(Log!$K$1:$K$27569=GX39),Log!$L$1:$L$27569)</f>
        <v>45603</v>
      </c>
      <c r="HF39" s="222" t="str">
        <f t="shared" si="71"/>
        <v>EST002Denial of existence of humanitarian needs or entitlements to assistance</v>
      </c>
      <c r="HG39" s="222">
        <f t="array" ref="HG39">LOOKUP(2,1/(Log!$K$1:$K$27569=HF39),Log!$E$1:$E$27569)</f>
        <v>0</v>
      </c>
      <c r="HH39" s="222" t="str">
        <f t="array" ref="HH39">LOOKUP(2,1/(Log!$K$1:$K$27569=HF39),Log!$F$1:$F$27569)</f>
        <v>ACAPS Access Methodology</v>
      </c>
      <c r="HI39" s="222" t="str">
        <f t="array" ref="HI39">LOOKUP(2,1/(Log!$K$1:$K$27569=HF39),Log!$G$1:$G$27569)</f>
        <v>Medium</v>
      </c>
      <c r="HJ39" s="222">
        <f t="array" ref="HJ39">LOOKUP(2,1/(Log!$K$1:$K$27569=HF39),Log!$H$1:$H$27569)</f>
        <v>2</v>
      </c>
      <c r="HK39" s="222" t="str">
        <f t="array" ref="HK39">LOOKUP(2,1/(Log!$K$1:$K$27569=HF39),Log!$J$1:$J$27569)</f>
        <v>x</v>
      </c>
      <c r="HL39" s="222" t="str">
        <f t="array" ref="HL39">LOOKUP(2,1/(Log!$K$1:$K$27569=HF39),Log!$I$1:$I$27569)</f>
        <v>x</v>
      </c>
      <c r="HM39" s="223">
        <f t="array" ref="HM39">LOOKUP(2,1/(Log!$K$1:$K$27569=HF39),Log!$L$1:$L$27569)</f>
        <v>45603</v>
      </c>
      <c r="HN39" s="221" t="str">
        <f t="shared" si="72"/>
        <v>EST002Restriction and obstruction of access to services and assistance</v>
      </c>
      <c r="HO39" s="224">
        <f t="array" ref="HO39">LOOKUP(2,1/(Log!$K$1:$K$27569=HN39),Log!$E$1:$E$27569)</f>
        <v>1</v>
      </c>
      <c r="HP39" s="224" t="str">
        <f t="array" ref="HP39">LOOKUP(2,1/(Log!$K$1:$K$27569=HN39),Log!$F$1:$F$27569)</f>
        <v>ACAPS Access Methodology</v>
      </c>
      <c r="HQ39" s="224" t="str">
        <f t="array" ref="HQ39">LOOKUP(2,1/(Log!$K$1:$K$27569=HN39),Log!$G$1:$G$27569)</f>
        <v>Medium</v>
      </c>
      <c r="HR39" s="224">
        <f t="array" ref="HR39">LOOKUP(2,1/(Log!$K$1:$K$27569=HN39),Log!$H$1:$H$27569)</f>
        <v>2</v>
      </c>
      <c r="HS39" s="224" t="str">
        <f t="array" ref="HS39">LOOKUP(2,1/(Log!$K$1:$K$27569=HN39),Log!$J$1:$J$27569)</f>
        <v>x</v>
      </c>
      <c r="HT39" s="224" t="str">
        <f t="array" ref="HT39">LOOKUP(2,1/(Log!$K$1:$K$27569=HN39),Log!$I$1:$I$27569)</f>
        <v>x</v>
      </c>
      <c r="HU39" s="214">
        <f t="array" ref="HU39">LOOKUP(2,1/(Log!$K$1:$K$27569=HN39),Log!$L$1:$L$27569)</f>
        <v>45603</v>
      </c>
      <c r="HV39" s="222" t="str">
        <f t="shared" si="73"/>
        <v>EST002Ongoing insecurity/hostilities affecting humanitarian assistance</v>
      </c>
      <c r="HW39" s="222">
        <f t="array" ref="HW39">LOOKUP(2,1/(Log!$K$1:$K$27569=HV39),Log!$E$1:$E$27569)</f>
        <v>0</v>
      </c>
      <c r="HX39" s="222" t="str">
        <f t="array" ref="HX39">LOOKUP(2,1/(Log!$K$1:$K$27569=HV39),Log!$F$1:$F$27569)</f>
        <v>ACAPS Access Methodology</v>
      </c>
      <c r="HY39" s="222" t="str">
        <f t="array" ref="HY39">LOOKUP(2,1/(Log!$K$1:$K$27569=HV39),Log!$G$1:$G$27569)</f>
        <v>Medium</v>
      </c>
      <c r="HZ39" s="222">
        <f t="array" ref="HZ39">LOOKUP(2,1/(Log!$K$1:$K$27569=HV39),Log!$H$1:$H$27569)</f>
        <v>2</v>
      </c>
      <c r="IA39" s="222" t="str">
        <f t="array" ref="IA39">LOOKUP(2,1/(Log!$K$1:$K$27569=HV39),Log!$J$1:$J$27569)</f>
        <v>x</v>
      </c>
      <c r="IB39" s="222" t="str">
        <f t="array" ref="IB39">LOOKUP(2,1/(Log!$K$1:$K$27569=HV39),Log!$I$1:$I$27569)</f>
        <v>x</v>
      </c>
      <c r="IC39" s="223">
        <f t="array" ref="IC39">LOOKUP(2,1/(Log!$K$1:$K$27569=HV39),Log!$L$1:$L$27569)</f>
        <v>45603</v>
      </c>
      <c r="ID39" s="221" t="str">
        <f t="shared" si="74"/>
        <v>EST002Presence of mines and improvised explosive devices</v>
      </c>
      <c r="IE39" s="224">
        <f t="array" ref="IE39">LOOKUP(2,1/(Log!$K$1:$K$27569=ID39),Log!$E$1:$E$27569)</f>
        <v>0</v>
      </c>
      <c r="IF39" s="224" t="str">
        <f t="array" ref="IF39">LOOKUP(2,1/(Log!$K$1:$K$27569=ID39),Log!$F$1:$F$27569)</f>
        <v>ACAPS Access Methodology</v>
      </c>
      <c r="IG39" s="224" t="str">
        <f t="array" ref="IG39">LOOKUP(2,1/(Log!$K$1:$K$27569=ID39),Log!$G$1:$G$27569)</f>
        <v>Medium</v>
      </c>
      <c r="IH39" s="224">
        <f t="array" ref="IH39">LOOKUP(2,1/(Log!$K$1:$K$27569=ID39),Log!$H$1:$H$27569)</f>
        <v>2</v>
      </c>
      <c r="II39" s="224" t="str">
        <f t="array" ref="II39">LOOKUP(2,1/(Log!$K$1:$K$27569=ID39),Log!$J$1:$J$27569)</f>
        <v>x</v>
      </c>
      <c r="IJ39" s="224" t="str">
        <f t="array" ref="IJ39">LOOKUP(2,1/(Log!$K$1:$K$27569=ID39),Log!$I$1:$I$27569)</f>
        <v>x</v>
      </c>
      <c r="IK39" s="214">
        <f t="array" ref="IK39">LOOKUP(2,1/(Log!$K$1:$K$27569=ID39),Log!$L$1:$L$27569)</f>
        <v>45603</v>
      </c>
      <c r="IL39" s="222" t="str">
        <f t="shared" si="75"/>
        <v>EST002Physical constraints in the environment (obstacles related to terrain, climate, lack of infrastructure, etc.)</v>
      </c>
      <c r="IM39" s="222">
        <f t="array" ref="IM39">LOOKUP(2,1/(Log!$K$1:$K$27569=IL39),Log!$E$1:$E$27569)</f>
        <v>0</v>
      </c>
      <c r="IN39" s="222" t="str">
        <f t="array" ref="IN39">LOOKUP(2,1/(Log!$K$1:$K$27569=IL39),Log!$F$1:$F$27569)</f>
        <v>ACAPS Access Methodology</v>
      </c>
      <c r="IO39" s="222" t="str">
        <f t="array" ref="IO39">LOOKUP(2,1/(Log!$K$1:$K$27569=IL39),Log!$G$1:$G$27569)</f>
        <v>Medium</v>
      </c>
      <c r="IP39" s="222">
        <f t="array" ref="IP39">LOOKUP(2,1/(Log!$K$1:$K$27569=IL39),Log!$H$1:$H$27569)</f>
        <v>2</v>
      </c>
      <c r="IQ39" s="222" t="str">
        <f t="array" ref="IQ39">LOOKUP(2,1/(Log!$K$1:$K$27569=IL39),Log!$J$1:$J$27569)</f>
        <v>x</v>
      </c>
      <c r="IR39" s="222" t="str">
        <f t="array" ref="IR39">LOOKUP(2,1/(Log!$K$1:$K$27569=IL39),Log!$I$1:$I$27569)</f>
        <v>x</v>
      </c>
      <c r="IS39" s="223">
        <f t="array" ref="IS39">LOOKUP(2,1/(Log!$K$1:$K$27569=IL39),Log!$L$1:$L$27569)</f>
        <v>45603</v>
      </c>
    </row>
    <row r="40" spans="1:253" s="11" customFormat="1" ht="13.35" customHeight="1">
      <c r="A40" s="11" t="str">
        <f>Lists!B:B</f>
        <v>Complex crisis in Ethiopia</v>
      </c>
      <c r="B40" s="11" t="str">
        <f>Lists!F:F</f>
        <v>International Displacement,Conflict/ Violence,Drought/drier conditions</v>
      </c>
      <c r="C40" s="11" t="str">
        <f>Lists!C:C</f>
        <v>ETH001</v>
      </c>
      <c r="D40" s="11" t="str">
        <f>Lists!A:A</f>
        <v>Ethiopia</v>
      </c>
      <c r="E40" s="11" t="str">
        <f>Lists!D:D</f>
        <v>ETH</v>
      </c>
      <c r="F40" s="11" t="str">
        <f t="shared" si="38"/>
        <v>ETH001Total population</v>
      </c>
      <c r="G40" s="212">
        <f t="array" ref="G40">ROUND(LOOKUP(2,1/(Log!$K$1:$K$27569=F40),Log!$E$1:$E$27569),-3)</f>
        <v>134462000</v>
      </c>
      <c r="H40" s="213" t="str">
        <f t="array" ref="H40">LOOKUP(2,1/(Log!$K$1:$K$27569=F40),Log!$F$1:$F$27569)</f>
        <v>WPR Accessed on 24/03/2025</v>
      </c>
      <c r="I40" s="213" t="str">
        <f t="array" ref="I40">LOOKUP(2,1/(Log!$K$1:$K$27569=F40),Log!$G$1:$G$27569)</f>
        <v xml:space="preserve">Medium </v>
      </c>
      <c r="J40" s="213">
        <f t="array" ref="J40">LOOKUP(2,1/(Log!$K$1:$K$27569=F40),Log!$H$1:$H$27569)</f>
        <v>2</v>
      </c>
      <c r="K40" s="213" t="str">
        <f t="array" ref="K40">LOOKUP(2,1/(Log!$K$1:$K$27569=F40),Log!$J$1:$J$27569)</f>
        <v>Total population of Ethiopia as of March 2025 according to world population review. This is population adjusted for population movement. This estimate of how many people live in Ethiopia is based on the most recent United Nations projections. We used this sourece since the most recent census in 2007. The reliability is medium since these are projections</v>
      </c>
      <c r="L40" s="213" t="str">
        <f t="array" ref="L40">LOOKUP(2,1/(Log!$K$1:$K$27569=F40),Log!$I$1:$I$27569)</f>
        <v>https://worldpopulationreview.com/countries/ethiopia-population</v>
      </c>
      <c r="M40" s="214">
        <f t="array" ref="M40">LOOKUP(2,1/(Log!$K$1:$K$27569=F40),Log!$L$1:$L$27569)</f>
        <v>45747</v>
      </c>
      <c r="N40" s="221" t="str">
        <f t="shared" si="39"/>
        <v>ETH001Landmass affected</v>
      </c>
      <c r="O40" s="216">
        <f t="array" ref="O40">LOOKUP(2,1/(Log!$K$1:$K$27569=N40),Log!$E$1:$E$27569)</f>
        <v>1129935</v>
      </c>
      <c r="P40" s="216" t="str">
        <f t="array" ref="P40">LOOKUP(2,1/(Log!$K$1:$K$27569=N40),Log!$F$1:$F$27569)</f>
        <v>OCHA accessed 19/04/2024</v>
      </c>
      <c r="Q40" s="216" t="str">
        <f t="array" ref="Q40">LOOKUP(2,1/(Log!$K$1:$K$27569=N40),Log!$G$1:$G$27569)</f>
        <v xml:space="preserve">Medium </v>
      </c>
      <c r="R40" s="216">
        <f t="array" ref="R40">LOOKUP(2,1/(Log!$K$1:$K$27569=N40),Log!$H$1:$H$27569)</f>
        <v>2</v>
      </c>
      <c r="S40" s="216" t="str">
        <f t="array" ref="S40">LOOKUP(2,1/(Log!$K$1:$K$27569=N40),Log!$J$1:$J$27569)</f>
        <v>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v>
      </c>
      <c r="T40" s="216" t="str">
        <f t="array" ref="T40">LOOKUP(2,1/(Log!$K$1:$K$27569=N40),Log!$I$1:$I$27569)</f>
        <v>https://data.humdata.org/dataset/cod-ab-eth/resource/d3c856b1-a252-461f-8531-ecbb5fb7a6b3</v>
      </c>
      <c r="U40" s="217">
        <f t="array" ref="U40">LOOKUP(2,1/(Log!$K$1:$K$27569=N40),Log!$L$1:$L$27569)</f>
        <v>45747</v>
      </c>
      <c r="V40" s="221" t="str">
        <f t="shared" si="40"/>
        <v>ETH001People exposed</v>
      </c>
      <c r="W40" s="213">
        <f t="array" ref="W40">IF(LOOKUP(2,1/(Log!$K$1:$K$27569=V40),Log!$E$1:$E$27569)="x","x",ROUND(LOOKUP(2,1/(Log!$K$1:$K$27569=V40),Log!$E$1:$E$27569),-3))</f>
        <v>134462000</v>
      </c>
      <c r="X40" s="213" t="str">
        <f t="array" ref="X40">LOOKUP(2,1/(Log!$K$1:$K$27569=V40),Log!$F$1:$F$27569)</f>
        <v>WPR Accessed on 24/03/2025</v>
      </c>
      <c r="Y40" s="213" t="str">
        <f t="array" ref="Y40">LOOKUP(2,1/(Log!$K$1:$K$27569=V40),Log!$G$1:$G$27569)</f>
        <v xml:space="preserve">Medium </v>
      </c>
      <c r="Z40" s="213">
        <f t="array" ref="Z40">LOOKUP(2,1/(Log!$K$1:$K$27569=V40),Log!$H$1:$H$27569)</f>
        <v>2</v>
      </c>
      <c r="AA40" s="213" t="str">
        <f t="array" ref="AA40">LOOKUP(2,1/(Log!$K$1:$K$27569=V40),Log!$J$1:$J$27569)</f>
        <v>The whole country is exposed to the complex crisis therefore the total population is counted as exposed. The  drivers being conflict, drought, flash floods, displacements both IDPs and refugees and disease outbreaks. In this crisis some crisis overlap in some regions for example a region experiencing drought and also conflict i.e Amhara and Afar. The reliability of this data is medium because we do not have certain number of people exposed in each crisis and this is just an estimate</v>
      </c>
      <c r="AB40" s="213" t="str">
        <f t="array" ref="AB40">LOOKUP(2,1/(Log!$K$1:$K$27569=V40),Log!$I$1:$I$27569)</f>
        <v>https://worldpopulationreview.com/countries/ethiopia-population</v>
      </c>
      <c r="AC40" s="214">
        <f t="array" ref="AC40">LOOKUP(2,1/(Log!$K$1:$K$27569=V40),Log!$L$1:$L$27569)</f>
        <v>45747</v>
      </c>
      <c r="AD40" s="221" t="str">
        <f t="shared" si="41"/>
        <v>ETH001People affected</v>
      </c>
      <c r="AE40" s="218">
        <f t="array" ref="AE40">IF(LOOKUP(2,1/(Log!$K$1:$K$27569=AD40),Log!$E$1:$E$27569)="x","x",ROUND(LOOKUP(2,1/(Log!$K$1:$K$27569=AD40),Log!$E$1:$E$27569),-3))</f>
        <v>134462000</v>
      </c>
      <c r="AF40" s="218" t="str">
        <f t="array" ref="AF40">LOOKUP(2,1/(Log!$K$1:$K$27569=AD40),Log!$F$1:$F$27569)</f>
        <v>WPR Accessed on 24/03/2025</v>
      </c>
      <c r="AG40" s="218" t="str">
        <f t="array" ref="AG40">LOOKUP(2,1/(Log!$K$1:$K$27569=AD40),Log!$G$1:$G$27569)</f>
        <v xml:space="preserve">Medium </v>
      </c>
      <c r="AH40" s="218">
        <f t="array" ref="AH40">LOOKUP(2,1/(Log!$K$1:$K$27569=AD40),Log!$H$1:$H$27569)</f>
        <v>2</v>
      </c>
      <c r="AI40" s="218" t="str">
        <f t="array" ref="AI40">LOOKUP(2,1/(Log!$K$1:$K$27569=AD40),Log!$J$1:$J$27569)</f>
        <v>The whole population in Ethiopia is affected by the crisis. We took the whole population affected by this crisis because it is not easy to tell the number of people not affected by any particular crisis(drought, conflict, displacements, diseases, flash floods) be it drought bringing food insecurity, conflict, displacements. Some of those even displaced (IDPs and refugees) are living in Addis Ababa where people might assume no one is affected by any of these crises. That is why we took the whole population as affected. the reliability is medium because we are not certain on the number of people by each individual crisis in every admin1 level as this figure is just an estiamte trying to include at least everyone we think might be affected</v>
      </c>
      <c r="AJ40" s="218" t="str">
        <f t="array" ref="AJ40">LOOKUP(2,1/(Log!$K$1:$K$27569=AD40),Log!$I$1:$I$27569)</f>
        <v>https://worldpopulationreview.com/countries/ethiopia-population</v>
      </c>
      <c r="AK40" s="219">
        <f t="array" ref="AK40">LOOKUP(2,1/(Log!$K$1:$K$27569=AD40),Log!$L$1:$L$27569)</f>
        <v>45747</v>
      </c>
      <c r="AL40" s="221" t="str">
        <f t="shared" si="42"/>
        <v>ETH001People displaced</v>
      </c>
      <c r="AM40" s="213">
        <f t="array" ref="AM40">IF(LOOKUP(2,1/(Log!$K$1:$K$27569=AL40),Log!$E$1:$E$27569)="x","x",ROUND(LOOKUP(2,1/(Log!$K$1:$K$27569=AL40),Log!$E$1:$E$27569),-3))</f>
        <v>5836000</v>
      </c>
      <c r="AN40" s="213" t="str">
        <f t="array" ref="AN40">LOOKUP(2,1/(Log!$K$1:$K$27569=AL40),Log!$F$1:$F$27569)</f>
        <v>UNHCR 25/02/2025</v>
      </c>
      <c r="AO40" s="213" t="str">
        <f t="array" ref="AO40">LOOKUP(2,1/(Log!$K$1:$K$27569=AL40),Log!$G$1:$G$27569)</f>
        <v xml:space="preserve">Medium </v>
      </c>
      <c r="AP40" s="213">
        <f t="array" ref="AP40">LOOKUP(2,1/(Log!$K$1:$K$27569=AL40),Log!$H$1:$H$27569)</f>
        <v>2</v>
      </c>
      <c r="AQ40" s="213" t="str">
        <f t="array" ref="AQ40">LOOKUP(2,1/(Log!$K$1:$K$27569=AL40),Log!$J$1:$J$27569)</f>
        <v>According to the latest humantiarian open-source data, Ethiopia currently host 1,075,476 refugees and asylum seekers, the majority from South Sudan (40%), followed by Somalia (34%), Eritrea (17%) and Sudan (9%). There are 3,306,693 internal displaced persons  (IDPs) and 2,584,607 IDP returnees as of IOM DTM's latest assessment covering November 2023 to May 2024.  The reliability of this data is medium because the situation on ground is highly variable and the figures may change.</v>
      </c>
      <c r="AR40" s="213" t="str">
        <f t="array" ref="AR40">LOOKUP(2,1/(Log!$K$1:$K$27569=AL40),Log!$I$1:$I$27569)</f>
        <v xml:space="preserve"> https://reliefweb.int/report/ethiopia/ethiopia-refugees-and-internally-displaced-persons-31-january-2025</v>
      </c>
      <c r="AS40" s="214">
        <f t="array" ref="AS40">LOOKUP(2,1/(Log!$K$1:$K$27569=AL40),Log!$L$1:$L$27569)</f>
        <v>45747</v>
      </c>
      <c r="AT40" s="222" t="str">
        <f t="shared" si="43"/>
        <v>ETH001Injuries reported</v>
      </c>
      <c r="AU40" s="218" t="str">
        <f t="array" ref="AU40">LOOKUP(2,1/(Log!$K$1:$K$27569=AT40),Log!$E$1:$E$27569)</f>
        <v>x</v>
      </c>
      <c r="AV40" s="218" t="str">
        <f t="array" ref="AV40">LOOKUP(2,1/(Log!$K$1:$K$27569=AT40),Log!$F$1:$F$27569)</f>
        <v>X</v>
      </c>
      <c r="AW40" s="218" t="str">
        <f t="array" ref="AW40">LOOKUP(2,1/(Log!$K$1:$K$27569=AT40),Log!$G$1:$G$27569)</f>
        <v>x</v>
      </c>
      <c r="AX40" s="218" t="str">
        <f t="array" ref="AX40">LOOKUP(2,1/(Log!$K$1:$K$27569=AT40),Log!$H$1:$H$27569)</f>
        <v>x</v>
      </c>
      <c r="AY40" s="218" t="str">
        <f t="array" ref="AY40">LOOKUP(2,1/(Log!$K$1:$K$27569=AT40),Log!$J$1:$J$27569)</f>
        <v>No data / information</v>
      </c>
      <c r="AZ40" s="218" t="str">
        <f t="array" ref="AZ40">LOOKUP(2,1/(Log!$K$1:$K$27569=AT40),Log!$I$1:$I$27569)</f>
        <v>X</v>
      </c>
      <c r="BA40" s="219">
        <f t="array" ref="BA40">LOOKUP(2,1/(Log!$K$1:$K$27569=AT40),Log!$L$1:$L$27569)</f>
        <v>45747</v>
      </c>
      <c r="BB40" s="221" t="str">
        <f t="shared" si="44"/>
        <v>ETH001Illness cases reported</v>
      </c>
      <c r="BC40" s="213" t="str">
        <f t="array" ref="BC40">LOOKUP(2,1/(Log!$K$1:$K$27569=BB40),Log!$E$1:$E$27569)</f>
        <v>x</v>
      </c>
      <c r="BD40" s="213" t="str">
        <f t="array" ref="BD40">LOOKUP(2,1/(Log!$K$1:$K$27569=BB40),Log!$F$1:$F$27569)</f>
        <v>x</v>
      </c>
      <c r="BE40" s="213" t="str">
        <f t="array" ref="BE40">LOOKUP(2,1/(Log!$K$1:$K$27569=BB40),Log!$G$1:$G$27569)</f>
        <v>Low</v>
      </c>
      <c r="BF40" s="213">
        <f t="array" ref="BF40">LOOKUP(2,1/(Log!$K$1:$K$27569=BB40),Log!$H$1:$H$27569)</f>
        <v>3</v>
      </c>
      <c r="BG40" s="213" t="str">
        <f t="array" ref="BG40">LOOKUP(2,1/(Log!$K$1:$K$27569=BB40),Log!$J$1:$J$27569)</f>
        <v>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v>
      </c>
      <c r="BH40" s="213" t="str">
        <f t="array" ref="BH40">LOOKUP(2,1/(Log!$K$1:$K$27569=BB40),Log!$I$1:$I$27569)</f>
        <v>x</v>
      </c>
      <c r="BI40" s="214">
        <f t="array" ref="BI40">LOOKUP(2,1/(Log!$K$1:$K$27569=BB40),Log!$L$1:$L$27569)</f>
        <v>45747</v>
      </c>
      <c r="BJ40" s="222" t="str">
        <f t="shared" si="45"/>
        <v>ETH001Fatalities reported</v>
      </c>
      <c r="BK40" s="222">
        <f t="array" ref="BK40">LOOKUP(2,1/(Log!$K$1:$K$27569=BJ40),Log!$E$1:$E$27569)</f>
        <v>2857</v>
      </c>
      <c r="BL40" s="222" t="str">
        <f t="array" ref="BL40">LOOKUP(2,1/(Log!$K$1:$K$27569=BJ40),Log!$F$1:$F$27569)</f>
        <v>ACLED accessed on 24/03/2025</v>
      </c>
      <c r="BM40" s="222" t="str">
        <f t="array" ref="BM40">LOOKUP(2,1/(Log!$K$1:$K$27569=BJ40),Log!$G$1:$G$27569)</f>
        <v>Low</v>
      </c>
      <c r="BN40" s="222">
        <f t="array" ref="BN40">LOOKUP(2,1/(Log!$K$1:$K$27569=BJ40),Log!$H$1:$H$27569)</f>
        <v>3</v>
      </c>
      <c r="BO40" s="222" t="str">
        <f t="array" ref="BO40">LOOKUP(2,1/(Log!$K$1:$K$27569=BJ40),Log!$J$1:$J$27569)</f>
        <v>This is the mumber of fatalities between 24/09/2024 to 24/03/2025 related to all violent events in Amhara, Tigray and Afar. There might be fatalities related to drought and international displacement but not being reported because in 2024 we had reports of fatalities related to hunger brought by drought</v>
      </c>
      <c r="BP40" s="218" t="str">
        <f t="array" ref="BP40">LOOKUP(2,1/(Log!$K$1:$K$27569=BJ40),Log!$I$1:$I$27569)</f>
        <v xml:space="preserve">https://acleddata.com/data-export-tool/ </v>
      </c>
      <c r="BQ40" s="223">
        <f t="array" ref="BQ40">LOOKUP(2,1/(Log!$K$1:$K$27569=BJ40),Log!$L$1:$L$27569)</f>
        <v>45747</v>
      </c>
      <c r="BR40" s="221" t="str">
        <f t="shared" si="46"/>
        <v>ETH001Buildings damaged</v>
      </c>
      <c r="BS40" s="224" t="str">
        <f t="array" ref="BS40">LOOKUP(2,1/(Log!$K$1:$K$27569=BR40),Log!$E$1:$E$27569)</f>
        <v>x</v>
      </c>
      <c r="BT40" s="224" t="str">
        <f t="array" ref="BT40">LOOKUP(2,1/(Log!$K$1:$K$27569=BR40),Log!$F$1:$F$27569)</f>
        <v>X</v>
      </c>
      <c r="BU40" s="224" t="str">
        <f t="array" ref="BU40">LOOKUP(2,1/(Log!$K$1:$K$27569=BR40),Log!$G$1:$G$27569)</f>
        <v>x</v>
      </c>
      <c r="BV40" s="224" t="str">
        <f t="array" ref="BV40">LOOKUP(2,1/(Log!$K$1:$K$27569=BR40),Log!$H$1:$H$27569)</f>
        <v>x</v>
      </c>
      <c r="BW40" s="224" t="str">
        <f t="array" ref="BW40">LOOKUP(2,1/(Log!$K$1:$K$27569=BR40),Log!$J$1:$J$27569)</f>
        <v>No data / information</v>
      </c>
      <c r="BX40" s="224" t="str">
        <f t="array" ref="BX40">LOOKUP(2,1/(Log!$K$1:$K$27569=BR40),Log!$I$1:$I$27569)</f>
        <v>X</v>
      </c>
      <c r="BY40" s="214">
        <f t="array" ref="BY40">LOOKUP(2,1/(Log!$K$1:$K$27569=BR40),Log!$L$1:$L$27569)</f>
        <v>44922</v>
      </c>
      <c r="BZ40" s="222" t="str">
        <f t="shared" si="47"/>
        <v>ETH001Buildings destroyed</v>
      </c>
      <c r="CA40" s="222" t="str">
        <f t="array" ref="CA40">LOOKUP(2,1/(Log!$K$1:$K$27569=BZ40),Log!$E$1:$E$27569)</f>
        <v>x</v>
      </c>
      <c r="CB40" s="222" t="str">
        <f t="array" ref="CB40">LOOKUP(2,1/(Log!$K$1:$K$27569=BZ40),Log!$F$1:$F$27569)</f>
        <v>X</v>
      </c>
      <c r="CC40" s="222" t="str">
        <f t="array" ref="CC40">LOOKUP(2,1/(Log!$K$1:$K$27569=BZ40),Log!$G$1:$G$27569)</f>
        <v>x</v>
      </c>
      <c r="CD40" s="222" t="str">
        <f t="array" ref="CD40">LOOKUP(2,1/(Log!$K$1:$K$27569=BZ40),Log!$H$1:$H$27569)</f>
        <v>x</v>
      </c>
      <c r="CE40" s="222" t="str">
        <f t="array" ref="CE40">LOOKUP(2,1/(Log!$K$1:$K$27569=BZ40),Log!$J$1:$J$27569)</f>
        <v>No data / information</v>
      </c>
      <c r="CF40" s="222" t="str">
        <f t="array" ref="CF40">LOOKUP(2,1/(Log!$K$1:$K$27569=BZ40),Log!$I$1:$I$27569)</f>
        <v>X</v>
      </c>
      <c r="CG40" s="223">
        <f t="array" ref="CG40">LOOKUP(2,1/(Log!$K$1:$K$27569=BZ40),Log!$L$1:$L$27569)</f>
        <v>44922</v>
      </c>
      <c r="CH40" s="221" t="str">
        <f t="shared" si="48"/>
        <v>ETH001Buildings in the affected area</v>
      </c>
      <c r="CI40" s="222" t="e">
        <f t="array" ref="CI40">LOOKUP(2,1/(Log!$K$1:$K$27569=CH40),Log!$E$1:$E$27569)</f>
        <v>#N/A</v>
      </c>
      <c r="CJ40" s="222" t="e">
        <f t="array" ref="CJ40">LOOKUP(2,1/(Log!$K$1:$K$27569=CH40),Log!$F$1:$F$27569)</f>
        <v>#N/A</v>
      </c>
      <c r="CK40" s="222" t="e">
        <f t="array" ref="CK40">LOOKUP(2,1/(Log!$K$1:$K$27569=CH40),Log!$G$1:$G$27569)</f>
        <v>#N/A</v>
      </c>
      <c r="CL40" s="222" t="e">
        <f t="array" ref="CL40">LOOKUP(2,1/(Log!$K$1:$K$27569=CH40),Log!$H$1:$H$27569)</f>
        <v>#N/A</v>
      </c>
      <c r="CM40" s="222" t="e">
        <f t="array" ref="CM40">LOOKUP(2,1/(Log!$K$1:$K$27569=CH40),Log!$J$1:$J$27569)</f>
        <v>#N/A</v>
      </c>
      <c r="CN40" s="222" t="e">
        <f t="array" ref="CN40">LOOKUP(2,1/(Log!$K$1:$K$27569=CH40),Log!$I$1:$I$27569)</f>
        <v>#N/A</v>
      </c>
      <c r="CO40" s="225" t="e">
        <f t="array" ref="CO40">LOOKUP(2,1/(Log!$K$1:$K$27569=CH40),Log!$L$1:$L$27569)</f>
        <v>#N/A</v>
      </c>
      <c r="CP40" s="222" t="str">
        <f t="shared" si="49"/>
        <v>ETH001Economic Losses</v>
      </c>
      <c r="CQ40" s="224">
        <f t="array" ref="CQ40">LOOKUP(2,1/(Log!$K$1:$K$27569=CP40),Log!$E$1:$E$27569)</f>
        <v>4500000</v>
      </c>
      <c r="CR40" s="224" t="str">
        <f t="array" ref="CR40">LOOKUP(2,1/(Log!$K$1:$K$27569=CP40),Log!$F$1:$F$27569)</f>
        <v>WFP 13/1/2023</v>
      </c>
      <c r="CS40" s="224" t="str">
        <f t="array" ref="CS40">LOOKUP(2,1/(Log!$K$1:$K$27569=CP40),Log!$G$1:$G$27569)</f>
        <v xml:space="preserve">Medium </v>
      </c>
      <c r="CT40" s="224">
        <f t="array" ref="CT40">LOOKUP(2,1/(Log!$K$1:$K$27569=CP40),Log!$H$1:$H$27569)</f>
        <v>2</v>
      </c>
      <c r="CU40" s="224" t="str">
        <f t="array" ref="CU40">LOOKUP(2,1/(Log!$K$1:$K$27569=CP40),Log!$J$1:$J$27569)</f>
        <v>4.5 million livestock are estimated to have died because of the ongoing drought in Ethiopia</v>
      </c>
      <c r="CV40" s="224" t="str">
        <f t="array" ref="CV40">LOOKUP(2,1/(Log!$K$1:$K$27569=CP40),Log!$I$1:$I$27569)</f>
        <v>https://reliefweb.int/report/ethiopia/wfp-regional-bureau-eastern-africa-drought-response-horn-africa-situational-report-2-december-2022</v>
      </c>
      <c r="CW40" s="214">
        <f t="array" ref="CW40">LOOKUP(2,1/(Log!$K$1:$K$27569=CP40),Log!$L$1:$L$27569)</f>
        <v>44953</v>
      </c>
      <c r="CX40" s="222" t="str">
        <f t="shared" si="50"/>
        <v>ETH001People in Need</v>
      </c>
      <c r="CY40" s="218">
        <f t="shared" si="51"/>
        <v>21360000</v>
      </c>
      <c r="CZ40" s="218" t="str">
        <f t="shared" si="52"/>
        <v xml:space="preserve"> OCHA 26/02/2024; UNICEF 09/07/2024; UNICEF 04/11/2024</v>
      </c>
      <c r="DA40" s="218" t="str">
        <f t="shared" si="53"/>
        <v>Low</v>
      </c>
      <c r="DB40" s="218">
        <f t="shared" si="54"/>
        <v>3</v>
      </c>
      <c r="DC40" s="218" t="str">
        <f t="shared" si="55"/>
        <v>According to INFORM Severity Index methodology, the sum of people in levels 3, 4 and 5 is equal to the total number of people in need. We choosed as source UNICEF AND OCHA because it provides information on the humanitarian conditions of different people. The reliability of this data is low because the situation on the ground is highly dynamic, and the data may no longer be accurate due to recent developments for which there is no updated source from HNO/HNRP 2025 or clusters to give us number of people in diffrent levels or a percentages.</v>
      </c>
      <c r="DD40" s="218" t="str">
        <f t="shared" si="56"/>
        <v>https://www.unocha.org/attachments/315207fa-1297-493b-bec1-20016aebed01/2024_Ethiopia_Humanitarian_Needs_Overview_Feb_2024.pdf; https://reliefweb.int/report/ethiopia/unicef-ethiopia-humanitarian-situation-report-no-5-may-2024; https://reliefweb.int/report/ethiopia/unicef-ethiopia-humanitarian-situation-report-no-8-august-september-2024</v>
      </c>
      <c r="DE40" s="220">
        <f t="shared" si="57"/>
        <v>45747</v>
      </c>
      <c r="DF40" s="221" t="str">
        <f t="shared" si="58"/>
        <v>ETH001Minimal humanitarian conditions - Level 1</v>
      </c>
      <c r="DG40" s="213">
        <f t="array" ref="DG40">IF(LOOKUP(2,1/(Log!$K$1:$K$27569=DF40),Log!$E$1:$E$27569)="x","x",ROUND(LOOKUP(2,1/(Log!$K$1:$K$27569=DF40),Log!$E$1:$E$27569),-3))</f>
        <v>0</v>
      </c>
      <c r="DH40" s="224" t="str">
        <f t="array" ref="DH40">LOOKUP(2,1/(Log!$K$1:$K$27569=DF40),Log!$F$1:$F$27569)</f>
        <v>WPR Accessed on 20/01/2024; ACTED 28/04/2023 ;  OCHA  28/07/2022 ; WFP 13/1/2023 ; World Vision 18/1/2023; UNHCR accessed 30/4/2023 ; UNHCR 23/3/2023</v>
      </c>
      <c r="DI40" s="224" t="str">
        <f t="array" ref="DI40">LOOKUP(2,1/(Log!$K$1:$K$27569=DF40),Log!$G$1:$G$27569)</f>
        <v>Low</v>
      </c>
      <c r="DJ40" s="224">
        <f t="array" ref="DJ40">LOOKUP(2,1/(Log!$K$1:$K$27569=DF40),Log!$H$1:$H$27569)</f>
        <v>3</v>
      </c>
      <c r="DK40" s="224" t="str">
        <f t="array" ref="DK40">LOOKUP(2,1/(Log!$K$1:$K$27569=DF40),Log!$J$1:$J$27569)</f>
        <v xml:space="preserve">According to INFORM SI methodology, the number of people in Level 1 is equal to the people exposed minus the people affected. Since the whole population is affected, there are no people in Level 1. The reliability of this data is low because the situation on the ground is highly dynamic, and the data may no longer be accurate due to recent developments for which there is no updated source. UNICEF provides official data concerning the overall humanitarian situation in Ethiopia </v>
      </c>
      <c r="DL40" s="224" t="str">
        <f t="array" ref="DL40">LOOKUP(2,1/(Log!$K$1:$K$27569=DF40),Log!$I$1:$I$27569)</f>
        <v>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v>
      </c>
      <c r="DM40" s="214">
        <f t="array" ref="DM40">LOOKUP(2,1/(Log!$K$1:$K$27569=DF40),Log!$L$1:$L$27569)</f>
        <v>45747</v>
      </c>
      <c r="DN40" s="222" t="str">
        <f t="shared" si="59"/>
        <v>ETH001Stressed humanitarian conditions - Level 2</v>
      </c>
      <c r="DO40" s="218">
        <f t="array" ref="DO40">IF(LOOKUP(2,1/(Log!$K$1:$K$27569=DN40),Log!$E$1:$E$27569)="x","x",ROUND(LOOKUP(2,1/(Log!$K$1:$K$27569=DN40),Log!$E$1:$E$27569),-3))</f>
        <v>113102000</v>
      </c>
      <c r="DP40" s="222" t="str">
        <f t="array" ref="DP40">LOOKUP(2,1/(Log!$K$1:$K$27569=DN40),Log!$F$1:$F$27569)</f>
        <v>ACTED 28/04/2023 ;  OCHA  28/07/2022 ; WFP 13/1/2023 ; WPR Accessed on 16/08/2024; UNHCR accessed 30/4/2023 ; UNHCR 23/3/2023; OCHA 13/12/2024</v>
      </c>
      <c r="DQ40" s="222" t="str">
        <f t="array" ref="DQ40">LOOKUP(2,1/(Log!$K$1:$K$27569=DN40),Log!$G$1:$G$27569)</f>
        <v>Low</v>
      </c>
      <c r="DR40" s="222">
        <f t="array" ref="DR40">LOOKUP(2,1/(Log!$K$1:$K$27569=DN40),Log!$H$1:$H$27569)</f>
        <v>3</v>
      </c>
      <c r="DS40" s="222" t="str">
        <f t="array" ref="DS40">LOOKUP(2,1/(Log!$K$1:$K$27569=DN40),Log!$J$1:$J$27569)</f>
        <v>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low because the situation on the ground is highly dynamic, and the data may no longer be accurate due to recent developments for which there is no updated source from HNO/HNRP 2025 or clusters to give us number of people in diffrent levels or a percentages.</v>
      </c>
      <c r="DT40" s="222" t="str">
        <f t="array" ref="DT40">LOOKUP(2,1/(Log!$K$1:$K$27569=DN40),Log!$I$1:$I$27569)</f>
        <v>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 https://reliefweb.int/report/ethiopia/unicef-ethiopia-humanitarian-situation-report-01-november-31-december-2023; https://reliefweb.int/report/ethiopia/ethiopia-situation-report-13-december-2024</v>
      </c>
      <c r="DU40" s="223">
        <f t="array" ref="DU40">LOOKUP(2,1/(Log!$K$1:$K$27569=DN40),Log!$L$1:$L$27569)</f>
        <v>45747</v>
      </c>
      <c r="DV40" s="221" t="str">
        <f t="shared" si="60"/>
        <v>ETH001Moderate humanitarian conditions - Level 3</v>
      </c>
      <c r="DW40" s="213">
        <f t="array" ref="DW40">IF(LOOKUP(2,1/(Log!$K$1:$K$27569=DV40),Log!$E$1:$E$27569)="x","x",ROUND(LOOKUP(2,1/(Log!$K$1:$K$27569=DV40),Log!$E$1:$E$27569),-3))</f>
        <v>9874000</v>
      </c>
      <c r="DX40" s="224" t="str">
        <f t="array" ref="DX40">LOOKUP(2,1/(Log!$K$1:$K$27569=DV40),Log!$F$1:$F$27569)</f>
        <v xml:space="preserve"> OCHA 26/02/2024; UNICEF 09/07/2024; UNICEF 04/11/2024</v>
      </c>
      <c r="DY40" s="224" t="str">
        <f t="array" ref="DY40">LOOKUP(2,1/(Log!$K$1:$K$27569=DV40),Log!$G$1:$G$27569)</f>
        <v>Low</v>
      </c>
      <c r="DZ40" s="224">
        <f t="array" ref="DZ40">LOOKUP(2,1/(Log!$K$1:$K$27569=DV40),Log!$H$1:$H$27569)</f>
        <v>3</v>
      </c>
      <c r="EA40" s="224" t="str">
        <f t="array" ref="EA40">LOOKUP(2,1/(Log!$K$1:$K$27569=DV40),Log!$J$1:$J$27569)</f>
        <v>According to INFORM Severity Index methodology, the sum of people in levels 3, 4 and 5 is equal to the total number of people in need. We choosed as source UNICEF AND OCHA because it provides information on the humanitarian conditions of different people. The reliability of this data is low because the situation on the ground is highly dynamic, and the data may no longer be accurate due to recent developments for which there is no updated source from HNO/HNRP 2025 or clusters to give us number of people in diffrent levels or a percentages.</v>
      </c>
      <c r="EB40" s="224" t="str">
        <f t="array" ref="EB40">LOOKUP(2,1/(Log!$K$1:$K$27569=DV40),Log!$I$1:$I$27569)</f>
        <v>https://www.unocha.org/attachments/315207fa-1297-493b-bec1-20016aebed01/2024_Ethiopia_Humanitarian_Needs_Overview_Feb_2024.pdf; https://reliefweb.int/report/ethiopia/unicef-ethiopia-humanitarian-situation-report-no-5-may-2024; https://reliefweb.int/report/ethiopia/unicef-ethiopia-humanitarian-situation-report-no-8-august-september-2024</v>
      </c>
      <c r="EC40" s="214">
        <f t="array" ref="EC40">LOOKUP(2,1/(Log!$K$1:$K$27569=DV40),Log!$L$1:$L$27569)</f>
        <v>45747</v>
      </c>
      <c r="ED40" s="222" t="str">
        <f t="shared" si="61"/>
        <v>ETH001Severe humanitarian conditions - Level 4</v>
      </c>
      <c r="EE40" s="218">
        <f t="array" ref="EE40">IF(LOOKUP(2,1/(Log!$K$1:$K$27569=ED40),Log!$E$1:$E$27569)="x","x",ROUND(LOOKUP(2,1/(Log!$K$1:$K$27569=ED40),Log!$E$1:$E$27569),-3))</f>
        <v>11486000</v>
      </c>
      <c r="EF40" s="222" t="str">
        <f t="array" ref="EF40">LOOKUP(2,1/(Log!$K$1:$K$27569=ED40),Log!$F$1:$F$27569)</f>
        <v xml:space="preserve"> OCHA 26/02/2024</v>
      </c>
      <c r="EG40" s="222" t="str">
        <f t="array" ref="EG40">LOOKUP(2,1/(Log!$K$1:$K$27569=ED40),Log!$G$1:$G$27569)</f>
        <v>Low</v>
      </c>
      <c r="EH40" s="222">
        <f t="array" ref="EH40">LOOKUP(2,1/(Log!$K$1:$K$27569=ED40),Log!$H$1:$H$27569)</f>
        <v>3</v>
      </c>
      <c r="EI40" s="222" t="str">
        <f t="array" ref="EI40">LOOKUP(2,1/(Log!$K$1:$K$27569=ED40),Log!$J$1:$J$27569)</f>
        <v>According to INFORM Severity Index methodology, the sum of people in levels 3, 4 and 5 is equal to the total number of people in need. We chose our source as OCHA because it provides information on the humanitarian conditions of different people. The reliability of this data is low because the situation on the ground is highly dynamic, and the data may no longer be accurate due to recent developments for which there is no updated source from HNO/HNRP 2025 or clusters to give us number of people in diffrent levels or a percentages..</v>
      </c>
      <c r="EJ40" s="222" t="str">
        <f t="array" ref="EJ40">LOOKUP(2,1/(Log!$K$1:$K$27569=ED40),Log!$I$1:$I$27569)</f>
        <v>https://www.unocha.org/attachments/315207fa-1297-493b-bec1-20016aebed01/2024_Ethiopia_Humanitarian_Needs_Overview_Feb_2024.pdf</v>
      </c>
      <c r="EK40" s="223">
        <f t="array" ref="EK40">LOOKUP(2,1/(Log!$K$1:$K$27569=ED40),Log!$L$1:$L$27569)</f>
        <v>45747</v>
      </c>
      <c r="EL40" s="221" t="str">
        <f t="shared" si="62"/>
        <v>ETH001Extreme humanitarian conditions - Level 5</v>
      </c>
      <c r="EM40" s="213">
        <f t="array" ref="EM40">IF(LOOKUP(2,1/(Log!$K$1:$K$27569=EL40),Log!$E$1:$E$27569)="x","x",ROUND(LOOKUP(2,1/(Log!$K$1:$K$27569=EL40),Log!$E$1:$E$27569),-3))</f>
        <v>0</v>
      </c>
      <c r="EN40" s="224" t="str">
        <f t="array" ref="EN40">LOOKUP(2,1/(Log!$K$1:$K$27569=EL40),Log!$F$1:$F$27569)</f>
        <v xml:space="preserve"> OCHA 26/02/2024</v>
      </c>
      <c r="EO40" s="224" t="str">
        <f t="array" ref="EO40">LOOKUP(2,1/(Log!$K$1:$K$27569=EL40),Log!$G$1:$G$27569)</f>
        <v>Low</v>
      </c>
      <c r="EP40" s="224">
        <f t="array" ref="EP40">LOOKUP(2,1/(Log!$K$1:$K$27569=EL40),Log!$H$1:$H$27569)</f>
        <v>3</v>
      </c>
      <c r="EQ40" s="224" t="str">
        <f t="array" ref="EQ40">LOOKUP(2,1/(Log!$K$1:$K$27569=EL40),Log!$J$1:$J$27569)</f>
        <v>As we are applying the HNO 2024 area severity breakdown to estimate the number of people in need per each severity level, this figure is 0 as there were no areas classified in intersectoral severity 5, based on the JIAF 2.0 methodology applied. The reliability is low because we do not have publications from from HNO/HNRP 2025 or clusters to give us number of people in diffrent levels or a percentages.</v>
      </c>
      <c r="ER40" s="224" t="str">
        <f t="array" ref="ER40">LOOKUP(2,1/(Log!$K$1:$K$27569=EL40),Log!$I$1:$I$27569)</f>
        <v>https://www.unocha.org/attachments/315207fa-1297-493b-bec1-20016aebed01/2024_Ethiopia_Humanitarian_Needs_Overview_Feb_2024.pdf</v>
      </c>
      <c r="ES40" s="214">
        <f t="array" ref="ES40">LOOKUP(2,1/(Log!$K$1:$K$27569=EL40),Log!$L$1:$L$27569)</f>
        <v>45747</v>
      </c>
      <c r="ET40" s="222" t="str">
        <f t="shared" si="63"/>
        <v>ETH001Fatalities in all crises</v>
      </c>
      <c r="EU40" s="222">
        <f t="array" ref="EU40">LOOKUP(2,1/(Log!$K$1:$K$27569=ET40),Log!$E$1:$E$27569)</f>
        <v>2857</v>
      </c>
      <c r="EV40" s="222" t="str">
        <f t="array" ref="EV40">LOOKUP(2,1/(Log!$K$1:$K$27569=ET40),Log!$F$1:$F$27569)</f>
        <v>ACLED accessed on 24/03/2025</v>
      </c>
      <c r="EW40" s="222" t="str">
        <f t="array" ref="EW40">LOOKUP(2,1/(Log!$K$1:$K$27569=ET40),Log!$G$1:$G$27569)</f>
        <v>Low</v>
      </c>
      <c r="EX40" s="222">
        <f t="array" ref="EX40">LOOKUP(2,1/(Log!$K$1:$K$27569=ET40),Log!$H$1:$H$27569)</f>
        <v>3</v>
      </c>
      <c r="EY40" s="222" t="str">
        <f t="array" ref="EY40">LOOKUP(2,1/(Log!$K$1:$K$27569=ET40),Log!$J$1:$J$27569)</f>
        <v>This is the mumber of fatalities between 24/09/2024 to 24/03/2025 related to all violent events in Amhara, Tigray and Afar. There might be fatalities related to drought and international displacement but not being reported because in 2024 we had reports of fatalities related to hunger brought by drought</v>
      </c>
      <c r="EZ40" s="222" t="str">
        <f t="array" ref="EZ40">LOOKUP(2,1/(Log!$K$1:$K$27569=ET40),Log!$I$1:$I$27569)</f>
        <v xml:space="preserve">https://acleddata.com/data-export-tool/ </v>
      </c>
      <c r="FA40" s="223">
        <f t="array" ref="FA40">LOOKUP(2,1/(Log!$K$1:$K$27569=ET40),Log!$L$1:$L$27569)</f>
        <v>45747</v>
      </c>
      <c r="FB40" s="221" t="str">
        <f t="shared" si="64"/>
        <v>ETH001Crisis affected groups</v>
      </c>
      <c r="FC40" s="224">
        <f t="array" ref="FC40">LOOKUP(2,1/(Log!$K$1:$K$27569=FB40),Log!$E$1:$E$27569)</f>
        <v>4</v>
      </c>
      <c r="FD40" s="224" t="str">
        <f t="array" ref="FD40">LOOKUP(2,1/(Log!$K$1:$K$27569=FB40),Log!$F$1:$F$27569)</f>
        <v>OCHA 03/08/2022</v>
      </c>
      <c r="FE40" s="224" t="str">
        <f t="array" ref="FE40">LOOKUP(2,1/(Log!$K$1:$K$27569=FB40),Log!$G$1:$G$27569)</f>
        <v xml:space="preserve">Medium </v>
      </c>
      <c r="FF40" s="224">
        <f t="array" ref="FF40">LOOKUP(2,1/(Log!$K$1:$K$27569=FB40),Log!$H$1:$H$27569)</f>
        <v>2</v>
      </c>
      <c r="FG40" s="224" t="str">
        <f t="array" ref="FG40">LOOKUP(2,1/(Log!$K$1:$K$27569=FB40),Log!$J$1:$J$27569)</f>
        <v>Affected groups in the crisis: Hosts; Returnees;IDPs;Refugees</v>
      </c>
      <c r="FH40" s="224" t="str">
        <f t="array" ref="FH40">LOOKUP(2,1/(Log!$K$1:$K$27569=FB40),Log!$I$1:$I$27569)</f>
        <v>https://reliefweb.int/report/ethiopia/ethiopia-humanitarian-response-plan-2022-july-2022</v>
      </c>
      <c r="FI40" s="214">
        <f t="array" ref="FI40">LOOKUP(2,1/(Log!$K$1:$K$27569=FB40),Log!$L$1:$L$27569)</f>
        <v>45747</v>
      </c>
      <c r="FJ40" s="221" t="str">
        <f t="shared" si="65"/>
        <v>ETH001People facing limited access constraints</v>
      </c>
      <c r="FK40" s="222" t="str">
        <f t="array" ref="FK40">LOOKUP(2,1/(Log!$K$1:$K$27569=FJ40),Log!$E$1:$E$27569)</f>
        <v>x</v>
      </c>
      <c r="FL40" s="222" t="str">
        <f t="array" ref="FL40">LOOKUP(2,1/(Log!$K$1:$K$27569=FJ40),Log!$F$1:$F$27569)</f>
        <v>x</v>
      </c>
      <c r="FM40" s="222" t="str">
        <f t="array" ref="FM40">LOOKUP(2,1/(Log!$K$1:$K$27569=FJ40),Log!$G$1:$G$27569)</f>
        <v>x</v>
      </c>
      <c r="FN40" s="222" t="str">
        <f t="array" ref="FN40">LOOKUP(2,1/(Log!$K$1:$K$27569=FJ40),Log!$H$1:$H$27569)</f>
        <v>x</v>
      </c>
      <c r="FO40" s="222" t="str">
        <f t="array" ref="FO40">LOOKUP(2,1/(Log!$K$1:$K$27569=FJ40),Log!$J$1:$J$27569)</f>
        <v>x</v>
      </c>
      <c r="FP40" s="218" t="str">
        <f t="array" ref="FP40">LOOKUP(2,1/(Log!$K$1:$K$27569=FJ40),Log!$I$1:$I$27569)</f>
        <v>x</v>
      </c>
      <c r="FQ40" s="219">
        <f t="array" ref="FQ40">LOOKUP(2,1/(Log!$K$1:$K$27569=FJ40),Log!$L$1:$L$27569)</f>
        <v>44736</v>
      </c>
      <c r="FR40" s="221" t="str">
        <f t="shared" si="66"/>
        <v>ETH001People facing restricted access constraints</v>
      </c>
      <c r="FS40" s="224">
        <f t="array" ref="FS40">LOOKUP(2,1/(Log!$K$1:$K$27569=FR40),Log!$E$1:$E$27569)</f>
        <v>10000</v>
      </c>
      <c r="FT40" s="224" t="str">
        <f t="array" ref="FT40">LOOKUP(2,1/(Log!$K$1:$K$27569=FR40),Log!$F$1:$F$27569)</f>
        <v>OCHA 14/05/2021</v>
      </c>
      <c r="FU40" s="224" t="str">
        <f t="array" ref="FU40">LOOKUP(2,1/(Log!$K$1:$K$27569=FR40),Log!$G$1:$G$27569)</f>
        <v>Low</v>
      </c>
      <c r="FV40" s="224">
        <f t="array" ref="FV40">LOOKUP(2,1/(Log!$K$1:$K$27569=FR40),Log!$H$1:$H$27569)</f>
        <v>3</v>
      </c>
      <c r="FW40" s="224" t="str">
        <f t="array" ref="FW40">LOOKUP(2,1/(Log!$K$1:$K$27569=FR40),Log!$J$1:$J$27569)</f>
        <v>It is estimated that 7,000-10,000 Eritrean refugees are still in hard to reach areas across the region. The needs are likely to be very high.</v>
      </c>
      <c r="FX40" s="224" t="str">
        <f t="array" ref="FX40">LOOKUP(2,1/(Log!$K$1:$K$27569=FR40),Log!$I$1:$I$27569)</f>
        <v>https://reliefweb.int/sites/reliefweb.int/files/resources/Situation%20Report%20-%20Ethiopia%20-%20Tigray%20Region%20Humanitarian%20Update%20-%2014%20May%202021.pdf</v>
      </c>
      <c r="FY40" s="214">
        <f t="array" ref="FY40">LOOKUP(2,1/(Log!$K$1:$K$27569=FR40),Log!$L$1:$L$27569)</f>
        <v>44736</v>
      </c>
      <c r="FZ40" s="222" t="str">
        <f t="shared" si="67"/>
        <v>ETH001Impediments to entry into country (bureaucratic and administrative)</v>
      </c>
      <c r="GA40" s="222">
        <f t="array" ref="GA40">LOOKUP(2,1/(Log!$K$1:$K$27569=FZ40),Log!$E$1:$E$27569)</f>
        <v>2</v>
      </c>
      <c r="GB40" s="222" t="str">
        <f t="array" ref="GB40">LOOKUP(2,1/(Log!$K$1:$K$27569=FZ40),Log!$F$1:$F$27569)</f>
        <v>ACAPS Access Methodology</v>
      </c>
      <c r="GC40" s="222" t="str">
        <f t="array" ref="GC40">LOOKUP(2,1/(Log!$K$1:$K$27569=FZ40),Log!$G$1:$G$27569)</f>
        <v>Medium</v>
      </c>
      <c r="GD40" s="222">
        <f t="array" ref="GD40">LOOKUP(2,1/(Log!$K$1:$K$27569=FZ40),Log!$H$1:$H$27569)</f>
        <v>2</v>
      </c>
      <c r="GE40" s="222" t="str">
        <f t="array" ref="GE40">LOOKUP(2,1/(Log!$K$1:$K$27569=FZ40),Log!$J$1:$J$27569)</f>
        <v>x</v>
      </c>
      <c r="GF40" s="222" t="str">
        <f t="array" ref="GF40">LOOKUP(2,1/(Log!$K$1:$K$27569=FZ40),Log!$I$1:$I$27569)</f>
        <v>x</v>
      </c>
      <c r="GG40" s="223">
        <f t="array" ref="GG40">LOOKUP(2,1/(Log!$K$1:$K$27569=FZ40),Log!$L$1:$L$27569)</f>
        <v>45615</v>
      </c>
      <c r="GH40" s="221" t="str">
        <f t="shared" si="68"/>
        <v>ETH001Restriction of movement (impediments to freedom of movement and/or administrative restrictions)</v>
      </c>
      <c r="GI40" s="224">
        <f t="array" ref="GI40">LOOKUP(2,1/(Log!$K$1:$K$27569=GH40),Log!$E$1:$E$27569)</f>
        <v>3</v>
      </c>
      <c r="GJ40" s="224" t="str">
        <f t="array" ref="GJ40">LOOKUP(2,1/(Log!$K$1:$K$27569=GH40),Log!$F$1:$F$27569)</f>
        <v>ACAPS Access Methodology</v>
      </c>
      <c r="GK40" s="224" t="str">
        <f t="array" ref="GK40">LOOKUP(2,1/(Log!$K$1:$K$27569=GH40),Log!$G$1:$G$27569)</f>
        <v>Medium</v>
      </c>
      <c r="GL40" s="224">
        <f t="array" ref="GL40">LOOKUP(2,1/(Log!$K$1:$K$27569=GH40),Log!$H$1:$H$27569)</f>
        <v>2</v>
      </c>
      <c r="GM40" s="224" t="str">
        <f t="array" ref="GM40">LOOKUP(2,1/(Log!$K$1:$K$27569=GH40),Log!$J$1:$J$27569)</f>
        <v>x</v>
      </c>
      <c r="GN40" s="224" t="str">
        <f t="array" ref="GN40">LOOKUP(2,1/(Log!$K$1:$K$27569=GH40),Log!$I$1:$I$27569)</f>
        <v>x</v>
      </c>
      <c r="GO40" s="214">
        <f t="array" ref="GO40">LOOKUP(2,1/(Log!$K$1:$K$27569=GH40),Log!$L$1:$L$27569)</f>
        <v>45615</v>
      </c>
      <c r="GP40" s="222" t="str">
        <f t="shared" si="69"/>
        <v>ETH001Interference into implementation of humanitarian activities</v>
      </c>
      <c r="GQ40" s="222">
        <f t="array" ref="GQ40">LOOKUP(2,1/(Log!$K$1:$K$27569=GP40),Log!$E$1:$E$27569)</f>
        <v>2</v>
      </c>
      <c r="GR40" s="222" t="str">
        <f t="array" ref="GR40">LOOKUP(2,1/(Log!$K$1:$K$27569=GP40),Log!$F$1:$F$27569)</f>
        <v>ACAPS Access Methodology</v>
      </c>
      <c r="GS40" s="222" t="str">
        <f t="array" ref="GS40">LOOKUP(2,1/(Log!$K$1:$K$27569=GP40),Log!$G$1:$G$27569)</f>
        <v>Medium</v>
      </c>
      <c r="GT40" s="222">
        <f t="array" ref="GT40">LOOKUP(2,1/(Log!$K$1:$K$27569=GP40),Log!$H$1:$H$27569)</f>
        <v>2</v>
      </c>
      <c r="GU40" s="222" t="str">
        <f t="array" ref="GU40">LOOKUP(2,1/(Log!$K$1:$K$27569=GP40),Log!$J$1:$J$27569)</f>
        <v>x</v>
      </c>
      <c r="GV40" s="222" t="str">
        <f t="array" ref="GV40">LOOKUP(2,1/(Log!$K$1:$K$27569=GP40),Log!$I$1:$I$27569)</f>
        <v>x</v>
      </c>
      <c r="GW40" s="223">
        <f t="array" ref="GW40">LOOKUP(2,1/(Log!$K$1:$K$27569=GP40),Log!$L$1:$L$27569)</f>
        <v>45615</v>
      </c>
      <c r="GX40" s="221" t="str">
        <f t="shared" si="70"/>
        <v>ETH001Violence against personnel, facilities and assets</v>
      </c>
      <c r="GY40" s="224">
        <f t="array" ref="GY40">LOOKUP(2,1/(Log!$K$1:$K$27569=GX40),Log!$E$1:$E$27569)</f>
        <v>1</v>
      </c>
      <c r="GZ40" s="224" t="str">
        <f t="array" ref="GZ40">LOOKUP(2,1/(Log!$K$1:$K$27569=GX40),Log!$F$1:$F$27569)</f>
        <v>ACAPS Access Methodology</v>
      </c>
      <c r="HA40" s="224" t="str">
        <f t="array" ref="HA40">LOOKUP(2,1/(Log!$K$1:$K$27569=GX40),Log!$G$1:$G$27569)</f>
        <v>Medium</v>
      </c>
      <c r="HB40" s="224">
        <f t="array" ref="HB40">LOOKUP(2,1/(Log!$K$1:$K$27569=GX40),Log!$H$1:$H$27569)</f>
        <v>2</v>
      </c>
      <c r="HC40" s="224" t="str">
        <f t="array" ref="HC40">LOOKUP(2,1/(Log!$K$1:$K$27569=GX40),Log!$J$1:$J$27569)</f>
        <v>x</v>
      </c>
      <c r="HD40" s="224" t="str">
        <f t="array" ref="HD40">LOOKUP(2,1/(Log!$K$1:$K$27569=GX40),Log!$I$1:$I$27569)</f>
        <v>x</v>
      </c>
      <c r="HE40" s="214">
        <f t="array" ref="HE40">LOOKUP(2,1/(Log!$K$1:$K$27569=GX40),Log!$L$1:$L$27569)</f>
        <v>45615</v>
      </c>
      <c r="HF40" s="222" t="str">
        <f t="shared" si="71"/>
        <v>ETH001Denial of existence of humanitarian needs or entitlements to assistance</v>
      </c>
      <c r="HG40" s="222">
        <f t="array" ref="HG40">LOOKUP(2,1/(Log!$K$1:$K$27569=HF40),Log!$E$1:$E$27569)</f>
        <v>2</v>
      </c>
      <c r="HH40" s="222" t="str">
        <f t="array" ref="HH40">LOOKUP(2,1/(Log!$K$1:$K$27569=HF40),Log!$F$1:$F$27569)</f>
        <v>ACAPS Access Methodology</v>
      </c>
      <c r="HI40" s="222" t="str">
        <f t="array" ref="HI40">LOOKUP(2,1/(Log!$K$1:$K$27569=HF40),Log!$G$1:$G$27569)</f>
        <v>Medium</v>
      </c>
      <c r="HJ40" s="222">
        <f t="array" ref="HJ40">LOOKUP(2,1/(Log!$K$1:$K$27569=HF40),Log!$H$1:$H$27569)</f>
        <v>2</v>
      </c>
      <c r="HK40" s="222" t="str">
        <f t="array" ref="HK40">LOOKUP(2,1/(Log!$K$1:$K$27569=HF40),Log!$J$1:$J$27569)</f>
        <v>x</v>
      </c>
      <c r="HL40" s="222" t="str">
        <f t="array" ref="HL40">LOOKUP(2,1/(Log!$K$1:$K$27569=HF40),Log!$I$1:$I$27569)</f>
        <v>x</v>
      </c>
      <c r="HM40" s="223">
        <f t="array" ref="HM40">LOOKUP(2,1/(Log!$K$1:$K$27569=HF40),Log!$L$1:$L$27569)</f>
        <v>45615</v>
      </c>
      <c r="HN40" s="221" t="str">
        <f t="shared" si="72"/>
        <v>ETH001Restriction and obstruction of access to services and assistance</v>
      </c>
      <c r="HO40" s="224">
        <f t="array" ref="HO40">LOOKUP(2,1/(Log!$K$1:$K$27569=HN40),Log!$E$1:$E$27569)</f>
        <v>2</v>
      </c>
      <c r="HP40" s="224" t="str">
        <f t="array" ref="HP40">LOOKUP(2,1/(Log!$K$1:$K$27569=HN40),Log!$F$1:$F$27569)</f>
        <v>ACAPS Access Methodology</v>
      </c>
      <c r="HQ40" s="224" t="str">
        <f t="array" ref="HQ40">LOOKUP(2,1/(Log!$K$1:$K$27569=HN40),Log!$G$1:$G$27569)</f>
        <v>Medium</v>
      </c>
      <c r="HR40" s="224">
        <f t="array" ref="HR40">LOOKUP(2,1/(Log!$K$1:$K$27569=HN40),Log!$H$1:$H$27569)</f>
        <v>2</v>
      </c>
      <c r="HS40" s="224" t="str">
        <f t="array" ref="HS40">LOOKUP(2,1/(Log!$K$1:$K$27569=HN40),Log!$J$1:$J$27569)</f>
        <v>x</v>
      </c>
      <c r="HT40" s="224" t="str">
        <f t="array" ref="HT40">LOOKUP(2,1/(Log!$K$1:$K$27569=HN40),Log!$I$1:$I$27569)</f>
        <v>x</v>
      </c>
      <c r="HU40" s="214">
        <f t="array" ref="HU40">LOOKUP(2,1/(Log!$K$1:$K$27569=HN40),Log!$L$1:$L$27569)</f>
        <v>45615</v>
      </c>
      <c r="HV40" s="222" t="str">
        <f t="shared" si="73"/>
        <v>ETH001Ongoing insecurity/hostilities affecting humanitarian assistance</v>
      </c>
      <c r="HW40" s="222">
        <f t="array" ref="HW40">LOOKUP(2,1/(Log!$K$1:$K$27569=HV40),Log!$E$1:$E$27569)</f>
        <v>3</v>
      </c>
      <c r="HX40" s="222" t="str">
        <f t="array" ref="HX40">LOOKUP(2,1/(Log!$K$1:$K$27569=HV40),Log!$F$1:$F$27569)</f>
        <v>ACAPS Access Methodology</v>
      </c>
      <c r="HY40" s="222" t="str">
        <f t="array" ref="HY40">LOOKUP(2,1/(Log!$K$1:$K$27569=HV40),Log!$G$1:$G$27569)</f>
        <v>Medium</v>
      </c>
      <c r="HZ40" s="222">
        <f t="array" ref="HZ40">LOOKUP(2,1/(Log!$K$1:$K$27569=HV40),Log!$H$1:$H$27569)</f>
        <v>2</v>
      </c>
      <c r="IA40" s="222" t="str">
        <f t="array" ref="IA40">LOOKUP(2,1/(Log!$K$1:$K$27569=HV40),Log!$J$1:$J$27569)</f>
        <v>x</v>
      </c>
      <c r="IB40" s="222" t="str">
        <f t="array" ref="IB40">LOOKUP(2,1/(Log!$K$1:$K$27569=HV40),Log!$I$1:$I$27569)</f>
        <v>x</v>
      </c>
      <c r="IC40" s="223">
        <f t="array" ref="IC40">LOOKUP(2,1/(Log!$K$1:$K$27569=HV40),Log!$L$1:$L$27569)</f>
        <v>45615</v>
      </c>
      <c r="ID40" s="221" t="str">
        <f t="shared" si="74"/>
        <v>ETH001Presence of mines and improvised explosive devices</v>
      </c>
      <c r="IE40" s="224">
        <f t="array" ref="IE40">LOOKUP(2,1/(Log!$K$1:$K$27569=ID40),Log!$E$1:$E$27569)</f>
        <v>2</v>
      </c>
      <c r="IF40" s="224" t="str">
        <f t="array" ref="IF40">LOOKUP(2,1/(Log!$K$1:$K$27569=ID40),Log!$F$1:$F$27569)</f>
        <v>ACAPS Access Methodology</v>
      </c>
      <c r="IG40" s="224" t="str">
        <f t="array" ref="IG40">LOOKUP(2,1/(Log!$K$1:$K$27569=ID40),Log!$G$1:$G$27569)</f>
        <v>Medium</v>
      </c>
      <c r="IH40" s="224">
        <f t="array" ref="IH40">LOOKUP(2,1/(Log!$K$1:$K$27569=ID40),Log!$H$1:$H$27569)</f>
        <v>2</v>
      </c>
      <c r="II40" s="224" t="str">
        <f t="array" ref="II40">LOOKUP(2,1/(Log!$K$1:$K$27569=ID40),Log!$J$1:$J$27569)</f>
        <v>x</v>
      </c>
      <c r="IJ40" s="224" t="str">
        <f t="array" ref="IJ40">LOOKUP(2,1/(Log!$K$1:$K$27569=ID40),Log!$I$1:$I$27569)</f>
        <v>x</v>
      </c>
      <c r="IK40" s="214">
        <f t="array" ref="IK40">LOOKUP(2,1/(Log!$K$1:$K$27569=ID40),Log!$L$1:$L$27569)</f>
        <v>45615</v>
      </c>
      <c r="IL40" s="222" t="str">
        <f t="shared" si="75"/>
        <v>ETH001Physical constraints in the environment (obstacles related to terrain, climate, lack of infrastructure, etc.)</v>
      </c>
      <c r="IM40" s="222">
        <f t="array" ref="IM40">LOOKUP(2,1/(Log!$K$1:$K$27569=IL40),Log!$E$1:$E$27569)</f>
        <v>3</v>
      </c>
      <c r="IN40" s="222" t="str">
        <f t="array" ref="IN40">LOOKUP(2,1/(Log!$K$1:$K$27569=IL40),Log!$F$1:$F$27569)</f>
        <v>ACAPS Access Methodology</v>
      </c>
      <c r="IO40" s="222" t="str">
        <f t="array" ref="IO40">LOOKUP(2,1/(Log!$K$1:$K$27569=IL40),Log!$G$1:$G$27569)</f>
        <v>Medium</v>
      </c>
      <c r="IP40" s="222">
        <f t="array" ref="IP40">LOOKUP(2,1/(Log!$K$1:$K$27569=IL40),Log!$H$1:$H$27569)</f>
        <v>2</v>
      </c>
      <c r="IQ40" s="222" t="str">
        <f t="array" ref="IQ40">LOOKUP(2,1/(Log!$K$1:$K$27569=IL40),Log!$J$1:$J$27569)</f>
        <v>x</v>
      </c>
      <c r="IR40" s="222" t="str">
        <f t="array" ref="IR40">LOOKUP(2,1/(Log!$K$1:$K$27569=IL40),Log!$I$1:$I$27569)</f>
        <v>x</v>
      </c>
      <c r="IS40" s="223">
        <f t="array" ref="IS40">LOOKUP(2,1/(Log!$K$1:$K$27569=IL40),Log!$L$1:$L$27569)</f>
        <v>45615</v>
      </c>
    </row>
    <row r="41" spans="1:253" s="11" customFormat="1" ht="13.35" customHeight="1">
      <c r="A41" s="11" t="str">
        <f>Lists!B:B</f>
        <v>International Displacement in Ethiopia</v>
      </c>
      <c r="B41" s="11" t="str">
        <f>Lists!F:F</f>
        <v>International Displacement</v>
      </c>
      <c r="C41" s="11" t="str">
        <f>Lists!C:C</f>
        <v>ETH003</v>
      </c>
      <c r="D41" s="11" t="str">
        <f>Lists!A:A</f>
        <v>Ethiopia</v>
      </c>
      <c r="E41" s="11" t="str">
        <f>Lists!D:D</f>
        <v>ETH</v>
      </c>
      <c r="F41" s="11" t="str">
        <f t="shared" si="38"/>
        <v>ETH003Total population</v>
      </c>
      <c r="G41" s="212">
        <f t="array" ref="G41">ROUND(LOOKUP(2,1/(Log!$K$1:$K$27569=F41),Log!$E$1:$E$27569),-3)</f>
        <v>134462000</v>
      </c>
      <c r="H41" s="213" t="str">
        <f t="array" ref="H41">LOOKUP(2,1/(Log!$K$1:$K$27569=F41),Log!$F$1:$F$27569)</f>
        <v>WPR Accessed on 24/03/2025</v>
      </c>
      <c r="I41" s="213" t="str">
        <f t="array" ref="I41">LOOKUP(2,1/(Log!$K$1:$K$27569=F41),Log!$G$1:$G$27569)</f>
        <v xml:space="preserve">Medium </v>
      </c>
      <c r="J41" s="213">
        <f t="array" ref="J41">LOOKUP(2,1/(Log!$K$1:$K$27569=F41),Log!$H$1:$H$27569)</f>
        <v>2</v>
      </c>
      <c r="K41" s="213" t="str">
        <f t="array" ref="K41">LOOKUP(2,1/(Log!$K$1:$K$27569=F41),Log!$J$1:$J$27569)</f>
        <v>Total population of Ethiopia as of March 2024 according to world population review.</v>
      </c>
      <c r="L41" s="213" t="str">
        <f t="array" ref="L41">LOOKUP(2,1/(Log!$K$1:$K$27569=F41),Log!$I$1:$I$27569)</f>
        <v>https://worldpopulationreview.com/countries/ethiopia-population</v>
      </c>
      <c r="M41" s="214">
        <f t="array" ref="M41">LOOKUP(2,1/(Log!$K$1:$K$27569=F41),Log!$L$1:$L$27569)</f>
        <v>45747</v>
      </c>
      <c r="N41" s="221" t="str">
        <f t="shared" si="39"/>
        <v>ETH003Landmass affected</v>
      </c>
      <c r="O41" s="216">
        <f t="array" ref="O41">LOOKUP(2,1/(Log!$K$1:$K$27569=N41),Log!$E$1:$E$27569)</f>
        <v>1128571</v>
      </c>
      <c r="P41" s="216" t="str">
        <f t="array" ref="P41">LOOKUP(2,1/(Log!$K$1:$K$27569=N41),Log!$F$1:$F$27569)</f>
        <v>World Bank landmass accessed on 28/09/2022</v>
      </c>
      <c r="Q41" s="216" t="str">
        <f t="array" ref="Q41">LOOKUP(2,1/(Log!$K$1:$K$27569=N41),Log!$G$1:$G$27569)</f>
        <v xml:space="preserve">Medium </v>
      </c>
      <c r="R41" s="216">
        <f t="array" ref="R41">LOOKUP(2,1/(Log!$K$1:$K$27569=N41),Log!$H$1:$H$27569)</f>
        <v>2</v>
      </c>
      <c r="S41" s="216" t="str">
        <f t="array" ref="S41">LOOKUP(2,1/(Log!$K$1:$K$27569=N41),Log!$J$1:$J$27569)</f>
        <v>Figure represents the total area of Ethiopia. Humanitarian needs are present in all regions and the complex crisis has impacts on the whole country</v>
      </c>
      <c r="T41" s="216" t="str">
        <f t="array" ref="T41">LOOKUP(2,1/(Log!$K$1:$K$27569=N41),Log!$I$1:$I$27569)</f>
        <v>https://data.worldbank.org/indicator/AG.LND.TOTL.K2?locations=ET</v>
      </c>
      <c r="U41" s="217">
        <f t="array" ref="U41">LOOKUP(2,1/(Log!$K$1:$K$27569=N41),Log!$L$1:$L$27569)</f>
        <v>45747</v>
      </c>
      <c r="V41" s="221" t="str">
        <f t="shared" si="40"/>
        <v>ETH003People exposed</v>
      </c>
      <c r="W41" s="213">
        <f t="array" ref="W41">IF(LOOKUP(2,1/(Log!$K$1:$K$27569=V41),Log!$E$1:$E$27569)="x","x",ROUND(LOOKUP(2,1/(Log!$K$1:$K$27569=V41),Log!$E$1:$E$27569),-3))</f>
        <v>96624000</v>
      </c>
      <c r="X41" s="213" t="str">
        <f t="array" ref="X41">LOOKUP(2,1/(Log!$K$1:$K$27569=V41),Log!$F$1:$F$27569)</f>
        <v>HDX 2023 ; UNHCR 22/04/2024</v>
      </c>
      <c r="Y41" s="213" t="str">
        <f t="array" ref="Y41">LOOKUP(2,1/(Log!$K$1:$K$27569=V41),Log!$G$1:$G$27569)</f>
        <v xml:space="preserve">Medium </v>
      </c>
      <c r="Z41" s="213">
        <f t="array" ref="Z41">LOOKUP(2,1/(Log!$K$1:$K$27569=V41),Log!$H$1:$H$27569)</f>
        <v>2</v>
      </c>
      <c r="AA41" s="213" t="str">
        <f t="array" ref="AA41">LOOKUP(2,1/(Log!$K$1:$K$27569=V41),Log!$J$1:$J$27569)</f>
        <v>The number of people exposed corresponds to the host population of the regions where refugees and asylum seekers are located. The population of the exposed regions is as follows according to HDX data 2023; Tigray (5,738,996), Afar (2,033,002), Amhara (22,876,991), Oromia (39,987,194), Somali (6,637,799), Benishangul Gumz (1,218,000), SNNP (Southern Nations, Nationalities, and Peoples') (13,763,888), Gambela (508,004), Addis Ababa (3,859,999). We choosed the HDX because it provides the latest data on the total population of concern. The reliability of this data is medium because the HDX source has 2023 population and the population might have changed over time.</v>
      </c>
      <c r="AB41" s="213" t="str">
        <f t="array" ref="AB41">LOOKUP(2,1/(Log!$K$1:$K$27569=V41),Log!$I$1:$I$27569)</f>
        <v>https://data.humdata.org/dataset/cod-ps-eth/resource/f82b20f1-8a76-46e9-ba9a-29e531f7af3c ; https://reliefweb.int/report/ethiopia/ethiopia-refugees-and-internally-displaced-persons-31-march-2024</v>
      </c>
      <c r="AC41" s="214">
        <f t="array" ref="AC41">LOOKUP(2,1/(Log!$K$1:$K$27569=V41),Log!$L$1:$L$27569)</f>
        <v>45747</v>
      </c>
      <c r="AD41" s="221" t="str">
        <f t="shared" si="41"/>
        <v>ETH003People affected</v>
      </c>
      <c r="AE41" s="218">
        <f t="array" ref="AE41">IF(LOOKUP(2,1/(Log!$K$1:$K$27569=AD41),Log!$E$1:$E$27569)="x","x",ROUND(LOOKUP(2,1/(Log!$K$1:$K$27569=AD41),Log!$E$1:$E$27569),-3))</f>
        <v>1075000</v>
      </c>
      <c r="AF41" s="218" t="str">
        <f t="array" ref="AF41">LOOKUP(2,1/(Log!$K$1:$K$27569=AD41),Log!$F$1:$F$27569)</f>
        <v>UNHCR 31/01/2025; UNHCR 28/02/2025; UNHCR 10/03/2025</v>
      </c>
      <c r="AG41" s="218" t="str">
        <f t="array" ref="AG41">LOOKUP(2,1/(Log!$K$1:$K$27569=AD41),Log!$G$1:$G$27569)</f>
        <v xml:space="preserve">Medium </v>
      </c>
      <c r="AH41" s="218">
        <f t="array" ref="AH41">LOOKUP(2,1/(Log!$K$1:$K$27569=AD41),Log!$H$1:$H$27569)</f>
        <v>2</v>
      </c>
      <c r="AI41" s="218" t="str">
        <f t="array" ref="AI41">LOOKUP(2,1/(Log!$K$1:$K$27569=AD41),Log!$J$1:$J$27569)</f>
        <v xml:space="preserve">The number of people affected corresponds to the total number of refugees and asylum seekers in Ethiopia as of 28/02/2025. We chose the UNHCR operational data portal because it provides the latest data of the total population of concern. The reliability of this data is medium because the figures are usually based on estimations and currently there are in flows of refugees from Sudan and other countries. </v>
      </c>
      <c r="AJ41" s="218" t="str">
        <f t="array" ref="AJ41">LOOKUP(2,1/(Log!$K$1:$K$27569=AD41),Log!$I$1:$I$27569)</f>
        <v>https://data.unhcr.org/en/country/eth; https://reliefweb.int/report/ethiopia/ethiopia-refugees-and-internally-displaced-persons-31-january-2025; https://reliefweb.int/report/ethiopia/ethiopia-unhcr-operational-update-january-2025</v>
      </c>
      <c r="AK41" s="219">
        <f t="array" ref="AK41">LOOKUP(2,1/(Log!$K$1:$K$27569=AD41),Log!$L$1:$L$27569)</f>
        <v>45747</v>
      </c>
      <c r="AL41" s="221" t="str">
        <f t="shared" si="42"/>
        <v>ETH003People displaced</v>
      </c>
      <c r="AM41" s="213">
        <f t="array" ref="AM41">IF(LOOKUP(2,1/(Log!$K$1:$K$27569=AL41),Log!$E$1:$E$27569)="x","x",ROUND(LOOKUP(2,1/(Log!$K$1:$K$27569=AL41),Log!$E$1:$E$27569),-3))</f>
        <v>1075000</v>
      </c>
      <c r="AN41" s="213" t="str">
        <f t="array" ref="AN41">LOOKUP(2,1/(Log!$K$1:$K$27569=AL41),Log!$F$1:$F$27569)</f>
        <v>UNHCR 31/01/2025; UNHCR 25/02/2025; UNHCR 10/03/2025</v>
      </c>
      <c r="AO41" s="213" t="str">
        <f t="array" ref="AO41">LOOKUP(2,1/(Log!$K$1:$K$27569=AL41),Log!$G$1:$G$27569)</f>
        <v xml:space="preserve">Medium </v>
      </c>
      <c r="AP41" s="213">
        <f t="array" ref="AP41">LOOKUP(2,1/(Log!$K$1:$K$27569=AL41),Log!$H$1:$H$27569)</f>
        <v>2</v>
      </c>
      <c r="AQ41" s="213" t="str">
        <f t="array" ref="AQ41">LOOKUP(2,1/(Log!$K$1:$K$27569=AL41),Log!$J$1:$J$27569)</f>
        <v>The number of people displaced in Ethiopia is the number of refugees and asylum seekers recorded by UNHCR 28/02/2025  We chose the UNHCR operational data portal because it provides the latest data on the total population of concern. The reliability of this data is medium because the situation on the ground is highly dynamic, and the country has inflow of refugees mainly coming from Sudan and other neighbouring countries.</v>
      </c>
      <c r="AR41" s="213" t="str">
        <f t="array" ref="AR41">LOOKUP(2,1/(Log!$K$1:$K$27569=AL41),Log!$I$1:$I$27569)</f>
        <v>https://reliefweb.int/map/ethiopia/ethiopia-operational-overview-refugee-population-location-31-august-2024; https://data.unhcr.org/en/country/eth; https://reliefweb.int/report/ethiopia/ethiopia-refugees-and-internally-displaced-persons-31-january-2025; https://data.unhcr.org/en/country/eth; https://reliefweb.int/report/ethiopia/ethiopia-unhcr-operational-update-january-2025</v>
      </c>
      <c r="AS41" s="214">
        <f t="array" ref="AS41">LOOKUP(2,1/(Log!$K$1:$K$27569=AL41),Log!$L$1:$L$27569)</f>
        <v>45747</v>
      </c>
      <c r="AT41" s="222" t="str">
        <f t="shared" si="43"/>
        <v>ETH003Injuries reported</v>
      </c>
      <c r="AU41" s="218" t="str">
        <f t="array" ref="AU41">LOOKUP(2,1/(Log!$K$1:$K$27569=AT41),Log!$E$1:$E$27569)</f>
        <v>x</v>
      </c>
      <c r="AV41" s="218" t="str">
        <f t="array" ref="AV41">LOOKUP(2,1/(Log!$K$1:$K$27569=AT41),Log!$F$1:$F$27569)</f>
        <v>x</v>
      </c>
      <c r="AW41" s="218" t="str">
        <f t="array" ref="AW41">LOOKUP(2,1/(Log!$K$1:$K$27569=AT41),Log!$G$1:$G$27569)</f>
        <v>x</v>
      </c>
      <c r="AX41" s="218" t="str">
        <f t="array" ref="AX41">LOOKUP(2,1/(Log!$K$1:$K$27569=AT41),Log!$H$1:$H$27569)</f>
        <v>x</v>
      </c>
      <c r="AY41" s="218" t="str">
        <f t="array" ref="AY41">LOOKUP(2,1/(Log!$K$1:$K$27569=AT41),Log!$J$1:$J$27569)</f>
        <v>No data/ information on this</v>
      </c>
      <c r="AZ41" s="218" t="str">
        <f t="array" ref="AZ41">LOOKUP(2,1/(Log!$K$1:$K$27569=AT41),Log!$I$1:$I$27569)</f>
        <v>x</v>
      </c>
      <c r="BA41" s="219">
        <f t="array" ref="BA41">LOOKUP(2,1/(Log!$K$1:$K$27569=AT41),Log!$L$1:$L$27569)</f>
        <v>44915</v>
      </c>
      <c r="BB41" s="221" t="str">
        <f t="shared" si="44"/>
        <v>ETH003Illness cases reported</v>
      </c>
      <c r="BC41" s="213" t="str">
        <f t="array" ref="BC41">LOOKUP(2,1/(Log!$K$1:$K$27569=BB41),Log!$E$1:$E$27569)</f>
        <v>x</v>
      </c>
      <c r="BD41" s="213" t="str">
        <f t="array" ref="BD41">LOOKUP(2,1/(Log!$K$1:$K$27569=BB41),Log!$F$1:$F$27569)</f>
        <v>x</v>
      </c>
      <c r="BE41" s="213" t="str">
        <f t="array" ref="BE41">LOOKUP(2,1/(Log!$K$1:$K$27569=BB41),Log!$G$1:$G$27569)</f>
        <v>x</v>
      </c>
      <c r="BF41" s="213" t="str">
        <f t="array" ref="BF41">LOOKUP(2,1/(Log!$K$1:$K$27569=BB41),Log!$H$1:$H$27569)</f>
        <v>x</v>
      </c>
      <c r="BG41" s="213">
        <f t="array" ref="BG41">LOOKUP(2,1/(Log!$K$1:$K$27569=BB41),Log!$J$1:$J$27569)</f>
        <v>0</v>
      </c>
      <c r="BH41" s="213" t="str">
        <f t="array" ref="BH41">LOOKUP(2,1/(Log!$K$1:$K$27569=BB41),Log!$I$1:$I$27569)</f>
        <v>x</v>
      </c>
      <c r="BI41" s="214">
        <f t="array" ref="BI41">LOOKUP(2,1/(Log!$K$1:$K$27569=BB41),Log!$L$1:$L$27569)</f>
        <v>44915</v>
      </c>
      <c r="BJ41" s="222" t="str">
        <f t="shared" si="45"/>
        <v>ETH003Fatalities reported</v>
      </c>
      <c r="BK41" s="222" t="str">
        <f t="array" ref="BK41">LOOKUP(2,1/(Log!$K$1:$K$27569=BJ41),Log!$E$1:$E$27569)</f>
        <v>x</v>
      </c>
      <c r="BL41" s="222" t="str">
        <f t="array" ref="BL41">LOOKUP(2,1/(Log!$K$1:$K$27569=BJ41),Log!$F$1:$F$27569)</f>
        <v>x</v>
      </c>
      <c r="BM41" s="222" t="str">
        <f t="array" ref="BM41">LOOKUP(2,1/(Log!$K$1:$K$27569=BJ41),Log!$G$1:$G$27569)</f>
        <v>x</v>
      </c>
      <c r="BN41" s="222" t="str">
        <f t="array" ref="BN41">LOOKUP(2,1/(Log!$K$1:$K$27569=BJ41),Log!$H$1:$H$27569)</f>
        <v>x</v>
      </c>
      <c r="BO41" s="222" t="str">
        <f t="array" ref="BO41">LOOKUP(2,1/(Log!$K$1:$K$27569=BJ41),Log!$J$1:$J$27569)</f>
        <v>No data/ Information on this</v>
      </c>
      <c r="BP41" s="218" t="str">
        <f t="array" ref="BP41">LOOKUP(2,1/(Log!$K$1:$K$27569=BJ41),Log!$I$1:$I$27569)</f>
        <v>x</v>
      </c>
      <c r="BQ41" s="223">
        <f t="array" ref="BQ41">LOOKUP(2,1/(Log!$K$1:$K$27569=BJ41),Log!$L$1:$L$27569)</f>
        <v>44915</v>
      </c>
      <c r="BR41" s="221" t="str">
        <f t="shared" si="46"/>
        <v>ETH003Buildings damaged</v>
      </c>
      <c r="BS41" s="224" t="str">
        <f t="array" ref="BS41">LOOKUP(2,1/(Log!$K$1:$K$27569=BR41),Log!$E$1:$E$27569)</f>
        <v>x</v>
      </c>
      <c r="BT41" s="224" t="str">
        <f t="array" ref="BT41">LOOKUP(2,1/(Log!$K$1:$K$27569=BR41),Log!$F$1:$F$27569)</f>
        <v>x</v>
      </c>
      <c r="BU41" s="224" t="str">
        <f t="array" ref="BU41">LOOKUP(2,1/(Log!$K$1:$K$27569=BR41),Log!$G$1:$G$27569)</f>
        <v>x</v>
      </c>
      <c r="BV41" s="224" t="str">
        <f t="array" ref="BV41">LOOKUP(2,1/(Log!$K$1:$K$27569=BR41),Log!$H$1:$H$27569)</f>
        <v>x</v>
      </c>
      <c r="BW41" s="224" t="str">
        <f t="array" ref="BW41">LOOKUP(2,1/(Log!$K$1:$K$27569=BR41),Log!$J$1:$J$27569)</f>
        <v>No data/ information on this</v>
      </c>
      <c r="BX41" s="224" t="str">
        <f t="array" ref="BX41">LOOKUP(2,1/(Log!$K$1:$K$27569=BR41),Log!$I$1:$I$27569)</f>
        <v>x</v>
      </c>
      <c r="BY41" s="214">
        <f t="array" ref="BY41">LOOKUP(2,1/(Log!$K$1:$K$27569=BR41),Log!$L$1:$L$27569)</f>
        <v>44915</v>
      </c>
      <c r="BZ41" s="222" t="str">
        <f t="shared" si="47"/>
        <v>ETH003Buildings destroyed</v>
      </c>
      <c r="CA41" s="222" t="str">
        <f t="array" ref="CA41">LOOKUP(2,1/(Log!$K$1:$K$27569=BZ41),Log!$E$1:$E$27569)</f>
        <v>x</v>
      </c>
      <c r="CB41" s="222" t="str">
        <f t="array" ref="CB41">LOOKUP(2,1/(Log!$K$1:$K$27569=BZ41),Log!$F$1:$F$27569)</f>
        <v>x</v>
      </c>
      <c r="CC41" s="222" t="str">
        <f t="array" ref="CC41">LOOKUP(2,1/(Log!$K$1:$K$27569=BZ41),Log!$G$1:$G$27569)</f>
        <v>x</v>
      </c>
      <c r="CD41" s="222" t="str">
        <f t="array" ref="CD41">LOOKUP(2,1/(Log!$K$1:$K$27569=BZ41),Log!$H$1:$H$27569)</f>
        <v>x</v>
      </c>
      <c r="CE41" s="222" t="str">
        <f t="array" ref="CE41">LOOKUP(2,1/(Log!$K$1:$K$27569=BZ41),Log!$J$1:$J$27569)</f>
        <v>No data/ information on this</v>
      </c>
      <c r="CF41" s="222" t="str">
        <f t="array" ref="CF41">LOOKUP(2,1/(Log!$K$1:$K$27569=BZ41),Log!$I$1:$I$27569)</f>
        <v>x</v>
      </c>
      <c r="CG41" s="223">
        <f t="array" ref="CG41">LOOKUP(2,1/(Log!$K$1:$K$27569=BZ41),Log!$L$1:$L$27569)</f>
        <v>44915</v>
      </c>
      <c r="CH41" s="221" t="str">
        <f t="shared" si="48"/>
        <v>ETH003Buildings in the affected area</v>
      </c>
      <c r="CI41" s="222" t="e">
        <f t="array" ref="CI41">LOOKUP(2,1/(Log!$K$1:$K$27569=CH41),Log!$E$1:$E$27569)</f>
        <v>#N/A</v>
      </c>
      <c r="CJ41" s="222" t="e">
        <f t="array" ref="CJ41">LOOKUP(2,1/(Log!$K$1:$K$27569=CH41),Log!$F$1:$F$27569)</f>
        <v>#N/A</v>
      </c>
      <c r="CK41" s="222" t="e">
        <f t="array" ref="CK41">LOOKUP(2,1/(Log!$K$1:$K$27569=CH41),Log!$G$1:$G$27569)</f>
        <v>#N/A</v>
      </c>
      <c r="CL41" s="222" t="e">
        <f t="array" ref="CL41">LOOKUP(2,1/(Log!$K$1:$K$27569=CH41),Log!$H$1:$H$27569)</f>
        <v>#N/A</v>
      </c>
      <c r="CM41" s="222" t="e">
        <f t="array" ref="CM41">LOOKUP(2,1/(Log!$K$1:$K$27569=CH41),Log!$J$1:$J$27569)</f>
        <v>#N/A</v>
      </c>
      <c r="CN41" s="222" t="e">
        <f t="array" ref="CN41">LOOKUP(2,1/(Log!$K$1:$K$27569=CH41),Log!$I$1:$I$27569)</f>
        <v>#N/A</v>
      </c>
      <c r="CO41" s="225" t="e">
        <f t="array" ref="CO41">LOOKUP(2,1/(Log!$K$1:$K$27569=CH41),Log!$L$1:$L$27569)</f>
        <v>#N/A</v>
      </c>
      <c r="CP41" s="222" t="str">
        <f t="shared" si="49"/>
        <v>ETH003Economic Losses</v>
      </c>
      <c r="CQ41" s="224" t="str">
        <f t="array" ref="CQ41">LOOKUP(2,1/(Log!$K$1:$K$27569=CP41),Log!$E$1:$E$27569)</f>
        <v>x</v>
      </c>
      <c r="CR41" s="224" t="str">
        <f t="array" ref="CR41">LOOKUP(2,1/(Log!$K$1:$K$27569=CP41),Log!$F$1:$F$27569)</f>
        <v>x</v>
      </c>
      <c r="CS41" s="224" t="str">
        <f t="array" ref="CS41">LOOKUP(2,1/(Log!$K$1:$K$27569=CP41),Log!$G$1:$G$27569)</f>
        <v>x</v>
      </c>
      <c r="CT41" s="224" t="str">
        <f t="array" ref="CT41">LOOKUP(2,1/(Log!$K$1:$K$27569=CP41),Log!$H$1:$H$27569)</f>
        <v>x</v>
      </c>
      <c r="CU41" s="224" t="str">
        <f t="array" ref="CU41">LOOKUP(2,1/(Log!$K$1:$K$27569=CP41),Log!$J$1:$J$27569)</f>
        <v>No data/ information on this</v>
      </c>
      <c r="CV41" s="224" t="str">
        <f t="array" ref="CV41">LOOKUP(2,1/(Log!$K$1:$K$27569=CP41),Log!$I$1:$I$27569)</f>
        <v>x</v>
      </c>
      <c r="CW41" s="214">
        <f t="array" ref="CW41">LOOKUP(2,1/(Log!$K$1:$K$27569=CP41),Log!$L$1:$L$27569)</f>
        <v>44915</v>
      </c>
      <c r="CX41" s="222" t="str">
        <f t="shared" si="50"/>
        <v>ETH003People in Need</v>
      </c>
      <c r="CY41" s="218">
        <f t="shared" si="51"/>
        <v>1075000</v>
      </c>
      <c r="CZ41" s="218" t="str">
        <f t="shared" si="52"/>
        <v>UNHCR 31/01/2025; UNHCR 25/02/2025; UNHCR 10/03/2025</v>
      </c>
      <c r="DA41" s="218" t="str">
        <f t="shared" si="53"/>
        <v xml:space="preserve">Medium </v>
      </c>
      <c r="DB41" s="218">
        <f t="shared" si="54"/>
        <v>2</v>
      </c>
      <c r="DC41" s="218" t="str">
        <f t="shared" si="55"/>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and HDX as sources because they provide an overall view of the humanitarian condition concerning the displacements.</v>
      </c>
      <c r="DD41" s="218" t="str">
        <f t="shared" si="56"/>
        <v>https://reliefweb.int/map/ethiopia/ethiopia-operational-overview-refugee-population-location-31-august-2024; https://data.unhcr.org/en/country/eth; https://reliefweb.int/report/ethiopia/ethiopia-refugees-and-internally-displaced-persons-31-january-2025; https://data.unhcr.org/en/country/eth; https://reliefweb.int/report/ethiopia/ethiopia-unhcr-operational-update-january-2025</v>
      </c>
      <c r="DE41" s="220">
        <f t="shared" si="57"/>
        <v>45747</v>
      </c>
      <c r="DF41" s="221" t="str">
        <f t="shared" si="58"/>
        <v>ETH003Minimal humanitarian conditions - Level 1</v>
      </c>
      <c r="DG41" s="213">
        <f t="array" ref="DG41">IF(LOOKUP(2,1/(Log!$K$1:$K$27569=DF41),Log!$E$1:$E$27569)="x","x",ROUND(LOOKUP(2,1/(Log!$K$1:$K$27569=DF41),Log!$E$1:$E$27569),-3))</f>
        <v>95549000</v>
      </c>
      <c r="DH41" s="224" t="str">
        <f t="array" ref="DH41">LOOKUP(2,1/(Log!$K$1:$K$27569=DF41),Log!$F$1:$F$27569)</f>
        <v>HDX 2023; UNHCR 24/02/2025</v>
      </c>
      <c r="DI41" s="224" t="str">
        <f t="array" ref="DI41">LOOKUP(2,1/(Log!$K$1:$K$27569=DF41),Log!$G$1:$G$27569)</f>
        <v xml:space="preserve">Medium </v>
      </c>
      <c r="DJ41" s="224">
        <f t="array" ref="DJ41">LOOKUP(2,1/(Log!$K$1:$K$27569=DF41),Log!$H$1:$H$27569)</f>
        <v>2</v>
      </c>
      <c r="DK41" s="224" t="str">
        <f t="array" ref="DK41">LOOKUP(2,1/(Log!$K$1:$K$27569=DF41),Log!$J$1:$J$27569)</f>
        <v>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medium because the figures are based on estimations and projections.</v>
      </c>
      <c r="DL41" s="224" t="str">
        <f t="array" ref="DL41">LOOKUP(2,1/(Log!$K$1:$K$27569=DF41),Log!$I$1:$I$27569)</f>
        <v>https://data.humdata.org/dataset/cod-ps-eth/resource/f82b20f1-8a76-46e9-ba9a-29e531f7af3c; https://reliefweb.int/map/ethiopia/ethiopia-operational-overview-refugee-population-location-31-august-2024; https://data.unhcr.org/en/country/eth; https://reliefweb.int/report/ethiopia/ethiopia-unhcr-operational-update-january-2025</v>
      </c>
      <c r="DM41" s="214">
        <f t="array" ref="DM41">LOOKUP(2,1/(Log!$K$1:$K$27569=DF41),Log!$L$1:$L$27569)</f>
        <v>45747</v>
      </c>
      <c r="DN41" s="222" t="str">
        <f t="shared" si="59"/>
        <v>ETH003Stressed humanitarian conditions - Level 2</v>
      </c>
      <c r="DO41" s="218">
        <f t="array" ref="DO41">IF(LOOKUP(2,1/(Log!$K$1:$K$27569=DN41),Log!$E$1:$E$27569)="x","x",ROUND(LOOKUP(2,1/(Log!$K$1:$K$27569=DN41),Log!$E$1:$E$27569),-3))</f>
        <v>0</v>
      </c>
      <c r="DP41" s="222" t="str">
        <f t="array" ref="DP41">LOOKUP(2,1/(Log!$K$1:$K$27569=DN41),Log!$F$1:$F$27569)</f>
        <v>HDX 2023; UNHCR 31/01/2025; UNHCR 25/02/2025</v>
      </c>
      <c r="DQ41" s="222" t="str">
        <f t="array" ref="DQ41">LOOKUP(2,1/(Log!$K$1:$K$27569=DN41),Log!$G$1:$G$27569)</f>
        <v xml:space="preserve">Medium </v>
      </c>
      <c r="DR41" s="222">
        <f t="array" ref="DR41">LOOKUP(2,1/(Log!$K$1:$K$27569=DN41),Log!$H$1:$H$27569)</f>
        <v>2</v>
      </c>
      <c r="DS41" s="222" t="str">
        <f t="array" ref="DS41">LOOKUP(2,1/(Log!$K$1:$K$27569=DN41),Log!$J$1:$J$27569)</f>
        <v>According to INFORM SI methodology, the number of people in Level 2 is equal to the people affected minus the people in need. Since all the people affected are also in need, there are no people in Level 2.  The reliability of this data is medium because the figures are based on estimations and projections. We chose the UNHCR operational data portal because it provides the data of the total population of concern.</v>
      </c>
      <c r="DT41" s="222" t="str">
        <f t="array" ref="DT41">LOOKUP(2,1/(Log!$K$1:$K$27569=DN41),Log!$I$1:$I$27569)</f>
        <v>https://data.humdata.org/dataset/cod-ps-eth/resource/f82b20f1-8a76-46e9-ba9a-29e531f7af3c; https://reliefweb.int/map/ethiopia/ethiopia-operational-overview-refugee-population-location-31-august-2024; https://data.unhcr.org/en/country/eth; https://reliefweb.int/report/ethiopia/ethiopia-refugees-and-internally-displaced-persons-31-january-2025; https://reliefweb.int/report/ethiopia/ethiopia-unhcr-operational-update-january-2025</v>
      </c>
      <c r="DU41" s="223">
        <f t="array" ref="DU41">LOOKUP(2,1/(Log!$K$1:$K$27569=DN41),Log!$L$1:$L$27569)</f>
        <v>45747</v>
      </c>
      <c r="DV41" s="221" t="str">
        <f t="shared" si="60"/>
        <v>ETH003Moderate humanitarian conditions - Level 3</v>
      </c>
      <c r="DW41" s="213">
        <f t="array" ref="DW41">IF(LOOKUP(2,1/(Log!$K$1:$K$27569=DV41),Log!$E$1:$E$27569)="x","x",ROUND(LOOKUP(2,1/(Log!$K$1:$K$27569=DV41),Log!$E$1:$E$27569),-3))</f>
        <v>1075000</v>
      </c>
      <c r="DX41" s="224" t="str">
        <f t="array" ref="DX41">LOOKUP(2,1/(Log!$K$1:$K$27569=DV41),Log!$F$1:$F$27569)</f>
        <v>UNHCR 31/01/2025; UNHCR 25/02/2025; UNHCR 10/03/2025</v>
      </c>
      <c r="DY41" s="224" t="str">
        <f t="array" ref="DY41">LOOKUP(2,1/(Log!$K$1:$K$27569=DV41),Log!$G$1:$G$27569)</f>
        <v xml:space="preserve">Medium </v>
      </c>
      <c r="DZ41" s="224">
        <f t="array" ref="DZ41">LOOKUP(2,1/(Log!$K$1:$K$27569=DV41),Log!$H$1:$H$27569)</f>
        <v>2</v>
      </c>
      <c r="EA41" s="224" t="str">
        <f t="array" ref="EA41">LOOKUP(2,1/(Log!$K$1:$K$27569=DV41),Log!$J$1:$J$27569)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and HDX as sources because they provide an overall view of the humanitarian condition concerning the displacements.</v>
      </c>
      <c r="EB41" s="224" t="str">
        <f t="array" ref="EB41">LOOKUP(2,1/(Log!$K$1:$K$27569=DV41),Log!$I$1:$I$27569)</f>
        <v>https://reliefweb.int/map/ethiopia/ethiopia-operational-overview-refugee-population-location-31-august-2024; https://data.unhcr.org/en/country/eth; https://reliefweb.int/report/ethiopia/ethiopia-refugees-and-internally-displaced-persons-31-january-2025; https://data.unhcr.org/en/country/eth; https://reliefweb.int/report/ethiopia/ethiopia-unhcr-operational-update-january-2025</v>
      </c>
      <c r="EC41" s="214">
        <f t="array" ref="EC41">LOOKUP(2,1/(Log!$K$1:$K$27569=DV41),Log!$L$1:$L$27569)</f>
        <v>45747</v>
      </c>
      <c r="ED41" s="222" t="str">
        <f t="shared" si="61"/>
        <v>ETH003Severe humanitarian conditions - Level 4</v>
      </c>
      <c r="EE41" s="218" t="str">
        <f t="array" ref="EE41">IF(LOOKUP(2,1/(Log!$K$1:$K$27569=ED41),Log!$E$1:$E$27569)="x","x",ROUND(LOOKUP(2,1/(Log!$K$1:$K$27569=ED41),Log!$E$1:$E$27569),-3))</f>
        <v>x</v>
      </c>
      <c r="EF41" s="222" t="str">
        <f t="array" ref="EF41">LOOKUP(2,1/(Log!$K$1:$K$27569=ED41),Log!$F$1:$F$27569)</f>
        <v>UNHCR 31/01/2025; UNHCR 25/02/2025; UNHCR 10/03/2025</v>
      </c>
      <c r="EG41" s="222" t="str">
        <f t="array" ref="EG41">LOOKUP(2,1/(Log!$K$1:$K$27569=ED41),Log!$G$1:$G$27569)</f>
        <v>Low</v>
      </c>
      <c r="EH41" s="222">
        <f t="array" ref="EH41">LOOKUP(2,1/(Log!$K$1:$K$27569=ED41),Log!$H$1:$H$27569)</f>
        <v>3</v>
      </c>
      <c r="EI41" s="222" t="str">
        <f t="array" ref="EI41">LOOKUP(2,1/(Log!$K$1:$K$27569=ED41),Log!$J$1:$J$27569)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and HDX as sources because they provide an overall view of the humanitarian condition concerning the displacements.</v>
      </c>
      <c r="EJ41" s="222" t="str">
        <f t="array" ref="EJ41">LOOKUP(2,1/(Log!$K$1:$K$27569=ED41),Log!$I$1:$I$27569)</f>
        <v>https://reliefweb.int/map/ethiopia/ethiopia-operational-overview-refugee-population-location-31-august-2024; https://data.unhcr.org/en/country/eth; https://reliefweb.int/report/ethiopia/ethiopia-unhcr-operational-update-january-2025</v>
      </c>
      <c r="EK41" s="223">
        <f t="array" ref="EK41">LOOKUP(2,1/(Log!$K$1:$K$27569=ED41),Log!$L$1:$L$27569)</f>
        <v>45747</v>
      </c>
      <c r="EL41" s="221" t="str">
        <f t="shared" si="62"/>
        <v>ETH003Extreme humanitarian conditions - Level 5</v>
      </c>
      <c r="EM41" s="213" t="str">
        <f t="array" ref="EM41">IF(LOOKUP(2,1/(Log!$K$1:$K$27569=EL41),Log!$E$1:$E$27569)="x","x",ROUND(LOOKUP(2,1/(Log!$K$1:$K$27569=EL41),Log!$E$1:$E$27569),-3))</f>
        <v>x</v>
      </c>
      <c r="EN41" s="224" t="str">
        <f t="array" ref="EN41">LOOKUP(2,1/(Log!$K$1:$K$27569=EL41),Log!$F$1:$F$27569)</f>
        <v>UNHCR 31/01/2025; UNHCR 25/02/2025; UNHCR 10/03/2025</v>
      </c>
      <c r="EO41" s="224" t="str">
        <f t="array" ref="EO41">LOOKUP(2,1/(Log!$K$1:$K$27569=EL41),Log!$G$1:$G$27569)</f>
        <v>Low</v>
      </c>
      <c r="EP41" s="224">
        <f t="array" ref="EP41">LOOKUP(2,1/(Log!$K$1:$K$27569=EL41),Log!$H$1:$H$27569)</f>
        <v>3</v>
      </c>
      <c r="EQ41" s="224" t="str">
        <f t="array" ref="EQ41">LOOKUP(2,1/(Log!$K$1:$K$27569=EL41),Log!$J$1:$J$27569)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and HDX as sources because they provide an overall view of the humanitarian condition concerning the displacements.</v>
      </c>
      <c r="ER41" s="224" t="str">
        <f t="array" ref="ER41">LOOKUP(2,1/(Log!$K$1:$K$27569=EL41),Log!$I$1:$I$27569)</f>
        <v>https://reliefweb.int/map/ethiopia/ethiopia-operational-overview-refugee-population-location-31-august-2024; https://data.unhcr.org/en/country/eth; https://reliefweb.int/report/ethiopia/ethiopia-unhcr-operational-update-january-2025</v>
      </c>
      <c r="ES41" s="214">
        <f t="array" ref="ES41">LOOKUP(2,1/(Log!$K$1:$K$27569=EL41),Log!$L$1:$L$27569)</f>
        <v>45747</v>
      </c>
      <c r="ET41" s="222" t="str">
        <f t="shared" si="63"/>
        <v>ETH003Fatalities in all crises</v>
      </c>
      <c r="EU41" s="222">
        <f t="array" ref="EU41">LOOKUP(2,1/(Log!$K$1:$K$27569=ET41),Log!$E$1:$E$27569)</f>
        <v>5473</v>
      </c>
      <c r="EV41" s="222" t="str">
        <f t="array" ref="EV41">LOOKUP(2,1/(Log!$K$1:$K$27569=ET41),Log!$F$1:$F$27569)</f>
        <v>ACLED accessed on 25/02/2025; WHO 01/11/2024</v>
      </c>
      <c r="EW41" s="222" t="str">
        <f t="array" ref="EW41">LOOKUP(2,1/(Log!$K$1:$K$27569=ET41),Log!$G$1:$G$27569)</f>
        <v xml:space="preserve">Medium </v>
      </c>
      <c r="EX41" s="222">
        <f t="array" ref="EX41">LOOKUP(2,1/(Log!$K$1:$K$27569=ET41),Log!$H$1:$H$27569)</f>
        <v>2</v>
      </c>
      <c r="EY41" s="222" t="str">
        <f t="array" ref="EY41">LOOKUP(2,1/(Log!$K$1:$K$27569=ET41),Log!$J$1:$J$27569)</f>
        <v>Number of fatalities between 25 august 2024  to 25 December 2024 in Ethiopia from ACLED in the country 4077. This figure covers fatalities from all crises. Between 16 to 30 September, 73 new measles cases with 5 deaths recorded.  Again, Between 1 January and 20 October 2024, over 7.3 million malaria cases and 1157 deaths (CFR 0.02%) were reported in Ethiopia, the highest number of annual cases recorded in the last seven years, were reported.  Finally, as of 22 September, 24903  cholera cases and 234 deaths were recorded. we add the 4077 cases from ACLED to the fatalities of measle, cholera, malaria ( 5 + 1157+ 234)  + 4077 = 5473</v>
      </c>
      <c r="EZ41" s="222" t="str">
        <f t="array" ref="EZ41">LOOKUP(2,1/(Log!$K$1:$K$27569=ET41),Log!$I$1:$I$27569)</f>
        <v>https://acleddata.com/data-export-tool/ ; https://reliefweb.int/report/ethiopia/multi-country-outbreak-cholera-external-situation-report-18-published-18-august-2024; https://reliefweb.int/report/ethiopia/ethiopia-health-cluster-bulletin-september-2024; https://reliefweb.int/report/ethiopia/disease-outbreak-news-malaria-ethiopia-31-october-2024</v>
      </c>
      <c r="FA41" s="223">
        <f t="array" ref="FA41">LOOKUP(2,1/(Log!$K$1:$K$27569=ET41),Log!$L$1:$L$27569)</f>
        <v>45715</v>
      </c>
      <c r="FB41" s="221" t="str">
        <f t="shared" si="64"/>
        <v>ETH003Crisis affected groups</v>
      </c>
      <c r="FC41" s="224">
        <f t="array" ref="FC41">LOOKUP(2,1/(Log!$K$1:$K$27569=FB41),Log!$E$1:$E$27569)</f>
        <v>3</v>
      </c>
      <c r="FD41" s="224" t="str">
        <f t="array" ref="FD41">LOOKUP(2,1/(Log!$K$1:$K$27569=FB41),Log!$F$1:$F$27569)</f>
        <v>UNHCR 16/03/2024</v>
      </c>
      <c r="FE41" s="224" t="str">
        <f t="array" ref="FE41">LOOKUP(2,1/(Log!$K$1:$K$27569=FB41),Log!$G$1:$G$27569)</f>
        <v xml:space="preserve">Medium </v>
      </c>
      <c r="FF41" s="224">
        <f t="array" ref="FF41">LOOKUP(2,1/(Log!$K$1:$K$27569=FB41),Log!$H$1:$H$27569)</f>
        <v>2</v>
      </c>
      <c r="FG41" s="224" t="str">
        <f t="array" ref="FG41">LOOKUP(2,1/(Log!$K$1:$K$27569=FB41),Log!$J$1:$J$27569)</f>
        <v>Refugees, IDPS, Host</v>
      </c>
      <c r="FH41" s="224" t="str">
        <f t="array" ref="FH41">LOOKUP(2,1/(Log!$K$1:$K$27569=FB41),Log!$I$1:$I$27569)</f>
        <v>https://data.unhcr.org/en/documents/download/107313</v>
      </c>
      <c r="FI41" s="214">
        <f t="array" ref="FI41">LOOKUP(2,1/(Log!$K$1:$K$27569=FB41),Log!$L$1:$L$27569)</f>
        <v>45747</v>
      </c>
      <c r="FJ41" s="221" t="str">
        <f t="shared" si="65"/>
        <v>ETH003People facing limited access constraints</v>
      </c>
      <c r="FK41" s="222">
        <f t="array" ref="FK41">LOOKUP(2,1/(Log!$K$1:$K$27569=FJ41),Log!$E$1:$E$27569)</f>
        <v>0</v>
      </c>
      <c r="FL41" s="222" t="str">
        <f t="array" ref="FL41">LOOKUP(2,1/(Log!$K$1:$K$27569=FJ41),Log!$F$1:$F$27569)</f>
        <v>x</v>
      </c>
      <c r="FM41" s="222" t="str">
        <f t="array" ref="FM41">LOOKUP(2,1/(Log!$K$1:$K$27569=FJ41),Log!$G$1:$G$27569)</f>
        <v>x</v>
      </c>
      <c r="FN41" s="222" t="str">
        <f t="array" ref="FN41">LOOKUP(2,1/(Log!$K$1:$K$27569=FJ41),Log!$H$1:$H$27569)</f>
        <v>x</v>
      </c>
      <c r="FO41" s="222" t="str">
        <f t="array" ref="FO41">LOOKUP(2,1/(Log!$K$1:$K$27569=FJ41),Log!$J$1:$J$27569)</f>
        <v xml:space="preserve">No data </v>
      </c>
      <c r="FP41" s="218" t="str">
        <f t="array" ref="FP41">LOOKUP(2,1/(Log!$K$1:$K$27569=FJ41),Log!$I$1:$I$27569)</f>
        <v>x</v>
      </c>
      <c r="FQ41" s="219">
        <f t="array" ref="FQ41">LOOKUP(2,1/(Log!$K$1:$K$27569=FJ41),Log!$L$1:$L$27569)</f>
        <v>44363</v>
      </c>
      <c r="FR41" s="221" t="str">
        <f t="shared" si="66"/>
        <v>ETH003People facing restricted access constraints</v>
      </c>
      <c r="FS41" s="224">
        <f t="array" ref="FS41">LOOKUP(2,1/(Log!$K$1:$K$27569=FR41),Log!$E$1:$E$27569)</f>
        <v>0</v>
      </c>
      <c r="FT41" s="224" t="str">
        <f t="array" ref="FT41">LOOKUP(2,1/(Log!$K$1:$K$27569=FR41),Log!$F$1:$F$27569)</f>
        <v>x</v>
      </c>
      <c r="FU41" s="224" t="str">
        <f t="array" ref="FU41">LOOKUP(2,1/(Log!$K$1:$K$27569=FR41),Log!$G$1:$G$27569)</f>
        <v>x</v>
      </c>
      <c r="FV41" s="224" t="str">
        <f t="array" ref="FV41">LOOKUP(2,1/(Log!$K$1:$K$27569=FR41),Log!$H$1:$H$27569)</f>
        <v>x</v>
      </c>
      <c r="FW41" s="224" t="str">
        <f t="array" ref="FW41">LOOKUP(2,1/(Log!$K$1:$K$27569=FR41),Log!$J$1:$J$27569)</f>
        <v xml:space="preserve">No data </v>
      </c>
      <c r="FX41" s="224" t="str">
        <f t="array" ref="FX41">LOOKUP(2,1/(Log!$K$1:$K$27569=FR41),Log!$I$1:$I$27569)</f>
        <v>x</v>
      </c>
      <c r="FY41" s="214">
        <f t="array" ref="FY41">LOOKUP(2,1/(Log!$K$1:$K$27569=FR41),Log!$L$1:$L$27569)</f>
        <v>44363</v>
      </c>
      <c r="FZ41" s="222" t="str">
        <f t="shared" si="67"/>
        <v>ETH003Impediments to entry into country (bureaucratic and administrative)</v>
      </c>
      <c r="GA41" s="222">
        <f t="array" ref="GA41">LOOKUP(2,1/(Log!$K$1:$K$27569=FZ41),Log!$E$1:$E$27569)</f>
        <v>1</v>
      </c>
      <c r="GB41" s="222" t="str">
        <f t="array" ref="GB41">LOOKUP(2,1/(Log!$K$1:$K$27569=FZ41),Log!$F$1:$F$27569)</f>
        <v>ACAPS Access Methodology</v>
      </c>
      <c r="GC41" s="222" t="str">
        <f t="array" ref="GC41">LOOKUP(2,1/(Log!$K$1:$K$27569=FZ41),Log!$G$1:$G$27569)</f>
        <v>Medium</v>
      </c>
      <c r="GD41" s="222">
        <f t="array" ref="GD41">LOOKUP(2,1/(Log!$K$1:$K$27569=FZ41),Log!$H$1:$H$27569)</f>
        <v>2</v>
      </c>
      <c r="GE41" s="222" t="str">
        <f t="array" ref="GE41">LOOKUP(2,1/(Log!$K$1:$K$27569=FZ41),Log!$J$1:$J$27569)</f>
        <v>x</v>
      </c>
      <c r="GF41" s="222" t="str">
        <f t="array" ref="GF41">LOOKUP(2,1/(Log!$K$1:$K$27569=FZ41),Log!$I$1:$I$27569)</f>
        <v>x</v>
      </c>
      <c r="GG41" s="223">
        <f t="array" ref="GG41">LOOKUP(2,1/(Log!$K$1:$K$27569=FZ41),Log!$L$1:$L$27569)</f>
        <v>45615</v>
      </c>
      <c r="GH41" s="221" t="str">
        <f t="shared" si="68"/>
        <v>ETH003Restriction of movement (impediments to freedom of movement and/or administrative restrictions)</v>
      </c>
      <c r="GI41" s="224">
        <f t="array" ref="GI41">LOOKUP(2,1/(Log!$K$1:$K$27569=GH41),Log!$E$1:$E$27569)</f>
        <v>2</v>
      </c>
      <c r="GJ41" s="224" t="str">
        <f t="array" ref="GJ41">LOOKUP(2,1/(Log!$K$1:$K$27569=GH41),Log!$F$1:$F$27569)</f>
        <v>ACAPS Access Methodology</v>
      </c>
      <c r="GK41" s="224" t="str">
        <f t="array" ref="GK41">LOOKUP(2,1/(Log!$K$1:$K$27569=GH41),Log!$G$1:$G$27569)</f>
        <v>Medium</v>
      </c>
      <c r="GL41" s="224">
        <f t="array" ref="GL41">LOOKUP(2,1/(Log!$K$1:$K$27569=GH41),Log!$H$1:$H$27569)</f>
        <v>2</v>
      </c>
      <c r="GM41" s="224" t="str">
        <f t="array" ref="GM41">LOOKUP(2,1/(Log!$K$1:$K$27569=GH41),Log!$J$1:$J$27569)</f>
        <v>x</v>
      </c>
      <c r="GN41" s="224" t="str">
        <f t="array" ref="GN41">LOOKUP(2,1/(Log!$K$1:$K$27569=GH41),Log!$I$1:$I$27569)</f>
        <v>x</v>
      </c>
      <c r="GO41" s="214">
        <f t="array" ref="GO41">LOOKUP(2,1/(Log!$K$1:$K$27569=GH41),Log!$L$1:$L$27569)</f>
        <v>45615</v>
      </c>
      <c r="GP41" s="222" t="str">
        <f t="shared" si="69"/>
        <v>ETH003Interference into implementation of humanitarian activities</v>
      </c>
      <c r="GQ41" s="222">
        <f t="array" ref="GQ41">LOOKUP(2,1/(Log!$K$1:$K$27569=GP41),Log!$E$1:$E$27569)</f>
        <v>1</v>
      </c>
      <c r="GR41" s="222" t="str">
        <f t="array" ref="GR41">LOOKUP(2,1/(Log!$K$1:$K$27569=GP41),Log!$F$1:$F$27569)</f>
        <v>ACAPS Access Methodology</v>
      </c>
      <c r="GS41" s="222" t="str">
        <f t="array" ref="GS41">LOOKUP(2,1/(Log!$K$1:$K$27569=GP41),Log!$G$1:$G$27569)</f>
        <v>Medium</v>
      </c>
      <c r="GT41" s="222">
        <f t="array" ref="GT41">LOOKUP(2,1/(Log!$K$1:$K$27569=GP41),Log!$H$1:$H$27569)</f>
        <v>2</v>
      </c>
      <c r="GU41" s="222" t="str">
        <f t="array" ref="GU41">LOOKUP(2,1/(Log!$K$1:$K$27569=GP41),Log!$J$1:$J$27569)</f>
        <v>x</v>
      </c>
      <c r="GV41" s="222" t="str">
        <f t="array" ref="GV41">LOOKUP(2,1/(Log!$K$1:$K$27569=GP41),Log!$I$1:$I$27569)</f>
        <v>x</v>
      </c>
      <c r="GW41" s="223">
        <f t="array" ref="GW41">LOOKUP(2,1/(Log!$K$1:$K$27569=GP41),Log!$L$1:$L$27569)</f>
        <v>45615</v>
      </c>
      <c r="GX41" s="221" t="str">
        <f t="shared" si="70"/>
        <v>ETH003Violence against personnel, facilities and assets</v>
      </c>
      <c r="GY41" s="224">
        <f t="array" ref="GY41">LOOKUP(2,1/(Log!$K$1:$K$27569=GX41),Log!$E$1:$E$27569)</f>
        <v>2</v>
      </c>
      <c r="GZ41" s="224" t="str">
        <f t="array" ref="GZ41">LOOKUP(2,1/(Log!$K$1:$K$27569=GX41),Log!$F$1:$F$27569)</f>
        <v>ACAPS Access Methodology</v>
      </c>
      <c r="HA41" s="224" t="str">
        <f t="array" ref="HA41">LOOKUP(2,1/(Log!$K$1:$K$27569=GX41),Log!$G$1:$G$27569)</f>
        <v>Medium</v>
      </c>
      <c r="HB41" s="224">
        <f t="array" ref="HB41">LOOKUP(2,1/(Log!$K$1:$K$27569=GX41),Log!$H$1:$H$27569)</f>
        <v>2</v>
      </c>
      <c r="HC41" s="224" t="str">
        <f t="array" ref="HC41">LOOKUP(2,1/(Log!$K$1:$K$27569=GX41),Log!$J$1:$J$27569)</f>
        <v>x</v>
      </c>
      <c r="HD41" s="224" t="str">
        <f t="array" ref="HD41">LOOKUP(2,1/(Log!$K$1:$K$27569=GX41),Log!$I$1:$I$27569)</f>
        <v>x</v>
      </c>
      <c r="HE41" s="214">
        <f t="array" ref="HE41">LOOKUP(2,1/(Log!$K$1:$K$27569=GX41),Log!$L$1:$L$27569)</f>
        <v>45461</v>
      </c>
      <c r="HF41" s="222" t="str">
        <f t="shared" si="71"/>
        <v>ETH003Denial of existence of humanitarian needs or entitlements to assistance</v>
      </c>
      <c r="HG41" s="222">
        <f t="array" ref="HG41">LOOKUP(2,1/(Log!$K$1:$K$27569=HF41),Log!$E$1:$E$27569)</f>
        <v>1</v>
      </c>
      <c r="HH41" s="222" t="str">
        <f t="array" ref="HH41">LOOKUP(2,1/(Log!$K$1:$K$27569=HF41),Log!$F$1:$F$27569)</f>
        <v>ACAPS Access Methodology</v>
      </c>
      <c r="HI41" s="222" t="str">
        <f t="array" ref="HI41">LOOKUP(2,1/(Log!$K$1:$K$27569=HF41),Log!$G$1:$G$27569)</f>
        <v>Medium</v>
      </c>
      <c r="HJ41" s="222">
        <f t="array" ref="HJ41">LOOKUP(2,1/(Log!$K$1:$K$27569=HF41),Log!$H$1:$H$27569)</f>
        <v>2</v>
      </c>
      <c r="HK41" s="222" t="str">
        <f t="array" ref="HK41">LOOKUP(2,1/(Log!$K$1:$K$27569=HF41),Log!$J$1:$J$27569)</f>
        <v>x</v>
      </c>
      <c r="HL41" s="222" t="str">
        <f t="array" ref="HL41">LOOKUP(2,1/(Log!$K$1:$K$27569=HF41),Log!$I$1:$I$27569)</f>
        <v>x</v>
      </c>
      <c r="HM41" s="223">
        <f t="array" ref="HM41">LOOKUP(2,1/(Log!$K$1:$K$27569=HF41),Log!$L$1:$L$27569)</f>
        <v>45615</v>
      </c>
      <c r="HN41" s="221" t="str">
        <f t="shared" si="72"/>
        <v>ETH003Restriction and obstruction of access to services and assistance</v>
      </c>
      <c r="HO41" s="224">
        <f t="array" ref="HO41">LOOKUP(2,1/(Log!$K$1:$K$27569=HN41),Log!$E$1:$E$27569)</f>
        <v>3</v>
      </c>
      <c r="HP41" s="224" t="str">
        <f t="array" ref="HP41">LOOKUP(2,1/(Log!$K$1:$K$27569=HN41),Log!$F$1:$F$27569)</f>
        <v>ACAPS Access Methodology</v>
      </c>
      <c r="HQ41" s="224" t="str">
        <f t="array" ref="HQ41">LOOKUP(2,1/(Log!$K$1:$K$27569=HN41),Log!$G$1:$G$27569)</f>
        <v>Medium</v>
      </c>
      <c r="HR41" s="224">
        <f t="array" ref="HR41">LOOKUP(2,1/(Log!$K$1:$K$27569=HN41),Log!$H$1:$H$27569)</f>
        <v>2</v>
      </c>
      <c r="HS41" s="224" t="str">
        <f t="array" ref="HS41">LOOKUP(2,1/(Log!$K$1:$K$27569=HN41),Log!$J$1:$J$27569)</f>
        <v>x</v>
      </c>
      <c r="HT41" s="224" t="str">
        <f t="array" ref="HT41">LOOKUP(2,1/(Log!$K$1:$K$27569=HN41),Log!$I$1:$I$27569)</f>
        <v>x</v>
      </c>
      <c r="HU41" s="214">
        <f t="array" ref="HU41">LOOKUP(2,1/(Log!$K$1:$K$27569=HN41),Log!$L$1:$L$27569)</f>
        <v>45615</v>
      </c>
      <c r="HV41" s="222" t="str">
        <f t="shared" si="73"/>
        <v>ETH003Ongoing insecurity/hostilities affecting humanitarian assistance</v>
      </c>
      <c r="HW41" s="222">
        <f t="array" ref="HW41">LOOKUP(2,1/(Log!$K$1:$K$27569=HV41),Log!$E$1:$E$27569)</f>
        <v>3</v>
      </c>
      <c r="HX41" s="222" t="str">
        <f t="array" ref="HX41">LOOKUP(2,1/(Log!$K$1:$K$27569=HV41),Log!$F$1:$F$27569)</f>
        <v>ACAPS Access Methodology</v>
      </c>
      <c r="HY41" s="222" t="str">
        <f t="array" ref="HY41">LOOKUP(2,1/(Log!$K$1:$K$27569=HV41),Log!$G$1:$G$27569)</f>
        <v>Medium</v>
      </c>
      <c r="HZ41" s="222">
        <f t="array" ref="HZ41">LOOKUP(2,1/(Log!$K$1:$K$27569=HV41),Log!$H$1:$H$27569)</f>
        <v>2</v>
      </c>
      <c r="IA41" s="222" t="str">
        <f t="array" ref="IA41">LOOKUP(2,1/(Log!$K$1:$K$27569=HV41),Log!$J$1:$J$27569)</f>
        <v>x</v>
      </c>
      <c r="IB41" s="222" t="str">
        <f t="array" ref="IB41">LOOKUP(2,1/(Log!$K$1:$K$27569=HV41),Log!$I$1:$I$27569)</f>
        <v>x</v>
      </c>
      <c r="IC41" s="223">
        <f t="array" ref="IC41">LOOKUP(2,1/(Log!$K$1:$K$27569=HV41),Log!$L$1:$L$27569)</f>
        <v>45615</v>
      </c>
      <c r="ID41" s="221" t="str">
        <f t="shared" si="74"/>
        <v>ETH003Presence of mines and improvised explosive devices</v>
      </c>
      <c r="IE41" s="224">
        <f t="array" ref="IE41">LOOKUP(2,1/(Log!$K$1:$K$27569=ID41),Log!$E$1:$E$27569)</f>
        <v>2</v>
      </c>
      <c r="IF41" s="224" t="str">
        <f t="array" ref="IF41">LOOKUP(2,1/(Log!$K$1:$K$27569=ID41),Log!$F$1:$F$27569)</f>
        <v>ACAPS Access Methodology</v>
      </c>
      <c r="IG41" s="224" t="str">
        <f t="array" ref="IG41">LOOKUP(2,1/(Log!$K$1:$K$27569=ID41),Log!$G$1:$G$27569)</f>
        <v>Medium</v>
      </c>
      <c r="IH41" s="224">
        <f t="array" ref="IH41">LOOKUP(2,1/(Log!$K$1:$K$27569=ID41),Log!$H$1:$H$27569)</f>
        <v>2</v>
      </c>
      <c r="II41" s="224" t="str">
        <f t="array" ref="II41">LOOKUP(2,1/(Log!$K$1:$K$27569=ID41),Log!$J$1:$J$27569)</f>
        <v>x</v>
      </c>
      <c r="IJ41" s="224" t="str">
        <f t="array" ref="IJ41">LOOKUP(2,1/(Log!$K$1:$K$27569=ID41),Log!$I$1:$I$27569)</f>
        <v>x</v>
      </c>
      <c r="IK41" s="214">
        <f t="array" ref="IK41">LOOKUP(2,1/(Log!$K$1:$K$27569=ID41),Log!$L$1:$L$27569)</f>
        <v>45615</v>
      </c>
      <c r="IL41" s="222" t="str">
        <f t="shared" si="75"/>
        <v>ETH003Physical constraints in the environment (obstacles related to terrain, climate, lack of infrastructure, etc.)</v>
      </c>
      <c r="IM41" s="222">
        <f t="array" ref="IM41">LOOKUP(2,1/(Log!$K$1:$K$27569=IL41),Log!$E$1:$E$27569)</f>
        <v>1</v>
      </c>
      <c r="IN41" s="222" t="str">
        <f t="array" ref="IN41">LOOKUP(2,1/(Log!$K$1:$K$27569=IL41),Log!$F$1:$F$27569)</f>
        <v>ACAPS Access Methodology</v>
      </c>
      <c r="IO41" s="222" t="str">
        <f t="array" ref="IO41">LOOKUP(2,1/(Log!$K$1:$K$27569=IL41),Log!$G$1:$G$27569)</f>
        <v>Medium</v>
      </c>
      <c r="IP41" s="222">
        <f t="array" ref="IP41">LOOKUP(2,1/(Log!$K$1:$K$27569=IL41),Log!$H$1:$H$27569)</f>
        <v>2</v>
      </c>
      <c r="IQ41" s="222" t="str">
        <f t="array" ref="IQ41">LOOKUP(2,1/(Log!$K$1:$K$27569=IL41),Log!$J$1:$J$27569)</f>
        <v>x</v>
      </c>
      <c r="IR41" s="222" t="str">
        <f t="array" ref="IR41">LOOKUP(2,1/(Log!$K$1:$K$27569=IL41),Log!$I$1:$I$27569)</f>
        <v>x</v>
      </c>
      <c r="IS41" s="223">
        <f t="array" ref="IS41">LOOKUP(2,1/(Log!$K$1:$K$27569=IL41),Log!$L$1:$L$27569)</f>
        <v>45615</v>
      </c>
    </row>
    <row r="42" spans="1:253" s="11" customFormat="1" ht="13.35" customHeight="1">
      <c r="A42" s="11" t="str">
        <f>Lists!B:B</f>
        <v>Northern Ethiopia Conflict</v>
      </c>
      <c r="B42" s="11" t="str">
        <f>Lists!F:F</f>
        <v>Conflict/ Violence</v>
      </c>
      <c r="C42" s="11" t="str">
        <f>Lists!C:C</f>
        <v>ETH004</v>
      </c>
      <c r="D42" s="11" t="str">
        <f>Lists!A:A</f>
        <v>Ethiopia</v>
      </c>
      <c r="E42" s="11" t="str">
        <f>Lists!D:D</f>
        <v>ETH</v>
      </c>
      <c r="F42" s="11" t="str">
        <f t="shared" si="38"/>
        <v>ETH004Total population</v>
      </c>
      <c r="G42" s="212">
        <f t="array" ref="G42">ROUND(LOOKUP(2,1/(Log!$K$1:$K$27569=F42),Log!$E$1:$E$27569),-3)</f>
        <v>134462000</v>
      </c>
      <c r="H42" s="213" t="str">
        <f t="array" ref="H42">LOOKUP(2,1/(Log!$K$1:$K$27569=F42),Log!$F$1:$F$27569)</f>
        <v>WPR Accessed on 24/03/2025</v>
      </c>
      <c r="I42" s="213" t="str">
        <f t="array" ref="I42">LOOKUP(2,1/(Log!$K$1:$K$27569=F42),Log!$G$1:$G$27569)</f>
        <v xml:space="preserve">Medium </v>
      </c>
      <c r="J42" s="213">
        <f t="array" ref="J42">LOOKUP(2,1/(Log!$K$1:$K$27569=F42),Log!$H$1:$H$27569)</f>
        <v>2</v>
      </c>
      <c r="K42" s="213" t="str">
        <f t="array" ref="K42">LOOKUP(2,1/(Log!$K$1:$K$27569=F42),Log!$J$1:$J$27569)</f>
        <v>Total population of Ethiopia as of March 2025 according to world population review.</v>
      </c>
      <c r="L42" s="213" t="str">
        <f t="array" ref="L42">LOOKUP(2,1/(Log!$K$1:$K$27569=F42),Log!$I$1:$I$27569)</f>
        <v>https://worldpopulationreview.com/countries/ethiopia-population</v>
      </c>
      <c r="M42" s="214">
        <f t="array" ref="M42">LOOKUP(2,1/(Log!$K$1:$K$27569=F42),Log!$L$1:$L$27569)</f>
        <v>45747</v>
      </c>
      <c r="N42" s="221" t="str">
        <f t="shared" si="39"/>
        <v>ETH004Landmass affected</v>
      </c>
      <c r="O42" s="216">
        <f t="array" ref="O42">LOOKUP(2,1/(Log!$K$1:$K$27569=N42),Log!$E$1:$E$27569)</f>
        <v>303528</v>
      </c>
      <c r="P42" s="216" t="str">
        <f t="array" ref="P42">LOOKUP(2,1/(Log!$K$1:$K$27569=N42),Log!$F$1:$F$27569)</f>
        <v>HDX Accessed 19/04/2024</v>
      </c>
      <c r="Q42" s="216" t="str">
        <f t="array" ref="Q42">LOOKUP(2,1/(Log!$K$1:$K$27569=N42),Log!$G$1:$G$27569)</f>
        <v xml:space="preserve">Medium </v>
      </c>
      <c r="R42" s="216">
        <f t="array" ref="R42">LOOKUP(2,1/(Log!$K$1:$K$27569=N42),Log!$H$1:$H$27569)</f>
        <v>2</v>
      </c>
      <c r="S42" s="216" t="str">
        <f t="array" ref="S42">LOOKUP(2,1/(Log!$K$1:$K$27569=N42),Log!$J$1:$J$27569)</f>
        <v>The total area of Afar (94,889) | Amhara (155,639) | Tigray (53,000) total 303,528.</v>
      </c>
      <c r="T42" s="216" t="str">
        <f t="array" ref="T42">LOOKUP(2,1/(Log!$K$1:$K$27569=N42),Log!$I$1:$I$27569)</f>
        <v>https://www.citypopulation.de/en/ethiopia/cities/</v>
      </c>
      <c r="U42" s="217">
        <f t="array" ref="U42">LOOKUP(2,1/(Log!$K$1:$K$27569=N42),Log!$L$1:$L$27569)</f>
        <v>45747</v>
      </c>
      <c r="V42" s="221" t="str">
        <f t="shared" si="40"/>
        <v>ETH004People exposed</v>
      </c>
      <c r="W42" s="213">
        <f t="array" ref="W42">IF(LOOKUP(2,1/(Log!$K$1:$K$27569=V42),Log!$E$1:$E$27569)="x","x",ROUND(LOOKUP(2,1/(Log!$K$1:$K$27569=V42),Log!$E$1:$E$27569),-3))</f>
        <v>30649000</v>
      </c>
      <c r="X42" s="213" t="str">
        <f t="array" ref="X42">LOOKUP(2,1/(Log!$K$1:$K$27569=V42),Log!$F$1:$F$27569)</f>
        <v>HDX 2023</v>
      </c>
      <c r="Y42" s="213" t="str">
        <f t="array" ref="Y42">LOOKUP(2,1/(Log!$K$1:$K$27569=V42),Log!$G$1:$G$27569)</f>
        <v xml:space="preserve">Medium </v>
      </c>
      <c r="Z42" s="213">
        <f t="array" ref="Z42">LOOKUP(2,1/(Log!$K$1:$K$27569=V42),Log!$H$1:$H$27569)</f>
        <v>2</v>
      </c>
      <c r="AA42" s="213" t="str">
        <f t="array" ref="AA42">LOOKUP(2,1/(Log!$K$1:$K$27569=V42),Log!$J$1:$J$27569)</f>
        <v>Number of people living in Tigray: 5,738,996 | Afar: 2,033,002 | Amhara: 22,876,991</v>
      </c>
      <c r="AB42" s="213" t="str">
        <f t="array" ref="AB42">LOOKUP(2,1/(Log!$K$1:$K$27569=V42),Log!$I$1:$I$27569)</f>
        <v>https://data.humdata.org/dataset/cod-ps-eth/resource/f82b20f1-8a76-46e9-ba9a-29e531f7af3c</v>
      </c>
      <c r="AC42" s="214">
        <f t="array" ref="AC42">LOOKUP(2,1/(Log!$K$1:$K$27569=V42),Log!$L$1:$L$27569)</f>
        <v>45747</v>
      </c>
      <c r="AD42" s="221" t="str">
        <f t="shared" si="41"/>
        <v>ETH004People affected</v>
      </c>
      <c r="AE42" s="218">
        <f t="array" ref="AE42">IF(LOOKUP(2,1/(Log!$K$1:$K$27569=AD42),Log!$E$1:$E$27569)="x","x",ROUND(LOOKUP(2,1/(Log!$K$1:$K$27569=AD42),Log!$E$1:$E$27569),-3))</f>
        <v>30649000</v>
      </c>
      <c r="AF42" s="218" t="str">
        <f t="array" ref="AF42">LOOKUP(2,1/(Log!$K$1:$K$27569=AD42),Log!$F$1:$F$27569)</f>
        <v>HDX 2023</v>
      </c>
      <c r="AG42" s="218" t="str">
        <f t="array" ref="AG42">LOOKUP(2,1/(Log!$K$1:$K$27569=AD42),Log!$G$1:$G$27569)</f>
        <v xml:space="preserve">Medium </v>
      </c>
      <c r="AH42" s="218">
        <f t="array" ref="AH42">LOOKUP(2,1/(Log!$K$1:$K$27569=AD42),Log!$H$1:$H$27569)</f>
        <v>2</v>
      </c>
      <c r="AI42" s="218" t="str">
        <f t="array" ref="AI42">LOOKUP(2,1/(Log!$K$1:$K$27569=AD42),Log!$J$1:$J$27569)</f>
        <v xml:space="preserve">All population of Tigray, Afar, and Amhara are affected by Northern Ethiopia crisis. </v>
      </c>
      <c r="AJ42" s="218" t="str">
        <f t="array" ref="AJ42">LOOKUP(2,1/(Log!$K$1:$K$27569=AD42),Log!$I$1:$I$27569)</f>
        <v>https://data.humdata.org/dataset/cod-ps-eth/resource/f82b20f1-8a76-46e9-ba9a-29e531f7af3c</v>
      </c>
      <c r="AK42" s="219">
        <f t="array" ref="AK42">LOOKUP(2,1/(Log!$K$1:$K$27569=AD42),Log!$L$1:$L$27569)</f>
        <v>45747</v>
      </c>
      <c r="AL42" s="221" t="str">
        <f t="shared" si="42"/>
        <v>ETH004People displaced</v>
      </c>
      <c r="AM42" s="213">
        <f t="array" ref="AM42">IF(LOOKUP(2,1/(Log!$K$1:$K$27569=AL42),Log!$E$1:$E$27569)="x","x",ROUND(LOOKUP(2,1/(Log!$K$1:$K$27569=AL42),Log!$E$1:$E$27569),-3))</f>
        <v>4561000</v>
      </c>
      <c r="AN42" s="213" t="str">
        <f t="array" ref="AN42">LOOKUP(2,1/(Log!$K$1:$K$27569=AL42),Log!$F$1:$F$27569)</f>
        <v>UNHCR 12/03/2025</v>
      </c>
      <c r="AO42" s="213" t="str">
        <f t="array" ref="AO42">LOOKUP(2,1/(Log!$K$1:$K$27569=AL42),Log!$G$1:$G$27569)</f>
        <v>Low</v>
      </c>
      <c r="AP42" s="213">
        <f t="array" ref="AP42">LOOKUP(2,1/(Log!$K$1:$K$27569=AL42),Log!$H$1:$H$27569)</f>
        <v>3</v>
      </c>
      <c r="AQ42" s="213" t="str">
        <f t="array" ref="AQ42">LOOKUP(2,1/(Log!$K$1:$K$27569=AL42),Log!$J$1:$J$27569)</f>
        <v xml:space="preserve">Republished in February 2025, according to the latest IOM/DTM National displacement Report 20 done between (July – August 2024) and published in August 2024, 82% of 1,919,993 IDPs were as a result of conflict. IDPs are a result of social tension was 9% of the IDPs. Since mostly social tension leads to conflict we added the 82% and 9% to have those displaced from this crisis as 91% of 1,919,993 giving us 1,747,194. According to ACAPS methodology for this crisis people displaced will include IDPs and IDP returnees which was 2,813,489. An addition of the two gives us 4,560,683. The reliability of this figure is low because the assessments were done more than six months ago and the situation might have evolved in addition to the fact that even some regions that have refugees and affected by drought are also having pockets of conflict displacing people.   </v>
      </c>
      <c r="AR42" s="213" t="str">
        <f t="array" ref="AR42">LOOKUP(2,1/(Log!$K$1:$K$27569=AL42),Log!$I$1:$I$27569)</f>
        <v>https://data.unhcr.org/en/documents/download/115072</v>
      </c>
      <c r="AS42" s="214">
        <f t="array" ref="AS42">LOOKUP(2,1/(Log!$K$1:$K$27569=AL42),Log!$L$1:$L$27569)</f>
        <v>45747</v>
      </c>
      <c r="AT42" s="222" t="str">
        <f t="shared" si="43"/>
        <v>ETH004Injuries reported</v>
      </c>
      <c r="AU42" s="218" t="str">
        <f t="array" ref="AU42">LOOKUP(2,1/(Log!$K$1:$K$27569=AT42),Log!$E$1:$E$27569)</f>
        <v>x</v>
      </c>
      <c r="AV42" s="218" t="str">
        <f t="array" ref="AV42">LOOKUP(2,1/(Log!$K$1:$K$27569=AT42),Log!$F$1:$F$27569)</f>
        <v>x</v>
      </c>
      <c r="AW42" s="218" t="str">
        <f t="array" ref="AW42">LOOKUP(2,1/(Log!$K$1:$K$27569=AT42),Log!$G$1:$G$27569)</f>
        <v>x</v>
      </c>
      <c r="AX42" s="218" t="str">
        <f t="array" ref="AX42">LOOKUP(2,1/(Log!$K$1:$K$27569=AT42),Log!$H$1:$H$27569)</f>
        <v>x</v>
      </c>
      <c r="AY42" s="218" t="str">
        <f t="array" ref="AY42">LOOKUP(2,1/(Log!$K$1:$K$27569=AT42),Log!$J$1:$J$27569)</f>
        <v>Data infofrmation missing</v>
      </c>
      <c r="AZ42" s="218" t="str">
        <f t="array" ref="AZ42">LOOKUP(2,1/(Log!$K$1:$K$27569=AT42),Log!$I$1:$I$27569)</f>
        <v>x</v>
      </c>
      <c r="BA42" s="219">
        <f t="array" ref="BA42">LOOKUP(2,1/(Log!$K$1:$K$27569=AT42),Log!$L$1:$L$27569)</f>
        <v>45747</v>
      </c>
      <c r="BB42" s="221" t="str">
        <f t="shared" si="44"/>
        <v>ETH004Illness cases reported</v>
      </c>
      <c r="BC42" s="213" t="str">
        <f t="array" ref="BC42">LOOKUP(2,1/(Log!$K$1:$K$27569=BB42),Log!$E$1:$E$27569)</f>
        <v>x</v>
      </c>
      <c r="BD42" s="213" t="str">
        <f t="array" ref="BD42">LOOKUP(2,1/(Log!$K$1:$K$27569=BB42),Log!$F$1:$F$27569)</f>
        <v>x</v>
      </c>
      <c r="BE42" s="213" t="str">
        <f t="array" ref="BE42">LOOKUP(2,1/(Log!$K$1:$K$27569=BB42),Log!$G$1:$G$27569)</f>
        <v>Low</v>
      </c>
      <c r="BF42" s="213">
        <f t="array" ref="BF42">LOOKUP(2,1/(Log!$K$1:$K$27569=BB42),Log!$H$1:$H$27569)</f>
        <v>3</v>
      </c>
      <c r="BG42" s="213" t="str">
        <f t="array" ref="BG42">LOOKUP(2,1/(Log!$K$1:$K$27569=BB42),Log!$J$1:$J$27569)</f>
        <v>We do have have cumulative figures of illness reported directly as a result of conflict in northern Ethiopia in the last six months</v>
      </c>
      <c r="BH42" s="213" t="str">
        <f t="array" ref="BH42">LOOKUP(2,1/(Log!$K$1:$K$27569=BB42),Log!$I$1:$I$27569)</f>
        <v>x</v>
      </c>
      <c r="BI42" s="214">
        <f t="array" ref="BI42">LOOKUP(2,1/(Log!$K$1:$K$27569=BB42),Log!$L$1:$L$27569)</f>
        <v>45747</v>
      </c>
      <c r="BJ42" s="222" t="str">
        <f t="shared" si="45"/>
        <v>ETH004Fatalities reported</v>
      </c>
      <c r="BK42" s="222">
        <f t="array" ref="BK42">LOOKUP(2,1/(Log!$K$1:$K$27569=BJ42),Log!$E$1:$E$27569)</f>
        <v>2857</v>
      </c>
      <c r="BL42" s="222" t="str">
        <f t="array" ref="BL42">LOOKUP(2,1/(Log!$K$1:$K$27569=BJ42),Log!$F$1:$F$27569)</f>
        <v>ACLED accessed on 24/03/2025</v>
      </c>
      <c r="BM42" s="222" t="str">
        <f t="array" ref="BM42">LOOKUP(2,1/(Log!$K$1:$K$27569=BJ42),Log!$G$1:$G$27569)</f>
        <v xml:space="preserve">Medium </v>
      </c>
      <c r="BN42" s="222">
        <f t="array" ref="BN42">LOOKUP(2,1/(Log!$K$1:$K$27569=BJ42),Log!$H$1:$H$27569)</f>
        <v>2</v>
      </c>
      <c r="BO42" s="222" t="str">
        <f t="array" ref="BO42">LOOKUP(2,1/(Log!$K$1:$K$27569=BJ42),Log!$J$1:$J$27569)</f>
        <v xml:space="preserve">Number of fatalities between 24/09/2024 to 24/03/2025 related to all event type that led to fatlity in in Amhara, Tigray and Afar gave a total of 2857 fatalities. </v>
      </c>
      <c r="BP42" s="218" t="str">
        <f t="array" ref="BP42">LOOKUP(2,1/(Log!$K$1:$K$27569=BJ42),Log!$I$1:$I$27569)</f>
        <v xml:space="preserve">https://acleddata.com/data-export-tool/ </v>
      </c>
      <c r="BQ42" s="223">
        <f t="array" ref="BQ42">LOOKUP(2,1/(Log!$K$1:$K$27569=BJ42),Log!$L$1:$L$27569)</f>
        <v>45747</v>
      </c>
      <c r="BR42" s="221" t="str">
        <f t="shared" si="46"/>
        <v>ETH004Buildings damaged</v>
      </c>
      <c r="BS42" s="224" t="e">
        <f t="array" ref="BS42">LOOKUP(2,1/(Log!$K$1:$K$27569=BR42),Log!$E$1:$E$27569)</f>
        <v>#N/A</v>
      </c>
      <c r="BT42" s="224" t="e">
        <f t="array" ref="BT42">LOOKUP(2,1/(Log!$K$1:$K$27569=BR42),Log!$F$1:$F$27569)</f>
        <v>#N/A</v>
      </c>
      <c r="BU42" s="224" t="e">
        <f t="array" ref="BU42">LOOKUP(2,1/(Log!$K$1:$K$27569=BR42),Log!$G$1:$G$27569)</f>
        <v>#N/A</v>
      </c>
      <c r="BV42" s="224" t="e">
        <f t="array" ref="BV42">LOOKUP(2,1/(Log!$K$1:$K$27569=BR42),Log!$H$1:$H$27569)</f>
        <v>#N/A</v>
      </c>
      <c r="BW42" s="224" t="e">
        <f t="array" ref="BW42">LOOKUP(2,1/(Log!$K$1:$K$27569=BR42),Log!$J$1:$J$27569)</f>
        <v>#N/A</v>
      </c>
      <c r="BX42" s="224" t="e">
        <f t="array" ref="BX42">LOOKUP(2,1/(Log!$K$1:$K$27569=BR42),Log!$I$1:$I$27569)</f>
        <v>#N/A</v>
      </c>
      <c r="BY42" s="214" t="e">
        <f t="array" ref="BY42">LOOKUP(2,1/(Log!$K$1:$K$27569=BR42),Log!$L$1:$L$27569)</f>
        <v>#N/A</v>
      </c>
      <c r="BZ42" s="222" t="str">
        <f t="shared" si="47"/>
        <v>ETH004Buildings destroyed</v>
      </c>
      <c r="CA42" s="222" t="e">
        <f t="array" ref="CA42">LOOKUP(2,1/(Log!$K$1:$K$27569=BZ42),Log!$E$1:$E$27569)</f>
        <v>#N/A</v>
      </c>
      <c r="CB42" s="222" t="e">
        <f t="array" ref="CB42">LOOKUP(2,1/(Log!$K$1:$K$27569=BZ42),Log!$F$1:$F$27569)</f>
        <v>#N/A</v>
      </c>
      <c r="CC42" s="222" t="e">
        <f t="array" ref="CC42">LOOKUP(2,1/(Log!$K$1:$K$27569=BZ42),Log!$G$1:$G$27569)</f>
        <v>#N/A</v>
      </c>
      <c r="CD42" s="222" t="e">
        <f t="array" ref="CD42">LOOKUP(2,1/(Log!$K$1:$K$27569=BZ42),Log!$H$1:$H$27569)</f>
        <v>#N/A</v>
      </c>
      <c r="CE42" s="222" t="e">
        <f t="array" ref="CE42">LOOKUP(2,1/(Log!$K$1:$K$27569=BZ42),Log!$J$1:$J$27569)</f>
        <v>#N/A</v>
      </c>
      <c r="CF42" s="222" t="e">
        <f t="array" ref="CF42">LOOKUP(2,1/(Log!$K$1:$K$27569=BZ42),Log!$I$1:$I$27569)</f>
        <v>#N/A</v>
      </c>
      <c r="CG42" s="223" t="e">
        <f t="array" ref="CG42">LOOKUP(2,1/(Log!$K$1:$K$27569=BZ42),Log!$L$1:$L$27569)</f>
        <v>#N/A</v>
      </c>
      <c r="CH42" s="221" t="str">
        <f t="shared" si="48"/>
        <v>ETH004Buildings in the affected area</v>
      </c>
      <c r="CI42" s="222" t="e">
        <f t="array" ref="CI42">LOOKUP(2,1/(Log!$K$1:$K$27569=CH42),Log!$E$1:$E$27569)</f>
        <v>#N/A</v>
      </c>
      <c r="CJ42" s="222" t="e">
        <f t="array" ref="CJ42">LOOKUP(2,1/(Log!$K$1:$K$27569=CH42),Log!$F$1:$F$27569)</f>
        <v>#N/A</v>
      </c>
      <c r="CK42" s="222" t="e">
        <f t="array" ref="CK42">LOOKUP(2,1/(Log!$K$1:$K$27569=CH42),Log!$G$1:$G$27569)</f>
        <v>#N/A</v>
      </c>
      <c r="CL42" s="222" t="e">
        <f t="array" ref="CL42">LOOKUP(2,1/(Log!$K$1:$K$27569=CH42),Log!$H$1:$H$27569)</f>
        <v>#N/A</v>
      </c>
      <c r="CM42" s="222" t="e">
        <f t="array" ref="CM42">LOOKUP(2,1/(Log!$K$1:$K$27569=CH42),Log!$J$1:$J$27569)</f>
        <v>#N/A</v>
      </c>
      <c r="CN42" s="222" t="e">
        <f t="array" ref="CN42">LOOKUP(2,1/(Log!$K$1:$K$27569=CH42),Log!$I$1:$I$27569)</f>
        <v>#N/A</v>
      </c>
      <c r="CO42" s="225" t="e">
        <f t="array" ref="CO42">LOOKUP(2,1/(Log!$K$1:$K$27569=CH42),Log!$L$1:$L$27569)</f>
        <v>#N/A</v>
      </c>
      <c r="CP42" s="222" t="str">
        <f t="shared" si="49"/>
        <v>ETH004Economic Losses</v>
      </c>
      <c r="CQ42" s="224" t="e">
        <f t="array" ref="CQ42">LOOKUP(2,1/(Log!$K$1:$K$27569=CP42),Log!$E$1:$E$27569)</f>
        <v>#N/A</v>
      </c>
      <c r="CR42" s="224" t="e">
        <f t="array" ref="CR42">LOOKUP(2,1/(Log!$K$1:$K$27569=CP42),Log!$F$1:$F$27569)</f>
        <v>#N/A</v>
      </c>
      <c r="CS42" s="224" t="e">
        <f t="array" ref="CS42">LOOKUP(2,1/(Log!$K$1:$K$27569=CP42),Log!$G$1:$G$27569)</f>
        <v>#N/A</v>
      </c>
      <c r="CT42" s="224" t="e">
        <f t="array" ref="CT42">LOOKUP(2,1/(Log!$K$1:$K$27569=CP42),Log!$H$1:$H$27569)</f>
        <v>#N/A</v>
      </c>
      <c r="CU42" s="224" t="e">
        <f t="array" ref="CU42">LOOKUP(2,1/(Log!$K$1:$K$27569=CP42),Log!$J$1:$J$27569)</f>
        <v>#N/A</v>
      </c>
      <c r="CV42" s="224" t="e">
        <f t="array" ref="CV42">LOOKUP(2,1/(Log!$K$1:$K$27569=CP42),Log!$I$1:$I$27569)</f>
        <v>#N/A</v>
      </c>
      <c r="CW42" s="214" t="e">
        <f t="array" ref="CW42">LOOKUP(2,1/(Log!$K$1:$K$27569=CP42),Log!$L$1:$L$27569)</f>
        <v>#N/A</v>
      </c>
      <c r="CX42" s="222" t="str">
        <f t="shared" si="50"/>
        <v>ETH004People in Need</v>
      </c>
      <c r="CY42" s="218">
        <f t="shared" si="51"/>
        <v>9103000</v>
      </c>
      <c r="CZ42" s="218" t="str">
        <f t="shared" si="52"/>
        <v xml:space="preserve"> OCHA 26/02/2024</v>
      </c>
      <c r="DA42" s="218" t="str">
        <f t="shared" si="53"/>
        <v>Low</v>
      </c>
      <c r="DB42" s="218">
        <f t="shared" si="54"/>
        <v>3</v>
      </c>
      <c r="DC42" s="218" t="str">
        <f t="shared" si="55"/>
        <v>The total number of people in need in level 3 has been extrapolated from the intersectoral severity level per area (admin 2) based on the HNO 2024. People in level 3 correspond to the total number of people in need living in areas classified as intersectoral severity level 1, 2 and 3. Level 3 in the Severity Index includes all three levels since the HNO considers them all people in need. We changed the methodology from the last severity that's why there is a change in level 3. The reliability of this data is medium because the situation on the ground is highly dynamic, and the data may no longer be accurate due to recent developments for which there is no updated source.  We choosed this source because it provides information on the humanitarian conditions of different people.</v>
      </c>
      <c r="DD42" s="218" t="str">
        <f t="shared" si="56"/>
        <v>https://www.unocha.org/attachments/315207fa-1297-493b-bec1-20016aebed01/2024_Ethiopia_Humanitarian_Needs_Overview_Feb_2024.pdf</v>
      </c>
      <c r="DE42" s="220">
        <f t="shared" si="57"/>
        <v>45747</v>
      </c>
      <c r="DF42" s="221" t="str">
        <f t="shared" si="58"/>
        <v>ETH004Minimal humanitarian conditions - Level 1</v>
      </c>
      <c r="DG42" s="213">
        <f t="array" ref="DG42">IF(LOOKUP(2,1/(Log!$K$1:$K$27569=DF42),Log!$E$1:$E$27569)="x","x",ROUND(LOOKUP(2,1/(Log!$K$1:$K$27569=DF42),Log!$E$1:$E$27569),-3))</f>
        <v>0</v>
      </c>
      <c r="DH42" s="224" t="str">
        <f t="array" ref="DH42">LOOKUP(2,1/(Log!$K$1:$K$27569=DF42),Log!$F$1:$F$27569)</f>
        <v>HDX 2023</v>
      </c>
      <c r="DI42" s="224" t="str">
        <f t="array" ref="DI42">LOOKUP(2,1/(Log!$K$1:$K$27569=DF42),Log!$G$1:$G$27569)</f>
        <v xml:space="preserve">Medium </v>
      </c>
      <c r="DJ42" s="224">
        <f t="array" ref="DJ42">LOOKUP(2,1/(Log!$K$1:$K$27569=DF42),Log!$H$1:$H$27569)</f>
        <v>2</v>
      </c>
      <c r="DK42" s="224" t="str">
        <f t="array" ref="DK42">LOOKUP(2,1/(Log!$K$1:$K$27569=DF42),Log!$J$1:$J$27569)</f>
        <v>According to INFORM SI methodology, the number of people in Level 1 is equal to the people exposed minus the people affected. Since the whole population is affected, there are no people in Level 1. We choosed to the HDX because The platform includes a range of data points, including displacement, food insecurity, healthcare access, and infrastructure damage, giving a holistic view of the crisis impact. The reliability of this data is medium because the situation on the ground is highly dynamic, and the data may no longer be accurate due to recent developments for which there is no updated source.</v>
      </c>
      <c r="DL42" s="224" t="str">
        <f t="array" ref="DL42">LOOKUP(2,1/(Log!$K$1:$K$27569=DF42),Log!$I$1:$I$27569)</f>
        <v>https://data.humdata.org/dataset/cod-ps-eth/resource/f82b20f1-8a76-46e9-ba9a-29e531f7af3c</v>
      </c>
      <c r="DM42" s="214">
        <f t="array" ref="DM42">LOOKUP(2,1/(Log!$K$1:$K$27569=DF42),Log!$L$1:$L$27569)</f>
        <v>45747</v>
      </c>
      <c r="DN42" s="222" t="str">
        <f t="shared" si="59"/>
        <v>ETH004Stressed humanitarian conditions - Level 2</v>
      </c>
      <c r="DO42" s="218">
        <f t="array" ref="DO42">IF(LOOKUP(2,1/(Log!$K$1:$K$27569=DN42),Log!$E$1:$E$27569)="x","x",ROUND(LOOKUP(2,1/(Log!$K$1:$K$27569=DN42),Log!$E$1:$E$27569),-3))</f>
        <v>21546000</v>
      </c>
      <c r="DP42" s="222" t="str">
        <f t="array" ref="DP42">LOOKUP(2,1/(Log!$K$1:$K$27569=DN42),Log!$F$1:$F$27569)</f>
        <v>HDX 2023 ;  OCHA 26/02/2024</v>
      </c>
      <c r="DQ42" s="222" t="str">
        <f t="array" ref="DQ42">LOOKUP(2,1/(Log!$K$1:$K$27569=DN42),Log!$G$1:$G$27569)</f>
        <v xml:space="preserve">Medium </v>
      </c>
      <c r="DR42" s="222">
        <f t="array" ref="DR42">LOOKUP(2,1/(Log!$K$1:$K$27569=DN42),Log!$H$1:$H$27569)</f>
        <v>2</v>
      </c>
      <c r="DS42" s="222" t="str">
        <f t="array" ref="DS42">LOOKUP(2,1/(Log!$K$1:$K$27569=DN42),Log!$J$1:$J$27569)</f>
        <v>According to INFORM SI methodology, the number of people in Level 2 is equal to the people affected minus the people in need. Since all the people affected are also in need, there are no people in Level 2.  The reliability of this data is medium because the situation on the ground is highly dynamic, and the data may no longer be accurate due to recent developments for which there is no updated source. This source was chosen because it provides information on the humanitarian conditions of different people.</v>
      </c>
      <c r="DT42" s="222" t="str">
        <f t="array" ref="DT42">LOOKUP(2,1/(Log!$K$1:$K$27569=DN42),Log!$I$1:$I$27569)</f>
        <v>https://data.humdata.org/dataset/cod-ps-eth/resource/f82b20f1-8a76-46e9-ba9a-29e531f7af3c ; https://www.unocha.org/attachments/315207fa-1297-493b-bec1-20016aebed01/2024_Ethiopia_Humanitarian_Needs_Overview_Feb_2024.pdf</v>
      </c>
      <c r="DU42" s="223">
        <f t="array" ref="DU42">LOOKUP(2,1/(Log!$K$1:$K$27569=DN42),Log!$L$1:$L$27569)</f>
        <v>45747</v>
      </c>
      <c r="DV42" s="221" t="str">
        <f t="shared" si="60"/>
        <v>ETH004Moderate humanitarian conditions - Level 3</v>
      </c>
      <c r="DW42" s="213">
        <f t="array" ref="DW42">IF(LOOKUP(2,1/(Log!$K$1:$K$27569=DV42),Log!$E$1:$E$27569)="x","x",ROUND(LOOKUP(2,1/(Log!$K$1:$K$27569=DV42),Log!$E$1:$E$27569),-3))</f>
        <v>3482000</v>
      </c>
      <c r="DX42" s="224" t="str">
        <f t="array" ref="DX42">LOOKUP(2,1/(Log!$K$1:$K$27569=DV42),Log!$F$1:$F$27569)</f>
        <v xml:space="preserve"> OCHA 26/02/2024</v>
      </c>
      <c r="DY42" s="224" t="str">
        <f t="array" ref="DY42">LOOKUP(2,1/(Log!$K$1:$K$27569=DV42),Log!$G$1:$G$27569)</f>
        <v>Low</v>
      </c>
      <c r="DZ42" s="224">
        <f t="array" ref="DZ42">LOOKUP(2,1/(Log!$K$1:$K$27569=DV42),Log!$H$1:$H$27569)</f>
        <v>3</v>
      </c>
      <c r="EA42" s="224" t="str">
        <f t="array" ref="EA42">LOOKUP(2,1/(Log!$K$1:$K$27569=DV42),Log!$J$1:$J$27569)</f>
        <v>The total number of people in need in level 3 has been extrapolated from the intersectoral severity level per area (admin 2) based on the HNO 2024. People in level 3 correspond to the total number of people in need living in areas classified as intersectoral severity level 1, 2 and 3. Level 3 in the Severity Index includes all three levels since the HNO considers them all people in need. We changed the methodology from the last severity that's why there is a change in level 3. The reliability of this data is medium because the situation on the ground is highly dynamic, and the data may no longer be accurate due to recent developments for which there is no updated source.  We choosed this source because it provides information on the humanitarian conditions of different people.</v>
      </c>
      <c r="EB42" s="224" t="str">
        <f t="array" ref="EB42">LOOKUP(2,1/(Log!$K$1:$K$27569=DV42),Log!$I$1:$I$27569)</f>
        <v>https://www.unocha.org/attachments/315207fa-1297-493b-bec1-20016aebed01/2024_Ethiopia_Humanitarian_Needs_Overview_Feb_2024.pdf</v>
      </c>
      <c r="EC42" s="214">
        <f t="array" ref="EC42">LOOKUP(2,1/(Log!$K$1:$K$27569=DV42),Log!$L$1:$L$27569)</f>
        <v>45747</v>
      </c>
      <c r="ED42" s="222" t="str">
        <f t="shared" si="61"/>
        <v>ETH004Severe humanitarian conditions - Level 4</v>
      </c>
      <c r="EE42" s="218">
        <f t="array" ref="EE42">IF(LOOKUP(2,1/(Log!$K$1:$K$27569=ED42),Log!$E$1:$E$27569)="x","x",ROUND(LOOKUP(2,1/(Log!$K$1:$K$27569=ED42),Log!$E$1:$E$27569),-3))</f>
        <v>5621000</v>
      </c>
      <c r="EF42" s="222" t="str">
        <f t="array" ref="EF42">LOOKUP(2,1/(Log!$K$1:$K$27569=ED42),Log!$F$1:$F$27569)</f>
        <v xml:space="preserve"> OCHA 26/02/2024</v>
      </c>
      <c r="EG42" s="222" t="str">
        <f t="array" ref="EG42">LOOKUP(2,1/(Log!$K$1:$K$27569=ED42),Log!$G$1:$G$27569)</f>
        <v>Low</v>
      </c>
      <c r="EH42" s="222">
        <f t="array" ref="EH42">LOOKUP(2,1/(Log!$K$1:$K$27569=ED42),Log!$H$1:$H$27569)</f>
        <v>3</v>
      </c>
      <c r="EI42" s="222" t="str">
        <f t="array" ref="EI42">LOOKUP(2,1/(Log!$K$1:$K$27569=ED42),Log!$J$1:$J$27569)</f>
        <v>The total number of people in need in level 4 has been extrapolated from the intersectoral severity level per area (admin 2) based on the HNO 2024. People in level 4 correspond to the total number of people in need living in areas classified as intersectoral severity level 4. We changed the methodology from the last severity that's why there is a change in level 4. The reliability of this data is medium because the situation on the ground is highly dynamic, and the data may no longer be accurate due to recent developments for which there is no updated source.  We choosed this source because it provides information on the humanitarian conditions of different people.</v>
      </c>
      <c r="EJ42" s="222" t="str">
        <f t="array" ref="EJ42">LOOKUP(2,1/(Log!$K$1:$K$27569=ED42),Log!$I$1:$I$27569)</f>
        <v>https://www.unocha.org/attachments/315207fa-1297-493b-bec1-20016aebed01/2024_Ethiopia_Humanitarian_Needs_Overview_Feb_2024.pdf</v>
      </c>
      <c r="EK42" s="223">
        <f t="array" ref="EK42">LOOKUP(2,1/(Log!$K$1:$K$27569=ED42),Log!$L$1:$L$27569)</f>
        <v>45747</v>
      </c>
      <c r="EL42" s="221" t="str">
        <f t="shared" si="62"/>
        <v>ETH004Extreme humanitarian conditions - Level 5</v>
      </c>
      <c r="EM42" s="213" t="str">
        <f t="array" ref="EM42">IF(LOOKUP(2,1/(Log!$K$1:$K$27569=EL42),Log!$E$1:$E$27569)="x","x",ROUND(LOOKUP(2,1/(Log!$K$1:$K$27569=EL42),Log!$E$1:$E$27569),-3))</f>
        <v>x</v>
      </c>
      <c r="EN42" s="224" t="str">
        <f t="array" ref="EN42">LOOKUP(2,1/(Log!$K$1:$K$27569=EL42),Log!$F$1:$F$27569)</f>
        <v>x</v>
      </c>
      <c r="EO42" s="224" t="str">
        <f t="array" ref="EO42">LOOKUP(2,1/(Log!$K$1:$K$27569=EL42),Log!$G$1:$G$27569)</f>
        <v>Low</v>
      </c>
      <c r="EP42" s="224">
        <f t="array" ref="EP42">LOOKUP(2,1/(Log!$K$1:$K$27569=EL42),Log!$H$1:$H$27569)</f>
        <v>3</v>
      </c>
      <c r="EQ42" s="224" t="str">
        <f t="array" ref="EQ42">LOOKUP(2,1/(Log!$K$1:$K$27569=EL42),Log!$J$1:$J$27569)</f>
        <v>We are using the area severity from the HNO 2024 based on the JIAF 2.0 methodology to estimate the people in need severity breakdown. As no area is classified as 5 in the intersectoral severity, there are no people in level 5. We changed the methodology from the last severity that's why there is a change in level 5.</v>
      </c>
      <c r="ER42" s="224" t="str">
        <f t="array" ref="ER42">LOOKUP(2,1/(Log!$K$1:$K$27569=EL42),Log!$I$1:$I$27569)</f>
        <v>x</v>
      </c>
      <c r="ES42" s="214">
        <f t="array" ref="ES42">LOOKUP(2,1/(Log!$K$1:$K$27569=EL42),Log!$L$1:$L$27569)</f>
        <v>45747</v>
      </c>
      <c r="ET42" s="222" t="str">
        <f t="shared" si="63"/>
        <v>ETH004Fatalities in all crises</v>
      </c>
      <c r="EU42" s="222">
        <f t="array" ref="EU42">LOOKUP(2,1/(Log!$K$1:$K$27569=ET42),Log!$E$1:$E$27569)</f>
        <v>2857</v>
      </c>
      <c r="EV42" s="222" t="str">
        <f t="array" ref="EV42">LOOKUP(2,1/(Log!$K$1:$K$27569=ET42),Log!$F$1:$F$27569)</f>
        <v>ACLED accessed on 24/03/2025</v>
      </c>
      <c r="EW42" s="222" t="str">
        <f t="array" ref="EW42">LOOKUP(2,1/(Log!$K$1:$K$27569=ET42),Log!$G$1:$G$27569)</f>
        <v xml:space="preserve">Medium </v>
      </c>
      <c r="EX42" s="222">
        <f t="array" ref="EX42">LOOKUP(2,1/(Log!$K$1:$K$27569=ET42),Log!$H$1:$H$27569)</f>
        <v>2</v>
      </c>
      <c r="EY42" s="222" t="str">
        <f t="array" ref="EY42">LOOKUP(2,1/(Log!$K$1:$K$27569=ET42),Log!$J$1:$J$27569)</f>
        <v>This is the mumber of fatalities between 24/09/2024 to 24/03/2025 related to all violent events in Amhara, Tigray and Afar. There might be fatalities related to drought and international displacement but not being reported because in 2024 we had reports of fatalities related to hunger brought by drought</v>
      </c>
      <c r="EZ42" s="222" t="str">
        <f t="array" ref="EZ42">LOOKUP(2,1/(Log!$K$1:$K$27569=ET42),Log!$I$1:$I$27569)</f>
        <v xml:space="preserve">https://acleddata.com/data-export-tool/ </v>
      </c>
      <c r="FA42" s="223">
        <f t="array" ref="FA42">LOOKUP(2,1/(Log!$K$1:$K$27569=ET42),Log!$L$1:$L$27569)</f>
        <v>45747</v>
      </c>
      <c r="FB42" s="221" t="str">
        <f t="shared" si="64"/>
        <v>ETH004Crisis affected groups</v>
      </c>
      <c r="FC42" s="224">
        <f t="array" ref="FC42">LOOKUP(2,1/(Log!$K$1:$K$27569=FB42),Log!$E$1:$E$27569)</f>
        <v>4</v>
      </c>
      <c r="FD42" s="224" t="str">
        <f t="array" ref="FD42">LOOKUP(2,1/(Log!$K$1:$K$27569=FB42),Log!$F$1:$F$27569)</f>
        <v>OCHA 26/02/2024</v>
      </c>
      <c r="FE42" s="224" t="str">
        <f t="array" ref="FE42">LOOKUP(2,1/(Log!$K$1:$K$27569=FB42),Log!$G$1:$G$27569)</f>
        <v xml:space="preserve">Medium </v>
      </c>
      <c r="FF42" s="224">
        <f t="array" ref="FF42">LOOKUP(2,1/(Log!$K$1:$K$27569=FB42),Log!$H$1:$H$27569)</f>
        <v>2</v>
      </c>
      <c r="FG42" s="224" t="str">
        <f t="array" ref="FG42">LOOKUP(2,1/(Log!$K$1:$K$27569=FB42),Log!$J$1:$J$27569)</f>
        <v>IDPs, Refugees, Returnees, Host</v>
      </c>
      <c r="FH42" s="224" t="str">
        <f t="array" ref="FH42">LOOKUP(2,1/(Log!$K$1:$K$27569=FB42),Log!$I$1:$I$27569)</f>
        <v>https://www.unocha.org/attachments/315207fa-1297-493b-bec1-20016aebed01/2024_Ethiopia_Humanitarian_Needs_Overview_Feb_2024.pdf</v>
      </c>
      <c r="FI42" s="214">
        <f t="array" ref="FI42">LOOKUP(2,1/(Log!$K$1:$K$27569=FB42),Log!$L$1:$L$27569)</f>
        <v>45747</v>
      </c>
      <c r="FJ42" s="221" t="str">
        <f t="shared" si="65"/>
        <v>ETH004People facing limited access constraints</v>
      </c>
      <c r="FK42" s="222">
        <f t="array" ref="FK42">LOOKUP(2,1/(Log!$K$1:$K$27569=FJ42),Log!$E$1:$E$27569)</f>
        <v>0</v>
      </c>
      <c r="FL42" s="222" t="str">
        <f t="array" ref="FL42">LOOKUP(2,1/(Log!$K$1:$K$27569=FJ42),Log!$F$1:$F$27569)</f>
        <v>x</v>
      </c>
      <c r="FM42" s="222" t="str">
        <f t="array" ref="FM42">LOOKUP(2,1/(Log!$K$1:$K$27569=FJ42),Log!$G$1:$G$27569)</f>
        <v>x</v>
      </c>
      <c r="FN42" s="222" t="str">
        <f t="array" ref="FN42">LOOKUP(2,1/(Log!$K$1:$K$27569=FJ42),Log!$H$1:$H$27569)</f>
        <v>x</v>
      </c>
      <c r="FO42" s="222" t="str">
        <f t="array" ref="FO42">LOOKUP(2,1/(Log!$K$1:$K$27569=FJ42),Log!$J$1:$J$27569)</f>
        <v>No data</v>
      </c>
      <c r="FP42" s="218" t="str">
        <f t="array" ref="FP42">LOOKUP(2,1/(Log!$K$1:$K$27569=FJ42),Log!$I$1:$I$27569)</f>
        <v>x</v>
      </c>
      <c r="FQ42" s="219">
        <f t="array" ref="FQ42">LOOKUP(2,1/(Log!$K$1:$K$27569=FJ42),Log!$L$1:$L$27569)</f>
        <v>44363</v>
      </c>
      <c r="FR42" s="221" t="str">
        <f t="shared" si="66"/>
        <v>ETH004People facing restricted access constraints</v>
      </c>
      <c r="FS42" s="224">
        <f t="array" ref="FS42">LOOKUP(2,1/(Log!$K$1:$K$27569=FR42),Log!$E$1:$E$27569)</f>
        <v>210000</v>
      </c>
      <c r="FT42" s="224" t="str">
        <f t="array" ref="FT42">LOOKUP(2,1/(Log!$K$1:$K$27569=FR42),Log!$F$1:$F$27569)</f>
        <v>OCHA 14/05/2021 ; OCHA 17/03/2022</v>
      </c>
      <c r="FU42" s="224" t="str">
        <f t="array" ref="FU42">LOOKUP(2,1/(Log!$K$1:$K$27569=FR42),Log!$G$1:$G$27569)</f>
        <v>Low</v>
      </c>
      <c r="FV42" s="224">
        <f t="array" ref="FV42">LOOKUP(2,1/(Log!$K$1:$K$27569=FR42),Log!$H$1:$H$27569)</f>
        <v>3</v>
      </c>
      <c r="FW42" s="224" t="str">
        <f t="array" ref="FW42">LOOKUP(2,1/(Log!$K$1:$K$27569=FR42),Log!$J$1:$J$27569)</f>
        <v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v>
      </c>
      <c r="FX42" s="224" t="str">
        <f t="array" ref="FX42">LOOKUP(2,1/(Log!$K$1:$K$27569=FR42),Log!$I$1:$I$27569)</f>
        <v>https://reliefweb.int/sites/reliefweb.int/files/resources/Situation%20Report%20-%20Ethiopia%20-%20Tigray%20Region%20Humanitarian%20Update%20-%2014%20May%202021.pdf ; https://reliefweb.int/sites/reliefweb.int/files/resources/Situation%20Report%20-%20Northern%20Ethiopia%20-%20Humanitarian%20Update%20-%2017%20Mar%202022.pdf</v>
      </c>
      <c r="FY42" s="214">
        <f t="array" ref="FY42">LOOKUP(2,1/(Log!$K$1:$K$27569=FR42),Log!$L$1:$L$27569)</f>
        <v>44648</v>
      </c>
      <c r="FZ42" s="222" t="str">
        <f t="shared" si="67"/>
        <v>ETH004Impediments to entry into country (bureaucratic and administrative)</v>
      </c>
      <c r="GA42" s="222">
        <f t="array" ref="GA42">LOOKUP(2,1/(Log!$K$1:$K$27569=FZ42),Log!$E$1:$E$27569)</f>
        <v>2</v>
      </c>
      <c r="GB42" s="222" t="str">
        <f t="array" ref="GB42">LOOKUP(2,1/(Log!$K$1:$K$27569=FZ42),Log!$F$1:$F$27569)</f>
        <v>ACAPS Access Methodology</v>
      </c>
      <c r="GC42" s="222" t="str">
        <f t="array" ref="GC42">LOOKUP(2,1/(Log!$K$1:$K$27569=FZ42),Log!$G$1:$G$27569)</f>
        <v>Medium</v>
      </c>
      <c r="GD42" s="222">
        <f t="array" ref="GD42">LOOKUP(2,1/(Log!$K$1:$K$27569=FZ42),Log!$H$1:$H$27569)</f>
        <v>2</v>
      </c>
      <c r="GE42" s="222" t="str">
        <f t="array" ref="GE42">LOOKUP(2,1/(Log!$K$1:$K$27569=FZ42),Log!$J$1:$J$27569)</f>
        <v>x</v>
      </c>
      <c r="GF42" s="222" t="str">
        <f t="array" ref="GF42">LOOKUP(2,1/(Log!$K$1:$K$27569=FZ42),Log!$I$1:$I$27569)</f>
        <v>x</v>
      </c>
      <c r="GG42" s="223">
        <f t="array" ref="GG42">LOOKUP(2,1/(Log!$K$1:$K$27569=FZ42),Log!$L$1:$L$27569)</f>
        <v>45615</v>
      </c>
      <c r="GH42" s="221" t="str">
        <f t="shared" si="68"/>
        <v>ETH004Restriction of movement (impediments to freedom of movement and/or administrative restrictions)</v>
      </c>
      <c r="GI42" s="224">
        <f t="array" ref="GI42">LOOKUP(2,1/(Log!$K$1:$K$27569=GH42),Log!$E$1:$E$27569)</f>
        <v>2</v>
      </c>
      <c r="GJ42" s="224" t="str">
        <f t="array" ref="GJ42">LOOKUP(2,1/(Log!$K$1:$K$27569=GH42),Log!$F$1:$F$27569)</f>
        <v>ACAPS Access Methodology</v>
      </c>
      <c r="GK42" s="224" t="str">
        <f t="array" ref="GK42">LOOKUP(2,1/(Log!$K$1:$K$27569=GH42),Log!$G$1:$G$27569)</f>
        <v>Medium</v>
      </c>
      <c r="GL42" s="224">
        <f t="array" ref="GL42">LOOKUP(2,1/(Log!$K$1:$K$27569=GH42),Log!$H$1:$H$27569)</f>
        <v>2</v>
      </c>
      <c r="GM42" s="224" t="str">
        <f t="array" ref="GM42">LOOKUP(2,1/(Log!$K$1:$K$27569=GH42),Log!$J$1:$J$27569)</f>
        <v>x</v>
      </c>
      <c r="GN42" s="224" t="str">
        <f t="array" ref="GN42">LOOKUP(2,1/(Log!$K$1:$K$27569=GH42),Log!$I$1:$I$27569)</f>
        <v>x</v>
      </c>
      <c r="GO42" s="214">
        <f t="array" ref="GO42">LOOKUP(2,1/(Log!$K$1:$K$27569=GH42),Log!$L$1:$L$27569)</f>
        <v>45615</v>
      </c>
      <c r="GP42" s="222" t="str">
        <f t="shared" si="69"/>
        <v>ETH004Interference into implementation of humanitarian activities</v>
      </c>
      <c r="GQ42" s="222">
        <f t="array" ref="GQ42">LOOKUP(2,1/(Log!$K$1:$K$27569=GP42),Log!$E$1:$E$27569)</f>
        <v>1</v>
      </c>
      <c r="GR42" s="222" t="str">
        <f t="array" ref="GR42">LOOKUP(2,1/(Log!$K$1:$K$27569=GP42),Log!$F$1:$F$27569)</f>
        <v>ACAPS Access Methodology</v>
      </c>
      <c r="GS42" s="222" t="str">
        <f t="array" ref="GS42">LOOKUP(2,1/(Log!$K$1:$K$27569=GP42),Log!$G$1:$G$27569)</f>
        <v>Medium</v>
      </c>
      <c r="GT42" s="222">
        <f t="array" ref="GT42">LOOKUP(2,1/(Log!$K$1:$K$27569=GP42),Log!$H$1:$H$27569)</f>
        <v>2</v>
      </c>
      <c r="GU42" s="222" t="str">
        <f t="array" ref="GU42">LOOKUP(2,1/(Log!$K$1:$K$27569=GP42),Log!$J$1:$J$27569)</f>
        <v>x</v>
      </c>
      <c r="GV42" s="222" t="str">
        <f t="array" ref="GV42">LOOKUP(2,1/(Log!$K$1:$K$27569=GP42),Log!$I$1:$I$27569)</f>
        <v>x</v>
      </c>
      <c r="GW42" s="223">
        <f t="array" ref="GW42">LOOKUP(2,1/(Log!$K$1:$K$27569=GP42),Log!$L$1:$L$27569)</f>
        <v>45615</v>
      </c>
      <c r="GX42" s="221" t="str">
        <f t="shared" si="70"/>
        <v>ETH004Violence against personnel, facilities and assets</v>
      </c>
      <c r="GY42" s="224">
        <f t="array" ref="GY42">LOOKUP(2,1/(Log!$K$1:$K$27569=GX42),Log!$E$1:$E$27569)</f>
        <v>1</v>
      </c>
      <c r="GZ42" s="224" t="str">
        <f t="array" ref="GZ42">LOOKUP(2,1/(Log!$K$1:$K$27569=GX42),Log!$F$1:$F$27569)</f>
        <v>ACAPS Access Methodology</v>
      </c>
      <c r="HA42" s="224" t="str">
        <f t="array" ref="HA42">LOOKUP(2,1/(Log!$K$1:$K$27569=GX42),Log!$G$1:$G$27569)</f>
        <v>Medium</v>
      </c>
      <c r="HB42" s="224">
        <f t="array" ref="HB42">LOOKUP(2,1/(Log!$K$1:$K$27569=GX42),Log!$H$1:$H$27569)</f>
        <v>2</v>
      </c>
      <c r="HC42" s="224" t="str">
        <f t="array" ref="HC42">LOOKUP(2,1/(Log!$K$1:$K$27569=GX42),Log!$J$1:$J$27569)</f>
        <v>x</v>
      </c>
      <c r="HD42" s="224" t="str">
        <f t="array" ref="HD42">LOOKUP(2,1/(Log!$K$1:$K$27569=GX42),Log!$I$1:$I$27569)</f>
        <v>x</v>
      </c>
      <c r="HE42" s="214">
        <f t="array" ref="HE42">LOOKUP(2,1/(Log!$K$1:$K$27569=GX42),Log!$L$1:$L$27569)</f>
        <v>45615</v>
      </c>
      <c r="HF42" s="222" t="str">
        <f t="shared" si="71"/>
        <v>ETH004Denial of existence of humanitarian needs or entitlements to assistance</v>
      </c>
      <c r="HG42" s="222">
        <f t="array" ref="HG42">LOOKUP(2,1/(Log!$K$1:$K$27569=HF42),Log!$E$1:$E$27569)</f>
        <v>2</v>
      </c>
      <c r="HH42" s="222" t="str">
        <f t="array" ref="HH42">LOOKUP(2,1/(Log!$K$1:$K$27569=HF42),Log!$F$1:$F$27569)</f>
        <v>ACAPS Access Methodology</v>
      </c>
      <c r="HI42" s="222" t="str">
        <f t="array" ref="HI42">LOOKUP(2,1/(Log!$K$1:$K$27569=HF42),Log!$G$1:$G$27569)</f>
        <v>Medium</v>
      </c>
      <c r="HJ42" s="222">
        <f t="array" ref="HJ42">LOOKUP(2,1/(Log!$K$1:$K$27569=HF42),Log!$H$1:$H$27569)</f>
        <v>2</v>
      </c>
      <c r="HK42" s="222" t="str">
        <f t="array" ref="HK42">LOOKUP(2,1/(Log!$K$1:$K$27569=HF42),Log!$J$1:$J$27569)</f>
        <v>x</v>
      </c>
      <c r="HL42" s="222" t="str">
        <f t="array" ref="HL42">LOOKUP(2,1/(Log!$K$1:$K$27569=HF42),Log!$I$1:$I$27569)</f>
        <v>x</v>
      </c>
      <c r="HM42" s="223">
        <f t="array" ref="HM42">LOOKUP(2,1/(Log!$K$1:$K$27569=HF42),Log!$L$1:$L$27569)</f>
        <v>45615</v>
      </c>
      <c r="HN42" s="221" t="str">
        <f t="shared" si="72"/>
        <v>ETH004Restriction and obstruction of access to services and assistance</v>
      </c>
      <c r="HO42" s="224">
        <f t="array" ref="HO42">LOOKUP(2,1/(Log!$K$1:$K$27569=HN42),Log!$E$1:$E$27569)</f>
        <v>2</v>
      </c>
      <c r="HP42" s="224" t="str">
        <f t="array" ref="HP42">LOOKUP(2,1/(Log!$K$1:$K$27569=HN42),Log!$F$1:$F$27569)</f>
        <v>ACAPS Access Methodology</v>
      </c>
      <c r="HQ42" s="224" t="str">
        <f t="array" ref="HQ42">LOOKUP(2,1/(Log!$K$1:$K$27569=HN42),Log!$G$1:$G$27569)</f>
        <v>Medium</v>
      </c>
      <c r="HR42" s="224">
        <f t="array" ref="HR42">LOOKUP(2,1/(Log!$K$1:$K$27569=HN42),Log!$H$1:$H$27569)</f>
        <v>2</v>
      </c>
      <c r="HS42" s="224" t="str">
        <f t="array" ref="HS42">LOOKUP(2,1/(Log!$K$1:$K$27569=HN42),Log!$J$1:$J$27569)</f>
        <v>x</v>
      </c>
      <c r="HT42" s="224" t="str">
        <f t="array" ref="HT42">LOOKUP(2,1/(Log!$K$1:$K$27569=HN42),Log!$I$1:$I$27569)</f>
        <v>x</v>
      </c>
      <c r="HU42" s="214">
        <f t="array" ref="HU42">LOOKUP(2,1/(Log!$K$1:$K$27569=HN42),Log!$L$1:$L$27569)</f>
        <v>45615</v>
      </c>
      <c r="HV42" s="222" t="str">
        <f t="shared" si="73"/>
        <v>ETH004Ongoing insecurity/hostilities affecting humanitarian assistance</v>
      </c>
      <c r="HW42" s="222">
        <f t="array" ref="HW42">LOOKUP(2,1/(Log!$K$1:$K$27569=HV42),Log!$E$1:$E$27569)</f>
        <v>2</v>
      </c>
      <c r="HX42" s="222" t="str">
        <f t="array" ref="HX42">LOOKUP(2,1/(Log!$K$1:$K$27569=HV42),Log!$F$1:$F$27569)</f>
        <v>ACAPS Access Methodology</v>
      </c>
      <c r="HY42" s="222" t="str">
        <f t="array" ref="HY42">LOOKUP(2,1/(Log!$K$1:$K$27569=HV42),Log!$G$1:$G$27569)</f>
        <v>Medium</v>
      </c>
      <c r="HZ42" s="222">
        <f t="array" ref="HZ42">LOOKUP(2,1/(Log!$K$1:$K$27569=HV42),Log!$H$1:$H$27569)</f>
        <v>2</v>
      </c>
      <c r="IA42" s="222" t="str">
        <f t="array" ref="IA42">LOOKUP(2,1/(Log!$K$1:$K$27569=HV42),Log!$J$1:$J$27569)</f>
        <v>x</v>
      </c>
      <c r="IB42" s="222" t="str">
        <f t="array" ref="IB42">LOOKUP(2,1/(Log!$K$1:$K$27569=HV42),Log!$I$1:$I$27569)</f>
        <v>x</v>
      </c>
      <c r="IC42" s="223">
        <f t="array" ref="IC42">LOOKUP(2,1/(Log!$K$1:$K$27569=HV42),Log!$L$1:$L$27569)</f>
        <v>45615</v>
      </c>
      <c r="ID42" s="221" t="str">
        <f t="shared" si="74"/>
        <v>ETH004Presence of mines and improvised explosive devices</v>
      </c>
      <c r="IE42" s="224">
        <f t="array" ref="IE42">LOOKUP(2,1/(Log!$K$1:$K$27569=ID42),Log!$E$1:$E$27569)</f>
        <v>2</v>
      </c>
      <c r="IF42" s="224" t="str">
        <f t="array" ref="IF42">LOOKUP(2,1/(Log!$K$1:$K$27569=ID42),Log!$F$1:$F$27569)</f>
        <v>ACAPS Access Methodology</v>
      </c>
      <c r="IG42" s="224" t="str">
        <f t="array" ref="IG42">LOOKUP(2,1/(Log!$K$1:$K$27569=ID42),Log!$G$1:$G$27569)</f>
        <v>Medium</v>
      </c>
      <c r="IH42" s="224">
        <f t="array" ref="IH42">LOOKUP(2,1/(Log!$K$1:$K$27569=ID42),Log!$H$1:$H$27569)</f>
        <v>2</v>
      </c>
      <c r="II42" s="224" t="str">
        <f t="array" ref="II42">LOOKUP(2,1/(Log!$K$1:$K$27569=ID42),Log!$J$1:$J$27569)</f>
        <v>x</v>
      </c>
      <c r="IJ42" s="224" t="str">
        <f t="array" ref="IJ42">LOOKUP(2,1/(Log!$K$1:$K$27569=ID42),Log!$I$1:$I$27569)</f>
        <v>x</v>
      </c>
      <c r="IK42" s="214">
        <f t="array" ref="IK42">LOOKUP(2,1/(Log!$K$1:$K$27569=ID42),Log!$L$1:$L$27569)</f>
        <v>45615</v>
      </c>
      <c r="IL42" s="222" t="str">
        <f t="shared" si="75"/>
        <v>ETH004Physical constraints in the environment (obstacles related to terrain, climate, lack of infrastructure, etc.)</v>
      </c>
      <c r="IM42" s="222">
        <f t="array" ref="IM42">LOOKUP(2,1/(Log!$K$1:$K$27569=IL42),Log!$E$1:$E$27569)</f>
        <v>3</v>
      </c>
      <c r="IN42" s="222" t="str">
        <f t="array" ref="IN42">LOOKUP(2,1/(Log!$K$1:$K$27569=IL42),Log!$F$1:$F$27569)</f>
        <v>ACAPS Access Methodology</v>
      </c>
      <c r="IO42" s="222" t="str">
        <f t="array" ref="IO42">LOOKUP(2,1/(Log!$K$1:$K$27569=IL42),Log!$G$1:$G$27569)</f>
        <v>Medium</v>
      </c>
      <c r="IP42" s="222">
        <f t="array" ref="IP42">LOOKUP(2,1/(Log!$K$1:$K$27569=IL42),Log!$H$1:$H$27569)</f>
        <v>2</v>
      </c>
      <c r="IQ42" s="222" t="str">
        <f t="array" ref="IQ42">LOOKUP(2,1/(Log!$K$1:$K$27569=IL42),Log!$J$1:$J$27569)</f>
        <v>x</v>
      </c>
      <c r="IR42" s="222" t="str">
        <f t="array" ref="IR42">LOOKUP(2,1/(Log!$K$1:$K$27569=IL42),Log!$I$1:$I$27569)</f>
        <v>x</v>
      </c>
      <c r="IS42" s="223">
        <f t="array" ref="IS42">LOOKUP(2,1/(Log!$K$1:$K$27569=IL42),Log!$L$1:$L$27569)</f>
        <v>45615</v>
      </c>
    </row>
    <row r="43" spans="1:253" s="11" customFormat="1" ht="13.35" customHeight="1">
      <c r="A43" s="11" t="str">
        <f>Lists!B:B</f>
        <v>Drought in Ethiopia</v>
      </c>
      <c r="B43" s="11" t="str">
        <f>Lists!F:F</f>
        <v>Drought/drier conditions</v>
      </c>
      <c r="C43" s="11" t="str">
        <f>Lists!C:C</f>
        <v>ETH005</v>
      </c>
      <c r="D43" s="11" t="str">
        <f>Lists!A:A</f>
        <v>Ethiopia</v>
      </c>
      <c r="E43" s="11" t="str">
        <f>Lists!D:D</f>
        <v>ETH</v>
      </c>
      <c r="F43" s="11" t="str">
        <f t="shared" si="38"/>
        <v>ETH005Total population</v>
      </c>
      <c r="G43" s="212">
        <f t="array" ref="G43">ROUND(LOOKUP(2,1/(Log!$K$1:$K$27569=F43),Log!$E$1:$E$27569),-3)</f>
        <v>134462000</v>
      </c>
      <c r="H43" s="213" t="str">
        <f t="array" ref="H43">LOOKUP(2,1/(Log!$K$1:$K$27569=F43),Log!$F$1:$F$27569)</f>
        <v>WPR Accessed on 24/03/2025</v>
      </c>
      <c r="I43" s="213" t="str">
        <f t="array" ref="I43">LOOKUP(2,1/(Log!$K$1:$K$27569=F43),Log!$G$1:$G$27569)</f>
        <v xml:space="preserve">Medium </v>
      </c>
      <c r="J43" s="213">
        <f t="array" ref="J43">LOOKUP(2,1/(Log!$K$1:$K$27569=F43),Log!$H$1:$H$27569)</f>
        <v>2</v>
      </c>
      <c r="K43" s="213" t="str">
        <f t="array" ref="K43">LOOKUP(2,1/(Log!$K$1:$K$27569=F43),Log!$J$1:$J$27569)</f>
        <v>Total population of Ethiopia as of March 2025 according to world population review.</v>
      </c>
      <c r="L43" s="213" t="str">
        <f t="array" ref="L43">LOOKUP(2,1/(Log!$K$1:$K$27569=F43),Log!$I$1:$I$27569)</f>
        <v>https://worldpopulationreview.com/countries/ethiopia-population</v>
      </c>
      <c r="M43" s="214">
        <f t="array" ref="M43">LOOKUP(2,1/(Log!$K$1:$K$27569=F43),Log!$L$1:$L$27569)</f>
        <v>45747</v>
      </c>
      <c r="N43" s="221" t="str">
        <f t="shared" si="39"/>
        <v>ETH005Landmass affected</v>
      </c>
      <c r="O43" s="216">
        <f t="array" ref="O43">LOOKUP(2,1/(Log!$K$1:$K$27569=N43),Log!$E$1:$E$27569)</f>
        <v>1000676</v>
      </c>
      <c r="P43" s="216" t="str">
        <f t="array" ref="P43">LOOKUP(2,1/(Log!$K$1:$K$27569=N43),Log!$F$1:$F$27569)</f>
        <v>HDX Accessed 19/04/2024</v>
      </c>
      <c r="Q43" s="216" t="str">
        <f t="array" ref="Q43">LOOKUP(2,1/(Log!$K$1:$K$27569=N43),Log!$G$1:$G$27569)</f>
        <v xml:space="preserve">Medium </v>
      </c>
      <c r="R43" s="216">
        <f t="array" ref="R43">LOOKUP(2,1/(Log!$K$1:$K$27569=N43),Log!$H$1:$H$27569)</f>
        <v>2</v>
      </c>
      <c r="S43" s="216" t="str">
        <f t="array" ref="S43">LOOKUP(2,1/(Log!$K$1:$K$27569=N43),Log!$J$1:$J$27569)</f>
        <v>The total area of the drought affected regions of Afar (94,889) | Amhara (155,639) | Oromia (323,018) | SNNP (63,396) | Somali (311,105) | Tigray (52,629) in square kilometres. The relibility is medium since we might not have included landmass of some regions affected by drought since it has spread to other regions but not with significant impact as the above.</v>
      </c>
      <c r="T43" s="216" t="str">
        <f t="array" ref="T43">LOOKUP(2,1/(Log!$K$1:$K$27569=N43),Log!$I$1:$I$27569)</f>
        <v>https://data.humdata.org/dataset/cod-ab-eth/resource/d3c856b1-a252-461f-8531-ecbb5fb7a6b3</v>
      </c>
      <c r="U43" s="217">
        <f t="array" ref="U43">LOOKUP(2,1/(Log!$K$1:$K$27569=N43),Log!$L$1:$L$27569)</f>
        <v>45747</v>
      </c>
      <c r="V43" s="221" t="str">
        <f t="shared" si="40"/>
        <v>ETH005People exposed</v>
      </c>
      <c r="W43" s="213">
        <f t="array" ref="W43">IF(LOOKUP(2,1/(Log!$K$1:$K$27569=V43),Log!$E$1:$E$27569)="x","x",ROUND(LOOKUP(2,1/(Log!$K$1:$K$27569=V43),Log!$E$1:$E$27569),-3))</f>
        <v>94624000</v>
      </c>
      <c r="X43" s="213" t="str">
        <f t="array" ref="X43">LOOKUP(2,1/(Log!$K$1:$K$27569=V43),Log!$F$1:$F$27569)</f>
        <v>HDX 2023;OCHA 26/02/2024</v>
      </c>
      <c r="Y43" s="213" t="str">
        <f t="array" ref="Y43">LOOKUP(2,1/(Log!$K$1:$K$27569=V43),Log!$G$1:$G$27569)</f>
        <v xml:space="preserve">Medium </v>
      </c>
      <c r="Z43" s="213">
        <f t="array" ref="Z43">LOOKUP(2,1/(Log!$K$1:$K$27569=V43),Log!$H$1:$H$27569)</f>
        <v>2</v>
      </c>
      <c r="AA43" s="213" t="str">
        <f t="array" ref="AA43">LOOKUP(2,1/(Log!$K$1:$K$27569=V43),Log!$J$1:$J$27569)</f>
        <v>The total number of people exposed includes all the people living in the drought affected regions: Tigray (5,738,996) | Afar (2,033,002) | Amhara (22,876,991) | Oromia (39,987,194) | Somali (6,637,799) | SNNP (13,763,888) | South West Ethiopia (3,587,210). We took the whole population of these regions as exposed since we do not have specific population admin1 levels of people exposed to drought and the drought has had significant impact on these regions. The relibility is medium since these population is as of 2023 from HDX and the last census in the country was in 2007</v>
      </c>
      <c r="AB43" s="213" t="str">
        <f t="array" ref="AB43">LOOKUP(2,1/(Log!$K$1:$K$27569=V43),Log!$I$1:$I$27569)</f>
        <v>https://data.humdata.org/dataset/cod-ps-eth/resource/f82b20f1-8a76-46e9-ba9a-29e531f7af3c ; https://www.unocha.org/attachments/315207fa-1297-493b-bec1-20016aebed01/2024_Ethiopia_Humanitarian_Needs_Overview_Feb_2024.pdf</v>
      </c>
      <c r="AC43" s="214">
        <f t="array" ref="AC43">LOOKUP(2,1/(Log!$K$1:$K$27569=V43),Log!$L$1:$L$27569)</f>
        <v>45747</v>
      </c>
      <c r="AD43" s="221" t="str">
        <f t="shared" si="41"/>
        <v>ETH005People affected</v>
      </c>
      <c r="AE43" s="218">
        <f t="array" ref="AE43">IF(LOOKUP(2,1/(Log!$K$1:$K$27569=AD43),Log!$E$1:$E$27569)="x","x",ROUND(LOOKUP(2,1/(Log!$K$1:$K$27569=AD43),Log!$E$1:$E$27569),-3))</f>
        <v>94624000</v>
      </c>
      <c r="AF43" s="218" t="str">
        <f t="array" ref="AF43">LOOKUP(2,1/(Log!$K$1:$K$27569=AD43),Log!$F$1:$F$27569)</f>
        <v>HDX 2023 ;  OCHA 26/02/2024</v>
      </c>
      <c r="AG43" s="218" t="str">
        <f t="array" ref="AG43">LOOKUP(2,1/(Log!$K$1:$K$27569=AD43),Log!$G$1:$G$27569)</f>
        <v xml:space="preserve">Medium </v>
      </c>
      <c r="AH43" s="218">
        <f t="array" ref="AH43">LOOKUP(2,1/(Log!$K$1:$K$27569=AD43),Log!$H$1:$H$27569)</f>
        <v>2</v>
      </c>
      <c r="AI43" s="218" t="str">
        <f t="array" ref="AI43">LOOKUP(2,1/(Log!$K$1:$K$27569=AD43),Log!$J$1:$J$27569)</f>
        <v>The total number of people exposed is also considered affected due to the overall impact of drought and El Nino. The ongoing drought also started to affect regions as Tigray which had not been included before. Tigray (5,738,996) | Afar (2,033,002) | Amhara (22,876,991) | Oromia (39,987,194) | Somali (6,637,799) | SNNP (13,763,888) | South West Ethiopia (3,587,210). We took the whole population of these regions as affected since we do not have specific population admin1 levels of people affected by drought and the drought has had significant impact on these regions. The relibility is medium since these population is as of 2023 from HDX and the last census in the country was in 2007</v>
      </c>
      <c r="AJ43" s="218" t="str">
        <f t="array" ref="AJ43">LOOKUP(2,1/(Log!$K$1:$K$27569=AD43),Log!$I$1:$I$27569)</f>
        <v>https://data.humdata.org/dataset/cod-ps-eth/resource/f82b20f1-8a76-46e9-ba9a-29e531f7af3c ; https://www.unocha.org/attachments/315207fa-1297-493b-bec1-20016aebed01/2024_Ethiopia_Humanitarian_Needs_Overview_Feb_2024.pdf</v>
      </c>
      <c r="AK43" s="219">
        <f t="array" ref="AK43">LOOKUP(2,1/(Log!$K$1:$K$27569=AD43),Log!$L$1:$L$27569)</f>
        <v>45747</v>
      </c>
      <c r="AL43" s="221" t="str">
        <f t="shared" si="42"/>
        <v>ETH005People displaced</v>
      </c>
      <c r="AM43" s="213">
        <f t="array" ref="AM43">IF(LOOKUP(2,1/(Log!$K$1:$K$27569=AL43),Log!$E$1:$E$27569)="x","x",ROUND(LOOKUP(2,1/(Log!$K$1:$K$27569=AL43),Log!$E$1:$E$27569),-3))</f>
        <v>200000</v>
      </c>
      <c r="AN43" s="213" t="str">
        <f t="array" ref="AN43">LOOKUP(2,1/(Log!$K$1:$K$27569=AL43),Log!$F$1:$F$27569)</f>
        <v>UNHCR 15/03/2025</v>
      </c>
      <c r="AO43" s="213" t="str">
        <f t="array" ref="AO43">LOOKUP(2,1/(Log!$K$1:$K$27569=AL43),Log!$G$1:$G$27569)</f>
        <v>Low</v>
      </c>
      <c r="AP43" s="213">
        <f t="array" ref="AP43">LOOKUP(2,1/(Log!$K$1:$K$27569=AL43),Log!$H$1:$H$27569)</f>
        <v>3</v>
      </c>
      <c r="AQ43" s="213" t="str">
        <f t="array" ref="AQ43">LOOKUP(2,1/(Log!$K$1:$K$27569=AL43),Log!$J$1:$J$27569)</f>
        <v>This figure represents the number of pepole internally displaced from drought. The figure is from DTM Ethiopia - National displacement report 20 which was 0.2 million and might have been rounded off. We took IDPs from natural disaster as a whole because the areas affected by drought are usually also affected by flash floods because soil becomes extremely dry and compacted in drought affected regions. This makes it less able to absorb water, causing rainwater to run off quickly instead of soaking into the ground. The reliability of this data is low because the figures might not include everyone displaced as a result of drought because of the dynamics of the situation and the way the areas affected by drought are increasing rapidly. Additionally, the source is from an assessment conducted in August 2024 and figures might have changed.</v>
      </c>
      <c r="AR43" s="213" t="str">
        <f t="array" ref="AR43">LOOKUP(2,1/(Log!$K$1:$K$27569=AL43),Log!$I$1:$I$27569)</f>
        <v>https://data.unhcr.org/en/documents/download/115149</v>
      </c>
      <c r="AS43" s="214">
        <f t="array" ref="AS43">LOOKUP(2,1/(Log!$K$1:$K$27569=AL43),Log!$L$1:$L$27569)</f>
        <v>45747</v>
      </c>
      <c r="AT43" s="222" t="str">
        <f t="shared" si="43"/>
        <v>ETH005Injuries reported</v>
      </c>
      <c r="AU43" s="218" t="str">
        <f t="array" ref="AU43">LOOKUP(2,1/(Log!$K$1:$K$27569=AT43),Log!$E$1:$E$27569)</f>
        <v>x</v>
      </c>
      <c r="AV43" s="218" t="str">
        <f t="array" ref="AV43">LOOKUP(2,1/(Log!$K$1:$K$27569=AT43),Log!$F$1:$F$27569)</f>
        <v>X</v>
      </c>
      <c r="AW43" s="218" t="str">
        <f t="array" ref="AW43">LOOKUP(2,1/(Log!$K$1:$K$27569=AT43),Log!$G$1:$G$27569)</f>
        <v>x</v>
      </c>
      <c r="AX43" s="218" t="str">
        <f t="array" ref="AX43">LOOKUP(2,1/(Log!$K$1:$K$27569=AT43),Log!$H$1:$H$27569)</f>
        <v>x</v>
      </c>
      <c r="AY43" s="218" t="str">
        <f t="array" ref="AY43">LOOKUP(2,1/(Log!$K$1:$K$27569=AT43),Log!$J$1:$J$27569)</f>
        <v>No data / information</v>
      </c>
      <c r="AZ43" s="218" t="str">
        <f t="array" ref="AZ43">LOOKUP(2,1/(Log!$K$1:$K$27569=AT43),Log!$I$1:$I$27569)</f>
        <v>X</v>
      </c>
      <c r="BA43" s="219">
        <f t="array" ref="BA43">LOOKUP(2,1/(Log!$K$1:$K$27569=AT43),Log!$L$1:$L$27569)</f>
        <v>45747</v>
      </c>
      <c r="BB43" s="221" t="str">
        <f t="shared" si="44"/>
        <v>ETH005Illness cases reported</v>
      </c>
      <c r="BC43" s="213" t="str">
        <f t="array" ref="BC43">LOOKUP(2,1/(Log!$K$1:$K$27569=BB43),Log!$E$1:$E$27569)</f>
        <v>x</v>
      </c>
      <c r="BD43" s="213" t="str">
        <f t="array" ref="BD43">LOOKUP(2,1/(Log!$K$1:$K$27569=BB43),Log!$F$1:$F$27569)</f>
        <v>x</v>
      </c>
      <c r="BE43" s="213" t="str">
        <f t="array" ref="BE43">LOOKUP(2,1/(Log!$K$1:$K$27569=BB43),Log!$G$1:$G$27569)</f>
        <v>Low</v>
      </c>
      <c r="BF43" s="213">
        <f t="array" ref="BF43">LOOKUP(2,1/(Log!$K$1:$K$27569=BB43),Log!$H$1:$H$27569)</f>
        <v>3</v>
      </c>
      <c r="BG43" s="213" t="str">
        <f t="array" ref="BG43">LOOKUP(2,1/(Log!$K$1:$K$27569=BB43),Log!$J$1:$J$27569)</f>
        <v>We do have have cumulative figures of illness reported directly as a result of drought in the last six months</v>
      </c>
      <c r="BH43" s="213" t="str">
        <f t="array" ref="BH43">LOOKUP(2,1/(Log!$K$1:$K$27569=BB43),Log!$I$1:$I$27569)</f>
        <v>x</v>
      </c>
      <c r="BI43" s="214">
        <f t="array" ref="BI43">LOOKUP(2,1/(Log!$K$1:$K$27569=BB43),Log!$L$1:$L$27569)</f>
        <v>45747</v>
      </c>
      <c r="BJ43" s="222" t="str">
        <f t="shared" si="45"/>
        <v>ETH005Fatalities reported</v>
      </c>
      <c r="BK43" s="222" t="str">
        <f t="array" ref="BK43">LOOKUP(2,1/(Log!$K$1:$K$27569=BJ43),Log!$E$1:$E$27569)</f>
        <v>x</v>
      </c>
      <c r="BL43" s="222" t="str">
        <f t="array" ref="BL43">LOOKUP(2,1/(Log!$K$1:$K$27569=BJ43),Log!$F$1:$F$27569)</f>
        <v>x</v>
      </c>
      <c r="BM43" s="222" t="str">
        <f t="array" ref="BM43">LOOKUP(2,1/(Log!$K$1:$K$27569=BJ43),Log!$G$1:$G$27569)</f>
        <v>Low</v>
      </c>
      <c r="BN43" s="222">
        <f t="array" ref="BN43">LOOKUP(2,1/(Log!$K$1:$K$27569=BJ43),Log!$H$1:$H$27569)</f>
        <v>3</v>
      </c>
      <c r="BO43" s="222" t="str">
        <f t="array" ref="BO43">LOOKUP(2,1/(Log!$K$1:$K$27569=BJ43),Log!$J$1:$J$27569)</f>
        <v xml:space="preserve">There might be fatalities related to drought as a result of starvation because in 2024 we had starvation induced deaths </v>
      </c>
      <c r="BP43" s="218" t="str">
        <f t="array" ref="BP43">LOOKUP(2,1/(Log!$K$1:$K$27569=BJ43),Log!$I$1:$I$27569)</f>
        <v>x</v>
      </c>
      <c r="BQ43" s="223">
        <f t="array" ref="BQ43">LOOKUP(2,1/(Log!$K$1:$K$27569=BJ43),Log!$L$1:$L$27569)</f>
        <v>45747</v>
      </c>
      <c r="BR43" s="221" t="str">
        <f t="shared" si="46"/>
        <v>ETH005Buildings damaged</v>
      </c>
      <c r="BS43" s="224" t="str">
        <f t="array" ref="BS43">LOOKUP(2,1/(Log!$K$1:$K$27569=BR43),Log!$E$1:$E$27569)</f>
        <v>x</v>
      </c>
      <c r="BT43" s="224" t="str">
        <f t="array" ref="BT43">LOOKUP(2,1/(Log!$K$1:$K$27569=BR43),Log!$F$1:$F$27569)</f>
        <v>x</v>
      </c>
      <c r="BU43" s="224">
        <f t="array" ref="BU43">LOOKUP(2,1/(Log!$K$1:$K$27569=BR43),Log!$G$1:$G$27569)</f>
        <v>0</v>
      </c>
      <c r="BV43" s="224">
        <f t="array" ref="BV43">LOOKUP(2,1/(Log!$K$1:$K$27569=BR43),Log!$H$1:$H$27569)</f>
        <v>0</v>
      </c>
      <c r="BW43" s="224" t="str">
        <f t="array" ref="BW43">LOOKUP(2,1/(Log!$K$1:$K$27569=BR43),Log!$J$1:$J$27569)</f>
        <v>x</v>
      </c>
      <c r="BX43" s="224" t="str">
        <f t="array" ref="BX43">LOOKUP(2,1/(Log!$K$1:$K$27569=BR43),Log!$I$1:$I$27569)</f>
        <v>x</v>
      </c>
      <c r="BY43" s="214">
        <f t="array" ref="BY43">LOOKUP(2,1/(Log!$K$1:$K$27569=BR43),Log!$L$1:$L$27569)</f>
        <v>44600</v>
      </c>
      <c r="BZ43" s="222" t="str">
        <f t="shared" si="47"/>
        <v>ETH005Buildings destroyed</v>
      </c>
      <c r="CA43" s="222" t="str">
        <f t="array" ref="CA43">LOOKUP(2,1/(Log!$K$1:$K$27569=BZ43),Log!$E$1:$E$27569)</f>
        <v>x</v>
      </c>
      <c r="CB43" s="222" t="str">
        <f t="array" ref="CB43">LOOKUP(2,1/(Log!$K$1:$K$27569=BZ43),Log!$F$1:$F$27569)</f>
        <v>x</v>
      </c>
      <c r="CC43" s="222">
        <f t="array" ref="CC43">LOOKUP(2,1/(Log!$K$1:$K$27569=BZ43),Log!$G$1:$G$27569)</f>
        <v>0</v>
      </c>
      <c r="CD43" s="222">
        <f t="array" ref="CD43">LOOKUP(2,1/(Log!$K$1:$K$27569=BZ43),Log!$H$1:$H$27569)</f>
        <v>0</v>
      </c>
      <c r="CE43" s="222" t="str">
        <f t="array" ref="CE43">LOOKUP(2,1/(Log!$K$1:$K$27569=BZ43),Log!$J$1:$J$27569)</f>
        <v>x</v>
      </c>
      <c r="CF43" s="222" t="str">
        <f t="array" ref="CF43">LOOKUP(2,1/(Log!$K$1:$K$27569=BZ43),Log!$I$1:$I$27569)</f>
        <v>x</v>
      </c>
      <c r="CG43" s="223">
        <f t="array" ref="CG43">LOOKUP(2,1/(Log!$K$1:$K$27569=BZ43),Log!$L$1:$L$27569)</f>
        <v>44600</v>
      </c>
      <c r="CH43" s="221" t="str">
        <f t="shared" si="48"/>
        <v>ETH005Buildings in the affected area</v>
      </c>
      <c r="CI43" s="222" t="e">
        <f t="array" ref="CI43">LOOKUP(2,1/(Log!$K$1:$K$27569=CH43),Log!$E$1:$E$27569)</f>
        <v>#N/A</v>
      </c>
      <c r="CJ43" s="222" t="e">
        <f t="array" ref="CJ43">LOOKUP(2,1/(Log!$K$1:$K$27569=CH43),Log!$F$1:$F$27569)</f>
        <v>#N/A</v>
      </c>
      <c r="CK43" s="222" t="e">
        <f t="array" ref="CK43">LOOKUP(2,1/(Log!$K$1:$K$27569=CH43),Log!$G$1:$G$27569)</f>
        <v>#N/A</v>
      </c>
      <c r="CL43" s="222" t="e">
        <f t="array" ref="CL43">LOOKUP(2,1/(Log!$K$1:$K$27569=CH43),Log!$H$1:$H$27569)</f>
        <v>#N/A</v>
      </c>
      <c r="CM43" s="222" t="e">
        <f t="array" ref="CM43">LOOKUP(2,1/(Log!$K$1:$K$27569=CH43),Log!$J$1:$J$27569)</f>
        <v>#N/A</v>
      </c>
      <c r="CN43" s="222" t="e">
        <f t="array" ref="CN43">LOOKUP(2,1/(Log!$K$1:$K$27569=CH43),Log!$I$1:$I$27569)</f>
        <v>#N/A</v>
      </c>
      <c r="CO43" s="225" t="e">
        <f t="array" ref="CO43">LOOKUP(2,1/(Log!$K$1:$K$27569=CH43),Log!$L$1:$L$27569)</f>
        <v>#N/A</v>
      </c>
      <c r="CP43" s="222" t="str">
        <f t="shared" si="49"/>
        <v>ETH005Economic Losses</v>
      </c>
      <c r="CQ43" s="224">
        <f t="array" ref="CQ43">LOOKUP(2,1/(Log!$K$1:$K$27569=CP43),Log!$E$1:$E$27569)</f>
        <v>6850000</v>
      </c>
      <c r="CR43" s="224" t="str">
        <f t="array" ref="CR43">LOOKUP(2,1/(Log!$K$1:$K$27569=CP43),Log!$F$1:$F$27569)</f>
        <v>OCHA 10/3/2023</v>
      </c>
      <c r="CS43" s="224" t="str">
        <f t="array" ref="CS43">LOOKUP(2,1/(Log!$K$1:$K$27569=CP43),Log!$G$1:$G$27569)</f>
        <v>High</v>
      </c>
      <c r="CT43" s="224">
        <f t="array" ref="CT43">LOOKUP(2,1/(Log!$K$1:$K$27569=CP43),Log!$H$1:$H$27569)</f>
        <v>1</v>
      </c>
      <c r="CU43" s="224" t="str">
        <f t="array" ref="CU43">LOOKUP(2,1/(Log!$K$1:$K$27569=CP43),Log!$J$1:$J$27569)</f>
        <v>6.85 million livestock are estimated to have died because of the ongoing drought in Ethiopia</v>
      </c>
      <c r="CV43" s="224" t="str">
        <f t="array" ref="CV43">LOOKUP(2,1/(Log!$K$1:$K$27569=CP43),Log!$I$1:$I$27569)</f>
        <v>https://reliefweb.int/report/ethiopia/ethiopia-drought-situation-update-1-10-march-2023</v>
      </c>
      <c r="CW43" s="214">
        <f t="array" ref="CW43">LOOKUP(2,1/(Log!$K$1:$K$27569=CP43),Log!$L$1:$L$27569)</f>
        <v>45015</v>
      </c>
      <c r="CX43" s="222" t="str">
        <f t="shared" si="50"/>
        <v>ETH005People in Need</v>
      </c>
      <c r="CY43" s="218">
        <f t="shared" si="51"/>
        <v>19506000</v>
      </c>
      <c r="CZ43" s="218" t="str">
        <f t="shared" si="52"/>
        <v xml:space="preserve"> OCHA 26/02/2024</v>
      </c>
      <c r="DA43" s="218" t="str">
        <f t="shared" si="53"/>
        <v xml:space="preserve">Medium </v>
      </c>
      <c r="DB43" s="218">
        <f t="shared" si="54"/>
        <v>2</v>
      </c>
      <c r="DC43" s="218" t="str">
        <f t="shared" si="55"/>
        <v>The total number of people in need in level 3 has been extrapolated from the intersectoral severity level per area (admin 2) based on the HNO 2024. People in level 3 correspond to the total number of people in need living in drought affected regions and in areas classified as intersectoral severity levels 1, 2 and 3. Level 3 encompasses the first 3 levels as they are all considered people in need. We changed the methodology from the last severity that's why there is a change in level 4. The reliability of this data is medium because the situation on the ground is highly dynamic, and the data may no longer be accurate due to recent developments for which there is no updated source.  We choosed this source because it provides information on the humanitarian conditions of different people.</v>
      </c>
      <c r="DD43" s="218" t="str">
        <f t="shared" si="56"/>
        <v>https://www.unocha.org/attachments/315207fa-1297-493b-bec1-20016aebed01/2024_Ethiopia_Humanitarian_Needs_Overview_Feb_2024.pdf</v>
      </c>
      <c r="DE43" s="220">
        <f t="shared" si="57"/>
        <v>45747</v>
      </c>
      <c r="DF43" s="221" t="str">
        <f t="shared" si="58"/>
        <v>ETH005Minimal humanitarian conditions - Level 1</v>
      </c>
      <c r="DG43" s="213">
        <f t="array" ref="DG43">IF(LOOKUP(2,1/(Log!$K$1:$K$27569=DF43),Log!$E$1:$E$27569)="x","x",ROUND(LOOKUP(2,1/(Log!$K$1:$K$27569=DF43),Log!$E$1:$E$27569),-3))</f>
        <v>0</v>
      </c>
      <c r="DH43" s="224" t="str">
        <f t="array" ref="DH43">LOOKUP(2,1/(Log!$K$1:$K$27569=DF43),Log!$F$1:$F$27569)</f>
        <v>HDX 2023</v>
      </c>
      <c r="DI43" s="224" t="str">
        <f t="array" ref="DI43">LOOKUP(2,1/(Log!$K$1:$K$27569=DF43),Log!$G$1:$G$27569)</f>
        <v xml:space="preserve">Medium </v>
      </c>
      <c r="DJ43" s="224">
        <f t="array" ref="DJ43">LOOKUP(2,1/(Log!$K$1:$K$27569=DF43),Log!$H$1:$H$27569)</f>
        <v>2</v>
      </c>
      <c r="DK43" s="224" t="str">
        <f t="array" ref="DK43">LOOKUP(2,1/(Log!$K$1:$K$27569=DF43),Log!$J$1:$J$27569)</f>
        <v>According to INFORM SI methodology, the number of people in Level 1 is equal to the people exposed minus the people affected. Since the whole population is affected, there are no people in Level 1. We choosed to the HDX because The platform includes a range of data points, including displacement, food insecurity, healthcare access, and infrastructure damage, giving a holistic view of the crisis impact. The reliability of this data is medium because the situation on the ground is highly dynamic, and the data may no longer be accurate due to recent developments for which there is no updated source.</v>
      </c>
      <c r="DL43" s="224" t="str">
        <f t="array" ref="DL43">LOOKUP(2,1/(Log!$K$1:$K$27569=DF43),Log!$I$1:$I$27569)</f>
        <v>https://data.humdata.org/dataset/cod-ps-eth/resource/f82b20f1-8a76-46e9-ba9a-29e531f7af3c</v>
      </c>
      <c r="DM43" s="214">
        <f t="array" ref="DM43">LOOKUP(2,1/(Log!$K$1:$K$27569=DF43),Log!$L$1:$L$27569)</f>
        <v>45747</v>
      </c>
      <c r="DN43" s="222" t="str">
        <f t="shared" si="59"/>
        <v>ETH005Stressed humanitarian conditions - Level 2</v>
      </c>
      <c r="DO43" s="218">
        <f t="array" ref="DO43">IF(LOOKUP(2,1/(Log!$K$1:$K$27569=DN43),Log!$E$1:$E$27569)="x","x",ROUND(LOOKUP(2,1/(Log!$K$1:$K$27569=DN43),Log!$E$1:$E$27569),-3))</f>
        <v>75118000</v>
      </c>
      <c r="DP43" s="222" t="str">
        <f t="array" ref="DP43">LOOKUP(2,1/(Log!$K$1:$K$27569=DN43),Log!$F$1:$F$27569)</f>
        <v>HDX 2023 ;  OCHA 26/02/2024</v>
      </c>
      <c r="DQ43" s="222" t="str">
        <f t="array" ref="DQ43">LOOKUP(2,1/(Log!$K$1:$K$27569=DN43),Log!$G$1:$G$27569)</f>
        <v xml:space="preserve">Medium </v>
      </c>
      <c r="DR43" s="222">
        <f t="array" ref="DR43">LOOKUP(2,1/(Log!$K$1:$K$27569=DN43),Log!$H$1:$H$27569)</f>
        <v>2</v>
      </c>
      <c r="DS43" s="222" t="str">
        <f t="array" ref="DS43">LOOKUP(2,1/(Log!$K$1:$K$27569=DN43),Log!$J$1:$J$27569)</f>
        <v>According to INFORM SI methodology, the number of people in Level 2 is equal to the people affected minus the people in need. Since all the people affected are also in need, there are no people in Level 2.  The reliability of this data is medium because the situation on the ground is highly dynamic, and the data may no longer be accurate due to recent developments for which there is no updated source. This source was chosen because it provides information on the humanitarian conditions of different people.</v>
      </c>
      <c r="DT43" s="222" t="str">
        <f t="array" ref="DT43">LOOKUP(2,1/(Log!$K$1:$K$27569=DN43),Log!$I$1:$I$27569)</f>
        <v>https://data.humdata.org/dataset/cod-ps-eth/resource/f82b20f1-8a76-46e9-ba9a-29e531f7af3c ; https://www.unocha.org/attachments/315207fa-1297-493b-bec1-20016aebed01/2024_Ethiopia_Humanitarian_Needs_Overview_Feb_2024.pdf</v>
      </c>
      <c r="DU43" s="223">
        <f t="array" ref="DU43">LOOKUP(2,1/(Log!$K$1:$K$27569=DN43),Log!$L$1:$L$27569)</f>
        <v>45747</v>
      </c>
      <c r="DV43" s="221" t="str">
        <f t="shared" si="60"/>
        <v>ETH005Moderate humanitarian conditions - Level 3</v>
      </c>
      <c r="DW43" s="213">
        <f t="array" ref="DW43">IF(LOOKUP(2,1/(Log!$K$1:$K$27569=DV43),Log!$E$1:$E$27569)="x","x",ROUND(LOOKUP(2,1/(Log!$K$1:$K$27569=DV43),Log!$E$1:$E$27569),-3))</f>
        <v>8083000</v>
      </c>
      <c r="DX43" s="224" t="str">
        <f t="array" ref="DX43">LOOKUP(2,1/(Log!$K$1:$K$27569=DV43),Log!$F$1:$F$27569)</f>
        <v xml:space="preserve"> OCHA 26/02/2024</v>
      </c>
      <c r="DY43" s="224" t="str">
        <f t="array" ref="DY43">LOOKUP(2,1/(Log!$K$1:$K$27569=DV43),Log!$G$1:$G$27569)</f>
        <v xml:space="preserve">Medium </v>
      </c>
      <c r="DZ43" s="224">
        <f t="array" ref="DZ43">LOOKUP(2,1/(Log!$K$1:$K$27569=DV43),Log!$H$1:$H$27569)</f>
        <v>2</v>
      </c>
      <c r="EA43" s="224" t="str">
        <f t="array" ref="EA43">LOOKUP(2,1/(Log!$K$1:$K$27569=DV43),Log!$J$1:$J$27569)</f>
        <v>The total number of people in need in level 3 has been extrapolated from the intersectoral severity level per area (admin 2) based on the HNO 2024. People in level 3 correspond to the total number of people in need living in drought affected regions and in areas classified as intersectoral severity levels 1, 2 and 3. Level 3 encompasses the first 3 levels as they are all considered people in need. We changed the methodology from the last severity that's why there is a change in level 4. The reliability of this data is medium because the situation on the ground is highly dynamic, and the data may no longer be accurate due to recent developments for which there is no updated source.  We choosed this source because it provides information on the humanitarian conditions of different people.</v>
      </c>
      <c r="EB43" s="224" t="str">
        <f t="array" ref="EB43">LOOKUP(2,1/(Log!$K$1:$K$27569=DV43),Log!$I$1:$I$27569)</f>
        <v>https://www.unocha.org/attachments/315207fa-1297-493b-bec1-20016aebed01/2024_Ethiopia_Humanitarian_Needs_Overview_Feb_2024.pdf</v>
      </c>
      <c r="EC43" s="214">
        <f t="array" ref="EC43">LOOKUP(2,1/(Log!$K$1:$K$27569=DV43),Log!$L$1:$L$27569)</f>
        <v>45747</v>
      </c>
      <c r="ED43" s="222" t="str">
        <f t="shared" si="61"/>
        <v>ETH005Severe humanitarian conditions - Level 4</v>
      </c>
      <c r="EE43" s="218">
        <f t="array" ref="EE43">IF(LOOKUP(2,1/(Log!$K$1:$K$27569=ED43),Log!$E$1:$E$27569)="x","x",ROUND(LOOKUP(2,1/(Log!$K$1:$K$27569=ED43),Log!$E$1:$E$27569),-3))</f>
        <v>11423000</v>
      </c>
      <c r="EF43" s="222" t="str">
        <f t="array" ref="EF43">LOOKUP(2,1/(Log!$K$1:$K$27569=ED43),Log!$F$1:$F$27569)</f>
        <v xml:space="preserve"> OCHA 26/02/2024</v>
      </c>
      <c r="EG43" s="222" t="str">
        <f t="array" ref="EG43">LOOKUP(2,1/(Log!$K$1:$K$27569=ED43),Log!$G$1:$G$27569)</f>
        <v>Low</v>
      </c>
      <c r="EH43" s="222">
        <f t="array" ref="EH43">LOOKUP(2,1/(Log!$K$1:$K$27569=ED43),Log!$H$1:$H$27569)</f>
        <v>3</v>
      </c>
      <c r="EI43" s="222" t="str">
        <f t="array" ref="EI43">LOOKUP(2,1/(Log!$K$1:$K$27569=ED43),Log!$J$1:$J$27569)</f>
        <v>The total number of people in need in level 4 has been extrapolated from the intersectoral severity level per area (admin 2) based on the HNO 2024. People in level 4 correspond to the total number of people in need living in drought affected regions and in areas classified as intersectoral severity level 4. We changed the methodology from the last severity that's why there is a change in level 4. The reliability of this data is medium because the situation on the ground is highly dynamic, and the data may no longer be accurate due to recent developments for which there is no updated source.  We choosed this source because it provides information on the humanitarian conditions of different people.</v>
      </c>
      <c r="EJ43" s="222" t="str">
        <f t="array" ref="EJ43">LOOKUP(2,1/(Log!$K$1:$K$27569=ED43),Log!$I$1:$I$27569)</f>
        <v>https://www.unocha.org/attachments/315207fa-1297-493b-bec1-20016aebed01/2024_Ethiopia_Humanitarian_Needs_Overview_Feb_2024.pdf</v>
      </c>
      <c r="EK43" s="223">
        <f t="array" ref="EK43">LOOKUP(2,1/(Log!$K$1:$K$27569=ED43),Log!$L$1:$L$27569)</f>
        <v>45747</v>
      </c>
      <c r="EL43" s="221" t="str">
        <f t="shared" si="62"/>
        <v>ETH005Extreme humanitarian conditions - Level 5</v>
      </c>
      <c r="EM43" s="213" t="str">
        <f t="array" ref="EM43">IF(LOOKUP(2,1/(Log!$K$1:$K$27569=EL43),Log!$E$1:$E$27569)="x","x",ROUND(LOOKUP(2,1/(Log!$K$1:$K$27569=EL43),Log!$E$1:$E$27569),-3))</f>
        <v>x</v>
      </c>
      <c r="EN43" s="224" t="str">
        <f t="array" ref="EN43">LOOKUP(2,1/(Log!$K$1:$K$27569=EL43),Log!$F$1:$F$27569)</f>
        <v xml:space="preserve"> OCHA 26/02/2024</v>
      </c>
      <c r="EO43" s="224" t="str">
        <f t="array" ref="EO43">LOOKUP(2,1/(Log!$K$1:$K$27569=EL43),Log!$G$1:$G$27569)</f>
        <v>Low</v>
      </c>
      <c r="EP43" s="224">
        <f t="array" ref="EP43">LOOKUP(2,1/(Log!$K$1:$K$27569=EL43),Log!$H$1:$H$27569)</f>
        <v>3</v>
      </c>
      <c r="EQ43" s="224" t="str">
        <f t="array" ref="EQ43">LOOKUP(2,1/(Log!$K$1:$K$27569=EL43),Log!$J$1:$J$27569)</f>
        <v>We are using the area severity from the HNO 2024 based on the JIAF 2.0 methodology to estimate the people in need severity breakdown. As no area is classified as 5 in the intersectoral severity, there are no people in level 5. We changed the methodology from the last severity that's why there is a change in level 5.</v>
      </c>
      <c r="ER43" s="224" t="str">
        <f t="array" ref="ER43">LOOKUP(2,1/(Log!$K$1:$K$27569=EL43),Log!$I$1:$I$27569)</f>
        <v>https://www.unocha.org/attachments/315207fa-1297-493b-bec1-20016aebed01/2024_Ethiopia_Humanitarian_Needs_Overview_Feb_2024.pdf</v>
      </c>
      <c r="ES43" s="214">
        <f t="array" ref="ES43">LOOKUP(2,1/(Log!$K$1:$K$27569=EL43),Log!$L$1:$L$27569)</f>
        <v>45747</v>
      </c>
      <c r="ET43" s="222" t="str">
        <f t="shared" si="63"/>
        <v>ETH005Fatalities in all crises</v>
      </c>
      <c r="EU43" s="222">
        <f t="array" ref="EU43">LOOKUP(2,1/(Log!$K$1:$K$27569=ET43),Log!$E$1:$E$27569)</f>
        <v>2857</v>
      </c>
      <c r="EV43" s="222" t="str">
        <f t="array" ref="EV43">LOOKUP(2,1/(Log!$K$1:$K$27569=ET43),Log!$F$1:$F$27569)</f>
        <v>ACLED accessed on 24/03/2025</v>
      </c>
      <c r="EW43" s="222" t="str">
        <f t="array" ref="EW43">LOOKUP(2,1/(Log!$K$1:$K$27569=ET43),Log!$G$1:$G$27569)</f>
        <v xml:space="preserve">Medium </v>
      </c>
      <c r="EX43" s="222">
        <f t="array" ref="EX43">LOOKUP(2,1/(Log!$K$1:$K$27569=ET43),Log!$H$1:$H$27569)</f>
        <v>2</v>
      </c>
      <c r="EY43" s="222" t="str">
        <f t="array" ref="EY43">LOOKUP(2,1/(Log!$K$1:$K$27569=ET43),Log!$J$1:$J$27569)</f>
        <v>This is the mumber of fatalities between 24/09/2024 to 24/03/2025 related to all violent events in Amhara, Tigray and Afar. There might be fatalities related to drought and international displacement but not being reported because in 2024 we had reports of fatalities related to hunger brought by drought</v>
      </c>
      <c r="EZ43" s="222" t="str">
        <f t="array" ref="EZ43">LOOKUP(2,1/(Log!$K$1:$K$27569=ET43),Log!$I$1:$I$27569)</f>
        <v xml:space="preserve">https://acleddata.com/data-export-tool/ </v>
      </c>
      <c r="FA43" s="223">
        <f t="array" ref="FA43">LOOKUP(2,1/(Log!$K$1:$K$27569=ET43),Log!$L$1:$L$27569)</f>
        <v>45747</v>
      </c>
      <c r="FB43" s="221" t="str">
        <f t="shared" si="64"/>
        <v>ETH005Crisis affected groups</v>
      </c>
      <c r="FC43" s="224">
        <f t="array" ref="FC43">LOOKUP(2,1/(Log!$K$1:$K$27569=FB43),Log!$E$1:$E$27569)</f>
        <v>4</v>
      </c>
      <c r="FD43" s="224" t="str">
        <f t="array" ref="FD43">LOOKUP(2,1/(Log!$K$1:$K$27569=FB43),Log!$F$1:$F$27569)</f>
        <v>OCHA 26/02/2024</v>
      </c>
      <c r="FE43" s="224" t="str">
        <f t="array" ref="FE43">LOOKUP(2,1/(Log!$K$1:$K$27569=FB43),Log!$G$1:$G$27569)</f>
        <v xml:space="preserve">Medium </v>
      </c>
      <c r="FF43" s="224">
        <f t="array" ref="FF43">LOOKUP(2,1/(Log!$K$1:$K$27569=FB43),Log!$H$1:$H$27569)</f>
        <v>2</v>
      </c>
      <c r="FG43" s="224" t="str">
        <f t="array" ref="FG43">LOOKUP(2,1/(Log!$K$1:$K$27569=FB43),Log!$J$1:$J$27569)</f>
        <v>Affected groups in the crisis: Hosts; Returnees;IDPs;Refugees</v>
      </c>
      <c r="FH43" s="224" t="str">
        <f t="array" ref="FH43">LOOKUP(2,1/(Log!$K$1:$K$27569=FB43),Log!$I$1:$I$27569)</f>
        <v>https://www.unocha.org/attachments/315207fa-1297-493b-bec1-20016aebed01/2024_Ethiopia_Humanitarian_Needs_Overview_Feb_2024.pdf</v>
      </c>
      <c r="FI43" s="214">
        <f t="array" ref="FI43">LOOKUP(2,1/(Log!$K$1:$K$27569=FB43),Log!$L$1:$L$27569)</f>
        <v>45747</v>
      </c>
      <c r="FJ43" s="221" t="str">
        <f t="shared" si="65"/>
        <v>ETH005People facing limited access constraints</v>
      </c>
      <c r="FK43" s="222" t="str">
        <f t="array" ref="FK43">LOOKUP(2,1/(Log!$K$1:$K$27569=FJ43),Log!$E$1:$E$27569)</f>
        <v>x</v>
      </c>
      <c r="FL43" s="222" t="str">
        <f t="array" ref="FL43">LOOKUP(2,1/(Log!$K$1:$K$27569=FJ43),Log!$F$1:$F$27569)</f>
        <v>x</v>
      </c>
      <c r="FM43" s="222">
        <f t="array" ref="FM43">LOOKUP(2,1/(Log!$K$1:$K$27569=FJ43),Log!$G$1:$G$27569)</f>
        <v>0</v>
      </c>
      <c r="FN43" s="222">
        <f t="array" ref="FN43">LOOKUP(2,1/(Log!$K$1:$K$27569=FJ43),Log!$H$1:$H$27569)</f>
        <v>0</v>
      </c>
      <c r="FO43" s="222" t="str">
        <f t="array" ref="FO43">LOOKUP(2,1/(Log!$K$1:$K$27569=FJ43),Log!$J$1:$J$27569)</f>
        <v>x</v>
      </c>
      <c r="FP43" s="218" t="str">
        <f t="array" ref="FP43">LOOKUP(2,1/(Log!$K$1:$K$27569=FJ43),Log!$I$1:$I$27569)</f>
        <v>x</v>
      </c>
      <c r="FQ43" s="219">
        <f t="array" ref="FQ43">LOOKUP(2,1/(Log!$K$1:$K$27569=FJ43),Log!$L$1:$L$27569)</f>
        <v>44600</v>
      </c>
      <c r="FR43" s="221" t="str">
        <f t="shared" si="66"/>
        <v>ETH005People facing restricted access constraints</v>
      </c>
      <c r="FS43" s="224" t="str">
        <f t="array" ref="FS43">LOOKUP(2,1/(Log!$K$1:$K$27569=FR43),Log!$E$1:$E$27569)</f>
        <v>x</v>
      </c>
      <c r="FT43" s="224" t="str">
        <f t="array" ref="FT43">LOOKUP(2,1/(Log!$K$1:$K$27569=FR43),Log!$F$1:$F$27569)</f>
        <v>x</v>
      </c>
      <c r="FU43" s="224">
        <f t="array" ref="FU43">LOOKUP(2,1/(Log!$K$1:$K$27569=FR43),Log!$G$1:$G$27569)</f>
        <v>0</v>
      </c>
      <c r="FV43" s="224">
        <f t="array" ref="FV43">LOOKUP(2,1/(Log!$K$1:$K$27569=FR43),Log!$H$1:$H$27569)</f>
        <v>0</v>
      </c>
      <c r="FW43" s="224" t="str">
        <f t="array" ref="FW43">LOOKUP(2,1/(Log!$K$1:$K$27569=FR43),Log!$J$1:$J$27569)</f>
        <v>x</v>
      </c>
      <c r="FX43" s="224" t="str">
        <f t="array" ref="FX43">LOOKUP(2,1/(Log!$K$1:$K$27569=FR43),Log!$I$1:$I$27569)</f>
        <v>x</v>
      </c>
      <c r="FY43" s="214">
        <f t="array" ref="FY43">LOOKUP(2,1/(Log!$K$1:$K$27569=FR43),Log!$L$1:$L$27569)</f>
        <v>44600</v>
      </c>
      <c r="FZ43" s="222" t="str">
        <f t="shared" si="67"/>
        <v>ETH005Impediments to entry into country (bureaucratic and administrative)</v>
      </c>
      <c r="GA43" s="222">
        <f t="array" ref="GA43">LOOKUP(2,1/(Log!$K$1:$K$27569=FZ43),Log!$E$1:$E$27569)</f>
        <v>2</v>
      </c>
      <c r="GB43" s="222" t="str">
        <f t="array" ref="GB43">LOOKUP(2,1/(Log!$K$1:$K$27569=FZ43),Log!$F$1:$F$27569)</f>
        <v>ACAPS Access Methodology</v>
      </c>
      <c r="GC43" s="222" t="str">
        <f t="array" ref="GC43">LOOKUP(2,1/(Log!$K$1:$K$27569=FZ43),Log!$G$1:$G$27569)</f>
        <v>Medium</v>
      </c>
      <c r="GD43" s="222">
        <f t="array" ref="GD43">LOOKUP(2,1/(Log!$K$1:$K$27569=FZ43),Log!$H$1:$H$27569)</f>
        <v>2</v>
      </c>
      <c r="GE43" s="222" t="str">
        <f t="array" ref="GE43">LOOKUP(2,1/(Log!$K$1:$K$27569=FZ43),Log!$J$1:$J$27569)</f>
        <v>x</v>
      </c>
      <c r="GF43" s="222" t="str">
        <f t="array" ref="GF43">LOOKUP(2,1/(Log!$K$1:$K$27569=FZ43),Log!$I$1:$I$27569)</f>
        <v>x</v>
      </c>
      <c r="GG43" s="223">
        <f t="array" ref="GG43">LOOKUP(2,1/(Log!$K$1:$K$27569=FZ43),Log!$L$1:$L$27569)</f>
        <v>45615</v>
      </c>
      <c r="GH43" s="221" t="str">
        <f t="shared" si="68"/>
        <v>ETH005Restriction of movement (impediments to freedom of movement and/or administrative restrictions)</v>
      </c>
      <c r="GI43" s="224">
        <f t="array" ref="GI43">LOOKUP(2,1/(Log!$K$1:$K$27569=GH43),Log!$E$1:$E$27569)</f>
        <v>0</v>
      </c>
      <c r="GJ43" s="224" t="str">
        <f t="array" ref="GJ43">LOOKUP(2,1/(Log!$K$1:$K$27569=GH43),Log!$F$1:$F$27569)</f>
        <v>ACAPS Access Methodology</v>
      </c>
      <c r="GK43" s="224" t="str">
        <f t="array" ref="GK43">LOOKUP(2,1/(Log!$K$1:$K$27569=GH43),Log!$G$1:$G$27569)</f>
        <v>Medium</v>
      </c>
      <c r="GL43" s="224">
        <f t="array" ref="GL43">LOOKUP(2,1/(Log!$K$1:$K$27569=GH43),Log!$H$1:$H$27569)</f>
        <v>2</v>
      </c>
      <c r="GM43" s="224" t="str">
        <f t="array" ref="GM43">LOOKUP(2,1/(Log!$K$1:$K$27569=GH43),Log!$J$1:$J$27569)</f>
        <v>x</v>
      </c>
      <c r="GN43" s="224" t="str">
        <f t="array" ref="GN43">LOOKUP(2,1/(Log!$K$1:$K$27569=GH43),Log!$I$1:$I$27569)</f>
        <v>x</v>
      </c>
      <c r="GO43" s="214">
        <f t="array" ref="GO43">LOOKUP(2,1/(Log!$K$1:$K$27569=GH43),Log!$L$1:$L$27569)</f>
        <v>45615</v>
      </c>
      <c r="GP43" s="222" t="str">
        <f t="shared" si="69"/>
        <v>ETH005Interference into implementation of humanitarian activities</v>
      </c>
      <c r="GQ43" s="222">
        <f t="array" ref="GQ43">LOOKUP(2,1/(Log!$K$1:$K$27569=GP43),Log!$E$1:$E$27569)</f>
        <v>0</v>
      </c>
      <c r="GR43" s="222" t="str">
        <f t="array" ref="GR43">LOOKUP(2,1/(Log!$K$1:$K$27569=GP43),Log!$F$1:$F$27569)</f>
        <v>ACAPS Access Methodology</v>
      </c>
      <c r="GS43" s="222" t="str">
        <f t="array" ref="GS43">LOOKUP(2,1/(Log!$K$1:$K$27569=GP43),Log!$G$1:$G$27569)</f>
        <v>Medium</v>
      </c>
      <c r="GT43" s="222">
        <f t="array" ref="GT43">LOOKUP(2,1/(Log!$K$1:$K$27569=GP43),Log!$H$1:$H$27569)</f>
        <v>2</v>
      </c>
      <c r="GU43" s="222" t="str">
        <f t="array" ref="GU43">LOOKUP(2,1/(Log!$K$1:$K$27569=GP43),Log!$J$1:$J$27569)</f>
        <v>x</v>
      </c>
      <c r="GV43" s="222" t="str">
        <f t="array" ref="GV43">LOOKUP(2,1/(Log!$K$1:$K$27569=GP43),Log!$I$1:$I$27569)</f>
        <v>x</v>
      </c>
      <c r="GW43" s="223">
        <f t="array" ref="GW43">LOOKUP(2,1/(Log!$K$1:$K$27569=GP43),Log!$L$1:$L$27569)</f>
        <v>45615</v>
      </c>
      <c r="GX43" s="221" t="str">
        <f t="shared" si="70"/>
        <v>ETH005Violence against personnel, facilities and assets</v>
      </c>
      <c r="GY43" s="224">
        <f t="array" ref="GY43">LOOKUP(2,1/(Log!$K$1:$K$27569=GX43),Log!$E$1:$E$27569)</f>
        <v>0</v>
      </c>
      <c r="GZ43" s="224" t="str">
        <f t="array" ref="GZ43">LOOKUP(2,1/(Log!$K$1:$K$27569=GX43),Log!$F$1:$F$27569)</f>
        <v>ACAPS Access Methodology</v>
      </c>
      <c r="HA43" s="224" t="str">
        <f t="array" ref="HA43">LOOKUP(2,1/(Log!$K$1:$K$27569=GX43),Log!$G$1:$G$27569)</f>
        <v>Medium</v>
      </c>
      <c r="HB43" s="224">
        <f t="array" ref="HB43">LOOKUP(2,1/(Log!$K$1:$K$27569=GX43),Log!$H$1:$H$27569)</f>
        <v>2</v>
      </c>
      <c r="HC43" s="224" t="str">
        <f t="array" ref="HC43">LOOKUP(2,1/(Log!$K$1:$K$27569=GX43),Log!$J$1:$J$27569)</f>
        <v>x</v>
      </c>
      <c r="HD43" s="224" t="str">
        <f t="array" ref="HD43">LOOKUP(2,1/(Log!$K$1:$K$27569=GX43),Log!$I$1:$I$27569)</f>
        <v>x</v>
      </c>
      <c r="HE43" s="214">
        <f t="array" ref="HE43">LOOKUP(2,1/(Log!$K$1:$K$27569=GX43),Log!$L$1:$L$27569)</f>
        <v>45615</v>
      </c>
      <c r="HF43" s="222" t="str">
        <f t="shared" si="71"/>
        <v>ETH005Denial of existence of humanitarian needs or entitlements to assistance</v>
      </c>
      <c r="HG43" s="222">
        <f t="array" ref="HG43">LOOKUP(2,1/(Log!$K$1:$K$27569=HF43),Log!$E$1:$E$27569)</f>
        <v>0</v>
      </c>
      <c r="HH43" s="222" t="str">
        <f t="array" ref="HH43">LOOKUP(2,1/(Log!$K$1:$K$27569=HF43),Log!$F$1:$F$27569)</f>
        <v>ACAPS Access Methodology</v>
      </c>
      <c r="HI43" s="222" t="str">
        <f t="array" ref="HI43">LOOKUP(2,1/(Log!$K$1:$K$27569=HF43),Log!$G$1:$G$27569)</f>
        <v>Medium</v>
      </c>
      <c r="HJ43" s="222">
        <f t="array" ref="HJ43">LOOKUP(2,1/(Log!$K$1:$K$27569=HF43),Log!$H$1:$H$27569)</f>
        <v>2</v>
      </c>
      <c r="HK43" s="222" t="str">
        <f t="array" ref="HK43">LOOKUP(2,1/(Log!$K$1:$K$27569=HF43),Log!$J$1:$J$27569)</f>
        <v>x</v>
      </c>
      <c r="HL43" s="222" t="str">
        <f t="array" ref="HL43">LOOKUP(2,1/(Log!$K$1:$K$27569=HF43),Log!$I$1:$I$27569)</f>
        <v>x</v>
      </c>
      <c r="HM43" s="223">
        <f t="array" ref="HM43">LOOKUP(2,1/(Log!$K$1:$K$27569=HF43),Log!$L$1:$L$27569)</f>
        <v>45615</v>
      </c>
      <c r="HN43" s="221" t="str">
        <f t="shared" si="72"/>
        <v>ETH005Restriction and obstruction of access to services and assistance</v>
      </c>
      <c r="HO43" s="224">
        <f t="array" ref="HO43">LOOKUP(2,1/(Log!$K$1:$K$27569=HN43),Log!$E$1:$E$27569)</f>
        <v>0</v>
      </c>
      <c r="HP43" s="224" t="str">
        <f t="array" ref="HP43">LOOKUP(2,1/(Log!$K$1:$K$27569=HN43),Log!$F$1:$F$27569)</f>
        <v>ACAPS Access Methodology</v>
      </c>
      <c r="HQ43" s="224" t="str">
        <f t="array" ref="HQ43">LOOKUP(2,1/(Log!$K$1:$K$27569=HN43),Log!$G$1:$G$27569)</f>
        <v>Medium</v>
      </c>
      <c r="HR43" s="224">
        <f t="array" ref="HR43">LOOKUP(2,1/(Log!$K$1:$K$27569=HN43),Log!$H$1:$H$27569)</f>
        <v>2</v>
      </c>
      <c r="HS43" s="224" t="str">
        <f t="array" ref="HS43">LOOKUP(2,1/(Log!$K$1:$K$27569=HN43),Log!$J$1:$J$27569)</f>
        <v>x</v>
      </c>
      <c r="HT43" s="224" t="str">
        <f t="array" ref="HT43">LOOKUP(2,1/(Log!$K$1:$K$27569=HN43),Log!$I$1:$I$27569)</f>
        <v>x</v>
      </c>
      <c r="HU43" s="214">
        <f t="array" ref="HU43">LOOKUP(2,1/(Log!$K$1:$K$27569=HN43),Log!$L$1:$L$27569)</f>
        <v>45615</v>
      </c>
      <c r="HV43" s="222" t="str">
        <f t="shared" si="73"/>
        <v>ETH005Ongoing insecurity/hostilities affecting humanitarian assistance</v>
      </c>
      <c r="HW43" s="222">
        <f t="array" ref="HW43">LOOKUP(2,1/(Log!$K$1:$K$27569=HV43),Log!$E$1:$E$27569)</f>
        <v>0</v>
      </c>
      <c r="HX43" s="222" t="str">
        <f t="array" ref="HX43">LOOKUP(2,1/(Log!$K$1:$K$27569=HV43),Log!$F$1:$F$27569)</f>
        <v>ACAPS Access Methodology</v>
      </c>
      <c r="HY43" s="222" t="str">
        <f t="array" ref="HY43">LOOKUP(2,1/(Log!$K$1:$K$27569=HV43),Log!$G$1:$G$27569)</f>
        <v>Medium</v>
      </c>
      <c r="HZ43" s="222">
        <f t="array" ref="HZ43">LOOKUP(2,1/(Log!$K$1:$K$27569=HV43),Log!$H$1:$H$27569)</f>
        <v>2</v>
      </c>
      <c r="IA43" s="222" t="str">
        <f t="array" ref="IA43">LOOKUP(2,1/(Log!$K$1:$K$27569=HV43),Log!$J$1:$J$27569)</f>
        <v>x</v>
      </c>
      <c r="IB43" s="222" t="str">
        <f t="array" ref="IB43">LOOKUP(2,1/(Log!$K$1:$K$27569=HV43),Log!$I$1:$I$27569)</f>
        <v>x</v>
      </c>
      <c r="IC43" s="223">
        <f t="array" ref="IC43">LOOKUP(2,1/(Log!$K$1:$K$27569=HV43),Log!$L$1:$L$27569)</f>
        <v>45615</v>
      </c>
      <c r="ID43" s="221" t="str">
        <f t="shared" si="74"/>
        <v>ETH005Presence of mines and improvised explosive devices</v>
      </c>
      <c r="IE43" s="224">
        <f t="array" ref="IE43">LOOKUP(2,1/(Log!$K$1:$K$27569=ID43),Log!$E$1:$E$27569)</f>
        <v>2</v>
      </c>
      <c r="IF43" s="224" t="str">
        <f t="array" ref="IF43">LOOKUP(2,1/(Log!$K$1:$K$27569=ID43),Log!$F$1:$F$27569)</f>
        <v>ACAPS Access Methodology</v>
      </c>
      <c r="IG43" s="224" t="str">
        <f t="array" ref="IG43">LOOKUP(2,1/(Log!$K$1:$K$27569=ID43),Log!$G$1:$G$27569)</f>
        <v>Medium</v>
      </c>
      <c r="IH43" s="224">
        <f t="array" ref="IH43">LOOKUP(2,1/(Log!$K$1:$K$27569=ID43),Log!$H$1:$H$27569)</f>
        <v>2</v>
      </c>
      <c r="II43" s="224" t="str">
        <f t="array" ref="II43">LOOKUP(2,1/(Log!$K$1:$K$27569=ID43),Log!$J$1:$J$27569)</f>
        <v>x</v>
      </c>
      <c r="IJ43" s="224" t="str">
        <f t="array" ref="IJ43">LOOKUP(2,1/(Log!$K$1:$K$27569=ID43),Log!$I$1:$I$27569)</f>
        <v>x</v>
      </c>
      <c r="IK43" s="214">
        <f t="array" ref="IK43">LOOKUP(2,1/(Log!$K$1:$K$27569=ID43),Log!$L$1:$L$27569)</f>
        <v>45615</v>
      </c>
      <c r="IL43" s="222" t="str">
        <f t="shared" si="75"/>
        <v>ETH005Physical constraints in the environment (obstacles related to terrain, climate, lack of infrastructure, etc.)</v>
      </c>
      <c r="IM43" s="222">
        <f t="array" ref="IM43">LOOKUP(2,1/(Log!$K$1:$K$27569=IL43),Log!$E$1:$E$27569)</f>
        <v>1</v>
      </c>
      <c r="IN43" s="222" t="str">
        <f t="array" ref="IN43">LOOKUP(2,1/(Log!$K$1:$K$27569=IL43),Log!$F$1:$F$27569)</f>
        <v>ACAPS Access Methodology</v>
      </c>
      <c r="IO43" s="222" t="str">
        <f t="array" ref="IO43">LOOKUP(2,1/(Log!$K$1:$K$27569=IL43),Log!$G$1:$G$27569)</f>
        <v>Medium</v>
      </c>
      <c r="IP43" s="222">
        <f t="array" ref="IP43">LOOKUP(2,1/(Log!$K$1:$K$27569=IL43),Log!$H$1:$H$27569)</f>
        <v>2</v>
      </c>
      <c r="IQ43" s="222" t="str">
        <f t="array" ref="IQ43">LOOKUP(2,1/(Log!$K$1:$K$27569=IL43),Log!$J$1:$J$27569)</f>
        <v>x</v>
      </c>
      <c r="IR43" s="222" t="str">
        <f t="array" ref="IR43">LOOKUP(2,1/(Log!$K$1:$K$27569=IL43),Log!$I$1:$I$27569)</f>
        <v>x</v>
      </c>
      <c r="IS43" s="223">
        <f t="array" ref="IS43">LOOKUP(2,1/(Log!$K$1:$K$27569=IL43),Log!$L$1:$L$27569)</f>
        <v>45615</v>
      </c>
    </row>
    <row r="44" spans="1:253" s="11" customFormat="1" ht="13.35" customHeight="1">
      <c r="A44" s="11" t="str">
        <f>Lists!B:B</f>
        <v>Mixed migration flows in Greece</v>
      </c>
      <c r="B44" s="11" t="str">
        <f>Lists!F:F</f>
        <v>International Displacement</v>
      </c>
      <c r="C44" s="11" t="str">
        <f>Lists!C:C</f>
        <v>GRC002</v>
      </c>
      <c r="D44" s="11" t="str">
        <f>Lists!A:A</f>
        <v>Greece</v>
      </c>
      <c r="E44" s="11" t="str">
        <f>Lists!D:D</f>
        <v>GRC</v>
      </c>
      <c r="F44" s="11" t="str">
        <f t="shared" si="38"/>
        <v>GRC002Total population</v>
      </c>
      <c r="G44" s="212">
        <f t="array" ref="G44">ROUND(LOOKUP(2,1/(Log!$K$1:$K$27569=F44),Log!$E$1:$E$27569),-3)</f>
        <v>10406000</v>
      </c>
      <c r="H44" s="213" t="str">
        <f t="array" ref="H44">LOOKUP(2,1/(Log!$K$1:$K$27569=F44),Log!$F$1:$F$27569)</f>
        <v>World Bank accessed on 08/04/2025</v>
      </c>
      <c r="I44" s="213" t="str">
        <f t="array" ref="I44">LOOKUP(2,1/(Log!$K$1:$K$27569=F44),Log!$G$1:$G$27569)</f>
        <v xml:space="preserve">Medium </v>
      </c>
      <c r="J44" s="213">
        <f t="array" ref="J44">LOOKUP(2,1/(Log!$K$1:$K$27569=F44),Log!$H$1:$H$27569)</f>
        <v>2</v>
      </c>
      <c r="K44" s="213" t="str">
        <f t="array" ref="K44">LOOKUP(2,1/(Log!$K$1:$K$27569=F44),Log!$J$1:$J$27569)</f>
        <v>Total population in Greece in 2023</v>
      </c>
      <c r="L44" s="213" t="str">
        <f t="array" ref="L44">LOOKUP(2,1/(Log!$K$1:$K$27569=F44),Log!$I$1:$I$27569)</f>
        <v>https://data.worldbank.org/indicator/SP.POP.TOTL?locations=GR&amp;most_recent_year_desc=false</v>
      </c>
      <c r="M44" s="214">
        <f t="array" ref="M44">LOOKUP(2,1/(Log!$K$1:$K$27569=F44),Log!$L$1:$L$27569)</f>
        <v>45771</v>
      </c>
      <c r="N44" s="221" t="str">
        <f t="shared" si="39"/>
        <v>GRC002Landmass affected</v>
      </c>
      <c r="O44" s="216">
        <f t="array" ref="O44">LOOKUP(2,1/(Log!$K$1:$K$27569=N44),Log!$E$1:$E$27569)</f>
        <v>10794</v>
      </c>
      <c r="P44" s="216" t="str">
        <f t="array" ref="P44">LOOKUP(2,1/(Log!$K$1:$K$27569=N44),Log!$F$1:$F$27569)</f>
        <v>Admin Stat accessed on 08/01/2025</v>
      </c>
      <c r="Q44" s="216" t="str">
        <f t="array" ref="Q44">LOOKUP(2,1/(Log!$K$1:$K$27569=N44),Log!$G$1:$G$27569)</f>
        <v xml:space="preserve">Medium </v>
      </c>
      <c r="R44" s="216">
        <f t="array" ref="R44">LOOKUP(2,1/(Log!$K$1:$K$27569=N44),Log!$H$1:$H$27569)</f>
        <v>2</v>
      </c>
      <c r="S44" s="216" t="str">
        <f t="array" ref="S44">LOOKUP(2,1/(Log!$K$1:$K$27569=N44),Log!$J$1:$J$27569)</f>
        <v>Only the areas most affected have been considered: Chios, Evros, Dodekanisos (Kos, Kalymnos, Karpathos, Rhodos), Lesvos, Limmos, Samos, and Ikaria</v>
      </c>
      <c r="T44" s="216" t="str">
        <f t="array" ref="T44">LOOKUP(2,1/(Log!$K$1:$K$27569=N44),Log!$I$1:$I$27569)</f>
        <v>https://ugeo.urbistat.com/AdminStat/it/gr/demografia/dati-sintesi/grecia/300/1</v>
      </c>
      <c r="U44" s="217">
        <f t="array" ref="U44">LOOKUP(2,1/(Log!$K$1:$K$27569=N44),Log!$L$1:$L$27569)</f>
        <v>45771</v>
      </c>
      <c r="V44" s="221" t="str">
        <f t="shared" si="40"/>
        <v>GRC002People exposed</v>
      </c>
      <c r="W44" s="213">
        <f t="array" ref="W44">IF(LOOKUP(2,1/(Log!$K$1:$K$27569=V44),Log!$E$1:$E$27569)="x","x",ROUND(LOOKUP(2,1/(Log!$K$1:$K$27569=V44),Log!$E$1:$E$27569),-3))</f>
        <v>776000</v>
      </c>
      <c r="X44" s="213" t="str">
        <f t="array" ref="X44">LOOKUP(2,1/(Log!$K$1:$K$27569=V44),Log!$F$1:$F$27569)</f>
        <v>UNHCR 11/03/2025, Hellenic Statistical Authority 29/12/2023</v>
      </c>
      <c r="Y44" s="213" t="str">
        <f t="array" ref="Y44">LOOKUP(2,1/(Log!$K$1:$K$27569=V44),Log!$G$1:$G$27569)</f>
        <v>High</v>
      </c>
      <c r="Z44" s="213">
        <f t="array" ref="Z44">LOOKUP(2,1/(Log!$K$1:$K$27569=V44),Log!$H$1:$H$27569)</f>
        <v>1</v>
      </c>
      <c r="AA44" s="213" t="str">
        <f t="array" ref="AA44">LOOKUP(2,1/(Log!$K$1:$K$27569=V44),Log!$J$1:$J$27569)</f>
        <v>The total population of the hotspot islands is concerned by the mixed migration crisis. Those are the following islands: Chios, Evros, Dodekanisos (Kos, Kalymnos, Karpathos, Rhodos), Lesvos, Limmos, Samos, and Ikaria.
This population of these hotspot islands is taken from the Hellenic Statistical Authority estimation of population published on 29 December 2023. The number of people on the move in those islands is included in this number.
This Source was chosen as it is the official agency responsible for conducting census in the country.
The reliability of this data is high because high as it is recent, and it is issued by the agency responsible for conducting census in the country. The methodology used for data collection is transparent and well documented, allowing for easy verification and replication.</v>
      </c>
      <c r="AB44" s="213" t="str">
        <f t="array" ref="AB44">LOOKUP(2,1/(Log!$K$1:$K$27569=V44),Log!$I$1:$I$27569)</f>
        <v xml:space="preserve">https://data.unhcr.org/en/documents/details/115042;https://www.statistics.gr/documents/20181/de3e26f6-9b77-d2e5-2ca3-e13bcafe482a </v>
      </c>
      <c r="AC44" s="214">
        <f t="array" ref="AC44">LOOKUP(2,1/(Log!$K$1:$K$27569=V44),Log!$L$1:$L$27569)</f>
        <v>45771</v>
      </c>
      <c r="AD44" s="221" t="str">
        <f t="shared" si="41"/>
        <v>GRC002People affected</v>
      </c>
      <c r="AE44" s="218">
        <f t="array" ref="AE44">IF(LOOKUP(2,1/(Log!$K$1:$K$27569=AD44),Log!$E$1:$E$27569)="x","x",ROUND(LOOKUP(2,1/(Log!$K$1:$K$27569=AD44),Log!$E$1:$E$27569),-3))</f>
        <v>239000</v>
      </c>
      <c r="AF44" s="218" t="str">
        <f t="array" ref="AF44">LOOKUP(2,1/(Log!$K$1:$K$27569=AD44),Log!$F$1:$F$27569)</f>
        <v>UNHCR 11/03/2025</v>
      </c>
      <c r="AG44" s="218" t="str">
        <f t="array" ref="AG44">LOOKUP(2,1/(Log!$K$1:$K$27569=AD44),Log!$G$1:$G$27569)</f>
        <v>High</v>
      </c>
      <c r="AH44" s="218">
        <f t="array" ref="AH44">LOOKUP(2,1/(Log!$K$1:$K$27569=AD44),Log!$H$1:$H$27569)</f>
        <v>1</v>
      </c>
      <c r="AI44" s="218" t="str">
        <f t="array" ref="AI44">LOOKUP(2,1/(Log!$K$1:$K$27569=AD44),Log!$J$1:$J$27569)</f>
        <v>The number of people affected corresponds to the total number of people on the move living in the country. This includes Refugees (214,574), Asylum seekers ( 20,887), and stateless people (37,42).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v>
      </c>
      <c r="AJ44" s="218" t="str">
        <f t="array" ref="AJ44">LOOKUP(2,1/(Log!$K$1:$K$27569=AD44),Log!$I$1:$I$27569)</f>
        <v>https://data.unhcr.org/en/documents/details/115042</v>
      </c>
      <c r="AK44" s="219">
        <f t="array" ref="AK44">LOOKUP(2,1/(Log!$K$1:$K$27569=AD44),Log!$L$1:$L$27569)</f>
        <v>45771</v>
      </c>
      <c r="AL44" s="221" t="str">
        <f t="shared" si="42"/>
        <v>GRC002People displaced</v>
      </c>
      <c r="AM44" s="213">
        <f t="array" ref="AM44">IF(LOOKUP(2,1/(Log!$K$1:$K$27569=AL44),Log!$E$1:$E$27569)="x","x",ROUND(LOOKUP(2,1/(Log!$K$1:$K$27569=AL44),Log!$E$1:$E$27569),-3))</f>
        <v>239000</v>
      </c>
      <c r="AN44" s="213" t="str">
        <f t="array" ref="AN44">LOOKUP(2,1/(Log!$K$1:$K$27569=AL44),Log!$F$1:$F$27569)</f>
        <v>UNHCR 11/03/2025</v>
      </c>
      <c r="AO44" s="213" t="str">
        <f t="array" ref="AO44">LOOKUP(2,1/(Log!$K$1:$K$27569=AL44),Log!$G$1:$G$27569)</f>
        <v>High</v>
      </c>
      <c r="AP44" s="213">
        <f t="array" ref="AP44">LOOKUP(2,1/(Log!$K$1:$K$27569=AL44),Log!$H$1:$H$27569)</f>
        <v>1</v>
      </c>
      <c r="AQ44" s="213" t="str">
        <f t="array" ref="AQ44">LOOKUP(2,1/(Log!$K$1:$K$27569=AL44),Log!$J$1:$J$27569)</f>
        <v>The number of people displaced corresponds to the total number of people on the move living in the country. This includes Refugees (214,574), Asylum seekers ( 20,887), and stateless people (37,42).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v>
      </c>
      <c r="AR44" s="213" t="str">
        <f t="array" ref="AR44">LOOKUP(2,1/(Log!$K$1:$K$27569=AL44),Log!$I$1:$I$27569)</f>
        <v>https://data.unhcr.org/en/documents/details/115042</v>
      </c>
      <c r="AS44" s="214">
        <f t="array" ref="AS44">LOOKUP(2,1/(Log!$K$1:$K$27569=AL44),Log!$L$1:$L$27569)</f>
        <v>45771</v>
      </c>
      <c r="AT44" s="222" t="str">
        <f t="shared" si="43"/>
        <v>GRC002Injuries reported</v>
      </c>
      <c r="AU44" s="218">
        <f t="array" ref="AU44">LOOKUP(2,1/(Log!$K$1:$K$27569=AT44),Log!$E$1:$E$27569)</f>
        <v>0</v>
      </c>
      <c r="AV44" s="218" t="str">
        <f t="array" ref="AV44">LOOKUP(2,1/(Log!$K$1:$K$27569=AT44),Log!$F$1:$F$27569)</f>
        <v>x</v>
      </c>
      <c r="AW44" s="218" t="str">
        <f t="array" ref="AW44">LOOKUP(2,1/(Log!$K$1:$K$27569=AT44),Log!$G$1:$G$27569)</f>
        <v>x</v>
      </c>
      <c r="AX44" s="218" t="str">
        <f t="array" ref="AX44">LOOKUP(2,1/(Log!$K$1:$K$27569=AT44),Log!$H$1:$H$27569)</f>
        <v>x</v>
      </c>
      <c r="AY44" s="218" t="str">
        <f t="array" ref="AY44">LOOKUP(2,1/(Log!$K$1:$K$27569=AT44),Log!$J$1:$J$27569)</f>
        <v>x</v>
      </c>
      <c r="AZ44" s="218" t="str">
        <f t="array" ref="AZ44">LOOKUP(2,1/(Log!$K$1:$K$27569=AT44),Log!$I$1:$I$27569)</f>
        <v>x</v>
      </c>
      <c r="BA44" s="219">
        <f t="array" ref="BA44">LOOKUP(2,1/(Log!$K$1:$K$27569=AT44),Log!$L$1:$L$27569)</f>
        <v>43585</v>
      </c>
      <c r="BB44" s="221" t="str">
        <f t="shared" si="44"/>
        <v>GRC002Illness cases reported</v>
      </c>
      <c r="BC44" s="213" t="str">
        <f t="array" ref="BC44">LOOKUP(2,1/(Log!$K$1:$K$27569=BB44),Log!$E$1:$E$27569)</f>
        <v>x</v>
      </c>
      <c r="BD44" s="213">
        <f t="array" ref="BD44">LOOKUP(2,1/(Log!$K$1:$K$27569=BB44),Log!$F$1:$F$27569)</f>
        <v>0</v>
      </c>
      <c r="BE44" s="213" t="str">
        <f t="array" ref="BE44">LOOKUP(2,1/(Log!$K$1:$K$27569=BB44),Log!$G$1:$G$27569)</f>
        <v>x</v>
      </c>
      <c r="BF44" s="213" t="str">
        <f t="array" ref="BF44">LOOKUP(2,1/(Log!$K$1:$K$27569=BB44),Log!$H$1:$H$27569)</f>
        <v>x</v>
      </c>
      <c r="BG44" s="213">
        <f t="array" ref="BG44">LOOKUP(2,1/(Log!$K$1:$K$27569=BB44),Log!$J$1:$J$27569)</f>
        <v>0</v>
      </c>
      <c r="BH44" s="213">
        <f t="array" ref="BH44">LOOKUP(2,1/(Log!$K$1:$K$27569=BB44),Log!$I$1:$I$27569)</f>
        <v>0</v>
      </c>
      <c r="BI44" s="214">
        <f t="array" ref="BI44">LOOKUP(2,1/(Log!$K$1:$K$27569=BB44),Log!$L$1:$L$27569)</f>
        <v>43501</v>
      </c>
      <c r="BJ44" s="222" t="str">
        <f t="shared" si="45"/>
        <v>GRC002Fatalities reported</v>
      </c>
      <c r="BK44" s="222">
        <f t="array" ref="BK44">LOOKUP(2,1/(Log!$K$1:$K$27569=BJ44),Log!$E$1:$E$27569)</f>
        <v>58</v>
      </c>
      <c r="BL44" s="222" t="str">
        <f t="array" ref="BL44">LOOKUP(2,1/(Log!$K$1:$K$27569=BJ44),Log!$F$1:$F$27569)</f>
        <v>IOM accessed on 08/04/2025</v>
      </c>
      <c r="BM44" s="222" t="str">
        <f t="array" ref="BM44">LOOKUP(2,1/(Log!$K$1:$K$27569=BJ44),Log!$G$1:$G$27569)</f>
        <v>Low</v>
      </c>
      <c r="BN44" s="222">
        <f t="array" ref="BN44">LOOKUP(2,1/(Log!$K$1:$K$27569=BJ44),Log!$H$1:$H$27569)</f>
        <v>3</v>
      </c>
      <c r="BO44" s="222" t="str">
        <f t="array" ref="BO44">LOOKUP(2,1/(Log!$K$1:$K$27569=BJ44),Log!$J$1:$J$27569)</f>
        <v xml:space="preserve">People registered to have died in Greece through Eastern Mediterranean route in the IOM dataset between 01 Oct 2024 and 31 March 2025. The number is an underestimate, as we are not including the missing people, who some might have died on the route. Furthermore, the true number of fatalities may be higher because of unreported incidents. 
The reliability of this data is low because it doesn't include the missing people and because of the likelihood of some unreported incidents. </v>
      </c>
      <c r="BP44" s="218" t="str">
        <f t="array" ref="BP44">LOOKUP(2,1/(Log!$K$1:$K$27569=BJ44),Log!$I$1:$I$27569)</f>
        <v>https://missingmigrants.iom.int/data</v>
      </c>
      <c r="BQ44" s="223">
        <f t="array" ref="BQ44">LOOKUP(2,1/(Log!$K$1:$K$27569=BJ44),Log!$L$1:$L$27569)</f>
        <v>45771</v>
      </c>
      <c r="BR44" s="221" t="str">
        <f t="shared" si="46"/>
        <v>GRC002Buildings damaged</v>
      </c>
      <c r="BS44" s="224" t="str">
        <f t="array" ref="BS44">LOOKUP(2,1/(Log!$K$1:$K$27569=BR44),Log!$E$1:$E$27569)</f>
        <v>x</v>
      </c>
      <c r="BT44" s="224">
        <f t="array" ref="BT44">LOOKUP(2,1/(Log!$K$1:$K$27569=BR44),Log!$F$1:$F$27569)</f>
        <v>0</v>
      </c>
      <c r="BU44" s="224" t="str">
        <f t="array" ref="BU44">LOOKUP(2,1/(Log!$K$1:$K$27569=BR44),Log!$G$1:$G$27569)</f>
        <v>x</v>
      </c>
      <c r="BV44" s="224" t="str">
        <f t="array" ref="BV44">LOOKUP(2,1/(Log!$K$1:$K$27569=BR44),Log!$H$1:$H$27569)</f>
        <v>x</v>
      </c>
      <c r="BW44" s="224">
        <f t="array" ref="BW44">LOOKUP(2,1/(Log!$K$1:$K$27569=BR44),Log!$J$1:$J$27569)</f>
        <v>0</v>
      </c>
      <c r="BX44" s="224">
        <f t="array" ref="BX44">LOOKUP(2,1/(Log!$K$1:$K$27569=BR44),Log!$I$1:$I$27569)</f>
        <v>0</v>
      </c>
      <c r="BY44" s="214">
        <f t="array" ref="BY44">LOOKUP(2,1/(Log!$K$1:$K$27569=BR44),Log!$L$1:$L$27569)</f>
        <v>43501</v>
      </c>
      <c r="BZ44" s="222" t="str">
        <f t="shared" si="47"/>
        <v>GRC002Buildings destroyed</v>
      </c>
      <c r="CA44" s="222" t="str">
        <f t="array" ref="CA44">LOOKUP(2,1/(Log!$K$1:$K$27569=BZ44),Log!$E$1:$E$27569)</f>
        <v>x</v>
      </c>
      <c r="CB44" s="222">
        <f t="array" ref="CB44">LOOKUP(2,1/(Log!$K$1:$K$27569=BZ44),Log!$F$1:$F$27569)</f>
        <v>0</v>
      </c>
      <c r="CC44" s="222" t="str">
        <f t="array" ref="CC44">LOOKUP(2,1/(Log!$K$1:$K$27569=BZ44),Log!$G$1:$G$27569)</f>
        <v>x</v>
      </c>
      <c r="CD44" s="222" t="str">
        <f t="array" ref="CD44">LOOKUP(2,1/(Log!$K$1:$K$27569=BZ44),Log!$H$1:$H$27569)</f>
        <v>x</v>
      </c>
      <c r="CE44" s="222">
        <f t="array" ref="CE44">LOOKUP(2,1/(Log!$K$1:$K$27569=BZ44),Log!$J$1:$J$27569)</f>
        <v>0</v>
      </c>
      <c r="CF44" s="222">
        <f t="array" ref="CF44">LOOKUP(2,1/(Log!$K$1:$K$27569=BZ44),Log!$I$1:$I$27569)</f>
        <v>0</v>
      </c>
      <c r="CG44" s="223">
        <f t="array" ref="CG44">LOOKUP(2,1/(Log!$K$1:$K$27569=BZ44),Log!$L$1:$L$27569)</f>
        <v>43501</v>
      </c>
      <c r="CH44" s="221" t="str">
        <f t="shared" si="48"/>
        <v>GRC002Buildings in the affected area</v>
      </c>
      <c r="CI44" s="222" t="e">
        <f t="array" ref="CI44">LOOKUP(2,1/(Log!$K$1:$K$27569=CH44),Log!$E$1:$E$27569)</f>
        <v>#N/A</v>
      </c>
      <c r="CJ44" s="222" t="e">
        <f t="array" ref="CJ44">LOOKUP(2,1/(Log!$K$1:$K$27569=CH44),Log!$F$1:$F$27569)</f>
        <v>#N/A</v>
      </c>
      <c r="CK44" s="222" t="e">
        <f t="array" ref="CK44">LOOKUP(2,1/(Log!$K$1:$K$27569=CH44),Log!$G$1:$G$27569)</f>
        <v>#N/A</v>
      </c>
      <c r="CL44" s="222" t="e">
        <f t="array" ref="CL44">LOOKUP(2,1/(Log!$K$1:$K$27569=CH44),Log!$H$1:$H$27569)</f>
        <v>#N/A</v>
      </c>
      <c r="CM44" s="222" t="e">
        <f t="array" ref="CM44">LOOKUP(2,1/(Log!$K$1:$K$27569=CH44),Log!$J$1:$J$27569)</f>
        <v>#N/A</v>
      </c>
      <c r="CN44" s="222" t="e">
        <f t="array" ref="CN44">LOOKUP(2,1/(Log!$K$1:$K$27569=CH44),Log!$I$1:$I$27569)</f>
        <v>#N/A</v>
      </c>
      <c r="CO44" s="225" t="e">
        <f t="array" ref="CO44">LOOKUP(2,1/(Log!$K$1:$K$27569=CH44),Log!$L$1:$L$27569)</f>
        <v>#N/A</v>
      </c>
      <c r="CP44" s="222" t="str">
        <f t="shared" si="49"/>
        <v>GRC002Economic Losses</v>
      </c>
      <c r="CQ44" s="224" t="str">
        <f t="array" ref="CQ44">LOOKUP(2,1/(Log!$K$1:$K$27569=CP44),Log!$E$1:$E$27569)</f>
        <v>x</v>
      </c>
      <c r="CR44" s="224">
        <f t="array" ref="CR44">LOOKUP(2,1/(Log!$K$1:$K$27569=CP44),Log!$F$1:$F$27569)</f>
        <v>0</v>
      </c>
      <c r="CS44" s="224" t="str">
        <f t="array" ref="CS44">LOOKUP(2,1/(Log!$K$1:$K$27569=CP44),Log!$G$1:$G$27569)</f>
        <v>x</v>
      </c>
      <c r="CT44" s="224" t="str">
        <f t="array" ref="CT44">LOOKUP(2,1/(Log!$K$1:$K$27569=CP44),Log!$H$1:$H$27569)</f>
        <v>x</v>
      </c>
      <c r="CU44" s="224">
        <f t="array" ref="CU44">LOOKUP(2,1/(Log!$K$1:$K$27569=CP44),Log!$J$1:$J$27569)</f>
        <v>0</v>
      </c>
      <c r="CV44" s="224">
        <f t="array" ref="CV44">LOOKUP(2,1/(Log!$K$1:$K$27569=CP44),Log!$I$1:$I$27569)</f>
        <v>0</v>
      </c>
      <c r="CW44" s="214">
        <f t="array" ref="CW44">LOOKUP(2,1/(Log!$K$1:$K$27569=CP44),Log!$L$1:$L$27569)</f>
        <v>43501</v>
      </c>
      <c r="CX44" s="222" t="str">
        <f t="shared" si="50"/>
        <v>GRC002People in Need</v>
      </c>
      <c r="CY44" s="218">
        <f t="shared" si="51"/>
        <v>239000</v>
      </c>
      <c r="CZ44" s="218" t="str">
        <f t="shared" si="52"/>
        <v>UNHCR 11/03/2025</v>
      </c>
      <c r="DA44" s="218" t="str">
        <f t="shared" si="53"/>
        <v>Low</v>
      </c>
      <c r="DB44" s="218">
        <f t="shared" si="54"/>
        <v>3</v>
      </c>
      <c r="DC44" s="218" t="str">
        <f t="shared" si="55"/>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(214,574), Asylum seekers ( 20,887), and stateless people (2,427). 
This figure is taken from the UNHCR ODP biannual factsheet published on 1 October 2024.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v>
      </c>
      <c r="DD44" s="218" t="str">
        <f t="shared" si="56"/>
        <v>https://data.unhcr.org/en/documents/details/115042</v>
      </c>
      <c r="DE44" s="220">
        <f t="shared" si="57"/>
        <v>45771</v>
      </c>
      <c r="DF44" s="221" t="str">
        <f t="shared" si="58"/>
        <v>GRC002Minimal humanitarian conditions - Level 1</v>
      </c>
      <c r="DG44" s="213">
        <f t="array" ref="DG44">IF(LOOKUP(2,1/(Log!$K$1:$K$27569=DF44),Log!$E$1:$E$27569)="x","x",ROUND(LOOKUP(2,1/(Log!$K$1:$K$27569=DF44),Log!$E$1:$E$27569),-3))</f>
        <v>537000</v>
      </c>
      <c r="DH44" s="224" t="str">
        <f t="array" ref="DH44">LOOKUP(2,1/(Log!$K$1:$K$27569=DF44),Log!$F$1:$F$27569)</f>
        <v>UNHCR 11/03/2025, Hellenic Statistical Authority 29/12/2023</v>
      </c>
      <c r="DI44" s="224" t="str">
        <f t="array" ref="DI44">LOOKUP(2,1/(Log!$K$1:$K$27569=DF44),Log!$G$1:$G$27569)</f>
        <v>Low</v>
      </c>
      <c r="DJ44" s="224">
        <f t="array" ref="DJ44">LOOKUP(2,1/(Log!$K$1:$K$27569=DF44),Log!$H$1:$H$27569)</f>
        <v>3</v>
      </c>
      <c r="DK44" s="224" t="str">
        <f t="array" ref="DK44">LOOKUP(2,1/(Log!$K$1:$K$27569=DF44),Log!$J$1:$J$27569)</f>
        <v>According to INFORM SI methodology, the number of people in Level 1 is equal to the people exposed minus the people affected. People in Level 1 are able to meet their basic needs without employing irreversible coping strategies.
In both options you could also add some information on the overall humanitarian conditions of those people, if known.</v>
      </c>
      <c r="DL44" s="224" t="str">
        <f t="array" ref="DL44">LOOKUP(2,1/(Log!$K$1:$K$27569=DF44),Log!$I$1:$I$27569)</f>
        <v xml:space="preserve">https://data.unhcr.org/en/documents/details/115042;https://www.statistics.gr/documents/20181/de3e26f6-9b77-d2e5-2ca3-e13bcafe482a </v>
      </c>
      <c r="DM44" s="214">
        <f t="array" ref="DM44">LOOKUP(2,1/(Log!$K$1:$K$27569=DF44),Log!$L$1:$L$27569)</f>
        <v>45771</v>
      </c>
      <c r="DN44" s="222" t="str">
        <f t="shared" si="59"/>
        <v>GRC002Stressed humanitarian conditions - Level 2</v>
      </c>
      <c r="DO44" s="218">
        <f t="array" ref="DO44">IF(LOOKUP(2,1/(Log!$K$1:$K$27569=DN44),Log!$E$1:$E$27569)="x","x",ROUND(LOOKUP(2,1/(Log!$K$1:$K$27569=DN44),Log!$E$1:$E$27569),-3))</f>
        <v>0</v>
      </c>
      <c r="DP44" s="222" t="str">
        <f t="array" ref="DP44">LOOKUP(2,1/(Log!$K$1:$K$27569=DN44),Log!$F$1:$F$27569)</f>
        <v>UNHCR 11/03/2025</v>
      </c>
      <c r="DQ44" s="222" t="str">
        <f t="array" ref="DQ44">LOOKUP(2,1/(Log!$K$1:$K$27569=DN44),Log!$G$1:$G$27569)</f>
        <v>Low</v>
      </c>
      <c r="DR44" s="222">
        <f t="array" ref="DR44">LOOKUP(2,1/(Log!$K$1:$K$27569=DN44),Log!$H$1:$H$27569)</f>
        <v>3</v>
      </c>
      <c r="DS44" s="222" t="str">
        <f t="array" ref="DS44">LOOKUP(2,1/(Log!$K$1:$K$27569=DN44),Log!$J$1:$J$27569)</f>
        <v>According to INFORM SI methodology, the number of people in Level 2 is equal to the people affected minus the people in need. Since all the people affected are also in need, there are no people in Level 2.</v>
      </c>
      <c r="DT44" s="222" t="str">
        <f t="array" ref="DT44">LOOKUP(2,1/(Log!$K$1:$K$27569=DN44),Log!$I$1:$I$27569)</f>
        <v>https://data.unhcr.org/en/documents/details/115042</v>
      </c>
      <c r="DU44" s="223">
        <f t="array" ref="DU44">LOOKUP(2,1/(Log!$K$1:$K$27569=DN44),Log!$L$1:$L$27569)</f>
        <v>45771</v>
      </c>
      <c r="DV44" s="221" t="str">
        <f t="shared" si="60"/>
        <v>GRC002Moderate humanitarian conditions - Level 3</v>
      </c>
      <c r="DW44" s="213">
        <f t="array" ref="DW44">IF(LOOKUP(2,1/(Log!$K$1:$K$27569=DV44),Log!$E$1:$E$27569)="x","x",ROUND(LOOKUP(2,1/(Log!$K$1:$K$27569=DV44),Log!$E$1:$E$27569),-3))</f>
        <v>239000</v>
      </c>
      <c r="DX44" s="224" t="str">
        <f t="array" ref="DX44">LOOKUP(2,1/(Log!$K$1:$K$27569=DV44),Log!$F$1:$F$27569)</f>
        <v>UNHCR 11/03/2025</v>
      </c>
      <c r="DY44" s="224" t="str">
        <f t="array" ref="DY44">LOOKUP(2,1/(Log!$K$1:$K$27569=DV44),Log!$G$1:$G$27569)</f>
        <v>Low</v>
      </c>
      <c r="DZ44" s="224">
        <f t="array" ref="DZ44">LOOKUP(2,1/(Log!$K$1:$K$27569=DV44),Log!$H$1:$H$27569)</f>
        <v>3</v>
      </c>
      <c r="EA44" s="224" t="str">
        <f t="array" ref="EA44">LOOKUP(2,1/(Log!$K$1:$K$27569=DV44),Log!$J$1:$J$27569)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(214,574), Asylum seekers ( 20,887), and stateless people (2,427). 
This figure is taken from the UNHCR ODP biannual factsheet published on 1 October 2024.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v>
      </c>
      <c r="EB44" s="224" t="str">
        <f t="array" ref="EB44">LOOKUP(2,1/(Log!$K$1:$K$27569=DV44),Log!$I$1:$I$27569)</f>
        <v>https://data.unhcr.org/en/documents/details/115042</v>
      </c>
      <c r="EC44" s="214">
        <f t="array" ref="EC44">LOOKUP(2,1/(Log!$K$1:$K$27569=DV44),Log!$L$1:$L$27569)</f>
        <v>45771</v>
      </c>
      <c r="ED44" s="222" t="str">
        <f t="shared" si="61"/>
        <v>GRC002Severe humanitarian conditions - Level 4</v>
      </c>
      <c r="EE44" s="218" t="str">
        <f t="array" ref="EE44">IF(LOOKUP(2,1/(Log!$K$1:$K$27569=ED44),Log!$E$1:$E$27569)="x","x",ROUND(LOOKUP(2,1/(Log!$K$1:$K$27569=ED44),Log!$E$1:$E$27569),-3))</f>
        <v>x</v>
      </c>
      <c r="EF44" s="222" t="str">
        <f t="array" ref="EF44">LOOKUP(2,1/(Log!$K$1:$K$27569=ED44),Log!$F$1:$F$27569)</f>
        <v>UNHCR 11/03/2025</v>
      </c>
      <c r="EG44" s="222" t="str">
        <f t="array" ref="EG44">LOOKUP(2,1/(Log!$K$1:$K$27569=ED44),Log!$G$1:$G$27569)</f>
        <v>Low</v>
      </c>
      <c r="EH44" s="222">
        <f t="array" ref="EH44">LOOKUP(2,1/(Log!$K$1:$K$27569=ED44),Log!$H$1:$H$27569)</f>
        <v>3</v>
      </c>
      <c r="EI44" s="222" t="str">
        <f t="array" ref="EI44">LOOKUP(2,1/(Log!$K$1:$K$27569=ED44),Log!$J$1:$J$27569)</f>
        <v xml:space="preserve">The number of people in Level 4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v>
      </c>
      <c r="EJ44" s="222" t="str">
        <f t="array" ref="EJ44">LOOKUP(2,1/(Log!$K$1:$K$27569=ED44),Log!$I$1:$I$27569)</f>
        <v>https://data.unhcr.org/en/documents/details/115042</v>
      </c>
      <c r="EK44" s="223">
        <f t="array" ref="EK44">LOOKUP(2,1/(Log!$K$1:$K$27569=ED44),Log!$L$1:$L$27569)</f>
        <v>45771</v>
      </c>
      <c r="EL44" s="221" t="str">
        <f t="shared" si="62"/>
        <v>GRC002Extreme humanitarian conditions - Level 5</v>
      </c>
      <c r="EM44" s="213" t="str">
        <f t="array" ref="EM44">IF(LOOKUP(2,1/(Log!$K$1:$K$27569=EL44),Log!$E$1:$E$27569)="x","x",ROUND(LOOKUP(2,1/(Log!$K$1:$K$27569=EL44),Log!$E$1:$E$27569),-3))</f>
        <v>x</v>
      </c>
      <c r="EN44" s="224" t="str">
        <f t="array" ref="EN44">LOOKUP(2,1/(Log!$K$1:$K$27569=EL44),Log!$F$1:$F$27569)</f>
        <v>UNHCR 11/03/2025</v>
      </c>
      <c r="EO44" s="224" t="str">
        <f t="array" ref="EO44">LOOKUP(2,1/(Log!$K$1:$K$27569=EL44),Log!$G$1:$G$27569)</f>
        <v>Low</v>
      </c>
      <c r="EP44" s="224">
        <f t="array" ref="EP44">LOOKUP(2,1/(Log!$K$1:$K$27569=EL44),Log!$H$1:$H$27569)</f>
        <v>3</v>
      </c>
      <c r="EQ44" s="224" t="str">
        <f t="array" ref="EQ44">LOOKUP(2,1/(Log!$K$1:$K$27569=EL44),Log!$J$1:$J$27569)</f>
        <v xml:space="preserve">The number of people in Level 5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v>
      </c>
      <c r="ER44" s="224" t="str">
        <f t="array" ref="ER44">LOOKUP(2,1/(Log!$K$1:$K$27569=EL44),Log!$I$1:$I$27569)</f>
        <v>https://data.unhcr.org/en/documents/details/115042</v>
      </c>
      <c r="ES44" s="214">
        <f t="array" ref="ES44">LOOKUP(2,1/(Log!$K$1:$K$27569=EL44),Log!$L$1:$L$27569)</f>
        <v>45771</v>
      </c>
      <c r="ET44" s="222" t="str">
        <f t="shared" si="63"/>
        <v>GRC002Fatalities in all crises</v>
      </c>
      <c r="EU44" s="222">
        <f t="array" ref="EU44">LOOKUP(2,1/(Log!$K$1:$K$27569=ET44),Log!$E$1:$E$27569)</f>
        <v>58</v>
      </c>
      <c r="EV44" s="222" t="str">
        <f t="array" ref="EV44">LOOKUP(2,1/(Log!$K$1:$K$27569=ET44),Log!$F$1:$F$27569)</f>
        <v>IOM accessed on 08/04/2025</v>
      </c>
      <c r="EW44" s="222" t="str">
        <f t="array" ref="EW44">LOOKUP(2,1/(Log!$K$1:$K$27569=ET44),Log!$G$1:$G$27569)</f>
        <v>Low</v>
      </c>
      <c r="EX44" s="222">
        <f t="array" ref="EX44">LOOKUP(2,1/(Log!$K$1:$K$27569=ET44),Log!$H$1:$H$27569)</f>
        <v>3</v>
      </c>
      <c r="EY44" s="222" t="str">
        <f t="array" ref="EY44">LOOKUP(2,1/(Log!$K$1:$K$27569=ET44),Log!$J$1:$J$27569)</f>
        <v xml:space="preserve">People registered to have died in Greece through Eastern Mediterranean route in the IOM dataset between 01 Oct 2024 and 31 March 2025. The number is an underestimate, as we are not including the missing people, who some might have died on the route. Furthermore, the true number of fatalities may be higher because of unreported incidents. 
The reliability of this data is low because it doesn't include the missing people and because of the likelihood of some unreported incidents. </v>
      </c>
      <c r="EZ44" s="222" t="str">
        <f t="array" ref="EZ44">LOOKUP(2,1/(Log!$K$1:$K$27569=ET44),Log!$I$1:$I$27569)</f>
        <v>https://missingmigrants.iom.int/data</v>
      </c>
      <c r="FA44" s="223">
        <f t="array" ref="FA44">LOOKUP(2,1/(Log!$K$1:$K$27569=ET44),Log!$L$1:$L$27569)</f>
        <v>45771</v>
      </c>
      <c r="FB44" s="221" t="str">
        <f t="shared" si="64"/>
        <v>GRC002Crisis affected groups</v>
      </c>
      <c r="FC44" s="224">
        <f t="array" ref="FC44">LOOKUP(2,1/(Log!$K$1:$K$27569=FB44),Log!$E$1:$E$27569)</f>
        <v>1</v>
      </c>
      <c r="FD44" s="224" t="str">
        <f t="array" ref="FD44">LOOKUP(2,1/(Log!$K$1:$K$27569=FB44),Log!$F$1:$F$27569)</f>
        <v>UNHCR 11/03/2025</v>
      </c>
      <c r="FE44" s="224" t="str">
        <f t="array" ref="FE44">LOOKUP(2,1/(Log!$K$1:$K$27569=FB44),Log!$G$1:$G$27569)</f>
        <v>High</v>
      </c>
      <c r="FF44" s="224">
        <f t="array" ref="FF44">LOOKUP(2,1/(Log!$K$1:$K$27569=FB44),Log!$H$1:$H$27569)</f>
        <v>1</v>
      </c>
      <c r="FG44" s="224" t="str">
        <f t="array" ref="FG44">LOOKUP(2,1/(Log!$K$1:$K$27569=FB44),Log!$J$1:$J$27569)</f>
        <v>In this crisis, 1 out of 5 population groups are affected. That is the refugees and Asylum seekers.</v>
      </c>
      <c r="FH44" s="224" t="str">
        <f t="array" ref="FH44">LOOKUP(2,1/(Log!$K$1:$K$27569=FB44),Log!$I$1:$I$27569)</f>
        <v>https://data.unhcr.org/en/documents/details/115042</v>
      </c>
      <c r="FI44" s="214">
        <f t="array" ref="FI44">LOOKUP(2,1/(Log!$K$1:$K$27569=FB44),Log!$L$1:$L$27569)</f>
        <v>45771</v>
      </c>
      <c r="FJ44" s="221" t="str">
        <f t="shared" si="65"/>
        <v>GRC002People facing limited access constraints</v>
      </c>
      <c r="FK44" s="222" t="str">
        <f t="array" ref="FK44">LOOKUP(2,1/(Log!$K$1:$K$27569=FJ44),Log!$E$1:$E$27569)</f>
        <v>x</v>
      </c>
      <c r="FL44" s="222">
        <f t="array" ref="FL44">LOOKUP(2,1/(Log!$K$1:$K$27569=FJ44),Log!$F$1:$F$27569)</f>
        <v>0</v>
      </c>
      <c r="FM44" s="222" t="str">
        <f t="array" ref="FM44">LOOKUP(2,1/(Log!$K$1:$K$27569=FJ44),Log!$G$1:$G$27569)</f>
        <v>x</v>
      </c>
      <c r="FN44" s="222" t="str">
        <f t="array" ref="FN44">LOOKUP(2,1/(Log!$K$1:$K$27569=FJ44),Log!$H$1:$H$27569)</f>
        <v>x</v>
      </c>
      <c r="FO44" s="222">
        <f t="array" ref="FO44">LOOKUP(2,1/(Log!$K$1:$K$27569=FJ44),Log!$J$1:$J$27569)</f>
        <v>0</v>
      </c>
      <c r="FP44" s="218">
        <f t="array" ref="FP44">LOOKUP(2,1/(Log!$K$1:$K$27569=FJ44),Log!$I$1:$I$27569)</f>
        <v>0</v>
      </c>
      <c r="FQ44" s="219">
        <f t="array" ref="FQ44">LOOKUP(2,1/(Log!$K$1:$K$27569=FJ44),Log!$L$1:$L$27569)</f>
        <v>43501</v>
      </c>
      <c r="FR44" s="221" t="str">
        <f t="shared" si="66"/>
        <v>GRC002People facing restricted access constraints</v>
      </c>
      <c r="FS44" s="224" t="str">
        <f t="array" ref="FS44">LOOKUP(2,1/(Log!$K$1:$K$27569=FR44),Log!$E$1:$E$27569)</f>
        <v>x</v>
      </c>
      <c r="FT44" s="224">
        <f t="array" ref="FT44">LOOKUP(2,1/(Log!$K$1:$K$27569=FR44),Log!$F$1:$F$27569)</f>
        <v>0</v>
      </c>
      <c r="FU44" s="224" t="str">
        <f t="array" ref="FU44">LOOKUP(2,1/(Log!$K$1:$K$27569=FR44),Log!$G$1:$G$27569)</f>
        <v>x</v>
      </c>
      <c r="FV44" s="224" t="str">
        <f t="array" ref="FV44">LOOKUP(2,1/(Log!$K$1:$K$27569=FR44),Log!$H$1:$H$27569)</f>
        <v>x</v>
      </c>
      <c r="FW44" s="224">
        <f t="array" ref="FW44">LOOKUP(2,1/(Log!$K$1:$K$27569=FR44),Log!$J$1:$J$27569)</f>
        <v>0</v>
      </c>
      <c r="FX44" s="224">
        <f t="array" ref="FX44">LOOKUP(2,1/(Log!$K$1:$K$27569=FR44),Log!$I$1:$I$27569)</f>
        <v>0</v>
      </c>
      <c r="FY44" s="214">
        <f t="array" ref="FY44">LOOKUP(2,1/(Log!$K$1:$K$27569=FR44),Log!$L$1:$L$27569)</f>
        <v>43501</v>
      </c>
      <c r="FZ44" s="222" t="str">
        <f t="shared" si="67"/>
        <v>GRC002Impediments to entry into country (bureaucratic and administrative)</v>
      </c>
      <c r="GA44" s="222">
        <f t="array" ref="GA44">LOOKUP(2,1/(Log!$K$1:$K$27569=FZ44),Log!$E$1:$E$27569)</f>
        <v>1</v>
      </c>
      <c r="GB44" s="222" t="str">
        <f t="array" ref="GB44">LOOKUP(2,1/(Log!$K$1:$K$27569=FZ44),Log!$F$1:$F$27569)</f>
        <v>ACAPS Access Methodology</v>
      </c>
      <c r="GC44" s="222" t="str">
        <f t="array" ref="GC44">LOOKUP(2,1/(Log!$K$1:$K$27569=FZ44),Log!$G$1:$G$27569)</f>
        <v>Medium</v>
      </c>
      <c r="GD44" s="222">
        <f t="array" ref="GD44">LOOKUP(2,1/(Log!$K$1:$K$27569=FZ44),Log!$H$1:$H$27569)</f>
        <v>2</v>
      </c>
      <c r="GE44" s="222" t="str">
        <f t="array" ref="GE44">LOOKUP(2,1/(Log!$K$1:$K$27569=FZ44),Log!$J$1:$J$27569)</f>
        <v>x</v>
      </c>
      <c r="GF44" s="222" t="str">
        <f t="array" ref="GF44">LOOKUP(2,1/(Log!$K$1:$K$27569=FZ44),Log!$I$1:$I$27569)</f>
        <v>x</v>
      </c>
      <c r="GG44" s="223">
        <f t="array" ref="GG44">LOOKUP(2,1/(Log!$K$1:$K$27569=FZ44),Log!$L$1:$L$27569)</f>
        <v>45608</v>
      </c>
      <c r="GH44" s="221" t="str">
        <f t="shared" si="68"/>
        <v>GRC002Restriction of movement (impediments to freedom of movement and/or administrative restrictions)</v>
      </c>
      <c r="GI44" s="224">
        <f t="array" ref="GI44">LOOKUP(2,1/(Log!$K$1:$K$27569=GH44),Log!$E$1:$E$27569)</f>
        <v>1</v>
      </c>
      <c r="GJ44" s="224" t="str">
        <f t="array" ref="GJ44">LOOKUP(2,1/(Log!$K$1:$K$27569=GH44),Log!$F$1:$F$27569)</f>
        <v>ACAPS Access Methodology</v>
      </c>
      <c r="GK44" s="224" t="str">
        <f t="array" ref="GK44">LOOKUP(2,1/(Log!$K$1:$K$27569=GH44),Log!$G$1:$G$27569)</f>
        <v>Medium</v>
      </c>
      <c r="GL44" s="224">
        <f t="array" ref="GL44">LOOKUP(2,1/(Log!$K$1:$K$27569=GH44),Log!$H$1:$H$27569)</f>
        <v>2</v>
      </c>
      <c r="GM44" s="224" t="str">
        <f t="array" ref="GM44">LOOKUP(2,1/(Log!$K$1:$K$27569=GH44),Log!$J$1:$J$27569)</f>
        <v>x</v>
      </c>
      <c r="GN44" s="224" t="str">
        <f t="array" ref="GN44">LOOKUP(2,1/(Log!$K$1:$K$27569=GH44),Log!$I$1:$I$27569)</f>
        <v>x</v>
      </c>
      <c r="GO44" s="214">
        <f t="array" ref="GO44">LOOKUP(2,1/(Log!$K$1:$K$27569=GH44),Log!$L$1:$L$27569)</f>
        <v>45608</v>
      </c>
      <c r="GP44" s="222" t="str">
        <f t="shared" si="69"/>
        <v>GRC002Interference into implementation of humanitarian activities</v>
      </c>
      <c r="GQ44" s="222">
        <f t="array" ref="GQ44">LOOKUP(2,1/(Log!$K$1:$K$27569=GP44),Log!$E$1:$E$27569)</f>
        <v>1</v>
      </c>
      <c r="GR44" s="222" t="str">
        <f t="array" ref="GR44">LOOKUP(2,1/(Log!$K$1:$K$27569=GP44),Log!$F$1:$F$27569)</f>
        <v>ACAPS Access Methodology</v>
      </c>
      <c r="GS44" s="222" t="str">
        <f t="array" ref="GS44">LOOKUP(2,1/(Log!$K$1:$K$27569=GP44),Log!$G$1:$G$27569)</f>
        <v>Medium</v>
      </c>
      <c r="GT44" s="222">
        <f t="array" ref="GT44">LOOKUP(2,1/(Log!$K$1:$K$27569=GP44),Log!$H$1:$H$27569)</f>
        <v>2</v>
      </c>
      <c r="GU44" s="222" t="str">
        <f t="array" ref="GU44">LOOKUP(2,1/(Log!$K$1:$K$27569=GP44),Log!$J$1:$J$27569)</f>
        <v>x</v>
      </c>
      <c r="GV44" s="222" t="str">
        <f t="array" ref="GV44">LOOKUP(2,1/(Log!$K$1:$K$27569=GP44),Log!$I$1:$I$27569)</f>
        <v>x</v>
      </c>
      <c r="GW44" s="223">
        <f t="array" ref="GW44">LOOKUP(2,1/(Log!$K$1:$K$27569=GP44),Log!$L$1:$L$27569)</f>
        <v>45608</v>
      </c>
      <c r="GX44" s="221" t="str">
        <f t="shared" si="70"/>
        <v>GRC002Violence against personnel, facilities and assets</v>
      </c>
      <c r="GY44" s="224">
        <f t="array" ref="GY44">LOOKUP(2,1/(Log!$K$1:$K$27569=GX44),Log!$E$1:$E$27569)</f>
        <v>0</v>
      </c>
      <c r="GZ44" s="224" t="str">
        <f t="array" ref="GZ44">LOOKUP(2,1/(Log!$K$1:$K$27569=GX44),Log!$F$1:$F$27569)</f>
        <v>ACAPS Access Methodology</v>
      </c>
      <c r="HA44" s="224" t="str">
        <f t="array" ref="HA44">LOOKUP(2,1/(Log!$K$1:$K$27569=GX44),Log!$G$1:$G$27569)</f>
        <v>Medium</v>
      </c>
      <c r="HB44" s="224">
        <f t="array" ref="HB44">LOOKUP(2,1/(Log!$K$1:$K$27569=GX44),Log!$H$1:$H$27569)</f>
        <v>2</v>
      </c>
      <c r="HC44" s="224" t="str">
        <f t="array" ref="HC44">LOOKUP(2,1/(Log!$K$1:$K$27569=GX44),Log!$J$1:$J$27569)</f>
        <v>x</v>
      </c>
      <c r="HD44" s="224" t="str">
        <f t="array" ref="HD44">LOOKUP(2,1/(Log!$K$1:$K$27569=GX44),Log!$I$1:$I$27569)</f>
        <v>x</v>
      </c>
      <c r="HE44" s="214">
        <f t="array" ref="HE44">LOOKUP(2,1/(Log!$K$1:$K$27569=GX44),Log!$L$1:$L$27569)</f>
        <v>45608</v>
      </c>
      <c r="HF44" s="222" t="str">
        <f t="shared" si="71"/>
        <v>GRC002Denial of existence of humanitarian needs or entitlements to assistance</v>
      </c>
      <c r="HG44" s="222">
        <f t="array" ref="HG44">LOOKUP(2,1/(Log!$K$1:$K$27569=HF44),Log!$E$1:$E$27569)</f>
        <v>2</v>
      </c>
      <c r="HH44" s="222" t="str">
        <f t="array" ref="HH44">LOOKUP(2,1/(Log!$K$1:$K$27569=HF44),Log!$F$1:$F$27569)</f>
        <v>ACAPS Access Methodology</v>
      </c>
      <c r="HI44" s="222" t="str">
        <f t="array" ref="HI44">LOOKUP(2,1/(Log!$K$1:$K$27569=HF44),Log!$G$1:$G$27569)</f>
        <v>Medium</v>
      </c>
      <c r="HJ44" s="222">
        <f t="array" ref="HJ44">LOOKUP(2,1/(Log!$K$1:$K$27569=HF44),Log!$H$1:$H$27569)</f>
        <v>2</v>
      </c>
      <c r="HK44" s="222" t="str">
        <f t="array" ref="HK44">LOOKUP(2,1/(Log!$K$1:$K$27569=HF44),Log!$J$1:$J$27569)</f>
        <v>x</v>
      </c>
      <c r="HL44" s="222" t="str">
        <f t="array" ref="HL44">LOOKUP(2,1/(Log!$K$1:$K$27569=HF44),Log!$I$1:$I$27569)</f>
        <v>x</v>
      </c>
      <c r="HM44" s="223">
        <f t="array" ref="HM44">LOOKUP(2,1/(Log!$K$1:$K$27569=HF44),Log!$L$1:$L$27569)</f>
        <v>45608</v>
      </c>
      <c r="HN44" s="221" t="str">
        <f t="shared" si="72"/>
        <v>GRC002Restriction and obstruction of access to services and assistance</v>
      </c>
      <c r="HO44" s="224">
        <f t="array" ref="HO44">LOOKUP(2,1/(Log!$K$1:$K$27569=HN44),Log!$E$1:$E$27569)</f>
        <v>2</v>
      </c>
      <c r="HP44" s="224" t="str">
        <f t="array" ref="HP44">LOOKUP(2,1/(Log!$K$1:$K$27569=HN44),Log!$F$1:$F$27569)</f>
        <v>ACAPS Access Methodology</v>
      </c>
      <c r="HQ44" s="224" t="str">
        <f t="array" ref="HQ44">LOOKUP(2,1/(Log!$K$1:$K$27569=HN44),Log!$G$1:$G$27569)</f>
        <v>Medium</v>
      </c>
      <c r="HR44" s="224">
        <f t="array" ref="HR44">LOOKUP(2,1/(Log!$K$1:$K$27569=HN44),Log!$H$1:$H$27569)</f>
        <v>2</v>
      </c>
      <c r="HS44" s="224" t="str">
        <f t="array" ref="HS44">LOOKUP(2,1/(Log!$K$1:$K$27569=HN44),Log!$J$1:$J$27569)</f>
        <v>x</v>
      </c>
      <c r="HT44" s="224" t="str">
        <f t="array" ref="HT44">LOOKUP(2,1/(Log!$K$1:$K$27569=HN44),Log!$I$1:$I$27569)</f>
        <v>x</v>
      </c>
      <c r="HU44" s="214">
        <f t="array" ref="HU44">LOOKUP(2,1/(Log!$K$1:$K$27569=HN44),Log!$L$1:$L$27569)</f>
        <v>45608</v>
      </c>
      <c r="HV44" s="222" t="str">
        <f t="shared" si="73"/>
        <v>GRC002Ongoing insecurity/hostilities affecting humanitarian assistance</v>
      </c>
      <c r="HW44" s="222">
        <f t="array" ref="HW44">LOOKUP(2,1/(Log!$K$1:$K$27569=HV44),Log!$E$1:$E$27569)</f>
        <v>0</v>
      </c>
      <c r="HX44" s="222" t="str">
        <f t="array" ref="HX44">LOOKUP(2,1/(Log!$K$1:$K$27569=HV44),Log!$F$1:$F$27569)</f>
        <v>ACAPS Access Methodology</v>
      </c>
      <c r="HY44" s="222" t="str">
        <f t="array" ref="HY44">LOOKUP(2,1/(Log!$K$1:$K$27569=HV44),Log!$G$1:$G$27569)</f>
        <v>Medium</v>
      </c>
      <c r="HZ44" s="222">
        <f t="array" ref="HZ44">LOOKUP(2,1/(Log!$K$1:$K$27569=HV44),Log!$H$1:$H$27569)</f>
        <v>2</v>
      </c>
      <c r="IA44" s="222" t="str">
        <f t="array" ref="IA44">LOOKUP(2,1/(Log!$K$1:$K$27569=HV44),Log!$J$1:$J$27569)</f>
        <v>x</v>
      </c>
      <c r="IB44" s="222" t="str">
        <f t="array" ref="IB44">LOOKUP(2,1/(Log!$K$1:$K$27569=HV44),Log!$I$1:$I$27569)</f>
        <v>x</v>
      </c>
      <c r="IC44" s="223">
        <f t="array" ref="IC44">LOOKUP(2,1/(Log!$K$1:$K$27569=HV44),Log!$L$1:$L$27569)</f>
        <v>45608</v>
      </c>
      <c r="ID44" s="221" t="str">
        <f t="shared" si="74"/>
        <v>GRC002Presence of mines and improvised explosive devices</v>
      </c>
      <c r="IE44" s="224">
        <f t="array" ref="IE44">LOOKUP(2,1/(Log!$K$1:$K$27569=ID44),Log!$E$1:$E$27569)</f>
        <v>0</v>
      </c>
      <c r="IF44" s="224" t="str">
        <f t="array" ref="IF44">LOOKUP(2,1/(Log!$K$1:$K$27569=ID44),Log!$F$1:$F$27569)</f>
        <v>ACAPS Access Methodology</v>
      </c>
      <c r="IG44" s="224" t="str">
        <f t="array" ref="IG44">LOOKUP(2,1/(Log!$K$1:$K$27569=ID44),Log!$G$1:$G$27569)</f>
        <v>Medium</v>
      </c>
      <c r="IH44" s="224">
        <f t="array" ref="IH44">LOOKUP(2,1/(Log!$K$1:$K$27569=ID44),Log!$H$1:$H$27569)</f>
        <v>2</v>
      </c>
      <c r="II44" s="224" t="str">
        <f t="array" ref="II44">LOOKUP(2,1/(Log!$K$1:$K$27569=ID44),Log!$J$1:$J$27569)</f>
        <v>x</v>
      </c>
      <c r="IJ44" s="224" t="str">
        <f t="array" ref="IJ44">LOOKUP(2,1/(Log!$K$1:$K$27569=ID44),Log!$I$1:$I$27569)</f>
        <v>x</v>
      </c>
      <c r="IK44" s="214">
        <f t="array" ref="IK44">LOOKUP(2,1/(Log!$K$1:$K$27569=ID44),Log!$L$1:$L$27569)</f>
        <v>45608</v>
      </c>
      <c r="IL44" s="222" t="str">
        <f t="shared" si="75"/>
        <v>GRC002Physical constraints in the environment (obstacles related to terrain, climate, lack of infrastructure, etc.)</v>
      </c>
      <c r="IM44" s="222">
        <f t="array" ref="IM44">LOOKUP(2,1/(Log!$K$1:$K$27569=IL44),Log!$E$1:$E$27569)</f>
        <v>0</v>
      </c>
      <c r="IN44" s="222" t="str">
        <f t="array" ref="IN44">LOOKUP(2,1/(Log!$K$1:$K$27569=IL44),Log!$F$1:$F$27569)</f>
        <v>ACAPS Access Methodology</v>
      </c>
      <c r="IO44" s="222" t="str">
        <f t="array" ref="IO44">LOOKUP(2,1/(Log!$K$1:$K$27569=IL44),Log!$G$1:$G$27569)</f>
        <v>Medium</v>
      </c>
      <c r="IP44" s="222">
        <f t="array" ref="IP44">LOOKUP(2,1/(Log!$K$1:$K$27569=IL44),Log!$H$1:$H$27569)</f>
        <v>2</v>
      </c>
      <c r="IQ44" s="222" t="str">
        <f t="array" ref="IQ44">LOOKUP(2,1/(Log!$K$1:$K$27569=IL44),Log!$J$1:$J$27569)</f>
        <v>x</v>
      </c>
      <c r="IR44" s="222" t="str">
        <f t="array" ref="IR44">LOOKUP(2,1/(Log!$K$1:$K$27569=IL44),Log!$I$1:$I$27569)</f>
        <v>x</v>
      </c>
      <c r="IS44" s="223">
        <f t="array" ref="IS44">LOOKUP(2,1/(Log!$K$1:$K$27569=IL44),Log!$L$1:$L$27569)</f>
        <v>45608</v>
      </c>
    </row>
    <row r="45" spans="1:253" s="11" customFormat="1" ht="13.35" customHeight="1">
      <c r="A45" s="11" t="str">
        <f>Lists!B:B</f>
        <v>Complex crisis in Guatemala</v>
      </c>
      <c r="B45" s="11" t="str">
        <f>Lists!F:F</f>
        <v>Drought/drier conditions,Floods</v>
      </c>
      <c r="C45" s="11" t="str">
        <f>Lists!C:C</f>
        <v>GTM001</v>
      </c>
      <c r="D45" s="11" t="str">
        <f>Lists!A:A</f>
        <v>Guatemala</v>
      </c>
      <c r="E45" s="11" t="str">
        <f>Lists!D:D</f>
        <v>GTM</v>
      </c>
      <c r="F45" s="11" t="str">
        <f t="shared" si="38"/>
        <v>GTM001Total population</v>
      </c>
      <c r="G45" s="212">
        <f t="array" ref="G45">ROUND(LOOKUP(2,1/(Log!$K$1:$K$27569=F45),Log!$E$1:$E$27569),-3)</f>
        <v>18400000</v>
      </c>
      <c r="H45" s="213" t="str">
        <f t="array" ref="H45">LOOKUP(2,1/(Log!$K$1:$K$27569=F45),Log!$F$1:$F$27569)</f>
        <v xml:space="preserve"> OCHA 24/01/2025</v>
      </c>
      <c r="I45" s="213" t="str">
        <f t="array" ref="I45">LOOKUP(2,1/(Log!$K$1:$K$27569=F45),Log!$G$1:$G$27569)</f>
        <v>High</v>
      </c>
      <c r="J45" s="213">
        <f t="array" ref="J45">LOOKUP(2,1/(Log!$K$1:$K$27569=F45),Log!$H$1:$H$27569)</f>
        <v>1</v>
      </c>
      <c r="K45" s="213" t="str">
        <f t="array" ref="K45">LOOKUP(2,1/(Log!$K$1:$K$27569=F45),Log!$J$1:$J$27569)</f>
        <v>This is the population of Guatemala according to 2025 humanitarian need overview. This number was adopted instead of World Bank figure, as they consider the population movement such internal displacement and people in transit seeking refuge in neighbouring counties and beyond.</v>
      </c>
      <c r="L45" s="213" t="str">
        <f t="array" ref="L45">LOOKUP(2,1/(Log!$K$1:$K$27569=F45),Log!$I$1:$I$27569)</f>
        <v>https://humanitarianaction.info/plan/1269</v>
      </c>
      <c r="M45" s="214">
        <f t="array" ref="M45">LOOKUP(2,1/(Log!$K$1:$K$27569=F45),Log!$L$1:$L$27569)</f>
        <v>45747</v>
      </c>
      <c r="N45" s="221" t="str">
        <f t="shared" si="39"/>
        <v>GTM001Landmass affected</v>
      </c>
      <c r="O45" s="216">
        <f t="array" ref="O45">LOOKUP(2,1/(Log!$K$1:$K$27569=N45),Log!$E$1:$E$27569)</f>
        <v>107160</v>
      </c>
      <c r="P45" s="216" t="str">
        <f t="array" ref="P45">LOOKUP(2,1/(Log!$K$1:$K$27569=N45),Log!$F$1:$F$27569)</f>
        <v>World Bank accessed 18/02/2025</v>
      </c>
      <c r="Q45" s="216" t="str">
        <f t="array" ref="Q45">LOOKUP(2,1/(Log!$K$1:$K$27569=N45),Log!$G$1:$G$27569)</f>
        <v xml:space="preserve">Medium </v>
      </c>
      <c r="R45" s="216">
        <f t="array" ref="R45">LOOKUP(2,1/(Log!$K$1:$K$27569=N45),Log!$H$1:$H$27569)</f>
        <v>2</v>
      </c>
      <c r="S45" s="216" t="str">
        <f t="array" ref="S45">LOOKUP(2,1/(Log!$K$1:$K$27569=N45),Log!$J$1:$J$27569)</f>
        <v xml:space="preserve">Guatemala is experiencing a complex humanitarian crisis generated by overlapping shocks and impacts - both sudden and slow-onset, short and long term-. Therefore, the total landmass of the country is considered  exposed to the crisis. </v>
      </c>
      <c r="T45" s="216" t="str">
        <f t="array" ref="T45">LOOKUP(2,1/(Log!$K$1:$K$27569=N45),Log!$I$1:$I$27569)</f>
        <v>https://data.worldbank.org/indicator/AG.LND.TOTL.K2?locations=GT</v>
      </c>
      <c r="U45" s="217">
        <f t="array" ref="U45">LOOKUP(2,1/(Log!$K$1:$K$27569=N45),Log!$L$1:$L$27569)</f>
        <v>45747</v>
      </c>
      <c r="V45" s="221" t="str">
        <f t="shared" si="40"/>
        <v>GTM001People exposed</v>
      </c>
      <c r="W45" s="213">
        <f t="array" ref="W45">IF(LOOKUP(2,1/(Log!$K$1:$K$27569=V45),Log!$E$1:$E$27569)="x","x",ROUND(LOOKUP(2,1/(Log!$K$1:$K$27569=V45),Log!$E$1:$E$27569),-3))</f>
        <v>18400000</v>
      </c>
      <c r="X45" s="213" t="str">
        <f t="array" ref="X45">LOOKUP(2,1/(Log!$K$1:$K$27569=V45),Log!$F$1:$F$27569)</f>
        <v>OCHA 24/01/2025</v>
      </c>
      <c r="Y45" s="213" t="str">
        <f t="array" ref="Y45">LOOKUP(2,1/(Log!$K$1:$K$27569=V45),Log!$G$1:$G$27569)</f>
        <v xml:space="preserve">Medium </v>
      </c>
      <c r="Z45" s="213">
        <f t="array" ref="Z45">LOOKUP(2,1/(Log!$K$1:$K$27569=V45),Log!$H$1:$H$27569)</f>
        <v>2</v>
      </c>
      <c r="AA45" s="213" t="str">
        <f t="array" ref="AA45">LOOKUP(2,1/(Log!$K$1:$K$27569=V45),Log!$J$1:$J$27569)</f>
        <v xml:space="preserve">The number of people exposed corresponds to the total population of the country as the entire population is at risk of food insecurity crisis to various degrees according to the HNRP and latest IPC assessment (released August 2024). This figure is taken from OCHA's 2025 HNRP. This source was chosen because it considers the population movement such as internal displacement and people in transit seeking refuge in neighbouring counties and beyond. The reliability is set at a medium because the IPC data used in the response plan was collected and analysed in June 2024. </v>
      </c>
      <c r="AB45" s="213" t="str">
        <f t="array" ref="AB45">LOOKUP(2,1/(Log!$K$1:$K$27569=V45),Log!$I$1:$I$27569)</f>
        <v>https://humanitarianaction.info/plan/1269</v>
      </c>
      <c r="AC45" s="214">
        <f t="array" ref="AC45">LOOKUP(2,1/(Log!$K$1:$K$27569=V45),Log!$L$1:$L$27569)</f>
        <v>45747</v>
      </c>
      <c r="AD45" s="221" t="str">
        <f t="shared" si="41"/>
        <v>GTM001People affected</v>
      </c>
      <c r="AE45" s="218">
        <f t="array" ref="AE45">IF(LOOKUP(2,1/(Log!$K$1:$K$27569=AD45),Log!$E$1:$E$27569)="x","x",ROUND(LOOKUP(2,1/(Log!$K$1:$K$27569=AD45),Log!$E$1:$E$27569),-3))</f>
        <v>8065000</v>
      </c>
      <c r="AF45" s="218" t="str">
        <f t="array" ref="AF45">LOOKUP(2,1/(Log!$K$1:$K$27569=AD45),Log!$F$1:$F$27569)</f>
        <v>IPC 26/08/2024</v>
      </c>
      <c r="AG45" s="218" t="str">
        <f t="array" ref="AG45">LOOKUP(2,1/(Log!$K$1:$K$27569=AD45),Log!$G$1:$G$27569)</f>
        <v xml:space="preserve">Medium </v>
      </c>
      <c r="AH45" s="218">
        <f t="array" ref="AH45">LOOKUP(2,1/(Log!$K$1:$K$27569=AD45),Log!$H$1:$H$27569)</f>
        <v>2</v>
      </c>
      <c r="AI45" s="218" t="str">
        <f t="array" ref="AI45">LOOKUP(2,1/(Log!$K$1:$K$27569=AD45),Log!$J$1:$J$27569)</f>
        <v xml:space="preserve">The number of people affected corresponds to the total population at expected to face Stressed and above food security conditions (IPC Phase 2 and above) during March - May 2025. We have chosen to use the IPC as an alternative source as natural hazards, both dry conditions and rain, are the primary drivers of need. Conflict and violence on the other hand is on the decline. The HNRP also does not provide an estimated figure of people affected.The reliability of this data/indicator is medium as we may be overcounting because the data is the second projection based on data analysed in June 2024. </v>
      </c>
      <c r="AJ45" s="218" t="str">
        <f t="array" ref="AJ45">LOOKUP(2,1/(Log!$K$1:$K$27569=AD45),Log!$I$1:$I$27569)</f>
        <v>https://www.ipcinfo.org/ipc-country-analysis/details-map/en/c/1157137/?iso3=GTM</v>
      </c>
      <c r="AK45" s="219">
        <f t="array" ref="AK45">LOOKUP(2,1/(Log!$K$1:$K$27569=AD45),Log!$L$1:$L$27569)</f>
        <v>45777</v>
      </c>
      <c r="AL45" s="221" t="str">
        <f t="shared" si="42"/>
        <v>GTM001People displaced</v>
      </c>
      <c r="AM45" s="213">
        <f t="array" ref="AM45">IF(LOOKUP(2,1/(Log!$K$1:$K$27569=AL45),Log!$E$1:$E$27569)="x","x",ROUND(LOOKUP(2,1/(Log!$K$1:$K$27569=AL45),Log!$E$1:$E$27569),-3))</f>
        <v>283000</v>
      </c>
      <c r="AN45" s="213" t="str">
        <f t="array" ref="AN45">LOOKUP(2,1/(Log!$K$1:$K$27569=AL45),Log!$F$1:$F$27569)</f>
        <v>UNHCR accessed 14/04/2025</v>
      </c>
      <c r="AO45" s="213" t="str">
        <f t="array" ref="AO45">LOOKUP(2,1/(Log!$K$1:$K$27569=AL45),Log!$G$1:$G$27569)</f>
        <v>High</v>
      </c>
      <c r="AP45" s="213">
        <f t="array" ref="AP45">LOOKUP(2,1/(Log!$K$1:$K$27569=AL45),Log!$H$1:$H$27569)</f>
        <v>1</v>
      </c>
      <c r="AQ45" s="213" t="str">
        <f t="array" ref="AQ45">LOOKUP(2,1/(Log!$K$1:$K$27569=AL45),Log!$J$1:$J$27569)</f>
        <v>The number of people displaced by the complex crisis in Guatemala includes refugees and asylum seekers (4,715), returnees (7,294), people in mixed movements (209,610), and Guatemalans at risk of displacement (61,047) in 2025, according to UNHCR. This source was chosen because it is the most reliable. The reliability was set to high due to UNHCR's comprehensive methodology, which involves collecting accurate data.</v>
      </c>
      <c r="AR45" s="213" t="str">
        <f t="array" ref="AR45">LOOKUP(2,1/(Log!$K$1:$K$27569=AL45),Log!$I$1:$I$27569)</f>
        <v>https://reporting.unhcr.org/operational/operations/guatemala</v>
      </c>
      <c r="AS45" s="214">
        <f t="array" ref="AS45">LOOKUP(2,1/(Log!$K$1:$K$27569=AL45),Log!$L$1:$L$27569)</f>
        <v>45777</v>
      </c>
      <c r="AT45" s="222" t="str">
        <f t="shared" si="43"/>
        <v>GTM001Injuries reported</v>
      </c>
      <c r="AU45" s="218" t="str">
        <f t="array" ref="AU45">LOOKUP(2,1/(Log!$K$1:$K$27569=AT45),Log!$E$1:$E$27569)</f>
        <v>x</v>
      </c>
      <c r="AV45" s="218" t="str">
        <f t="array" ref="AV45">LOOKUP(2,1/(Log!$K$1:$K$27569=AT45),Log!$F$1:$F$27569)</f>
        <v>x</v>
      </c>
      <c r="AW45" s="218" t="str">
        <f t="array" ref="AW45">LOOKUP(2,1/(Log!$K$1:$K$27569=AT45),Log!$G$1:$G$27569)</f>
        <v>x</v>
      </c>
      <c r="AX45" s="218" t="str">
        <f t="array" ref="AX45">LOOKUP(2,1/(Log!$K$1:$K$27569=AT45),Log!$H$1:$H$27569)</f>
        <v>x</v>
      </c>
      <c r="AY45" s="218" t="str">
        <f t="array" ref="AY45">LOOKUP(2,1/(Log!$K$1:$K$27569=AT45),Log!$J$1:$J$27569)</f>
        <v>There are no approximate or exact figures about injuries reported.</v>
      </c>
      <c r="AZ45" s="218" t="str">
        <f t="array" ref="AZ45">LOOKUP(2,1/(Log!$K$1:$K$27569=AT45),Log!$I$1:$I$27569)</f>
        <v>x</v>
      </c>
      <c r="BA45" s="219">
        <f t="array" ref="BA45">LOOKUP(2,1/(Log!$K$1:$K$27569=AT45),Log!$L$1:$L$27569)</f>
        <v>45747</v>
      </c>
      <c r="BB45" s="221" t="str">
        <f t="shared" si="44"/>
        <v>GTM001Illness cases reported</v>
      </c>
      <c r="BC45" s="213" t="str">
        <f t="array" ref="BC45">LOOKUP(2,1/(Log!$K$1:$K$27569=BB45),Log!$E$1:$E$27569)</f>
        <v>x</v>
      </c>
      <c r="BD45" s="213" t="str">
        <f t="array" ref="BD45">LOOKUP(2,1/(Log!$K$1:$K$27569=BB45),Log!$F$1:$F$27569)</f>
        <v>x</v>
      </c>
      <c r="BE45" s="213" t="str">
        <f t="array" ref="BE45">LOOKUP(2,1/(Log!$K$1:$K$27569=BB45),Log!$G$1:$G$27569)</f>
        <v>x</v>
      </c>
      <c r="BF45" s="213" t="str">
        <f t="array" ref="BF45">LOOKUP(2,1/(Log!$K$1:$K$27569=BB45),Log!$H$1:$H$27569)</f>
        <v>x</v>
      </c>
      <c r="BG45" s="213" t="str">
        <f t="array" ref="BG45">LOOKUP(2,1/(Log!$K$1:$K$27569=BB45),Log!$J$1:$J$27569)</f>
        <v xml:space="preserve">The current reliable data from open sources is not available, which limits the capacity to provide accurate figure. </v>
      </c>
      <c r="BH45" s="213" t="str">
        <f t="array" ref="BH45">LOOKUP(2,1/(Log!$K$1:$K$27569=BB45),Log!$I$1:$I$27569)</f>
        <v>x</v>
      </c>
      <c r="BI45" s="214">
        <f t="array" ref="BI45">LOOKUP(2,1/(Log!$K$1:$K$27569=BB45),Log!$L$1:$L$27569)</f>
        <v>45713</v>
      </c>
      <c r="BJ45" s="222" t="str">
        <f t="shared" si="45"/>
        <v>GTM001Fatalities reported</v>
      </c>
      <c r="BK45" s="222">
        <f t="array" ref="BK45">LOOKUP(2,1/(Log!$K$1:$K$27569=BJ45),Log!$E$1:$E$27569)</f>
        <v>167</v>
      </c>
      <c r="BL45" s="222" t="str">
        <f t="array" ref="BL45">LOOKUP(2,1/(Log!$K$1:$K$27569=BJ45),Log!$F$1:$F$27569)</f>
        <v>ACLED accessed 14/04/2025</v>
      </c>
      <c r="BM45" s="222" t="str">
        <f t="array" ref="BM45">LOOKUP(2,1/(Log!$K$1:$K$27569=BJ45),Log!$G$1:$G$27569)</f>
        <v>Low</v>
      </c>
      <c r="BN45" s="222">
        <f t="array" ref="BN45">LOOKUP(2,1/(Log!$K$1:$K$27569=BJ45),Log!$H$1:$H$27569)</f>
        <v>3</v>
      </c>
      <c r="BO45" s="222" t="str">
        <f t="array" ref="BO45">LOOKUP(2,1/(Log!$K$1:$K$27569=BJ45),Log!$J$1:$J$27569)</f>
        <v xml:space="preserve">Fatalities reported in battles, riots, and violence against civilians  in 17 Admin1s from 1 October 2024 to 1 April 2025. Reliability ser to low as we may be either over or under counting </v>
      </c>
      <c r="BP45" s="218" t="str">
        <f t="array" ref="BP45">LOOKUP(2,1/(Log!$K$1:$K$27569=BJ45),Log!$I$1:$I$27569)</f>
        <v>https://acleddata.com/explorer/</v>
      </c>
      <c r="BQ45" s="223">
        <f t="array" ref="BQ45">LOOKUP(2,1/(Log!$K$1:$K$27569=BJ45),Log!$L$1:$L$27569)</f>
        <v>45777</v>
      </c>
      <c r="BR45" s="221" t="str">
        <f t="shared" si="46"/>
        <v>GTM001Buildings damaged</v>
      </c>
      <c r="BS45" s="224" t="str">
        <f t="array" ref="BS45">LOOKUP(2,1/(Log!$K$1:$K$27569=BR45),Log!$E$1:$E$27569)</f>
        <v>x</v>
      </c>
      <c r="BT45" s="224" t="str">
        <f t="array" ref="BT45">LOOKUP(2,1/(Log!$K$1:$K$27569=BR45),Log!$F$1:$F$27569)</f>
        <v>x</v>
      </c>
      <c r="BU45" s="224" t="str">
        <f t="array" ref="BU45">LOOKUP(2,1/(Log!$K$1:$K$27569=BR45),Log!$G$1:$G$27569)</f>
        <v>x</v>
      </c>
      <c r="BV45" s="224" t="str">
        <f t="array" ref="BV45">LOOKUP(2,1/(Log!$K$1:$K$27569=BR45),Log!$H$1:$H$27569)</f>
        <v>x</v>
      </c>
      <c r="BW45" s="224" t="str">
        <f t="array" ref="BW45">LOOKUP(2,1/(Log!$K$1:$K$27569=BR45),Log!$J$1:$J$27569)</f>
        <v xml:space="preserve">Considering the complexity of the situation in Guatemala and current reliable data from open sources is not available, which limits the capacity to provide accurate figure. </v>
      </c>
      <c r="BX45" s="224" t="str">
        <f t="array" ref="BX45">LOOKUP(2,1/(Log!$K$1:$K$27569=BR45),Log!$I$1:$I$27569)</f>
        <v>x</v>
      </c>
      <c r="BY45" s="214">
        <f t="array" ref="BY45">LOOKUP(2,1/(Log!$K$1:$K$27569=BR45),Log!$L$1:$L$27569)</f>
        <v>45713</v>
      </c>
      <c r="BZ45" s="222" t="str">
        <f t="shared" si="47"/>
        <v>GTM001Buildings destroyed</v>
      </c>
      <c r="CA45" s="222" t="str">
        <f t="array" ref="CA45">LOOKUP(2,1/(Log!$K$1:$K$27569=BZ45),Log!$E$1:$E$27569)</f>
        <v>x</v>
      </c>
      <c r="CB45" s="222" t="str">
        <f t="array" ref="CB45">LOOKUP(2,1/(Log!$K$1:$K$27569=BZ45),Log!$F$1:$F$27569)</f>
        <v>x</v>
      </c>
      <c r="CC45" s="222" t="str">
        <f t="array" ref="CC45">LOOKUP(2,1/(Log!$K$1:$K$27569=BZ45),Log!$G$1:$G$27569)</f>
        <v>x</v>
      </c>
      <c r="CD45" s="222" t="str">
        <f t="array" ref="CD45">LOOKUP(2,1/(Log!$K$1:$K$27569=BZ45),Log!$H$1:$H$27569)</f>
        <v>x</v>
      </c>
      <c r="CE45" s="222" t="str">
        <f t="array" ref="CE45">LOOKUP(2,1/(Log!$K$1:$K$27569=BZ45),Log!$J$1:$J$27569)</f>
        <v xml:space="preserve">Considering the complexity of the situation in Guatemala and current reliable data from open sources is not available, which limits the capacity to provide accurate figure. </v>
      </c>
      <c r="CF45" s="222" t="str">
        <f t="array" ref="CF45">LOOKUP(2,1/(Log!$K$1:$K$27569=BZ45),Log!$I$1:$I$27569)</f>
        <v>x</v>
      </c>
      <c r="CG45" s="223">
        <f t="array" ref="CG45">LOOKUP(2,1/(Log!$K$1:$K$27569=BZ45),Log!$L$1:$L$27569)</f>
        <v>45713</v>
      </c>
      <c r="CH45" s="221" t="str">
        <f t="shared" si="48"/>
        <v>GTM001Buildings in the affected area</v>
      </c>
      <c r="CI45" s="222" t="e">
        <f t="array" ref="CI45">LOOKUP(2,1/(Log!$K$1:$K$27569=CH45),Log!$E$1:$E$27569)</f>
        <v>#N/A</v>
      </c>
      <c r="CJ45" s="222" t="e">
        <f t="array" ref="CJ45">LOOKUP(2,1/(Log!$K$1:$K$27569=CH45),Log!$F$1:$F$27569)</f>
        <v>#N/A</v>
      </c>
      <c r="CK45" s="222" t="e">
        <f t="array" ref="CK45">LOOKUP(2,1/(Log!$K$1:$K$27569=CH45),Log!$G$1:$G$27569)</f>
        <v>#N/A</v>
      </c>
      <c r="CL45" s="222" t="e">
        <f t="array" ref="CL45">LOOKUP(2,1/(Log!$K$1:$K$27569=CH45),Log!$H$1:$H$27569)</f>
        <v>#N/A</v>
      </c>
      <c r="CM45" s="222" t="e">
        <f t="array" ref="CM45">LOOKUP(2,1/(Log!$K$1:$K$27569=CH45),Log!$J$1:$J$27569)</f>
        <v>#N/A</v>
      </c>
      <c r="CN45" s="222" t="e">
        <f t="array" ref="CN45">LOOKUP(2,1/(Log!$K$1:$K$27569=CH45),Log!$I$1:$I$27569)</f>
        <v>#N/A</v>
      </c>
      <c r="CO45" s="225" t="e">
        <f t="array" ref="CO45">LOOKUP(2,1/(Log!$K$1:$K$27569=CH45),Log!$L$1:$L$27569)</f>
        <v>#N/A</v>
      </c>
      <c r="CP45" s="222" t="str">
        <f t="shared" si="49"/>
        <v>GTM001Economic Losses</v>
      </c>
      <c r="CQ45" s="224" t="str">
        <f t="array" ref="CQ45">LOOKUP(2,1/(Log!$K$1:$K$27569=CP45),Log!$E$1:$E$27569)</f>
        <v>x</v>
      </c>
      <c r="CR45" s="224" t="str">
        <f t="array" ref="CR45">LOOKUP(2,1/(Log!$K$1:$K$27569=CP45),Log!$F$1:$F$27569)</f>
        <v>x</v>
      </c>
      <c r="CS45" s="224" t="str">
        <f t="array" ref="CS45">LOOKUP(2,1/(Log!$K$1:$K$27569=CP45),Log!$G$1:$G$27569)</f>
        <v>x</v>
      </c>
      <c r="CT45" s="224" t="str">
        <f t="array" ref="CT45">LOOKUP(2,1/(Log!$K$1:$K$27569=CP45),Log!$H$1:$H$27569)</f>
        <v>x</v>
      </c>
      <c r="CU45" s="224" t="str">
        <f t="array" ref="CU45">LOOKUP(2,1/(Log!$K$1:$K$27569=CP45),Log!$J$1:$J$27569)</f>
        <v xml:space="preserve">Considering the complexity of the situation in Guatemala and current reliable data from open sources is not available, which limits the capacity to provide accurate figure. </v>
      </c>
      <c r="CV45" s="224" t="str">
        <f t="array" ref="CV45">LOOKUP(2,1/(Log!$K$1:$K$27569=CP45),Log!$I$1:$I$27569)</f>
        <v>x</v>
      </c>
      <c r="CW45" s="214">
        <f t="array" ref="CW45">LOOKUP(2,1/(Log!$K$1:$K$27569=CP45),Log!$L$1:$L$27569)</f>
        <v>45713</v>
      </c>
      <c r="CX45" s="222" t="str">
        <f t="shared" si="50"/>
        <v>GTM001People in Need</v>
      </c>
      <c r="CY45" s="218">
        <f t="shared" si="51"/>
        <v>2164000</v>
      </c>
      <c r="CZ45" s="218" t="str">
        <f t="shared" si="52"/>
        <v>OCHA 24/01/2025; IPC 26/08/2024</v>
      </c>
      <c r="DA45" s="218" t="str">
        <f t="shared" si="53"/>
        <v xml:space="preserve">Medium </v>
      </c>
      <c r="DB45" s="218">
        <f t="shared" si="54"/>
        <v>2</v>
      </c>
      <c r="DC45" s="218" t="str">
        <f t="shared" si="55"/>
        <v xml:space="preserve">According to the INFORM Severity Index methodology, the sum of people in levels 3, 4 and 5 is equal to the total number of people in need. To estimate the severity distribution of the people in need, ACAPS used the PIN number from the HNO/HNRP and an IPC for the severity distribution level 4. According to IPC, 341,404 individuals are in Phase 4 so we match it with our own Level 4 in the severity; the remaining 1,822,549 people have been assigned to severity level 3. This group includes those still in need of humanitarian assistance due to food insecurity but not facing emergency conditions. This distribution of needs reflects our assessment methodology and ensures an evidence-based disaggregation of severity using the latest available IPC data. While IPC provides a strong sectoral lens on food insecurity, it does not fully capture needs across all sectors; hence reliability of this estimate is considered medium. 
</v>
      </c>
      <c r="DD45" s="218" t="str">
        <f t="shared" si="56"/>
        <v>https://reliefweb.int/report/guatemala/guatemala-necesidades-humanitarias-y-plan-de-respuesta-2025?_gl=1*1aokzwn*_ga*NDg0NDI4NjIxLjE3MzE1NTAwNjg.*_ga_E60ZNX2F68*MTc0MDE0ODM2MS4zMS4xLjE3NDAxNDg0NTYuNjAuMC4w; https://www.ipcinfo.org/ipc-country-analysis/details-map/en/c/1157137/?iso3=GTM</v>
      </c>
      <c r="DE45" s="220">
        <f t="shared" si="57"/>
        <v>45777</v>
      </c>
      <c r="DF45" s="221" t="str">
        <f t="shared" si="58"/>
        <v>GTM001Minimal humanitarian conditions - Level 1</v>
      </c>
      <c r="DG45" s="213">
        <f t="array" ref="DG45">IF(LOOKUP(2,1/(Log!$K$1:$K$27569=DF45),Log!$E$1:$E$27569)="x","x",ROUND(LOOKUP(2,1/(Log!$K$1:$K$27569=DF45),Log!$E$1:$E$27569),-3))</f>
        <v>10335000</v>
      </c>
      <c r="DH45" s="224" t="str">
        <f t="array" ref="DH45">LOOKUP(2,1/(Log!$K$1:$K$27569=DF45),Log!$F$1:$F$27569)</f>
        <v xml:space="preserve"> OCHA 24/01/2025; OCHA 26/01/2023; IPC 26/08/2024</v>
      </c>
      <c r="DI45" s="224" t="str">
        <f t="array" ref="DI45">LOOKUP(2,1/(Log!$K$1:$K$27569=DF45),Log!$G$1:$G$27569)</f>
        <v xml:space="preserve">Medium </v>
      </c>
      <c r="DJ45" s="224">
        <f t="array" ref="DJ45">LOOKUP(2,1/(Log!$K$1:$K$27569=DF45),Log!$H$1:$H$27569)</f>
        <v>2</v>
      </c>
      <c r="DK45" s="224" t="str">
        <f t="array" ref="DK45">LOOKUP(2,1/(Log!$K$1:$K$27569=DF45),Log!$J$1:$J$27569)</f>
        <v>According to INFORM SI methodology, the number of people in Level 1 is equal to the people exposed minus the people affected. People in Level 1 are able to meet their basic needs without employing irreversible coping strategies. Reliability was set to medium, as we may be undercounting or overcounting</v>
      </c>
      <c r="DL45" s="224" t="str">
        <f t="array" ref="DL45">LOOKUP(2,1/(Log!$K$1:$K$27569=DF45),Log!$I$1:$I$27569)</f>
        <v>https://reliefweb.int/report/guatemala/guatemala-panorama-de-necesidades-humanitarias-2024-diciembre-2023; https://www.ine.gob.gt/proyecciones/;  https://reliefweb.int/report/guatemala/guatemala-necesidades-humanitarias-y-plan-de-respuesta-2025?_gl=1*1aokzwn*_ga*NDg0NDI4NjIxLjE3MzE1NTAwNjg.*_ga_E60ZNX2F68*MTc0MDE0ODM2MS4zMS4xLjE3NDAxNDg0NTYuNjAuMC4w; https://humanitarianaction.info/plan/1269;https://www.ipcinfo.org/ipc-country-analysis/details-map/en/c/1157137/?iso3=GTM</v>
      </c>
      <c r="DM45" s="214">
        <f t="array" ref="DM45">LOOKUP(2,1/(Log!$K$1:$K$27569=DF45),Log!$L$1:$L$27569)</f>
        <v>45777</v>
      </c>
      <c r="DN45" s="222" t="str">
        <f t="shared" si="59"/>
        <v>GTM001Stressed humanitarian conditions - Level 2</v>
      </c>
      <c r="DO45" s="218">
        <f t="array" ref="DO45">IF(LOOKUP(2,1/(Log!$K$1:$K$27569=DN45),Log!$E$1:$E$27569)="x","x",ROUND(LOOKUP(2,1/(Log!$K$1:$K$27569=DN45),Log!$E$1:$E$27569),-3))</f>
        <v>5902000</v>
      </c>
      <c r="DP45" s="222" t="str">
        <f t="array" ref="DP45">LOOKUP(2,1/(Log!$K$1:$K$27569=DN45),Log!$F$1:$F$27569)</f>
        <v xml:space="preserve"> OCHA 24/01/2025; OCHA 26/01/2023; IPC 26/08/2024</v>
      </c>
      <c r="DQ45" s="222" t="str">
        <f t="array" ref="DQ45">LOOKUP(2,1/(Log!$K$1:$K$27569=DN45),Log!$G$1:$G$27569)</f>
        <v xml:space="preserve">Medium </v>
      </c>
      <c r="DR45" s="222">
        <f t="array" ref="DR45">LOOKUP(2,1/(Log!$K$1:$K$27569=DN45),Log!$H$1:$H$27569)</f>
        <v>2</v>
      </c>
      <c r="DS45" s="222" t="str">
        <f t="array" ref="DS45">LOOKUP(2,1/(Log!$K$1:$K$27569=DN45),Log!$J$1:$J$27569)</f>
        <v xml:space="preserve">According to INFORM SI methodology, the number of people in Level 2 is equal to the people affected minus the people in need. Reliability was set to medium as we may be overcounting </v>
      </c>
      <c r="DT45" s="222" t="str">
        <f t="array" ref="DT45">LOOKUP(2,1/(Log!$K$1:$K$27569=DN45),Log!$I$1:$I$27569)</f>
        <v>https://reliefweb.int/report/guatemala/guatemala-panorama-de-necesidades-humanitarias-2024-diciembre-2023; https://www.ine.gob.gt/proyecciones/;  https://reliefweb.int/report/guatemala/guatemala-necesidades-humanitarias-y-plan-de-respuesta-2025?_gl=1*1aokzwn*_ga*NDg0NDI4NjIxLjE3MzE1NTAwNjg.*_ga_E60ZNX2F68*MTc0MDE0ODM2MS4zMS4xLjE3NDAxNDg0NTYuNjAuMC4w; https://humanitarianaction.info/plan/1269;https://www.ipcinfo.org/ipc-country-analysis/details-map/en/c/1157137/?iso3=GTM</v>
      </c>
      <c r="DU45" s="223">
        <f t="array" ref="DU45">LOOKUP(2,1/(Log!$K$1:$K$27569=DN45),Log!$L$1:$L$27569)</f>
        <v>45777</v>
      </c>
      <c r="DV45" s="221" t="str">
        <f t="shared" si="60"/>
        <v>GTM001Moderate humanitarian conditions - Level 3</v>
      </c>
      <c r="DW45" s="213">
        <f t="array" ref="DW45">IF(LOOKUP(2,1/(Log!$K$1:$K$27569=DV45),Log!$E$1:$E$27569)="x","x",ROUND(LOOKUP(2,1/(Log!$K$1:$K$27569=DV45),Log!$E$1:$E$27569),-3))</f>
        <v>1823000</v>
      </c>
      <c r="DX45" s="224" t="str">
        <f t="array" ref="DX45">LOOKUP(2,1/(Log!$K$1:$K$27569=DV45),Log!$F$1:$F$27569)</f>
        <v>OCHA 24/01/2025; IPC 26/08/2024</v>
      </c>
      <c r="DY45" s="224" t="str">
        <f t="array" ref="DY45">LOOKUP(2,1/(Log!$K$1:$K$27569=DV45),Log!$G$1:$G$27569)</f>
        <v xml:space="preserve">Medium </v>
      </c>
      <c r="DZ45" s="224">
        <f t="array" ref="DZ45">LOOKUP(2,1/(Log!$K$1:$K$27569=DV45),Log!$H$1:$H$27569)</f>
        <v>2</v>
      </c>
      <c r="EA45" s="224" t="str">
        <f t="array" ref="EA45">LOOKUP(2,1/(Log!$K$1:$K$27569=DV45),Log!$J$1:$J$27569)</f>
        <v xml:space="preserve">According to the INFORM Severity Index methodology, the sum of people in levels 3, 4 and 5 is equal to the total number of people in need. To estimate the severity distribution of the people in need, ACAPS used the PIN number from the HNO/HNRP and an IPC for the severity distribution level 4. According to IPC, 341,404 individuals are in Phase 4 so we match it with our own Level 4 in the severity; the remaining 1,822,549 people have been assigned to severity level 3. This group includes those still in need of humanitarian assistance due to food insecurity but not facing emergency conditions. This distribution of needs reflects our assessment methodology and ensures an evidence-based disaggregation of severity using the latest available IPC data. While IPC provides a strong sectoral lens on food insecurity, it does not fully capture needs across all sectors; hence reliability of this estimate is considered medium. 
</v>
      </c>
      <c r="EB45" s="224" t="str">
        <f t="array" ref="EB45">LOOKUP(2,1/(Log!$K$1:$K$27569=DV45),Log!$I$1:$I$27569)</f>
        <v>https://reliefweb.int/report/guatemala/guatemala-necesidades-humanitarias-y-plan-de-respuesta-2025?_gl=1*1aokzwn*_ga*NDg0NDI4NjIxLjE3MzE1NTAwNjg.*_ga_E60ZNX2F68*MTc0MDE0ODM2MS4zMS4xLjE3NDAxNDg0NTYuNjAuMC4w; https://www.ipcinfo.org/ipc-country-analysis/details-map/en/c/1157137/?iso3=GTM</v>
      </c>
      <c r="EC45" s="214">
        <f t="array" ref="EC45">LOOKUP(2,1/(Log!$K$1:$K$27569=DV45),Log!$L$1:$L$27569)</f>
        <v>45777</v>
      </c>
      <c r="ED45" s="222" t="str">
        <f t="shared" si="61"/>
        <v>GTM001Severe humanitarian conditions - Level 4</v>
      </c>
      <c r="EE45" s="218">
        <f t="array" ref="EE45">IF(LOOKUP(2,1/(Log!$K$1:$K$27569=ED45),Log!$E$1:$E$27569)="x","x",ROUND(LOOKUP(2,1/(Log!$K$1:$K$27569=ED45),Log!$E$1:$E$27569),-3))</f>
        <v>341000</v>
      </c>
      <c r="EF45" s="222" t="str">
        <f t="array" ref="EF45">LOOKUP(2,1/(Log!$K$1:$K$27569=ED45),Log!$F$1:$F$27569)</f>
        <v>OCHA 24/01/2025; IPC 26/08/2024</v>
      </c>
      <c r="EG45" s="222" t="str">
        <f t="array" ref="EG45">LOOKUP(2,1/(Log!$K$1:$K$27569=ED45),Log!$G$1:$G$27569)</f>
        <v xml:space="preserve">Medium </v>
      </c>
      <c r="EH45" s="222">
        <f t="array" ref="EH45">LOOKUP(2,1/(Log!$K$1:$K$27569=ED45),Log!$H$1:$H$27569)</f>
        <v>2</v>
      </c>
      <c r="EI45" s="222" t="str">
        <f t="array" ref="EI45">LOOKUP(2,1/(Log!$K$1:$K$27569=ED45),Log!$J$1:$J$27569)</f>
        <v xml:space="preserve">According to the INFORM Severity Index methodology, the sum of people in levels 3, 4 and 5 is equal to the total number of people in need. To estimate the severity distribution of the people in need, ACAPS used the PIN number from the HNO/HNRP and an IPC for the severity distribution level 4. According to IPC, 341,404 individuals are in Phase 4 so we match it with our own Level 4 in the severity; the remaining 1,822,549 people have been assigned to severity level 3. This group includes those still in need of humanitarian assistance due to food insecurity but not facing emergency conditions. This distribution of needs reflects our assessment methodology and ensures an evidence-based disaggregation of severity using the latest available IPC data. While IPC provides a strong sectoral lens on food insecurity, it does not fully capture needs across all sectors; hence reliability of this estimate is considered medium. </v>
      </c>
      <c r="EJ45" s="222" t="str">
        <f t="array" ref="EJ45">LOOKUP(2,1/(Log!$K$1:$K$27569=ED45),Log!$I$1:$I$27569)</f>
        <v>https://reliefweb.int/report/guatemala/guatemala-necesidades-humanitarias-y-plan-de-respuesta-2025?_gl=1*1aokzwn*_ga*NDg0NDI4NjIxLjE3MzE1NTAwNjg.*_ga_E60ZNX2F68*MTc0MDE0ODM2MS4zMS4xLjE3NDAxNDg0NTYuNjAuMC4w; https://www.ipcinfo.org/ipc-country-analysis/details-map/en/c/1157137/?iso3=GTM</v>
      </c>
      <c r="EK45" s="223">
        <f t="array" ref="EK45">LOOKUP(2,1/(Log!$K$1:$K$27569=ED45),Log!$L$1:$L$27569)</f>
        <v>45777</v>
      </c>
      <c r="EL45" s="221" t="str">
        <f t="shared" si="62"/>
        <v>GTM001Extreme humanitarian conditions - Level 5</v>
      </c>
      <c r="EM45" s="213">
        <f t="array" ref="EM45">IF(LOOKUP(2,1/(Log!$K$1:$K$27569=EL45),Log!$E$1:$E$27569)="x","x",ROUND(LOOKUP(2,1/(Log!$K$1:$K$27569=EL45),Log!$E$1:$E$27569),-3))</f>
        <v>0</v>
      </c>
      <c r="EN45" s="224" t="str">
        <f t="array" ref="EN45">LOOKUP(2,1/(Log!$K$1:$K$27569=EL45),Log!$F$1:$F$27569)</f>
        <v>OCHA 24/01/2025; IPC 26/08/2024</v>
      </c>
      <c r="EO45" s="224" t="str">
        <f t="array" ref="EO45">LOOKUP(2,1/(Log!$K$1:$K$27569=EL45),Log!$G$1:$G$27569)</f>
        <v xml:space="preserve">Medium </v>
      </c>
      <c r="EP45" s="224">
        <f t="array" ref="EP45">LOOKUP(2,1/(Log!$K$1:$K$27569=EL45),Log!$H$1:$H$27569)</f>
        <v>2</v>
      </c>
      <c r="EQ45" s="224" t="str">
        <f t="array" ref="EQ45">LOOKUP(2,1/(Log!$K$1:$K$27569=EL45),Log!$J$1:$J$27569)</f>
        <v>Considering the complexity of the situation in Guatemala and the limited availability of current reliable data from open sources, we have relied on the JIAF (Joint Intersectoral Analysis Framework) assessment. According to the JIAF, no administrative level 2 (admin 2) populations are facing severity 4 or 5 conditions. Additionally, the latest IPC assessment confirms that there are currently no populations in IPC Phase 5 (Catastrophe) conditions. As such, Level 5 remains 0 in our analysis, as no areas have been identified as experiencing catastrophic conditions</v>
      </c>
      <c r="ER45" s="224" t="str">
        <f t="array" ref="ER45">LOOKUP(2,1/(Log!$K$1:$K$27569=EL45),Log!$I$1:$I$27569)</f>
        <v>https://reliefweb.int/report/guatemala/guatemala-necesidades-humanitarias-y-plan-de-respuesta-2025?_gl=1*1aokzwn*_ga*NDg0NDI4NjIxLjE3MzE1NTAwNjg.*_ga_E60ZNX2F68*MTc0MDE0ODM2MS4zMS4xLjE3NDAxNDg0NTYuNjAuMC4w; https://www.ipcinfo.org/ipc-country-analysis/details-map/en/c/1157137/?iso3=GTM</v>
      </c>
      <c r="ES45" s="214">
        <f t="array" ref="ES45">LOOKUP(2,1/(Log!$K$1:$K$27569=EL45),Log!$L$1:$L$27569)</f>
        <v>45777</v>
      </c>
      <c r="ET45" s="222" t="str">
        <f t="shared" si="63"/>
        <v>GTM001Fatalities in all crises</v>
      </c>
      <c r="EU45" s="222">
        <f t="array" ref="EU45">LOOKUP(2,1/(Log!$K$1:$K$27569=ET45),Log!$E$1:$E$27569)</f>
        <v>167</v>
      </c>
      <c r="EV45" s="222" t="str">
        <f t="array" ref="EV45">LOOKUP(2,1/(Log!$K$1:$K$27569=ET45),Log!$F$1:$F$27569)</f>
        <v>ACLED accessed 14/04/2025</v>
      </c>
      <c r="EW45" s="222" t="str">
        <f t="array" ref="EW45">LOOKUP(2,1/(Log!$K$1:$K$27569=ET45),Log!$G$1:$G$27569)</f>
        <v>Low</v>
      </c>
      <c r="EX45" s="222">
        <f t="array" ref="EX45">LOOKUP(2,1/(Log!$K$1:$K$27569=ET45),Log!$H$1:$H$27569)</f>
        <v>3</v>
      </c>
      <c r="EY45" s="222" t="str">
        <f t="array" ref="EY45">LOOKUP(2,1/(Log!$K$1:$K$27569=ET45),Log!$J$1:$J$27569)</f>
        <v xml:space="preserve">Fatalities reported in battles, riots, and violence against civilians  in 17 Admin1s from 1 October 2024 to 1 April 2025. Reliability ser to low as we may be either over or under counting </v>
      </c>
      <c r="EZ45" s="222" t="str">
        <f t="array" ref="EZ45">LOOKUP(2,1/(Log!$K$1:$K$27569=ET45),Log!$I$1:$I$27569)</f>
        <v>https://acleddata.com/explorer/</v>
      </c>
      <c r="FA45" s="223">
        <f t="array" ref="FA45">LOOKUP(2,1/(Log!$K$1:$K$27569=ET45),Log!$L$1:$L$27569)</f>
        <v>45777</v>
      </c>
      <c r="FB45" s="221" t="str">
        <f t="shared" si="64"/>
        <v>GTM001Crisis affected groups</v>
      </c>
      <c r="FC45" s="224">
        <f t="array" ref="FC45">LOOKUP(2,1/(Log!$K$1:$K$27569=FB45),Log!$E$1:$E$27569)</f>
        <v>4</v>
      </c>
      <c r="FD45" s="224" t="str">
        <f t="array" ref="FD45">LOOKUP(2,1/(Log!$K$1:$K$27569=FB45),Log!$F$1:$F$27569)</f>
        <v>OCHA 24/01/2025</v>
      </c>
      <c r="FE45" s="224" t="str">
        <f t="array" ref="FE45">LOOKUP(2,1/(Log!$K$1:$K$27569=FB45),Log!$G$1:$G$27569)</f>
        <v xml:space="preserve">Medium </v>
      </c>
      <c r="FF45" s="224">
        <f t="array" ref="FF45">LOOKUP(2,1/(Log!$K$1:$K$27569=FB45),Log!$H$1:$H$27569)</f>
        <v>2</v>
      </c>
      <c r="FG45" s="224" t="str">
        <f t="array" ref="FG45">LOOKUP(2,1/(Log!$K$1:$K$27569=FB45),Log!$J$1:$J$27569)</f>
        <v xml:space="preserve">In this crisis, all 4 population groups are affected: IDPs, host population, non-host population, refugees and asylum seekers. </v>
      </c>
      <c r="FH45" s="224" t="str">
        <f t="array" ref="FH45">LOOKUP(2,1/(Log!$K$1:$K$27569=FB45),Log!$I$1:$I$27569)</f>
        <v>https://reliefweb.int/report/guatemala/guatemala-necesidades-humanitarias-y-plan-de-respuesta-2025?_gl=1*1aokzwn*_ga*NDg0NDI4NjIxLjE3MzE1NTAwNjg.*_ga_E60ZNX2F68*MTc0MDE0ODM2MS4zMS4xLjE3NDAxNDg0NTYuNjAuMC4w</v>
      </c>
      <c r="FI45" s="214">
        <f t="array" ref="FI45">LOOKUP(2,1/(Log!$K$1:$K$27569=FB45),Log!$L$1:$L$27569)</f>
        <v>45777</v>
      </c>
      <c r="FJ45" s="221" t="str">
        <f t="shared" si="65"/>
        <v>GTM001People facing limited access constraints</v>
      </c>
      <c r="FK45" s="222" t="str">
        <f t="array" ref="FK45">LOOKUP(2,1/(Log!$K$1:$K$27569=FJ45),Log!$E$1:$E$27569)</f>
        <v>x</v>
      </c>
      <c r="FL45" s="222" t="str">
        <f t="array" ref="FL45">LOOKUP(2,1/(Log!$K$1:$K$27569=FJ45),Log!$F$1:$F$27569)</f>
        <v>x</v>
      </c>
      <c r="FM45" s="222" t="str">
        <f t="array" ref="FM45">LOOKUP(2,1/(Log!$K$1:$K$27569=FJ45),Log!$G$1:$G$27569)</f>
        <v>x</v>
      </c>
      <c r="FN45" s="222" t="str">
        <f t="array" ref="FN45">LOOKUP(2,1/(Log!$K$1:$K$27569=FJ45),Log!$H$1:$H$27569)</f>
        <v>x</v>
      </c>
      <c r="FO45" s="222" t="str">
        <f t="array" ref="FO45">LOOKUP(2,1/(Log!$K$1:$K$27569=FJ45),Log!$J$1:$J$27569)</f>
        <v xml:space="preserve">Considering the complexity of the situation in Guatemala and current reliable data from open sources is not available, which limits the capacity to provide accurate figure. </v>
      </c>
      <c r="FP45" s="218" t="str">
        <f t="array" ref="FP45">LOOKUP(2,1/(Log!$K$1:$K$27569=FJ45),Log!$I$1:$I$27569)</f>
        <v>x</v>
      </c>
      <c r="FQ45" s="219">
        <f t="array" ref="FQ45">LOOKUP(2,1/(Log!$K$1:$K$27569=FJ45),Log!$L$1:$L$27569)</f>
        <v>45713</v>
      </c>
      <c r="FR45" s="221" t="str">
        <f t="shared" si="66"/>
        <v>GTM001People facing restricted access constraints</v>
      </c>
      <c r="FS45" s="224" t="str">
        <f t="array" ref="FS45">LOOKUP(2,1/(Log!$K$1:$K$27569=FR45),Log!$E$1:$E$27569)</f>
        <v>x</v>
      </c>
      <c r="FT45" s="224" t="str">
        <f t="array" ref="FT45">LOOKUP(2,1/(Log!$K$1:$K$27569=FR45),Log!$F$1:$F$27569)</f>
        <v>x</v>
      </c>
      <c r="FU45" s="224" t="str">
        <f t="array" ref="FU45">LOOKUP(2,1/(Log!$K$1:$K$27569=FR45),Log!$G$1:$G$27569)</f>
        <v>x</v>
      </c>
      <c r="FV45" s="224" t="str">
        <f t="array" ref="FV45">LOOKUP(2,1/(Log!$K$1:$K$27569=FR45),Log!$H$1:$H$27569)</f>
        <v>x</v>
      </c>
      <c r="FW45" s="224" t="str">
        <f t="array" ref="FW45">LOOKUP(2,1/(Log!$K$1:$K$27569=FR45),Log!$J$1:$J$27569)</f>
        <v xml:space="preserve">Considering the complexity of the situation in Guatemala and current reliable data from open sources is not available, which limits the capacity to provide accurate figure. </v>
      </c>
      <c r="FX45" s="224" t="str">
        <f t="array" ref="FX45">LOOKUP(2,1/(Log!$K$1:$K$27569=FR45),Log!$I$1:$I$27569)</f>
        <v>x</v>
      </c>
      <c r="FY45" s="214">
        <f t="array" ref="FY45">LOOKUP(2,1/(Log!$K$1:$K$27569=FR45),Log!$L$1:$L$27569)</f>
        <v>45713</v>
      </c>
      <c r="FZ45" s="222" t="str">
        <f t="shared" si="67"/>
        <v>GTM001Impediments to entry into country (bureaucratic and administrative)</v>
      </c>
      <c r="GA45" s="222">
        <f t="array" ref="GA45">LOOKUP(2,1/(Log!$K$1:$K$27569=FZ45),Log!$E$1:$E$27569)</f>
        <v>2</v>
      </c>
      <c r="GB45" s="222" t="str">
        <f t="array" ref="GB45">LOOKUP(2,1/(Log!$K$1:$K$27569=FZ45),Log!$F$1:$F$27569)</f>
        <v>ACAPS Access Methodology</v>
      </c>
      <c r="GC45" s="222" t="str">
        <f t="array" ref="GC45">LOOKUP(2,1/(Log!$K$1:$K$27569=FZ45),Log!$G$1:$G$27569)</f>
        <v>Medium</v>
      </c>
      <c r="GD45" s="222">
        <f t="array" ref="GD45">LOOKUP(2,1/(Log!$K$1:$K$27569=FZ45),Log!$H$1:$H$27569)</f>
        <v>2</v>
      </c>
      <c r="GE45" s="222" t="str">
        <f t="array" ref="GE45">LOOKUP(2,1/(Log!$K$1:$K$27569=FZ45),Log!$J$1:$J$27569)</f>
        <v>x</v>
      </c>
      <c r="GF45" s="222" t="str">
        <f t="array" ref="GF45">LOOKUP(2,1/(Log!$K$1:$K$27569=FZ45),Log!$I$1:$I$27569)</f>
        <v>x</v>
      </c>
      <c r="GG45" s="223">
        <f t="array" ref="GG45">LOOKUP(2,1/(Log!$K$1:$K$27569=FZ45),Log!$L$1:$L$27569)</f>
        <v>45617</v>
      </c>
      <c r="GH45" s="221" t="str">
        <f t="shared" si="68"/>
        <v>GTM001Restriction of movement (impediments to freedom of movement and/or administrative restrictions)</v>
      </c>
      <c r="GI45" s="224">
        <f t="array" ref="GI45">LOOKUP(2,1/(Log!$K$1:$K$27569=GH45),Log!$E$1:$E$27569)</f>
        <v>1</v>
      </c>
      <c r="GJ45" s="224" t="str">
        <f t="array" ref="GJ45">LOOKUP(2,1/(Log!$K$1:$K$27569=GH45),Log!$F$1:$F$27569)</f>
        <v>ACAPS Access Methodology</v>
      </c>
      <c r="GK45" s="224" t="str">
        <f t="array" ref="GK45">LOOKUP(2,1/(Log!$K$1:$K$27569=GH45),Log!$G$1:$G$27569)</f>
        <v>Medium</v>
      </c>
      <c r="GL45" s="224">
        <f t="array" ref="GL45">LOOKUP(2,1/(Log!$K$1:$K$27569=GH45),Log!$H$1:$H$27569)</f>
        <v>2</v>
      </c>
      <c r="GM45" s="224" t="str">
        <f t="array" ref="GM45">LOOKUP(2,1/(Log!$K$1:$K$27569=GH45),Log!$J$1:$J$27569)</f>
        <v>x</v>
      </c>
      <c r="GN45" s="224" t="str">
        <f t="array" ref="GN45">LOOKUP(2,1/(Log!$K$1:$K$27569=GH45),Log!$I$1:$I$27569)</f>
        <v>x</v>
      </c>
      <c r="GO45" s="214">
        <f t="array" ref="GO45">LOOKUP(2,1/(Log!$K$1:$K$27569=GH45),Log!$L$1:$L$27569)</f>
        <v>45617</v>
      </c>
      <c r="GP45" s="222" t="str">
        <f t="shared" si="69"/>
        <v>GTM001Interference into implementation of humanitarian activities</v>
      </c>
      <c r="GQ45" s="222">
        <f t="array" ref="GQ45">LOOKUP(2,1/(Log!$K$1:$K$27569=GP45),Log!$E$1:$E$27569)</f>
        <v>0</v>
      </c>
      <c r="GR45" s="222" t="str">
        <f t="array" ref="GR45">LOOKUP(2,1/(Log!$K$1:$K$27569=GP45),Log!$F$1:$F$27569)</f>
        <v>ACAPS Access Methodology</v>
      </c>
      <c r="GS45" s="222" t="str">
        <f t="array" ref="GS45">LOOKUP(2,1/(Log!$K$1:$K$27569=GP45),Log!$G$1:$G$27569)</f>
        <v>Medium</v>
      </c>
      <c r="GT45" s="222">
        <f t="array" ref="GT45">LOOKUP(2,1/(Log!$K$1:$K$27569=GP45),Log!$H$1:$H$27569)</f>
        <v>2</v>
      </c>
      <c r="GU45" s="222" t="str">
        <f t="array" ref="GU45">LOOKUP(2,1/(Log!$K$1:$K$27569=GP45),Log!$J$1:$J$27569)</f>
        <v>x</v>
      </c>
      <c r="GV45" s="222" t="str">
        <f t="array" ref="GV45">LOOKUP(2,1/(Log!$K$1:$K$27569=GP45),Log!$I$1:$I$27569)</f>
        <v>x</v>
      </c>
      <c r="GW45" s="223">
        <f t="array" ref="GW45">LOOKUP(2,1/(Log!$K$1:$K$27569=GP45),Log!$L$1:$L$27569)</f>
        <v>45617</v>
      </c>
      <c r="GX45" s="221" t="str">
        <f t="shared" si="70"/>
        <v>GTM001Violence against personnel, facilities and assets</v>
      </c>
      <c r="GY45" s="224">
        <f t="array" ref="GY45">LOOKUP(2,1/(Log!$K$1:$K$27569=GX45),Log!$E$1:$E$27569)</f>
        <v>0</v>
      </c>
      <c r="GZ45" s="224" t="str">
        <f t="array" ref="GZ45">LOOKUP(2,1/(Log!$K$1:$K$27569=GX45),Log!$F$1:$F$27569)</f>
        <v>ACAPS Access Methodology</v>
      </c>
      <c r="HA45" s="224" t="str">
        <f t="array" ref="HA45">LOOKUP(2,1/(Log!$K$1:$K$27569=GX45),Log!$G$1:$G$27569)</f>
        <v>Medium</v>
      </c>
      <c r="HB45" s="224">
        <f t="array" ref="HB45">LOOKUP(2,1/(Log!$K$1:$K$27569=GX45),Log!$H$1:$H$27569)</f>
        <v>2</v>
      </c>
      <c r="HC45" s="224" t="str">
        <f t="array" ref="HC45">LOOKUP(2,1/(Log!$K$1:$K$27569=GX45),Log!$J$1:$J$27569)</f>
        <v>x</v>
      </c>
      <c r="HD45" s="224" t="str">
        <f t="array" ref="HD45">LOOKUP(2,1/(Log!$K$1:$K$27569=GX45),Log!$I$1:$I$27569)</f>
        <v>x</v>
      </c>
      <c r="HE45" s="214">
        <f t="array" ref="HE45">LOOKUP(2,1/(Log!$K$1:$K$27569=GX45),Log!$L$1:$L$27569)</f>
        <v>45617</v>
      </c>
      <c r="HF45" s="222" t="str">
        <f t="shared" si="71"/>
        <v>GTM001Denial of existence of humanitarian needs or entitlements to assistance</v>
      </c>
      <c r="HG45" s="222">
        <f t="array" ref="HG45">LOOKUP(2,1/(Log!$K$1:$K$27569=HF45),Log!$E$1:$E$27569)</f>
        <v>0</v>
      </c>
      <c r="HH45" s="222" t="str">
        <f t="array" ref="HH45">LOOKUP(2,1/(Log!$K$1:$K$27569=HF45),Log!$F$1:$F$27569)</f>
        <v>ACAPS Access Methodology</v>
      </c>
      <c r="HI45" s="222" t="str">
        <f t="array" ref="HI45">LOOKUP(2,1/(Log!$K$1:$K$27569=HF45),Log!$G$1:$G$27569)</f>
        <v>Medium</v>
      </c>
      <c r="HJ45" s="222">
        <f t="array" ref="HJ45">LOOKUP(2,1/(Log!$K$1:$K$27569=HF45),Log!$H$1:$H$27569)</f>
        <v>2</v>
      </c>
      <c r="HK45" s="222" t="str">
        <f t="array" ref="HK45">LOOKUP(2,1/(Log!$K$1:$K$27569=HF45),Log!$J$1:$J$27569)</f>
        <v>x</v>
      </c>
      <c r="HL45" s="222" t="str">
        <f t="array" ref="HL45">LOOKUP(2,1/(Log!$K$1:$K$27569=HF45),Log!$I$1:$I$27569)</f>
        <v>x</v>
      </c>
      <c r="HM45" s="223">
        <f t="array" ref="HM45">LOOKUP(2,1/(Log!$K$1:$K$27569=HF45),Log!$L$1:$L$27569)</f>
        <v>45617</v>
      </c>
      <c r="HN45" s="221" t="str">
        <f t="shared" si="72"/>
        <v>GTM001Restriction and obstruction of access to services and assistance</v>
      </c>
      <c r="HO45" s="224">
        <f t="array" ref="HO45">LOOKUP(2,1/(Log!$K$1:$K$27569=HN45),Log!$E$1:$E$27569)</f>
        <v>0</v>
      </c>
      <c r="HP45" s="224" t="str">
        <f t="array" ref="HP45">LOOKUP(2,1/(Log!$K$1:$K$27569=HN45),Log!$F$1:$F$27569)</f>
        <v>ACAPS Access Methodology</v>
      </c>
      <c r="HQ45" s="224" t="str">
        <f t="array" ref="HQ45">LOOKUP(2,1/(Log!$K$1:$K$27569=HN45),Log!$G$1:$G$27569)</f>
        <v>Medium</v>
      </c>
      <c r="HR45" s="224">
        <f t="array" ref="HR45">LOOKUP(2,1/(Log!$K$1:$K$27569=HN45),Log!$H$1:$H$27569)</f>
        <v>2</v>
      </c>
      <c r="HS45" s="224" t="str">
        <f t="array" ref="HS45">LOOKUP(2,1/(Log!$K$1:$K$27569=HN45),Log!$J$1:$J$27569)</f>
        <v>x</v>
      </c>
      <c r="HT45" s="224" t="str">
        <f t="array" ref="HT45">LOOKUP(2,1/(Log!$K$1:$K$27569=HN45),Log!$I$1:$I$27569)</f>
        <v>x</v>
      </c>
      <c r="HU45" s="214">
        <f t="array" ref="HU45">LOOKUP(2,1/(Log!$K$1:$K$27569=HN45),Log!$L$1:$L$27569)</f>
        <v>45617</v>
      </c>
      <c r="HV45" s="222" t="str">
        <f t="shared" si="73"/>
        <v>GTM001Ongoing insecurity/hostilities affecting humanitarian assistance</v>
      </c>
      <c r="HW45" s="222">
        <f t="array" ref="HW45">LOOKUP(2,1/(Log!$K$1:$K$27569=HV45),Log!$E$1:$E$27569)</f>
        <v>0</v>
      </c>
      <c r="HX45" s="222" t="str">
        <f t="array" ref="HX45">LOOKUP(2,1/(Log!$K$1:$K$27569=HV45),Log!$F$1:$F$27569)</f>
        <v>ACAPS Access Methodology</v>
      </c>
      <c r="HY45" s="222" t="str">
        <f t="array" ref="HY45">LOOKUP(2,1/(Log!$K$1:$K$27569=HV45),Log!$G$1:$G$27569)</f>
        <v>Medium</v>
      </c>
      <c r="HZ45" s="222">
        <f t="array" ref="HZ45">LOOKUP(2,1/(Log!$K$1:$K$27569=HV45),Log!$H$1:$H$27569)</f>
        <v>2</v>
      </c>
      <c r="IA45" s="222" t="str">
        <f t="array" ref="IA45">LOOKUP(2,1/(Log!$K$1:$K$27569=HV45),Log!$J$1:$J$27569)</f>
        <v>x</v>
      </c>
      <c r="IB45" s="222" t="str">
        <f t="array" ref="IB45">LOOKUP(2,1/(Log!$K$1:$K$27569=HV45),Log!$I$1:$I$27569)</f>
        <v>x</v>
      </c>
      <c r="IC45" s="223">
        <f t="array" ref="IC45">LOOKUP(2,1/(Log!$K$1:$K$27569=HV45),Log!$L$1:$L$27569)</f>
        <v>45617</v>
      </c>
      <c r="ID45" s="221" t="str">
        <f t="shared" si="74"/>
        <v>GTM001Presence of mines and improvised explosive devices</v>
      </c>
      <c r="IE45" s="224">
        <f t="array" ref="IE45">LOOKUP(2,1/(Log!$K$1:$K$27569=ID45),Log!$E$1:$E$27569)</f>
        <v>0</v>
      </c>
      <c r="IF45" s="224" t="str">
        <f t="array" ref="IF45">LOOKUP(2,1/(Log!$K$1:$K$27569=ID45),Log!$F$1:$F$27569)</f>
        <v>ACAPS Access Methodology</v>
      </c>
      <c r="IG45" s="224" t="str">
        <f t="array" ref="IG45">LOOKUP(2,1/(Log!$K$1:$K$27569=ID45),Log!$G$1:$G$27569)</f>
        <v>Medium</v>
      </c>
      <c r="IH45" s="224">
        <f t="array" ref="IH45">LOOKUP(2,1/(Log!$K$1:$K$27569=ID45),Log!$H$1:$H$27569)</f>
        <v>2</v>
      </c>
      <c r="II45" s="224" t="str">
        <f t="array" ref="II45">LOOKUP(2,1/(Log!$K$1:$K$27569=ID45),Log!$J$1:$J$27569)</f>
        <v>x</v>
      </c>
      <c r="IJ45" s="224" t="str">
        <f t="array" ref="IJ45">LOOKUP(2,1/(Log!$K$1:$K$27569=ID45),Log!$I$1:$I$27569)</f>
        <v>x</v>
      </c>
      <c r="IK45" s="214">
        <f t="array" ref="IK45">LOOKUP(2,1/(Log!$K$1:$K$27569=ID45),Log!$L$1:$L$27569)</f>
        <v>45617</v>
      </c>
      <c r="IL45" s="222" t="str">
        <f t="shared" si="75"/>
        <v>GTM001Physical constraints in the environment (obstacles related to terrain, climate, lack of infrastructure, etc.)</v>
      </c>
      <c r="IM45" s="222">
        <f t="array" ref="IM45">LOOKUP(2,1/(Log!$K$1:$K$27569=IL45),Log!$E$1:$E$27569)</f>
        <v>3</v>
      </c>
      <c r="IN45" s="222" t="str">
        <f t="array" ref="IN45">LOOKUP(2,1/(Log!$K$1:$K$27569=IL45),Log!$F$1:$F$27569)</f>
        <v>ACAPS Access Methodology</v>
      </c>
      <c r="IO45" s="222" t="str">
        <f t="array" ref="IO45">LOOKUP(2,1/(Log!$K$1:$K$27569=IL45),Log!$G$1:$G$27569)</f>
        <v>Medium</v>
      </c>
      <c r="IP45" s="222">
        <f t="array" ref="IP45">LOOKUP(2,1/(Log!$K$1:$K$27569=IL45),Log!$H$1:$H$27569)</f>
        <v>2</v>
      </c>
      <c r="IQ45" s="222" t="str">
        <f t="array" ref="IQ45">LOOKUP(2,1/(Log!$K$1:$K$27569=IL45),Log!$J$1:$J$27569)</f>
        <v>x</v>
      </c>
      <c r="IR45" s="222" t="str">
        <f t="array" ref="IR45">LOOKUP(2,1/(Log!$K$1:$K$27569=IL45),Log!$I$1:$I$27569)</f>
        <v>x</v>
      </c>
      <c r="IS45" s="223">
        <f t="array" ref="IS45">LOOKUP(2,1/(Log!$K$1:$K$27569=IL45),Log!$L$1:$L$27569)</f>
        <v>45617</v>
      </c>
    </row>
    <row r="46" spans="1:253" s="11" customFormat="1" ht="13.35" customHeight="1">
      <c r="A46" s="11" t="str">
        <f>Lists!B:B</f>
        <v>Complex crisis in Honduras</v>
      </c>
      <c r="B46" s="11" t="str">
        <f>Lists!F:F</f>
        <v>International Displacement,Drought/drier conditions,Conflict/ Violence</v>
      </c>
      <c r="C46" s="11" t="str">
        <f>Lists!C:C</f>
        <v>HND001</v>
      </c>
      <c r="D46" s="11" t="str">
        <f>Lists!A:A</f>
        <v>Honduras</v>
      </c>
      <c r="E46" s="11" t="str">
        <f>Lists!D:D</f>
        <v>HND</v>
      </c>
      <c r="F46" s="11" t="str">
        <f t="shared" si="38"/>
        <v>HND001Total population</v>
      </c>
      <c r="G46" s="212">
        <f t="array" ref="G46">ROUND(LOOKUP(2,1/(Log!$K$1:$K$27569=F46),Log!$E$1:$E$27569),-3)</f>
        <v>10800000</v>
      </c>
      <c r="H46" s="213" t="str">
        <f t="array" ref="H46">LOOKUP(2,1/(Log!$K$1:$K$27569=F46),Log!$F$1:$F$27569)</f>
        <v>OCHA 17/02/2025</v>
      </c>
      <c r="I46" s="213" t="str">
        <f t="array" ref="I46">LOOKUP(2,1/(Log!$K$1:$K$27569=F46),Log!$G$1:$G$27569)</f>
        <v>High</v>
      </c>
      <c r="J46" s="213">
        <f t="array" ref="J46">LOOKUP(2,1/(Log!$K$1:$K$27569=F46),Log!$H$1:$H$27569)</f>
        <v>1</v>
      </c>
      <c r="K46" s="213" t="str">
        <f t="array" ref="K46">LOOKUP(2,1/(Log!$K$1:$K$27569=F46),Log!$J$1:$J$27569)</f>
        <v>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v>
      </c>
      <c r="L46" s="213" t="str">
        <f t="array" ref="L46">LOOKUP(2,1/(Log!$K$1:$K$27569=F46),Log!$I$1:$I$27569)</f>
        <v>https://humanitarianaction.info/plan/1270</v>
      </c>
      <c r="M46" s="214">
        <f t="array" ref="M46">LOOKUP(2,1/(Log!$K$1:$K$27569=F46),Log!$L$1:$L$27569)</f>
        <v>45747</v>
      </c>
      <c r="N46" s="221" t="str">
        <f t="shared" si="39"/>
        <v>HND001Landmass affected</v>
      </c>
      <c r="O46" s="216">
        <f t="array" ref="O46">LOOKUP(2,1/(Log!$K$1:$K$27569=N46),Log!$E$1:$E$27569)</f>
        <v>111890</v>
      </c>
      <c r="P46" s="216" t="str">
        <f t="array" ref="P46">LOOKUP(2,1/(Log!$K$1:$K$27569=N46),Log!$F$1:$F$27569)</f>
        <v>World Bank accessed 08/02/2025</v>
      </c>
      <c r="Q46" s="216" t="str">
        <f t="array" ref="Q46">LOOKUP(2,1/(Log!$K$1:$K$27569=N46),Log!$G$1:$G$27569)</f>
        <v>High</v>
      </c>
      <c r="R46" s="216">
        <f t="array" ref="R46">LOOKUP(2,1/(Log!$K$1:$K$27569=N46),Log!$H$1:$H$27569)</f>
        <v>1</v>
      </c>
      <c r="S46" s="216" t="str">
        <f t="array" ref="S46">LOOKUP(2,1/(Log!$K$1:$K$27569=N46),Log!$J$1:$J$27569)</f>
        <v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v>
      </c>
      <c r="T46" s="216" t="str">
        <f t="array" ref="T46">LOOKUP(2,1/(Log!$K$1:$K$27569=N46),Log!$I$1:$I$27569)</f>
        <v>https://data.worldbank.org/indicator/AG.LND.TOTL.K2?locations=HN</v>
      </c>
      <c r="U46" s="217">
        <f t="array" ref="U46">LOOKUP(2,1/(Log!$K$1:$K$27569=N46),Log!$L$1:$L$27569)</f>
        <v>45747</v>
      </c>
      <c r="V46" s="221" t="str">
        <f t="shared" si="40"/>
        <v>HND001People exposed</v>
      </c>
      <c r="W46" s="213">
        <f t="array" ref="W46">IF(LOOKUP(2,1/(Log!$K$1:$K$27569=V46),Log!$E$1:$E$27569)="x","x",ROUND(LOOKUP(2,1/(Log!$K$1:$K$27569=V46),Log!$E$1:$E$27569),-3))</f>
        <v>10800000</v>
      </c>
      <c r="X46" s="213" t="str">
        <f t="array" ref="X46">LOOKUP(2,1/(Log!$K$1:$K$27569=V46),Log!$F$1:$F$27569)</f>
        <v>OCHA 17/02/2025</v>
      </c>
      <c r="Y46" s="213" t="str">
        <f t="array" ref="Y46">LOOKUP(2,1/(Log!$K$1:$K$27569=V46),Log!$G$1:$G$27569)</f>
        <v xml:space="preserve">Medium </v>
      </c>
      <c r="Z46" s="213">
        <f t="array" ref="Z46">LOOKUP(2,1/(Log!$K$1:$K$27569=V46),Log!$H$1:$H$27569)</f>
        <v>2</v>
      </c>
      <c r="AA46" s="213" t="str">
        <f t="array" ref="AA46">LOOKUP(2,1/(Log!$K$1:$K$27569=V46),Log!$J$1:$J$27569)</f>
        <v xml:space="preserve">Honduras is experiencing a complex crisis marked by overlapping drivers, including extreme poverty, widespread gang violence, forced displacement, recurring climate shocks and political instability. All 18 country departments are affected by at least one of these drivers, and the overall context is characterised by systemic fragility and high vulnerability across sectors. As such, the entire population is considered affected to the crisis due to the convergence of multi-sectoral risks affecting both urban and rural areas. While recent IPC publications provide updated analysis on food insecurity, it does not include critical needs in other sectors such as protection, displacement, and climate risks. The reliability is rated as medium due to lack of subnational analysis of the shock/ crisis that would enable us to be more precise.  </v>
      </c>
      <c r="AB46" s="213" t="str">
        <f t="array" ref="AB46">LOOKUP(2,1/(Log!$K$1:$K$27569=V46),Log!$I$1:$I$27569)</f>
        <v>https://reliefweb.int/report/honduras/honduras-necesidades-humanitarias-y-plan-de-respuesta-2025-febrero-2025?_gl=1*1biv8fh*_ga*NDg0NDI4NjIxLjE3MzE1NTAwNjg.*_ga_E60ZNX2F68*MTc0MDQxMzcwMy4zOS4xLjE3NDA0MTM3MDUuNTguMC4w</v>
      </c>
      <c r="AC46" s="214">
        <f t="array" ref="AC46">LOOKUP(2,1/(Log!$K$1:$K$27569=V46),Log!$L$1:$L$27569)</f>
        <v>45777</v>
      </c>
      <c r="AD46" s="221" t="str">
        <f t="shared" si="41"/>
        <v>HND001People affected</v>
      </c>
      <c r="AE46" s="218">
        <f t="array" ref="AE46">IF(LOOKUP(2,1/(Log!$K$1:$K$27569=AD46),Log!$E$1:$E$27569)="x","x",ROUND(LOOKUP(2,1/(Log!$K$1:$K$27569=AD46),Log!$E$1:$E$27569),-3))</f>
        <v>10800000</v>
      </c>
      <c r="AF46" s="218" t="str">
        <f t="array" ref="AF46">LOOKUP(2,1/(Log!$K$1:$K$27569=AD46),Log!$F$1:$F$27569)</f>
        <v>OCHA 17/02/2025</v>
      </c>
      <c r="AG46" s="218" t="str">
        <f t="array" ref="AG46">LOOKUP(2,1/(Log!$K$1:$K$27569=AD46),Log!$G$1:$G$27569)</f>
        <v xml:space="preserve">Medium </v>
      </c>
      <c r="AH46" s="218">
        <f t="array" ref="AH46">LOOKUP(2,1/(Log!$K$1:$K$27569=AD46),Log!$H$1:$H$27569)</f>
        <v>2</v>
      </c>
      <c r="AI46" s="218" t="str">
        <f t="array" ref="AI46">LOOKUP(2,1/(Log!$K$1:$K$27569=AD46),Log!$J$1:$J$27569)</f>
        <v>The number of people affected corresponds to the total population of the country as Honduras is facing a complex crisis driven by the compounding effects of poverty, widespread gang violence, forced displacement, climate-related disasters, and food insecurity. This figure is taken from OCHA. The reliability of this data/indicator is The reliability is low as we are probably over-estimating the number of people affected</v>
      </c>
      <c r="AJ46" s="218" t="str">
        <f t="array" ref="AJ46">LOOKUP(2,1/(Log!$K$1:$K$27569=AD46),Log!$I$1:$I$27569)</f>
        <v>https://reliefweb.int/report/honduras/honduras-necesidades-humanitarias-y-plan-de-respuesta-2025-febrero-2025?_gl=1*1biv8fh*_ga*NDg0NDI4NjIxLjE3MzE1NTAwNjg.*_ga_E60ZNX2F68*MTc0MDQxMzcwMy4zOS4xLjE3NDA0MTM3MDUuNTguMC4w</v>
      </c>
      <c r="AK46" s="219">
        <f t="array" ref="AK46">LOOKUP(2,1/(Log!$K$1:$K$27569=AD46),Log!$L$1:$L$27569)</f>
        <v>45777</v>
      </c>
      <c r="AL46" s="221" t="str">
        <f t="shared" si="42"/>
        <v>HND001People displaced</v>
      </c>
      <c r="AM46" s="213">
        <f t="array" ref="AM46">IF(LOOKUP(2,1/(Log!$K$1:$K$27569=AL46),Log!$E$1:$E$27569)="x","x",ROUND(LOOKUP(2,1/(Log!$K$1:$K$27569=AL46),Log!$E$1:$E$27569),-3))</f>
        <v>369000</v>
      </c>
      <c r="AN46" s="213" t="str">
        <f t="array" ref="AN46">LOOKUP(2,1/(Log!$K$1:$K$27569=AL46),Log!$F$1:$F$27569)</f>
        <v>UNHCR 18/02/2025</v>
      </c>
      <c r="AO46" s="213" t="str">
        <f t="array" ref="AO46">LOOKUP(2,1/(Log!$K$1:$K$27569=AL46),Log!$G$1:$G$27569)</f>
        <v xml:space="preserve">Medium </v>
      </c>
      <c r="AP46" s="213">
        <f t="array" ref="AP46">LOOKUP(2,1/(Log!$K$1:$K$27569=AL46),Log!$H$1:$H$27569)</f>
        <v>2</v>
      </c>
      <c r="AQ46" s="213" t="str">
        <f t="array" ref="AQ46">LOOKUP(2,1/(Log!$K$1:$K$27569=AL46),Log!$J$1:$J$27569)</f>
        <v>The number of people displaced by the Complex Crisis in Honduras corresponds to the number of refugees/asylum seekers and irregular or unregistered migrants in Honduras between January and December 2024, as reported by 2025's Honduras Operational Update 36 made by UNHCR. This source was chosen because it is the most up-to-date figure available. We have cross-checked figures in IOM-DTM and IDMC. The last displacements recorded by IDMC were in December 2024 of over 100 people due to flooding. We have not included this in the figure as we have no information to suggest that the individuals remain displaced. The reliability of this indicator is set to medium as we may be double-counting.</v>
      </c>
      <c r="AR46" s="213" t="str">
        <f t="array" ref="AR46">LOOKUP(2,1/(Log!$K$1:$K$27569=AL46),Log!$I$1:$I$27569)</f>
        <v>https://reliefweb.int/report/honduras/honduras-operational-update-36-december-2024</v>
      </c>
      <c r="AS46" s="214">
        <f t="array" ref="AS46">LOOKUP(2,1/(Log!$K$1:$K$27569=AL46),Log!$L$1:$L$27569)</f>
        <v>45777</v>
      </c>
      <c r="AT46" s="222" t="str">
        <f t="shared" si="43"/>
        <v>HND001Injuries reported</v>
      </c>
      <c r="AU46" s="218" t="str">
        <f t="array" ref="AU46">LOOKUP(2,1/(Log!$K$1:$K$27569=AT46),Log!$E$1:$E$27569)</f>
        <v>x</v>
      </c>
      <c r="AV46" s="218" t="str">
        <f t="array" ref="AV46">LOOKUP(2,1/(Log!$K$1:$K$27569=AT46),Log!$F$1:$F$27569)</f>
        <v>x</v>
      </c>
      <c r="AW46" s="218" t="str">
        <f t="array" ref="AW46">LOOKUP(2,1/(Log!$K$1:$K$27569=AT46),Log!$G$1:$G$27569)</f>
        <v>x</v>
      </c>
      <c r="AX46" s="218" t="str">
        <f t="array" ref="AX46">LOOKUP(2,1/(Log!$K$1:$K$27569=AT46),Log!$H$1:$H$27569)</f>
        <v>x</v>
      </c>
      <c r="AY46" s="218" t="str">
        <f t="array" ref="AY46">LOOKUP(2,1/(Log!$K$1:$K$27569=AT46),Log!$J$1:$J$27569)</f>
        <v xml:space="preserve">Up-to-date, reliable data from open sources is not available. We cannot provide an accurate/estimate figure for this indicator. </v>
      </c>
      <c r="AZ46" s="218" t="str">
        <f t="array" ref="AZ46">LOOKUP(2,1/(Log!$K$1:$K$27569=AT46),Log!$I$1:$I$27569)</f>
        <v>x</v>
      </c>
      <c r="BA46" s="219">
        <f t="array" ref="BA46">LOOKUP(2,1/(Log!$K$1:$K$27569=AT46),Log!$L$1:$L$27569)</f>
        <v>45747</v>
      </c>
      <c r="BB46" s="221" t="str">
        <f t="shared" si="44"/>
        <v>HND001Illness cases reported</v>
      </c>
      <c r="BC46" s="213" t="str">
        <f t="array" ref="BC46">LOOKUP(2,1/(Log!$K$1:$K$27569=BB46),Log!$E$1:$E$27569)</f>
        <v>x</v>
      </c>
      <c r="BD46" s="213" t="str">
        <f t="array" ref="BD46">LOOKUP(2,1/(Log!$K$1:$K$27569=BB46),Log!$F$1:$F$27569)</f>
        <v xml:space="preserve">x
</v>
      </c>
      <c r="BE46" s="213" t="str">
        <f t="array" ref="BE46">LOOKUP(2,1/(Log!$K$1:$K$27569=BB46),Log!$G$1:$G$27569)</f>
        <v>x</v>
      </c>
      <c r="BF46" s="213" t="str">
        <f t="array" ref="BF46">LOOKUP(2,1/(Log!$K$1:$K$27569=BB46),Log!$H$1:$H$27569)</f>
        <v>x</v>
      </c>
      <c r="BG46" s="213" t="str">
        <f t="array" ref="BG46">LOOKUP(2,1/(Log!$K$1:$K$27569=BB46),Log!$J$1:$J$27569)</f>
        <v xml:space="preserve">Considering the complexity of the situation in Honduras and current reliable data from open sources is not available, which limits the capacity to provide accurate figure. </v>
      </c>
      <c r="BH46" s="213" t="str">
        <f t="array" ref="BH46">LOOKUP(2,1/(Log!$K$1:$K$27569=BB46),Log!$I$1:$I$27569)</f>
        <v>X</v>
      </c>
      <c r="BI46" s="214">
        <f t="array" ref="BI46">LOOKUP(2,1/(Log!$K$1:$K$27569=BB46),Log!$L$1:$L$27569)</f>
        <v>45713</v>
      </c>
      <c r="BJ46" s="222" t="str">
        <f t="shared" si="45"/>
        <v>HND001Fatalities reported</v>
      </c>
      <c r="BK46" s="222">
        <f t="array" ref="BK46">LOOKUP(2,1/(Log!$K$1:$K$27569=BJ46),Log!$E$1:$E$27569)</f>
        <v>259</v>
      </c>
      <c r="BL46" s="222" t="str">
        <f t="array" ref="BL46">LOOKUP(2,1/(Log!$K$1:$K$27569=BJ46),Log!$F$1:$F$27569)</f>
        <v>ACLED accessed 17/04/2025</v>
      </c>
      <c r="BM46" s="222" t="str">
        <f t="array" ref="BM46">LOOKUP(2,1/(Log!$K$1:$K$27569=BJ46),Log!$G$1:$G$27569)</f>
        <v>Low</v>
      </c>
      <c r="BN46" s="222">
        <f t="array" ref="BN46">LOOKUP(2,1/(Log!$K$1:$K$27569=BJ46),Log!$H$1:$H$27569)</f>
        <v>3</v>
      </c>
      <c r="BO46" s="222" t="str">
        <f t="array" ref="BO46">LOOKUP(2,1/(Log!$K$1:$K$27569=BJ46),Log!$J$1:$J$27569)</f>
        <v>Fatalities reported in battles, riots, and violence against civilians  1 October  2024 to 1 April  2025</v>
      </c>
      <c r="BP46" s="218" t="str">
        <f t="array" ref="BP46">LOOKUP(2,1/(Log!$K$1:$K$27569=BJ46),Log!$I$1:$I$27569)</f>
        <v>https://acleddata.com/explorer/</v>
      </c>
      <c r="BQ46" s="223">
        <f t="array" ref="BQ46">LOOKUP(2,1/(Log!$K$1:$K$27569=BJ46),Log!$L$1:$L$27569)</f>
        <v>45777</v>
      </c>
      <c r="BR46" s="221" t="str">
        <f t="shared" si="46"/>
        <v>HND001Buildings damaged</v>
      </c>
      <c r="BS46" s="224" t="str">
        <f t="array" ref="BS46">LOOKUP(2,1/(Log!$K$1:$K$27569=BR46),Log!$E$1:$E$27569)</f>
        <v>x</v>
      </c>
      <c r="BT46" s="224" t="str">
        <f t="array" ref="BT46">LOOKUP(2,1/(Log!$K$1:$K$27569=BR46),Log!$F$1:$F$27569)</f>
        <v xml:space="preserve">x
</v>
      </c>
      <c r="BU46" s="224" t="str">
        <f t="array" ref="BU46">LOOKUP(2,1/(Log!$K$1:$K$27569=BR46),Log!$G$1:$G$27569)</f>
        <v>x</v>
      </c>
      <c r="BV46" s="224" t="str">
        <f t="array" ref="BV46">LOOKUP(2,1/(Log!$K$1:$K$27569=BR46),Log!$H$1:$H$27569)</f>
        <v>x</v>
      </c>
      <c r="BW46" s="224" t="str">
        <f t="array" ref="BW46">LOOKUP(2,1/(Log!$K$1:$K$27569=BR46),Log!$J$1:$J$27569)</f>
        <v xml:space="preserve">Considering the complexity of the situation in Honduras and current reliable data from open sources is not available, which limits the capacity to provide accurate figure. </v>
      </c>
      <c r="BX46" s="224" t="str">
        <f t="array" ref="BX46">LOOKUP(2,1/(Log!$K$1:$K$27569=BR46),Log!$I$1:$I$27569)</f>
        <v>X</v>
      </c>
      <c r="BY46" s="214">
        <f t="array" ref="BY46">LOOKUP(2,1/(Log!$K$1:$K$27569=BR46),Log!$L$1:$L$27569)</f>
        <v>45713</v>
      </c>
      <c r="BZ46" s="222" t="str">
        <f t="shared" si="47"/>
        <v>HND001Buildings destroyed</v>
      </c>
      <c r="CA46" s="222" t="str">
        <f t="array" ref="CA46">LOOKUP(2,1/(Log!$K$1:$K$27569=BZ46),Log!$E$1:$E$27569)</f>
        <v>x</v>
      </c>
      <c r="CB46" s="222" t="str">
        <f t="array" ref="CB46">LOOKUP(2,1/(Log!$K$1:$K$27569=BZ46),Log!$F$1:$F$27569)</f>
        <v xml:space="preserve">x
</v>
      </c>
      <c r="CC46" s="222" t="str">
        <f t="array" ref="CC46">LOOKUP(2,1/(Log!$K$1:$K$27569=BZ46),Log!$G$1:$G$27569)</f>
        <v>x</v>
      </c>
      <c r="CD46" s="222" t="str">
        <f t="array" ref="CD46">LOOKUP(2,1/(Log!$K$1:$K$27569=BZ46),Log!$H$1:$H$27569)</f>
        <v>x</v>
      </c>
      <c r="CE46" s="222" t="str">
        <f t="array" ref="CE46">LOOKUP(2,1/(Log!$K$1:$K$27569=BZ46),Log!$J$1:$J$27569)</f>
        <v xml:space="preserve">Considering the complexity of the situation in Honduras and current reliable data from open sources is not available, which limits the capacity to provide accurate figure. </v>
      </c>
      <c r="CF46" s="222" t="str">
        <f t="array" ref="CF46">LOOKUP(2,1/(Log!$K$1:$K$27569=BZ46),Log!$I$1:$I$27569)</f>
        <v>X</v>
      </c>
      <c r="CG46" s="223">
        <f t="array" ref="CG46">LOOKUP(2,1/(Log!$K$1:$K$27569=BZ46),Log!$L$1:$L$27569)</f>
        <v>45713</v>
      </c>
      <c r="CH46" s="221" t="str">
        <f t="shared" si="48"/>
        <v>HND001Buildings in the affected area</v>
      </c>
      <c r="CI46" s="222" t="e">
        <f t="array" ref="CI46">LOOKUP(2,1/(Log!$K$1:$K$27569=CH46),Log!$E$1:$E$27569)</f>
        <v>#N/A</v>
      </c>
      <c r="CJ46" s="222" t="e">
        <f t="array" ref="CJ46">LOOKUP(2,1/(Log!$K$1:$K$27569=CH46),Log!$F$1:$F$27569)</f>
        <v>#N/A</v>
      </c>
      <c r="CK46" s="222" t="e">
        <f t="array" ref="CK46">LOOKUP(2,1/(Log!$K$1:$K$27569=CH46),Log!$G$1:$G$27569)</f>
        <v>#N/A</v>
      </c>
      <c r="CL46" s="222" t="e">
        <f t="array" ref="CL46">LOOKUP(2,1/(Log!$K$1:$K$27569=CH46),Log!$H$1:$H$27569)</f>
        <v>#N/A</v>
      </c>
      <c r="CM46" s="222" t="e">
        <f t="array" ref="CM46">LOOKUP(2,1/(Log!$K$1:$K$27569=CH46),Log!$J$1:$J$27569)</f>
        <v>#N/A</v>
      </c>
      <c r="CN46" s="222" t="e">
        <f t="array" ref="CN46">LOOKUP(2,1/(Log!$K$1:$K$27569=CH46),Log!$I$1:$I$27569)</f>
        <v>#N/A</v>
      </c>
      <c r="CO46" s="225" t="e">
        <f t="array" ref="CO46">LOOKUP(2,1/(Log!$K$1:$K$27569=CH46),Log!$L$1:$L$27569)</f>
        <v>#N/A</v>
      </c>
      <c r="CP46" s="222" t="str">
        <f t="shared" si="49"/>
        <v>HND001Economic Losses</v>
      </c>
      <c r="CQ46" s="224" t="str">
        <f t="array" ref="CQ46">LOOKUP(2,1/(Log!$K$1:$K$27569=CP46),Log!$E$1:$E$27569)</f>
        <v>x</v>
      </c>
      <c r="CR46" s="224" t="str">
        <f t="array" ref="CR46">LOOKUP(2,1/(Log!$K$1:$K$27569=CP46),Log!$F$1:$F$27569)</f>
        <v>x</v>
      </c>
      <c r="CS46" s="224" t="str">
        <f t="array" ref="CS46">LOOKUP(2,1/(Log!$K$1:$K$27569=CP46),Log!$G$1:$G$27569)</f>
        <v>x</v>
      </c>
      <c r="CT46" s="224" t="str">
        <f t="array" ref="CT46">LOOKUP(2,1/(Log!$K$1:$K$27569=CP46),Log!$H$1:$H$27569)</f>
        <v>x</v>
      </c>
      <c r="CU46" s="224" t="str">
        <f t="array" ref="CU46">LOOKUP(2,1/(Log!$K$1:$K$27569=CP46),Log!$J$1:$J$27569)</f>
        <v xml:space="preserve">Considering the complexity of the situation in Honduras and current reliable data from open sources is not available, which limits the capacity to provide accurate figure. </v>
      </c>
      <c r="CV46" s="224" t="str">
        <f t="array" ref="CV46">LOOKUP(2,1/(Log!$K$1:$K$27569=CP46),Log!$I$1:$I$27569)</f>
        <v>X</v>
      </c>
      <c r="CW46" s="214">
        <f t="array" ref="CW46">LOOKUP(2,1/(Log!$K$1:$K$27569=CP46),Log!$L$1:$L$27569)</f>
        <v>45713</v>
      </c>
      <c r="CX46" s="222" t="str">
        <f t="shared" si="50"/>
        <v>HND001People in Need</v>
      </c>
      <c r="CY46" s="218">
        <f t="shared" si="51"/>
        <v>1619000</v>
      </c>
      <c r="CZ46" s="218" t="str">
        <f t="shared" si="52"/>
        <v>OCHA 6/12/2024</v>
      </c>
      <c r="DA46" s="218" t="str">
        <f t="shared" si="53"/>
        <v>Low</v>
      </c>
      <c r="DB46" s="218">
        <f t="shared" si="54"/>
        <v>3</v>
      </c>
      <c r="DC46" s="218" t="str">
        <f t="shared" si="55"/>
        <v>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According to ACAPS methodology, Level 3 conditions are equivalent to JIAF levels 1,2,3, so all people with needs, regardless of the severity of the regions they live in. The reliability of the data is low due to likely over or under estimation of people in need, which cannot be mitigated when using a severity by area approach</v>
      </c>
      <c r="DD46" s="218" t="str">
        <f t="shared" si="56"/>
        <v>https://data.humdata.org/dataset/hnd-jiaf-humanitarian-needs-pin-and-severity</v>
      </c>
      <c r="DE46" s="220">
        <f t="shared" si="57"/>
        <v>45747</v>
      </c>
      <c r="DF46" s="221" t="str">
        <f t="shared" si="58"/>
        <v>HND001Minimal humanitarian conditions - Level 1</v>
      </c>
      <c r="DG46" s="213">
        <f t="array" ref="DG46">IF(LOOKUP(2,1/(Log!$K$1:$K$27569=DF46),Log!$E$1:$E$27569)="x","x",ROUND(LOOKUP(2,1/(Log!$K$1:$K$27569=DF46),Log!$E$1:$E$27569),-3))</f>
        <v>0</v>
      </c>
      <c r="DH46" s="224" t="str">
        <f t="array" ref="DH46">LOOKUP(2,1/(Log!$K$1:$K$27569=DF46),Log!$F$1:$F$27569)</f>
        <v>OCHA 17/02/2025</v>
      </c>
      <c r="DI46" s="224" t="str">
        <f t="array" ref="DI46">LOOKUP(2,1/(Log!$K$1:$K$27569=DF46),Log!$G$1:$G$27569)</f>
        <v xml:space="preserve">Medium </v>
      </c>
      <c r="DJ46" s="224">
        <f t="array" ref="DJ46">LOOKUP(2,1/(Log!$K$1:$K$27569=DF46),Log!$H$1:$H$27569)</f>
        <v>2</v>
      </c>
      <c r="DK46" s="224" t="str">
        <f t="array" ref="DK46">LOOKUP(2,1/(Log!$K$1:$K$27569=DF46),Log!$J$1:$J$27569)</f>
        <v xml:space="preserve">According to INFORM SI methodology, the number of people in Level 1 is equal to the people exposed minus the people affected. Since the whole population is affected, there are no people in Level 1. </v>
      </c>
      <c r="DL46" s="224" t="str">
        <f t="array" ref="DL46">LOOKUP(2,1/(Log!$K$1:$K$27569=DF46),Log!$I$1:$I$27569)</f>
        <v>https://reliefweb.int/report/honduras/honduras-necesidades-humanitarias-y-plan-de-respuesta-2025-febrero-2025?_gl=1*1biv8fh*_ga*NDg0NDI4NjIxLjE3MzE1NTAwNjg.*_ga_E60ZNX2F68*MTc0MDQxMzcwMy4zOS4xLjE3NDA0MTM3MDUuNTguMC4w</v>
      </c>
      <c r="DM46" s="214">
        <f t="array" ref="DM46">LOOKUP(2,1/(Log!$K$1:$K$27569=DF46),Log!$L$1:$L$27569)</f>
        <v>45747</v>
      </c>
      <c r="DN46" s="222" t="str">
        <f t="shared" si="59"/>
        <v>HND001Stressed humanitarian conditions - Level 2</v>
      </c>
      <c r="DO46" s="226">
        <f t="array" ref="DO46">IF(LOOKUP(2,1/(Log!$K$1:$K$27569=DN46),Log!$E$1:$E$27569)="x","x",ROUND(LOOKUP(2,1/(Log!$K$1:$K$27569=DN46),Log!$E$1:$E$27569),-3))</f>
        <v>9200000</v>
      </c>
      <c r="DP46" s="222" t="str">
        <f t="array" ref="DP46">LOOKUP(2,1/(Log!$K$1:$K$27569=DN46),Log!$F$1:$F$27569)</f>
        <v>OCHA 17/02/2025</v>
      </c>
      <c r="DQ46" s="222" t="str">
        <f t="array" ref="DQ46">LOOKUP(2,1/(Log!$K$1:$K$27569=DN46),Log!$G$1:$G$27569)</f>
        <v xml:space="preserve">Medium </v>
      </c>
      <c r="DR46" s="222">
        <f t="array" ref="DR46">LOOKUP(2,1/(Log!$K$1:$K$27569=DN46),Log!$H$1:$H$27569)</f>
        <v>2</v>
      </c>
      <c r="DS46" s="222" t="str">
        <f t="array" ref="DS46">LOOKUP(2,1/(Log!$K$1:$K$27569=DN46),Log!$J$1:$J$27569)</f>
        <v xml:space="preserve">According to INFORM SI methodology, the number of people in Level 2 is equal to the people affected minus the people in need. People in Level 2 might be facing some difficulties accessing basic services but are able to meet their needs without external assistance. </v>
      </c>
      <c r="DT46" s="222" t="str">
        <f t="array" ref="DT46">LOOKUP(2,1/(Log!$K$1:$K$27569=DN46),Log!$I$1:$I$27569)</f>
        <v>https://reliefweb.int/report/honduras/honduras-necesidades-humanitarias-y-plan-de-respuesta-2025-febrero-2025?_gl=1*1biv8fh*_ga*NDg0NDI4NjIxLjE3MzE1NTAwNjg.*_ga_E60ZNX2F68*MTc0MDQxMzcwMy4zOS4xLjE3NDA0MTM3MDUuNTguMC4w</v>
      </c>
      <c r="DU46" s="223">
        <f t="array" ref="DU46">LOOKUP(2,1/(Log!$K$1:$K$27569=DN46),Log!$L$1:$L$27569)</f>
        <v>45747</v>
      </c>
      <c r="DV46" s="221" t="str">
        <f t="shared" si="60"/>
        <v>HND001Moderate humanitarian conditions - Level 3</v>
      </c>
      <c r="DW46" s="213">
        <f t="array" ref="DW46">IF(LOOKUP(2,1/(Log!$K$1:$K$27569=DV46),Log!$E$1:$E$27569)="x","x",ROUND(LOOKUP(2,1/(Log!$K$1:$K$27569=DV46),Log!$E$1:$E$27569),-3))</f>
        <v>1257000</v>
      </c>
      <c r="DX46" s="224" t="str">
        <f t="array" ref="DX46">LOOKUP(2,1/(Log!$K$1:$K$27569=DV46),Log!$F$1:$F$27569)</f>
        <v>OCHA 6/12/2024</v>
      </c>
      <c r="DY46" s="224" t="str">
        <f t="array" ref="DY46">LOOKUP(2,1/(Log!$K$1:$K$27569=DV46),Log!$G$1:$G$27569)</f>
        <v>Low</v>
      </c>
      <c r="DZ46" s="224">
        <f t="array" ref="DZ46">LOOKUP(2,1/(Log!$K$1:$K$27569=DV46),Log!$H$1:$H$27569)</f>
        <v>3</v>
      </c>
      <c r="EA46" s="224" t="str">
        <f t="array" ref="EA46">LOOKUP(2,1/(Log!$K$1:$K$27569=DV46),Log!$J$1:$J$27569)</f>
        <v>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According to ACAPS methodology, Level 3 conditions are equivalent to JIAF levels 1,2,3, so all people with needs, regardless of the severity of the regions they live in. The reliability of the data is low due to likely over or under estimation of people in need, which cannot be mitigated when using a severity by area approach</v>
      </c>
      <c r="EB46" s="224" t="str">
        <f t="array" ref="EB46">LOOKUP(2,1/(Log!$K$1:$K$27569=DV46),Log!$I$1:$I$27569)</f>
        <v>https://data.humdata.org/dataset/hnd-jiaf-humanitarian-needs-pin-and-severity</v>
      </c>
      <c r="EC46" s="214">
        <f t="array" ref="EC46">LOOKUP(2,1/(Log!$K$1:$K$27569=DV46),Log!$L$1:$L$27569)</f>
        <v>45747</v>
      </c>
      <c r="ED46" s="222" t="str">
        <f t="shared" si="61"/>
        <v>HND001Severe humanitarian conditions - Level 4</v>
      </c>
      <c r="EE46" s="218">
        <f t="array" ref="EE46">IF(LOOKUP(2,1/(Log!$K$1:$K$27569=ED46),Log!$E$1:$E$27569)="x","x",ROUND(LOOKUP(2,1/(Log!$K$1:$K$27569=ED46),Log!$E$1:$E$27569),-3))</f>
        <v>362000</v>
      </c>
      <c r="EF46" s="222" t="str">
        <f t="array" ref="EF46">LOOKUP(2,1/(Log!$K$1:$K$27569=ED46),Log!$F$1:$F$27569)</f>
        <v>OCHA 6/12/2024</v>
      </c>
      <c r="EG46" s="222" t="str">
        <f t="array" ref="EG46">LOOKUP(2,1/(Log!$K$1:$K$27569=ED46),Log!$G$1:$G$27569)</f>
        <v>High</v>
      </c>
      <c r="EH46" s="222">
        <f t="array" ref="EH46">LOOKUP(2,1/(Log!$K$1:$K$27569=ED46),Log!$H$1:$H$27569)</f>
        <v>1</v>
      </c>
      <c r="EI46" s="222" t="str">
        <f t="array" ref="EI46">LOOKUP(2,1/(Log!$K$1:$K$27569=ED46),Log!$J$1:$J$27569)</f>
        <v>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The reliability of the data is low due to likely over or under estimation of people in need, which cannot be mitigated when using a severity by area approach</v>
      </c>
      <c r="EJ46" s="222" t="str">
        <f t="array" ref="EJ46">LOOKUP(2,1/(Log!$K$1:$K$27569=ED46),Log!$I$1:$I$27569)</f>
        <v>https://data.humdata.org/dataset/hnd-jiaf-humanitarian-needs-pin-and-severity</v>
      </c>
      <c r="EK46" s="223">
        <f t="array" ref="EK46">LOOKUP(2,1/(Log!$K$1:$K$27569=ED46),Log!$L$1:$L$27569)</f>
        <v>45747</v>
      </c>
      <c r="EL46" s="221" t="str">
        <f t="shared" si="62"/>
        <v>HND001Extreme humanitarian conditions - Level 5</v>
      </c>
      <c r="EM46" s="213">
        <f t="array" ref="EM46">IF(LOOKUP(2,1/(Log!$K$1:$K$27569=EL46),Log!$E$1:$E$27569)="x","x",ROUND(LOOKUP(2,1/(Log!$K$1:$K$27569=EL46),Log!$E$1:$E$27569),-3))</f>
        <v>0</v>
      </c>
      <c r="EN46" s="224" t="str">
        <f t="array" ref="EN46">LOOKUP(2,1/(Log!$K$1:$K$27569=EL46),Log!$F$1:$F$27569)</f>
        <v>OCHA 6/12/2024</v>
      </c>
      <c r="EO46" s="224" t="str">
        <f t="array" ref="EO46">LOOKUP(2,1/(Log!$K$1:$K$27569=EL46),Log!$G$1:$G$27569)</f>
        <v>High</v>
      </c>
      <c r="EP46" s="224">
        <f t="array" ref="EP46">LOOKUP(2,1/(Log!$K$1:$K$27569=EL46),Log!$H$1:$H$27569)</f>
        <v>1</v>
      </c>
      <c r="EQ46" s="224" t="str">
        <f t="array" ref="EQ46">LOOKUP(2,1/(Log!$K$1:$K$27569=EL46),Log!$J$1:$J$27569)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v>
      </c>
      <c r="ER46" s="224" t="str">
        <f t="array" ref="ER46">LOOKUP(2,1/(Log!$K$1:$K$27569=EL46),Log!$I$1:$I$27569)</f>
        <v>https://data.humdata.org/dataset/hnd-jiaf-humanitarian-needs-pin-and-severity</v>
      </c>
      <c r="ES46" s="214">
        <f t="array" ref="ES46">LOOKUP(2,1/(Log!$K$1:$K$27569=EL46),Log!$L$1:$L$27569)</f>
        <v>45747</v>
      </c>
      <c r="ET46" s="222" t="str">
        <f t="shared" si="63"/>
        <v>HND001Fatalities in all crises</v>
      </c>
      <c r="EU46" s="222">
        <f t="array" ref="EU46">LOOKUP(2,1/(Log!$K$1:$K$27569=ET46),Log!$E$1:$E$27569)</f>
        <v>259</v>
      </c>
      <c r="EV46" s="222" t="str">
        <f t="array" ref="EV46">LOOKUP(2,1/(Log!$K$1:$K$27569=ET46),Log!$F$1:$F$27569)</f>
        <v>ACLED accessed 17/04/2025</v>
      </c>
      <c r="EW46" s="222" t="str">
        <f t="array" ref="EW46">LOOKUP(2,1/(Log!$K$1:$K$27569=ET46),Log!$G$1:$G$27569)</f>
        <v>Low</v>
      </c>
      <c r="EX46" s="222">
        <f t="array" ref="EX46">LOOKUP(2,1/(Log!$K$1:$K$27569=ET46),Log!$H$1:$H$27569)</f>
        <v>3</v>
      </c>
      <c r="EY46" s="222" t="str">
        <f t="array" ref="EY46">LOOKUP(2,1/(Log!$K$1:$K$27569=ET46),Log!$J$1:$J$27569)</f>
        <v>Fatalities reported in battles, riots, and violence against civilians  1 October  2024 to 1 April  2025</v>
      </c>
      <c r="EZ46" s="222" t="str">
        <f t="array" ref="EZ46">LOOKUP(2,1/(Log!$K$1:$K$27569=ET46),Log!$I$1:$I$27569)</f>
        <v>https://acleddata.com/explorer/</v>
      </c>
      <c r="FA46" s="223">
        <f t="array" ref="FA46">LOOKUP(2,1/(Log!$K$1:$K$27569=ET46),Log!$L$1:$L$27569)</f>
        <v>45777</v>
      </c>
      <c r="FB46" s="221" t="str">
        <f t="shared" si="64"/>
        <v>HND001Crisis affected groups</v>
      </c>
      <c r="FC46" s="224">
        <f t="array" ref="FC46">LOOKUP(2,1/(Log!$K$1:$K$27569=FB46),Log!$E$1:$E$27569)</f>
        <v>5</v>
      </c>
      <c r="FD46" s="224" t="str">
        <f t="array" ref="FD46">LOOKUP(2,1/(Log!$K$1:$K$27569=FB46),Log!$F$1:$F$27569)</f>
        <v>OCHA 17/02/2025</v>
      </c>
      <c r="FE46" s="224" t="str">
        <f t="array" ref="FE46">LOOKUP(2,1/(Log!$K$1:$K$27569=FB46),Log!$G$1:$G$27569)</f>
        <v>High</v>
      </c>
      <c r="FF46" s="224">
        <f t="array" ref="FF46">LOOKUP(2,1/(Log!$K$1:$K$27569=FB46),Log!$H$1:$H$27569)</f>
        <v>1</v>
      </c>
      <c r="FG46" s="224" t="str">
        <f t="array" ref="FG46">LOOKUP(2,1/(Log!$K$1:$K$27569=FB46),Log!$J$1:$J$27569)</f>
        <v xml:space="preserve">In this crisis, all 5 population groups are affected: IDPs, host population, non-host population, refugees/ asylum seekers and migrants. </v>
      </c>
      <c r="FH46" s="224" t="str">
        <f t="array" ref="FH46">LOOKUP(2,1/(Log!$K$1:$K$27569=FB46),Log!$I$1:$I$27569)</f>
        <v>https://reliefweb.int/report/honduras/honduras-necesidades-humanitarias-y-plan-de-respuesta-2025-febrero-2025?_gl=1*1biv8fh*_ga*NDg0NDI4NjIxLjE3MzE1NTAwNjg.*_ga_E60ZNX2F68*MTc0MDQxMzcwMy4zOS4xLjE3NDA0MTM3MDUuNTguMC4w</v>
      </c>
      <c r="FI46" s="214">
        <f t="array" ref="FI46">LOOKUP(2,1/(Log!$K$1:$K$27569=FB46),Log!$L$1:$L$27569)</f>
        <v>45747</v>
      </c>
      <c r="FJ46" s="221" t="str">
        <f t="shared" si="65"/>
        <v>HND001People facing limited access constraints</v>
      </c>
      <c r="FK46" s="222" t="str">
        <f t="array" ref="FK46">LOOKUP(2,1/(Log!$K$1:$K$27569=FJ46),Log!$E$1:$E$27569)</f>
        <v>x</v>
      </c>
      <c r="FL46" s="222" t="str">
        <f t="array" ref="FL46">LOOKUP(2,1/(Log!$K$1:$K$27569=FJ46),Log!$F$1:$F$27569)</f>
        <v xml:space="preserve">x
</v>
      </c>
      <c r="FM46" s="222" t="str">
        <f t="array" ref="FM46">LOOKUP(2,1/(Log!$K$1:$K$27569=FJ46),Log!$G$1:$G$27569)</f>
        <v>x</v>
      </c>
      <c r="FN46" s="222" t="str">
        <f t="array" ref="FN46">LOOKUP(2,1/(Log!$K$1:$K$27569=FJ46),Log!$H$1:$H$27569)</f>
        <v>x</v>
      </c>
      <c r="FO46" s="222" t="str">
        <f t="array" ref="FO46">LOOKUP(2,1/(Log!$K$1:$K$27569=FJ46),Log!$J$1:$J$27569)</f>
        <v xml:space="preserve">Considering the complexity of the situation in Honduras and current reliable data from open sources is not available, which limits the capacity to provide accurate figure. </v>
      </c>
      <c r="FP46" s="218" t="str">
        <f t="array" ref="FP46">LOOKUP(2,1/(Log!$K$1:$K$27569=FJ46),Log!$I$1:$I$27569)</f>
        <v>X</v>
      </c>
      <c r="FQ46" s="219">
        <f t="array" ref="FQ46">LOOKUP(2,1/(Log!$K$1:$K$27569=FJ46),Log!$L$1:$L$27569)</f>
        <v>45713</v>
      </c>
      <c r="FR46" s="221" t="str">
        <f t="shared" si="66"/>
        <v>HND001People facing restricted access constraints</v>
      </c>
      <c r="FS46" s="224" t="str">
        <f t="array" ref="FS46">LOOKUP(2,1/(Log!$K$1:$K$27569=FR46),Log!$E$1:$E$27569)</f>
        <v>x</v>
      </c>
      <c r="FT46" s="224" t="str">
        <f t="array" ref="FT46">LOOKUP(2,1/(Log!$K$1:$K$27569=FR46),Log!$F$1:$F$27569)</f>
        <v xml:space="preserve">x
</v>
      </c>
      <c r="FU46" s="224" t="str">
        <f t="array" ref="FU46">LOOKUP(2,1/(Log!$K$1:$K$27569=FR46),Log!$G$1:$G$27569)</f>
        <v>x</v>
      </c>
      <c r="FV46" s="224" t="str">
        <f t="array" ref="FV46">LOOKUP(2,1/(Log!$K$1:$K$27569=FR46),Log!$H$1:$H$27569)</f>
        <v>x</v>
      </c>
      <c r="FW46" s="224" t="str">
        <f t="array" ref="FW46">LOOKUP(2,1/(Log!$K$1:$K$27569=FR46),Log!$J$1:$J$27569)</f>
        <v xml:space="preserve">Considering the complexity of the situation in Honduras and current reliable data from open sources is not available, which limits the capacity to provide accurate figure. </v>
      </c>
      <c r="FX46" s="224" t="str">
        <f t="array" ref="FX46">LOOKUP(2,1/(Log!$K$1:$K$27569=FR46),Log!$I$1:$I$27569)</f>
        <v>X</v>
      </c>
      <c r="FY46" s="214">
        <f t="array" ref="FY46">LOOKUP(2,1/(Log!$K$1:$K$27569=FR46),Log!$L$1:$L$27569)</f>
        <v>45713</v>
      </c>
      <c r="FZ46" s="222" t="str">
        <f t="shared" si="67"/>
        <v>HND001Impediments to entry into country (bureaucratic and administrative)</v>
      </c>
      <c r="GA46" s="222">
        <f t="array" ref="GA46">LOOKUP(2,1/(Log!$K$1:$K$27569=FZ46),Log!$E$1:$E$27569)</f>
        <v>0</v>
      </c>
      <c r="GB46" s="222" t="str">
        <f t="array" ref="GB46">LOOKUP(2,1/(Log!$K$1:$K$27569=FZ46),Log!$F$1:$F$27569)</f>
        <v>ACAPS Access Methodology</v>
      </c>
      <c r="GC46" s="222" t="str">
        <f t="array" ref="GC46">LOOKUP(2,1/(Log!$K$1:$K$27569=FZ46),Log!$G$1:$G$27569)</f>
        <v>Medium</v>
      </c>
      <c r="GD46" s="222">
        <f t="array" ref="GD46">LOOKUP(2,1/(Log!$K$1:$K$27569=FZ46),Log!$H$1:$H$27569)</f>
        <v>2</v>
      </c>
      <c r="GE46" s="222" t="str">
        <f t="array" ref="GE46">LOOKUP(2,1/(Log!$K$1:$K$27569=FZ46),Log!$J$1:$J$27569)</f>
        <v>x</v>
      </c>
      <c r="GF46" s="222" t="str">
        <f t="array" ref="GF46">LOOKUP(2,1/(Log!$K$1:$K$27569=FZ46),Log!$I$1:$I$27569)</f>
        <v>x</v>
      </c>
      <c r="GG46" s="223">
        <f t="array" ref="GG46">LOOKUP(2,1/(Log!$K$1:$K$27569=FZ46),Log!$L$1:$L$27569)</f>
        <v>45614</v>
      </c>
      <c r="GH46" s="221" t="str">
        <f t="shared" si="68"/>
        <v>HND001Restriction of movement (impediments to freedom of movement and/or administrative restrictions)</v>
      </c>
      <c r="GI46" s="224">
        <f t="array" ref="GI46">LOOKUP(2,1/(Log!$K$1:$K$27569=GH46),Log!$E$1:$E$27569)</f>
        <v>1</v>
      </c>
      <c r="GJ46" s="224" t="str">
        <f t="array" ref="GJ46">LOOKUP(2,1/(Log!$K$1:$K$27569=GH46),Log!$F$1:$F$27569)</f>
        <v>ACAPS Access Methodology</v>
      </c>
      <c r="GK46" s="224" t="str">
        <f t="array" ref="GK46">LOOKUP(2,1/(Log!$K$1:$K$27569=GH46),Log!$G$1:$G$27569)</f>
        <v>Medium</v>
      </c>
      <c r="GL46" s="224">
        <f t="array" ref="GL46">LOOKUP(2,1/(Log!$K$1:$K$27569=GH46),Log!$H$1:$H$27569)</f>
        <v>2</v>
      </c>
      <c r="GM46" s="224" t="str">
        <f t="array" ref="GM46">LOOKUP(2,1/(Log!$K$1:$K$27569=GH46),Log!$J$1:$J$27569)</f>
        <v>x</v>
      </c>
      <c r="GN46" s="224" t="str">
        <f t="array" ref="GN46">LOOKUP(2,1/(Log!$K$1:$K$27569=GH46),Log!$I$1:$I$27569)</f>
        <v>x</v>
      </c>
      <c r="GO46" s="214">
        <f t="array" ref="GO46">LOOKUP(2,1/(Log!$K$1:$K$27569=GH46),Log!$L$1:$L$27569)</f>
        <v>45614</v>
      </c>
      <c r="GP46" s="222" t="str">
        <f t="shared" si="69"/>
        <v>HND001Interference into implementation of humanitarian activities</v>
      </c>
      <c r="GQ46" s="222">
        <f t="array" ref="GQ46">LOOKUP(2,1/(Log!$K$1:$K$27569=GP46),Log!$E$1:$E$27569)</f>
        <v>0</v>
      </c>
      <c r="GR46" s="222" t="str">
        <f t="array" ref="GR46">LOOKUP(2,1/(Log!$K$1:$K$27569=GP46),Log!$F$1:$F$27569)</f>
        <v>ACAPS Access Methodology</v>
      </c>
      <c r="GS46" s="222" t="str">
        <f t="array" ref="GS46">LOOKUP(2,1/(Log!$K$1:$K$27569=GP46),Log!$G$1:$G$27569)</f>
        <v>Medium</v>
      </c>
      <c r="GT46" s="222">
        <f t="array" ref="GT46">LOOKUP(2,1/(Log!$K$1:$K$27569=GP46),Log!$H$1:$H$27569)</f>
        <v>2</v>
      </c>
      <c r="GU46" s="222" t="str">
        <f t="array" ref="GU46">LOOKUP(2,1/(Log!$K$1:$K$27569=GP46),Log!$J$1:$J$27569)</f>
        <v>x</v>
      </c>
      <c r="GV46" s="222" t="str">
        <f t="array" ref="GV46">LOOKUP(2,1/(Log!$K$1:$K$27569=GP46),Log!$I$1:$I$27569)</f>
        <v>x</v>
      </c>
      <c r="GW46" s="223">
        <f t="array" ref="GW46">LOOKUP(2,1/(Log!$K$1:$K$27569=GP46),Log!$L$1:$L$27569)</f>
        <v>45614</v>
      </c>
      <c r="GX46" s="221" t="str">
        <f t="shared" si="70"/>
        <v>HND001Violence against personnel, facilities and assets</v>
      </c>
      <c r="GY46" s="224">
        <f t="array" ref="GY46">LOOKUP(2,1/(Log!$K$1:$K$27569=GX46),Log!$E$1:$E$27569)</f>
        <v>0</v>
      </c>
      <c r="GZ46" s="224" t="str">
        <f t="array" ref="GZ46">LOOKUP(2,1/(Log!$K$1:$K$27569=GX46),Log!$F$1:$F$27569)</f>
        <v>ACAPS Access Methodology</v>
      </c>
      <c r="HA46" s="224" t="str">
        <f t="array" ref="HA46">LOOKUP(2,1/(Log!$K$1:$K$27569=GX46),Log!$G$1:$G$27569)</f>
        <v>Medium</v>
      </c>
      <c r="HB46" s="224">
        <f t="array" ref="HB46">LOOKUP(2,1/(Log!$K$1:$K$27569=GX46),Log!$H$1:$H$27569)</f>
        <v>2</v>
      </c>
      <c r="HC46" s="224" t="str">
        <f t="array" ref="HC46">LOOKUP(2,1/(Log!$K$1:$K$27569=GX46),Log!$J$1:$J$27569)</f>
        <v>x</v>
      </c>
      <c r="HD46" s="224" t="str">
        <f t="array" ref="HD46">LOOKUP(2,1/(Log!$K$1:$K$27569=GX46),Log!$I$1:$I$27569)</f>
        <v>x</v>
      </c>
      <c r="HE46" s="214">
        <f t="array" ref="HE46">LOOKUP(2,1/(Log!$K$1:$K$27569=GX46),Log!$L$1:$L$27569)</f>
        <v>45614</v>
      </c>
      <c r="HF46" s="222" t="str">
        <f t="shared" si="71"/>
        <v>HND001Denial of existence of humanitarian needs or entitlements to assistance</v>
      </c>
      <c r="HG46" s="222">
        <f t="array" ref="HG46">LOOKUP(2,1/(Log!$K$1:$K$27569=HF46),Log!$E$1:$E$27569)</f>
        <v>0</v>
      </c>
      <c r="HH46" s="222" t="str">
        <f t="array" ref="HH46">LOOKUP(2,1/(Log!$K$1:$K$27569=HF46),Log!$F$1:$F$27569)</f>
        <v>ACAPS Access Methodology</v>
      </c>
      <c r="HI46" s="222" t="str">
        <f t="array" ref="HI46">LOOKUP(2,1/(Log!$K$1:$K$27569=HF46),Log!$G$1:$G$27569)</f>
        <v>Medium</v>
      </c>
      <c r="HJ46" s="222">
        <f t="array" ref="HJ46">LOOKUP(2,1/(Log!$K$1:$K$27569=HF46),Log!$H$1:$H$27569)</f>
        <v>2</v>
      </c>
      <c r="HK46" s="222" t="str">
        <f t="array" ref="HK46">LOOKUP(2,1/(Log!$K$1:$K$27569=HF46),Log!$J$1:$J$27569)</f>
        <v>x</v>
      </c>
      <c r="HL46" s="222" t="str">
        <f t="array" ref="HL46">LOOKUP(2,1/(Log!$K$1:$K$27569=HF46),Log!$I$1:$I$27569)</f>
        <v>x</v>
      </c>
      <c r="HM46" s="223">
        <f t="array" ref="HM46">LOOKUP(2,1/(Log!$K$1:$K$27569=HF46),Log!$L$1:$L$27569)</f>
        <v>45614</v>
      </c>
      <c r="HN46" s="221" t="str">
        <f t="shared" si="72"/>
        <v>HND001Restriction and obstruction of access to services and assistance</v>
      </c>
      <c r="HO46" s="224">
        <f t="array" ref="HO46">LOOKUP(2,1/(Log!$K$1:$K$27569=HN46),Log!$E$1:$E$27569)</f>
        <v>2</v>
      </c>
      <c r="HP46" s="224" t="str">
        <f t="array" ref="HP46">LOOKUP(2,1/(Log!$K$1:$K$27569=HN46),Log!$F$1:$F$27569)</f>
        <v>ACAPS Access Methodology</v>
      </c>
      <c r="HQ46" s="224" t="str">
        <f t="array" ref="HQ46">LOOKUP(2,1/(Log!$K$1:$K$27569=HN46),Log!$G$1:$G$27569)</f>
        <v>Medium</v>
      </c>
      <c r="HR46" s="224">
        <f t="array" ref="HR46">LOOKUP(2,1/(Log!$K$1:$K$27569=HN46),Log!$H$1:$H$27569)</f>
        <v>2</v>
      </c>
      <c r="HS46" s="224" t="str">
        <f t="array" ref="HS46">LOOKUP(2,1/(Log!$K$1:$K$27569=HN46),Log!$J$1:$J$27569)</f>
        <v>x</v>
      </c>
      <c r="HT46" s="224" t="str">
        <f t="array" ref="HT46">LOOKUP(2,1/(Log!$K$1:$K$27569=HN46),Log!$I$1:$I$27569)</f>
        <v>x</v>
      </c>
      <c r="HU46" s="214">
        <f t="array" ref="HU46">LOOKUP(2,1/(Log!$K$1:$K$27569=HN46),Log!$L$1:$L$27569)</f>
        <v>45614</v>
      </c>
      <c r="HV46" s="222" t="str">
        <f t="shared" si="73"/>
        <v>HND001Ongoing insecurity/hostilities affecting humanitarian assistance</v>
      </c>
      <c r="HW46" s="222">
        <f t="array" ref="HW46">LOOKUP(2,1/(Log!$K$1:$K$27569=HV46),Log!$E$1:$E$27569)</f>
        <v>3</v>
      </c>
      <c r="HX46" s="222" t="str">
        <f t="array" ref="HX46">LOOKUP(2,1/(Log!$K$1:$K$27569=HV46),Log!$F$1:$F$27569)</f>
        <v>ACAPS Access Methodology</v>
      </c>
      <c r="HY46" s="222" t="str">
        <f t="array" ref="HY46">LOOKUP(2,1/(Log!$K$1:$K$27569=HV46),Log!$G$1:$G$27569)</f>
        <v>Medium</v>
      </c>
      <c r="HZ46" s="222">
        <f t="array" ref="HZ46">LOOKUP(2,1/(Log!$K$1:$K$27569=HV46),Log!$H$1:$H$27569)</f>
        <v>2</v>
      </c>
      <c r="IA46" s="222" t="str">
        <f t="array" ref="IA46">LOOKUP(2,1/(Log!$K$1:$K$27569=HV46),Log!$J$1:$J$27569)</f>
        <v>x</v>
      </c>
      <c r="IB46" s="222" t="str">
        <f t="array" ref="IB46">LOOKUP(2,1/(Log!$K$1:$K$27569=HV46),Log!$I$1:$I$27569)</f>
        <v>x</v>
      </c>
      <c r="IC46" s="223">
        <f t="array" ref="IC46">LOOKUP(2,1/(Log!$K$1:$K$27569=HV46),Log!$L$1:$L$27569)</f>
        <v>45614</v>
      </c>
      <c r="ID46" s="221" t="str">
        <f t="shared" si="74"/>
        <v>HND001Presence of mines and improvised explosive devices</v>
      </c>
      <c r="IE46" s="224">
        <f t="array" ref="IE46">LOOKUP(2,1/(Log!$K$1:$K$27569=ID46),Log!$E$1:$E$27569)</f>
        <v>0</v>
      </c>
      <c r="IF46" s="224" t="str">
        <f t="array" ref="IF46">LOOKUP(2,1/(Log!$K$1:$K$27569=ID46),Log!$F$1:$F$27569)</f>
        <v>ACAPS Access Methodology</v>
      </c>
      <c r="IG46" s="224" t="str">
        <f t="array" ref="IG46">LOOKUP(2,1/(Log!$K$1:$K$27569=ID46),Log!$G$1:$G$27569)</f>
        <v>Medium</v>
      </c>
      <c r="IH46" s="224">
        <f t="array" ref="IH46">LOOKUP(2,1/(Log!$K$1:$K$27569=ID46),Log!$H$1:$H$27569)</f>
        <v>2</v>
      </c>
      <c r="II46" s="224" t="str">
        <f t="array" ref="II46">LOOKUP(2,1/(Log!$K$1:$K$27569=ID46),Log!$J$1:$J$27569)</f>
        <v>x</v>
      </c>
      <c r="IJ46" s="224" t="str">
        <f t="array" ref="IJ46">LOOKUP(2,1/(Log!$K$1:$K$27569=ID46),Log!$I$1:$I$27569)</f>
        <v>x</v>
      </c>
      <c r="IK46" s="214">
        <f t="array" ref="IK46">LOOKUP(2,1/(Log!$K$1:$K$27569=ID46),Log!$L$1:$L$27569)</f>
        <v>45614</v>
      </c>
      <c r="IL46" s="222" t="str">
        <f t="shared" si="75"/>
        <v>HND001Physical constraints in the environment (obstacles related to terrain, climate, lack of infrastructure, etc.)</v>
      </c>
      <c r="IM46" s="222">
        <f t="array" ref="IM46">LOOKUP(2,1/(Log!$K$1:$K$27569=IL46),Log!$E$1:$E$27569)</f>
        <v>3</v>
      </c>
      <c r="IN46" s="222" t="str">
        <f t="array" ref="IN46">LOOKUP(2,1/(Log!$K$1:$K$27569=IL46),Log!$F$1:$F$27569)</f>
        <v>ACAPS Access Methodology</v>
      </c>
      <c r="IO46" s="222" t="str">
        <f t="array" ref="IO46">LOOKUP(2,1/(Log!$K$1:$K$27569=IL46),Log!$G$1:$G$27569)</f>
        <v>Medium</v>
      </c>
      <c r="IP46" s="222">
        <f t="array" ref="IP46">LOOKUP(2,1/(Log!$K$1:$K$27569=IL46),Log!$H$1:$H$27569)</f>
        <v>2</v>
      </c>
      <c r="IQ46" s="222" t="str">
        <f t="array" ref="IQ46">LOOKUP(2,1/(Log!$K$1:$K$27569=IL46),Log!$J$1:$J$27569)</f>
        <v>x</v>
      </c>
      <c r="IR46" s="222" t="str">
        <f t="array" ref="IR46">LOOKUP(2,1/(Log!$K$1:$K$27569=IL46),Log!$I$1:$I$27569)</f>
        <v>x</v>
      </c>
      <c r="IS46" s="223">
        <f t="array" ref="IS46">LOOKUP(2,1/(Log!$K$1:$K$27569=IL46),Log!$L$1:$L$27569)</f>
        <v>45614</v>
      </c>
    </row>
    <row r="47" spans="1:253" s="11" customFormat="1" ht="13.35" customHeight="1">
      <c r="A47" s="11" t="str">
        <f>Lists!B:B</f>
        <v>Complex crisis in Haiti</v>
      </c>
      <c r="B47" s="11" t="str">
        <f>Lists!F:F</f>
        <v>Conflict/ Violence,Political/economic crisis</v>
      </c>
      <c r="C47" s="11" t="str">
        <f>Lists!C:C</f>
        <v>HTI001</v>
      </c>
      <c r="D47" s="11" t="str">
        <f>Lists!A:A</f>
        <v>Haiti</v>
      </c>
      <c r="E47" s="11" t="str">
        <f>Lists!D:D</f>
        <v>HTI</v>
      </c>
      <c r="F47" s="11" t="str">
        <f t="shared" si="38"/>
        <v>HTI001Total population</v>
      </c>
      <c r="G47" s="212">
        <f t="array" ref="G47">ROUND(LOOKUP(2,1/(Log!$K$1:$K$27569=F47),Log!$E$1:$E$27569),-3)</f>
        <v>11900000</v>
      </c>
      <c r="H47" s="213" t="str">
        <f t="array" ref="H47">LOOKUP(2,1/(Log!$K$1:$K$27569=F47),Log!$F$1:$F$27569)</f>
        <v xml:space="preserve">OCHA 09/02/2025; OCHA 13/12/2024; </v>
      </c>
      <c r="I47" s="213" t="str">
        <f t="array" ref="I47">LOOKUP(2,1/(Log!$K$1:$K$27569=F47),Log!$G$1:$G$27569)</f>
        <v>High</v>
      </c>
      <c r="J47" s="213">
        <f t="array" ref="J47">LOOKUP(2,1/(Log!$K$1:$K$27569=F47),Log!$H$1:$H$27569)</f>
        <v>1</v>
      </c>
      <c r="K47" s="213" t="str">
        <f t="array" ref="K47">LOOKUP(2,1/(Log!$K$1:$K$27569=F47),Log!$J$1:$J$27569)</f>
        <v xml:space="preserve">The population of Haiti was 11,900,000 by January 2025, according to 2025 HRNP. This has been chosen over the World Bank or other local sources as it provides more up-to-date figures and considers population migration internally, into and out of the country. </v>
      </c>
      <c r="L47" s="213" t="str">
        <f t="array" ref="L47">LOOKUP(2,1/(Log!$K$1:$K$27569=F47),Log!$I$1:$I$27569)</f>
        <v xml:space="preserve">https://reliefweb.int/report/haiti/haiti-besoins-humanitaires-et-plan-de-reponse-2025-fevrier-2025; https://data.humdata.org/dataset/hti-jiaf-humanitarian-needs-pin-and-severity; </v>
      </c>
      <c r="M47" s="214">
        <f t="array" ref="M47">LOOKUP(2,1/(Log!$K$1:$K$27569=F47),Log!$L$1:$L$27569)</f>
        <v>45777</v>
      </c>
      <c r="N47" s="221" t="str">
        <f t="shared" si="39"/>
        <v>HTI001Landmass affected</v>
      </c>
      <c r="O47" s="216">
        <f t="array" ref="O47">LOOKUP(2,1/(Log!$K$1:$K$27569=N47),Log!$E$1:$E$27569)</f>
        <v>27560</v>
      </c>
      <c r="P47" s="216" t="str">
        <f t="array" ref="P47">LOOKUP(2,1/(Log!$K$1:$K$27569=N47),Log!$F$1:$F$27569)</f>
        <v>World Bank accessed 28/01/2025</v>
      </c>
      <c r="Q47" s="216" t="str">
        <f t="array" ref="Q47">LOOKUP(2,1/(Log!$K$1:$K$27569=N47),Log!$G$1:$G$27569)</f>
        <v>High</v>
      </c>
      <c r="R47" s="216">
        <f t="array" ref="R47">LOOKUP(2,1/(Log!$K$1:$K$27569=N47),Log!$H$1:$H$27569)</f>
        <v>1</v>
      </c>
      <c r="S47" s="216" t="str">
        <f t="array" ref="S47">LOOKUP(2,1/(Log!$K$1:$K$27569=N47),Log!$J$1:$J$27569)</f>
        <v xml:space="preserve">The potential humanitarian consequences of the complex crisis in Haiti affect the whole territory of Haiti; therefore, the whole landmass is considered as 'affected'. The landmass' territory is static and therefore the reliability is high. </v>
      </c>
      <c r="T47" s="216" t="str">
        <f t="array" ref="T47">LOOKUP(2,1/(Log!$K$1:$K$27569=N47),Log!$I$1:$I$27569)</f>
        <v>https://data.worldbank.org/indicator/AG.LND.TOTL.K2?locations=HT</v>
      </c>
      <c r="U47" s="217">
        <f t="array" ref="U47">LOOKUP(2,1/(Log!$K$1:$K$27569=N47),Log!$L$1:$L$27569)</f>
        <v>45777</v>
      </c>
      <c r="V47" s="221" t="str">
        <f t="shared" si="40"/>
        <v>HTI001People exposed</v>
      </c>
      <c r="W47" s="213">
        <f t="array" ref="W47">IF(LOOKUP(2,1/(Log!$K$1:$K$27569=V47),Log!$E$1:$E$27569)="x","x",ROUND(LOOKUP(2,1/(Log!$K$1:$K$27569=V47),Log!$E$1:$E$27569),-3))</f>
        <v>11900000</v>
      </c>
      <c r="X47" s="213" t="str">
        <f t="array" ref="X47">LOOKUP(2,1/(Log!$K$1:$K$27569=V47),Log!$F$1:$F$27569)</f>
        <v>OCHA 09/02/2025; OCHA 13/12/2024</v>
      </c>
      <c r="Y47" s="213" t="str">
        <f t="array" ref="Y47">LOOKUP(2,1/(Log!$K$1:$K$27569=V47),Log!$G$1:$G$27569)</f>
        <v>High</v>
      </c>
      <c r="Z47" s="213">
        <f t="array" ref="Z47">LOOKUP(2,1/(Log!$K$1:$K$27569=V47),Log!$H$1:$H$27569)</f>
        <v>1</v>
      </c>
      <c r="AA47" s="213" t="str">
        <f t="array" ref="AA47">LOOKUP(2,1/(Log!$K$1:$K$27569=V47),Log!$J$1:$J$27569)</f>
        <v xml:space="preserve">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Reliability is high as this is based on UN latest total population estimates. </v>
      </c>
      <c r="AB47" s="213" t="str">
        <f t="array" ref="AB47">LOOKUP(2,1/(Log!$K$1:$K$27569=V47),Log!$I$1:$I$27569)</f>
        <v xml:space="preserve">https://reliefweb.int/report/haiti/haiti-besoins-humanitaires-et-plan-de-reponse-2025-fevrier-2025; https://data.humdata.org/dataset/hti-jiaf-humanitarian-needs-pin-and-severity; </v>
      </c>
      <c r="AC47" s="214">
        <f t="array" ref="AC47">LOOKUP(2,1/(Log!$K$1:$K$27569=V47),Log!$L$1:$L$27569)</f>
        <v>45777</v>
      </c>
      <c r="AD47" s="221" t="str">
        <f t="shared" si="41"/>
        <v>HTI001People affected</v>
      </c>
      <c r="AE47" s="218">
        <f t="array" ref="AE47">IF(LOOKUP(2,1/(Log!$K$1:$K$27569=AD47),Log!$E$1:$E$27569)="x","x",ROUND(LOOKUP(2,1/(Log!$K$1:$K$27569=AD47),Log!$E$1:$E$27569),-3))</f>
        <v>11900000</v>
      </c>
      <c r="AF47" s="218" t="str">
        <f t="array" ref="AF47">LOOKUP(2,1/(Log!$K$1:$K$27569=AD47),Log!$F$1:$F$27569)</f>
        <v xml:space="preserve">OCHA 09/02/2025; OCHA 13/12/2024; </v>
      </c>
      <c r="AG47" s="218" t="str">
        <f t="array" ref="AG47">LOOKUP(2,1/(Log!$K$1:$K$27569=AD47),Log!$G$1:$G$27569)</f>
        <v>High</v>
      </c>
      <c r="AH47" s="218">
        <f t="array" ref="AH47">LOOKUP(2,1/(Log!$K$1:$K$27569=AD47),Log!$H$1:$H$27569)</f>
        <v>1</v>
      </c>
      <c r="AI47" s="218" t="str">
        <f t="array" ref="AI47">LOOKUP(2,1/(Log!$K$1:$K$27569=AD47),Log!$J$1:$J$27569)</f>
        <v xml:space="preserve">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Reliability is high as this is based on UN latest total population estimates. </v>
      </c>
      <c r="AJ47" s="218" t="str">
        <f t="array" ref="AJ47">LOOKUP(2,1/(Log!$K$1:$K$27569=AD47),Log!$I$1:$I$27569)</f>
        <v xml:space="preserve">https://reliefweb.int/report/haiti/haiti-besoins-humanitaires-et-plan-de-reponse-2025-fevrier-2025; https://data.humdata.org/dataset/hti-jiaf-humanitarian-needs-pin-and-severity; </v>
      </c>
      <c r="AK47" s="219">
        <f t="array" ref="AK47">LOOKUP(2,1/(Log!$K$1:$K$27569=AD47),Log!$L$1:$L$27569)</f>
        <v>45777</v>
      </c>
      <c r="AL47" s="221" t="str">
        <f t="shared" si="42"/>
        <v>HTI001People displaced</v>
      </c>
      <c r="AM47" s="213">
        <f t="array" ref="AM47">IF(LOOKUP(2,1/(Log!$K$1:$K$27569=AL47),Log!$E$1:$E$27569)="x","x",ROUND(LOOKUP(2,1/(Log!$K$1:$K$27569=AL47),Log!$E$1:$E$27569),-3))</f>
        <v>1461000</v>
      </c>
      <c r="AN47" s="213" t="str">
        <f t="array" ref="AN47">LOOKUP(2,1/(Log!$K$1:$K$27569=AL47),Log!$F$1:$F$27569)</f>
        <v>IOM accessed  22/04/2025; UNHCR 03/10/2024</v>
      </c>
      <c r="AO47" s="213" t="str">
        <f t="array" ref="AO47">LOOKUP(2,1/(Log!$K$1:$K$27569=AL47),Log!$G$1:$G$27569)</f>
        <v xml:space="preserve">Medium </v>
      </c>
      <c r="AP47" s="213">
        <f t="array" ref="AP47">LOOKUP(2,1/(Log!$K$1:$K$27569=AL47),Log!$H$1:$H$27569)</f>
        <v>2</v>
      </c>
      <c r="AQ47" s="213" t="str">
        <f t="array" ref="AQ47">LOOKUP(2,1/(Log!$K$1:$K$27569=AL47),Log!$J$1:$J$27569)</f>
        <v xml:space="preserve">The number of people displaced by the complex crisis in Haiti includes 1,041,229 internally displaced persons (IDPs), 70,029 returnees as reported on the Haiti IOM and over 350,000 Haitian refugees and asylum seekers worldwide, many of whom are undertaking dangerous journeys across the Americas and the Caribbean, according to UNHCR reports. While this figure is from 2024 and may be out of date, it remains the most recent available estimate. The situation is highly fluid, with over 40% of Haitians seeking asylum in the U.S. likely facing new protection risks. The reliability of this data/indicator is rated as medium due to the lack of information regarding the number of migrants leaving the country, which limits a full understanding of the displacement situation. </v>
      </c>
      <c r="AR47" s="213" t="str">
        <f t="array" ref="AR47">LOOKUP(2,1/(Log!$K$1:$K$27569=AL47),Log!$I$1:$I$27569)</f>
        <v>https://dtm.iom.int/haiti; https://reliefweb.int/report/haiti/haiti-multi-dimensional-crisis-leading-continued-displacement</v>
      </c>
      <c r="AS47" s="214">
        <f t="array" ref="AS47">LOOKUP(2,1/(Log!$K$1:$K$27569=AL47),Log!$L$1:$L$27569)</f>
        <v>45777</v>
      </c>
      <c r="AT47" s="222" t="str">
        <f t="shared" si="43"/>
        <v>HTI001Injuries reported</v>
      </c>
      <c r="AU47" s="218" t="str">
        <f t="array" ref="AU47">LOOKUP(2,1/(Log!$K$1:$K$27569=AT47),Log!$E$1:$E$27569)</f>
        <v>x</v>
      </c>
      <c r="AV47" s="218" t="str">
        <f t="array" ref="AV47">LOOKUP(2,1/(Log!$K$1:$K$27569=AT47),Log!$F$1:$F$27569)</f>
        <v>x</v>
      </c>
      <c r="AW47" s="218" t="str">
        <f t="array" ref="AW47">LOOKUP(2,1/(Log!$K$1:$K$27569=AT47),Log!$G$1:$G$27569)</f>
        <v>x</v>
      </c>
      <c r="AX47" s="218" t="str">
        <f t="array" ref="AX47">LOOKUP(2,1/(Log!$K$1:$K$27569=AT47),Log!$H$1:$H$27569)</f>
        <v>x</v>
      </c>
      <c r="AY47" s="218" t="str">
        <f t="array" ref="AY47">LOOKUP(2,1/(Log!$K$1:$K$27569=AT47),Log!$J$1:$J$27569)</f>
        <v xml:space="preserve">Up-to-date, reliable data from open sources is not available. We cannot provide an accurate/estimate figure for this indicator. </v>
      </c>
      <c r="AZ47" s="218" t="str">
        <f t="array" ref="AZ47">LOOKUP(2,1/(Log!$K$1:$K$27569=AT47),Log!$I$1:$I$27569)</f>
        <v>x</v>
      </c>
      <c r="BA47" s="219">
        <f t="array" ref="BA47">LOOKUP(2,1/(Log!$K$1:$K$27569=AT47),Log!$L$1:$L$27569)</f>
        <v>45747</v>
      </c>
      <c r="BB47" s="221" t="str">
        <f t="shared" si="44"/>
        <v>HTI001Illness cases reported</v>
      </c>
      <c r="BC47" s="213" t="str">
        <f t="array" ref="BC47">LOOKUP(2,1/(Log!$K$1:$K$27569=BB47),Log!$E$1:$E$27569)</f>
        <v>x</v>
      </c>
      <c r="BD47" s="213" t="str">
        <f t="array" ref="BD47">LOOKUP(2,1/(Log!$K$1:$K$27569=BB47),Log!$F$1:$F$27569)</f>
        <v>x</v>
      </c>
      <c r="BE47" s="213" t="str">
        <f t="array" ref="BE47">LOOKUP(2,1/(Log!$K$1:$K$27569=BB47),Log!$G$1:$G$27569)</f>
        <v>x</v>
      </c>
      <c r="BF47" s="213" t="str">
        <f t="array" ref="BF47">LOOKUP(2,1/(Log!$K$1:$K$27569=BB47),Log!$H$1:$H$27569)</f>
        <v>x</v>
      </c>
      <c r="BG47" s="213" t="str">
        <f t="array" ref="BG47">LOOKUP(2,1/(Log!$K$1:$K$27569=BB47),Log!$J$1:$J$27569)</f>
        <v xml:space="preserve">Up-to-date, reliable data from open sources is not available. We cannot provide an accurate/estimate figure for this indicator. </v>
      </c>
      <c r="BH47" s="213" t="str">
        <f t="array" ref="BH47">LOOKUP(2,1/(Log!$K$1:$K$27569=BB47),Log!$I$1:$I$27569)</f>
        <v>x</v>
      </c>
      <c r="BI47" s="214">
        <f t="array" ref="BI47">LOOKUP(2,1/(Log!$K$1:$K$27569=BB47),Log!$L$1:$L$27569)</f>
        <v>45707</v>
      </c>
      <c r="BJ47" s="222" t="str">
        <f t="shared" si="45"/>
        <v>HTI001Fatalities reported</v>
      </c>
      <c r="BK47" s="222">
        <f t="array" ref="BK47">LOOKUP(2,1/(Log!$K$1:$K$27569=BJ47),Log!$E$1:$E$27569)</f>
        <v>2293</v>
      </c>
      <c r="BL47" s="222" t="str">
        <f t="array" ref="BL47">LOOKUP(2,1/(Log!$K$1:$K$27569=BJ47),Log!$F$1:$F$27569)</f>
        <v>ACLED accessed 22/04/2025</v>
      </c>
      <c r="BM47" s="222" t="str">
        <f t="array" ref="BM47">LOOKUP(2,1/(Log!$K$1:$K$27569=BJ47),Log!$G$1:$G$27569)</f>
        <v xml:space="preserve">Medium </v>
      </c>
      <c r="BN47" s="222">
        <f t="array" ref="BN47">LOOKUP(2,1/(Log!$K$1:$K$27569=BJ47),Log!$H$1:$H$27569)</f>
        <v>2</v>
      </c>
      <c r="BO47" s="222" t="str">
        <f t="array" ref="BO47">LOOKUP(2,1/(Log!$K$1:$K$27569=BJ47),Log!$J$1:$J$27569)</f>
        <v xml:space="preserve">The figure represents the total number of fatalities reported by ACLED between 1 October 2024 to 1 April 2025.  It is considered to have Medium  reliability due to extreme access restrictions, delaying reporting.  Despite ACLED's comprehensive verification process, the combination of access constraints and kinetic conflict can lead to underreporting or discrepancies in the data. </v>
      </c>
      <c r="BP47" s="218" t="str">
        <f t="array" ref="BP47">LOOKUP(2,1/(Log!$K$1:$K$27569=BJ47),Log!$I$1:$I$27569)</f>
        <v>https://acleddata.com/explorer/</v>
      </c>
      <c r="BQ47" s="223">
        <f t="array" ref="BQ47">LOOKUP(2,1/(Log!$K$1:$K$27569=BJ47),Log!$L$1:$L$27569)</f>
        <v>45777</v>
      </c>
      <c r="BR47" s="221" t="str">
        <f t="shared" si="46"/>
        <v>HTI001Buildings damaged</v>
      </c>
      <c r="BS47" s="224" t="str">
        <f t="array" ref="BS47">LOOKUP(2,1/(Log!$K$1:$K$27569=BR47),Log!$E$1:$E$27569)</f>
        <v>x</v>
      </c>
      <c r="BT47" s="224" t="str">
        <f t="array" ref="BT47">LOOKUP(2,1/(Log!$K$1:$K$27569=BR47),Log!$F$1:$F$27569)</f>
        <v>x</v>
      </c>
      <c r="BU47" s="224" t="str">
        <f t="array" ref="BU47">LOOKUP(2,1/(Log!$K$1:$K$27569=BR47),Log!$G$1:$G$27569)</f>
        <v>x</v>
      </c>
      <c r="BV47" s="224" t="str">
        <f t="array" ref="BV47">LOOKUP(2,1/(Log!$K$1:$K$27569=BR47),Log!$H$1:$H$27569)</f>
        <v>x</v>
      </c>
      <c r="BW47" s="224" t="str">
        <f t="array" ref="BW47">LOOKUP(2,1/(Log!$K$1:$K$27569=BR47),Log!$J$1:$J$27569)</f>
        <v xml:space="preserve">Up-to-date, reliable data from open sources is not available. We cannot provide an accurate/estimate figure for this indicator. </v>
      </c>
      <c r="BX47" s="224" t="str">
        <f t="array" ref="BX47">LOOKUP(2,1/(Log!$K$1:$K$27569=BR47),Log!$I$1:$I$27569)</f>
        <v>x</v>
      </c>
      <c r="BY47" s="214">
        <f t="array" ref="BY47">LOOKUP(2,1/(Log!$K$1:$K$27569=BR47),Log!$L$1:$L$27569)</f>
        <v>45707</v>
      </c>
      <c r="BZ47" s="222" t="str">
        <f t="shared" si="47"/>
        <v>HTI001Buildings destroyed</v>
      </c>
      <c r="CA47" s="222" t="str">
        <f t="array" ref="CA47">LOOKUP(2,1/(Log!$K$1:$K$27569=BZ47),Log!$E$1:$E$27569)</f>
        <v>x</v>
      </c>
      <c r="CB47" s="222" t="str">
        <f t="array" ref="CB47">LOOKUP(2,1/(Log!$K$1:$K$27569=BZ47),Log!$F$1:$F$27569)</f>
        <v>x</v>
      </c>
      <c r="CC47" s="222" t="str">
        <f t="array" ref="CC47">LOOKUP(2,1/(Log!$K$1:$K$27569=BZ47),Log!$G$1:$G$27569)</f>
        <v>x</v>
      </c>
      <c r="CD47" s="222" t="str">
        <f t="array" ref="CD47">LOOKUP(2,1/(Log!$K$1:$K$27569=BZ47),Log!$H$1:$H$27569)</f>
        <v>x</v>
      </c>
      <c r="CE47" s="222" t="str">
        <f t="array" ref="CE47">LOOKUP(2,1/(Log!$K$1:$K$27569=BZ47),Log!$J$1:$J$27569)</f>
        <v xml:space="preserve">Up-to-date, reliable data from open sources is not available. We cannot provide an accurate/estimate figure for this indicator. </v>
      </c>
      <c r="CF47" s="222" t="str">
        <f t="array" ref="CF47">LOOKUP(2,1/(Log!$K$1:$K$27569=BZ47),Log!$I$1:$I$27569)</f>
        <v>x</v>
      </c>
      <c r="CG47" s="223">
        <f t="array" ref="CG47">LOOKUP(2,1/(Log!$K$1:$K$27569=BZ47),Log!$L$1:$L$27569)</f>
        <v>45707</v>
      </c>
      <c r="CH47" s="221" t="str">
        <f t="shared" si="48"/>
        <v>HTI001Buildings in the affected area</v>
      </c>
      <c r="CI47" s="222" t="e">
        <f t="array" ref="CI47">LOOKUP(2,1/(Log!$K$1:$K$27569=CH47),Log!$E$1:$E$27569)</f>
        <v>#N/A</v>
      </c>
      <c r="CJ47" s="222" t="e">
        <f t="array" ref="CJ47">LOOKUP(2,1/(Log!$K$1:$K$27569=CH47),Log!$F$1:$F$27569)</f>
        <v>#N/A</v>
      </c>
      <c r="CK47" s="222" t="e">
        <f t="array" ref="CK47">LOOKUP(2,1/(Log!$K$1:$K$27569=CH47),Log!$G$1:$G$27569)</f>
        <v>#N/A</v>
      </c>
      <c r="CL47" s="222" t="e">
        <f t="array" ref="CL47">LOOKUP(2,1/(Log!$K$1:$K$27569=CH47),Log!$H$1:$H$27569)</f>
        <v>#N/A</v>
      </c>
      <c r="CM47" s="222" t="e">
        <f t="array" ref="CM47">LOOKUP(2,1/(Log!$K$1:$K$27569=CH47),Log!$J$1:$J$27569)</f>
        <v>#N/A</v>
      </c>
      <c r="CN47" s="222" t="e">
        <f t="array" ref="CN47">LOOKUP(2,1/(Log!$K$1:$K$27569=CH47),Log!$I$1:$I$27569)</f>
        <v>#N/A</v>
      </c>
      <c r="CO47" s="225" t="e">
        <f t="array" ref="CO47">LOOKUP(2,1/(Log!$K$1:$K$27569=CH47),Log!$L$1:$L$27569)</f>
        <v>#N/A</v>
      </c>
      <c r="CP47" s="222" t="str">
        <f t="shared" si="49"/>
        <v>HTI001Economic Losses</v>
      </c>
      <c r="CQ47" s="224" t="str">
        <f t="array" ref="CQ47">LOOKUP(2,1/(Log!$K$1:$K$27569=CP47),Log!$E$1:$E$27569)</f>
        <v>x</v>
      </c>
      <c r="CR47" s="224" t="str">
        <f t="array" ref="CR47">LOOKUP(2,1/(Log!$K$1:$K$27569=CP47),Log!$F$1:$F$27569)</f>
        <v>x</v>
      </c>
      <c r="CS47" s="224" t="str">
        <f t="array" ref="CS47">LOOKUP(2,1/(Log!$K$1:$K$27569=CP47),Log!$G$1:$G$27569)</f>
        <v>x</v>
      </c>
      <c r="CT47" s="224" t="str">
        <f t="array" ref="CT47">LOOKUP(2,1/(Log!$K$1:$K$27569=CP47),Log!$H$1:$H$27569)</f>
        <v>x</v>
      </c>
      <c r="CU47" s="224" t="str">
        <f t="array" ref="CU47">LOOKUP(2,1/(Log!$K$1:$K$27569=CP47),Log!$J$1:$J$27569)</f>
        <v xml:space="preserve">Up-to-date, reliable data from open sources is not available. We cannot provide an accurate/estimate figure for this indicator. </v>
      </c>
      <c r="CV47" s="224" t="str">
        <f t="array" ref="CV47">LOOKUP(2,1/(Log!$K$1:$K$27569=CP47),Log!$I$1:$I$27569)</f>
        <v>x</v>
      </c>
      <c r="CW47" s="214">
        <f t="array" ref="CW47">LOOKUP(2,1/(Log!$K$1:$K$27569=CP47),Log!$L$1:$L$27569)</f>
        <v>45707</v>
      </c>
      <c r="CX47" s="222" t="str">
        <f t="shared" si="50"/>
        <v>HTI001People in Need</v>
      </c>
      <c r="CY47" s="218">
        <f t="shared" si="51"/>
        <v>5954000</v>
      </c>
      <c r="CZ47" s="218" t="str">
        <f t="shared" si="52"/>
        <v xml:space="preserve">OCHA 09/02/2025; OCHA 13/12/2024; </v>
      </c>
      <c r="DA47" s="218" t="str">
        <f t="shared" si="53"/>
        <v>Low</v>
      </c>
      <c r="DB47" s="218">
        <f t="shared" si="54"/>
        <v>3</v>
      </c>
      <c r="DC47" s="218" t="str">
        <f t="shared" si="55"/>
        <v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(commune) which has a severity of Moderate or Level 3.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v>
      </c>
      <c r="DD47" s="218" t="str">
        <f t="shared" si="56"/>
        <v xml:space="preserve">https://reliefweb.int/report/haiti/haiti-besoins-humanitaires-et-plan-de-reponse-2025-fevrier-2025; https://data.humdata.org/dataset/hti-jiaf-humanitarian-needs-pin-and-severity; </v>
      </c>
      <c r="DE47" s="220">
        <f t="shared" si="57"/>
        <v>45777</v>
      </c>
      <c r="DF47" s="221" t="str">
        <f t="shared" si="58"/>
        <v>HTI001Minimal humanitarian conditions - Level 1</v>
      </c>
      <c r="DG47" s="213">
        <f t="array" ref="DG47">IF(LOOKUP(2,1/(Log!$K$1:$K$27569=DF47),Log!$E$1:$E$27569)="x","x",ROUND(LOOKUP(2,1/(Log!$K$1:$K$27569=DF47),Log!$E$1:$E$27569),-3))</f>
        <v>0</v>
      </c>
      <c r="DH47" s="224" t="str">
        <f t="array" ref="DH47">LOOKUP(2,1/(Log!$K$1:$K$27569=DF47),Log!$F$1:$F$27569)</f>
        <v xml:space="preserve">OCHA 09/02/2025; OCHA 13/12/2024; </v>
      </c>
      <c r="DI47" s="224" t="str">
        <f t="array" ref="DI47">LOOKUP(2,1/(Log!$K$1:$K$27569=DF47),Log!$G$1:$G$27569)</f>
        <v>Low</v>
      </c>
      <c r="DJ47" s="224">
        <f t="array" ref="DJ47">LOOKUP(2,1/(Log!$K$1:$K$27569=DF47),Log!$H$1:$H$27569)</f>
        <v>3</v>
      </c>
      <c r="DK47" s="224" t="str">
        <f t="array" ref="DK47">LOOKUP(2,1/(Log!$K$1:$K$27569=DF47),Log!$J$1:$J$27569)</f>
        <v xml:space="preserve">According to INFORM SI methodology, the number of people in Level 1 is equal to the people exposed minus the people affected. Since the whole population is affected, there are no people in Level 1. </v>
      </c>
      <c r="DL47" s="224" t="str">
        <f t="array" ref="DL47">LOOKUP(2,1/(Log!$K$1:$K$27569=DF47),Log!$I$1:$I$27569)</f>
        <v xml:space="preserve">https://reliefweb.int/report/haiti/haiti-besoins-humanitaires-et-plan-de-reponse-2025-fevrier-2025; https://data.humdata.org/dataset/hti-jiaf-humanitarian-needs-pin-and-severity; </v>
      </c>
      <c r="DM47" s="214">
        <f t="array" ref="DM47">LOOKUP(2,1/(Log!$K$1:$K$27569=DF47),Log!$L$1:$L$27569)</f>
        <v>45777</v>
      </c>
      <c r="DN47" s="222" t="str">
        <f t="shared" si="59"/>
        <v>HTI001Stressed humanitarian conditions - Level 2</v>
      </c>
      <c r="DO47" s="218">
        <f t="array" ref="DO47">IF(LOOKUP(2,1/(Log!$K$1:$K$27569=DN47),Log!$E$1:$E$27569)="x","x",ROUND(LOOKUP(2,1/(Log!$K$1:$K$27569=DN47),Log!$E$1:$E$27569),-3))</f>
        <v>5946000</v>
      </c>
      <c r="DP47" s="222" t="str">
        <f t="array" ref="DP47">LOOKUP(2,1/(Log!$K$1:$K$27569=DN47),Log!$F$1:$F$27569)</f>
        <v xml:space="preserve">OCHA 09/02/2025; OCHA 13/12/2024; </v>
      </c>
      <c r="DQ47" s="222" t="str">
        <f t="array" ref="DQ47">LOOKUP(2,1/(Log!$K$1:$K$27569=DN47),Log!$G$1:$G$27569)</f>
        <v>Low</v>
      </c>
      <c r="DR47" s="222">
        <f t="array" ref="DR47">LOOKUP(2,1/(Log!$K$1:$K$27569=DN47),Log!$H$1:$H$27569)</f>
        <v>3</v>
      </c>
      <c r="DS47" s="222" t="str">
        <f t="array" ref="DS47">LOOKUP(2,1/(Log!$K$1:$K$27569=DN47),Log!$J$1:$J$27569)</f>
        <v xml:space="preserve">According to INFORM SI methodology, the number of people in Level 2 is equal to the people affected minus the people in need. People in Level 2 might be facing some difficulties accessing basic services but are able to meet their needs without external assistance. </v>
      </c>
      <c r="DT47" s="222" t="str">
        <f t="array" ref="DT47">LOOKUP(2,1/(Log!$K$1:$K$27569=DN47),Log!$I$1:$I$27569)</f>
        <v xml:space="preserve">https://reliefweb.int/report/haiti/haiti-besoins-humanitaires-et-plan-de-reponse-2025-fevrier-2025; https://data.humdata.org/dataset/hti-jiaf-humanitarian-needs-pin-and-severity; </v>
      </c>
      <c r="DU47" s="223">
        <f t="array" ref="DU47">LOOKUP(2,1/(Log!$K$1:$K$27569=DN47),Log!$L$1:$L$27569)</f>
        <v>45777</v>
      </c>
      <c r="DV47" s="221" t="str">
        <f t="shared" si="60"/>
        <v>HTI001Moderate humanitarian conditions - Level 3</v>
      </c>
      <c r="DW47" s="213">
        <f t="array" ref="DW47">IF(LOOKUP(2,1/(Log!$K$1:$K$27569=DV47),Log!$E$1:$E$27569)="x","x",ROUND(LOOKUP(2,1/(Log!$K$1:$K$27569=DV47),Log!$E$1:$E$27569),-3))</f>
        <v>4453000</v>
      </c>
      <c r="DX47" s="224" t="str">
        <f t="array" ref="DX47">LOOKUP(2,1/(Log!$K$1:$K$27569=DV47),Log!$F$1:$F$27569)</f>
        <v xml:space="preserve">OCHA 09/02/2025; OCHA 13/12/2024; </v>
      </c>
      <c r="DY47" s="224" t="str">
        <f t="array" ref="DY47">LOOKUP(2,1/(Log!$K$1:$K$27569=DV47),Log!$G$1:$G$27569)</f>
        <v>Low</v>
      </c>
      <c r="DZ47" s="224">
        <f t="array" ref="DZ47">LOOKUP(2,1/(Log!$K$1:$K$27569=DV47),Log!$H$1:$H$27569)</f>
        <v>3</v>
      </c>
      <c r="EA47" s="224" t="str">
        <f t="array" ref="EA47">LOOKUP(2,1/(Log!$K$1:$K$27569=DV47),Log!$J$1:$J$27569)</f>
        <v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(commune) which has a severity of Moderate or Level 3.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v>
      </c>
      <c r="EB47" s="224" t="str">
        <f t="array" ref="EB47">LOOKUP(2,1/(Log!$K$1:$K$27569=DV47),Log!$I$1:$I$27569)</f>
        <v xml:space="preserve">https://reliefweb.int/report/haiti/haiti-besoins-humanitaires-et-plan-de-reponse-2025-fevrier-2025; https://data.humdata.org/dataset/hti-jiaf-humanitarian-needs-pin-and-severity; </v>
      </c>
      <c r="EC47" s="214">
        <f t="array" ref="EC47">LOOKUP(2,1/(Log!$K$1:$K$27569=DV47),Log!$L$1:$L$27569)</f>
        <v>45777</v>
      </c>
      <c r="ED47" s="222" t="str">
        <f t="shared" si="61"/>
        <v>HTI001Severe humanitarian conditions - Level 4</v>
      </c>
      <c r="EE47" s="218">
        <f t="array" ref="EE47">IF(LOOKUP(2,1/(Log!$K$1:$K$27569=ED47),Log!$E$1:$E$27569)="x","x",ROUND(LOOKUP(2,1/(Log!$K$1:$K$27569=ED47),Log!$E$1:$E$27569),-3))</f>
        <v>885000</v>
      </c>
      <c r="EF47" s="222" t="str">
        <f t="array" ref="EF47">LOOKUP(2,1/(Log!$K$1:$K$27569=ED47),Log!$F$1:$F$27569)</f>
        <v xml:space="preserve">OCHA 09/02/2025; OCHA 13/12/2024; </v>
      </c>
      <c r="EG47" s="222" t="str">
        <f t="array" ref="EG47">LOOKUP(2,1/(Log!$K$1:$K$27569=ED47),Log!$G$1:$G$27569)</f>
        <v>Low</v>
      </c>
      <c r="EH47" s="222">
        <f t="array" ref="EH47">LOOKUP(2,1/(Log!$K$1:$K$27569=ED47),Log!$H$1:$H$27569)</f>
        <v>3</v>
      </c>
      <c r="EI47" s="222" t="str">
        <f t="array" ref="EI47">LOOKUP(2,1/(Log!$K$1:$K$27569=ED47),Log!$J$1:$J$27569)</f>
        <v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(commune) which has a severity of Extreme or Level 4.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v>
      </c>
      <c r="EJ47" s="222" t="str">
        <f t="array" ref="EJ47">LOOKUP(2,1/(Log!$K$1:$K$27569=ED47),Log!$I$1:$I$27569)</f>
        <v xml:space="preserve">https://reliefweb.int/report/haiti/haiti-besoins-humanitaires-et-plan-de-reponse-2025-fevrier-2025; https://data.humdata.org/dataset/hti-jiaf-humanitarian-needs-pin-and-severity; </v>
      </c>
      <c r="EK47" s="223">
        <f t="array" ref="EK47">LOOKUP(2,1/(Log!$K$1:$K$27569=ED47),Log!$L$1:$L$27569)</f>
        <v>45777</v>
      </c>
      <c r="EL47" s="221" t="str">
        <f t="shared" si="62"/>
        <v>HTI001Extreme humanitarian conditions - Level 5</v>
      </c>
      <c r="EM47" s="213">
        <f t="array" ref="EM47">IF(LOOKUP(2,1/(Log!$K$1:$K$27569=EL47),Log!$E$1:$E$27569)="x","x",ROUND(LOOKUP(2,1/(Log!$K$1:$K$27569=EL47),Log!$E$1:$E$27569),-3))</f>
        <v>616000</v>
      </c>
      <c r="EN47" s="224" t="str">
        <f t="array" ref="EN47">LOOKUP(2,1/(Log!$K$1:$K$27569=EL47),Log!$F$1:$F$27569)</f>
        <v xml:space="preserve">OCHA 09/02/2025; OCHA 13/12/2024; </v>
      </c>
      <c r="EO47" s="224" t="str">
        <f t="array" ref="EO47">LOOKUP(2,1/(Log!$K$1:$K$27569=EL47),Log!$G$1:$G$27569)</f>
        <v>Low</v>
      </c>
      <c r="EP47" s="224">
        <f t="array" ref="EP47">LOOKUP(2,1/(Log!$K$1:$K$27569=EL47),Log!$H$1:$H$27569)</f>
        <v>3</v>
      </c>
      <c r="EQ47" s="224" t="str">
        <f t="array" ref="EQ47">LOOKUP(2,1/(Log!$K$1:$K$27569=EL47),Log!$J$1:$J$27569)</f>
        <v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(commune) which has a severity of Severe or Level 5.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v>
      </c>
      <c r="ER47" s="224" t="str">
        <f t="array" ref="ER47">LOOKUP(2,1/(Log!$K$1:$K$27569=EL47),Log!$I$1:$I$27569)</f>
        <v xml:space="preserve">https://reliefweb.int/report/haiti/haiti-besoins-humanitaires-et-plan-de-reponse-2025-fevrier-2025; https://data.humdata.org/dataset/hti-jiaf-humanitarian-needs-pin-and-severity; </v>
      </c>
      <c r="ES47" s="214">
        <f t="array" ref="ES47">LOOKUP(2,1/(Log!$K$1:$K$27569=EL47),Log!$L$1:$L$27569)</f>
        <v>45777</v>
      </c>
      <c r="ET47" s="222" t="str">
        <f t="shared" si="63"/>
        <v>HTI001Fatalities in all crises</v>
      </c>
      <c r="EU47" s="222">
        <f t="array" ref="EU47">LOOKUP(2,1/(Log!$K$1:$K$27569=ET47),Log!$E$1:$E$27569)</f>
        <v>2293</v>
      </c>
      <c r="EV47" s="222" t="str">
        <f t="array" ref="EV47">LOOKUP(2,1/(Log!$K$1:$K$27569=ET47),Log!$F$1:$F$27569)</f>
        <v>ACLED accessed 22/04/2025</v>
      </c>
      <c r="EW47" s="222" t="str">
        <f t="array" ref="EW47">LOOKUP(2,1/(Log!$K$1:$K$27569=ET47),Log!$G$1:$G$27569)</f>
        <v xml:space="preserve">Medium </v>
      </c>
      <c r="EX47" s="222">
        <f t="array" ref="EX47">LOOKUP(2,1/(Log!$K$1:$K$27569=ET47),Log!$H$1:$H$27569)</f>
        <v>2</v>
      </c>
      <c r="EY47" s="222" t="str">
        <f t="array" ref="EY47">LOOKUP(2,1/(Log!$K$1:$K$27569=ET47),Log!$J$1:$J$27569)</f>
        <v xml:space="preserve">The figure represents the total number of fatalities reported by ACLED between  1 October 2024 to 1 April 2025. It is considered to have low reliability due to extreme access restrictions, delaying reporting.  Despite ACLED's comprehensive verification process, the combination of access constraints and kinetic conflict can lead to underreporting or discrepancies in the data. </v>
      </c>
      <c r="EZ47" s="222" t="str">
        <f t="array" ref="EZ47">LOOKUP(2,1/(Log!$K$1:$K$27569=ET47),Log!$I$1:$I$27569)</f>
        <v>https://acleddata.com/explorer/</v>
      </c>
      <c r="FA47" s="223">
        <f t="array" ref="FA47">LOOKUP(2,1/(Log!$K$1:$K$27569=ET47),Log!$L$1:$L$27569)</f>
        <v>45777</v>
      </c>
      <c r="FB47" s="221" t="str">
        <f t="shared" si="64"/>
        <v>HTI001Crisis affected groups</v>
      </c>
      <c r="FC47" s="224">
        <f t="array" ref="FC47">LOOKUP(2,1/(Log!$K$1:$K$27569=FB47),Log!$E$1:$E$27569)</f>
        <v>5</v>
      </c>
      <c r="FD47" s="224" t="str">
        <f t="array" ref="FD47">LOOKUP(2,1/(Log!$K$1:$K$27569=FB47),Log!$F$1:$F$27569)</f>
        <v>OCHA 09/02/2025</v>
      </c>
      <c r="FE47" s="224" t="str">
        <f t="array" ref="FE47">LOOKUP(2,1/(Log!$K$1:$K$27569=FB47),Log!$G$1:$G$27569)</f>
        <v>High</v>
      </c>
      <c r="FF47" s="224">
        <f t="array" ref="FF47">LOOKUP(2,1/(Log!$K$1:$K$27569=FB47),Log!$H$1:$H$27569)</f>
        <v>1</v>
      </c>
      <c r="FG47" s="224" t="str">
        <f t="array" ref="FG47">LOOKUP(2,1/(Log!$K$1:$K$27569=FB47),Log!$J$1:$J$27569)</f>
        <v xml:space="preserve"> In this crisis, all 5 population groups are affected: IDPs, host population, non-host population, refugees and asylum seekers, and returnees.</v>
      </c>
      <c r="FH47" s="224" t="str">
        <f t="array" ref="FH47">LOOKUP(2,1/(Log!$K$1:$K$27569=FB47),Log!$I$1:$I$27569)</f>
        <v>https://reliefweb.int/report/haiti/haiti-besoins-humanitaires-et-plan-de-reponse-2025-fevrier-2025</v>
      </c>
      <c r="FI47" s="214">
        <f t="array" ref="FI47">LOOKUP(2,1/(Log!$K$1:$K$27569=FB47),Log!$L$1:$L$27569)</f>
        <v>45747</v>
      </c>
      <c r="FJ47" s="221" t="str">
        <f t="shared" si="65"/>
        <v>HTI001People facing limited access constraints</v>
      </c>
      <c r="FK47" s="222" t="str">
        <f t="array" ref="FK47">LOOKUP(2,1/(Log!$K$1:$K$27569=FJ47),Log!$E$1:$E$27569)</f>
        <v>x</v>
      </c>
      <c r="FL47" s="222" t="str">
        <f t="array" ref="FL47">LOOKUP(2,1/(Log!$K$1:$K$27569=FJ47),Log!$F$1:$F$27569)</f>
        <v>x</v>
      </c>
      <c r="FM47" s="222" t="str">
        <f t="array" ref="FM47">LOOKUP(2,1/(Log!$K$1:$K$27569=FJ47),Log!$G$1:$G$27569)</f>
        <v>x</v>
      </c>
      <c r="FN47" s="222" t="str">
        <f t="array" ref="FN47">LOOKUP(2,1/(Log!$K$1:$K$27569=FJ47),Log!$H$1:$H$27569)</f>
        <v>x</v>
      </c>
      <c r="FO47" s="222" t="str">
        <f t="array" ref="FO47">LOOKUP(2,1/(Log!$K$1:$K$27569=FJ47),Log!$J$1:$J$27569)</f>
        <v xml:space="preserve">Up-to-date, reliable data from open sources is not available. We cannot provide an accurate/estimate figure for this indicator. </v>
      </c>
      <c r="FP47" s="218" t="str">
        <f t="array" ref="FP47">LOOKUP(2,1/(Log!$K$1:$K$27569=FJ47),Log!$I$1:$I$27569)</f>
        <v>x</v>
      </c>
      <c r="FQ47" s="219">
        <f t="array" ref="FQ47">LOOKUP(2,1/(Log!$K$1:$K$27569=FJ47),Log!$L$1:$L$27569)</f>
        <v>45707</v>
      </c>
      <c r="FR47" s="221" t="str">
        <f t="shared" si="66"/>
        <v>HTI001People facing restricted access constraints</v>
      </c>
      <c r="FS47" s="224" t="str">
        <f t="array" ref="FS47">LOOKUP(2,1/(Log!$K$1:$K$27569=FR47),Log!$E$1:$E$27569)</f>
        <v>x</v>
      </c>
      <c r="FT47" s="224" t="str">
        <f t="array" ref="FT47">LOOKUP(2,1/(Log!$K$1:$K$27569=FR47),Log!$F$1:$F$27569)</f>
        <v>x</v>
      </c>
      <c r="FU47" s="224" t="str">
        <f t="array" ref="FU47">LOOKUP(2,1/(Log!$K$1:$K$27569=FR47),Log!$G$1:$G$27569)</f>
        <v>x</v>
      </c>
      <c r="FV47" s="224" t="str">
        <f t="array" ref="FV47">LOOKUP(2,1/(Log!$K$1:$K$27569=FR47),Log!$H$1:$H$27569)</f>
        <v>x</v>
      </c>
      <c r="FW47" s="224" t="str">
        <f t="array" ref="FW47">LOOKUP(2,1/(Log!$K$1:$K$27569=FR47),Log!$J$1:$J$27569)</f>
        <v xml:space="preserve">Up-to-date, reliable data from open sources is not available. We cannot provide an accurate/estimate figure for this indicator. </v>
      </c>
      <c r="FX47" s="224" t="str">
        <f t="array" ref="FX47">LOOKUP(2,1/(Log!$K$1:$K$27569=FR47),Log!$I$1:$I$27569)</f>
        <v>x</v>
      </c>
      <c r="FY47" s="214">
        <f t="array" ref="FY47">LOOKUP(2,1/(Log!$K$1:$K$27569=FR47),Log!$L$1:$L$27569)</f>
        <v>45707</v>
      </c>
      <c r="FZ47" s="222" t="str">
        <f t="shared" si="67"/>
        <v>HTI001Impediments to entry into country (bureaucratic and administrative)</v>
      </c>
      <c r="GA47" s="222">
        <f t="array" ref="GA47">LOOKUP(2,1/(Log!$K$1:$K$27569=FZ47),Log!$E$1:$E$27569)</f>
        <v>1</v>
      </c>
      <c r="GB47" s="222" t="str">
        <f t="array" ref="GB47">LOOKUP(2,1/(Log!$K$1:$K$27569=FZ47),Log!$F$1:$F$27569)</f>
        <v>ACAPS Access Methodology</v>
      </c>
      <c r="GC47" s="222" t="str">
        <f t="array" ref="GC47">LOOKUP(2,1/(Log!$K$1:$K$27569=FZ47),Log!$G$1:$G$27569)</f>
        <v>Medium</v>
      </c>
      <c r="GD47" s="222">
        <f t="array" ref="GD47">LOOKUP(2,1/(Log!$K$1:$K$27569=FZ47),Log!$H$1:$H$27569)</f>
        <v>2</v>
      </c>
      <c r="GE47" s="222" t="str">
        <f t="array" ref="GE47">LOOKUP(2,1/(Log!$K$1:$K$27569=FZ47),Log!$J$1:$J$27569)</f>
        <v>x</v>
      </c>
      <c r="GF47" s="222" t="str">
        <f t="array" ref="GF47">LOOKUP(2,1/(Log!$K$1:$K$27569=FZ47),Log!$I$1:$I$27569)</f>
        <v>x</v>
      </c>
      <c r="GG47" s="223">
        <f t="array" ref="GG47">LOOKUP(2,1/(Log!$K$1:$K$27569=FZ47),Log!$L$1:$L$27569)</f>
        <v>45614</v>
      </c>
      <c r="GH47" s="221" t="str">
        <f t="shared" si="68"/>
        <v>HTI001Restriction of movement (impediments to freedom of movement and/or administrative restrictions)</v>
      </c>
      <c r="GI47" s="224">
        <f t="array" ref="GI47">LOOKUP(2,1/(Log!$K$1:$K$27569=GH47),Log!$E$1:$E$27569)</f>
        <v>3</v>
      </c>
      <c r="GJ47" s="224" t="str">
        <f t="array" ref="GJ47">LOOKUP(2,1/(Log!$K$1:$K$27569=GH47),Log!$F$1:$F$27569)</f>
        <v>ACAPS Access Methodology</v>
      </c>
      <c r="GK47" s="224" t="str">
        <f t="array" ref="GK47">LOOKUP(2,1/(Log!$K$1:$K$27569=GH47),Log!$G$1:$G$27569)</f>
        <v>Medium</v>
      </c>
      <c r="GL47" s="224">
        <f t="array" ref="GL47">LOOKUP(2,1/(Log!$K$1:$K$27569=GH47),Log!$H$1:$H$27569)</f>
        <v>2</v>
      </c>
      <c r="GM47" s="224" t="str">
        <f t="array" ref="GM47">LOOKUP(2,1/(Log!$K$1:$K$27569=GH47),Log!$J$1:$J$27569)</f>
        <v>x</v>
      </c>
      <c r="GN47" s="224" t="str">
        <f t="array" ref="GN47">LOOKUP(2,1/(Log!$K$1:$K$27569=GH47),Log!$I$1:$I$27569)</f>
        <v>x</v>
      </c>
      <c r="GO47" s="214">
        <f t="array" ref="GO47">LOOKUP(2,1/(Log!$K$1:$K$27569=GH47),Log!$L$1:$L$27569)</f>
        <v>45614</v>
      </c>
      <c r="GP47" s="222" t="str">
        <f t="shared" si="69"/>
        <v>HTI001Interference into implementation of humanitarian activities</v>
      </c>
      <c r="GQ47" s="222">
        <f t="array" ref="GQ47">LOOKUP(2,1/(Log!$K$1:$K$27569=GP47),Log!$E$1:$E$27569)</f>
        <v>3</v>
      </c>
      <c r="GR47" s="222" t="str">
        <f t="array" ref="GR47">LOOKUP(2,1/(Log!$K$1:$K$27569=GP47),Log!$F$1:$F$27569)</f>
        <v>ACAPS Access Methodology</v>
      </c>
      <c r="GS47" s="222" t="str">
        <f t="array" ref="GS47">LOOKUP(2,1/(Log!$K$1:$K$27569=GP47),Log!$G$1:$G$27569)</f>
        <v>Medium</v>
      </c>
      <c r="GT47" s="222">
        <f t="array" ref="GT47">LOOKUP(2,1/(Log!$K$1:$K$27569=GP47),Log!$H$1:$H$27569)</f>
        <v>2</v>
      </c>
      <c r="GU47" s="222" t="str">
        <f t="array" ref="GU47">LOOKUP(2,1/(Log!$K$1:$K$27569=GP47),Log!$J$1:$J$27569)</f>
        <v>x</v>
      </c>
      <c r="GV47" s="222" t="str">
        <f t="array" ref="GV47">LOOKUP(2,1/(Log!$K$1:$K$27569=GP47),Log!$I$1:$I$27569)</f>
        <v>x</v>
      </c>
      <c r="GW47" s="223">
        <f t="array" ref="GW47">LOOKUP(2,1/(Log!$K$1:$K$27569=GP47),Log!$L$1:$L$27569)</f>
        <v>45614</v>
      </c>
      <c r="GX47" s="221" t="str">
        <f t="shared" si="70"/>
        <v>HTI001Violence against personnel, facilities and assets</v>
      </c>
      <c r="GY47" s="224">
        <f t="array" ref="GY47">LOOKUP(2,1/(Log!$K$1:$K$27569=GX47),Log!$E$1:$E$27569)</f>
        <v>0</v>
      </c>
      <c r="GZ47" s="224" t="str">
        <f t="array" ref="GZ47">LOOKUP(2,1/(Log!$K$1:$K$27569=GX47),Log!$F$1:$F$27569)</f>
        <v>ACAPS Access Methodology</v>
      </c>
      <c r="HA47" s="224" t="str">
        <f t="array" ref="HA47">LOOKUP(2,1/(Log!$K$1:$K$27569=GX47),Log!$G$1:$G$27569)</f>
        <v>Medium</v>
      </c>
      <c r="HB47" s="224">
        <f t="array" ref="HB47">LOOKUP(2,1/(Log!$K$1:$K$27569=GX47),Log!$H$1:$H$27569)</f>
        <v>2</v>
      </c>
      <c r="HC47" s="224" t="str">
        <f t="array" ref="HC47">LOOKUP(2,1/(Log!$K$1:$K$27569=GX47),Log!$J$1:$J$27569)</f>
        <v>x</v>
      </c>
      <c r="HD47" s="224" t="str">
        <f t="array" ref="HD47">LOOKUP(2,1/(Log!$K$1:$K$27569=GX47),Log!$I$1:$I$27569)</f>
        <v>x</v>
      </c>
      <c r="HE47" s="214">
        <f t="array" ref="HE47">LOOKUP(2,1/(Log!$K$1:$K$27569=GX47),Log!$L$1:$L$27569)</f>
        <v>45614</v>
      </c>
      <c r="HF47" s="222" t="str">
        <f t="shared" si="71"/>
        <v>HTI001Denial of existence of humanitarian needs or entitlements to assistance</v>
      </c>
      <c r="HG47" s="222">
        <f t="array" ref="HG47">LOOKUP(2,1/(Log!$K$1:$K$27569=HF47),Log!$E$1:$E$27569)</f>
        <v>0</v>
      </c>
      <c r="HH47" s="222" t="str">
        <f t="array" ref="HH47">LOOKUP(2,1/(Log!$K$1:$K$27569=HF47),Log!$F$1:$F$27569)</f>
        <v>ACAPS Access Methodology</v>
      </c>
      <c r="HI47" s="222" t="str">
        <f t="array" ref="HI47">LOOKUP(2,1/(Log!$K$1:$K$27569=HF47),Log!$G$1:$G$27569)</f>
        <v>Medium</v>
      </c>
      <c r="HJ47" s="222">
        <f t="array" ref="HJ47">LOOKUP(2,1/(Log!$K$1:$K$27569=HF47),Log!$H$1:$H$27569)</f>
        <v>2</v>
      </c>
      <c r="HK47" s="222" t="str">
        <f t="array" ref="HK47">LOOKUP(2,1/(Log!$K$1:$K$27569=HF47),Log!$J$1:$J$27569)</f>
        <v>x</v>
      </c>
      <c r="HL47" s="222" t="str">
        <f t="array" ref="HL47">LOOKUP(2,1/(Log!$K$1:$K$27569=HF47),Log!$I$1:$I$27569)</f>
        <v>x</v>
      </c>
      <c r="HM47" s="223">
        <f t="array" ref="HM47">LOOKUP(2,1/(Log!$K$1:$K$27569=HF47),Log!$L$1:$L$27569)</f>
        <v>45614</v>
      </c>
      <c r="HN47" s="221" t="str">
        <f t="shared" si="72"/>
        <v>HTI001Restriction and obstruction of access to services and assistance</v>
      </c>
      <c r="HO47" s="224">
        <f t="array" ref="HO47">LOOKUP(2,1/(Log!$K$1:$K$27569=HN47),Log!$E$1:$E$27569)</f>
        <v>2</v>
      </c>
      <c r="HP47" s="224" t="str">
        <f t="array" ref="HP47">LOOKUP(2,1/(Log!$K$1:$K$27569=HN47),Log!$F$1:$F$27569)</f>
        <v>ACAPS Access Methodology</v>
      </c>
      <c r="HQ47" s="224" t="str">
        <f t="array" ref="HQ47">LOOKUP(2,1/(Log!$K$1:$K$27569=HN47),Log!$G$1:$G$27569)</f>
        <v>Medium</v>
      </c>
      <c r="HR47" s="224">
        <f t="array" ref="HR47">LOOKUP(2,1/(Log!$K$1:$K$27569=HN47),Log!$H$1:$H$27569)</f>
        <v>2</v>
      </c>
      <c r="HS47" s="224" t="str">
        <f t="array" ref="HS47">LOOKUP(2,1/(Log!$K$1:$K$27569=HN47),Log!$J$1:$J$27569)</f>
        <v>x</v>
      </c>
      <c r="HT47" s="224" t="str">
        <f t="array" ref="HT47">LOOKUP(2,1/(Log!$K$1:$K$27569=HN47),Log!$I$1:$I$27569)</f>
        <v>x</v>
      </c>
      <c r="HU47" s="214">
        <f t="array" ref="HU47">LOOKUP(2,1/(Log!$K$1:$K$27569=HN47),Log!$L$1:$L$27569)</f>
        <v>45614</v>
      </c>
      <c r="HV47" s="222" t="str">
        <f t="shared" si="73"/>
        <v>HTI001Ongoing insecurity/hostilities affecting humanitarian assistance</v>
      </c>
      <c r="HW47" s="222">
        <f t="array" ref="HW47">LOOKUP(2,1/(Log!$K$1:$K$27569=HV47),Log!$E$1:$E$27569)</f>
        <v>3</v>
      </c>
      <c r="HX47" s="222" t="str">
        <f t="array" ref="HX47">LOOKUP(2,1/(Log!$K$1:$K$27569=HV47),Log!$F$1:$F$27569)</f>
        <v>ACAPS Access Methodology</v>
      </c>
      <c r="HY47" s="222" t="str">
        <f t="array" ref="HY47">LOOKUP(2,1/(Log!$K$1:$K$27569=HV47),Log!$G$1:$G$27569)</f>
        <v>Medium</v>
      </c>
      <c r="HZ47" s="222">
        <f t="array" ref="HZ47">LOOKUP(2,1/(Log!$K$1:$K$27569=HV47),Log!$H$1:$H$27569)</f>
        <v>2</v>
      </c>
      <c r="IA47" s="222" t="str">
        <f t="array" ref="IA47">LOOKUP(2,1/(Log!$K$1:$K$27569=HV47),Log!$J$1:$J$27569)</f>
        <v>x</v>
      </c>
      <c r="IB47" s="222" t="str">
        <f t="array" ref="IB47">LOOKUP(2,1/(Log!$K$1:$K$27569=HV47),Log!$I$1:$I$27569)</f>
        <v>x</v>
      </c>
      <c r="IC47" s="223">
        <f t="array" ref="IC47">LOOKUP(2,1/(Log!$K$1:$K$27569=HV47),Log!$L$1:$L$27569)</f>
        <v>45614</v>
      </c>
      <c r="ID47" s="221" t="str">
        <f t="shared" si="74"/>
        <v>HTI001Presence of mines and improvised explosive devices</v>
      </c>
      <c r="IE47" s="224">
        <f t="array" ref="IE47">LOOKUP(2,1/(Log!$K$1:$K$27569=ID47),Log!$E$1:$E$27569)</f>
        <v>0</v>
      </c>
      <c r="IF47" s="224" t="str">
        <f t="array" ref="IF47">LOOKUP(2,1/(Log!$K$1:$K$27569=ID47),Log!$F$1:$F$27569)</f>
        <v>ACAPS Access Methodology</v>
      </c>
      <c r="IG47" s="224" t="str">
        <f t="array" ref="IG47">LOOKUP(2,1/(Log!$K$1:$K$27569=ID47),Log!$G$1:$G$27569)</f>
        <v>Medium</v>
      </c>
      <c r="IH47" s="224">
        <f t="array" ref="IH47">LOOKUP(2,1/(Log!$K$1:$K$27569=ID47),Log!$H$1:$H$27569)</f>
        <v>2</v>
      </c>
      <c r="II47" s="224" t="str">
        <f t="array" ref="II47">LOOKUP(2,1/(Log!$K$1:$K$27569=ID47),Log!$J$1:$J$27569)</f>
        <v>x</v>
      </c>
      <c r="IJ47" s="224" t="str">
        <f t="array" ref="IJ47">LOOKUP(2,1/(Log!$K$1:$K$27569=ID47),Log!$I$1:$I$27569)</f>
        <v>x</v>
      </c>
      <c r="IK47" s="214">
        <f t="array" ref="IK47">LOOKUP(2,1/(Log!$K$1:$K$27569=ID47),Log!$L$1:$L$27569)</f>
        <v>45614</v>
      </c>
      <c r="IL47" s="222" t="str">
        <f t="shared" si="75"/>
        <v>HTI001Physical constraints in the environment (obstacles related to terrain, climate, lack of infrastructure, etc.)</v>
      </c>
      <c r="IM47" s="222">
        <f t="array" ref="IM47">LOOKUP(2,1/(Log!$K$1:$K$27569=IL47),Log!$E$1:$E$27569)</f>
        <v>3</v>
      </c>
      <c r="IN47" s="222" t="str">
        <f t="array" ref="IN47">LOOKUP(2,1/(Log!$K$1:$K$27569=IL47),Log!$F$1:$F$27569)</f>
        <v>ACAPS Access Methodology</v>
      </c>
      <c r="IO47" s="222" t="str">
        <f t="array" ref="IO47">LOOKUP(2,1/(Log!$K$1:$K$27569=IL47),Log!$G$1:$G$27569)</f>
        <v>Medium</v>
      </c>
      <c r="IP47" s="222">
        <f t="array" ref="IP47">LOOKUP(2,1/(Log!$K$1:$K$27569=IL47),Log!$H$1:$H$27569)</f>
        <v>2</v>
      </c>
      <c r="IQ47" s="222" t="str">
        <f t="array" ref="IQ47">LOOKUP(2,1/(Log!$K$1:$K$27569=IL47),Log!$J$1:$J$27569)</f>
        <v>x</v>
      </c>
      <c r="IR47" s="222" t="str">
        <f t="array" ref="IR47">LOOKUP(2,1/(Log!$K$1:$K$27569=IL47),Log!$I$1:$I$27569)</f>
        <v>x</v>
      </c>
      <c r="IS47" s="223">
        <f t="array" ref="IS47">LOOKUP(2,1/(Log!$K$1:$K$27569=IL47),Log!$L$1:$L$27569)</f>
        <v>45614</v>
      </c>
    </row>
    <row r="48" spans="1:253" s="11" customFormat="1" ht="13.35" customHeight="1">
      <c r="A48" s="11" t="str">
        <f>Lists!B:B</f>
        <v>Displacement from Russia-Ukraine conflict in Hungary</v>
      </c>
      <c r="B48" s="11" t="str">
        <f>Lists!F:F</f>
        <v>International Displacement</v>
      </c>
      <c r="C48" s="11" t="str">
        <f>Lists!C:C</f>
        <v>HUN002</v>
      </c>
      <c r="D48" s="11" t="str">
        <f>Lists!A:A</f>
        <v>Hungary</v>
      </c>
      <c r="E48" s="11" t="str">
        <f>Lists!D:D</f>
        <v>HUN</v>
      </c>
      <c r="F48" s="11" t="str">
        <f t="shared" si="38"/>
        <v>HUN002Total population</v>
      </c>
      <c r="G48" s="212">
        <f t="array" ref="G48">ROUND(LOOKUP(2,1/(Log!$K$1:$K$27569=F48),Log!$E$1:$E$27569),-3)</f>
        <v>9656000</v>
      </c>
      <c r="H48" s="213" t="str">
        <f t="array" ref="H48">LOOKUP(2,1/(Log!$K$1:$K$27569=F48),Log!$F$1:$F$27569)</f>
        <v>World Bank 2023; UNHCR accessed 17/04/2025</v>
      </c>
      <c r="I48" s="213" t="str">
        <f t="array" ref="I48">LOOKUP(2,1/(Log!$K$1:$K$27569=F48),Log!$G$1:$G$27569)</f>
        <v>High</v>
      </c>
      <c r="J48" s="213">
        <f t="array" ref="J48">LOOKUP(2,1/(Log!$K$1:$K$27569=F48),Log!$H$1:$H$27569)</f>
        <v>1</v>
      </c>
      <c r="K48" s="213" t="str">
        <f t="array" ref="K48">LOOKUP(2,1/(Log!$K$1:$K$27569=F48),Log!$J$1:$J$27569)</f>
        <v>The baseline population figure of (9,592,186) people is aggregated with (63,665) refugees from Ukraine in Hungary according to UNHCR as of 28 February 2025. The World Bank and UNHCR sources were chosen because they provide the population and refugee data needed for the indicator's calculations as per the INFORM Severity Index methodology. The reliability is high because the data is recent.</v>
      </c>
      <c r="L48" s="213" t="str">
        <f t="array" ref="L48">LOOKUP(2,1/(Log!$K$1:$K$27569=F48),Log!$I$1:$I$27569)</f>
        <v>https://data.worldbank.org/indicator/SP.POP.TOTL?locations=HU&amp;page=2+%3B+https%3A%2F%2F ; https://data.unhcr.org/en/situations/ukraine</v>
      </c>
      <c r="M48" s="214">
        <f t="array" ref="M48">LOOKUP(2,1/(Log!$K$1:$K$27569=F48),Log!$L$1:$L$27569)</f>
        <v>45773</v>
      </c>
      <c r="N48" s="221" t="str">
        <f t="shared" si="39"/>
        <v>HUN002Landmass affected</v>
      </c>
      <c r="O48" s="216">
        <f t="array" ref="O48">LOOKUP(2,1/(Log!$K$1:$K$27569=N48),Log!$E$1:$E$27569)</f>
        <v>93013</v>
      </c>
      <c r="P48" s="216" t="str">
        <f t="array" ref="P48">LOOKUP(2,1/(Log!$K$1:$K$27569=N48),Log!$F$1:$F$27569)</f>
        <v>OCHA 04/04/2023; UNHCR 07/01/2025</v>
      </c>
      <c r="Q48" s="216" t="str">
        <f t="array" ref="Q48">LOOKUP(2,1/(Log!$K$1:$K$27569=N48),Log!$G$1:$G$27569)</f>
        <v>High</v>
      </c>
      <c r="R48" s="216">
        <f t="array" ref="R48">LOOKUP(2,1/(Log!$K$1:$K$27569=N48),Log!$H$1:$H$27569)</f>
        <v>1</v>
      </c>
      <c r="S48" s="216" t="str">
        <f t="array" ref="S48">LOOKUP(2,1/(Log!$K$1:$K$27569=N48),Log!$J$1:$J$27569)</f>
        <v>The whole country is considered exposed, as refugees reside across the country, therefore the total landmass of Hungary is considered affected. The sources were chosen because they are the most reliable, OCHA provides landmass data and UNHCR is the source for the Regional Response Plan 2024 on the crisis of refugees from Ukraine in Hungary. The reliability is high because the data is triangulated using multiple reliable sources.</v>
      </c>
      <c r="T48" s="216" t="str">
        <f t="array" ref="T48">LOOKUP(2,1/(Log!$K$1:$K$27569=N48),Log!$I$1:$I$27569)</f>
        <v>https://data.humdata.org/dataset/cod-ab-hun/resource/8162c330-def5-4928-961b-acec84316374; https://reliefweb.int/report/poland/regional-refugee-response-plan-ukraine-situation-2025-2026</v>
      </c>
      <c r="U48" s="217">
        <f t="array" ref="U48">LOOKUP(2,1/(Log!$K$1:$K$27569=N48),Log!$L$1:$L$27569)</f>
        <v>45773</v>
      </c>
      <c r="V48" s="221" t="str">
        <f t="shared" si="40"/>
        <v>HUN002People exposed</v>
      </c>
      <c r="W48" s="213">
        <f t="array" ref="W48">IF(LOOKUP(2,1/(Log!$K$1:$K$27569=V48),Log!$E$1:$E$27569)="x","x",ROUND(LOOKUP(2,1/(Log!$K$1:$K$27569=V48),Log!$E$1:$E$27569),-3))</f>
        <v>9656000</v>
      </c>
      <c r="X48" s="213" t="str">
        <f t="array" ref="X48">LOOKUP(2,1/(Log!$K$1:$K$27569=V48),Log!$F$1:$F$27569)</f>
        <v>World Bank 2023; UNHCR accessed 17/04/2025</v>
      </c>
      <c r="Y48" s="213" t="str">
        <f t="array" ref="Y48">LOOKUP(2,1/(Log!$K$1:$K$27569=V48),Log!$G$1:$G$27569)</f>
        <v xml:space="preserve">Medium </v>
      </c>
      <c r="Z48" s="213">
        <f t="array" ref="Z48">LOOKUP(2,1/(Log!$K$1:$K$27569=V48),Log!$H$1:$H$27569)</f>
        <v>2</v>
      </c>
      <c r="AA48" s="213" t="str">
        <f t="array" ref="AA48">LOOKUP(2,1/(Log!$K$1:$K$27569=V48),Log!$J$1:$J$27569)</f>
        <v>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v>
      </c>
      <c r="AB48" s="213" t="str">
        <f t="array" ref="AB48">LOOKUP(2,1/(Log!$K$1:$K$27569=V48),Log!$I$1:$I$27569)</f>
        <v>https://data.worldbank.org/indicator/SP.POP.TOTL?locations=HU&amp;page=2+%3B+https%3A%2F%2F ; https://data.unhcr.org/en/situations/ukraine</v>
      </c>
      <c r="AC48" s="214">
        <f t="array" ref="AC48">LOOKUP(2,1/(Log!$K$1:$K$27569=V48),Log!$L$1:$L$27569)</f>
        <v>45773</v>
      </c>
      <c r="AD48" s="221" t="str">
        <f t="shared" si="41"/>
        <v>HUN002People affected</v>
      </c>
      <c r="AE48" s="218">
        <f t="array" ref="AE48">IF(LOOKUP(2,1/(Log!$K$1:$K$27569=AD48),Log!$E$1:$E$27569)="x","x",ROUND(LOOKUP(2,1/(Log!$K$1:$K$27569=AD48),Log!$E$1:$E$27569),-3))</f>
        <v>64000</v>
      </c>
      <c r="AF48" s="218" t="str">
        <f t="array" ref="AF48">LOOKUP(2,1/(Log!$K$1:$K$27569=AD48),Log!$F$1:$F$27569)</f>
        <v>UNHCR accessed 17/04/2025</v>
      </c>
      <c r="AG48" s="218" t="str">
        <f t="array" ref="AG48">LOOKUP(2,1/(Log!$K$1:$K$27569=AD48),Log!$G$1:$G$27569)</f>
        <v xml:space="preserve">Medium </v>
      </c>
      <c r="AH48" s="218">
        <f t="array" ref="AH48">LOOKUP(2,1/(Log!$K$1:$K$27569=AD48),Log!$H$1:$H$27569)</f>
        <v>2</v>
      </c>
      <c r="AI48" s="218" t="str">
        <f t="array" ref="AI48">LOOKUP(2,1/(Log!$K$1:$K$27569=AD48),Log!$J$1:$J$27569)</f>
        <v>The number of people affected by the Ukrainian crisis is taken from UNHCR website. The number corresponds to the number of refugees from Ukraine in Hungary. This source was chosen because UNHCR is the most reliable source reporting the number of refugees from Ukraine. The reliability of this data is medium because the data includes high-quality information alongside some elements with lower quality, resulting in an overall medium reliability.</v>
      </c>
      <c r="AJ48" s="218" t="str">
        <f t="array" ref="AJ48">LOOKUP(2,1/(Log!$K$1:$K$27569=AD48),Log!$I$1:$I$27569)</f>
        <v>https://data.unhcr.org/en/situations/ukraine</v>
      </c>
      <c r="AK48" s="219">
        <f t="array" ref="AK48">LOOKUP(2,1/(Log!$K$1:$K$27569=AD48),Log!$L$1:$L$27569)</f>
        <v>45773</v>
      </c>
      <c r="AL48" s="221" t="str">
        <f t="shared" si="42"/>
        <v>HUN002People displaced</v>
      </c>
      <c r="AM48" s="213">
        <f t="array" ref="AM48">IF(LOOKUP(2,1/(Log!$K$1:$K$27569=AL48),Log!$E$1:$E$27569)="x","x",ROUND(LOOKUP(2,1/(Log!$K$1:$K$27569=AL48),Log!$E$1:$E$27569),-3))</f>
        <v>64000</v>
      </c>
      <c r="AN48" s="213" t="str">
        <f t="array" ref="AN48">LOOKUP(2,1/(Log!$K$1:$K$27569=AL48),Log!$F$1:$F$27569)</f>
        <v>UNHCR accessed 17/04/2025</v>
      </c>
      <c r="AO48" s="213" t="str">
        <f t="array" ref="AO48">LOOKUP(2,1/(Log!$K$1:$K$27569=AL48),Log!$G$1:$G$27569)</f>
        <v>High</v>
      </c>
      <c r="AP48" s="213">
        <f t="array" ref="AP48">LOOKUP(2,1/(Log!$K$1:$K$27569=AL48),Log!$H$1:$H$27569)</f>
        <v>1</v>
      </c>
      <c r="AQ48" s="213" t="str">
        <f t="array" ref="AQ48">LOOKUP(2,1/(Log!$K$1:$K$27569=AL48),Log!$J$1:$J$27569)</f>
        <v>The number of people displaced by the crisis includes the number of refugees from Ukraine to Hungary. This figure is taken from UNHCR website. This source was chosen because UNHCR is the most reliable source reporting the number of refugees from Ukraine to Hungary. The reliability of this data is high because it is recent.</v>
      </c>
      <c r="AR48" s="213" t="str">
        <f t="array" ref="AR48">LOOKUP(2,1/(Log!$K$1:$K$27569=AL48),Log!$I$1:$I$27569)</f>
        <v>https://data.unhcr.org/en/situations/ukraine</v>
      </c>
      <c r="AS48" s="214">
        <f t="array" ref="AS48">LOOKUP(2,1/(Log!$K$1:$K$27569=AL48),Log!$L$1:$L$27569)</f>
        <v>45773</v>
      </c>
      <c r="AT48" s="222" t="str">
        <f t="shared" si="43"/>
        <v>HUN002Injuries reported</v>
      </c>
      <c r="AU48" s="218" t="str">
        <f t="array" ref="AU48">LOOKUP(2,1/(Log!$K$1:$K$27569=AT48),Log!$E$1:$E$27569)</f>
        <v>x</v>
      </c>
      <c r="AV48" s="218" t="str">
        <f t="array" ref="AV48">LOOKUP(2,1/(Log!$K$1:$K$27569=AT48),Log!$F$1:$F$27569)</f>
        <v>x</v>
      </c>
      <c r="AW48" s="218">
        <f t="array" ref="AW48">LOOKUP(2,1/(Log!$K$1:$K$27569=AT48),Log!$G$1:$G$27569)</f>
        <v>0</v>
      </c>
      <c r="AX48" s="218">
        <f t="array" ref="AX48">LOOKUP(2,1/(Log!$K$1:$K$27569=AT48),Log!$H$1:$H$27569)</f>
        <v>0</v>
      </c>
      <c r="AY48" s="218" t="str">
        <f t="array" ref="AY48">LOOKUP(2,1/(Log!$K$1:$K$27569=AT48),Log!$J$1:$J$27569)</f>
        <v>x</v>
      </c>
      <c r="AZ48" s="218" t="str">
        <f t="array" ref="AZ48">LOOKUP(2,1/(Log!$K$1:$K$27569=AT48),Log!$I$1:$I$27569)</f>
        <v>x</v>
      </c>
      <c r="BA48" s="219">
        <f t="array" ref="BA48">LOOKUP(2,1/(Log!$K$1:$K$27569=AT48),Log!$L$1:$L$27569)</f>
        <v>45626</v>
      </c>
      <c r="BB48" s="221" t="str">
        <f t="shared" si="44"/>
        <v>HUN002Illness cases reported</v>
      </c>
      <c r="BC48" s="213" t="str">
        <f t="array" ref="BC48">LOOKUP(2,1/(Log!$K$1:$K$27569=BB48),Log!$E$1:$E$27569)</f>
        <v>x</v>
      </c>
      <c r="BD48" s="213" t="str">
        <f t="array" ref="BD48">LOOKUP(2,1/(Log!$K$1:$K$27569=BB48),Log!$F$1:$F$27569)</f>
        <v>x</v>
      </c>
      <c r="BE48" s="213">
        <f t="array" ref="BE48">LOOKUP(2,1/(Log!$K$1:$K$27569=BB48),Log!$G$1:$G$27569)</f>
        <v>0</v>
      </c>
      <c r="BF48" s="213">
        <f t="array" ref="BF48">LOOKUP(2,1/(Log!$K$1:$K$27569=BB48),Log!$H$1:$H$27569)</f>
        <v>0</v>
      </c>
      <c r="BG48" s="213" t="str">
        <f t="array" ref="BG48">LOOKUP(2,1/(Log!$K$1:$K$27569=BB48),Log!$J$1:$J$27569)</f>
        <v>x</v>
      </c>
      <c r="BH48" s="213" t="str">
        <f t="array" ref="BH48">LOOKUP(2,1/(Log!$K$1:$K$27569=BB48),Log!$I$1:$I$27569)</f>
        <v>x</v>
      </c>
      <c r="BI48" s="214">
        <f t="array" ref="BI48">LOOKUP(2,1/(Log!$K$1:$K$27569=BB48),Log!$L$1:$L$27569)</f>
        <v>45626</v>
      </c>
      <c r="BJ48" s="222" t="str">
        <f t="shared" si="45"/>
        <v>HUN002Fatalities reported</v>
      </c>
      <c r="BK48" s="222">
        <f t="array" ref="BK48">LOOKUP(2,1/(Log!$K$1:$K$27569=BJ48),Log!$E$1:$E$27569)</f>
        <v>0</v>
      </c>
      <c r="BL48" s="222" t="str">
        <f t="array" ref="BL48">LOOKUP(2,1/(Log!$K$1:$K$27569=BJ48),Log!$F$1:$F$27569)</f>
        <v>ACLED accessed 17/04/2025</v>
      </c>
      <c r="BM48" s="222" t="str">
        <f t="array" ref="BM48">LOOKUP(2,1/(Log!$K$1:$K$27569=BJ48),Log!$G$1:$G$27569)</f>
        <v>High</v>
      </c>
      <c r="BN48" s="222">
        <f t="array" ref="BN48">LOOKUP(2,1/(Log!$K$1:$K$27569=BJ48),Log!$H$1:$H$27569)</f>
        <v>1</v>
      </c>
      <c r="BO48" s="222" t="str">
        <f t="array" ref="BO48">LOOKUP(2,1/(Log!$K$1:$K$27569=BJ48),Log!$J$1:$J$27569)</f>
        <v>The total number of fatalities in Displacement from Ukraine conflict in Hungary crisis between 1 October  2024 -  31 March 2025</v>
      </c>
      <c r="BP48" s="218" t="str">
        <f t="array" ref="BP48">LOOKUP(2,1/(Log!$K$1:$K$27569=BJ48),Log!$I$1:$I$27569)</f>
        <v>https://acleddata.com/dashboard/#/dashboard</v>
      </c>
      <c r="BQ48" s="223">
        <f t="array" ref="BQ48">LOOKUP(2,1/(Log!$K$1:$K$27569=BJ48),Log!$L$1:$L$27569)</f>
        <v>45773</v>
      </c>
      <c r="BR48" s="221" t="str">
        <f t="shared" si="46"/>
        <v>HUN002Buildings damaged</v>
      </c>
      <c r="BS48" s="224">
        <f t="array" ref="BS48">LOOKUP(2,1/(Log!$K$1:$K$27569=BR48),Log!$E$1:$E$27569)</f>
        <v>0</v>
      </c>
      <c r="BT48" s="224" t="str">
        <f t="array" ref="BT48">LOOKUP(2,1/(Log!$K$1:$K$27569=BR48),Log!$F$1:$F$27569)</f>
        <v>x</v>
      </c>
      <c r="BU48" s="224">
        <f t="array" ref="BU48">LOOKUP(2,1/(Log!$K$1:$K$27569=BR48),Log!$G$1:$G$27569)</f>
        <v>0</v>
      </c>
      <c r="BV48" s="224">
        <f t="array" ref="BV48">LOOKUP(2,1/(Log!$K$1:$K$27569=BR48),Log!$H$1:$H$27569)</f>
        <v>0</v>
      </c>
      <c r="BW48" s="224" t="str">
        <f t="array" ref="BW48">LOOKUP(2,1/(Log!$K$1:$K$27569=BR48),Log!$J$1:$J$27569)</f>
        <v>Not applicable.</v>
      </c>
      <c r="BX48" s="224" t="str">
        <f t="array" ref="BX48">LOOKUP(2,1/(Log!$K$1:$K$27569=BR48),Log!$I$1:$I$27569)</f>
        <v>x</v>
      </c>
      <c r="BY48" s="214">
        <f t="array" ref="BY48">LOOKUP(2,1/(Log!$K$1:$K$27569=BR48),Log!$L$1:$L$27569)</f>
        <v>45626</v>
      </c>
      <c r="BZ48" s="222" t="str">
        <f t="shared" si="47"/>
        <v>HUN002Buildings destroyed</v>
      </c>
      <c r="CA48" s="222">
        <f t="array" ref="CA48">LOOKUP(2,1/(Log!$K$1:$K$27569=BZ48),Log!$E$1:$E$27569)</f>
        <v>0</v>
      </c>
      <c r="CB48" s="222" t="str">
        <f t="array" ref="CB48">LOOKUP(2,1/(Log!$K$1:$K$27569=BZ48),Log!$F$1:$F$27569)</f>
        <v>x</v>
      </c>
      <c r="CC48" s="222">
        <f t="array" ref="CC48">LOOKUP(2,1/(Log!$K$1:$K$27569=BZ48),Log!$G$1:$G$27569)</f>
        <v>0</v>
      </c>
      <c r="CD48" s="222">
        <f t="array" ref="CD48">LOOKUP(2,1/(Log!$K$1:$K$27569=BZ48),Log!$H$1:$H$27569)</f>
        <v>0</v>
      </c>
      <c r="CE48" s="222" t="str">
        <f t="array" ref="CE48">LOOKUP(2,1/(Log!$K$1:$K$27569=BZ48),Log!$J$1:$J$27569)</f>
        <v>Not applicable.</v>
      </c>
      <c r="CF48" s="222" t="str">
        <f t="array" ref="CF48">LOOKUP(2,1/(Log!$K$1:$K$27569=BZ48),Log!$I$1:$I$27569)</f>
        <v>x</v>
      </c>
      <c r="CG48" s="223">
        <f t="array" ref="CG48">LOOKUP(2,1/(Log!$K$1:$K$27569=BZ48),Log!$L$1:$L$27569)</f>
        <v>45626</v>
      </c>
      <c r="CH48" s="221" t="str">
        <f t="shared" si="48"/>
        <v>HUN002Buildings in the affected area</v>
      </c>
      <c r="CI48" s="222" t="e">
        <f t="array" ref="CI48">LOOKUP(2,1/(Log!$K$1:$K$27569=CH48),Log!$E$1:$E$27569)</f>
        <v>#N/A</v>
      </c>
      <c r="CJ48" s="222" t="e">
        <f t="array" ref="CJ48">LOOKUP(2,1/(Log!$K$1:$K$27569=CH48),Log!$F$1:$F$27569)</f>
        <v>#N/A</v>
      </c>
      <c r="CK48" s="222" t="e">
        <f t="array" ref="CK48">LOOKUP(2,1/(Log!$K$1:$K$27569=CH48),Log!$G$1:$G$27569)</f>
        <v>#N/A</v>
      </c>
      <c r="CL48" s="222" t="e">
        <f t="array" ref="CL48">LOOKUP(2,1/(Log!$K$1:$K$27569=CH48),Log!$H$1:$H$27569)</f>
        <v>#N/A</v>
      </c>
      <c r="CM48" s="222" t="e">
        <f t="array" ref="CM48">LOOKUP(2,1/(Log!$K$1:$K$27569=CH48),Log!$J$1:$J$27569)</f>
        <v>#N/A</v>
      </c>
      <c r="CN48" s="222" t="e">
        <f t="array" ref="CN48">LOOKUP(2,1/(Log!$K$1:$K$27569=CH48),Log!$I$1:$I$27569)</f>
        <v>#N/A</v>
      </c>
      <c r="CO48" s="225" t="e">
        <f t="array" ref="CO48">LOOKUP(2,1/(Log!$K$1:$K$27569=CH48),Log!$L$1:$L$27569)</f>
        <v>#N/A</v>
      </c>
      <c r="CP48" s="222" t="str">
        <f t="shared" si="49"/>
        <v>HUN002Economic Losses</v>
      </c>
      <c r="CQ48" s="224" t="str">
        <f t="array" ref="CQ48">LOOKUP(2,1/(Log!$K$1:$K$27569=CP48),Log!$E$1:$E$27569)</f>
        <v>x</v>
      </c>
      <c r="CR48" s="224" t="str">
        <f t="array" ref="CR48">LOOKUP(2,1/(Log!$K$1:$K$27569=CP48),Log!$F$1:$F$27569)</f>
        <v>x</v>
      </c>
      <c r="CS48" s="224">
        <f t="array" ref="CS48">LOOKUP(2,1/(Log!$K$1:$K$27569=CP48),Log!$G$1:$G$27569)</f>
        <v>0</v>
      </c>
      <c r="CT48" s="224">
        <f t="array" ref="CT48">LOOKUP(2,1/(Log!$K$1:$K$27569=CP48),Log!$H$1:$H$27569)</f>
        <v>0</v>
      </c>
      <c r="CU48" s="224" t="str">
        <f t="array" ref="CU48">LOOKUP(2,1/(Log!$K$1:$K$27569=CP48),Log!$J$1:$J$27569)</f>
        <v>x</v>
      </c>
      <c r="CV48" s="224" t="str">
        <f t="array" ref="CV48">LOOKUP(2,1/(Log!$K$1:$K$27569=CP48),Log!$I$1:$I$27569)</f>
        <v>x</v>
      </c>
      <c r="CW48" s="214">
        <f t="array" ref="CW48">LOOKUP(2,1/(Log!$K$1:$K$27569=CP48),Log!$L$1:$L$27569)</f>
        <v>45626</v>
      </c>
      <c r="CX48" s="222" t="str">
        <f t="shared" si="50"/>
        <v>HUN002People in Need</v>
      </c>
      <c r="CY48" s="218">
        <f t="shared" si="51"/>
        <v>64000</v>
      </c>
      <c r="CZ48" s="218" t="str">
        <f t="shared" si="52"/>
        <v>UNHCR accessed 17/04/2025</v>
      </c>
      <c r="DA48" s="218" t="str">
        <f t="shared" si="53"/>
        <v>Low</v>
      </c>
      <c r="DB48" s="218">
        <f t="shared" si="54"/>
        <v>3</v>
      </c>
      <c r="DC48" s="218" t="str">
        <f t="shared" si="55"/>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DD48" s="218" t="str">
        <f t="shared" si="56"/>
        <v>https://data.unhcr.org/en/situations/ukraine</v>
      </c>
      <c r="DE48" s="220">
        <f t="shared" si="57"/>
        <v>45773</v>
      </c>
      <c r="DF48" s="221" t="str">
        <f t="shared" si="58"/>
        <v>HUN002Minimal humanitarian conditions - Level 1</v>
      </c>
      <c r="DG48" s="213">
        <f t="array" ref="DG48">IF(LOOKUP(2,1/(Log!$K$1:$K$27569=DF48),Log!$E$1:$E$27569)="x","x",ROUND(LOOKUP(2,1/(Log!$K$1:$K$27569=DF48),Log!$E$1:$E$27569),-3))</f>
        <v>9592000</v>
      </c>
      <c r="DH48" s="224" t="str">
        <f t="array" ref="DH48">LOOKUP(2,1/(Log!$K$1:$K$27569=DF48),Log!$F$1:$F$27569)</f>
        <v>World Bank 2023; UNHCR accessed 17/04/2025</v>
      </c>
      <c r="DI48" s="224" t="str">
        <f t="array" ref="DI48">LOOKUP(2,1/(Log!$K$1:$K$27569=DF48),Log!$G$1:$G$27569)</f>
        <v>High</v>
      </c>
      <c r="DJ48" s="224">
        <f t="array" ref="DJ48">LOOKUP(2,1/(Log!$K$1:$K$27569=DF48),Log!$H$1:$H$27569)</f>
        <v>1</v>
      </c>
      <c r="DK48" s="224" t="str">
        <f t="array" ref="DK48">LOOKUP(2,1/(Log!$K$1:$K$27569=DF48),Log!$J$1:$J$27569)</f>
        <v>According to INFORM Severity Index methodology, the number of people in Level 1 is equal to the people exposed minus the people affected. People in Level 1 are able to meet their basic needs without employing irreversible coping strategies.</v>
      </c>
      <c r="DL48" s="224" t="str">
        <f t="array" ref="DL48">LOOKUP(2,1/(Log!$K$1:$K$27569=DF48),Log!$I$1:$I$27569)</f>
        <v>https://data.worldbank.org/indicator/SP.POP.TOTL?locations=HU&amp;page=2+%3B+https%3A%2F%2F ; https://data.unhcr.org/en/situations/ukraine</v>
      </c>
      <c r="DM48" s="214">
        <f t="array" ref="DM48">LOOKUP(2,1/(Log!$K$1:$K$27569=DF48),Log!$L$1:$L$27569)</f>
        <v>45773</v>
      </c>
      <c r="DN48" s="222" t="str">
        <f t="shared" si="59"/>
        <v>HUN002Stressed humanitarian conditions - Level 2</v>
      </c>
      <c r="DO48" s="218">
        <f t="array" ref="DO48">IF(LOOKUP(2,1/(Log!$K$1:$K$27569=DN48),Log!$E$1:$E$27569)="x","x",ROUND(LOOKUP(2,1/(Log!$K$1:$K$27569=DN48),Log!$E$1:$E$27569),-3))</f>
        <v>0</v>
      </c>
      <c r="DP48" s="222" t="str">
        <f t="array" ref="DP48">LOOKUP(2,1/(Log!$K$1:$K$27569=DN48),Log!$F$1:$F$27569)</f>
        <v>UNHCR accessed 17/04/2025</v>
      </c>
      <c r="DQ48" s="222" t="str">
        <f t="array" ref="DQ48">LOOKUP(2,1/(Log!$K$1:$K$27569=DN48),Log!$G$1:$G$27569)</f>
        <v>Low</v>
      </c>
      <c r="DR48" s="222">
        <f t="array" ref="DR48">LOOKUP(2,1/(Log!$K$1:$K$27569=DN48),Log!$H$1:$H$27569)</f>
        <v>3</v>
      </c>
      <c r="DS48" s="222" t="str">
        <f t="array" ref="DS48">LOOKUP(2,1/(Log!$K$1:$K$27569=DN48),Log!$J$1:$J$27569)</f>
        <v>According to INFORM Severity Index methodology, the number of people in Level 2 is equal to the people affected minus the people in need. Since all the people affected are also in need, there are no people in Level 2. </v>
      </c>
      <c r="DT48" s="222" t="str">
        <f t="array" ref="DT48">LOOKUP(2,1/(Log!$K$1:$K$27569=DN48),Log!$I$1:$I$27569)</f>
        <v>https://data.unhcr.org/en/situations/ukraine</v>
      </c>
      <c r="DU48" s="223">
        <f t="array" ref="DU48">LOOKUP(2,1/(Log!$K$1:$K$27569=DN48),Log!$L$1:$L$27569)</f>
        <v>45773</v>
      </c>
      <c r="DV48" s="221" t="str">
        <f t="shared" si="60"/>
        <v>HUN002Moderate humanitarian conditions - Level 3</v>
      </c>
      <c r="DW48" s="213">
        <f t="array" ref="DW48">IF(LOOKUP(2,1/(Log!$K$1:$K$27569=DV48),Log!$E$1:$E$27569)="x","x",ROUND(LOOKUP(2,1/(Log!$K$1:$K$27569=DV48),Log!$E$1:$E$27569),-3))</f>
        <v>64000</v>
      </c>
      <c r="DX48" s="224" t="str">
        <f t="array" ref="DX48">LOOKUP(2,1/(Log!$K$1:$K$27569=DV48),Log!$F$1:$F$27569)</f>
        <v>UNHCR accessed 17/04/2025</v>
      </c>
      <c r="DY48" s="224" t="str">
        <f t="array" ref="DY48">LOOKUP(2,1/(Log!$K$1:$K$27569=DV48),Log!$G$1:$G$27569)</f>
        <v>Low</v>
      </c>
      <c r="DZ48" s="224">
        <f t="array" ref="DZ48">LOOKUP(2,1/(Log!$K$1:$K$27569=DV48),Log!$H$1:$H$27569)</f>
        <v>3</v>
      </c>
      <c r="EA48" s="224" t="str">
        <f t="array" ref="EA48">LOOKUP(2,1/(Log!$K$1:$K$27569=DV48),Log!$J$1:$J$27569)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B48" s="224" t="str">
        <f t="array" ref="EB48">LOOKUP(2,1/(Log!$K$1:$K$27569=DV48),Log!$I$1:$I$27569)</f>
        <v>https://data.unhcr.org/en/situations/ukraine</v>
      </c>
      <c r="EC48" s="214">
        <f t="array" ref="EC48">LOOKUP(2,1/(Log!$K$1:$K$27569=DV48),Log!$L$1:$L$27569)</f>
        <v>45773</v>
      </c>
      <c r="ED48" s="222" t="str">
        <f t="shared" si="61"/>
        <v>HUN002Severe humanitarian conditions - Level 4</v>
      </c>
      <c r="EE48" s="218">
        <f t="array" ref="EE48">IF(LOOKUP(2,1/(Log!$K$1:$K$27569=ED48),Log!$E$1:$E$27569)="x","x",ROUND(LOOKUP(2,1/(Log!$K$1:$K$27569=ED48),Log!$E$1:$E$27569),-3))</f>
        <v>0</v>
      </c>
      <c r="EF48" s="222" t="str">
        <f t="array" ref="EF48">LOOKUP(2,1/(Log!$K$1:$K$27569=ED48),Log!$F$1:$F$27569)</f>
        <v>UNHCR accessed 17/04/2025</v>
      </c>
      <c r="EG48" s="222" t="str">
        <f t="array" ref="EG48">LOOKUP(2,1/(Log!$K$1:$K$27569=ED48),Log!$G$1:$G$27569)</f>
        <v>Low</v>
      </c>
      <c r="EH48" s="222">
        <f t="array" ref="EH48">LOOKUP(2,1/(Log!$K$1:$K$27569=ED48),Log!$H$1:$H$27569)</f>
        <v>3</v>
      </c>
      <c r="EI48" s="222" t="str">
        <f t="array" ref="EI48">LOOKUP(2,1/(Log!$K$1:$K$27569=ED48),Log!$J$1:$J$27569)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J48" s="222" t="str">
        <f t="array" ref="EJ48">LOOKUP(2,1/(Log!$K$1:$K$27569=ED48),Log!$I$1:$I$27569)</f>
        <v>https://data.unhcr.org/en/situations/ukraine</v>
      </c>
      <c r="EK48" s="223">
        <f t="array" ref="EK48">LOOKUP(2,1/(Log!$K$1:$K$27569=ED48),Log!$L$1:$L$27569)</f>
        <v>45773</v>
      </c>
      <c r="EL48" s="221" t="str">
        <f t="shared" si="62"/>
        <v>HUN002Extreme humanitarian conditions - Level 5</v>
      </c>
      <c r="EM48" s="213">
        <f t="array" ref="EM48">IF(LOOKUP(2,1/(Log!$K$1:$K$27569=EL48),Log!$E$1:$E$27569)="x","x",ROUND(LOOKUP(2,1/(Log!$K$1:$K$27569=EL48),Log!$E$1:$E$27569),-3))</f>
        <v>0</v>
      </c>
      <c r="EN48" s="224" t="str">
        <f t="array" ref="EN48">LOOKUP(2,1/(Log!$K$1:$K$27569=EL48),Log!$F$1:$F$27569)</f>
        <v>UNHCR 07/01/2025</v>
      </c>
      <c r="EO48" s="224" t="str">
        <f t="array" ref="EO48">LOOKUP(2,1/(Log!$K$1:$K$27569=EL48),Log!$G$1:$G$27569)</f>
        <v>High</v>
      </c>
      <c r="EP48" s="224">
        <f t="array" ref="EP48">LOOKUP(2,1/(Log!$K$1:$K$27569=EL48),Log!$H$1:$H$27569)</f>
        <v>1</v>
      </c>
      <c r="EQ48" s="224" t="str">
        <f t="array" ref="EQ48">LOOKUP(2,1/(Log!$K$1:$K$27569=EL48),Log!$J$1:$J$27569)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R48" s="224" t="str">
        <f t="array" ref="ER48">LOOKUP(2,1/(Log!$K$1:$K$27569=EL48),Log!$I$1:$I$27569)</f>
        <v>https://reliefweb.int/report/poland/regional-refugee-response-plan-ukraine-situation-2025-2026</v>
      </c>
      <c r="ES48" s="214">
        <f t="array" ref="ES48">LOOKUP(2,1/(Log!$K$1:$K$27569=EL48),Log!$L$1:$L$27569)</f>
        <v>45773</v>
      </c>
      <c r="ET48" s="222" t="str">
        <f t="shared" si="63"/>
        <v>HUN002Fatalities in all crises</v>
      </c>
      <c r="EU48" s="222">
        <f t="array" ref="EU48">LOOKUP(2,1/(Log!$K$1:$K$27569=ET48),Log!$E$1:$E$27569)</f>
        <v>0</v>
      </c>
      <c r="EV48" s="222" t="str">
        <f t="array" ref="EV48">LOOKUP(2,1/(Log!$K$1:$K$27569=ET48),Log!$F$1:$F$27569)</f>
        <v>ACLED accessed 17/04/2025</v>
      </c>
      <c r="EW48" s="222" t="str">
        <f t="array" ref="EW48">LOOKUP(2,1/(Log!$K$1:$K$27569=ET48),Log!$G$1:$G$27569)</f>
        <v>High</v>
      </c>
      <c r="EX48" s="222">
        <f t="array" ref="EX48">LOOKUP(2,1/(Log!$K$1:$K$27569=ET48),Log!$H$1:$H$27569)</f>
        <v>1</v>
      </c>
      <c r="EY48" s="222" t="str">
        <f t="array" ref="EY48">LOOKUP(2,1/(Log!$K$1:$K$27569=ET48),Log!$J$1:$J$27569)</f>
        <v>The total number of fatalities in all crises between 1 October  2024 -  31 March 2025</v>
      </c>
      <c r="EZ48" s="222" t="str">
        <f t="array" ref="EZ48">LOOKUP(2,1/(Log!$K$1:$K$27569=ET48),Log!$I$1:$I$27569)</f>
        <v>https://acleddata.com/dashboard/#/dashboard</v>
      </c>
      <c r="FA48" s="223">
        <f t="array" ref="FA48">LOOKUP(2,1/(Log!$K$1:$K$27569=ET48),Log!$L$1:$L$27569)</f>
        <v>45773</v>
      </c>
      <c r="FB48" s="221" t="str">
        <f t="shared" si="64"/>
        <v>HUN002Crisis affected groups</v>
      </c>
      <c r="FC48" s="224">
        <f t="array" ref="FC48">LOOKUP(2,1/(Log!$K$1:$K$27569=FB48),Log!$E$1:$E$27569)</f>
        <v>2</v>
      </c>
      <c r="FD48" s="224" t="str">
        <f t="array" ref="FD48">LOOKUP(2,1/(Log!$K$1:$K$27569=FB48),Log!$F$1:$F$27569)</f>
        <v>x</v>
      </c>
      <c r="FE48" s="224" t="str">
        <f t="array" ref="FE48">LOOKUP(2,1/(Log!$K$1:$K$27569=FB48),Log!$G$1:$G$27569)</f>
        <v>High</v>
      </c>
      <c r="FF48" s="224">
        <f t="array" ref="FF48">LOOKUP(2,1/(Log!$K$1:$K$27569=FB48),Log!$H$1:$H$27569)</f>
        <v>1</v>
      </c>
      <c r="FG48" s="224" t="str">
        <f t="array" ref="FG48">LOOKUP(2,1/(Log!$K$1:$K$27569=FB48),Log!$J$1:$J$27569)</f>
        <v>In this crisis, 2 out of 5 population groups are affected: refugees and host population.</v>
      </c>
      <c r="FH48" s="224" t="str">
        <f t="array" ref="FH48">LOOKUP(2,1/(Log!$K$1:$K$27569=FB48),Log!$I$1:$I$27569)</f>
        <v>x</v>
      </c>
      <c r="FI48" s="214">
        <f t="array" ref="FI48">LOOKUP(2,1/(Log!$K$1:$K$27569=FB48),Log!$L$1:$L$27569)</f>
        <v>45773</v>
      </c>
      <c r="FJ48" s="221" t="str">
        <f t="shared" si="65"/>
        <v>HUN002People facing limited access constraints</v>
      </c>
      <c r="FK48" s="222" t="str">
        <f t="array" ref="FK48">LOOKUP(2,1/(Log!$K$1:$K$27569=FJ48),Log!$E$1:$E$27569)</f>
        <v>x</v>
      </c>
      <c r="FL48" s="222" t="str">
        <f t="array" ref="FL48">LOOKUP(2,1/(Log!$K$1:$K$27569=FJ48),Log!$F$1:$F$27569)</f>
        <v>x</v>
      </c>
      <c r="FM48" s="222">
        <f t="array" ref="FM48">LOOKUP(2,1/(Log!$K$1:$K$27569=FJ48),Log!$G$1:$G$27569)</f>
        <v>0</v>
      </c>
      <c r="FN48" s="222">
        <f t="array" ref="FN48">LOOKUP(2,1/(Log!$K$1:$K$27569=FJ48),Log!$H$1:$H$27569)</f>
        <v>0</v>
      </c>
      <c r="FO48" s="222" t="str">
        <f t="array" ref="FO48">LOOKUP(2,1/(Log!$K$1:$K$27569=FJ48),Log!$J$1:$J$27569)</f>
        <v>x</v>
      </c>
      <c r="FP48" s="218" t="str">
        <f t="array" ref="FP48">LOOKUP(2,1/(Log!$K$1:$K$27569=FJ48),Log!$I$1:$I$27569)</f>
        <v>x</v>
      </c>
      <c r="FQ48" s="219">
        <f t="array" ref="FQ48">LOOKUP(2,1/(Log!$K$1:$K$27569=FJ48),Log!$L$1:$L$27569)</f>
        <v>45626</v>
      </c>
      <c r="FR48" s="221" t="str">
        <f t="shared" si="66"/>
        <v>HUN002People facing restricted access constraints</v>
      </c>
      <c r="FS48" s="224" t="str">
        <f t="array" ref="FS48">LOOKUP(2,1/(Log!$K$1:$K$27569=FR48),Log!$E$1:$E$27569)</f>
        <v>x</v>
      </c>
      <c r="FT48" s="224" t="str">
        <f t="array" ref="FT48">LOOKUP(2,1/(Log!$K$1:$K$27569=FR48),Log!$F$1:$F$27569)</f>
        <v>x</v>
      </c>
      <c r="FU48" s="224">
        <f t="array" ref="FU48">LOOKUP(2,1/(Log!$K$1:$K$27569=FR48),Log!$G$1:$G$27569)</f>
        <v>0</v>
      </c>
      <c r="FV48" s="224">
        <f t="array" ref="FV48">LOOKUP(2,1/(Log!$K$1:$K$27569=FR48),Log!$H$1:$H$27569)</f>
        <v>0</v>
      </c>
      <c r="FW48" s="224" t="str">
        <f t="array" ref="FW48">LOOKUP(2,1/(Log!$K$1:$K$27569=FR48),Log!$J$1:$J$27569)</f>
        <v>x</v>
      </c>
      <c r="FX48" s="224" t="str">
        <f t="array" ref="FX48">LOOKUP(2,1/(Log!$K$1:$K$27569=FR48),Log!$I$1:$I$27569)</f>
        <v>x</v>
      </c>
      <c r="FY48" s="214">
        <f t="array" ref="FY48">LOOKUP(2,1/(Log!$K$1:$K$27569=FR48),Log!$L$1:$L$27569)</f>
        <v>45626</v>
      </c>
      <c r="FZ48" s="222" t="str">
        <f t="shared" si="67"/>
        <v>HUN002Impediments to entry into country (bureaucratic and administrative)</v>
      </c>
      <c r="GA48" s="222">
        <f t="array" ref="GA48">LOOKUP(2,1/(Log!$K$1:$K$27569=FZ48),Log!$E$1:$E$27569)</f>
        <v>0</v>
      </c>
      <c r="GB48" s="222" t="str">
        <f t="array" ref="GB48">LOOKUP(2,1/(Log!$K$1:$K$27569=FZ48),Log!$F$1:$F$27569)</f>
        <v>ACAPS Access Methodology</v>
      </c>
      <c r="GC48" s="222" t="str">
        <f t="array" ref="GC48">LOOKUP(2,1/(Log!$K$1:$K$27569=FZ48),Log!$G$1:$G$27569)</f>
        <v>Medium</v>
      </c>
      <c r="GD48" s="222">
        <f t="array" ref="GD48">LOOKUP(2,1/(Log!$K$1:$K$27569=FZ48),Log!$H$1:$H$27569)</f>
        <v>2</v>
      </c>
      <c r="GE48" s="222" t="str">
        <f t="array" ref="GE48">LOOKUP(2,1/(Log!$K$1:$K$27569=FZ48),Log!$J$1:$J$27569)</f>
        <v>x</v>
      </c>
      <c r="GF48" s="222" t="str">
        <f t="array" ref="GF48">LOOKUP(2,1/(Log!$K$1:$K$27569=FZ48),Log!$I$1:$I$27569)</f>
        <v>x</v>
      </c>
      <c r="GG48" s="223">
        <f t="array" ref="GG48">LOOKUP(2,1/(Log!$K$1:$K$27569=FZ48),Log!$L$1:$L$27569)</f>
        <v>45609</v>
      </c>
      <c r="GH48" s="221" t="str">
        <f t="shared" si="68"/>
        <v>HUN002Restriction of movement (impediments to freedom of movement and/or administrative restrictions)</v>
      </c>
      <c r="GI48" s="224">
        <f t="array" ref="GI48">LOOKUP(2,1/(Log!$K$1:$K$27569=GH48),Log!$E$1:$E$27569)</f>
        <v>0</v>
      </c>
      <c r="GJ48" s="224" t="str">
        <f t="array" ref="GJ48">LOOKUP(2,1/(Log!$K$1:$K$27569=GH48),Log!$F$1:$F$27569)</f>
        <v>ACAPS Access Methodology</v>
      </c>
      <c r="GK48" s="224" t="str">
        <f t="array" ref="GK48">LOOKUP(2,1/(Log!$K$1:$K$27569=GH48),Log!$G$1:$G$27569)</f>
        <v>Medium</v>
      </c>
      <c r="GL48" s="224">
        <f t="array" ref="GL48">LOOKUP(2,1/(Log!$K$1:$K$27569=GH48),Log!$H$1:$H$27569)</f>
        <v>2</v>
      </c>
      <c r="GM48" s="224" t="str">
        <f t="array" ref="GM48">LOOKUP(2,1/(Log!$K$1:$K$27569=GH48),Log!$J$1:$J$27569)</f>
        <v>x</v>
      </c>
      <c r="GN48" s="224" t="str">
        <f t="array" ref="GN48">LOOKUP(2,1/(Log!$K$1:$K$27569=GH48),Log!$I$1:$I$27569)</f>
        <v>x</v>
      </c>
      <c r="GO48" s="214">
        <f t="array" ref="GO48">LOOKUP(2,1/(Log!$K$1:$K$27569=GH48),Log!$L$1:$L$27569)</f>
        <v>45609</v>
      </c>
      <c r="GP48" s="222" t="str">
        <f t="shared" si="69"/>
        <v>HUN002Interference into implementation of humanitarian activities</v>
      </c>
      <c r="GQ48" s="222">
        <f t="array" ref="GQ48">LOOKUP(2,1/(Log!$K$1:$K$27569=GP48),Log!$E$1:$E$27569)</f>
        <v>0</v>
      </c>
      <c r="GR48" s="222" t="str">
        <f t="array" ref="GR48">LOOKUP(2,1/(Log!$K$1:$K$27569=GP48),Log!$F$1:$F$27569)</f>
        <v>ACAPS Access Methodology</v>
      </c>
      <c r="GS48" s="222" t="str">
        <f t="array" ref="GS48">LOOKUP(2,1/(Log!$K$1:$K$27569=GP48),Log!$G$1:$G$27569)</f>
        <v>Medium</v>
      </c>
      <c r="GT48" s="222">
        <f t="array" ref="GT48">LOOKUP(2,1/(Log!$K$1:$K$27569=GP48),Log!$H$1:$H$27569)</f>
        <v>2</v>
      </c>
      <c r="GU48" s="222" t="str">
        <f t="array" ref="GU48">LOOKUP(2,1/(Log!$K$1:$K$27569=GP48),Log!$J$1:$J$27569)</f>
        <v>x</v>
      </c>
      <c r="GV48" s="222" t="str">
        <f t="array" ref="GV48">LOOKUP(2,1/(Log!$K$1:$K$27569=GP48),Log!$I$1:$I$27569)</f>
        <v>x</v>
      </c>
      <c r="GW48" s="223">
        <f t="array" ref="GW48">LOOKUP(2,1/(Log!$K$1:$K$27569=GP48),Log!$L$1:$L$27569)</f>
        <v>45609</v>
      </c>
      <c r="GX48" s="221" t="str">
        <f t="shared" si="70"/>
        <v>HUN002Violence against personnel, facilities and assets</v>
      </c>
      <c r="GY48" s="224">
        <f t="array" ref="GY48">LOOKUP(2,1/(Log!$K$1:$K$27569=GX48),Log!$E$1:$E$27569)</f>
        <v>0</v>
      </c>
      <c r="GZ48" s="224" t="str">
        <f t="array" ref="GZ48">LOOKUP(2,1/(Log!$K$1:$K$27569=GX48),Log!$F$1:$F$27569)</f>
        <v>ACAPS Access Methodology</v>
      </c>
      <c r="HA48" s="224" t="str">
        <f t="array" ref="HA48">LOOKUP(2,1/(Log!$K$1:$K$27569=GX48),Log!$G$1:$G$27569)</f>
        <v>Medium</v>
      </c>
      <c r="HB48" s="224">
        <f t="array" ref="HB48">LOOKUP(2,1/(Log!$K$1:$K$27569=GX48),Log!$H$1:$H$27569)</f>
        <v>2</v>
      </c>
      <c r="HC48" s="224" t="str">
        <f t="array" ref="HC48">LOOKUP(2,1/(Log!$K$1:$K$27569=GX48),Log!$J$1:$J$27569)</f>
        <v>x</v>
      </c>
      <c r="HD48" s="224" t="str">
        <f t="array" ref="HD48">LOOKUP(2,1/(Log!$K$1:$K$27569=GX48),Log!$I$1:$I$27569)</f>
        <v>x</v>
      </c>
      <c r="HE48" s="214">
        <f t="array" ref="HE48">LOOKUP(2,1/(Log!$K$1:$K$27569=GX48),Log!$L$1:$L$27569)</f>
        <v>45609</v>
      </c>
      <c r="HF48" s="222" t="str">
        <f t="shared" si="71"/>
        <v>HUN002Denial of existence of humanitarian needs or entitlements to assistance</v>
      </c>
      <c r="HG48" s="222">
        <f t="array" ref="HG48">LOOKUP(2,1/(Log!$K$1:$K$27569=HF48),Log!$E$1:$E$27569)</f>
        <v>0</v>
      </c>
      <c r="HH48" s="222" t="str">
        <f t="array" ref="HH48">LOOKUP(2,1/(Log!$K$1:$K$27569=HF48),Log!$F$1:$F$27569)</f>
        <v>ACAPS Access Methodology</v>
      </c>
      <c r="HI48" s="222" t="str">
        <f t="array" ref="HI48">LOOKUP(2,1/(Log!$K$1:$K$27569=HF48),Log!$G$1:$G$27569)</f>
        <v>Medium</v>
      </c>
      <c r="HJ48" s="222">
        <f t="array" ref="HJ48">LOOKUP(2,1/(Log!$K$1:$K$27569=HF48),Log!$H$1:$H$27569)</f>
        <v>2</v>
      </c>
      <c r="HK48" s="222" t="str">
        <f t="array" ref="HK48">LOOKUP(2,1/(Log!$K$1:$K$27569=HF48),Log!$J$1:$J$27569)</f>
        <v>x</v>
      </c>
      <c r="HL48" s="222" t="str">
        <f t="array" ref="HL48">LOOKUP(2,1/(Log!$K$1:$K$27569=HF48),Log!$I$1:$I$27569)</f>
        <v>x</v>
      </c>
      <c r="HM48" s="223">
        <f t="array" ref="HM48">LOOKUP(2,1/(Log!$K$1:$K$27569=HF48),Log!$L$1:$L$27569)</f>
        <v>45609</v>
      </c>
      <c r="HN48" s="221" t="str">
        <f t="shared" si="72"/>
        <v>HUN002Restriction and obstruction of access to services and assistance</v>
      </c>
      <c r="HO48" s="224">
        <f t="array" ref="HO48">LOOKUP(2,1/(Log!$K$1:$K$27569=HN48),Log!$E$1:$E$27569)</f>
        <v>1</v>
      </c>
      <c r="HP48" s="224" t="str">
        <f t="array" ref="HP48">LOOKUP(2,1/(Log!$K$1:$K$27569=HN48),Log!$F$1:$F$27569)</f>
        <v>ACAPS Access Methodology</v>
      </c>
      <c r="HQ48" s="224" t="str">
        <f t="array" ref="HQ48">LOOKUP(2,1/(Log!$K$1:$K$27569=HN48),Log!$G$1:$G$27569)</f>
        <v>Medium</v>
      </c>
      <c r="HR48" s="224">
        <f t="array" ref="HR48">LOOKUP(2,1/(Log!$K$1:$K$27569=HN48),Log!$H$1:$H$27569)</f>
        <v>2</v>
      </c>
      <c r="HS48" s="224" t="str">
        <f t="array" ref="HS48">LOOKUP(2,1/(Log!$K$1:$K$27569=HN48),Log!$J$1:$J$27569)</f>
        <v>x</v>
      </c>
      <c r="HT48" s="224" t="str">
        <f t="array" ref="HT48">LOOKUP(2,1/(Log!$K$1:$K$27569=HN48),Log!$I$1:$I$27569)</f>
        <v>x</v>
      </c>
      <c r="HU48" s="214">
        <f t="array" ref="HU48">LOOKUP(2,1/(Log!$K$1:$K$27569=HN48),Log!$L$1:$L$27569)</f>
        <v>45609</v>
      </c>
      <c r="HV48" s="222" t="str">
        <f t="shared" si="73"/>
        <v>HUN002Ongoing insecurity/hostilities affecting humanitarian assistance</v>
      </c>
      <c r="HW48" s="222">
        <f t="array" ref="HW48">LOOKUP(2,1/(Log!$K$1:$K$27569=HV48),Log!$E$1:$E$27569)</f>
        <v>0</v>
      </c>
      <c r="HX48" s="222" t="str">
        <f t="array" ref="HX48">LOOKUP(2,1/(Log!$K$1:$K$27569=HV48),Log!$F$1:$F$27569)</f>
        <v>ACAPS Access Methodology</v>
      </c>
      <c r="HY48" s="222" t="str">
        <f t="array" ref="HY48">LOOKUP(2,1/(Log!$K$1:$K$27569=HV48),Log!$G$1:$G$27569)</f>
        <v>Medium</v>
      </c>
      <c r="HZ48" s="222">
        <f t="array" ref="HZ48">LOOKUP(2,1/(Log!$K$1:$K$27569=HV48),Log!$H$1:$H$27569)</f>
        <v>2</v>
      </c>
      <c r="IA48" s="222" t="str">
        <f t="array" ref="IA48">LOOKUP(2,1/(Log!$K$1:$K$27569=HV48),Log!$J$1:$J$27569)</f>
        <v>x</v>
      </c>
      <c r="IB48" s="222" t="str">
        <f t="array" ref="IB48">LOOKUP(2,1/(Log!$K$1:$K$27569=HV48),Log!$I$1:$I$27569)</f>
        <v>x</v>
      </c>
      <c r="IC48" s="223">
        <f t="array" ref="IC48">LOOKUP(2,1/(Log!$K$1:$K$27569=HV48),Log!$L$1:$L$27569)</f>
        <v>45609</v>
      </c>
      <c r="ID48" s="221" t="str">
        <f t="shared" si="74"/>
        <v>HUN002Presence of mines and improvised explosive devices</v>
      </c>
      <c r="IE48" s="224">
        <f t="array" ref="IE48">LOOKUP(2,1/(Log!$K$1:$K$27569=ID48),Log!$E$1:$E$27569)</f>
        <v>0</v>
      </c>
      <c r="IF48" s="224" t="str">
        <f t="array" ref="IF48">LOOKUP(2,1/(Log!$K$1:$K$27569=ID48),Log!$F$1:$F$27569)</f>
        <v>ACAPS Access Methodology</v>
      </c>
      <c r="IG48" s="224" t="str">
        <f t="array" ref="IG48">LOOKUP(2,1/(Log!$K$1:$K$27569=ID48),Log!$G$1:$G$27569)</f>
        <v>Medium</v>
      </c>
      <c r="IH48" s="224">
        <f t="array" ref="IH48">LOOKUP(2,1/(Log!$K$1:$K$27569=ID48),Log!$H$1:$H$27569)</f>
        <v>2</v>
      </c>
      <c r="II48" s="224" t="str">
        <f t="array" ref="II48">LOOKUP(2,1/(Log!$K$1:$K$27569=ID48),Log!$J$1:$J$27569)</f>
        <v>x</v>
      </c>
      <c r="IJ48" s="224" t="str">
        <f t="array" ref="IJ48">LOOKUP(2,1/(Log!$K$1:$K$27569=ID48),Log!$I$1:$I$27569)</f>
        <v>x</v>
      </c>
      <c r="IK48" s="214">
        <f t="array" ref="IK48">LOOKUP(2,1/(Log!$K$1:$K$27569=ID48),Log!$L$1:$L$27569)</f>
        <v>45609</v>
      </c>
      <c r="IL48" s="222" t="str">
        <f t="shared" si="75"/>
        <v>HUN002Physical constraints in the environment (obstacles related to terrain, climate, lack of infrastructure, etc.)</v>
      </c>
      <c r="IM48" s="222">
        <f t="array" ref="IM48">LOOKUP(2,1/(Log!$K$1:$K$27569=IL48),Log!$E$1:$E$27569)</f>
        <v>0</v>
      </c>
      <c r="IN48" s="222" t="str">
        <f t="array" ref="IN48">LOOKUP(2,1/(Log!$K$1:$K$27569=IL48),Log!$F$1:$F$27569)</f>
        <v>ACAPS Access Methodology</v>
      </c>
      <c r="IO48" s="222" t="str">
        <f t="array" ref="IO48">LOOKUP(2,1/(Log!$K$1:$K$27569=IL48),Log!$G$1:$G$27569)</f>
        <v>Medium</v>
      </c>
      <c r="IP48" s="222">
        <f t="array" ref="IP48">LOOKUP(2,1/(Log!$K$1:$K$27569=IL48),Log!$H$1:$H$27569)</f>
        <v>2</v>
      </c>
      <c r="IQ48" s="222" t="str">
        <f t="array" ref="IQ48">LOOKUP(2,1/(Log!$K$1:$K$27569=IL48),Log!$J$1:$J$27569)</f>
        <v>x</v>
      </c>
      <c r="IR48" s="222" t="str">
        <f t="array" ref="IR48">LOOKUP(2,1/(Log!$K$1:$K$27569=IL48),Log!$I$1:$I$27569)</f>
        <v>x</v>
      </c>
      <c r="IS48" s="223">
        <f t="array" ref="IS48">LOOKUP(2,1/(Log!$K$1:$K$27569=IL48),Log!$L$1:$L$27569)</f>
        <v>45609</v>
      </c>
    </row>
    <row r="49" spans="1:253" s="11" customFormat="1" ht="13.35" customHeight="1">
      <c r="A49" s="11" t="str">
        <f>Lists!B:B</f>
        <v>Papua Conflict</v>
      </c>
      <c r="B49" s="11" t="str">
        <f>Lists!F:F</f>
        <v>Conflict/ Violence</v>
      </c>
      <c r="C49" s="11" t="str">
        <f>Lists!C:C</f>
        <v>IDN002</v>
      </c>
      <c r="D49" s="11" t="str">
        <f>Lists!A:A</f>
        <v>Indonesia</v>
      </c>
      <c r="E49" s="11" t="str">
        <f>Lists!D:D</f>
        <v>IDN</v>
      </c>
      <c r="F49" s="11" t="str">
        <f t="shared" si="38"/>
        <v>IDN002Total population</v>
      </c>
      <c r="G49" s="212">
        <f t="array" ref="G49">ROUND(LOOKUP(2,1/(Log!$K$1:$K$27569=F49),Log!$E$1:$E$27569),-3)</f>
        <v>284453000</v>
      </c>
      <c r="H49" s="213" t="str">
        <f t="array" ref="H49">LOOKUP(2,1/(Log!$K$1:$K$27569=F49),Log!$F$1:$F$27569)</f>
        <v>Statistics Indonesia 28/02/2025; UNHCR accessed on 10/04/2025; CGD 23/03/2015; TNH 01/09/2009</v>
      </c>
      <c r="I49" s="213" t="str">
        <f t="array" ref="I49">LOOKUP(2,1/(Log!$K$1:$K$27569=F49),Log!$G$1:$G$27569)</f>
        <v xml:space="preserve">Medium </v>
      </c>
      <c r="J49" s="213">
        <f t="array" ref="J49">LOOKUP(2,1/(Log!$K$1:$K$27569=F49),Log!$H$1:$H$27569)</f>
        <v>2</v>
      </c>
      <c r="K49" s="213" t="str">
        <f t="array" ref="K49">LOOKUP(2,1/(Log!$K$1:$K$27569=F49),Log!$J$1:$J$27569)</f>
        <v>Total population projection for 2025: 284,438,800
Refugees and asylum-seekers: 14,536
Total estimated population: 284,453,336
A significant portion of Indonesian children are reported to not be registered. It is unclear if the estimated population includes these children. So, the estimated population might be lower than the actual one. The sources were chosen because they provide the up-to-date data. The reliability is set to medium because the data includes high-quality information alongside some elements with lower quality, resulting in an overall medium reliability</v>
      </c>
      <c r="L49" s="213" t="str">
        <f t="array" ref="L49">LOOKUP(2,1/(Log!$K$1:$K$27569=F49),Log!$I$1:$I$27569)</f>
        <v>https://www.bps.go.id/en/publication/2025/02/28/8cfe1a589ad3693396d3db9f/statistical-yearbook-of-indonesia-2025.html
https://reporting.unhcr.org/operational/operations/indonesia
https://www.cgdev.org/blog/labor-pains-birth-and-civil-registration-indonesia
https://www.thenewhumanitarian.org/fr/node/246685</v>
      </c>
      <c r="M49" s="214">
        <f t="array" ref="M49">LOOKUP(2,1/(Log!$K$1:$K$27569=F49),Log!$L$1:$L$27569)</f>
        <v>45777</v>
      </c>
      <c r="N49" s="221" t="str">
        <f t="shared" si="39"/>
        <v>IDN002Landmass affected</v>
      </c>
      <c r="O49" s="216">
        <f t="array" ref="O49">LOOKUP(2,1/(Log!$K$1:$K$27569=N49),Log!$E$1:$E$27569)</f>
        <v>412214</v>
      </c>
      <c r="P49" s="216" t="str">
        <f t="array" ref="P49">LOOKUP(2,1/(Log!$K$1:$K$27569=N49),Log!$F$1:$F$27569)</f>
        <v>Statistics Indonesia 28/02/2025; HRM 13/12/2024; The Diplomat 26/04/2024</v>
      </c>
      <c r="Q49" s="216" t="str">
        <f t="array" ref="Q49">LOOKUP(2,1/(Log!$K$1:$K$27569=N49),Log!$G$1:$G$27569)</f>
        <v>High</v>
      </c>
      <c r="R49" s="216">
        <f t="array" ref="R49">LOOKUP(2,1/(Log!$K$1:$K$27569=N49),Log!$H$1:$H$27569)</f>
        <v>1</v>
      </c>
      <c r="S49" s="216" t="str">
        <f t="array" ref="S49">LOOKUP(2,1/(Log!$K$1:$K$27569=N49),Log!$J$1:$J$27569)</f>
        <v>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11 of the Statistics Indonesia report. Names of the provinces in the report are Papua Barat, Papua Barat Daya, Papua, Papua Selatan, Papua Tengah, and Papua Pegunungan.</v>
      </c>
      <c r="T49" s="216" t="str">
        <f t="array" ref="T49">LOOKUP(2,1/(Log!$K$1:$K$27569=N49),Log!$I$1:$I$27569)</f>
        <v>https://www.bps.go.id/en/publication/2024/02/28/c1bacde03256343b2bf769b0/statistical-yearbook-of-indonesia-2024.html
https://humanrightsmonitor.org/news/idp-update-december-2024-security-raids-trigger-new-displacements-in-tambrauw-and-pegunungan-bintang/
https://thediplomat.com/2024/04/indonesian-imperialism-is-alive-and-brutal-in-west-papua/</v>
      </c>
      <c r="U49" s="217">
        <f t="array" ref="U49">LOOKUP(2,1/(Log!$K$1:$K$27569=N49),Log!$L$1:$L$27569)</f>
        <v>45777</v>
      </c>
      <c r="V49" s="221" t="str">
        <f t="shared" si="40"/>
        <v>IDN002People exposed</v>
      </c>
      <c r="W49" s="213">
        <f t="array" ref="W49">IF(LOOKUP(2,1/(Log!$K$1:$K$27569=V49),Log!$E$1:$E$27569)="x","x",ROUND(LOOKUP(2,1/(Log!$K$1:$K$27569=V49),Log!$E$1:$E$27569),-3))</f>
        <v>5827000</v>
      </c>
      <c r="X49" s="213" t="str">
        <f t="array" ref="X49">LOOKUP(2,1/(Log!$K$1:$K$27569=V49),Log!$F$1:$F$27569)</f>
        <v>Statistics Indonesia 28/02/2025; HRM 13/12/2024; The Diplomat 26/04/2024</v>
      </c>
      <c r="Y49" s="213" t="str">
        <f t="array" ref="Y49">LOOKUP(2,1/(Log!$K$1:$K$27569=V49),Log!$G$1:$G$27569)</f>
        <v xml:space="preserve">Medium </v>
      </c>
      <c r="Z49" s="213">
        <f t="array" ref="Z49">LOOKUP(2,1/(Log!$K$1:$K$27569=V49),Log!$H$1:$H$27569)</f>
        <v>2</v>
      </c>
      <c r="AA49" s="213" t="str">
        <f t="array" ref="AA49">LOOKUP(2,1/(Log!$K$1:$K$27569=V49),Log!$J$1:$J$27569)</f>
        <v>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v>
      </c>
      <c r="AB49" s="213" t="str">
        <f t="array" ref="AB49">LOOKUP(2,1/(Log!$K$1:$K$27569=V49),Log!$I$1:$I$27569)</f>
        <v>https://www.bps.go.id/en/publication/2024/02/28/c1bacde03256343b2bf769b0/statistical-yearbook-of-indonesia-2024.html
https://humanrightsmonitor.org/news/idp-update-december-2024-security-raids-trigger-new-displacements-in-tambrauw-and-pegunungan-bintang/
https://thediplomat.com/2024/04/indonesian-imperialism-is-alive-and-brutal-in-west-papua/</v>
      </c>
      <c r="AC49" s="214">
        <f t="array" ref="AC49">LOOKUP(2,1/(Log!$K$1:$K$27569=V49),Log!$L$1:$L$27569)</f>
        <v>45777</v>
      </c>
      <c r="AD49" s="221" t="str">
        <f t="shared" si="41"/>
        <v>IDN002People affected</v>
      </c>
      <c r="AE49" s="218">
        <f t="array" ref="AE49">IF(LOOKUP(2,1/(Log!$K$1:$K$27569=AD49),Log!$E$1:$E$27569)="x","x",ROUND(LOOKUP(2,1/(Log!$K$1:$K$27569=AD49),Log!$E$1:$E$27569),-3))</f>
        <v>5827000</v>
      </c>
      <c r="AF49" s="218" t="str">
        <f t="array" ref="AF49">LOOKUP(2,1/(Log!$K$1:$K$27569=AD49),Log!$F$1:$F$27569)</f>
        <v>Statistics Indonesia 28/02/2025; HRM 13/12/2024; The Diplomat 26/04/2024</v>
      </c>
      <c r="AG49" s="218" t="str">
        <f t="array" ref="AG49">LOOKUP(2,1/(Log!$K$1:$K$27569=AD49),Log!$G$1:$G$27569)</f>
        <v xml:space="preserve">Medium </v>
      </c>
      <c r="AH49" s="218">
        <f t="array" ref="AH49">LOOKUP(2,1/(Log!$K$1:$K$27569=AD49),Log!$H$1:$H$27569)</f>
        <v>2</v>
      </c>
      <c r="AI49" s="218" t="str">
        <f t="array" ref="AI49">LOOKUP(2,1/(Log!$K$1:$K$27569=AD49),Log!$J$1:$J$27569)</f>
        <v>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v>
      </c>
      <c r="AJ49" s="218" t="str">
        <f t="array" ref="AJ49">LOOKUP(2,1/(Log!$K$1:$K$27569=AD49),Log!$I$1:$I$27569)</f>
        <v>https://www.bps.go.id/en/publication/2024/02/28/c1bacde03256343b2bf769b0/statistical-yearbook-of-indonesia-2024.html
https://humanrightsmonitor.org/news/idp-update-december-2024-security-raids-trigger-new-displacements-in-tambrauw-and-pegunungan-bintang/
https://thediplomat.com/2024/04/indonesian-imperialism-is-alive-and-brutal-in-west-papua/</v>
      </c>
      <c r="AK49" s="219">
        <f t="array" ref="AK49">LOOKUP(2,1/(Log!$K$1:$K$27569=AD49),Log!$L$1:$L$27569)</f>
        <v>45777</v>
      </c>
      <c r="AL49" s="221" t="str">
        <f t="shared" si="42"/>
        <v>IDN002People displaced</v>
      </c>
      <c r="AM49" s="213">
        <f t="array" ref="AM49">IF(LOOKUP(2,1/(Log!$K$1:$K$27569=AL49),Log!$E$1:$E$27569)="x","x",ROUND(LOOKUP(2,1/(Log!$K$1:$K$27569=AL49),Log!$E$1:$E$27569),-3))</f>
        <v>100000</v>
      </c>
      <c r="AN49" s="213" t="str">
        <f t="array" ref="AN49">LOOKUP(2,1/(Log!$K$1:$K$27569=AL49),Log!$F$1:$F$27569)</f>
        <v>UN 01/03/2022; HRM 13/03/2025; The Diplomat 26/04/2024</v>
      </c>
      <c r="AO49" s="213" t="str">
        <f t="array" ref="AO49">LOOKUP(2,1/(Log!$K$1:$K$27569=AL49),Log!$G$1:$G$27569)</f>
        <v>Low</v>
      </c>
      <c r="AP49" s="213">
        <f t="array" ref="AP49">LOOKUP(2,1/(Log!$K$1:$K$27569=AL49),Log!$H$1:$H$27569)</f>
        <v>3</v>
      </c>
      <c r="AQ49" s="213" t="str">
        <f t="array" ref="AQ49">LOOKUP(2,1/(Log!$K$1:$K$27569=AL49),Log!$J$1:$J$27569)</f>
        <v>The number of people displaced by the Papua conflict in Indonesia comprises the number of IDPs in the West Papua territory (comprising Central Papua, Highland Papua, Papua, South Papua, Southwest Papua, and West Papua). There is a lack of accurate information on the number of displaced people due to the severely information-scarce environment of the West Papua territory and the severe access restrictions implemented by the Indonesian government. In 2022, the UN reported that since the escalation of violence in December 2018, the total number of IDPs has increased by 60,000 to 100,000 people. As of the end of March 2025, the number of IDPs in the West Papua territory was estimated to be around 87,000 (86,886 ) by an international human rights watchdog. The analyst's interpretation is that the number is likely closer to 100,000 IDPs; it is very likely that the human rights watchdog's IDP estimate could not count for all the IDPs due to access restrictions in the West Papua territory.
The reliability of the data is low because the sample is not representative and the data cannot be triangulated. There is a lack of reliable sources for the number of IDPs and the figure chosen is an estimate.</v>
      </c>
      <c r="AR49" s="213" t="str">
        <f t="array" ref="AR49">LOOKUP(2,1/(Log!$K$1:$K$27569=AL49),Log!$I$1:$I$27569)</f>
        <v>https://news.un.org/en/story/2022/03/1113062
https://humanrightsmonitor.org/news/idp-update-march25-increasing-military-presence-triggers-new-displacements-and-fear-among-returning-idps/
https://thediplomat.com/2024/04/indonesian-imperialism-is-alive-and-brutal-in-west-papua/</v>
      </c>
      <c r="AS49" s="214">
        <f t="array" ref="AS49">LOOKUP(2,1/(Log!$K$1:$K$27569=AL49),Log!$L$1:$L$27569)</f>
        <v>45777</v>
      </c>
      <c r="AT49" s="222" t="str">
        <f t="shared" si="43"/>
        <v>IDN002Injuries reported</v>
      </c>
      <c r="AU49" s="218" t="str">
        <f t="array" ref="AU49">LOOKUP(2,1/(Log!$K$1:$K$27569=AT49),Log!$E$1:$E$27569)</f>
        <v>x</v>
      </c>
      <c r="AV49" s="218" t="str">
        <f t="array" ref="AV49">LOOKUP(2,1/(Log!$K$1:$K$27569=AT49),Log!$F$1:$F$27569)</f>
        <v>x</v>
      </c>
      <c r="AW49" s="218" t="str">
        <f t="array" ref="AW49">LOOKUP(2,1/(Log!$K$1:$K$27569=AT49),Log!$G$1:$G$27569)</f>
        <v>x</v>
      </c>
      <c r="AX49" s="218" t="str">
        <f t="array" ref="AX49">LOOKUP(2,1/(Log!$K$1:$K$27569=AT49),Log!$H$1:$H$27569)</f>
        <v>x</v>
      </c>
      <c r="AY49" s="218" t="str">
        <f t="array" ref="AY49">LOOKUP(2,1/(Log!$K$1:$K$27569=AT49),Log!$J$1:$J$27569)</f>
        <v>Not enough data/information available.</v>
      </c>
      <c r="AZ49" s="218" t="str">
        <f t="array" ref="AZ49">LOOKUP(2,1/(Log!$K$1:$K$27569=AT49),Log!$I$1:$I$27569)</f>
        <v>x</v>
      </c>
      <c r="BA49" s="219">
        <f t="array" ref="BA49">LOOKUP(2,1/(Log!$K$1:$K$27569=AT49),Log!$L$1:$L$27569)</f>
        <v>45713</v>
      </c>
      <c r="BB49" s="221" t="str">
        <f t="shared" si="44"/>
        <v>IDN002Illness cases reported</v>
      </c>
      <c r="BC49" s="213" t="str">
        <f t="array" ref="BC49">LOOKUP(2,1/(Log!$K$1:$K$27569=BB49),Log!$E$1:$E$27569)</f>
        <v>x</v>
      </c>
      <c r="BD49" s="213" t="str">
        <f t="array" ref="BD49">LOOKUP(2,1/(Log!$K$1:$K$27569=BB49),Log!$F$1:$F$27569)</f>
        <v>x</v>
      </c>
      <c r="BE49" s="213" t="str">
        <f t="array" ref="BE49">LOOKUP(2,1/(Log!$K$1:$K$27569=BB49),Log!$G$1:$G$27569)</f>
        <v>x</v>
      </c>
      <c r="BF49" s="213" t="str">
        <f t="array" ref="BF49">LOOKUP(2,1/(Log!$K$1:$K$27569=BB49),Log!$H$1:$H$27569)</f>
        <v>x</v>
      </c>
      <c r="BG49" s="213" t="str">
        <f t="array" ref="BG49">LOOKUP(2,1/(Log!$K$1:$K$27569=BB49),Log!$J$1:$J$27569)</f>
        <v>No/limited data/information available</v>
      </c>
      <c r="BH49" s="213" t="str">
        <f t="array" ref="BH49">LOOKUP(2,1/(Log!$K$1:$K$27569=BB49),Log!$I$1:$I$27569)</f>
        <v>x</v>
      </c>
      <c r="BI49" s="214">
        <f t="array" ref="BI49">LOOKUP(2,1/(Log!$K$1:$K$27569=BB49),Log!$L$1:$L$27569)</f>
        <v>43676</v>
      </c>
      <c r="BJ49" s="222" t="str">
        <f t="shared" si="45"/>
        <v>IDN002Fatalities reported</v>
      </c>
      <c r="BK49" s="222">
        <f t="array" ref="BK49">LOOKUP(2,1/(Log!$K$1:$K$27569=BJ49),Log!$E$1:$E$27569)</f>
        <v>57</v>
      </c>
      <c r="BL49" s="222" t="str">
        <f t="array" ref="BL49">LOOKUP(2,1/(Log!$K$1:$K$27569=BJ49),Log!$F$1:$F$27569)</f>
        <v>ACLED accessed 10/04/2025</v>
      </c>
      <c r="BM49" s="222" t="str">
        <f t="array" ref="BM49">LOOKUP(2,1/(Log!$K$1:$K$27569=BJ49),Log!$G$1:$G$27569)</f>
        <v xml:space="preserve">Medium </v>
      </c>
      <c r="BN49" s="222">
        <f t="array" ref="BN49">LOOKUP(2,1/(Log!$K$1:$K$27569=BJ49),Log!$H$1:$H$27569)</f>
        <v>2</v>
      </c>
      <c r="BO49" s="222" t="str">
        <f t="array" ref="BO49">LOOKUP(2,1/(Log!$K$1:$K$27569=BJ49),Log!$J$1:$J$27569)</f>
        <v>The total number of fatalities in the Central Papua, Highland Papua, Papua, South Papua, Southwest Papua, and West Papua provinces between 1 October 2024 -  31 March 2025</v>
      </c>
      <c r="BP49" s="218" t="str">
        <f t="array" ref="BP49">LOOKUP(2,1/(Log!$K$1:$K$27569=BJ49),Log!$I$1:$I$27569)</f>
        <v>https://acleddata.com/data-export-tool/</v>
      </c>
      <c r="BQ49" s="223">
        <f t="array" ref="BQ49">LOOKUP(2,1/(Log!$K$1:$K$27569=BJ49),Log!$L$1:$L$27569)</f>
        <v>45777</v>
      </c>
      <c r="BR49" s="221" t="str">
        <f t="shared" si="46"/>
        <v>IDN002Buildings damaged</v>
      </c>
      <c r="BS49" s="224" t="str">
        <f t="array" ref="BS49">LOOKUP(2,1/(Log!$K$1:$K$27569=BR49),Log!$E$1:$E$27569)</f>
        <v>x</v>
      </c>
      <c r="BT49" s="224" t="str">
        <f t="array" ref="BT49">LOOKUP(2,1/(Log!$K$1:$K$27569=BR49),Log!$F$1:$F$27569)</f>
        <v>x</v>
      </c>
      <c r="BU49" s="224" t="str">
        <f t="array" ref="BU49">LOOKUP(2,1/(Log!$K$1:$K$27569=BR49),Log!$G$1:$G$27569)</f>
        <v>x</v>
      </c>
      <c r="BV49" s="224" t="str">
        <f t="array" ref="BV49">LOOKUP(2,1/(Log!$K$1:$K$27569=BR49),Log!$H$1:$H$27569)</f>
        <v>x</v>
      </c>
      <c r="BW49" s="224" t="str">
        <f t="array" ref="BW49">LOOKUP(2,1/(Log!$K$1:$K$27569=BR49),Log!$J$1:$J$27569)</f>
        <v>No/limited data/information available</v>
      </c>
      <c r="BX49" s="224" t="str">
        <f t="array" ref="BX49">LOOKUP(2,1/(Log!$K$1:$K$27569=BR49),Log!$I$1:$I$27569)</f>
        <v>x</v>
      </c>
      <c r="BY49" s="214">
        <f t="array" ref="BY49">LOOKUP(2,1/(Log!$K$1:$K$27569=BR49),Log!$L$1:$L$27569)</f>
        <v>43676</v>
      </c>
      <c r="BZ49" s="222" t="str">
        <f t="shared" si="47"/>
        <v>IDN002Buildings destroyed</v>
      </c>
      <c r="CA49" s="222" t="str">
        <f t="array" ref="CA49">LOOKUP(2,1/(Log!$K$1:$K$27569=BZ49),Log!$E$1:$E$27569)</f>
        <v>x</v>
      </c>
      <c r="CB49" s="222" t="str">
        <f t="array" ref="CB49">LOOKUP(2,1/(Log!$K$1:$K$27569=BZ49),Log!$F$1:$F$27569)</f>
        <v>x</v>
      </c>
      <c r="CC49" s="222" t="str">
        <f t="array" ref="CC49">LOOKUP(2,1/(Log!$K$1:$K$27569=BZ49),Log!$G$1:$G$27569)</f>
        <v>x</v>
      </c>
      <c r="CD49" s="222" t="str">
        <f t="array" ref="CD49">LOOKUP(2,1/(Log!$K$1:$K$27569=BZ49),Log!$H$1:$H$27569)</f>
        <v>x</v>
      </c>
      <c r="CE49" s="222" t="str">
        <f t="array" ref="CE49">LOOKUP(2,1/(Log!$K$1:$K$27569=BZ49),Log!$J$1:$J$27569)</f>
        <v>No/limited data/information available</v>
      </c>
      <c r="CF49" s="222" t="str">
        <f t="array" ref="CF49">LOOKUP(2,1/(Log!$K$1:$K$27569=BZ49),Log!$I$1:$I$27569)</f>
        <v>x</v>
      </c>
      <c r="CG49" s="223">
        <f t="array" ref="CG49">LOOKUP(2,1/(Log!$K$1:$K$27569=BZ49),Log!$L$1:$L$27569)</f>
        <v>43676</v>
      </c>
      <c r="CH49" s="221" t="str">
        <f t="shared" si="48"/>
        <v>IDN002Buildings in the affected area</v>
      </c>
      <c r="CI49" s="222" t="e">
        <f t="array" ref="CI49">LOOKUP(2,1/(Log!$K$1:$K$27569=CH49),Log!$E$1:$E$27569)</f>
        <v>#N/A</v>
      </c>
      <c r="CJ49" s="222" t="e">
        <f t="array" ref="CJ49">LOOKUP(2,1/(Log!$K$1:$K$27569=CH49),Log!$F$1:$F$27569)</f>
        <v>#N/A</v>
      </c>
      <c r="CK49" s="222" t="e">
        <f t="array" ref="CK49">LOOKUP(2,1/(Log!$K$1:$K$27569=CH49),Log!$G$1:$G$27569)</f>
        <v>#N/A</v>
      </c>
      <c r="CL49" s="222" t="e">
        <f t="array" ref="CL49">LOOKUP(2,1/(Log!$K$1:$K$27569=CH49),Log!$H$1:$H$27569)</f>
        <v>#N/A</v>
      </c>
      <c r="CM49" s="222" t="e">
        <f t="array" ref="CM49">LOOKUP(2,1/(Log!$K$1:$K$27569=CH49),Log!$J$1:$J$27569)</f>
        <v>#N/A</v>
      </c>
      <c r="CN49" s="222" t="e">
        <f t="array" ref="CN49">LOOKUP(2,1/(Log!$K$1:$K$27569=CH49),Log!$I$1:$I$27569)</f>
        <v>#N/A</v>
      </c>
      <c r="CO49" s="225" t="e">
        <f t="array" ref="CO49">LOOKUP(2,1/(Log!$K$1:$K$27569=CH49),Log!$L$1:$L$27569)</f>
        <v>#N/A</v>
      </c>
      <c r="CP49" s="222" t="str">
        <f t="shared" si="49"/>
        <v>IDN002Economic Losses</v>
      </c>
      <c r="CQ49" s="224" t="str">
        <f t="array" ref="CQ49">LOOKUP(2,1/(Log!$K$1:$K$27569=CP49),Log!$E$1:$E$27569)</f>
        <v>x</v>
      </c>
      <c r="CR49" s="224" t="str">
        <f t="array" ref="CR49">LOOKUP(2,1/(Log!$K$1:$K$27569=CP49),Log!$F$1:$F$27569)</f>
        <v>x</v>
      </c>
      <c r="CS49" s="224" t="str">
        <f t="array" ref="CS49">LOOKUP(2,1/(Log!$K$1:$K$27569=CP49),Log!$G$1:$G$27569)</f>
        <v>x</v>
      </c>
      <c r="CT49" s="224" t="str">
        <f t="array" ref="CT49">LOOKUP(2,1/(Log!$K$1:$K$27569=CP49),Log!$H$1:$H$27569)</f>
        <v>x</v>
      </c>
      <c r="CU49" s="224" t="str">
        <f t="array" ref="CU49">LOOKUP(2,1/(Log!$K$1:$K$27569=CP49),Log!$J$1:$J$27569)</f>
        <v>No/limited data/information available</v>
      </c>
      <c r="CV49" s="224" t="str">
        <f t="array" ref="CV49">LOOKUP(2,1/(Log!$K$1:$K$27569=CP49),Log!$I$1:$I$27569)</f>
        <v>x</v>
      </c>
      <c r="CW49" s="214">
        <f t="array" ref="CW49">LOOKUP(2,1/(Log!$K$1:$K$27569=CP49),Log!$L$1:$L$27569)</f>
        <v>43676</v>
      </c>
      <c r="CX49" s="222" t="str">
        <f t="shared" si="50"/>
        <v>IDN002People in Need</v>
      </c>
      <c r="CY49" s="218">
        <f t="shared" si="51"/>
        <v>100000</v>
      </c>
      <c r="CZ49" s="218" t="str">
        <f t="shared" si="52"/>
        <v>UN 01/03/2022; HRM 13/03/2025; The Diplomat 26/04/2024</v>
      </c>
      <c r="DA49" s="218" t="str">
        <f t="shared" si="53"/>
        <v>Low</v>
      </c>
      <c r="DB49" s="218">
        <f t="shared" si="54"/>
        <v>3</v>
      </c>
      <c r="DC49" s="218" t="str">
        <f t="shared" si="55"/>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reliability of the data is set at low because the sample is not representative and the data cannot be triangulated. There is a lack of reliable sources for the number of IDPs and the figure chosen is an estimate.</v>
      </c>
      <c r="DD49" s="218" t="str">
        <f t="shared" si="56"/>
        <v>https://news.un.org/en/story/2022/03/1113062
https://humanrightsmonitor.org/news/idp-update-march25-increasing-military-presence-triggers-new-displacements-and-fear-among-returning-idps/
https://thediplomat.com/2024/04/indonesian-imperialism-is-alive-and-brutal-in-west-papua/</v>
      </c>
      <c r="DE49" s="220">
        <f t="shared" si="57"/>
        <v>45777</v>
      </c>
      <c r="DF49" s="221" t="str">
        <f t="shared" si="58"/>
        <v>IDN002Minimal humanitarian conditions - Level 1</v>
      </c>
      <c r="DG49" s="213">
        <f t="array" ref="DG49">IF(LOOKUP(2,1/(Log!$K$1:$K$27569=DF49),Log!$E$1:$E$27569)="x","x",ROUND(LOOKUP(2,1/(Log!$K$1:$K$27569=DF49),Log!$E$1:$E$27569),-3))</f>
        <v>0</v>
      </c>
      <c r="DH49" s="224" t="str">
        <f t="array" ref="DH49">LOOKUP(2,1/(Log!$K$1:$K$27569=DF49),Log!$F$1:$F$27569)</f>
        <v>x</v>
      </c>
      <c r="DI49" s="224" t="str">
        <f t="array" ref="DI49">LOOKUP(2,1/(Log!$K$1:$K$27569=DF49),Log!$G$1:$G$27569)</f>
        <v>Low</v>
      </c>
      <c r="DJ49" s="224">
        <f t="array" ref="DJ49">LOOKUP(2,1/(Log!$K$1:$K$27569=DF49),Log!$H$1:$H$27569)</f>
        <v>3</v>
      </c>
      <c r="DK49" s="224" t="str">
        <f t="array" ref="DK49">LOOKUP(2,1/(Log!$K$1:$K$27569=DF49),Log!$J$1:$J$27569)</f>
        <v xml:space="preserve">According to INFORM SI methodology, the number of people in Level 1 is equal to the people exposed minus the people affected. Since the whole population is affected, there are no people in Level 1. </v>
      </c>
      <c r="DL49" s="224" t="str">
        <f t="array" ref="DL49">LOOKUP(2,1/(Log!$K$1:$K$27569=DF49),Log!$I$1:$I$27569)</f>
        <v>x</v>
      </c>
      <c r="DM49" s="214">
        <f t="array" ref="DM49">LOOKUP(2,1/(Log!$K$1:$K$27569=DF49),Log!$L$1:$L$27569)</f>
        <v>45777</v>
      </c>
      <c r="DN49" s="222" t="str">
        <f t="shared" si="59"/>
        <v>IDN002Stressed humanitarian conditions - Level 2</v>
      </c>
      <c r="DO49" s="218">
        <f t="array" ref="DO49">IF(LOOKUP(2,1/(Log!$K$1:$K$27569=DN49),Log!$E$1:$E$27569)="x","x",ROUND(LOOKUP(2,1/(Log!$K$1:$K$27569=DN49),Log!$E$1:$E$27569),-3))</f>
        <v>5727000</v>
      </c>
      <c r="DP49" s="222" t="str">
        <f t="array" ref="DP49">LOOKUP(2,1/(Log!$K$1:$K$27569=DN49),Log!$F$1:$F$27569)</f>
        <v>Statistics Indonesia 28/02/2024; UN 01/03/2022; HRM 13/03/2025; The Diplomat 26/04/2024</v>
      </c>
      <c r="DQ49" s="222" t="str">
        <f t="array" ref="DQ49">LOOKUP(2,1/(Log!$K$1:$K$27569=DN49),Log!$G$1:$G$27569)</f>
        <v xml:space="preserve">Medium </v>
      </c>
      <c r="DR49" s="222">
        <f t="array" ref="DR49">LOOKUP(2,1/(Log!$K$1:$K$27569=DN49),Log!$H$1:$H$27569)</f>
        <v>2</v>
      </c>
      <c r="DS49" s="222" t="str">
        <f t="array" ref="DS49">LOOKUP(2,1/(Log!$K$1:$K$27569=DN49),Log!$J$1:$J$27569)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49" s="222" t="str">
        <f t="array" ref="DT49">LOOKUP(2,1/(Log!$K$1:$K$27569=DN49),Log!$I$1:$I$27569)</f>
        <v>https://www.bps.go.id/en/publication/2024/02/28/c1bacde03256343b2bf769b0/statistical-yearbook-of-indonesia-2024.html
https://news.un.org/en/story/2022/03/1113062
https://humanrightsmonitor.org/news/idp-update-march25-increasing-military-presence-triggers-new-displacements-and-fear-among-returning-idps/
https://thediplomat.com/2024/04/indonesian-imperialism-is-alive-and-brutal-in-west-papua/</v>
      </c>
      <c r="DU49" s="223">
        <f t="array" ref="DU49">LOOKUP(2,1/(Log!$K$1:$K$27569=DN49),Log!$L$1:$L$27569)</f>
        <v>45777</v>
      </c>
      <c r="DV49" s="221" t="str">
        <f t="shared" si="60"/>
        <v>IDN002Moderate humanitarian conditions - Level 3</v>
      </c>
      <c r="DW49" s="213">
        <f t="array" ref="DW49">IF(LOOKUP(2,1/(Log!$K$1:$K$27569=DV49),Log!$E$1:$E$27569)="x","x",ROUND(LOOKUP(2,1/(Log!$K$1:$K$27569=DV49),Log!$E$1:$E$27569),-3))</f>
        <v>100000</v>
      </c>
      <c r="DX49" s="224" t="str">
        <f t="array" ref="DX49">LOOKUP(2,1/(Log!$K$1:$K$27569=DV49),Log!$F$1:$F$27569)</f>
        <v>UN 01/03/2022; HRM 13/03/2025; The Diplomat 26/04/2024</v>
      </c>
      <c r="DY49" s="224" t="str">
        <f t="array" ref="DY49">LOOKUP(2,1/(Log!$K$1:$K$27569=DV49),Log!$G$1:$G$27569)</f>
        <v>Low</v>
      </c>
      <c r="DZ49" s="224">
        <f t="array" ref="DZ49">LOOKUP(2,1/(Log!$K$1:$K$27569=DV49),Log!$H$1:$H$27569)</f>
        <v>3</v>
      </c>
      <c r="EA49" s="224" t="str">
        <f t="array" ref="EA49">LOOKUP(2,1/(Log!$K$1:$K$27569=DV49),Log!$J$1:$J$27569)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reliability of the data is set at low because the sample is not representative and the data cannot be triangulated. There is a lack of reliable sources for the number of IDPs and the figure chosen is an estimate.</v>
      </c>
      <c r="EB49" s="224" t="str">
        <f t="array" ref="EB49">LOOKUP(2,1/(Log!$K$1:$K$27569=DV49),Log!$I$1:$I$27569)</f>
        <v>https://news.un.org/en/story/2022/03/1113062
https://humanrightsmonitor.org/news/idp-update-march25-increasing-military-presence-triggers-new-displacements-and-fear-among-returning-idps/
https://thediplomat.com/2024/04/indonesian-imperialism-is-alive-and-brutal-in-west-papua/</v>
      </c>
      <c r="EC49" s="214">
        <f t="array" ref="EC49">LOOKUP(2,1/(Log!$K$1:$K$27569=DV49),Log!$L$1:$L$27569)</f>
        <v>45777</v>
      </c>
      <c r="ED49" s="222" t="str">
        <f t="shared" si="61"/>
        <v>IDN002Severe humanitarian conditions - Level 4</v>
      </c>
      <c r="EE49" s="218" t="str">
        <f t="array" ref="EE49">IF(LOOKUP(2,1/(Log!$K$1:$K$27569=ED49),Log!$E$1:$E$27569)="x","x",ROUND(LOOKUP(2,1/(Log!$K$1:$K$27569=ED49),Log!$E$1:$E$27569),-3))</f>
        <v>x</v>
      </c>
      <c r="EF49" s="222" t="str">
        <f t="array" ref="EF49">LOOKUP(2,1/(Log!$K$1:$K$27569=ED49),Log!$F$1:$F$27569)</f>
        <v>x</v>
      </c>
      <c r="EG49" s="222" t="str">
        <f t="array" ref="EG49">LOOKUP(2,1/(Log!$K$1:$K$27569=ED49),Log!$G$1:$G$27569)</f>
        <v>Low</v>
      </c>
      <c r="EH49" s="222">
        <f t="array" ref="EH49">LOOKUP(2,1/(Log!$K$1:$K$27569=ED49),Log!$H$1:$H$27569)</f>
        <v>3</v>
      </c>
      <c r="EI49" s="222" t="str">
        <f t="array" ref="EI49">LOOKUP(2,1/(Log!$K$1:$K$27569=ED49),Log!$J$1:$J$27569)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49" s="222" t="str">
        <f t="array" ref="EJ49">LOOKUP(2,1/(Log!$K$1:$K$27569=ED49),Log!$I$1:$I$27569)</f>
        <v>x</v>
      </c>
      <c r="EK49" s="223">
        <f t="array" ref="EK49">LOOKUP(2,1/(Log!$K$1:$K$27569=ED49),Log!$L$1:$L$27569)</f>
        <v>45777</v>
      </c>
      <c r="EL49" s="221" t="str">
        <f t="shared" si="62"/>
        <v>IDN002Extreme humanitarian conditions - Level 5</v>
      </c>
      <c r="EM49" s="213" t="str">
        <f t="array" ref="EM49">IF(LOOKUP(2,1/(Log!$K$1:$K$27569=EL49),Log!$E$1:$E$27569)="x","x",ROUND(LOOKUP(2,1/(Log!$K$1:$K$27569=EL49),Log!$E$1:$E$27569),-3))</f>
        <v>x</v>
      </c>
      <c r="EN49" s="224" t="str">
        <f t="array" ref="EN49">LOOKUP(2,1/(Log!$K$1:$K$27569=EL49),Log!$F$1:$F$27569)</f>
        <v>x</v>
      </c>
      <c r="EO49" s="224" t="str">
        <f t="array" ref="EO49">LOOKUP(2,1/(Log!$K$1:$K$27569=EL49),Log!$G$1:$G$27569)</f>
        <v>Low</v>
      </c>
      <c r="EP49" s="224">
        <f t="array" ref="EP49">LOOKUP(2,1/(Log!$K$1:$K$27569=EL49),Log!$H$1:$H$27569)</f>
        <v>3</v>
      </c>
      <c r="EQ49" s="224" t="str">
        <f t="array" ref="EQ49">LOOKUP(2,1/(Log!$K$1:$K$27569=EL49),Log!$J$1:$J$27569)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49" s="224" t="str">
        <f t="array" ref="ER49">LOOKUP(2,1/(Log!$K$1:$K$27569=EL49),Log!$I$1:$I$27569)</f>
        <v>x</v>
      </c>
      <c r="ES49" s="214">
        <f t="array" ref="ES49">LOOKUP(2,1/(Log!$K$1:$K$27569=EL49),Log!$L$1:$L$27569)</f>
        <v>45777</v>
      </c>
      <c r="ET49" s="222" t="str">
        <f t="shared" si="63"/>
        <v>IDN002Fatalities in all crises</v>
      </c>
      <c r="EU49" s="222">
        <f t="array" ref="EU49">LOOKUP(2,1/(Log!$K$1:$K$27569=ET49),Log!$E$1:$E$27569)</f>
        <v>57</v>
      </c>
      <c r="EV49" s="222" t="str">
        <f t="array" ref="EV49">LOOKUP(2,1/(Log!$K$1:$K$27569=ET49),Log!$F$1:$F$27569)</f>
        <v>ACLED accessed 10/04/2025</v>
      </c>
      <c r="EW49" s="222" t="str">
        <f t="array" ref="EW49">LOOKUP(2,1/(Log!$K$1:$K$27569=ET49),Log!$G$1:$G$27569)</f>
        <v xml:space="preserve">Medium </v>
      </c>
      <c r="EX49" s="222">
        <f t="array" ref="EX49">LOOKUP(2,1/(Log!$K$1:$K$27569=ET49),Log!$H$1:$H$27569)</f>
        <v>2</v>
      </c>
      <c r="EY49" s="222" t="str">
        <f t="array" ref="EY49">LOOKUP(2,1/(Log!$K$1:$K$27569=ET49),Log!$J$1:$J$27569)</f>
        <v>The total number of fatalities in the Central Papua, Highland Papua, Papua, South Papua, Southwest Papua, and West Papua provinces between 1 October 2024 -  31 March 2025</v>
      </c>
      <c r="EZ49" s="222" t="str">
        <f t="array" ref="EZ49">LOOKUP(2,1/(Log!$K$1:$K$27569=ET49),Log!$I$1:$I$27569)</f>
        <v>https://acleddata.com/data-export-tool/</v>
      </c>
      <c r="FA49" s="223">
        <f t="array" ref="FA49">LOOKUP(2,1/(Log!$K$1:$K$27569=ET49),Log!$L$1:$L$27569)</f>
        <v>45777</v>
      </c>
      <c r="FB49" s="221" t="str">
        <f t="shared" si="64"/>
        <v>IDN002Crisis affected groups</v>
      </c>
      <c r="FC49" s="224">
        <f t="array" ref="FC49">LOOKUP(2,1/(Log!$K$1:$K$27569=FB49),Log!$E$1:$E$27569)</f>
        <v>4</v>
      </c>
      <c r="FD49" s="224" t="str">
        <f t="array" ref="FD49">LOOKUP(2,1/(Log!$K$1:$K$27569=FB49),Log!$F$1:$F$27569)</f>
        <v>UN 01/03/2022; HRM 13/12/2024; The Diplomat 26/04/2024</v>
      </c>
      <c r="FE49" s="224" t="str">
        <f t="array" ref="FE49">LOOKUP(2,1/(Log!$K$1:$K$27569=FB49),Log!$G$1:$G$27569)</f>
        <v>High</v>
      </c>
      <c r="FF49" s="224">
        <f t="array" ref="FF49">LOOKUP(2,1/(Log!$K$1:$K$27569=FB49),Log!$H$1:$H$27569)</f>
        <v>1</v>
      </c>
      <c r="FG49" s="224" t="str">
        <f t="array" ref="FG49">LOOKUP(2,1/(Log!$K$1:$K$27569=FB49),Log!$J$1:$J$27569)</f>
        <v>In this crisis, 4 out of 5 population groups are affected: IDPs, returnees, host population, and non-host population.</v>
      </c>
      <c r="FH49" s="224" t="str">
        <f t="array" ref="FH49">LOOKUP(2,1/(Log!$K$1:$K$27569=FB49),Log!$I$1:$I$27569)</f>
        <v>https://news.un.org/en/story/2022/03/1113062
https://humanrightsmonitor.org/reports/idp-update-september-2024-new-research-on-idps-in-west-papua-underlines-urgent-need-for-government-action/
https://humanrightsmonitor.org/reports/idp-update-september-2024-new-research-on-idps-in-west-papua-underlines-urgent-need-for-government-action/
https://thediplomat.com/2024/04/indonesian-imperialism-is-alive-and-brutal-in-west-papua/</v>
      </c>
      <c r="FI49" s="214">
        <f t="array" ref="FI49">LOOKUP(2,1/(Log!$K$1:$K$27569=FB49),Log!$L$1:$L$27569)</f>
        <v>45777</v>
      </c>
      <c r="FJ49" s="221" t="str">
        <f t="shared" si="65"/>
        <v>IDN002People facing limited access constraints</v>
      </c>
      <c r="FK49" s="222" t="str">
        <f t="array" ref="FK49">LOOKUP(2,1/(Log!$K$1:$K$27569=FJ49),Log!$E$1:$E$27569)</f>
        <v>x</v>
      </c>
      <c r="FL49" s="222" t="str">
        <f t="array" ref="FL49">LOOKUP(2,1/(Log!$K$1:$K$27569=FJ49),Log!$F$1:$F$27569)</f>
        <v>x</v>
      </c>
      <c r="FM49" s="222" t="str">
        <f t="array" ref="FM49">LOOKUP(2,1/(Log!$K$1:$K$27569=FJ49),Log!$G$1:$G$27569)</f>
        <v>x</v>
      </c>
      <c r="FN49" s="222" t="str">
        <f t="array" ref="FN49">LOOKUP(2,1/(Log!$K$1:$K$27569=FJ49),Log!$H$1:$H$27569)</f>
        <v>x</v>
      </c>
      <c r="FO49" s="222" t="str">
        <f t="array" ref="FO49">LOOKUP(2,1/(Log!$K$1:$K$27569=FJ49),Log!$J$1:$J$27569)</f>
        <v>No/limited data/information available</v>
      </c>
      <c r="FP49" s="218" t="str">
        <f t="array" ref="FP49">LOOKUP(2,1/(Log!$K$1:$K$27569=FJ49),Log!$I$1:$I$27569)</f>
        <v>x</v>
      </c>
      <c r="FQ49" s="219">
        <f t="array" ref="FQ49">LOOKUP(2,1/(Log!$K$1:$K$27569=FJ49),Log!$L$1:$L$27569)</f>
        <v>43676</v>
      </c>
      <c r="FR49" s="221" t="str">
        <f t="shared" si="66"/>
        <v>IDN002People facing restricted access constraints</v>
      </c>
      <c r="FS49" s="224" t="str">
        <f t="array" ref="FS49">LOOKUP(2,1/(Log!$K$1:$K$27569=FR49),Log!$E$1:$E$27569)</f>
        <v>x</v>
      </c>
      <c r="FT49" s="224" t="str">
        <f t="array" ref="FT49">LOOKUP(2,1/(Log!$K$1:$K$27569=FR49),Log!$F$1:$F$27569)</f>
        <v>x</v>
      </c>
      <c r="FU49" s="224" t="str">
        <f t="array" ref="FU49">LOOKUP(2,1/(Log!$K$1:$K$27569=FR49),Log!$G$1:$G$27569)</f>
        <v>x</v>
      </c>
      <c r="FV49" s="224" t="str">
        <f t="array" ref="FV49">LOOKUP(2,1/(Log!$K$1:$K$27569=FR49),Log!$H$1:$H$27569)</f>
        <v>x</v>
      </c>
      <c r="FW49" s="224" t="str">
        <f t="array" ref="FW49">LOOKUP(2,1/(Log!$K$1:$K$27569=FR49),Log!$J$1:$J$27569)</f>
        <v>No/limited data/information available</v>
      </c>
      <c r="FX49" s="224" t="str">
        <f t="array" ref="FX49">LOOKUP(2,1/(Log!$K$1:$K$27569=FR49),Log!$I$1:$I$27569)</f>
        <v>x</v>
      </c>
      <c r="FY49" s="214">
        <f t="array" ref="FY49">LOOKUP(2,1/(Log!$K$1:$K$27569=FR49),Log!$L$1:$L$27569)</f>
        <v>43676</v>
      </c>
      <c r="FZ49" s="222" t="str">
        <f t="shared" si="67"/>
        <v>IDN002Impediments to entry into country (bureaucratic and administrative)</v>
      </c>
      <c r="GA49" s="222">
        <f t="array" ref="GA49">LOOKUP(2,1/(Log!$K$1:$K$27569=FZ49),Log!$E$1:$E$27569)</f>
        <v>1</v>
      </c>
      <c r="GB49" s="222" t="str">
        <f t="array" ref="GB49">LOOKUP(2,1/(Log!$K$1:$K$27569=FZ49),Log!$F$1:$F$27569)</f>
        <v>ACAPS Access Methodology</v>
      </c>
      <c r="GC49" s="222" t="str">
        <f t="array" ref="GC49">LOOKUP(2,1/(Log!$K$1:$K$27569=FZ49),Log!$G$1:$G$27569)</f>
        <v>Medium</v>
      </c>
      <c r="GD49" s="222">
        <f t="array" ref="GD49">LOOKUP(2,1/(Log!$K$1:$K$27569=FZ49),Log!$H$1:$H$27569)</f>
        <v>2</v>
      </c>
      <c r="GE49" s="222" t="str">
        <f t="array" ref="GE49">LOOKUP(2,1/(Log!$K$1:$K$27569=FZ49),Log!$J$1:$J$27569)</f>
        <v>x</v>
      </c>
      <c r="GF49" s="222" t="str">
        <f t="array" ref="GF49">LOOKUP(2,1/(Log!$K$1:$K$27569=FZ49),Log!$I$1:$I$27569)</f>
        <v>x</v>
      </c>
      <c r="GG49" s="223">
        <f t="array" ref="GG49">LOOKUP(2,1/(Log!$K$1:$K$27569=FZ49),Log!$L$1:$L$27569)</f>
        <v>45609</v>
      </c>
      <c r="GH49" s="221" t="str">
        <f t="shared" si="68"/>
        <v>IDN002Restriction of movement (impediments to freedom of movement and/or administrative restrictions)</v>
      </c>
      <c r="GI49" s="224">
        <f t="array" ref="GI49">LOOKUP(2,1/(Log!$K$1:$K$27569=GH49),Log!$E$1:$E$27569)</f>
        <v>2</v>
      </c>
      <c r="GJ49" s="224" t="str">
        <f t="array" ref="GJ49">LOOKUP(2,1/(Log!$K$1:$K$27569=GH49),Log!$F$1:$F$27569)</f>
        <v>ACAPS Access Methodology</v>
      </c>
      <c r="GK49" s="224" t="str">
        <f t="array" ref="GK49">LOOKUP(2,1/(Log!$K$1:$K$27569=GH49),Log!$G$1:$G$27569)</f>
        <v>Medium</v>
      </c>
      <c r="GL49" s="224">
        <f t="array" ref="GL49">LOOKUP(2,1/(Log!$K$1:$K$27569=GH49),Log!$H$1:$H$27569)</f>
        <v>2</v>
      </c>
      <c r="GM49" s="224" t="str">
        <f t="array" ref="GM49">LOOKUP(2,1/(Log!$K$1:$K$27569=GH49),Log!$J$1:$J$27569)</f>
        <v>x</v>
      </c>
      <c r="GN49" s="224" t="str">
        <f t="array" ref="GN49">LOOKUP(2,1/(Log!$K$1:$K$27569=GH49),Log!$I$1:$I$27569)</f>
        <v>x</v>
      </c>
      <c r="GO49" s="214">
        <f t="array" ref="GO49">LOOKUP(2,1/(Log!$K$1:$K$27569=GH49),Log!$L$1:$L$27569)</f>
        <v>45609</v>
      </c>
      <c r="GP49" s="222" t="str">
        <f t="shared" si="69"/>
        <v>IDN002Interference into implementation of humanitarian activities</v>
      </c>
      <c r="GQ49" s="222">
        <f t="array" ref="GQ49">LOOKUP(2,1/(Log!$K$1:$K$27569=GP49),Log!$E$1:$E$27569)</f>
        <v>1</v>
      </c>
      <c r="GR49" s="222" t="str">
        <f t="array" ref="GR49">LOOKUP(2,1/(Log!$K$1:$K$27569=GP49),Log!$F$1:$F$27569)</f>
        <v>ACAPS Access Methodology</v>
      </c>
      <c r="GS49" s="222" t="str">
        <f t="array" ref="GS49">LOOKUP(2,1/(Log!$K$1:$K$27569=GP49),Log!$G$1:$G$27569)</f>
        <v>Medium</v>
      </c>
      <c r="GT49" s="222">
        <f t="array" ref="GT49">LOOKUP(2,1/(Log!$K$1:$K$27569=GP49),Log!$H$1:$H$27569)</f>
        <v>2</v>
      </c>
      <c r="GU49" s="222" t="str">
        <f t="array" ref="GU49">LOOKUP(2,1/(Log!$K$1:$K$27569=GP49),Log!$J$1:$J$27569)</f>
        <v>x</v>
      </c>
      <c r="GV49" s="222" t="str">
        <f t="array" ref="GV49">LOOKUP(2,1/(Log!$K$1:$K$27569=GP49),Log!$I$1:$I$27569)</f>
        <v>x</v>
      </c>
      <c r="GW49" s="223">
        <f t="array" ref="GW49">LOOKUP(2,1/(Log!$K$1:$K$27569=GP49),Log!$L$1:$L$27569)</f>
        <v>45609</v>
      </c>
      <c r="GX49" s="221" t="str">
        <f t="shared" si="70"/>
        <v>IDN002Violence against personnel, facilities and assets</v>
      </c>
      <c r="GY49" s="224">
        <f t="array" ref="GY49">LOOKUP(2,1/(Log!$K$1:$K$27569=GX49),Log!$E$1:$E$27569)</f>
        <v>0</v>
      </c>
      <c r="GZ49" s="224" t="str">
        <f t="array" ref="GZ49">LOOKUP(2,1/(Log!$K$1:$K$27569=GX49),Log!$F$1:$F$27569)</f>
        <v>ACAPS Access Methodology</v>
      </c>
      <c r="HA49" s="224" t="str">
        <f t="array" ref="HA49">LOOKUP(2,1/(Log!$K$1:$K$27569=GX49),Log!$G$1:$G$27569)</f>
        <v>Medium</v>
      </c>
      <c r="HB49" s="224">
        <f t="array" ref="HB49">LOOKUP(2,1/(Log!$K$1:$K$27569=GX49),Log!$H$1:$H$27569)</f>
        <v>2</v>
      </c>
      <c r="HC49" s="224" t="str">
        <f t="array" ref="HC49">LOOKUP(2,1/(Log!$K$1:$K$27569=GX49),Log!$J$1:$J$27569)</f>
        <v>x</v>
      </c>
      <c r="HD49" s="224" t="str">
        <f t="array" ref="HD49">LOOKUP(2,1/(Log!$K$1:$K$27569=GX49),Log!$I$1:$I$27569)</f>
        <v>x</v>
      </c>
      <c r="HE49" s="214">
        <f t="array" ref="HE49">LOOKUP(2,1/(Log!$K$1:$K$27569=GX49),Log!$L$1:$L$27569)</f>
        <v>45609</v>
      </c>
      <c r="HF49" s="222" t="str">
        <f t="shared" si="71"/>
        <v>IDN002Denial of existence of humanitarian needs or entitlements to assistance</v>
      </c>
      <c r="HG49" s="222">
        <f t="array" ref="HG49">LOOKUP(2,1/(Log!$K$1:$K$27569=HF49),Log!$E$1:$E$27569)</f>
        <v>2</v>
      </c>
      <c r="HH49" s="222" t="str">
        <f t="array" ref="HH49">LOOKUP(2,1/(Log!$K$1:$K$27569=HF49),Log!$F$1:$F$27569)</f>
        <v>ACAPS Access Methodology</v>
      </c>
      <c r="HI49" s="222" t="str">
        <f t="array" ref="HI49">LOOKUP(2,1/(Log!$K$1:$K$27569=HF49),Log!$G$1:$G$27569)</f>
        <v>Medium</v>
      </c>
      <c r="HJ49" s="222">
        <f t="array" ref="HJ49">LOOKUP(2,1/(Log!$K$1:$K$27569=HF49),Log!$H$1:$H$27569)</f>
        <v>2</v>
      </c>
      <c r="HK49" s="222" t="str">
        <f t="array" ref="HK49">LOOKUP(2,1/(Log!$K$1:$K$27569=HF49),Log!$J$1:$J$27569)</f>
        <v>x</v>
      </c>
      <c r="HL49" s="222" t="str">
        <f t="array" ref="HL49">LOOKUP(2,1/(Log!$K$1:$K$27569=HF49),Log!$I$1:$I$27569)</f>
        <v>x</v>
      </c>
      <c r="HM49" s="223">
        <f t="array" ref="HM49">LOOKUP(2,1/(Log!$K$1:$K$27569=HF49),Log!$L$1:$L$27569)</f>
        <v>45609</v>
      </c>
      <c r="HN49" s="221" t="str">
        <f t="shared" si="72"/>
        <v>IDN002Restriction and obstruction of access to services and assistance</v>
      </c>
      <c r="HO49" s="224">
        <f t="array" ref="HO49">LOOKUP(2,1/(Log!$K$1:$K$27569=HN49),Log!$E$1:$E$27569)</f>
        <v>3</v>
      </c>
      <c r="HP49" s="224" t="str">
        <f t="array" ref="HP49">LOOKUP(2,1/(Log!$K$1:$K$27569=HN49),Log!$F$1:$F$27569)</f>
        <v>ACAPS Access Methodology</v>
      </c>
      <c r="HQ49" s="224" t="str">
        <f t="array" ref="HQ49">LOOKUP(2,1/(Log!$K$1:$K$27569=HN49),Log!$G$1:$G$27569)</f>
        <v>Medium</v>
      </c>
      <c r="HR49" s="224">
        <f t="array" ref="HR49">LOOKUP(2,1/(Log!$K$1:$K$27569=HN49),Log!$H$1:$H$27569)</f>
        <v>2</v>
      </c>
      <c r="HS49" s="224" t="str">
        <f t="array" ref="HS49">LOOKUP(2,1/(Log!$K$1:$K$27569=HN49),Log!$J$1:$J$27569)</f>
        <v>x</v>
      </c>
      <c r="HT49" s="224" t="str">
        <f t="array" ref="HT49">LOOKUP(2,1/(Log!$K$1:$K$27569=HN49),Log!$I$1:$I$27569)</f>
        <v>x</v>
      </c>
      <c r="HU49" s="214">
        <f t="array" ref="HU49">LOOKUP(2,1/(Log!$K$1:$K$27569=HN49),Log!$L$1:$L$27569)</f>
        <v>45609</v>
      </c>
      <c r="HV49" s="222" t="str">
        <f t="shared" si="73"/>
        <v>IDN002Ongoing insecurity/hostilities affecting humanitarian assistance</v>
      </c>
      <c r="HW49" s="222">
        <f t="array" ref="HW49">LOOKUP(2,1/(Log!$K$1:$K$27569=HV49),Log!$E$1:$E$27569)</f>
        <v>2</v>
      </c>
      <c r="HX49" s="222" t="str">
        <f t="array" ref="HX49">LOOKUP(2,1/(Log!$K$1:$K$27569=HV49),Log!$F$1:$F$27569)</f>
        <v>ACAPS Access Methodology</v>
      </c>
      <c r="HY49" s="222" t="str">
        <f t="array" ref="HY49">LOOKUP(2,1/(Log!$K$1:$K$27569=HV49),Log!$G$1:$G$27569)</f>
        <v>Medium</v>
      </c>
      <c r="HZ49" s="222">
        <f t="array" ref="HZ49">LOOKUP(2,1/(Log!$K$1:$K$27569=HV49),Log!$H$1:$H$27569)</f>
        <v>2</v>
      </c>
      <c r="IA49" s="222" t="str">
        <f t="array" ref="IA49">LOOKUP(2,1/(Log!$K$1:$K$27569=HV49),Log!$J$1:$J$27569)</f>
        <v>x</v>
      </c>
      <c r="IB49" s="222" t="str">
        <f t="array" ref="IB49">LOOKUP(2,1/(Log!$K$1:$K$27569=HV49),Log!$I$1:$I$27569)</f>
        <v>x</v>
      </c>
      <c r="IC49" s="223">
        <f t="array" ref="IC49">LOOKUP(2,1/(Log!$K$1:$K$27569=HV49),Log!$L$1:$L$27569)</f>
        <v>45609</v>
      </c>
      <c r="ID49" s="221" t="str">
        <f t="shared" si="74"/>
        <v>IDN002Presence of mines and improvised explosive devices</v>
      </c>
      <c r="IE49" s="224">
        <f t="array" ref="IE49">LOOKUP(2,1/(Log!$K$1:$K$27569=ID49),Log!$E$1:$E$27569)</f>
        <v>0</v>
      </c>
      <c r="IF49" s="224" t="str">
        <f t="array" ref="IF49">LOOKUP(2,1/(Log!$K$1:$K$27569=ID49),Log!$F$1:$F$27569)</f>
        <v>ACAPS Access Methodology</v>
      </c>
      <c r="IG49" s="224" t="str">
        <f t="array" ref="IG49">LOOKUP(2,1/(Log!$K$1:$K$27569=ID49),Log!$G$1:$G$27569)</f>
        <v>Medium</v>
      </c>
      <c r="IH49" s="224">
        <f t="array" ref="IH49">LOOKUP(2,1/(Log!$K$1:$K$27569=ID49),Log!$H$1:$H$27569)</f>
        <v>2</v>
      </c>
      <c r="II49" s="224" t="str">
        <f t="array" ref="II49">LOOKUP(2,1/(Log!$K$1:$K$27569=ID49),Log!$J$1:$J$27569)</f>
        <v>x</v>
      </c>
      <c r="IJ49" s="224" t="str">
        <f t="array" ref="IJ49">LOOKUP(2,1/(Log!$K$1:$K$27569=ID49),Log!$I$1:$I$27569)</f>
        <v>x</v>
      </c>
      <c r="IK49" s="214">
        <f t="array" ref="IK49">LOOKUP(2,1/(Log!$K$1:$K$27569=ID49),Log!$L$1:$L$27569)</f>
        <v>45609</v>
      </c>
      <c r="IL49" s="222" t="str">
        <f t="shared" si="75"/>
        <v>IDN002Physical constraints in the environment (obstacles related to terrain, climate, lack of infrastructure, etc.)</v>
      </c>
      <c r="IM49" s="222">
        <f t="array" ref="IM49">LOOKUP(2,1/(Log!$K$1:$K$27569=IL49),Log!$E$1:$E$27569)</f>
        <v>2</v>
      </c>
      <c r="IN49" s="222" t="str">
        <f t="array" ref="IN49">LOOKUP(2,1/(Log!$K$1:$K$27569=IL49),Log!$F$1:$F$27569)</f>
        <v>ACAPS Access Methodology</v>
      </c>
      <c r="IO49" s="222" t="str">
        <f t="array" ref="IO49">LOOKUP(2,1/(Log!$K$1:$K$27569=IL49),Log!$G$1:$G$27569)</f>
        <v>Medium</v>
      </c>
      <c r="IP49" s="222">
        <f t="array" ref="IP49">LOOKUP(2,1/(Log!$K$1:$K$27569=IL49),Log!$H$1:$H$27569)</f>
        <v>2</v>
      </c>
      <c r="IQ49" s="222" t="str">
        <f t="array" ref="IQ49">LOOKUP(2,1/(Log!$K$1:$K$27569=IL49),Log!$J$1:$J$27569)</f>
        <v>x</v>
      </c>
      <c r="IR49" s="222" t="str">
        <f t="array" ref="IR49">LOOKUP(2,1/(Log!$K$1:$K$27569=IL49),Log!$I$1:$I$27569)</f>
        <v>x</v>
      </c>
      <c r="IS49" s="223">
        <f t="array" ref="IS49">LOOKUP(2,1/(Log!$K$1:$K$27569=IL49),Log!$L$1:$L$27569)</f>
        <v>45609</v>
      </c>
    </row>
    <row r="50" spans="1:253" s="11" customFormat="1" ht="13.35" customHeight="1">
      <c r="A50" s="11" t="str">
        <f>Lists!B:B</f>
        <v>Afghan Refugees in Iran</v>
      </c>
      <c r="B50" s="11" t="str">
        <f>Lists!F:F</f>
        <v>International Displacement</v>
      </c>
      <c r="C50" s="11" t="str">
        <f>Lists!C:C</f>
        <v>IRN004</v>
      </c>
      <c r="D50" s="11" t="str">
        <f>Lists!A:A</f>
        <v>Iran</v>
      </c>
      <c r="E50" s="11" t="str">
        <f>Lists!D:D</f>
        <v>IRN</v>
      </c>
      <c r="F50" s="11" t="str">
        <f t="shared" si="38"/>
        <v>IRN004Total population</v>
      </c>
      <c r="G50" s="212">
        <f t="array" ref="G50">ROUND(LOOKUP(2,1/(Log!$K$1:$K$27569=F50),Log!$E$1:$E$27569),-3)</f>
        <v>92418000</v>
      </c>
      <c r="H50" s="213" t="str">
        <f t="array" ref="H50">LOOKUP(2,1/(Log!$K$1:$K$27569=F50),Log!$F$1:$F$27569)</f>
        <v>UN Population Data Portal accessed 15/04/2025</v>
      </c>
      <c r="I50" s="213" t="str">
        <f t="array" ref="I50">LOOKUP(2,1/(Log!$K$1:$K$27569=F50),Log!$G$1:$G$27569)</f>
        <v>High</v>
      </c>
      <c r="J50" s="213">
        <f t="array" ref="J50">LOOKUP(2,1/(Log!$K$1:$K$27569=F50),Log!$H$1:$H$27569)</f>
        <v>1</v>
      </c>
      <c r="K50" s="213" t="str">
        <f t="array" ref="K50">LOOKUP(2,1/(Log!$K$1:$K$27569=F50),Log!$J$1:$J$27569)</f>
        <v>The total Population of Iran as of 2025. This source was chosen because it provides  regularly updated population estimates using data from censuses, surveys, and government records, making it more reliable than other sources. The reliability is set to high as it is up to date.</v>
      </c>
      <c r="L50" s="213" t="str">
        <f t="array" ref="L50">LOOKUP(2,1/(Log!$K$1:$K$27569=F50),Log!$I$1:$I$27569)</f>
        <v>https://population.un.org/dataportal/data/indicators/49/locations/364/start/1990/end/2025/table/pivotbylocation?df=8dae93cb-3859-4e82-9f28-d5b8d41a0dfc</v>
      </c>
      <c r="M50" s="214">
        <f t="array" ref="M50">LOOKUP(2,1/(Log!$K$1:$K$27569=F50),Log!$L$1:$L$27569)</f>
        <v>45777</v>
      </c>
      <c r="N50" s="221" t="str">
        <f t="shared" si="39"/>
        <v>IRN004Landmass affected</v>
      </c>
      <c r="O50" s="216">
        <f t="array" ref="O50">LOOKUP(2,1/(Log!$K$1:$K$27569=N50),Log!$E$1:$E$27569)</f>
        <v>239561</v>
      </c>
      <c r="P50" s="216" t="str">
        <f t="array" ref="P50">LOOKUP(2,1/(Log!$K$1:$K$27569=N50),Log!$F$1:$F$27569)</f>
        <v>UNHCR accessed 10/03/2025;  Statoids accessed 15/04/2025</v>
      </c>
      <c r="Q50" s="216" t="str">
        <f t="array" ref="Q50">LOOKUP(2,1/(Log!$K$1:$K$27569=N50),Log!$G$1:$G$27569)</f>
        <v>Low</v>
      </c>
      <c r="R50" s="216">
        <f t="array" ref="R50">LOOKUP(2,1/(Log!$K$1:$K$27569=N50),Log!$H$1:$H$27569)</f>
        <v>3</v>
      </c>
      <c r="S50" s="216" t="str">
        <f t="array" ref="S50">LOOKUP(2,1/(Log!$K$1:$K$27569=N50),Log!$J$1:$J$27569)</f>
        <v>The affected landmass in Iran due to the Afghan refugee crisis is the top 3 refugee-hosting regions considered as the geographic and human exposure to the refugee situation to avoid making a dramatic overestimate. This includes the provinces of Tehran, Isfahan, and Razavi Khorasan. This is still an overestimate. While refugee settlements are limited to specific provinces, only 4% of the 780,000 registered Afghan refugees in Iran live in 20 refugee settlements. The vast majority live in urban areas. An additional 2 million undocumented Afghans also live in urban areas.</v>
      </c>
      <c r="T50" s="216" t="str">
        <f t="array" ref="T50">LOOKUP(2,1/(Log!$K$1:$K$27569=N50),Log!$I$1:$I$27569)</f>
        <v>https://data.unhcr.org/en/country/irn ; http://www.statoids.com/uir.html</v>
      </c>
      <c r="U50" s="217">
        <f t="array" ref="U50">LOOKUP(2,1/(Log!$K$1:$K$27569=N50),Log!$L$1:$L$27569)</f>
        <v>45777</v>
      </c>
      <c r="V50" s="221" t="str">
        <f t="shared" si="40"/>
        <v>IRN004People exposed</v>
      </c>
      <c r="W50" s="213">
        <f t="array" ref="W50">IF(LOOKUP(2,1/(Log!$K$1:$K$27569=V50),Log!$E$1:$E$27569)="x","x",ROUND(LOOKUP(2,1/(Log!$K$1:$K$27569=V50),Log!$E$1:$E$27569),-3))</f>
        <v>27084000</v>
      </c>
      <c r="X50" s="213" t="str">
        <f t="array" ref="X50">LOOKUP(2,1/(Log!$K$1:$K$27569=V50),Log!$F$1:$F$27569)</f>
        <v>City Population accessed 15/04/2025</v>
      </c>
      <c r="Y50" s="213" t="str">
        <f t="array" ref="Y50">LOOKUP(2,1/(Log!$K$1:$K$27569=V50),Log!$G$1:$G$27569)</f>
        <v>Low</v>
      </c>
      <c r="Z50" s="213">
        <f t="array" ref="Z50">LOOKUP(2,1/(Log!$K$1:$K$27569=V50),Log!$H$1:$H$27569)</f>
        <v>3</v>
      </c>
      <c r="AA50" s="213" t="str">
        <f t="array" ref="AA50">LOOKUP(2,1/(Log!$K$1:$K$27569=V50),Log!$J$1:$J$27569)</f>
        <v>The number of people exposed in Iran due to the Afghan refugee crisis corresponds to the total population of the top 3 refugee-hosting regions considering geographic and human exposure to the refugee situation. This includes the provinces of Tehran, Isfahan, and Razavi Khorasan. The number of people living in those areas are taken from the city population.  To avoid duble counting, refugees living in Iran are not counted additionally here, as they might be counted in city population census but no clear information is availbale regarding this issue. The reliability is set to low as it is based on estimations. The refugees are not calculated separately but they might not be considered in the city population counting, for which could be an underestimation of exposed people, also there is chance that the whole population of refugee hosting provinces are not exposed and it might be an overestimation then.</v>
      </c>
      <c r="AB50" s="213" t="str">
        <f t="array" ref="AB50">LOOKUP(2,1/(Log!$K$1:$K$27569=V50),Log!$I$1:$I$27569)</f>
        <v>https://www.citypopulation.de/en/iran/prov/admin/</v>
      </c>
      <c r="AC50" s="214">
        <f t="array" ref="AC50">LOOKUP(2,1/(Log!$K$1:$K$27569=V50),Log!$L$1:$L$27569)</f>
        <v>45777</v>
      </c>
      <c r="AD50" s="221" t="str">
        <f t="shared" si="41"/>
        <v>IRN004People affected</v>
      </c>
      <c r="AE50" s="218">
        <f t="array" ref="AE50">IF(LOOKUP(2,1/(Log!$K$1:$K$27569=AD50),Log!$E$1:$E$27569)="x","x",ROUND(LOOKUP(2,1/(Log!$K$1:$K$27569=AD50),Log!$E$1:$E$27569),-3))</f>
        <v>5500000</v>
      </c>
      <c r="AF50" s="218" t="str">
        <f t="array" ref="AF50">LOOKUP(2,1/(Log!$K$1:$K$27569=AD50),Log!$F$1:$F$27569)</f>
        <v>UNHCR 19/02/2025</v>
      </c>
      <c r="AG50" s="218" t="str">
        <f t="array" ref="AG50">LOOKUP(2,1/(Log!$K$1:$K$27569=AD50),Log!$G$1:$G$27569)</f>
        <v>High</v>
      </c>
      <c r="AH50" s="218">
        <f t="array" ref="AH50">LOOKUP(2,1/(Log!$K$1:$K$27569=AD50),Log!$H$1:$H$27569)</f>
        <v>1</v>
      </c>
      <c r="AI50" s="218" t="str">
        <f t="array" ref="AI50">LOOKUP(2,1/(Log!$K$1:$K$27569=AD50),Log!$J$1:$J$27569)</f>
        <v xml:space="preserve">The number of people affected corresponds to 4.5 million Afghan refugees and 1 million Host community people affected by the crisis. The figure is taken from UNHCR's 3RP. This source was chosen because it provides regular updates to the overall numbers of Afghan refugees hosted in Iran. The reliability of this data is high as it is up to date. </v>
      </c>
      <c r="AJ50" s="218" t="str">
        <f t="array" ref="AJ50">LOOKUP(2,1/(Log!$K$1:$K$27569=AD50),Log!$I$1:$I$27569)</f>
        <v>https://data.unhcr.org/en/documents/details/114538</v>
      </c>
      <c r="AK50" s="219">
        <f t="array" ref="AK50">LOOKUP(2,1/(Log!$K$1:$K$27569=AD50),Log!$L$1:$L$27569)</f>
        <v>45777</v>
      </c>
      <c r="AL50" s="221" t="str">
        <f t="shared" si="42"/>
        <v>IRN004People displaced</v>
      </c>
      <c r="AM50" s="213">
        <f t="array" ref="AM50">IF(LOOKUP(2,1/(Log!$K$1:$K$27569=AL50),Log!$E$1:$E$27569)="x","x",ROUND(LOOKUP(2,1/(Log!$K$1:$K$27569=AL50),Log!$E$1:$E$27569),-3))</f>
        <v>4500000</v>
      </c>
      <c r="AN50" s="213" t="str">
        <f t="array" ref="AN50">LOOKUP(2,1/(Log!$K$1:$K$27569=AL50),Log!$F$1:$F$27569)</f>
        <v>UNHCR 19/02/2025</v>
      </c>
      <c r="AO50" s="213" t="str">
        <f t="array" ref="AO50">LOOKUP(2,1/(Log!$K$1:$K$27569=AL50),Log!$G$1:$G$27569)</f>
        <v>High</v>
      </c>
      <c r="AP50" s="213">
        <f t="array" ref="AP50">LOOKUP(2,1/(Log!$K$1:$K$27569=AL50),Log!$H$1:$H$27569)</f>
        <v>1</v>
      </c>
      <c r="AQ50" s="213" t="str">
        <f t="array" ref="AQ50">LOOKUP(2,1/(Log!$K$1:$K$27569=AL50),Log!$J$1:$J$27569)</f>
        <v>The number of people displaced is 4.5 Afghan refugees living in Iran. The figure is taken from UNHCR's 3RP. This source was chosen because it is recent and reliable. The reliability of this data is high as it is up to date.</v>
      </c>
      <c r="AR50" s="213" t="str">
        <f t="array" ref="AR50">LOOKUP(2,1/(Log!$K$1:$K$27569=AL50),Log!$I$1:$I$27569)</f>
        <v>https://data.unhcr.org/en/documents/details/114538</v>
      </c>
      <c r="AS50" s="214">
        <f t="array" ref="AS50">LOOKUP(2,1/(Log!$K$1:$K$27569=AL50),Log!$L$1:$L$27569)</f>
        <v>45777</v>
      </c>
      <c r="AT50" s="222" t="str">
        <f t="shared" si="43"/>
        <v>IRN004Injuries reported</v>
      </c>
      <c r="AU50" s="218" t="str">
        <f t="array" ref="AU50">LOOKUP(2,1/(Log!$K$1:$K$27569=AT50),Log!$E$1:$E$27569)</f>
        <v>x</v>
      </c>
      <c r="AV50" s="218" t="str">
        <f t="array" ref="AV50">LOOKUP(2,1/(Log!$K$1:$K$27569=AT50),Log!$F$1:$F$27569)</f>
        <v>x</v>
      </c>
      <c r="AW50" s="218" t="str">
        <f t="array" ref="AW50">LOOKUP(2,1/(Log!$K$1:$K$27569=AT50),Log!$G$1:$G$27569)</f>
        <v>x</v>
      </c>
      <c r="AX50" s="218" t="str">
        <f t="array" ref="AX50">LOOKUP(2,1/(Log!$K$1:$K$27569=AT50),Log!$H$1:$H$27569)</f>
        <v>x</v>
      </c>
      <c r="AY50" s="218" t="str">
        <f t="array" ref="AY50">LOOKUP(2,1/(Log!$K$1:$K$27569=AT50),Log!$J$1:$J$27569)</f>
        <v>x</v>
      </c>
      <c r="AZ50" s="218" t="str">
        <f t="array" ref="AZ50">LOOKUP(2,1/(Log!$K$1:$K$27569=AT50),Log!$I$1:$I$27569)</f>
        <v>x</v>
      </c>
      <c r="BA50" s="219">
        <f t="array" ref="BA50">LOOKUP(2,1/(Log!$K$1:$K$27569=AT50),Log!$L$1:$L$27569)</f>
        <v>43920</v>
      </c>
      <c r="BB50" s="221" t="str">
        <f t="shared" si="44"/>
        <v>IRN004Illness cases reported</v>
      </c>
      <c r="BC50" s="213" t="str">
        <f t="array" ref="BC50">LOOKUP(2,1/(Log!$K$1:$K$27569=BB50),Log!$E$1:$E$27569)</f>
        <v>x</v>
      </c>
      <c r="BD50" s="213" t="str">
        <f t="array" ref="BD50">LOOKUP(2,1/(Log!$K$1:$K$27569=BB50),Log!$F$1:$F$27569)</f>
        <v>x</v>
      </c>
      <c r="BE50" s="213" t="str">
        <f t="array" ref="BE50">LOOKUP(2,1/(Log!$K$1:$K$27569=BB50),Log!$G$1:$G$27569)</f>
        <v>x</v>
      </c>
      <c r="BF50" s="213" t="str">
        <f t="array" ref="BF50">LOOKUP(2,1/(Log!$K$1:$K$27569=BB50),Log!$H$1:$H$27569)</f>
        <v>x</v>
      </c>
      <c r="BG50" s="213" t="str">
        <f t="array" ref="BG50">LOOKUP(2,1/(Log!$K$1:$K$27569=BB50),Log!$J$1:$J$27569)</f>
        <v>x</v>
      </c>
      <c r="BH50" s="213" t="str">
        <f t="array" ref="BH50">LOOKUP(2,1/(Log!$K$1:$K$27569=BB50),Log!$I$1:$I$27569)</f>
        <v>x</v>
      </c>
      <c r="BI50" s="214">
        <f t="array" ref="BI50">LOOKUP(2,1/(Log!$K$1:$K$27569=BB50),Log!$L$1:$L$27569)</f>
        <v>43920</v>
      </c>
      <c r="BJ50" s="222" t="str">
        <f t="shared" si="45"/>
        <v>IRN004Fatalities reported</v>
      </c>
      <c r="BK50" s="222" t="str">
        <f t="array" ref="BK50">LOOKUP(2,1/(Log!$K$1:$K$27569=BJ50),Log!$E$1:$E$27569)</f>
        <v>x</v>
      </c>
      <c r="BL50" s="222" t="str">
        <f t="array" ref="BL50">LOOKUP(2,1/(Log!$K$1:$K$27569=BJ50),Log!$F$1:$F$27569)</f>
        <v>X</v>
      </c>
      <c r="BM50" s="222" t="str">
        <f t="array" ref="BM50">LOOKUP(2,1/(Log!$K$1:$K$27569=BJ50),Log!$G$1:$G$27569)</f>
        <v>x</v>
      </c>
      <c r="BN50" s="222" t="str">
        <f t="array" ref="BN50">LOOKUP(2,1/(Log!$K$1:$K$27569=BJ50),Log!$H$1:$H$27569)</f>
        <v>x</v>
      </c>
      <c r="BO50" s="222" t="str">
        <f t="array" ref="BO50">LOOKUP(2,1/(Log!$K$1:$K$27569=BJ50),Log!$J$1:$J$27569)</f>
        <v>It is unlikely that there are any fatalities caused directly by the refugee crisis. However, it can be assumed that premature deaths do accur in the refugee population duo to access constraints and poor living conditions. This is not verifiable or calculable, so it is not included.</v>
      </c>
      <c r="BP50" s="218" t="str">
        <f t="array" ref="BP50">LOOKUP(2,1/(Log!$K$1:$K$27569=BJ50),Log!$I$1:$I$27569)</f>
        <v>X</v>
      </c>
      <c r="BQ50" s="223">
        <f t="array" ref="BQ50">LOOKUP(2,1/(Log!$K$1:$K$27569=BJ50),Log!$L$1:$L$27569)</f>
        <v>45777</v>
      </c>
      <c r="BR50" s="221" t="str">
        <f t="shared" si="46"/>
        <v>IRN004Buildings damaged</v>
      </c>
      <c r="BS50" s="224" t="str">
        <f t="array" ref="BS50">LOOKUP(2,1/(Log!$K$1:$K$27569=BR50),Log!$E$1:$E$27569)</f>
        <v>x</v>
      </c>
      <c r="BT50" s="224" t="str">
        <f t="array" ref="BT50">LOOKUP(2,1/(Log!$K$1:$K$27569=BR50),Log!$F$1:$F$27569)</f>
        <v>x</v>
      </c>
      <c r="BU50" s="224" t="str">
        <f t="array" ref="BU50">LOOKUP(2,1/(Log!$K$1:$K$27569=BR50),Log!$G$1:$G$27569)</f>
        <v>x</v>
      </c>
      <c r="BV50" s="224" t="str">
        <f t="array" ref="BV50">LOOKUP(2,1/(Log!$K$1:$K$27569=BR50),Log!$H$1:$H$27569)</f>
        <v>x</v>
      </c>
      <c r="BW50" s="224" t="str">
        <f t="array" ref="BW50">LOOKUP(2,1/(Log!$K$1:$K$27569=BR50),Log!$J$1:$J$27569)</f>
        <v>x</v>
      </c>
      <c r="BX50" s="224" t="str">
        <f t="array" ref="BX50">LOOKUP(2,1/(Log!$K$1:$K$27569=BR50),Log!$I$1:$I$27569)</f>
        <v>x</v>
      </c>
      <c r="BY50" s="214">
        <f t="array" ref="BY50">LOOKUP(2,1/(Log!$K$1:$K$27569=BR50),Log!$L$1:$L$27569)</f>
        <v>43920</v>
      </c>
      <c r="BZ50" s="222" t="str">
        <f t="shared" si="47"/>
        <v>IRN004Buildings destroyed</v>
      </c>
      <c r="CA50" s="222" t="str">
        <f t="array" ref="CA50">LOOKUP(2,1/(Log!$K$1:$K$27569=BZ50),Log!$E$1:$E$27569)</f>
        <v>x</v>
      </c>
      <c r="CB50" s="222" t="str">
        <f t="array" ref="CB50">LOOKUP(2,1/(Log!$K$1:$K$27569=BZ50),Log!$F$1:$F$27569)</f>
        <v>x</v>
      </c>
      <c r="CC50" s="222" t="str">
        <f t="array" ref="CC50">LOOKUP(2,1/(Log!$K$1:$K$27569=BZ50),Log!$G$1:$G$27569)</f>
        <v>x</v>
      </c>
      <c r="CD50" s="222" t="str">
        <f t="array" ref="CD50">LOOKUP(2,1/(Log!$K$1:$K$27569=BZ50),Log!$H$1:$H$27569)</f>
        <v>x</v>
      </c>
      <c r="CE50" s="222" t="str">
        <f t="array" ref="CE50">LOOKUP(2,1/(Log!$K$1:$K$27569=BZ50),Log!$J$1:$J$27569)</f>
        <v>x</v>
      </c>
      <c r="CF50" s="222" t="str">
        <f t="array" ref="CF50">LOOKUP(2,1/(Log!$K$1:$K$27569=BZ50),Log!$I$1:$I$27569)</f>
        <v>x</v>
      </c>
      <c r="CG50" s="223">
        <f t="array" ref="CG50">LOOKUP(2,1/(Log!$K$1:$K$27569=BZ50),Log!$L$1:$L$27569)</f>
        <v>43920</v>
      </c>
      <c r="CH50" s="221" t="str">
        <f t="shared" si="48"/>
        <v>IRN004Buildings in the affected area</v>
      </c>
      <c r="CI50" s="222" t="e">
        <f t="array" ref="CI50">LOOKUP(2,1/(Log!$K$1:$K$27569=CH50),Log!$E$1:$E$27569)</f>
        <v>#N/A</v>
      </c>
      <c r="CJ50" s="222" t="e">
        <f t="array" ref="CJ50">LOOKUP(2,1/(Log!$K$1:$K$27569=CH50),Log!$F$1:$F$27569)</f>
        <v>#N/A</v>
      </c>
      <c r="CK50" s="222" t="e">
        <f t="array" ref="CK50">LOOKUP(2,1/(Log!$K$1:$K$27569=CH50),Log!$G$1:$G$27569)</f>
        <v>#N/A</v>
      </c>
      <c r="CL50" s="222" t="e">
        <f t="array" ref="CL50">LOOKUP(2,1/(Log!$K$1:$K$27569=CH50),Log!$H$1:$H$27569)</f>
        <v>#N/A</v>
      </c>
      <c r="CM50" s="222" t="e">
        <f t="array" ref="CM50">LOOKUP(2,1/(Log!$K$1:$K$27569=CH50),Log!$J$1:$J$27569)</f>
        <v>#N/A</v>
      </c>
      <c r="CN50" s="222" t="e">
        <f t="array" ref="CN50">LOOKUP(2,1/(Log!$K$1:$K$27569=CH50),Log!$I$1:$I$27569)</f>
        <v>#N/A</v>
      </c>
      <c r="CO50" s="225" t="e">
        <f t="array" ref="CO50">LOOKUP(2,1/(Log!$K$1:$K$27569=CH50),Log!$L$1:$L$27569)</f>
        <v>#N/A</v>
      </c>
      <c r="CP50" s="222" t="str">
        <f t="shared" si="49"/>
        <v>IRN004Economic Losses</v>
      </c>
      <c r="CQ50" s="224" t="str">
        <f t="array" ref="CQ50">LOOKUP(2,1/(Log!$K$1:$K$27569=CP50),Log!$E$1:$E$27569)</f>
        <v>x</v>
      </c>
      <c r="CR50" s="224" t="str">
        <f t="array" ref="CR50">LOOKUP(2,1/(Log!$K$1:$K$27569=CP50),Log!$F$1:$F$27569)</f>
        <v>x</v>
      </c>
      <c r="CS50" s="224" t="str">
        <f t="array" ref="CS50">LOOKUP(2,1/(Log!$K$1:$K$27569=CP50),Log!$G$1:$G$27569)</f>
        <v>x</v>
      </c>
      <c r="CT50" s="224" t="str">
        <f t="array" ref="CT50">LOOKUP(2,1/(Log!$K$1:$K$27569=CP50),Log!$H$1:$H$27569)</f>
        <v>x</v>
      </c>
      <c r="CU50" s="224" t="str">
        <f t="array" ref="CU50">LOOKUP(2,1/(Log!$K$1:$K$27569=CP50),Log!$J$1:$J$27569)</f>
        <v>x</v>
      </c>
      <c r="CV50" s="224" t="str">
        <f t="array" ref="CV50">LOOKUP(2,1/(Log!$K$1:$K$27569=CP50),Log!$I$1:$I$27569)</f>
        <v>x</v>
      </c>
      <c r="CW50" s="214">
        <f t="array" ref="CW50">LOOKUP(2,1/(Log!$K$1:$K$27569=CP50),Log!$L$1:$L$27569)</f>
        <v>43920</v>
      </c>
      <c r="CX50" s="222" t="str">
        <f t="shared" si="50"/>
        <v>IRN004People in Need</v>
      </c>
      <c r="CY50" s="218">
        <f t="shared" si="51"/>
        <v>5500000</v>
      </c>
      <c r="CZ50" s="218" t="str">
        <f t="shared" si="52"/>
        <v>UNHCR 19/02/2025</v>
      </c>
      <c r="DA50" s="218" t="str">
        <f t="shared" si="53"/>
        <v xml:space="preserve">Medium </v>
      </c>
      <c r="DB50" s="218">
        <f t="shared" si="54"/>
        <v>2</v>
      </c>
      <c r="DC50" s="218" t="str">
        <f t="shared" si="55"/>
        <v>According to INFORM Severity Index methodology, the sum of people in levels 3, 4 and 5 is equal to the total number of people in need. The number of people in Level 3 corresponds to the number of registered Afghan refugees (1.3 million), other Afghan refugees (.4 million) and host communities 1 million) that are in need of assistance. There is a government response as well as UNHCR and limited NGO response to the refugees in the country. There are provisions to provide easier access to healthcare and education for refugees, alleviating the severity of some needs. However, they are still in need of assistance. They are considered to be in moderate need. The figure is taken from UNHCR's 3RP . This source was chosen because it provides regular updates to the overall numbers of Afghan refugees hosted in Iran and Pakistan. The reliability of this data is medium as the data includes high-quality information alongside some elements with lower quality, resulting in an overall medium reliability.</v>
      </c>
      <c r="DD50" s="218" t="str">
        <f t="shared" si="56"/>
        <v>https://data.unhcr.org/en/documents/details/114538</v>
      </c>
      <c r="DE50" s="220">
        <f t="shared" si="57"/>
        <v>45777</v>
      </c>
      <c r="DF50" s="221" t="str">
        <f t="shared" si="58"/>
        <v>IRN004Minimal humanitarian conditions - Level 1</v>
      </c>
      <c r="DG50" s="213">
        <f t="array" ref="DG50">IF(LOOKUP(2,1/(Log!$K$1:$K$27569=DF50),Log!$E$1:$E$27569)="x","x",ROUND(LOOKUP(2,1/(Log!$K$1:$K$27569=DF50),Log!$E$1:$E$27569),-3))</f>
        <v>21584000</v>
      </c>
      <c r="DH50" s="224" t="str">
        <f t="array" ref="DH50">LOOKUP(2,1/(Log!$K$1:$K$27569=DF50),Log!$F$1:$F$27569)</f>
        <v>City Population accessed 15/04/2025;  UNHCR 19/02/2025</v>
      </c>
      <c r="DI50" s="224" t="str">
        <f t="array" ref="DI50">LOOKUP(2,1/(Log!$K$1:$K$27569=DF50),Log!$G$1:$G$27569)</f>
        <v>Low</v>
      </c>
      <c r="DJ50" s="224">
        <f t="array" ref="DJ50">LOOKUP(2,1/(Log!$K$1:$K$27569=DF50),Log!$H$1:$H$27569)</f>
        <v>3</v>
      </c>
      <c r="DK50" s="224" t="str">
        <f t="array" ref="DK50">LOOKUP(2,1/(Log!$K$1:$K$27569=DF50),Log!$J$1:$J$27569)</f>
        <v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v>
      </c>
      <c r="DL50" s="224" t="str">
        <f t="array" ref="DL50">LOOKUP(2,1/(Log!$K$1:$K$27569=DF50),Log!$I$1:$I$27569)</f>
        <v>https://www.citypopulation.de/en/iran/prov/admin/; https://data.unhcr.org/en/documents/details/114538</v>
      </c>
      <c r="DM50" s="214">
        <f t="array" ref="DM50">LOOKUP(2,1/(Log!$K$1:$K$27569=DF50),Log!$L$1:$L$27569)</f>
        <v>45777</v>
      </c>
      <c r="DN50" s="222" t="str">
        <f t="shared" si="59"/>
        <v>IRN004Stressed humanitarian conditions - Level 2</v>
      </c>
      <c r="DO50" s="218">
        <f t="array" ref="DO50">IF(LOOKUP(2,1/(Log!$K$1:$K$27569=DN50),Log!$E$1:$E$27569)="x","x",ROUND(LOOKUP(2,1/(Log!$K$1:$K$27569=DN50),Log!$E$1:$E$27569),-3))</f>
        <v>0</v>
      </c>
      <c r="DP50" s="222" t="str">
        <f t="array" ref="DP50">LOOKUP(2,1/(Log!$K$1:$K$27569=DN50),Log!$F$1:$F$27569)</f>
        <v>UNHCR 19/02/2025</v>
      </c>
      <c r="DQ50" s="222" t="str">
        <f t="array" ref="DQ50">LOOKUP(2,1/(Log!$K$1:$K$27569=DN50),Log!$G$1:$G$27569)</f>
        <v>Low</v>
      </c>
      <c r="DR50" s="222">
        <f t="array" ref="DR50">LOOKUP(2,1/(Log!$K$1:$K$27569=DN50),Log!$H$1:$H$27569)</f>
        <v>3</v>
      </c>
      <c r="DS50" s="222" t="str">
        <f t="array" ref="DS50">LOOKUP(2,1/(Log!$K$1:$K$27569=DN50),Log!$J$1:$J$27569)</f>
        <v>According to INFORM SI methodology, the number of people in Level 2 is equal to the people affected minus the people in need. There is no one considered to be in Level 2, because everyone who is affected (undocumented Afghans and Documented Afghan refugees in the country) is also assumed to be in need. Thus all Afghan refugees are considered to be at least at in moderate humanitarian condition.</v>
      </c>
      <c r="DT50" s="222" t="str">
        <f t="array" ref="DT50">LOOKUP(2,1/(Log!$K$1:$K$27569=DN50),Log!$I$1:$I$27569)</f>
        <v>https://data.unhcr.org/en/documents/details/114538</v>
      </c>
      <c r="DU50" s="223">
        <f t="array" ref="DU50">LOOKUP(2,1/(Log!$K$1:$K$27569=DN50),Log!$L$1:$L$27569)</f>
        <v>45777</v>
      </c>
      <c r="DV50" s="221" t="str">
        <f t="shared" si="60"/>
        <v>IRN004Moderate humanitarian conditions - Level 3</v>
      </c>
      <c r="DW50" s="213">
        <f t="array" ref="DW50">IF(LOOKUP(2,1/(Log!$K$1:$K$27569=DV50),Log!$E$1:$E$27569)="x","x",ROUND(LOOKUP(2,1/(Log!$K$1:$K$27569=DV50),Log!$E$1:$E$27569),-3))</f>
        <v>2700000</v>
      </c>
      <c r="DX50" s="224" t="str">
        <f t="array" ref="DX50">LOOKUP(2,1/(Log!$K$1:$K$27569=DV50),Log!$F$1:$F$27569)</f>
        <v>UNHCR 19/02/2025</v>
      </c>
      <c r="DY50" s="224" t="str">
        <f t="array" ref="DY50">LOOKUP(2,1/(Log!$K$1:$K$27569=DV50),Log!$G$1:$G$27569)</f>
        <v xml:space="preserve">Medium </v>
      </c>
      <c r="DZ50" s="224">
        <f t="array" ref="DZ50">LOOKUP(2,1/(Log!$K$1:$K$27569=DV50),Log!$H$1:$H$27569)</f>
        <v>2</v>
      </c>
      <c r="EA50" s="224" t="str">
        <f t="array" ref="EA50">LOOKUP(2,1/(Log!$K$1:$K$27569=DV50),Log!$J$1:$J$27569)</f>
        <v>According to INFORM Severity Index methodology, the sum of people in levels 3, 4 and 5 is equal to the total number of people in need. The number of people in Level 3 corresponds to the number of registered Afghan refugees (1.3 million), other Afghan refugees (.4 million) and host communities 1 million) that are in need of assistance. There is a government response as well as UNHCR and limited NGO response to the refugees in the country. There are provisions to provide easier access to healthcare and education for refugees, alleviating the severity of some needs. However, they are still in need of assistance. They are considered to be in moderate need. The figure is taken from UNHCR's 3RP . This source was chosen because it provides regular updates to the overall numbers of Afghan refugees hosted in Iran and Pakistan. The reliability of this data is medium as the data includes high-quality information alongside some elements with lower quality, resulting in an overall medium reliability.</v>
      </c>
      <c r="EB50" s="224" t="str">
        <f t="array" ref="EB50">LOOKUP(2,1/(Log!$K$1:$K$27569=DV50),Log!$I$1:$I$27569)</f>
        <v>https://data.unhcr.org/en/documents/details/114538</v>
      </c>
      <c r="EC50" s="214">
        <f t="array" ref="EC50">LOOKUP(2,1/(Log!$K$1:$K$27569=DV50),Log!$L$1:$L$27569)</f>
        <v>45777</v>
      </c>
      <c r="ED50" s="222" t="str">
        <f t="shared" si="61"/>
        <v>IRN004Severe humanitarian conditions - Level 4</v>
      </c>
      <c r="EE50" s="218">
        <f t="array" ref="EE50">IF(LOOKUP(2,1/(Log!$K$1:$K$27569=ED50),Log!$E$1:$E$27569)="x","x",ROUND(LOOKUP(2,1/(Log!$K$1:$K$27569=ED50),Log!$E$1:$E$27569),-3))</f>
        <v>2800000</v>
      </c>
      <c r="EF50" s="222" t="str">
        <f t="array" ref="EF50">LOOKUP(2,1/(Log!$K$1:$K$27569=ED50),Log!$F$1:$F$27569)</f>
        <v>UNHCR 19/02/2025</v>
      </c>
      <c r="EG50" s="222" t="str">
        <f t="array" ref="EG50">LOOKUP(2,1/(Log!$K$1:$K$27569=ED50),Log!$G$1:$G$27569)</f>
        <v xml:space="preserve">Medium </v>
      </c>
      <c r="EH50" s="222">
        <f t="array" ref="EH50">LOOKUP(2,1/(Log!$K$1:$K$27569=ED50),Log!$H$1:$H$27569)</f>
        <v>2</v>
      </c>
      <c r="EI50" s="222" t="str">
        <f t="array" ref="EI50">LOOKUP(2,1/(Log!$K$1:$K$27569=ED50),Log!$J$1:$J$27569)</f>
        <v>According to INFORM Severity Index methodology, the sum of people in levels 3, 4 and 5 is equal to the total number of people in need. The number of people in Level 4 corresponds to the number of Undocumented Afghans. This is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The reliability of this data is medium as the data includes high-quality information alongside some elements with lower quality, resulting in an overall medium reliability.</v>
      </c>
      <c r="EJ50" s="222" t="str">
        <f t="array" ref="EJ50">LOOKUP(2,1/(Log!$K$1:$K$27569=ED50),Log!$I$1:$I$27569)</f>
        <v>https://data.unhcr.org/en/documents/details/114538</v>
      </c>
      <c r="EK50" s="223">
        <f t="array" ref="EK50">LOOKUP(2,1/(Log!$K$1:$K$27569=ED50),Log!$L$1:$L$27569)</f>
        <v>45777</v>
      </c>
      <c r="EL50" s="221" t="str">
        <f t="shared" si="62"/>
        <v>IRN004Extreme humanitarian conditions - Level 5</v>
      </c>
      <c r="EM50" s="213">
        <f t="array" ref="EM50">IF(LOOKUP(2,1/(Log!$K$1:$K$27569=EL50),Log!$E$1:$E$27569)="x","x",ROUND(LOOKUP(2,1/(Log!$K$1:$K$27569=EL50),Log!$E$1:$E$27569),-3))</f>
        <v>0</v>
      </c>
      <c r="EN50" s="224" t="str">
        <f t="array" ref="EN50">LOOKUP(2,1/(Log!$K$1:$K$27569=EL50),Log!$F$1:$F$27569)</f>
        <v>UNHCR 19/02/2025</v>
      </c>
      <c r="EO50" s="224" t="str">
        <f t="array" ref="EO50">LOOKUP(2,1/(Log!$K$1:$K$27569=EL50),Log!$G$1:$G$27569)</f>
        <v xml:space="preserve">Medium </v>
      </c>
      <c r="EP50" s="224">
        <f t="array" ref="EP50">LOOKUP(2,1/(Log!$K$1:$K$27569=EL50),Log!$H$1:$H$27569)</f>
        <v>2</v>
      </c>
      <c r="EQ50" s="224" t="str">
        <f t="array" ref="EQ50">LOOKUP(2,1/(Log!$K$1:$K$27569=EL50),Log!$J$1:$J$27569)</f>
        <v>According to INFORM Severity Index methodology, the sum of people in levels 3, 4 and 5 is equal to the total number of people in need. There is no information of any Afghan refugee facing extreme humanitarian condition.</v>
      </c>
      <c r="ER50" s="224" t="str">
        <f t="array" ref="ER50">LOOKUP(2,1/(Log!$K$1:$K$27569=EL50),Log!$I$1:$I$27569)</f>
        <v>https://data.unhcr.org/en/documents/details/114538</v>
      </c>
      <c r="ES50" s="214">
        <f t="array" ref="ES50">LOOKUP(2,1/(Log!$K$1:$K$27569=EL50),Log!$L$1:$L$27569)</f>
        <v>45777</v>
      </c>
      <c r="ET50" s="222" t="str">
        <f t="shared" si="63"/>
        <v>IRN004Fatalities in all crises</v>
      </c>
      <c r="EU50" s="222" t="str">
        <f t="array" ref="EU50">LOOKUP(2,1/(Log!$K$1:$K$27569=ET50),Log!$E$1:$E$27569)</f>
        <v>x</v>
      </c>
      <c r="EV50" s="222" t="str">
        <f t="array" ref="EV50">LOOKUP(2,1/(Log!$K$1:$K$27569=ET50),Log!$F$1:$F$27569)</f>
        <v>X</v>
      </c>
      <c r="EW50" s="222" t="str">
        <f t="array" ref="EW50">LOOKUP(2,1/(Log!$K$1:$K$27569=ET50),Log!$G$1:$G$27569)</f>
        <v>x</v>
      </c>
      <c r="EX50" s="222" t="str">
        <f t="array" ref="EX50">LOOKUP(2,1/(Log!$K$1:$K$27569=ET50),Log!$H$1:$H$27569)</f>
        <v>x</v>
      </c>
      <c r="EY50" s="222" t="str">
        <f t="array" ref="EY50">LOOKUP(2,1/(Log!$K$1:$K$27569=ET50),Log!$J$1:$J$27569)</f>
        <v>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v>
      </c>
      <c r="EZ50" s="222" t="str">
        <f t="array" ref="EZ50">LOOKUP(2,1/(Log!$K$1:$K$27569=ET50),Log!$I$1:$I$27569)</f>
        <v>x</v>
      </c>
      <c r="FA50" s="223">
        <f t="array" ref="FA50">LOOKUP(2,1/(Log!$K$1:$K$27569=ET50),Log!$L$1:$L$27569)</f>
        <v>45777</v>
      </c>
      <c r="FB50" s="221" t="str">
        <f t="shared" si="64"/>
        <v>IRN004Crisis affected groups</v>
      </c>
      <c r="FC50" s="224">
        <f t="array" ref="FC50">LOOKUP(2,1/(Log!$K$1:$K$27569=FB50),Log!$E$1:$E$27569)</f>
        <v>3</v>
      </c>
      <c r="FD50" s="224" t="str">
        <f t="array" ref="FD50">LOOKUP(2,1/(Log!$K$1:$K$27569=FB50),Log!$F$1:$F$27569)</f>
        <v>UNHCR 19/02/2025; UNHCR accessed 10/02/2025; UNHCR accessed 10/02/2025; UNHCR accessed 10/02/2025; OCHA 21/01/2025</v>
      </c>
      <c r="FE50" s="224" t="str">
        <f t="array" ref="FE50">LOOKUP(2,1/(Log!$K$1:$K$27569=FB50),Log!$G$1:$G$27569)</f>
        <v xml:space="preserve">Medium </v>
      </c>
      <c r="FF50" s="224">
        <f t="array" ref="FF50">LOOKUP(2,1/(Log!$K$1:$K$27569=FB50),Log!$H$1:$H$27569)</f>
        <v>2</v>
      </c>
      <c r="FG50" s="224" t="str">
        <f t="array" ref="FG50">LOOKUP(2,1/(Log!$K$1:$K$27569=FB50),Log!$J$1:$J$27569)</f>
        <v xml:space="preserve"> In this crisis, 3 out of 5 population groups are affected: host population, refugees and asylum seekers, and returnees.</v>
      </c>
      <c r="FH50" s="224" t="str">
        <f t="array" ref="FH50">LOOKUP(2,1/(Log!$K$1:$K$27569=FB50),Log!$I$1:$I$27569)</f>
        <v>https://data.unhcr.org/en/documents/details/114538; https://data.unhcr.org/en/country/irn; https://www.unhcr.org/ir/refugees-in-iran/; https://data.unhcr.org/en/situations/afghanistan?_gl=1*1oabc8o*_ga*NjMyMjA4NTUuMTcxNDAzOTg2Ng..*_ga_N9CH61RTNK*MTcxNDAzOTk3Ni4xLjAuMTcxNDAzOTk3Ni4wLjAuMA..*_rup_ga*NjMyMjA4NTUuMTcxNDAzOTg2Ng..*_rup_ga_EVDQTJ4LMY*MTcxNDAzOTg2Ni4xLjEuMTcxNDAzOTk3Ni4zOC4wLjA.#_ga=2.123647499.1234067279.1714039866-63220855.1714039867; https://reliefweb.int/report/afghanistan/afghanistan-snapshot-population-movements-january-december-2024-january-2025</v>
      </c>
      <c r="FI50" s="214">
        <f t="array" ref="FI50">LOOKUP(2,1/(Log!$K$1:$K$27569=FB50),Log!$L$1:$L$27569)</f>
        <v>45777</v>
      </c>
      <c r="FJ50" s="221" t="str">
        <f t="shared" si="65"/>
        <v>IRN004People facing limited access constraints</v>
      </c>
      <c r="FK50" s="222" t="str">
        <f t="array" ref="FK50">LOOKUP(2,1/(Log!$K$1:$K$27569=FJ50),Log!$E$1:$E$27569)</f>
        <v>x</v>
      </c>
      <c r="FL50" s="222" t="str">
        <f t="array" ref="FL50">LOOKUP(2,1/(Log!$K$1:$K$27569=FJ50),Log!$F$1:$F$27569)</f>
        <v>x</v>
      </c>
      <c r="FM50" s="222" t="str">
        <f t="array" ref="FM50">LOOKUP(2,1/(Log!$K$1:$K$27569=FJ50),Log!$G$1:$G$27569)</f>
        <v>x</v>
      </c>
      <c r="FN50" s="222" t="str">
        <f t="array" ref="FN50">LOOKUP(2,1/(Log!$K$1:$K$27569=FJ50),Log!$H$1:$H$27569)</f>
        <v>x</v>
      </c>
      <c r="FO50" s="222" t="str">
        <f t="array" ref="FO50">LOOKUP(2,1/(Log!$K$1:$K$27569=FJ50),Log!$J$1:$J$27569)</f>
        <v>x</v>
      </c>
      <c r="FP50" s="218" t="str">
        <f t="array" ref="FP50">LOOKUP(2,1/(Log!$K$1:$K$27569=FJ50),Log!$I$1:$I$27569)</f>
        <v>x</v>
      </c>
      <c r="FQ50" s="219">
        <f t="array" ref="FQ50">LOOKUP(2,1/(Log!$K$1:$K$27569=FJ50),Log!$L$1:$L$27569)</f>
        <v>43920</v>
      </c>
      <c r="FR50" s="221" t="str">
        <f t="shared" si="66"/>
        <v>IRN004People facing restricted access constraints</v>
      </c>
      <c r="FS50" s="224" t="str">
        <f t="array" ref="FS50">LOOKUP(2,1/(Log!$K$1:$K$27569=FR50),Log!$E$1:$E$27569)</f>
        <v>x</v>
      </c>
      <c r="FT50" s="224" t="str">
        <f t="array" ref="FT50">LOOKUP(2,1/(Log!$K$1:$K$27569=FR50),Log!$F$1:$F$27569)</f>
        <v>x</v>
      </c>
      <c r="FU50" s="224" t="str">
        <f t="array" ref="FU50">LOOKUP(2,1/(Log!$K$1:$K$27569=FR50),Log!$G$1:$G$27569)</f>
        <v>x</v>
      </c>
      <c r="FV50" s="224" t="str">
        <f t="array" ref="FV50">LOOKUP(2,1/(Log!$K$1:$K$27569=FR50),Log!$H$1:$H$27569)</f>
        <v>x</v>
      </c>
      <c r="FW50" s="224" t="str">
        <f t="array" ref="FW50">LOOKUP(2,1/(Log!$K$1:$K$27569=FR50),Log!$J$1:$J$27569)</f>
        <v>x</v>
      </c>
      <c r="FX50" s="224" t="str">
        <f t="array" ref="FX50">LOOKUP(2,1/(Log!$K$1:$K$27569=FR50),Log!$I$1:$I$27569)</f>
        <v>x</v>
      </c>
      <c r="FY50" s="214">
        <f t="array" ref="FY50">LOOKUP(2,1/(Log!$K$1:$K$27569=FR50),Log!$L$1:$L$27569)</f>
        <v>43920</v>
      </c>
      <c r="FZ50" s="222" t="str">
        <f t="shared" si="67"/>
        <v>IRN004Impediments to entry into country (bureaucratic and administrative)</v>
      </c>
      <c r="GA50" s="222">
        <f t="array" ref="GA50">LOOKUP(2,1/(Log!$K$1:$K$27569=FZ50),Log!$E$1:$E$27569)</f>
        <v>1</v>
      </c>
      <c r="GB50" s="222" t="str">
        <f t="array" ref="GB50">LOOKUP(2,1/(Log!$K$1:$K$27569=FZ50),Log!$F$1:$F$27569)</f>
        <v>ACAPS Access Methodology</v>
      </c>
      <c r="GC50" s="222" t="str">
        <f t="array" ref="GC50">LOOKUP(2,1/(Log!$K$1:$K$27569=FZ50),Log!$G$1:$G$27569)</f>
        <v>Medium</v>
      </c>
      <c r="GD50" s="222">
        <f t="array" ref="GD50">LOOKUP(2,1/(Log!$K$1:$K$27569=FZ50),Log!$H$1:$H$27569)</f>
        <v>2</v>
      </c>
      <c r="GE50" s="222" t="str">
        <f t="array" ref="GE50">LOOKUP(2,1/(Log!$K$1:$K$27569=FZ50),Log!$J$1:$J$27569)</f>
        <v>x</v>
      </c>
      <c r="GF50" s="222" t="str">
        <f t="array" ref="GF50">LOOKUP(2,1/(Log!$K$1:$K$27569=FZ50),Log!$I$1:$I$27569)</f>
        <v>x</v>
      </c>
      <c r="GG50" s="223">
        <f t="array" ref="GG50">LOOKUP(2,1/(Log!$K$1:$K$27569=FZ50),Log!$L$1:$L$27569)</f>
        <v>45609</v>
      </c>
      <c r="GH50" s="221" t="str">
        <f t="shared" si="68"/>
        <v>IRN004Restriction of movement (impediments to freedom of movement and/or administrative restrictions)</v>
      </c>
      <c r="GI50" s="224">
        <f t="array" ref="GI50">LOOKUP(2,1/(Log!$K$1:$K$27569=GH50),Log!$E$1:$E$27569)</f>
        <v>0</v>
      </c>
      <c r="GJ50" s="224" t="str">
        <f t="array" ref="GJ50">LOOKUP(2,1/(Log!$K$1:$K$27569=GH50),Log!$F$1:$F$27569)</f>
        <v>ACAPS Access Methodology</v>
      </c>
      <c r="GK50" s="224" t="str">
        <f t="array" ref="GK50">LOOKUP(2,1/(Log!$K$1:$K$27569=GH50),Log!$G$1:$G$27569)</f>
        <v>Medium</v>
      </c>
      <c r="GL50" s="224">
        <f t="array" ref="GL50">LOOKUP(2,1/(Log!$K$1:$K$27569=GH50),Log!$H$1:$H$27569)</f>
        <v>2</v>
      </c>
      <c r="GM50" s="224" t="str">
        <f t="array" ref="GM50">LOOKUP(2,1/(Log!$K$1:$K$27569=GH50),Log!$J$1:$J$27569)</f>
        <v>x</v>
      </c>
      <c r="GN50" s="224" t="str">
        <f t="array" ref="GN50">LOOKUP(2,1/(Log!$K$1:$K$27569=GH50),Log!$I$1:$I$27569)</f>
        <v>x</v>
      </c>
      <c r="GO50" s="214">
        <f t="array" ref="GO50">LOOKUP(2,1/(Log!$K$1:$K$27569=GH50),Log!$L$1:$L$27569)</f>
        <v>45609</v>
      </c>
      <c r="GP50" s="222" t="str">
        <f t="shared" si="69"/>
        <v>IRN004Interference into implementation of humanitarian activities</v>
      </c>
      <c r="GQ50" s="222">
        <f t="array" ref="GQ50">LOOKUP(2,1/(Log!$K$1:$K$27569=GP50),Log!$E$1:$E$27569)</f>
        <v>1</v>
      </c>
      <c r="GR50" s="222" t="str">
        <f t="array" ref="GR50">LOOKUP(2,1/(Log!$K$1:$K$27569=GP50),Log!$F$1:$F$27569)</f>
        <v>ACAPS Access Methodology</v>
      </c>
      <c r="GS50" s="222" t="str">
        <f t="array" ref="GS50">LOOKUP(2,1/(Log!$K$1:$K$27569=GP50),Log!$G$1:$G$27569)</f>
        <v>Medium</v>
      </c>
      <c r="GT50" s="222">
        <f t="array" ref="GT50">LOOKUP(2,1/(Log!$K$1:$K$27569=GP50),Log!$H$1:$H$27569)</f>
        <v>2</v>
      </c>
      <c r="GU50" s="222" t="str">
        <f t="array" ref="GU50">LOOKUP(2,1/(Log!$K$1:$K$27569=GP50),Log!$J$1:$J$27569)</f>
        <v>x</v>
      </c>
      <c r="GV50" s="222" t="str">
        <f t="array" ref="GV50">LOOKUP(2,1/(Log!$K$1:$K$27569=GP50),Log!$I$1:$I$27569)</f>
        <v>x</v>
      </c>
      <c r="GW50" s="223">
        <f t="array" ref="GW50">LOOKUP(2,1/(Log!$K$1:$K$27569=GP50),Log!$L$1:$L$27569)</f>
        <v>45609</v>
      </c>
      <c r="GX50" s="221" t="str">
        <f t="shared" si="70"/>
        <v>IRN004Violence against personnel, facilities and assets</v>
      </c>
      <c r="GY50" s="224">
        <f t="array" ref="GY50">LOOKUP(2,1/(Log!$K$1:$K$27569=GX50),Log!$E$1:$E$27569)</f>
        <v>0</v>
      </c>
      <c r="GZ50" s="224" t="str">
        <f t="array" ref="GZ50">LOOKUP(2,1/(Log!$K$1:$K$27569=GX50),Log!$F$1:$F$27569)</f>
        <v>ACAPS Access Methodology</v>
      </c>
      <c r="HA50" s="224" t="str">
        <f t="array" ref="HA50">LOOKUP(2,1/(Log!$K$1:$K$27569=GX50),Log!$G$1:$G$27569)</f>
        <v>Medium</v>
      </c>
      <c r="HB50" s="224">
        <f t="array" ref="HB50">LOOKUP(2,1/(Log!$K$1:$K$27569=GX50),Log!$H$1:$H$27569)</f>
        <v>2</v>
      </c>
      <c r="HC50" s="224" t="str">
        <f t="array" ref="HC50">LOOKUP(2,1/(Log!$K$1:$K$27569=GX50),Log!$J$1:$J$27569)</f>
        <v>x</v>
      </c>
      <c r="HD50" s="224" t="str">
        <f t="array" ref="HD50">LOOKUP(2,1/(Log!$K$1:$K$27569=GX50),Log!$I$1:$I$27569)</f>
        <v>x</v>
      </c>
      <c r="HE50" s="214">
        <f t="array" ref="HE50">LOOKUP(2,1/(Log!$K$1:$K$27569=GX50),Log!$L$1:$L$27569)</f>
        <v>45470</v>
      </c>
      <c r="HF50" s="222" t="str">
        <f t="shared" si="71"/>
        <v>IRN004Denial of existence of humanitarian needs or entitlements to assistance</v>
      </c>
      <c r="HG50" s="222">
        <f t="array" ref="HG50">LOOKUP(2,1/(Log!$K$1:$K$27569=HF50),Log!$E$1:$E$27569)</f>
        <v>2</v>
      </c>
      <c r="HH50" s="222" t="str">
        <f t="array" ref="HH50">LOOKUP(2,1/(Log!$K$1:$K$27569=HF50),Log!$F$1:$F$27569)</f>
        <v>ACAPS Access Methodology</v>
      </c>
      <c r="HI50" s="222" t="str">
        <f t="array" ref="HI50">LOOKUP(2,1/(Log!$K$1:$K$27569=HF50),Log!$G$1:$G$27569)</f>
        <v>Medium</v>
      </c>
      <c r="HJ50" s="222">
        <f t="array" ref="HJ50">LOOKUP(2,1/(Log!$K$1:$K$27569=HF50),Log!$H$1:$H$27569)</f>
        <v>2</v>
      </c>
      <c r="HK50" s="222" t="str">
        <f t="array" ref="HK50">LOOKUP(2,1/(Log!$K$1:$K$27569=HF50),Log!$J$1:$J$27569)</f>
        <v>x</v>
      </c>
      <c r="HL50" s="222" t="str">
        <f t="array" ref="HL50">LOOKUP(2,1/(Log!$K$1:$K$27569=HF50),Log!$I$1:$I$27569)</f>
        <v>x</v>
      </c>
      <c r="HM50" s="223">
        <f t="array" ref="HM50">LOOKUP(2,1/(Log!$K$1:$K$27569=HF50),Log!$L$1:$L$27569)</f>
        <v>45609</v>
      </c>
      <c r="HN50" s="221" t="str">
        <f t="shared" si="72"/>
        <v>IRN004Restriction and obstruction of access to services and assistance</v>
      </c>
      <c r="HO50" s="224">
        <f t="array" ref="HO50">LOOKUP(2,1/(Log!$K$1:$K$27569=HN50),Log!$E$1:$E$27569)</f>
        <v>1</v>
      </c>
      <c r="HP50" s="224" t="str">
        <f t="array" ref="HP50">LOOKUP(2,1/(Log!$K$1:$K$27569=HN50),Log!$F$1:$F$27569)</f>
        <v>ACAPS Access Methodology</v>
      </c>
      <c r="HQ50" s="224" t="str">
        <f t="array" ref="HQ50">LOOKUP(2,1/(Log!$K$1:$K$27569=HN50),Log!$G$1:$G$27569)</f>
        <v>Medium</v>
      </c>
      <c r="HR50" s="224">
        <f t="array" ref="HR50">LOOKUP(2,1/(Log!$K$1:$K$27569=HN50),Log!$H$1:$H$27569)</f>
        <v>2</v>
      </c>
      <c r="HS50" s="224" t="str">
        <f t="array" ref="HS50">LOOKUP(2,1/(Log!$K$1:$K$27569=HN50),Log!$J$1:$J$27569)</f>
        <v>x</v>
      </c>
      <c r="HT50" s="224" t="str">
        <f t="array" ref="HT50">LOOKUP(2,1/(Log!$K$1:$K$27569=HN50),Log!$I$1:$I$27569)</f>
        <v>x</v>
      </c>
      <c r="HU50" s="214">
        <f t="array" ref="HU50">LOOKUP(2,1/(Log!$K$1:$K$27569=HN50),Log!$L$1:$L$27569)</f>
        <v>45609</v>
      </c>
      <c r="HV50" s="222" t="str">
        <f t="shared" si="73"/>
        <v>IRN004Ongoing insecurity/hostilities affecting humanitarian assistance</v>
      </c>
      <c r="HW50" s="222">
        <f t="array" ref="HW50">LOOKUP(2,1/(Log!$K$1:$K$27569=HV50),Log!$E$1:$E$27569)</f>
        <v>1</v>
      </c>
      <c r="HX50" s="222" t="str">
        <f t="array" ref="HX50">LOOKUP(2,1/(Log!$K$1:$K$27569=HV50),Log!$F$1:$F$27569)</f>
        <v>ACAPS Access Methodology</v>
      </c>
      <c r="HY50" s="222" t="str">
        <f t="array" ref="HY50">LOOKUP(2,1/(Log!$K$1:$K$27569=HV50),Log!$G$1:$G$27569)</f>
        <v>Medium</v>
      </c>
      <c r="HZ50" s="222">
        <f t="array" ref="HZ50">LOOKUP(2,1/(Log!$K$1:$K$27569=HV50),Log!$H$1:$H$27569)</f>
        <v>2</v>
      </c>
      <c r="IA50" s="222" t="str">
        <f t="array" ref="IA50">LOOKUP(2,1/(Log!$K$1:$K$27569=HV50),Log!$J$1:$J$27569)</f>
        <v>x</v>
      </c>
      <c r="IB50" s="222" t="str">
        <f t="array" ref="IB50">LOOKUP(2,1/(Log!$K$1:$K$27569=HV50),Log!$I$1:$I$27569)</f>
        <v>x</v>
      </c>
      <c r="IC50" s="223">
        <f t="array" ref="IC50">LOOKUP(2,1/(Log!$K$1:$K$27569=HV50),Log!$L$1:$L$27569)</f>
        <v>45609</v>
      </c>
      <c r="ID50" s="221" t="str">
        <f t="shared" si="74"/>
        <v>IRN004Presence of mines and improvised explosive devices</v>
      </c>
      <c r="IE50" s="224">
        <f t="array" ref="IE50">LOOKUP(2,1/(Log!$K$1:$K$27569=ID50),Log!$E$1:$E$27569)</f>
        <v>1</v>
      </c>
      <c r="IF50" s="224" t="str">
        <f t="array" ref="IF50">LOOKUP(2,1/(Log!$K$1:$K$27569=ID50),Log!$F$1:$F$27569)</f>
        <v>ACAPS Access Methodology</v>
      </c>
      <c r="IG50" s="224" t="str">
        <f t="array" ref="IG50">LOOKUP(2,1/(Log!$K$1:$K$27569=ID50),Log!$G$1:$G$27569)</f>
        <v>Medium</v>
      </c>
      <c r="IH50" s="224">
        <f t="array" ref="IH50">LOOKUP(2,1/(Log!$K$1:$K$27569=ID50),Log!$H$1:$H$27569)</f>
        <v>2</v>
      </c>
      <c r="II50" s="224" t="str">
        <f t="array" ref="II50">LOOKUP(2,1/(Log!$K$1:$K$27569=ID50),Log!$J$1:$J$27569)</f>
        <v>x</v>
      </c>
      <c r="IJ50" s="224" t="str">
        <f t="array" ref="IJ50">LOOKUP(2,1/(Log!$K$1:$K$27569=ID50),Log!$I$1:$I$27569)</f>
        <v>x</v>
      </c>
      <c r="IK50" s="214">
        <f t="array" ref="IK50">LOOKUP(2,1/(Log!$K$1:$K$27569=ID50),Log!$L$1:$L$27569)</f>
        <v>45609</v>
      </c>
      <c r="IL50" s="222" t="str">
        <f t="shared" si="75"/>
        <v>IRN004Physical constraints in the environment (obstacles related to terrain, climate, lack of infrastructure, etc.)</v>
      </c>
      <c r="IM50" s="222">
        <f t="array" ref="IM50">LOOKUP(2,1/(Log!$K$1:$K$27569=IL50),Log!$E$1:$E$27569)</f>
        <v>2</v>
      </c>
      <c r="IN50" s="222" t="str">
        <f t="array" ref="IN50">LOOKUP(2,1/(Log!$K$1:$K$27569=IL50),Log!$F$1:$F$27569)</f>
        <v>ACAPS Access Methodology</v>
      </c>
      <c r="IO50" s="222" t="str">
        <f t="array" ref="IO50">LOOKUP(2,1/(Log!$K$1:$K$27569=IL50),Log!$G$1:$G$27569)</f>
        <v>Medium</v>
      </c>
      <c r="IP50" s="222">
        <f t="array" ref="IP50">LOOKUP(2,1/(Log!$K$1:$K$27569=IL50),Log!$H$1:$H$27569)</f>
        <v>2</v>
      </c>
      <c r="IQ50" s="222" t="str">
        <f t="array" ref="IQ50">LOOKUP(2,1/(Log!$K$1:$K$27569=IL50),Log!$J$1:$J$27569)</f>
        <v>x</v>
      </c>
      <c r="IR50" s="222" t="str">
        <f t="array" ref="IR50">LOOKUP(2,1/(Log!$K$1:$K$27569=IL50),Log!$I$1:$I$27569)</f>
        <v>x</v>
      </c>
      <c r="IS50" s="223">
        <f t="array" ref="IS50">LOOKUP(2,1/(Log!$K$1:$K$27569=IL50),Log!$L$1:$L$27569)</f>
        <v>45609</v>
      </c>
    </row>
    <row r="51" spans="1:253" s="11" customFormat="1" ht="13.35" customHeight="1">
      <c r="A51" s="11" t="str">
        <f>Lists!B:B</f>
        <v>Multiple crises in Iraq</v>
      </c>
      <c r="B51" s="11" t="str">
        <f>Lists!F:F</f>
        <v>International Displacement,Conflict/ Violence</v>
      </c>
      <c r="C51" s="11" t="str">
        <f>Lists!C:C</f>
        <v>IRQ001</v>
      </c>
      <c r="D51" s="11" t="str">
        <f>Lists!A:A</f>
        <v>Iraq</v>
      </c>
      <c r="E51" s="11" t="str">
        <f>Lists!D:D</f>
        <v>IRQ</v>
      </c>
      <c r="F51" s="11" t="str">
        <f t="shared" si="38"/>
        <v>IRQ001Total population</v>
      </c>
      <c r="G51" s="212">
        <f t="array" ref="G51">ROUND(LOOKUP(2,1/(Log!$K$1:$K$27569=F51),Log!$E$1:$E$27569),-3)</f>
        <v>45074000</v>
      </c>
      <c r="H51" s="213" t="str">
        <f t="array" ref="H51">LOOKUP(2,1/(Log!$K$1:$K$27569=F51),Log!$F$1:$F$27569)</f>
        <v>World Bank accessed 16/04/2025</v>
      </c>
      <c r="I51" s="213" t="str">
        <f t="array" ref="I51">LOOKUP(2,1/(Log!$K$1:$K$27569=F51),Log!$G$1:$G$27569)</f>
        <v xml:space="preserve">Medium </v>
      </c>
      <c r="J51" s="213">
        <f t="array" ref="J51">LOOKUP(2,1/(Log!$K$1:$K$27569=F51),Log!$H$1:$H$27569)</f>
        <v>2</v>
      </c>
      <c r="K51" s="213" t="str">
        <f t="array" ref="K51">LOOKUP(2,1/(Log!$K$1:$K$27569=F51),Log!$J$1:$J$27569)</f>
        <v>The population of Iraq in 2023.</v>
      </c>
      <c r="L51" s="213" t="str">
        <f t="array" ref="L51">LOOKUP(2,1/(Log!$K$1:$K$27569=F51),Log!$I$1:$I$27569)</f>
        <v>https://data.worldbank.org/indicator/SP.POP.TOTL?locations=IQ</v>
      </c>
      <c r="M51" s="214">
        <f t="array" ref="M51">LOOKUP(2,1/(Log!$K$1:$K$27569=F51),Log!$L$1:$L$27569)</f>
        <v>45771</v>
      </c>
      <c r="N51" s="221" t="str">
        <f t="shared" si="39"/>
        <v>IRQ001Landmass affected</v>
      </c>
      <c r="O51" s="216">
        <f t="array" ref="O51">LOOKUP(2,1/(Log!$K$1:$K$27569=N51),Log!$E$1:$E$27569)</f>
        <v>382388</v>
      </c>
      <c r="P51" s="216" t="str">
        <f t="array" ref="P51">LOOKUP(2,1/(Log!$K$1:$K$27569=N51),Log!$F$1:$F$27569)</f>
        <v>World Bank accessed 16/04/2025; city population accessed 16/04/2025; OCHA 27/03/2022</v>
      </c>
      <c r="Q51" s="216" t="str">
        <f t="array" ref="Q51">LOOKUP(2,1/(Log!$K$1:$K$27569=N51),Log!$G$1:$G$27569)</f>
        <v xml:space="preserve">Medium </v>
      </c>
      <c r="R51" s="216">
        <f t="array" ref="R51">LOOKUP(2,1/(Log!$K$1:$K$27569=N51),Log!$H$1:$H$27569)</f>
        <v>2</v>
      </c>
      <c r="S51" s="216" t="str">
        <f t="array" ref="S51">LOOKUP(2,1/(Log!$K$1:$K$27569=N51),Log!$J$1:$J$27569)</f>
        <v xml:space="preserve">This is the land area (sq. km) of Iraq based on World Bank database, minus the surface area of the AL-MUTHANNA governorate as it was flagged in the 2022 HNO that AL-MUTHANNA governorate is not affected or has people in needs. The surface includes governorates affected by the Syrian refugees. </v>
      </c>
      <c r="T51" s="216" t="str">
        <f t="array" ref="T51">LOOKUP(2,1/(Log!$K$1:$K$27569=N51),Log!$I$1:$I$27569)</f>
        <v>https://data.worldbank.org/indicator/AG.LND.TOTL.K2?view=chart&amp;locations=IQ; https://www.citypopulation.de/en/iraq/cities/; https://www.unocha.org/publications/report/iraq/iraq-humanitarian-needs-overview-2022-march-2022</v>
      </c>
      <c r="U51" s="217">
        <f t="array" ref="U51">LOOKUP(2,1/(Log!$K$1:$K$27569=N51),Log!$L$1:$L$27569)</f>
        <v>45771</v>
      </c>
      <c r="V51" s="221" t="str">
        <f t="shared" si="40"/>
        <v>IRQ001People exposed</v>
      </c>
      <c r="W51" s="213">
        <f t="array" ref="W51">IF(LOOKUP(2,1/(Log!$K$1:$K$27569=V51),Log!$E$1:$E$27569)="x","x",ROUND(LOOKUP(2,1/(Log!$K$1:$K$27569=V51),Log!$E$1:$E$27569),-3))</f>
        <v>44260000</v>
      </c>
      <c r="X51" s="213" t="str">
        <f t="array" ref="X51">LOOKUP(2,1/(Log!$K$1:$K$27569=V51),Log!$F$1:$F$27569)</f>
        <v>World Bank accessed 16/04/2025 ; city population accessed 16/04/2025; OCHA 27/03/2022KRSO accessed 16/04/2025, UNHCR 24/03/2025, UNHCR accessed 16/04/2025</v>
      </c>
      <c r="Y51" s="213" t="str">
        <f t="array" ref="Y51">LOOKUP(2,1/(Log!$K$1:$K$27569=V51),Log!$G$1:$G$27569)</f>
        <v xml:space="preserve">Medium </v>
      </c>
      <c r="Z51" s="213">
        <f t="array" ref="Z51">LOOKUP(2,1/(Log!$K$1:$K$27569=V51),Log!$H$1:$H$27569)</f>
        <v>2</v>
      </c>
      <c r="AA51" s="213" t="str">
        <f t="array" ref="AA51">LOOKUP(2,1/(Log!$K$1:$K$27569=V51),Log!$J$1:$J$27569)</f>
        <v xml:space="preserve">The whole country is considered exposed by the crisis , excpet AL-MUTHANNA governorate as it was flagged in the 2022 HNO that AL-MUTHANNA governorate is not affected or has people in needs.  
</v>
      </c>
      <c r="AB51" s="213" t="str">
        <f t="array" ref="AB51">LOOKUP(2,1/(Log!$K$1:$K$27569=V51),Log!$I$1:$I$27569)</f>
        <v>https://data.worldbank.org/indicator/SP.POP.TOTL?locations=IQ ; https://www.citypopulation.de/en/iraq/cities/;  https://www.unocha.org/publications/report/iraq/iraq-humanitarian-needs-overview-2022-march-2022https://krso.gov.krd/en/statistics/population, https://data.unhcr.org/en/documents/details/115309, https://data.unhcr.org/en/situations/syria/location/14201</v>
      </c>
      <c r="AC51" s="214">
        <f t="array" ref="AC51">LOOKUP(2,1/(Log!$K$1:$K$27569=V51),Log!$L$1:$L$27569)</f>
        <v>45771</v>
      </c>
      <c r="AD51" s="221" t="str">
        <f t="shared" si="41"/>
        <v>IRQ001People affected</v>
      </c>
      <c r="AE51" s="218">
        <f t="array" ref="AE51">IF(LOOKUP(2,1/(Log!$K$1:$K$27569=AD51),Log!$E$1:$E$27569)="x","x",ROUND(LOOKUP(2,1/(Log!$K$1:$K$27569=AD51),Log!$E$1:$E$27569),-3))</f>
        <v>7478000</v>
      </c>
      <c r="AF51" s="218" t="str">
        <f t="array" ref="AF51">LOOKUP(2,1/(Log!$K$1:$K$27569=AD51),Log!$F$1:$F$27569)</f>
        <v xml:space="preserve">This field is a concatenation of IRQ002 and IRQ003:
------------
IRQ002:
The number of people affected corresponds to the sum of the total number of IDPs as of 31 December 2024 (1031475), in addation to the total number of returnees as of 31 December 2024 (4,927,890). These figures are taken from IOM.
This figure is an estimate since it is hard to capture the accurate number Iraqi who departures the country because of the conflict and IDPs who are not registered. 
----
IRQ003:
The whole Syrian refugee population and Palestinian refugees in Iraq and part of the hosting population residing in the area is affected by the crisis. The number of people affected corresponds to the sum of {Syrian refugees per UNHCR , Palestinian refugees per UNHCR (UNHCR 24/03/2025, p.1), host community estimated by REACH 2022 MSNA, p.10)].
Affected people = 300563+ 7409+ 1,211,125.
</v>
      </c>
      <c r="AG51" s="218" t="str">
        <f t="array" ref="AG51">LOOKUP(2,1/(Log!$K$1:$K$27569=AD51),Log!$G$1:$G$27569)</f>
        <v xml:space="preserve">Medium </v>
      </c>
      <c r="AH51" s="218">
        <f t="array" ref="AH51">LOOKUP(2,1/(Log!$K$1:$K$27569=AD51),Log!$H$1:$H$27569)</f>
        <v>2</v>
      </c>
      <c r="AI51" s="218" t="str">
        <f t="array" ref="AI51">LOOKUP(2,1/(Log!$K$1:$K$27569=AD51),Log!$J$1:$J$27569)</f>
        <v xml:space="preserve">This field is a concatenation of IRQ002 and IRQ003:
------------
IRQ002:
The number of people affected corresponds to the sum of the total number of IDPs as of 31 December 2024 (1031475), in addation to the total number of returnees as of 31 December 2024 (4,927,890). These figures are taken from IOM.
This figure is an estimate since it is hard to capture the accurate number Iraqi who departures the country because of the conflict and IDPs who are not registered. 
----
IRQ003:
The whole Syrian refugee population and Palestinian refugees in Iraq and part of the hosting population residing in the area is affected by the crisis. The number of people affected corresponds to the sum of {Syrian refugees per UNHCR , Palestinian refugees per UNHCR (UNHCR 24/03/2025, p.1), host community estimated by REACH 2022 MSNA, p.10)].
Affected people = 300563+ 7409+ 1,211,125.
</v>
      </c>
      <c r="AJ51" s="218" t="str">
        <f t="array" ref="AJ51">LOOKUP(2,1/(Log!$K$1:$K$27569=AD51),Log!$I$1:$I$27569)</f>
        <v>This field is a concatenation of IRQ002 and IRQ003:
------------
IRQ002:
http://iraqdtm.iom.int/
----
IRQ003:
https://data.unhcr.org/en/documents/details/115309, https://data.unhcr.org/en/documents/details/91543, https://data.unhcr.org/en/situations/syria/location/14201</v>
      </c>
      <c r="AK51" s="219">
        <f t="array" ref="AK51">LOOKUP(2,1/(Log!$K$1:$K$27569=AD51),Log!$L$1:$L$27569)</f>
        <v>45771</v>
      </c>
      <c r="AL51" s="221" t="str">
        <f t="shared" si="42"/>
        <v>IRQ001People displaced</v>
      </c>
      <c r="AM51" s="213">
        <f t="array" ref="AM51">IF(LOOKUP(2,1/(Log!$K$1:$K$27569=AL51),Log!$E$1:$E$27569)="x","x",ROUND(LOOKUP(2,1/(Log!$K$1:$K$27569=AL51),Log!$E$1:$E$27569),-3))</f>
        <v>6267000</v>
      </c>
      <c r="AN51" s="213" t="str">
        <f t="array" ref="AN51">LOOKUP(2,1/(Log!$K$1:$K$27569=AL51),Log!$F$1:$F$27569)</f>
        <v>IOM accessed 16/04/2025; UNHCR 26/02/2025; UNHCR accessed 16/04/2025</v>
      </c>
      <c r="AO51" s="213" t="str">
        <f t="array" ref="AO51">LOOKUP(2,1/(Log!$K$1:$K$27569=AL51),Log!$G$1:$G$27569)</f>
        <v xml:space="preserve">Medium </v>
      </c>
      <c r="AP51" s="213">
        <f t="array" ref="AP51">LOOKUP(2,1/(Log!$K$1:$K$27569=AL51),Log!$H$1:$H$27569)</f>
        <v>2</v>
      </c>
      <c r="AQ51" s="213" t="str">
        <f t="array" ref="AQ51">LOOKUP(2,1/(Log!$K$1:$K$27569=AL51),Log!$J$1:$J$27569)</f>
        <v xml:space="preserve">The displaced people in Iraq include:
• Total number of IDPs as of 31 December 2024 (1,031,475) (IOM) 
• Returnees as of 31December 2024 (4,927,890) (IOM)
• Syrian refugees as of 16 April 2025 (300583) (UNHCR) 
• Palestinian refugees as of 24 March (7409) (UNHCR). This figure is an estimate since it is hard to capture the accurate number Iraqi who departures the country because of the conflict and IDPs who are not registered. 
Iraqi who left Iraq are not considered in needs or affected by the crisis.
</v>
      </c>
      <c r="AR51" s="213" t="str">
        <f t="array" ref="AR51">LOOKUP(2,1/(Log!$K$1:$K$27569=AL51),Log!$I$1:$I$27569)</f>
        <v>http://iraqdtm.iom.int/; https://data.unhcr.org/en/documents/details/115309, https://data.unhcr.org/en/situations/syria/location/14201</v>
      </c>
      <c r="AS51" s="214">
        <f t="array" ref="AS51">LOOKUP(2,1/(Log!$K$1:$K$27569=AL51),Log!$L$1:$L$27569)</f>
        <v>45771</v>
      </c>
      <c r="AT51" s="222" t="str">
        <f t="shared" si="43"/>
        <v>IRQ001Injuries reported</v>
      </c>
      <c r="AU51" s="218" t="str">
        <f t="array" ref="AU51">LOOKUP(2,1/(Log!$K$1:$K$27569=AT51),Log!$E$1:$E$27569)</f>
        <v>x</v>
      </c>
      <c r="AV51" s="218" t="str">
        <f t="array" ref="AV51">LOOKUP(2,1/(Log!$K$1:$K$27569=AT51),Log!$F$1:$F$27569)</f>
        <v>x</v>
      </c>
      <c r="AW51" s="218" t="str">
        <f t="array" ref="AW51">LOOKUP(2,1/(Log!$K$1:$K$27569=AT51),Log!$G$1:$G$27569)</f>
        <v>x</v>
      </c>
      <c r="AX51" s="218" t="str">
        <f t="array" ref="AX51">LOOKUP(2,1/(Log!$K$1:$K$27569=AT51),Log!$H$1:$H$27569)</f>
        <v>x</v>
      </c>
      <c r="AY51" s="218" t="str">
        <f t="array" ref="AY51">LOOKUP(2,1/(Log!$K$1:$K$27569=AT51),Log!$J$1:$J$27569)</f>
        <v>as UNAMI is not publishing injuries numbers from Jan 2019 onwards anymore. There is no other (reliable) data available</v>
      </c>
      <c r="AZ51" s="218" t="str">
        <f t="array" ref="AZ51">LOOKUP(2,1/(Log!$K$1:$K$27569=AT51),Log!$I$1:$I$27569)</f>
        <v>x</v>
      </c>
      <c r="BA51" s="219">
        <f t="array" ref="BA51">LOOKUP(2,1/(Log!$K$1:$K$27569=AT51),Log!$L$1:$L$27569)</f>
        <v>43950</v>
      </c>
      <c r="BB51" s="221" t="str">
        <f t="shared" si="44"/>
        <v>IRQ001Illness cases reported</v>
      </c>
      <c r="BC51" s="213" t="str">
        <f t="array" ref="BC51">LOOKUP(2,1/(Log!$K$1:$K$27569=BB51),Log!$E$1:$E$27569)</f>
        <v>x</v>
      </c>
      <c r="BD51" s="213" t="str">
        <f t="array" ref="BD51">LOOKUP(2,1/(Log!$K$1:$K$27569=BB51),Log!$F$1:$F$27569)</f>
        <v>x</v>
      </c>
      <c r="BE51" s="213" t="str">
        <f t="array" ref="BE51">LOOKUP(2,1/(Log!$K$1:$K$27569=BB51),Log!$G$1:$G$27569)</f>
        <v>x</v>
      </c>
      <c r="BF51" s="213" t="str">
        <f t="array" ref="BF51">LOOKUP(2,1/(Log!$K$1:$K$27569=BB51),Log!$H$1:$H$27569)</f>
        <v>x</v>
      </c>
      <c r="BG51" s="213" t="str">
        <f t="array" ref="BG51">LOOKUP(2,1/(Log!$K$1:$K$27569=BB51),Log!$J$1:$J$27569)</f>
        <v>x</v>
      </c>
      <c r="BH51" s="213" t="str">
        <f t="array" ref="BH51">LOOKUP(2,1/(Log!$K$1:$K$27569=BB51),Log!$I$1:$I$27569)</f>
        <v>x</v>
      </c>
      <c r="BI51" s="214">
        <f t="array" ref="BI51">LOOKUP(2,1/(Log!$K$1:$K$27569=BB51),Log!$L$1:$L$27569)</f>
        <v>43950</v>
      </c>
      <c r="BJ51" s="222" t="str">
        <f t="shared" si="45"/>
        <v>IRQ001Fatalities reported</v>
      </c>
      <c r="BK51" s="222">
        <f t="array" ref="BK51">LOOKUP(2,1/(Log!$K$1:$K$27569=BJ51),Log!$E$1:$E$27569)</f>
        <v>426</v>
      </c>
      <c r="BL51" s="222" t="str">
        <f t="array" ref="BL51">LOOKUP(2,1/(Log!$K$1:$K$27569=BJ51),Log!$F$1:$F$27569)</f>
        <v>ACLED accessed 16/04/2025</v>
      </c>
      <c r="BM51" s="222" t="str">
        <f t="array" ref="BM51">LOOKUP(2,1/(Log!$K$1:$K$27569=BJ51),Log!$G$1:$G$27569)</f>
        <v xml:space="preserve">Medium </v>
      </c>
      <c r="BN51" s="222">
        <f t="array" ref="BN51">LOOKUP(2,1/(Log!$K$1:$K$27569=BJ51),Log!$H$1:$H$27569)</f>
        <v>2</v>
      </c>
      <c r="BO51" s="222" t="str">
        <f t="array" ref="BO51">LOOKUP(2,1/(Log!$K$1:$K$27569=BJ51),Log!$J$1:$J$27569)</f>
        <v>The figure represents the number of fatalities between 1 Oct 2024 and 31 March 2025.</v>
      </c>
      <c r="BP51" s="218" t="str">
        <f t="array" ref="BP51">LOOKUP(2,1/(Log!$K$1:$K$27569=BJ51),Log!$I$1:$I$27569)</f>
        <v>https://acleddata.com/explorer/</v>
      </c>
      <c r="BQ51" s="223">
        <f t="array" ref="BQ51">LOOKUP(2,1/(Log!$K$1:$K$27569=BJ51),Log!$L$1:$L$27569)</f>
        <v>45771</v>
      </c>
      <c r="BR51" s="221" t="str">
        <f t="shared" si="46"/>
        <v>IRQ001Buildings damaged</v>
      </c>
      <c r="BS51" s="224" t="str">
        <f t="array" ref="BS51">LOOKUP(2,1/(Log!$K$1:$K$27569=BR51),Log!$E$1:$E$27569)</f>
        <v>x</v>
      </c>
      <c r="BT51" s="224" t="str">
        <f t="array" ref="BT51">LOOKUP(2,1/(Log!$K$1:$K$27569=BR51),Log!$F$1:$F$27569)</f>
        <v>x</v>
      </c>
      <c r="BU51" s="224" t="str">
        <f t="array" ref="BU51">LOOKUP(2,1/(Log!$K$1:$K$27569=BR51),Log!$G$1:$G$27569)</f>
        <v>x</v>
      </c>
      <c r="BV51" s="224" t="str">
        <f t="array" ref="BV51">LOOKUP(2,1/(Log!$K$1:$K$27569=BR51),Log!$H$1:$H$27569)</f>
        <v>x</v>
      </c>
      <c r="BW51" s="224" t="str">
        <f t="array" ref="BW51">LOOKUP(2,1/(Log!$K$1:$K$27569=BR51),Log!$J$1:$J$27569)</f>
        <v>no sufficient data available</v>
      </c>
      <c r="BX51" s="224" t="str">
        <f t="array" ref="BX51">LOOKUP(2,1/(Log!$K$1:$K$27569=BR51),Log!$I$1:$I$27569)</f>
        <v>x</v>
      </c>
      <c r="BY51" s="214">
        <f t="array" ref="BY51">LOOKUP(2,1/(Log!$K$1:$K$27569=BR51),Log!$L$1:$L$27569)</f>
        <v>43950</v>
      </c>
      <c r="BZ51" s="222" t="str">
        <f t="shared" si="47"/>
        <v>IRQ001Buildings destroyed</v>
      </c>
      <c r="CA51" s="222" t="str">
        <f t="array" ref="CA51">LOOKUP(2,1/(Log!$K$1:$K$27569=BZ51),Log!$E$1:$E$27569)</f>
        <v>x</v>
      </c>
      <c r="CB51" s="222" t="str">
        <f t="array" ref="CB51">LOOKUP(2,1/(Log!$K$1:$K$27569=BZ51),Log!$F$1:$F$27569)</f>
        <v>x</v>
      </c>
      <c r="CC51" s="222" t="str">
        <f t="array" ref="CC51">LOOKUP(2,1/(Log!$K$1:$K$27569=BZ51),Log!$G$1:$G$27569)</f>
        <v>x</v>
      </c>
      <c r="CD51" s="222" t="str">
        <f t="array" ref="CD51">LOOKUP(2,1/(Log!$K$1:$K$27569=BZ51),Log!$H$1:$H$27569)</f>
        <v>x</v>
      </c>
      <c r="CE51" s="222" t="str">
        <f t="array" ref="CE51">LOOKUP(2,1/(Log!$K$1:$K$27569=BZ51),Log!$J$1:$J$27569)</f>
        <v>no sufficient data available</v>
      </c>
      <c r="CF51" s="222" t="str">
        <f t="array" ref="CF51">LOOKUP(2,1/(Log!$K$1:$K$27569=BZ51),Log!$I$1:$I$27569)</f>
        <v>x</v>
      </c>
      <c r="CG51" s="223">
        <f t="array" ref="CG51">LOOKUP(2,1/(Log!$K$1:$K$27569=BZ51),Log!$L$1:$L$27569)</f>
        <v>43950</v>
      </c>
      <c r="CH51" s="221" t="str">
        <f t="shared" si="48"/>
        <v>IRQ001Buildings in the affected area</v>
      </c>
      <c r="CI51" s="222" t="e">
        <f t="array" ref="CI51">LOOKUP(2,1/(Log!$K$1:$K$27569=CH51),Log!$E$1:$E$27569)</f>
        <v>#N/A</v>
      </c>
      <c r="CJ51" s="222" t="e">
        <f t="array" ref="CJ51">LOOKUP(2,1/(Log!$K$1:$K$27569=CH51),Log!$F$1:$F$27569)</f>
        <v>#N/A</v>
      </c>
      <c r="CK51" s="222" t="e">
        <f t="array" ref="CK51">LOOKUP(2,1/(Log!$K$1:$K$27569=CH51),Log!$G$1:$G$27569)</f>
        <v>#N/A</v>
      </c>
      <c r="CL51" s="222" t="e">
        <f t="array" ref="CL51">LOOKUP(2,1/(Log!$K$1:$K$27569=CH51),Log!$H$1:$H$27569)</f>
        <v>#N/A</v>
      </c>
      <c r="CM51" s="222" t="e">
        <f t="array" ref="CM51">LOOKUP(2,1/(Log!$K$1:$K$27569=CH51),Log!$J$1:$J$27569)</f>
        <v>#N/A</v>
      </c>
      <c r="CN51" s="222" t="e">
        <f t="array" ref="CN51">LOOKUP(2,1/(Log!$K$1:$K$27569=CH51),Log!$I$1:$I$27569)</f>
        <v>#N/A</v>
      </c>
      <c r="CO51" s="225" t="e">
        <f t="array" ref="CO51">LOOKUP(2,1/(Log!$K$1:$K$27569=CH51),Log!$L$1:$L$27569)</f>
        <v>#N/A</v>
      </c>
      <c r="CP51" s="222" t="str">
        <f t="shared" si="49"/>
        <v>IRQ001Economic Losses</v>
      </c>
      <c r="CQ51" s="224">
        <f t="array" ref="CQ51">LOOKUP(2,1/(Log!$K$1:$K$27569=CP51),Log!$E$1:$E$27569)</f>
        <v>133900</v>
      </c>
      <c r="CR51" s="224" t="str">
        <f t="array" ref="CR51">LOOKUP(2,1/(Log!$K$1:$K$27569=CP51),Log!$F$1:$F$27569)</f>
        <v>World Bank Spring 2018, data based on 2017 figures</v>
      </c>
      <c r="CS51" s="224" t="str">
        <f t="array" ref="CS51">LOOKUP(2,1/(Log!$K$1:$K$27569=CP51),Log!$G$1:$G$27569)</f>
        <v>Low</v>
      </c>
      <c r="CT51" s="224">
        <f t="array" ref="CT51">LOOKUP(2,1/(Log!$K$1:$K$27569=CP51),Log!$H$1:$H$27569)</f>
        <v>3</v>
      </c>
      <c r="CU51" s="224" t="str">
        <f t="array" ref="CU51">LOOKUP(2,1/(Log!$K$1:$K$27569=CP51),Log!$J$1:$J$27569)</f>
        <v>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v>
      </c>
      <c r="CV51" s="224" t="str">
        <f t="array" ref="CV51">LOOKUP(2,1/(Log!$K$1:$K$27569=CP51),Log!$I$1:$I$27569)</f>
        <v>http://documents.worldbank.org/curated/en/771451524124058858/pdf/125406-WP-PUBLIC-P163016-Iraq-Economic-Monitor-text-Spring-2018-4-18-18web.pdf</v>
      </c>
      <c r="CW51" s="214">
        <f t="array" ref="CW51">LOOKUP(2,1/(Log!$K$1:$K$27569=CP51),Log!$L$1:$L$27569)</f>
        <v>43950</v>
      </c>
      <c r="CX51" s="222" t="str">
        <f t="shared" si="50"/>
        <v>IRQ001People in Need</v>
      </c>
      <c r="CY51" s="218">
        <f t="shared" si="51"/>
        <v>126000</v>
      </c>
      <c r="CZ51" s="218" t="str">
        <f t="shared" si="52"/>
        <v>This field is a concatenation of IRQ002 and IRQ003:
------------
IRQ002:
REACH 14/12/2023, IOM accessed 16/04/2025
----
IRQ003:
UNHCR 23/03/2021, UNHCR 24/03/2025 ; UNHCR accessed 16/04/2025</v>
      </c>
      <c r="DA51" s="218" t="str">
        <f t="shared" si="53"/>
        <v xml:space="preserve">Medium </v>
      </c>
      <c r="DB51" s="218">
        <f t="shared" si="54"/>
        <v>2</v>
      </c>
      <c r="DC51" s="218" t="str">
        <f t="shared" si="55"/>
        <v>This field is a concatenation of IRQ002 and IRQ003:
------------
IRQ002:
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v>
      </c>
      <c r="DD51" s="218" t="str">
        <f t="shared" si="56"/>
        <v>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https://data.unhcr.org/en/documents/details/91543, https://data.unhcr.org/en/situations/syria/location/14201;https://data.unhcr.org/en/documents/details/115309</v>
      </c>
      <c r="DE51" s="220">
        <f t="shared" si="57"/>
        <v>45771</v>
      </c>
      <c r="DF51" s="221" t="str">
        <f t="shared" si="58"/>
        <v>IRQ001Minimal humanitarian conditions - Level 1</v>
      </c>
      <c r="DG51" s="213">
        <f t="array" ref="DG51">IF(LOOKUP(2,1/(Log!$K$1:$K$27569=DF51),Log!$E$1:$E$27569)="x","x",ROUND(LOOKUP(2,1/(Log!$K$1:$K$27569=DF51),Log!$E$1:$E$27569),-3))</f>
        <v>36781000</v>
      </c>
      <c r="DH51" s="224" t="str">
        <f t="array" ref="DH51">LOOKUP(2,1/(Log!$K$1:$K$27569=DF51),Log!$F$1:$F$27569)</f>
        <v>World Bank accessed 15/03/2025 ; city population accessed 15/03/2025; OCHA 27/03/2022; IOM accessed 15/03/2025KRSO accessed 15/03/2025, UNHCR 26/02/2025, UNHCR accessed 15/03/2025; UNHCR 23/03/2021</v>
      </c>
      <c r="DI51" s="224" t="str">
        <f t="array" ref="DI51">LOOKUP(2,1/(Log!$K$1:$K$27569=DF51),Log!$G$1:$G$27569)</f>
        <v xml:space="preserve">Medium </v>
      </c>
      <c r="DJ51" s="224">
        <f t="array" ref="DJ51">LOOKUP(2,1/(Log!$K$1:$K$27569=DF51),Log!$H$1:$H$27569)</f>
        <v>2</v>
      </c>
      <c r="DK51" s="224" t="str">
        <f t="array" ref="DK51">LOOKUP(2,1/(Log!$K$1:$K$27569=DF51),Log!$J$1:$J$27569)</f>
        <v>According to INFORM SI methodology, the number of people in Level 1 is equal to the people exposed minus the people affected. People in Level 1 are able to meet their basic needs without employing irreversible coping strategies.</v>
      </c>
      <c r="DL51" s="224" t="str">
        <f t="array" ref="DL51">LOOKUP(2,1/(Log!$K$1:$K$27569=DF51),Log!$I$1:$I$27569)</f>
        <v>https://data.worldbank.org/indicator/SP.POP.TOTL?locations=IQ ; https://www.citypopulation.de/en/iraq/cities/;  https://www.unocha.org/publications/report/iraq/iraq-humanitarian-needs-overview-2022-march-2022; http://iraqdtm.iom.int/https://krso.gov.krd/en/statistics/population; https://data.unhcr.org/en/documents/details/114739; https://data.unhcr.org/en/documents/details/91543; https://data.unhcr.org/en/situations/syria/location/14201</v>
      </c>
      <c r="DM51" s="214">
        <f t="array" ref="DM51">LOOKUP(2,1/(Log!$K$1:$K$27569=DF51),Log!$L$1:$L$27569)</f>
        <v>45771</v>
      </c>
      <c r="DN51" s="222" t="str">
        <f t="shared" si="59"/>
        <v>IRQ001Stressed humanitarian conditions - Level 2</v>
      </c>
      <c r="DO51" s="218">
        <f t="array" ref="DO51">IF(LOOKUP(2,1/(Log!$K$1:$K$27569=DN51),Log!$E$1:$E$27569)="x","x",ROUND(LOOKUP(2,1/(Log!$K$1:$K$27569=DN51),Log!$E$1:$E$27569),-3))</f>
        <v>7352000</v>
      </c>
      <c r="DP51" s="222" t="str">
        <f t="array" ref="DP51">LOOKUP(2,1/(Log!$K$1:$K$27569=DN51),Log!$F$1:$F$27569)</f>
        <v>This field is a concatenation of IRQ002 and IRQ003:
------------
IRQ002:
REACH 14/12/2023, IOM accessed 16/04/2025
----
IRQ003:
UNHCR 24/03/2025, UNHCR 23/03/2021, UNHCR accessed 16/04/2025</v>
      </c>
      <c r="DQ51" s="222" t="str">
        <f t="array" ref="DQ51">LOOKUP(2,1/(Log!$K$1:$K$27569=DN51),Log!$G$1:$G$27569)</f>
        <v xml:space="preserve">Medium </v>
      </c>
      <c r="DR51" s="222">
        <f t="array" ref="DR51">LOOKUP(2,1/(Log!$K$1:$K$27569=DN51),Log!$H$1:$H$27569)</f>
        <v>2</v>
      </c>
      <c r="DS51" s="222" t="str">
        <f t="array" ref="DS51">LOOKUP(2,1/(Log!$K$1:$K$27569=DN51),Log!$J$1:$J$27569)</f>
        <v>According to INFORM SI methodology, the number of people in Level 2 is equal to the people affected minus people in need. People in Level 2 might be facing some dififculties accessing their needs without external assistance.</v>
      </c>
      <c r="DT51" s="222" t="str">
        <f t="array" ref="DT51">LOOKUP(2,1/(Log!$K$1:$K$27569=DN51),Log!$I$1:$I$27569)</f>
        <v>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https://data.unhcr.org/en/documents/details/115309, https://data.unhcr.org/en/documents/details/91543, https://data.unhcr.org/en/situations/syria/location/14201</v>
      </c>
      <c r="DU51" s="223">
        <f t="array" ref="DU51">LOOKUP(2,1/(Log!$K$1:$K$27569=DN51),Log!$L$1:$L$27569)</f>
        <v>45771</v>
      </c>
      <c r="DV51" s="221" t="str">
        <f t="shared" si="60"/>
        <v>IRQ001Moderate humanitarian conditions - Level 3</v>
      </c>
      <c r="DW51" s="213">
        <f t="array" ref="DW51">IF(LOOKUP(2,1/(Log!$K$1:$K$27569=DV51),Log!$E$1:$E$27569)="x","x",ROUND(LOOKUP(2,1/(Log!$K$1:$K$27569=DV51),Log!$E$1:$E$27569),-3))</f>
        <v>93000</v>
      </c>
      <c r="DX51" s="224" t="str">
        <f t="array" ref="DX51">LOOKUP(2,1/(Log!$K$1:$K$27569=DV51),Log!$F$1:$F$27569)</f>
        <v>This field is a concatenation of IRQ002 and IRQ003:
------------
IRQ002:
REACH 14/12/2023, IOM accessed 16/04/2025
----
IRQ003:
UNHCR 23/03/2021, UNHCR 24/03/2025 ; UNHCR accessed 16/04/2025</v>
      </c>
      <c r="DY51" s="224" t="str">
        <f t="array" ref="DY51">LOOKUP(2,1/(Log!$K$1:$K$27569=DV51),Log!$G$1:$G$27569)</f>
        <v xml:space="preserve">Medium </v>
      </c>
      <c r="DZ51" s="224">
        <f t="array" ref="DZ51">LOOKUP(2,1/(Log!$K$1:$K$27569=DV51),Log!$H$1:$H$27569)</f>
        <v>2</v>
      </c>
      <c r="EA51" s="224" t="str">
        <f t="array" ref="EA51">LOOKUP(2,1/(Log!$K$1:$K$27569=DV51),Log!$J$1:$J$27569)</f>
        <v>This field is a concatenation of IRQ002 and IRQ003:
------------
IRQ002:
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v>
      </c>
      <c r="EB51" s="224" t="str">
        <f t="array" ref="EB51">LOOKUP(2,1/(Log!$K$1:$K$27569=DV51),Log!$I$1:$I$27569)</f>
        <v>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https://data.unhcr.org/en/documents/details/91543, https://data.unhcr.org/en/situations/syria/location/14201;https://data.unhcr.org/en/documents/details/115309</v>
      </c>
      <c r="EC51" s="214">
        <f t="array" ref="EC51">LOOKUP(2,1/(Log!$K$1:$K$27569=DV51),Log!$L$1:$L$27569)</f>
        <v>45771</v>
      </c>
      <c r="ED51" s="222" t="str">
        <f t="shared" si="61"/>
        <v>IRQ001Severe humanitarian conditions - Level 4</v>
      </c>
      <c r="EE51" s="218">
        <f t="array" ref="EE51">IF(LOOKUP(2,1/(Log!$K$1:$K$27569=ED51),Log!$E$1:$E$27569)="x","x",ROUND(LOOKUP(2,1/(Log!$K$1:$K$27569=ED51),Log!$E$1:$E$27569),-3))</f>
        <v>33000</v>
      </c>
      <c r="EF51" s="222" t="str">
        <f t="array" ref="EF51">LOOKUP(2,1/(Log!$K$1:$K$27569=ED51),Log!$F$1:$F$27569)</f>
        <v>This field is a concatenation of IRQ002 and IRQ003:
------------
IRQ002:
REACH 14/12/2023, IOM accessed 16/04/2025
----
IRQ003:
UNHCR 23/03/2021, UNHCR 24/03/2025 ; UNHCR accessed 16/04/2025</v>
      </c>
      <c r="EG51" s="222" t="str">
        <f t="array" ref="EG51">LOOKUP(2,1/(Log!$K$1:$K$27569=ED51),Log!$G$1:$G$27569)</f>
        <v xml:space="preserve">Medium </v>
      </c>
      <c r="EH51" s="222">
        <f t="array" ref="EH51">LOOKUP(2,1/(Log!$K$1:$K$27569=ED51),Log!$H$1:$H$27569)</f>
        <v>2</v>
      </c>
      <c r="EI51" s="222" t="str">
        <f t="array" ref="EI51">LOOKUP(2,1/(Log!$K$1:$K$27569=ED51),Log!$J$1:$J$27569)</f>
        <v>This field is a concatenation of IRQ002 and IRQ003:
------------
IRQ002:
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v>
      </c>
      <c r="EJ51" s="222" t="str">
        <f t="array" ref="EJ51">LOOKUP(2,1/(Log!$K$1:$K$27569=ED51),Log!$I$1:$I$27569)</f>
        <v>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https://data.unhcr.org/en/documents/details/91543, https://data.unhcr.org/en/situations/syria/location/14201;https://data.unhcr.org/en/documents/details/115309</v>
      </c>
      <c r="EK51" s="223">
        <f t="array" ref="EK51">LOOKUP(2,1/(Log!$K$1:$K$27569=ED51),Log!$L$1:$L$27569)</f>
        <v>45771</v>
      </c>
      <c r="EL51" s="221" t="str">
        <f t="shared" si="62"/>
        <v>IRQ001Extreme humanitarian conditions - Level 5</v>
      </c>
      <c r="EM51" s="213">
        <f t="array" ref="EM51">IF(LOOKUP(2,1/(Log!$K$1:$K$27569=EL51),Log!$E$1:$E$27569)="x","x",ROUND(LOOKUP(2,1/(Log!$K$1:$K$27569=EL51),Log!$E$1:$E$27569),-3))</f>
        <v>0</v>
      </c>
      <c r="EN51" s="224" t="str">
        <f t="array" ref="EN51">LOOKUP(2,1/(Log!$K$1:$K$27569=EL51),Log!$F$1:$F$27569)</f>
        <v>This field is a concatenation of IRQ002 and IRQ003:
------------
IRQ002:
REACH 14/12/2023, IOM accessed 16/04/2025
----
IRQ003:
UNHCR 23/03/2021, UNHCR 24/03/2025 ; UNHCR accessed 16/04/2025</v>
      </c>
      <c r="EO51" s="224" t="str">
        <f t="array" ref="EO51">LOOKUP(2,1/(Log!$K$1:$K$27569=EL51),Log!$G$1:$G$27569)</f>
        <v xml:space="preserve">Medium </v>
      </c>
      <c r="EP51" s="224">
        <f t="array" ref="EP51">LOOKUP(2,1/(Log!$K$1:$K$27569=EL51),Log!$H$1:$H$27569)</f>
        <v>2</v>
      </c>
      <c r="EQ51" s="224" t="str">
        <f t="array" ref="EQ51">LOOKUP(2,1/(Log!$K$1:$K$27569=EL51),Log!$J$1:$J$27569)</f>
        <v>This field is a concatenation of IRQ002 and IRQ003:
------------
IRQ002:
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v>
      </c>
      <c r="ER51" s="224" t="str">
        <f t="array" ref="ER51">LOOKUP(2,1/(Log!$K$1:$K$27569=EL51),Log!$I$1:$I$27569)</f>
        <v>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https://data.unhcr.org/en/documents/details/91543, https://data.unhcr.org/en/situations/syria/location/14201;https://data.unhcr.org/en/documents/details/115309</v>
      </c>
      <c r="ES51" s="214">
        <f t="array" ref="ES51">LOOKUP(2,1/(Log!$K$1:$K$27569=EL51),Log!$L$1:$L$27569)</f>
        <v>45771</v>
      </c>
      <c r="ET51" s="222" t="str">
        <f t="shared" si="63"/>
        <v>IRQ001Fatalities in all crises</v>
      </c>
      <c r="EU51" s="222">
        <f t="array" ref="EU51">LOOKUP(2,1/(Log!$K$1:$K$27569=ET51),Log!$E$1:$E$27569)</f>
        <v>426</v>
      </c>
      <c r="EV51" s="222" t="str">
        <f t="array" ref="EV51">LOOKUP(2,1/(Log!$K$1:$K$27569=ET51),Log!$F$1:$F$27569)</f>
        <v>ACLED accessed 16/04/2025</v>
      </c>
      <c r="EW51" s="222" t="str">
        <f t="array" ref="EW51">LOOKUP(2,1/(Log!$K$1:$K$27569=ET51),Log!$G$1:$G$27569)</f>
        <v xml:space="preserve">Medium </v>
      </c>
      <c r="EX51" s="222">
        <f t="array" ref="EX51">LOOKUP(2,1/(Log!$K$1:$K$27569=ET51),Log!$H$1:$H$27569)</f>
        <v>2</v>
      </c>
      <c r="EY51" s="222" t="str">
        <f t="array" ref="EY51">LOOKUP(2,1/(Log!$K$1:$K$27569=ET51),Log!$J$1:$J$27569)</f>
        <v>The figure represents the number of fatalities between 1 Oct 2024 and 31 March 2025.</v>
      </c>
      <c r="EZ51" s="222" t="str">
        <f t="array" ref="EZ51">LOOKUP(2,1/(Log!$K$1:$K$27569=ET51),Log!$I$1:$I$27569)</f>
        <v>https://acleddata.com/explorer/</v>
      </c>
      <c r="FA51" s="223">
        <f t="array" ref="FA51">LOOKUP(2,1/(Log!$K$1:$K$27569=ET51),Log!$L$1:$L$27569)</f>
        <v>45771</v>
      </c>
      <c r="FB51" s="221" t="str">
        <f t="shared" si="64"/>
        <v>IRQ001Crisis affected groups</v>
      </c>
      <c r="FC51" s="224">
        <f t="array" ref="FC51">LOOKUP(2,1/(Log!$K$1:$K$27569=FB51),Log!$E$1:$E$27569)</f>
        <v>4</v>
      </c>
      <c r="FD51" s="224" t="str">
        <f t="array" ref="FD51">LOOKUP(2,1/(Log!$K$1:$K$27569=FB51),Log!$F$1:$F$27569)</f>
        <v>IOM accessed 16/04/2025; UNHCR 26/02/2025 ; UNHCR 23/03/2021; UNHCR accessed 16/04/2025</v>
      </c>
      <c r="FE51" s="224" t="str">
        <f t="array" ref="FE51">LOOKUP(2,1/(Log!$K$1:$K$27569=FB51),Log!$G$1:$G$27569)</f>
        <v xml:space="preserve">Medium </v>
      </c>
      <c r="FF51" s="224">
        <f t="array" ref="FF51">LOOKUP(2,1/(Log!$K$1:$K$27569=FB51),Log!$H$1:$H$27569)</f>
        <v>2</v>
      </c>
      <c r="FG51" s="224" t="str">
        <f t="array" ref="FG51">LOOKUP(2,1/(Log!$K$1:$K$27569=FB51),Log!$J$1:$J$27569)</f>
        <v>Iraq has four groups affected by the Multiple crises : 1. IDPs and 2. Returnees 3. Syrian and Palestinian refugees and asylum seekers and 4. Host community.</v>
      </c>
      <c r="FH51" s="224" t="str">
        <f t="array" ref="FH51">LOOKUP(2,1/(Log!$K$1:$K$27569=FB51),Log!$I$1:$I$27569)</f>
        <v>http://iraqdtm.iom.int/ ; https://data.unhcr.org/en/documents/details/114739 ; https://data.unhcr.org/en/documents/details/91543; https://data.unhcr.org/en/situations/syria/location/14201</v>
      </c>
      <c r="FI51" s="214">
        <f t="array" ref="FI51">LOOKUP(2,1/(Log!$K$1:$K$27569=FB51),Log!$L$1:$L$27569)</f>
        <v>45771</v>
      </c>
      <c r="FJ51" s="221" t="str">
        <f t="shared" si="65"/>
        <v>IRQ001People facing limited access constraints</v>
      </c>
      <c r="FK51" s="222">
        <f t="array" ref="FK51">LOOKUP(2,1/(Log!$K$1:$K$27569=FJ51),Log!$E$1:$E$27569)</f>
        <v>1500000</v>
      </c>
      <c r="FL51" s="222" t="str">
        <f t="array" ref="FL51">LOOKUP(2,1/(Log!$K$1:$K$27569=FJ51),Log!$F$1:$F$27569)</f>
        <v>OCHA 08/05/2020</v>
      </c>
      <c r="FM51" s="222" t="str">
        <f t="array" ref="FM51">LOOKUP(2,1/(Log!$K$1:$K$27569=FJ51),Log!$G$1:$G$27569)</f>
        <v>Low</v>
      </c>
      <c r="FN51" s="222">
        <f t="array" ref="FN51">LOOKUP(2,1/(Log!$K$1:$K$27569=FJ51),Log!$H$1:$H$27569)</f>
        <v>3</v>
      </c>
      <c r="FO51" s="222" t="str">
        <f t="array" ref="FO51">LOOKUP(2,1/(Log!$K$1:$K$27569=FJ51),Log!$J$1:$J$27569)</f>
        <v>People in need living in Admin 2 areas classified as 'moderate access constraints' or 'medium access severiy' as defined by OCHA. Humanitarian operations in these areas continue, but restrictions are regular.</v>
      </c>
      <c r="FP51" s="218" t="str">
        <f t="array" ref="FP51">LOOKUP(2,1/(Log!$K$1:$K$27569=FJ51),Log!$I$1:$I$27569)</f>
        <v>https://www.humanitarianresponse.info/sites/www.humanitarianresponse.info/files/documents/files/20200508_humanitarian_access_severity.pdf</v>
      </c>
      <c r="FQ51" s="219">
        <f t="array" ref="FQ51">LOOKUP(2,1/(Log!$K$1:$K$27569=FJ51),Log!$L$1:$L$27569)</f>
        <v>44015</v>
      </c>
      <c r="FR51" s="221" t="str">
        <f t="shared" si="66"/>
        <v>IRQ001People facing restricted access constraints</v>
      </c>
      <c r="FS51" s="224">
        <f t="array" ref="FS51">LOOKUP(2,1/(Log!$K$1:$K$27569=FR51),Log!$E$1:$E$27569)</f>
        <v>300000</v>
      </c>
      <c r="FT51" s="224" t="str">
        <f t="array" ref="FT51">LOOKUP(2,1/(Log!$K$1:$K$27569=FR51),Log!$F$1:$F$27569)</f>
        <v>OCHA 08/05/2020</v>
      </c>
      <c r="FU51" s="224" t="str">
        <f t="array" ref="FU51">LOOKUP(2,1/(Log!$K$1:$K$27569=FR51),Log!$G$1:$G$27569)</f>
        <v>Low</v>
      </c>
      <c r="FV51" s="224">
        <f t="array" ref="FV51">LOOKUP(2,1/(Log!$K$1:$K$27569=FR51),Log!$H$1:$H$27569)</f>
        <v>3</v>
      </c>
      <c r="FW51" s="224" t="str">
        <f t="array" ref="FW51">LOOKUP(2,1/(Log!$K$1:$K$27569=FR51),Log!$J$1:$J$27569)</f>
        <v>People in need living in Admin 2 areas classified as  'high access constraints' defined by OCHA. Humanitarian actors face consistent difficulties and might be unable to operate in these areas.</v>
      </c>
      <c r="FX51" s="224" t="str">
        <f t="array" ref="FX51">LOOKUP(2,1/(Log!$K$1:$K$27569=FR51),Log!$I$1:$I$27569)</f>
        <v>https://www.humanitarianresponse.info/sites/www.humanitarianresponse.info/files/documents/files/20200508_humanitarian_access_severity.pdf</v>
      </c>
      <c r="FY51" s="214">
        <f t="array" ref="FY51">LOOKUP(2,1/(Log!$K$1:$K$27569=FR51),Log!$L$1:$L$27569)</f>
        <v>44015</v>
      </c>
      <c r="FZ51" s="222" t="str">
        <f t="shared" si="67"/>
        <v>IRQ001Impediments to entry into country (bureaucratic and administrative)</v>
      </c>
      <c r="GA51" s="222">
        <f t="array" ref="GA51">LOOKUP(2,1/(Log!$K$1:$K$27569=FZ51),Log!$E$1:$E$27569)</f>
        <v>1</v>
      </c>
      <c r="GB51" s="222" t="str">
        <f t="array" ref="GB51">LOOKUP(2,1/(Log!$K$1:$K$27569=FZ51),Log!$F$1:$F$27569)</f>
        <v>ACAPS Access Methodology</v>
      </c>
      <c r="GC51" s="222" t="str">
        <f t="array" ref="GC51">LOOKUP(2,1/(Log!$K$1:$K$27569=FZ51),Log!$G$1:$G$27569)</f>
        <v>Medium</v>
      </c>
      <c r="GD51" s="222">
        <f t="array" ref="GD51">LOOKUP(2,1/(Log!$K$1:$K$27569=FZ51),Log!$H$1:$H$27569)</f>
        <v>2</v>
      </c>
      <c r="GE51" s="222" t="str">
        <f t="array" ref="GE51">LOOKUP(2,1/(Log!$K$1:$K$27569=FZ51),Log!$J$1:$J$27569)</f>
        <v>x</v>
      </c>
      <c r="GF51" s="222" t="str">
        <f t="array" ref="GF51">LOOKUP(2,1/(Log!$K$1:$K$27569=FZ51),Log!$I$1:$I$27569)</f>
        <v>x</v>
      </c>
      <c r="GG51" s="223">
        <f t="array" ref="GG51">LOOKUP(2,1/(Log!$K$1:$K$27569=FZ51),Log!$L$1:$L$27569)</f>
        <v>45609</v>
      </c>
      <c r="GH51" s="221" t="str">
        <f t="shared" si="68"/>
        <v>IRQ001Restriction of movement (impediments to freedom of movement and/or administrative restrictions)</v>
      </c>
      <c r="GI51" s="224">
        <f t="array" ref="GI51">LOOKUP(2,1/(Log!$K$1:$K$27569=GH51),Log!$E$1:$E$27569)</f>
        <v>2</v>
      </c>
      <c r="GJ51" s="224" t="str">
        <f t="array" ref="GJ51">LOOKUP(2,1/(Log!$K$1:$K$27569=GH51),Log!$F$1:$F$27569)</f>
        <v>ACAPS Access Methodology</v>
      </c>
      <c r="GK51" s="224" t="str">
        <f t="array" ref="GK51">LOOKUP(2,1/(Log!$K$1:$K$27569=GH51),Log!$G$1:$G$27569)</f>
        <v>Medium</v>
      </c>
      <c r="GL51" s="224">
        <f t="array" ref="GL51">LOOKUP(2,1/(Log!$K$1:$K$27569=GH51),Log!$H$1:$H$27569)</f>
        <v>2</v>
      </c>
      <c r="GM51" s="224" t="str">
        <f t="array" ref="GM51">LOOKUP(2,1/(Log!$K$1:$K$27569=GH51),Log!$J$1:$J$27569)</f>
        <v>x</v>
      </c>
      <c r="GN51" s="224" t="str">
        <f t="array" ref="GN51">LOOKUP(2,1/(Log!$K$1:$K$27569=GH51),Log!$I$1:$I$27569)</f>
        <v>x</v>
      </c>
      <c r="GO51" s="214">
        <f t="array" ref="GO51">LOOKUP(2,1/(Log!$K$1:$K$27569=GH51),Log!$L$1:$L$27569)</f>
        <v>45609</v>
      </c>
      <c r="GP51" s="222" t="str">
        <f t="shared" si="69"/>
        <v>IRQ001Interference into implementation of humanitarian activities</v>
      </c>
      <c r="GQ51" s="222">
        <f t="array" ref="GQ51">LOOKUP(2,1/(Log!$K$1:$K$27569=GP51),Log!$E$1:$E$27569)</f>
        <v>2</v>
      </c>
      <c r="GR51" s="222" t="str">
        <f t="array" ref="GR51">LOOKUP(2,1/(Log!$K$1:$K$27569=GP51),Log!$F$1:$F$27569)</f>
        <v>ACAPS Access Methodology</v>
      </c>
      <c r="GS51" s="222" t="str">
        <f t="array" ref="GS51">LOOKUP(2,1/(Log!$K$1:$K$27569=GP51),Log!$G$1:$G$27569)</f>
        <v>Medium</v>
      </c>
      <c r="GT51" s="222">
        <f t="array" ref="GT51">LOOKUP(2,1/(Log!$K$1:$K$27569=GP51),Log!$H$1:$H$27569)</f>
        <v>2</v>
      </c>
      <c r="GU51" s="222" t="str">
        <f t="array" ref="GU51">LOOKUP(2,1/(Log!$K$1:$K$27569=GP51),Log!$J$1:$J$27569)</f>
        <v>x</v>
      </c>
      <c r="GV51" s="222" t="str">
        <f t="array" ref="GV51">LOOKUP(2,1/(Log!$K$1:$K$27569=GP51),Log!$I$1:$I$27569)</f>
        <v>x</v>
      </c>
      <c r="GW51" s="223">
        <f t="array" ref="GW51">LOOKUP(2,1/(Log!$K$1:$K$27569=GP51),Log!$L$1:$L$27569)</f>
        <v>45609</v>
      </c>
      <c r="GX51" s="221" t="str">
        <f t="shared" si="70"/>
        <v>IRQ001Violence against personnel, facilities and assets</v>
      </c>
      <c r="GY51" s="224">
        <f t="array" ref="GY51">LOOKUP(2,1/(Log!$K$1:$K$27569=GX51),Log!$E$1:$E$27569)</f>
        <v>0</v>
      </c>
      <c r="GZ51" s="224" t="str">
        <f t="array" ref="GZ51">LOOKUP(2,1/(Log!$K$1:$K$27569=GX51),Log!$F$1:$F$27569)</f>
        <v>ACAPS Access Methodology</v>
      </c>
      <c r="HA51" s="224" t="str">
        <f t="array" ref="HA51">LOOKUP(2,1/(Log!$K$1:$K$27569=GX51),Log!$G$1:$G$27569)</f>
        <v>Medium</v>
      </c>
      <c r="HB51" s="224">
        <f t="array" ref="HB51">LOOKUP(2,1/(Log!$K$1:$K$27569=GX51),Log!$H$1:$H$27569)</f>
        <v>2</v>
      </c>
      <c r="HC51" s="224" t="str">
        <f t="array" ref="HC51">LOOKUP(2,1/(Log!$K$1:$K$27569=GX51),Log!$J$1:$J$27569)</f>
        <v>x</v>
      </c>
      <c r="HD51" s="224" t="str">
        <f t="array" ref="HD51">LOOKUP(2,1/(Log!$K$1:$K$27569=GX51),Log!$I$1:$I$27569)</f>
        <v>x</v>
      </c>
      <c r="HE51" s="214">
        <f t="array" ref="HE51">LOOKUP(2,1/(Log!$K$1:$K$27569=GX51),Log!$L$1:$L$27569)</f>
        <v>45609</v>
      </c>
      <c r="HF51" s="222" t="str">
        <f t="shared" si="71"/>
        <v>IRQ001Denial of existence of humanitarian needs or entitlements to assistance</v>
      </c>
      <c r="HG51" s="222">
        <f t="array" ref="HG51">LOOKUP(2,1/(Log!$K$1:$K$27569=HF51),Log!$E$1:$E$27569)</f>
        <v>2</v>
      </c>
      <c r="HH51" s="222" t="str">
        <f t="array" ref="HH51">LOOKUP(2,1/(Log!$K$1:$K$27569=HF51),Log!$F$1:$F$27569)</f>
        <v>ACAPS Access Methodology</v>
      </c>
      <c r="HI51" s="222" t="str">
        <f t="array" ref="HI51">LOOKUP(2,1/(Log!$K$1:$K$27569=HF51),Log!$G$1:$G$27569)</f>
        <v>Medium</v>
      </c>
      <c r="HJ51" s="222">
        <f t="array" ref="HJ51">LOOKUP(2,1/(Log!$K$1:$K$27569=HF51),Log!$H$1:$H$27569)</f>
        <v>2</v>
      </c>
      <c r="HK51" s="222" t="str">
        <f t="array" ref="HK51">LOOKUP(2,1/(Log!$K$1:$K$27569=HF51),Log!$J$1:$J$27569)</f>
        <v>x</v>
      </c>
      <c r="HL51" s="222" t="str">
        <f t="array" ref="HL51">LOOKUP(2,1/(Log!$K$1:$K$27569=HF51),Log!$I$1:$I$27569)</f>
        <v>x</v>
      </c>
      <c r="HM51" s="223">
        <f t="array" ref="HM51">LOOKUP(2,1/(Log!$K$1:$K$27569=HF51),Log!$L$1:$L$27569)</f>
        <v>45609</v>
      </c>
      <c r="HN51" s="221" t="str">
        <f t="shared" si="72"/>
        <v>IRQ001Restriction and obstruction of access to services and assistance</v>
      </c>
      <c r="HO51" s="224">
        <f t="array" ref="HO51">LOOKUP(2,1/(Log!$K$1:$K$27569=HN51),Log!$E$1:$E$27569)</f>
        <v>2</v>
      </c>
      <c r="HP51" s="224" t="str">
        <f t="array" ref="HP51">LOOKUP(2,1/(Log!$K$1:$K$27569=HN51),Log!$F$1:$F$27569)</f>
        <v>ACAPS Access Methodology</v>
      </c>
      <c r="HQ51" s="224" t="str">
        <f t="array" ref="HQ51">LOOKUP(2,1/(Log!$K$1:$K$27569=HN51),Log!$G$1:$G$27569)</f>
        <v>Medium</v>
      </c>
      <c r="HR51" s="224">
        <f t="array" ref="HR51">LOOKUP(2,1/(Log!$K$1:$K$27569=HN51),Log!$H$1:$H$27569)</f>
        <v>2</v>
      </c>
      <c r="HS51" s="224" t="str">
        <f t="array" ref="HS51">LOOKUP(2,1/(Log!$K$1:$K$27569=HN51),Log!$J$1:$J$27569)</f>
        <v>x</v>
      </c>
      <c r="HT51" s="224" t="str">
        <f t="array" ref="HT51">LOOKUP(2,1/(Log!$K$1:$K$27569=HN51),Log!$I$1:$I$27569)</f>
        <v>x</v>
      </c>
      <c r="HU51" s="214">
        <f t="array" ref="HU51">LOOKUP(2,1/(Log!$K$1:$K$27569=HN51),Log!$L$1:$L$27569)</f>
        <v>45609</v>
      </c>
      <c r="HV51" s="222" t="str">
        <f t="shared" si="73"/>
        <v>IRQ001Ongoing insecurity/hostilities affecting humanitarian assistance</v>
      </c>
      <c r="HW51" s="222">
        <f t="array" ref="HW51">LOOKUP(2,1/(Log!$K$1:$K$27569=HV51),Log!$E$1:$E$27569)</f>
        <v>1</v>
      </c>
      <c r="HX51" s="222" t="str">
        <f t="array" ref="HX51">LOOKUP(2,1/(Log!$K$1:$K$27569=HV51),Log!$F$1:$F$27569)</f>
        <v>ACAPS Access Methodology</v>
      </c>
      <c r="HY51" s="222" t="str">
        <f t="array" ref="HY51">LOOKUP(2,1/(Log!$K$1:$K$27569=HV51),Log!$G$1:$G$27569)</f>
        <v>Medium</v>
      </c>
      <c r="HZ51" s="222">
        <f t="array" ref="HZ51">LOOKUP(2,1/(Log!$K$1:$K$27569=HV51),Log!$H$1:$H$27569)</f>
        <v>2</v>
      </c>
      <c r="IA51" s="222" t="str">
        <f t="array" ref="IA51">LOOKUP(2,1/(Log!$K$1:$K$27569=HV51),Log!$J$1:$J$27569)</f>
        <v>x</v>
      </c>
      <c r="IB51" s="222" t="str">
        <f t="array" ref="IB51">LOOKUP(2,1/(Log!$K$1:$K$27569=HV51),Log!$I$1:$I$27569)</f>
        <v>x</v>
      </c>
      <c r="IC51" s="223">
        <f t="array" ref="IC51">LOOKUP(2,1/(Log!$K$1:$K$27569=HV51),Log!$L$1:$L$27569)</f>
        <v>45609</v>
      </c>
      <c r="ID51" s="221" t="str">
        <f t="shared" si="74"/>
        <v>IRQ001Presence of mines and improvised explosive devices</v>
      </c>
      <c r="IE51" s="224">
        <f t="array" ref="IE51">LOOKUP(2,1/(Log!$K$1:$K$27569=ID51),Log!$E$1:$E$27569)</f>
        <v>3</v>
      </c>
      <c r="IF51" s="224" t="str">
        <f t="array" ref="IF51">LOOKUP(2,1/(Log!$K$1:$K$27569=ID51),Log!$F$1:$F$27569)</f>
        <v>ACAPS Access Methodology</v>
      </c>
      <c r="IG51" s="224" t="str">
        <f t="array" ref="IG51">LOOKUP(2,1/(Log!$K$1:$K$27569=ID51),Log!$G$1:$G$27569)</f>
        <v>Medium</v>
      </c>
      <c r="IH51" s="224">
        <f t="array" ref="IH51">LOOKUP(2,1/(Log!$K$1:$K$27569=ID51),Log!$H$1:$H$27569)</f>
        <v>2</v>
      </c>
      <c r="II51" s="224" t="str">
        <f t="array" ref="II51">LOOKUP(2,1/(Log!$K$1:$K$27569=ID51),Log!$J$1:$J$27569)</f>
        <v>x</v>
      </c>
      <c r="IJ51" s="224" t="str">
        <f t="array" ref="IJ51">LOOKUP(2,1/(Log!$K$1:$K$27569=ID51),Log!$I$1:$I$27569)</f>
        <v>x</v>
      </c>
      <c r="IK51" s="214">
        <f t="array" ref="IK51">LOOKUP(2,1/(Log!$K$1:$K$27569=ID51),Log!$L$1:$L$27569)</f>
        <v>45609</v>
      </c>
      <c r="IL51" s="222" t="str">
        <f t="shared" si="75"/>
        <v>IRQ001Physical constraints in the environment (obstacles related to terrain, climate, lack of infrastructure, etc.)</v>
      </c>
      <c r="IM51" s="222">
        <f t="array" ref="IM51">LOOKUP(2,1/(Log!$K$1:$K$27569=IL51),Log!$E$1:$E$27569)</f>
        <v>0</v>
      </c>
      <c r="IN51" s="222" t="str">
        <f t="array" ref="IN51">LOOKUP(2,1/(Log!$K$1:$K$27569=IL51),Log!$F$1:$F$27569)</f>
        <v>ACAPS Access Methodology</v>
      </c>
      <c r="IO51" s="222" t="str">
        <f t="array" ref="IO51">LOOKUP(2,1/(Log!$K$1:$K$27569=IL51),Log!$G$1:$G$27569)</f>
        <v>Medium</v>
      </c>
      <c r="IP51" s="222">
        <f t="array" ref="IP51">LOOKUP(2,1/(Log!$K$1:$K$27569=IL51),Log!$H$1:$H$27569)</f>
        <v>2</v>
      </c>
      <c r="IQ51" s="222" t="str">
        <f t="array" ref="IQ51">LOOKUP(2,1/(Log!$K$1:$K$27569=IL51),Log!$J$1:$J$27569)</f>
        <v>x</v>
      </c>
      <c r="IR51" s="222" t="str">
        <f t="array" ref="IR51">LOOKUP(2,1/(Log!$K$1:$K$27569=IL51),Log!$I$1:$I$27569)</f>
        <v>x</v>
      </c>
      <c r="IS51" s="223">
        <f t="array" ref="IS51">LOOKUP(2,1/(Log!$K$1:$K$27569=IL51),Log!$L$1:$L$27569)</f>
        <v>45609</v>
      </c>
    </row>
    <row r="52" spans="1:253" s="11" customFormat="1" ht="13.35" customHeight="1">
      <c r="A52" s="11" t="str">
        <f>Lists!B:B</f>
        <v>Conflict  in Iraq</v>
      </c>
      <c r="B52" s="11" t="str">
        <f>Lists!F:F</f>
        <v>Conflict/ Violence</v>
      </c>
      <c r="C52" s="11" t="str">
        <f>Lists!C:C</f>
        <v>IRQ002</v>
      </c>
      <c r="D52" s="11" t="str">
        <f>Lists!A:A</f>
        <v>Iraq</v>
      </c>
      <c r="E52" s="11" t="str">
        <f>Lists!D:D</f>
        <v>IRQ</v>
      </c>
      <c r="F52" s="11" t="str">
        <f t="shared" si="38"/>
        <v>IRQ002Total population</v>
      </c>
      <c r="G52" s="212">
        <f t="array" ref="G52">ROUND(LOOKUP(2,1/(Log!$K$1:$K$27569=F52),Log!$E$1:$E$27569),-3)</f>
        <v>45074000</v>
      </c>
      <c r="H52" s="213" t="str">
        <f t="array" ref="H52">LOOKUP(2,1/(Log!$K$1:$K$27569=F52),Log!$F$1:$F$27569)</f>
        <v>World Bank accessed 16/04/2025</v>
      </c>
      <c r="I52" s="213" t="str">
        <f t="array" ref="I52">LOOKUP(2,1/(Log!$K$1:$K$27569=F52),Log!$G$1:$G$27569)</f>
        <v xml:space="preserve">Medium </v>
      </c>
      <c r="J52" s="213">
        <f t="array" ref="J52">LOOKUP(2,1/(Log!$K$1:$K$27569=F52),Log!$H$1:$H$27569)</f>
        <v>2</v>
      </c>
      <c r="K52" s="213" t="str">
        <f t="array" ref="K52">LOOKUP(2,1/(Log!$K$1:$K$27569=F52),Log!$J$1:$J$27569)</f>
        <v>Total population in Iraq in 2023.</v>
      </c>
      <c r="L52" s="213" t="str">
        <f t="array" ref="L52">LOOKUP(2,1/(Log!$K$1:$K$27569=F52),Log!$I$1:$I$27569)</f>
        <v>https://data.worldbank.org/indicator/SP.POP.TOTL?locations=IQ</v>
      </c>
      <c r="M52" s="214">
        <f t="array" ref="M52">LOOKUP(2,1/(Log!$K$1:$K$27569=F52),Log!$L$1:$L$27569)</f>
        <v>45771</v>
      </c>
      <c r="N52" s="221" t="str">
        <f t="shared" si="39"/>
        <v>IRQ002Landmass affected</v>
      </c>
      <c r="O52" s="216">
        <f t="array" ref="O52">LOOKUP(2,1/(Log!$K$1:$K$27569=N52),Log!$E$1:$E$27569)</f>
        <v>382388</v>
      </c>
      <c r="P52" s="216" t="str">
        <f t="array" ref="P52">LOOKUP(2,1/(Log!$K$1:$K$27569=N52),Log!$F$1:$F$27569)</f>
        <v>World Bank accessed 16/04/2025; city population accessed 16/04/2025; OCHA 27/03/2022</v>
      </c>
      <c r="Q52" s="216" t="str">
        <f t="array" ref="Q52">LOOKUP(2,1/(Log!$K$1:$K$27569=N52),Log!$G$1:$G$27569)</f>
        <v xml:space="preserve">Medium </v>
      </c>
      <c r="R52" s="216">
        <f t="array" ref="R52">LOOKUP(2,1/(Log!$K$1:$K$27569=N52),Log!$H$1:$H$27569)</f>
        <v>2</v>
      </c>
      <c r="S52" s="216" t="str">
        <f t="array" ref="S52">LOOKUP(2,1/(Log!$K$1:$K$27569=N52),Log!$J$1:$J$27569)</f>
        <v xml:space="preserve">This is the land area (sq. km) of Iraq based on World Bank database, minus the surface area of the AL-MUTHANNA governorate as it was flagged in the 2022 HNO that AL-MUTHANNA governorate is not affected or has people in needs. The surface includes governorates affected by the Syrian refugees. </v>
      </c>
      <c r="T52" s="216" t="str">
        <f t="array" ref="T52">LOOKUP(2,1/(Log!$K$1:$K$27569=N52),Log!$I$1:$I$27569)</f>
        <v>https://data.worldbank.org/indicator/AG.LND.TOTL.K2?view=chart&amp;locations=IQ; https://www.citypopulation.de/en/iraq/cities/; https://www.unocha.org/publications/report/iraq/iraq-humanitarian-needs-overview-2022-march-2022</v>
      </c>
      <c r="U52" s="217">
        <f t="array" ref="U52">LOOKUP(2,1/(Log!$K$1:$K$27569=N52),Log!$L$1:$L$27569)</f>
        <v>45771</v>
      </c>
      <c r="V52" s="221" t="str">
        <f t="shared" si="40"/>
        <v>IRQ002People exposed</v>
      </c>
      <c r="W52" s="213">
        <f t="array" ref="W52">IF(LOOKUP(2,1/(Log!$K$1:$K$27569=V52),Log!$E$1:$E$27569)="x","x",ROUND(LOOKUP(2,1/(Log!$K$1:$K$27569=V52),Log!$E$1:$E$27569),-3))</f>
        <v>44260000</v>
      </c>
      <c r="X52" s="213" t="str">
        <f t="array" ref="X52">LOOKUP(2,1/(Log!$K$1:$K$27569=V52),Log!$F$1:$F$27569)</f>
        <v>World Bank accessed 16/04/2025 ; city population accessed 16/04/2025; OCHA 27/03/2022</v>
      </c>
      <c r="Y52" s="213" t="str">
        <f t="array" ref="Y52">LOOKUP(2,1/(Log!$K$1:$K$27569=V52),Log!$G$1:$G$27569)</f>
        <v xml:space="preserve">Medium </v>
      </c>
      <c r="Z52" s="213">
        <f t="array" ref="Z52">LOOKUP(2,1/(Log!$K$1:$K$27569=V52),Log!$H$1:$H$27569)</f>
        <v>2</v>
      </c>
      <c r="AA52" s="213" t="str">
        <f t="array" ref="AA52">LOOKUP(2,1/(Log!$K$1:$K$27569=V52),Log!$J$1:$J$27569)</f>
        <v>The whole country is considered exposed by the crisis, excpet AL-MUTHANNA governorate as it was flagged in the 2022 HNO that AL-MUTHANNA governorate is not affected or has people in needs. This figure is taken from (World Bank and city population).</v>
      </c>
      <c r="AB52" s="213" t="str">
        <f t="array" ref="AB52">LOOKUP(2,1/(Log!$K$1:$K$27569=V52),Log!$I$1:$I$27569)</f>
        <v>https://data.worldbank.org/indicator/SP.POP.TOTL?locations=IQ ; https://www.citypopulation.de/en/iraq/cities/;  https://www.unocha.org/publications/report/iraq/iraq-humanitarian-needs-overview-2022-march-2022</v>
      </c>
      <c r="AC52" s="214">
        <f t="array" ref="AC52">LOOKUP(2,1/(Log!$K$1:$K$27569=V52),Log!$L$1:$L$27569)</f>
        <v>45771</v>
      </c>
      <c r="AD52" s="221" t="str">
        <f t="shared" si="41"/>
        <v>IRQ002People affected</v>
      </c>
      <c r="AE52" s="218">
        <f t="array" ref="AE52">IF(LOOKUP(2,1/(Log!$K$1:$K$27569=AD52),Log!$E$1:$E$27569)="x","x",ROUND(LOOKUP(2,1/(Log!$K$1:$K$27569=AD52),Log!$E$1:$E$27569),-3))</f>
        <v>5959000</v>
      </c>
      <c r="AF52" s="218" t="str">
        <f t="array" ref="AF52">LOOKUP(2,1/(Log!$K$1:$K$27569=AD52),Log!$F$1:$F$27569)</f>
        <v>IOM accessed 16/04/2025</v>
      </c>
      <c r="AG52" s="218" t="str">
        <f t="array" ref="AG52">LOOKUP(2,1/(Log!$K$1:$K$27569=AD52),Log!$G$1:$G$27569)</f>
        <v xml:space="preserve">Medium </v>
      </c>
      <c r="AH52" s="218">
        <f t="array" ref="AH52">LOOKUP(2,1/(Log!$K$1:$K$27569=AD52),Log!$H$1:$H$27569)</f>
        <v>2</v>
      </c>
      <c r="AI52" s="218" t="str">
        <f t="array" ref="AI52">LOOKUP(2,1/(Log!$K$1:$K$27569=AD52),Log!$J$1:$J$27569)</f>
        <v xml:space="preserve">The number of people affected corresponds to the sum of the total number of IDPs as of 31 December 2024 (1031475), in addation to the total number of returnees as of 31 December 2024 (4,927,890). These figures are taken from IOM.
This figure is an estimate since it is hard to capture the accurate number Iraqi who departures the country because of the conflict and IDPs who are not registered. </v>
      </c>
      <c r="AJ52" s="218" t="str">
        <f t="array" ref="AJ52">LOOKUP(2,1/(Log!$K$1:$K$27569=AD52),Log!$I$1:$I$27569)</f>
        <v>http://iraqdtm.iom.int/</v>
      </c>
      <c r="AK52" s="219">
        <f t="array" ref="AK52">LOOKUP(2,1/(Log!$K$1:$K$27569=AD52),Log!$L$1:$L$27569)</f>
        <v>45771</v>
      </c>
      <c r="AL52" s="221" t="str">
        <f t="shared" si="42"/>
        <v>IRQ002People displaced</v>
      </c>
      <c r="AM52" s="213">
        <f t="array" ref="AM52">IF(LOOKUP(2,1/(Log!$K$1:$K$27569=AL52),Log!$E$1:$E$27569)="x","x",ROUND(LOOKUP(2,1/(Log!$K$1:$K$27569=AL52),Log!$E$1:$E$27569),-3))</f>
        <v>5959000</v>
      </c>
      <c r="AN52" s="213" t="str">
        <f t="array" ref="AN52">LOOKUP(2,1/(Log!$K$1:$K$27569=AL52),Log!$F$1:$F$27569)</f>
        <v>IOM accessed 16/04/2025</v>
      </c>
      <c r="AO52" s="213" t="str">
        <f t="array" ref="AO52">LOOKUP(2,1/(Log!$K$1:$K$27569=AL52),Log!$G$1:$G$27569)</f>
        <v xml:space="preserve">Medium </v>
      </c>
      <c r="AP52" s="213">
        <f t="array" ref="AP52">LOOKUP(2,1/(Log!$K$1:$K$27569=AL52),Log!$H$1:$H$27569)</f>
        <v>2</v>
      </c>
      <c r="AQ52" s="213" t="str">
        <f t="array" ref="AQ52">LOOKUP(2,1/(Log!$K$1:$K$27569=AL52),Log!$J$1:$J$27569)</f>
        <v xml:space="preserve">The displaced people in Iraq include:
• Total number of IDPs as of 31 December 2024 (1,031,475) (IOM) 
• Returnees as of 31 December 2024 (4,927,890) (IOM)
This figure is an estimate since it is hard to capture the accurate number Iraqi who departures the country because of the conflict and IDPs who are not registered. 
Iraqi who left Iraq are not considered in needs or affected by the crisis.
</v>
      </c>
      <c r="AR52" s="213" t="str">
        <f t="array" ref="AR52">LOOKUP(2,1/(Log!$K$1:$K$27569=AL52),Log!$I$1:$I$27569)</f>
        <v>http://iraqdtm.iom.int/</v>
      </c>
      <c r="AS52" s="214">
        <f t="array" ref="AS52">LOOKUP(2,1/(Log!$K$1:$K$27569=AL52),Log!$L$1:$L$27569)</f>
        <v>45771</v>
      </c>
      <c r="AT52" s="222" t="str">
        <f t="shared" si="43"/>
        <v>IRQ002Injuries reported</v>
      </c>
      <c r="AU52" s="218" t="str">
        <f t="array" ref="AU52">LOOKUP(2,1/(Log!$K$1:$K$27569=AT52),Log!$E$1:$E$27569)</f>
        <v>x</v>
      </c>
      <c r="AV52" s="218" t="str">
        <f t="array" ref="AV52">LOOKUP(2,1/(Log!$K$1:$K$27569=AT52),Log!$F$1:$F$27569)</f>
        <v>x</v>
      </c>
      <c r="AW52" s="218" t="str">
        <f t="array" ref="AW52">LOOKUP(2,1/(Log!$K$1:$K$27569=AT52),Log!$G$1:$G$27569)</f>
        <v>Medium</v>
      </c>
      <c r="AX52" s="218">
        <f t="array" ref="AX52">LOOKUP(2,1/(Log!$K$1:$K$27569=AT52),Log!$H$1:$H$27569)</f>
        <v>2</v>
      </c>
      <c r="AY52" s="218" t="str">
        <f t="array" ref="AY52">LOOKUP(2,1/(Log!$K$1:$K$27569=AT52),Log!$J$1:$J$27569)</f>
        <v>as UNAMI is not publishing the injuries numbers anymore from Jan 2019 onwards, there is no data available</v>
      </c>
      <c r="AZ52" s="218" t="str">
        <f t="array" ref="AZ52">LOOKUP(2,1/(Log!$K$1:$K$27569=AT52),Log!$I$1:$I$27569)</f>
        <v>x</v>
      </c>
      <c r="BA52" s="219">
        <f t="array" ref="BA52">LOOKUP(2,1/(Log!$K$1:$K$27569=AT52),Log!$L$1:$L$27569)</f>
        <v>43524</v>
      </c>
      <c r="BB52" s="221" t="str">
        <f t="shared" si="44"/>
        <v>IRQ002Illness cases reported</v>
      </c>
      <c r="BC52" s="213" t="str">
        <f t="array" ref="BC52">LOOKUP(2,1/(Log!$K$1:$K$27569=BB52),Log!$E$1:$E$27569)</f>
        <v>x</v>
      </c>
      <c r="BD52" s="213">
        <f t="array" ref="BD52">LOOKUP(2,1/(Log!$K$1:$K$27569=BB52),Log!$F$1:$F$27569)</f>
        <v>0</v>
      </c>
      <c r="BE52" s="213" t="str">
        <f t="array" ref="BE52">LOOKUP(2,1/(Log!$K$1:$K$27569=BB52),Log!$G$1:$G$27569)</f>
        <v>Medium</v>
      </c>
      <c r="BF52" s="213">
        <f t="array" ref="BF52">LOOKUP(2,1/(Log!$K$1:$K$27569=BB52),Log!$H$1:$H$27569)</f>
        <v>2</v>
      </c>
      <c r="BG52" s="213">
        <f t="array" ref="BG52">LOOKUP(2,1/(Log!$K$1:$K$27569=BB52),Log!$J$1:$J$27569)</f>
        <v>0</v>
      </c>
      <c r="BH52" s="213">
        <f t="array" ref="BH52">LOOKUP(2,1/(Log!$K$1:$K$27569=BB52),Log!$I$1:$I$27569)</f>
        <v>0</v>
      </c>
      <c r="BI52" s="214">
        <f t="array" ref="BI52">LOOKUP(2,1/(Log!$K$1:$K$27569=BB52),Log!$L$1:$L$27569)</f>
        <v>43511</v>
      </c>
      <c r="BJ52" s="222" t="str">
        <f t="shared" si="45"/>
        <v>IRQ002Fatalities reported</v>
      </c>
      <c r="BK52" s="222">
        <f t="array" ref="BK52">LOOKUP(2,1/(Log!$K$1:$K$27569=BJ52),Log!$E$1:$E$27569)</f>
        <v>426</v>
      </c>
      <c r="BL52" s="222" t="str">
        <f t="array" ref="BL52">LOOKUP(2,1/(Log!$K$1:$K$27569=BJ52),Log!$F$1:$F$27569)</f>
        <v>ACLED accessed 16/04/2025</v>
      </c>
      <c r="BM52" s="222" t="str">
        <f t="array" ref="BM52">LOOKUP(2,1/(Log!$K$1:$K$27569=BJ52),Log!$G$1:$G$27569)</f>
        <v xml:space="preserve">Medium </v>
      </c>
      <c r="BN52" s="222">
        <f t="array" ref="BN52">LOOKUP(2,1/(Log!$K$1:$K$27569=BJ52),Log!$H$1:$H$27569)</f>
        <v>2</v>
      </c>
      <c r="BO52" s="222" t="str">
        <f t="array" ref="BO52">LOOKUP(2,1/(Log!$K$1:$K$27569=BJ52),Log!$J$1:$J$27569)</f>
        <v>The number of fatalities between 1 Oct 2024 and 31 March 2025 related to conflict in Iraq.</v>
      </c>
      <c r="BP52" s="218" t="str">
        <f t="array" ref="BP52">LOOKUP(2,1/(Log!$K$1:$K$27569=BJ52),Log!$I$1:$I$27569)</f>
        <v>https://acleddata.com/explorer/</v>
      </c>
      <c r="BQ52" s="223">
        <f t="array" ref="BQ52">LOOKUP(2,1/(Log!$K$1:$K$27569=BJ52),Log!$L$1:$L$27569)</f>
        <v>45771</v>
      </c>
      <c r="BR52" s="221" t="str">
        <f t="shared" si="46"/>
        <v>IRQ002Buildings damaged</v>
      </c>
      <c r="BS52" s="224" t="str">
        <f t="array" ref="BS52">LOOKUP(2,1/(Log!$K$1:$K$27569=BR52),Log!$E$1:$E$27569)</f>
        <v>x</v>
      </c>
      <c r="BT52" s="224">
        <f t="array" ref="BT52">LOOKUP(2,1/(Log!$K$1:$K$27569=BR52),Log!$F$1:$F$27569)</f>
        <v>0</v>
      </c>
      <c r="BU52" s="224" t="str">
        <f t="array" ref="BU52">LOOKUP(2,1/(Log!$K$1:$K$27569=BR52),Log!$G$1:$G$27569)</f>
        <v>Medium</v>
      </c>
      <c r="BV52" s="224">
        <f t="array" ref="BV52">LOOKUP(2,1/(Log!$K$1:$K$27569=BR52),Log!$H$1:$H$27569)</f>
        <v>2</v>
      </c>
      <c r="BW52" s="224">
        <f t="array" ref="BW52">LOOKUP(2,1/(Log!$K$1:$K$27569=BR52),Log!$J$1:$J$27569)</f>
        <v>0</v>
      </c>
      <c r="BX52" s="224">
        <f t="array" ref="BX52">LOOKUP(2,1/(Log!$K$1:$K$27569=BR52),Log!$I$1:$I$27569)</f>
        <v>0</v>
      </c>
      <c r="BY52" s="214">
        <f t="array" ref="BY52">LOOKUP(2,1/(Log!$K$1:$K$27569=BR52),Log!$L$1:$L$27569)</f>
        <v>43511</v>
      </c>
      <c r="BZ52" s="222" t="str">
        <f t="shared" si="47"/>
        <v>IRQ002Buildings destroyed</v>
      </c>
      <c r="CA52" s="222" t="str">
        <f t="array" ref="CA52">LOOKUP(2,1/(Log!$K$1:$K$27569=BZ52),Log!$E$1:$E$27569)</f>
        <v>x</v>
      </c>
      <c r="CB52" s="222" t="str">
        <f t="array" ref="CB52">LOOKUP(2,1/(Log!$K$1:$K$27569=BZ52),Log!$F$1:$F$27569)</f>
        <v>x</v>
      </c>
      <c r="CC52" s="222" t="str">
        <f t="array" ref="CC52">LOOKUP(2,1/(Log!$K$1:$K$27569=BZ52),Log!$G$1:$G$27569)</f>
        <v>x</v>
      </c>
      <c r="CD52" s="222" t="str">
        <f t="array" ref="CD52">LOOKUP(2,1/(Log!$K$1:$K$27569=BZ52),Log!$H$1:$H$27569)</f>
        <v>x</v>
      </c>
      <c r="CE52" s="222" t="str">
        <f t="array" ref="CE52">LOOKUP(2,1/(Log!$K$1:$K$27569=BZ52),Log!$J$1:$J$27569)</f>
        <v>x</v>
      </c>
      <c r="CF52" s="222" t="str">
        <f t="array" ref="CF52">LOOKUP(2,1/(Log!$K$1:$K$27569=BZ52),Log!$I$1:$I$27569)</f>
        <v>x</v>
      </c>
      <c r="CG52" s="223">
        <f t="array" ref="CG52">LOOKUP(2,1/(Log!$K$1:$K$27569=BZ52),Log!$L$1:$L$27569)</f>
        <v>43511</v>
      </c>
      <c r="CH52" s="221" t="str">
        <f t="shared" si="48"/>
        <v>IRQ002Buildings in the affected area</v>
      </c>
      <c r="CI52" s="222" t="e">
        <f t="array" ref="CI52">LOOKUP(2,1/(Log!$K$1:$K$27569=CH52),Log!$E$1:$E$27569)</f>
        <v>#N/A</v>
      </c>
      <c r="CJ52" s="222" t="e">
        <f t="array" ref="CJ52">LOOKUP(2,1/(Log!$K$1:$K$27569=CH52),Log!$F$1:$F$27569)</f>
        <v>#N/A</v>
      </c>
      <c r="CK52" s="222" t="e">
        <f t="array" ref="CK52">LOOKUP(2,1/(Log!$K$1:$K$27569=CH52),Log!$G$1:$G$27569)</f>
        <v>#N/A</v>
      </c>
      <c r="CL52" s="222" t="e">
        <f t="array" ref="CL52">LOOKUP(2,1/(Log!$K$1:$K$27569=CH52),Log!$H$1:$H$27569)</f>
        <v>#N/A</v>
      </c>
      <c r="CM52" s="222" t="e">
        <f t="array" ref="CM52">LOOKUP(2,1/(Log!$K$1:$K$27569=CH52),Log!$J$1:$J$27569)</f>
        <v>#N/A</v>
      </c>
      <c r="CN52" s="222" t="e">
        <f t="array" ref="CN52">LOOKUP(2,1/(Log!$K$1:$K$27569=CH52),Log!$I$1:$I$27569)</f>
        <v>#N/A</v>
      </c>
      <c r="CO52" s="225" t="e">
        <f t="array" ref="CO52">LOOKUP(2,1/(Log!$K$1:$K$27569=CH52),Log!$L$1:$L$27569)</f>
        <v>#N/A</v>
      </c>
      <c r="CP52" s="222" t="str">
        <f t="shared" si="49"/>
        <v>IRQ002Economic Losses</v>
      </c>
      <c r="CQ52" s="224">
        <f t="array" ref="CQ52">LOOKUP(2,1/(Log!$K$1:$K$27569=CP52),Log!$E$1:$E$27569)</f>
        <v>133900</v>
      </c>
      <c r="CR52" s="224" t="str">
        <f t="array" ref="CR52">LOOKUP(2,1/(Log!$K$1:$K$27569=CP52),Log!$F$1:$F$27569)</f>
        <v>Spring 2018, data based on 2017 figures World Bank 02/2018</v>
      </c>
      <c r="CS52" s="224" t="str">
        <f t="array" ref="CS52">LOOKUP(2,1/(Log!$K$1:$K$27569=CP52),Log!$G$1:$G$27569)</f>
        <v>Low</v>
      </c>
      <c r="CT52" s="224">
        <f t="array" ref="CT52">LOOKUP(2,1/(Log!$K$1:$K$27569=CP52),Log!$H$1:$H$27569)</f>
        <v>3</v>
      </c>
      <c r="CU52" s="224" t="str">
        <f t="array" ref="CU52">LOOKUP(2,1/(Log!$K$1:$K$27569=CP52),Log!$J$1:$J$27569)</f>
        <v>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v>
      </c>
      <c r="CV52" s="224" t="str">
        <f t="array" ref="CV52">LOOKUP(2,1/(Log!$K$1:$K$27569=CP52),Log!$I$1:$I$27569)</f>
        <v>http://documents.worldbank.org/curated/en/771451524124058858/pdf/125406-WP-PUBLIC-P163016-Iraq-Economic-Monitor-text-Spring-2018-4-18-18web.pdf http://documents.worldbank.org/curated/en/600181520000498420/pdf/123631-REVISED-Iraq-Reconstruction-and-Investment-Part-2-Damage-and-Needs-Assessment-of-Affected-Governorates.pdf</v>
      </c>
      <c r="CW52" s="214">
        <f t="array" ref="CW52">LOOKUP(2,1/(Log!$K$1:$K$27569=CP52),Log!$L$1:$L$27569)</f>
        <v>43950</v>
      </c>
      <c r="CX52" s="222" t="str">
        <f t="shared" si="50"/>
        <v>IRQ002People in Need</v>
      </c>
      <c r="CY52" s="218">
        <f t="shared" si="51"/>
        <v>90000</v>
      </c>
      <c r="CZ52" s="218" t="str">
        <f t="shared" si="52"/>
        <v>REACH 14/12/2023, IOM accessed 16/04/2025</v>
      </c>
      <c r="DA52" s="218" t="str">
        <f t="shared" si="53"/>
        <v xml:space="preserve">Medium </v>
      </c>
      <c r="DB52" s="218">
        <f t="shared" si="54"/>
        <v>2</v>
      </c>
      <c r="DC52" s="218" t="str">
        <f t="shared" si="55"/>
        <v xml:space="preserve">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v>
      </c>
      <c r="DD52" s="218" t="str">
        <f t="shared" si="56"/>
        <v>https://reliefweb.int/report/iraq/iraq-cross-cutting-needs-assessment-ccna-key-multi-sectoral-findings-january-2024?_gl=1*1okewgl*_ga*MTE4NTgyMjEyMy4xNzAwOTM4Njgz*_ga_E60ZNX2F68*MTcxNTY3NjAyMi4yNjQuMS4xNzE1Njc2MDM1LjQ3LjAuMA.., http://iraqdtm.iom.int/</v>
      </c>
      <c r="DE52" s="220">
        <f t="shared" si="57"/>
        <v>45771</v>
      </c>
      <c r="DF52" s="221" t="str">
        <f t="shared" si="58"/>
        <v>IRQ002Minimal humanitarian conditions - Level 1</v>
      </c>
      <c r="DG52" s="213">
        <f t="array" ref="DG52">IF(LOOKUP(2,1/(Log!$K$1:$K$27569=DF52),Log!$E$1:$E$27569)="x","x",ROUND(LOOKUP(2,1/(Log!$K$1:$K$27569=DF52),Log!$E$1:$E$27569),-3))</f>
        <v>38300000</v>
      </c>
      <c r="DH52" s="224" t="str">
        <f t="array" ref="DH52">LOOKUP(2,1/(Log!$K$1:$K$27569=DF52),Log!$F$1:$F$27569)</f>
        <v>World Bank accessed 15/03/2025 ; city population accessed 15/03/2025; OCHA 27/03/2022; IOM accessed 15/03/2025</v>
      </c>
      <c r="DI52" s="224" t="str">
        <f t="array" ref="DI52">LOOKUP(2,1/(Log!$K$1:$K$27569=DF52),Log!$G$1:$G$27569)</f>
        <v>Low</v>
      </c>
      <c r="DJ52" s="224">
        <f t="array" ref="DJ52">LOOKUP(2,1/(Log!$K$1:$K$27569=DF52),Log!$H$1:$H$27569)</f>
        <v>3</v>
      </c>
      <c r="DK52" s="224" t="str">
        <f t="array" ref="DK52">LOOKUP(2,1/(Log!$K$1:$K$27569=DF52),Log!$J$1:$J$27569)</f>
        <v>According to INFORM SI methodology, the number of people in Level 1 is equal to the people exposed minus the people affected. People in Level 1 are able to meet their basic needs without employing irreversible coping strategies. The figure represents the total population of Iraq excpet AL-MUTHANNA governorate minus (in-camp IDPS, out-of-camp IDPS, and returnees).</v>
      </c>
      <c r="DL52" s="224" t="str">
        <f t="array" ref="DL52">LOOKUP(2,1/(Log!$K$1:$K$27569=DF52),Log!$I$1:$I$27569)</f>
        <v>https://data.worldbank.org/indicator/SP.POP.TOTL?locations=IQ ; https://www.citypopulation.de/en/iraq/cities/;  https://www.unocha.org/publications/report/iraq/iraq-humanitarian-needs-overview-2022-march-2022; http://iraqdtm.iom.int/</v>
      </c>
      <c r="DM52" s="214">
        <f t="array" ref="DM52">LOOKUP(2,1/(Log!$K$1:$K$27569=DF52),Log!$L$1:$L$27569)</f>
        <v>45771</v>
      </c>
      <c r="DN52" s="222" t="str">
        <f t="shared" si="59"/>
        <v>IRQ002Stressed humanitarian conditions - Level 2</v>
      </c>
      <c r="DO52" s="218">
        <f t="array" ref="DO52">IF(LOOKUP(2,1/(Log!$K$1:$K$27569=DN52),Log!$E$1:$E$27569)="x","x",ROUND(LOOKUP(2,1/(Log!$K$1:$K$27569=DN52),Log!$E$1:$E$27569),-3))</f>
        <v>5870000</v>
      </c>
      <c r="DP52" s="222" t="str">
        <f t="array" ref="DP52">LOOKUP(2,1/(Log!$K$1:$K$27569=DN52),Log!$F$1:$F$27569)</f>
        <v>REACH 14/12/2023, IOM accessed 16/04/2025</v>
      </c>
      <c r="DQ52" s="222" t="str">
        <f t="array" ref="DQ52">LOOKUP(2,1/(Log!$K$1:$K$27569=DN52),Log!$G$1:$G$27569)</f>
        <v xml:space="preserve">Medium </v>
      </c>
      <c r="DR52" s="222">
        <f t="array" ref="DR52">LOOKUP(2,1/(Log!$K$1:$K$27569=DN52),Log!$H$1:$H$27569)</f>
        <v>2</v>
      </c>
      <c r="DS52" s="222" t="str">
        <f t="array" ref="DS52">LOOKUP(2,1/(Log!$K$1:$K$27569=DN52),Log!$J$1:$J$27569)</f>
        <v>According to INFORM SI methodology, the number of people in Level 2 is equal to the people affected minus people in need. People in Level 2 might be facing some dififculties accessing their needs without external assistance. The affected people in this context are the displaced people in Iraq due to conflict.</v>
      </c>
      <c r="DT52" s="222" t="str">
        <f t="array" ref="DT52">LOOKUP(2,1/(Log!$K$1:$K$27569=DN52),Log!$I$1:$I$27569)</f>
        <v>https://reliefweb.int/report/iraq/iraq-cross-cutting-needs-assessment-ccna-key-multi-sectoral-findings-january-2024?_gl=1*1okewgl*_ga*MTE4NTgyMjEyMy4xNzAwOTM4Njgz*_ga_E60ZNX2F68*MTcxNTY3NjAyMi4yNjQuMS4xNzE1Njc2MDM1LjQ3LjAuMA.., http://iraqdtm.iom.int/</v>
      </c>
      <c r="DU52" s="223">
        <f t="array" ref="DU52">LOOKUP(2,1/(Log!$K$1:$K$27569=DN52),Log!$L$1:$L$27569)</f>
        <v>45771</v>
      </c>
      <c r="DV52" s="221" t="str">
        <f t="shared" si="60"/>
        <v>IRQ002Moderate humanitarian conditions - Level 3</v>
      </c>
      <c r="DW52" s="213">
        <f t="array" ref="DW52">IF(LOOKUP(2,1/(Log!$K$1:$K$27569=DV52),Log!$E$1:$E$27569)="x","x",ROUND(LOOKUP(2,1/(Log!$K$1:$K$27569=DV52),Log!$E$1:$E$27569),-3))</f>
        <v>60000</v>
      </c>
      <c r="DX52" s="224" t="str">
        <f t="array" ref="DX52">LOOKUP(2,1/(Log!$K$1:$K$27569=DV52),Log!$F$1:$F$27569)</f>
        <v>REACH 14/12/2023, IOM accessed 16/04/2025</v>
      </c>
      <c r="DY52" s="224" t="str">
        <f t="array" ref="DY52">LOOKUP(2,1/(Log!$K$1:$K$27569=DV52),Log!$G$1:$G$27569)</f>
        <v xml:space="preserve">Medium </v>
      </c>
      <c r="DZ52" s="224">
        <f t="array" ref="DZ52">LOOKUP(2,1/(Log!$K$1:$K$27569=DV52),Log!$H$1:$H$27569)</f>
        <v>2</v>
      </c>
      <c r="EA52" s="224" t="str">
        <f t="array" ref="EA52">LOOKUP(2,1/(Log!$K$1:$K$27569=DV52),Log!$J$1:$J$27569)</f>
        <v xml:space="preserve">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v>
      </c>
      <c r="EB52" s="224" t="str">
        <f t="array" ref="EB52">LOOKUP(2,1/(Log!$K$1:$K$27569=DV52),Log!$I$1:$I$27569)</f>
        <v>https://reliefweb.int/report/iraq/iraq-cross-cutting-needs-assessment-ccna-key-multi-sectoral-findings-january-2024?_gl=1*1okewgl*_ga*MTE4NTgyMjEyMy4xNzAwOTM4Njgz*_ga_E60ZNX2F68*MTcxNTY3NjAyMi4yNjQuMS4xNzE1Njc2MDM1LjQ3LjAuMA.., http://iraqdtm.iom.int/</v>
      </c>
      <c r="EC52" s="214">
        <f t="array" ref="EC52">LOOKUP(2,1/(Log!$K$1:$K$27569=DV52),Log!$L$1:$L$27569)</f>
        <v>45771</v>
      </c>
      <c r="ED52" s="222" t="str">
        <f t="shared" si="61"/>
        <v>IRQ002Severe humanitarian conditions - Level 4</v>
      </c>
      <c r="EE52" s="218">
        <f t="array" ref="EE52">IF(LOOKUP(2,1/(Log!$K$1:$K$27569=ED52),Log!$E$1:$E$27569)="x","x",ROUND(LOOKUP(2,1/(Log!$K$1:$K$27569=ED52),Log!$E$1:$E$27569),-3))</f>
        <v>30000</v>
      </c>
      <c r="EF52" s="222" t="str">
        <f t="array" ref="EF52">LOOKUP(2,1/(Log!$K$1:$K$27569=ED52),Log!$F$1:$F$27569)</f>
        <v>REACH 14/12/2023, IOM accessed 16/04/2025</v>
      </c>
      <c r="EG52" s="222" t="str">
        <f t="array" ref="EG52">LOOKUP(2,1/(Log!$K$1:$K$27569=ED52),Log!$G$1:$G$27569)</f>
        <v xml:space="preserve">Medium </v>
      </c>
      <c r="EH52" s="222">
        <f t="array" ref="EH52">LOOKUP(2,1/(Log!$K$1:$K$27569=ED52),Log!$H$1:$H$27569)</f>
        <v>2</v>
      </c>
      <c r="EI52" s="222" t="str">
        <f t="array" ref="EI52">LOOKUP(2,1/(Log!$K$1:$K$27569=ED52),Log!$J$1:$J$27569)</f>
        <v xml:space="preserve">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v>
      </c>
      <c r="EJ52" s="222" t="str">
        <f t="array" ref="EJ52">LOOKUP(2,1/(Log!$K$1:$K$27569=ED52),Log!$I$1:$I$27569)</f>
        <v>https://reliefweb.int/report/iraq/iraq-cross-cutting-needs-assessment-ccna-key-multi-sectoral-findings-january-2024?_gl=1*1okewgl*_ga*MTE4NTgyMjEyMy4xNzAwOTM4Njgz*_ga_E60ZNX2F68*MTcxNTY3NjAyMi4yNjQuMS4xNzE1Njc2MDM1LjQ3LjAuMA.., http://iraqdtm.iom.int/</v>
      </c>
      <c r="EK52" s="223">
        <f t="array" ref="EK52">LOOKUP(2,1/(Log!$K$1:$K$27569=ED52),Log!$L$1:$L$27569)</f>
        <v>45771</v>
      </c>
      <c r="EL52" s="221" t="str">
        <f t="shared" si="62"/>
        <v>IRQ002Extreme humanitarian conditions - Level 5</v>
      </c>
      <c r="EM52" s="213">
        <f t="array" ref="EM52">IF(LOOKUP(2,1/(Log!$K$1:$K$27569=EL52),Log!$E$1:$E$27569)="x","x",ROUND(LOOKUP(2,1/(Log!$K$1:$K$27569=EL52),Log!$E$1:$E$27569),-3))</f>
        <v>0</v>
      </c>
      <c r="EN52" s="224" t="str">
        <f t="array" ref="EN52">LOOKUP(2,1/(Log!$K$1:$K$27569=EL52),Log!$F$1:$F$27569)</f>
        <v>REACH 14/12/2023, IOM accessed 16/04/2025</v>
      </c>
      <c r="EO52" s="224" t="str">
        <f t="array" ref="EO52">LOOKUP(2,1/(Log!$K$1:$K$27569=EL52),Log!$G$1:$G$27569)</f>
        <v xml:space="preserve">Medium </v>
      </c>
      <c r="EP52" s="224">
        <f t="array" ref="EP52">LOOKUP(2,1/(Log!$K$1:$K$27569=EL52),Log!$H$1:$H$27569)</f>
        <v>2</v>
      </c>
      <c r="EQ52" s="224" t="str">
        <f t="array" ref="EQ52">LOOKUP(2,1/(Log!$K$1:$K$27569=EL52),Log!$J$1:$J$27569)</f>
        <v xml:space="preserve">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v>
      </c>
      <c r="ER52" s="224" t="str">
        <f t="array" ref="ER52">LOOKUP(2,1/(Log!$K$1:$K$27569=EL52),Log!$I$1:$I$27569)</f>
        <v>https://reliefweb.int/report/iraq/iraq-cross-cutting-needs-assessment-ccna-key-multi-sectoral-findings-january-2024?_gl=1*1okewgl*_ga*MTE4NTgyMjEyMy4xNzAwOTM4Njgz*_ga_E60ZNX2F68*MTcxNTY3NjAyMi4yNjQuMS4xNzE1Njc2MDM1LjQ3LjAuMA.., http://iraqdtm.iom.int/</v>
      </c>
      <c r="ES52" s="214">
        <f t="array" ref="ES52">LOOKUP(2,1/(Log!$K$1:$K$27569=EL52),Log!$L$1:$L$27569)</f>
        <v>45771</v>
      </c>
      <c r="ET52" s="222" t="str">
        <f t="shared" si="63"/>
        <v>IRQ002Fatalities in all crises</v>
      </c>
      <c r="EU52" s="222">
        <f t="array" ref="EU52">LOOKUP(2,1/(Log!$K$1:$K$27569=ET52),Log!$E$1:$E$27569)</f>
        <v>426</v>
      </c>
      <c r="EV52" s="222" t="str">
        <f t="array" ref="EV52">LOOKUP(2,1/(Log!$K$1:$K$27569=ET52),Log!$F$1:$F$27569)</f>
        <v>ACLED accessed 16/04/2025</v>
      </c>
      <c r="EW52" s="222" t="str">
        <f t="array" ref="EW52">LOOKUP(2,1/(Log!$K$1:$K$27569=ET52),Log!$G$1:$G$27569)</f>
        <v xml:space="preserve">Medium </v>
      </c>
      <c r="EX52" s="222">
        <f t="array" ref="EX52">LOOKUP(2,1/(Log!$K$1:$K$27569=ET52),Log!$H$1:$H$27569)</f>
        <v>2</v>
      </c>
      <c r="EY52" s="222" t="str">
        <f t="array" ref="EY52">LOOKUP(2,1/(Log!$K$1:$K$27569=ET52),Log!$J$1:$J$27569)</f>
        <v>The number of fatalities between 1 Oct 2024 and 31 March 2025.</v>
      </c>
      <c r="EZ52" s="222" t="str">
        <f t="array" ref="EZ52">LOOKUP(2,1/(Log!$K$1:$K$27569=ET52),Log!$I$1:$I$27569)</f>
        <v>https://acleddata.com/explorer/</v>
      </c>
      <c r="FA52" s="223">
        <f t="array" ref="FA52">LOOKUP(2,1/(Log!$K$1:$K$27569=ET52),Log!$L$1:$L$27569)</f>
        <v>45771</v>
      </c>
      <c r="FB52" s="221" t="str">
        <f t="shared" si="64"/>
        <v>IRQ002Crisis affected groups</v>
      </c>
      <c r="FC52" s="224">
        <f t="array" ref="FC52">LOOKUP(2,1/(Log!$K$1:$K$27569=FB52),Log!$E$1:$E$27569)</f>
        <v>2</v>
      </c>
      <c r="FD52" s="224" t="str">
        <f t="array" ref="FD52">LOOKUP(2,1/(Log!$K$1:$K$27569=FB52),Log!$F$1:$F$27569)</f>
        <v>IOM accessed 16/04/2025</v>
      </c>
      <c r="FE52" s="224" t="str">
        <f t="array" ref="FE52">LOOKUP(2,1/(Log!$K$1:$K$27569=FB52),Log!$G$1:$G$27569)</f>
        <v xml:space="preserve">Medium </v>
      </c>
      <c r="FF52" s="224">
        <f t="array" ref="FF52">LOOKUP(2,1/(Log!$K$1:$K$27569=FB52),Log!$H$1:$H$27569)</f>
        <v>2</v>
      </c>
      <c r="FG52" s="224" t="str">
        <f t="array" ref="FG52">LOOKUP(2,1/(Log!$K$1:$K$27569=FB52),Log!$J$1:$J$27569)</f>
        <v>In this crisis, 2 out of 5 population groups are affected: :IDPs and returnees.</v>
      </c>
      <c r="FH52" s="224" t="str">
        <f t="array" ref="FH52">LOOKUP(2,1/(Log!$K$1:$K$27569=FB52),Log!$I$1:$I$27569)</f>
        <v>http://iraqdtm.iom.int/</v>
      </c>
      <c r="FI52" s="214">
        <f t="array" ref="FI52">LOOKUP(2,1/(Log!$K$1:$K$27569=FB52),Log!$L$1:$L$27569)</f>
        <v>45771</v>
      </c>
      <c r="FJ52" s="221" t="str">
        <f t="shared" si="65"/>
        <v>IRQ002People facing limited access constraints</v>
      </c>
      <c r="FK52" s="222">
        <f t="array" ref="FK52">LOOKUP(2,1/(Log!$K$1:$K$27569=FJ52),Log!$E$1:$E$27569)</f>
        <v>1500000</v>
      </c>
      <c r="FL52" s="222" t="str">
        <f t="array" ref="FL52">LOOKUP(2,1/(Log!$K$1:$K$27569=FJ52),Log!$F$1:$F$27569)</f>
        <v>OCHA 08/05/2020</v>
      </c>
      <c r="FM52" s="222" t="str">
        <f t="array" ref="FM52">LOOKUP(2,1/(Log!$K$1:$K$27569=FJ52),Log!$G$1:$G$27569)</f>
        <v>Low</v>
      </c>
      <c r="FN52" s="222">
        <f t="array" ref="FN52">LOOKUP(2,1/(Log!$K$1:$K$27569=FJ52),Log!$H$1:$H$27569)</f>
        <v>3</v>
      </c>
      <c r="FO52" s="222" t="str">
        <f t="array" ref="FO52">LOOKUP(2,1/(Log!$K$1:$K$27569=FJ52),Log!$J$1:$J$27569)</f>
        <v>People in need living in districts  classified as having 'moderate access constraints' or 'medium access severiy' as defined by OCHA. Humanitarian operations in these areas continue, but restrictions are common.</v>
      </c>
      <c r="FP52" s="218" t="str">
        <f t="array" ref="FP52">LOOKUP(2,1/(Log!$K$1:$K$27569=FJ52),Log!$I$1:$I$27569)</f>
        <v>https://www.humanitarianresponse.info/sites/www.humanitarianresponse.info/files/documents/files/20200508_humanitarian_access_severity.pdf</v>
      </c>
      <c r="FQ52" s="219">
        <f t="array" ref="FQ52">LOOKUP(2,1/(Log!$K$1:$K$27569=FJ52),Log!$L$1:$L$27569)</f>
        <v>44015</v>
      </c>
      <c r="FR52" s="221" t="str">
        <f t="shared" si="66"/>
        <v>IRQ002People facing restricted access constraints</v>
      </c>
      <c r="FS52" s="224">
        <f t="array" ref="FS52">LOOKUP(2,1/(Log!$K$1:$K$27569=FR52),Log!$E$1:$E$27569)</f>
        <v>300000</v>
      </c>
      <c r="FT52" s="224" t="str">
        <f t="array" ref="FT52">LOOKUP(2,1/(Log!$K$1:$K$27569=FR52),Log!$F$1:$F$27569)</f>
        <v>OCHA 08/05/2020</v>
      </c>
      <c r="FU52" s="224" t="str">
        <f t="array" ref="FU52">LOOKUP(2,1/(Log!$K$1:$K$27569=FR52),Log!$G$1:$G$27569)</f>
        <v>Low</v>
      </c>
      <c r="FV52" s="224">
        <f t="array" ref="FV52">LOOKUP(2,1/(Log!$K$1:$K$27569=FR52),Log!$H$1:$H$27569)</f>
        <v>3</v>
      </c>
      <c r="FW52" s="224" t="str">
        <f t="array" ref="FW52">LOOKUP(2,1/(Log!$K$1:$K$27569=FR52),Log!$J$1:$J$27569)</f>
        <v>People in need living in districts classified as  'high access constraints' defined by OCHA. Humanitarian actors face consistent difficulties and might be unable to operate in these areas.</v>
      </c>
      <c r="FX52" s="224" t="str">
        <f t="array" ref="FX52">LOOKUP(2,1/(Log!$K$1:$K$27569=FR52),Log!$I$1:$I$27569)</f>
        <v>https://www.humanitarianresponse.info/sites/www.humanitarianresponse.info/files/documents/files/20200508_humanitarian_access_severity.pdf</v>
      </c>
      <c r="FY52" s="214">
        <f t="array" ref="FY52">LOOKUP(2,1/(Log!$K$1:$K$27569=FR52),Log!$L$1:$L$27569)</f>
        <v>44015</v>
      </c>
      <c r="FZ52" s="222" t="str">
        <f t="shared" si="67"/>
        <v>IRQ002Impediments to entry into country (bureaucratic and administrative)</v>
      </c>
      <c r="GA52" s="222">
        <f t="array" ref="GA52">LOOKUP(2,1/(Log!$K$1:$K$27569=FZ52),Log!$E$1:$E$27569)</f>
        <v>1</v>
      </c>
      <c r="GB52" s="222" t="str">
        <f t="array" ref="GB52">LOOKUP(2,1/(Log!$K$1:$K$27569=FZ52),Log!$F$1:$F$27569)</f>
        <v>ACAPS Access Methodology</v>
      </c>
      <c r="GC52" s="222" t="str">
        <f t="array" ref="GC52">LOOKUP(2,1/(Log!$K$1:$K$27569=FZ52),Log!$G$1:$G$27569)</f>
        <v>Medium</v>
      </c>
      <c r="GD52" s="222">
        <f t="array" ref="GD52">LOOKUP(2,1/(Log!$K$1:$K$27569=FZ52),Log!$H$1:$H$27569)</f>
        <v>2</v>
      </c>
      <c r="GE52" s="222" t="str">
        <f t="array" ref="GE52">LOOKUP(2,1/(Log!$K$1:$K$27569=FZ52),Log!$J$1:$J$27569)</f>
        <v>x</v>
      </c>
      <c r="GF52" s="222" t="str">
        <f t="array" ref="GF52">LOOKUP(2,1/(Log!$K$1:$K$27569=FZ52),Log!$I$1:$I$27569)</f>
        <v>x</v>
      </c>
      <c r="GG52" s="223">
        <f t="array" ref="GG52">LOOKUP(2,1/(Log!$K$1:$K$27569=FZ52),Log!$L$1:$L$27569)</f>
        <v>45609</v>
      </c>
      <c r="GH52" s="221" t="str">
        <f t="shared" si="68"/>
        <v>IRQ002Restriction of movement (impediments to freedom of movement and/or administrative restrictions)</v>
      </c>
      <c r="GI52" s="224">
        <f t="array" ref="GI52">LOOKUP(2,1/(Log!$K$1:$K$27569=GH52),Log!$E$1:$E$27569)</f>
        <v>1</v>
      </c>
      <c r="GJ52" s="224" t="str">
        <f t="array" ref="GJ52">LOOKUP(2,1/(Log!$K$1:$K$27569=GH52),Log!$F$1:$F$27569)</f>
        <v>ACAPS Access Methodology</v>
      </c>
      <c r="GK52" s="224" t="str">
        <f t="array" ref="GK52">LOOKUP(2,1/(Log!$K$1:$K$27569=GH52),Log!$G$1:$G$27569)</f>
        <v>Medium</v>
      </c>
      <c r="GL52" s="224">
        <f t="array" ref="GL52">LOOKUP(2,1/(Log!$K$1:$K$27569=GH52),Log!$H$1:$H$27569)</f>
        <v>2</v>
      </c>
      <c r="GM52" s="224" t="str">
        <f t="array" ref="GM52">LOOKUP(2,1/(Log!$K$1:$K$27569=GH52),Log!$J$1:$J$27569)</f>
        <v>x</v>
      </c>
      <c r="GN52" s="224" t="str">
        <f t="array" ref="GN52">LOOKUP(2,1/(Log!$K$1:$K$27569=GH52),Log!$I$1:$I$27569)</f>
        <v>x</v>
      </c>
      <c r="GO52" s="214">
        <f t="array" ref="GO52">LOOKUP(2,1/(Log!$K$1:$K$27569=GH52),Log!$L$1:$L$27569)</f>
        <v>45609</v>
      </c>
      <c r="GP52" s="222" t="str">
        <f t="shared" si="69"/>
        <v>IRQ002Interference into implementation of humanitarian activities</v>
      </c>
      <c r="GQ52" s="222">
        <f t="array" ref="GQ52">LOOKUP(2,1/(Log!$K$1:$K$27569=GP52),Log!$E$1:$E$27569)</f>
        <v>2</v>
      </c>
      <c r="GR52" s="222" t="str">
        <f t="array" ref="GR52">LOOKUP(2,1/(Log!$K$1:$K$27569=GP52),Log!$F$1:$F$27569)</f>
        <v>ACAPS Access Methodology</v>
      </c>
      <c r="GS52" s="222" t="str">
        <f t="array" ref="GS52">LOOKUP(2,1/(Log!$K$1:$K$27569=GP52),Log!$G$1:$G$27569)</f>
        <v>Medium</v>
      </c>
      <c r="GT52" s="222">
        <f t="array" ref="GT52">LOOKUP(2,1/(Log!$K$1:$K$27569=GP52),Log!$H$1:$H$27569)</f>
        <v>2</v>
      </c>
      <c r="GU52" s="222" t="str">
        <f t="array" ref="GU52">LOOKUP(2,1/(Log!$K$1:$K$27569=GP52),Log!$J$1:$J$27569)</f>
        <v>x</v>
      </c>
      <c r="GV52" s="222" t="str">
        <f t="array" ref="GV52">LOOKUP(2,1/(Log!$K$1:$K$27569=GP52),Log!$I$1:$I$27569)</f>
        <v>x</v>
      </c>
      <c r="GW52" s="223">
        <f t="array" ref="GW52">LOOKUP(2,1/(Log!$K$1:$K$27569=GP52),Log!$L$1:$L$27569)</f>
        <v>45609</v>
      </c>
      <c r="GX52" s="221" t="str">
        <f t="shared" si="70"/>
        <v>IRQ002Violence against personnel, facilities and assets</v>
      </c>
      <c r="GY52" s="224">
        <f t="array" ref="GY52">LOOKUP(2,1/(Log!$K$1:$K$27569=GX52),Log!$E$1:$E$27569)</f>
        <v>0</v>
      </c>
      <c r="GZ52" s="224" t="str">
        <f t="array" ref="GZ52">LOOKUP(2,1/(Log!$K$1:$K$27569=GX52),Log!$F$1:$F$27569)</f>
        <v>ACAPS Access Methodology</v>
      </c>
      <c r="HA52" s="224" t="str">
        <f t="array" ref="HA52">LOOKUP(2,1/(Log!$K$1:$K$27569=GX52),Log!$G$1:$G$27569)</f>
        <v>Medium</v>
      </c>
      <c r="HB52" s="224">
        <f t="array" ref="HB52">LOOKUP(2,1/(Log!$K$1:$K$27569=GX52),Log!$H$1:$H$27569)</f>
        <v>2</v>
      </c>
      <c r="HC52" s="224" t="str">
        <f t="array" ref="HC52">LOOKUP(2,1/(Log!$K$1:$K$27569=GX52),Log!$J$1:$J$27569)</f>
        <v>x</v>
      </c>
      <c r="HD52" s="224" t="str">
        <f t="array" ref="HD52">LOOKUP(2,1/(Log!$K$1:$K$27569=GX52),Log!$I$1:$I$27569)</f>
        <v>x</v>
      </c>
      <c r="HE52" s="214">
        <f t="array" ref="HE52">LOOKUP(2,1/(Log!$K$1:$K$27569=GX52),Log!$L$1:$L$27569)</f>
        <v>45609</v>
      </c>
      <c r="HF52" s="222" t="str">
        <f t="shared" si="71"/>
        <v>IRQ002Denial of existence of humanitarian needs or entitlements to assistance</v>
      </c>
      <c r="HG52" s="222">
        <f t="array" ref="HG52">LOOKUP(2,1/(Log!$K$1:$K$27569=HF52),Log!$E$1:$E$27569)</f>
        <v>2</v>
      </c>
      <c r="HH52" s="222" t="str">
        <f t="array" ref="HH52">LOOKUP(2,1/(Log!$K$1:$K$27569=HF52),Log!$F$1:$F$27569)</f>
        <v>ACAPS Access Methodology</v>
      </c>
      <c r="HI52" s="222" t="str">
        <f t="array" ref="HI52">LOOKUP(2,1/(Log!$K$1:$K$27569=HF52),Log!$G$1:$G$27569)</f>
        <v>Medium</v>
      </c>
      <c r="HJ52" s="222">
        <f t="array" ref="HJ52">LOOKUP(2,1/(Log!$K$1:$K$27569=HF52),Log!$H$1:$H$27569)</f>
        <v>2</v>
      </c>
      <c r="HK52" s="222" t="str">
        <f t="array" ref="HK52">LOOKUP(2,1/(Log!$K$1:$K$27569=HF52),Log!$J$1:$J$27569)</f>
        <v>x</v>
      </c>
      <c r="HL52" s="222" t="str">
        <f t="array" ref="HL52">LOOKUP(2,1/(Log!$K$1:$K$27569=HF52),Log!$I$1:$I$27569)</f>
        <v>x</v>
      </c>
      <c r="HM52" s="223">
        <f t="array" ref="HM52">LOOKUP(2,1/(Log!$K$1:$K$27569=HF52),Log!$L$1:$L$27569)</f>
        <v>45609</v>
      </c>
      <c r="HN52" s="221" t="str">
        <f t="shared" si="72"/>
        <v>IRQ002Restriction and obstruction of access to services and assistance</v>
      </c>
      <c r="HO52" s="224">
        <f t="array" ref="HO52">LOOKUP(2,1/(Log!$K$1:$K$27569=HN52),Log!$E$1:$E$27569)</f>
        <v>2</v>
      </c>
      <c r="HP52" s="224" t="str">
        <f t="array" ref="HP52">LOOKUP(2,1/(Log!$K$1:$K$27569=HN52),Log!$F$1:$F$27569)</f>
        <v>ACAPS Access Methodology</v>
      </c>
      <c r="HQ52" s="224" t="str">
        <f t="array" ref="HQ52">LOOKUP(2,1/(Log!$K$1:$K$27569=HN52),Log!$G$1:$G$27569)</f>
        <v>Medium</v>
      </c>
      <c r="HR52" s="224">
        <f t="array" ref="HR52">LOOKUP(2,1/(Log!$K$1:$K$27569=HN52),Log!$H$1:$H$27569)</f>
        <v>2</v>
      </c>
      <c r="HS52" s="224" t="str">
        <f t="array" ref="HS52">LOOKUP(2,1/(Log!$K$1:$K$27569=HN52),Log!$J$1:$J$27569)</f>
        <v>x</v>
      </c>
      <c r="HT52" s="224" t="str">
        <f t="array" ref="HT52">LOOKUP(2,1/(Log!$K$1:$K$27569=HN52),Log!$I$1:$I$27569)</f>
        <v>x</v>
      </c>
      <c r="HU52" s="214">
        <f t="array" ref="HU52">LOOKUP(2,1/(Log!$K$1:$K$27569=HN52),Log!$L$1:$L$27569)</f>
        <v>45609</v>
      </c>
      <c r="HV52" s="222" t="str">
        <f t="shared" si="73"/>
        <v>IRQ002Ongoing insecurity/hostilities affecting humanitarian assistance</v>
      </c>
      <c r="HW52" s="222">
        <f t="array" ref="HW52">LOOKUP(2,1/(Log!$K$1:$K$27569=HV52),Log!$E$1:$E$27569)</f>
        <v>1</v>
      </c>
      <c r="HX52" s="222" t="str">
        <f t="array" ref="HX52">LOOKUP(2,1/(Log!$K$1:$K$27569=HV52),Log!$F$1:$F$27569)</f>
        <v>ACAPS Access Methodology</v>
      </c>
      <c r="HY52" s="222" t="str">
        <f t="array" ref="HY52">LOOKUP(2,1/(Log!$K$1:$K$27569=HV52),Log!$G$1:$G$27569)</f>
        <v>Medium</v>
      </c>
      <c r="HZ52" s="222">
        <f t="array" ref="HZ52">LOOKUP(2,1/(Log!$K$1:$K$27569=HV52),Log!$H$1:$H$27569)</f>
        <v>2</v>
      </c>
      <c r="IA52" s="222" t="str">
        <f t="array" ref="IA52">LOOKUP(2,1/(Log!$K$1:$K$27569=HV52),Log!$J$1:$J$27569)</f>
        <v>x</v>
      </c>
      <c r="IB52" s="222" t="str">
        <f t="array" ref="IB52">LOOKUP(2,1/(Log!$K$1:$K$27569=HV52),Log!$I$1:$I$27569)</f>
        <v>x</v>
      </c>
      <c r="IC52" s="223">
        <f t="array" ref="IC52">LOOKUP(2,1/(Log!$K$1:$K$27569=HV52),Log!$L$1:$L$27569)</f>
        <v>45609</v>
      </c>
      <c r="ID52" s="221" t="str">
        <f t="shared" si="74"/>
        <v>IRQ002Presence of mines and improvised explosive devices</v>
      </c>
      <c r="IE52" s="224">
        <f t="array" ref="IE52">LOOKUP(2,1/(Log!$K$1:$K$27569=ID52),Log!$E$1:$E$27569)</f>
        <v>3</v>
      </c>
      <c r="IF52" s="224" t="str">
        <f t="array" ref="IF52">LOOKUP(2,1/(Log!$K$1:$K$27569=ID52),Log!$F$1:$F$27569)</f>
        <v>ACAPS Access Methodology</v>
      </c>
      <c r="IG52" s="224" t="str">
        <f t="array" ref="IG52">LOOKUP(2,1/(Log!$K$1:$K$27569=ID52),Log!$G$1:$G$27569)</f>
        <v>Medium</v>
      </c>
      <c r="IH52" s="224">
        <f t="array" ref="IH52">LOOKUP(2,1/(Log!$K$1:$K$27569=ID52),Log!$H$1:$H$27569)</f>
        <v>2</v>
      </c>
      <c r="II52" s="224" t="str">
        <f t="array" ref="II52">LOOKUP(2,1/(Log!$K$1:$K$27569=ID52),Log!$J$1:$J$27569)</f>
        <v>x</v>
      </c>
      <c r="IJ52" s="224" t="str">
        <f t="array" ref="IJ52">LOOKUP(2,1/(Log!$K$1:$K$27569=ID52),Log!$I$1:$I$27569)</f>
        <v>x</v>
      </c>
      <c r="IK52" s="214">
        <f t="array" ref="IK52">LOOKUP(2,1/(Log!$K$1:$K$27569=ID52),Log!$L$1:$L$27569)</f>
        <v>45609</v>
      </c>
      <c r="IL52" s="222" t="str">
        <f t="shared" si="75"/>
        <v>IRQ002Physical constraints in the environment (obstacles related to terrain, climate, lack of infrastructure, etc.)</v>
      </c>
      <c r="IM52" s="222">
        <f t="array" ref="IM52">LOOKUP(2,1/(Log!$K$1:$K$27569=IL52),Log!$E$1:$E$27569)</f>
        <v>0</v>
      </c>
      <c r="IN52" s="222" t="str">
        <f t="array" ref="IN52">LOOKUP(2,1/(Log!$K$1:$K$27569=IL52),Log!$F$1:$F$27569)</f>
        <v>ACAPS Access Methodology</v>
      </c>
      <c r="IO52" s="222" t="str">
        <f t="array" ref="IO52">LOOKUP(2,1/(Log!$K$1:$K$27569=IL52),Log!$G$1:$G$27569)</f>
        <v>Medium</v>
      </c>
      <c r="IP52" s="222">
        <f t="array" ref="IP52">LOOKUP(2,1/(Log!$K$1:$K$27569=IL52),Log!$H$1:$H$27569)</f>
        <v>2</v>
      </c>
      <c r="IQ52" s="222" t="str">
        <f t="array" ref="IQ52">LOOKUP(2,1/(Log!$K$1:$K$27569=IL52),Log!$J$1:$J$27569)</f>
        <v>x</v>
      </c>
      <c r="IR52" s="222" t="str">
        <f t="array" ref="IR52">LOOKUP(2,1/(Log!$K$1:$K$27569=IL52),Log!$I$1:$I$27569)</f>
        <v>x</v>
      </c>
      <c r="IS52" s="223">
        <f t="array" ref="IS52">LOOKUP(2,1/(Log!$K$1:$K$27569=IL52),Log!$L$1:$L$27569)</f>
        <v>45609</v>
      </c>
    </row>
    <row r="53" spans="1:253" s="11" customFormat="1" ht="13.35" customHeight="1">
      <c r="A53" s="11" t="str">
        <f>Lists!B:B</f>
        <v>Syrian and Palestinian refugees in iraq</v>
      </c>
      <c r="B53" s="11" t="str">
        <f>Lists!F:F</f>
        <v>International Displacement</v>
      </c>
      <c r="C53" s="11" t="str">
        <f>Lists!C:C</f>
        <v>IRQ003</v>
      </c>
      <c r="D53" s="11" t="str">
        <f>Lists!A:A</f>
        <v>Iraq</v>
      </c>
      <c r="E53" s="11" t="str">
        <f>Lists!D:D</f>
        <v>IRQ</v>
      </c>
      <c r="F53" s="11" t="str">
        <f t="shared" si="38"/>
        <v>IRQ003Total population</v>
      </c>
      <c r="G53" s="212">
        <f t="array" ref="G53">ROUND(LOOKUP(2,1/(Log!$K$1:$K$27569=F53),Log!$E$1:$E$27569),-3)</f>
        <v>45074000</v>
      </c>
      <c r="H53" s="213" t="str">
        <f t="array" ref="H53">LOOKUP(2,1/(Log!$K$1:$K$27569=F53),Log!$F$1:$F$27569)</f>
        <v>World Bank accessed 16/04/2025</v>
      </c>
      <c r="I53" s="213" t="str">
        <f t="array" ref="I53">LOOKUP(2,1/(Log!$K$1:$K$27569=F53),Log!$G$1:$G$27569)</f>
        <v xml:space="preserve">Medium </v>
      </c>
      <c r="J53" s="213">
        <f t="array" ref="J53">LOOKUP(2,1/(Log!$K$1:$K$27569=F53),Log!$H$1:$H$27569)</f>
        <v>2</v>
      </c>
      <c r="K53" s="213" t="str">
        <f t="array" ref="K53">LOOKUP(2,1/(Log!$K$1:$K$27569=F53),Log!$J$1:$J$27569)</f>
        <v>Total population in Iraq in 2023.</v>
      </c>
      <c r="L53" s="213" t="str">
        <f t="array" ref="L53">LOOKUP(2,1/(Log!$K$1:$K$27569=F53),Log!$I$1:$I$27569)</f>
        <v>https://data.worldbank.org/indicator/SP.POP.TOTL?locations=IQ</v>
      </c>
      <c r="M53" s="214">
        <f t="array" ref="M53">LOOKUP(2,1/(Log!$K$1:$K$27569=F53),Log!$L$1:$L$27569)</f>
        <v>45771</v>
      </c>
      <c r="N53" s="221" t="str">
        <f t="shared" si="39"/>
        <v>IRQ003Landmass affected</v>
      </c>
      <c r="O53" s="216">
        <f t="array" ref="O53">LOOKUP(2,1/(Log!$K$1:$K$27569=N53),Log!$E$1:$E$27569)</f>
        <v>36000</v>
      </c>
      <c r="P53" s="216" t="str">
        <f t="array" ref="P53">LOOKUP(2,1/(Log!$K$1:$K$27569=N53),Log!$F$1:$F$27569)</f>
        <v>Kurdistan Regional Government accessed 16/04/2025; UNHCR 26/02/2025</v>
      </c>
      <c r="Q53" s="216" t="str">
        <f t="array" ref="Q53">LOOKUP(2,1/(Log!$K$1:$K$27569=N53),Log!$G$1:$G$27569)</f>
        <v>High</v>
      </c>
      <c r="R53" s="216">
        <f t="array" ref="R53">LOOKUP(2,1/(Log!$K$1:$K$27569=N53),Log!$H$1:$H$27569)</f>
        <v>1</v>
      </c>
      <c r="S53" s="216" t="str">
        <f t="array" ref="S53">LOOKUP(2,1/(Log!$K$1:$K$27569=N53),Log!$J$1:$J$27569)</f>
        <v>As of 31 January 2025, Iraq hosted over 339,000 refugees and asylum-seekers, 90% of whom are Syrian and live in the Kurdistan Region of Iraq.</v>
      </c>
      <c r="T53" s="216" t="str">
        <f t="array" ref="T53">LOOKUP(2,1/(Log!$K$1:$K$27569=N53),Log!$I$1:$I$27569)</f>
        <v>https://gov.krd/boi-en/why-kurdistan/region/facts-figures/region-kurdistan-fact-sheet/ ; https://data.unhcr.org/en/documents/details/114739</v>
      </c>
      <c r="U53" s="217">
        <f t="array" ref="U53">LOOKUP(2,1/(Log!$K$1:$K$27569=N53),Log!$L$1:$L$27569)</f>
        <v>45771</v>
      </c>
      <c r="V53" s="221" t="str">
        <f t="shared" si="40"/>
        <v>IRQ003People exposed</v>
      </c>
      <c r="W53" s="213">
        <f t="array" ref="W53">IF(LOOKUP(2,1/(Log!$K$1:$K$27569=V53),Log!$E$1:$E$27569)="x","x",ROUND(LOOKUP(2,1/(Log!$K$1:$K$27569=V53),Log!$E$1:$E$27569),-3))</f>
        <v>7131000</v>
      </c>
      <c r="X53" s="213" t="str">
        <f t="array" ref="X53">LOOKUP(2,1/(Log!$K$1:$K$27569=V53),Log!$F$1:$F$27569)</f>
        <v>KRSO accessed 16/04/2025, UNHCR 24/03/2025, UNHCR accessed 16/04/2025</v>
      </c>
      <c r="Y53" s="213" t="str">
        <f t="array" ref="Y53">LOOKUP(2,1/(Log!$K$1:$K$27569=V53),Log!$G$1:$G$27569)</f>
        <v xml:space="preserve">Medium </v>
      </c>
      <c r="Z53" s="213">
        <f t="array" ref="Z53">LOOKUP(2,1/(Log!$K$1:$K$27569=V53),Log!$H$1:$H$27569)</f>
        <v>2</v>
      </c>
      <c r="AA53" s="213" t="str">
        <f t="array" ref="AA53">LOOKUP(2,1/(Log!$K$1:$K$27569=V53),Log!$J$1:$J$27569)</f>
        <v>As of 31 January 2025, Iraq hosted over 339,000 refugees and asylum-seekers, 90% of whom are Syrian and live in the Kurdistan Region of Iraq. The number of people exposed corresponds to the sum of {the estimated total population of Kurdistan Iraq in 2025(KRSO) , the number of Syrian refugees in Iraq as of 31 March 2025 (UNHCR), the total number of Palestinian refugees in Iraq as of 24 March 2025 (UNHCR 24/03/2025, p.1)}.</v>
      </c>
      <c r="AB53" s="213" t="str">
        <f t="array" ref="AB53">LOOKUP(2,1/(Log!$K$1:$K$27569=V53),Log!$I$1:$I$27569)</f>
        <v>https://krso.gov.krd/en/statistics/population, https://data.unhcr.org/en/documents/details/115309, https://data.unhcr.org/en/situations/syria/location/14201</v>
      </c>
      <c r="AC53" s="214">
        <f t="array" ref="AC53">LOOKUP(2,1/(Log!$K$1:$K$27569=V53),Log!$L$1:$L$27569)</f>
        <v>45771</v>
      </c>
      <c r="AD53" s="221" t="str">
        <f t="shared" si="41"/>
        <v>IRQ003People affected</v>
      </c>
      <c r="AE53" s="218">
        <f t="array" ref="AE53">IF(LOOKUP(2,1/(Log!$K$1:$K$27569=AD53),Log!$E$1:$E$27569)="x","x",ROUND(LOOKUP(2,1/(Log!$K$1:$K$27569=AD53),Log!$E$1:$E$27569),-3))</f>
        <v>1519000</v>
      </c>
      <c r="AF53" s="218" t="str">
        <f t="array" ref="AF53">LOOKUP(2,1/(Log!$K$1:$K$27569=AD53),Log!$F$1:$F$27569)</f>
        <v>UNHCR 24/03/2025, UNHCR 23/03/2021, UNHCR accessed 16/04/2025</v>
      </c>
      <c r="AG53" s="218" t="str">
        <f t="array" ref="AG53">LOOKUP(2,1/(Log!$K$1:$K$27569=AD53),Log!$G$1:$G$27569)</f>
        <v xml:space="preserve">Medium </v>
      </c>
      <c r="AH53" s="218">
        <f t="array" ref="AH53">LOOKUP(2,1/(Log!$K$1:$K$27569=AD53),Log!$H$1:$H$27569)</f>
        <v>2</v>
      </c>
      <c r="AI53" s="218" t="str">
        <f t="array" ref="AI53">LOOKUP(2,1/(Log!$K$1:$K$27569=AD53),Log!$J$1:$J$27569)</f>
        <v xml:space="preserve">The whole Syrian refugee population and Palestinian refugees in Iraq and part of the hosting population residing in the area is affected by the crisis. The number of people affected corresponds to the sum of {Syrian refugees per UNHCR , Palestinian refugees per UNHCR (UNHCR 24/03/2025, p.1), host community estimated by REACH 2022 MSNA, p.10)].
Affected people = 300563+ 7409+ 1,211,125.
</v>
      </c>
      <c r="AJ53" s="218" t="str">
        <f t="array" ref="AJ53">LOOKUP(2,1/(Log!$K$1:$K$27569=AD53),Log!$I$1:$I$27569)</f>
        <v>https://data.unhcr.org/en/documents/details/115309, https://data.unhcr.org/en/documents/details/91543, https://data.unhcr.org/en/situations/syria/location/14201</v>
      </c>
      <c r="AK53" s="219">
        <f t="array" ref="AK53">LOOKUP(2,1/(Log!$K$1:$K$27569=AD53),Log!$L$1:$L$27569)</f>
        <v>45771</v>
      </c>
      <c r="AL53" s="221" t="str">
        <f t="shared" si="42"/>
        <v>IRQ003People displaced</v>
      </c>
      <c r="AM53" s="213">
        <f t="array" ref="AM53">IF(LOOKUP(2,1/(Log!$K$1:$K$27569=AL53),Log!$E$1:$E$27569)="x","x",ROUND(LOOKUP(2,1/(Log!$K$1:$K$27569=AL53),Log!$E$1:$E$27569),-3))</f>
        <v>308000</v>
      </c>
      <c r="AN53" s="213" t="str">
        <f t="array" ref="AN53">LOOKUP(2,1/(Log!$K$1:$K$27569=AL53),Log!$F$1:$F$27569)</f>
        <v>UNHCR 24/03/2025, UNHCR accessed 16/04/2025</v>
      </c>
      <c r="AO53" s="213" t="str">
        <f t="array" ref="AO53">LOOKUP(2,1/(Log!$K$1:$K$27569=AL53),Log!$G$1:$G$27569)</f>
        <v xml:space="preserve">Medium </v>
      </c>
      <c r="AP53" s="213">
        <f t="array" ref="AP53">LOOKUP(2,1/(Log!$K$1:$K$27569=AL53),Log!$H$1:$H$27569)</f>
        <v>2</v>
      </c>
      <c r="AQ53" s="213" t="str">
        <f t="array" ref="AQ53">LOOKUP(2,1/(Log!$K$1:$K$27569=AL53),Log!$J$1:$J$27569)</f>
        <v xml:space="preserve">The number of people displaced by the Syrian and Palestinian refugees crisis includes 30,0563 Syrian refugees as of 24 March 2025 per UNHCR, and 7409 Palestinian refugees as of  24 March 2025 per UNHCR (UNHCR 24/03/2025, p.1).
</v>
      </c>
      <c r="AR53" s="213" t="str">
        <f t="array" ref="AR53">LOOKUP(2,1/(Log!$K$1:$K$27569=AL53),Log!$I$1:$I$27569)</f>
        <v>https://data.unhcr.org/en/documents/details/115309, https://data.unhcr.org/en/situations/syria/location/14201</v>
      </c>
      <c r="AS53" s="214">
        <f t="array" ref="AS53">LOOKUP(2,1/(Log!$K$1:$K$27569=AL53),Log!$L$1:$L$27569)</f>
        <v>45771</v>
      </c>
      <c r="AT53" s="222" t="str">
        <f t="shared" si="43"/>
        <v>IRQ003Injuries reported</v>
      </c>
      <c r="AU53" s="218" t="str">
        <f t="array" ref="AU53">LOOKUP(2,1/(Log!$K$1:$K$27569=AT53),Log!$E$1:$E$27569)</f>
        <v>x</v>
      </c>
      <c r="AV53" s="218">
        <f t="array" ref="AV53">LOOKUP(2,1/(Log!$K$1:$K$27569=AT53),Log!$F$1:$F$27569)</f>
        <v>0</v>
      </c>
      <c r="AW53" s="218" t="str">
        <f t="array" ref="AW53">LOOKUP(2,1/(Log!$K$1:$K$27569=AT53),Log!$G$1:$G$27569)</f>
        <v>Medium</v>
      </c>
      <c r="AX53" s="218">
        <f t="array" ref="AX53">LOOKUP(2,1/(Log!$K$1:$K$27569=AT53),Log!$H$1:$H$27569)</f>
        <v>2</v>
      </c>
      <c r="AY53" s="218">
        <f t="array" ref="AY53">LOOKUP(2,1/(Log!$K$1:$K$27569=AT53),Log!$J$1:$J$27569)</f>
        <v>0</v>
      </c>
      <c r="AZ53" s="218">
        <f t="array" ref="AZ53">LOOKUP(2,1/(Log!$K$1:$K$27569=AT53),Log!$I$1:$I$27569)</f>
        <v>0</v>
      </c>
      <c r="BA53" s="219">
        <f t="array" ref="BA53">LOOKUP(2,1/(Log!$K$1:$K$27569=AT53),Log!$L$1:$L$27569)</f>
        <v>43511</v>
      </c>
      <c r="BB53" s="221" t="str">
        <f t="shared" si="44"/>
        <v>IRQ003Illness cases reported</v>
      </c>
      <c r="BC53" s="213" t="str">
        <f t="array" ref="BC53">LOOKUP(2,1/(Log!$K$1:$K$27569=BB53),Log!$E$1:$E$27569)</f>
        <v>x</v>
      </c>
      <c r="BD53" s="213">
        <f t="array" ref="BD53">LOOKUP(2,1/(Log!$K$1:$K$27569=BB53),Log!$F$1:$F$27569)</f>
        <v>0</v>
      </c>
      <c r="BE53" s="213" t="str">
        <f t="array" ref="BE53">LOOKUP(2,1/(Log!$K$1:$K$27569=BB53),Log!$G$1:$G$27569)</f>
        <v>Medium</v>
      </c>
      <c r="BF53" s="213">
        <f t="array" ref="BF53">LOOKUP(2,1/(Log!$K$1:$K$27569=BB53),Log!$H$1:$H$27569)</f>
        <v>2</v>
      </c>
      <c r="BG53" s="213">
        <f t="array" ref="BG53">LOOKUP(2,1/(Log!$K$1:$K$27569=BB53),Log!$J$1:$J$27569)</f>
        <v>0</v>
      </c>
      <c r="BH53" s="213">
        <f t="array" ref="BH53">LOOKUP(2,1/(Log!$K$1:$K$27569=BB53),Log!$I$1:$I$27569)</f>
        <v>0</v>
      </c>
      <c r="BI53" s="214">
        <f t="array" ref="BI53">LOOKUP(2,1/(Log!$K$1:$K$27569=BB53),Log!$L$1:$L$27569)</f>
        <v>43511</v>
      </c>
      <c r="BJ53" s="222" t="str">
        <f t="shared" si="45"/>
        <v>IRQ003Fatalities reported</v>
      </c>
      <c r="BK53" s="222" t="str">
        <f t="array" ref="BK53">LOOKUP(2,1/(Log!$K$1:$K$27569=BJ53),Log!$E$1:$E$27569)</f>
        <v>x</v>
      </c>
      <c r="BL53" s="222" t="str">
        <f t="array" ref="BL53">LOOKUP(2,1/(Log!$K$1:$K$27569=BJ53),Log!$F$1:$F$27569)</f>
        <v>x</v>
      </c>
      <c r="BM53" s="222" t="str">
        <f t="array" ref="BM53">LOOKUP(2,1/(Log!$K$1:$K$27569=BJ53),Log!$G$1:$G$27569)</f>
        <v>x</v>
      </c>
      <c r="BN53" s="222" t="str">
        <f t="array" ref="BN53">LOOKUP(2,1/(Log!$K$1:$K$27569=BJ53),Log!$H$1:$H$27569)</f>
        <v>x</v>
      </c>
      <c r="BO53" s="222" t="str">
        <f t="array" ref="BO53">LOOKUP(2,1/(Log!$K$1:$K$27569=BJ53),Log!$J$1:$J$27569)</f>
        <v>x</v>
      </c>
      <c r="BP53" s="218" t="str">
        <f t="array" ref="BP53">LOOKUP(2,1/(Log!$K$1:$K$27569=BJ53),Log!$I$1:$I$27569)</f>
        <v>x</v>
      </c>
      <c r="BQ53" s="223">
        <f t="array" ref="BQ53">LOOKUP(2,1/(Log!$K$1:$K$27569=BJ53),Log!$L$1:$L$27569)</f>
        <v>45771</v>
      </c>
      <c r="BR53" s="221" t="str">
        <f t="shared" si="46"/>
        <v>IRQ003Buildings damaged</v>
      </c>
      <c r="BS53" s="224" t="str">
        <f t="array" ref="BS53">LOOKUP(2,1/(Log!$K$1:$K$27569=BR53),Log!$E$1:$E$27569)</f>
        <v>x</v>
      </c>
      <c r="BT53" s="224">
        <f t="array" ref="BT53">LOOKUP(2,1/(Log!$K$1:$K$27569=BR53),Log!$F$1:$F$27569)</f>
        <v>0</v>
      </c>
      <c r="BU53" s="224" t="str">
        <f t="array" ref="BU53">LOOKUP(2,1/(Log!$K$1:$K$27569=BR53),Log!$G$1:$G$27569)</f>
        <v>Medium</v>
      </c>
      <c r="BV53" s="224">
        <f t="array" ref="BV53">LOOKUP(2,1/(Log!$K$1:$K$27569=BR53),Log!$H$1:$H$27569)</f>
        <v>2</v>
      </c>
      <c r="BW53" s="224" t="str">
        <f t="array" ref="BW53">LOOKUP(2,1/(Log!$K$1:$K$27569=BR53),Log!$J$1:$J$27569)</f>
        <v>no data available</v>
      </c>
      <c r="BX53" s="224">
        <f t="array" ref="BX53">LOOKUP(2,1/(Log!$K$1:$K$27569=BR53),Log!$I$1:$I$27569)</f>
        <v>0</v>
      </c>
      <c r="BY53" s="214">
        <f t="array" ref="BY53">LOOKUP(2,1/(Log!$K$1:$K$27569=BR53),Log!$L$1:$L$27569)</f>
        <v>43511</v>
      </c>
      <c r="BZ53" s="222" t="str">
        <f t="shared" si="47"/>
        <v>IRQ003Buildings destroyed</v>
      </c>
      <c r="CA53" s="222">
        <f t="array" ref="CA53">LOOKUP(2,1/(Log!$K$1:$K$27569=BZ53),Log!$E$1:$E$27569)</f>
        <v>0</v>
      </c>
      <c r="CB53" s="222" t="str">
        <f t="array" ref="CB53">LOOKUP(2,1/(Log!$K$1:$K$27569=BZ53),Log!$F$1:$F$27569)</f>
        <v>x</v>
      </c>
      <c r="CC53" s="222" t="str">
        <f t="array" ref="CC53">LOOKUP(2,1/(Log!$K$1:$K$27569=BZ53),Log!$G$1:$G$27569)</f>
        <v>Medium</v>
      </c>
      <c r="CD53" s="222">
        <f t="array" ref="CD53">LOOKUP(2,1/(Log!$K$1:$K$27569=BZ53),Log!$H$1:$H$27569)</f>
        <v>2</v>
      </c>
      <c r="CE53" s="222" t="str">
        <f t="array" ref="CE53">LOOKUP(2,1/(Log!$K$1:$K$27569=BZ53),Log!$J$1:$J$27569)</f>
        <v>x</v>
      </c>
      <c r="CF53" s="222" t="str">
        <f t="array" ref="CF53">LOOKUP(2,1/(Log!$K$1:$K$27569=BZ53),Log!$I$1:$I$27569)</f>
        <v>x</v>
      </c>
      <c r="CG53" s="223">
        <f t="array" ref="CG53">LOOKUP(2,1/(Log!$K$1:$K$27569=BZ53),Log!$L$1:$L$27569)</f>
        <v>43511</v>
      </c>
      <c r="CH53" s="221" t="str">
        <f t="shared" si="48"/>
        <v>IRQ003Buildings in the affected area</v>
      </c>
      <c r="CI53" s="222" t="e">
        <f t="array" ref="CI53">LOOKUP(2,1/(Log!$K$1:$K$27569=CH53),Log!$E$1:$E$27569)</f>
        <v>#N/A</v>
      </c>
      <c r="CJ53" s="222" t="e">
        <f t="array" ref="CJ53">LOOKUP(2,1/(Log!$K$1:$K$27569=CH53),Log!$F$1:$F$27569)</f>
        <v>#N/A</v>
      </c>
      <c r="CK53" s="222" t="e">
        <f t="array" ref="CK53">LOOKUP(2,1/(Log!$K$1:$K$27569=CH53),Log!$G$1:$G$27569)</f>
        <v>#N/A</v>
      </c>
      <c r="CL53" s="222" t="e">
        <f t="array" ref="CL53">LOOKUP(2,1/(Log!$K$1:$K$27569=CH53),Log!$H$1:$H$27569)</f>
        <v>#N/A</v>
      </c>
      <c r="CM53" s="222" t="e">
        <f t="array" ref="CM53">LOOKUP(2,1/(Log!$K$1:$K$27569=CH53),Log!$J$1:$J$27569)</f>
        <v>#N/A</v>
      </c>
      <c r="CN53" s="222" t="e">
        <f t="array" ref="CN53">LOOKUP(2,1/(Log!$K$1:$K$27569=CH53),Log!$I$1:$I$27569)</f>
        <v>#N/A</v>
      </c>
      <c r="CO53" s="225" t="e">
        <f t="array" ref="CO53">LOOKUP(2,1/(Log!$K$1:$K$27569=CH53),Log!$L$1:$L$27569)</f>
        <v>#N/A</v>
      </c>
      <c r="CP53" s="222" t="str">
        <f t="shared" si="49"/>
        <v>IRQ003Economic Losses</v>
      </c>
      <c r="CQ53" s="224" t="str">
        <f t="array" ref="CQ53">LOOKUP(2,1/(Log!$K$1:$K$27569=CP53),Log!$E$1:$E$27569)</f>
        <v>x</v>
      </c>
      <c r="CR53" s="224">
        <f t="array" ref="CR53">LOOKUP(2,1/(Log!$K$1:$K$27569=CP53),Log!$F$1:$F$27569)</f>
        <v>0</v>
      </c>
      <c r="CS53" s="224" t="str">
        <f t="array" ref="CS53">LOOKUP(2,1/(Log!$K$1:$K$27569=CP53),Log!$G$1:$G$27569)</f>
        <v>Medium</v>
      </c>
      <c r="CT53" s="224">
        <f t="array" ref="CT53">LOOKUP(2,1/(Log!$K$1:$K$27569=CP53),Log!$H$1:$H$27569)</f>
        <v>2</v>
      </c>
      <c r="CU53" s="224" t="str">
        <f t="array" ref="CU53">LOOKUP(2,1/(Log!$K$1:$K$27569=CP53),Log!$J$1:$J$27569)</f>
        <v>no data available</v>
      </c>
      <c r="CV53" s="224">
        <f t="array" ref="CV53">LOOKUP(2,1/(Log!$K$1:$K$27569=CP53),Log!$I$1:$I$27569)</f>
        <v>0</v>
      </c>
      <c r="CW53" s="214">
        <f t="array" ref="CW53">LOOKUP(2,1/(Log!$K$1:$K$27569=CP53),Log!$L$1:$L$27569)</f>
        <v>43511</v>
      </c>
      <c r="CX53" s="222" t="str">
        <f t="shared" si="50"/>
        <v>IRQ003People in Need</v>
      </c>
      <c r="CY53" s="218">
        <f t="shared" si="51"/>
        <v>37000</v>
      </c>
      <c r="CZ53" s="218" t="str">
        <f t="shared" si="52"/>
        <v>UNHCR 23/03/2021, UNHCR 24/03/2025 ; UNHCR accessed 16/04/2025</v>
      </c>
      <c r="DA53" s="218" t="str">
        <f t="shared" si="53"/>
        <v xml:space="preserve">Medium </v>
      </c>
      <c r="DB53" s="218">
        <f t="shared" si="54"/>
        <v>2</v>
      </c>
      <c r="DC53" s="218" t="str">
        <f t="shared" si="55"/>
        <v>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v>
      </c>
      <c r="DD53" s="218" t="str">
        <f t="shared" si="56"/>
        <v>https://data.unhcr.org/en/documents/details/91543, https://data.unhcr.org/en/situations/syria/location/14201;https://data.unhcr.org/en/documents/details/115309</v>
      </c>
      <c r="DE53" s="220">
        <f t="shared" si="57"/>
        <v>45771</v>
      </c>
      <c r="DF53" s="221" t="str">
        <f t="shared" si="58"/>
        <v>IRQ003Minimal humanitarian conditions - Level 1</v>
      </c>
      <c r="DG53" s="213">
        <f t="array" ref="DG53">IF(LOOKUP(2,1/(Log!$K$1:$K$27569=DF53),Log!$E$1:$E$27569)="x","x",ROUND(LOOKUP(2,1/(Log!$K$1:$K$27569=DF53),Log!$E$1:$E$27569),-3))</f>
        <v>5612000</v>
      </c>
      <c r="DH53" s="224" t="str">
        <f t="array" ref="DH53">LOOKUP(2,1/(Log!$K$1:$K$27569=DF53),Log!$F$1:$F$27569)</f>
        <v>KRSO accessed 15/03/2025, UNHCR 26/02/2025, UNHCR accessed 15/03/2025; UNHCR 23/03/2021</v>
      </c>
      <c r="DI53" s="224" t="str">
        <f t="array" ref="DI53">LOOKUP(2,1/(Log!$K$1:$K$27569=DF53),Log!$G$1:$G$27569)</f>
        <v xml:space="preserve">Medium </v>
      </c>
      <c r="DJ53" s="224">
        <f t="array" ref="DJ53">LOOKUP(2,1/(Log!$K$1:$K$27569=DF53),Log!$H$1:$H$27569)</f>
        <v>2</v>
      </c>
      <c r="DK53" s="224" t="str">
        <f t="array" ref="DK53">LOOKUP(2,1/(Log!$K$1:$K$27569=DF53),Log!$J$1:$J$27569)</f>
        <v>According to INFORM SI methodology, the number of people in Level 1 is equal to the people exposed minus the people affected. People in Level 1 are able to meet their basic needs without employing irreversible coping strategies.</v>
      </c>
      <c r="DL53" s="224" t="str">
        <f t="array" ref="DL53">LOOKUP(2,1/(Log!$K$1:$K$27569=DF53),Log!$I$1:$I$27569)</f>
        <v>https://krso.gov.krd/en/statistics/population; https://data.unhcr.org/en/documents/details/114739; https://data.unhcr.org/en/documents/details/91543; https://data.unhcr.org/en/situations/syria/location/14201</v>
      </c>
      <c r="DM53" s="214">
        <f t="array" ref="DM53">LOOKUP(2,1/(Log!$K$1:$K$27569=DF53),Log!$L$1:$L$27569)</f>
        <v>45771</v>
      </c>
      <c r="DN53" s="222" t="str">
        <f t="shared" si="59"/>
        <v>IRQ003Stressed humanitarian conditions - Level 2</v>
      </c>
      <c r="DO53" s="218">
        <f t="array" ref="DO53">IF(LOOKUP(2,1/(Log!$K$1:$K$27569=DN53),Log!$E$1:$E$27569)="x","x",ROUND(LOOKUP(2,1/(Log!$K$1:$K$27569=DN53),Log!$E$1:$E$27569),-3))</f>
        <v>1482000</v>
      </c>
      <c r="DP53" s="222" t="str">
        <f t="array" ref="DP53">LOOKUP(2,1/(Log!$K$1:$K$27569=DN53),Log!$F$1:$F$27569)</f>
        <v>UNHCR 24/03/2025, UNHCR 23/03/2021, UNHCR accessed 16/04/2025</v>
      </c>
      <c r="DQ53" s="222" t="str">
        <f t="array" ref="DQ53">LOOKUP(2,1/(Log!$K$1:$K$27569=DN53),Log!$G$1:$G$27569)</f>
        <v xml:space="preserve">Medium </v>
      </c>
      <c r="DR53" s="222">
        <f t="array" ref="DR53">LOOKUP(2,1/(Log!$K$1:$K$27569=DN53),Log!$H$1:$H$27569)</f>
        <v>2</v>
      </c>
      <c r="DS53" s="222" t="str">
        <f t="array" ref="DS53">LOOKUP(2,1/(Log!$K$1:$K$27569=DN53),Log!$J$1:$J$27569)</f>
        <v>According to INFORM SI methodology, the number of people in Level 2 is equal to the people affected minus people in need. People in Level 2 might be facing some dififculties accessing their needs without external assistance.</v>
      </c>
      <c r="DT53" s="222" t="str">
        <f t="array" ref="DT53">LOOKUP(2,1/(Log!$K$1:$K$27569=DN53),Log!$I$1:$I$27569)</f>
        <v>https://data.unhcr.org/en/documents/details/115309, https://data.unhcr.org/en/documents/details/91543, https://data.unhcr.org/en/situations/syria/location/14201</v>
      </c>
      <c r="DU53" s="223">
        <f t="array" ref="DU53">LOOKUP(2,1/(Log!$K$1:$K$27569=DN53),Log!$L$1:$L$27569)</f>
        <v>45771</v>
      </c>
      <c r="DV53" s="221" t="str">
        <f t="shared" si="60"/>
        <v>IRQ003Moderate humanitarian conditions - Level 3</v>
      </c>
      <c r="DW53" s="213">
        <f t="array" ref="DW53">IF(LOOKUP(2,1/(Log!$K$1:$K$27569=DV53),Log!$E$1:$E$27569)="x","x",ROUND(LOOKUP(2,1/(Log!$K$1:$K$27569=DV53),Log!$E$1:$E$27569),-3))</f>
        <v>34000</v>
      </c>
      <c r="DX53" s="224" t="str">
        <f t="array" ref="DX53">LOOKUP(2,1/(Log!$K$1:$K$27569=DV53),Log!$F$1:$F$27569)</f>
        <v>UNHCR 23/03/2021, UNHCR 24/03/2025 ; UNHCR accessed 16/04/2025</v>
      </c>
      <c r="DY53" s="224" t="str">
        <f t="array" ref="DY53">LOOKUP(2,1/(Log!$K$1:$K$27569=DV53),Log!$G$1:$G$27569)</f>
        <v xml:space="preserve">Medium </v>
      </c>
      <c r="DZ53" s="224">
        <f t="array" ref="DZ53">LOOKUP(2,1/(Log!$K$1:$K$27569=DV53),Log!$H$1:$H$27569)</f>
        <v>2</v>
      </c>
      <c r="EA53" s="224" t="str">
        <f t="array" ref="EA53">LOOKUP(2,1/(Log!$K$1:$K$27569=DV53),Log!$J$1:$J$27569)</f>
        <v>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v>
      </c>
      <c r="EB53" s="224" t="str">
        <f t="array" ref="EB53">LOOKUP(2,1/(Log!$K$1:$K$27569=DV53),Log!$I$1:$I$27569)</f>
        <v>https://data.unhcr.org/en/documents/details/91543, https://data.unhcr.org/en/situations/syria/location/14201;https://data.unhcr.org/en/documents/details/115309</v>
      </c>
      <c r="EC53" s="214">
        <f t="array" ref="EC53">LOOKUP(2,1/(Log!$K$1:$K$27569=DV53),Log!$L$1:$L$27569)</f>
        <v>45771</v>
      </c>
      <c r="ED53" s="222" t="str">
        <f t="shared" si="61"/>
        <v>IRQ003Severe humanitarian conditions - Level 4</v>
      </c>
      <c r="EE53" s="218">
        <f t="array" ref="EE53">IF(LOOKUP(2,1/(Log!$K$1:$K$27569=ED53),Log!$E$1:$E$27569)="x","x",ROUND(LOOKUP(2,1/(Log!$K$1:$K$27569=ED53),Log!$E$1:$E$27569),-3))</f>
        <v>3000</v>
      </c>
      <c r="EF53" s="222" t="str">
        <f t="array" ref="EF53">LOOKUP(2,1/(Log!$K$1:$K$27569=ED53),Log!$F$1:$F$27569)</f>
        <v>UNHCR 23/03/2021, UNHCR 24/03/2025 ; UNHCR accessed 16/04/2025</v>
      </c>
      <c r="EG53" s="222" t="str">
        <f t="array" ref="EG53">LOOKUP(2,1/(Log!$K$1:$K$27569=ED53),Log!$G$1:$G$27569)</f>
        <v xml:space="preserve">Medium </v>
      </c>
      <c r="EH53" s="222">
        <f t="array" ref="EH53">LOOKUP(2,1/(Log!$K$1:$K$27569=ED53),Log!$H$1:$H$27569)</f>
        <v>2</v>
      </c>
      <c r="EI53" s="222" t="str">
        <f t="array" ref="EI53">LOOKUP(2,1/(Log!$K$1:$K$27569=ED53),Log!$J$1:$J$27569)</f>
        <v>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v>
      </c>
      <c r="EJ53" s="222" t="str">
        <f t="array" ref="EJ53">LOOKUP(2,1/(Log!$K$1:$K$27569=ED53),Log!$I$1:$I$27569)</f>
        <v>https://data.unhcr.org/en/documents/details/91543, https://data.unhcr.org/en/situations/syria/location/14201;https://data.unhcr.org/en/documents/details/115309</v>
      </c>
      <c r="EK53" s="223">
        <f t="array" ref="EK53">LOOKUP(2,1/(Log!$K$1:$K$27569=ED53),Log!$L$1:$L$27569)</f>
        <v>45771</v>
      </c>
      <c r="EL53" s="221" t="str">
        <f t="shared" si="62"/>
        <v>IRQ003Extreme humanitarian conditions - Level 5</v>
      </c>
      <c r="EM53" s="213">
        <f t="array" ref="EM53">IF(LOOKUP(2,1/(Log!$K$1:$K$27569=EL53),Log!$E$1:$E$27569)="x","x",ROUND(LOOKUP(2,1/(Log!$K$1:$K$27569=EL53),Log!$E$1:$E$27569),-3))</f>
        <v>0</v>
      </c>
      <c r="EN53" s="224" t="str">
        <f t="array" ref="EN53">LOOKUP(2,1/(Log!$K$1:$K$27569=EL53),Log!$F$1:$F$27569)</f>
        <v>UNHCR 23/03/2021, UNHCR 24/03/2025 ; UNHCR accessed 16/04/2025</v>
      </c>
      <c r="EO53" s="224" t="str">
        <f t="array" ref="EO53">LOOKUP(2,1/(Log!$K$1:$K$27569=EL53),Log!$G$1:$G$27569)</f>
        <v xml:space="preserve">Medium </v>
      </c>
      <c r="EP53" s="224">
        <f t="array" ref="EP53">LOOKUP(2,1/(Log!$K$1:$K$27569=EL53),Log!$H$1:$H$27569)</f>
        <v>2</v>
      </c>
      <c r="EQ53" s="224" t="str">
        <f t="array" ref="EQ53">LOOKUP(2,1/(Log!$K$1:$K$27569=EL53),Log!$J$1:$J$27569)</f>
        <v>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v>
      </c>
      <c r="ER53" s="224" t="str">
        <f t="array" ref="ER53">LOOKUP(2,1/(Log!$K$1:$K$27569=EL53),Log!$I$1:$I$27569)</f>
        <v>https://data.unhcr.org/en/documents/details/91543, https://data.unhcr.org/en/situations/syria/location/14201;https://data.unhcr.org/en/documents/details/115309</v>
      </c>
      <c r="ES53" s="214">
        <f t="array" ref="ES53">LOOKUP(2,1/(Log!$K$1:$K$27569=EL53),Log!$L$1:$L$27569)</f>
        <v>45771</v>
      </c>
      <c r="ET53" s="222" t="str">
        <f t="shared" si="63"/>
        <v>IRQ003Fatalities in all crises</v>
      </c>
      <c r="EU53" s="222">
        <f t="array" ref="EU53">LOOKUP(2,1/(Log!$K$1:$K$27569=ET53),Log!$E$1:$E$27569)</f>
        <v>426</v>
      </c>
      <c r="EV53" s="222" t="str">
        <f t="array" ref="EV53">LOOKUP(2,1/(Log!$K$1:$K$27569=ET53),Log!$F$1:$F$27569)</f>
        <v>ACLED accessed 16/04/2025</v>
      </c>
      <c r="EW53" s="222" t="str">
        <f t="array" ref="EW53">LOOKUP(2,1/(Log!$K$1:$K$27569=ET53),Log!$G$1:$G$27569)</f>
        <v xml:space="preserve">Medium </v>
      </c>
      <c r="EX53" s="222">
        <f t="array" ref="EX53">LOOKUP(2,1/(Log!$K$1:$K$27569=ET53),Log!$H$1:$H$27569)</f>
        <v>2</v>
      </c>
      <c r="EY53" s="222" t="str">
        <f t="array" ref="EY53">LOOKUP(2,1/(Log!$K$1:$K$27569=ET53),Log!$J$1:$J$27569)</f>
        <v>The figure represents the number of fatalities between 1 Oct 2024 and 31 March 2025.</v>
      </c>
      <c r="EZ53" s="222" t="str">
        <f t="array" ref="EZ53">LOOKUP(2,1/(Log!$K$1:$K$27569=ET53),Log!$I$1:$I$27569)</f>
        <v>https://acleddata.com/explorer/</v>
      </c>
      <c r="FA53" s="223">
        <f t="array" ref="FA53">LOOKUP(2,1/(Log!$K$1:$K$27569=ET53),Log!$L$1:$L$27569)</f>
        <v>45771</v>
      </c>
      <c r="FB53" s="221" t="str">
        <f t="shared" si="64"/>
        <v>IRQ003Crisis affected groups</v>
      </c>
      <c r="FC53" s="224">
        <f t="array" ref="FC53">LOOKUP(2,1/(Log!$K$1:$K$27569=FB53),Log!$E$1:$E$27569)</f>
        <v>2</v>
      </c>
      <c r="FD53" s="224" t="str">
        <f t="array" ref="FD53">LOOKUP(2,1/(Log!$K$1:$K$27569=FB53),Log!$F$1:$F$27569)</f>
        <v>UNHCR 24/03/2025, UNHCR 23/03/2021, UNHCR accessed 16/04/2025</v>
      </c>
      <c r="FE53" s="224" t="str">
        <f t="array" ref="FE53">LOOKUP(2,1/(Log!$K$1:$K$27569=FB53),Log!$G$1:$G$27569)</f>
        <v xml:space="preserve">Medium </v>
      </c>
      <c r="FF53" s="224">
        <f t="array" ref="FF53">LOOKUP(2,1/(Log!$K$1:$K$27569=FB53),Log!$H$1:$H$27569)</f>
        <v>2</v>
      </c>
      <c r="FG53" s="224" t="str">
        <f t="array" ref="FG53">LOOKUP(2,1/(Log!$K$1:$K$27569=FB53),Log!$J$1:$J$27569)</f>
        <v>In this crisis, 2 out of 5 population groups are affected: host population, and refugees and asylum seekers.</v>
      </c>
      <c r="FH53" s="224" t="str">
        <f t="array" ref="FH53">LOOKUP(2,1/(Log!$K$1:$K$27569=FB53),Log!$I$1:$I$27569)</f>
        <v>https://data.unhcr.org/en/documents/details/115309, https://data.unhcr.org/en/documents/details/91543, https://data.unhcr.org/en/situations/syria/location/14201</v>
      </c>
      <c r="FI53" s="214">
        <f t="array" ref="FI53">LOOKUP(2,1/(Log!$K$1:$K$27569=FB53),Log!$L$1:$L$27569)</f>
        <v>45771</v>
      </c>
      <c r="FJ53" s="221" t="str">
        <f t="shared" si="65"/>
        <v>IRQ003People facing limited access constraints</v>
      </c>
      <c r="FK53" s="222" t="str">
        <f t="array" ref="FK53">LOOKUP(2,1/(Log!$K$1:$K$27569=FJ53),Log!$E$1:$E$27569)</f>
        <v>x</v>
      </c>
      <c r="FL53" s="222" t="str">
        <f t="array" ref="FL53">LOOKUP(2,1/(Log!$K$1:$K$27569=FJ53),Log!$F$1:$F$27569)</f>
        <v>OCHA 08/05/2020; UNHCR 12/04/2020</v>
      </c>
      <c r="FM53" s="222" t="str">
        <f t="array" ref="FM53">LOOKUP(2,1/(Log!$K$1:$K$27569=FJ53),Log!$G$1:$G$27569)</f>
        <v>x</v>
      </c>
      <c r="FN53" s="222" t="str">
        <f t="array" ref="FN53">LOOKUP(2,1/(Log!$K$1:$K$27569=FJ53),Log!$H$1:$H$27569)</f>
        <v>x</v>
      </c>
      <c r="FO53" s="222" t="str">
        <f t="array" ref="FO53">LOOKUP(2,1/(Log!$K$1:$K$27569=FJ53),Log!$J$1:$J$27569)</f>
        <v>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v>
      </c>
      <c r="FP53" s="218" t="str">
        <f t="array" ref="FP53">LOOKUP(2,1/(Log!$K$1:$K$27569=FJ53),Log!$I$1:$I$27569)</f>
        <v>https://www.humanitarianresponse.info/sites/www.humanitarianresponse.info/files/documents/files/20200508_humanitarian_access_severity.pdf; https://data2.unhcr.org/en/documents/download/75369</v>
      </c>
      <c r="FQ53" s="219">
        <f t="array" ref="FQ53">LOOKUP(2,1/(Log!$K$1:$K$27569=FJ53),Log!$L$1:$L$27569)</f>
        <v>44015</v>
      </c>
      <c r="FR53" s="221" t="str">
        <f t="shared" si="66"/>
        <v>IRQ003People facing restricted access constraints</v>
      </c>
      <c r="FS53" s="224">
        <f t="array" ref="FS53">LOOKUP(2,1/(Log!$K$1:$K$27569=FR53),Log!$E$1:$E$27569)</f>
        <v>0</v>
      </c>
      <c r="FT53" s="224" t="str">
        <f t="array" ref="FT53">LOOKUP(2,1/(Log!$K$1:$K$27569=FR53),Log!$F$1:$F$27569)</f>
        <v>OCHA 08/05/2020; UNHCR 12/04/2020</v>
      </c>
      <c r="FU53" s="224" t="str">
        <f t="array" ref="FU53">LOOKUP(2,1/(Log!$K$1:$K$27569=FR53),Log!$G$1:$G$27569)</f>
        <v>Medium</v>
      </c>
      <c r="FV53" s="224">
        <f t="array" ref="FV53">LOOKUP(2,1/(Log!$K$1:$K$27569=FR53),Log!$H$1:$H$27569)</f>
        <v>2</v>
      </c>
      <c r="FW53" s="224" t="str">
        <f t="array" ref="FW53">LOOKUP(2,1/(Log!$K$1:$K$27569=FR53),Log!$J$1:$J$27569)</f>
        <v>No reports of districts with high access constraints in KR-I, where 99% of Syrian refugees in Iraq live.</v>
      </c>
      <c r="FX53" s="224" t="str">
        <f t="array" ref="FX53">LOOKUP(2,1/(Log!$K$1:$K$27569=FR53),Log!$I$1:$I$27569)</f>
        <v>https://www.humanitarianresponse.info/sites/www.humanitarianresponse.info/files/documents/files/20200508_humanitarian_access_severity.pdf; https://data2.unhcr.org/en/documents/download/75369</v>
      </c>
      <c r="FY53" s="214">
        <f t="array" ref="FY53">LOOKUP(2,1/(Log!$K$1:$K$27569=FR53),Log!$L$1:$L$27569)</f>
        <v>44015</v>
      </c>
      <c r="FZ53" s="222" t="str">
        <f t="shared" si="67"/>
        <v>IRQ003Impediments to entry into country (bureaucratic and administrative)</v>
      </c>
      <c r="GA53" s="222">
        <f t="array" ref="GA53">LOOKUP(2,1/(Log!$K$1:$K$27569=FZ53),Log!$E$1:$E$27569)</f>
        <v>1</v>
      </c>
      <c r="GB53" s="222" t="str">
        <f t="array" ref="GB53">LOOKUP(2,1/(Log!$K$1:$K$27569=FZ53),Log!$F$1:$F$27569)</f>
        <v>ACAPS Access Methodology</v>
      </c>
      <c r="GC53" s="222" t="str">
        <f t="array" ref="GC53">LOOKUP(2,1/(Log!$K$1:$K$27569=FZ53),Log!$G$1:$G$27569)</f>
        <v>Medium</v>
      </c>
      <c r="GD53" s="222">
        <f t="array" ref="GD53">LOOKUP(2,1/(Log!$K$1:$K$27569=FZ53),Log!$H$1:$H$27569)</f>
        <v>2</v>
      </c>
      <c r="GE53" s="222" t="str">
        <f t="array" ref="GE53">LOOKUP(2,1/(Log!$K$1:$K$27569=FZ53),Log!$J$1:$J$27569)</f>
        <v>x</v>
      </c>
      <c r="GF53" s="222" t="str">
        <f t="array" ref="GF53">LOOKUP(2,1/(Log!$K$1:$K$27569=FZ53),Log!$I$1:$I$27569)</f>
        <v>x</v>
      </c>
      <c r="GG53" s="223">
        <f t="array" ref="GG53">LOOKUP(2,1/(Log!$K$1:$K$27569=FZ53),Log!$L$1:$L$27569)</f>
        <v>45609</v>
      </c>
      <c r="GH53" s="221" t="str">
        <f t="shared" si="68"/>
        <v>IRQ003Restriction of movement (impediments to freedom of movement and/or administrative restrictions)</v>
      </c>
      <c r="GI53" s="224">
        <f t="array" ref="GI53">LOOKUP(2,1/(Log!$K$1:$K$27569=GH53),Log!$E$1:$E$27569)</f>
        <v>2</v>
      </c>
      <c r="GJ53" s="224" t="str">
        <f t="array" ref="GJ53">LOOKUP(2,1/(Log!$K$1:$K$27569=GH53),Log!$F$1:$F$27569)</f>
        <v>ACAPS Access Methodology</v>
      </c>
      <c r="GK53" s="224" t="str">
        <f t="array" ref="GK53">LOOKUP(2,1/(Log!$K$1:$K$27569=GH53),Log!$G$1:$G$27569)</f>
        <v>Medium</v>
      </c>
      <c r="GL53" s="224">
        <f t="array" ref="GL53">LOOKUP(2,1/(Log!$K$1:$K$27569=GH53),Log!$H$1:$H$27569)</f>
        <v>2</v>
      </c>
      <c r="GM53" s="224" t="str">
        <f t="array" ref="GM53">LOOKUP(2,1/(Log!$K$1:$K$27569=GH53),Log!$J$1:$J$27569)</f>
        <v>x</v>
      </c>
      <c r="GN53" s="224" t="str">
        <f t="array" ref="GN53">LOOKUP(2,1/(Log!$K$1:$K$27569=GH53),Log!$I$1:$I$27569)</f>
        <v>x</v>
      </c>
      <c r="GO53" s="214">
        <f t="array" ref="GO53">LOOKUP(2,1/(Log!$K$1:$K$27569=GH53),Log!$L$1:$L$27569)</f>
        <v>45609</v>
      </c>
      <c r="GP53" s="222" t="str">
        <f t="shared" si="69"/>
        <v>IRQ003Interference into implementation of humanitarian activities</v>
      </c>
      <c r="GQ53" s="222">
        <f t="array" ref="GQ53">LOOKUP(2,1/(Log!$K$1:$K$27569=GP53),Log!$E$1:$E$27569)</f>
        <v>2</v>
      </c>
      <c r="GR53" s="222" t="str">
        <f t="array" ref="GR53">LOOKUP(2,1/(Log!$K$1:$K$27569=GP53),Log!$F$1:$F$27569)</f>
        <v>ACAPS Access Methodology</v>
      </c>
      <c r="GS53" s="222" t="str">
        <f t="array" ref="GS53">LOOKUP(2,1/(Log!$K$1:$K$27569=GP53),Log!$G$1:$G$27569)</f>
        <v>Medium</v>
      </c>
      <c r="GT53" s="222">
        <f t="array" ref="GT53">LOOKUP(2,1/(Log!$K$1:$K$27569=GP53),Log!$H$1:$H$27569)</f>
        <v>2</v>
      </c>
      <c r="GU53" s="222" t="str">
        <f t="array" ref="GU53">LOOKUP(2,1/(Log!$K$1:$K$27569=GP53),Log!$J$1:$J$27569)</f>
        <v>x</v>
      </c>
      <c r="GV53" s="222" t="str">
        <f t="array" ref="GV53">LOOKUP(2,1/(Log!$K$1:$K$27569=GP53),Log!$I$1:$I$27569)</f>
        <v>x</v>
      </c>
      <c r="GW53" s="223">
        <f t="array" ref="GW53">LOOKUP(2,1/(Log!$K$1:$K$27569=GP53),Log!$L$1:$L$27569)</f>
        <v>45609</v>
      </c>
      <c r="GX53" s="221" t="str">
        <f t="shared" si="70"/>
        <v>IRQ003Violence against personnel, facilities and assets</v>
      </c>
      <c r="GY53" s="224">
        <f t="array" ref="GY53">LOOKUP(2,1/(Log!$K$1:$K$27569=GX53),Log!$E$1:$E$27569)</f>
        <v>0</v>
      </c>
      <c r="GZ53" s="224" t="str">
        <f t="array" ref="GZ53">LOOKUP(2,1/(Log!$K$1:$K$27569=GX53),Log!$F$1:$F$27569)</f>
        <v>ACAPS Access Methodology</v>
      </c>
      <c r="HA53" s="224" t="str">
        <f t="array" ref="HA53">LOOKUP(2,1/(Log!$K$1:$K$27569=GX53),Log!$G$1:$G$27569)</f>
        <v>Medium</v>
      </c>
      <c r="HB53" s="224">
        <f t="array" ref="HB53">LOOKUP(2,1/(Log!$K$1:$K$27569=GX53),Log!$H$1:$H$27569)</f>
        <v>2</v>
      </c>
      <c r="HC53" s="224" t="str">
        <f t="array" ref="HC53">LOOKUP(2,1/(Log!$K$1:$K$27569=GX53),Log!$J$1:$J$27569)</f>
        <v>x</v>
      </c>
      <c r="HD53" s="224" t="str">
        <f t="array" ref="HD53">LOOKUP(2,1/(Log!$K$1:$K$27569=GX53),Log!$I$1:$I$27569)</f>
        <v>x</v>
      </c>
      <c r="HE53" s="214">
        <f t="array" ref="HE53">LOOKUP(2,1/(Log!$K$1:$K$27569=GX53),Log!$L$1:$L$27569)</f>
        <v>45609</v>
      </c>
      <c r="HF53" s="222" t="str">
        <f t="shared" si="71"/>
        <v>IRQ003Denial of existence of humanitarian needs or entitlements to assistance</v>
      </c>
      <c r="HG53" s="222">
        <f t="array" ref="HG53">LOOKUP(2,1/(Log!$K$1:$K$27569=HF53),Log!$E$1:$E$27569)</f>
        <v>0</v>
      </c>
      <c r="HH53" s="222" t="str">
        <f t="array" ref="HH53">LOOKUP(2,1/(Log!$K$1:$K$27569=HF53),Log!$F$1:$F$27569)</f>
        <v>ACAPS Access Methodology</v>
      </c>
      <c r="HI53" s="222" t="str">
        <f t="array" ref="HI53">LOOKUP(2,1/(Log!$K$1:$K$27569=HF53),Log!$G$1:$G$27569)</f>
        <v>Medium</v>
      </c>
      <c r="HJ53" s="222">
        <f t="array" ref="HJ53">LOOKUP(2,1/(Log!$K$1:$K$27569=HF53),Log!$H$1:$H$27569)</f>
        <v>2</v>
      </c>
      <c r="HK53" s="222" t="str">
        <f t="array" ref="HK53">LOOKUP(2,1/(Log!$K$1:$K$27569=HF53),Log!$J$1:$J$27569)</f>
        <v>x</v>
      </c>
      <c r="HL53" s="222" t="str">
        <f t="array" ref="HL53">LOOKUP(2,1/(Log!$K$1:$K$27569=HF53),Log!$I$1:$I$27569)</f>
        <v>x</v>
      </c>
      <c r="HM53" s="223">
        <f t="array" ref="HM53">LOOKUP(2,1/(Log!$K$1:$K$27569=HF53),Log!$L$1:$L$27569)</f>
        <v>45609</v>
      </c>
      <c r="HN53" s="221" t="str">
        <f t="shared" si="72"/>
        <v>IRQ003Restriction and obstruction of access to services and assistance</v>
      </c>
      <c r="HO53" s="224">
        <f t="array" ref="HO53">LOOKUP(2,1/(Log!$K$1:$K$27569=HN53),Log!$E$1:$E$27569)</f>
        <v>1</v>
      </c>
      <c r="HP53" s="224" t="str">
        <f t="array" ref="HP53">LOOKUP(2,1/(Log!$K$1:$K$27569=HN53),Log!$F$1:$F$27569)</f>
        <v>ACAPS Access Methodology</v>
      </c>
      <c r="HQ53" s="224" t="str">
        <f t="array" ref="HQ53">LOOKUP(2,1/(Log!$K$1:$K$27569=HN53),Log!$G$1:$G$27569)</f>
        <v>Medium</v>
      </c>
      <c r="HR53" s="224">
        <f t="array" ref="HR53">LOOKUP(2,1/(Log!$K$1:$K$27569=HN53),Log!$H$1:$H$27569)</f>
        <v>2</v>
      </c>
      <c r="HS53" s="224" t="str">
        <f t="array" ref="HS53">LOOKUP(2,1/(Log!$K$1:$K$27569=HN53),Log!$J$1:$J$27569)</f>
        <v>x</v>
      </c>
      <c r="HT53" s="224" t="str">
        <f t="array" ref="HT53">LOOKUP(2,1/(Log!$K$1:$K$27569=HN53),Log!$I$1:$I$27569)</f>
        <v>x</v>
      </c>
      <c r="HU53" s="214">
        <f t="array" ref="HU53">LOOKUP(2,1/(Log!$K$1:$K$27569=HN53),Log!$L$1:$L$27569)</f>
        <v>45609</v>
      </c>
      <c r="HV53" s="222" t="str">
        <f t="shared" si="73"/>
        <v>IRQ003Ongoing insecurity/hostilities affecting humanitarian assistance</v>
      </c>
      <c r="HW53" s="222">
        <f t="array" ref="HW53">LOOKUP(2,1/(Log!$K$1:$K$27569=HV53),Log!$E$1:$E$27569)</f>
        <v>0</v>
      </c>
      <c r="HX53" s="222" t="str">
        <f t="array" ref="HX53">LOOKUP(2,1/(Log!$K$1:$K$27569=HV53),Log!$F$1:$F$27569)</f>
        <v>ACAPS Access Methodology</v>
      </c>
      <c r="HY53" s="222" t="str">
        <f t="array" ref="HY53">LOOKUP(2,1/(Log!$K$1:$K$27569=HV53),Log!$G$1:$G$27569)</f>
        <v>Medium</v>
      </c>
      <c r="HZ53" s="222">
        <f t="array" ref="HZ53">LOOKUP(2,1/(Log!$K$1:$K$27569=HV53),Log!$H$1:$H$27569)</f>
        <v>2</v>
      </c>
      <c r="IA53" s="222" t="str">
        <f t="array" ref="IA53">LOOKUP(2,1/(Log!$K$1:$K$27569=HV53),Log!$J$1:$J$27569)</f>
        <v>x</v>
      </c>
      <c r="IB53" s="222" t="str">
        <f t="array" ref="IB53">LOOKUP(2,1/(Log!$K$1:$K$27569=HV53),Log!$I$1:$I$27569)</f>
        <v>x</v>
      </c>
      <c r="IC53" s="223">
        <f t="array" ref="IC53">LOOKUP(2,1/(Log!$K$1:$K$27569=HV53),Log!$L$1:$L$27569)</f>
        <v>45609</v>
      </c>
      <c r="ID53" s="221" t="str">
        <f t="shared" si="74"/>
        <v>IRQ003Presence of mines and improvised explosive devices</v>
      </c>
      <c r="IE53" s="224">
        <f t="array" ref="IE53">LOOKUP(2,1/(Log!$K$1:$K$27569=ID53),Log!$E$1:$E$27569)</f>
        <v>3</v>
      </c>
      <c r="IF53" s="224" t="str">
        <f t="array" ref="IF53">LOOKUP(2,1/(Log!$K$1:$K$27569=ID53),Log!$F$1:$F$27569)</f>
        <v>ACAPS Access Methodology</v>
      </c>
      <c r="IG53" s="224" t="str">
        <f t="array" ref="IG53">LOOKUP(2,1/(Log!$K$1:$K$27569=ID53),Log!$G$1:$G$27569)</f>
        <v>Medium</v>
      </c>
      <c r="IH53" s="224">
        <f t="array" ref="IH53">LOOKUP(2,1/(Log!$K$1:$K$27569=ID53),Log!$H$1:$H$27569)</f>
        <v>2</v>
      </c>
      <c r="II53" s="224" t="str">
        <f t="array" ref="II53">LOOKUP(2,1/(Log!$K$1:$K$27569=ID53),Log!$J$1:$J$27569)</f>
        <v>x</v>
      </c>
      <c r="IJ53" s="224" t="str">
        <f t="array" ref="IJ53">LOOKUP(2,1/(Log!$K$1:$K$27569=ID53),Log!$I$1:$I$27569)</f>
        <v>x</v>
      </c>
      <c r="IK53" s="214">
        <f t="array" ref="IK53">LOOKUP(2,1/(Log!$K$1:$K$27569=ID53),Log!$L$1:$L$27569)</f>
        <v>45609</v>
      </c>
      <c r="IL53" s="222" t="str">
        <f t="shared" si="75"/>
        <v>IRQ003Physical constraints in the environment (obstacles related to terrain, climate, lack of infrastructure, etc.)</v>
      </c>
      <c r="IM53" s="222">
        <f t="array" ref="IM53">LOOKUP(2,1/(Log!$K$1:$K$27569=IL53),Log!$E$1:$E$27569)</f>
        <v>0</v>
      </c>
      <c r="IN53" s="222" t="str">
        <f t="array" ref="IN53">LOOKUP(2,1/(Log!$K$1:$K$27569=IL53),Log!$F$1:$F$27569)</f>
        <v>ACAPS Access Methodology</v>
      </c>
      <c r="IO53" s="222" t="str">
        <f t="array" ref="IO53">LOOKUP(2,1/(Log!$K$1:$K$27569=IL53),Log!$G$1:$G$27569)</f>
        <v>Medium</v>
      </c>
      <c r="IP53" s="222">
        <f t="array" ref="IP53">LOOKUP(2,1/(Log!$K$1:$K$27569=IL53),Log!$H$1:$H$27569)</f>
        <v>2</v>
      </c>
      <c r="IQ53" s="222" t="str">
        <f t="array" ref="IQ53">LOOKUP(2,1/(Log!$K$1:$K$27569=IL53),Log!$J$1:$J$27569)</f>
        <v>x</v>
      </c>
      <c r="IR53" s="222" t="str">
        <f t="array" ref="IR53">LOOKUP(2,1/(Log!$K$1:$K$27569=IL53),Log!$I$1:$I$27569)</f>
        <v>x</v>
      </c>
      <c r="IS53" s="223">
        <f t="array" ref="IS53">LOOKUP(2,1/(Log!$K$1:$K$27569=IL53),Log!$L$1:$L$27569)</f>
        <v>45609</v>
      </c>
    </row>
    <row r="54" spans="1:253" s="11" customFormat="1" ht="13.35" customHeight="1">
      <c r="A54" s="11" t="str">
        <f>Lists!B:B</f>
        <v>Mixed migration flows in Italy</v>
      </c>
      <c r="B54" s="11" t="str">
        <f>Lists!F:F</f>
        <v>International Displacement</v>
      </c>
      <c r="C54" s="11" t="str">
        <f>Lists!C:C</f>
        <v>ITA002</v>
      </c>
      <c r="D54" s="11" t="str">
        <f>Lists!A:A</f>
        <v>Italy</v>
      </c>
      <c r="E54" s="11" t="str">
        <f>Lists!D:D</f>
        <v>ITA</v>
      </c>
      <c r="F54" s="11" t="str">
        <f t="shared" si="38"/>
        <v>ITA002Total population</v>
      </c>
      <c r="G54" s="212">
        <f t="array" ref="G54">ROUND(LOOKUP(2,1/(Log!$K$1:$K$27569=F54),Log!$E$1:$E$27569),-3)</f>
        <v>59191000</v>
      </c>
      <c r="H54" s="213" t="str">
        <f t="array" ref="H54">LOOKUP(2,1/(Log!$K$1:$K$27569=F54),Log!$F$1:$F$27569)</f>
        <v>World Meter accessed 09/04/2025</v>
      </c>
      <c r="I54" s="213" t="str">
        <f t="array" ref="I54">LOOKUP(2,1/(Log!$K$1:$K$27569=F54),Log!$G$1:$G$27569)</f>
        <v>High</v>
      </c>
      <c r="J54" s="213">
        <f t="array" ref="J54">LOOKUP(2,1/(Log!$K$1:$K$27569=F54),Log!$H$1:$H$27569)</f>
        <v>1</v>
      </c>
      <c r="K54" s="213" t="str">
        <f t="array" ref="K54">LOOKUP(2,1/(Log!$K$1:$K$27569=F54),Log!$J$1:$J$27569)</f>
        <v>The total population of Italy in 2025, including refugees, migrants, and asylum seekers. The source is chosen instead of the World Bank as it provides more up-to-date figures and considers population growth, internal displacement, and migration into and out of the country.</v>
      </c>
      <c r="L54" s="213" t="str">
        <f t="array" ref="L54">LOOKUP(2,1/(Log!$K$1:$K$27569=F54),Log!$I$1:$I$27569)</f>
        <v>https://www.worldometers.info/world-population/italy-population/#:~:text=Italy%202020%20population%20is%20estimated,532%20people%20per%20mi2</v>
      </c>
      <c r="M54" s="214">
        <f t="array" ref="M54">LOOKUP(2,1/(Log!$K$1:$K$27569=F54),Log!$L$1:$L$27569)</f>
        <v>45760</v>
      </c>
      <c r="N54" s="221" t="str">
        <f t="shared" si="39"/>
        <v>ITA002Landmass affected</v>
      </c>
      <c r="O54" s="216">
        <f t="array" ref="O54">LOOKUP(2,1/(Log!$K$1:$K$27569=N54),Log!$E$1:$E$27569)</f>
        <v>93557</v>
      </c>
      <c r="P54" s="216" t="str">
        <f t="array" ref="P54">LOOKUP(2,1/(Log!$K$1:$K$27569=N54),Log!$F$1:$F$27569)</f>
        <v>City Population accessed 09/04/2025</v>
      </c>
      <c r="Q54" s="216" t="str">
        <f t="array" ref="Q54">LOOKUP(2,1/(Log!$K$1:$K$27569=N54),Log!$G$1:$G$27569)</f>
        <v>High</v>
      </c>
      <c r="R54" s="216">
        <f t="array" ref="R54">LOOKUP(2,1/(Log!$K$1:$K$27569=N54),Log!$H$1:$H$27569)</f>
        <v>1</v>
      </c>
      <c r="S54" s="216" t="str">
        <f t="array" ref="S54">LOOKUP(2,1/(Log!$K$1:$K$27569=N54),Log!$J$1:$J$27569)</f>
        <v xml:space="preserve">The landmass affected covers the top five regions receiving refugees, asylum seekers, and migrants in Italy which are Sicily, Calabria, Tuscany, Liguria, and Sardinia. </v>
      </c>
      <c r="T54" s="216" t="str">
        <f t="array" ref="T54">LOOKUP(2,1/(Log!$K$1:$K$27569=N54),Log!$I$1:$I$27569)</f>
        <v>https://www.citypopulation.de/en/italy/admin/</v>
      </c>
      <c r="U54" s="217">
        <f t="array" ref="U54">LOOKUP(2,1/(Log!$K$1:$K$27569=N54),Log!$L$1:$L$27569)</f>
        <v>45760</v>
      </c>
      <c r="V54" s="221" t="str">
        <f t="shared" si="40"/>
        <v>ITA002People exposed</v>
      </c>
      <c r="W54" s="213">
        <f t="array" ref="W54">IF(LOOKUP(2,1/(Log!$K$1:$K$27569=V54),Log!$E$1:$E$27569)="x","x",ROUND(LOOKUP(2,1/(Log!$K$1:$K$27569=V54),Log!$E$1:$E$27569),-3))</f>
        <v>13380000</v>
      </c>
      <c r="X54" s="213" t="str">
        <f t="array" ref="X54">LOOKUP(2,1/(Log!$K$1:$K$27569=V54),Log!$F$1:$F$27569)</f>
        <v>City Population accessed 09/04/2025</v>
      </c>
      <c r="Y54" s="213" t="str">
        <f t="array" ref="Y54">LOOKUP(2,1/(Log!$K$1:$K$27569=V54),Log!$G$1:$G$27569)</f>
        <v>High</v>
      </c>
      <c r="Z54" s="213">
        <f t="array" ref="Z54">LOOKUP(2,1/(Log!$K$1:$K$27569=V54),Log!$H$1:$H$27569)</f>
        <v>1</v>
      </c>
      <c r="AA54" s="213" t="str">
        <f t="array" ref="AA54">LOOKUP(2,1/(Log!$K$1:$K$27569=V54),Log!$J$1:$J$27569)</f>
        <v>The number of people exposed corresponds to the total population of the top five regions hosting refugees, asylum seekers, and migrants which are Sicily, Calabria, Tuscany, Liguria, and Sardinia. This figure is taken from City Population. It is valid as of 2024. This source was chosen because it provides the latest population figures for each region. The reliability of this data is high because it is up to date. The presence of migrants, refugees, and asylum seekers affects resource allocations, has an economic impact, and requires political consideration and social cohesion process.</v>
      </c>
      <c r="AB54" s="213" t="str">
        <f t="array" ref="AB54">LOOKUP(2,1/(Log!$K$1:$K$27569=V54),Log!$I$1:$I$27569)</f>
        <v>https://www.citypopulation.de/en/italy/admin/</v>
      </c>
      <c r="AC54" s="214">
        <f t="array" ref="AC54">LOOKUP(2,1/(Log!$K$1:$K$27569=V54),Log!$L$1:$L$27569)</f>
        <v>45760</v>
      </c>
      <c r="AD54" s="221" t="str">
        <f t="shared" si="41"/>
        <v>ITA002People affected</v>
      </c>
      <c r="AE54" s="218">
        <f t="array" ref="AE54">IF(LOOKUP(2,1/(Log!$K$1:$K$27569=AD54),Log!$E$1:$E$27569)="x","x",ROUND(LOOKUP(2,1/(Log!$K$1:$K$27569=AD54),Log!$E$1:$E$27569),-3))</f>
        <v>78000</v>
      </c>
      <c r="AF54" s="218" t="str">
        <f t="array" ref="AF54">LOOKUP(2,1/(Log!$K$1:$K$27569=AD54),Log!$F$1:$F$27569)</f>
        <v>UNHCR accessed 09/04/2025</v>
      </c>
      <c r="AG54" s="218" t="str">
        <f t="array" ref="AG54">LOOKUP(2,1/(Log!$K$1:$K$27569=AD54),Log!$G$1:$G$27569)</f>
        <v>Low</v>
      </c>
      <c r="AH54" s="218">
        <f t="array" ref="AH54">LOOKUP(2,1/(Log!$K$1:$K$27569=AD54),Log!$H$1:$H$27569)</f>
        <v>3</v>
      </c>
      <c r="AI54" s="218" t="str">
        <f t="array" ref="AI54">LOOKUP(2,1/(Log!$K$1:$K$27569=AD54),Log!$J$1:$J$27569)</f>
        <v>The number of people affected corresponds to the total number of sea arrivals in 2024 (66,617) and in 2025 as of 06 April (10,934). The arrivals in 2024 are considered here among the affected people as they likely still have unmet needs and going through a registration and documentation processes. The figure is taken from UNHCR. It is valid as of 06 April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v>
      </c>
      <c r="AJ54" s="218" t="str">
        <f t="array" ref="AJ54">LOOKUP(2,1/(Log!$K$1:$K$27569=AD54),Log!$I$1:$I$27569)</f>
        <v xml:space="preserve">https://data2.unhcr.org/en/situations/mediterranean/location/5205
</v>
      </c>
      <c r="AK54" s="219">
        <f t="array" ref="AK54">LOOKUP(2,1/(Log!$K$1:$K$27569=AD54),Log!$L$1:$L$27569)</f>
        <v>45760</v>
      </c>
      <c r="AL54" s="221" t="str">
        <f t="shared" si="42"/>
        <v>ITA002People displaced</v>
      </c>
      <c r="AM54" s="213">
        <f t="array" ref="AM54">IF(LOOKUP(2,1/(Log!$K$1:$K$27569=AL54),Log!$E$1:$E$27569)="x","x",ROUND(LOOKUP(2,1/(Log!$K$1:$K$27569=AL54),Log!$E$1:$E$27569),-3))</f>
        <v>78000</v>
      </c>
      <c r="AN54" s="213" t="str">
        <f t="array" ref="AN54">LOOKUP(2,1/(Log!$K$1:$K$27569=AL54),Log!$F$1:$F$27569)</f>
        <v>UNHCR accessed 09/04/2025</v>
      </c>
      <c r="AO54" s="213" t="str">
        <f t="array" ref="AO54">LOOKUP(2,1/(Log!$K$1:$K$27569=AL54),Log!$G$1:$G$27569)</f>
        <v>High</v>
      </c>
      <c r="AP54" s="213">
        <f t="array" ref="AP54">LOOKUP(2,1/(Log!$K$1:$K$27569=AL54),Log!$H$1:$H$27569)</f>
        <v>1</v>
      </c>
      <c r="AQ54" s="213" t="str">
        <f t="array" ref="AQ54">LOOKUP(2,1/(Log!$K$1:$K$27569=AL54),Log!$J$1:$J$27569)</f>
        <v>The number of people displaced by the crisis includes the number of refugees, asylum seekers, and migrants sea arrivals in 2024 (66,617) and in 2025 as of 06 April (10,934)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v>
      </c>
      <c r="AR54" s="213" t="str">
        <f t="array" ref="AR54">LOOKUP(2,1/(Log!$K$1:$K$27569=AL54),Log!$I$1:$I$27569)</f>
        <v xml:space="preserve">https://data2.unhcr.org/en/situations/mediterranean/location/5205
</v>
      </c>
      <c r="AS54" s="214">
        <f t="array" ref="AS54">LOOKUP(2,1/(Log!$K$1:$K$27569=AL54),Log!$L$1:$L$27569)</f>
        <v>45760</v>
      </c>
      <c r="AT54" s="222" t="str">
        <f t="shared" si="43"/>
        <v>ITA002Injuries reported</v>
      </c>
      <c r="AU54" s="218" t="str">
        <f t="array" ref="AU54">LOOKUP(2,1/(Log!$K$1:$K$27569=AT54),Log!$E$1:$E$27569)</f>
        <v>x</v>
      </c>
      <c r="AV54" s="218" t="str">
        <f t="array" ref="AV54">LOOKUP(2,1/(Log!$K$1:$K$27569=AT54),Log!$F$1:$F$27569)</f>
        <v>x</v>
      </c>
      <c r="AW54" s="218" t="str">
        <f t="array" ref="AW54">LOOKUP(2,1/(Log!$K$1:$K$27569=AT54),Log!$G$1:$G$27569)</f>
        <v>x</v>
      </c>
      <c r="AX54" s="218" t="str">
        <f t="array" ref="AX54">LOOKUP(2,1/(Log!$K$1:$K$27569=AT54),Log!$H$1:$H$27569)</f>
        <v>x</v>
      </c>
      <c r="AY54" s="218" t="str">
        <f t="array" ref="AY54">LOOKUP(2,1/(Log!$K$1:$K$27569=AT54),Log!$J$1:$J$27569)</f>
        <v xml:space="preserve">Up-to-date, reliable data from open sources is not available. We cannot provide an accurate/estimate figure for this indicator. </v>
      </c>
      <c r="AZ54" s="218" t="str">
        <f t="array" ref="AZ54">LOOKUP(2,1/(Log!$K$1:$K$27569=AT54),Log!$I$1:$I$27569)</f>
        <v>x</v>
      </c>
      <c r="BA54" s="219">
        <f t="array" ref="BA54">LOOKUP(2,1/(Log!$K$1:$K$27569=AT54),Log!$L$1:$L$27569)</f>
        <v>45631</v>
      </c>
      <c r="BB54" s="221" t="str">
        <f t="shared" si="44"/>
        <v>ITA002Illness cases reported</v>
      </c>
      <c r="BC54" s="213" t="str">
        <f t="array" ref="BC54">LOOKUP(2,1/(Log!$K$1:$K$27569=BB54),Log!$E$1:$E$27569)</f>
        <v>x</v>
      </c>
      <c r="BD54" s="213" t="str">
        <f t="array" ref="BD54">LOOKUP(2,1/(Log!$K$1:$K$27569=BB54),Log!$F$1:$F$27569)</f>
        <v>x</v>
      </c>
      <c r="BE54" s="213" t="str">
        <f t="array" ref="BE54">LOOKUP(2,1/(Log!$K$1:$K$27569=BB54),Log!$G$1:$G$27569)</f>
        <v>x</v>
      </c>
      <c r="BF54" s="213" t="str">
        <f t="array" ref="BF54">LOOKUP(2,1/(Log!$K$1:$K$27569=BB54),Log!$H$1:$H$27569)</f>
        <v>x</v>
      </c>
      <c r="BG54" s="213" t="str">
        <f t="array" ref="BG54">LOOKUP(2,1/(Log!$K$1:$K$27569=BB54),Log!$J$1:$J$27569)</f>
        <v xml:space="preserve">Up-to-date, reliable data from open sources is not available. We cannot provide an accurate/estimate figure for this indicator. </v>
      </c>
      <c r="BH54" s="213" t="str">
        <f t="array" ref="BH54">LOOKUP(2,1/(Log!$K$1:$K$27569=BB54),Log!$I$1:$I$27569)</f>
        <v>x</v>
      </c>
      <c r="BI54" s="214">
        <f t="array" ref="BI54">LOOKUP(2,1/(Log!$K$1:$K$27569=BB54),Log!$L$1:$L$27569)</f>
        <v>45631</v>
      </c>
      <c r="BJ54" s="222" t="str">
        <f t="shared" si="45"/>
        <v>ITA002Fatalities reported</v>
      </c>
      <c r="BK54" s="222">
        <f t="array" ref="BK54">LOOKUP(2,1/(Log!$K$1:$K$27569=BJ54),Log!$E$1:$E$27569)</f>
        <v>693</v>
      </c>
      <c r="BL54" s="222" t="str">
        <f t="array" ref="BL54">LOOKUP(2,1/(Log!$K$1:$K$27569=BJ54),Log!$F$1:$F$27569)</f>
        <v>IOM accessed 09/04/2025</v>
      </c>
      <c r="BM54" s="222" t="str">
        <f t="array" ref="BM54">LOOKUP(2,1/(Log!$K$1:$K$27569=BJ54),Log!$G$1:$G$27569)</f>
        <v xml:space="preserve">Medium </v>
      </c>
      <c r="BN54" s="222">
        <f t="array" ref="BN54">LOOKUP(2,1/(Log!$K$1:$K$27569=BJ54),Log!$H$1:$H$27569)</f>
        <v>2</v>
      </c>
      <c r="BO54" s="222" t="str">
        <f t="array" ref="BO54">LOOKUP(2,1/(Log!$K$1:$K$27569=BJ54),Log!$J$1:$J$27569)</f>
        <v>The number of missing migrants in the Central Mediterranean route between 1 Oct 2024  and 31 March 2025</v>
      </c>
      <c r="BP54" s="218" t="str">
        <f t="array" ref="BP54">LOOKUP(2,1/(Log!$K$1:$K$27569=BJ54),Log!$I$1:$I$27569)</f>
        <v>https://missingmigrants.iom.int/region/mediterranean?region_incident=All&amp;route=3861&amp;month=All&amp;incident_date%5Bmin%5D=2024-08-01&amp;incident_date%5Bmax%5D=2025-01-31</v>
      </c>
      <c r="BQ54" s="223">
        <f t="array" ref="BQ54">LOOKUP(2,1/(Log!$K$1:$K$27569=BJ54),Log!$L$1:$L$27569)</f>
        <v>45760</v>
      </c>
      <c r="BR54" s="221" t="str">
        <f t="shared" si="46"/>
        <v>ITA002Buildings damaged</v>
      </c>
      <c r="BS54" s="224" t="str">
        <f t="array" ref="BS54">LOOKUP(2,1/(Log!$K$1:$K$27569=BR54),Log!$E$1:$E$27569)</f>
        <v>x</v>
      </c>
      <c r="BT54" s="224" t="str">
        <f t="array" ref="BT54">LOOKUP(2,1/(Log!$K$1:$K$27569=BR54),Log!$F$1:$F$27569)</f>
        <v>x</v>
      </c>
      <c r="BU54" s="224" t="str">
        <f t="array" ref="BU54">LOOKUP(2,1/(Log!$K$1:$K$27569=BR54),Log!$G$1:$G$27569)</f>
        <v>x</v>
      </c>
      <c r="BV54" s="224" t="str">
        <f t="array" ref="BV54">LOOKUP(2,1/(Log!$K$1:$K$27569=BR54),Log!$H$1:$H$27569)</f>
        <v>x</v>
      </c>
      <c r="BW54" s="224" t="str">
        <f t="array" ref="BW54">LOOKUP(2,1/(Log!$K$1:$K$27569=BR54),Log!$J$1:$J$27569)</f>
        <v xml:space="preserve">Up-to-date, reliable data from open sources is not available. We cannot provide an accurate/estimate figure for this indicator. </v>
      </c>
      <c r="BX54" s="224" t="str">
        <f t="array" ref="BX54">LOOKUP(2,1/(Log!$K$1:$K$27569=BR54),Log!$I$1:$I$27569)</f>
        <v>x</v>
      </c>
      <c r="BY54" s="214">
        <f t="array" ref="BY54">LOOKUP(2,1/(Log!$K$1:$K$27569=BR54),Log!$L$1:$L$27569)</f>
        <v>45631</v>
      </c>
      <c r="BZ54" s="222" t="str">
        <f t="shared" si="47"/>
        <v>ITA002Buildings destroyed</v>
      </c>
      <c r="CA54" s="222" t="str">
        <f t="array" ref="CA54">LOOKUP(2,1/(Log!$K$1:$K$27569=BZ54),Log!$E$1:$E$27569)</f>
        <v>x</v>
      </c>
      <c r="CB54" s="222" t="str">
        <f t="array" ref="CB54">LOOKUP(2,1/(Log!$K$1:$K$27569=BZ54),Log!$F$1:$F$27569)</f>
        <v>x</v>
      </c>
      <c r="CC54" s="222" t="str">
        <f t="array" ref="CC54">LOOKUP(2,1/(Log!$K$1:$K$27569=BZ54),Log!$G$1:$G$27569)</f>
        <v>x</v>
      </c>
      <c r="CD54" s="222" t="str">
        <f t="array" ref="CD54">LOOKUP(2,1/(Log!$K$1:$K$27569=BZ54),Log!$H$1:$H$27569)</f>
        <v>x</v>
      </c>
      <c r="CE54" s="222" t="str">
        <f t="array" ref="CE54">LOOKUP(2,1/(Log!$K$1:$K$27569=BZ54),Log!$J$1:$J$27569)</f>
        <v xml:space="preserve">Up-to-date, reliable data from open sources is not available. We cannot provide an accurate/estimate figure for this indicator. </v>
      </c>
      <c r="CF54" s="222" t="str">
        <f t="array" ref="CF54">LOOKUP(2,1/(Log!$K$1:$K$27569=BZ54),Log!$I$1:$I$27569)</f>
        <v>x</v>
      </c>
      <c r="CG54" s="223">
        <f t="array" ref="CG54">LOOKUP(2,1/(Log!$K$1:$K$27569=BZ54),Log!$L$1:$L$27569)</f>
        <v>45631</v>
      </c>
      <c r="CH54" s="221" t="str">
        <f t="shared" si="48"/>
        <v>ITA002Buildings in the affected area</v>
      </c>
      <c r="CI54" s="222" t="e">
        <f t="array" ref="CI54">LOOKUP(2,1/(Log!$K$1:$K$27569=CH54),Log!$E$1:$E$27569)</f>
        <v>#N/A</v>
      </c>
      <c r="CJ54" s="222" t="e">
        <f t="array" ref="CJ54">LOOKUP(2,1/(Log!$K$1:$K$27569=CH54),Log!$F$1:$F$27569)</f>
        <v>#N/A</v>
      </c>
      <c r="CK54" s="222" t="e">
        <f t="array" ref="CK54">LOOKUP(2,1/(Log!$K$1:$K$27569=CH54),Log!$G$1:$G$27569)</f>
        <v>#N/A</v>
      </c>
      <c r="CL54" s="222" t="e">
        <f t="array" ref="CL54">LOOKUP(2,1/(Log!$K$1:$K$27569=CH54),Log!$H$1:$H$27569)</f>
        <v>#N/A</v>
      </c>
      <c r="CM54" s="222" t="e">
        <f t="array" ref="CM54">LOOKUP(2,1/(Log!$K$1:$K$27569=CH54),Log!$J$1:$J$27569)</f>
        <v>#N/A</v>
      </c>
      <c r="CN54" s="222" t="e">
        <f t="array" ref="CN54">LOOKUP(2,1/(Log!$K$1:$K$27569=CH54),Log!$I$1:$I$27569)</f>
        <v>#N/A</v>
      </c>
      <c r="CO54" s="225" t="e">
        <f t="array" ref="CO54">LOOKUP(2,1/(Log!$K$1:$K$27569=CH54),Log!$L$1:$L$27569)</f>
        <v>#N/A</v>
      </c>
      <c r="CP54" s="222" t="str">
        <f t="shared" si="49"/>
        <v>ITA002Economic Losses</v>
      </c>
      <c r="CQ54" s="224" t="str">
        <f t="array" ref="CQ54">LOOKUP(2,1/(Log!$K$1:$K$27569=CP54),Log!$E$1:$E$27569)</f>
        <v>x</v>
      </c>
      <c r="CR54" s="224" t="str">
        <f t="array" ref="CR54">LOOKUP(2,1/(Log!$K$1:$K$27569=CP54),Log!$F$1:$F$27569)</f>
        <v>x</v>
      </c>
      <c r="CS54" s="224" t="str">
        <f t="array" ref="CS54">LOOKUP(2,1/(Log!$K$1:$K$27569=CP54),Log!$G$1:$G$27569)</f>
        <v>x</v>
      </c>
      <c r="CT54" s="224" t="str">
        <f t="array" ref="CT54">LOOKUP(2,1/(Log!$K$1:$K$27569=CP54),Log!$H$1:$H$27569)</f>
        <v>x</v>
      </c>
      <c r="CU54" s="224" t="str">
        <f t="array" ref="CU54">LOOKUP(2,1/(Log!$K$1:$K$27569=CP54),Log!$J$1:$J$27569)</f>
        <v xml:space="preserve">Up-to-date, reliable data from open sources is not available. We cannot provide an accurate/estimate figure for this indicator. </v>
      </c>
      <c r="CV54" s="224" t="str">
        <f t="array" ref="CV54">LOOKUP(2,1/(Log!$K$1:$K$27569=CP54),Log!$I$1:$I$27569)</f>
        <v>x</v>
      </c>
      <c r="CW54" s="214">
        <f t="array" ref="CW54">LOOKUP(2,1/(Log!$K$1:$K$27569=CP54),Log!$L$1:$L$27569)</f>
        <v>45631</v>
      </c>
      <c r="CX54" s="222" t="str">
        <f t="shared" si="50"/>
        <v>ITA002People in Need</v>
      </c>
      <c r="CY54" s="218">
        <f t="shared" si="51"/>
        <v>78000</v>
      </c>
      <c r="CZ54" s="218" t="str">
        <f t="shared" si="52"/>
        <v>UNHCR accessed 09/04/2025</v>
      </c>
      <c r="DA54" s="218" t="str">
        <f t="shared" si="53"/>
        <v>High</v>
      </c>
      <c r="DB54" s="218">
        <f t="shared" si="54"/>
        <v>1</v>
      </c>
      <c r="DC54" s="218" t="str">
        <f t="shared" si="55"/>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Italy.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v>
      </c>
      <c r="DD54" s="218" t="str">
        <f t="shared" si="56"/>
        <v xml:space="preserve">https://data2.unhcr.org/en/situations/mediterranean/location/5205
</v>
      </c>
      <c r="DE54" s="220">
        <f t="shared" si="57"/>
        <v>45760</v>
      </c>
      <c r="DF54" s="221" t="str">
        <f t="shared" si="58"/>
        <v>ITA002Minimal humanitarian conditions - Level 1</v>
      </c>
      <c r="DG54" s="213">
        <f t="array" ref="DG54">IF(LOOKUP(2,1/(Log!$K$1:$K$27569=DF54),Log!$E$1:$E$27569)="x","x",ROUND(LOOKUP(2,1/(Log!$K$1:$K$27569=DF54),Log!$E$1:$E$27569),-3))</f>
        <v>13302000</v>
      </c>
      <c r="DH54" s="224" t="str">
        <f t="array" ref="DH54">LOOKUP(2,1/(Log!$K$1:$K$27569=DF54),Log!$F$1:$F$27569)</f>
        <v>City Population accessed 09/04/2025 ; UNHCR accessed 09/04/2025</v>
      </c>
      <c r="DI54" s="224" t="str">
        <f t="array" ref="DI54">LOOKUP(2,1/(Log!$K$1:$K$27569=DF54),Log!$G$1:$G$27569)</f>
        <v>High</v>
      </c>
      <c r="DJ54" s="224">
        <f t="array" ref="DJ54">LOOKUP(2,1/(Log!$K$1:$K$27569=DF54),Log!$H$1:$H$27569)</f>
        <v>1</v>
      </c>
      <c r="DK54" s="224" t="str">
        <f t="array" ref="DK54">LOOKUP(2,1/(Log!$K$1:$K$27569=DF54),Log!$J$1:$J$27569)</f>
        <v>According to INFORM SI methodology, the number of people in Level 1 is equal to the people exposed minus the people affected. People in Level 1 are able to meet their basic needs without employing irreversible coping strategies.</v>
      </c>
      <c r="DL54" s="224" t="str">
        <f t="array" ref="DL54">LOOKUP(2,1/(Log!$K$1:$K$27569=DF54),Log!$I$1:$I$27569)</f>
        <v xml:space="preserve">https://www.citypopulation.de/en/italy/admin/ ; https://data2.unhcr.org/en/situations/mediterranean/location/5205
</v>
      </c>
      <c r="DM54" s="214">
        <f t="array" ref="DM54">LOOKUP(2,1/(Log!$K$1:$K$27569=DF54),Log!$L$1:$L$27569)</f>
        <v>45760</v>
      </c>
      <c r="DN54" s="222" t="str">
        <f t="shared" si="59"/>
        <v>ITA002Stressed humanitarian conditions - Level 2</v>
      </c>
      <c r="DO54" s="218">
        <f t="array" ref="DO54">IF(LOOKUP(2,1/(Log!$K$1:$K$27569=DN54),Log!$E$1:$E$27569)="x","x",ROUND(LOOKUP(2,1/(Log!$K$1:$K$27569=DN54),Log!$E$1:$E$27569),-3))</f>
        <v>0</v>
      </c>
      <c r="DP54" s="222" t="str">
        <f t="array" ref="DP54">LOOKUP(2,1/(Log!$K$1:$K$27569=DN54),Log!$F$1:$F$27569)</f>
        <v>UNHCR accessed 09/04/2025</v>
      </c>
      <c r="DQ54" s="222" t="str">
        <f t="array" ref="DQ54">LOOKUP(2,1/(Log!$K$1:$K$27569=DN54),Log!$G$1:$G$27569)</f>
        <v>High</v>
      </c>
      <c r="DR54" s="222">
        <f t="array" ref="DR54">LOOKUP(2,1/(Log!$K$1:$K$27569=DN54),Log!$H$1:$H$27569)</f>
        <v>1</v>
      </c>
      <c r="DS54" s="222" t="str">
        <f t="array" ref="DS54">LOOKUP(2,1/(Log!$K$1:$K$27569=DN54),Log!$J$1:$J$27569)</f>
        <v>According to INFORM SI methodology, the number of people in Level 2 is equal to the people affected minus the people in need. Since all the people affected are also in need, there are no people in Level 2.</v>
      </c>
      <c r="DT54" s="222" t="str">
        <f t="array" ref="DT54">LOOKUP(2,1/(Log!$K$1:$K$27569=DN54),Log!$I$1:$I$27569)</f>
        <v xml:space="preserve">https://data2.unhcr.org/en/situations/mediterranean/location/5205
</v>
      </c>
      <c r="DU54" s="223">
        <f t="array" ref="DU54">LOOKUP(2,1/(Log!$K$1:$K$27569=DN54),Log!$L$1:$L$27569)</f>
        <v>45760</v>
      </c>
      <c r="DV54" s="221" t="str">
        <f t="shared" si="60"/>
        <v>ITA002Moderate humanitarian conditions - Level 3</v>
      </c>
      <c r="DW54" s="213">
        <f t="array" ref="DW54">IF(LOOKUP(2,1/(Log!$K$1:$K$27569=DV54),Log!$E$1:$E$27569)="x","x",ROUND(LOOKUP(2,1/(Log!$K$1:$K$27569=DV54),Log!$E$1:$E$27569),-3))</f>
        <v>78000</v>
      </c>
      <c r="DX54" s="224" t="str">
        <f t="array" ref="DX54">LOOKUP(2,1/(Log!$K$1:$K$27569=DV54),Log!$F$1:$F$27569)</f>
        <v>UNHCR accessed 09/04/2025</v>
      </c>
      <c r="DY54" s="224" t="str">
        <f t="array" ref="DY54">LOOKUP(2,1/(Log!$K$1:$K$27569=DV54),Log!$G$1:$G$27569)</f>
        <v>High</v>
      </c>
      <c r="DZ54" s="224">
        <f t="array" ref="DZ54">LOOKUP(2,1/(Log!$K$1:$K$27569=DV54),Log!$H$1:$H$27569)</f>
        <v>1</v>
      </c>
      <c r="EA54" s="224" t="str">
        <f t="array" ref="EA54">LOOKUP(2,1/(Log!$K$1:$K$27569=DV54),Log!$J$1:$J$27569)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Italy.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v>
      </c>
      <c r="EB54" s="224" t="str">
        <f t="array" ref="EB54">LOOKUP(2,1/(Log!$K$1:$K$27569=DV54),Log!$I$1:$I$27569)</f>
        <v xml:space="preserve">https://data2.unhcr.org/en/situations/mediterranean/location/5205
</v>
      </c>
      <c r="EC54" s="214">
        <f t="array" ref="EC54">LOOKUP(2,1/(Log!$K$1:$K$27569=DV54),Log!$L$1:$L$27569)</f>
        <v>45760</v>
      </c>
      <c r="ED54" s="222" t="str">
        <f t="shared" si="61"/>
        <v>ITA002Severe humanitarian conditions - Level 4</v>
      </c>
      <c r="EE54" s="218" t="str">
        <f t="array" ref="EE54">IF(LOOKUP(2,1/(Log!$K$1:$K$27569=ED54),Log!$E$1:$E$27569)="x","x",ROUND(LOOKUP(2,1/(Log!$K$1:$K$27569=ED54),Log!$E$1:$E$27569),-3))</f>
        <v>x</v>
      </c>
      <c r="EF54" s="222" t="str">
        <f t="array" ref="EF54">LOOKUP(2,1/(Log!$K$1:$K$27569=ED54),Log!$F$1:$F$27569)</f>
        <v>UNHCR accessed 09/04/2025</v>
      </c>
      <c r="EG54" s="222" t="str">
        <f t="array" ref="EG54">LOOKUP(2,1/(Log!$K$1:$K$27569=ED54),Log!$G$1:$G$27569)</f>
        <v>Low</v>
      </c>
      <c r="EH54" s="222">
        <f t="array" ref="EH54">LOOKUP(2,1/(Log!$K$1:$K$27569=ED54),Log!$H$1:$H$27569)</f>
        <v>3</v>
      </c>
      <c r="EI54" s="222" t="str">
        <f t="array" ref="EI54">LOOKUP(2,1/(Log!$K$1:$K$27569=ED54),Log!$J$1:$J$27569)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54" s="222" t="str">
        <f t="array" ref="EJ54">LOOKUP(2,1/(Log!$K$1:$K$27569=ED54),Log!$I$1:$I$27569)</f>
        <v xml:space="preserve">https://data2.unhcr.org/en/situations/mediterranean/location/5205
</v>
      </c>
      <c r="EK54" s="223">
        <f t="array" ref="EK54">LOOKUP(2,1/(Log!$K$1:$K$27569=ED54),Log!$L$1:$L$27569)</f>
        <v>45760</v>
      </c>
      <c r="EL54" s="221" t="str">
        <f t="shared" si="62"/>
        <v>ITA002Extreme humanitarian conditions - Level 5</v>
      </c>
      <c r="EM54" s="213" t="str">
        <f t="array" ref="EM54">IF(LOOKUP(2,1/(Log!$K$1:$K$27569=EL54),Log!$E$1:$E$27569)="x","x",ROUND(LOOKUP(2,1/(Log!$K$1:$K$27569=EL54),Log!$E$1:$E$27569),-3))</f>
        <v>x</v>
      </c>
      <c r="EN54" s="224" t="str">
        <f t="array" ref="EN54">LOOKUP(2,1/(Log!$K$1:$K$27569=EL54),Log!$F$1:$F$27569)</f>
        <v>UNHCR accessed 09/04/2025</v>
      </c>
      <c r="EO54" s="224" t="str">
        <f t="array" ref="EO54">LOOKUP(2,1/(Log!$K$1:$K$27569=EL54),Log!$G$1:$G$27569)</f>
        <v>Low</v>
      </c>
      <c r="EP54" s="224">
        <f t="array" ref="EP54">LOOKUP(2,1/(Log!$K$1:$K$27569=EL54),Log!$H$1:$H$27569)</f>
        <v>3</v>
      </c>
      <c r="EQ54" s="224" t="str">
        <f t="array" ref="EQ54">LOOKUP(2,1/(Log!$K$1:$K$27569=EL54),Log!$J$1:$J$27569)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54" s="224" t="str">
        <f t="array" ref="ER54">LOOKUP(2,1/(Log!$K$1:$K$27569=EL54),Log!$I$1:$I$27569)</f>
        <v xml:space="preserve">https://data2.unhcr.org/en/situations/mediterranean/location/5205
</v>
      </c>
      <c r="ES54" s="214">
        <f t="array" ref="ES54">LOOKUP(2,1/(Log!$K$1:$K$27569=EL54),Log!$L$1:$L$27569)</f>
        <v>45760</v>
      </c>
      <c r="ET54" s="222" t="str">
        <f t="shared" si="63"/>
        <v>ITA002Fatalities in all crises</v>
      </c>
      <c r="EU54" s="222">
        <f t="array" ref="EU54">LOOKUP(2,1/(Log!$K$1:$K$27569=ET54),Log!$E$1:$E$27569)</f>
        <v>693</v>
      </c>
      <c r="EV54" s="222" t="str">
        <f t="array" ref="EV54">LOOKUP(2,1/(Log!$K$1:$K$27569=ET54),Log!$F$1:$F$27569)</f>
        <v>IOM accessed 09/04/2025</v>
      </c>
      <c r="EW54" s="222" t="str">
        <f t="array" ref="EW54">LOOKUP(2,1/(Log!$K$1:$K$27569=ET54),Log!$G$1:$G$27569)</f>
        <v xml:space="preserve">Medium </v>
      </c>
      <c r="EX54" s="222">
        <f t="array" ref="EX54">LOOKUP(2,1/(Log!$K$1:$K$27569=ET54),Log!$H$1:$H$27569)</f>
        <v>2</v>
      </c>
      <c r="EY54" s="222" t="str">
        <f t="array" ref="EY54">LOOKUP(2,1/(Log!$K$1:$K$27569=ET54),Log!$J$1:$J$27569)</f>
        <v>The number of missing migrants in the Central Mediterranean route between 1 Oct 2024  and 31 March 2025</v>
      </c>
      <c r="EZ54" s="222" t="str">
        <f t="array" ref="EZ54">LOOKUP(2,1/(Log!$K$1:$K$27569=ET54),Log!$I$1:$I$27569)</f>
        <v>https://missingmigrants.iom.int/region/mediterranean?region_incident=All&amp;route=3861&amp;month=All&amp;incident_date%5Bmin%5D=2024-08-01&amp;incident_date%5Bmax%5D=2025-01-31</v>
      </c>
      <c r="FA54" s="223">
        <f t="array" ref="FA54">LOOKUP(2,1/(Log!$K$1:$K$27569=ET54),Log!$L$1:$L$27569)</f>
        <v>45760</v>
      </c>
      <c r="FB54" s="221" t="str">
        <f t="shared" si="64"/>
        <v>ITA002Crisis affected groups</v>
      </c>
      <c r="FC54" s="224">
        <f t="array" ref="FC54">LOOKUP(2,1/(Log!$K$1:$K$27569=FB54),Log!$E$1:$E$27569)</f>
        <v>2</v>
      </c>
      <c r="FD54" s="224" t="str">
        <f t="array" ref="FD54">LOOKUP(2,1/(Log!$K$1:$K$27569=FB54),Log!$F$1:$F$27569)</f>
        <v>UNHCR accessed 09/04/2025</v>
      </c>
      <c r="FE54" s="224" t="str">
        <f t="array" ref="FE54">LOOKUP(2,1/(Log!$K$1:$K$27569=FB54),Log!$G$1:$G$27569)</f>
        <v>High</v>
      </c>
      <c r="FF54" s="224">
        <f t="array" ref="FF54">LOOKUP(2,1/(Log!$K$1:$K$27569=FB54),Log!$H$1:$H$27569)</f>
        <v>1</v>
      </c>
      <c r="FG54" s="224" t="str">
        <f t="array" ref="FG54">LOOKUP(2,1/(Log!$K$1:$K$27569=FB54),Log!$J$1:$J$27569)</f>
        <v>In this crisis, 2 out of 5 population groups are affected: host population, refugees, asylum seekers, and migrants.</v>
      </c>
      <c r="FH54" s="224" t="str">
        <f t="array" ref="FH54">LOOKUP(2,1/(Log!$K$1:$K$27569=FB54),Log!$I$1:$I$27569)</f>
        <v xml:space="preserve">https://data2.unhcr.org/en/situations/mediterranean/location/5205
</v>
      </c>
      <c r="FI54" s="214">
        <f t="array" ref="FI54">LOOKUP(2,1/(Log!$K$1:$K$27569=FB54),Log!$L$1:$L$27569)</f>
        <v>45760</v>
      </c>
      <c r="FJ54" s="221" t="str">
        <f t="shared" si="65"/>
        <v>ITA002People facing limited access constraints</v>
      </c>
      <c r="FK54" s="222" t="str">
        <f t="array" ref="FK54">LOOKUP(2,1/(Log!$K$1:$K$27569=FJ54),Log!$E$1:$E$27569)</f>
        <v>x</v>
      </c>
      <c r="FL54" s="222" t="str">
        <f t="array" ref="FL54">LOOKUP(2,1/(Log!$K$1:$K$27569=FJ54),Log!$F$1:$F$27569)</f>
        <v>x</v>
      </c>
      <c r="FM54" s="222" t="str">
        <f t="array" ref="FM54">LOOKUP(2,1/(Log!$K$1:$K$27569=FJ54),Log!$G$1:$G$27569)</f>
        <v>x</v>
      </c>
      <c r="FN54" s="222" t="str">
        <f t="array" ref="FN54">LOOKUP(2,1/(Log!$K$1:$K$27569=FJ54),Log!$H$1:$H$27569)</f>
        <v>x</v>
      </c>
      <c r="FO54" s="222" t="str">
        <f t="array" ref="FO54">LOOKUP(2,1/(Log!$K$1:$K$27569=FJ54),Log!$J$1:$J$27569)</f>
        <v xml:space="preserve">Up-to-date, reliable data from open sources is not available. We cannot provide an accurate/estimate figure for this indicator. </v>
      </c>
      <c r="FP54" s="218" t="str">
        <f t="array" ref="FP54">LOOKUP(2,1/(Log!$K$1:$K$27569=FJ54),Log!$I$1:$I$27569)</f>
        <v>x</v>
      </c>
      <c r="FQ54" s="219">
        <f t="array" ref="FQ54">LOOKUP(2,1/(Log!$K$1:$K$27569=FJ54),Log!$L$1:$L$27569)</f>
        <v>45631</v>
      </c>
      <c r="FR54" s="221" t="str">
        <f t="shared" si="66"/>
        <v>ITA002People facing restricted access constraints</v>
      </c>
      <c r="FS54" s="224" t="str">
        <f t="array" ref="FS54">LOOKUP(2,1/(Log!$K$1:$K$27569=FR54),Log!$E$1:$E$27569)</f>
        <v>x</v>
      </c>
      <c r="FT54" s="224" t="str">
        <f t="array" ref="FT54">LOOKUP(2,1/(Log!$K$1:$K$27569=FR54),Log!$F$1:$F$27569)</f>
        <v>x</v>
      </c>
      <c r="FU54" s="224" t="str">
        <f t="array" ref="FU54">LOOKUP(2,1/(Log!$K$1:$K$27569=FR54),Log!$G$1:$G$27569)</f>
        <v>x</v>
      </c>
      <c r="FV54" s="224" t="str">
        <f t="array" ref="FV54">LOOKUP(2,1/(Log!$K$1:$K$27569=FR54),Log!$H$1:$H$27569)</f>
        <v>x</v>
      </c>
      <c r="FW54" s="224" t="str">
        <f t="array" ref="FW54">LOOKUP(2,1/(Log!$K$1:$K$27569=FR54),Log!$J$1:$J$27569)</f>
        <v xml:space="preserve">Up-to-date, reliable data from open sources is not available. We cannot provide an accurate/estimate figure for this indicator. </v>
      </c>
      <c r="FX54" s="224" t="str">
        <f t="array" ref="FX54">LOOKUP(2,1/(Log!$K$1:$K$27569=FR54),Log!$I$1:$I$27569)</f>
        <v>x</v>
      </c>
      <c r="FY54" s="214">
        <f t="array" ref="FY54">LOOKUP(2,1/(Log!$K$1:$K$27569=FR54),Log!$L$1:$L$27569)</f>
        <v>45631</v>
      </c>
      <c r="FZ54" s="222" t="str">
        <f t="shared" si="67"/>
        <v>ITA002Impediments to entry into country (bureaucratic and administrative)</v>
      </c>
      <c r="GA54" s="222">
        <f t="array" ref="GA54">LOOKUP(2,1/(Log!$K$1:$K$27569=FZ54),Log!$E$1:$E$27569)</f>
        <v>0</v>
      </c>
      <c r="GB54" s="222" t="str">
        <f t="array" ref="GB54">LOOKUP(2,1/(Log!$K$1:$K$27569=FZ54),Log!$F$1:$F$27569)</f>
        <v>ACAPS Access Methodology</v>
      </c>
      <c r="GC54" s="222" t="str">
        <f t="array" ref="GC54">LOOKUP(2,1/(Log!$K$1:$K$27569=FZ54),Log!$G$1:$G$27569)</f>
        <v>Medium</v>
      </c>
      <c r="GD54" s="222">
        <f t="array" ref="GD54">LOOKUP(2,1/(Log!$K$1:$K$27569=FZ54),Log!$H$1:$H$27569)</f>
        <v>2</v>
      </c>
      <c r="GE54" s="222" t="str">
        <f t="array" ref="GE54">LOOKUP(2,1/(Log!$K$1:$K$27569=FZ54),Log!$J$1:$J$27569)</f>
        <v>x</v>
      </c>
      <c r="GF54" s="222" t="str">
        <f t="array" ref="GF54">LOOKUP(2,1/(Log!$K$1:$K$27569=FZ54),Log!$I$1:$I$27569)</f>
        <v>x</v>
      </c>
      <c r="GG54" s="223">
        <f t="array" ref="GG54">LOOKUP(2,1/(Log!$K$1:$K$27569=FZ54),Log!$L$1:$L$27569)</f>
        <v>45607</v>
      </c>
      <c r="GH54" s="221" t="str">
        <f t="shared" si="68"/>
        <v>ITA002Restriction of movement (impediments to freedom of movement and/or administrative restrictions)</v>
      </c>
      <c r="GI54" s="224">
        <f t="array" ref="GI54">LOOKUP(2,1/(Log!$K$1:$K$27569=GH54),Log!$E$1:$E$27569)</f>
        <v>1</v>
      </c>
      <c r="GJ54" s="224" t="str">
        <f t="array" ref="GJ54">LOOKUP(2,1/(Log!$K$1:$K$27569=GH54),Log!$F$1:$F$27569)</f>
        <v>ACAPS Access Methodology</v>
      </c>
      <c r="GK54" s="224" t="str">
        <f t="array" ref="GK54">LOOKUP(2,1/(Log!$K$1:$K$27569=GH54),Log!$G$1:$G$27569)</f>
        <v>Medium</v>
      </c>
      <c r="GL54" s="224">
        <f t="array" ref="GL54">LOOKUP(2,1/(Log!$K$1:$K$27569=GH54),Log!$H$1:$H$27569)</f>
        <v>2</v>
      </c>
      <c r="GM54" s="224" t="str">
        <f t="array" ref="GM54">LOOKUP(2,1/(Log!$K$1:$K$27569=GH54),Log!$J$1:$J$27569)</f>
        <v>x</v>
      </c>
      <c r="GN54" s="224" t="str">
        <f t="array" ref="GN54">LOOKUP(2,1/(Log!$K$1:$K$27569=GH54),Log!$I$1:$I$27569)</f>
        <v>x</v>
      </c>
      <c r="GO54" s="214">
        <f t="array" ref="GO54">LOOKUP(2,1/(Log!$K$1:$K$27569=GH54),Log!$L$1:$L$27569)</f>
        <v>45607</v>
      </c>
      <c r="GP54" s="222" t="str">
        <f t="shared" si="69"/>
        <v>ITA002Interference into implementation of humanitarian activities</v>
      </c>
      <c r="GQ54" s="222">
        <f t="array" ref="GQ54">LOOKUP(2,1/(Log!$K$1:$K$27569=GP54),Log!$E$1:$E$27569)</f>
        <v>1</v>
      </c>
      <c r="GR54" s="222" t="str">
        <f t="array" ref="GR54">LOOKUP(2,1/(Log!$K$1:$K$27569=GP54),Log!$F$1:$F$27569)</f>
        <v>ACAPS Access Methodology</v>
      </c>
      <c r="GS54" s="222" t="str">
        <f t="array" ref="GS54">LOOKUP(2,1/(Log!$K$1:$K$27569=GP54),Log!$G$1:$G$27569)</f>
        <v>Medium</v>
      </c>
      <c r="GT54" s="222">
        <f t="array" ref="GT54">LOOKUP(2,1/(Log!$K$1:$K$27569=GP54),Log!$H$1:$H$27569)</f>
        <v>2</v>
      </c>
      <c r="GU54" s="222" t="str">
        <f t="array" ref="GU54">LOOKUP(2,1/(Log!$K$1:$K$27569=GP54),Log!$J$1:$J$27569)</f>
        <v>x</v>
      </c>
      <c r="GV54" s="222" t="str">
        <f t="array" ref="GV54">LOOKUP(2,1/(Log!$K$1:$K$27569=GP54),Log!$I$1:$I$27569)</f>
        <v>x</v>
      </c>
      <c r="GW54" s="223">
        <f t="array" ref="GW54">LOOKUP(2,1/(Log!$K$1:$K$27569=GP54),Log!$L$1:$L$27569)</f>
        <v>45607</v>
      </c>
      <c r="GX54" s="221" t="str">
        <f t="shared" si="70"/>
        <v>ITA002Violence against personnel, facilities and assets</v>
      </c>
      <c r="GY54" s="224">
        <f t="array" ref="GY54">LOOKUP(2,1/(Log!$K$1:$K$27569=GX54),Log!$E$1:$E$27569)</f>
        <v>0</v>
      </c>
      <c r="GZ54" s="224" t="str">
        <f t="array" ref="GZ54">LOOKUP(2,1/(Log!$K$1:$K$27569=GX54),Log!$F$1:$F$27569)</f>
        <v>ACAPS Access Methodology</v>
      </c>
      <c r="HA54" s="224" t="str">
        <f t="array" ref="HA54">LOOKUP(2,1/(Log!$K$1:$K$27569=GX54),Log!$G$1:$G$27569)</f>
        <v>Medium</v>
      </c>
      <c r="HB54" s="224">
        <f t="array" ref="HB54">LOOKUP(2,1/(Log!$K$1:$K$27569=GX54),Log!$H$1:$H$27569)</f>
        <v>2</v>
      </c>
      <c r="HC54" s="224" t="str">
        <f t="array" ref="HC54">LOOKUP(2,1/(Log!$K$1:$K$27569=GX54),Log!$J$1:$J$27569)</f>
        <v>x</v>
      </c>
      <c r="HD54" s="224" t="str">
        <f t="array" ref="HD54">LOOKUP(2,1/(Log!$K$1:$K$27569=GX54),Log!$I$1:$I$27569)</f>
        <v>x</v>
      </c>
      <c r="HE54" s="214">
        <f t="array" ref="HE54">LOOKUP(2,1/(Log!$K$1:$K$27569=GX54),Log!$L$1:$L$27569)</f>
        <v>45607</v>
      </c>
      <c r="HF54" s="222" t="str">
        <f t="shared" si="71"/>
        <v>ITA002Denial of existence of humanitarian needs or entitlements to assistance</v>
      </c>
      <c r="HG54" s="222">
        <f t="array" ref="HG54">LOOKUP(2,1/(Log!$K$1:$K$27569=HF54),Log!$E$1:$E$27569)</f>
        <v>0</v>
      </c>
      <c r="HH54" s="222" t="str">
        <f t="array" ref="HH54">LOOKUP(2,1/(Log!$K$1:$K$27569=HF54),Log!$F$1:$F$27569)</f>
        <v>ACAPS Access Methodology</v>
      </c>
      <c r="HI54" s="222" t="str">
        <f t="array" ref="HI54">LOOKUP(2,1/(Log!$K$1:$K$27569=HF54),Log!$G$1:$G$27569)</f>
        <v>Medium</v>
      </c>
      <c r="HJ54" s="222">
        <f t="array" ref="HJ54">LOOKUP(2,1/(Log!$K$1:$K$27569=HF54),Log!$H$1:$H$27569)</f>
        <v>2</v>
      </c>
      <c r="HK54" s="222" t="str">
        <f t="array" ref="HK54">LOOKUP(2,1/(Log!$K$1:$K$27569=HF54),Log!$J$1:$J$27569)</f>
        <v>x</v>
      </c>
      <c r="HL54" s="222" t="str">
        <f t="array" ref="HL54">LOOKUP(2,1/(Log!$K$1:$K$27569=HF54),Log!$I$1:$I$27569)</f>
        <v>x</v>
      </c>
      <c r="HM54" s="223">
        <f t="array" ref="HM54">LOOKUP(2,1/(Log!$K$1:$K$27569=HF54),Log!$L$1:$L$27569)</f>
        <v>45607</v>
      </c>
      <c r="HN54" s="221" t="str">
        <f t="shared" si="72"/>
        <v>ITA002Restriction and obstruction of access to services and assistance</v>
      </c>
      <c r="HO54" s="224">
        <f t="array" ref="HO54">LOOKUP(2,1/(Log!$K$1:$K$27569=HN54),Log!$E$1:$E$27569)</f>
        <v>1</v>
      </c>
      <c r="HP54" s="224" t="str">
        <f t="array" ref="HP54">LOOKUP(2,1/(Log!$K$1:$K$27569=HN54),Log!$F$1:$F$27569)</f>
        <v>ACAPS Access Methodology</v>
      </c>
      <c r="HQ54" s="224" t="str">
        <f t="array" ref="HQ54">LOOKUP(2,1/(Log!$K$1:$K$27569=HN54),Log!$G$1:$G$27569)</f>
        <v>Medium</v>
      </c>
      <c r="HR54" s="224">
        <f t="array" ref="HR54">LOOKUP(2,1/(Log!$K$1:$K$27569=HN54),Log!$H$1:$H$27569)</f>
        <v>2</v>
      </c>
      <c r="HS54" s="224" t="str">
        <f t="array" ref="HS54">LOOKUP(2,1/(Log!$K$1:$K$27569=HN54),Log!$J$1:$J$27569)</f>
        <v>x</v>
      </c>
      <c r="HT54" s="224" t="str">
        <f t="array" ref="HT54">LOOKUP(2,1/(Log!$K$1:$K$27569=HN54),Log!$I$1:$I$27569)</f>
        <v>x</v>
      </c>
      <c r="HU54" s="214">
        <f t="array" ref="HU54">LOOKUP(2,1/(Log!$K$1:$K$27569=HN54),Log!$L$1:$L$27569)</f>
        <v>45607</v>
      </c>
      <c r="HV54" s="222" t="str">
        <f t="shared" si="73"/>
        <v>ITA002Ongoing insecurity/hostilities affecting humanitarian assistance</v>
      </c>
      <c r="HW54" s="222">
        <f t="array" ref="HW54">LOOKUP(2,1/(Log!$K$1:$K$27569=HV54),Log!$E$1:$E$27569)</f>
        <v>0</v>
      </c>
      <c r="HX54" s="222" t="str">
        <f t="array" ref="HX54">LOOKUP(2,1/(Log!$K$1:$K$27569=HV54),Log!$F$1:$F$27569)</f>
        <v>ACAPS Access Methodology</v>
      </c>
      <c r="HY54" s="222" t="str">
        <f t="array" ref="HY54">LOOKUP(2,1/(Log!$K$1:$K$27569=HV54),Log!$G$1:$G$27569)</f>
        <v>Medium</v>
      </c>
      <c r="HZ54" s="222">
        <f t="array" ref="HZ54">LOOKUP(2,1/(Log!$K$1:$K$27569=HV54),Log!$H$1:$H$27569)</f>
        <v>2</v>
      </c>
      <c r="IA54" s="222" t="str">
        <f t="array" ref="IA54">LOOKUP(2,1/(Log!$K$1:$K$27569=HV54),Log!$J$1:$J$27569)</f>
        <v>x</v>
      </c>
      <c r="IB54" s="222" t="str">
        <f t="array" ref="IB54">LOOKUP(2,1/(Log!$K$1:$K$27569=HV54),Log!$I$1:$I$27569)</f>
        <v>x</v>
      </c>
      <c r="IC54" s="223">
        <f t="array" ref="IC54">LOOKUP(2,1/(Log!$K$1:$K$27569=HV54),Log!$L$1:$L$27569)</f>
        <v>45607</v>
      </c>
      <c r="ID54" s="221" t="str">
        <f t="shared" si="74"/>
        <v>ITA002Presence of mines and improvised explosive devices</v>
      </c>
      <c r="IE54" s="224">
        <f t="array" ref="IE54">LOOKUP(2,1/(Log!$K$1:$K$27569=ID54),Log!$E$1:$E$27569)</f>
        <v>0</v>
      </c>
      <c r="IF54" s="224" t="str">
        <f t="array" ref="IF54">LOOKUP(2,1/(Log!$K$1:$K$27569=ID54),Log!$F$1:$F$27569)</f>
        <v>ACAPS Access Methodology</v>
      </c>
      <c r="IG54" s="224" t="str">
        <f t="array" ref="IG54">LOOKUP(2,1/(Log!$K$1:$K$27569=ID54),Log!$G$1:$G$27569)</f>
        <v>Medium</v>
      </c>
      <c r="IH54" s="224">
        <f t="array" ref="IH54">LOOKUP(2,1/(Log!$K$1:$K$27569=ID54),Log!$H$1:$H$27569)</f>
        <v>2</v>
      </c>
      <c r="II54" s="224" t="str">
        <f t="array" ref="II54">LOOKUP(2,1/(Log!$K$1:$K$27569=ID54),Log!$J$1:$J$27569)</f>
        <v>x</v>
      </c>
      <c r="IJ54" s="224" t="str">
        <f t="array" ref="IJ54">LOOKUP(2,1/(Log!$K$1:$K$27569=ID54),Log!$I$1:$I$27569)</f>
        <v>x</v>
      </c>
      <c r="IK54" s="214">
        <f t="array" ref="IK54">LOOKUP(2,1/(Log!$K$1:$K$27569=ID54),Log!$L$1:$L$27569)</f>
        <v>45607</v>
      </c>
      <c r="IL54" s="222" t="str">
        <f t="shared" si="75"/>
        <v>ITA002Physical constraints in the environment (obstacles related to terrain, climate, lack of infrastructure, etc.)</v>
      </c>
      <c r="IM54" s="222">
        <f t="array" ref="IM54">LOOKUP(2,1/(Log!$K$1:$K$27569=IL54),Log!$E$1:$E$27569)</f>
        <v>1</v>
      </c>
      <c r="IN54" s="222" t="str">
        <f t="array" ref="IN54">LOOKUP(2,1/(Log!$K$1:$K$27569=IL54),Log!$F$1:$F$27569)</f>
        <v>ACAPS Access Methodology</v>
      </c>
      <c r="IO54" s="222" t="str">
        <f t="array" ref="IO54">LOOKUP(2,1/(Log!$K$1:$K$27569=IL54),Log!$G$1:$G$27569)</f>
        <v>Medium</v>
      </c>
      <c r="IP54" s="222">
        <f t="array" ref="IP54">LOOKUP(2,1/(Log!$K$1:$K$27569=IL54),Log!$H$1:$H$27569)</f>
        <v>2</v>
      </c>
      <c r="IQ54" s="222" t="str">
        <f t="array" ref="IQ54">LOOKUP(2,1/(Log!$K$1:$K$27569=IL54),Log!$J$1:$J$27569)</f>
        <v>x</v>
      </c>
      <c r="IR54" s="222" t="str">
        <f t="array" ref="IR54">LOOKUP(2,1/(Log!$K$1:$K$27569=IL54),Log!$I$1:$I$27569)</f>
        <v>x</v>
      </c>
      <c r="IS54" s="223">
        <f t="array" ref="IS54">LOOKUP(2,1/(Log!$K$1:$K$27569=IL54),Log!$L$1:$L$27569)</f>
        <v>45607</v>
      </c>
    </row>
    <row r="55" spans="1:253" s="11" customFormat="1" ht="13.35" customHeight="1">
      <c r="A55" s="11" t="str">
        <f>Lists!B:B</f>
        <v>Syrian refugees in Jordan</v>
      </c>
      <c r="B55" s="11" t="str">
        <f>Lists!F:F</f>
        <v>International Displacement</v>
      </c>
      <c r="C55" s="11" t="str">
        <f>Lists!C:C</f>
        <v>JOR002</v>
      </c>
      <c r="D55" s="11" t="str">
        <f>Lists!A:A</f>
        <v>Jordan</v>
      </c>
      <c r="E55" s="11" t="str">
        <f>Lists!D:D</f>
        <v>JOR</v>
      </c>
      <c r="F55" s="11" t="str">
        <f t="shared" si="38"/>
        <v>JOR002Total population</v>
      </c>
      <c r="G55" s="212">
        <f t="array" ref="G55">ROUND(LOOKUP(2,1/(Log!$K$1:$K$27569=F55),Log!$E$1:$E$27569),-3)</f>
        <v>11796000</v>
      </c>
      <c r="H55" s="213" t="str">
        <f t="array" ref="H55">LOOKUP(2,1/(Log!$K$1:$K$27569=F55),Log!$F$1:$F$27569)</f>
        <v>DoS accessed  20/04/2025</v>
      </c>
      <c r="I55" s="213" t="str">
        <f t="array" ref="I55">LOOKUP(2,1/(Log!$K$1:$K$27569=F55),Log!$G$1:$G$27569)</f>
        <v>High</v>
      </c>
      <c r="J55" s="213">
        <f t="array" ref="J55">LOOKUP(2,1/(Log!$K$1:$K$27569=F55),Log!$H$1:$H$27569)</f>
        <v>1</v>
      </c>
      <c r="K55" s="213" t="str">
        <f t="array" ref="K55">LOOKUP(2,1/(Log!$K$1:$K$27569=F55),Log!$J$1:$J$27569)</f>
        <v>The figure takes into account migration and emigration trends, including new population dynamics following the 2011 Syrian conflict. The figure represents the Estimated Population of all Jordan governorates, as of 13 April 2025.</v>
      </c>
      <c r="L55" s="213" t="str">
        <f t="array" ref="L55">LOOKUP(2,1/(Log!$K$1:$K$27569=F55),Log!$I$1:$I$27569)</f>
        <v xml:space="preserve">https://dosweb.dos.gov.jo/
</v>
      </c>
      <c r="M55" s="214">
        <f t="array" ref="M55">LOOKUP(2,1/(Log!$K$1:$K$27569=F55),Log!$L$1:$L$27569)</f>
        <v>45771</v>
      </c>
      <c r="N55" s="221" t="str">
        <f t="shared" si="39"/>
        <v>JOR002Landmass affected</v>
      </c>
      <c r="O55" s="216">
        <f t="array" ref="O55">LOOKUP(2,1/(Log!$K$1:$K$27569=N55),Log!$E$1:$E$27569)</f>
        <v>40463</v>
      </c>
      <c r="P55" s="216" t="str">
        <f t="array" ref="P55">LOOKUP(2,1/(Log!$K$1:$K$27569=N55),Log!$F$1:$F$27569)</f>
        <v>DoS accessed 20/04/2025 ; UNHCR accessed 20/04/2025  ; 3RP 02/02/2023;  UNHCR 19/12/2024</v>
      </c>
      <c r="Q55" s="216" t="str">
        <f t="array" ref="Q55">LOOKUP(2,1/(Log!$K$1:$K$27569=N55),Log!$G$1:$G$27569)</f>
        <v xml:space="preserve">Medium </v>
      </c>
      <c r="R55" s="216">
        <f t="array" ref="R55">LOOKUP(2,1/(Log!$K$1:$K$27569=N55),Log!$H$1:$H$27569)</f>
        <v>2</v>
      </c>
      <c r="S55" s="216" t="str">
        <f t="array" ref="S55">LOOKUP(2,1/(Log!$K$1:$K$27569=N55),Log!$J$1:$J$27569)</f>
        <v>Around 90% of the registered Syrian refugees live in Amman, Irbid, Mafraq and Zarqa. Therefore, only these four governorates were counted in the affected landmass. Each of the four governorates has more than 20,000 Syrian refugees per admin 1 level.</v>
      </c>
      <c r="T55" s="216" t="str">
        <f t="array" ref="T55">LOOKUP(2,1/(Log!$K$1:$K$27569=N55),Log!$I$1:$I$27569)</f>
        <v>https://dosweb.dos.gov.jo/population/population-2/ ; https://data2.unhcr.org/en/situations/syria/location/36</v>
      </c>
      <c r="U55" s="217">
        <f t="array" ref="U55">LOOKUP(2,1/(Log!$K$1:$K$27569=N55),Log!$L$1:$L$27569)</f>
        <v>45771</v>
      </c>
      <c r="V55" s="221" t="str">
        <f t="shared" si="40"/>
        <v>JOR002People exposed</v>
      </c>
      <c r="W55" s="213">
        <f t="array" ref="W55">IF(LOOKUP(2,1/(Log!$K$1:$K$27569=V55),Log!$E$1:$E$27569)="x","x",ROUND(LOOKUP(2,1/(Log!$K$1:$K$27569=V55),Log!$E$1:$E$27569),-3))</f>
        <v>9444000</v>
      </c>
      <c r="X55" s="213" t="str">
        <f t="array" ref="X55">LOOKUP(2,1/(Log!$K$1:$K$27569=V55),Log!$F$1:$F$27569)</f>
        <v>DoS accessed 20/04/2025 ; UNHCR accessed 20/04/2025  ; 3RP 02/02/2023;  UNHCR 19/12/2024</v>
      </c>
      <c r="Y55" s="213" t="str">
        <f t="array" ref="Y55">LOOKUP(2,1/(Log!$K$1:$K$27569=V55),Log!$G$1:$G$27569)</f>
        <v xml:space="preserve">Medium </v>
      </c>
      <c r="Z55" s="213">
        <f t="array" ref="Z55">LOOKUP(2,1/(Log!$K$1:$K$27569=V55),Log!$H$1:$H$27569)</f>
        <v>2</v>
      </c>
      <c r="AA55" s="213" t="str">
        <f t="array" ref="AA55">LOOKUP(2,1/(Log!$K$1:$K$27569=V55),Log!$J$1:$J$27569)</f>
        <v xml:space="preserve">The figure represents the Estimated Population of the 4 governorates, at End-year 2024. According to the Jordanian Department of Statistics immigration and emigration, including of Syrian refugees after 2011, are already taken into account in their annual population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 
</v>
      </c>
      <c r="AB55" s="213" t="str">
        <f t="array" ref="AB55">LOOKUP(2,1/(Log!$K$1:$K$27569=V55),Log!$I$1:$I$27569)</f>
        <v>https://dosweb.dos.gov.jo/population/population-2/ ; https://data2.unhcr.org/en/situations/syria/location/36</v>
      </c>
      <c r="AC55" s="214">
        <f t="array" ref="AC55">LOOKUP(2,1/(Log!$K$1:$K$27569=V55),Log!$L$1:$L$27569)</f>
        <v>45771</v>
      </c>
      <c r="AD55" s="221" t="str">
        <f t="shared" si="41"/>
        <v>JOR002People affected</v>
      </c>
      <c r="AE55" s="218">
        <f t="array" ref="AE55">IF(LOOKUP(2,1/(Log!$K$1:$K$27569=AD55),Log!$E$1:$E$27569)="x","x",ROUND(LOOKUP(2,1/(Log!$K$1:$K$27569=AD55),Log!$E$1:$E$27569),-3))</f>
        <v>1800000</v>
      </c>
      <c r="AF55" s="218" t="str">
        <f t="array" ref="AF55">LOOKUP(2,1/(Log!$K$1:$K$27569=AD55),Log!$F$1:$F$27569)</f>
        <v>UNHCR accessed 20/04/2025 ; 3RP 02/02/2023; UNHCR 19/12/2024</v>
      </c>
      <c r="AG55" s="218" t="str">
        <f t="array" ref="AG55">LOOKUP(2,1/(Log!$K$1:$K$27569=AD55),Log!$G$1:$G$27569)</f>
        <v>Low</v>
      </c>
      <c r="AH55" s="218">
        <f t="array" ref="AH55">LOOKUP(2,1/(Log!$K$1:$K$27569=AD55),Log!$H$1:$H$27569)</f>
        <v>3</v>
      </c>
      <c r="AI55" s="218" t="str">
        <f t="array" ref="AI55">LOOKUP(2,1/(Log!$K$1:$K$27569=AD55),Log!$J$1:$J$27569)</f>
        <v xml:space="preserve">The number of people affected corresponds to the sum of {Syrian refugees in Jordan (registered Syrian refugees with UNHCR, the Unregistered Syrian refugees), Palestine refugees from Syria , host community members in need}.
We are using 3RP numbers as they provide numbers for both the registered and unregistered refugees in Jordan. It also provides the number for the Palestinian from Syria refuges, and the number of host community.
For the host community, UNHCR's 3RP 2025 (p.42)numbers were used. 
Registered Syrian refugees = 557783 (UNHCR)
Unregistered Syrian refugees = 735921
PRS = 20,000
host community in need =480,420
This reliability of this indicator is low because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
</v>
      </c>
      <c r="AJ55" s="218" t="str">
        <f t="array" ref="AJ55">LOOKUP(2,1/(Log!$K$1:$K$27569=AD55),Log!$I$1:$I$27569)</f>
        <v>https://data2.unhcr.org/en/situations/syria/location/36; https://www.3rpsyriacrisis.org/portfolio/rso2023/; https://data.unhcr.org/en/documents/details/113353</v>
      </c>
      <c r="AK55" s="219">
        <f t="array" ref="AK55">LOOKUP(2,1/(Log!$K$1:$K$27569=AD55),Log!$L$1:$L$27569)</f>
        <v>45771</v>
      </c>
      <c r="AL55" s="221" t="str">
        <f t="shared" si="42"/>
        <v>JOR002People displaced</v>
      </c>
      <c r="AM55" s="213">
        <f t="array" ref="AM55">IF(LOOKUP(2,1/(Log!$K$1:$K$27569=AL55),Log!$E$1:$E$27569)="x","x",ROUND(LOOKUP(2,1/(Log!$K$1:$K$27569=AL55),Log!$E$1:$E$27569),-3))</f>
        <v>1320000</v>
      </c>
      <c r="AN55" s="213" t="str">
        <f t="array" ref="AN55">LOOKUP(2,1/(Log!$K$1:$K$27569=AL55),Log!$F$1:$F$27569)</f>
        <v>UNHCR accessed 20/04/2025 ; 3RP 02/02/2023; UNHCR 19/12/2024</v>
      </c>
      <c r="AO55" s="213" t="str">
        <f t="array" ref="AO55">LOOKUP(2,1/(Log!$K$1:$K$27569=AL55),Log!$G$1:$G$27569)</f>
        <v>Low</v>
      </c>
      <c r="AP55" s="213">
        <f t="array" ref="AP55">LOOKUP(2,1/(Log!$K$1:$K$27569=AL55),Log!$H$1:$H$27569)</f>
        <v>3</v>
      </c>
      <c r="AQ55" s="213" t="str">
        <f t="array" ref="AQ55">LOOKUP(2,1/(Log!$K$1:$K$27569=AL55),Log!$J$1:$J$27569)</f>
        <v>The number of people displaced by the Syrian refugees crisis includes 1.3 million Syrian refugees in Jordan in 2025, and 20,000 Palestinian refugees displaced from Syria. These figures are taken from 3RP 2025 (p.9)and 3RP 2023 (p.12)</v>
      </c>
      <c r="AR55" s="213" t="str">
        <f t="array" ref="AR55">LOOKUP(2,1/(Log!$K$1:$K$27569=AL55),Log!$I$1:$I$27569)</f>
        <v>https://data2.unhcr.org/en/situations/syria/location/36; https://www.3rpsyriacrisis.org/portfolio/rso2023/; https://data.unhcr.org/en/documents/details/113353</v>
      </c>
      <c r="AS55" s="214">
        <f t="array" ref="AS55">LOOKUP(2,1/(Log!$K$1:$K$27569=AL55),Log!$L$1:$L$27569)</f>
        <v>45771</v>
      </c>
      <c r="AT55" s="222" t="str">
        <f t="shared" si="43"/>
        <v>JOR002Injuries reported</v>
      </c>
      <c r="AU55" s="218" t="str">
        <f t="array" ref="AU55">LOOKUP(2,1/(Log!$K$1:$K$27569=AT55),Log!$E$1:$E$27569)</f>
        <v>x</v>
      </c>
      <c r="AV55" s="218" t="str">
        <f t="array" ref="AV55">LOOKUP(2,1/(Log!$K$1:$K$27569=AT55),Log!$F$1:$F$27569)</f>
        <v>ACLED April-Sep 2020</v>
      </c>
      <c r="AW55" s="218" t="str">
        <f t="array" ref="AW55">LOOKUP(2,1/(Log!$K$1:$K$27569=AT55),Log!$G$1:$G$27569)</f>
        <v>x</v>
      </c>
      <c r="AX55" s="218" t="str">
        <f t="array" ref="AX55">LOOKUP(2,1/(Log!$K$1:$K$27569=AT55),Log!$H$1:$H$27569)</f>
        <v>x</v>
      </c>
      <c r="AY55" s="218" t="str">
        <f t="array" ref="AY55">LOOKUP(2,1/(Log!$K$1:$K$27569=AT55),Log!$J$1:$J$27569)</f>
        <v>Not enough available data. Three Syrian refugee children were injured due to to an ERW explosion close to Zarqa in May 2020.</v>
      </c>
      <c r="AZ55" s="218" t="str">
        <f t="array" ref="AZ55">LOOKUP(2,1/(Log!$K$1:$K$27569=AT55),Log!$I$1:$I$27569)</f>
        <v>https://acleddata.com/data-export-tool/</v>
      </c>
      <c r="BA55" s="219">
        <f t="array" ref="BA55">LOOKUP(2,1/(Log!$K$1:$K$27569=AT55),Log!$L$1:$L$27569)</f>
        <v>44102</v>
      </c>
      <c r="BB55" s="221" t="str">
        <f t="shared" si="44"/>
        <v>JOR002Illness cases reported</v>
      </c>
      <c r="BC55" s="213" t="str">
        <f t="array" ref="BC55">LOOKUP(2,1/(Log!$K$1:$K$27569=BB55),Log!$E$1:$E$27569)</f>
        <v>x</v>
      </c>
      <c r="BD55" s="213" t="str">
        <f t="array" ref="BD55">LOOKUP(2,1/(Log!$K$1:$K$27569=BB55),Log!$F$1:$F$27569)</f>
        <v>x</v>
      </c>
      <c r="BE55" s="213" t="str">
        <f t="array" ref="BE55">LOOKUP(2,1/(Log!$K$1:$K$27569=BB55),Log!$G$1:$G$27569)</f>
        <v>x</v>
      </c>
      <c r="BF55" s="213" t="str">
        <f t="array" ref="BF55">LOOKUP(2,1/(Log!$K$1:$K$27569=BB55),Log!$H$1:$H$27569)</f>
        <v>x</v>
      </c>
      <c r="BG55" s="213" t="str">
        <f t="array" ref="BG55">LOOKUP(2,1/(Log!$K$1:$K$27569=BB55),Log!$J$1:$J$27569)</f>
        <v>No available data</v>
      </c>
      <c r="BH55" s="213" t="str">
        <f t="array" ref="BH55">LOOKUP(2,1/(Log!$K$1:$K$27569=BB55),Log!$I$1:$I$27569)</f>
        <v>x</v>
      </c>
      <c r="BI55" s="214">
        <f t="array" ref="BI55">LOOKUP(2,1/(Log!$K$1:$K$27569=BB55),Log!$L$1:$L$27569)</f>
        <v>43950</v>
      </c>
      <c r="BJ55" s="222" t="str">
        <f t="shared" si="45"/>
        <v>JOR002Fatalities reported</v>
      </c>
      <c r="BK55" s="222">
        <f t="array" ref="BK55">LOOKUP(2,1/(Log!$K$1:$K$27569=BJ55),Log!$E$1:$E$27569)</f>
        <v>0</v>
      </c>
      <c r="BL55" s="222" t="str">
        <f t="array" ref="BL55">LOOKUP(2,1/(Log!$K$1:$K$27569=BJ55),Log!$F$1:$F$27569)</f>
        <v>ACLED accessed 20/04/2025</v>
      </c>
      <c r="BM55" s="222" t="str">
        <f t="array" ref="BM55">LOOKUP(2,1/(Log!$K$1:$K$27569=BJ55),Log!$G$1:$G$27569)</f>
        <v xml:space="preserve">Medium </v>
      </c>
      <c r="BN55" s="222">
        <f t="array" ref="BN55">LOOKUP(2,1/(Log!$K$1:$K$27569=BJ55),Log!$H$1:$H$27569)</f>
        <v>2</v>
      </c>
      <c r="BO55" s="222" t="str">
        <f t="array" ref="BO55">LOOKUP(2,1/(Log!$K$1:$K$27569=BJ55),Log!$J$1:$J$27569)</f>
        <v>The figure represents fatalities between 1 Oct 2024 and 31 March 2025 related to Syrian refugees.</v>
      </c>
      <c r="BP55" s="218" t="str">
        <f t="array" ref="BP55">LOOKUP(2,1/(Log!$K$1:$K$27569=BJ55),Log!$I$1:$I$27569)</f>
        <v>https://acleddata.com/data-export-tool/</v>
      </c>
      <c r="BQ55" s="223">
        <f t="array" ref="BQ55">LOOKUP(2,1/(Log!$K$1:$K$27569=BJ55),Log!$L$1:$L$27569)</f>
        <v>45771</v>
      </c>
      <c r="BR55" s="221" t="str">
        <f t="shared" si="46"/>
        <v>JOR002Buildings damaged</v>
      </c>
      <c r="BS55" s="224" t="str">
        <f t="array" ref="BS55">LOOKUP(2,1/(Log!$K$1:$K$27569=BR55),Log!$E$1:$E$27569)</f>
        <v>x</v>
      </c>
      <c r="BT55" s="224" t="str">
        <f t="array" ref="BT55">LOOKUP(2,1/(Log!$K$1:$K$27569=BR55),Log!$F$1:$F$27569)</f>
        <v>x</v>
      </c>
      <c r="BU55" s="224" t="str">
        <f t="array" ref="BU55">LOOKUP(2,1/(Log!$K$1:$K$27569=BR55),Log!$G$1:$G$27569)</f>
        <v>x</v>
      </c>
      <c r="BV55" s="224" t="str">
        <f t="array" ref="BV55">LOOKUP(2,1/(Log!$K$1:$K$27569=BR55),Log!$H$1:$H$27569)</f>
        <v>x</v>
      </c>
      <c r="BW55" s="224" t="str">
        <f t="array" ref="BW55">LOOKUP(2,1/(Log!$K$1:$K$27569=BR55),Log!$J$1:$J$27569)</f>
        <v>No mention of damaged buidlings found</v>
      </c>
      <c r="BX55" s="224" t="str">
        <f t="array" ref="BX55">LOOKUP(2,1/(Log!$K$1:$K$27569=BR55),Log!$I$1:$I$27569)</f>
        <v>x</v>
      </c>
      <c r="BY55" s="214">
        <f t="array" ref="BY55">LOOKUP(2,1/(Log!$K$1:$K$27569=BR55),Log!$L$1:$L$27569)</f>
        <v>43950</v>
      </c>
      <c r="BZ55" s="222" t="str">
        <f t="shared" si="47"/>
        <v>JOR002Buildings destroyed</v>
      </c>
      <c r="CA55" s="222" t="str">
        <f t="array" ref="CA55">LOOKUP(2,1/(Log!$K$1:$K$27569=BZ55),Log!$E$1:$E$27569)</f>
        <v>x</v>
      </c>
      <c r="CB55" s="222" t="str">
        <f t="array" ref="CB55">LOOKUP(2,1/(Log!$K$1:$K$27569=BZ55),Log!$F$1:$F$27569)</f>
        <v>x</v>
      </c>
      <c r="CC55" s="222" t="str">
        <f t="array" ref="CC55">LOOKUP(2,1/(Log!$K$1:$K$27569=BZ55),Log!$G$1:$G$27569)</f>
        <v>x</v>
      </c>
      <c r="CD55" s="222" t="str">
        <f t="array" ref="CD55">LOOKUP(2,1/(Log!$K$1:$K$27569=BZ55),Log!$H$1:$H$27569)</f>
        <v>x</v>
      </c>
      <c r="CE55" s="222" t="str">
        <f t="array" ref="CE55">LOOKUP(2,1/(Log!$K$1:$K$27569=BZ55),Log!$J$1:$J$27569)</f>
        <v>No mention of destroyed buildings found</v>
      </c>
      <c r="CF55" s="222" t="str">
        <f t="array" ref="CF55">LOOKUP(2,1/(Log!$K$1:$K$27569=BZ55),Log!$I$1:$I$27569)</f>
        <v>x</v>
      </c>
      <c r="CG55" s="223">
        <f t="array" ref="CG55">LOOKUP(2,1/(Log!$K$1:$K$27569=BZ55),Log!$L$1:$L$27569)</f>
        <v>43950</v>
      </c>
      <c r="CH55" s="221" t="str">
        <f t="shared" si="48"/>
        <v>JOR002Buildings in the affected area</v>
      </c>
      <c r="CI55" s="222" t="e">
        <f t="array" ref="CI55">LOOKUP(2,1/(Log!$K$1:$K$27569=CH55),Log!$E$1:$E$27569)</f>
        <v>#N/A</v>
      </c>
      <c r="CJ55" s="222" t="e">
        <f t="array" ref="CJ55">LOOKUP(2,1/(Log!$K$1:$K$27569=CH55),Log!$F$1:$F$27569)</f>
        <v>#N/A</v>
      </c>
      <c r="CK55" s="222" t="e">
        <f t="array" ref="CK55">LOOKUP(2,1/(Log!$K$1:$K$27569=CH55),Log!$G$1:$G$27569)</f>
        <v>#N/A</v>
      </c>
      <c r="CL55" s="222" t="e">
        <f t="array" ref="CL55">LOOKUP(2,1/(Log!$K$1:$K$27569=CH55),Log!$H$1:$H$27569)</f>
        <v>#N/A</v>
      </c>
      <c r="CM55" s="222" t="e">
        <f t="array" ref="CM55">LOOKUP(2,1/(Log!$K$1:$K$27569=CH55),Log!$J$1:$J$27569)</f>
        <v>#N/A</v>
      </c>
      <c r="CN55" s="222" t="e">
        <f t="array" ref="CN55">LOOKUP(2,1/(Log!$K$1:$K$27569=CH55),Log!$I$1:$I$27569)</f>
        <v>#N/A</v>
      </c>
      <c r="CO55" s="225" t="e">
        <f t="array" ref="CO55">LOOKUP(2,1/(Log!$K$1:$K$27569=CH55),Log!$L$1:$L$27569)</f>
        <v>#N/A</v>
      </c>
      <c r="CP55" s="222" t="str">
        <f t="shared" si="49"/>
        <v>JOR002Economic Losses</v>
      </c>
      <c r="CQ55" s="224" t="str">
        <f t="array" ref="CQ55">LOOKUP(2,1/(Log!$K$1:$K$27569=CP55),Log!$E$1:$E$27569)</f>
        <v>x</v>
      </c>
      <c r="CR55" s="224" t="str">
        <f t="array" ref="CR55">LOOKUP(2,1/(Log!$K$1:$K$27569=CP55),Log!$F$1:$F$27569)</f>
        <v>JRP 2018-2020; JRP 23/06/2020</v>
      </c>
      <c r="CS55" s="224" t="str">
        <f t="array" ref="CS55">LOOKUP(2,1/(Log!$K$1:$K$27569=CP55),Log!$G$1:$G$27569)</f>
        <v>x</v>
      </c>
      <c r="CT55" s="224" t="str">
        <f t="array" ref="CT55">LOOKUP(2,1/(Log!$K$1:$K$27569=CP55),Log!$H$1:$H$27569)</f>
        <v>x</v>
      </c>
      <c r="CU55" s="224" t="str">
        <f t="array" ref="CU55">LOOKUP(2,1/(Log!$K$1:$K$27569=CP55),Log!$J$1:$J$27569)</f>
        <v>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v>
      </c>
      <c r="CV55" s="224" t="str">
        <f t="array" ref="CV55">LOOKUP(2,1/(Log!$K$1:$K$27569=CP55),Log!$I$1:$I$27569)</f>
        <v>http://www.3rpsyriacrisis.org/wp-content/uploads/2019/07/JRP-Executive-Summary-Final-Copy.pdf; https://data2.unhcr.org/en/documents/download/77262</v>
      </c>
      <c r="CW55" s="214">
        <f t="array" ref="CW55">LOOKUP(2,1/(Log!$K$1:$K$27569=CP55),Log!$L$1:$L$27569)</f>
        <v>44015</v>
      </c>
      <c r="CX55" s="222" t="str">
        <f t="shared" si="50"/>
        <v>JOR002People in Need</v>
      </c>
      <c r="CY55" s="218">
        <f t="shared" si="51"/>
        <v>1312000</v>
      </c>
      <c r="CZ55" s="218" t="str">
        <f t="shared" si="52"/>
        <v>WFP 18/07/2023; UNHCR 19/12/2024  ; 3RP 02/02/2023 ; UNHCR accessed 20/04/2025</v>
      </c>
      <c r="DA55" s="218" t="str">
        <f t="shared" si="53"/>
        <v>Low</v>
      </c>
      <c r="DB55" s="218">
        <f t="shared" si="54"/>
        <v>3</v>
      </c>
      <c r="DC55" s="218" t="str">
        <f t="shared" si="55"/>
        <v>According to INFORM SI Severity Index methodology, the sum of people in Levels 3, 4 and 5 is equal to the total number of people in need. To estimate the severity distribution of the people in need ACAPS used CARI food insecurity indicators by WFP (p.3) for 2023 Q1 as the 3RP doesn't provide a breakdown of PiN based on humanitarian conditions levels. CARI assessment conducted by the WFP provides a score for refugees in host community and refugees in camps. The CARI food insecurity indicators that is for refugees in host communities was used as the majority of the Syrian refugees reside outside the camps.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For the host community in need, UNHCR's 3RP 2025 number was used.  Per 3RP 2025,480,420 of the host communities are in need, and all of them conservatively were placed at Level 3 as there are no reliable assessments on their humanitarian conditions.
Registered Syrian refugees = 564079
Unregistered Syrian refugees =735921
Palestinian Refugees from Syria = 20,000
Host community in need = 480,420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+ 480,420 = 1,285,620</v>
      </c>
      <c r="DD55" s="218" t="str">
        <f t="shared" si="56"/>
        <v xml:space="preserve">https://reliefweb.int/report/jordan/food-security-numbers-refugees-jordan-q1-2023;
https://data2.unhcr.org/en/situations/syria/location/36 ; https://www.3rpsyriacrisis.org/portfolio/rso2023/ ; https://data.unhcr.org/en/documents/details/113353
</v>
      </c>
      <c r="DE55" s="220">
        <f t="shared" si="57"/>
        <v>45771</v>
      </c>
      <c r="DF55" s="221" t="str">
        <f t="shared" si="58"/>
        <v>JOR002Minimal humanitarian conditions - Level 1</v>
      </c>
      <c r="DG55" s="213">
        <f t="array" ref="DG55">IF(LOOKUP(2,1/(Log!$K$1:$K$27569=DF55),Log!$E$1:$E$27569)="x","x",ROUND(LOOKUP(2,1/(Log!$K$1:$K$27569=DF55),Log!$E$1:$E$27569),-3))</f>
        <v>7644000</v>
      </c>
      <c r="DH55" s="224" t="str">
        <f t="array" ref="DH55">LOOKUP(2,1/(Log!$K$1:$K$27569=DF55),Log!$F$1:$F$27569)</f>
        <v>DoS accessed 20/04/2025 ; UNHCR accessed 20/04/2025  ; 3RP 02/02/2023;  UNHCR 19/12/2024</v>
      </c>
      <c r="DI55" s="224" t="str">
        <f t="array" ref="DI55">LOOKUP(2,1/(Log!$K$1:$K$27569=DF55),Log!$G$1:$G$27569)</f>
        <v>Low</v>
      </c>
      <c r="DJ55" s="224">
        <f t="array" ref="DJ55">LOOKUP(2,1/(Log!$K$1:$K$27569=DF55),Log!$H$1:$H$27569)</f>
        <v>3</v>
      </c>
      <c r="DK55" s="224" t="str">
        <f t="array" ref="DK55">LOOKUP(2,1/(Log!$K$1:$K$27569=DF55),Log!$J$1:$J$27569)</f>
        <v>According to INFORM SI methodology, the number of people in Level 1 is equal to the people exposed minus the people affected. People in Level 1 are able to meet their basic needs without employing irreversible coping strategies.</v>
      </c>
      <c r="DL55" s="224" t="str">
        <f t="array" ref="DL55">LOOKUP(2,1/(Log!$K$1:$K$27569=DF55),Log!$I$1:$I$27569)</f>
        <v>https://dosweb.dos.gov.jo/population/population-2/ ; https://data2.unhcr.org/en/situations/syria/location/36  ;  https://www.3rpsyriacrisis.org/portfolio/rso2023/ ;  https://data.unhcr.org/en/documents/details/113353</v>
      </c>
      <c r="DM55" s="214">
        <f t="array" ref="DM55">LOOKUP(2,1/(Log!$K$1:$K$27569=DF55),Log!$L$1:$L$27569)</f>
        <v>45771</v>
      </c>
      <c r="DN55" s="222" t="str">
        <f t="shared" si="59"/>
        <v>JOR002Stressed humanitarian conditions - Level 2</v>
      </c>
      <c r="DO55" s="218">
        <f t="array" ref="DO55">IF(LOOKUP(2,1/(Log!$K$1:$K$27569=DN55),Log!$E$1:$E$27569)="x","x",ROUND(LOOKUP(2,1/(Log!$K$1:$K$27569=DN55),Log!$E$1:$E$27569),-3))</f>
        <v>488000</v>
      </c>
      <c r="DP55" s="222" t="str">
        <f t="array" ref="DP55">LOOKUP(2,1/(Log!$K$1:$K$27569=DN55),Log!$F$1:$F$27569)</f>
        <v>WFP 18/07/2023; UNHCR 19/12/2024  ; 3RP 02/02/2023 ; UNHCR accessed 20/04/2025</v>
      </c>
      <c r="DQ55" s="222" t="str">
        <f t="array" ref="DQ55">LOOKUP(2,1/(Log!$K$1:$K$27569=DN55),Log!$G$1:$G$27569)</f>
        <v>Low</v>
      </c>
      <c r="DR55" s="222">
        <f t="array" ref="DR55">LOOKUP(2,1/(Log!$K$1:$K$27569=DN55),Log!$H$1:$H$27569)</f>
        <v>3</v>
      </c>
      <c r="DS55" s="222" t="str">
        <f t="array" ref="DS55">LOOKUP(2,1/(Log!$K$1:$K$27569=DN55),Log!$J$1:$J$27569)</f>
        <v>According to INFORM SI methodology, the number of people in Level 2 is equal to the people affected minus people in need. People in Level 2 might be facing some dififculties accessing their needs without external assistance.</v>
      </c>
      <c r="DT55" s="222" t="str">
        <f t="array" ref="DT55">LOOKUP(2,1/(Log!$K$1:$K$27569=DN55),Log!$I$1:$I$27569)</f>
        <v xml:space="preserve">https://reliefweb.int/report/jordan/food-security-numbers-refugees-jordan-q1-2023;
https://data2.unhcr.org/en/situations/syria/location/36 ; https://www.3rpsyriacrisis.org/portfolio/rso2023/ ; https://data.unhcr.org/en/documents/details/113353
</v>
      </c>
      <c r="DU55" s="223">
        <f t="array" ref="DU55">LOOKUP(2,1/(Log!$K$1:$K$27569=DN55),Log!$L$1:$L$27569)</f>
        <v>45771</v>
      </c>
      <c r="DV55" s="221" t="str">
        <f t="shared" si="60"/>
        <v>JOR002Moderate humanitarian conditions - Level 3</v>
      </c>
      <c r="DW55" s="213">
        <f t="array" ref="DW55">IF(LOOKUP(2,1/(Log!$K$1:$K$27569=DV55),Log!$E$1:$E$27569)="x","x",ROUND(LOOKUP(2,1/(Log!$K$1:$K$27569=DV55),Log!$E$1:$E$27569),-3))</f>
        <v>1286000</v>
      </c>
      <c r="DX55" s="224" t="str">
        <f t="array" ref="DX55">LOOKUP(2,1/(Log!$K$1:$K$27569=DV55),Log!$F$1:$F$27569)</f>
        <v>WFP 18/07/2023; UNHCR 19/12/2024  ; 3RP 02/02/2023 ; UNHCR accessed 20/04/2025</v>
      </c>
      <c r="DY55" s="224" t="str">
        <f t="array" ref="DY55">LOOKUP(2,1/(Log!$K$1:$K$27569=DV55),Log!$G$1:$G$27569)</f>
        <v>Low</v>
      </c>
      <c r="DZ55" s="224">
        <f t="array" ref="DZ55">LOOKUP(2,1/(Log!$K$1:$K$27569=DV55),Log!$H$1:$H$27569)</f>
        <v>3</v>
      </c>
      <c r="EA55" s="224" t="str">
        <f t="array" ref="EA55">LOOKUP(2,1/(Log!$K$1:$K$27569=DV55),Log!$J$1:$J$27569)</f>
        <v>According to INFORM SI Severity Index methodology, the sum of people in Levels 3, 4 and 5 is equal to the total number of people in need. To estimate the severity distribution of the people in need ACAPS used CARI food insecurity indicators by WFP (p.3) for 2023 Q1 as the 3RP doesn't provide a breakdown of PiN based on humanitarian conditions levels. CARI assessment conducted by the WFP provides a score for refugees in host community and refugees in camps. The CARI food insecurity indicators that is for refugees in host communities was used as the majority of the Syrian refugees reside outside the camps.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For the host community in need, UNHCR's 3RP 2025 number was used.  Per 3RP 2025,480,420 of the host communities are in need, and all of them conservatively were placed at Level 3 as there are no reliable assessments on their humanitarian conditions.
Registered Syrian refugees = 564079
Unregistered Syrian refugees =735921
Palestinian Refugees from Syria = 20,000
Host community in need = 480,420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+ 480,420 = 1,285,620</v>
      </c>
      <c r="EB55" s="224" t="str">
        <f t="array" ref="EB55">LOOKUP(2,1/(Log!$K$1:$K$27569=DV55),Log!$I$1:$I$27569)</f>
        <v xml:space="preserve">https://reliefweb.int/report/jordan/food-security-numbers-refugees-jordan-q1-2023;
https://data2.unhcr.org/en/situations/syria/location/36 ; https://www.3rpsyriacrisis.org/portfolio/rso2023/ ; https://data.unhcr.org/en/documents/details/113353
</v>
      </c>
      <c r="EC55" s="214">
        <f t="array" ref="EC55">LOOKUP(2,1/(Log!$K$1:$K$27569=DV55),Log!$L$1:$L$27569)</f>
        <v>45771</v>
      </c>
      <c r="ED55" s="222" t="str">
        <f t="shared" si="61"/>
        <v>JOR002Severe humanitarian conditions - Level 4</v>
      </c>
      <c r="EE55" s="218">
        <f t="array" ref="EE55">IF(LOOKUP(2,1/(Log!$K$1:$K$27569=ED55),Log!$E$1:$E$27569)="x","x",ROUND(LOOKUP(2,1/(Log!$K$1:$K$27569=ED55),Log!$E$1:$E$27569),-3))</f>
        <v>26000</v>
      </c>
      <c r="EF55" s="222" t="str">
        <f t="array" ref="EF55">LOOKUP(2,1/(Log!$K$1:$K$27569=ED55),Log!$F$1:$F$27569)</f>
        <v>WFP 18/07/2023; UNHCR 19/12/2024  ; 3RP 02/02/2023 ; UNHCR accessed 20/04/2025</v>
      </c>
      <c r="EG55" s="222" t="str">
        <f t="array" ref="EG55">LOOKUP(2,1/(Log!$K$1:$K$27569=ED55),Log!$G$1:$G$27569)</f>
        <v>Low</v>
      </c>
      <c r="EH55" s="222">
        <f t="array" ref="EH55">LOOKUP(2,1/(Log!$K$1:$K$27569=ED55),Log!$H$1:$H$27569)</f>
        <v>3</v>
      </c>
      <c r="EI55" s="222" t="str">
        <f t="array" ref="EI55">LOOKUP(2,1/(Log!$K$1:$K$27569=ED55),Log!$J$1:$J$27569)</f>
        <v>According to INFORM SI Severity Index methodology, the sum of people in Levels 3, 4 and 5 is equal to the total number of people in need. To estimate the severity distribution of the people in need ACAPS used CARI food insecurity indicators by WFP (p.3) for 2023 Q1 as the 3RP doesn't provide a breakdown of PiN based on humanitarian conditions levels. CARI assessment conducted by the WFP provides a score for refugees in host community and refugees in camps. The CARI food insecurity indicators that is for refugees in host communities was used as the majority of the Syrian refugees reside outside the camps.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For the host community in need, UNHCR's 3RP 2025 number was used.  Per 3RP 2025,480,420 of the host communities are in need, and all of them conservatively were placed at Level 3 as there are no reliable assessments on their humanitarian conditions.
Registered Syrian refugees = 564079
Unregistered Syrian refugees =735921
Palestinian Refugees from Syria = 20,000
Host community in need = 480,420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+ 480,420 = 1,285,620</v>
      </c>
      <c r="EJ55" s="222" t="str">
        <f t="array" ref="EJ55">LOOKUP(2,1/(Log!$K$1:$K$27569=ED55),Log!$I$1:$I$27569)</f>
        <v xml:space="preserve">https://reliefweb.int/report/jordan/food-security-numbers-refugees-jordan-q1-2023;
https://data2.unhcr.org/en/situations/syria/location/36 ; https://www.3rpsyriacrisis.org/portfolio/rso2023/ ; https://data.unhcr.org/en/documents/details/113353
</v>
      </c>
      <c r="EK55" s="223">
        <f t="array" ref="EK55">LOOKUP(2,1/(Log!$K$1:$K$27569=ED55),Log!$L$1:$L$27569)</f>
        <v>45771</v>
      </c>
      <c r="EL55" s="221" t="str">
        <f t="shared" si="62"/>
        <v>JOR002Extreme humanitarian conditions - Level 5</v>
      </c>
      <c r="EM55" s="213">
        <f t="array" ref="EM55">IF(LOOKUP(2,1/(Log!$K$1:$K$27569=EL55),Log!$E$1:$E$27569)="x","x",ROUND(LOOKUP(2,1/(Log!$K$1:$K$27569=EL55),Log!$E$1:$E$27569),-3))</f>
        <v>0</v>
      </c>
      <c r="EN55" s="224" t="str">
        <f t="array" ref="EN55">LOOKUP(2,1/(Log!$K$1:$K$27569=EL55),Log!$F$1:$F$27569)</f>
        <v>WFP 18/07/2023; UNHCR 19/12/2024  ; 3RP 02/02/2023 ; UNHCR accessed 20/04/2025</v>
      </c>
      <c r="EO55" s="224" t="str">
        <f t="array" ref="EO55">LOOKUP(2,1/(Log!$K$1:$K$27569=EL55),Log!$G$1:$G$27569)</f>
        <v>Low</v>
      </c>
      <c r="EP55" s="224">
        <f t="array" ref="EP55">LOOKUP(2,1/(Log!$K$1:$K$27569=EL55),Log!$H$1:$H$27569)</f>
        <v>3</v>
      </c>
      <c r="EQ55" s="224" t="str">
        <f t="array" ref="EQ55">LOOKUP(2,1/(Log!$K$1:$K$27569=EL55),Log!$J$1:$J$27569)</f>
        <v>According to INFORM SI Severity Index methodology, the sum of people in Levels 3, 4 and 5 is equal to the total number of people in need. To estimate the severity distribution of the people in need ACAPS used CARI food insecurity indicators by WFP (p.3) for 2023 Q1 as the 3RP doesn't provide a breakdown of PiN based on humanitarian conditions levels. CARI assessment conducted by the WFP provides a score for refugees in host community and refugees in camps. The CARI food insecurity indicators that is for refugees in host communities was used as the majority of the Syrian refugees reside outside the camps.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For the host community in need, UNHCR's 3RP 2025 number was used.  Per 3RP 2025,480,420 of the host communities are in need, and all of them conservatively were placed at Level 3 as there are no reliable assessments on their humanitarian conditions.
Registered Syrian refugees = 564079
Unregistered Syrian refugees =735921
Palestinian Refugees from Syria = 20,000
Host community in need = 480,420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+ 480,420 = 1,285,620</v>
      </c>
      <c r="ER55" s="224" t="str">
        <f t="array" ref="ER55">LOOKUP(2,1/(Log!$K$1:$K$27569=EL55),Log!$I$1:$I$27569)</f>
        <v xml:space="preserve">https://reliefweb.int/report/jordan/food-security-numbers-refugees-jordan-q1-2023;
https://data2.unhcr.org/en/situations/syria/location/36 ; https://www.3rpsyriacrisis.org/portfolio/rso2023/ ; https://data.unhcr.org/en/documents/details/113353
</v>
      </c>
      <c r="ES55" s="214">
        <f t="array" ref="ES55">LOOKUP(2,1/(Log!$K$1:$K$27569=EL55),Log!$L$1:$L$27569)</f>
        <v>45771</v>
      </c>
      <c r="ET55" s="222" t="str">
        <f t="shared" si="63"/>
        <v>JOR002Fatalities in all crises</v>
      </c>
      <c r="EU55" s="222">
        <f t="array" ref="EU55">LOOKUP(2,1/(Log!$K$1:$K$27569=ET55),Log!$E$1:$E$27569)</f>
        <v>0</v>
      </c>
      <c r="EV55" s="222" t="str">
        <f t="array" ref="EV55">LOOKUP(2,1/(Log!$K$1:$K$27569=ET55),Log!$F$1:$F$27569)</f>
        <v>ACLED accessed 20/04/2025</v>
      </c>
      <c r="EW55" s="222" t="str">
        <f t="array" ref="EW55">LOOKUP(2,1/(Log!$K$1:$K$27569=ET55),Log!$G$1:$G$27569)</f>
        <v xml:space="preserve">Medium </v>
      </c>
      <c r="EX55" s="222">
        <f t="array" ref="EX55">LOOKUP(2,1/(Log!$K$1:$K$27569=ET55),Log!$H$1:$H$27569)</f>
        <v>2</v>
      </c>
      <c r="EY55" s="222" t="str">
        <f t="array" ref="EY55">LOOKUP(2,1/(Log!$K$1:$K$27569=ET55),Log!$J$1:$J$27569)</f>
        <v>The figure represents fatalities between 1 Oct 2024 and 31 March 2025.</v>
      </c>
      <c r="EZ55" s="222" t="str">
        <f t="array" ref="EZ55">LOOKUP(2,1/(Log!$K$1:$K$27569=ET55),Log!$I$1:$I$27569)</f>
        <v>https://acleddata.com/data-export-tool/</v>
      </c>
      <c r="FA55" s="223">
        <f t="array" ref="FA55">LOOKUP(2,1/(Log!$K$1:$K$27569=ET55),Log!$L$1:$L$27569)</f>
        <v>45771</v>
      </c>
      <c r="FB55" s="221" t="str">
        <f t="shared" si="64"/>
        <v>JOR002Crisis affected groups</v>
      </c>
      <c r="FC55" s="224">
        <f t="array" ref="FC55">LOOKUP(2,1/(Log!$K$1:$K$27569=FB55),Log!$E$1:$E$27569)</f>
        <v>2</v>
      </c>
      <c r="FD55" s="224" t="str">
        <f t="array" ref="FD55">LOOKUP(2,1/(Log!$K$1:$K$27569=FB55),Log!$F$1:$F$27569)</f>
        <v>UNHCR accessed 20/04/2025 ; 3RP 02/02/2023; UNHCR 19/12/2024</v>
      </c>
      <c r="FE55" s="224" t="str">
        <f t="array" ref="FE55">LOOKUP(2,1/(Log!$K$1:$K$27569=FB55),Log!$G$1:$G$27569)</f>
        <v xml:space="preserve">Medium </v>
      </c>
      <c r="FF55" s="224">
        <f t="array" ref="FF55">LOOKUP(2,1/(Log!$K$1:$K$27569=FB55),Log!$H$1:$H$27569)</f>
        <v>2</v>
      </c>
      <c r="FG55" s="224" t="str">
        <f t="array" ref="FG55">LOOKUP(2,1/(Log!$K$1:$K$27569=FB55),Log!$J$1:$J$27569)</f>
        <v>In this crisis, 2 out of 5 population groups are affected: host population, and refugees and asylum seekers.</v>
      </c>
      <c r="FH55" s="224" t="str">
        <f t="array" ref="FH55">LOOKUP(2,1/(Log!$K$1:$K$27569=FB55),Log!$I$1:$I$27569)</f>
        <v>https://data2.unhcr.org/en/situations/syria/location/36; https://www.3rpsyriacrisis.org/portfolio/rso2023/; https://data.unhcr.org/en/documents/details/113353</v>
      </c>
      <c r="FI55" s="214">
        <f t="array" ref="FI55">LOOKUP(2,1/(Log!$K$1:$K$27569=FB55),Log!$L$1:$L$27569)</f>
        <v>45771</v>
      </c>
      <c r="FJ55" s="221" t="str">
        <f t="shared" si="65"/>
        <v>JOR002People facing limited access constraints</v>
      </c>
      <c r="FK55" s="222" t="str">
        <f t="array" ref="FK55">LOOKUP(2,1/(Log!$K$1:$K$27569=FJ55),Log!$E$1:$E$27569)</f>
        <v>x</v>
      </c>
      <c r="FL55" s="222">
        <f t="array" ref="FL55">LOOKUP(2,1/(Log!$K$1:$K$27569=FJ55),Log!$F$1:$F$27569)</f>
        <v>0</v>
      </c>
      <c r="FM55" s="222" t="str">
        <f t="array" ref="FM55">LOOKUP(2,1/(Log!$K$1:$K$27569=FJ55),Log!$G$1:$G$27569)</f>
        <v>x</v>
      </c>
      <c r="FN55" s="222" t="str">
        <f t="array" ref="FN55">LOOKUP(2,1/(Log!$K$1:$K$27569=FJ55),Log!$H$1:$H$27569)</f>
        <v>x</v>
      </c>
      <c r="FO55" s="222" t="str">
        <f t="array" ref="FO55">LOOKUP(2,1/(Log!$K$1:$K$27569=FJ55),Log!$J$1:$J$27569)</f>
        <v>No available data</v>
      </c>
      <c r="FP55" s="218">
        <f t="array" ref="FP55">LOOKUP(2,1/(Log!$K$1:$K$27569=FJ55),Log!$I$1:$I$27569)</f>
        <v>0</v>
      </c>
      <c r="FQ55" s="219">
        <f t="array" ref="FQ55">LOOKUP(2,1/(Log!$K$1:$K$27569=FJ55),Log!$L$1:$L$27569)</f>
        <v>43503</v>
      </c>
      <c r="FR55" s="221" t="str">
        <f t="shared" si="66"/>
        <v>JOR002People facing restricted access constraints</v>
      </c>
      <c r="FS55" s="224" t="str">
        <f t="array" ref="FS55">LOOKUP(2,1/(Log!$K$1:$K$27569=FR55),Log!$E$1:$E$27569)</f>
        <v>x</v>
      </c>
      <c r="FT55" s="224">
        <f t="array" ref="FT55">LOOKUP(2,1/(Log!$K$1:$K$27569=FR55),Log!$F$1:$F$27569)</f>
        <v>0</v>
      </c>
      <c r="FU55" s="224" t="str">
        <f t="array" ref="FU55">LOOKUP(2,1/(Log!$K$1:$K$27569=FR55),Log!$G$1:$G$27569)</f>
        <v>x</v>
      </c>
      <c r="FV55" s="224" t="str">
        <f t="array" ref="FV55">LOOKUP(2,1/(Log!$K$1:$K$27569=FR55),Log!$H$1:$H$27569)</f>
        <v>x</v>
      </c>
      <c r="FW55" s="224" t="str">
        <f t="array" ref="FW55">LOOKUP(2,1/(Log!$K$1:$K$27569=FR55),Log!$J$1:$J$27569)</f>
        <v>No available data</v>
      </c>
      <c r="FX55" s="224">
        <f t="array" ref="FX55">LOOKUP(2,1/(Log!$K$1:$K$27569=FR55),Log!$I$1:$I$27569)</f>
        <v>0</v>
      </c>
      <c r="FY55" s="214">
        <f t="array" ref="FY55">LOOKUP(2,1/(Log!$K$1:$K$27569=FR55),Log!$L$1:$L$27569)</f>
        <v>43503</v>
      </c>
      <c r="FZ55" s="222" t="str">
        <f t="shared" si="67"/>
        <v>JOR002Impediments to entry into country (bureaucratic and administrative)</v>
      </c>
      <c r="GA55" s="222">
        <f t="array" ref="GA55">LOOKUP(2,1/(Log!$K$1:$K$27569=FZ55),Log!$E$1:$E$27569)</f>
        <v>0</v>
      </c>
      <c r="GB55" s="222" t="str">
        <f t="array" ref="GB55">LOOKUP(2,1/(Log!$K$1:$K$27569=FZ55),Log!$F$1:$F$27569)</f>
        <v>ACAPS Access Methodology</v>
      </c>
      <c r="GC55" s="222" t="str">
        <f t="array" ref="GC55">LOOKUP(2,1/(Log!$K$1:$K$27569=FZ55),Log!$G$1:$G$27569)</f>
        <v>Medium</v>
      </c>
      <c r="GD55" s="222">
        <f t="array" ref="GD55">LOOKUP(2,1/(Log!$K$1:$K$27569=FZ55),Log!$H$1:$H$27569)</f>
        <v>2</v>
      </c>
      <c r="GE55" s="222" t="str">
        <f t="array" ref="GE55">LOOKUP(2,1/(Log!$K$1:$K$27569=FZ55),Log!$J$1:$J$27569)</f>
        <v>x</v>
      </c>
      <c r="GF55" s="222" t="str">
        <f t="array" ref="GF55">LOOKUP(2,1/(Log!$K$1:$K$27569=FZ55),Log!$I$1:$I$27569)</f>
        <v>x</v>
      </c>
      <c r="GG55" s="223">
        <f t="array" ref="GG55">LOOKUP(2,1/(Log!$K$1:$K$27569=FZ55),Log!$L$1:$L$27569)</f>
        <v>45608</v>
      </c>
      <c r="GH55" s="221" t="str">
        <f t="shared" si="68"/>
        <v>JOR002Restriction of movement (impediments to freedom of movement and/or administrative restrictions)</v>
      </c>
      <c r="GI55" s="224">
        <f t="array" ref="GI55">LOOKUP(2,1/(Log!$K$1:$K$27569=GH55),Log!$E$1:$E$27569)</f>
        <v>0</v>
      </c>
      <c r="GJ55" s="224" t="str">
        <f t="array" ref="GJ55">LOOKUP(2,1/(Log!$K$1:$K$27569=GH55),Log!$F$1:$F$27569)</f>
        <v>ACAPS Access Methodology</v>
      </c>
      <c r="GK55" s="224" t="str">
        <f t="array" ref="GK55">LOOKUP(2,1/(Log!$K$1:$K$27569=GH55),Log!$G$1:$G$27569)</f>
        <v>Medium</v>
      </c>
      <c r="GL55" s="224">
        <f t="array" ref="GL55">LOOKUP(2,1/(Log!$K$1:$K$27569=GH55),Log!$H$1:$H$27569)</f>
        <v>2</v>
      </c>
      <c r="GM55" s="224" t="str">
        <f t="array" ref="GM55">LOOKUP(2,1/(Log!$K$1:$K$27569=GH55),Log!$J$1:$J$27569)</f>
        <v>x</v>
      </c>
      <c r="GN55" s="224" t="str">
        <f t="array" ref="GN55">LOOKUP(2,1/(Log!$K$1:$K$27569=GH55),Log!$I$1:$I$27569)</f>
        <v>x</v>
      </c>
      <c r="GO55" s="214">
        <f t="array" ref="GO55">LOOKUP(2,1/(Log!$K$1:$K$27569=GH55),Log!$L$1:$L$27569)</f>
        <v>45608</v>
      </c>
      <c r="GP55" s="222" t="str">
        <f t="shared" si="69"/>
        <v>JOR002Interference into implementation of humanitarian activities</v>
      </c>
      <c r="GQ55" s="222">
        <f t="array" ref="GQ55">LOOKUP(2,1/(Log!$K$1:$K$27569=GP55),Log!$E$1:$E$27569)</f>
        <v>0</v>
      </c>
      <c r="GR55" s="222" t="str">
        <f t="array" ref="GR55">LOOKUP(2,1/(Log!$K$1:$K$27569=GP55),Log!$F$1:$F$27569)</f>
        <v>ACAPS Access Methodology</v>
      </c>
      <c r="GS55" s="222" t="str">
        <f t="array" ref="GS55">LOOKUP(2,1/(Log!$K$1:$K$27569=GP55),Log!$G$1:$G$27569)</f>
        <v>Medium</v>
      </c>
      <c r="GT55" s="222">
        <f t="array" ref="GT55">LOOKUP(2,1/(Log!$K$1:$K$27569=GP55),Log!$H$1:$H$27569)</f>
        <v>2</v>
      </c>
      <c r="GU55" s="222" t="str">
        <f t="array" ref="GU55">LOOKUP(2,1/(Log!$K$1:$K$27569=GP55),Log!$J$1:$J$27569)</f>
        <v>x</v>
      </c>
      <c r="GV55" s="222" t="str">
        <f t="array" ref="GV55">LOOKUP(2,1/(Log!$K$1:$K$27569=GP55),Log!$I$1:$I$27569)</f>
        <v>x</v>
      </c>
      <c r="GW55" s="223">
        <f t="array" ref="GW55">LOOKUP(2,1/(Log!$K$1:$K$27569=GP55),Log!$L$1:$L$27569)</f>
        <v>45608</v>
      </c>
      <c r="GX55" s="221" t="str">
        <f t="shared" si="70"/>
        <v>JOR002Violence against personnel, facilities and assets</v>
      </c>
      <c r="GY55" s="224">
        <f t="array" ref="GY55">LOOKUP(2,1/(Log!$K$1:$K$27569=GX55),Log!$E$1:$E$27569)</f>
        <v>0</v>
      </c>
      <c r="GZ55" s="224" t="str">
        <f t="array" ref="GZ55">LOOKUP(2,1/(Log!$K$1:$K$27569=GX55),Log!$F$1:$F$27569)</f>
        <v>ACAPS Access Methodology</v>
      </c>
      <c r="HA55" s="224" t="str">
        <f t="array" ref="HA55">LOOKUP(2,1/(Log!$K$1:$K$27569=GX55),Log!$G$1:$G$27569)</f>
        <v>Medium</v>
      </c>
      <c r="HB55" s="224">
        <f t="array" ref="HB55">LOOKUP(2,1/(Log!$K$1:$K$27569=GX55),Log!$H$1:$H$27569)</f>
        <v>2</v>
      </c>
      <c r="HC55" s="224" t="str">
        <f t="array" ref="HC55">LOOKUP(2,1/(Log!$K$1:$K$27569=GX55),Log!$J$1:$J$27569)</f>
        <v>x</v>
      </c>
      <c r="HD55" s="224" t="str">
        <f t="array" ref="HD55">LOOKUP(2,1/(Log!$K$1:$K$27569=GX55),Log!$I$1:$I$27569)</f>
        <v>x</v>
      </c>
      <c r="HE55" s="214">
        <f t="array" ref="HE55">LOOKUP(2,1/(Log!$K$1:$K$27569=GX55),Log!$L$1:$L$27569)</f>
        <v>45608</v>
      </c>
      <c r="HF55" s="222" t="str">
        <f t="shared" si="71"/>
        <v>JOR002Denial of existence of humanitarian needs or entitlements to assistance</v>
      </c>
      <c r="HG55" s="222">
        <f t="array" ref="HG55">LOOKUP(2,1/(Log!$K$1:$K$27569=HF55),Log!$E$1:$E$27569)</f>
        <v>0</v>
      </c>
      <c r="HH55" s="222" t="str">
        <f t="array" ref="HH55">LOOKUP(2,1/(Log!$K$1:$K$27569=HF55),Log!$F$1:$F$27569)</f>
        <v>ACAPS Access Methodology</v>
      </c>
      <c r="HI55" s="222" t="str">
        <f t="array" ref="HI55">LOOKUP(2,1/(Log!$K$1:$K$27569=HF55),Log!$G$1:$G$27569)</f>
        <v>Medium</v>
      </c>
      <c r="HJ55" s="222">
        <f t="array" ref="HJ55">LOOKUP(2,1/(Log!$K$1:$K$27569=HF55),Log!$H$1:$H$27569)</f>
        <v>2</v>
      </c>
      <c r="HK55" s="222" t="str">
        <f t="array" ref="HK55">LOOKUP(2,1/(Log!$K$1:$K$27569=HF55),Log!$J$1:$J$27569)</f>
        <v>x</v>
      </c>
      <c r="HL55" s="222" t="str">
        <f t="array" ref="HL55">LOOKUP(2,1/(Log!$K$1:$K$27569=HF55),Log!$I$1:$I$27569)</f>
        <v>x</v>
      </c>
      <c r="HM55" s="223">
        <f t="array" ref="HM55">LOOKUP(2,1/(Log!$K$1:$K$27569=HF55),Log!$L$1:$L$27569)</f>
        <v>45608</v>
      </c>
      <c r="HN55" s="221" t="str">
        <f t="shared" si="72"/>
        <v>JOR002Restriction and obstruction of access to services and assistance</v>
      </c>
      <c r="HO55" s="224">
        <f t="array" ref="HO55">LOOKUP(2,1/(Log!$K$1:$K$27569=HN55),Log!$E$1:$E$27569)</f>
        <v>2</v>
      </c>
      <c r="HP55" s="224" t="str">
        <f t="array" ref="HP55">LOOKUP(2,1/(Log!$K$1:$K$27569=HN55),Log!$F$1:$F$27569)</f>
        <v>ACAPS Access Methodology</v>
      </c>
      <c r="HQ55" s="224" t="str">
        <f t="array" ref="HQ55">LOOKUP(2,1/(Log!$K$1:$K$27569=HN55),Log!$G$1:$G$27569)</f>
        <v>Medium</v>
      </c>
      <c r="HR55" s="224">
        <f t="array" ref="HR55">LOOKUP(2,1/(Log!$K$1:$K$27569=HN55),Log!$H$1:$H$27569)</f>
        <v>2</v>
      </c>
      <c r="HS55" s="224" t="str">
        <f t="array" ref="HS55">LOOKUP(2,1/(Log!$K$1:$K$27569=HN55),Log!$J$1:$J$27569)</f>
        <v>x</v>
      </c>
      <c r="HT55" s="224" t="str">
        <f t="array" ref="HT55">LOOKUP(2,1/(Log!$K$1:$K$27569=HN55),Log!$I$1:$I$27569)</f>
        <v>x</v>
      </c>
      <c r="HU55" s="214">
        <f t="array" ref="HU55">LOOKUP(2,1/(Log!$K$1:$K$27569=HN55),Log!$L$1:$L$27569)</f>
        <v>45608</v>
      </c>
      <c r="HV55" s="222" t="str">
        <f t="shared" si="73"/>
        <v>JOR002Ongoing insecurity/hostilities affecting humanitarian assistance</v>
      </c>
      <c r="HW55" s="222">
        <f t="array" ref="HW55">LOOKUP(2,1/(Log!$K$1:$K$27569=HV55),Log!$E$1:$E$27569)</f>
        <v>0</v>
      </c>
      <c r="HX55" s="222" t="str">
        <f t="array" ref="HX55">LOOKUP(2,1/(Log!$K$1:$K$27569=HV55),Log!$F$1:$F$27569)</f>
        <v>ACAPS Access Methodology</v>
      </c>
      <c r="HY55" s="222" t="str">
        <f t="array" ref="HY55">LOOKUP(2,1/(Log!$K$1:$K$27569=HV55),Log!$G$1:$G$27569)</f>
        <v>Medium</v>
      </c>
      <c r="HZ55" s="222">
        <f t="array" ref="HZ55">LOOKUP(2,1/(Log!$K$1:$K$27569=HV55),Log!$H$1:$H$27569)</f>
        <v>2</v>
      </c>
      <c r="IA55" s="222" t="str">
        <f t="array" ref="IA55">LOOKUP(2,1/(Log!$K$1:$K$27569=HV55),Log!$J$1:$J$27569)</f>
        <v>x</v>
      </c>
      <c r="IB55" s="222" t="str">
        <f t="array" ref="IB55">LOOKUP(2,1/(Log!$K$1:$K$27569=HV55),Log!$I$1:$I$27569)</f>
        <v>x</v>
      </c>
      <c r="IC55" s="223">
        <f t="array" ref="IC55">LOOKUP(2,1/(Log!$K$1:$K$27569=HV55),Log!$L$1:$L$27569)</f>
        <v>45608</v>
      </c>
      <c r="ID55" s="221" t="str">
        <f t="shared" si="74"/>
        <v>JOR002Presence of mines and improvised explosive devices</v>
      </c>
      <c r="IE55" s="224">
        <f t="array" ref="IE55">LOOKUP(2,1/(Log!$K$1:$K$27569=ID55),Log!$E$1:$E$27569)</f>
        <v>2</v>
      </c>
      <c r="IF55" s="224" t="str">
        <f t="array" ref="IF55">LOOKUP(2,1/(Log!$K$1:$K$27569=ID55),Log!$F$1:$F$27569)</f>
        <v>ACAPS Access Methodology</v>
      </c>
      <c r="IG55" s="224" t="str">
        <f t="array" ref="IG55">LOOKUP(2,1/(Log!$K$1:$K$27569=ID55),Log!$G$1:$G$27569)</f>
        <v>Medium</v>
      </c>
      <c r="IH55" s="224">
        <f t="array" ref="IH55">LOOKUP(2,1/(Log!$K$1:$K$27569=ID55),Log!$H$1:$H$27569)</f>
        <v>2</v>
      </c>
      <c r="II55" s="224" t="str">
        <f t="array" ref="II55">LOOKUP(2,1/(Log!$K$1:$K$27569=ID55),Log!$J$1:$J$27569)</f>
        <v>x</v>
      </c>
      <c r="IJ55" s="224" t="str">
        <f t="array" ref="IJ55">LOOKUP(2,1/(Log!$K$1:$K$27569=ID55),Log!$I$1:$I$27569)</f>
        <v>x</v>
      </c>
      <c r="IK55" s="214">
        <f t="array" ref="IK55">LOOKUP(2,1/(Log!$K$1:$K$27569=ID55),Log!$L$1:$L$27569)</f>
        <v>45608</v>
      </c>
      <c r="IL55" s="222" t="str">
        <f t="shared" si="75"/>
        <v>JOR002Physical constraints in the environment (obstacles related to terrain, climate, lack of infrastructure, etc.)</v>
      </c>
      <c r="IM55" s="222">
        <f t="array" ref="IM55">LOOKUP(2,1/(Log!$K$1:$K$27569=IL55),Log!$E$1:$E$27569)</f>
        <v>0</v>
      </c>
      <c r="IN55" s="222" t="str">
        <f t="array" ref="IN55">LOOKUP(2,1/(Log!$K$1:$K$27569=IL55),Log!$F$1:$F$27569)</f>
        <v>ACAPS Access Methodology</v>
      </c>
      <c r="IO55" s="222" t="str">
        <f t="array" ref="IO55">LOOKUP(2,1/(Log!$K$1:$K$27569=IL55),Log!$G$1:$G$27569)</f>
        <v>Medium</v>
      </c>
      <c r="IP55" s="222">
        <f t="array" ref="IP55">LOOKUP(2,1/(Log!$K$1:$K$27569=IL55),Log!$H$1:$H$27569)</f>
        <v>2</v>
      </c>
      <c r="IQ55" s="222" t="str">
        <f t="array" ref="IQ55">LOOKUP(2,1/(Log!$K$1:$K$27569=IL55),Log!$J$1:$J$27569)</f>
        <v>x</v>
      </c>
      <c r="IR55" s="222" t="str">
        <f t="array" ref="IR55">LOOKUP(2,1/(Log!$K$1:$K$27569=IL55),Log!$I$1:$I$27569)</f>
        <v>x</v>
      </c>
      <c r="IS55" s="223">
        <f t="array" ref="IS55">LOOKUP(2,1/(Log!$K$1:$K$27569=IL55),Log!$L$1:$L$27569)</f>
        <v>45608</v>
      </c>
    </row>
    <row r="56" spans="1:253" s="11" customFormat="1" ht="13.35" customHeight="1">
      <c r="A56" s="11" t="str">
        <f>Lists!B:B</f>
        <v>Multiple crises in Kenya</v>
      </c>
      <c r="B56" s="11" t="str">
        <f>Lists!F:F</f>
        <v>Drought/drier conditions,International Displacement,Floods</v>
      </c>
      <c r="C56" s="11" t="str">
        <f>Lists!C:C</f>
        <v>KEN001</v>
      </c>
      <c r="D56" s="11" t="str">
        <f>Lists!A:A</f>
        <v>Kenya</v>
      </c>
      <c r="E56" s="11" t="str">
        <f>Lists!D:D</f>
        <v>KEN</v>
      </c>
      <c r="F56" s="11" t="str">
        <f t="shared" si="38"/>
        <v>KEN001Total population</v>
      </c>
      <c r="G56" s="212">
        <f t="array" ref="G56">ROUND(LOOKUP(2,1/(Log!$K$1:$K$27569=F56),Log!$E$1:$E$27569),-3)</f>
        <v>58341000</v>
      </c>
      <c r="H56" s="213" t="str">
        <f t="array" ref="H56">LOOKUP(2,1/(Log!$K$1:$K$27569=F56),Log!$F$1:$F$27569)</f>
        <v>World Population Review Accessed 17/03/2025; UNHCR 31/03/2025</v>
      </c>
      <c r="I56" s="213" t="str">
        <f t="array" ref="I56">LOOKUP(2,1/(Log!$K$1:$K$27569=F56),Log!$G$1:$G$27569)</f>
        <v xml:space="preserve">Medium </v>
      </c>
      <c r="J56" s="213">
        <f t="array" ref="J56">LOOKUP(2,1/(Log!$K$1:$K$27569=F56),Log!$H$1:$H$27569)</f>
        <v>2</v>
      </c>
      <c r="K56" s="213" t="str">
        <f t="array" ref="K56">LOOKUP(2,1/(Log!$K$1:$K$27569=F56),Log!$J$1:$J$27569)</f>
        <v>Total population of the country including refugees in the country and the migration flow in the country</v>
      </c>
      <c r="L56" s="213" t="str">
        <f t="array" ref="L56">LOOKUP(2,1/(Log!$K$1:$K$27569=F56),Log!$I$1:$I$27569)</f>
        <v>https://worldpopulationreview.com/countries/kenya-population; https://data.unhcr.org/en/country/ken</v>
      </c>
      <c r="M56" s="214">
        <f t="array" ref="M56">LOOKUP(2,1/(Log!$K$1:$K$27569=F56),Log!$L$1:$L$27569)</f>
        <v>45775</v>
      </c>
      <c r="N56" s="221" t="str">
        <f t="shared" si="39"/>
        <v>KEN001Landmass affected</v>
      </c>
      <c r="O56" s="216">
        <f t="array" ref="O56">LOOKUP(2,1/(Log!$K$1:$K$27569=N56),Log!$E$1:$E$27569)</f>
        <v>519220</v>
      </c>
      <c r="P56" s="216" t="str">
        <f t="array" ref="P56">LOOKUP(2,1/(Log!$K$1:$K$27569=N56),Log!$F$1:$F$27569)</f>
        <v>OCHA24/11/2015</v>
      </c>
      <c r="Q56" s="216" t="str">
        <f t="array" ref="Q56">LOOKUP(2,1/(Log!$K$1:$K$27569=N56),Log!$G$1:$G$27569)</f>
        <v>High</v>
      </c>
      <c r="R56" s="216">
        <f t="array" ref="R56">LOOKUP(2,1/(Log!$K$1:$K$27569=N56),Log!$H$1:$H$27569)</f>
        <v>1</v>
      </c>
      <c r="S56" s="216" t="str">
        <f t="array" ref="S56">LOOKUP(2,1/(Log!$K$1:$K$27569=N56),Log!$J$1:$J$27569)</f>
        <v>Total landmass of counties affected by drought and refugee crisis: They include 23 ASAL counties (Turkana, Mandera, Wajir, Garissa, Lamu, Kwale, Kilifi, Tana River, Taita Taveta, Kitui, Makueni, Embu, Nyeri, Meru North, West Pokot, Baringo, Kajiado, Narok, Marsabit, Laikipia, Tharaka Nithi, Samburu, Isiolo).This is taken from HDX as of November 2015.</v>
      </c>
      <c r="T56" s="216" t="str">
        <f t="array" ref="T56">LOOKUP(2,1/(Log!$K$1:$K$27569=N56),Log!$I$1:$I$27569)</f>
        <v>https://data.humdata.org/dataset/kenya-surface-area-per-county;https://unhabitat.org/sites/default/files/2021/06/210618_kakuma_kalobeyei_profile_single_page.pdf; https://unhabitat.org/sites/default/files/2021/06/210617_dadaab-profile_lr.pdf</v>
      </c>
      <c r="U56" s="217">
        <f t="array" ref="U56">LOOKUP(2,1/(Log!$K$1:$K$27569=N56),Log!$L$1:$L$27569)</f>
        <v>45775</v>
      </c>
      <c r="V56" s="221" t="str">
        <f t="shared" si="40"/>
        <v>KEN001People exposed</v>
      </c>
      <c r="W56" s="213">
        <f t="array" ref="W56">IF(LOOKUP(2,1/(Log!$K$1:$K$27569=V56),Log!$E$1:$E$27569)="x","x",ROUND(LOOKUP(2,1/(Log!$K$1:$K$27569=V56),Log!$E$1:$E$27569),-3))</f>
        <v>18017000</v>
      </c>
      <c r="X56" s="213" t="str">
        <f t="array" ref="X56">LOOKUP(2,1/(Log!$K$1:$K$27569=V56),Log!$F$1:$F$27569)</f>
        <v>IPC 21/03/2025; UNHCR 31/03/2025</v>
      </c>
      <c r="Y56" s="213" t="str">
        <f t="array" ref="Y56">LOOKUP(2,1/(Log!$K$1:$K$27569=V56),Log!$G$1:$G$27569)</f>
        <v>Low</v>
      </c>
      <c r="Z56" s="213">
        <f t="array" ref="Z56">LOOKUP(2,1/(Log!$K$1:$K$27569=V56),Log!$H$1:$H$27569)</f>
        <v>3</v>
      </c>
      <c r="AA56" s="213" t="str">
        <f t="array" ref="AA56">LOOKUP(2,1/(Log!$K$1:$K$27569=V56),Log!$J$1:$J$27569)</f>
        <v>These figures are an aggregation of the refugee crisis (1,399,598) and drought crises (16,617,000). The figures are taken from  IPC analysis published in March 2025 and UNHCR live page as of 31/03/25. IPC is chosen due to its comprehensive anaylsis of food security needs in the projected period of April-June 2025 for the affected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v>
      </c>
      <c r="AB56" s="213" t="str">
        <f t="array" ref="AB56">LOOKUP(2,1/(Log!$K$1:$K$27569=V56),Log!$I$1:$I$27569)</f>
        <v>https://www.ipcinfo.org/ipc-country-analysis/details-map/en/c/1157147/?iso3=KEN; https://data.unhcr.org/en/country/ken</v>
      </c>
      <c r="AC56" s="214">
        <f t="array" ref="AC56">LOOKUP(2,1/(Log!$K$1:$K$27569=V56),Log!$L$1:$L$27569)</f>
        <v>45775</v>
      </c>
      <c r="AD56" s="221" t="str">
        <f t="shared" si="41"/>
        <v>KEN001People affected</v>
      </c>
      <c r="AE56" s="218">
        <f t="array" ref="AE56">IF(LOOKUP(2,1/(Log!$K$1:$K$27569=AD56),Log!$E$1:$E$27569)="x","x",ROUND(LOOKUP(2,1/(Log!$K$1:$K$27569=AD56),Log!$E$1:$E$27569),-3))</f>
        <v>10252000</v>
      </c>
      <c r="AF56" s="218" t="str">
        <f t="array" ref="AF56">LOOKUP(2,1/(Log!$K$1:$K$27569=AD56),Log!$F$1:$F$27569)</f>
        <v>IPC  21/03/2025; UNHCR 31/03/2025</v>
      </c>
      <c r="AG56" s="218" t="str">
        <f t="array" ref="AG56">LOOKUP(2,1/(Log!$K$1:$K$27569=AD56),Log!$G$1:$G$27569)</f>
        <v>Low</v>
      </c>
      <c r="AH56" s="218">
        <f t="array" ref="AH56">LOOKUP(2,1/(Log!$K$1:$K$27569=AD56),Log!$H$1:$H$27569)</f>
        <v>3</v>
      </c>
      <c r="AI56" s="218" t="str">
        <f t="array" ref="AI56">LOOKUP(2,1/(Log!$K$1:$K$27569=AD56),Log!$J$1:$J$27569)</f>
        <v>These figures are an aggregation of the refugee (840,679) and drought crises (9,410,900). The figures are taken from  IPC analysis published in March 2025 and UNHCR live page as of 31/03/2025. IPC is chosen due to its comprehensive anaylsis of food security needs in the projected period of April-June 2025 for the affected counties. additionaly UNHCR figures is considered due to its reliabilty and monthy update of refugee numbers. The reliabilty is low due to the overlap in the areas of the  people affected by the drought and refugee crises, the country level figure is not a perfect aggregation of the two crises.</v>
      </c>
      <c r="AJ56" s="218" t="str">
        <f t="array" ref="AJ56">LOOKUP(2,1/(Log!$K$1:$K$27569=AD56),Log!$I$1:$I$27569)</f>
        <v>https://www.ipcinfo.org/ipc-country-analysis/details-map/en/c/1157147/?iso3=KEN; https://data.unhcr.org/en/country/ken</v>
      </c>
      <c r="AK56" s="219">
        <f t="array" ref="AK56">LOOKUP(2,1/(Log!$K$1:$K$27569=AD56),Log!$L$1:$L$27569)</f>
        <v>45775</v>
      </c>
      <c r="AL56" s="221" t="str">
        <f t="shared" si="42"/>
        <v>KEN001People displaced</v>
      </c>
      <c r="AM56" s="213">
        <f t="array" ref="AM56">IF(LOOKUP(2,1/(Log!$K$1:$K$27569=AL56),Log!$E$1:$E$27569)="x","x",ROUND(LOOKUP(2,1/(Log!$K$1:$K$27569=AL56),Log!$E$1:$E$27569),-3))</f>
        <v>841000</v>
      </c>
      <c r="AN56" s="213" t="str">
        <f t="array" ref="AN56">LOOKUP(2,1/(Log!$K$1:$K$27569=AL56),Log!$F$1:$F$27569)</f>
        <v xml:space="preserve"> UNHCR 31/03/2025</v>
      </c>
      <c r="AO56" s="213" t="str">
        <f t="array" ref="AO56">LOOKUP(2,1/(Log!$K$1:$K$27569=AL56),Log!$G$1:$G$27569)</f>
        <v>Low</v>
      </c>
      <c r="AP56" s="213">
        <f t="array" ref="AP56">LOOKUP(2,1/(Log!$K$1:$K$27569=AL56),Log!$H$1:$H$27569)</f>
        <v>3</v>
      </c>
      <c r="AQ56" s="213" t="str">
        <f t="array" ref="AQ56">LOOKUP(2,1/(Log!$K$1:$K$27569=AL56),Log!$J$1:$J$27569)</f>
        <v>Total number of  refugees and asylum seekers in Kenya 840,679.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v>
      </c>
      <c r="AR56" s="213" t="str">
        <f t="array" ref="AR56">LOOKUP(2,1/(Log!$K$1:$K$27569=AL56),Log!$I$1:$I$27569)</f>
        <v xml:space="preserve"> https://data.unhcr.org/en/country/ken</v>
      </c>
      <c r="AS56" s="214">
        <f t="array" ref="AS56">LOOKUP(2,1/(Log!$K$1:$K$27569=AL56),Log!$L$1:$L$27569)</f>
        <v>45775</v>
      </c>
      <c r="AT56" s="222" t="str">
        <f t="shared" si="43"/>
        <v>KEN001Injuries reported</v>
      </c>
      <c r="AU56" s="218" t="str">
        <f t="array" ref="AU56">LOOKUP(2,1/(Log!$K$1:$K$27569=AT56),Log!$E$1:$E$27569)</f>
        <v>x</v>
      </c>
      <c r="AV56" s="218" t="str">
        <f t="array" ref="AV56">LOOKUP(2,1/(Log!$K$1:$K$27569=AT56),Log!$F$1:$F$27569)</f>
        <v>x</v>
      </c>
      <c r="AW56" s="218" t="str">
        <f t="array" ref="AW56">LOOKUP(2,1/(Log!$K$1:$K$27569=AT56),Log!$G$1:$G$27569)</f>
        <v>x</v>
      </c>
      <c r="AX56" s="218" t="str">
        <f t="array" ref="AX56">LOOKUP(2,1/(Log!$K$1:$K$27569=AT56),Log!$H$1:$H$27569)</f>
        <v>x</v>
      </c>
      <c r="AY56" s="218" t="str">
        <f t="array" ref="AY56">LOOKUP(2,1/(Log!$K$1:$K$27569=AT56),Log!$J$1:$J$27569)</f>
        <v>Given the difficult nature of the circumstances in multiple  crisis and the absence of up-to-date and reliable data from open sources, it is difficult to accurately estimate figures for this indicator</v>
      </c>
      <c r="AZ56" s="218" t="str">
        <f t="array" ref="AZ56">LOOKUP(2,1/(Log!$K$1:$K$27569=AT56),Log!$I$1:$I$27569)</f>
        <v>x</v>
      </c>
      <c r="BA56" s="219">
        <f t="array" ref="BA56">LOOKUP(2,1/(Log!$K$1:$K$27569=AT56),Log!$L$1:$L$27569)</f>
        <v>45775</v>
      </c>
      <c r="BB56" s="221" t="str">
        <f t="shared" si="44"/>
        <v>KEN001Illness cases reported</v>
      </c>
      <c r="BC56" s="213">
        <f t="array" ref="BC56">LOOKUP(2,1/(Log!$K$1:$K$27569=BB56),Log!$E$1:$E$27569)</f>
        <v>921117</v>
      </c>
      <c r="BD56" s="213" t="str">
        <f t="array" ref="BD56">LOOKUP(2,1/(Log!$K$1:$K$27569=BB56),Log!$F$1:$F$27569)</f>
        <v>Govt.Kenya, IPC 21/03/2025; ECHO 28/03/2025; ECHO 23/04/2025; WHO 28/03/2025</v>
      </c>
      <c r="BE56" s="213" t="str">
        <f t="array" ref="BE56">LOOKUP(2,1/(Log!$K$1:$K$27569=BB56),Log!$G$1:$G$27569)</f>
        <v xml:space="preserve">Medium </v>
      </c>
      <c r="BF56" s="213">
        <f t="array" ref="BF56">LOOKUP(2,1/(Log!$K$1:$K$27569=BB56),Log!$H$1:$H$27569)</f>
        <v>2</v>
      </c>
      <c r="BG56" s="213" t="str">
        <f t="array" ref="BG56">LOOKUP(2,1/(Log!$K$1:$K$27569=BB56),Log!$J$1:$J$27569)</f>
        <v>Cases of acute malnutrition which are worsened by drought plus cholera cases as a result of heavy rains and floods, plus cases of Mpox as reported by the World Health Organization.</v>
      </c>
      <c r="BH56" s="213" t="str">
        <f t="array" ref="BH56">LOOKUP(2,1/(Log!$K$1:$K$27569=BB56),Log!$I$1:$I$27569)</f>
        <v>https://reliefweb.int/report/kenya/kenya-acute-malnutrition-situation-october-2024-february-2025-and-projection-march-june-2025-asal-published-21-march-2025; https://reliefweb.int/report/kenya/kenya-food-insecurity-and-malnutrition-dg-echo-ipc-echo-daily-flash-28-march-2025; https://reliefweb.int/report/kenya/kenya-floods-dg-echo-media-kenya-meteorological-department-echo-daily-flash-23-april-2025 ; https://www.who.int/publications/m/item/multi-country-outbreak-of-mpox--external-situation-report--49---28-march-2025</v>
      </c>
      <c r="BI56" s="214">
        <f t="array" ref="BI56">LOOKUP(2,1/(Log!$K$1:$K$27569=BB56),Log!$L$1:$L$27569)</f>
        <v>45775</v>
      </c>
      <c r="BJ56" s="222" t="str">
        <f t="shared" si="45"/>
        <v>KEN001Fatalities reported</v>
      </c>
      <c r="BK56" s="222">
        <f t="array" ref="BK56">LOOKUP(2,1/(Log!$K$1:$K$27569=BJ56),Log!$E$1:$E$27569)</f>
        <v>664</v>
      </c>
      <c r="BL56" s="222" t="str">
        <f t="array" ref="BL56">LOOKUP(2,1/(Log!$K$1:$K$27569=BJ56),Log!$F$1:$F$27569)</f>
        <v xml:space="preserve"> ACLED accessed 25/01/2024; OCHA 20/12/2023;</v>
      </c>
      <c r="BM56" s="222" t="str">
        <f t="array" ref="BM56">LOOKUP(2,1/(Log!$K$1:$K$27569=BJ56),Log!$G$1:$G$27569)</f>
        <v>Low</v>
      </c>
      <c r="BN56" s="222">
        <f t="array" ref="BN56">LOOKUP(2,1/(Log!$K$1:$K$27569=BJ56),Log!$H$1:$H$27569)</f>
        <v>3</v>
      </c>
      <c r="BO56" s="222" t="str">
        <f t="array" ref="BO56">LOOKUP(2,1/(Log!$K$1:$K$27569=BJ56),Log!$J$1:$J$27569)</f>
        <v xml:space="preserve"> Cumulative figures for fatalities reported in the whole country.  Total Fatalities in Kenya from 01/07/2023 to 31/12/2023 according to ACLED (490) plus Fatalities due to Heavy rains and flooding in Kenya since October to according (174)</v>
      </c>
      <c r="BP56" s="218" t="str">
        <f t="array" ref="BP56">LOOKUP(2,1/(Log!$K$1:$K$27569=BJ56),Log!$I$1:$I$27569)</f>
        <v>https://reliefweb.int/report/kenya/kenya-heavy-rains-and-floods-impact-and-response-20-december-2023;%20https://acleddata.com/dashboard/#/dashboard</v>
      </c>
      <c r="BQ56" s="223">
        <f t="array" ref="BQ56">LOOKUP(2,1/(Log!$K$1:$K$27569=BJ56),Log!$L$1:$L$27569)</f>
        <v>45321</v>
      </c>
      <c r="BR56" s="221" t="str">
        <f t="shared" si="46"/>
        <v>KEN001Buildings damaged</v>
      </c>
      <c r="BS56" s="224" t="str">
        <f t="array" ref="BS56">LOOKUP(2,1/(Log!$K$1:$K$27569=BR56),Log!$E$1:$E$27569)</f>
        <v>x</v>
      </c>
      <c r="BT56" s="224" t="str">
        <f t="array" ref="BT56">LOOKUP(2,1/(Log!$K$1:$K$27569=BR56),Log!$F$1:$F$27569)</f>
        <v>X</v>
      </c>
      <c r="BU56" s="224" t="str">
        <f t="array" ref="BU56">LOOKUP(2,1/(Log!$K$1:$K$27569=BR56),Log!$G$1:$G$27569)</f>
        <v>x</v>
      </c>
      <c r="BV56" s="224" t="str">
        <f t="array" ref="BV56">LOOKUP(2,1/(Log!$K$1:$K$27569=BR56),Log!$H$1:$H$27569)</f>
        <v>x</v>
      </c>
      <c r="BW56" s="224" t="str">
        <f t="array" ref="BW56">LOOKUP(2,1/(Log!$K$1:$K$27569=BR56),Log!$J$1:$J$27569)</f>
        <v>Given the difficult nature of the circumstances in multiple  crisis and the absence of up-to-date and reliable data from open sources, it is difficult to accurately estimate figures for this indicator</v>
      </c>
      <c r="BX56" s="224" t="str">
        <f t="array" ref="BX56">LOOKUP(2,1/(Log!$K$1:$K$27569=BR56),Log!$I$1:$I$27569)</f>
        <v>X</v>
      </c>
      <c r="BY56" s="214">
        <f t="array" ref="BY56">LOOKUP(2,1/(Log!$K$1:$K$27569=BR56),Log!$L$1:$L$27569)</f>
        <v>45775</v>
      </c>
      <c r="BZ56" s="222" t="str">
        <f t="shared" si="47"/>
        <v>KEN001Buildings destroyed</v>
      </c>
      <c r="CA56" s="222" t="str">
        <f t="array" ref="CA56">LOOKUP(2,1/(Log!$K$1:$K$27569=BZ56),Log!$E$1:$E$27569)</f>
        <v>x</v>
      </c>
      <c r="CB56" s="222" t="str">
        <f t="array" ref="CB56">LOOKUP(2,1/(Log!$K$1:$K$27569=BZ56),Log!$F$1:$F$27569)</f>
        <v>X</v>
      </c>
      <c r="CC56" s="222" t="str">
        <f t="array" ref="CC56">LOOKUP(2,1/(Log!$K$1:$K$27569=BZ56),Log!$G$1:$G$27569)</f>
        <v>x</v>
      </c>
      <c r="CD56" s="222" t="str">
        <f t="array" ref="CD56">LOOKUP(2,1/(Log!$K$1:$K$27569=BZ56),Log!$H$1:$H$27569)</f>
        <v>x</v>
      </c>
      <c r="CE56" s="222" t="str">
        <f t="array" ref="CE56">LOOKUP(2,1/(Log!$K$1:$K$27569=BZ56),Log!$J$1:$J$27569)</f>
        <v>Given the difficult nature of the circumstances in multiple  crisis and the absence of up-to-date and reliable data from open sources, it is difficult to accurately estimate figures for this indicator</v>
      </c>
      <c r="CF56" s="222" t="str">
        <f t="array" ref="CF56">LOOKUP(2,1/(Log!$K$1:$K$27569=BZ56),Log!$I$1:$I$27569)</f>
        <v>X</v>
      </c>
      <c r="CG56" s="223">
        <f t="array" ref="CG56">LOOKUP(2,1/(Log!$K$1:$K$27569=BZ56),Log!$L$1:$L$27569)</f>
        <v>45775</v>
      </c>
      <c r="CH56" s="221" t="str">
        <f t="shared" si="48"/>
        <v>KEN001Buildings in the affected area</v>
      </c>
      <c r="CI56" s="222" t="e">
        <f t="array" ref="CI56">LOOKUP(2,1/(Log!$K$1:$K$27569=CH56),Log!$E$1:$E$27569)</f>
        <v>#N/A</v>
      </c>
      <c r="CJ56" s="222" t="e">
        <f t="array" ref="CJ56">LOOKUP(2,1/(Log!$K$1:$K$27569=CH56),Log!$F$1:$F$27569)</f>
        <v>#N/A</v>
      </c>
      <c r="CK56" s="222" t="e">
        <f t="array" ref="CK56">LOOKUP(2,1/(Log!$K$1:$K$27569=CH56),Log!$G$1:$G$27569)</f>
        <v>#N/A</v>
      </c>
      <c r="CL56" s="222" t="e">
        <f t="array" ref="CL56">LOOKUP(2,1/(Log!$K$1:$K$27569=CH56),Log!$H$1:$H$27569)</f>
        <v>#N/A</v>
      </c>
      <c r="CM56" s="222" t="e">
        <f t="array" ref="CM56">LOOKUP(2,1/(Log!$K$1:$K$27569=CH56),Log!$J$1:$J$27569)</f>
        <v>#N/A</v>
      </c>
      <c r="CN56" s="222" t="e">
        <f t="array" ref="CN56">LOOKUP(2,1/(Log!$K$1:$K$27569=CH56),Log!$I$1:$I$27569)</f>
        <v>#N/A</v>
      </c>
      <c r="CO56" s="225" t="e">
        <f t="array" ref="CO56">LOOKUP(2,1/(Log!$K$1:$K$27569=CH56),Log!$L$1:$L$27569)</f>
        <v>#N/A</v>
      </c>
      <c r="CP56" s="222" t="str">
        <f t="shared" si="49"/>
        <v>KEN001Economic Losses</v>
      </c>
      <c r="CQ56" s="224" t="str">
        <f t="array" ref="CQ56">LOOKUP(2,1/(Log!$K$1:$K$27569=CP56),Log!$E$1:$E$27569)</f>
        <v>x</v>
      </c>
      <c r="CR56" s="224" t="str">
        <f t="array" ref="CR56">LOOKUP(2,1/(Log!$K$1:$K$27569=CP56),Log!$F$1:$F$27569)</f>
        <v>X</v>
      </c>
      <c r="CS56" s="224" t="str">
        <f t="array" ref="CS56">LOOKUP(2,1/(Log!$K$1:$K$27569=CP56),Log!$G$1:$G$27569)</f>
        <v>x</v>
      </c>
      <c r="CT56" s="224" t="str">
        <f t="array" ref="CT56">LOOKUP(2,1/(Log!$K$1:$K$27569=CP56),Log!$H$1:$H$27569)</f>
        <v>x</v>
      </c>
      <c r="CU56" s="224" t="str">
        <f t="array" ref="CU56">LOOKUP(2,1/(Log!$K$1:$K$27569=CP56),Log!$J$1:$J$27569)</f>
        <v>Given the difficult nature of the circumstances in multiple  crisis and the absence of up-to-date and reliable data from open sources, it is difficult to accurately estimate figures for this indicator</v>
      </c>
      <c r="CV56" s="224" t="str">
        <f t="array" ref="CV56">LOOKUP(2,1/(Log!$K$1:$K$27569=CP56),Log!$I$1:$I$27569)</f>
        <v>X</v>
      </c>
      <c r="CW56" s="214">
        <f t="array" ref="CW56">LOOKUP(2,1/(Log!$K$1:$K$27569=CP56),Log!$L$1:$L$27569)</f>
        <v>45775</v>
      </c>
      <c r="CX56" s="222" t="str">
        <f t="shared" si="50"/>
        <v>KEN001People in Need</v>
      </c>
      <c r="CY56" s="218">
        <f t="shared" si="51"/>
        <v>3664000</v>
      </c>
      <c r="CZ56" s="218" t="str">
        <f t="shared" si="52"/>
        <v>IPC 21/03/2025;UNHCR 31/03/2025</v>
      </c>
      <c r="DA56" s="218" t="str">
        <f t="shared" si="53"/>
        <v>Low</v>
      </c>
      <c r="DB56" s="218">
        <f t="shared" si="54"/>
        <v>3</v>
      </c>
      <c r="DC56" s="218" t="str">
        <f t="shared" si="55"/>
        <v>These figures are an aggregation of the refugee(840,679) and drought crises (2,531.700). The figures are taken from IPC Analysis published in March for projection period April-June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v>
      </c>
      <c r="DD56" s="218" t="str">
        <f t="shared" si="56"/>
        <v>https://www.ipcinfo.org/ipc-country-analysis/details-map/en/c/1157147/?iso3=KEN; https://data.unhcr.org/en/country/ken</v>
      </c>
      <c r="DE56" s="220">
        <f t="shared" si="57"/>
        <v>45775</v>
      </c>
      <c r="DF56" s="221" t="str">
        <f t="shared" si="58"/>
        <v>KEN001Minimal humanitarian conditions - Level 1</v>
      </c>
      <c r="DG56" s="213">
        <f t="array" ref="DG56">IF(LOOKUP(2,1/(Log!$K$1:$K$27569=DF56),Log!$E$1:$E$27569)="x","x",ROUND(LOOKUP(2,1/(Log!$K$1:$K$27569=DF56),Log!$E$1:$E$27569),-3))</f>
        <v>7765000</v>
      </c>
      <c r="DH56" s="224" t="str">
        <f t="array" ref="DH56">LOOKUP(2,1/(Log!$K$1:$K$27569=DF56),Log!$F$1:$F$27569)</f>
        <v>IPC 21/03/2025; UNHCR 31/03/2025</v>
      </c>
      <c r="DI56" s="224" t="str">
        <f t="array" ref="DI56">LOOKUP(2,1/(Log!$K$1:$K$27569=DF56),Log!$G$1:$G$27569)</f>
        <v>Low</v>
      </c>
      <c r="DJ56" s="224">
        <f t="array" ref="DJ56">LOOKUP(2,1/(Log!$K$1:$K$27569=DF56),Log!$H$1:$H$27569)</f>
        <v>3</v>
      </c>
      <c r="DK56" s="224" t="str">
        <f t="array" ref="DK56">LOOKUP(2,1/(Log!$K$1:$K$27569=DF56),Log!$J$1:$J$27569)</f>
        <v>These figures are an aggregation of the refugee crisis (558,919) and drought crises (7,206,100). The figures are taken from IPC Analysis published in March for projection period April-June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v>
      </c>
      <c r="DL56" s="224" t="str">
        <f t="array" ref="DL56">LOOKUP(2,1/(Log!$K$1:$K$27569=DF56),Log!$I$1:$I$27569)</f>
        <v>https://www.ipcinfo.org/ipc-country-analysis/details-map/en/c/1157147/?iso3=KEN;https://data.unhcr.org/en/country/ken</v>
      </c>
      <c r="DM56" s="214">
        <f t="array" ref="DM56">LOOKUP(2,1/(Log!$K$1:$K$27569=DF56),Log!$L$1:$L$27569)</f>
        <v>45775</v>
      </c>
      <c r="DN56" s="222" t="str">
        <f t="shared" si="59"/>
        <v>KEN001Stressed humanitarian conditions - Level 2</v>
      </c>
      <c r="DO56" s="218">
        <f t="array" ref="DO56">IF(LOOKUP(2,1/(Log!$K$1:$K$27569=DN56),Log!$E$1:$E$27569)="x","x",ROUND(LOOKUP(2,1/(Log!$K$1:$K$27569=DN56),Log!$E$1:$E$27569),-3))</f>
        <v>6588000</v>
      </c>
      <c r="DP56" s="222" t="str">
        <f t="array" ref="DP56">LOOKUP(2,1/(Log!$K$1:$K$27569=DN56),Log!$F$1:$F$27569)</f>
        <v>IPC 21/03/2025; UNHCR 31/03/2025</v>
      </c>
      <c r="DQ56" s="222" t="str">
        <f t="array" ref="DQ56">LOOKUP(2,1/(Log!$K$1:$K$27569=DN56),Log!$G$1:$G$27569)</f>
        <v>Low</v>
      </c>
      <c r="DR56" s="222">
        <f t="array" ref="DR56">LOOKUP(2,1/(Log!$K$1:$K$27569=DN56),Log!$H$1:$H$27569)</f>
        <v>3</v>
      </c>
      <c r="DS56" s="222" t="str">
        <f t="array" ref="DS56">LOOKUP(2,1/(Log!$K$1:$K$27569=DN56),Log!$J$1:$J$27569)</f>
        <v>These figures are an aggregation of the refugee (0)  and drought crises (6,587,550). The figures are taken from IPC Analysis published in March for projrction period April-June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v>
      </c>
      <c r="DT56" s="222" t="str">
        <f t="array" ref="DT56">LOOKUP(2,1/(Log!$K$1:$K$27569=DN56),Log!$I$1:$I$27569)</f>
        <v>https://www.ipcinfo.org/ipc-country-analysis/details-map/en/c/1157147/?iso3=KEN; https://data.unhcr.org/en/country/ken</v>
      </c>
      <c r="DU56" s="223">
        <f t="array" ref="DU56">LOOKUP(2,1/(Log!$K$1:$K$27569=DN56),Log!$L$1:$L$27569)</f>
        <v>45775</v>
      </c>
      <c r="DV56" s="221" t="str">
        <f t="shared" si="60"/>
        <v>KEN001Moderate humanitarian conditions - Level 3</v>
      </c>
      <c r="DW56" s="213">
        <f t="array" ref="DW56">IF(LOOKUP(2,1/(Log!$K$1:$K$27569=DV56),Log!$E$1:$E$27569)="x","x",ROUND(LOOKUP(2,1/(Log!$K$1:$K$27569=DV56),Log!$E$1:$E$27569),-3))</f>
        <v>3372000</v>
      </c>
      <c r="DX56" s="224" t="str">
        <f t="array" ref="DX56">LOOKUP(2,1/(Log!$K$1:$K$27569=DV56),Log!$F$1:$F$27569)</f>
        <v>IPC 21/03/2025;UNHCR 31/03/2025</v>
      </c>
      <c r="DY56" s="224" t="str">
        <f t="array" ref="DY56">LOOKUP(2,1/(Log!$K$1:$K$27569=DV56),Log!$G$1:$G$27569)</f>
        <v>Low</v>
      </c>
      <c r="DZ56" s="224">
        <f t="array" ref="DZ56">LOOKUP(2,1/(Log!$K$1:$K$27569=DV56),Log!$H$1:$H$27569)</f>
        <v>3</v>
      </c>
      <c r="EA56" s="224" t="str">
        <f t="array" ref="EA56">LOOKUP(2,1/(Log!$K$1:$K$27569=DV56),Log!$J$1:$J$27569)</f>
        <v>These figures are an aggregation of the refugee(840,679) and drought crises (2,531.700). The figures are taken from IPC Analysis published in March for projection period April-June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v>
      </c>
      <c r="EB56" s="224" t="str">
        <f t="array" ref="EB56">LOOKUP(2,1/(Log!$K$1:$K$27569=DV56),Log!$I$1:$I$27569)</f>
        <v>https://www.ipcinfo.org/ipc-country-analysis/details-map/en/c/1157147/?iso3=KEN; https://data.unhcr.org/en/country/ken</v>
      </c>
      <c r="EC56" s="214">
        <f t="array" ref="EC56">LOOKUP(2,1/(Log!$K$1:$K$27569=DV56),Log!$L$1:$L$27569)</f>
        <v>45775</v>
      </c>
      <c r="ED56" s="222" t="str">
        <f t="shared" si="61"/>
        <v>KEN001Severe humanitarian conditions - Level 4</v>
      </c>
      <c r="EE56" s="218">
        <f t="array" ref="EE56">IF(LOOKUP(2,1/(Log!$K$1:$K$27569=ED56),Log!$E$1:$E$27569)="x","x",ROUND(LOOKUP(2,1/(Log!$K$1:$K$27569=ED56),Log!$E$1:$E$27569),-3))</f>
        <v>292000</v>
      </c>
      <c r="EF56" s="222" t="str">
        <f t="array" ref="EF56">LOOKUP(2,1/(Log!$K$1:$K$27569=ED56),Log!$F$1:$F$27569)</f>
        <v>IPC 21/03/2025</v>
      </c>
      <c r="EG56" s="222" t="str">
        <f t="array" ref="EG56">LOOKUP(2,1/(Log!$K$1:$K$27569=ED56),Log!$G$1:$G$27569)</f>
        <v xml:space="preserve">Medium </v>
      </c>
      <c r="EH56" s="222">
        <f t="array" ref="EH56">LOOKUP(2,1/(Log!$K$1:$K$27569=ED56),Log!$H$1:$H$27569)</f>
        <v>2</v>
      </c>
      <c r="EI56" s="222" t="str">
        <f t="array" ref="EI56">LOOKUP(2,1/(Log!$K$1:$K$27569=ED56),Log!$J$1:$J$27569)</f>
        <v>These figures are from the IPC analysis of acute food insecurity  for April-June 2025. The aggregation of this level 4 PIN includes both refugee and drought crises.The people facing IPC 4 outcomes were categorised under Level 4. While some refugees and asylum seekers may be facing Level outcomes, there is no evidence to support this. The figures are taken from IPC Analysis published in March for projrction period April-June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v>
      </c>
      <c r="EJ56" s="222" t="str">
        <f t="array" ref="EJ56">LOOKUP(2,1/(Log!$K$1:$K$27569=ED56),Log!$I$1:$I$27569)</f>
        <v>https://www.ipcinfo.org/ipc-country-analysis/details-map/en/c/1157147/?iso3=KEN</v>
      </c>
      <c r="EK56" s="223">
        <f t="array" ref="EK56">LOOKUP(2,1/(Log!$K$1:$K$27569=ED56),Log!$L$1:$L$27569)</f>
        <v>45775</v>
      </c>
      <c r="EL56" s="221" t="str">
        <f t="shared" si="62"/>
        <v>KEN001Extreme humanitarian conditions - Level 5</v>
      </c>
      <c r="EM56" s="213">
        <f t="array" ref="EM56">IF(LOOKUP(2,1/(Log!$K$1:$K$27569=EL56),Log!$E$1:$E$27569)="x","x",ROUND(LOOKUP(2,1/(Log!$K$1:$K$27569=EL56),Log!$E$1:$E$27569),-3))</f>
        <v>0</v>
      </c>
      <c r="EN56" s="224" t="str">
        <f t="array" ref="EN56">LOOKUP(2,1/(Log!$K$1:$K$27569=EL56),Log!$F$1:$F$27569)</f>
        <v>IPC 05/09/2024</v>
      </c>
      <c r="EO56" s="224" t="str">
        <f t="array" ref="EO56">LOOKUP(2,1/(Log!$K$1:$K$27569=EL56),Log!$G$1:$G$27569)</f>
        <v xml:space="preserve">Medium </v>
      </c>
      <c r="EP56" s="224">
        <f t="array" ref="EP56">LOOKUP(2,1/(Log!$K$1:$K$27569=EL56),Log!$H$1:$H$27569)</f>
        <v>2</v>
      </c>
      <c r="EQ56" s="224" t="str">
        <f t="array" ref="EQ56">LOOKUP(2,1/(Log!$K$1:$K$27569=EL56),Log!$J$1:$J$27569)</f>
        <v>These figures are an aggregation of the refugee and drought crises. The people facing IPC 5 outcomes were categorised under Level 5.  While some refugees and asylum seekers may be facing Level 5 outcomes, there is no evidence to support this. The figures are taken from IPC Analysis published in March for projection period April- June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v>
      </c>
      <c r="ER56" s="224" t="str">
        <f t="array" ref="ER56">LOOKUP(2,1/(Log!$K$1:$K$27569=EL56),Log!$I$1:$I$27569)</f>
        <v>https://www.ipcinfo.org/ipc-country-analysis/details-map/en/c/1157147/?iso3=KEN;https://www.ipcinfo.org/ipc-country-analysis/details-map/en/c/1157147/?iso3=KEN</v>
      </c>
      <c r="ES56" s="214">
        <f t="array" ref="ES56">LOOKUP(2,1/(Log!$K$1:$K$27569=EL56),Log!$L$1:$L$27569)</f>
        <v>45775</v>
      </c>
      <c r="ET56" s="222" t="str">
        <f t="shared" si="63"/>
        <v>KEN001Fatalities in all crises</v>
      </c>
      <c r="EU56" s="222" t="str">
        <f t="array" ref="EU56">LOOKUP(2,1/(Log!$K$1:$K$27569=ET56),Log!$E$1:$E$27569)</f>
        <v>x</v>
      </c>
      <c r="EV56" s="222" t="str">
        <f t="array" ref="EV56">LOOKUP(2,1/(Log!$K$1:$K$27569=ET56),Log!$F$1:$F$27569)</f>
        <v xml:space="preserve"> ACLED accessed 13/04/2025; IPC 21/03/2025</v>
      </c>
      <c r="EW56" s="222" t="str">
        <f t="array" ref="EW56">LOOKUP(2,1/(Log!$K$1:$K$27569=ET56),Log!$G$1:$G$27569)</f>
        <v>Low</v>
      </c>
      <c r="EX56" s="222">
        <f t="array" ref="EX56">LOOKUP(2,1/(Log!$K$1:$K$27569=ET56),Log!$H$1:$H$27569)</f>
        <v>3</v>
      </c>
      <c r="EY56" s="222" t="str">
        <f t="array" ref="EY56">LOOKUP(2,1/(Log!$K$1:$K$27569=ET56),Log!$J$1:$J$27569)</f>
        <v xml:space="preserve"> Total Fatalities in Kenya from 01/10/2024 to 01/04/2025  due to events such as  Battles, Violence against civilians, Explosions/Remote violence, Riots, Protests, Strategic developments according to ACLED, stand at 379. While some of these fatalitues occured in counties that hosts refugees, its not clear whether refugees have been specifically targeted in these violent incidents and threfore this leaves an information gap regarding refugee fatalities . Additionally, Kenya's ongoing drought crisis has led to a significant increase in food insecurity affecting 9.4 million people. Although specific fatality numbers directly linked to the drought are not provided in the available sources, the severe impact on livelihoods and the classification of 291,650 individuals in IPC Phase 4  signal a heightened risk of mortality due to malnutrition. This also leaves an information gap regarding precise fatality figures related to drought.</v>
      </c>
      <c r="EZ56" s="222" t="str">
        <f t="array" ref="EZ56">LOOKUP(2,1/(Log!$K$1:$K$27569=ET56),Log!$I$1:$I$27569)</f>
        <v xml:space="preserve"> https://acleddata.com/explorer/#1714654904371-01f34ad7-b1ac; https://www.ipcinfo.org/ipc-country-analysis/details-map/en/c/1157147/?iso3=KEN</v>
      </c>
      <c r="FA56" s="223">
        <f t="array" ref="FA56">LOOKUP(2,1/(Log!$K$1:$K$27569=ET56),Log!$L$1:$L$27569)</f>
        <v>45775</v>
      </c>
      <c r="FB56" s="221" t="str">
        <f t="shared" si="64"/>
        <v>KEN001Crisis affected groups</v>
      </c>
      <c r="FC56" s="224">
        <f t="array" ref="FC56">LOOKUP(2,1/(Log!$K$1:$K$27569=FB56),Log!$E$1:$E$27569)</f>
        <v>3</v>
      </c>
      <c r="FD56" s="224" t="str">
        <f t="array" ref="FD56">LOOKUP(2,1/(Log!$K$1:$K$27569=FB56),Log!$F$1:$F$27569)</f>
        <v>GHO 31/01/2023</v>
      </c>
      <c r="FE56" s="224" t="str">
        <f t="array" ref="FE56">LOOKUP(2,1/(Log!$K$1:$K$27569=FB56),Log!$G$1:$G$27569)</f>
        <v xml:space="preserve">Medium </v>
      </c>
      <c r="FF56" s="224">
        <f t="array" ref="FF56">LOOKUP(2,1/(Log!$K$1:$K$27569=FB56),Log!$H$1:$H$27569)</f>
        <v>2</v>
      </c>
      <c r="FG56" s="224" t="str">
        <f t="array" ref="FG56">LOOKUP(2,1/(Log!$K$1:$K$27569=FB56),Log!$J$1:$J$27569)</f>
        <v>In this crisis, 3 out of 5 population groups are affected: Host communities, Refugees and Internally Displaced peole</v>
      </c>
      <c r="FH56" s="224" t="str">
        <f t="array" ref="FH56">LOOKUP(2,1/(Log!$K$1:$K$27569=FB56),Log!$I$1:$I$27569)</f>
        <v>https://reliefweb.int/attachments/69a15144-1fd2-438c-92fb-79a86783b1ac/ROSEA_Kenya_DRP_20230804.pdf?_gl=1*1ob2p3h*_ga*NzM1NDk4NDgxLjE2OTc0NjcxMTE.*_ga_E60ZNX2F68*MTcwMTI0NjQyNy45LjEuMTcwMTI0NjQ1Ni4zMS4wLjA.</v>
      </c>
      <c r="FI56" s="214">
        <f t="array" ref="FI56">LOOKUP(2,1/(Log!$K$1:$K$27569=FB56),Log!$L$1:$L$27569)</f>
        <v>45775</v>
      </c>
      <c r="FJ56" s="221" t="str">
        <f t="shared" si="65"/>
        <v>KEN001People facing limited access constraints</v>
      </c>
      <c r="FK56" s="222" t="str">
        <f t="array" ref="FK56">LOOKUP(2,1/(Log!$K$1:$K$27569=FJ56),Log!$E$1:$E$27569)</f>
        <v>x</v>
      </c>
      <c r="FL56" s="222" t="str">
        <f t="array" ref="FL56">LOOKUP(2,1/(Log!$K$1:$K$27569=FJ56),Log!$F$1:$F$27569)</f>
        <v>x</v>
      </c>
      <c r="FM56" s="222" t="str">
        <f t="array" ref="FM56">LOOKUP(2,1/(Log!$K$1:$K$27569=FJ56),Log!$G$1:$G$27569)</f>
        <v>x</v>
      </c>
      <c r="FN56" s="222" t="str">
        <f t="array" ref="FN56">LOOKUP(2,1/(Log!$K$1:$K$27569=FJ56),Log!$H$1:$H$27569)</f>
        <v>x</v>
      </c>
      <c r="FO56" s="222" t="str">
        <f t="array" ref="FO56">LOOKUP(2,1/(Log!$K$1:$K$27569=FJ56),Log!$J$1:$J$27569)</f>
        <v>Given the difficult nature of the circumstances in multiple  crisis and the absence of up-to-date and reliable data from open sources, it is difficult to accurately estimate figures for this indicator</v>
      </c>
      <c r="FP56" s="218" t="str">
        <f t="array" ref="FP56">LOOKUP(2,1/(Log!$K$1:$K$27569=FJ56),Log!$I$1:$I$27569)</f>
        <v>x</v>
      </c>
      <c r="FQ56" s="219">
        <f t="array" ref="FQ56">LOOKUP(2,1/(Log!$K$1:$K$27569=FJ56),Log!$L$1:$L$27569)</f>
        <v>45775</v>
      </c>
      <c r="FR56" s="221" t="str">
        <f t="shared" si="66"/>
        <v>KEN001People facing restricted access constraints</v>
      </c>
      <c r="FS56" s="224" t="str">
        <f t="array" ref="FS56">LOOKUP(2,1/(Log!$K$1:$K$27569=FR56),Log!$E$1:$E$27569)</f>
        <v>x</v>
      </c>
      <c r="FT56" s="224" t="str">
        <f t="array" ref="FT56">LOOKUP(2,1/(Log!$K$1:$K$27569=FR56),Log!$F$1:$F$27569)</f>
        <v>x</v>
      </c>
      <c r="FU56" s="224" t="str">
        <f t="array" ref="FU56">LOOKUP(2,1/(Log!$K$1:$K$27569=FR56),Log!$G$1:$G$27569)</f>
        <v>x</v>
      </c>
      <c r="FV56" s="224" t="str">
        <f t="array" ref="FV56">LOOKUP(2,1/(Log!$K$1:$K$27569=FR56),Log!$H$1:$H$27569)</f>
        <v>x</v>
      </c>
      <c r="FW56" s="224" t="str">
        <f t="array" ref="FW56">LOOKUP(2,1/(Log!$K$1:$K$27569=FR56),Log!$J$1:$J$27569)</f>
        <v>Given the difficult nature of the circumstances in multiple crisis and the absence of up-to-date and reliable data from open sources, it is difficult to accurately estimate figures for this indicator</v>
      </c>
      <c r="FX56" s="224" t="str">
        <f t="array" ref="FX56">LOOKUP(2,1/(Log!$K$1:$K$27569=FR56),Log!$I$1:$I$27569)</f>
        <v>x</v>
      </c>
      <c r="FY56" s="214">
        <f t="array" ref="FY56">LOOKUP(2,1/(Log!$K$1:$K$27569=FR56),Log!$L$1:$L$27569)</f>
        <v>45775</v>
      </c>
      <c r="FZ56" s="222" t="str">
        <f t="shared" si="67"/>
        <v>KEN001Impediments to entry into country (bureaucratic and administrative)</v>
      </c>
      <c r="GA56" s="222">
        <f t="array" ref="GA56">LOOKUP(2,1/(Log!$K$1:$K$27569=FZ56),Log!$E$1:$E$27569)</f>
        <v>0</v>
      </c>
      <c r="GB56" s="222" t="str">
        <f t="array" ref="GB56">LOOKUP(2,1/(Log!$K$1:$K$27569=FZ56),Log!$F$1:$F$27569)</f>
        <v>ACAPS Access Methodology</v>
      </c>
      <c r="GC56" s="222" t="str">
        <f t="array" ref="GC56">LOOKUP(2,1/(Log!$K$1:$K$27569=FZ56),Log!$G$1:$G$27569)</f>
        <v>Medium</v>
      </c>
      <c r="GD56" s="222">
        <f t="array" ref="GD56">LOOKUP(2,1/(Log!$K$1:$K$27569=FZ56),Log!$H$1:$H$27569)</f>
        <v>2</v>
      </c>
      <c r="GE56" s="222" t="str">
        <f t="array" ref="GE56">LOOKUP(2,1/(Log!$K$1:$K$27569=FZ56),Log!$J$1:$J$27569)</f>
        <v>x</v>
      </c>
      <c r="GF56" s="222" t="str">
        <f t="array" ref="GF56">LOOKUP(2,1/(Log!$K$1:$K$27569=FZ56),Log!$I$1:$I$27569)</f>
        <v>x</v>
      </c>
      <c r="GG56" s="223">
        <f t="array" ref="GG56">LOOKUP(2,1/(Log!$K$1:$K$27569=FZ56),Log!$L$1:$L$27569)</f>
        <v>45610</v>
      </c>
      <c r="GH56" s="221" t="str">
        <f t="shared" si="68"/>
        <v>KEN001Restriction of movement (impediments to freedom of movement and/or administrative restrictions)</v>
      </c>
      <c r="GI56" s="224">
        <f t="array" ref="GI56">LOOKUP(2,1/(Log!$K$1:$K$27569=GH56),Log!$E$1:$E$27569)</f>
        <v>0</v>
      </c>
      <c r="GJ56" s="224" t="str">
        <f t="array" ref="GJ56">LOOKUP(2,1/(Log!$K$1:$K$27569=GH56),Log!$F$1:$F$27569)</f>
        <v>ACAPS Access Methodology</v>
      </c>
      <c r="GK56" s="224" t="str">
        <f t="array" ref="GK56">LOOKUP(2,1/(Log!$K$1:$K$27569=GH56),Log!$G$1:$G$27569)</f>
        <v>Medium</v>
      </c>
      <c r="GL56" s="224">
        <f t="array" ref="GL56">LOOKUP(2,1/(Log!$K$1:$K$27569=GH56),Log!$H$1:$H$27569)</f>
        <v>2</v>
      </c>
      <c r="GM56" s="224" t="str">
        <f t="array" ref="GM56">LOOKUP(2,1/(Log!$K$1:$K$27569=GH56),Log!$J$1:$J$27569)</f>
        <v>x</v>
      </c>
      <c r="GN56" s="224" t="str">
        <f t="array" ref="GN56">LOOKUP(2,1/(Log!$K$1:$K$27569=GH56),Log!$I$1:$I$27569)</f>
        <v>x</v>
      </c>
      <c r="GO56" s="214">
        <f t="array" ref="GO56">LOOKUP(2,1/(Log!$K$1:$K$27569=GH56),Log!$L$1:$L$27569)</f>
        <v>45610</v>
      </c>
      <c r="GP56" s="222" t="str">
        <f t="shared" si="69"/>
        <v>KEN001Interference into implementation of humanitarian activities</v>
      </c>
      <c r="GQ56" s="222">
        <f t="array" ref="GQ56">LOOKUP(2,1/(Log!$K$1:$K$27569=GP56),Log!$E$1:$E$27569)</f>
        <v>0</v>
      </c>
      <c r="GR56" s="222" t="str">
        <f t="array" ref="GR56">LOOKUP(2,1/(Log!$K$1:$K$27569=GP56),Log!$F$1:$F$27569)</f>
        <v>ACAPS Access Methodology</v>
      </c>
      <c r="GS56" s="222" t="str">
        <f t="array" ref="GS56">LOOKUP(2,1/(Log!$K$1:$K$27569=GP56),Log!$G$1:$G$27569)</f>
        <v>Medium</v>
      </c>
      <c r="GT56" s="222">
        <f t="array" ref="GT56">LOOKUP(2,1/(Log!$K$1:$K$27569=GP56),Log!$H$1:$H$27569)</f>
        <v>2</v>
      </c>
      <c r="GU56" s="222" t="str">
        <f t="array" ref="GU56">LOOKUP(2,1/(Log!$K$1:$K$27569=GP56),Log!$J$1:$J$27569)</f>
        <v>x</v>
      </c>
      <c r="GV56" s="222" t="str">
        <f t="array" ref="GV56">LOOKUP(2,1/(Log!$K$1:$K$27569=GP56),Log!$I$1:$I$27569)</f>
        <v>x</v>
      </c>
      <c r="GW56" s="223">
        <f t="array" ref="GW56">LOOKUP(2,1/(Log!$K$1:$K$27569=GP56),Log!$L$1:$L$27569)</f>
        <v>45610</v>
      </c>
      <c r="GX56" s="221" t="str">
        <f t="shared" si="70"/>
        <v>KEN001Violence against personnel, facilities and assets</v>
      </c>
      <c r="GY56" s="224">
        <f t="array" ref="GY56">LOOKUP(2,1/(Log!$K$1:$K$27569=GX56),Log!$E$1:$E$27569)</f>
        <v>0</v>
      </c>
      <c r="GZ56" s="224" t="str">
        <f t="array" ref="GZ56">LOOKUP(2,1/(Log!$K$1:$K$27569=GX56),Log!$F$1:$F$27569)</f>
        <v>ACAPS Access Methodology</v>
      </c>
      <c r="HA56" s="224" t="str">
        <f t="array" ref="HA56">LOOKUP(2,1/(Log!$K$1:$K$27569=GX56),Log!$G$1:$G$27569)</f>
        <v>Medium</v>
      </c>
      <c r="HB56" s="224">
        <f t="array" ref="HB56">LOOKUP(2,1/(Log!$K$1:$K$27569=GX56),Log!$H$1:$H$27569)</f>
        <v>2</v>
      </c>
      <c r="HC56" s="224" t="str">
        <f t="array" ref="HC56">LOOKUP(2,1/(Log!$K$1:$K$27569=GX56),Log!$J$1:$J$27569)</f>
        <v>x</v>
      </c>
      <c r="HD56" s="224" t="str">
        <f t="array" ref="HD56">LOOKUP(2,1/(Log!$K$1:$K$27569=GX56),Log!$I$1:$I$27569)</f>
        <v>x</v>
      </c>
      <c r="HE56" s="214">
        <f t="array" ref="HE56">LOOKUP(2,1/(Log!$K$1:$K$27569=GX56),Log!$L$1:$L$27569)</f>
        <v>45610</v>
      </c>
      <c r="HF56" s="222" t="str">
        <f t="shared" si="71"/>
        <v>KEN001Denial of existence of humanitarian needs or entitlements to assistance</v>
      </c>
      <c r="HG56" s="222">
        <f t="array" ref="HG56">LOOKUP(2,1/(Log!$K$1:$K$27569=HF56),Log!$E$1:$E$27569)</f>
        <v>0</v>
      </c>
      <c r="HH56" s="222" t="str">
        <f t="array" ref="HH56">LOOKUP(2,1/(Log!$K$1:$K$27569=HF56),Log!$F$1:$F$27569)</f>
        <v>ACAPS Access Methodology</v>
      </c>
      <c r="HI56" s="222" t="str">
        <f t="array" ref="HI56">LOOKUP(2,1/(Log!$K$1:$K$27569=HF56),Log!$G$1:$G$27569)</f>
        <v>Medium</v>
      </c>
      <c r="HJ56" s="222">
        <f t="array" ref="HJ56">LOOKUP(2,1/(Log!$K$1:$K$27569=HF56),Log!$H$1:$H$27569)</f>
        <v>2</v>
      </c>
      <c r="HK56" s="222" t="str">
        <f t="array" ref="HK56">LOOKUP(2,1/(Log!$K$1:$K$27569=HF56),Log!$J$1:$J$27569)</f>
        <v>x</v>
      </c>
      <c r="HL56" s="222" t="str">
        <f t="array" ref="HL56">LOOKUP(2,1/(Log!$K$1:$K$27569=HF56),Log!$I$1:$I$27569)</f>
        <v>x</v>
      </c>
      <c r="HM56" s="223">
        <f t="array" ref="HM56">LOOKUP(2,1/(Log!$K$1:$K$27569=HF56),Log!$L$1:$L$27569)</f>
        <v>45610</v>
      </c>
      <c r="HN56" s="221" t="str">
        <f t="shared" si="72"/>
        <v>KEN001Restriction and obstruction of access to services and assistance</v>
      </c>
      <c r="HO56" s="224">
        <f t="array" ref="HO56">LOOKUP(2,1/(Log!$K$1:$K$27569=HN56),Log!$E$1:$E$27569)</f>
        <v>2</v>
      </c>
      <c r="HP56" s="224" t="str">
        <f t="array" ref="HP56">LOOKUP(2,1/(Log!$K$1:$K$27569=HN56),Log!$F$1:$F$27569)</f>
        <v>ACAPS Access Methodology</v>
      </c>
      <c r="HQ56" s="224" t="str">
        <f t="array" ref="HQ56">LOOKUP(2,1/(Log!$K$1:$K$27569=HN56),Log!$G$1:$G$27569)</f>
        <v>Medium</v>
      </c>
      <c r="HR56" s="224">
        <f t="array" ref="HR56">LOOKUP(2,1/(Log!$K$1:$K$27569=HN56),Log!$H$1:$H$27569)</f>
        <v>2</v>
      </c>
      <c r="HS56" s="224" t="str">
        <f t="array" ref="HS56">LOOKUP(2,1/(Log!$K$1:$K$27569=HN56),Log!$J$1:$J$27569)</f>
        <v>x</v>
      </c>
      <c r="HT56" s="224" t="str">
        <f t="array" ref="HT56">LOOKUP(2,1/(Log!$K$1:$K$27569=HN56),Log!$I$1:$I$27569)</f>
        <v>x</v>
      </c>
      <c r="HU56" s="214">
        <f t="array" ref="HU56">LOOKUP(2,1/(Log!$K$1:$K$27569=HN56),Log!$L$1:$L$27569)</f>
        <v>45610</v>
      </c>
      <c r="HV56" s="222" t="str">
        <f t="shared" si="73"/>
        <v>KEN001Ongoing insecurity/hostilities affecting humanitarian assistance</v>
      </c>
      <c r="HW56" s="222">
        <f t="array" ref="HW56">LOOKUP(2,1/(Log!$K$1:$K$27569=HV56),Log!$E$1:$E$27569)</f>
        <v>2</v>
      </c>
      <c r="HX56" s="222" t="str">
        <f t="array" ref="HX56">LOOKUP(2,1/(Log!$K$1:$K$27569=HV56),Log!$F$1:$F$27569)</f>
        <v>ACAPS Access Methodology</v>
      </c>
      <c r="HY56" s="222" t="str">
        <f t="array" ref="HY56">LOOKUP(2,1/(Log!$K$1:$K$27569=HV56),Log!$G$1:$G$27569)</f>
        <v>Medium</v>
      </c>
      <c r="HZ56" s="222">
        <f t="array" ref="HZ56">LOOKUP(2,1/(Log!$K$1:$K$27569=HV56),Log!$H$1:$H$27569)</f>
        <v>2</v>
      </c>
      <c r="IA56" s="222" t="str">
        <f t="array" ref="IA56">LOOKUP(2,1/(Log!$K$1:$K$27569=HV56),Log!$J$1:$J$27569)</f>
        <v>x</v>
      </c>
      <c r="IB56" s="222" t="str">
        <f t="array" ref="IB56">LOOKUP(2,1/(Log!$K$1:$K$27569=HV56),Log!$I$1:$I$27569)</f>
        <v>x</v>
      </c>
      <c r="IC56" s="223">
        <f t="array" ref="IC56">LOOKUP(2,1/(Log!$K$1:$K$27569=HV56),Log!$L$1:$L$27569)</f>
        <v>45610</v>
      </c>
      <c r="ID56" s="221" t="str">
        <f t="shared" si="74"/>
        <v>KEN001Presence of mines and improvised explosive devices</v>
      </c>
      <c r="IE56" s="224">
        <f t="array" ref="IE56">LOOKUP(2,1/(Log!$K$1:$K$27569=ID56),Log!$E$1:$E$27569)</f>
        <v>0</v>
      </c>
      <c r="IF56" s="224" t="str">
        <f t="array" ref="IF56">LOOKUP(2,1/(Log!$K$1:$K$27569=ID56),Log!$F$1:$F$27569)</f>
        <v>ACAPS Access Methodology</v>
      </c>
      <c r="IG56" s="224" t="str">
        <f t="array" ref="IG56">LOOKUP(2,1/(Log!$K$1:$K$27569=ID56),Log!$G$1:$G$27569)</f>
        <v>Medium</v>
      </c>
      <c r="IH56" s="224">
        <f t="array" ref="IH56">LOOKUP(2,1/(Log!$K$1:$K$27569=ID56),Log!$H$1:$H$27569)</f>
        <v>2</v>
      </c>
      <c r="II56" s="224" t="str">
        <f t="array" ref="II56">LOOKUP(2,1/(Log!$K$1:$K$27569=ID56),Log!$J$1:$J$27569)</f>
        <v>x</v>
      </c>
      <c r="IJ56" s="224" t="str">
        <f t="array" ref="IJ56">LOOKUP(2,1/(Log!$K$1:$K$27569=ID56),Log!$I$1:$I$27569)</f>
        <v>x</v>
      </c>
      <c r="IK56" s="214">
        <f t="array" ref="IK56">LOOKUP(2,1/(Log!$K$1:$K$27569=ID56),Log!$L$1:$L$27569)</f>
        <v>45610</v>
      </c>
      <c r="IL56" s="222" t="str">
        <f t="shared" si="75"/>
        <v>KEN001Physical constraints in the environment (obstacles related to terrain, climate, lack of infrastructure, etc.)</v>
      </c>
      <c r="IM56" s="222">
        <f t="array" ref="IM56">LOOKUP(2,1/(Log!$K$1:$K$27569=IL56),Log!$E$1:$E$27569)</f>
        <v>3</v>
      </c>
      <c r="IN56" s="222" t="str">
        <f t="array" ref="IN56">LOOKUP(2,1/(Log!$K$1:$K$27569=IL56),Log!$F$1:$F$27569)</f>
        <v>ACAPS Access Methodology</v>
      </c>
      <c r="IO56" s="222" t="str">
        <f t="array" ref="IO56">LOOKUP(2,1/(Log!$K$1:$K$27569=IL56),Log!$G$1:$G$27569)</f>
        <v>Medium</v>
      </c>
      <c r="IP56" s="222">
        <f t="array" ref="IP56">LOOKUP(2,1/(Log!$K$1:$K$27569=IL56),Log!$H$1:$H$27569)</f>
        <v>2</v>
      </c>
      <c r="IQ56" s="222" t="str">
        <f t="array" ref="IQ56">LOOKUP(2,1/(Log!$K$1:$K$27569=IL56),Log!$J$1:$J$27569)</f>
        <v>x</v>
      </c>
      <c r="IR56" s="222" t="str">
        <f t="array" ref="IR56">LOOKUP(2,1/(Log!$K$1:$K$27569=IL56),Log!$I$1:$I$27569)</f>
        <v>x</v>
      </c>
      <c r="IS56" s="223">
        <f t="array" ref="IS56">LOOKUP(2,1/(Log!$K$1:$K$27569=IL56),Log!$L$1:$L$27569)</f>
        <v>45610</v>
      </c>
    </row>
    <row r="57" spans="1:253" s="11" customFormat="1" ht="13.35" customHeight="1">
      <c r="A57" s="11" t="str">
        <f>Lists!B:B</f>
        <v>Refugee situation in Kenya</v>
      </c>
      <c r="B57" s="11" t="str">
        <f>Lists!F:F</f>
        <v>International Displacement</v>
      </c>
      <c r="C57" s="11" t="str">
        <f>Lists!C:C</f>
        <v>KEN002</v>
      </c>
      <c r="D57" s="11" t="str">
        <f>Lists!A:A</f>
        <v>Kenya</v>
      </c>
      <c r="E57" s="11" t="str">
        <f>Lists!D:D</f>
        <v>KEN</v>
      </c>
      <c r="F57" s="11" t="str">
        <f t="shared" si="38"/>
        <v>KEN002Total population</v>
      </c>
      <c r="G57" s="212">
        <f t="array" ref="G57">ROUND(LOOKUP(2,1/(Log!$K$1:$K$27569=F57),Log!$E$1:$E$27569),-3)</f>
        <v>58341000</v>
      </c>
      <c r="H57" s="213" t="str">
        <f t="array" ref="H57">LOOKUP(2,1/(Log!$K$1:$K$27569=F57),Log!$F$1:$F$27569)</f>
        <v>World Population Review Accessed 13/04/2025; UNHCR 31/03/2025</v>
      </c>
      <c r="I57" s="213" t="str">
        <f t="array" ref="I57">LOOKUP(2,1/(Log!$K$1:$K$27569=F57),Log!$G$1:$G$27569)</f>
        <v xml:space="preserve">Medium </v>
      </c>
      <c r="J57" s="213">
        <f t="array" ref="J57">LOOKUP(2,1/(Log!$K$1:$K$27569=F57),Log!$H$1:$H$27569)</f>
        <v>2</v>
      </c>
      <c r="K57" s="213" t="str">
        <f t="array" ref="K57">LOOKUP(2,1/(Log!$K$1:$K$27569=F57),Log!$J$1:$J$27569)</f>
        <v>Total population of the country including refugees in the country and the migration flow in the country (57,500,000+840,679)</v>
      </c>
      <c r="L57" s="213" t="str">
        <f t="array" ref="L57">LOOKUP(2,1/(Log!$K$1:$K$27569=F57),Log!$I$1:$I$27569)</f>
        <v>https://worldpopulationreview.com/countries/kenya-population; https://data.unhcr.org/en/country/ken</v>
      </c>
      <c r="M57" s="214">
        <f t="array" ref="M57">LOOKUP(2,1/(Log!$K$1:$K$27569=F57),Log!$L$1:$L$27569)</f>
        <v>45775</v>
      </c>
      <c r="N57" s="221" t="str">
        <f t="shared" si="39"/>
        <v>KEN002Landmass affected</v>
      </c>
      <c r="O57" s="216">
        <f t="array" ref="O57">LOOKUP(2,1/(Log!$K$1:$K$27569=N57),Log!$E$1:$E$27569)</f>
        <v>38244</v>
      </c>
      <c r="P57" s="216" t="str">
        <f t="array" ref="P57">LOOKUP(2,1/(Log!$K$1:$K$27569=N57),Log!$F$1:$F$27569)</f>
        <v>UN Habitat 06/2021a; UN Habitat 06/2021b</v>
      </c>
      <c r="Q57" s="216" t="str">
        <f t="array" ref="Q57">LOOKUP(2,1/(Log!$K$1:$K$27569=N57),Log!$G$1:$G$27569)</f>
        <v xml:space="preserve">Medium </v>
      </c>
      <c r="R57" s="216">
        <f t="array" ref="R57">LOOKUP(2,1/(Log!$K$1:$K$27569=N57),Log!$H$1:$H$27569)</f>
        <v>2</v>
      </c>
      <c r="S57" s="216" t="str">
        <f t="array" ref="S57">LOOKUP(2,1/(Log!$K$1:$K$27569=N57),Log!$J$1:$J$27569)</f>
        <v>Total landmass of Dadaab, Fafi and Turkana west sub-counties, which host Kakuma and Daadab refugee camps</v>
      </c>
      <c r="T57" s="216" t="str">
        <f t="array" ref="T57">LOOKUP(2,1/(Log!$K$1:$K$27569=N57),Log!$I$1:$I$27569)</f>
        <v>https://unhabitat.org/sites/default/files/2021/06/210618_kakuma_kalobeyei_profile_single_page.pdf; https://unhabitat.org/sites/default/files/2021/06/210617_dadaab-profile_lr.pdf</v>
      </c>
      <c r="U57" s="217">
        <f t="array" ref="U57">LOOKUP(2,1/(Log!$K$1:$K$27569=N57),Log!$L$1:$L$27569)</f>
        <v>45775</v>
      </c>
      <c r="V57" s="221" t="str">
        <f t="shared" si="40"/>
        <v>KEN002People exposed</v>
      </c>
      <c r="W57" s="213">
        <f t="array" ref="W57">IF(LOOKUP(2,1/(Log!$K$1:$K$27569=V57),Log!$E$1:$E$27569)="x","x",ROUND(LOOKUP(2,1/(Log!$K$1:$K$27569=V57),Log!$E$1:$E$27569),-3))</f>
        <v>1400000</v>
      </c>
      <c r="X57" s="213" t="str">
        <f t="array" ref="X57">LOOKUP(2,1/(Log!$K$1:$K$27569=V57),Log!$F$1:$F$27569)</f>
        <v>UNHCR 31/03/2025; KNBS 04/11/2019</v>
      </c>
      <c r="Y57" s="213" t="str">
        <f t="array" ref="Y57">LOOKUP(2,1/(Log!$K$1:$K$27569=V57),Log!$G$1:$G$27569)</f>
        <v xml:space="preserve">Medium </v>
      </c>
      <c r="Z57" s="213">
        <f t="array" ref="Z57">LOOKUP(2,1/(Log!$K$1:$K$27569=V57),Log!$H$1:$H$27569)</f>
        <v>2</v>
      </c>
      <c r="AA57" s="213" t="str">
        <f t="array" ref="AA57">LOOKUP(2,1/(Log!$K$1:$K$27569=V57),Log!$J$1:$J$27569)</f>
        <v>The number of people exposed corresponds to the total population of Dadaab, Fafi and Turkana west sub-counties, which hosts Kakuma and Daadab refugee camps accomodating about 84% of refugees and asylum seekers in Kenya + total number of refugees and asylum seekers in Kenya. (558,919+840.679,). The figures for the host population are derived from KNBS 2019 population census page 12 and 16  while those of refugees and asylum seekers are from UNHCR live page  as of 31st  March 2025. KNBS is chosen because its the only one providing a comprehensive anaysis and population figures of the counties while UNHCR is chosen due to its reliabilty and monthy update of refugee numbers. The reliabilty of this data is medium because the methodologies used for data collection are generally consistent, though minor variations exist that could affect accuracy.</v>
      </c>
      <c r="AB57" s="213" t="str">
        <f t="array" ref="AB57">LOOKUP(2,1/(Log!$K$1:$K$27569=V57),Log!$I$1:$I$27569)</f>
        <v>https://data.unhcr.org/en/country/ken; https://www.knbs.or.ke/?wpdmpro=2019-kenya-population-and-housing-census-volume-i-population-by-county-and-sub-county</v>
      </c>
      <c r="AC57" s="214">
        <f t="array" ref="AC57">LOOKUP(2,1/(Log!$K$1:$K$27569=V57),Log!$L$1:$L$27569)</f>
        <v>45775</v>
      </c>
      <c r="AD57" s="221" t="str">
        <f t="shared" si="41"/>
        <v>KEN002People affected</v>
      </c>
      <c r="AE57" s="218">
        <f t="array" ref="AE57">IF(LOOKUP(2,1/(Log!$K$1:$K$27569=AD57),Log!$E$1:$E$27569)="x","x",ROUND(LOOKUP(2,1/(Log!$K$1:$K$27569=AD57),Log!$E$1:$E$27569),-3))</f>
        <v>841000</v>
      </c>
      <c r="AF57" s="218" t="str">
        <f t="array" ref="AF57">LOOKUP(2,1/(Log!$K$1:$K$27569=AD57),Log!$F$1:$F$27569)</f>
        <v>UNHCR 31/03/2025</v>
      </c>
      <c r="AG57" s="218" t="str">
        <f t="array" ref="AG57">LOOKUP(2,1/(Log!$K$1:$K$27569=AD57),Log!$G$1:$G$27569)</f>
        <v xml:space="preserve">Medium </v>
      </c>
      <c r="AH57" s="218">
        <f t="array" ref="AH57">LOOKUP(2,1/(Log!$K$1:$K$27569=AD57),Log!$H$1:$H$27569)</f>
        <v>2</v>
      </c>
      <c r="AI57" s="218" t="str">
        <f t="array" ref="AI57">LOOKUP(2,1/(Log!$K$1:$K$27569=AD57),Log!$J$1:$J$27569)</f>
        <v>The number of people affected corresponds to the total number of refugees and asylum seekers in Kenya.  The majority of refugees and asylum-seekers in Kenya are from Somalia (54%), followed by South Sudanese (24.5%), Congolese (8.9%) and Ethiopians (5.8%). The figures are taken from UNHCR live page as of 31March  2025. This source is chosen due to its reliablity andmonthly update of refugee numbers. The reliabilty of this data is medium because the methodologies used for data collection are generally consistent, though minor variations exist that could affect accuracy.</v>
      </c>
      <c r="AJ57" s="218" t="str">
        <f t="array" ref="AJ57">LOOKUP(2,1/(Log!$K$1:$K$27569=AD57),Log!$I$1:$I$27569)</f>
        <v>https://data.unhcr.org/en/country/ken</v>
      </c>
      <c r="AK57" s="219">
        <f t="array" ref="AK57">LOOKUP(2,1/(Log!$K$1:$K$27569=AD57),Log!$L$1:$L$27569)</f>
        <v>45775</v>
      </c>
      <c r="AL57" s="221" t="str">
        <f t="shared" si="42"/>
        <v>KEN002People displaced</v>
      </c>
      <c r="AM57" s="213">
        <f t="array" ref="AM57">IF(LOOKUP(2,1/(Log!$K$1:$K$27569=AL57),Log!$E$1:$E$27569)="x","x",ROUND(LOOKUP(2,1/(Log!$K$1:$K$27569=AL57),Log!$E$1:$E$27569),-3))</f>
        <v>841000</v>
      </c>
      <c r="AN57" s="213" t="str">
        <f t="array" ref="AN57">LOOKUP(2,1/(Log!$K$1:$K$27569=AL57),Log!$F$1:$F$27569)</f>
        <v>UNHCR 31/03/2025</v>
      </c>
      <c r="AO57" s="213" t="str">
        <f t="array" ref="AO57">LOOKUP(2,1/(Log!$K$1:$K$27569=AL57),Log!$G$1:$G$27569)</f>
        <v xml:space="preserve">Medium </v>
      </c>
      <c r="AP57" s="213">
        <f t="array" ref="AP57">LOOKUP(2,1/(Log!$K$1:$K$27569=AL57),Log!$H$1:$H$27569)</f>
        <v>2</v>
      </c>
      <c r="AQ57" s="213" t="str">
        <f t="array" ref="AQ57">LOOKUP(2,1/(Log!$K$1:$K$27569=AL57),Log!$J$1:$J$27569)</f>
        <v>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31st March 2025. This source is chosen due to its reliablity andmonthly update of refugee numbers. The reliabilty of this data is medium because the methodologies used for data collection are generally consistent, though minor variations exist that could affect accuracy.</v>
      </c>
      <c r="AR57" s="213" t="str">
        <f t="array" ref="AR57">LOOKUP(2,1/(Log!$K$1:$K$27569=AL57),Log!$I$1:$I$27569)</f>
        <v>https://data.unhcr.org/en/country/ken</v>
      </c>
      <c r="AS57" s="214">
        <f t="array" ref="AS57">LOOKUP(2,1/(Log!$K$1:$K$27569=AL57),Log!$L$1:$L$27569)</f>
        <v>45775</v>
      </c>
      <c r="AT57" s="222" t="str">
        <f t="shared" si="43"/>
        <v>KEN002Injuries reported</v>
      </c>
      <c r="AU57" s="218">
        <f t="array" ref="AU57">LOOKUP(2,1/(Log!$K$1:$K$27569=AT57),Log!$E$1:$E$27569)</f>
        <v>0</v>
      </c>
      <c r="AV57" s="218" t="str">
        <f t="array" ref="AV57">LOOKUP(2,1/(Log!$K$1:$K$27569=AT57),Log!$F$1:$F$27569)</f>
        <v>X</v>
      </c>
      <c r="AW57" s="218" t="str">
        <f t="array" ref="AW57">LOOKUP(2,1/(Log!$K$1:$K$27569=AT57),Log!$G$1:$G$27569)</f>
        <v>x</v>
      </c>
      <c r="AX57" s="218" t="str">
        <f t="array" ref="AX57">LOOKUP(2,1/(Log!$K$1:$K$27569=AT57),Log!$H$1:$H$27569)</f>
        <v>x</v>
      </c>
      <c r="AY57" s="218" t="str">
        <f t="array" ref="AY57">LOOKUP(2,1/(Log!$K$1:$K$27569=AT57),Log!$J$1:$J$27569)</f>
        <v>Given the difficult nature of the circumstances in Refugee crisis and the absence of up-to-date and reliable data from open sources, it is difficult to accurately estimate figures for this indicator</v>
      </c>
      <c r="AZ57" s="218" t="str">
        <f t="array" ref="AZ57">LOOKUP(2,1/(Log!$K$1:$K$27569=AT57),Log!$I$1:$I$27569)</f>
        <v>X</v>
      </c>
      <c r="BA57" s="219">
        <f t="array" ref="BA57">LOOKUP(2,1/(Log!$K$1:$K$27569=AT57),Log!$L$1:$L$27569)</f>
        <v>45775</v>
      </c>
      <c r="BB57" s="221" t="str">
        <f t="shared" si="44"/>
        <v>KEN002Illness cases reported</v>
      </c>
      <c r="BC57" s="213" t="str">
        <f t="array" ref="BC57">LOOKUP(2,1/(Log!$K$1:$K$27569=BB57),Log!$E$1:$E$27569)</f>
        <v>x</v>
      </c>
      <c r="BD57" s="213" t="str">
        <f t="array" ref="BD57">LOOKUP(2,1/(Log!$K$1:$K$27569=BB57),Log!$F$1:$F$27569)</f>
        <v>X</v>
      </c>
      <c r="BE57" s="213" t="str">
        <f t="array" ref="BE57">LOOKUP(2,1/(Log!$K$1:$K$27569=BB57),Log!$G$1:$G$27569)</f>
        <v>x</v>
      </c>
      <c r="BF57" s="213" t="str">
        <f t="array" ref="BF57">LOOKUP(2,1/(Log!$K$1:$K$27569=BB57),Log!$H$1:$H$27569)</f>
        <v>x</v>
      </c>
      <c r="BG57" s="213" t="str">
        <f t="array" ref="BG57">LOOKUP(2,1/(Log!$K$1:$K$27569=BB57),Log!$J$1:$J$27569)</f>
        <v>Given the difficult nature of the circumstances in Refugee crisis and the absence of up-to-date and reliable data from open sources, it is difficult to accurately estimate figures for this indicator</v>
      </c>
      <c r="BH57" s="213" t="str">
        <f t="array" ref="BH57">LOOKUP(2,1/(Log!$K$1:$K$27569=BB57),Log!$I$1:$I$27569)</f>
        <v>X</v>
      </c>
      <c r="BI57" s="214">
        <f t="array" ref="BI57">LOOKUP(2,1/(Log!$K$1:$K$27569=BB57),Log!$L$1:$L$27569)</f>
        <v>45775</v>
      </c>
      <c r="BJ57" s="222" t="str">
        <f t="shared" si="45"/>
        <v>KEN002Fatalities reported</v>
      </c>
      <c r="BK57" s="222">
        <f t="array" ref="BK57">LOOKUP(2,1/(Log!$K$1:$K$27569=BJ57),Log!$E$1:$E$27569)</f>
        <v>0</v>
      </c>
      <c r="BL57" s="222" t="str">
        <f t="array" ref="BL57">LOOKUP(2,1/(Log!$K$1:$K$27569=BJ57),Log!$F$1:$F$27569)</f>
        <v>X</v>
      </c>
      <c r="BM57" s="222" t="str">
        <f t="array" ref="BM57">LOOKUP(2,1/(Log!$K$1:$K$27569=BJ57),Log!$G$1:$G$27569)</f>
        <v>x</v>
      </c>
      <c r="BN57" s="222" t="str">
        <f t="array" ref="BN57">LOOKUP(2,1/(Log!$K$1:$K$27569=BJ57),Log!$H$1:$H$27569)</f>
        <v>x</v>
      </c>
      <c r="BO57" s="222" t="str">
        <f t="array" ref="BO57">LOOKUP(2,1/(Log!$K$1:$K$27569=BJ57),Log!$J$1:$J$27569)</f>
        <v>Given the difficult nature of the circumstances in Refugee crisis and the absence of up-to-date and reliable data from open sources, it is difficult to accurately estimate figures for this indicator</v>
      </c>
      <c r="BP57" s="218" t="str">
        <f t="array" ref="BP57">LOOKUP(2,1/(Log!$K$1:$K$27569=BJ57),Log!$I$1:$I$27569)</f>
        <v>X</v>
      </c>
      <c r="BQ57" s="223">
        <f t="array" ref="BQ57">LOOKUP(2,1/(Log!$K$1:$K$27569=BJ57),Log!$L$1:$L$27569)</f>
        <v>45775</v>
      </c>
      <c r="BR57" s="221" t="str">
        <f t="shared" si="46"/>
        <v>KEN002Buildings damaged</v>
      </c>
      <c r="BS57" s="224" t="str">
        <f t="array" ref="BS57">LOOKUP(2,1/(Log!$K$1:$K$27569=BR57),Log!$E$1:$E$27569)</f>
        <v>x</v>
      </c>
      <c r="BT57" s="224" t="str">
        <f t="array" ref="BT57">LOOKUP(2,1/(Log!$K$1:$K$27569=BR57),Log!$F$1:$F$27569)</f>
        <v>X</v>
      </c>
      <c r="BU57" s="224" t="str">
        <f t="array" ref="BU57">LOOKUP(2,1/(Log!$K$1:$K$27569=BR57),Log!$G$1:$G$27569)</f>
        <v>x</v>
      </c>
      <c r="BV57" s="224" t="str">
        <f t="array" ref="BV57">LOOKUP(2,1/(Log!$K$1:$K$27569=BR57),Log!$H$1:$H$27569)</f>
        <v>x</v>
      </c>
      <c r="BW57" s="224" t="str">
        <f t="array" ref="BW57">LOOKUP(2,1/(Log!$K$1:$K$27569=BR57),Log!$J$1:$J$27569)</f>
        <v>Given the difficult nature of the circumstances in Refugee crisis and the absence of up-to-date and reliable data from open sources, it is difficult to accurately estimate figures for this indicator</v>
      </c>
      <c r="BX57" s="224" t="str">
        <f t="array" ref="BX57">LOOKUP(2,1/(Log!$K$1:$K$27569=BR57),Log!$I$1:$I$27569)</f>
        <v>X</v>
      </c>
      <c r="BY57" s="214">
        <f t="array" ref="BY57">LOOKUP(2,1/(Log!$K$1:$K$27569=BR57),Log!$L$1:$L$27569)</f>
        <v>45775</v>
      </c>
      <c r="BZ57" s="222" t="str">
        <f t="shared" si="47"/>
        <v>KEN002Buildings destroyed</v>
      </c>
      <c r="CA57" s="222" t="str">
        <f t="array" ref="CA57">LOOKUP(2,1/(Log!$K$1:$K$27569=BZ57),Log!$E$1:$E$27569)</f>
        <v>x</v>
      </c>
      <c r="CB57" s="222" t="str">
        <f t="array" ref="CB57">LOOKUP(2,1/(Log!$K$1:$K$27569=BZ57),Log!$F$1:$F$27569)</f>
        <v>X</v>
      </c>
      <c r="CC57" s="222" t="str">
        <f t="array" ref="CC57">LOOKUP(2,1/(Log!$K$1:$K$27569=BZ57),Log!$G$1:$G$27569)</f>
        <v>x</v>
      </c>
      <c r="CD57" s="222" t="str">
        <f t="array" ref="CD57">LOOKUP(2,1/(Log!$K$1:$K$27569=BZ57),Log!$H$1:$H$27569)</f>
        <v>x</v>
      </c>
      <c r="CE57" s="222" t="str">
        <f t="array" ref="CE57">LOOKUP(2,1/(Log!$K$1:$K$27569=BZ57),Log!$J$1:$J$27569)</f>
        <v>Given the difficult nature of the circumstances in Refugee crisis and the absence of up-to-date and reliable data from open sources, it is difficult to accurately estimate figures for this indicator</v>
      </c>
      <c r="CF57" s="222" t="str">
        <f t="array" ref="CF57">LOOKUP(2,1/(Log!$K$1:$K$27569=BZ57),Log!$I$1:$I$27569)</f>
        <v>X</v>
      </c>
      <c r="CG57" s="223">
        <f t="array" ref="CG57">LOOKUP(2,1/(Log!$K$1:$K$27569=BZ57),Log!$L$1:$L$27569)</f>
        <v>45775</v>
      </c>
      <c r="CH57" s="221" t="str">
        <f t="shared" si="48"/>
        <v>KEN002Buildings in the affected area</v>
      </c>
      <c r="CI57" s="222" t="e">
        <f t="array" ref="CI57">LOOKUP(2,1/(Log!$K$1:$K$27569=CH57),Log!$E$1:$E$27569)</f>
        <v>#N/A</v>
      </c>
      <c r="CJ57" s="222" t="e">
        <f t="array" ref="CJ57">LOOKUP(2,1/(Log!$K$1:$K$27569=CH57),Log!$F$1:$F$27569)</f>
        <v>#N/A</v>
      </c>
      <c r="CK57" s="222" t="e">
        <f t="array" ref="CK57">LOOKUP(2,1/(Log!$K$1:$K$27569=CH57),Log!$G$1:$G$27569)</f>
        <v>#N/A</v>
      </c>
      <c r="CL57" s="222" t="e">
        <f t="array" ref="CL57">LOOKUP(2,1/(Log!$K$1:$K$27569=CH57),Log!$H$1:$H$27569)</f>
        <v>#N/A</v>
      </c>
      <c r="CM57" s="222" t="e">
        <f t="array" ref="CM57">LOOKUP(2,1/(Log!$K$1:$K$27569=CH57),Log!$J$1:$J$27569)</f>
        <v>#N/A</v>
      </c>
      <c r="CN57" s="222" t="e">
        <f t="array" ref="CN57">LOOKUP(2,1/(Log!$K$1:$K$27569=CH57),Log!$I$1:$I$27569)</f>
        <v>#N/A</v>
      </c>
      <c r="CO57" s="225" t="e">
        <f t="array" ref="CO57">LOOKUP(2,1/(Log!$K$1:$K$27569=CH57),Log!$L$1:$L$27569)</f>
        <v>#N/A</v>
      </c>
      <c r="CP57" s="222" t="str">
        <f t="shared" si="49"/>
        <v>KEN002Economic Losses</v>
      </c>
      <c r="CQ57" s="224" t="str">
        <f t="array" ref="CQ57">LOOKUP(2,1/(Log!$K$1:$K$27569=CP57),Log!$E$1:$E$27569)</f>
        <v>x</v>
      </c>
      <c r="CR57" s="224" t="str">
        <f t="array" ref="CR57">LOOKUP(2,1/(Log!$K$1:$K$27569=CP57),Log!$F$1:$F$27569)</f>
        <v>X</v>
      </c>
      <c r="CS57" s="224" t="str">
        <f t="array" ref="CS57">LOOKUP(2,1/(Log!$K$1:$K$27569=CP57),Log!$G$1:$G$27569)</f>
        <v>x</v>
      </c>
      <c r="CT57" s="224" t="str">
        <f t="array" ref="CT57">LOOKUP(2,1/(Log!$K$1:$K$27569=CP57),Log!$H$1:$H$27569)</f>
        <v>x</v>
      </c>
      <c r="CU57" s="224" t="str">
        <f t="array" ref="CU57">LOOKUP(2,1/(Log!$K$1:$K$27569=CP57),Log!$J$1:$J$27569)</f>
        <v>Given the difficult nature of the circumstances in Refugee crisis and the absence of up-to-date and reliable data from open sources, it is difficult to accurately estimate figures for this indicator</v>
      </c>
      <c r="CV57" s="224" t="str">
        <f t="array" ref="CV57">LOOKUP(2,1/(Log!$K$1:$K$27569=CP57),Log!$I$1:$I$27569)</f>
        <v>X</v>
      </c>
      <c r="CW57" s="214">
        <f t="array" ref="CW57">LOOKUP(2,1/(Log!$K$1:$K$27569=CP57),Log!$L$1:$L$27569)</f>
        <v>45775</v>
      </c>
      <c r="CX57" s="222" t="str">
        <f t="shared" si="50"/>
        <v>KEN002People in Need</v>
      </c>
      <c r="CY57" s="218">
        <f t="shared" si="51"/>
        <v>841000</v>
      </c>
      <c r="CZ57" s="218" t="str">
        <f t="shared" si="52"/>
        <v>UNHCR 31/03/2025</v>
      </c>
      <c r="DA57" s="218" t="str">
        <f t="shared" si="53"/>
        <v xml:space="preserve">Medium </v>
      </c>
      <c r="DB57" s="218">
        <f t="shared" si="54"/>
        <v>2</v>
      </c>
      <c r="DC57" s="218" t="str">
        <f t="shared" si="55"/>
        <v>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The reliability is medium because the data includes high-quality information alongside some elements with lower quality, resulting in an overall medium reliability.</v>
      </c>
      <c r="DD57" s="218" t="str">
        <f t="shared" si="56"/>
        <v>https://data.unhcr.org/en/country/ken</v>
      </c>
      <c r="DE57" s="220">
        <f t="shared" si="57"/>
        <v>45775</v>
      </c>
      <c r="DF57" s="221" t="str">
        <f t="shared" si="58"/>
        <v>KEN002Minimal humanitarian conditions - Level 1</v>
      </c>
      <c r="DG57" s="213">
        <f t="array" ref="DG57">IF(LOOKUP(2,1/(Log!$K$1:$K$27569=DF57),Log!$E$1:$E$27569)="x","x",ROUND(LOOKUP(2,1/(Log!$K$1:$K$27569=DF57),Log!$E$1:$E$27569),-3))</f>
        <v>559000</v>
      </c>
      <c r="DH57" s="224" t="str">
        <f t="array" ref="DH57">LOOKUP(2,1/(Log!$K$1:$K$27569=DF57),Log!$F$1:$F$27569)</f>
        <v>UNHCR 31/03/2025; KNBS 04/11/2019</v>
      </c>
      <c r="DI57" s="224" t="str">
        <f t="array" ref="DI57">LOOKUP(2,1/(Log!$K$1:$K$27569=DF57),Log!$G$1:$G$27569)</f>
        <v xml:space="preserve">Medium </v>
      </c>
      <c r="DJ57" s="224">
        <f t="array" ref="DJ57">LOOKUP(2,1/(Log!$K$1:$K$27569=DF57),Log!$H$1:$H$27569)</f>
        <v>2</v>
      </c>
      <c r="DK57" s="224" t="str">
        <f t="array" ref="DK57">LOOKUP(2,1/(Log!$K$1:$K$27569=DF57),Log!$J$1:$J$27569)</f>
        <v>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KNBS Census population page 12 and 16 and UNHCR live page as of  31st March 2025. KNBS is chosen because its the only one providing a comprehensive anaysis and population figures of the counties while UNHCR is chosen due to its reliabilty and monthy update of refugee numbers. The reliabilty of this data is medium because the data includes high-quality information alongside some elements with lower quality, resulting in an overall medium reliability</v>
      </c>
      <c r="DL57" s="224" t="str">
        <f t="array" ref="DL57">LOOKUP(2,1/(Log!$K$1:$K$27569=DF57),Log!$I$1:$I$27569)</f>
        <v>https://data.unhcr.org/en/country/ken; https://www.knbs.or.ke/?wpdmpro=2019-kenya-population-and-housing-census-volume-i-population-by-county-and-sub-county</v>
      </c>
      <c r="DM57" s="214">
        <f t="array" ref="DM57">LOOKUP(2,1/(Log!$K$1:$K$27569=DF57),Log!$L$1:$L$27569)</f>
        <v>45775</v>
      </c>
      <c r="DN57" s="222" t="str">
        <f t="shared" si="59"/>
        <v>KEN002Stressed humanitarian conditions - Level 2</v>
      </c>
      <c r="DO57" s="218">
        <f t="array" ref="DO57">IF(LOOKUP(2,1/(Log!$K$1:$K$27569=DN57),Log!$E$1:$E$27569)="x","x",ROUND(LOOKUP(2,1/(Log!$K$1:$K$27569=DN57),Log!$E$1:$E$27569),-3))</f>
        <v>0</v>
      </c>
      <c r="DP57" s="222" t="str">
        <f t="array" ref="DP57">LOOKUP(2,1/(Log!$K$1:$K$27569=DN57),Log!$F$1:$F$27569)</f>
        <v>UNHCR 31/03/2025</v>
      </c>
      <c r="DQ57" s="222" t="str">
        <f t="array" ref="DQ57">LOOKUP(2,1/(Log!$K$1:$K$27569=DN57),Log!$G$1:$G$27569)</f>
        <v xml:space="preserve">Medium </v>
      </c>
      <c r="DR57" s="222">
        <f t="array" ref="DR57">LOOKUP(2,1/(Log!$K$1:$K$27569=DN57),Log!$H$1:$H$27569)</f>
        <v>2</v>
      </c>
      <c r="DS57" s="222" t="str">
        <f t="array" ref="DS57">LOOKUP(2,1/(Log!$K$1:$K$27569=DN57),Log!$J$1:$J$27569)</f>
        <v xml:space="preserve"> According to INFORM SI methodology, the number of people in Level 2 is equal to the people affected minus the people in need. Since all the people affected are also in need, there are no people in Level 2. The figures are taken from UNHCR live page as of 31st March 2025. UNHCR is chosen due to its reliabilty and monthy update of refugee numbers. The reliabilty of this data is medium because the data includes high-quality information alongside some elements with lower quality, resulting in an overall medium reliability</v>
      </c>
      <c r="DT57" s="222" t="str">
        <f t="array" ref="DT57">LOOKUP(2,1/(Log!$K$1:$K$27569=DN57),Log!$I$1:$I$27569)</f>
        <v>https://data.unhcr.org/en/country/ken</v>
      </c>
      <c r="DU57" s="223">
        <f t="array" ref="DU57">LOOKUP(2,1/(Log!$K$1:$K$27569=DN57),Log!$L$1:$L$27569)</f>
        <v>45775</v>
      </c>
      <c r="DV57" s="221" t="str">
        <f t="shared" si="60"/>
        <v>KEN002Moderate humanitarian conditions - Level 3</v>
      </c>
      <c r="DW57" s="213">
        <f t="array" ref="DW57">IF(LOOKUP(2,1/(Log!$K$1:$K$27569=DV57),Log!$E$1:$E$27569)="x","x",ROUND(LOOKUP(2,1/(Log!$K$1:$K$27569=DV57),Log!$E$1:$E$27569),-3))</f>
        <v>841000</v>
      </c>
      <c r="DX57" s="224" t="str">
        <f t="array" ref="DX57">LOOKUP(2,1/(Log!$K$1:$K$27569=DV57),Log!$F$1:$F$27569)</f>
        <v>UNHCR 31/03/2025</v>
      </c>
      <c r="DY57" s="224" t="str">
        <f t="array" ref="DY57">LOOKUP(2,1/(Log!$K$1:$K$27569=DV57),Log!$G$1:$G$27569)</f>
        <v xml:space="preserve">Medium </v>
      </c>
      <c r="DZ57" s="224">
        <f t="array" ref="DZ57">LOOKUP(2,1/(Log!$K$1:$K$27569=DV57),Log!$H$1:$H$27569)</f>
        <v>2</v>
      </c>
      <c r="EA57" s="224" t="str">
        <f t="array" ref="EA57">LOOKUP(2,1/(Log!$K$1:$K$27569=DV57),Log!$J$1:$J$27569)</f>
        <v>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The reliability is medium because the data includes high-quality information alongside some elements with lower quality, resulting in an overall medium reliability.</v>
      </c>
      <c r="EB57" s="224" t="str">
        <f t="array" ref="EB57">LOOKUP(2,1/(Log!$K$1:$K$27569=DV57),Log!$I$1:$I$27569)</f>
        <v>https://data.unhcr.org/en/country/ken</v>
      </c>
      <c r="EC57" s="214">
        <f t="array" ref="EC57">LOOKUP(2,1/(Log!$K$1:$K$27569=DV57),Log!$L$1:$L$27569)</f>
        <v>45775</v>
      </c>
      <c r="ED57" s="222" t="str">
        <f t="shared" si="61"/>
        <v>KEN002Severe humanitarian conditions - Level 4</v>
      </c>
      <c r="EE57" s="218" t="str">
        <f t="array" ref="EE57">IF(LOOKUP(2,1/(Log!$K$1:$K$27569=ED57),Log!$E$1:$E$27569)="x","x",ROUND(LOOKUP(2,1/(Log!$K$1:$K$27569=ED57),Log!$E$1:$E$27569),-3))</f>
        <v>x</v>
      </c>
      <c r="EF57" s="222" t="str">
        <f t="array" ref="EF57">LOOKUP(2,1/(Log!$K$1:$K$27569=ED57),Log!$F$1:$F$27569)</f>
        <v>X</v>
      </c>
      <c r="EG57" s="222" t="str">
        <f t="array" ref="EG57">LOOKUP(2,1/(Log!$K$1:$K$27569=ED57),Log!$G$1:$G$27569)</f>
        <v>x</v>
      </c>
      <c r="EH57" s="222" t="str">
        <f t="array" ref="EH57">LOOKUP(2,1/(Log!$K$1:$K$27569=ED57),Log!$H$1:$H$27569)</f>
        <v>x</v>
      </c>
      <c r="EI57" s="222" t="str">
        <f t="array" ref="EI57">LOOKUP(2,1/(Log!$K$1:$K$27569=ED57),Log!$J$1:$J$27569)</f>
        <v xml:space="preserve">While some refugees and asylum seekers  may be facing Level 4 or 5 outcomes, there is no evidence to support this. </v>
      </c>
      <c r="EJ57" s="222" t="str">
        <f t="array" ref="EJ57">LOOKUP(2,1/(Log!$K$1:$K$27569=ED57),Log!$I$1:$I$27569)</f>
        <v>X</v>
      </c>
      <c r="EK57" s="223">
        <f t="array" ref="EK57">LOOKUP(2,1/(Log!$K$1:$K$27569=ED57),Log!$L$1:$L$27569)</f>
        <v>45775</v>
      </c>
      <c r="EL57" s="221" t="str">
        <f t="shared" si="62"/>
        <v>KEN002Extreme humanitarian conditions - Level 5</v>
      </c>
      <c r="EM57" s="213" t="str">
        <f t="array" ref="EM57">IF(LOOKUP(2,1/(Log!$K$1:$K$27569=EL57),Log!$E$1:$E$27569)="x","x",ROUND(LOOKUP(2,1/(Log!$K$1:$K$27569=EL57),Log!$E$1:$E$27569),-3))</f>
        <v>x</v>
      </c>
      <c r="EN57" s="224" t="str">
        <f t="array" ref="EN57">LOOKUP(2,1/(Log!$K$1:$K$27569=EL57),Log!$F$1:$F$27569)</f>
        <v>X</v>
      </c>
      <c r="EO57" s="224" t="str">
        <f t="array" ref="EO57">LOOKUP(2,1/(Log!$K$1:$K$27569=EL57),Log!$G$1:$G$27569)</f>
        <v>x</v>
      </c>
      <c r="EP57" s="224" t="str">
        <f t="array" ref="EP57">LOOKUP(2,1/(Log!$K$1:$K$27569=EL57),Log!$H$1:$H$27569)</f>
        <v>x</v>
      </c>
      <c r="EQ57" s="224" t="str">
        <f t="array" ref="EQ57">LOOKUP(2,1/(Log!$K$1:$K$27569=EL57),Log!$J$1:$J$27569)</f>
        <v xml:space="preserve">While some refugees and asylum seekers may be facing Level 4 or 5 outcomes, there is no evidence to support this. </v>
      </c>
      <c r="ER57" s="224" t="str">
        <f t="array" ref="ER57">LOOKUP(2,1/(Log!$K$1:$K$27569=EL57),Log!$I$1:$I$27569)</f>
        <v>X</v>
      </c>
      <c r="ES57" s="214">
        <f t="array" ref="ES57">LOOKUP(2,1/(Log!$K$1:$K$27569=EL57),Log!$L$1:$L$27569)</f>
        <v>45775</v>
      </c>
      <c r="ET57" s="222" t="str">
        <f t="shared" si="63"/>
        <v>KEN002Fatalities in all crises</v>
      </c>
      <c r="EU57" s="222" t="str">
        <f t="array" ref="EU57">LOOKUP(2,1/(Log!$K$1:$K$27569=ET57),Log!$E$1:$E$27569)</f>
        <v>x</v>
      </c>
      <c r="EV57" s="222" t="str">
        <f t="array" ref="EV57">LOOKUP(2,1/(Log!$K$1:$K$27569=ET57),Log!$F$1:$F$27569)</f>
        <v>IPC 21/03/2025</v>
      </c>
      <c r="EW57" s="222" t="str">
        <f t="array" ref="EW57">LOOKUP(2,1/(Log!$K$1:$K$27569=ET57),Log!$G$1:$G$27569)</f>
        <v>Low</v>
      </c>
      <c r="EX57" s="222">
        <f t="array" ref="EX57">LOOKUP(2,1/(Log!$K$1:$K$27569=ET57),Log!$H$1:$H$27569)</f>
        <v>3</v>
      </c>
      <c r="EY57" s="222" t="str">
        <f t="array" ref="EY57">LOOKUP(2,1/(Log!$K$1:$K$27569=ET57),Log!$J$1:$J$27569)</f>
        <v>Kenya's ongoing drought crisis has led to a significant increase in food insecurity, with 9.4 million people affected. Although specific fatality numbers directly linked to the drought are not mentioned in the available sources, the severe impact on livelihoods and the classification of 291,650 individuals in IPC Phase 4 signal a heightened risk of mortality due to malnutrition. Therefore, this leaves an information gap regarding precise fatality figures.</v>
      </c>
      <c r="EZ57" s="222" t="str">
        <f t="array" ref="EZ57">LOOKUP(2,1/(Log!$K$1:$K$27569=ET57),Log!$I$1:$I$27569)</f>
        <v>https://www.ipcinfo.org/ipc-country-analysis/details-map/en/c/1159540/?iso3=KEN</v>
      </c>
      <c r="FA57" s="223">
        <f t="array" ref="FA57">LOOKUP(2,1/(Log!$K$1:$K$27569=ET57),Log!$L$1:$L$27569)</f>
        <v>45775</v>
      </c>
      <c r="FB57" s="221" t="str">
        <f t="shared" si="64"/>
        <v>KEN002Crisis affected groups</v>
      </c>
      <c r="FC57" s="224">
        <f t="array" ref="FC57">LOOKUP(2,1/(Log!$K$1:$K$27569=FB57),Log!$E$1:$E$27569)</f>
        <v>1</v>
      </c>
      <c r="FD57" s="224" t="str">
        <f t="array" ref="FD57">LOOKUP(2,1/(Log!$K$1:$K$27569=FB57),Log!$F$1:$F$27569)</f>
        <v>UNHCR 31/03/2025; KNBS 04/11/2019</v>
      </c>
      <c r="FE57" s="224" t="str">
        <f t="array" ref="FE57">LOOKUP(2,1/(Log!$K$1:$K$27569=FB57),Log!$G$1:$G$27569)</f>
        <v>High</v>
      </c>
      <c r="FF57" s="224">
        <f t="array" ref="FF57">LOOKUP(2,1/(Log!$K$1:$K$27569=FB57),Log!$H$1:$H$27569)</f>
        <v>1</v>
      </c>
      <c r="FG57" s="224" t="str">
        <f t="array" ref="FG57">LOOKUP(2,1/(Log!$K$1:$K$27569=FB57),Log!$J$1:$J$27569)</f>
        <v>In this crisis, 1 out of 5 population groups are affected.- Refugees.</v>
      </c>
      <c r="FH57" s="224" t="str">
        <f t="array" ref="FH57">LOOKUP(2,1/(Log!$K$1:$K$27569=FB57),Log!$I$1:$I$27569)</f>
        <v>https://data.unhcr.org/en/country/ken; https://www.knbs.or.ke/?wpdmpro=2019-kenya-population-and-housing-census-volume-i-population-by-county-and-sub-county</v>
      </c>
      <c r="FI57" s="214">
        <f t="array" ref="FI57">LOOKUP(2,1/(Log!$K$1:$K$27569=FB57),Log!$L$1:$L$27569)</f>
        <v>45775</v>
      </c>
      <c r="FJ57" s="221" t="str">
        <f t="shared" si="65"/>
        <v>KEN002People facing limited access constraints</v>
      </c>
      <c r="FK57" s="222" t="str">
        <f t="array" ref="FK57">LOOKUP(2,1/(Log!$K$1:$K$27569=FJ57),Log!$E$1:$E$27569)</f>
        <v>x</v>
      </c>
      <c r="FL57" s="222" t="str">
        <f t="array" ref="FL57">LOOKUP(2,1/(Log!$K$1:$K$27569=FJ57),Log!$F$1:$F$27569)</f>
        <v>X</v>
      </c>
      <c r="FM57" s="222" t="str">
        <f t="array" ref="FM57">LOOKUP(2,1/(Log!$K$1:$K$27569=FJ57),Log!$G$1:$G$27569)</f>
        <v>x</v>
      </c>
      <c r="FN57" s="222" t="str">
        <f t="array" ref="FN57">LOOKUP(2,1/(Log!$K$1:$K$27569=FJ57),Log!$H$1:$H$27569)</f>
        <v>x</v>
      </c>
      <c r="FO57" s="222" t="str">
        <f t="array" ref="FO57">LOOKUP(2,1/(Log!$K$1:$K$27569=FJ57),Log!$J$1:$J$27569)</f>
        <v>Given the difficult nature of the circumstances in Refugee crisis and the absence of up-to-date and reliable data from open sources, it is difficult to accurately estimate figures for this indicator</v>
      </c>
      <c r="FP57" s="218" t="str">
        <f t="array" ref="FP57">LOOKUP(2,1/(Log!$K$1:$K$27569=FJ57),Log!$I$1:$I$27569)</f>
        <v>X</v>
      </c>
      <c r="FQ57" s="219">
        <f t="array" ref="FQ57">LOOKUP(2,1/(Log!$K$1:$K$27569=FJ57),Log!$L$1:$L$27569)</f>
        <v>45775</v>
      </c>
      <c r="FR57" s="221" t="str">
        <f t="shared" si="66"/>
        <v>KEN002People facing restricted access constraints</v>
      </c>
      <c r="FS57" s="224" t="str">
        <f t="array" ref="FS57">LOOKUP(2,1/(Log!$K$1:$K$27569=FR57),Log!$E$1:$E$27569)</f>
        <v>x</v>
      </c>
      <c r="FT57" s="224" t="str">
        <f t="array" ref="FT57">LOOKUP(2,1/(Log!$K$1:$K$27569=FR57),Log!$F$1:$F$27569)</f>
        <v>X</v>
      </c>
      <c r="FU57" s="224" t="str">
        <f t="array" ref="FU57">LOOKUP(2,1/(Log!$K$1:$K$27569=FR57),Log!$G$1:$G$27569)</f>
        <v>x</v>
      </c>
      <c r="FV57" s="224" t="str">
        <f t="array" ref="FV57">LOOKUP(2,1/(Log!$K$1:$K$27569=FR57),Log!$H$1:$H$27569)</f>
        <v>x</v>
      </c>
      <c r="FW57" s="224" t="str">
        <f t="array" ref="FW57">LOOKUP(2,1/(Log!$K$1:$K$27569=FR57),Log!$J$1:$J$27569)</f>
        <v>Given the difficult nature of the circumstances in Refugee crisis and the absence of up-to-date and reliable data from open sources, it is difficult to accurately estimate figures for this indicator</v>
      </c>
      <c r="FX57" s="224" t="str">
        <f t="array" ref="FX57">LOOKUP(2,1/(Log!$K$1:$K$27569=FR57),Log!$I$1:$I$27569)</f>
        <v>X</v>
      </c>
      <c r="FY57" s="214">
        <f t="array" ref="FY57">LOOKUP(2,1/(Log!$K$1:$K$27569=FR57),Log!$L$1:$L$27569)</f>
        <v>45775</v>
      </c>
      <c r="FZ57" s="222" t="str">
        <f t="shared" si="67"/>
        <v>KEN002Impediments to entry into country (bureaucratic and administrative)</v>
      </c>
      <c r="GA57" s="222">
        <f t="array" ref="GA57">LOOKUP(2,1/(Log!$K$1:$K$27569=FZ57),Log!$E$1:$E$27569)</f>
        <v>0</v>
      </c>
      <c r="GB57" s="222" t="str">
        <f t="array" ref="GB57">LOOKUP(2,1/(Log!$K$1:$K$27569=FZ57),Log!$F$1:$F$27569)</f>
        <v>ACAPS Access Methodology</v>
      </c>
      <c r="GC57" s="222" t="str">
        <f t="array" ref="GC57">LOOKUP(2,1/(Log!$K$1:$K$27569=FZ57),Log!$G$1:$G$27569)</f>
        <v>Medium</v>
      </c>
      <c r="GD57" s="222">
        <f t="array" ref="GD57">LOOKUP(2,1/(Log!$K$1:$K$27569=FZ57),Log!$H$1:$H$27569)</f>
        <v>2</v>
      </c>
      <c r="GE57" s="222" t="str">
        <f t="array" ref="GE57">LOOKUP(2,1/(Log!$K$1:$K$27569=FZ57),Log!$J$1:$J$27569)</f>
        <v>x</v>
      </c>
      <c r="GF57" s="222" t="str">
        <f t="array" ref="GF57">LOOKUP(2,1/(Log!$K$1:$K$27569=FZ57),Log!$I$1:$I$27569)</f>
        <v>x</v>
      </c>
      <c r="GG57" s="223">
        <f t="array" ref="GG57">LOOKUP(2,1/(Log!$K$1:$K$27569=FZ57),Log!$L$1:$L$27569)</f>
        <v>45610</v>
      </c>
      <c r="GH57" s="221" t="str">
        <f t="shared" si="68"/>
        <v>KEN002Restriction of movement (impediments to freedom of movement and/or administrative restrictions)</v>
      </c>
      <c r="GI57" s="224">
        <f t="array" ref="GI57">LOOKUP(2,1/(Log!$K$1:$K$27569=GH57),Log!$E$1:$E$27569)</f>
        <v>0</v>
      </c>
      <c r="GJ57" s="224" t="str">
        <f t="array" ref="GJ57">LOOKUP(2,1/(Log!$K$1:$K$27569=GH57),Log!$F$1:$F$27569)</f>
        <v>ACAPS Access Methodology</v>
      </c>
      <c r="GK57" s="224" t="str">
        <f t="array" ref="GK57">LOOKUP(2,1/(Log!$K$1:$K$27569=GH57),Log!$G$1:$G$27569)</f>
        <v>Medium</v>
      </c>
      <c r="GL57" s="224">
        <f t="array" ref="GL57">LOOKUP(2,1/(Log!$K$1:$K$27569=GH57),Log!$H$1:$H$27569)</f>
        <v>2</v>
      </c>
      <c r="GM57" s="224" t="str">
        <f t="array" ref="GM57">LOOKUP(2,1/(Log!$K$1:$K$27569=GH57),Log!$J$1:$J$27569)</f>
        <v>x</v>
      </c>
      <c r="GN57" s="224" t="str">
        <f t="array" ref="GN57">LOOKUP(2,1/(Log!$K$1:$K$27569=GH57),Log!$I$1:$I$27569)</f>
        <v>x</v>
      </c>
      <c r="GO57" s="214">
        <f t="array" ref="GO57">LOOKUP(2,1/(Log!$K$1:$K$27569=GH57),Log!$L$1:$L$27569)</f>
        <v>45610</v>
      </c>
      <c r="GP57" s="222" t="str">
        <f t="shared" si="69"/>
        <v>KEN002Interference into implementation of humanitarian activities</v>
      </c>
      <c r="GQ57" s="222">
        <f t="array" ref="GQ57">LOOKUP(2,1/(Log!$K$1:$K$27569=GP57),Log!$E$1:$E$27569)</f>
        <v>0</v>
      </c>
      <c r="GR57" s="222" t="str">
        <f t="array" ref="GR57">LOOKUP(2,1/(Log!$K$1:$K$27569=GP57),Log!$F$1:$F$27569)</f>
        <v>ACAPS Access Methodology</v>
      </c>
      <c r="GS57" s="222" t="str">
        <f t="array" ref="GS57">LOOKUP(2,1/(Log!$K$1:$K$27569=GP57),Log!$G$1:$G$27569)</f>
        <v>Medium</v>
      </c>
      <c r="GT57" s="222">
        <f t="array" ref="GT57">LOOKUP(2,1/(Log!$K$1:$K$27569=GP57),Log!$H$1:$H$27569)</f>
        <v>2</v>
      </c>
      <c r="GU57" s="222" t="str">
        <f t="array" ref="GU57">LOOKUP(2,1/(Log!$K$1:$K$27569=GP57),Log!$J$1:$J$27569)</f>
        <v>x</v>
      </c>
      <c r="GV57" s="222" t="str">
        <f t="array" ref="GV57">LOOKUP(2,1/(Log!$K$1:$K$27569=GP57),Log!$I$1:$I$27569)</f>
        <v>x</v>
      </c>
      <c r="GW57" s="223">
        <f t="array" ref="GW57">LOOKUP(2,1/(Log!$K$1:$K$27569=GP57),Log!$L$1:$L$27569)</f>
        <v>45610</v>
      </c>
      <c r="GX57" s="221" t="str">
        <f t="shared" si="70"/>
        <v>KEN002Violence against personnel, facilities and assets</v>
      </c>
      <c r="GY57" s="224">
        <f t="array" ref="GY57">LOOKUP(2,1/(Log!$K$1:$K$27569=GX57),Log!$E$1:$E$27569)</f>
        <v>0</v>
      </c>
      <c r="GZ57" s="224" t="str">
        <f t="array" ref="GZ57">LOOKUP(2,1/(Log!$K$1:$K$27569=GX57),Log!$F$1:$F$27569)</f>
        <v>ACAPS Access Methodology</v>
      </c>
      <c r="HA57" s="224" t="str">
        <f t="array" ref="HA57">LOOKUP(2,1/(Log!$K$1:$K$27569=GX57),Log!$G$1:$G$27569)</f>
        <v>Medium</v>
      </c>
      <c r="HB57" s="224">
        <f t="array" ref="HB57">LOOKUP(2,1/(Log!$K$1:$K$27569=GX57),Log!$H$1:$H$27569)</f>
        <v>2</v>
      </c>
      <c r="HC57" s="224" t="str">
        <f t="array" ref="HC57">LOOKUP(2,1/(Log!$K$1:$K$27569=GX57),Log!$J$1:$J$27569)</f>
        <v>x</v>
      </c>
      <c r="HD57" s="224" t="str">
        <f t="array" ref="HD57">LOOKUP(2,1/(Log!$K$1:$K$27569=GX57),Log!$I$1:$I$27569)</f>
        <v>x</v>
      </c>
      <c r="HE57" s="214">
        <f t="array" ref="HE57">LOOKUP(2,1/(Log!$K$1:$K$27569=GX57),Log!$L$1:$L$27569)</f>
        <v>45610</v>
      </c>
      <c r="HF57" s="222" t="str">
        <f t="shared" si="71"/>
        <v>KEN002Denial of existence of humanitarian needs or entitlements to assistance</v>
      </c>
      <c r="HG57" s="222">
        <f t="array" ref="HG57">LOOKUP(2,1/(Log!$K$1:$K$27569=HF57),Log!$E$1:$E$27569)</f>
        <v>0</v>
      </c>
      <c r="HH57" s="222" t="str">
        <f t="array" ref="HH57">LOOKUP(2,1/(Log!$K$1:$K$27569=HF57),Log!$F$1:$F$27569)</f>
        <v>ACAPS Access Methodology</v>
      </c>
      <c r="HI57" s="222" t="str">
        <f t="array" ref="HI57">LOOKUP(2,1/(Log!$K$1:$K$27569=HF57),Log!$G$1:$G$27569)</f>
        <v>Medium</v>
      </c>
      <c r="HJ57" s="222">
        <f t="array" ref="HJ57">LOOKUP(2,1/(Log!$K$1:$K$27569=HF57),Log!$H$1:$H$27569)</f>
        <v>2</v>
      </c>
      <c r="HK57" s="222" t="str">
        <f t="array" ref="HK57">LOOKUP(2,1/(Log!$K$1:$K$27569=HF57),Log!$J$1:$J$27569)</f>
        <v>x</v>
      </c>
      <c r="HL57" s="222" t="str">
        <f t="array" ref="HL57">LOOKUP(2,1/(Log!$K$1:$K$27569=HF57),Log!$I$1:$I$27569)</f>
        <v>x</v>
      </c>
      <c r="HM57" s="223">
        <f t="array" ref="HM57">LOOKUP(2,1/(Log!$K$1:$K$27569=HF57),Log!$L$1:$L$27569)</f>
        <v>45610</v>
      </c>
      <c r="HN57" s="221" t="str">
        <f t="shared" si="72"/>
        <v>KEN002Restriction and obstruction of access to services and assistance</v>
      </c>
      <c r="HO57" s="224">
        <f t="array" ref="HO57">LOOKUP(2,1/(Log!$K$1:$K$27569=HN57),Log!$E$1:$E$27569)</f>
        <v>2</v>
      </c>
      <c r="HP57" s="224" t="str">
        <f t="array" ref="HP57">LOOKUP(2,1/(Log!$K$1:$K$27569=HN57),Log!$F$1:$F$27569)</f>
        <v>ACAPS Access Methodology</v>
      </c>
      <c r="HQ57" s="224" t="str">
        <f t="array" ref="HQ57">LOOKUP(2,1/(Log!$K$1:$K$27569=HN57),Log!$G$1:$G$27569)</f>
        <v>Medium</v>
      </c>
      <c r="HR57" s="224">
        <f t="array" ref="HR57">LOOKUP(2,1/(Log!$K$1:$K$27569=HN57),Log!$H$1:$H$27569)</f>
        <v>2</v>
      </c>
      <c r="HS57" s="224" t="str">
        <f t="array" ref="HS57">LOOKUP(2,1/(Log!$K$1:$K$27569=HN57),Log!$J$1:$J$27569)</f>
        <v>x</v>
      </c>
      <c r="HT57" s="224" t="str">
        <f t="array" ref="HT57">LOOKUP(2,1/(Log!$K$1:$K$27569=HN57),Log!$I$1:$I$27569)</f>
        <v>x</v>
      </c>
      <c r="HU57" s="214">
        <f t="array" ref="HU57">LOOKUP(2,1/(Log!$K$1:$K$27569=HN57),Log!$L$1:$L$27569)</f>
        <v>45610</v>
      </c>
      <c r="HV57" s="222" t="str">
        <f t="shared" si="73"/>
        <v>KEN002Ongoing insecurity/hostilities affecting humanitarian assistance</v>
      </c>
      <c r="HW57" s="222">
        <f t="array" ref="HW57">LOOKUP(2,1/(Log!$K$1:$K$27569=HV57),Log!$E$1:$E$27569)</f>
        <v>2</v>
      </c>
      <c r="HX57" s="222" t="str">
        <f t="array" ref="HX57">LOOKUP(2,1/(Log!$K$1:$K$27569=HV57),Log!$F$1:$F$27569)</f>
        <v>ACAPS Access Methodology</v>
      </c>
      <c r="HY57" s="222" t="str">
        <f t="array" ref="HY57">LOOKUP(2,1/(Log!$K$1:$K$27569=HV57),Log!$G$1:$G$27569)</f>
        <v>Medium</v>
      </c>
      <c r="HZ57" s="222">
        <f t="array" ref="HZ57">LOOKUP(2,1/(Log!$K$1:$K$27569=HV57),Log!$H$1:$H$27569)</f>
        <v>2</v>
      </c>
      <c r="IA57" s="222" t="str">
        <f t="array" ref="IA57">LOOKUP(2,1/(Log!$K$1:$K$27569=HV57),Log!$J$1:$J$27569)</f>
        <v>x</v>
      </c>
      <c r="IB57" s="222" t="str">
        <f t="array" ref="IB57">LOOKUP(2,1/(Log!$K$1:$K$27569=HV57),Log!$I$1:$I$27569)</f>
        <v>x</v>
      </c>
      <c r="IC57" s="223">
        <f t="array" ref="IC57">LOOKUP(2,1/(Log!$K$1:$K$27569=HV57),Log!$L$1:$L$27569)</f>
        <v>45610</v>
      </c>
      <c r="ID57" s="221" t="str">
        <f t="shared" si="74"/>
        <v>KEN002Presence of mines and improvised explosive devices</v>
      </c>
      <c r="IE57" s="224">
        <f t="array" ref="IE57">LOOKUP(2,1/(Log!$K$1:$K$27569=ID57),Log!$E$1:$E$27569)</f>
        <v>0</v>
      </c>
      <c r="IF57" s="224" t="str">
        <f t="array" ref="IF57">LOOKUP(2,1/(Log!$K$1:$K$27569=ID57),Log!$F$1:$F$27569)</f>
        <v>ACAPS Access Methodology</v>
      </c>
      <c r="IG57" s="224" t="str">
        <f t="array" ref="IG57">LOOKUP(2,1/(Log!$K$1:$K$27569=ID57),Log!$G$1:$G$27569)</f>
        <v>Medium</v>
      </c>
      <c r="IH57" s="224">
        <f t="array" ref="IH57">LOOKUP(2,1/(Log!$K$1:$K$27569=ID57),Log!$H$1:$H$27569)</f>
        <v>2</v>
      </c>
      <c r="II57" s="224" t="str">
        <f t="array" ref="II57">LOOKUP(2,1/(Log!$K$1:$K$27569=ID57),Log!$J$1:$J$27569)</f>
        <v>x</v>
      </c>
      <c r="IJ57" s="224" t="str">
        <f t="array" ref="IJ57">LOOKUP(2,1/(Log!$K$1:$K$27569=ID57),Log!$I$1:$I$27569)</f>
        <v>x</v>
      </c>
      <c r="IK57" s="214">
        <f t="array" ref="IK57">LOOKUP(2,1/(Log!$K$1:$K$27569=ID57),Log!$L$1:$L$27569)</f>
        <v>45610</v>
      </c>
      <c r="IL57" s="222" t="str">
        <f t="shared" si="75"/>
        <v>KEN002Physical constraints in the environment (obstacles related to terrain, climate, lack of infrastructure, etc.)</v>
      </c>
      <c r="IM57" s="222">
        <f t="array" ref="IM57">LOOKUP(2,1/(Log!$K$1:$K$27569=IL57),Log!$E$1:$E$27569)</f>
        <v>3</v>
      </c>
      <c r="IN57" s="222" t="str">
        <f t="array" ref="IN57">LOOKUP(2,1/(Log!$K$1:$K$27569=IL57),Log!$F$1:$F$27569)</f>
        <v>ACAPS Access Methodology</v>
      </c>
      <c r="IO57" s="222" t="str">
        <f t="array" ref="IO57">LOOKUP(2,1/(Log!$K$1:$K$27569=IL57),Log!$G$1:$G$27569)</f>
        <v>Medium</v>
      </c>
      <c r="IP57" s="222">
        <f t="array" ref="IP57">LOOKUP(2,1/(Log!$K$1:$K$27569=IL57),Log!$H$1:$H$27569)</f>
        <v>2</v>
      </c>
      <c r="IQ57" s="222" t="str">
        <f t="array" ref="IQ57">LOOKUP(2,1/(Log!$K$1:$K$27569=IL57),Log!$J$1:$J$27569)</f>
        <v>x</v>
      </c>
      <c r="IR57" s="222" t="str">
        <f t="array" ref="IR57">LOOKUP(2,1/(Log!$K$1:$K$27569=IL57),Log!$I$1:$I$27569)</f>
        <v>x</v>
      </c>
      <c r="IS57" s="223">
        <f t="array" ref="IS57">LOOKUP(2,1/(Log!$K$1:$K$27569=IL57),Log!$L$1:$L$27569)</f>
        <v>45610</v>
      </c>
    </row>
    <row r="58" spans="1:253" s="11" customFormat="1" ht="13.35" customHeight="1">
      <c r="A58" s="11" t="str">
        <f>Lists!B:B</f>
        <v>Drought in Kenya</v>
      </c>
      <c r="B58" s="11" t="str">
        <f>Lists!F:F</f>
        <v>Drought/drier conditions</v>
      </c>
      <c r="C58" s="11" t="str">
        <f>Lists!C:C</f>
        <v>KEN003</v>
      </c>
      <c r="D58" s="11" t="str">
        <f>Lists!A:A</f>
        <v>Kenya</v>
      </c>
      <c r="E58" s="11" t="str">
        <f>Lists!D:D</f>
        <v>KEN</v>
      </c>
      <c r="F58" s="11" t="str">
        <f t="shared" si="38"/>
        <v>KEN003Total population</v>
      </c>
      <c r="G58" s="212">
        <f t="array" ref="G58">ROUND(LOOKUP(2,1/(Log!$K$1:$K$27569=F58),Log!$E$1:$E$27569),-3)</f>
        <v>58341000</v>
      </c>
      <c r="H58" s="213" t="str">
        <f t="array" ref="H58">LOOKUP(2,1/(Log!$K$1:$K$27569=F58),Log!$F$1:$F$27569)</f>
        <v>World Population Review Accessed 13/04/2025; UNHCR 31/04/2025</v>
      </c>
      <c r="I58" s="213" t="str">
        <f t="array" ref="I58">LOOKUP(2,1/(Log!$K$1:$K$27569=F58),Log!$G$1:$G$27569)</f>
        <v xml:space="preserve">Medium </v>
      </c>
      <c r="J58" s="213">
        <f t="array" ref="J58">LOOKUP(2,1/(Log!$K$1:$K$27569=F58),Log!$H$1:$H$27569)</f>
        <v>2</v>
      </c>
      <c r="K58" s="213" t="str">
        <f t="array" ref="K58">LOOKUP(2,1/(Log!$K$1:$K$27569=F58),Log!$J$1:$J$27569)</f>
        <v>Total population of the country including refugees in the country and the migration flow in the country (57,500,000+840,679)</v>
      </c>
      <c r="L58" s="213" t="str">
        <f t="array" ref="L58">LOOKUP(2,1/(Log!$K$1:$K$27569=F58),Log!$I$1:$I$27569)</f>
        <v>https://worldpopulationreview.com/countries/kenya-population; https://data.unhcr.org/en/country/ken</v>
      </c>
      <c r="M58" s="214">
        <f t="array" ref="M58">LOOKUP(2,1/(Log!$K$1:$K$27569=F58),Log!$L$1:$L$27569)</f>
        <v>45775</v>
      </c>
      <c r="N58" s="221" t="str">
        <f t="shared" si="39"/>
        <v>KEN003Landmass affected</v>
      </c>
      <c r="O58" s="216">
        <f t="array" ref="O58">LOOKUP(2,1/(Log!$K$1:$K$27569=N58),Log!$E$1:$E$27569)</f>
        <v>519220</v>
      </c>
      <c r="P58" s="216" t="str">
        <f t="array" ref="P58">LOOKUP(2,1/(Log!$K$1:$K$27569=N58),Log!$F$1:$F$27569)</f>
        <v>OCHA 24/11/2015</v>
      </c>
      <c r="Q58" s="216" t="str">
        <f t="array" ref="Q58">LOOKUP(2,1/(Log!$K$1:$K$27569=N58),Log!$G$1:$G$27569)</f>
        <v xml:space="preserve">Medium </v>
      </c>
      <c r="R58" s="216">
        <f t="array" ref="R58">LOOKUP(2,1/(Log!$K$1:$K$27569=N58),Log!$H$1:$H$27569)</f>
        <v>2</v>
      </c>
      <c r="S58" s="216" t="str">
        <f t="array" ref="S58">LOOKUP(2,1/(Log!$K$1:$K$27569=N58),Log!$J$1:$J$27569)</f>
        <v>Total landmass of counties affected by drought: 23 ASAL counties (Turkana, Mandera, Wajir, Garissa, Lamu, Kwale, Kilifi, Tana River, Taita Taveta, Kitui, Makueni, Embu, Nyeri, Meru North, West Pokot, Baringo, Kajiado, Narok, Marsabit, Laikipia, Tharaka Nithi, Samburu, Isiolo).</v>
      </c>
      <c r="T58" s="216" t="str">
        <f t="array" ref="T58">LOOKUP(2,1/(Log!$K$1:$K$27569=N58),Log!$I$1:$I$27569)</f>
        <v>https://data.humdata.org/dataset/kenya-surface-area-per-county</v>
      </c>
      <c r="U58" s="217">
        <f t="array" ref="U58">LOOKUP(2,1/(Log!$K$1:$K$27569=N58),Log!$L$1:$L$27569)</f>
        <v>45775</v>
      </c>
      <c r="V58" s="221" t="str">
        <f t="shared" si="40"/>
        <v>KEN003People exposed</v>
      </c>
      <c r="W58" s="213">
        <f t="array" ref="W58">IF(LOOKUP(2,1/(Log!$K$1:$K$27569=V58),Log!$E$1:$E$27569)="x","x",ROUND(LOOKUP(2,1/(Log!$K$1:$K$27569=V58),Log!$E$1:$E$27569),-3))</f>
        <v>16617000</v>
      </c>
      <c r="X58" s="213" t="str">
        <f t="array" ref="X58">LOOKUP(2,1/(Log!$K$1:$K$27569=V58),Log!$F$1:$F$27569)</f>
        <v>IPC 21/03/2025</v>
      </c>
      <c r="Y58" s="213" t="str">
        <f t="array" ref="Y58">LOOKUP(2,1/(Log!$K$1:$K$27569=V58),Log!$G$1:$G$27569)</f>
        <v xml:space="preserve">Medium </v>
      </c>
      <c r="Z58" s="213">
        <f t="array" ref="Z58">LOOKUP(2,1/(Log!$K$1:$K$27569=V58),Log!$H$1:$H$27569)</f>
        <v>2</v>
      </c>
      <c r="AA58" s="213" t="str">
        <f t="array" ref="AA58">LOOKUP(2,1/(Log!$K$1:$K$27569=V58),Log!$J$1:$J$27569)</f>
        <v>Total population of counties exposed to drought include 23 ASALcounties. The ASAL counties include Turkana, Mandera, Wajir, Garissa, Lamu, Kwale, Kilifi, Tana River, Taita Taveta, Kitui, Makueni, Embu, Nyeri, Meru North, West Pokot, Baringo, Kajiado, Narok, Marsabit, Laikipia, Tharaka Nithi, Samburu, Isiolo based on IPC projections for April-  June 2025, with a total population of (16,617,000). This figure includes population in  IPC level 1 - 5 according to IPC projection for April to June 2025. Refugees are exposed to the drought crisis as they live in the drought affected counties. However they are excluded from this count as they are already included in KEN002 . IPC is chosen due to its comprehensive anaylsis of food security needs in the projected period of April to June 2025 for the affected counties. The data includes high-quality information alongside some elements with lower quality, including 2019 census data, resulting in an overall medium reliability.</v>
      </c>
      <c r="AB58" s="213" t="str">
        <f t="array" ref="AB58">LOOKUP(2,1/(Log!$K$1:$K$27569=V58),Log!$I$1:$I$27569)</f>
        <v>https://www.ipcinfo.org/ipc-country-analysis/details-map/en/c/1159540/?iso3=KEN</v>
      </c>
      <c r="AC58" s="214">
        <f t="array" ref="AC58">LOOKUP(2,1/(Log!$K$1:$K$27569=V58),Log!$L$1:$L$27569)</f>
        <v>45775</v>
      </c>
      <c r="AD58" s="221" t="str">
        <f t="shared" si="41"/>
        <v>KEN003People affected</v>
      </c>
      <c r="AE58" s="218">
        <f t="array" ref="AE58">IF(LOOKUP(2,1/(Log!$K$1:$K$27569=AD58),Log!$E$1:$E$27569)="x","x",ROUND(LOOKUP(2,1/(Log!$K$1:$K$27569=AD58),Log!$E$1:$E$27569),-3))</f>
        <v>9411000</v>
      </c>
      <c r="AF58" s="218" t="str">
        <f t="array" ref="AF58">LOOKUP(2,1/(Log!$K$1:$K$27569=AD58),Log!$F$1:$F$27569)</f>
        <v>IPC 21/03/2025</v>
      </c>
      <c r="AG58" s="218" t="str">
        <f t="array" ref="AG58">LOOKUP(2,1/(Log!$K$1:$K$27569=AD58),Log!$G$1:$G$27569)</f>
        <v xml:space="preserve">Medium </v>
      </c>
      <c r="AH58" s="218">
        <f t="array" ref="AH58">LOOKUP(2,1/(Log!$K$1:$K$27569=AD58),Log!$H$1:$H$27569)</f>
        <v>2</v>
      </c>
      <c r="AI58" s="218" t="str">
        <f t="array" ref="AI58">LOOKUP(2,1/(Log!$K$1:$K$27569=AD58),Log!$J$1:$J$27569)</f>
        <v>Total population of counties affected by drought include 23 ASALcounties. The ASAL counties include Turkana, Mandera, Wajir, Garissa, Lamu, Kwale, Kilifi, Tana River, Taita Taveta, Kitui, Makueni, Embu, Nyeri, Meru North, West Pokot, Baringo, Kajiado, Narok, Marsabit, Laikipia, Tharaka Nithi, Samburu, Isiolo based on IPC projections for April-  June 2025, with a total population of (9,410,900). This figure includes IPC levels 2 and above according to IPC projection for the period April to June published iin March 2025. IPC is chosen due to its comprehensive anaylsis of food security needs in the projected period of April to June 2025 for the affected counties. The data includes high-quality information alongside some elements with lower quality, resulting in an overall medium reliability.</v>
      </c>
      <c r="AJ58" s="218" t="str">
        <f t="array" ref="AJ58">LOOKUP(2,1/(Log!$K$1:$K$27569=AD58),Log!$I$1:$I$27569)</f>
        <v>https://www.ipcinfo.org/ipc-country-analysis/details-map/en/c/1159540/?iso3=KEN</v>
      </c>
      <c r="AK58" s="219">
        <f t="array" ref="AK58">LOOKUP(2,1/(Log!$K$1:$K$27569=AD58),Log!$L$1:$L$27569)</f>
        <v>45775</v>
      </c>
      <c r="AL58" s="221" t="str">
        <f t="shared" si="42"/>
        <v>KEN003People displaced</v>
      </c>
      <c r="AM58" s="213" t="str">
        <f t="array" ref="AM58">IF(LOOKUP(2,1/(Log!$K$1:$K$27569=AL58),Log!$E$1:$E$27569)="x","x",ROUND(LOOKUP(2,1/(Log!$K$1:$K$27569=AL58),Log!$E$1:$E$27569),-3))</f>
        <v>x</v>
      </c>
      <c r="AN58" s="213" t="str">
        <f t="array" ref="AN58">LOOKUP(2,1/(Log!$K$1:$K$27569=AL58),Log!$F$1:$F$27569)</f>
        <v>X</v>
      </c>
      <c r="AO58" s="213" t="str">
        <f t="array" ref="AO58">LOOKUP(2,1/(Log!$K$1:$K$27569=AL58),Log!$G$1:$G$27569)</f>
        <v xml:space="preserve">Medium </v>
      </c>
      <c r="AP58" s="213">
        <f t="array" ref="AP58">LOOKUP(2,1/(Log!$K$1:$K$27569=AL58),Log!$H$1:$H$27569)</f>
        <v>2</v>
      </c>
      <c r="AQ58" s="213" t="str">
        <f t="array" ref="AQ58">LOOKUP(2,1/(Log!$K$1:$K$27569=AL58),Log!$J$1:$J$27569)</f>
        <v>X</v>
      </c>
      <c r="AR58" s="213" t="str">
        <f t="array" ref="AR58">LOOKUP(2,1/(Log!$K$1:$K$27569=AL58),Log!$I$1:$I$27569)</f>
        <v>X</v>
      </c>
      <c r="AS58" s="214">
        <f t="array" ref="AS58">LOOKUP(2,1/(Log!$K$1:$K$27569=AL58),Log!$L$1:$L$27569)</f>
        <v>45775</v>
      </c>
      <c r="AT58" s="222" t="str">
        <f t="shared" si="43"/>
        <v>KEN003Injuries reported</v>
      </c>
      <c r="AU58" s="218" t="str">
        <f t="array" ref="AU58">LOOKUP(2,1/(Log!$K$1:$K$27569=AT58),Log!$E$1:$E$27569)</f>
        <v>x</v>
      </c>
      <c r="AV58" s="218" t="str">
        <f t="array" ref="AV58">LOOKUP(2,1/(Log!$K$1:$K$27569=AT58),Log!$F$1:$F$27569)</f>
        <v>x</v>
      </c>
      <c r="AW58" s="218" t="str">
        <f t="array" ref="AW58">LOOKUP(2,1/(Log!$K$1:$K$27569=AT58),Log!$G$1:$G$27569)</f>
        <v>x</v>
      </c>
      <c r="AX58" s="218" t="str">
        <f t="array" ref="AX58">LOOKUP(2,1/(Log!$K$1:$K$27569=AT58),Log!$H$1:$H$27569)</f>
        <v>x</v>
      </c>
      <c r="AY58" s="218" t="str">
        <f t="array" ref="AY58">LOOKUP(2,1/(Log!$K$1:$K$27569=AT58),Log!$J$1:$J$27569)</f>
        <v>Given the difficult nature of the circumstances in drought crisis and the absence of up-to-date and reliable data from open sources, it is difficult to accurately estimate figures for this indicator</v>
      </c>
      <c r="AZ58" s="218" t="str">
        <f t="array" ref="AZ58">LOOKUP(2,1/(Log!$K$1:$K$27569=AT58),Log!$I$1:$I$27569)</f>
        <v>x</v>
      </c>
      <c r="BA58" s="219">
        <f t="array" ref="BA58">LOOKUP(2,1/(Log!$K$1:$K$27569=AT58),Log!$L$1:$L$27569)</f>
        <v>45775</v>
      </c>
      <c r="BB58" s="221" t="str">
        <f t="shared" si="44"/>
        <v>KEN003Illness cases reported</v>
      </c>
      <c r="BC58" s="213">
        <f t="array" ref="BC58">LOOKUP(2,1/(Log!$K$1:$K$27569=BB58),Log!$E$1:$E$27569)</f>
        <v>921117</v>
      </c>
      <c r="BD58" s="213" t="str">
        <f t="array" ref="BD58">LOOKUP(2,1/(Log!$K$1:$K$27569=BB58),Log!$F$1:$F$27569)</f>
        <v>Govt.Kenya, IPC 21/03/2025; ECHO 28/03/2025; ECHO 23/04/2025; WHO 28/03/2025</v>
      </c>
      <c r="BE58" s="213" t="str">
        <f t="array" ref="BE58">LOOKUP(2,1/(Log!$K$1:$K$27569=BB58),Log!$G$1:$G$27569)</f>
        <v xml:space="preserve">Medium </v>
      </c>
      <c r="BF58" s="213">
        <f t="array" ref="BF58">LOOKUP(2,1/(Log!$K$1:$K$27569=BB58),Log!$H$1:$H$27569)</f>
        <v>2</v>
      </c>
      <c r="BG58" s="213" t="str">
        <f t="array" ref="BG58">LOOKUP(2,1/(Log!$K$1:$K$27569=BB58),Log!$J$1:$J$27569)</f>
        <v>The recently released Integrated Food Security Phase Classification (IPC) analysis for Kenya shows that in the arid and semi-arid counties (ASALs), an estimated 2.8 million people (17% of the analysed population) will face high levels of acute food insecurity (IPC 3+) between April and June 2025. This is driven by the consequences of below-average rains in 2024 and early 2025; the climate outlook for March–May 2025 rainy season indicates a second consecutive failed season in most ASAL counties.
This elevated food insecurity continues to drive acute malnutrition as access to basic food remains critically low in the ASALs. An estimate 800,202 children aged 6 to 59 months and 120,732 pregnant or lactating women will need nutrition treatment in the period February 2025-January 2026., plus According to ECHO report, Rains and floods are particularly alerting in current epidemics environment as a cholera outbreak is ongoing in the country, with four counties reporting cases (128 cases with five deaths – Case Fatality Rate 5,2%, and as of 6th  March 2025, 55 confirmed cases of mpox have been reported from 12 counties.</v>
      </c>
      <c r="BH58" s="213" t="str">
        <f t="array" ref="BH58">LOOKUP(2,1/(Log!$K$1:$K$27569=BB58),Log!$I$1:$I$27569)</f>
        <v>https://reliefweb.int/report/kenya/kenya-acute-malnutrition-situation-october-2024-february-2025-and-projection-march-june-2025-asal-published-21-march-2025; https://reliefweb.int/report/kenya/kenya-food-insecurity-and-malnutrition-dg-echo-ipc-echo-daily-flash-28-march-2025; https://reliefweb.int/report/kenya/kenya-floods-dg-echo-media-kenya-meteorological-department-echo-daily-flash-23-april-2025 ; https://www.who.int/publications/m/item/multi-country-outbreak-of-mpox--external-situation-report--49---28-march-2025</v>
      </c>
      <c r="BI58" s="214">
        <f t="array" ref="BI58">LOOKUP(2,1/(Log!$K$1:$K$27569=BB58),Log!$L$1:$L$27569)</f>
        <v>45775</v>
      </c>
      <c r="BJ58" s="222" t="str">
        <f t="shared" si="45"/>
        <v>KEN003Fatalities reported</v>
      </c>
      <c r="BK58" s="222" t="str">
        <f t="array" ref="BK58">LOOKUP(2,1/(Log!$K$1:$K$27569=BJ58),Log!$E$1:$E$27569)</f>
        <v>x</v>
      </c>
      <c r="BL58" s="222" t="str">
        <f t="array" ref="BL58">LOOKUP(2,1/(Log!$K$1:$K$27569=BJ58),Log!$F$1:$F$27569)</f>
        <v>X</v>
      </c>
      <c r="BM58" s="222" t="str">
        <f t="array" ref="BM58">LOOKUP(2,1/(Log!$K$1:$K$27569=BJ58),Log!$G$1:$G$27569)</f>
        <v>x</v>
      </c>
      <c r="BN58" s="222" t="str">
        <f t="array" ref="BN58">LOOKUP(2,1/(Log!$K$1:$K$27569=BJ58),Log!$H$1:$H$27569)</f>
        <v>x</v>
      </c>
      <c r="BO58" s="222" t="str">
        <f t="array" ref="BO58">LOOKUP(2,1/(Log!$K$1:$K$27569=BJ58),Log!$J$1:$J$27569)</f>
        <v>Given the difficult nature of the circumstances in drought crisis and the absence of up-to-date and reliable data from open sources, it is difficult to accurately estimate figures for this indicator</v>
      </c>
      <c r="BP58" s="218" t="str">
        <f t="array" ref="BP58">LOOKUP(2,1/(Log!$K$1:$K$27569=BJ58),Log!$I$1:$I$27569)</f>
        <v>X</v>
      </c>
      <c r="BQ58" s="223">
        <f t="array" ref="BQ58">LOOKUP(2,1/(Log!$K$1:$K$27569=BJ58),Log!$L$1:$L$27569)</f>
        <v>45775</v>
      </c>
      <c r="BR58" s="221" t="str">
        <f t="shared" si="46"/>
        <v>KEN003Buildings damaged</v>
      </c>
      <c r="BS58" s="224" t="str">
        <f t="array" ref="BS58">LOOKUP(2,1/(Log!$K$1:$K$27569=BR58),Log!$E$1:$E$27569)</f>
        <v>x</v>
      </c>
      <c r="BT58" s="224" t="str">
        <f t="array" ref="BT58">LOOKUP(2,1/(Log!$K$1:$K$27569=BR58),Log!$F$1:$F$27569)</f>
        <v>x</v>
      </c>
      <c r="BU58" s="224" t="str">
        <f t="array" ref="BU58">LOOKUP(2,1/(Log!$K$1:$K$27569=BR58),Log!$G$1:$G$27569)</f>
        <v>x</v>
      </c>
      <c r="BV58" s="224" t="str">
        <f t="array" ref="BV58">LOOKUP(2,1/(Log!$K$1:$K$27569=BR58),Log!$H$1:$H$27569)</f>
        <v>x</v>
      </c>
      <c r="BW58" s="224" t="str">
        <f t="array" ref="BW58">LOOKUP(2,1/(Log!$K$1:$K$27569=BR58),Log!$J$1:$J$27569)</f>
        <v>Given the difficult nature of the circumstances in drought crisis and the absence of up-to-date and reliable data from open sources, it is difficult to accurately estimate figures for this indicator</v>
      </c>
      <c r="BX58" s="224" t="str">
        <f t="array" ref="BX58">LOOKUP(2,1/(Log!$K$1:$K$27569=BR58),Log!$I$1:$I$27569)</f>
        <v>x</v>
      </c>
      <c r="BY58" s="214">
        <f t="array" ref="BY58">LOOKUP(2,1/(Log!$K$1:$K$27569=BR58),Log!$L$1:$L$27569)</f>
        <v>45775</v>
      </c>
      <c r="BZ58" s="222" t="str">
        <f t="shared" si="47"/>
        <v>KEN003Buildings destroyed</v>
      </c>
      <c r="CA58" s="222" t="str">
        <f t="array" ref="CA58">LOOKUP(2,1/(Log!$K$1:$K$27569=BZ58),Log!$E$1:$E$27569)</f>
        <v>x</v>
      </c>
      <c r="CB58" s="222" t="str">
        <f t="array" ref="CB58">LOOKUP(2,1/(Log!$K$1:$K$27569=BZ58),Log!$F$1:$F$27569)</f>
        <v>x</v>
      </c>
      <c r="CC58" s="222" t="str">
        <f t="array" ref="CC58">LOOKUP(2,1/(Log!$K$1:$K$27569=BZ58),Log!$G$1:$G$27569)</f>
        <v>x</v>
      </c>
      <c r="CD58" s="222" t="str">
        <f t="array" ref="CD58">LOOKUP(2,1/(Log!$K$1:$K$27569=BZ58),Log!$H$1:$H$27569)</f>
        <v>x</v>
      </c>
      <c r="CE58" s="222" t="str">
        <f t="array" ref="CE58">LOOKUP(2,1/(Log!$K$1:$K$27569=BZ58),Log!$J$1:$J$27569)</f>
        <v>Given the difficult nature of the circumstances in drought crisis and the absence of up-to-date and reliable data from open sources, it is difficult to accurately estimate figures for this indicator</v>
      </c>
      <c r="CF58" s="222" t="str">
        <f t="array" ref="CF58">LOOKUP(2,1/(Log!$K$1:$K$27569=BZ58),Log!$I$1:$I$27569)</f>
        <v>x</v>
      </c>
      <c r="CG58" s="223">
        <f t="array" ref="CG58">LOOKUP(2,1/(Log!$K$1:$K$27569=BZ58),Log!$L$1:$L$27569)</f>
        <v>45775</v>
      </c>
      <c r="CH58" s="221" t="str">
        <f t="shared" si="48"/>
        <v>KEN003Buildings in the affected area</v>
      </c>
      <c r="CI58" s="222" t="e">
        <f t="array" ref="CI58">LOOKUP(2,1/(Log!$K$1:$K$27569=CH58),Log!$E$1:$E$27569)</f>
        <v>#N/A</v>
      </c>
      <c r="CJ58" s="222" t="e">
        <f t="array" ref="CJ58">LOOKUP(2,1/(Log!$K$1:$K$27569=CH58),Log!$F$1:$F$27569)</f>
        <v>#N/A</v>
      </c>
      <c r="CK58" s="222" t="e">
        <f t="array" ref="CK58">LOOKUP(2,1/(Log!$K$1:$K$27569=CH58),Log!$G$1:$G$27569)</f>
        <v>#N/A</v>
      </c>
      <c r="CL58" s="222" t="e">
        <f t="array" ref="CL58">LOOKUP(2,1/(Log!$K$1:$K$27569=CH58),Log!$H$1:$H$27569)</f>
        <v>#N/A</v>
      </c>
      <c r="CM58" s="222" t="e">
        <f t="array" ref="CM58">LOOKUP(2,1/(Log!$K$1:$K$27569=CH58),Log!$J$1:$J$27569)</f>
        <v>#N/A</v>
      </c>
      <c r="CN58" s="222" t="e">
        <f t="array" ref="CN58">LOOKUP(2,1/(Log!$K$1:$K$27569=CH58),Log!$I$1:$I$27569)</f>
        <v>#N/A</v>
      </c>
      <c r="CO58" s="225" t="e">
        <f t="array" ref="CO58">LOOKUP(2,1/(Log!$K$1:$K$27569=CH58),Log!$L$1:$L$27569)</f>
        <v>#N/A</v>
      </c>
      <c r="CP58" s="222" t="str">
        <f t="shared" si="49"/>
        <v>KEN003Economic Losses</v>
      </c>
      <c r="CQ58" s="224" t="str">
        <f t="array" ref="CQ58">LOOKUP(2,1/(Log!$K$1:$K$27569=CP58),Log!$E$1:$E$27569)</f>
        <v>x</v>
      </c>
      <c r="CR58" s="224" t="str">
        <f t="array" ref="CR58">LOOKUP(2,1/(Log!$K$1:$K$27569=CP58),Log!$F$1:$F$27569)</f>
        <v>x</v>
      </c>
      <c r="CS58" s="224" t="str">
        <f t="array" ref="CS58">LOOKUP(2,1/(Log!$K$1:$K$27569=CP58),Log!$G$1:$G$27569)</f>
        <v>x</v>
      </c>
      <c r="CT58" s="224" t="str">
        <f t="array" ref="CT58">LOOKUP(2,1/(Log!$K$1:$K$27569=CP58),Log!$H$1:$H$27569)</f>
        <v>x</v>
      </c>
      <c r="CU58" s="224" t="str">
        <f t="array" ref="CU58">LOOKUP(2,1/(Log!$K$1:$K$27569=CP58),Log!$J$1:$J$27569)</f>
        <v>Given the difficult nature of the circumstances in drought crisis and the absence of up-to-date and reliable data from open sources, it is difficult to accurately estimate figures for this indicator</v>
      </c>
      <c r="CV58" s="224" t="str">
        <f t="array" ref="CV58">LOOKUP(2,1/(Log!$K$1:$K$27569=CP58),Log!$I$1:$I$27569)</f>
        <v>x</v>
      </c>
      <c r="CW58" s="214">
        <f t="array" ref="CW58">LOOKUP(2,1/(Log!$K$1:$K$27569=CP58),Log!$L$1:$L$27569)</f>
        <v>45775</v>
      </c>
      <c r="CX58" s="222" t="str">
        <f t="shared" si="50"/>
        <v>KEN003People in Need</v>
      </c>
      <c r="CY58" s="218">
        <f t="shared" si="51"/>
        <v>2824000</v>
      </c>
      <c r="CZ58" s="218" t="str">
        <f t="shared" si="52"/>
        <v>IPC 21/03/2025</v>
      </c>
      <c r="DA58" s="218" t="str">
        <f t="shared" si="53"/>
        <v xml:space="preserve">Medium </v>
      </c>
      <c r="DB58" s="218">
        <f t="shared" si="54"/>
        <v>2</v>
      </c>
      <c r="DC58" s="218" t="str">
        <f t="shared" si="55"/>
        <v xml:space="preserve"> The number of People in level 3 corresponds to the number of people facing IPC 3 according to projected acute food insecurity  April-June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
</v>
      </c>
      <c r="DD58" s="218" t="str">
        <f t="shared" si="56"/>
        <v>https://www.ipcinfo.org/ipc-country-analysis/details-map/en/c/1159540/?iso3=KEN</v>
      </c>
      <c r="DE58" s="220">
        <f t="shared" si="57"/>
        <v>45775</v>
      </c>
      <c r="DF58" s="221" t="str">
        <f t="shared" si="58"/>
        <v>KEN003Minimal humanitarian conditions - Level 1</v>
      </c>
      <c r="DG58" s="213">
        <f t="array" ref="DG58">IF(LOOKUP(2,1/(Log!$K$1:$K$27569=DF58),Log!$E$1:$E$27569)="x","x",ROUND(LOOKUP(2,1/(Log!$K$1:$K$27569=DF58),Log!$E$1:$E$27569),-3))</f>
        <v>7206000</v>
      </c>
      <c r="DH58" s="224" t="str">
        <f t="array" ref="DH58">LOOKUP(2,1/(Log!$K$1:$K$27569=DF58),Log!$F$1:$F$27569)</f>
        <v>IPC 21/03/2025</v>
      </c>
      <c r="DI58" s="224" t="str">
        <f t="array" ref="DI58">LOOKUP(2,1/(Log!$K$1:$K$27569=DF58),Log!$G$1:$G$27569)</f>
        <v xml:space="preserve">Medium </v>
      </c>
      <c r="DJ58" s="224">
        <f t="array" ref="DJ58">LOOKUP(2,1/(Log!$K$1:$K$27569=DF58),Log!$H$1:$H$27569)</f>
        <v>2</v>
      </c>
      <c r="DK58" s="224" t="str">
        <f t="array" ref="DK58">LOOKUP(2,1/(Log!$K$1:$K$27569=DF58),Log!$J$1:$J$27569)</f>
        <v>According to INFORM SI methodology, the number of people in Level 1 is equal to the people exposed minus the people affected. This corresponds to the population facing IPC phase 1  according to projected acute food insecurity April -June 2025.</v>
      </c>
      <c r="DL58" s="224" t="str">
        <f t="array" ref="DL58">LOOKUP(2,1/(Log!$K$1:$K$27569=DF58),Log!$I$1:$I$27569)</f>
        <v>https://www.ipcinfo.org/ipc-country-analysis/details-map/en/c/1159540/?iso3=KEN</v>
      </c>
      <c r="DM58" s="214">
        <f t="array" ref="DM58">LOOKUP(2,1/(Log!$K$1:$K$27569=DF58),Log!$L$1:$L$27569)</f>
        <v>45775</v>
      </c>
      <c r="DN58" s="222" t="str">
        <f t="shared" si="59"/>
        <v>KEN003Stressed humanitarian conditions - Level 2</v>
      </c>
      <c r="DO58" s="218">
        <f t="array" ref="DO58">IF(LOOKUP(2,1/(Log!$K$1:$K$27569=DN58),Log!$E$1:$E$27569)="x","x",ROUND(LOOKUP(2,1/(Log!$K$1:$K$27569=DN58),Log!$E$1:$E$27569),-3))</f>
        <v>6588000</v>
      </c>
      <c r="DP58" s="222" t="str">
        <f t="array" ref="DP58">LOOKUP(2,1/(Log!$K$1:$K$27569=DN58),Log!$F$1:$F$27569)</f>
        <v>IPC 21/03/2025</v>
      </c>
      <c r="DQ58" s="222" t="str">
        <f t="array" ref="DQ58">LOOKUP(2,1/(Log!$K$1:$K$27569=DN58),Log!$G$1:$G$27569)</f>
        <v xml:space="preserve">Medium </v>
      </c>
      <c r="DR58" s="222">
        <f t="array" ref="DR58">LOOKUP(2,1/(Log!$K$1:$K$27569=DN58),Log!$H$1:$H$27569)</f>
        <v>2</v>
      </c>
      <c r="DS58" s="222" t="str">
        <f t="array" ref="DS58">LOOKUP(2,1/(Log!$K$1:$K$27569=DN58),Log!$J$1:$J$27569)</f>
        <v>The stressed level comprise Stressed conditions (Level2)= People Affected - People in Need. According to INFORM SI methodology, the number of people in Level 2 is equal to the people affected minus the people in need. People in Level 2 might be facing some difficulties accessing basic services but are able to meet their needs without external assistance. The figures are taken from IPC projections for April-June 2025.   IPC is chosen due to its comprehensive anaylsis of food security needs in the projected period of April to June 2025 for the affected counties while. The reliability is medium because the data includes high-quality information alongside some elements with lower quality, resulting in an overall medium reliability.</v>
      </c>
      <c r="DT58" s="222" t="str">
        <f t="array" ref="DT58">LOOKUP(2,1/(Log!$K$1:$K$27569=DN58),Log!$I$1:$I$27569)</f>
        <v>https://www.ipcinfo.org/ipc-country-analysis/details-map/en/c/1159540/?iso3=KEN</v>
      </c>
      <c r="DU58" s="223">
        <f t="array" ref="DU58">LOOKUP(2,1/(Log!$K$1:$K$27569=DN58),Log!$L$1:$L$27569)</f>
        <v>45775</v>
      </c>
      <c r="DV58" s="221" t="str">
        <f t="shared" si="60"/>
        <v>KEN003Moderate humanitarian conditions - Level 3</v>
      </c>
      <c r="DW58" s="213">
        <f t="array" ref="DW58">IF(LOOKUP(2,1/(Log!$K$1:$K$27569=DV58),Log!$E$1:$E$27569)="x","x",ROUND(LOOKUP(2,1/(Log!$K$1:$K$27569=DV58),Log!$E$1:$E$27569),-3))</f>
        <v>2532000</v>
      </c>
      <c r="DX58" s="224" t="str">
        <f t="array" ref="DX58">LOOKUP(2,1/(Log!$K$1:$K$27569=DV58),Log!$F$1:$F$27569)</f>
        <v>IPC 21/03/2025</v>
      </c>
      <c r="DY58" s="224" t="str">
        <f t="array" ref="DY58">LOOKUP(2,1/(Log!$K$1:$K$27569=DV58),Log!$G$1:$G$27569)</f>
        <v xml:space="preserve">Medium </v>
      </c>
      <c r="DZ58" s="224">
        <f t="array" ref="DZ58">LOOKUP(2,1/(Log!$K$1:$K$27569=DV58),Log!$H$1:$H$27569)</f>
        <v>2</v>
      </c>
      <c r="EA58" s="224" t="str">
        <f t="array" ref="EA58">LOOKUP(2,1/(Log!$K$1:$K$27569=DV58),Log!$J$1:$J$27569)</f>
        <v xml:space="preserve"> The number of People in level 3 corresponds to the number of people facing IPC 3 according to projected acute food insecurity  April-June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
</v>
      </c>
      <c r="EB58" s="224" t="str">
        <f t="array" ref="EB58">LOOKUP(2,1/(Log!$K$1:$K$27569=DV58),Log!$I$1:$I$27569)</f>
        <v>https://www.ipcinfo.org/ipc-country-analysis/details-map/en/c/1159540/?iso3=KEN</v>
      </c>
      <c r="EC58" s="214">
        <f t="array" ref="EC58">LOOKUP(2,1/(Log!$K$1:$K$27569=DV58),Log!$L$1:$L$27569)</f>
        <v>45775</v>
      </c>
      <c r="ED58" s="222" t="str">
        <f t="shared" si="61"/>
        <v>KEN003Severe humanitarian conditions - Level 4</v>
      </c>
      <c r="EE58" s="218">
        <f t="array" ref="EE58">IF(LOOKUP(2,1/(Log!$K$1:$K$27569=ED58),Log!$E$1:$E$27569)="x","x",ROUND(LOOKUP(2,1/(Log!$K$1:$K$27569=ED58),Log!$E$1:$E$27569),-3))</f>
        <v>292000</v>
      </c>
      <c r="EF58" s="222" t="str">
        <f t="array" ref="EF58">LOOKUP(2,1/(Log!$K$1:$K$27569=ED58),Log!$F$1:$F$27569)</f>
        <v>IPC 21/03/2025</v>
      </c>
      <c r="EG58" s="222" t="str">
        <f t="array" ref="EG58">LOOKUP(2,1/(Log!$K$1:$K$27569=ED58),Log!$G$1:$G$27569)</f>
        <v xml:space="preserve">Medium </v>
      </c>
      <c r="EH58" s="222">
        <f t="array" ref="EH58">LOOKUP(2,1/(Log!$K$1:$K$27569=ED58),Log!$H$1:$H$27569)</f>
        <v>2</v>
      </c>
      <c r="EI58" s="222" t="str">
        <f t="array" ref="EI58">LOOKUP(2,1/(Log!$K$1:$K$27569=ED58),Log!$J$1:$J$27569)</f>
        <v xml:space="preserve"> The number of People in level 4 corresponds to the number of people facing IPC 4 according to projected acute food insecurity  April-June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v>
      </c>
      <c r="EJ58" s="222" t="str">
        <f t="array" ref="EJ58">LOOKUP(2,1/(Log!$K$1:$K$27569=ED58),Log!$I$1:$I$27569)</f>
        <v>https://www.ipcinfo.org/ipc-country-analysis/details-map/en/c/1159540/?iso3=KEN</v>
      </c>
      <c r="EK58" s="223">
        <f t="array" ref="EK58">LOOKUP(2,1/(Log!$K$1:$K$27569=ED58),Log!$L$1:$L$27569)</f>
        <v>45775</v>
      </c>
      <c r="EL58" s="221" t="str">
        <f t="shared" si="62"/>
        <v>KEN003Extreme humanitarian conditions - Level 5</v>
      </c>
      <c r="EM58" s="213">
        <f t="array" ref="EM58">IF(LOOKUP(2,1/(Log!$K$1:$K$27569=EL58),Log!$E$1:$E$27569)="x","x",ROUND(LOOKUP(2,1/(Log!$K$1:$K$27569=EL58),Log!$E$1:$E$27569),-3))</f>
        <v>0</v>
      </c>
      <c r="EN58" s="224" t="str">
        <f t="array" ref="EN58">LOOKUP(2,1/(Log!$K$1:$K$27569=EL58),Log!$F$1:$F$27569)</f>
        <v>IPC 21/03/2025</v>
      </c>
      <c r="EO58" s="224" t="str">
        <f t="array" ref="EO58">LOOKUP(2,1/(Log!$K$1:$K$27569=EL58),Log!$G$1:$G$27569)</f>
        <v xml:space="preserve">Medium </v>
      </c>
      <c r="EP58" s="224">
        <f t="array" ref="EP58">LOOKUP(2,1/(Log!$K$1:$K$27569=EL58),Log!$H$1:$H$27569)</f>
        <v>2</v>
      </c>
      <c r="EQ58" s="224" t="str">
        <f t="array" ref="EQ58">LOOKUP(2,1/(Log!$K$1:$K$27569=EL58),Log!$J$1:$J$27569)</f>
        <v>There are no people facing IPC phase 5 according to the  projected acute food insecurity  April-June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v>
      </c>
      <c r="ER58" s="224" t="str">
        <f t="array" ref="ER58">LOOKUP(2,1/(Log!$K$1:$K$27569=EL58),Log!$I$1:$I$27569)</f>
        <v>https://www.ipcinfo.org/ipc-country-analysis/details-map/en/c/1159540/?iso3=KEN</v>
      </c>
      <c r="ES58" s="214">
        <f t="array" ref="ES58">LOOKUP(2,1/(Log!$K$1:$K$27569=EL58),Log!$L$1:$L$27569)</f>
        <v>45775</v>
      </c>
      <c r="ET58" s="222" t="str">
        <f t="shared" si="63"/>
        <v>KEN003Fatalities in all crises</v>
      </c>
      <c r="EU58" s="222">
        <f t="array" ref="EU58">LOOKUP(2,1/(Log!$K$1:$K$27569=ET58),Log!$E$1:$E$27569)</f>
        <v>552</v>
      </c>
      <c r="EV58" s="222" t="str">
        <f t="array" ref="EV58">LOOKUP(2,1/(Log!$K$1:$K$27569=ET58),Log!$F$1:$F$27569)</f>
        <v xml:space="preserve"> ACLED accessed 25/03/2024; OCHA 20/12/2023;</v>
      </c>
      <c r="EW58" s="222" t="str">
        <f t="array" ref="EW58">LOOKUP(2,1/(Log!$K$1:$K$27569=ET58),Log!$G$1:$G$27569)</f>
        <v>Low</v>
      </c>
      <c r="EX58" s="222">
        <f t="array" ref="EX58">LOOKUP(2,1/(Log!$K$1:$K$27569=ET58),Log!$H$1:$H$27569)</f>
        <v>3</v>
      </c>
      <c r="EY58" s="222" t="str">
        <f t="array" ref="EY58">LOOKUP(2,1/(Log!$K$1:$K$27569=ET58),Log!$J$1:$J$27569)</f>
        <v xml:space="preserve"> Total Fatalities in Kenya from 01/09/2023 to 31/09/2024  according to ACLED plus Fatalities due to Heavy rains and flooding in Kenya since October to according </v>
      </c>
      <c r="EZ58" s="222" t="str">
        <f t="array" ref="EZ58">LOOKUP(2,1/(Log!$K$1:$K$27569=ET58),Log!$I$1:$I$27569)</f>
        <v>https://reliefweb.int/report/kenya/kenya-heavy-rains-and-floods-impact-and-response-20-december-2023;%20https://acleddata.com/dashboard/#/dashboard</v>
      </c>
      <c r="FA58" s="223">
        <f t="array" ref="FA58">LOOKUP(2,1/(Log!$K$1:$K$27569=ET58),Log!$L$1:$L$27569)</f>
        <v>45379</v>
      </c>
      <c r="FB58" s="221" t="str">
        <f t="shared" si="64"/>
        <v>KEN003Crisis affected groups</v>
      </c>
      <c r="FC58" s="224">
        <f t="array" ref="FC58">LOOKUP(2,1/(Log!$K$1:$K$27569=FB58),Log!$E$1:$E$27569)</f>
        <v>2</v>
      </c>
      <c r="FD58" s="224" t="str">
        <f t="array" ref="FD58">LOOKUP(2,1/(Log!$K$1:$K$27569=FB58),Log!$F$1:$F$27569)</f>
        <v>GHO 31/01/2023</v>
      </c>
      <c r="FE58" s="224" t="str">
        <f t="array" ref="FE58">LOOKUP(2,1/(Log!$K$1:$K$27569=FB58),Log!$G$1:$G$27569)</f>
        <v xml:space="preserve">Medium </v>
      </c>
      <c r="FF58" s="224">
        <f t="array" ref="FF58">LOOKUP(2,1/(Log!$K$1:$K$27569=FB58),Log!$H$1:$H$27569)</f>
        <v>2</v>
      </c>
      <c r="FG58" s="224" t="str">
        <f t="array" ref="FG58">LOOKUP(2,1/(Log!$K$1:$K$27569=FB58),Log!$J$1:$J$27569)</f>
        <v>In this crisis 2 out of 5 groups are affected; Host communities and Internally Displaced people</v>
      </c>
      <c r="FH58" s="224" t="str">
        <f t="array" ref="FH58">LOOKUP(2,1/(Log!$K$1:$K$27569=FB58),Log!$I$1:$I$27569)</f>
        <v>https://reliefweb.int/attachments/69a15144-1fd2-438c-92fb-79a86783b1ac/ROSEA_Kenya_DRP_20230804.pdf?_gl=1*1ob2p3h*_ga*NzM1NDk4NDgxLjE2OTc0NjcxMTE.*_ga_E60ZNX2F68*MTcwMTI0NjQyNy45LjEuMTcwMTI0NjQ1Ni4zMS4wLjA.</v>
      </c>
      <c r="FI58" s="214">
        <f t="array" ref="FI58">LOOKUP(2,1/(Log!$K$1:$K$27569=FB58),Log!$L$1:$L$27569)</f>
        <v>45775</v>
      </c>
      <c r="FJ58" s="221" t="str">
        <f t="shared" si="65"/>
        <v>KEN003People facing limited access constraints</v>
      </c>
      <c r="FK58" s="222" t="str">
        <f t="array" ref="FK58">LOOKUP(2,1/(Log!$K$1:$K$27569=FJ58),Log!$E$1:$E$27569)</f>
        <v>x</v>
      </c>
      <c r="FL58" s="222" t="str">
        <f t="array" ref="FL58">LOOKUP(2,1/(Log!$K$1:$K$27569=FJ58),Log!$F$1:$F$27569)</f>
        <v>x</v>
      </c>
      <c r="FM58" s="222" t="str">
        <f t="array" ref="FM58">LOOKUP(2,1/(Log!$K$1:$K$27569=FJ58),Log!$G$1:$G$27569)</f>
        <v>x</v>
      </c>
      <c r="FN58" s="222" t="str">
        <f t="array" ref="FN58">LOOKUP(2,1/(Log!$K$1:$K$27569=FJ58),Log!$H$1:$H$27569)</f>
        <v>x</v>
      </c>
      <c r="FO58" s="222" t="str">
        <f t="array" ref="FO58">LOOKUP(2,1/(Log!$K$1:$K$27569=FJ58),Log!$J$1:$J$27569)</f>
        <v>Given the difficult nature of the circumstances in drought crisis and the absence of up-to-date and reliable data from open sources, it is difficult to accurately estimate figures for this indicator</v>
      </c>
      <c r="FP58" s="218" t="str">
        <f t="array" ref="FP58">LOOKUP(2,1/(Log!$K$1:$K$27569=FJ58),Log!$I$1:$I$27569)</f>
        <v>x</v>
      </c>
      <c r="FQ58" s="219">
        <f t="array" ref="FQ58">LOOKUP(2,1/(Log!$K$1:$K$27569=FJ58),Log!$L$1:$L$27569)</f>
        <v>45775</v>
      </c>
      <c r="FR58" s="221" t="str">
        <f t="shared" si="66"/>
        <v>KEN003People facing restricted access constraints</v>
      </c>
      <c r="FS58" s="224" t="str">
        <f t="array" ref="FS58">LOOKUP(2,1/(Log!$K$1:$K$27569=FR58),Log!$E$1:$E$27569)</f>
        <v>x</v>
      </c>
      <c r="FT58" s="224" t="str">
        <f t="array" ref="FT58">LOOKUP(2,1/(Log!$K$1:$K$27569=FR58),Log!$F$1:$F$27569)</f>
        <v>x</v>
      </c>
      <c r="FU58" s="224" t="str">
        <f t="array" ref="FU58">LOOKUP(2,1/(Log!$K$1:$K$27569=FR58),Log!$G$1:$G$27569)</f>
        <v>x</v>
      </c>
      <c r="FV58" s="224" t="str">
        <f t="array" ref="FV58">LOOKUP(2,1/(Log!$K$1:$K$27569=FR58),Log!$H$1:$H$27569)</f>
        <v>x</v>
      </c>
      <c r="FW58" s="224" t="str">
        <f t="array" ref="FW58">LOOKUP(2,1/(Log!$K$1:$K$27569=FR58),Log!$J$1:$J$27569)</f>
        <v>Given the difficult nature of the circumstances in drought crisis and the absence of up-to-date and reliable data from open sources, it is difficult to accurately estimate figures for this indicator</v>
      </c>
      <c r="FX58" s="224" t="str">
        <f t="array" ref="FX58">LOOKUP(2,1/(Log!$K$1:$K$27569=FR58),Log!$I$1:$I$27569)</f>
        <v>x</v>
      </c>
      <c r="FY58" s="214">
        <f t="array" ref="FY58">LOOKUP(2,1/(Log!$K$1:$K$27569=FR58),Log!$L$1:$L$27569)</f>
        <v>45775</v>
      </c>
      <c r="FZ58" s="222" t="str">
        <f t="shared" si="67"/>
        <v>KEN003Impediments to entry into country (bureaucratic and administrative)</v>
      </c>
      <c r="GA58" s="222">
        <f t="array" ref="GA58">LOOKUP(2,1/(Log!$K$1:$K$27569=FZ58),Log!$E$1:$E$27569)</f>
        <v>0</v>
      </c>
      <c r="GB58" s="222" t="str">
        <f t="array" ref="GB58">LOOKUP(2,1/(Log!$K$1:$K$27569=FZ58),Log!$F$1:$F$27569)</f>
        <v>ACAPS Access Methodology</v>
      </c>
      <c r="GC58" s="222" t="str">
        <f t="array" ref="GC58">LOOKUP(2,1/(Log!$K$1:$K$27569=FZ58),Log!$G$1:$G$27569)</f>
        <v>Medium</v>
      </c>
      <c r="GD58" s="222">
        <f t="array" ref="GD58">LOOKUP(2,1/(Log!$K$1:$K$27569=FZ58),Log!$H$1:$H$27569)</f>
        <v>2</v>
      </c>
      <c r="GE58" s="222" t="str">
        <f t="array" ref="GE58">LOOKUP(2,1/(Log!$K$1:$K$27569=FZ58),Log!$J$1:$J$27569)</f>
        <v>x</v>
      </c>
      <c r="GF58" s="222" t="str">
        <f t="array" ref="GF58">LOOKUP(2,1/(Log!$K$1:$K$27569=FZ58),Log!$I$1:$I$27569)</f>
        <v>x</v>
      </c>
      <c r="GG58" s="223">
        <f t="array" ref="GG58">LOOKUP(2,1/(Log!$K$1:$K$27569=FZ58),Log!$L$1:$L$27569)</f>
        <v>45610</v>
      </c>
      <c r="GH58" s="221" t="str">
        <f t="shared" si="68"/>
        <v>KEN003Restriction of movement (impediments to freedom of movement and/or administrative restrictions)</v>
      </c>
      <c r="GI58" s="224">
        <f t="array" ref="GI58">LOOKUP(2,1/(Log!$K$1:$K$27569=GH58),Log!$E$1:$E$27569)</f>
        <v>0</v>
      </c>
      <c r="GJ58" s="224" t="str">
        <f t="array" ref="GJ58">LOOKUP(2,1/(Log!$K$1:$K$27569=GH58),Log!$F$1:$F$27569)</f>
        <v>ACAPS Access Methodology</v>
      </c>
      <c r="GK58" s="224" t="str">
        <f t="array" ref="GK58">LOOKUP(2,1/(Log!$K$1:$K$27569=GH58),Log!$G$1:$G$27569)</f>
        <v>Medium</v>
      </c>
      <c r="GL58" s="224">
        <f t="array" ref="GL58">LOOKUP(2,1/(Log!$K$1:$K$27569=GH58),Log!$H$1:$H$27569)</f>
        <v>2</v>
      </c>
      <c r="GM58" s="224" t="str">
        <f t="array" ref="GM58">LOOKUP(2,1/(Log!$K$1:$K$27569=GH58),Log!$J$1:$J$27569)</f>
        <v>x</v>
      </c>
      <c r="GN58" s="224" t="str">
        <f t="array" ref="GN58">LOOKUP(2,1/(Log!$K$1:$K$27569=GH58),Log!$I$1:$I$27569)</f>
        <v>x</v>
      </c>
      <c r="GO58" s="214">
        <f t="array" ref="GO58">LOOKUP(2,1/(Log!$K$1:$K$27569=GH58),Log!$L$1:$L$27569)</f>
        <v>45610</v>
      </c>
      <c r="GP58" s="222" t="str">
        <f t="shared" si="69"/>
        <v>KEN003Interference into implementation of humanitarian activities</v>
      </c>
      <c r="GQ58" s="222">
        <f t="array" ref="GQ58">LOOKUP(2,1/(Log!$K$1:$K$27569=GP58),Log!$E$1:$E$27569)</f>
        <v>0</v>
      </c>
      <c r="GR58" s="222" t="str">
        <f t="array" ref="GR58">LOOKUP(2,1/(Log!$K$1:$K$27569=GP58),Log!$F$1:$F$27569)</f>
        <v>ACAPS Access Methodology</v>
      </c>
      <c r="GS58" s="222" t="str">
        <f t="array" ref="GS58">LOOKUP(2,1/(Log!$K$1:$K$27569=GP58),Log!$G$1:$G$27569)</f>
        <v>Medium</v>
      </c>
      <c r="GT58" s="222">
        <f t="array" ref="GT58">LOOKUP(2,1/(Log!$K$1:$K$27569=GP58),Log!$H$1:$H$27569)</f>
        <v>2</v>
      </c>
      <c r="GU58" s="222" t="str">
        <f t="array" ref="GU58">LOOKUP(2,1/(Log!$K$1:$K$27569=GP58),Log!$J$1:$J$27569)</f>
        <v>x</v>
      </c>
      <c r="GV58" s="222" t="str">
        <f t="array" ref="GV58">LOOKUP(2,1/(Log!$K$1:$K$27569=GP58),Log!$I$1:$I$27569)</f>
        <v>x</v>
      </c>
      <c r="GW58" s="223">
        <f t="array" ref="GW58">LOOKUP(2,1/(Log!$K$1:$K$27569=GP58),Log!$L$1:$L$27569)</f>
        <v>45610</v>
      </c>
      <c r="GX58" s="221" t="str">
        <f t="shared" si="70"/>
        <v>KEN003Violence against personnel, facilities and assets</v>
      </c>
      <c r="GY58" s="224">
        <f t="array" ref="GY58">LOOKUP(2,1/(Log!$K$1:$K$27569=GX58),Log!$E$1:$E$27569)</f>
        <v>0</v>
      </c>
      <c r="GZ58" s="224" t="str">
        <f t="array" ref="GZ58">LOOKUP(2,1/(Log!$K$1:$K$27569=GX58),Log!$F$1:$F$27569)</f>
        <v>ACAPS Access Methodology</v>
      </c>
      <c r="HA58" s="224" t="str">
        <f t="array" ref="HA58">LOOKUP(2,1/(Log!$K$1:$K$27569=GX58),Log!$G$1:$G$27569)</f>
        <v>Medium</v>
      </c>
      <c r="HB58" s="224">
        <f t="array" ref="HB58">LOOKUP(2,1/(Log!$K$1:$K$27569=GX58),Log!$H$1:$H$27569)</f>
        <v>2</v>
      </c>
      <c r="HC58" s="224" t="str">
        <f t="array" ref="HC58">LOOKUP(2,1/(Log!$K$1:$K$27569=GX58),Log!$J$1:$J$27569)</f>
        <v>x</v>
      </c>
      <c r="HD58" s="224" t="str">
        <f t="array" ref="HD58">LOOKUP(2,1/(Log!$K$1:$K$27569=GX58),Log!$I$1:$I$27569)</f>
        <v>x</v>
      </c>
      <c r="HE58" s="214">
        <f t="array" ref="HE58">LOOKUP(2,1/(Log!$K$1:$K$27569=GX58),Log!$L$1:$L$27569)</f>
        <v>45610</v>
      </c>
      <c r="HF58" s="222" t="str">
        <f t="shared" si="71"/>
        <v>KEN003Denial of existence of humanitarian needs or entitlements to assistance</v>
      </c>
      <c r="HG58" s="222">
        <f t="array" ref="HG58">LOOKUP(2,1/(Log!$K$1:$K$27569=HF58),Log!$E$1:$E$27569)</f>
        <v>0</v>
      </c>
      <c r="HH58" s="222" t="str">
        <f t="array" ref="HH58">LOOKUP(2,1/(Log!$K$1:$K$27569=HF58),Log!$F$1:$F$27569)</f>
        <v>ACAPS Access Methodology</v>
      </c>
      <c r="HI58" s="222" t="str">
        <f t="array" ref="HI58">LOOKUP(2,1/(Log!$K$1:$K$27569=HF58),Log!$G$1:$G$27569)</f>
        <v>Medium</v>
      </c>
      <c r="HJ58" s="222">
        <f t="array" ref="HJ58">LOOKUP(2,1/(Log!$K$1:$K$27569=HF58),Log!$H$1:$H$27569)</f>
        <v>2</v>
      </c>
      <c r="HK58" s="222" t="str">
        <f t="array" ref="HK58">LOOKUP(2,1/(Log!$K$1:$K$27569=HF58),Log!$J$1:$J$27569)</f>
        <v>x</v>
      </c>
      <c r="HL58" s="222" t="str">
        <f t="array" ref="HL58">LOOKUP(2,1/(Log!$K$1:$K$27569=HF58),Log!$I$1:$I$27569)</f>
        <v>x</v>
      </c>
      <c r="HM58" s="223">
        <f t="array" ref="HM58">LOOKUP(2,1/(Log!$K$1:$K$27569=HF58),Log!$L$1:$L$27569)</f>
        <v>45610</v>
      </c>
      <c r="HN58" s="221" t="str">
        <f t="shared" si="72"/>
        <v>KEN003Restriction and obstruction of access to services and assistance</v>
      </c>
      <c r="HO58" s="224">
        <f t="array" ref="HO58">LOOKUP(2,1/(Log!$K$1:$K$27569=HN58),Log!$E$1:$E$27569)</f>
        <v>2</v>
      </c>
      <c r="HP58" s="224" t="str">
        <f t="array" ref="HP58">LOOKUP(2,1/(Log!$K$1:$K$27569=HN58),Log!$F$1:$F$27569)</f>
        <v>ACAPS Access Methodology</v>
      </c>
      <c r="HQ58" s="224" t="str">
        <f t="array" ref="HQ58">LOOKUP(2,1/(Log!$K$1:$K$27569=HN58),Log!$G$1:$G$27569)</f>
        <v>Medium</v>
      </c>
      <c r="HR58" s="224">
        <f t="array" ref="HR58">LOOKUP(2,1/(Log!$K$1:$K$27569=HN58),Log!$H$1:$H$27569)</f>
        <v>2</v>
      </c>
      <c r="HS58" s="224" t="str">
        <f t="array" ref="HS58">LOOKUP(2,1/(Log!$K$1:$K$27569=HN58),Log!$J$1:$J$27569)</f>
        <v>x</v>
      </c>
      <c r="HT58" s="224" t="str">
        <f t="array" ref="HT58">LOOKUP(2,1/(Log!$K$1:$K$27569=HN58),Log!$I$1:$I$27569)</f>
        <v>x</v>
      </c>
      <c r="HU58" s="214">
        <f t="array" ref="HU58">LOOKUP(2,1/(Log!$K$1:$K$27569=HN58),Log!$L$1:$L$27569)</f>
        <v>45610</v>
      </c>
      <c r="HV58" s="222" t="str">
        <f t="shared" si="73"/>
        <v>KEN003Ongoing insecurity/hostilities affecting humanitarian assistance</v>
      </c>
      <c r="HW58" s="222">
        <f t="array" ref="HW58">LOOKUP(2,1/(Log!$K$1:$K$27569=HV58),Log!$E$1:$E$27569)</f>
        <v>2</v>
      </c>
      <c r="HX58" s="222" t="str">
        <f t="array" ref="HX58">LOOKUP(2,1/(Log!$K$1:$K$27569=HV58),Log!$F$1:$F$27569)</f>
        <v>ACAPS Access Methodology</v>
      </c>
      <c r="HY58" s="222" t="str">
        <f t="array" ref="HY58">LOOKUP(2,1/(Log!$K$1:$K$27569=HV58),Log!$G$1:$G$27569)</f>
        <v>Medium</v>
      </c>
      <c r="HZ58" s="222">
        <f t="array" ref="HZ58">LOOKUP(2,1/(Log!$K$1:$K$27569=HV58),Log!$H$1:$H$27569)</f>
        <v>2</v>
      </c>
      <c r="IA58" s="222" t="str">
        <f t="array" ref="IA58">LOOKUP(2,1/(Log!$K$1:$K$27569=HV58),Log!$J$1:$J$27569)</f>
        <v>x</v>
      </c>
      <c r="IB58" s="222" t="str">
        <f t="array" ref="IB58">LOOKUP(2,1/(Log!$K$1:$K$27569=HV58),Log!$I$1:$I$27569)</f>
        <v>x</v>
      </c>
      <c r="IC58" s="223">
        <f t="array" ref="IC58">LOOKUP(2,1/(Log!$K$1:$K$27569=HV58),Log!$L$1:$L$27569)</f>
        <v>45610</v>
      </c>
      <c r="ID58" s="221" t="str">
        <f t="shared" si="74"/>
        <v>KEN003Presence of mines and improvised explosive devices</v>
      </c>
      <c r="IE58" s="224">
        <f t="array" ref="IE58">LOOKUP(2,1/(Log!$K$1:$K$27569=ID58),Log!$E$1:$E$27569)</f>
        <v>0</v>
      </c>
      <c r="IF58" s="224" t="str">
        <f t="array" ref="IF58">LOOKUP(2,1/(Log!$K$1:$K$27569=ID58),Log!$F$1:$F$27569)</f>
        <v>ACAPS Access Methodology</v>
      </c>
      <c r="IG58" s="224" t="str">
        <f t="array" ref="IG58">LOOKUP(2,1/(Log!$K$1:$K$27569=ID58),Log!$G$1:$G$27569)</f>
        <v>Medium</v>
      </c>
      <c r="IH58" s="224">
        <f t="array" ref="IH58">LOOKUP(2,1/(Log!$K$1:$K$27569=ID58),Log!$H$1:$H$27569)</f>
        <v>2</v>
      </c>
      <c r="II58" s="224" t="str">
        <f t="array" ref="II58">LOOKUP(2,1/(Log!$K$1:$K$27569=ID58),Log!$J$1:$J$27569)</f>
        <v>x</v>
      </c>
      <c r="IJ58" s="224" t="str">
        <f t="array" ref="IJ58">LOOKUP(2,1/(Log!$K$1:$K$27569=ID58),Log!$I$1:$I$27569)</f>
        <v>x</v>
      </c>
      <c r="IK58" s="214">
        <f t="array" ref="IK58">LOOKUP(2,1/(Log!$K$1:$K$27569=ID58),Log!$L$1:$L$27569)</f>
        <v>45610</v>
      </c>
      <c r="IL58" s="222" t="str">
        <f t="shared" si="75"/>
        <v>KEN003Physical constraints in the environment (obstacles related to terrain, climate, lack of infrastructure, etc.)</v>
      </c>
      <c r="IM58" s="222">
        <f t="array" ref="IM58">LOOKUP(2,1/(Log!$K$1:$K$27569=IL58),Log!$E$1:$E$27569)</f>
        <v>3</v>
      </c>
      <c r="IN58" s="222" t="str">
        <f t="array" ref="IN58">LOOKUP(2,1/(Log!$K$1:$K$27569=IL58),Log!$F$1:$F$27569)</f>
        <v>ACAPS Access Methodology</v>
      </c>
      <c r="IO58" s="222" t="str">
        <f t="array" ref="IO58">LOOKUP(2,1/(Log!$K$1:$K$27569=IL58),Log!$G$1:$G$27569)</f>
        <v>Medium</v>
      </c>
      <c r="IP58" s="222">
        <f t="array" ref="IP58">LOOKUP(2,1/(Log!$K$1:$K$27569=IL58),Log!$H$1:$H$27569)</f>
        <v>2</v>
      </c>
      <c r="IQ58" s="222" t="str">
        <f t="array" ref="IQ58">LOOKUP(2,1/(Log!$K$1:$K$27569=IL58),Log!$J$1:$J$27569)</f>
        <v>x</v>
      </c>
      <c r="IR58" s="222" t="str">
        <f t="array" ref="IR58">LOOKUP(2,1/(Log!$K$1:$K$27569=IL58),Log!$I$1:$I$27569)</f>
        <v>x</v>
      </c>
      <c r="IS58" s="223">
        <f t="array" ref="IS58">LOOKUP(2,1/(Log!$K$1:$K$27569=IL58),Log!$L$1:$L$27569)</f>
        <v>45610</v>
      </c>
    </row>
    <row r="59" spans="1:253" s="11" customFormat="1" ht="13.35" customHeight="1">
      <c r="A59" s="11" t="str">
        <f>Lists!B:B</f>
        <v>Syrian refugees in Lebanon</v>
      </c>
      <c r="B59" s="11" t="str">
        <f>Lists!F:F</f>
        <v>International Displacement</v>
      </c>
      <c r="C59" s="11" t="str">
        <f>Lists!C:C</f>
        <v>LBN002</v>
      </c>
      <c r="D59" s="11" t="str">
        <f>Lists!A:A</f>
        <v>Lebanon</v>
      </c>
      <c r="E59" s="11" t="str">
        <f>Lists!D:D</f>
        <v>LBN</v>
      </c>
      <c r="F59" s="11" t="str">
        <f t="shared" si="38"/>
        <v>LBN002Total population</v>
      </c>
      <c r="G59" s="212">
        <f t="array" ref="G59">ROUND(LOOKUP(2,1/(Log!$K$1:$K$27569=F59),Log!$E$1:$E$27569),-3)</f>
        <v>5700000</v>
      </c>
      <c r="H59" s="213" t="str">
        <f t="array" ref="H59">LOOKUP(2,1/(Log!$K$1:$K$27569=F59),Log!$F$1:$F$27569)</f>
        <v>ISCG LRP 20/01/2025</v>
      </c>
      <c r="I59" s="213" t="str">
        <f t="array" ref="I59">LOOKUP(2,1/(Log!$K$1:$K$27569=F59),Log!$G$1:$G$27569)</f>
        <v>High</v>
      </c>
      <c r="J59" s="213">
        <f t="array" ref="J59">LOOKUP(2,1/(Log!$K$1:$K$27569=F59),Log!$H$1:$H$27569)</f>
        <v>1</v>
      </c>
      <c r="K59" s="213" t="str">
        <f t="array" ref="K59">LOOKUP(2,1/(Log!$K$1:$K$27569=F59),Log!$J$1:$J$27569)</f>
        <v>The total population of Lebanon in 2025, including refugees, migrants, and asylum seekers. The source is chosen instead of the World Bank as it provides more up-to-date figures and considers population growth, internal displacement, and cross-border displacement.</v>
      </c>
      <c r="L59" s="213" t="str">
        <f t="array" ref="L59">LOOKUP(2,1/(Log!$K$1:$K$27569=F59),Log!$I$1:$I$27569)</f>
        <v>https://reliefweb.int/report/lebanon/lebanon-response-plan-lrp-partner-appeal-briefing-20-january-2025</v>
      </c>
      <c r="M59" s="214">
        <f t="array" ref="M59">LOOKUP(2,1/(Log!$K$1:$K$27569=F59),Log!$L$1:$L$27569)</f>
        <v>45762</v>
      </c>
      <c r="N59" s="221" t="str">
        <f t="shared" si="39"/>
        <v>LBN002Landmass affected</v>
      </c>
      <c r="O59" s="216">
        <f t="array" ref="O59">LOOKUP(2,1/(Log!$K$1:$K$27569=N59),Log!$E$1:$E$27569)</f>
        <v>10230</v>
      </c>
      <c r="P59" s="216" t="str">
        <f t="array" ref="P59">LOOKUP(2,1/(Log!$K$1:$K$27569=N59),Log!$F$1:$F$27569)</f>
        <v>World Bank accessed 13/04/2025</v>
      </c>
      <c r="Q59" s="216" t="str">
        <f t="array" ref="Q59">LOOKUP(2,1/(Log!$K$1:$K$27569=N59),Log!$G$1:$G$27569)</f>
        <v>High</v>
      </c>
      <c r="R59" s="216">
        <f t="array" ref="R59">LOOKUP(2,1/(Log!$K$1:$K$27569=N59),Log!$H$1:$H$27569)</f>
        <v>1</v>
      </c>
      <c r="S59" s="216" t="str">
        <f t="array" ref="S59">LOOKUP(2,1/(Log!$K$1:$K$27569=N59),Log!$J$1:$J$27569)</f>
        <v>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v>
      </c>
      <c r="T59" s="216" t="str">
        <f t="array" ref="T59">LOOKUP(2,1/(Log!$K$1:$K$27569=N59),Log!$I$1:$I$27569)</f>
        <v>https://data.worldbank.org/indicator/AG.LND.TOTL.K2?locations=LB</v>
      </c>
      <c r="U59" s="217">
        <f t="array" ref="U59">LOOKUP(2,1/(Log!$K$1:$K$27569=N59),Log!$L$1:$L$27569)</f>
        <v>45762</v>
      </c>
      <c r="V59" s="221" t="str">
        <f t="shared" si="40"/>
        <v>LBN002People exposed</v>
      </c>
      <c r="W59" s="213">
        <f t="array" ref="W59">IF(LOOKUP(2,1/(Log!$K$1:$K$27569=V59),Log!$E$1:$E$27569)="x","x",ROUND(LOOKUP(2,1/(Log!$K$1:$K$27569=V59),Log!$E$1:$E$27569),-3))</f>
        <v>5700000</v>
      </c>
      <c r="X59" s="213" t="str">
        <f t="array" ref="X59">LOOKUP(2,1/(Log!$K$1:$K$27569=V59),Log!$F$1:$F$27569)</f>
        <v>ISCG LRP 20/01/2025</v>
      </c>
      <c r="Y59" s="213" t="str">
        <f t="array" ref="Y59">LOOKUP(2,1/(Log!$K$1:$K$27569=V59),Log!$G$1:$G$27569)</f>
        <v>High</v>
      </c>
      <c r="Z59" s="213">
        <f t="array" ref="Z59">LOOKUP(2,1/(Log!$K$1:$K$27569=V59),Log!$H$1:$H$27569)</f>
        <v>1</v>
      </c>
      <c r="AA59" s="213" t="str">
        <f t="array" ref="AA59">LOOKUP(2,1/(Log!$K$1:$K$27569=V59),Log!$J$1:$J$27569)</f>
        <v>The number of people exposed corresponds to the total population of Lebanon. This figure is taken from ISCG. It is valid throughout 2025. This source was chosen because it provides a comprehensive population figure. The reliability of this data is high because it is up to date.</v>
      </c>
      <c r="AB59" s="213" t="str">
        <f t="array" ref="AB59">LOOKUP(2,1/(Log!$K$1:$K$27569=V59),Log!$I$1:$I$27569)</f>
        <v>https://reliefweb.int/report/lebanon/lebanon-response-plan-lrp-partner-appeal-briefing-20-january-2025</v>
      </c>
      <c r="AC59" s="214">
        <f t="array" ref="AC59">LOOKUP(2,1/(Log!$K$1:$K$27569=V59),Log!$L$1:$L$27569)</f>
        <v>45762</v>
      </c>
      <c r="AD59" s="221" t="str">
        <f t="shared" si="41"/>
        <v>LBN002People affected</v>
      </c>
      <c r="AE59" s="218">
        <f t="array" ref="AE59">IF(LOOKUP(2,1/(Log!$K$1:$K$27569=AD59),Log!$E$1:$E$27569)="x","x",ROUND(LOOKUP(2,1/(Log!$K$1:$K$27569=AD59),Log!$E$1:$E$27569),-3))</f>
        <v>2349000</v>
      </c>
      <c r="AF59" s="218" t="str">
        <f t="array" ref="AF59">LOOKUP(2,1/(Log!$K$1:$K$27569=AD59),Log!$F$1:$F$27569)</f>
        <v>UNHCR accessed 13/04/2025; City Population accessed 13/04/2025</v>
      </c>
      <c r="AG59" s="218" t="str">
        <f t="array" ref="AG59">LOOKUP(2,1/(Log!$K$1:$K$27569=AD59),Log!$G$1:$G$27569)</f>
        <v>Low</v>
      </c>
      <c r="AH59" s="218">
        <f t="array" ref="AH59">LOOKUP(2,1/(Log!$K$1:$K$27569=AD59),Log!$H$1:$H$27569)</f>
        <v>3</v>
      </c>
      <c r="AI59" s="218" t="str">
        <f t="array" ref="AI59">LOOKUP(2,1/(Log!$K$1:$K$27569=AD59),Log!$J$1:$J$27569)</f>
        <v>The number of people affected corresponds to the total population living in the four governorates that host the largest number of Syrian refugees based on UNHCR, which are Bekaa, North Lebanon, Beirut, South Lebanon. This figure is taken from City Population. It is valid as of 2017. This source was chosen because it provides population data for Lebanon's governorates. The reliability of this data is low as the population figure is not up to date as it is based on census data from 2017.</v>
      </c>
      <c r="AJ59" s="218" t="str">
        <f t="array" ref="AJ59">LOOKUP(2,1/(Log!$K$1:$K$27569=AD59),Log!$I$1:$I$27569)</f>
        <v>https://www.citypopulation.de/en/lebanon/admin/ ; https://data.unhcr.org/en/country/lbn</v>
      </c>
      <c r="AK59" s="219">
        <f t="array" ref="AK59">LOOKUP(2,1/(Log!$K$1:$K$27569=AD59),Log!$L$1:$L$27569)</f>
        <v>45762</v>
      </c>
      <c r="AL59" s="221" t="str">
        <f t="shared" si="42"/>
        <v>LBN002People displaced</v>
      </c>
      <c r="AM59" s="213">
        <f t="array" ref="AM59">IF(LOOKUP(2,1/(Log!$K$1:$K$27569=AL59),Log!$E$1:$E$27569)="x","x",ROUND(LOOKUP(2,1/(Log!$K$1:$K$27569=AL59),Log!$E$1:$E$27569),-3))</f>
        <v>1400000</v>
      </c>
      <c r="AN59" s="213" t="str">
        <f t="array" ref="AN59">LOOKUP(2,1/(Log!$K$1:$K$27569=AL59),Log!$F$1:$F$27569)</f>
        <v>UNHCR 17/03/2025</v>
      </c>
      <c r="AO59" s="213" t="str">
        <f t="array" ref="AO59">LOOKUP(2,1/(Log!$K$1:$K$27569=AL59),Log!$G$1:$G$27569)</f>
        <v>High</v>
      </c>
      <c r="AP59" s="213">
        <f t="array" ref="AP59">LOOKUP(2,1/(Log!$K$1:$K$27569=AL59),Log!$H$1:$H$27569)</f>
        <v>1</v>
      </c>
      <c r="AQ59" s="213" t="str">
        <f t="array" ref="AQ59">LOOKUP(2,1/(Log!$K$1:$K$27569=AL59),Log!$J$1:$J$27569)</f>
        <v>The number of people displaced by the crisis includes the number of Syrian refugees in Lebanon. The figure is taken from UNHCR's 3RP. This source was chosen because it provides regular updates to the overall numbers of Syrian refugees and Palestinian refugees from Syria hosted in Lebanon, and it is the most reliable one. The reliability of this data is high as it is up to date.</v>
      </c>
      <c r="AR59" s="213" t="str">
        <f t="array" ref="AR59">LOOKUP(2,1/(Log!$K$1:$K$27569=AL59),Log!$I$1:$I$27569)</f>
        <v>https://data.unhcr.org/en/documents/details/115172</v>
      </c>
      <c r="AS59" s="214">
        <f t="array" ref="AS59">LOOKUP(2,1/(Log!$K$1:$K$27569=AL59),Log!$L$1:$L$27569)</f>
        <v>45762</v>
      </c>
      <c r="AT59" s="222" t="str">
        <f t="shared" si="43"/>
        <v>LBN002Injuries reported</v>
      </c>
      <c r="AU59" s="218" t="str">
        <f t="array" ref="AU59">LOOKUP(2,1/(Log!$K$1:$K$27569=AT59),Log!$E$1:$E$27569)</f>
        <v>x</v>
      </c>
      <c r="AV59" s="218" t="str">
        <f t="array" ref="AV59">LOOKUP(2,1/(Log!$K$1:$K$27569=AT59),Log!$F$1:$F$27569)</f>
        <v>x</v>
      </c>
      <c r="AW59" s="218" t="str">
        <f t="array" ref="AW59">LOOKUP(2,1/(Log!$K$1:$K$27569=AT59),Log!$G$1:$G$27569)</f>
        <v>x</v>
      </c>
      <c r="AX59" s="218" t="str">
        <f t="array" ref="AX59">LOOKUP(2,1/(Log!$K$1:$K$27569=AT59),Log!$H$1:$H$27569)</f>
        <v>x</v>
      </c>
      <c r="AY59" s="218" t="str">
        <f t="array" ref="AY59">LOOKUP(2,1/(Log!$K$1:$K$27569=AT59),Log!$J$1:$J$27569)</f>
        <v xml:space="preserve">Up-to-date, reliable data from open sources is not available. We cannot provide an accurate/estimate figure for this indicator. </v>
      </c>
      <c r="AZ59" s="218" t="str">
        <f t="array" ref="AZ59">LOOKUP(2,1/(Log!$K$1:$K$27569=AT59),Log!$I$1:$I$27569)</f>
        <v>x</v>
      </c>
      <c r="BA59" s="219">
        <f t="array" ref="BA59">LOOKUP(2,1/(Log!$K$1:$K$27569=AT59),Log!$L$1:$L$27569)</f>
        <v>45680</v>
      </c>
      <c r="BB59" s="221" t="str">
        <f t="shared" si="44"/>
        <v>LBN002Illness cases reported</v>
      </c>
      <c r="BC59" s="213" t="str">
        <f t="array" ref="BC59">LOOKUP(2,1/(Log!$K$1:$K$27569=BB59),Log!$E$1:$E$27569)</f>
        <v>x</v>
      </c>
      <c r="BD59" s="213" t="str">
        <f t="array" ref="BD59">LOOKUP(2,1/(Log!$K$1:$K$27569=BB59),Log!$F$1:$F$27569)</f>
        <v>x</v>
      </c>
      <c r="BE59" s="213" t="str">
        <f t="array" ref="BE59">LOOKUP(2,1/(Log!$K$1:$K$27569=BB59),Log!$G$1:$G$27569)</f>
        <v>x</v>
      </c>
      <c r="BF59" s="213" t="str">
        <f t="array" ref="BF59">LOOKUP(2,1/(Log!$K$1:$K$27569=BB59),Log!$H$1:$H$27569)</f>
        <v>x</v>
      </c>
      <c r="BG59" s="213" t="str">
        <f t="array" ref="BG59">LOOKUP(2,1/(Log!$K$1:$K$27569=BB59),Log!$J$1:$J$27569)</f>
        <v xml:space="preserve">Up-to-date, reliable data from open sources is not available. We cannot provide an accurate/estimate figure for this indicator. </v>
      </c>
      <c r="BH59" s="213" t="str">
        <f t="array" ref="BH59">LOOKUP(2,1/(Log!$K$1:$K$27569=BB59),Log!$I$1:$I$27569)</f>
        <v>x</v>
      </c>
      <c r="BI59" s="214">
        <f t="array" ref="BI59">LOOKUP(2,1/(Log!$K$1:$K$27569=BB59),Log!$L$1:$L$27569)</f>
        <v>45680</v>
      </c>
      <c r="BJ59" s="222" t="str">
        <f t="shared" si="45"/>
        <v>LBN002Fatalities reported</v>
      </c>
      <c r="BK59" s="222">
        <f t="array" ref="BK59">LOOKUP(2,1/(Log!$K$1:$K$27569=BJ59),Log!$E$1:$E$27569)</f>
        <v>19</v>
      </c>
      <c r="BL59" s="222" t="str">
        <f t="array" ref="BL59">LOOKUP(2,1/(Log!$K$1:$K$27569=BJ59),Log!$F$1:$F$27569)</f>
        <v>ACLED accessed 13/04/2025</v>
      </c>
      <c r="BM59" s="222" t="str">
        <f t="array" ref="BM59">LOOKUP(2,1/(Log!$K$1:$K$27569=BJ59),Log!$G$1:$G$27569)</f>
        <v>High</v>
      </c>
      <c r="BN59" s="222">
        <f t="array" ref="BN59">LOOKUP(2,1/(Log!$K$1:$K$27569=BJ59),Log!$H$1:$H$27569)</f>
        <v>1</v>
      </c>
      <c r="BO59" s="222" t="str">
        <f t="array" ref="BO59">LOOKUP(2,1/(Log!$K$1:$K$27569=BJ59),Log!$J$1:$J$27569)</f>
        <v xml:space="preserve">The figure corresponds to the number of fatalities among the Syrian refugees between 1 Oct 2024 to 31 March 2025. Almost all these fatalities are because of Israeli airstrikes and it indicates the part that the escalation of hostilities between Hezbollah and Israel plays in worsening the humanitarian conditions of the Syrian refugees in Lebanon. </v>
      </c>
      <c r="BP59" s="218" t="str">
        <f t="array" ref="BP59">LOOKUP(2,1/(Log!$K$1:$K$27569=BJ59),Log!$I$1:$I$27569)</f>
        <v>https://acleddata.com/data-export-tool/</v>
      </c>
      <c r="BQ59" s="223">
        <f t="array" ref="BQ59">LOOKUP(2,1/(Log!$K$1:$K$27569=BJ59),Log!$L$1:$L$27569)</f>
        <v>45762</v>
      </c>
      <c r="BR59" s="221" t="str">
        <f t="shared" si="46"/>
        <v>LBN002Buildings damaged</v>
      </c>
      <c r="BS59" s="224" t="str">
        <f t="array" ref="BS59">LOOKUP(2,1/(Log!$K$1:$K$27569=BR59),Log!$E$1:$E$27569)</f>
        <v>x</v>
      </c>
      <c r="BT59" s="224" t="str">
        <f t="array" ref="BT59">LOOKUP(2,1/(Log!$K$1:$K$27569=BR59),Log!$F$1:$F$27569)</f>
        <v>x</v>
      </c>
      <c r="BU59" s="224" t="str">
        <f t="array" ref="BU59">LOOKUP(2,1/(Log!$K$1:$K$27569=BR59),Log!$G$1:$G$27569)</f>
        <v>x</v>
      </c>
      <c r="BV59" s="224" t="str">
        <f t="array" ref="BV59">LOOKUP(2,1/(Log!$K$1:$K$27569=BR59),Log!$H$1:$H$27569)</f>
        <v>x</v>
      </c>
      <c r="BW59" s="224" t="str">
        <f t="array" ref="BW59">LOOKUP(2,1/(Log!$K$1:$K$27569=BR59),Log!$J$1:$J$27569)</f>
        <v xml:space="preserve">Up-to-date, reliable data from open sources is not available. We cannot provide an accurate/estimate figure for this indicator. </v>
      </c>
      <c r="BX59" s="224" t="str">
        <f t="array" ref="BX59">LOOKUP(2,1/(Log!$K$1:$K$27569=BR59),Log!$I$1:$I$27569)</f>
        <v>x</v>
      </c>
      <c r="BY59" s="214">
        <f t="array" ref="BY59">LOOKUP(2,1/(Log!$K$1:$K$27569=BR59),Log!$L$1:$L$27569)</f>
        <v>45680</v>
      </c>
      <c r="BZ59" s="222" t="str">
        <f t="shared" si="47"/>
        <v>LBN002Buildings destroyed</v>
      </c>
      <c r="CA59" s="222" t="str">
        <f t="array" ref="CA59">LOOKUP(2,1/(Log!$K$1:$K$27569=BZ59),Log!$E$1:$E$27569)</f>
        <v>x</v>
      </c>
      <c r="CB59" s="222" t="str">
        <f t="array" ref="CB59">LOOKUP(2,1/(Log!$K$1:$K$27569=BZ59),Log!$F$1:$F$27569)</f>
        <v>x</v>
      </c>
      <c r="CC59" s="222" t="str">
        <f t="array" ref="CC59">LOOKUP(2,1/(Log!$K$1:$K$27569=BZ59),Log!$G$1:$G$27569)</f>
        <v>x</v>
      </c>
      <c r="CD59" s="222" t="str">
        <f t="array" ref="CD59">LOOKUP(2,1/(Log!$K$1:$K$27569=BZ59),Log!$H$1:$H$27569)</f>
        <v>x</v>
      </c>
      <c r="CE59" s="222" t="str">
        <f t="array" ref="CE59">LOOKUP(2,1/(Log!$K$1:$K$27569=BZ59),Log!$J$1:$J$27569)</f>
        <v xml:space="preserve">Up-to-date, reliable data from open sources is not available. We cannot provide an accurate/estimate figure for this indicator. </v>
      </c>
      <c r="CF59" s="222" t="str">
        <f t="array" ref="CF59">LOOKUP(2,1/(Log!$K$1:$K$27569=BZ59),Log!$I$1:$I$27569)</f>
        <v>x</v>
      </c>
      <c r="CG59" s="223">
        <f t="array" ref="CG59">LOOKUP(2,1/(Log!$K$1:$K$27569=BZ59),Log!$L$1:$L$27569)</f>
        <v>45680</v>
      </c>
      <c r="CH59" s="221" t="str">
        <f t="shared" si="48"/>
        <v>LBN002Buildings in the affected area</v>
      </c>
      <c r="CI59" s="222" t="e">
        <f t="array" ref="CI59">LOOKUP(2,1/(Log!$K$1:$K$27569=CH59),Log!$E$1:$E$27569)</f>
        <v>#N/A</v>
      </c>
      <c r="CJ59" s="222" t="e">
        <f t="array" ref="CJ59">LOOKUP(2,1/(Log!$K$1:$K$27569=CH59),Log!$F$1:$F$27569)</f>
        <v>#N/A</v>
      </c>
      <c r="CK59" s="222" t="e">
        <f t="array" ref="CK59">LOOKUP(2,1/(Log!$K$1:$K$27569=CH59),Log!$G$1:$G$27569)</f>
        <v>#N/A</v>
      </c>
      <c r="CL59" s="222" t="e">
        <f t="array" ref="CL59">LOOKUP(2,1/(Log!$K$1:$K$27569=CH59),Log!$H$1:$H$27569)</f>
        <v>#N/A</v>
      </c>
      <c r="CM59" s="222" t="e">
        <f t="array" ref="CM59">LOOKUP(2,1/(Log!$K$1:$K$27569=CH59),Log!$J$1:$J$27569)</f>
        <v>#N/A</v>
      </c>
      <c r="CN59" s="222" t="e">
        <f t="array" ref="CN59">LOOKUP(2,1/(Log!$K$1:$K$27569=CH59),Log!$I$1:$I$27569)</f>
        <v>#N/A</v>
      </c>
      <c r="CO59" s="225" t="e">
        <f t="array" ref="CO59">LOOKUP(2,1/(Log!$K$1:$K$27569=CH59),Log!$L$1:$L$27569)</f>
        <v>#N/A</v>
      </c>
      <c r="CP59" s="222" t="str">
        <f t="shared" si="49"/>
        <v>LBN002Economic Losses</v>
      </c>
      <c r="CQ59" s="224" t="str">
        <f t="array" ref="CQ59">LOOKUP(2,1/(Log!$K$1:$K$27569=CP59),Log!$E$1:$E$27569)</f>
        <v>x</v>
      </c>
      <c r="CR59" s="224" t="str">
        <f t="array" ref="CR59">LOOKUP(2,1/(Log!$K$1:$K$27569=CP59),Log!$F$1:$F$27569)</f>
        <v>x</v>
      </c>
      <c r="CS59" s="224" t="str">
        <f t="array" ref="CS59">LOOKUP(2,1/(Log!$K$1:$K$27569=CP59),Log!$G$1:$G$27569)</f>
        <v>x</v>
      </c>
      <c r="CT59" s="224" t="str">
        <f t="array" ref="CT59">LOOKUP(2,1/(Log!$K$1:$K$27569=CP59),Log!$H$1:$H$27569)</f>
        <v>x</v>
      </c>
      <c r="CU59" s="224" t="str">
        <f t="array" ref="CU59">LOOKUP(2,1/(Log!$K$1:$K$27569=CP59),Log!$J$1:$J$27569)</f>
        <v xml:space="preserve">Up-to-date, reliable data from open sources is not available. We cannot provide an accurate/estimate figure for this indicator. </v>
      </c>
      <c r="CV59" s="224" t="str">
        <f t="array" ref="CV59">LOOKUP(2,1/(Log!$K$1:$K$27569=CP59),Log!$I$1:$I$27569)</f>
        <v>x</v>
      </c>
      <c r="CW59" s="214">
        <f t="array" ref="CW59">LOOKUP(2,1/(Log!$K$1:$K$27569=CP59),Log!$L$1:$L$27569)</f>
        <v>45680</v>
      </c>
      <c r="CX59" s="222" t="str">
        <f t="shared" si="50"/>
        <v>LBN002People in Need</v>
      </c>
      <c r="CY59" s="218">
        <f t="shared" si="51"/>
        <v>1400000</v>
      </c>
      <c r="CZ59" s="218" t="str">
        <f t="shared" si="52"/>
        <v>UNHCR 17/03/2025 ; IPC 17/01/2025</v>
      </c>
      <c r="DA59" s="218" t="str">
        <f t="shared" si="53"/>
        <v xml:space="preserve">Medium </v>
      </c>
      <c r="DB59" s="218">
        <f t="shared" si="54"/>
        <v>2</v>
      </c>
      <c r="DC59" s="218" t="str">
        <f t="shared" si="55"/>
        <v>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the Syrian refugees facing IPC 4 between December 2024 – March 2025.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v>
      </c>
      <c r="DD59" s="218" t="str">
        <f t="shared" si="56"/>
        <v>https://data.unhcr.org/en/documents/details/115172 ; https://reliefweb.int/report/lebanon/lebanon-ipc-acute-food-insecurity-analysis-october-2024-march-2025-published-17-january-2025</v>
      </c>
      <c r="DE59" s="220">
        <f t="shared" si="57"/>
        <v>45762</v>
      </c>
      <c r="DF59" s="221" t="str">
        <f t="shared" si="58"/>
        <v>LBN002Minimal humanitarian conditions - Level 1</v>
      </c>
      <c r="DG59" s="213">
        <f t="array" ref="DG59">IF(LOOKUP(2,1/(Log!$K$1:$K$27569=DF59),Log!$E$1:$E$27569)="x","x",ROUND(LOOKUP(2,1/(Log!$K$1:$K$27569=DF59),Log!$E$1:$E$27569),-3))</f>
        <v>3351000</v>
      </c>
      <c r="DH59" s="224" t="str">
        <f t="array" ref="DH59">LOOKUP(2,1/(Log!$K$1:$K$27569=DF59),Log!$F$1:$F$27569)</f>
        <v>ISCG LRP 20/01/2025 ; UNHCR accessed 13/04/2025; City Population accessed 13/04/2025</v>
      </c>
      <c r="DI59" s="224" t="str">
        <f t="array" ref="DI59">LOOKUP(2,1/(Log!$K$1:$K$27569=DF59),Log!$G$1:$G$27569)</f>
        <v xml:space="preserve">Medium </v>
      </c>
      <c r="DJ59" s="224">
        <f t="array" ref="DJ59">LOOKUP(2,1/(Log!$K$1:$K$27569=DF59),Log!$H$1:$H$27569)</f>
        <v>2</v>
      </c>
      <c r="DK59" s="224" t="str">
        <f t="array" ref="DK59">LOOKUP(2,1/(Log!$K$1:$K$27569=DF59),Log!$J$1:$J$27569)</f>
        <v>According to INFORM SI methodology, the number of people in Level 1 is equal to the people exposed minus the people affected. People in Level 1 are able to meet their basic needs without employing irreversible coping strategies.</v>
      </c>
      <c r="DL59" s="224" t="str">
        <f t="array" ref="DL59">LOOKUP(2,1/(Log!$K$1:$K$27569=DF59),Log!$I$1:$I$27569)</f>
        <v>https://reliefweb.int/report/lebanon/lebanon-response-plan-lrp-partner-appeal-briefing-20-january-2025 ; https://www.citypopulation.de/en/lebanon/admin/ ; https://data.unhcr.org/en/country/lbn</v>
      </c>
      <c r="DM59" s="214">
        <f t="array" ref="DM59">LOOKUP(2,1/(Log!$K$1:$K$27569=DF59),Log!$L$1:$L$27569)</f>
        <v>45762</v>
      </c>
      <c r="DN59" s="222" t="str">
        <f t="shared" si="59"/>
        <v>LBN002Stressed humanitarian conditions - Level 2</v>
      </c>
      <c r="DO59" s="218">
        <f t="array" ref="DO59">IF(LOOKUP(2,1/(Log!$K$1:$K$27569=DN59),Log!$E$1:$E$27569)="x","x",ROUND(LOOKUP(2,1/(Log!$K$1:$K$27569=DN59),Log!$E$1:$E$27569),-3))</f>
        <v>949000</v>
      </c>
      <c r="DP59" s="222" t="str">
        <f t="array" ref="DP59">LOOKUP(2,1/(Log!$K$1:$K$27569=DN59),Log!$F$1:$F$27569)</f>
        <v>UNHCR accessed 13/04/2025; City Population accessed 13/04/2025 ; UNHCR 17/03/2025</v>
      </c>
      <c r="DQ59" s="222" t="str">
        <f t="array" ref="DQ59">LOOKUP(2,1/(Log!$K$1:$K$27569=DN59),Log!$G$1:$G$27569)</f>
        <v xml:space="preserve">Medium </v>
      </c>
      <c r="DR59" s="222">
        <f t="array" ref="DR59">LOOKUP(2,1/(Log!$K$1:$K$27569=DN59),Log!$H$1:$H$27569)</f>
        <v>2</v>
      </c>
      <c r="DS59" s="222" t="str">
        <f t="array" ref="DS59">LOOKUP(2,1/(Log!$K$1:$K$27569=DN59),Log!$J$1:$J$27569)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59" s="222" t="str">
        <f t="array" ref="DT59">LOOKUP(2,1/(Log!$K$1:$K$27569=DN59),Log!$I$1:$I$27569)</f>
        <v>https://www.citypopulation.de/en/lebanon/admin/ ; https://data.unhcr.org/en/country/lbn ; https://data.unhcr.org/en/documents/details/115172</v>
      </c>
      <c r="DU59" s="223">
        <f t="array" ref="DU59">LOOKUP(2,1/(Log!$K$1:$K$27569=DN59),Log!$L$1:$L$27569)</f>
        <v>45762</v>
      </c>
      <c r="DV59" s="221" t="str">
        <f t="shared" si="60"/>
        <v>LBN002Moderate humanitarian conditions - Level 3</v>
      </c>
      <c r="DW59" s="213">
        <f t="array" ref="DW59">IF(LOOKUP(2,1/(Log!$K$1:$K$27569=DV59),Log!$E$1:$E$27569)="x","x",ROUND(LOOKUP(2,1/(Log!$K$1:$K$27569=DV59),Log!$E$1:$E$27569),-3))</f>
        <v>1319000</v>
      </c>
      <c r="DX59" s="224" t="str">
        <f t="array" ref="DX59">LOOKUP(2,1/(Log!$K$1:$K$27569=DV59),Log!$F$1:$F$27569)</f>
        <v>UNHCR 17/03/2025 ; IPC 17/01/2025</v>
      </c>
      <c r="DY59" s="224" t="str">
        <f t="array" ref="DY59">LOOKUP(2,1/(Log!$K$1:$K$27569=DV59),Log!$G$1:$G$27569)</f>
        <v xml:space="preserve">Medium </v>
      </c>
      <c r="DZ59" s="224">
        <f t="array" ref="DZ59">LOOKUP(2,1/(Log!$K$1:$K$27569=DV59),Log!$H$1:$H$27569)</f>
        <v>2</v>
      </c>
      <c r="EA59" s="224" t="str">
        <f t="array" ref="EA59">LOOKUP(2,1/(Log!$K$1:$K$27569=DV59),Log!$J$1:$J$27569)</f>
        <v>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the Syrian refugees facing IPC 4 between December 2024 – March 2025.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v>
      </c>
      <c r="EB59" s="224" t="str">
        <f t="array" ref="EB59">LOOKUP(2,1/(Log!$K$1:$K$27569=DV59),Log!$I$1:$I$27569)</f>
        <v>https://data.unhcr.org/en/documents/details/115172 ; https://reliefweb.int/report/lebanon/lebanon-ipc-acute-food-insecurity-analysis-october-2024-march-2025-published-17-january-2025</v>
      </c>
      <c r="EC59" s="214">
        <f t="array" ref="EC59">LOOKUP(2,1/(Log!$K$1:$K$27569=DV59),Log!$L$1:$L$27569)</f>
        <v>45762</v>
      </c>
      <c r="ED59" s="222" t="str">
        <f t="shared" si="61"/>
        <v>LBN002Severe humanitarian conditions - Level 4</v>
      </c>
      <c r="EE59" s="218">
        <f t="array" ref="EE59">IF(LOOKUP(2,1/(Log!$K$1:$K$27569=ED59),Log!$E$1:$E$27569)="x","x",ROUND(LOOKUP(2,1/(Log!$K$1:$K$27569=ED59),Log!$E$1:$E$27569),-3))</f>
        <v>81000</v>
      </c>
      <c r="EF59" s="222" t="str">
        <f t="array" ref="EF59">LOOKUP(2,1/(Log!$K$1:$K$27569=ED59),Log!$F$1:$F$27569)</f>
        <v>IPC 17/01/2025</v>
      </c>
      <c r="EG59" s="222" t="str">
        <f t="array" ref="EG59">LOOKUP(2,1/(Log!$K$1:$K$27569=ED59),Log!$G$1:$G$27569)</f>
        <v xml:space="preserve">Medium </v>
      </c>
      <c r="EH59" s="222">
        <f t="array" ref="EH59">LOOKUP(2,1/(Log!$K$1:$K$27569=ED59),Log!$H$1:$H$27569)</f>
        <v>2</v>
      </c>
      <c r="EI59" s="222" t="str">
        <f t="array" ref="EI59">LOOKUP(2,1/(Log!$K$1:$K$27569=ED59),Log!$J$1:$J$27569)</f>
        <v>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facing IPC 4 across between December 2024 – March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v>
      </c>
      <c r="EJ59" s="222" t="str">
        <f t="array" ref="EJ59">LOOKUP(2,1/(Log!$K$1:$K$27569=ED59),Log!$I$1:$I$27569)</f>
        <v>https://reliefweb.int/report/lebanon/lebanon-ipc-acute-food-insecurity-analysis-october-2024-march-2025-published-17-january-2025</v>
      </c>
      <c r="EK59" s="223">
        <f t="array" ref="EK59">LOOKUP(2,1/(Log!$K$1:$K$27569=ED59),Log!$L$1:$L$27569)</f>
        <v>45762</v>
      </c>
      <c r="EL59" s="221" t="str">
        <f t="shared" si="62"/>
        <v>LBN002Extreme humanitarian conditions - Level 5</v>
      </c>
      <c r="EM59" s="213">
        <f t="array" ref="EM59">IF(LOOKUP(2,1/(Log!$K$1:$K$27569=EL59),Log!$E$1:$E$27569)="x","x",ROUND(LOOKUP(2,1/(Log!$K$1:$K$27569=EL59),Log!$E$1:$E$27569),-3))</f>
        <v>0</v>
      </c>
      <c r="EN59" s="224" t="str">
        <f t="array" ref="EN59">LOOKUP(2,1/(Log!$K$1:$K$27569=EL59),Log!$F$1:$F$27569)</f>
        <v>IPC 17/01/2025</v>
      </c>
      <c r="EO59" s="224" t="str">
        <f t="array" ref="EO59">LOOKUP(2,1/(Log!$K$1:$K$27569=EL59),Log!$G$1:$G$27569)</f>
        <v xml:space="preserve">Medium </v>
      </c>
      <c r="EP59" s="224">
        <f t="array" ref="EP59">LOOKUP(2,1/(Log!$K$1:$K$27569=EL59),Log!$H$1:$H$27569)</f>
        <v>2</v>
      </c>
      <c r="EQ59" s="224" t="str">
        <f t="array" ref="EQ59">LOOKUP(2,1/(Log!$K$1:$K$27569=EL59),Log!$J$1:$J$27569)</f>
        <v>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December 2024 – March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v>
      </c>
      <c r="ER59" s="224" t="str">
        <f t="array" ref="ER59">LOOKUP(2,1/(Log!$K$1:$K$27569=EL59),Log!$I$1:$I$27569)</f>
        <v>https://reliefweb.int/report/lebanon/lebanon-ipc-acute-food-insecurity-analysis-october-2024-march-2025-published-17-january-2025</v>
      </c>
      <c r="ES59" s="214">
        <f t="array" ref="ES59">LOOKUP(2,1/(Log!$K$1:$K$27569=EL59),Log!$L$1:$L$27569)</f>
        <v>45762</v>
      </c>
      <c r="ET59" s="222" t="str">
        <f t="shared" si="63"/>
        <v>LBN002Fatalities in all crises</v>
      </c>
      <c r="EU59" s="222">
        <f t="array" ref="EU59">LOOKUP(2,1/(Log!$K$1:$K$27569=ET59),Log!$E$1:$E$27569)</f>
        <v>2239</v>
      </c>
      <c r="EV59" s="222" t="str">
        <f t="array" ref="EV59">LOOKUP(2,1/(Log!$K$1:$K$27569=ET59),Log!$F$1:$F$27569)</f>
        <v>ACLED accessed 13/04/2025</v>
      </c>
      <c r="EW59" s="222" t="str">
        <f t="array" ref="EW59">LOOKUP(2,1/(Log!$K$1:$K$27569=ET59),Log!$G$1:$G$27569)</f>
        <v>High</v>
      </c>
      <c r="EX59" s="222">
        <f t="array" ref="EX59">LOOKUP(2,1/(Log!$K$1:$K$27569=ET59),Log!$H$1:$H$27569)</f>
        <v>1</v>
      </c>
      <c r="EY59" s="222" t="str">
        <f t="array" ref="EY59">LOOKUP(2,1/(Log!$K$1:$K$27569=ET59),Log!$J$1:$J$27569)</f>
        <v>The figure corresponds to the number of fatalities across Lebanon between 1 Oct 2024 to 31 March 2025. The figure is reliable and seems consistent with other secondary sources and media articles.</v>
      </c>
      <c r="EZ59" s="222" t="str">
        <f t="array" ref="EZ59">LOOKUP(2,1/(Log!$K$1:$K$27569=ET59),Log!$I$1:$I$27569)</f>
        <v>https://acleddata.com/explorer/</v>
      </c>
      <c r="FA59" s="223">
        <f t="array" ref="FA59">LOOKUP(2,1/(Log!$K$1:$K$27569=ET59),Log!$L$1:$L$27569)</f>
        <v>45762</v>
      </c>
      <c r="FB59" s="221" t="str">
        <f t="shared" si="64"/>
        <v>LBN002Crisis affected groups</v>
      </c>
      <c r="FC59" s="224">
        <f t="array" ref="FC59">LOOKUP(2,1/(Log!$K$1:$K$27569=FB59),Log!$E$1:$E$27569)</f>
        <v>2</v>
      </c>
      <c r="FD59" s="224" t="str">
        <f t="array" ref="FD59">LOOKUP(2,1/(Log!$K$1:$K$27569=FB59),Log!$F$1:$F$27569)</f>
        <v>UNHCR 17/03/2025</v>
      </c>
      <c r="FE59" s="224" t="str">
        <f t="array" ref="FE59">LOOKUP(2,1/(Log!$K$1:$K$27569=FB59),Log!$G$1:$G$27569)</f>
        <v>High</v>
      </c>
      <c r="FF59" s="224">
        <f t="array" ref="FF59">LOOKUP(2,1/(Log!$K$1:$K$27569=FB59),Log!$H$1:$H$27569)</f>
        <v>1</v>
      </c>
      <c r="FG59" s="224" t="str">
        <f t="array" ref="FG59">LOOKUP(2,1/(Log!$K$1:$K$27569=FB59),Log!$J$1:$J$27569)</f>
        <v>In this crisis, 2 out of 5 population groups are affected: host population, refugees, asylum seekers, and migrants.</v>
      </c>
      <c r="FH59" s="224" t="str">
        <f t="array" ref="FH59">LOOKUP(2,1/(Log!$K$1:$K$27569=FB59),Log!$I$1:$I$27569)</f>
        <v>https://data.unhcr.org/en/documents/details/115172</v>
      </c>
      <c r="FI59" s="214">
        <f t="array" ref="FI59">LOOKUP(2,1/(Log!$K$1:$K$27569=FB59),Log!$L$1:$L$27569)</f>
        <v>45762</v>
      </c>
      <c r="FJ59" s="221" t="str">
        <f t="shared" si="65"/>
        <v>LBN002People facing limited access constraints</v>
      </c>
      <c r="FK59" s="222" t="str">
        <f t="array" ref="FK59">LOOKUP(2,1/(Log!$K$1:$K$27569=FJ59),Log!$E$1:$E$27569)</f>
        <v>x</v>
      </c>
      <c r="FL59" s="222" t="str">
        <f t="array" ref="FL59">LOOKUP(2,1/(Log!$K$1:$K$27569=FJ59),Log!$F$1:$F$27569)</f>
        <v>x</v>
      </c>
      <c r="FM59" s="222" t="str">
        <f t="array" ref="FM59">LOOKUP(2,1/(Log!$K$1:$K$27569=FJ59),Log!$G$1:$G$27569)</f>
        <v>x</v>
      </c>
      <c r="FN59" s="222" t="str">
        <f t="array" ref="FN59">LOOKUP(2,1/(Log!$K$1:$K$27569=FJ59),Log!$H$1:$H$27569)</f>
        <v>x</v>
      </c>
      <c r="FO59" s="222" t="str">
        <f t="array" ref="FO59">LOOKUP(2,1/(Log!$K$1:$K$27569=FJ59),Log!$J$1:$J$27569)</f>
        <v xml:space="preserve">Up-to-date, reliable data from open sources is not available. We cannot provide an accurate/estimate figure for this indicator. </v>
      </c>
      <c r="FP59" s="218" t="str">
        <f t="array" ref="FP59">LOOKUP(2,1/(Log!$K$1:$K$27569=FJ59),Log!$I$1:$I$27569)</f>
        <v>x</v>
      </c>
      <c r="FQ59" s="219">
        <f t="array" ref="FQ59">LOOKUP(2,1/(Log!$K$1:$K$27569=FJ59),Log!$L$1:$L$27569)</f>
        <v>45680</v>
      </c>
      <c r="FR59" s="221" t="str">
        <f t="shared" si="66"/>
        <v>LBN002People facing restricted access constraints</v>
      </c>
      <c r="FS59" s="224" t="str">
        <f t="array" ref="FS59">LOOKUP(2,1/(Log!$K$1:$K$27569=FR59),Log!$E$1:$E$27569)</f>
        <v>x</v>
      </c>
      <c r="FT59" s="224" t="str">
        <f t="array" ref="FT59">LOOKUP(2,1/(Log!$K$1:$K$27569=FR59),Log!$F$1:$F$27569)</f>
        <v>x</v>
      </c>
      <c r="FU59" s="224" t="str">
        <f t="array" ref="FU59">LOOKUP(2,1/(Log!$K$1:$K$27569=FR59),Log!$G$1:$G$27569)</f>
        <v>x</v>
      </c>
      <c r="FV59" s="224" t="str">
        <f t="array" ref="FV59">LOOKUP(2,1/(Log!$K$1:$K$27569=FR59),Log!$H$1:$H$27569)</f>
        <v>x</v>
      </c>
      <c r="FW59" s="224" t="str">
        <f t="array" ref="FW59">LOOKUP(2,1/(Log!$K$1:$K$27569=FR59),Log!$J$1:$J$27569)</f>
        <v xml:space="preserve">Up-to-date, reliable data from open sources is not available. We cannot provide an accurate/estimate figure for this indicator. </v>
      </c>
      <c r="FX59" s="224" t="str">
        <f t="array" ref="FX59">LOOKUP(2,1/(Log!$K$1:$K$27569=FR59),Log!$I$1:$I$27569)</f>
        <v>x</v>
      </c>
      <c r="FY59" s="214">
        <f t="array" ref="FY59">LOOKUP(2,1/(Log!$K$1:$K$27569=FR59),Log!$L$1:$L$27569)</f>
        <v>45680</v>
      </c>
      <c r="FZ59" s="222" t="str">
        <f t="shared" si="67"/>
        <v>LBN002Impediments to entry into country (bureaucratic and administrative)</v>
      </c>
      <c r="GA59" s="222">
        <f t="array" ref="GA59">LOOKUP(2,1/(Log!$K$1:$K$27569=FZ59),Log!$E$1:$E$27569)</f>
        <v>2</v>
      </c>
      <c r="GB59" s="222" t="str">
        <f t="array" ref="GB59">LOOKUP(2,1/(Log!$K$1:$K$27569=FZ59),Log!$F$1:$F$27569)</f>
        <v>ACAPS Access Methodology</v>
      </c>
      <c r="GC59" s="222" t="str">
        <f t="array" ref="GC59">LOOKUP(2,1/(Log!$K$1:$K$27569=FZ59),Log!$G$1:$G$27569)</f>
        <v>Medium</v>
      </c>
      <c r="GD59" s="222">
        <f t="array" ref="GD59">LOOKUP(2,1/(Log!$K$1:$K$27569=FZ59),Log!$H$1:$H$27569)</f>
        <v>2</v>
      </c>
      <c r="GE59" s="222" t="str">
        <f t="array" ref="GE59">LOOKUP(2,1/(Log!$K$1:$K$27569=FZ59),Log!$J$1:$J$27569)</f>
        <v>x</v>
      </c>
      <c r="GF59" s="222" t="str">
        <f t="array" ref="GF59">LOOKUP(2,1/(Log!$K$1:$K$27569=FZ59),Log!$I$1:$I$27569)</f>
        <v>x</v>
      </c>
      <c r="GG59" s="223">
        <f t="array" ref="GG59">LOOKUP(2,1/(Log!$K$1:$K$27569=FZ59),Log!$L$1:$L$27569)</f>
        <v>45610</v>
      </c>
      <c r="GH59" s="221" t="str">
        <f t="shared" si="68"/>
        <v>LBN002Restriction of movement (impediments to freedom of movement and/or administrative restrictions)</v>
      </c>
      <c r="GI59" s="224">
        <f t="array" ref="GI59">LOOKUP(2,1/(Log!$K$1:$K$27569=GH59),Log!$E$1:$E$27569)</f>
        <v>1</v>
      </c>
      <c r="GJ59" s="224" t="str">
        <f t="array" ref="GJ59">LOOKUP(2,1/(Log!$K$1:$K$27569=GH59),Log!$F$1:$F$27569)</f>
        <v>ACAPS Access Methodology</v>
      </c>
      <c r="GK59" s="224" t="str">
        <f t="array" ref="GK59">LOOKUP(2,1/(Log!$K$1:$K$27569=GH59),Log!$G$1:$G$27569)</f>
        <v>Medium</v>
      </c>
      <c r="GL59" s="224">
        <f t="array" ref="GL59">LOOKUP(2,1/(Log!$K$1:$K$27569=GH59),Log!$H$1:$H$27569)</f>
        <v>2</v>
      </c>
      <c r="GM59" s="224" t="str">
        <f t="array" ref="GM59">LOOKUP(2,1/(Log!$K$1:$K$27569=GH59),Log!$J$1:$J$27569)</f>
        <v>x</v>
      </c>
      <c r="GN59" s="224" t="str">
        <f t="array" ref="GN59">LOOKUP(2,1/(Log!$K$1:$K$27569=GH59),Log!$I$1:$I$27569)</f>
        <v>x</v>
      </c>
      <c r="GO59" s="214">
        <f t="array" ref="GO59">LOOKUP(2,1/(Log!$K$1:$K$27569=GH59),Log!$L$1:$L$27569)</f>
        <v>45610</v>
      </c>
      <c r="GP59" s="222" t="str">
        <f t="shared" si="69"/>
        <v>LBN002Interference into implementation of humanitarian activities</v>
      </c>
      <c r="GQ59" s="222">
        <f t="array" ref="GQ59">LOOKUP(2,1/(Log!$K$1:$K$27569=GP59),Log!$E$1:$E$27569)</f>
        <v>1</v>
      </c>
      <c r="GR59" s="222" t="str">
        <f t="array" ref="GR59">LOOKUP(2,1/(Log!$K$1:$K$27569=GP59),Log!$F$1:$F$27569)</f>
        <v>ACAPS Access Methodology</v>
      </c>
      <c r="GS59" s="222" t="str">
        <f t="array" ref="GS59">LOOKUP(2,1/(Log!$K$1:$K$27569=GP59),Log!$G$1:$G$27569)</f>
        <v>Medium</v>
      </c>
      <c r="GT59" s="222">
        <f t="array" ref="GT59">LOOKUP(2,1/(Log!$K$1:$K$27569=GP59),Log!$H$1:$H$27569)</f>
        <v>2</v>
      </c>
      <c r="GU59" s="222" t="str">
        <f t="array" ref="GU59">LOOKUP(2,1/(Log!$K$1:$K$27569=GP59),Log!$J$1:$J$27569)</f>
        <v>x</v>
      </c>
      <c r="GV59" s="222" t="str">
        <f t="array" ref="GV59">LOOKUP(2,1/(Log!$K$1:$K$27569=GP59),Log!$I$1:$I$27569)</f>
        <v>x</v>
      </c>
      <c r="GW59" s="223">
        <f t="array" ref="GW59">LOOKUP(2,1/(Log!$K$1:$K$27569=GP59),Log!$L$1:$L$27569)</f>
        <v>45610</v>
      </c>
      <c r="GX59" s="221" t="str">
        <f t="shared" si="70"/>
        <v>LBN002Violence against personnel, facilities and assets</v>
      </c>
      <c r="GY59" s="224">
        <f t="array" ref="GY59">LOOKUP(2,1/(Log!$K$1:$K$27569=GX59),Log!$E$1:$E$27569)</f>
        <v>2</v>
      </c>
      <c r="GZ59" s="224" t="str">
        <f t="array" ref="GZ59">LOOKUP(2,1/(Log!$K$1:$K$27569=GX59),Log!$F$1:$F$27569)</f>
        <v>ACAPS Access Methodology</v>
      </c>
      <c r="HA59" s="224" t="str">
        <f t="array" ref="HA59">LOOKUP(2,1/(Log!$K$1:$K$27569=GX59),Log!$G$1:$G$27569)</f>
        <v>Medium</v>
      </c>
      <c r="HB59" s="224">
        <f t="array" ref="HB59">LOOKUP(2,1/(Log!$K$1:$K$27569=GX59),Log!$H$1:$H$27569)</f>
        <v>2</v>
      </c>
      <c r="HC59" s="224" t="str">
        <f t="array" ref="HC59">LOOKUP(2,1/(Log!$K$1:$K$27569=GX59),Log!$J$1:$J$27569)</f>
        <v>x</v>
      </c>
      <c r="HD59" s="224" t="str">
        <f t="array" ref="HD59">LOOKUP(2,1/(Log!$K$1:$K$27569=GX59),Log!$I$1:$I$27569)</f>
        <v>x</v>
      </c>
      <c r="HE59" s="214">
        <f t="array" ref="HE59">LOOKUP(2,1/(Log!$K$1:$K$27569=GX59),Log!$L$1:$L$27569)</f>
        <v>45610</v>
      </c>
      <c r="HF59" s="222" t="str">
        <f t="shared" si="71"/>
        <v>LBN002Denial of existence of humanitarian needs or entitlements to assistance</v>
      </c>
      <c r="HG59" s="222">
        <f t="array" ref="HG59">LOOKUP(2,1/(Log!$K$1:$K$27569=HF59),Log!$E$1:$E$27569)</f>
        <v>2</v>
      </c>
      <c r="HH59" s="222" t="str">
        <f t="array" ref="HH59">LOOKUP(2,1/(Log!$K$1:$K$27569=HF59),Log!$F$1:$F$27569)</f>
        <v>ACAPS Access Methodology</v>
      </c>
      <c r="HI59" s="222" t="str">
        <f t="array" ref="HI59">LOOKUP(2,1/(Log!$K$1:$K$27569=HF59),Log!$G$1:$G$27569)</f>
        <v>Medium</v>
      </c>
      <c r="HJ59" s="222">
        <f t="array" ref="HJ59">LOOKUP(2,1/(Log!$K$1:$K$27569=HF59),Log!$H$1:$H$27569)</f>
        <v>2</v>
      </c>
      <c r="HK59" s="222" t="str">
        <f t="array" ref="HK59">LOOKUP(2,1/(Log!$K$1:$K$27569=HF59),Log!$J$1:$J$27569)</f>
        <v>x</v>
      </c>
      <c r="HL59" s="222" t="str">
        <f t="array" ref="HL59">LOOKUP(2,1/(Log!$K$1:$K$27569=HF59),Log!$I$1:$I$27569)</f>
        <v>x</v>
      </c>
      <c r="HM59" s="223">
        <f t="array" ref="HM59">LOOKUP(2,1/(Log!$K$1:$K$27569=HF59),Log!$L$1:$L$27569)</f>
        <v>45610</v>
      </c>
      <c r="HN59" s="221" t="str">
        <f t="shared" si="72"/>
        <v>LBN002Restriction and obstruction of access to services and assistance</v>
      </c>
      <c r="HO59" s="224">
        <f t="array" ref="HO59">LOOKUP(2,1/(Log!$K$1:$K$27569=HN59),Log!$E$1:$E$27569)</f>
        <v>3</v>
      </c>
      <c r="HP59" s="224" t="str">
        <f t="array" ref="HP59">LOOKUP(2,1/(Log!$K$1:$K$27569=HN59),Log!$F$1:$F$27569)</f>
        <v>ACAPS Access Methodology</v>
      </c>
      <c r="HQ59" s="224" t="str">
        <f t="array" ref="HQ59">LOOKUP(2,1/(Log!$K$1:$K$27569=HN59),Log!$G$1:$G$27569)</f>
        <v>Medium</v>
      </c>
      <c r="HR59" s="224">
        <f t="array" ref="HR59">LOOKUP(2,1/(Log!$K$1:$K$27569=HN59),Log!$H$1:$H$27569)</f>
        <v>2</v>
      </c>
      <c r="HS59" s="224" t="str">
        <f t="array" ref="HS59">LOOKUP(2,1/(Log!$K$1:$K$27569=HN59),Log!$J$1:$J$27569)</f>
        <v>x</v>
      </c>
      <c r="HT59" s="224" t="str">
        <f t="array" ref="HT59">LOOKUP(2,1/(Log!$K$1:$K$27569=HN59),Log!$I$1:$I$27569)</f>
        <v>x</v>
      </c>
      <c r="HU59" s="214">
        <f t="array" ref="HU59">LOOKUP(2,1/(Log!$K$1:$K$27569=HN59),Log!$L$1:$L$27569)</f>
        <v>45610</v>
      </c>
      <c r="HV59" s="222" t="str">
        <f t="shared" si="73"/>
        <v>LBN002Ongoing insecurity/hostilities affecting humanitarian assistance</v>
      </c>
      <c r="HW59" s="222">
        <f t="array" ref="HW59">LOOKUP(2,1/(Log!$K$1:$K$27569=HV59),Log!$E$1:$E$27569)</f>
        <v>3</v>
      </c>
      <c r="HX59" s="222" t="str">
        <f t="array" ref="HX59">LOOKUP(2,1/(Log!$K$1:$K$27569=HV59),Log!$F$1:$F$27569)</f>
        <v>ACAPS Access Methodology</v>
      </c>
      <c r="HY59" s="222" t="str">
        <f t="array" ref="HY59">LOOKUP(2,1/(Log!$K$1:$K$27569=HV59),Log!$G$1:$G$27569)</f>
        <v>Medium</v>
      </c>
      <c r="HZ59" s="222">
        <f t="array" ref="HZ59">LOOKUP(2,1/(Log!$K$1:$K$27569=HV59),Log!$H$1:$H$27569)</f>
        <v>2</v>
      </c>
      <c r="IA59" s="222" t="str">
        <f t="array" ref="IA59">LOOKUP(2,1/(Log!$K$1:$K$27569=HV59),Log!$J$1:$J$27569)</f>
        <v>x</v>
      </c>
      <c r="IB59" s="222" t="str">
        <f t="array" ref="IB59">LOOKUP(2,1/(Log!$K$1:$K$27569=HV59),Log!$I$1:$I$27569)</f>
        <v>x</v>
      </c>
      <c r="IC59" s="223">
        <f t="array" ref="IC59">LOOKUP(2,1/(Log!$K$1:$K$27569=HV59),Log!$L$1:$L$27569)</f>
        <v>45610</v>
      </c>
      <c r="ID59" s="221" t="str">
        <f t="shared" si="74"/>
        <v>LBN002Presence of mines and improvised explosive devices</v>
      </c>
      <c r="IE59" s="224">
        <f t="array" ref="IE59">LOOKUP(2,1/(Log!$K$1:$K$27569=ID59),Log!$E$1:$E$27569)</f>
        <v>3</v>
      </c>
      <c r="IF59" s="224" t="str">
        <f t="array" ref="IF59">LOOKUP(2,1/(Log!$K$1:$K$27569=ID59),Log!$F$1:$F$27569)</f>
        <v>ACAPS Access Methodology</v>
      </c>
      <c r="IG59" s="224" t="str">
        <f t="array" ref="IG59">LOOKUP(2,1/(Log!$K$1:$K$27569=ID59),Log!$G$1:$G$27569)</f>
        <v>Medium</v>
      </c>
      <c r="IH59" s="224">
        <f t="array" ref="IH59">LOOKUP(2,1/(Log!$K$1:$K$27569=ID59),Log!$H$1:$H$27569)</f>
        <v>2</v>
      </c>
      <c r="II59" s="224" t="str">
        <f t="array" ref="II59">LOOKUP(2,1/(Log!$K$1:$K$27569=ID59),Log!$J$1:$J$27569)</f>
        <v>x</v>
      </c>
      <c r="IJ59" s="224" t="str">
        <f t="array" ref="IJ59">LOOKUP(2,1/(Log!$K$1:$K$27569=ID59),Log!$I$1:$I$27569)</f>
        <v>x</v>
      </c>
      <c r="IK59" s="214">
        <f t="array" ref="IK59">LOOKUP(2,1/(Log!$K$1:$K$27569=ID59),Log!$L$1:$L$27569)</f>
        <v>45610</v>
      </c>
      <c r="IL59" s="222" t="str">
        <f t="shared" si="75"/>
        <v>LBN002Physical constraints in the environment (obstacles related to terrain, climate, lack of infrastructure, etc.)</v>
      </c>
      <c r="IM59" s="222">
        <f t="array" ref="IM59">LOOKUP(2,1/(Log!$K$1:$K$27569=IL59),Log!$E$1:$E$27569)</f>
        <v>0</v>
      </c>
      <c r="IN59" s="222" t="str">
        <f t="array" ref="IN59">LOOKUP(2,1/(Log!$K$1:$K$27569=IL59),Log!$F$1:$F$27569)</f>
        <v>ACAPS Access Methodology</v>
      </c>
      <c r="IO59" s="222" t="str">
        <f t="array" ref="IO59">LOOKUP(2,1/(Log!$K$1:$K$27569=IL59),Log!$G$1:$G$27569)</f>
        <v>Medium</v>
      </c>
      <c r="IP59" s="222">
        <f t="array" ref="IP59">LOOKUP(2,1/(Log!$K$1:$K$27569=IL59),Log!$H$1:$H$27569)</f>
        <v>2</v>
      </c>
      <c r="IQ59" s="222" t="str">
        <f t="array" ref="IQ59">LOOKUP(2,1/(Log!$K$1:$K$27569=IL59),Log!$J$1:$J$27569)</f>
        <v>x</v>
      </c>
      <c r="IR59" s="222" t="str">
        <f t="array" ref="IR59">LOOKUP(2,1/(Log!$K$1:$K$27569=IL59),Log!$I$1:$I$27569)</f>
        <v>x</v>
      </c>
      <c r="IS59" s="223">
        <f t="array" ref="IS59">LOOKUP(2,1/(Log!$K$1:$K$27569=IL59),Log!$L$1:$L$27569)</f>
        <v>45610</v>
      </c>
    </row>
    <row r="60" spans="1:253" s="11" customFormat="1" ht="13.35" customHeight="1">
      <c r="A60" s="11" t="str">
        <f>Lists!B:B</f>
        <v>Complex crisis in Lebanon</v>
      </c>
      <c r="B60" s="11" t="str">
        <f>Lists!F:F</f>
        <v>International Displacement,Conflict/ Violence,Political/economic crisis</v>
      </c>
      <c r="C60" s="11" t="str">
        <f>Lists!C:C</f>
        <v>LBN006</v>
      </c>
      <c r="D60" s="11" t="str">
        <f>Lists!A:A</f>
        <v>Lebanon</v>
      </c>
      <c r="E60" s="11" t="str">
        <f>Lists!D:D</f>
        <v>LBN</v>
      </c>
      <c r="F60" s="11" t="str">
        <f t="shared" si="38"/>
        <v>LBN006Total population</v>
      </c>
      <c r="G60" s="212">
        <f t="array" ref="G60">ROUND(LOOKUP(2,1/(Log!$K$1:$K$27569=F60),Log!$E$1:$E$27569),-3)</f>
        <v>5700000</v>
      </c>
      <c r="H60" s="213" t="str">
        <f t="array" ref="H60">LOOKUP(2,1/(Log!$K$1:$K$27569=F60),Log!$F$1:$F$27569)</f>
        <v>ISCG LRP 20/01/2025</v>
      </c>
      <c r="I60" s="213" t="str">
        <f t="array" ref="I60">LOOKUP(2,1/(Log!$K$1:$K$27569=F60),Log!$G$1:$G$27569)</f>
        <v>High</v>
      </c>
      <c r="J60" s="213">
        <f t="array" ref="J60">LOOKUP(2,1/(Log!$K$1:$K$27569=F60),Log!$H$1:$H$27569)</f>
        <v>1</v>
      </c>
      <c r="K60" s="213" t="str">
        <f t="array" ref="K60">LOOKUP(2,1/(Log!$K$1:$K$27569=F60),Log!$J$1:$J$27569)</f>
        <v>The total population of Lebanon in 2025, including refugees, migrants, and asylum seekers. The source is chosen instead of the World Bank as it provides more up-to-date figures and considers population growth, internal displacement, and cross-border displacement.</v>
      </c>
      <c r="L60" s="213" t="str">
        <f t="array" ref="L60">LOOKUP(2,1/(Log!$K$1:$K$27569=F60),Log!$I$1:$I$27569)</f>
        <v>https://reliefweb.int/report/lebanon/lebanon-response-plan-lrp-partner-appeal-briefing-20-january-2025</v>
      </c>
      <c r="M60" s="214">
        <f t="array" ref="M60">LOOKUP(2,1/(Log!$K$1:$K$27569=F60),Log!$L$1:$L$27569)</f>
        <v>45762</v>
      </c>
      <c r="N60" s="221" t="str">
        <f t="shared" si="39"/>
        <v>LBN006Landmass affected</v>
      </c>
      <c r="O60" s="216">
        <f t="array" ref="O60">LOOKUP(2,1/(Log!$K$1:$K$27569=N60),Log!$E$1:$E$27569)</f>
        <v>10230</v>
      </c>
      <c r="P60" s="216" t="str">
        <f t="array" ref="P60">LOOKUP(2,1/(Log!$K$1:$K$27569=N60),Log!$F$1:$F$27569)</f>
        <v>World Bank accessed 13/04/2025</v>
      </c>
      <c r="Q60" s="216" t="str">
        <f t="array" ref="Q60">LOOKUP(2,1/(Log!$K$1:$K$27569=N60),Log!$G$1:$G$27569)</f>
        <v>High</v>
      </c>
      <c r="R60" s="216">
        <f t="array" ref="R60">LOOKUP(2,1/(Log!$K$1:$K$27569=N60),Log!$H$1:$H$27569)</f>
        <v>1</v>
      </c>
      <c r="S60" s="216" t="str">
        <f t="array" ref="S60">LOOKUP(2,1/(Log!$K$1:$K$27569=N60),Log!$J$1:$J$27569)</f>
        <v>The figure represent the total landmass of Lebanon as the whole country is impacted by the complex crisis.</v>
      </c>
      <c r="T60" s="216" t="str">
        <f t="array" ref="T60">LOOKUP(2,1/(Log!$K$1:$K$27569=N60),Log!$I$1:$I$27569)</f>
        <v>https://data.worldbank.org/indicator/AG.LND.TOTL.K2?locations=LB</v>
      </c>
      <c r="U60" s="217">
        <f t="array" ref="U60">LOOKUP(2,1/(Log!$K$1:$K$27569=N60),Log!$L$1:$L$27569)</f>
        <v>45762</v>
      </c>
      <c r="V60" s="221" t="str">
        <f t="shared" si="40"/>
        <v>LBN006People exposed</v>
      </c>
      <c r="W60" s="213">
        <f t="array" ref="W60">IF(LOOKUP(2,1/(Log!$K$1:$K$27569=V60),Log!$E$1:$E$27569)="x","x",ROUND(LOOKUP(2,1/(Log!$K$1:$K$27569=V60),Log!$E$1:$E$27569),-3))</f>
        <v>5700000</v>
      </c>
      <c r="X60" s="213" t="str">
        <f t="array" ref="X60">LOOKUP(2,1/(Log!$K$1:$K$27569=V60),Log!$F$1:$F$27569)</f>
        <v>ISCG LRP 20/01/2025</v>
      </c>
      <c r="Y60" s="213" t="str">
        <f t="array" ref="Y60">LOOKUP(2,1/(Log!$K$1:$K$27569=V60),Log!$G$1:$G$27569)</f>
        <v>High</v>
      </c>
      <c r="Z60" s="213">
        <f t="array" ref="Z60">LOOKUP(2,1/(Log!$K$1:$K$27569=V60),Log!$H$1:$H$27569)</f>
        <v>1</v>
      </c>
      <c r="AA60" s="213" t="str">
        <f t="array" ref="AA60">LOOKUP(2,1/(Log!$K$1:$K$27569=V60),Log!$J$1:$J$27569)</f>
        <v>The number of people exposed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v>
      </c>
      <c r="AB60" s="213" t="str">
        <f t="array" ref="AB60">LOOKUP(2,1/(Log!$K$1:$K$27569=V60),Log!$I$1:$I$27569)</f>
        <v>https://reliefweb.int/report/lebanon/lebanon-response-plan-lrp-partner-appeal-briefing-20-january-2025</v>
      </c>
      <c r="AC60" s="214">
        <f t="array" ref="AC60">LOOKUP(2,1/(Log!$K$1:$K$27569=V60),Log!$L$1:$L$27569)</f>
        <v>45762</v>
      </c>
      <c r="AD60" s="221" t="str">
        <f t="shared" si="41"/>
        <v>LBN006People affected</v>
      </c>
      <c r="AE60" s="218">
        <f t="array" ref="AE60">IF(LOOKUP(2,1/(Log!$K$1:$K$27569=AD60),Log!$E$1:$E$27569)="x","x",ROUND(LOOKUP(2,1/(Log!$K$1:$K$27569=AD60),Log!$E$1:$E$27569),-3))</f>
        <v>5700000</v>
      </c>
      <c r="AF60" s="218" t="str">
        <f t="array" ref="AF60">LOOKUP(2,1/(Log!$K$1:$K$27569=AD60),Log!$F$1:$F$27569)</f>
        <v>ISCG LRP 20/01/2025</v>
      </c>
      <c r="AG60" s="218" t="str">
        <f t="array" ref="AG60">LOOKUP(2,1/(Log!$K$1:$K$27569=AD60),Log!$G$1:$G$27569)</f>
        <v>High</v>
      </c>
      <c r="AH60" s="218">
        <f t="array" ref="AH60">LOOKUP(2,1/(Log!$K$1:$K$27569=AD60),Log!$H$1:$H$27569)</f>
        <v>1</v>
      </c>
      <c r="AI60" s="218" t="str">
        <f t="array" ref="AI60">LOOKUP(2,1/(Log!$K$1:$K$27569=AD60),Log!$J$1:$J$27569)</f>
        <v>The number of people affected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v>
      </c>
      <c r="AJ60" s="218" t="str">
        <f t="array" ref="AJ60">LOOKUP(2,1/(Log!$K$1:$K$27569=AD60),Log!$I$1:$I$27569)</f>
        <v>https://reliefweb.int/report/lebanon/lebanon-response-plan-lrp-partner-appeal-briefing-20-january-2025</v>
      </c>
      <c r="AK60" s="219">
        <f t="array" ref="AK60">LOOKUP(2,1/(Log!$K$1:$K$27569=AD60),Log!$L$1:$L$27569)</f>
        <v>45762</v>
      </c>
      <c r="AL60" s="221" t="str">
        <f t="shared" si="42"/>
        <v>LBN006People displaced</v>
      </c>
      <c r="AM60" s="213">
        <f t="array" ref="AM60">IF(LOOKUP(2,1/(Log!$K$1:$K$27569=AL60),Log!$E$1:$E$27569)="x","x",ROUND(LOOKUP(2,1/(Log!$K$1:$K$27569=AL60),Log!$E$1:$E$27569),-3))</f>
        <v>1059000</v>
      </c>
      <c r="AN60" s="213" t="str">
        <f t="array" ref="AN60">LOOKUP(2,1/(Log!$K$1:$K$27569=AL60),Log!$F$1:$F$27569)</f>
        <v>IOM accessed 25/03/2025</v>
      </c>
      <c r="AO60" s="213" t="str">
        <f t="array" ref="AO60">LOOKUP(2,1/(Log!$K$1:$K$27569=AL60),Log!$G$1:$G$27569)</f>
        <v>High</v>
      </c>
      <c r="AP60" s="213">
        <f t="array" ref="AP60">LOOKUP(2,1/(Log!$K$1:$K$27569=AL60),Log!$H$1:$H$27569)</f>
        <v>1</v>
      </c>
      <c r="AQ60" s="213" t="str">
        <f t="array" ref="AQ60">LOOKUP(2,1/(Log!$K$1:$K$27569=AL60),Log!$J$1:$J$27569)</f>
        <v>The number of people displaced by the crisis includes the number of IDPs and returnees in Lebanon. There are no updates on the number of people displaced to Syria and Iraq because of the crisis since March 2025, so the figure has been updated accordingly. The figures are taken from IOM. The source was chosen because it provides regular updates to the numbers of IDPs and returnees in Lebanon, and it is the most reliable one. The reliability of this data is high as it is triangulated using multiple reliable sources such as UNHCR.</v>
      </c>
      <c r="AR60" s="213" t="str">
        <f t="array" ref="AR60">LOOKUP(2,1/(Log!$K$1:$K$27569=AL60),Log!$I$1:$I$27569)</f>
        <v>https://dtm.iom.int/lebanon</v>
      </c>
      <c r="AS60" s="214">
        <f t="array" ref="AS60">LOOKUP(2,1/(Log!$K$1:$K$27569=AL60),Log!$L$1:$L$27569)</f>
        <v>45762</v>
      </c>
      <c r="AT60" s="222" t="str">
        <f t="shared" si="43"/>
        <v>LBN006Injuries reported</v>
      </c>
      <c r="AU60" s="218" t="str">
        <f t="array" ref="AU60">LOOKUP(2,1/(Log!$K$1:$K$27569=AT60),Log!$E$1:$E$27569)</f>
        <v>x</v>
      </c>
      <c r="AV60" s="218" t="str">
        <f t="array" ref="AV60">LOOKUP(2,1/(Log!$K$1:$K$27569=AT60),Log!$F$1:$F$27569)</f>
        <v>x</v>
      </c>
      <c r="AW60" s="218" t="str">
        <f t="array" ref="AW60">LOOKUP(2,1/(Log!$K$1:$K$27569=AT60),Log!$G$1:$G$27569)</f>
        <v>x</v>
      </c>
      <c r="AX60" s="218" t="str">
        <f t="array" ref="AX60">LOOKUP(2,1/(Log!$K$1:$K$27569=AT60),Log!$H$1:$H$27569)</f>
        <v>x</v>
      </c>
      <c r="AY60" s="218" t="str">
        <f t="array" ref="AY60">LOOKUP(2,1/(Log!$K$1:$K$27569=AT60),Log!$J$1:$J$27569)</f>
        <v xml:space="preserve">Up-to-date, reliable data from open sources is not available. We cannot provide an accurate/estimate figure for this indicator. </v>
      </c>
      <c r="AZ60" s="218" t="str">
        <f t="array" ref="AZ60">LOOKUP(2,1/(Log!$K$1:$K$27569=AT60),Log!$I$1:$I$27569)</f>
        <v>x</v>
      </c>
      <c r="BA60" s="219">
        <f t="array" ref="BA60">LOOKUP(2,1/(Log!$K$1:$K$27569=AT60),Log!$L$1:$L$27569)</f>
        <v>45680</v>
      </c>
      <c r="BB60" s="221" t="str">
        <f t="shared" si="44"/>
        <v>LBN006Illness cases reported</v>
      </c>
      <c r="BC60" s="213" t="str">
        <f t="array" ref="BC60">LOOKUP(2,1/(Log!$K$1:$K$27569=BB60),Log!$E$1:$E$27569)</f>
        <v>x</v>
      </c>
      <c r="BD60" s="213" t="str">
        <f t="array" ref="BD60">LOOKUP(2,1/(Log!$K$1:$K$27569=BB60),Log!$F$1:$F$27569)</f>
        <v>x</v>
      </c>
      <c r="BE60" s="213" t="str">
        <f t="array" ref="BE60">LOOKUP(2,1/(Log!$K$1:$K$27569=BB60),Log!$G$1:$G$27569)</f>
        <v>x</v>
      </c>
      <c r="BF60" s="213" t="str">
        <f t="array" ref="BF60">LOOKUP(2,1/(Log!$K$1:$K$27569=BB60),Log!$H$1:$H$27569)</f>
        <v>x</v>
      </c>
      <c r="BG60" s="213" t="str">
        <f t="array" ref="BG60">LOOKUP(2,1/(Log!$K$1:$K$27569=BB60),Log!$J$1:$J$27569)</f>
        <v xml:space="preserve">Up-to-date, reliable data from open sources is not available. We cannot provide an accurate/estimate figure for this indicator. </v>
      </c>
      <c r="BH60" s="213" t="str">
        <f t="array" ref="BH60">LOOKUP(2,1/(Log!$K$1:$K$27569=BB60),Log!$I$1:$I$27569)</f>
        <v>x</v>
      </c>
      <c r="BI60" s="214">
        <f t="array" ref="BI60">LOOKUP(2,1/(Log!$K$1:$K$27569=BB60),Log!$L$1:$L$27569)</f>
        <v>45680</v>
      </c>
      <c r="BJ60" s="222" t="str">
        <f t="shared" si="45"/>
        <v>LBN006Fatalities reported</v>
      </c>
      <c r="BK60" s="222">
        <f t="array" ref="BK60">LOOKUP(2,1/(Log!$K$1:$K$27569=BJ60),Log!$E$1:$E$27569)</f>
        <v>2239</v>
      </c>
      <c r="BL60" s="222" t="str">
        <f t="array" ref="BL60">LOOKUP(2,1/(Log!$K$1:$K$27569=BJ60),Log!$F$1:$F$27569)</f>
        <v>ACLED accessed 13/04/2025</v>
      </c>
      <c r="BM60" s="222" t="str">
        <f t="array" ref="BM60">LOOKUP(2,1/(Log!$K$1:$K$27569=BJ60),Log!$G$1:$G$27569)</f>
        <v>High</v>
      </c>
      <c r="BN60" s="222">
        <f t="array" ref="BN60">LOOKUP(2,1/(Log!$K$1:$K$27569=BJ60),Log!$H$1:$H$27569)</f>
        <v>1</v>
      </c>
      <c r="BO60" s="222" t="str">
        <f t="array" ref="BO60">LOOKUP(2,1/(Log!$K$1:$K$27569=BJ60),Log!$J$1:$J$27569)</f>
        <v>The figure corresponds to the number of fatalities across Lebanon between 1 Oct 2024 to 31 March 2025. The figure is reliable and seems consistent with other secondary sources and media articles.</v>
      </c>
      <c r="BP60" s="218" t="str">
        <f t="array" ref="BP60">LOOKUP(2,1/(Log!$K$1:$K$27569=BJ60),Log!$I$1:$I$27569)</f>
        <v>https://acleddata.com/explorer/</v>
      </c>
      <c r="BQ60" s="223">
        <f t="array" ref="BQ60">LOOKUP(2,1/(Log!$K$1:$K$27569=BJ60),Log!$L$1:$L$27569)</f>
        <v>45762</v>
      </c>
      <c r="BR60" s="221" t="str">
        <f t="shared" si="46"/>
        <v>LBN006Buildings damaged</v>
      </c>
      <c r="BS60" s="224" t="str">
        <f t="array" ref="BS60">LOOKUP(2,1/(Log!$K$1:$K$27569=BR60),Log!$E$1:$E$27569)</f>
        <v>x</v>
      </c>
      <c r="BT60" s="224" t="str">
        <f t="array" ref="BT60">LOOKUP(2,1/(Log!$K$1:$K$27569=BR60),Log!$F$1:$F$27569)</f>
        <v>x</v>
      </c>
      <c r="BU60" s="224" t="str">
        <f t="array" ref="BU60">LOOKUP(2,1/(Log!$K$1:$K$27569=BR60),Log!$G$1:$G$27569)</f>
        <v>x</v>
      </c>
      <c r="BV60" s="224" t="str">
        <f t="array" ref="BV60">LOOKUP(2,1/(Log!$K$1:$K$27569=BR60),Log!$H$1:$H$27569)</f>
        <v>x</v>
      </c>
      <c r="BW60" s="224" t="str">
        <f t="array" ref="BW60">LOOKUP(2,1/(Log!$K$1:$K$27569=BR60),Log!$J$1:$J$27569)</f>
        <v xml:space="preserve">Up-to-date, reliable data from open sources is not available. We cannot provide an accurate/estimate figure for this indicator. </v>
      </c>
      <c r="BX60" s="224" t="str">
        <f t="array" ref="BX60">LOOKUP(2,1/(Log!$K$1:$K$27569=BR60),Log!$I$1:$I$27569)</f>
        <v>x</v>
      </c>
      <c r="BY60" s="214">
        <f t="array" ref="BY60">LOOKUP(2,1/(Log!$K$1:$K$27569=BR60),Log!$L$1:$L$27569)</f>
        <v>45680</v>
      </c>
      <c r="BZ60" s="222" t="str">
        <f t="shared" si="47"/>
        <v>LBN006Buildings destroyed</v>
      </c>
      <c r="CA60" s="222" t="str">
        <f t="array" ref="CA60">LOOKUP(2,1/(Log!$K$1:$K$27569=BZ60),Log!$E$1:$E$27569)</f>
        <v>x</v>
      </c>
      <c r="CB60" s="222" t="str">
        <f t="array" ref="CB60">LOOKUP(2,1/(Log!$K$1:$K$27569=BZ60),Log!$F$1:$F$27569)</f>
        <v>x</v>
      </c>
      <c r="CC60" s="222" t="str">
        <f t="array" ref="CC60">LOOKUP(2,1/(Log!$K$1:$K$27569=BZ60),Log!$G$1:$G$27569)</f>
        <v>x</v>
      </c>
      <c r="CD60" s="222" t="str">
        <f t="array" ref="CD60">LOOKUP(2,1/(Log!$K$1:$K$27569=BZ60),Log!$H$1:$H$27569)</f>
        <v>x</v>
      </c>
      <c r="CE60" s="222" t="str">
        <f t="array" ref="CE60">LOOKUP(2,1/(Log!$K$1:$K$27569=BZ60),Log!$J$1:$J$27569)</f>
        <v xml:space="preserve">Up-to-date, reliable data from open sources is not available. We cannot provide an accurate/estimate figure for this indicator. </v>
      </c>
      <c r="CF60" s="222" t="str">
        <f t="array" ref="CF60">LOOKUP(2,1/(Log!$K$1:$K$27569=BZ60),Log!$I$1:$I$27569)</f>
        <v>x</v>
      </c>
      <c r="CG60" s="223">
        <f t="array" ref="CG60">LOOKUP(2,1/(Log!$K$1:$K$27569=BZ60),Log!$L$1:$L$27569)</f>
        <v>45680</v>
      </c>
      <c r="CH60" s="221" t="str">
        <f t="shared" si="48"/>
        <v>LBN006Buildings in the affected area</v>
      </c>
      <c r="CI60" s="222" t="e">
        <f t="array" ref="CI60">LOOKUP(2,1/(Log!$K$1:$K$27569=CH60),Log!$E$1:$E$27569)</f>
        <v>#N/A</v>
      </c>
      <c r="CJ60" s="222" t="e">
        <f t="array" ref="CJ60">LOOKUP(2,1/(Log!$K$1:$K$27569=CH60),Log!$F$1:$F$27569)</f>
        <v>#N/A</v>
      </c>
      <c r="CK60" s="222" t="e">
        <f t="array" ref="CK60">LOOKUP(2,1/(Log!$K$1:$K$27569=CH60),Log!$G$1:$G$27569)</f>
        <v>#N/A</v>
      </c>
      <c r="CL60" s="222" t="e">
        <f t="array" ref="CL60">LOOKUP(2,1/(Log!$K$1:$K$27569=CH60),Log!$H$1:$H$27569)</f>
        <v>#N/A</v>
      </c>
      <c r="CM60" s="222" t="e">
        <f t="array" ref="CM60">LOOKUP(2,1/(Log!$K$1:$K$27569=CH60),Log!$J$1:$J$27569)</f>
        <v>#N/A</v>
      </c>
      <c r="CN60" s="222" t="e">
        <f t="array" ref="CN60">LOOKUP(2,1/(Log!$K$1:$K$27569=CH60),Log!$I$1:$I$27569)</f>
        <v>#N/A</v>
      </c>
      <c r="CO60" s="225" t="e">
        <f t="array" ref="CO60">LOOKUP(2,1/(Log!$K$1:$K$27569=CH60),Log!$L$1:$L$27569)</f>
        <v>#N/A</v>
      </c>
      <c r="CP60" s="222" t="str">
        <f t="shared" si="49"/>
        <v>LBN006Economic Losses</v>
      </c>
      <c r="CQ60" s="224" t="str">
        <f t="array" ref="CQ60">LOOKUP(2,1/(Log!$K$1:$K$27569=CP60),Log!$E$1:$E$27569)</f>
        <v>x</v>
      </c>
      <c r="CR60" s="224" t="str">
        <f t="array" ref="CR60">LOOKUP(2,1/(Log!$K$1:$K$27569=CP60),Log!$F$1:$F$27569)</f>
        <v>x</v>
      </c>
      <c r="CS60" s="224" t="str">
        <f t="array" ref="CS60">LOOKUP(2,1/(Log!$K$1:$K$27569=CP60),Log!$G$1:$G$27569)</f>
        <v>x</v>
      </c>
      <c r="CT60" s="224" t="str">
        <f t="array" ref="CT60">LOOKUP(2,1/(Log!$K$1:$K$27569=CP60),Log!$H$1:$H$27569)</f>
        <v>x</v>
      </c>
      <c r="CU60" s="224" t="str">
        <f t="array" ref="CU60">LOOKUP(2,1/(Log!$K$1:$K$27569=CP60),Log!$J$1:$J$27569)</f>
        <v xml:space="preserve">Up-to-date, reliable data from open sources is not available. We cannot provide an accurate/estimate figure for this indicator. </v>
      </c>
      <c r="CV60" s="224" t="str">
        <f t="array" ref="CV60">LOOKUP(2,1/(Log!$K$1:$K$27569=CP60),Log!$I$1:$I$27569)</f>
        <v>x</v>
      </c>
      <c r="CW60" s="214">
        <f t="array" ref="CW60">LOOKUP(2,1/(Log!$K$1:$K$27569=CP60),Log!$L$1:$L$27569)</f>
        <v>45680</v>
      </c>
      <c r="CX60" s="222" t="str">
        <f t="shared" si="50"/>
        <v>LBN006People in Need</v>
      </c>
      <c r="CY60" s="218">
        <f t="shared" si="51"/>
        <v>4100000</v>
      </c>
      <c r="CZ60" s="218" t="str">
        <f t="shared" si="52"/>
        <v>ISCG LRP 20/01/2025 ; IOM accessed 13/04/2025 ; IPC 17/01/2025</v>
      </c>
      <c r="DA60" s="218" t="str">
        <f t="shared" si="53"/>
        <v xml:space="preserve">Medium </v>
      </c>
      <c r="DB60" s="218">
        <f t="shared" si="54"/>
        <v>2</v>
      </c>
      <c r="DC60" s="218" t="str">
        <f t="shared" si="55"/>
        <v>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3 is calculated based on the total PiN provided by ISCG minus the number of IDPs as of January 2025 and the people facing IPC 4 across Lebanon between December 2024 – March 2025. These figures are taken from ISCG,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v>
      </c>
      <c r="DD60" s="218" t="str">
        <f t="shared" si="56"/>
        <v xml:space="preserve">https://reliefweb.int/report/lebanon/lebanon-response-plan-lrp-partner-appeal-briefing-20-january-2025 ; https://dtm.iom.int/lebanon ; https://reliefweb.int/report/lebanon/lebanon-ipc-acute-food-insecurity-analysis-october-2024-march-2025-published-17-january-2025 </v>
      </c>
      <c r="DE60" s="220">
        <f t="shared" si="57"/>
        <v>45762</v>
      </c>
      <c r="DF60" s="221" t="str">
        <f t="shared" si="58"/>
        <v>LBN006Minimal humanitarian conditions - Level 1</v>
      </c>
      <c r="DG60" s="213">
        <f t="array" ref="DG60">IF(LOOKUP(2,1/(Log!$K$1:$K$27569=DF60),Log!$E$1:$E$27569)="x","x",ROUND(LOOKUP(2,1/(Log!$K$1:$K$27569=DF60),Log!$E$1:$E$27569),-3))</f>
        <v>0</v>
      </c>
      <c r="DH60" s="224" t="str">
        <f t="array" ref="DH60">LOOKUP(2,1/(Log!$K$1:$K$27569=DF60),Log!$F$1:$F$27569)</f>
        <v>ISCG LRP 20/01/2025</v>
      </c>
      <c r="DI60" s="224" t="str">
        <f t="array" ref="DI60">LOOKUP(2,1/(Log!$K$1:$K$27569=DF60),Log!$G$1:$G$27569)</f>
        <v xml:space="preserve">Medium </v>
      </c>
      <c r="DJ60" s="224">
        <f t="array" ref="DJ60">LOOKUP(2,1/(Log!$K$1:$K$27569=DF60),Log!$H$1:$H$27569)</f>
        <v>2</v>
      </c>
      <c r="DK60" s="224" t="str">
        <f t="array" ref="DK60">LOOKUP(2,1/(Log!$K$1:$K$27569=DF60),Log!$J$1:$J$27569)</f>
        <v>According to INFORM SI methodology, the number of people in Level 1 is equal to the people exposed minus the people affected. Since the whole population is affected, there are no people in Level 1.</v>
      </c>
      <c r="DL60" s="224" t="str">
        <f t="array" ref="DL60">LOOKUP(2,1/(Log!$K$1:$K$27569=DF60),Log!$I$1:$I$27569)</f>
        <v>https://reliefweb.int/report/lebanon/lebanon-response-plan-lrp-partner-appeal-briefing-20-january-2025</v>
      </c>
      <c r="DM60" s="214">
        <f t="array" ref="DM60">LOOKUP(2,1/(Log!$K$1:$K$27569=DF60),Log!$L$1:$L$27569)</f>
        <v>45762</v>
      </c>
      <c r="DN60" s="222" t="str">
        <f t="shared" si="59"/>
        <v>LBN006Stressed humanitarian conditions - Level 2</v>
      </c>
      <c r="DO60" s="218">
        <f t="array" ref="DO60">IF(LOOKUP(2,1/(Log!$K$1:$K$27569=DN60),Log!$E$1:$E$27569)="x","x",ROUND(LOOKUP(2,1/(Log!$K$1:$K$27569=DN60),Log!$E$1:$E$27569),-3))</f>
        <v>1600000</v>
      </c>
      <c r="DP60" s="222" t="str">
        <f t="array" ref="DP60">LOOKUP(2,1/(Log!$K$1:$K$27569=DN60),Log!$F$1:$F$27569)</f>
        <v>ISCG LRP 20/01/2025</v>
      </c>
      <c r="DQ60" s="222" t="str">
        <f t="array" ref="DQ60">LOOKUP(2,1/(Log!$K$1:$K$27569=DN60),Log!$G$1:$G$27569)</f>
        <v xml:space="preserve">Medium </v>
      </c>
      <c r="DR60" s="222">
        <f t="array" ref="DR60">LOOKUP(2,1/(Log!$K$1:$K$27569=DN60),Log!$H$1:$H$27569)</f>
        <v>2</v>
      </c>
      <c r="DS60" s="222" t="str">
        <f t="array" ref="DS60">LOOKUP(2,1/(Log!$K$1:$K$27569=DN60),Log!$J$1:$J$27569)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60" s="222" t="str">
        <f t="array" ref="DT60">LOOKUP(2,1/(Log!$K$1:$K$27569=DN60),Log!$I$1:$I$27569)</f>
        <v>https://reliefweb.int/report/lebanon/lebanon-response-plan-lrp-partner-appeal-briefing-20-january-2025</v>
      </c>
      <c r="DU60" s="223">
        <f t="array" ref="DU60">LOOKUP(2,1/(Log!$K$1:$K$27569=DN60),Log!$L$1:$L$27569)</f>
        <v>45762</v>
      </c>
      <c r="DV60" s="221" t="str">
        <f t="shared" si="60"/>
        <v>LBN006Moderate humanitarian conditions - Level 3</v>
      </c>
      <c r="DW60" s="213">
        <f t="array" ref="DW60">IF(LOOKUP(2,1/(Log!$K$1:$K$27569=DV60),Log!$E$1:$E$27569)="x","x",ROUND(LOOKUP(2,1/(Log!$K$1:$K$27569=DV60),Log!$E$1:$E$27569),-3))</f>
        <v>3807000</v>
      </c>
      <c r="DX60" s="224" t="str">
        <f t="array" ref="DX60">LOOKUP(2,1/(Log!$K$1:$K$27569=DV60),Log!$F$1:$F$27569)</f>
        <v>ISCG LRP 20/01/2025 ; IOM accessed 13/04/2025 ; IPC 17/01/2025</v>
      </c>
      <c r="DY60" s="224" t="str">
        <f t="array" ref="DY60">LOOKUP(2,1/(Log!$K$1:$K$27569=DV60),Log!$G$1:$G$27569)</f>
        <v xml:space="preserve">Medium </v>
      </c>
      <c r="DZ60" s="224">
        <f t="array" ref="DZ60">LOOKUP(2,1/(Log!$K$1:$K$27569=DV60),Log!$H$1:$H$27569)</f>
        <v>2</v>
      </c>
      <c r="EA60" s="224" t="str">
        <f t="array" ref="EA60">LOOKUP(2,1/(Log!$K$1:$K$27569=DV60),Log!$J$1:$J$27569)</f>
        <v>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3 is calculated based on the total PiN provided by ISCG minus the number of IDPs as of January 2025 and the people facing IPC 4 across Lebanon between December 2024 – March 2025. These figures are taken from ISCG,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v>
      </c>
      <c r="EB60" s="224" t="str">
        <f t="array" ref="EB60">LOOKUP(2,1/(Log!$K$1:$K$27569=DV60),Log!$I$1:$I$27569)</f>
        <v xml:space="preserve">https://reliefweb.int/report/lebanon/lebanon-response-plan-lrp-partner-appeal-briefing-20-january-2025 ; https://dtm.iom.int/lebanon ; https://reliefweb.int/report/lebanon/lebanon-ipc-acute-food-insecurity-analysis-october-2024-march-2025-published-17-january-2025 </v>
      </c>
      <c r="EC60" s="214">
        <f t="array" ref="EC60">LOOKUP(2,1/(Log!$K$1:$K$27569=DV60),Log!$L$1:$L$27569)</f>
        <v>45762</v>
      </c>
      <c r="ED60" s="222" t="str">
        <f t="shared" si="61"/>
        <v>LBN006Severe humanitarian conditions - Level 4</v>
      </c>
      <c r="EE60" s="218">
        <f t="array" ref="EE60">IF(LOOKUP(2,1/(Log!$K$1:$K$27569=ED60),Log!$E$1:$E$27569)="x","x",ROUND(LOOKUP(2,1/(Log!$K$1:$K$27569=ED60),Log!$E$1:$E$27569),-3))</f>
        <v>293000</v>
      </c>
      <c r="EF60" s="222" t="str">
        <f t="array" ref="EF60">LOOKUP(2,1/(Log!$K$1:$K$27569=ED60),Log!$F$1:$F$27569)</f>
        <v>IOM accessed 13/04/2025 ; IPC 17/01/2025</v>
      </c>
      <c r="EG60" s="222" t="str">
        <f t="array" ref="EG60">LOOKUP(2,1/(Log!$K$1:$K$27569=ED60),Log!$G$1:$G$27569)</f>
        <v xml:space="preserve">Medium </v>
      </c>
      <c r="EH60" s="222">
        <f t="array" ref="EH60">LOOKUP(2,1/(Log!$K$1:$K$27569=ED60),Log!$H$1:$H$27569)</f>
        <v>2</v>
      </c>
      <c r="EI60" s="222" t="str">
        <f t="array" ref="EI60">LOOKUP(2,1/(Log!$K$1:$K$27569=ED60),Log!$J$1:$J$27569)</f>
        <v>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4 is calculated based on the total number of IDPs as of April 2025 and the people facing IPC 4 across Lebanon between December 2024 – March 2025. These figures are taken from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v>
      </c>
      <c r="EJ60" s="222" t="str">
        <f t="array" ref="EJ60">LOOKUP(2,1/(Log!$K$1:$K$27569=ED60),Log!$I$1:$I$27569)</f>
        <v xml:space="preserve">https://dtm.iom.int/lebanon ; https://reliefweb.int/report/lebanon/lebanon-ipc-acute-food-insecurity-analysis-october-2024-march-2025-published-17-january-2025 </v>
      </c>
      <c r="EK60" s="223">
        <f t="array" ref="EK60">LOOKUP(2,1/(Log!$K$1:$K$27569=ED60),Log!$L$1:$L$27569)</f>
        <v>45762</v>
      </c>
      <c r="EL60" s="221" t="str">
        <f t="shared" si="62"/>
        <v>LBN006Extreme humanitarian conditions - Level 5</v>
      </c>
      <c r="EM60" s="213">
        <f t="array" ref="EM60">IF(LOOKUP(2,1/(Log!$K$1:$K$27569=EL60),Log!$E$1:$E$27569)="x","x",ROUND(LOOKUP(2,1/(Log!$K$1:$K$27569=EL60),Log!$E$1:$E$27569),-3))</f>
        <v>0</v>
      </c>
      <c r="EN60" s="224" t="str">
        <f t="array" ref="EN60">LOOKUP(2,1/(Log!$K$1:$K$27569=EL60),Log!$F$1:$F$27569)</f>
        <v>IPC 17/01/2025</v>
      </c>
      <c r="EO60" s="224" t="str">
        <f t="array" ref="EO60">LOOKUP(2,1/(Log!$K$1:$K$27569=EL60),Log!$G$1:$G$27569)</f>
        <v xml:space="preserve">Medium </v>
      </c>
      <c r="EP60" s="224">
        <f t="array" ref="EP60">LOOKUP(2,1/(Log!$K$1:$K$27569=EL60),Log!$H$1:$H$27569)</f>
        <v>2</v>
      </c>
      <c r="EQ60" s="224" t="str">
        <f t="array" ref="EQ60">LOOKUP(2,1/(Log!$K$1:$K$27569=EL60),Log!$J$1:$J$27569)</f>
        <v>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5 is calculated based on the total number of people facing IPC 5 across Lebanon between December 2024 – March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v>
      </c>
      <c r="ER60" s="224" t="str">
        <f t="array" ref="ER60">LOOKUP(2,1/(Log!$K$1:$K$27569=EL60),Log!$I$1:$I$27569)</f>
        <v>https://reliefweb.int/report/lebanon/lebanon-ipc-acute-food-insecurity-analysis-october-2024-march-2025-published-17-january-2025</v>
      </c>
      <c r="ES60" s="214">
        <f t="array" ref="ES60">LOOKUP(2,1/(Log!$K$1:$K$27569=EL60),Log!$L$1:$L$27569)</f>
        <v>45762</v>
      </c>
      <c r="ET60" s="222" t="str">
        <f t="shared" si="63"/>
        <v>LBN006Fatalities in all crises</v>
      </c>
      <c r="EU60" s="222">
        <f t="array" ref="EU60">LOOKUP(2,1/(Log!$K$1:$K$27569=ET60),Log!$E$1:$E$27569)</f>
        <v>2239</v>
      </c>
      <c r="EV60" s="222" t="str">
        <f t="array" ref="EV60">LOOKUP(2,1/(Log!$K$1:$K$27569=ET60),Log!$F$1:$F$27569)</f>
        <v>ACLED accessed 13/04/2025</v>
      </c>
      <c r="EW60" s="222" t="str">
        <f t="array" ref="EW60">LOOKUP(2,1/(Log!$K$1:$K$27569=ET60),Log!$G$1:$G$27569)</f>
        <v>High</v>
      </c>
      <c r="EX60" s="222">
        <f t="array" ref="EX60">LOOKUP(2,1/(Log!$K$1:$K$27569=ET60),Log!$H$1:$H$27569)</f>
        <v>1</v>
      </c>
      <c r="EY60" s="222" t="str">
        <f t="array" ref="EY60">LOOKUP(2,1/(Log!$K$1:$K$27569=ET60),Log!$J$1:$J$27569)</f>
        <v>The figure corresponds to the number of fatalities across Lebanon between 1 Oct 2024 to 31 March 2025. The figure is reliable and seems consistent with other secondary sources and media articles.</v>
      </c>
      <c r="EZ60" s="222" t="str">
        <f t="array" ref="EZ60">LOOKUP(2,1/(Log!$K$1:$K$27569=ET60),Log!$I$1:$I$27569)</f>
        <v>https://acleddata.com/explorer/</v>
      </c>
      <c r="FA60" s="223">
        <f t="array" ref="FA60">LOOKUP(2,1/(Log!$K$1:$K$27569=ET60),Log!$L$1:$L$27569)</f>
        <v>45762</v>
      </c>
      <c r="FB60" s="221" t="str">
        <f t="shared" si="64"/>
        <v>LBN006Crisis affected groups</v>
      </c>
      <c r="FC60" s="224">
        <f t="array" ref="FC60">LOOKUP(2,1/(Log!$K$1:$K$27569=FB60),Log!$E$1:$E$27569)</f>
        <v>5</v>
      </c>
      <c r="FD60" s="224" t="str">
        <f t="array" ref="FD60">LOOKUP(2,1/(Log!$K$1:$K$27569=FB60),Log!$F$1:$F$27569)</f>
        <v>ISCG LRP 20/01/2025</v>
      </c>
      <c r="FE60" s="224" t="str">
        <f t="array" ref="FE60">LOOKUP(2,1/(Log!$K$1:$K$27569=FB60),Log!$G$1:$G$27569)</f>
        <v>High</v>
      </c>
      <c r="FF60" s="224">
        <f t="array" ref="FF60">LOOKUP(2,1/(Log!$K$1:$K$27569=FB60),Log!$H$1:$H$27569)</f>
        <v>1</v>
      </c>
      <c r="FG60" s="224" t="str">
        <f t="array" ref="FG60">LOOKUP(2,1/(Log!$K$1:$K$27569=FB60),Log!$J$1:$J$27569)</f>
        <v>In this crisis, all 5 population groups are affected: IDPs, host population, non-host population, refugees and asylum seekers, and returnees.</v>
      </c>
      <c r="FH60" s="224" t="str">
        <f t="array" ref="FH60">LOOKUP(2,1/(Log!$K$1:$K$27569=FB60),Log!$I$1:$I$27569)</f>
        <v>https://reliefweb.int/report/lebanon/lebanon-response-plan-lrp-partner-appeal-briefing-20-january-2025</v>
      </c>
      <c r="FI60" s="214">
        <f t="array" ref="FI60">LOOKUP(2,1/(Log!$K$1:$K$27569=FB60),Log!$L$1:$L$27569)</f>
        <v>45762</v>
      </c>
      <c r="FJ60" s="221" t="str">
        <f t="shared" si="65"/>
        <v>LBN006People facing limited access constraints</v>
      </c>
      <c r="FK60" s="222" t="str">
        <f t="array" ref="FK60">LOOKUP(2,1/(Log!$K$1:$K$27569=FJ60),Log!$E$1:$E$27569)</f>
        <v>x</v>
      </c>
      <c r="FL60" s="222" t="str">
        <f t="array" ref="FL60">LOOKUP(2,1/(Log!$K$1:$K$27569=FJ60),Log!$F$1:$F$27569)</f>
        <v>x</v>
      </c>
      <c r="FM60" s="222" t="str">
        <f t="array" ref="FM60">LOOKUP(2,1/(Log!$K$1:$K$27569=FJ60),Log!$G$1:$G$27569)</f>
        <v>x</v>
      </c>
      <c r="FN60" s="222" t="str">
        <f t="array" ref="FN60">LOOKUP(2,1/(Log!$K$1:$K$27569=FJ60),Log!$H$1:$H$27569)</f>
        <v>x</v>
      </c>
      <c r="FO60" s="222" t="str">
        <f t="array" ref="FO60">LOOKUP(2,1/(Log!$K$1:$K$27569=FJ60),Log!$J$1:$J$27569)</f>
        <v xml:space="preserve">Up-to-date, reliable data from open sources is not available. We cannot provide an accurate/estimate figure for this indicator. </v>
      </c>
      <c r="FP60" s="218" t="str">
        <f t="array" ref="FP60">LOOKUP(2,1/(Log!$K$1:$K$27569=FJ60),Log!$I$1:$I$27569)</f>
        <v>x</v>
      </c>
      <c r="FQ60" s="219">
        <f t="array" ref="FQ60">LOOKUP(2,1/(Log!$K$1:$K$27569=FJ60),Log!$L$1:$L$27569)</f>
        <v>45680</v>
      </c>
      <c r="FR60" s="221" t="str">
        <f t="shared" si="66"/>
        <v>LBN006People facing restricted access constraints</v>
      </c>
      <c r="FS60" s="224" t="str">
        <f t="array" ref="FS60">LOOKUP(2,1/(Log!$K$1:$K$27569=FR60),Log!$E$1:$E$27569)</f>
        <v>x</v>
      </c>
      <c r="FT60" s="224" t="str">
        <f t="array" ref="FT60">LOOKUP(2,1/(Log!$K$1:$K$27569=FR60),Log!$F$1:$F$27569)</f>
        <v>x</v>
      </c>
      <c r="FU60" s="224" t="str">
        <f t="array" ref="FU60">LOOKUP(2,1/(Log!$K$1:$K$27569=FR60),Log!$G$1:$G$27569)</f>
        <v>x</v>
      </c>
      <c r="FV60" s="224" t="str">
        <f t="array" ref="FV60">LOOKUP(2,1/(Log!$K$1:$K$27569=FR60),Log!$H$1:$H$27569)</f>
        <v>x</v>
      </c>
      <c r="FW60" s="224" t="str">
        <f t="array" ref="FW60">LOOKUP(2,1/(Log!$K$1:$K$27569=FR60),Log!$J$1:$J$27569)</f>
        <v xml:space="preserve">Up-to-date, reliable data from open sources is not available. We cannot provide an accurate/estimate figure for this indicator. </v>
      </c>
      <c r="FX60" s="224" t="str">
        <f t="array" ref="FX60">LOOKUP(2,1/(Log!$K$1:$K$27569=FR60),Log!$I$1:$I$27569)</f>
        <v>x</v>
      </c>
      <c r="FY60" s="214">
        <f t="array" ref="FY60">LOOKUP(2,1/(Log!$K$1:$K$27569=FR60),Log!$L$1:$L$27569)</f>
        <v>45680</v>
      </c>
      <c r="FZ60" s="222" t="str">
        <f t="shared" si="67"/>
        <v>LBN006Impediments to entry into country (bureaucratic and administrative)</v>
      </c>
      <c r="GA60" s="222">
        <f t="array" ref="GA60">LOOKUP(2,1/(Log!$K$1:$K$27569=FZ60),Log!$E$1:$E$27569)</f>
        <v>2</v>
      </c>
      <c r="GB60" s="222" t="str">
        <f t="array" ref="GB60">LOOKUP(2,1/(Log!$K$1:$K$27569=FZ60),Log!$F$1:$F$27569)</f>
        <v>ACAPS Access Methodology</v>
      </c>
      <c r="GC60" s="222" t="str">
        <f t="array" ref="GC60">LOOKUP(2,1/(Log!$K$1:$K$27569=FZ60),Log!$G$1:$G$27569)</f>
        <v>Medium</v>
      </c>
      <c r="GD60" s="222">
        <f t="array" ref="GD60">LOOKUP(2,1/(Log!$K$1:$K$27569=FZ60),Log!$H$1:$H$27569)</f>
        <v>2</v>
      </c>
      <c r="GE60" s="222" t="str">
        <f t="array" ref="GE60">LOOKUP(2,1/(Log!$K$1:$K$27569=FZ60),Log!$J$1:$J$27569)</f>
        <v>x</v>
      </c>
      <c r="GF60" s="222" t="str">
        <f t="array" ref="GF60">LOOKUP(2,1/(Log!$K$1:$K$27569=FZ60),Log!$I$1:$I$27569)</f>
        <v>x</v>
      </c>
      <c r="GG60" s="223">
        <f t="array" ref="GG60">LOOKUP(2,1/(Log!$K$1:$K$27569=FZ60),Log!$L$1:$L$27569)</f>
        <v>45610</v>
      </c>
      <c r="GH60" s="221" t="str">
        <f t="shared" si="68"/>
        <v>LBN006Restriction of movement (impediments to freedom of movement and/or administrative restrictions)</v>
      </c>
      <c r="GI60" s="224">
        <f t="array" ref="GI60">LOOKUP(2,1/(Log!$K$1:$K$27569=GH60),Log!$E$1:$E$27569)</f>
        <v>1</v>
      </c>
      <c r="GJ60" s="224" t="str">
        <f t="array" ref="GJ60">LOOKUP(2,1/(Log!$K$1:$K$27569=GH60),Log!$F$1:$F$27569)</f>
        <v>ACAPS Access Methodology</v>
      </c>
      <c r="GK60" s="224" t="str">
        <f t="array" ref="GK60">LOOKUP(2,1/(Log!$K$1:$K$27569=GH60),Log!$G$1:$G$27569)</f>
        <v>Medium</v>
      </c>
      <c r="GL60" s="224">
        <f t="array" ref="GL60">LOOKUP(2,1/(Log!$K$1:$K$27569=GH60),Log!$H$1:$H$27569)</f>
        <v>2</v>
      </c>
      <c r="GM60" s="224" t="str">
        <f t="array" ref="GM60">LOOKUP(2,1/(Log!$K$1:$K$27569=GH60),Log!$J$1:$J$27569)</f>
        <v>x</v>
      </c>
      <c r="GN60" s="224" t="str">
        <f t="array" ref="GN60">LOOKUP(2,1/(Log!$K$1:$K$27569=GH60),Log!$I$1:$I$27569)</f>
        <v>x</v>
      </c>
      <c r="GO60" s="214">
        <f t="array" ref="GO60">LOOKUP(2,1/(Log!$K$1:$K$27569=GH60),Log!$L$1:$L$27569)</f>
        <v>45610</v>
      </c>
      <c r="GP60" s="222" t="str">
        <f t="shared" si="69"/>
        <v>LBN006Interference into implementation of humanitarian activities</v>
      </c>
      <c r="GQ60" s="222">
        <f t="array" ref="GQ60">LOOKUP(2,1/(Log!$K$1:$K$27569=GP60),Log!$E$1:$E$27569)</f>
        <v>1</v>
      </c>
      <c r="GR60" s="222" t="str">
        <f t="array" ref="GR60">LOOKUP(2,1/(Log!$K$1:$K$27569=GP60),Log!$F$1:$F$27569)</f>
        <v>ACAPS Access Methodology</v>
      </c>
      <c r="GS60" s="222" t="str">
        <f t="array" ref="GS60">LOOKUP(2,1/(Log!$K$1:$K$27569=GP60),Log!$G$1:$G$27569)</f>
        <v>Medium</v>
      </c>
      <c r="GT60" s="222">
        <f t="array" ref="GT60">LOOKUP(2,1/(Log!$K$1:$K$27569=GP60),Log!$H$1:$H$27569)</f>
        <v>2</v>
      </c>
      <c r="GU60" s="222" t="str">
        <f t="array" ref="GU60">LOOKUP(2,1/(Log!$K$1:$K$27569=GP60),Log!$J$1:$J$27569)</f>
        <v>x</v>
      </c>
      <c r="GV60" s="222" t="str">
        <f t="array" ref="GV60">LOOKUP(2,1/(Log!$K$1:$K$27569=GP60),Log!$I$1:$I$27569)</f>
        <v>x</v>
      </c>
      <c r="GW60" s="223">
        <f t="array" ref="GW60">LOOKUP(2,1/(Log!$K$1:$K$27569=GP60),Log!$L$1:$L$27569)</f>
        <v>45610</v>
      </c>
      <c r="GX60" s="221" t="str">
        <f t="shared" si="70"/>
        <v>LBN006Violence against personnel, facilities and assets</v>
      </c>
      <c r="GY60" s="224">
        <f t="array" ref="GY60">LOOKUP(2,1/(Log!$K$1:$K$27569=GX60),Log!$E$1:$E$27569)</f>
        <v>2</v>
      </c>
      <c r="GZ60" s="224" t="str">
        <f t="array" ref="GZ60">LOOKUP(2,1/(Log!$K$1:$K$27569=GX60),Log!$F$1:$F$27569)</f>
        <v>ACAPS Access Methodology</v>
      </c>
      <c r="HA60" s="224" t="str">
        <f t="array" ref="HA60">LOOKUP(2,1/(Log!$K$1:$K$27569=GX60),Log!$G$1:$G$27569)</f>
        <v>Medium</v>
      </c>
      <c r="HB60" s="224">
        <f t="array" ref="HB60">LOOKUP(2,1/(Log!$K$1:$K$27569=GX60),Log!$H$1:$H$27569)</f>
        <v>2</v>
      </c>
      <c r="HC60" s="224" t="str">
        <f t="array" ref="HC60">LOOKUP(2,1/(Log!$K$1:$K$27569=GX60),Log!$J$1:$J$27569)</f>
        <v>x</v>
      </c>
      <c r="HD60" s="224" t="str">
        <f t="array" ref="HD60">LOOKUP(2,1/(Log!$K$1:$K$27569=GX60),Log!$I$1:$I$27569)</f>
        <v>x</v>
      </c>
      <c r="HE60" s="214">
        <f t="array" ref="HE60">LOOKUP(2,1/(Log!$K$1:$K$27569=GX60),Log!$L$1:$L$27569)</f>
        <v>45610</v>
      </c>
      <c r="HF60" s="222" t="str">
        <f t="shared" si="71"/>
        <v>LBN006Denial of existence of humanitarian needs or entitlements to assistance</v>
      </c>
      <c r="HG60" s="222">
        <f t="array" ref="HG60">LOOKUP(2,1/(Log!$K$1:$K$27569=HF60),Log!$E$1:$E$27569)</f>
        <v>2</v>
      </c>
      <c r="HH60" s="222" t="str">
        <f t="array" ref="HH60">LOOKUP(2,1/(Log!$K$1:$K$27569=HF60),Log!$F$1:$F$27569)</f>
        <v>ACAPS Access Methodology</v>
      </c>
      <c r="HI60" s="222" t="str">
        <f t="array" ref="HI60">LOOKUP(2,1/(Log!$K$1:$K$27569=HF60),Log!$G$1:$G$27569)</f>
        <v>Medium</v>
      </c>
      <c r="HJ60" s="222">
        <f t="array" ref="HJ60">LOOKUP(2,1/(Log!$K$1:$K$27569=HF60),Log!$H$1:$H$27569)</f>
        <v>2</v>
      </c>
      <c r="HK60" s="222" t="str">
        <f t="array" ref="HK60">LOOKUP(2,1/(Log!$K$1:$K$27569=HF60),Log!$J$1:$J$27569)</f>
        <v>x</v>
      </c>
      <c r="HL60" s="222" t="str">
        <f t="array" ref="HL60">LOOKUP(2,1/(Log!$K$1:$K$27569=HF60),Log!$I$1:$I$27569)</f>
        <v>x</v>
      </c>
      <c r="HM60" s="223">
        <f t="array" ref="HM60">LOOKUP(2,1/(Log!$K$1:$K$27569=HF60),Log!$L$1:$L$27569)</f>
        <v>45610</v>
      </c>
      <c r="HN60" s="221" t="str">
        <f t="shared" si="72"/>
        <v>LBN006Restriction and obstruction of access to services and assistance</v>
      </c>
      <c r="HO60" s="224">
        <f t="array" ref="HO60">LOOKUP(2,1/(Log!$K$1:$K$27569=HN60),Log!$E$1:$E$27569)</f>
        <v>3</v>
      </c>
      <c r="HP60" s="224" t="str">
        <f t="array" ref="HP60">LOOKUP(2,1/(Log!$K$1:$K$27569=HN60),Log!$F$1:$F$27569)</f>
        <v>ACAPS Access Methodology</v>
      </c>
      <c r="HQ60" s="224" t="str">
        <f t="array" ref="HQ60">LOOKUP(2,1/(Log!$K$1:$K$27569=HN60),Log!$G$1:$G$27569)</f>
        <v>Medium</v>
      </c>
      <c r="HR60" s="224">
        <f t="array" ref="HR60">LOOKUP(2,1/(Log!$K$1:$K$27569=HN60),Log!$H$1:$H$27569)</f>
        <v>2</v>
      </c>
      <c r="HS60" s="224" t="str">
        <f t="array" ref="HS60">LOOKUP(2,1/(Log!$K$1:$K$27569=HN60),Log!$J$1:$J$27569)</f>
        <v>x</v>
      </c>
      <c r="HT60" s="224" t="str">
        <f t="array" ref="HT60">LOOKUP(2,1/(Log!$K$1:$K$27569=HN60),Log!$I$1:$I$27569)</f>
        <v>x</v>
      </c>
      <c r="HU60" s="214">
        <f t="array" ref="HU60">LOOKUP(2,1/(Log!$K$1:$K$27569=HN60),Log!$L$1:$L$27569)</f>
        <v>45610</v>
      </c>
      <c r="HV60" s="222" t="str">
        <f t="shared" si="73"/>
        <v>LBN006Ongoing insecurity/hostilities affecting humanitarian assistance</v>
      </c>
      <c r="HW60" s="222">
        <f t="array" ref="HW60">LOOKUP(2,1/(Log!$K$1:$K$27569=HV60),Log!$E$1:$E$27569)</f>
        <v>3</v>
      </c>
      <c r="HX60" s="222" t="str">
        <f t="array" ref="HX60">LOOKUP(2,1/(Log!$K$1:$K$27569=HV60),Log!$F$1:$F$27569)</f>
        <v>ACAPS Access Methodology</v>
      </c>
      <c r="HY60" s="222" t="str">
        <f t="array" ref="HY60">LOOKUP(2,1/(Log!$K$1:$K$27569=HV60),Log!$G$1:$G$27569)</f>
        <v>Medium</v>
      </c>
      <c r="HZ60" s="222">
        <f t="array" ref="HZ60">LOOKUP(2,1/(Log!$K$1:$K$27569=HV60),Log!$H$1:$H$27569)</f>
        <v>2</v>
      </c>
      <c r="IA60" s="222" t="str">
        <f t="array" ref="IA60">LOOKUP(2,1/(Log!$K$1:$K$27569=HV60),Log!$J$1:$J$27569)</f>
        <v>x</v>
      </c>
      <c r="IB60" s="222" t="str">
        <f t="array" ref="IB60">LOOKUP(2,1/(Log!$K$1:$K$27569=HV60),Log!$I$1:$I$27569)</f>
        <v>x</v>
      </c>
      <c r="IC60" s="223">
        <f t="array" ref="IC60">LOOKUP(2,1/(Log!$K$1:$K$27569=HV60),Log!$L$1:$L$27569)</f>
        <v>45610</v>
      </c>
      <c r="ID60" s="221" t="str">
        <f t="shared" si="74"/>
        <v>LBN006Presence of mines and improvised explosive devices</v>
      </c>
      <c r="IE60" s="224">
        <f t="array" ref="IE60">LOOKUP(2,1/(Log!$K$1:$K$27569=ID60),Log!$E$1:$E$27569)</f>
        <v>3</v>
      </c>
      <c r="IF60" s="224" t="str">
        <f t="array" ref="IF60">LOOKUP(2,1/(Log!$K$1:$K$27569=ID60),Log!$F$1:$F$27569)</f>
        <v>ACAPS Access Methodology</v>
      </c>
      <c r="IG60" s="224" t="str">
        <f t="array" ref="IG60">LOOKUP(2,1/(Log!$K$1:$K$27569=ID60),Log!$G$1:$G$27569)</f>
        <v>Medium</v>
      </c>
      <c r="IH60" s="224">
        <f t="array" ref="IH60">LOOKUP(2,1/(Log!$K$1:$K$27569=ID60),Log!$H$1:$H$27569)</f>
        <v>2</v>
      </c>
      <c r="II60" s="224" t="str">
        <f t="array" ref="II60">LOOKUP(2,1/(Log!$K$1:$K$27569=ID60),Log!$J$1:$J$27569)</f>
        <v>x</v>
      </c>
      <c r="IJ60" s="224" t="str">
        <f t="array" ref="IJ60">LOOKUP(2,1/(Log!$K$1:$K$27569=ID60),Log!$I$1:$I$27569)</f>
        <v>x</v>
      </c>
      <c r="IK60" s="214">
        <f t="array" ref="IK60">LOOKUP(2,1/(Log!$K$1:$K$27569=ID60),Log!$L$1:$L$27569)</f>
        <v>45610</v>
      </c>
      <c r="IL60" s="222" t="str">
        <f t="shared" si="75"/>
        <v>LBN006Physical constraints in the environment (obstacles related to terrain, climate, lack of infrastructure, etc.)</v>
      </c>
      <c r="IM60" s="222">
        <f t="array" ref="IM60">LOOKUP(2,1/(Log!$K$1:$K$27569=IL60),Log!$E$1:$E$27569)</f>
        <v>0</v>
      </c>
      <c r="IN60" s="222" t="str">
        <f t="array" ref="IN60">LOOKUP(2,1/(Log!$K$1:$K$27569=IL60),Log!$F$1:$F$27569)</f>
        <v>ACAPS Access Methodology</v>
      </c>
      <c r="IO60" s="222" t="str">
        <f t="array" ref="IO60">LOOKUP(2,1/(Log!$K$1:$K$27569=IL60),Log!$G$1:$G$27569)</f>
        <v>Medium</v>
      </c>
      <c r="IP60" s="222">
        <f t="array" ref="IP60">LOOKUP(2,1/(Log!$K$1:$K$27569=IL60),Log!$H$1:$H$27569)</f>
        <v>2</v>
      </c>
      <c r="IQ60" s="222" t="str">
        <f t="array" ref="IQ60">LOOKUP(2,1/(Log!$K$1:$K$27569=IL60),Log!$J$1:$J$27569)</f>
        <v>x</v>
      </c>
      <c r="IR60" s="222" t="str">
        <f t="array" ref="IR60">LOOKUP(2,1/(Log!$K$1:$K$27569=IL60),Log!$I$1:$I$27569)</f>
        <v>x</v>
      </c>
      <c r="IS60" s="223">
        <f t="array" ref="IS60">LOOKUP(2,1/(Log!$K$1:$K$27569=IL60),Log!$L$1:$L$27569)</f>
        <v>45610</v>
      </c>
    </row>
    <row r="61" spans="1:253" s="11" customFormat="1" ht="13.35" customHeight="1">
      <c r="A61" s="11" t="str">
        <f>Lists!B:B</f>
        <v>Mixed migration flows in Libya</v>
      </c>
      <c r="B61" s="11" t="str">
        <f>Lists!F:F</f>
        <v>International Displacement</v>
      </c>
      <c r="C61" s="11" t="str">
        <f>Lists!C:C</f>
        <v>LBY002</v>
      </c>
      <c r="D61" s="11" t="str">
        <f>Lists!A:A</f>
        <v>Libya</v>
      </c>
      <c r="E61" s="11" t="str">
        <f>Lists!D:D</f>
        <v>LBY</v>
      </c>
      <c r="F61" s="11" t="str">
        <f t="shared" si="38"/>
        <v>LBY002Total population</v>
      </c>
      <c r="G61" s="212">
        <f t="array" ref="G61">ROUND(LOOKUP(2,1/(Log!$K$1:$K$27569=F61),Log!$E$1:$E$27569),-3)</f>
        <v>7440000</v>
      </c>
      <c r="H61" s="213" t="str">
        <f t="array" ref="H61">LOOKUP(2,1/(Log!$K$1:$K$27569=F61),Log!$F$1:$F$27569)</f>
        <v>World Population accessed 07/04/2025</v>
      </c>
      <c r="I61" s="213" t="str">
        <f t="array" ref="I61">LOOKUP(2,1/(Log!$K$1:$K$27569=F61),Log!$G$1:$G$27569)</f>
        <v>High</v>
      </c>
      <c r="J61" s="213">
        <f t="array" ref="J61">LOOKUP(2,1/(Log!$K$1:$K$27569=F61),Log!$H$1:$H$27569)</f>
        <v>1</v>
      </c>
      <c r="K61" s="213" t="str">
        <f t="array" ref="K61">LOOKUP(2,1/(Log!$K$1:$K$27569=F61),Log!$J$1:$J$27569)</f>
        <v>The total population of Libya in 2025. The source is chosen instead of the World Bank as it provides more up-to-date figures and considers population growth, internal displacement, and cross-border displacement.</v>
      </c>
      <c r="L61" s="213" t="str">
        <f t="array" ref="L61">LOOKUP(2,1/(Log!$K$1:$K$27569=F61),Log!$I$1:$I$27569)</f>
        <v>https://www.worldometers.info/world-population/libya-population/</v>
      </c>
      <c r="M61" s="214">
        <f t="array" ref="M61">LOOKUP(2,1/(Log!$K$1:$K$27569=F61),Log!$L$1:$L$27569)</f>
        <v>45757</v>
      </c>
      <c r="N61" s="221" t="str">
        <f t="shared" si="39"/>
        <v>LBY002Landmass affected</v>
      </c>
      <c r="O61" s="216">
        <f t="array" ref="O61">LOOKUP(2,1/(Log!$K$1:$K$27569=N61),Log!$E$1:$E$27569)</f>
        <v>1759540</v>
      </c>
      <c r="P61" s="216" t="str">
        <f t="array" ref="P61">LOOKUP(2,1/(Log!$K$1:$K$27569=N61),Log!$F$1:$F$27569)</f>
        <v>World Bank accessed 07/04/2025</v>
      </c>
      <c r="Q61" s="216" t="str">
        <f t="array" ref="Q61">LOOKUP(2,1/(Log!$K$1:$K$27569=N61),Log!$G$1:$G$27569)</f>
        <v>High</v>
      </c>
      <c r="R61" s="216">
        <f t="array" ref="R61">LOOKUP(2,1/(Log!$K$1:$K$27569=N61),Log!$H$1:$H$27569)</f>
        <v>1</v>
      </c>
      <c r="S61" s="216" t="str">
        <f t="array" ref="S61">LOOKUP(2,1/(Log!$K$1:$K$27569=N61),Log!$J$1:$J$27569)</f>
        <v xml:space="preserve">It is unclear what areas host the most number of migrants, as they continue to be on the move, thus the total landmass of Libya is considered for this crisis. </v>
      </c>
      <c r="T61" s="216" t="str">
        <f t="array" ref="T61">LOOKUP(2,1/(Log!$K$1:$K$27569=N61),Log!$I$1:$I$27569)</f>
        <v>https://www.worldometers.info/world-population/libya-population/</v>
      </c>
      <c r="U61" s="217">
        <f t="array" ref="U61">LOOKUP(2,1/(Log!$K$1:$K$27569=N61),Log!$L$1:$L$27569)</f>
        <v>45757</v>
      </c>
      <c r="V61" s="221" t="str">
        <f t="shared" si="40"/>
        <v>LBY002People exposed</v>
      </c>
      <c r="W61" s="213">
        <f t="array" ref="W61">IF(LOOKUP(2,1/(Log!$K$1:$K$27569=V61),Log!$E$1:$E$27569)="x","x",ROUND(LOOKUP(2,1/(Log!$K$1:$K$27569=V61),Log!$E$1:$E$27569),-3))</f>
        <v>7440000</v>
      </c>
      <c r="X61" s="213" t="str">
        <f t="array" ref="X61">LOOKUP(2,1/(Log!$K$1:$K$27569=V61),Log!$F$1:$F$27569)</f>
        <v>World Population accessed 07/04/2025</v>
      </c>
      <c r="Y61" s="213" t="str">
        <f t="array" ref="Y61">LOOKUP(2,1/(Log!$K$1:$K$27569=V61),Log!$G$1:$G$27569)</f>
        <v>High</v>
      </c>
      <c r="Z61" s="213">
        <f t="array" ref="Z61">LOOKUP(2,1/(Log!$K$1:$K$27569=V61),Log!$H$1:$H$27569)</f>
        <v>1</v>
      </c>
      <c r="AA61" s="213" t="str">
        <f t="array" ref="AA61">LOOKUP(2,1/(Log!$K$1:$K$27569=V61),Log!$J$1:$J$27569)</f>
        <v xml:space="preserve">The number of people exposed corresponds to the total population of Libya.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high because it is up to date. Libya is a transit country for migrants and asylum seekers. The lack of legal status and, for many, recognition of their refugee status expose them to severe protection violations, especially in official and unofficial detention centres. </v>
      </c>
      <c r="AB61" s="213" t="str">
        <f t="array" ref="AB61">LOOKUP(2,1/(Log!$K$1:$K$27569=V61),Log!$I$1:$I$27569)</f>
        <v>https://www.worldometers.info/world-population/libya-population/</v>
      </c>
      <c r="AC61" s="214">
        <f t="array" ref="AC61">LOOKUP(2,1/(Log!$K$1:$K$27569=V61),Log!$L$1:$L$27569)</f>
        <v>45757</v>
      </c>
      <c r="AD61" s="221" t="str">
        <f t="shared" si="41"/>
        <v>LBY002People affected</v>
      </c>
      <c r="AE61" s="218">
        <f t="array" ref="AE61">IF(LOOKUP(2,1/(Log!$K$1:$K$27569=AD61),Log!$E$1:$E$27569)="x","x",ROUND(LOOKUP(2,1/(Log!$K$1:$K$27569=AD61),Log!$E$1:$E$27569),-3))</f>
        <v>605000</v>
      </c>
      <c r="AF61" s="218" t="str">
        <f t="array" ref="AF61">LOOKUP(2,1/(Log!$K$1:$K$27569=AD61),Log!$F$1:$F$27569)</f>
        <v>UNHCR accessed 07/04/2025 ; IOM 25/02/2025</v>
      </c>
      <c r="AG61" s="218" t="str">
        <f t="array" ref="AG61">LOOKUP(2,1/(Log!$K$1:$K$27569=AD61),Log!$G$1:$G$27569)</f>
        <v>High</v>
      </c>
      <c r="AH61" s="218">
        <f t="array" ref="AH61">LOOKUP(2,1/(Log!$K$1:$K$27569=AD61),Log!$H$1:$H$27569)</f>
        <v>1</v>
      </c>
      <c r="AI61" s="218" t="str">
        <f t="array" ref="AI61">LOOKUP(2,1/(Log!$K$1:$K$27569=AD61),Log!$J$1:$J$27569)</f>
        <v xml:space="preserve">The number of people affected corresponds to the number of registered refugees and asylum-seekers in Libya as of 1 April 2025 (88,283) and the number of migrants in Libya during the period November-December 2024 (824,131),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v>
      </c>
      <c r="AJ61" s="218" t="str">
        <f t="array" ref="AJ61">LOOKUP(2,1/(Log!$K$1:$K$27569=AD61),Log!$I$1:$I$27569)</f>
        <v>https://data.unhcr.org/en/country/lby ; https://dtm.iom.int/reports/libya-migrant-report-55-november-december-2024?close=true</v>
      </c>
      <c r="AK61" s="219">
        <f t="array" ref="AK61">LOOKUP(2,1/(Log!$K$1:$K$27569=AD61),Log!$L$1:$L$27569)</f>
        <v>45757</v>
      </c>
      <c r="AL61" s="221" t="str">
        <f t="shared" si="42"/>
        <v>LBY002People displaced</v>
      </c>
      <c r="AM61" s="213">
        <f t="array" ref="AM61">IF(LOOKUP(2,1/(Log!$K$1:$K$27569=AL61),Log!$E$1:$E$27569)="x","x",ROUND(LOOKUP(2,1/(Log!$K$1:$K$27569=AL61),Log!$E$1:$E$27569),-3))</f>
        <v>605000</v>
      </c>
      <c r="AN61" s="213" t="str">
        <f t="array" ref="AN61">LOOKUP(2,1/(Log!$K$1:$K$27569=AL61),Log!$F$1:$F$27569)</f>
        <v>UNHCR accessed 07/04/2025 ; IOM 25/02/2025</v>
      </c>
      <c r="AO61" s="213" t="str">
        <f t="array" ref="AO61">LOOKUP(2,1/(Log!$K$1:$K$27569=AL61),Log!$G$1:$G$27569)</f>
        <v>High</v>
      </c>
      <c r="AP61" s="213">
        <f t="array" ref="AP61">LOOKUP(2,1/(Log!$K$1:$K$27569=AL61),Log!$H$1:$H$27569)</f>
        <v>1</v>
      </c>
      <c r="AQ61" s="213" t="str">
        <f t="array" ref="AQ61">LOOKUP(2,1/(Log!$K$1:$K$27569=AL61),Log!$J$1:$J$27569)</f>
        <v>The number of people displaced by the crisis includes the number of refugees, asylum seekers, and migrants.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v>
      </c>
      <c r="AR61" s="213" t="str">
        <f t="array" ref="AR61">LOOKUP(2,1/(Log!$K$1:$K$27569=AL61),Log!$I$1:$I$27569)</f>
        <v>https://data.unhcr.org/en/country/lby ; https://dtm.iom.int/reports/libya-migrant-report-55-november-december-2024?close=true</v>
      </c>
      <c r="AS61" s="214">
        <f t="array" ref="AS61">LOOKUP(2,1/(Log!$K$1:$K$27569=AL61),Log!$L$1:$L$27569)</f>
        <v>45757</v>
      </c>
      <c r="AT61" s="222" t="str">
        <f t="shared" si="43"/>
        <v>LBY002Injuries reported</v>
      </c>
      <c r="AU61" s="218" t="str">
        <f t="array" ref="AU61">LOOKUP(2,1/(Log!$K$1:$K$27569=AT61),Log!$E$1:$E$27569)</f>
        <v>x</v>
      </c>
      <c r="AV61" s="218" t="str">
        <f t="array" ref="AV61">LOOKUP(2,1/(Log!$K$1:$K$27569=AT61),Log!$F$1:$F$27569)</f>
        <v>x</v>
      </c>
      <c r="AW61" s="218">
        <f t="array" ref="AW61">LOOKUP(2,1/(Log!$K$1:$K$27569=AT61),Log!$G$1:$G$27569)</f>
        <v>0</v>
      </c>
      <c r="AX61" s="218">
        <f t="array" ref="AX61">LOOKUP(2,1/(Log!$K$1:$K$27569=AT61),Log!$H$1:$H$27569)</f>
        <v>0</v>
      </c>
      <c r="AY61" s="218" t="str">
        <f t="array" ref="AY61">LOOKUP(2,1/(Log!$K$1:$K$27569=AT61),Log!$J$1:$J$27569)</f>
        <v xml:space="preserve">Up-to-date, reliable data from open sources is not available. We cannot provide an accurate/estimate figure for this indicator. </v>
      </c>
      <c r="AZ61" s="218" t="str">
        <f t="array" ref="AZ61">LOOKUP(2,1/(Log!$K$1:$K$27569=AT61),Log!$I$1:$I$27569)</f>
        <v>x</v>
      </c>
      <c r="BA61" s="219">
        <f t="array" ref="BA61">LOOKUP(2,1/(Log!$K$1:$K$27569=AT61),Log!$L$1:$L$27569)</f>
        <v>45687</v>
      </c>
      <c r="BB61" s="221" t="str">
        <f t="shared" si="44"/>
        <v>LBY002Illness cases reported</v>
      </c>
      <c r="BC61" s="213" t="str">
        <f t="array" ref="BC61">LOOKUP(2,1/(Log!$K$1:$K$27569=BB61),Log!$E$1:$E$27569)</f>
        <v>x</v>
      </c>
      <c r="BD61" s="213" t="str">
        <f t="array" ref="BD61">LOOKUP(2,1/(Log!$K$1:$K$27569=BB61),Log!$F$1:$F$27569)</f>
        <v>x</v>
      </c>
      <c r="BE61" s="213">
        <f t="array" ref="BE61">LOOKUP(2,1/(Log!$K$1:$K$27569=BB61),Log!$G$1:$G$27569)</f>
        <v>0</v>
      </c>
      <c r="BF61" s="213">
        <f t="array" ref="BF61">LOOKUP(2,1/(Log!$K$1:$K$27569=BB61),Log!$H$1:$H$27569)</f>
        <v>0</v>
      </c>
      <c r="BG61" s="213" t="str">
        <f t="array" ref="BG61">LOOKUP(2,1/(Log!$K$1:$K$27569=BB61),Log!$J$1:$J$27569)</f>
        <v xml:space="preserve">Up-to-date, reliable data from open sources is not available. We cannot provide an accurate/estimate figure for this indicator. </v>
      </c>
      <c r="BH61" s="213" t="str">
        <f t="array" ref="BH61">LOOKUP(2,1/(Log!$K$1:$K$27569=BB61),Log!$I$1:$I$27569)</f>
        <v>x</v>
      </c>
      <c r="BI61" s="214">
        <f t="array" ref="BI61">LOOKUP(2,1/(Log!$K$1:$K$27569=BB61),Log!$L$1:$L$27569)</f>
        <v>45687</v>
      </c>
      <c r="BJ61" s="222" t="str">
        <f t="shared" si="45"/>
        <v>LBY002Fatalities reported</v>
      </c>
      <c r="BK61" s="222">
        <f t="array" ref="BK61">LOOKUP(2,1/(Log!$K$1:$K$27569=BJ61),Log!$E$1:$E$27569)</f>
        <v>693</v>
      </c>
      <c r="BL61" s="222" t="str">
        <f t="array" ref="BL61">LOOKUP(2,1/(Log!$K$1:$K$27569=BJ61),Log!$F$1:$F$27569)</f>
        <v>IOM accessed 07/04/2025</v>
      </c>
      <c r="BM61" s="222" t="str">
        <f t="array" ref="BM61">LOOKUP(2,1/(Log!$K$1:$K$27569=BJ61),Log!$G$1:$G$27569)</f>
        <v>High</v>
      </c>
      <c r="BN61" s="222">
        <f t="array" ref="BN61">LOOKUP(2,1/(Log!$K$1:$K$27569=BJ61),Log!$H$1:$H$27569)</f>
        <v>1</v>
      </c>
      <c r="BO61" s="222" t="str">
        <f t="array" ref="BO61">LOOKUP(2,1/(Log!$K$1:$K$27569=BJ61),Log!$J$1:$J$27569)</f>
        <v>The dead and missing migrants between 1 October 2024 and 31 March 2025 on the Central Mediterranean migration route.</v>
      </c>
      <c r="BP61" s="218" t="str">
        <f t="array" ref="BP61">LOOKUP(2,1/(Log!$K$1:$K$27569=BJ61),Log!$I$1:$I$27569)</f>
        <v>https://missingmigrants.iom.int/region/mediterranean?region_incident=All&amp;route=3861&amp;year%5B%5D=13651&amp;month=All&amp;incident_date%5Bmin%5D=05%2F01%2F2024&amp;incident_date%5Bmax%5D=10%2F31%2F2024</v>
      </c>
      <c r="BQ61" s="223">
        <f t="array" ref="BQ61">LOOKUP(2,1/(Log!$K$1:$K$27569=BJ61),Log!$L$1:$L$27569)</f>
        <v>45757</v>
      </c>
      <c r="BR61" s="221" t="str">
        <f t="shared" si="46"/>
        <v>LBY002Buildings damaged</v>
      </c>
      <c r="BS61" s="224" t="str">
        <f t="array" ref="BS61">LOOKUP(2,1/(Log!$K$1:$K$27569=BR61),Log!$E$1:$E$27569)</f>
        <v>x</v>
      </c>
      <c r="BT61" s="224" t="str">
        <f t="array" ref="BT61">LOOKUP(2,1/(Log!$K$1:$K$27569=BR61),Log!$F$1:$F$27569)</f>
        <v>x</v>
      </c>
      <c r="BU61" s="224">
        <f t="array" ref="BU61">LOOKUP(2,1/(Log!$K$1:$K$27569=BR61),Log!$G$1:$G$27569)</f>
        <v>0</v>
      </c>
      <c r="BV61" s="224">
        <f t="array" ref="BV61">LOOKUP(2,1/(Log!$K$1:$K$27569=BR61),Log!$H$1:$H$27569)</f>
        <v>0</v>
      </c>
      <c r="BW61" s="224" t="str">
        <f t="array" ref="BW61">LOOKUP(2,1/(Log!$K$1:$K$27569=BR61),Log!$J$1:$J$27569)</f>
        <v xml:space="preserve">Up-to-date, reliable data from open sources is not available. We cannot provide an accurate/estimate figure for this indicator. </v>
      </c>
      <c r="BX61" s="224" t="str">
        <f t="array" ref="BX61">LOOKUP(2,1/(Log!$K$1:$K$27569=BR61),Log!$I$1:$I$27569)</f>
        <v>x</v>
      </c>
      <c r="BY61" s="214">
        <f t="array" ref="BY61">LOOKUP(2,1/(Log!$K$1:$K$27569=BR61),Log!$L$1:$L$27569)</f>
        <v>45687</v>
      </c>
      <c r="BZ61" s="222" t="str">
        <f t="shared" si="47"/>
        <v>LBY002Buildings destroyed</v>
      </c>
      <c r="CA61" s="222" t="str">
        <f t="array" ref="CA61">LOOKUP(2,1/(Log!$K$1:$K$27569=BZ61),Log!$E$1:$E$27569)</f>
        <v>x</v>
      </c>
      <c r="CB61" s="222" t="str">
        <f t="array" ref="CB61">LOOKUP(2,1/(Log!$K$1:$K$27569=BZ61),Log!$F$1:$F$27569)</f>
        <v>x</v>
      </c>
      <c r="CC61" s="222">
        <f t="array" ref="CC61">LOOKUP(2,1/(Log!$K$1:$K$27569=BZ61),Log!$G$1:$G$27569)</f>
        <v>0</v>
      </c>
      <c r="CD61" s="222">
        <f t="array" ref="CD61">LOOKUP(2,1/(Log!$K$1:$K$27569=BZ61),Log!$H$1:$H$27569)</f>
        <v>0</v>
      </c>
      <c r="CE61" s="222" t="str">
        <f t="array" ref="CE61">LOOKUP(2,1/(Log!$K$1:$K$27569=BZ61),Log!$J$1:$J$27569)</f>
        <v xml:space="preserve">Up-to-date, reliable data from open sources is not available. We cannot provide an accurate/estimate figure for this indicator. </v>
      </c>
      <c r="CF61" s="222" t="str">
        <f t="array" ref="CF61">LOOKUP(2,1/(Log!$K$1:$K$27569=BZ61),Log!$I$1:$I$27569)</f>
        <v>x</v>
      </c>
      <c r="CG61" s="223">
        <f t="array" ref="CG61">LOOKUP(2,1/(Log!$K$1:$K$27569=BZ61),Log!$L$1:$L$27569)</f>
        <v>45687</v>
      </c>
      <c r="CH61" s="221" t="str">
        <f t="shared" si="48"/>
        <v>LBY002Buildings in the affected area</v>
      </c>
      <c r="CI61" s="222" t="e">
        <f t="array" ref="CI61">LOOKUP(2,1/(Log!$K$1:$K$27569=CH61),Log!$E$1:$E$27569)</f>
        <v>#N/A</v>
      </c>
      <c r="CJ61" s="222" t="e">
        <f t="array" ref="CJ61">LOOKUP(2,1/(Log!$K$1:$K$27569=CH61),Log!$F$1:$F$27569)</f>
        <v>#N/A</v>
      </c>
      <c r="CK61" s="222" t="e">
        <f t="array" ref="CK61">LOOKUP(2,1/(Log!$K$1:$K$27569=CH61),Log!$G$1:$G$27569)</f>
        <v>#N/A</v>
      </c>
      <c r="CL61" s="222" t="e">
        <f t="array" ref="CL61">LOOKUP(2,1/(Log!$K$1:$K$27569=CH61),Log!$H$1:$H$27569)</f>
        <v>#N/A</v>
      </c>
      <c r="CM61" s="222" t="e">
        <f t="array" ref="CM61">LOOKUP(2,1/(Log!$K$1:$K$27569=CH61),Log!$J$1:$J$27569)</f>
        <v>#N/A</v>
      </c>
      <c r="CN61" s="222" t="e">
        <f t="array" ref="CN61">LOOKUP(2,1/(Log!$K$1:$K$27569=CH61),Log!$I$1:$I$27569)</f>
        <v>#N/A</v>
      </c>
      <c r="CO61" s="225" t="e">
        <f t="array" ref="CO61">LOOKUP(2,1/(Log!$K$1:$K$27569=CH61),Log!$L$1:$L$27569)</f>
        <v>#N/A</v>
      </c>
      <c r="CP61" s="222" t="str">
        <f t="shared" si="49"/>
        <v>LBY002Economic Losses</v>
      </c>
      <c r="CQ61" s="224" t="str">
        <f t="array" ref="CQ61">LOOKUP(2,1/(Log!$K$1:$K$27569=CP61),Log!$E$1:$E$27569)</f>
        <v>x</v>
      </c>
      <c r="CR61" s="224" t="str">
        <f t="array" ref="CR61">LOOKUP(2,1/(Log!$K$1:$K$27569=CP61),Log!$F$1:$F$27569)</f>
        <v>x</v>
      </c>
      <c r="CS61" s="224">
        <f t="array" ref="CS61">LOOKUP(2,1/(Log!$K$1:$K$27569=CP61),Log!$G$1:$G$27569)</f>
        <v>0</v>
      </c>
      <c r="CT61" s="224">
        <f t="array" ref="CT61">LOOKUP(2,1/(Log!$K$1:$K$27569=CP61),Log!$H$1:$H$27569)</f>
        <v>0</v>
      </c>
      <c r="CU61" s="224" t="str">
        <f t="array" ref="CU61">LOOKUP(2,1/(Log!$K$1:$K$27569=CP61),Log!$J$1:$J$27569)</f>
        <v xml:space="preserve">Up-to-date, reliable data from open sources is not available. We cannot provide an accurate/estimate figure for this indicator. </v>
      </c>
      <c r="CV61" s="224" t="str">
        <f t="array" ref="CV61">LOOKUP(2,1/(Log!$K$1:$K$27569=CP61),Log!$I$1:$I$27569)</f>
        <v>x</v>
      </c>
      <c r="CW61" s="214">
        <f t="array" ref="CW61">LOOKUP(2,1/(Log!$K$1:$K$27569=CP61),Log!$L$1:$L$27569)</f>
        <v>45687</v>
      </c>
      <c r="CX61" s="222" t="str">
        <f t="shared" si="50"/>
        <v>LBY002People in Need</v>
      </c>
      <c r="CY61" s="218">
        <f t="shared" si="51"/>
        <v>605000</v>
      </c>
      <c r="CZ61" s="218" t="str">
        <f t="shared" si="52"/>
        <v>UNHCR accessed 07/04/2025 ; IOM 25/02/2025</v>
      </c>
      <c r="DA61" s="218" t="str">
        <f t="shared" si="53"/>
        <v>High</v>
      </c>
      <c r="DB61" s="218">
        <f t="shared" si="54"/>
        <v>1</v>
      </c>
      <c r="DC61" s="218" t="str">
        <f t="shared" si="55"/>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tothe number of registered refugees and asylum-seekers in Libya as of 1 April 2025 (88,283) and the number of migrants in Libya during the period November-December 2024 (824,131),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v>
      </c>
      <c r="DD61" s="218" t="str">
        <f t="shared" si="56"/>
        <v>https://data.unhcr.org/en/country/lby ; https://dtm.iom.int/reports/libya-migrant-report-55-november-december-2024?close=true</v>
      </c>
      <c r="DE61" s="220">
        <f t="shared" si="57"/>
        <v>45757</v>
      </c>
      <c r="DF61" s="221" t="str">
        <f t="shared" si="58"/>
        <v>LBY002Minimal humanitarian conditions - Level 1</v>
      </c>
      <c r="DG61" s="213">
        <f t="array" ref="DG61">IF(LOOKUP(2,1/(Log!$K$1:$K$27569=DF61),Log!$E$1:$E$27569)="x","x",ROUND(LOOKUP(2,1/(Log!$K$1:$K$27569=DF61),Log!$E$1:$E$27569),-3))</f>
        <v>6836000</v>
      </c>
      <c r="DH61" s="224" t="str">
        <f t="array" ref="DH61">LOOKUP(2,1/(Log!$K$1:$K$27569=DF61),Log!$F$1:$F$27569)</f>
        <v>World Population accessed 07/04/2025 ; UNHCR accessed 07/04/2025 ; IOM 25/02/2025</v>
      </c>
      <c r="DI61" s="224" t="str">
        <f t="array" ref="DI61">LOOKUP(2,1/(Log!$K$1:$K$27569=DF61),Log!$G$1:$G$27569)</f>
        <v>High</v>
      </c>
      <c r="DJ61" s="224">
        <f t="array" ref="DJ61">LOOKUP(2,1/(Log!$K$1:$K$27569=DF61),Log!$H$1:$H$27569)</f>
        <v>1</v>
      </c>
      <c r="DK61" s="224" t="str">
        <f t="array" ref="DK61">LOOKUP(2,1/(Log!$K$1:$K$27569=DF61),Log!$J$1:$J$27569)</f>
        <v>According to INFORM SI methodology, the number of people in Level 1 is equal to the people exposed minus the people affected. People in Level 1 are able to meet their basic needs without employing irreversible coping strategies.</v>
      </c>
      <c r="DL61" s="224" t="str">
        <f t="array" ref="DL61">LOOKUP(2,1/(Log!$K$1:$K$27569=DF61),Log!$I$1:$I$27569)</f>
        <v>https://www.worldometers.info/world-population/libya-population/ ; https://data.unhcr.org/en/country/lby ; https://dtm.iom.int/reports/libya-migrant-report-55-november-december-2024?close=true</v>
      </c>
      <c r="DM61" s="214">
        <f t="array" ref="DM61">LOOKUP(2,1/(Log!$K$1:$K$27569=DF61),Log!$L$1:$L$27569)</f>
        <v>45757</v>
      </c>
      <c r="DN61" s="222" t="str">
        <f t="shared" si="59"/>
        <v>LBY002Stressed humanitarian conditions - Level 2</v>
      </c>
      <c r="DO61" s="218">
        <f t="array" ref="DO61">IF(LOOKUP(2,1/(Log!$K$1:$K$27569=DN61),Log!$E$1:$E$27569)="x","x",ROUND(LOOKUP(2,1/(Log!$K$1:$K$27569=DN61),Log!$E$1:$E$27569),-3))</f>
        <v>0</v>
      </c>
      <c r="DP61" s="222" t="str">
        <f t="array" ref="DP61">LOOKUP(2,1/(Log!$K$1:$K$27569=DN61),Log!$F$1:$F$27569)</f>
        <v>UNHCR accessed 07/04/2025 ; IOM 25/02/2025</v>
      </c>
      <c r="DQ61" s="222" t="str">
        <f t="array" ref="DQ61">LOOKUP(2,1/(Log!$K$1:$K$27569=DN61),Log!$G$1:$G$27569)</f>
        <v>High</v>
      </c>
      <c r="DR61" s="222">
        <f t="array" ref="DR61">LOOKUP(2,1/(Log!$K$1:$K$27569=DN61),Log!$H$1:$H$27569)</f>
        <v>1</v>
      </c>
      <c r="DS61" s="222" t="str">
        <f t="array" ref="DS61">LOOKUP(2,1/(Log!$K$1:$K$27569=DN61),Log!$J$1:$J$27569)</f>
        <v>According to INFORM SI methodology, the number of people in Level 2 is equal to the people affected minus the people in need. Since all the people affected are also in need, there are no people in Level 2.</v>
      </c>
      <c r="DT61" s="222" t="str">
        <f t="array" ref="DT61">LOOKUP(2,1/(Log!$K$1:$K$27569=DN61),Log!$I$1:$I$27569)</f>
        <v>https://data.unhcr.org/en/country/lby ; https://dtm.iom.int/reports/libya-migrant-report-55-november-december-2024?close=true</v>
      </c>
      <c r="DU61" s="223">
        <f t="array" ref="DU61">LOOKUP(2,1/(Log!$K$1:$K$27569=DN61),Log!$L$1:$L$27569)</f>
        <v>45757</v>
      </c>
      <c r="DV61" s="221" t="str">
        <f t="shared" si="60"/>
        <v>LBY002Moderate humanitarian conditions - Level 3</v>
      </c>
      <c r="DW61" s="213">
        <f t="array" ref="DW61">IF(LOOKUP(2,1/(Log!$K$1:$K$27569=DV61),Log!$E$1:$E$27569)="x","x",ROUND(LOOKUP(2,1/(Log!$K$1:$K$27569=DV61),Log!$E$1:$E$27569),-3))</f>
        <v>605000</v>
      </c>
      <c r="DX61" s="224" t="str">
        <f t="array" ref="DX61">LOOKUP(2,1/(Log!$K$1:$K$27569=DV61),Log!$F$1:$F$27569)</f>
        <v>UNHCR accessed 07/04/2025 ; IOM 25/02/2025</v>
      </c>
      <c r="DY61" s="224" t="str">
        <f t="array" ref="DY61">LOOKUP(2,1/(Log!$K$1:$K$27569=DV61),Log!$G$1:$G$27569)</f>
        <v>High</v>
      </c>
      <c r="DZ61" s="224">
        <f t="array" ref="DZ61">LOOKUP(2,1/(Log!$K$1:$K$27569=DV61),Log!$H$1:$H$27569)</f>
        <v>1</v>
      </c>
      <c r="EA61" s="224" t="str">
        <f t="array" ref="EA61">LOOKUP(2,1/(Log!$K$1:$K$27569=DV61),Log!$J$1:$J$27569)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tothe number of registered refugees and asylum-seekers in Libya as of 1 April 2025 (88,283) and the number of migrants in Libya during the period November-December 2024 (824,131),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v>
      </c>
      <c r="EB61" s="224" t="str">
        <f t="array" ref="EB61">LOOKUP(2,1/(Log!$K$1:$K$27569=DV61),Log!$I$1:$I$27569)</f>
        <v>https://data.unhcr.org/en/country/lby ; https://dtm.iom.int/reports/libya-migrant-report-55-november-december-2024?close=true</v>
      </c>
      <c r="EC61" s="214">
        <f t="array" ref="EC61">LOOKUP(2,1/(Log!$K$1:$K$27569=DV61),Log!$L$1:$L$27569)</f>
        <v>45757</v>
      </c>
      <c r="ED61" s="222" t="str">
        <f t="shared" si="61"/>
        <v>LBY002Severe humanitarian conditions - Level 4</v>
      </c>
      <c r="EE61" s="218" t="str">
        <f t="array" ref="EE61">IF(LOOKUP(2,1/(Log!$K$1:$K$27569=ED61),Log!$E$1:$E$27569)="x","x",ROUND(LOOKUP(2,1/(Log!$K$1:$K$27569=ED61),Log!$E$1:$E$27569),-3))</f>
        <v>x</v>
      </c>
      <c r="EF61" s="222" t="str">
        <f t="array" ref="EF61">LOOKUP(2,1/(Log!$K$1:$K$27569=ED61),Log!$F$1:$F$27569)</f>
        <v>UNHCR accessed 07/04/2025 ; IOM 25/02/2025</v>
      </c>
      <c r="EG61" s="222" t="str">
        <f t="array" ref="EG61">LOOKUP(2,1/(Log!$K$1:$K$27569=ED61),Log!$G$1:$G$27569)</f>
        <v>High</v>
      </c>
      <c r="EH61" s="222">
        <f t="array" ref="EH61">LOOKUP(2,1/(Log!$K$1:$K$27569=ED61),Log!$H$1:$H$27569)</f>
        <v>1</v>
      </c>
      <c r="EI61" s="222" t="str">
        <f t="array" ref="EI61">LOOKUP(2,1/(Log!$K$1:$K$27569=ED61),Log!$J$1:$J$27569)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61" s="222" t="str">
        <f t="array" ref="EJ61">LOOKUP(2,1/(Log!$K$1:$K$27569=ED61),Log!$I$1:$I$27569)</f>
        <v>https://data.unhcr.org/en/country/lby ; https://dtm.iom.int/reports/libya-migrant-report-55-november-december-2024?close=true</v>
      </c>
      <c r="EK61" s="223">
        <f t="array" ref="EK61">LOOKUP(2,1/(Log!$K$1:$K$27569=ED61),Log!$L$1:$L$27569)</f>
        <v>45757</v>
      </c>
      <c r="EL61" s="221" t="str">
        <f t="shared" si="62"/>
        <v>LBY002Extreme humanitarian conditions - Level 5</v>
      </c>
      <c r="EM61" s="213" t="str">
        <f t="array" ref="EM61">IF(LOOKUP(2,1/(Log!$K$1:$K$27569=EL61),Log!$E$1:$E$27569)="x","x",ROUND(LOOKUP(2,1/(Log!$K$1:$K$27569=EL61),Log!$E$1:$E$27569),-3))</f>
        <v>x</v>
      </c>
      <c r="EN61" s="224" t="str">
        <f t="array" ref="EN61">LOOKUP(2,1/(Log!$K$1:$K$27569=EL61),Log!$F$1:$F$27569)</f>
        <v>UNHCR accessed 07/04/2025 ; IOM 25/02/2025</v>
      </c>
      <c r="EO61" s="224" t="str">
        <f t="array" ref="EO61">LOOKUP(2,1/(Log!$K$1:$K$27569=EL61),Log!$G$1:$G$27569)</f>
        <v>High</v>
      </c>
      <c r="EP61" s="224">
        <f t="array" ref="EP61">LOOKUP(2,1/(Log!$K$1:$K$27569=EL61),Log!$H$1:$H$27569)</f>
        <v>1</v>
      </c>
      <c r="EQ61" s="224" t="str">
        <f t="array" ref="EQ61">LOOKUP(2,1/(Log!$K$1:$K$27569=EL61),Log!$J$1:$J$27569)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61" s="224" t="str">
        <f t="array" ref="ER61">LOOKUP(2,1/(Log!$K$1:$K$27569=EL61),Log!$I$1:$I$27569)</f>
        <v>https://data.unhcr.org/en/country/lby ; https://dtm.iom.int/reports/libya-migrant-report-55-november-december-2024?close=true</v>
      </c>
      <c r="ES61" s="214">
        <f t="array" ref="ES61">LOOKUP(2,1/(Log!$K$1:$K$27569=EL61),Log!$L$1:$L$27569)</f>
        <v>45757</v>
      </c>
      <c r="ET61" s="222" t="str">
        <f t="shared" si="63"/>
        <v>LBY002Fatalities in all crises</v>
      </c>
      <c r="EU61" s="222">
        <f t="array" ref="EU61">LOOKUP(2,1/(Log!$K$1:$K$27569=ET61),Log!$E$1:$E$27569)</f>
        <v>693</v>
      </c>
      <c r="EV61" s="222" t="str">
        <f t="array" ref="EV61">LOOKUP(2,1/(Log!$K$1:$K$27569=ET61),Log!$F$1:$F$27569)</f>
        <v>IOM accessed 07/04/2025 ; ACLED accessed 07/04/2025</v>
      </c>
      <c r="EW61" s="222" t="str">
        <f t="array" ref="EW61">LOOKUP(2,1/(Log!$K$1:$K$27569=ET61),Log!$G$1:$G$27569)</f>
        <v xml:space="preserve">Medium </v>
      </c>
      <c r="EX61" s="222">
        <f t="array" ref="EX61">LOOKUP(2,1/(Log!$K$1:$K$27569=ET61),Log!$H$1:$H$27569)</f>
        <v>2</v>
      </c>
      <c r="EY61" s="222" t="str">
        <f t="array" ref="EY61">LOOKUP(2,1/(Log!$K$1:$K$27569=ET61),Log!$J$1:$J$27569)</f>
        <v>The figure corresponds to the number of the dead and missing migrants on the Central Mediterranean migration route and the fatalities related to the Sudanese refugees between 1 October 2024 and 31 March 2025.</v>
      </c>
      <c r="EZ61" s="222" t="str">
        <f t="array" ref="EZ61">LOOKUP(2,1/(Log!$K$1:$K$27569=ET61),Log!$I$1:$I$27569)</f>
        <v>https://missingmigrants.iom.int/region/mediterranean?region_incident=All&amp;route=3861&amp;year%5B%5D=13651&amp;month=All&amp;incident_date%5Bmin%5D=05%2F01%2F2024&amp;incident_date%5Bmax%5D=10%2F31%2F2024 ; https://acleddata.com/data-export-tool/</v>
      </c>
      <c r="FA61" s="223">
        <f t="array" ref="FA61">LOOKUP(2,1/(Log!$K$1:$K$27569=ET61),Log!$L$1:$L$27569)</f>
        <v>45757</v>
      </c>
      <c r="FB61" s="221" t="str">
        <f t="shared" si="64"/>
        <v>LBY002Crisis affected groups</v>
      </c>
      <c r="FC61" s="224">
        <f t="array" ref="FC61">LOOKUP(2,1/(Log!$K$1:$K$27569=FB61),Log!$E$1:$E$27569)</f>
        <v>3</v>
      </c>
      <c r="FD61" s="224" t="str">
        <f t="array" ref="FD61">LOOKUP(2,1/(Log!$K$1:$K$27569=FB61),Log!$F$1:$F$27569)</f>
        <v>World Population accessed 07/04/2025 ; UNHCR accessed 07/04/2025 ; IOM 25/02/2025</v>
      </c>
      <c r="FE61" s="224" t="str">
        <f t="array" ref="FE61">LOOKUP(2,1/(Log!$K$1:$K$27569=FB61),Log!$G$1:$G$27569)</f>
        <v>High</v>
      </c>
      <c r="FF61" s="224">
        <f t="array" ref="FF61">LOOKUP(2,1/(Log!$K$1:$K$27569=FB61),Log!$H$1:$H$27569)</f>
        <v>1</v>
      </c>
      <c r="FG61" s="224" t="str">
        <f t="array" ref="FG61">LOOKUP(2,1/(Log!$K$1:$K$27569=FB61),Log!$J$1:$J$27569)</f>
        <v xml:space="preserve">In this crisis, 2 out of 5 population groups are affected: host population, non-host,  refugees, asylum seekers, and migrants. </v>
      </c>
      <c r="FH61" s="224" t="str">
        <f t="array" ref="FH61">LOOKUP(2,1/(Log!$K$1:$K$27569=FB61),Log!$I$1:$I$27569)</f>
        <v>https://www.worldometers.info/world-population/libya-population/ ; https://data.unhcr.org/en/country/lby ; https://dtm.iom.int/reports/libya-migrant-report-55-november-december-2024?close=true</v>
      </c>
      <c r="FI61" s="214">
        <f t="array" ref="FI61">LOOKUP(2,1/(Log!$K$1:$K$27569=FB61),Log!$L$1:$L$27569)</f>
        <v>45757</v>
      </c>
      <c r="FJ61" s="221" t="str">
        <f t="shared" si="65"/>
        <v>LBY002People facing limited access constraints</v>
      </c>
      <c r="FK61" s="222" t="str">
        <f t="array" ref="FK61">LOOKUP(2,1/(Log!$K$1:$K$27569=FJ61),Log!$E$1:$E$27569)</f>
        <v>x</v>
      </c>
      <c r="FL61" s="222" t="str">
        <f t="array" ref="FL61">LOOKUP(2,1/(Log!$K$1:$K$27569=FJ61),Log!$F$1:$F$27569)</f>
        <v>x</v>
      </c>
      <c r="FM61" s="222">
        <f t="array" ref="FM61">LOOKUP(2,1/(Log!$K$1:$K$27569=FJ61),Log!$G$1:$G$27569)</f>
        <v>0</v>
      </c>
      <c r="FN61" s="222">
        <f t="array" ref="FN61">LOOKUP(2,1/(Log!$K$1:$K$27569=FJ61),Log!$H$1:$H$27569)</f>
        <v>0</v>
      </c>
      <c r="FO61" s="222" t="str">
        <f t="array" ref="FO61">LOOKUP(2,1/(Log!$K$1:$K$27569=FJ61),Log!$J$1:$J$27569)</f>
        <v xml:space="preserve">Up-to-date, reliable data from open sources is not available. We cannot provide an accurate/estimate figure for this indicator. </v>
      </c>
      <c r="FP61" s="218" t="str">
        <f t="array" ref="FP61">LOOKUP(2,1/(Log!$K$1:$K$27569=FJ61),Log!$I$1:$I$27569)</f>
        <v>x</v>
      </c>
      <c r="FQ61" s="219">
        <f t="array" ref="FQ61">LOOKUP(2,1/(Log!$K$1:$K$27569=FJ61),Log!$L$1:$L$27569)</f>
        <v>45687</v>
      </c>
      <c r="FR61" s="221" t="str">
        <f t="shared" si="66"/>
        <v>LBY002People facing restricted access constraints</v>
      </c>
      <c r="FS61" s="224" t="str">
        <f t="array" ref="FS61">LOOKUP(2,1/(Log!$K$1:$K$27569=FR61),Log!$E$1:$E$27569)</f>
        <v>x</v>
      </c>
      <c r="FT61" s="224" t="str">
        <f t="array" ref="FT61">LOOKUP(2,1/(Log!$K$1:$K$27569=FR61),Log!$F$1:$F$27569)</f>
        <v>x</v>
      </c>
      <c r="FU61" s="224">
        <f t="array" ref="FU61">LOOKUP(2,1/(Log!$K$1:$K$27569=FR61),Log!$G$1:$G$27569)</f>
        <v>0</v>
      </c>
      <c r="FV61" s="224">
        <f t="array" ref="FV61">LOOKUP(2,1/(Log!$K$1:$K$27569=FR61),Log!$H$1:$H$27569)</f>
        <v>0</v>
      </c>
      <c r="FW61" s="224" t="str">
        <f t="array" ref="FW61">LOOKUP(2,1/(Log!$K$1:$K$27569=FR61),Log!$J$1:$J$27569)</f>
        <v xml:space="preserve">Up-to-date, reliable data from open sources is not available. We cannot provide an accurate/estimate figure for this indicator. </v>
      </c>
      <c r="FX61" s="224" t="str">
        <f t="array" ref="FX61">LOOKUP(2,1/(Log!$K$1:$K$27569=FR61),Log!$I$1:$I$27569)</f>
        <v>x</v>
      </c>
      <c r="FY61" s="214">
        <f t="array" ref="FY61">LOOKUP(2,1/(Log!$K$1:$K$27569=FR61),Log!$L$1:$L$27569)</f>
        <v>45687</v>
      </c>
      <c r="FZ61" s="222" t="str">
        <f t="shared" si="67"/>
        <v>LBY002Impediments to entry into country (bureaucratic and administrative)</v>
      </c>
      <c r="GA61" s="222">
        <f t="array" ref="GA61">LOOKUP(2,1/(Log!$K$1:$K$27569=FZ61),Log!$E$1:$E$27569)</f>
        <v>2</v>
      </c>
      <c r="GB61" s="222" t="str">
        <f t="array" ref="GB61">LOOKUP(2,1/(Log!$K$1:$K$27569=FZ61),Log!$F$1:$F$27569)</f>
        <v>ACAPS Access Methodology</v>
      </c>
      <c r="GC61" s="222" t="str">
        <f t="array" ref="GC61">LOOKUP(2,1/(Log!$K$1:$K$27569=FZ61),Log!$G$1:$G$27569)</f>
        <v>Medium</v>
      </c>
      <c r="GD61" s="222">
        <f t="array" ref="GD61">LOOKUP(2,1/(Log!$K$1:$K$27569=FZ61),Log!$H$1:$H$27569)</f>
        <v>2</v>
      </c>
      <c r="GE61" s="222" t="str">
        <f t="array" ref="GE61">LOOKUP(2,1/(Log!$K$1:$K$27569=FZ61),Log!$J$1:$J$27569)</f>
        <v>x</v>
      </c>
      <c r="GF61" s="222" t="str">
        <f t="array" ref="GF61">LOOKUP(2,1/(Log!$K$1:$K$27569=FZ61),Log!$I$1:$I$27569)</f>
        <v>x</v>
      </c>
      <c r="GG61" s="223">
        <f t="array" ref="GG61">LOOKUP(2,1/(Log!$K$1:$K$27569=FZ61),Log!$L$1:$L$27569)</f>
        <v>45610</v>
      </c>
      <c r="GH61" s="221" t="str">
        <f t="shared" si="68"/>
        <v>LBY002Restriction of movement (impediments to freedom of movement and/or administrative restrictions)</v>
      </c>
      <c r="GI61" s="224">
        <f t="array" ref="GI61">LOOKUP(2,1/(Log!$K$1:$K$27569=GH61),Log!$E$1:$E$27569)</f>
        <v>3</v>
      </c>
      <c r="GJ61" s="224" t="str">
        <f t="array" ref="GJ61">LOOKUP(2,1/(Log!$K$1:$K$27569=GH61),Log!$F$1:$F$27569)</f>
        <v>ACAPS Access Methodology</v>
      </c>
      <c r="GK61" s="224" t="str">
        <f t="array" ref="GK61">LOOKUP(2,1/(Log!$K$1:$K$27569=GH61),Log!$G$1:$G$27569)</f>
        <v>Medium</v>
      </c>
      <c r="GL61" s="224">
        <f t="array" ref="GL61">LOOKUP(2,1/(Log!$K$1:$K$27569=GH61),Log!$H$1:$H$27569)</f>
        <v>2</v>
      </c>
      <c r="GM61" s="224" t="str">
        <f t="array" ref="GM61">LOOKUP(2,1/(Log!$K$1:$K$27569=GH61),Log!$J$1:$J$27569)</f>
        <v>x</v>
      </c>
      <c r="GN61" s="224" t="str">
        <f t="array" ref="GN61">LOOKUP(2,1/(Log!$K$1:$K$27569=GH61),Log!$I$1:$I$27569)</f>
        <v>x</v>
      </c>
      <c r="GO61" s="214">
        <f t="array" ref="GO61">LOOKUP(2,1/(Log!$K$1:$K$27569=GH61),Log!$L$1:$L$27569)</f>
        <v>45610</v>
      </c>
      <c r="GP61" s="222" t="str">
        <f t="shared" si="69"/>
        <v>LBY002Interference into implementation of humanitarian activities</v>
      </c>
      <c r="GQ61" s="222">
        <f t="array" ref="GQ61">LOOKUP(2,1/(Log!$K$1:$K$27569=GP61),Log!$E$1:$E$27569)</f>
        <v>1</v>
      </c>
      <c r="GR61" s="222" t="str">
        <f t="array" ref="GR61">LOOKUP(2,1/(Log!$K$1:$K$27569=GP61),Log!$F$1:$F$27569)</f>
        <v>ACAPS Access Methodology</v>
      </c>
      <c r="GS61" s="222" t="str">
        <f t="array" ref="GS61">LOOKUP(2,1/(Log!$K$1:$K$27569=GP61),Log!$G$1:$G$27569)</f>
        <v>Medium</v>
      </c>
      <c r="GT61" s="222">
        <f t="array" ref="GT61">LOOKUP(2,1/(Log!$K$1:$K$27569=GP61),Log!$H$1:$H$27569)</f>
        <v>2</v>
      </c>
      <c r="GU61" s="222" t="str">
        <f t="array" ref="GU61">LOOKUP(2,1/(Log!$K$1:$K$27569=GP61),Log!$J$1:$J$27569)</f>
        <v>x</v>
      </c>
      <c r="GV61" s="222" t="str">
        <f t="array" ref="GV61">LOOKUP(2,1/(Log!$K$1:$K$27569=GP61),Log!$I$1:$I$27569)</f>
        <v>x</v>
      </c>
      <c r="GW61" s="223">
        <f t="array" ref="GW61">LOOKUP(2,1/(Log!$K$1:$K$27569=GP61),Log!$L$1:$L$27569)</f>
        <v>45610</v>
      </c>
      <c r="GX61" s="221" t="str">
        <f t="shared" si="70"/>
        <v>LBY002Violence against personnel, facilities and assets</v>
      </c>
      <c r="GY61" s="224">
        <f t="array" ref="GY61">LOOKUP(2,1/(Log!$K$1:$K$27569=GX61),Log!$E$1:$E$27569)</f>
        <v>0</v>
      </c>
      <c r="GZ61" s="224" t="str">
        <f t="array" ref="GZ61">LOOKUP(2,1/(Log!$K$1:$K$27569=GX61),Log!$F$1:$F$27569)</f>
        <v>ACAPS Access Methodology</v>
      </c>
      <c r="HA61" s="224" t="str">
        <f t="array" ref="HA61">LOOKUP(2,1/(Log!$K$1:$K$27569=GX61),Log!$G$1:$G$27569)</f>
        <v>Medium</v>
      </c>
      <c r="HB61" s="224">
        <f t="array" ref="HB61">LOOKUP(2,1/(Log!$K$1:$K$27569=GX61),Log!$H$1:$H$27569)</f>
        <v>2</v>
      </c>
      <c r="HC61" s="224" t="str">
        <f t="array" ref="HC61">LOOKUP(2,1/(Log!$K$1:$K$27569=GX61),Log!$J$1:$J$27569)</f>
        <v>x</v>
      </c>
      <c r="HD61" s="224" t="str">
        <f t="array" ref="HD61">LOOKUP(2,1/(Log!$K$1:$K$27569=GX61),Log!$I$1:$I$27569)</f>
        <v>x</v>
      </c>
      <c r="HE61" s="214">
        <f t="array" ref="HE61">LOOKUP(2,1/(Log!$K$1:$K$27569=GX61),Log!$L$1:$L$27569)</f>
        <v>45610</v>
      </c>
      <c r="HF61" s="222" t="str">
        <f t="shared" si="71"/>
        <v>LBY002Denial of existence of humanitarian needs or entitlements to assistance</v>
      </c>
      <c r="HG61" s="222">
        <f t="array" ref="HG61">LOOKUP(2,1/(Log!$K$1:$K$27569=HF61),Log!$E$1:$E$27569)</f>
        <v>2</v>
      </c>
      <c r="HH61" s="222" t="str">
        <f t="array" ref="HH61">LOOKUP(2,1/(Log!$K$1:$K$27569=HF61),Log!$F$1:$F$27569)</f>
        <v>ACAPS Access Methodology</v>
      </c>
      <c r="HI61" s="222" t="str">
        <f t="array" ref="HI61">LOOKUP(2,1/(Log!$K$1:$K$27569=HF61),Log!$G$1:$G$27569)</f>
        <v>Medium</v>
      </c>
      <c r="HJ61" s="222">
        <f t="array" ref="HJ61">LOOKUP(2,1/(Log!$K$1:$K$27569=HF61),Log!$H$1:$H$27569)</f>
        <v>2</v>
      </c>
      <c r="HK61" s="222" t="str">
        <f t="array" ref="HK61">LOOKUP(2,1/(Log!$K$1:$K$27569=HF61),Log!$J$1:$J$27569)</f>
        <v>x</v>
      </c>
      <c r="HL61" s="222" t="str">
        <f t="array" ref="HL61">LOOKUP(2,1/(Log!$K$1:$K$27569=HF61),Log!$I$1:$I$27569)</f>
        <v>x</v>
      </c>
      <c r="HM61" s="223">
        <f t="array" ref="HM61">LOOKUP(2,1/(Log!$K$1:$K$27569=HF61),Log!$L$1:$L$27569)</f>
        <v>45610</v>
      </c>
      <c r="HN61" s="221" t="str">
        <f t="shared" si="72"/>
        <v>LBY002Restriction and obstruction of access to services and assistance</v>
      </c>
      <c r="HO61" s="224">
        <f t="array" ref="HO61">LOOKUP(2,1/(Log!$K$1:$K$27569=HN61),Log!$E$1:$E$27569)</f>
        <v>3</v>
      </c>
      <c r="HP61" s="224" t="str">
        <f t="array" ref="HP61">LOOKUP(2,1/(Log!$K$1:$K$27569=HN61),Log!$F$1:$F$27569)</f>
        <v>ACAPS Access Methodology</v>
      </c>
      <c r="HQ61" s="224" t="str">
        <f t="array" ref="HQ61">LOOKUP(2,1/(Log!$K$1:$K$27569=HN61),Log!$G$1:$G$27569)</f>
        <v>Medium</v>
      </c>
      <c r="HR61" s="224">
        <f t="array" ref="HR61">LOOKUP(2,1/(Log!$K$1:$K$27569=HN61),Log!$H$1:$H$27569)</f>
        <v>2</v>
      </c>
      <c r="HS61" s="224" t="str">
        <f t="array" ref="HS61">LOOKUP(2,1/(Log!$K$1:$K$27569=HN61),Log!$J$1:$J$27569)</f>
        <v>x</v>
      </c>
      <c r="HT61" s="224" t="str">
        <f t="array" ref="HT61">LOOKUP(2,1/(Log!$K$1:$K$27569=HN61),Log!$I$1:$I$27569)</f>
        <v>x</v>
      </c>
      <c r="HU61" s="214">
        <f t="array" ref="HU61">LOOKUP(2,1/(Log!$K$1:$K$27569=HN61),Log!$L$1:$L$27569)</f>
        <v>45610</v>
      </c>
      <c r="HV61" s="222" t="str">
        <f t="shared" si="73"/>
        <v>LBY002Ongoing insecurity/hostilities affecting humanitarian assistance</v>
      </c>
      <c r="HW61" s="222">
        <f t="array" ref="HW61">LOOKUP(2,1/(Log!$K$1:$K$27569=HV61),Log!$E$1:$E$27569)</f>
        <v>0</v>
      </c>
      <c r="HX61" s="222" t="str">
        <f t="array" ref="HX61">LOOKUP(2,1/(Log!$K$1:$K$27569=HV61),Log!$F$1:$F$27569)</f>
        <v>ACAPS Access Methodology</v>
      </c>
      <c r="HY61" s="222" t="str">
        <f t="array" ref="HY61">LOOKUP(2,1/(Log!$K$1:$K$27569=HV61),Log!$G$1:$G$27569)</f>
        <v>Medium</v>
      </c>
      <c r="HZ61" s="222">
        <f t="array" ref="HZ61">LOOKUP(2,1/(Log!$K$1:$K$27569=HV61),Log!$H$1:$H$27569)</f>
        <v>2</v>
      </c>
      <c r="IA61" s="222" t="str">
        <f t="array" ref="IA61">LOOKUP(2,1/(Log!$K$1:$K$27569=HV61),Log!$J$1:$J$27569)</f>
        <v>x</v>
      </c>
      <c r="IB61" s="222" t="str">
        <f t="array" ref="IB61">LOOKUP(2,1/(Log!$K$1:$K$27569=HV61),Log!$I$1:$I$27569)</f>
        <v>x</v>
      </c>
      <c r="IC61" s="223">
        <f t="array" ref="IC61">LOOKUP(2,1/(Log!$K$1:$K$27569=HV61),Log!$L$1:$L$27569)</f>
        <v>45610</v>
      </c>
      <c r="ID61" s="221" t="str">
        <f t="shared" si="74"/>
        <v>LBY002Presence of mines and improvised explosive devices</v>
      </c>
      <c r="IE61" s="224">
        <f t="array" ref="IE61">LOOKUP(2,1/(Log!$K$1:$K$27569=ID61),Log!$E$1:$E$27569)</f>
        <v>1</v>
      </c>
      <c r="IF61" s="224" t="str">
        <f t="array" ref="IF61">LOOKUP(2,1/(Log!$K$1:$K$27569=ID61),Log!$F$1:$F$27569)</f>
        <v>ACAPS Access Methodology</v>
      </c>
      <c r="IG61" s="224" t="str">
        <f t="array" ref="IG61">LOOKUP(2,1/(Log!$K$1:$K$27569=ID61),Log!$G$1:$G$27569)</f>
        <v>Medium</v>
      </c>
      <c r="IH61" s="224">
        <f t="array" ref="IH61">LOOKUP(2,1/(Log!$K$1:$K$27569=ID61),Log!$H$1:$H$27569)</f>
        <v>2</v>
      </c>
      <c r="II61" s="224" t="str">
        <f t="array" ref="II61">LOOKUP(2,1/(Log!$K$1:$K$27569=ID61),Log!$J$1:$J$27569)</f>
        <v>x</v>
      </c>
      <c r="IJ61" s="224" t="str">
        <f t="array" ref="IJ61">LOOKUP(2,1/(Log!$K$1:$K$27569=ID61),Log!$I$1:$I$27569)</f>
        <v>x</v>
      </c>
      <c r="IK61" s="214">
        <f t="array" ref="IK61">LOOKUP(2,1/(Log!$K$1:$K$27569=ID61),Log!$L$1:$L$27569)</f>
        <v>45610</v>
      </c>
      <c r="IL61" s="222" t="str">
        <f t="shared" si="75"/>
        <v>LBY002Physical constraints in the environment (obstacles related to terrain, climate, lack of infrastructure, etc.)</v>
      </c>
      <c r="IM61" s="222">
        <f t="array" ref="IM61">LOOKUP(2,1/(Log!$K$1:$K$27569=IL61),Log!$E$1:$E$27569)</f>
        <v>1</v>
      </c>
      <c r="IN61" s="222" t="str">
        <f t="array" ref="IN61">LOOKUP(2,1/(Log!$K$1:$K$27569=IL61),Log!$F$1:$F$27569)</f>
        <v>ACAPS Access Methodology</v>
      </c>
      <c r="IO61" s="222" t="str">
        <f t="array" ref="IO61">LOOKUP(2,1/(Log!$K$1:$K$27569=IL61),Log!$G$1:$G$27569)</f>
        <v>Medium</v>
      </c>
      <c r="IP61" s="222">
        <f t="array" ref="IP61">LOOKUP(2,1/(Log!$K$1:$K$27569=IL61),Log!$H$1:$H$27569)</f>
        <v>2</v>
      </c>
      <c r="IQ61" s="222" t="str">
        <f t="array" ref="IQ61">LOOKUP(2,1/(Log!$K$1:$K$27569=IL61),Log!$J$1:$J$27569)</f>
        <v>x</v>
      </c>
      <c r="IR61" s="222" t="str">
        <f t="array" ref="IR61">LOOKUP(2,1/(Log!$K$1:$K$27569=IL61),Log!$I$1:$I$27569)</f>
        <v>x</v>
      </c>
      <c r="IS61" s="223">
        <f t="array" ref="IS61">LOOKUP(2,1/(Log!$K$1:$K$27569=IL61),Log!$L$1:$L$27569)</f>
        <v>45610</v>
      </c>
    </row>
    <row r="62" spans="1:253" s="11" customFormat="1" ht="13.35" customHeight="1">
      <c r="A62" s="11" t="str">
        <f>Lists!B:B</f>
        <v>Refugees from Sudan in Libya</v>
      </c>
      <c r="B62" s="11" t="str">
        <f>Lists!F:F</f>
        <v>International Displacement</v>
      </c>
      <c r="C62" s="11" t="str">
        <f>Lists!C:C</f>
        <v>LBY004</v>
      </c>
      <c r="D62" s="11" t="str">
        <f>Lists!A:A</f>
        <v>Libya</v>
      </c>
      <c r="E62" s="11" t="str">
        <f>Lists!D:D</f>
        <v>LBY</v>
      </c>
      <c r="F62" s="11" t="str">
        <f t="shared" si="38"/>
        <v>LBY004Total population</v>
      </c>
      <c r="G62" s="212">
        <f t="array" ref="G62">ROUND(LOOKUP(2,1/(Log!$K$1:$K$27569=F62),Log!$E$1:$E$27569),-3)</f>
        <v>7440000</v>
      </c>
      <c r="H62" s="213" t="str">
        <f t="array" ref="H62">LOOKUP(2,1/(Log!$K$1:$K$27569=F62),Log!$F$1:$F$27569)</f>
        <v>World Population accessed 07/04/2025</v>
      </c>
      <c r="I62" s="213" t="str">
        <f t="array" ref="I62">LOOKUP(2,1/(Log!$K$1:$K$27569=F62),Log!$G$1:$G$27569)</f>
        <v>High</v>
      </c>
      <c r="J62" s="213">
        <f t="array" ref="J62">LOOKUP(2,1/(Log!$K$1:$K$27569=F62),Log!$H$1:$H$27569)</f>
        <v>1</v>
      </c>
      <c r="K62" s="213" t="str">
        <f t="array" ref="K62">LOOKUP(2,1/(Log!$K$1:$K$27569=F62),Log!$J$1:$J$27569)</f>
        <v>The total population of Libya in 2025. The source is chosen instead of the World Bank as it provides more up-to-date figures and considers population growth, internal displacement, and cross-border displacement.</v>
      </c>
      <c r="L62" s="213" t="str">
        <f t="array" ref="L62">LOOKUP(2,1/(Log!$K$1:$K$27569=F62),Log!$I$1:$I$27569)</f>
        <v>https://www.worldometers.info/world-population/libya-population/</v>
      </c>
      <c r="M62" s="214">
        <f t="array" ref="M62">LOOKUP(2,1/(Log!$K$1:$K$27569=F62),Log!$L$1:$L$27569)</f>
        <v>45757</v>
      </c>
      <c r="N62" s="221" t="str">
        <f t="shared" si="39"/>
        <v>LBY004Landmass affected</v>
      </c>
      <c r="O62" s="216">
        <f t="array" ref="O62">LOOKUP(2,1/(Log!$K$1:$K$27569=N62),Log!$E$1:$E$27569)</f>
        <v>868682</v>
      </c>
      <c r="P62" s="216" t="str">
        <f t="array" ref="P62">LOOKUP(2,1/(Log!$K$1:$K$27569=N62),Log!$F$1:$F$27569)</f>
        <v>OCHA HDX accessed 07/04/2025</v>
      </c>
      <c r="Q62" s="216" t="str">
        <f t="array" ref="Q62">LOOKUP(2,1/(Log!$K$1:$K$27569=N62),Log!$G$1:$G$27569)</f>
        <v>High</v>
      </c>
      <c r="R62" s="216">
        <f t="array" ref="R62">LOOKUP(2,1/(Log!$K$1:$K$27569=N62),Log!$H$1:$H$27569)</f>
        <v>1</v>
      </c>
      <c r="S62" s="216" t="str">
        <f t="array" ref="S62">LOOKUP(2,1/(Log!$K$1:$K$27569=N62),Log!$J$1:$J$27569)</f>
        <v>The figure represents the total landmass of Tripoli, Ejdabia, Benghazi, and Alkufra districts where most Sudanese asylum seekers, refugees, and migrants are received and hosted.</v>
      </c>
      <c r="T62" s="216" t="str">
        <f t="array" ref="T62">LOOKUP(2,1/(Log!$K$1:$K$27569=N62),Log!$I$1:$I$27569)</f>
        <v>https://data.humdata.org/dataset/cod-ab-lby?</v>
      </c>
      <c r="U62" s="217">
        <f t="array" ref="U62">LOOKUP(2,1/(Log!$K$1:$K$27569=N62),Log!$L$1:$L$27569)</f>
        <v>45757</v>
      </c>
      <c r="V62" s="221" t="str">
        <f t="shared" si="40"/>
        <v>LBY004People exposed</v>
      </c>
      <c r="W62" s="213">
        <f t="array" ref="W62">IF(LOOKUP(2,1/(Log!$K$1:$K$27569=V62),Log!$E$1:$E$27569)="x","x",ROUND(LOOKUP(2,1/(Log!$K$1:$K$27569=V62),Log!$E$1:$E$27569),-3))</f>
        <v>2955000</v>
      </c>
      <c r="X62" s="213" t="str">
        <f t="array" ref="X62">LOOKUP(2,1/(Log!$K$1:$K$27569=V62),Log!$F$1:$F$27569)</f>
        <v>IOM 08/03/2024 ; OCHA HDX accessed 07/04/2025</v>
      </c>
      <c r="Y62" s="213" t="str">
        <f t="array" ref="Y62">LOOKUP(2,1/(Log!$K$1:$K$27569=V62),Log!$G$1:$G$27569)</f>
        <v>High</v>
      </c>
      <c r="Z62" s="213">
        <f t="array" ref="Z62">LOOKUP(2,1/(Log!$K$1:$K$27569=V62),Log!$H$1:$H$27569)</f>
        <v>1</v>
      </c>
      <c r="AA62" s="213" t="str">
        <f t="array" ref="AA62">LOOKUP(2,1/(Log!$K$1:$K$27569=V62),Log!$J$1:$J$27569)</f>
        <v>The number of people exposed corresponds to the total population of the top four districts hosting Sudanese refugees, asylum seekers, and migrants which are Tripoli, Ejdabia, Benghazi, and Alkufra. The figure are taken from OCHA. It is valid as of 2021. This source was chosen because it provides the population figures for each district. The reliability of this data is medium because it has only been updated up to 2021, according to the latest available census. Since the conflict broke out in Sudan in April 2023, there has been an increase in the number of arrivals from Sudan. In January 2025, more than 70% of the registered refugees and asylum seekers in Libya were from Sudan.</v>
      </c>
      <c r="AB62" s="213" t="str">
        <f t="array" ref="AB62">LOOKUP(2,1/(Log!$K$1:$K$27569=V62),Log!$I$1:$I$27569)</f>
        <v>https://dtm.iom.int/reports/libya-profile-sudanese-migrants-libya-march-2024 ; https://data.humdata.org/dataset/libya-total-population-by-mantika?</v>
      </c>
      <c r="AC62" s="214">
        <f t="array" ref="AC62">LOOKUP(2,1/(Log!$K$1:$K$27569=V62),Log!$L$1:$L$27569)</f>
        <v>45757</v>
      </c>
      <c r="AD62" s="221" t="str">
        <f t="shared" si="41"/>
        <v>LBY004People affected</v>
      </c>
      <c r="AE62" s="218">
        <f t="array" ref="AE62">IF(LOOKUP(2,1/(Log!$K$1:$K$27569=AD62),Log!$E$1:$E$27569)="x","x",ROUND(LOOKUP(2,1/(Log!$K$1:$K$27569=AD62),Log!$E$1:$E$27569),-3))</f>
        <v>446000</v>
      </c>
      <c r="AF62" s="218" t="str">
        <f t="array" ref="AF62">LOOKUP(2,1/(Log!$K$1:$K$27569=AD62),Log!$F$1:$F$27569)</f>
        <v>UNHCR 04/02/2025</v>
      </c>
      <c r="AG62" s="218" t="str">
        <f t="array" ref="AG62">LOOKUP(2,1/(Log!$K$1:$K$27569=AD62),Log!$G$1:$G$27569)</f>
        <v>High</v>
      </c>
      <c r="AH62" s="218">
        <f t="array" ref="AH62">LOOKUP(2,1/(Log!$K$1:$K$27569=AD62),Log!$H$1:$H$27569)</f>
        <v>1</v>
      </c>
      <c r="AI62" s="218" t="str">
        <f t="array" ref="AI62">LOOKUP(2,1/(Log!$K$1:$K$27569=AD62),Log!$J$1:$J$27569)</f>
        <v>The number of people affected corresponds to the number of registered Sudanese refugees with UNHCR, the number of the yet unregistered refugees, asylum seekers, or migrants of Sudanese nationality in Libya, and third nationals who crossed from Sudan to Libya, in addition to the number of the affected host community due to the influx of Sudanese.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and the host community affected by the crisis. The reliability of this data is high as it is up to date and based on direct counts rather than estimates or projections, providing high accuracy. Since the conflict broke out in Sudan in April 2023, there has been an increase in the number of arrivals from Sudan. In January 2025, more than 70% of the registered refugees and asylum seekers in Libya were from Sudan.</v>
      </c>
      <c r="AJ62" s="218" t="str">
        <f t="array" ref="AJ62">LOOKUP(2,1/(Log!$K$1:$K$27569=AD62),Log!$I$1:$I$27569)</f>
        <v>https://reliefweb.int/report/sudan/sudan-emergency-regional-refugee-response-plan-january-december-2025</v>
      </c>
      <c r="AK62" s="219">
        <f t="array" ref="AK62">LOOKUP(2,1/(Log!$K$1:$K$27569=AD62),Log!$L$1:$L$27569)</f>
        <v>45757</v>
      </c>
      <c r="AL62" s="221" t="str">
        <f t="shared" si="42"/>
        <v>LBY004People displaced</v>
      </c>
      <c r="AM62" s="213">
        <f t="array" ref="AM62">IF(LOOKUP(2,1/(Log!$K$1:$K$27569=AL62),Log!$E$1:$E$27569)="x","x",ROUND(LOOKUP(2,1/(Log!$K$1:$K$27569=AL62),Log!$E$1:$E$27569),-3))</f>
        <v>376000</v>
      </c>
      <c r="AN62" s="213" t="str">
        <f t="array" ref="AN62">LOOKUP(2,1/(Log!$K$1:$K$27569=AL62),Log!$F$1:$F$27569)</f>
        <v>UNHCR 04/02/2025</v>
      </c>
      <c r="AO62" s="213" t="str">
        <f t="array" ref="AO62">LOOKUP(2,1/(Log!$K$1:$K$27569=AL62),Log!$G$1:$G$27569)</f>
        <v>High</v>
      </c>
      <c r="AP62" s="213">
        <f t="array" ref="AP62">LOOKUP(2,1/(Log!$K$1:$K$27569=AL62),Log!$H$1:$H$27569)</f>
        <v>1</v>
      </c>
      <c r="AQ62" s="213" t="str">
        <f t="array" ref="AQ62">LOOKUP(2,1/(Log!$K$1:$K$27569=AL62),Log!$J$1:$J$27569)</f>
        <v>The number of people displaced by the crisis includes the number of Sudanese and third nationals refugees, asylum seekers, and migrants coming from Sudan.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The reliability of this data is high as it is up to date and based on direct counts rather than estimates or projections, providing high accuracy.</v>
      </c>
      <c r="AR62" s="213" t="str">
        <f t="array" ref="AR62">LOOKUP(2,1/(Log!$K$1:$K$27569=AL62),Log!$I$1:$I$27569)</f>
        <v>https://reliefweb.int/report/sudan/sudan-emergency-regional-refugee-response-plan-january-december-2025</v>
      </c>
      <c r="AS62" s="214">
        <f t="array" ref="AS62">LOOKUP(2,1/(Log!$K$1:$K$27569=AL62),Log!$L$1:$L$27569)</f>
        <v>45757</v>
      </c>
      <c r="AT62" s="222" t="str">
        <f t="shared" si="43"/>
        <v>LBY004Injuries reported</v>
      </c>
      <c r="AU62" s="218" t="str">
        <f t="array" ref="AU62">LOOKUP(2,1/(Log!$K$1:$K$27569=AT62),Log!$E$1:$E$27569)</f>
        <v>x</v>
      </c>
      <c r="AV62" s="218" t="str">
        <f t="array" ref="AV62">LOOKUP(2,1/(Log!$K$1:$K$27569=AT62),Log!$F$1:$F$27569)</f>
        <v>x</v>
      </c>
      <c r="AW62" s="218">
        <f t="array" ref="AW62">LOOKUP(2,1/(Log!$K$1:$K$27569=AT62),Log!$G$1:$G$27569)</f>
        <v>0</v>
      </c>
      <c r="AX62" s="218">
        <f t="array" ref="AX62">LOOKUP(2,1/(Log!$K$1:$K$27569=AT62),Log!$H$1:$H$27569)</f>
        <v>0</v>
      </c>
      <c r="AY62" s="218" t="str">
        <f t="array" ref="AY62">LOOKUP(2,1/(Log!$K$1:$K$27569=AT62),Log!$J$1:$J$27569)</f>
        <v xml:space="preserve">Up-to-date, reliable data from open sources is not available. We cannot provide an accurate/estimate figure for this indicator. </v>
      </c>
      <c r="AZ62" s="218" t="str">
        <f t="array" ref="AZ62">LOOKUP(2,1/(Log!$K$1:$K$27569=AT62),Log!$I$1:$I$27569)</f>
        <v>x</v>
      </c>
      <c r="BA62" s="219">
        <f t="array" ref="BA62">LOOKUP(2,1/(Log!$K$1:$K$27569=AT62),Log!$L$1:$L$27569)</f>
        <v>45687</v>
      </c>
      <c r="BB62" s="221" t="str">
        <f t="shared" si="44"/>
        <v>LBY004Illness cases reported</v>
      </c>
      <c r="BC62" s="213" t="str">
        <f t="array" ref="BC62">LOOKUP(2,1/(Log!$K$1:$K$27569=BB62),Log!$E$1:$E$27569)</f>
        <v>x</v>
      </c>
      <c r="BD62" s="213" t="str">
        <f t="array" ref="BD62">LOOKUP(2,1/(Log!$K$1:$K$27569=BB62),Log!$F$1:$F$27569)</f>
        <v>x</v>
      </c>
      <c r="BE62" s="213">
        <f t="array" ref="BE62">LOOKUP(2,1/(Log!$K$1:$K$27569=BB62),Log!$G$1:$G$27569)</f>
        <v>0</v>
      </c>
      <c r="BF62" s="213">
        <f t="array" ref="BF62">LOOKUP(2,1/(Log!$K$1:$K$27569=BB62),Log!$H$1:$H$27569)</f>
        <v>0</v>
      </c>
      <c r="BG62" s="213" t="str">
        <f t="array" ref="BG62">LOOKUP(2,1/(Log!$K$1:$K$27569=BB62),Log!$J$1:$J$27569)</f>
        <v xml:space="preserve">Up-to-date, reliable data from open sources is not available. We cannot provide an accurate/estimate figure for this indicator. </v>
      </c>
      <c r="BH62" s="213" t="str">
        <f t="array" ref="BH62">LOOKUP(2,1/(Log!$K$1:$K$27569=BB62),Log!$I$1:$I$27569)</f>
        <v>x</v>
      </c>
      <c r="BI62" s="214">
        <f t="array" ref="BI62">LOOKUP(2,1/(Log!$K$1:$K$27569=BB62),Log!$L$1:$L$27569)</f>
        <v>45687</v>
      </c>
      <c r="BJ62" s="222" t="str">
        <f t="shared" si="45"/>
        <v>LBY004Fatalities reported</v>
      </c>
      <c r="BK62" s="222">
        <f t="array" ref="BK62">LOOKUP(2,1/(Log!$K$1:$K$27569=BJ62),Log!$E$1:$E$27569)</f>
        <v>0</v>
      </c>
      <c r="BL62" s="222" t="str">
        <f t="array" ref="BL62">LOOKUP(2,1/(Log!$K$1:$K$27569=BJ62),Log!$F$1:$F$27569)</f>
        <v>ACLED accessed 07/04/2025</v>
      </c>
      <c r="BM62" s="222" t="str">
        <f t="array" ref="BM62">LOOKUP(2,1/(Log!$K$1:$K$27569=BJ62),Log!$G$1:$G$27569)</f>
        <v xml:space="preserve">Medium </v>
      </c>
      <c r="BN62" s="222">
        <f t="array" ref="BN62">LOOKUP(2,1/(Log!$K$1:$K$27569=BJ62),Log!$H$1:$H$27569)</f>
        <v>2</v>
      </c>
      <c r="BO62" s="222" t="str">
        <f t="array" ref="BO62">LOOKUP(2,1/(Log!$K$1:$K$27569=BJ62),Log!$J$1:$J$27569)</f>
        <v>The figure is the fatalities related to the Sudanese refugees in Libya between 01 Oct 2024 and 31 March 2025. The number indicates the level of insecurity that faces the Sudanese in Libya and worsens their humanitarian condition.</v>
      </c>
      <c r="BP62" s="218" t="str">
        <f t="array" ref="BP62">LOOKUP(2,1/(Log!$K$1:$K$27569=BJ62),Log!$I$1:$I$27569)</f>
        <v>https://acleddata.com/data-export-tool/</v>
      </c>
      <c r="BQ62" s="223">
        <f t="array" ref="BQ62">LOOKUP(2,1/(Log!$K$1:$K$27569=BJ62),Log!$L$1:$L$27569)</f>
        <v>45757</v>
      </c>
      <c r="BR62" s="221" t="str">
        <f t="shared" si="46"/>
        <v>LBY004Buildings damaged</v>
      </c>
      <c r="BS62" s="224" t="str">
        <f t="array" ref="BS62">LOOKUP(2,1/(Log!$K$1:$K$27569=BR62),Log!$E$1:$E$27569)</f>
        <v>x</v>
      </c>
      <c r="BT62" s="224" t="str">
        <f t="array" ref="BT62">LOOKUP(2,1/(Log!$K$1:$K$27569=BR62),Log!$F$1:$F$27569)</f>
        <v>x</v>
      </c>
      <c r="BU62" s="224">
        <f t="array" ref="BU62">LOOKUP(2,1/(Log!$K$1:$K$27569=BR62),Log!$G$1:$G$27569)</f>
        <v>0</v>
      </c>
      <c r="BV62" s="224">
        <f t="array" ref="BV62">LOOKUP(2,1/(Log!$K$1:$K$27569=BR62),Log!$H$1:$H$27569)</f>
        <v>0</v>
      </c>
      <c r="BW62" s="224" t="str">
        <f t="array" ref="BW62">LOOKUP(2,1/(Log!$K$1:$K$27569=BR62),Log!$J$1:$J$27569)</f>
        <v xml:space="preserve">Up-to-date, reliable data from open sources is not available. We cannot provide an accurate/estimate figure for this indicator. </v>
      </c>
      <c r="BX62" s="224" t="str">
        <f t="array" ref="BX62">LOOKUP(2,1/(Log!$K$1:$K$27569=BR62),Log!$I$1:$I$27569)</f>
        <v>x</v>
      </c>
      <c r="BY62" s="214">
        <f t="array" ref="BY62">LOOKUP(2,1/(Log!$K$1:$K$27569=BR62),Log!$L$1:$L$27569)</f>
        <v>45687</v>
      </c>
      <c r="BZ62" s="222" t="str">
        <f t="shared" si="47"/>
        <v>LBY004Buildings destroyed</v>
      </c>
      <c r="CA62" s="222" t="str">
        <f t="array" ref="CA62">LOOKUP(2,1/(Log!$K$1:$K$27569=BZ62),Log!$E$1:$E$27569)</f>
        <v>x</v>
      </c>
      <c r="CB62" s="222" t="str">
        <f t="array" ref="CB62">LOOKUP(2,1/(Log!$K$1:$K$27569=BZ62),Log!$F$1:$F$27569)</f>
        <v>x</v>
      </c>
      <c r="CC62" s="222">
        <f t="array" ref="CC62">LOOKUP(2,1/(Log!$K$1:$K$27569=BZ62),Log!$G$1:$G$27569)</f>
        <v>0</v>
      </c>
      <c r="CD62" s="222">
        <f t="array" ref="CD62">LOOKUP(2,1/(Log!$K$1:$K$27569=BZ62),Log!$H$1:$H$27569)</f>
        <v>0</v>
      </c>
      <c r="CE62" s="222" t="str">
        <f t="array" ref="CE62">LOOKUP(2,1/(Log!$K$1:$K$27569=BZ62),Log!$J$1:$J$27569)</f>
        <v xml:space="preserve">Up-to-date, reliable data from open sources is not available. We cannot provide an accurate/estimate figure for this indicator. </v>
      </c>
      <c r="CF62" s="222" t="str">
        <f t="array" ref="CF62">LOOKUP(2,1/(Log!$K$1:$K$27569=BZ62),Log!$I$1:$I$27569)</f>
        <v>x</v>
      </c>
      <c r="CG62" s="223">
        <f t="array" ref="CG62">LOOKUP(2,1/(Log!$K$1:$K$27569=BZ62),Log!$L$1:$L$27569)</f>
        <v>45687</v>
      </c>
      <c r="CH62" s="221" t="str">
        <f t="shared" si="48"/>
        <v>LBY004Buildings in the affected area</v>
      </c>
      <c r="CI62" s="222" t="e">
        <f t="array" ref="CI62">LOOKUP(2,1/(Log!$K$1:$K$27569=CH62),Log!$E$1:$E$27569)</f>
        <v>#N/A</v>
      </c>
      <c r="CJ62" s="222" t="e">
        <f t="array" ref="CJ62">LOOKUP(2,1/(Log!$K$1:$K$27569=CH62),Log!$F$1:$F$27569)</f>
        <v>#N/A</v>
      </c>
      <c r="CK62" s="222" t="e">
        <f t="array" ref="CK62">LOOKUP(2,1/(Log!$K$1:$K$27569=CH62),Log!$G$1:$G$27569)</f>
        <v>#N/A</v>
      </c>
      <c r="CL62" s="222" t="e">
        <f t="array" ref="CL62">LOOKUP(2,1/(Log!$K$1:$K$27569=CH62),Log!$H$1:$H$27569)</f>
        <v>#N/A</v>
      </c>
      <c r="CM62" s="222" t="e">
        <f t="array" ref="CM62">LOOKUP(2,1/(Log!$K$1:$K$27569=CH62),Log!$J$1:$J$27569)</f>
        <v>#N/A</v>
      </c>
      <c r="CN62" s="222" t="e">
        <f t="array" ref="CN62">LOOKUP(2,1/(Log!$K$1:$K$27569=CH62),Log!$I$1:$I$27569)</f>
        <v>#N/A</v>
      </c>
      <c r="CO62" s="225" t="e">
        <f t="array" ref="CO62">LOOKUP(2,1/(Log!$K$1:$K$27569=CH62),Log!$L$1:$L$27569)</f>
        <v>#N/A</v>
      </c>
      <c r="CP62" s="222" t="str">
        <f t="shared" si="49"/>
        <v>LBY004Economic Losses</v>
      </c>
      <c r="CQ62" s="224" t="str">
        <f t="array" ref="CQ62">LOOKUP(2,1/(Log!$K$1:$K$27569=CP62),Log!$E$1:$E$27569)</f>
        <v>x</v>
      </c>
      <c r="CR62" s="224" t="str">
        <f t="array" ref="CR62">LOOKUP(2,1/(Log!$K$1:$K$27569=CP62),Log!$F$1:$F$27569)</f>
        <v>x</v>
      </c>
      <c r="CS62" s="224">
        <f t="array" ref="CS62">LOOKUP(2,1/(Log!$K$1:$K$27569=CP62),Log!$G$1:$G$27569)</f>
        <v>0</v>
      </c>
      <c r="CT62" s="224">
        <f t="array" ref="CT62">LOOKUP(2,1/(Log!$K$1:$K$27569=CP62),Log!$H$1:$H$27569)</f>
        <v>0</v>
      </c>
      <c r="CU62" s="224" t="str">
        <f t="array" ref="CU62">LOOKUP(2,1/(Log!$K$1:$K$27569=CP62),Log!$J$1:$J$27569)</f>
        <v xml:space="preserve">Up-to-date, reliable data from open sources is not available. We cannot provide an accurate/estimate figure for this indicator. </v>
      </c>
      <c r="CV62" s="224" t="str">
        <f t="array" ref="CV62">LOOKUP(2,1/(Log!$K$1:$K$27569=CP62),Log!$I$1:$I$27569)</f>
        <v>x</v>
      </c>
      <c r="CW62" s="214">
        <f t="array" ref="CW62">LOOKUP(2,1/(Log!$K$1:$K$27569=CP62),Log!$L$1:$L$27569)</f>
        <v>45687</v>
      </c>
      <c r="CX62" s="222" t="str">
        <f t="shared" si="50"/>
        <v>LBY004People in Need</v>
      </c>
      <c r="CY62" s="218">
        <f t="shared" si="51"/>
        <v>446000</v>
      </c>
      <c r="CZ62" s="218" t="str">
        <f t="shared" si="52"/>
        <v>UNHCR 04/02/2025 ; UNHCR accessed 07/04/2025</v>
      </c>
      <c r="DA62" s="218" t="str">
        <f t="shared" si="53"/>
        <v>High</v>
      </c>
      <c r="DB62" s="218">
        <f t="shared" si="54"/>
        <v>1</v>
      </c>
      <c r="DC62" s="218" t="str">
        <f t="shared" si="55"/>
        <v>According to INFORM Severity Index methodology, the sum of people in levels 3, 4 and 5 is equal to the total number of people in need. The number of people in Level 3 corresponds to the number of registered Sudanese refugees and the host community in need of humanitarian assistance due to the crisis. These two groups likely have less severe humanitarian needs compared to the Sudanese unregistered with UNHCR and third nationals, who are considered under Level 4.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and the host community affected by the crisis. The reliability of this data is high as it is up to date and based on direct counts rather than estimates or projections, providing high accuracy.</v>
      </c>
      <c r="DD62" s="218" t="str">
        <f t="shared" si="56"/>
        <v>https://reliefweb.int/report/sudan/sudan-emergency-regional-refugee-response-plan-january-december-2025 ; https://data.unhcr.org/en/country/lby</v>
      </c>
      <c r="DE62" s="220">
        <f t="shared" si="57"/>
        <v>45757</v>
      </c>
      <c r="DF62" s="221" t="str">
        <f t="shared" si="58"/>
        <v>LBY004Minimal humanitarian conditions - Level 1</v>
      </c>
      <c r="DG62" s="213">
        <f t="array" ref="DG62">IF(LOOKUP(2,1/(Log!$K$1:$K$27569=DF62),Log!$E$1:$E$27569)="x","x",ROUND(LOOKUP(2,1/(Log!$K$1:$K$27569=DF62),Log!$E$1:$E$27569),-3))</f>
        <v>2509000</v>
      </c>
      <c r="DH62" s="224" t="str">
        <f t="array" ref="DH62">LOOKUP(2,1/(Log!$K$1:$K$27569=DF62),Log!$F$1:$F$27569)</f>
        <v>IOM 08/03/2024 ; OCHA HDX accessed 07/04/2025 ; UNHCR 04/02/2025</v>
      </c>
      <c r="DI62" s="224" t="str">
        <f t="array" ref="DI62">LOOKUP(2,1/(Log!$K$1:$K$27569=DF62),Log!$G$1:$G$27569)</f>
        <v>High</v>
      </c>
      <c r="DJ62" s="224">
        <f t="array" ref="DJ62">LOOKUP(2,1/(Log!$K$1:$K$27569=DF62),Log!$H$1:$H$27569)</f>
        <v>1</v>
      </c>
      <c r="DK62" s="224" t="str">
        <f t="array" ref="DK62">LOOKUP(2,1/(Log!$K$1:$K$27569=DF62),Log!$J$1:$J$27569)</f>
        <v>According to INFORM SI methodology, the number of people in Level 1 is equal to the people exposed minus the people affected. People in Level 1 are able to meet their basic needs without employing irreversible coping strategies.</v>
      </c>
      <c r="DL62" s="224" t="str">
        <f t="array" ref="DL62">LOOKUP(2,1/(Log!$K$1:$K$27569=DF62),Log!$I$1:$I$27569)</f>
        <v>https://dtm.iom.int/reports/libya-profile-sudanese-migrants-libya-march-2024 ; https://data.humdata.org/dataset/libya-total-population-by-mantika? ; https://reliefweb.int/report/sudan/sudan-emergency-regional-refugee-response-plan-january-december-2025</v>
      </c>
      <c r="DM62" s="214">
        <f t="array" ref="DM62">LOOKUP(2,1/(Log!$K$1:$K$27569=DF62),Log!$L$1:$L$27569)</f>
        <v>45757</v>
      </c>
      <c r="DN62" s="222" t="str">
        <f t="shared" si="59"/>
        <v>LBY004Stressed humanitarian conditions - Level 2</v>
      </c>
      <c r="DO62" s="218">
        <f t="array" ref="DO62">IF(LOOKUP(2,1/(Log!$K$1:$K$27569=DN62),Log!$E$1:$E$27569)="x","x",ROUND(LOOKUP(2,1/(Log!$K$1:$K$27569=DN62),Log!$E$1:$E$27569),-3))</f>
        <v>0</v>
      </c>
      <c r="DP62" s="222" t="str">
        <f t="array" ref="DP62">LOOKUP(2,1/(Log!$K$1:$K$27569=DN62),Log!$F$1:$F$27569)</f>
        <v>UNHCR 04/02/2025</v>
      </c>
      <c r="DQ62" s="222" t="str">
        <f t="array" ref="DQ62">LOOKUP(2,1/(Log!$K$1:$K$27569=DN62),Log!$G$1:$G$27569)</f>
        <v>High</v>
      </c>
      <c r="DR62" s="222">
        <f t="array" ref="DR62">LOOKUP(2,1/(Log!$K$1:$K$27569=DN62),Log!$H$1:$H$27569)</f>
        <v>1</v>
      </c>
      <c r="DS62" s="222" t="str">
        <f t="array" ref="DS62">LOOKUP(2,1/(Log!$K$1:$K$27569=DN62),Log!$J$1:$J$27569)</f>
        <v>According to INFORM SI methodology, the number of people in Level 2 is equal to the people affected minus the people in need. Since all the people affected are also in need, there are no people in Level 2.</v>
      </c>
      <c r="DT62" s="222" t="str">
        <f t="array" ref="DT62">LOOKUP(2,1/(Log!$K$1:$K$27569=DN62),Log!$I$1:$I$27569)</f>
        <v>https://reliefweb.int/report/sudan/sudan-emergency-regional-refugee-response-plan-january-december-2025</v>
      </c>
      <c r="DU62" s="223">
        <f t="array" ref="DU62">LOOKUP(2,1/(Log!$K$1:$K$27569=DN62),Log!$L$1:$L$27569)</f>
        <v>45757</v>
      </c>
      <c r="DV62" s="221" t="str">
        <f t="shared" si="60"/>
        <v>LBY004Moderate humanitarian conditions - Level 3</v>
      </c>
      <c r="DW62" s="213">
        <f t="array" ref="DW62">IF(LOOKUP(2,1/(Log!$K$1:$K$27569=DV62),Log!$E$1:$E$27569)="x","x",ROUND(LOOKUP(2,1/(Log!$K$1:$K$27569=DV62),Log!$E$1:$E$27569),-3))</f>
        <v>137000</v>
      </c>
      <c r="DX62" s="224" t="str">
        <f t="array" ref="DX62">LOOKUP(2,1/(Log!$K$1:$K$27569=DV62),Log!$F$1:$F$27569)</f>
        <v>UNHCR 04/02/2025 ; UNHCR accessed 07/04/2025</v>
      </c>
      <c r="DY62" s="224" t="str">
        <f t="array" ref="DY62">LOOKUP(2,1/(Log!$K$1:$K$27569=DV62),Log!$G$1:$G$27569)</f>
        <v>High</v>
      </c>
      <c r="DZ62" s="224">
        <f t="array" ref="DZ62">LOOKUP(2,1/(Log!$K$1:$K$27569=DV62),Log!$H$1:$H$27569)</f>
        <v>1</v>
      </c>
      <c r="EA62" s="224" t="str">
        <f t="array" ref="EA62">LOOKUP(2,1/(Log!$K$1:$K$27569=DV62),Log!$J$1:$J$27569)</f>
        <v>According to INFORM Severity Index methodology, the sum of people in levels 3, 4 and 5 is equal to the total number of people in need. The number of people in Level 3 corresponds to the number of registered Sudanese refugees and the host community in need of humanitarian assistance due to the crisis. These two groups likely have less severe humanitarian needs compared to the Sudanese unregistered with UNHCR and third nationals, who are considered under Level 4.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and the host community affected by the crisis. The reliability of this data is high as it is up to date and based on direct counts rather than estimates or projections, providing high accuracy.</v>
      </c>
      <c r="EB62" s="224" t="str">
        <f t="array" ref="EB62">LOOKUP(2,1/(Log!$K$1:$K$27569=DV62),Log!$I$1:$I$27569)</f>
        <v>https://reliefweb.int/report/sudan/sudan-emergency-regional-refugee-response-plan-january-december-2025 ; https://data.unhcr.org/en/country/lby</v>
      </c>
      <c r="EC62" s="214">
        <f t="array" ref="EC62">LOOKUP(2,1/(Log!$K$1:$K$27569=DV62),Log!$L$1:$L$27569)</f>
        <v>45757</v>
      </c>
      <c r="ED62" s="222" t="str">
        <f t="shared" si="61"/>
        <v>LBY004Severe humanitarian conditions - Level 4</v>
      </c>
      <c r="EE62" s="218">
        <f t="array" ref="EE62">IF(LOOKUP(2,1/(Log!$K$1:$K$27569=ED62),Log!$E$1:$E$27569)="x","x",ROUND(LOOKUP(2,1/(Log!$K$1:$K$27569=ED62),Log!$E$1:$E$27569),-3))</f>
        <v>309000</v>
      </c>
      <c r="EF62" s="222" t="str">
        <f t="array" ref="EF62">LOOKUP(2,1/(Log!$K$1:$K$27569=ED62),Log!$F$1:$F$27569)</f>
        <v>UNHCR 04/02/2025 ; UNHCR accessed 07/04/2025</v>
      </c>
      <c r="EG62" s="222" t="str">
        <f t="array" ref="EG62">LOOKUP(2,1/(Log!$K$1:$K$27569=ED62),Log!$G$1:$G$27569)</f>
        <v>High</v>
      </c>
      <c r="EH62" s="222">
        <f t="array" ref="EH62">LOOKUP(2,1/(Log!$K$1:$K$27569=ED62),Log!$H$1:$H$27569)</f>
        <v>1</v>
      </c>
      <c r="EI62" s="222" t="str">
        <f t="array" ref="EI62">LOOKUP(2,1/(Log!$K$1:$K$27569=ED62),Log!$J$1:$J$27569)</f>
        <v>The number of people in Level 4 corresponds to the number of the Sudanese unregistered with UNHCR and third nationals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high as it is up to date and based on direct counts rather than estimates or projections, providing high accuracy.</v>
      </c>
      <c r="EJ62" s="222" t="str">
        <f t="array" ref="EJ62">LOOKUP(2,1/(Log!$K$1:$K$27569=ED62),Log!$I$1:$I$27569)</f>
        <v>https://reliefweb.int/report/sudan/sudan-emergency-regional-refugee-response-plan-january-december-2025 ; https://data.unhcr.org/en/country/lby</v>
      </c>
      <c r="EK62" s="223">
        <f t="array" ref="EK62">LOOKUP(2,1/(Log!$K$1:$K$27569=ED62),Log!$L$1:$L$27569)</f>
        <v>45757</v>
      </c>
      <c r="EL62" s="221" t="str">
        <f t="shared" si="62"/>
        <v>LBY004Extreme humanitarian conditions - Level 5</v>
      </c>
      <c r="EM62" s="213" t="str">
        <f t="array" ref="EM62">IF(LOOKUP(2,1/(Log!$K$1:$K$27569=EL62),Log!$E$1:$E$27569)="x","x",ROUND(LOOKUP(2,1/(Log!$K$1:$K$27569=EL62),Log!$E$1:$E$27569),-3))</f>
        <v>x</v>
      </c>
      <c r="EN62" s="224" t="str">
        <f t="array" ref="EN62">LOOKUP(2,1/(Log!$K$1:$K$27569=EL62),Log!$F$1:$F$27569)</f>
        <v>UNHCR 04/02/2025</v>
      </c>
      <c r="EO62" s="224" t="str">
        <f t="array" ref="EO62">LOOKUP(2,1/(Log!$K$1:$K$27569=EL62),Log!$G$1:$G$27569)</f>
        <v>Low</v>
      </c>
      <c r="EP62" s="224">
        <f t="array" ref="EP62">LOOKUP(2,1/(Log!$K$1:$K$27569=EL62),Log!$H$1:$H$27569)</f>
        <v>3</v>
      </c>
      <c r="EQ62" s="224" t="str">
        <f t="array" ref="EQ62">LOOKUP(2,1/(Log!$K$1:$K$27569=EL62),Log!$J$1:$J$27569)</f>
        <v>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v>
      </c>
      <c r="ER62" s="224" t="str">
        <f t="array" ref="ER62">LOOKUP(2,1/(Log!$K$1:$K$27569=EL62),Log!$I$1:$I$27569)</f>
        <v>https://reliefweb.int/report/sudan/sudan-emergency-regional-refugee-response-plan-january-december-2025</v>
      </c>
      <c r="ES62" s="214">
        <f t="array" ref="ES62">LOOKUP(2,1/(Log!$K$1:$K$27569=EL62),Log!$L$1:$L$27569)</f>
        <v>45757</v>
      </c>
      <c r="ET62" s="222" t="str">
        <f t="shared" si="63"/>
        <v>LBY004Fatalities in all crises</v>
      </c>
      <c r="EU62" s="222">
        <f t="array" ref="EU62">LOOKUP(2,1/(Log!$K$1:$K$27569=ET62),Log!$E$1:$E$27569)</f>
        <v>693</v>
      </c>
      <c r="EV62" s="222" t="str">
        <f t="array" ref="EV62">LOOKUP(2,1/(Log!$K$1:$K$27569=ET62),Log!$F$1:$F$27569)</f>
        <v>IOM accessed 07/04/2025 ; ACLED accessed 07/04/2025</v>
      </c>
      <c r="EW62" s="222" t="str">
        <f t="array" ref="EW62">LOOKUP(2,1/(Log!$K$1:$K$27569=ET62),Log!$G$1:$G$27569)</f>
        <v xml:space="preserve">Medium </v>
      </c>
      <c r="EX62" s="222">
        <f t="array" ref="EX62">LOOKUP(2,1/(Log!$K$1:$K$27569=ET62),Log!$H$1:$H$27569)</f>
        <v>2</v>
      </c>
      <c r="EY62" s="222" t="str">
        <f t="array" ref="EY62">LOOKUP(2,1/(Log!$K$1:$K$27569=ET62),Log!$J$1:$J$27569)</f>
        <v>The figure corresponds to the number of the dead and missing migrants on the Central Mediterranean migration route and the fatalities related to the Sudanese refugees between 1 October 2024 and 31 March 2025.</v>
      </c>
      <c r="EZ62" s="222" t="str">
        <f t="array" ref="EZ62">LOOKUP(2,1/(Log!$K$1:$K$27569=ET62),Log!$I$1:$I$27569)</f>
        <v>https://missingmigrants.iom.int/region/mediterranean?region_incident=All&amp;route=3861&amp;year%5B%5D=13651&amp;month=All&amp;incident_date%5Bmin%5D=05%2F01%2F2024&amp;incident_date%5Bmax%5D=10%2F31%2F2024 ; https://acleddata.com/data-export-tool/</v>
      </c>
      <c r="FA62" s="223">
        <f t="array" ref="FA62">LOOKUP(2,1/(Log!$K$1:$K$27569=ET62),Log!$L$1:$L$27569)</f>
        <v>45757</v>
      </c>
      <c r="FB62" s="221" t="str">
        <f t="shared" si="64"/>
        <v>LBY004Crisis affected groups</v>
      </c>
      <c r="FC62" s="224">
        <f t="array" ref="FC62">LOOKUP(2,1/(Log!$K$1:$K$27569=FB62),Log!$E$1:$E$27569)</f>
        <v>3</v>
      </c>
      <c r="FD62" s="224" t="str">
        <f t="array" ref="FD62">LOOKUP(2,1/(Log!$K$1:$K$27569=FB62),Log!$F$1:$F$27569)</f>
        <v>UNHCR 04/02/2025</v>
      </c>
      <c r="FE62" s="224" t="str">
        <f t="array" ref="FE62">LOOKUP(2,1/(Log!$K$1:$K$27569=FB62),Log!$G$1:$G$27569)</f>
        <v>High</v>
      </c>
      <c r="FF62" s="224">
        <f t="array" ref="FF62">LOOKUP(2,1/(Log!$K$1:$K$27569=FB62),Log!$H$1:$H$27569)</f>
        <v>1</v>
      </c>
      <c r="FG62" s="224" t="str">
        <f t="array" ref="FG62">LOOKUP(2,1/(Log!$K$1:$K$27569=FB62),Log!$J$1:$J$27569)</f>
        <v xml:space="preserve">In this crisis, 3 out of 5 population groups are affected: host population, non-host, refugees, asylum seekers, and migrants. </v>
      </c>
      <c r="FH62" s="224" t="str">
        <f t="array" ref="FH62">LOOKUP(2,1/(Log!$K$1:$K$27569=FB62),Log!$I$1:$I$27569)</f>
        <v>https://reliefweb.int/report/sudan/sudan-emergency-regional-refugee-response-plan-january-december-2025</v>
      </c>
      <c r="FI62" s="214">
        <f t="array" ref="FI62">LOOKUP(2,1/(Log!$K$1:$K$27569=FB62),Log!$L$1:$L$27569)</f>
        <v>45757</v>
      </c>
      <c r="FJ62" s="221" t="str">
        <f t="shared" si="65"/>
        <v>LBY004People facing limited access constraints</v>
      </c>
      <c r="FK62" s="222" t="str">
        <f t="array" ref="FK62">LOOKUP(2,1/(Log!$K$1:$K$27569=FJ62),Log!$E$1:$E$27569)</f>
        <v>x</v>
      </c>
      <c r="FL62" s="222" t="str">
        <f t="array" ref="FL62">LOOKUP(2,1/(Log!$K$1:$K$27569=FJ62),Log!$F$1:$F$27569)</f>
        <v>x</v>
      </c>
      <c r="FM62" s="222">
        <f t="array" ref="FM62">LOOKUP(2,1/(Log!$K$1:$K$27569=FJ62),Log!$G$1:$G$27569)</f>
        <v>0</v>
      </c>
      <c r="FN62" s="222">
        <f t="array" ref="FN62">LOOKUP(2,1/(Log!$K$1:$K$27569=FJ62),Log!$H$1:$H$27569)</f>
        <v>0</v>
      </c>
      <c r="FO62" s="222" t="str">
        <f t="array" ref="FO62">LOOKUP(2,1/(Log!$K$1:$K$27569=FJ62),Log!$J$1:$J$27569)</f>
        <v xml:space="preserve">Up-to-date, reliable data from open sources is not available. We cannot provide an accurate/estimate figure for this indicator. </v>
      </c>
      <c r="FP62" s="218" t="str">
        <f t="array" ref="FP62">LOOKUP(2,1/(Log!$K$1:$K$27569=FJ62),Log!$I$1:$I$27569)</f>
        <v>x</v>
      </c>
      <c r="FQ62" s="219">
        <f t="array" ref="FQ62">LOOKUP(2,1/(Log!$K$1:$K$27569=FJ62),Log!$L$1:$L$27569)</f>
        <v>45687</v>
      </c>
      <c r="FR62" s="221" t="str">
        <f t="shared" si="66"/>
        <v>LBY004People facing restricted access constraints</v>
      </c>
      <c r="FS62" s="224" t="str">
        <f t="array" ref="FS62">LOOKUP(2,1/(Log!$K$1:$K$27569=FR62),Log!$E$1:$E$27569)</f>
        <v>x</v>
      </c>
      <c r="FT62" s="224" t="str">
        <f t="array" ref="FT62">LOOKUP(2,1/(Log!$K$1:$K$27569=FR62),Log!$F$1:$F$27569)</f>
        <v>x</v>
      </c>
      <c r="FU62" s="224">
        <f t="array" ref="FU62">LOOKUP(2,1/(Log!$K$1:$K$27569=FR62),Log!$G$1:$G$27569)</f>
        <v>0</v>
      </c>
      <c r="FV62" s="224">
        <f t="array" ref="FV62">LOOKUP(2,1/(Log!$K$1:$K$27569=FR62),Log!$H$1:$H$27569)</f>
        <v>0</v>
      </c>
      <c r="FW62" s="224" t="str">
        <f t="array" ref="FW62">LOOKUP(2,1/(Log!$K$1:$K$27569=FR62),Log!$J$1:$J$27569)</f>
        <v xml:space="preserve">Up-to-date, reliable data from open sources is not available. We cannot provide an accurate/estimate figure for this indicator. </v>
      </c>
      <c r="FX62" s="224" t="str">
        <f t="array" ref="FX62">LOOKUP(2,1/(Log!$K$1:$K$27569=FR62),Log!$I$1:$I$27569)</f>
        <v>x</v>
      </c>
      <c r="FY62" s="214">
        <f t="array" ref="FY62">LOOKUP(2,1/(Log!$K$1:$K$27569=FR62),Log!$L$1:$L$27569)</f>
        <v>45687</v>
      </c>
      <c r="FZ62" s="222" t="str">
        <f t="shared" si="67"/>
        <v>LBY004Impediments to entry into country (bureaucratic and administrative)</v>
      </c>
      <c r="GA62" s="222">
        <f t="array" ref="GA62">LOOKUP(2,1/(Log!$K$1:$K$27569=FZ62),Log!$E$1:$E$27569)</f>
        <v>2</v>
      </c>
      <c r="GB62" s="222" t="str">
        <f t="array" ref="GB62">LOOKUP(2,1/(Log!$K$1:$K$27569=FZ62),Log!$F$1:$F$27569)</f>
        <v>ACAPS Access Methodology</v>
      </c>
      <c r="GC62" s="222" t="str">
        <f t="array" ref="GC62">LOOKUP(2,1/(Log!$K$1:$K$27569=FZ62),Log!$G$1:$G$27569)</f>
        <v>Medium</v>
      </c>
      <c r="GD62" s="222">
        <f t="array" ref="GD62">LOOKUP(2,1/(Log!$K$1:$K$27569=FZ62),Log!$H$1:$H$27569)</f>
        <v>2</v>
      </c>
      <c r="GE62" s="222" t="str">
        <f t="array" ref="GE62">LOOKUP(2,1/(Log!$K$1:$K$27569=FZ62),Log!$J$1:$J$27569)</f>
        <v>x</v>
      </c>
      <c r="GF62" s="222" t="str">
        <f t="array" ref="GF62">LOOKUP(2,1/(Log!$K$1:$K$27569=FZ62),Log!$I$1:$I$27569)</f>
        <v>x</v>
      </c>
      <c r="GG62" s="223">
        <f t="array" ref="GG62">LOOKUP(2,1/(Log!$K$1:$K$27569=FZ62),Log!$L$1:$L$27569)</f>
        <v>45610</v>
      </c>
      <c r="GH62" s="221" t="str">
        <f t="shared" si="68"/>
        <v>LBY004Restriction of movement (impediments to freedom of movement and/or administrative restrictions)</v>
      </c>
      <c r="GI62" s="224">
        <f t="array" ref="GI62">LOOKUP(2,1/(Log!$K$1:$K$27569=GH62),Log!$E$1:$E$27569)</f>
        <v>3</v>
      </c>
      <c r="GJ62" s="224" t="str">
        <f t="array" ref="GJ62">LOOKUP(2,1/(Log!$K$1:$K$27569=GH62),Log!$F$1:$F$27569)</f>
        <v>ACAPS Access Methodology</v>
      </c>
      <c r="GK62" s="224" t="str">
        <f t="array" ref="GK62">LOOKUP(2,1/(Log!$K$1:$K$27569=GH62),Log!$G$1:$G$27569)</f>
        <v>Medium</v>
      </c>
      <c r="GL62" s="224">
        <f t="array" ref="GL62">LOOKUP(2,1/(Log!$K$1:$K$27569=GH62),Log!$H$1:$H$27569)</f>
        <v>2</v>
      </c>
      <c r="GM62" s="224" t="str">
        <f t="array" ref="GM62">LOOKUP(2,1/(Log!$K$1:$K$27569=GH62),Log!$J$1:$J$27569)</f>
        <v>x</v>
      </c>
      <c r="GN62" s="224" t="str">
        <f t="array" ref="GN62">LOOKUP(2,1/(Log!$K$1:$K$27569=GH62),Log!$I$1:$I$27569)</f>
        <v>x</v>
      </c>
      <c r="GO62" s="214">
        <f t="array" ref="GO62">LOOKUP(2,1/(Log!$K$1:$K$27569=GH62),Log!$L$1:$L$27569)</f>
        <v>45610</v>
      </c>
      <c r="GP62" s="222" t="str">
        <f t="shared" si="69"/>
        <v>LBY004Interference into implementation of humanitarian activities</v>
      </c>
      <c r="GQ62" s="222">
        <f t="array" ref="GQ62">LOOKUP(2,1/(Log!$K$1:$K$27569=GP62),Log!$E$1:$E$27569)</f>
        <v>1</v>
      </c>
      <c r="GR62" s="222" t="str">
        <f t="array" ref="GR62">LOOKUP(2,1/(Log!$K$1:$K$27569=GP62),Log!$F$1:$F$27569)</f>
        <v>ACAPS Access Methodology</v>
      </c>
      <c r="GS62" s="222" t="str">
        <f t="array" ref="GS62">LOOKUP(2,1/(Log!$K$1:$K$27569=GP62),Log!$G$1:$G$27569)</f>
        <v>Medium</v>
      </c>
      <c r="GT62" s="222">
        <f t="array" ref="GT62">LOOKUP(2,1/(Log!$K$1:$K$27569=GP62),Log!$H$1:$H$27569)</f>
        <v>2</v>
      </c>
      <c r="GU62" s="222" t="str">
        <f t="array" ref="GU62">LOOKUP(2,1/(Log!$K$1:$K$27569=GP62),Log!$J$1:$J$27569)</f>
        <v>x</v>
      </c>
      <c r="GV62" s="222" t="str">
        <f t="array" ref="GV62">LOOKUP(2,1/(Log!$K$1:$K$27569=GP62),Log!$I$1:$I$27569)</f>
        <v>x</v>
      </c>
      <c r="GW62" s="223">
        <f t="array" ref="GW62">LOOKUP(2,1/(Log!$K$1:$K$27569=GP62),Log!$L$1:$L$27569)</f>
        <v>45610</v>
      </c>
      <c r="GX62" s="221" t="str">
        <f t="shared" si="70"/>
        <v>LBY004Violence against personnel, facilities and assets</v>
      </c>
      <c r="GY62" s="224">
        <f t="array" ref="GY62">LOOKUP(2,1/(Log!$K$1:$K$27569=GX62),Log!$E$1:$E$27569)</f>
        <v>0</v>
      </c>
      <c r="GZ62" s="224" t="str">
        <f t="array" ref="GZ62">LOOKUP(2,1/(Log!$K$1:$K$27569=GX62),Log!$F$1:$F$27569)</f>
        <v>ACAPS Access Methodology</v>
      </c>
      <c r="HA62" s="224" t="str">
        <f t="array" ref="HA62">LOOKUP(2,1/(Log!$K$1:$K$27569=GX62),Log!$G$1:$G$27569)</f>
        <v>Medium</v>
      </c>
      <c r="HB62" s="224">
        <f t="array" ref="HB62">LOOKUP(2,1/(Log!$K$1:$K$27569=GX62),Log!$H$1:$H$27569)</f>
        <v>2</v>
      </c>
      <c r="HC62" s="224" t="str">
        <f t="array" ref="HC62">LOOKUP(2,1/(Log!$K$1:$K$27569=GX62),Log!$J$1:$J$27569)</f>
        <v>x</v>
      </c>
      <c r="HD62" s="224" t="str">
        <f t="array" ref="HD62">LOOKUP(2,1/(Log!$K$1:$K$27569=GX62),Log!$I$1:$I$27569)</f>
        <v>x</v>
      </c>
      <c r="HE62" s="214">
        <f t="array" ref="HE62">LOOKUP(2,1/(Log!$K$1:$K$27569=GX62),Log!$L$1:$L$27569)</f>
        <v>45610</v>
      </c>
      <c r="HF62" s="222" t="str">
        <f t="shared" si="71"/>
        <v>LBY004Denial of existence of humanitarian needs or entitlements to assistance</v>
      </c>
      <c r="HG62" s="222">
        <f t="array" ref="HG62">LOOKUP(2,1/(Log!$K$1:$K$27569=HF62),Log!$E$1:$E$27569)</f>
        <v>2</v>
      </c>
      <c r="HH62" s="222" t="str">
        <f t="array" ref="HH62">LOOKUP(2,1/(Log!$K$1:$K$27569=HF62),Log!$F$1:$F$27569)</f>
        <v>ACAPS Access Methodology</v>
      </c>
      <c r="HI62" s="222" t="str">
        <f t="array" ref="HI62">LOOKUP(2,1/(Log!$K$1:$K$27569=HF62),Log!$G$1:$G$27569)</f>
        <v>Medium</v>
      </c>
      <c r="HJ62" s="222">
        <f t="array" ref="HJ62">LOOKUP(2,1/(Log!$K$1:$K$27569=HF62),Log!$H$1:$H$27569)</f>
        <v>2</v>
      </c>
      <c r="HK62" s="222" t="str">
        <f t="array" ref="HK62">LOOKUP(2,1/(Log!$K$1:$K$27569=HF62),Log!$J$1:$J$27569)</f>
        <v>x</v>
      </c>
      <c r="HL62" s="222" t="str">
        <f t="array" ref="HL62">LOOKUP(2,1/(Log!$K$1:$K$27569=HF62),Log!$I$1:$I$27569)</f>
        <v>x</v>
      </c>
      <c r="HM62" s="223">
        <f t="array" ref="HM62">LOOKUP(2,1/(Log!$K$1:$K$27569=HF62),Log!$L$1:$L$27569)</f>
        <v>45610</v>
      </c>
      <c r="HN62" s="221" t="str">
        <f t="shared" si="72"/>
        <v>LBY004Restriction and obstruction of access to services and assistance</v>
      </c>
      <c r="HO62" s="224">
        <f t="array" ref="HO62">LOOKUP(2,1/(Log!$K$1:$K$27569=HN62),Log!$E$1:$E$27569)</f>
        <v>3</v>
      </c>
      <c r="HP62" s="224" t="str">
        <f t="array" ref="HP62">LOOKUP(2,1/(Log!$K$1:$K$27569=HN62),Log!$F$1:$F$27569)</f>
        <v>ACAPS Access Methodology</v>
      </c>
      <c r="HQ62" s="224" t="str">
        <f t="array" ref="HQ62">LOOKUP(2,1/(Log!$K$1:$K$27569=HN62),Log!$G$1:$G$27569)</f>
        <v>Medium</v>
      </c>
      <c r="HR62" s="224">
        <f t="array" ref="HR62">LOOKUP(2,1/(Log!$K$1:$K$27569=HN62),Log!$H$1:$H$27569)</f>
        <v>2</v>
      </c>
      <c r="HS62" s="224" t="str">
        <f t="array" ref="HS62">LOOKUP(2,1/(Log!$K$1:$K$27569=HN62),Log!$J$1:$J$27569)</f>
        <v>x</v>
      </c>
      <c r="HT62" s="224" t="str">
        <f t="array" ref="HT62">LOOKUP(2,1/(Log!$K$1:$K$27569=HN62),Log!$I$1:$I$27569)</f>
        <v>x</v>
      </c>
      <c r="HU62" s="214">
        <f t="array" ref="HU62">LOOKUP(2,1/(Log!$K$1:$K$27569=HN62),Log!$L$1:$L$27569)</f>
        <v>45610</v>
      </c>
      <c r="HV62" s="222" t="str">
        <f t="shared" si="73"/>
        <v>LBY004Ongoing insecurity/hostilities affecting humanitarian assistance</v>
      </c>
      <c r="HW62" s="222">
        <f t="array" ref="HW62">LOOKUP(2,1/(Log!$K$1:$K$27569=HV62),Log!$E$1:$E$27569)</f>
        <v>0</v>
      </c>
      <c r="HX62" s="222" t="str">
        <f t="array" ref="HX62">LOOKUP(2,1/(Log!$K$1:$K$27569=HV62),Log!$F$1:$F$27569)</f>
        <v>ACAPS Access Methodology</v>
      </c>
      <c r="HY62" s="222" t="str">
        <f t="array" ref="HY62">LOOKUP(2,1/(Log!$K$1:$K$27569=HV62),Log!$G$1:$G$27569)</f>
        <v>Medium</v>
      </c>
      <c r="HZ62" s="222">
        <f t="array" ref="HZ62">LOOKUP(2,1/(Log!$K$1:$K$27569=HV62),Log!$H$1:$H$27569)</f>
        <v>2</v>
      </c>
      <c r="IA62" s="222" t="str">
        <f t="array" ref="IA62">LOOKUP(2,1/(Log!$K$1:$K$27569=HV62),Log!$J$1:$J$27569)</f>
        <v>x</v>
      </c>
      <c r="IB62" s="222" t="str">
        <f t="array" ref="IB62">LOOKUP(2,1/(Log!$K$1:$K$27569=HV62),Log!$I$1:$I$27569)</f>
        <v>x</v>
      </c>
      <c r="IC62" s="223">
        <f t="array" ref="IC62">LOOKUP(2,1/(Log!$K$1:$K$27569=HV62),Log!$L$1:$L$27569)</f>
        <v>45610</v>
      </c>
      <c r="ID62" s="221" t="str">
        <f t="shared" si="74"/>
        <v>LBY004Presence of mines and improvised explosive devices</v>
      </c>
      <c r="IE62" s="224">
        <f t="array" ref="IE62">LOOKUP(2,1/(Log!$K$1:$K$27569=ID62),Log!$E$1:$E$27569)</f>
        <v>1</v>
      </c>
      <c r="IF62" s="224" t="str">
        <f t="array" ref="IF62">LOOKUP(2,1/(Log!$K$1:$K$27569=ID62),Log!$F$1:$F$27569)</f>
        <v>ACAPS Access Methodology</v>
      </c>
      <c r="IG62" s="224" t="str">
        <f t="array" ref="IG62">LOOKUP(2,1/(Log!$K$1:$K$27569=ID62),Log!$G$1:$G$27569)</f>
        <v>Medium</v>
      </c>
      <c r="IH62" s="224">
        <f t="array" ref="IH62">LOOKUP(2,1/(Log!$K$1:$K$27569=ID62),Log!$H$1:$H$27569)</f>
        <v>2</v>
      </c>
      <c r="II62" s="224" t="str">
        <f t="array" ref="II62">LOOKUP(2,1/(Log!$K$1:$K$27569=ID62),Log!$J$1:$J$27569)</f>
        <v>x</v>
      </c>
      <c r="IJ62" s="224" t="str">
        <f t="array" ref="IJ62">LOOKUP(2,1/(Log!$K$1:$K$27569=ID62),Log!$I$1:$I$27569)</f>
        <v>x</v>
      </c>
      <c r="IK62" s="214">
        <f t="array" ref="IK62">LOOKUP(2,1/(Log!$K$1:$K$27569=ID62),Log!$L$1:$L$27569)</f>
        <v>45610</v>
      </c>
      <c r="IL62" s="222" t="str">
        <f t="shared" si="75"/>
        <v>LBY004Physical constraints in the environment (obstacles related to terrain, climate, lack of infrastructure, etc.)</v>
      </c>
      <c r="IM62" s="222">
        <f t="array" ref="IM62">LOOKUP(2,1/(Log!$K$1:$K$27569=IL62),Log!$E$1:$E$27569)</f>
        <v>1</v>
      </c>
      <c r="IN62" s="222" t="str">
        <f t="array" ref="IN62">LOOKUP(2,1/(Log!$K$1:$K$27569=IL62),Log!$F$1:$F$27569)</f>
        <v>ACAPS Access Methodology</v>
      </c>
      <c r="IO62" s="222" t="str">
        <f t="array" ref="IO62">LOOKUP(2,1/(Log!$K$1:$K$27569=IL62),Log!$G$1:$G$27569)</f>
        <v>Medium</v>
      </c>
      <c r="IP62" s="222">
        <f t="array" ref="IP62">LOOKUP(2,1/(Log!$K$1:$K$27569=IL62),Log!$H$1:$H$27569)</f>
        <v>2</v>
      </c>
      <c r="IQ62" s="222" t="str">
        <f t="array" ref="IQ62">LOOKUP(2,1/(Log!$K$1:$K$27569=IL62),Log!$J$1:$J$27569)</f>
        <v>x</v>
      </c>
      <c r="IR62" s="222" t="str">
        <f t="array" ref="IR62">LOOKUP(2,1/(Log!$K$1:$K$27569=IL62),Log!$I$1:$I$27569)</f>
        <v>x</v>
      </c>
      <c r="IS62" s="223">
        <f t="array" ref="IS62">LOOKUP(2,1/(Log!$K$1:$K$27569=IL62),Log!$L$1:$L$27569)</f>
        <v>45610</v>
      </c>
    </row>
    <row r="63" spans="1:253" s="11" customFormat="1" ht="13.35" customHeight="1">
      <c r="A63" s="11" t="str">
        <f>Lists!B:B</f>
        <v>Multiple crises in Libya</v>
      </c>
      <c r="B63" s="11" t="str">
        <f>Lists!F:F</f>
        <v>International Displacement</v>
      </c>
      <c r="C63" s="11" t="str">
        <f>Lists!C:C</f>
        <v>LBY005</v>
      </c>
      <c r="D63" s="11" t="str">
        <f>Lists!A:A</f>
        <v>Libya</v>
      </c>
      <c r="E63" s="11" t="str">
        <f>Lists!D:D</f>
        <v>LBY</v>
      </c>
      <c r="F63" s="11" t="str">
        <f t="shared" si="38"/>
        <v>LBY005Total population</v>
      </c>
      <c r="G63" s="212">
        <f t="array" ref="G63">ROUND(LOOKUP(2,1/(Log!$K$1:$K$27569=F63),Log!$E$1:$E$27569),-3)</f>
        <v>7440000</v>
      </c>
      <c r="H63" s="213" t="str">
        <f t="array" ref="H63">LOOKUP(2,1/(Log!$K$1:$K$27569=F63),Log!$F$1:$F$27569)</f>
        <v>World Population accessed 07/04/2025</v>
      </c>
      <c r="I63" s="213" t="str">
        <f t="array" ref="I63">LOOKUP(2,1/(Log!$K$1:$K$27569=F63),Log!$G$1:$G$27569)</f>
        <v>High</v>
      </c>
      <c r="J63" s="213">
        <f t="array" ref="J63">LOOKUP(2,1/(Log!$K$1:$K$27569=F63),Log!$H$1:$H$27569)</f>
        <v>1</v>
      </c>
      <c r="K63" s="213" t="str">
        <f t="array" ref="K63">LOOKUP(2,1/(Log!$K$1:$K$27569=F63),Log!$J$1:$J$27569)</f>
        <v>The total population of Libya in 2025. The source is chosen instead of the World Bank as it provides more up-to-date figures and considers population growth, internal displacement, and cross-border displacement.</v>
      </c>
      <c r="L63" s="213" t="str">
        <f t="array" ref="L63">LOOKUP(2,1/(Log!$K$1:$K$27569=F63),Log!$I$1:$I$27569)</f>
        <v>https://www.worldometers.info/world-population/libya-population/</v>
      </c>
      <c r="M63" s="214">
        <f t="array" ref="M63">LOOKUP(2,1/(Log!$K$1:$K$27569=F63),Log!$L$1:$L$27569)</f>
        <v>45757</v>
      </c>
      <c r="N63" s="221" t="str">
        <f t="shared" si="39"/>
        <v>LBY005Landmass affected</v>
      </c>
      <c r="O63" s="216">
        <f t="array" ref="O63">LOOKUP(2,1/(Log!$K$1:$K$27569=N63),Log!$E$1:$E$27569)</f>
        <v>1759540</v>
      </c>
      <c r="P63" s="216" t="str">
        <f t="array" ref="P63">LOOKUP(2,1/(Log!$K$1:$K$27569=N63),Log!$F$1:$F$27569)</f>
        <v>World Population accessed 07/04/2025</v>
      </c>
      <c r="Q63" s="216" t="str">
        <f t="array" ref="Q63">LOOKUP(2,1/(Log!$K$1:$K$27569=N63),Log!$G$1:$G$27569)</f>
        <v>High</v>
      </c>
      <c r="R63" s="216">
        <f t="array" ref="R63">LOOKUP(2,1/(Log!$K$1:$K$27569=N63),Log!$H$1:$H$27569)</f>
        <v>1</v>
      </c>
      <c r="S63" s="216" t="str">
        <f t="array" ref="S63">LOOKUP(2,1/(Log!$K$1:$K$27569=N63),Log!$J$1:$J$27569)</f>
        <v>The figure represent the total landmass of Libya. It is unclear what areas host the most number of migrants, as they continue to be on the move, thus the whole population is exposed to the mixed migration crisis and the Sudanese refugees crisis.</v>
      </c>
      <c r="T63" s="216" t="str">
        <f t="array" ref="T63">LOOKUP(2,1/(Log!$K$1:$K$27569=N63),Log!$I$1:$I$27569)</f>
        <v>https://www.worldometers.info/world-population/libya-population/</v>
      </c>
      <c r="U63" s="217">
        <f t="array" ref="U63">LOOKUP(2,1/(Log!$K$1:$K$27569=N63),Log!$L$1:$L$27569)</f>
        <v>45757</v>
      </c>
      <c r="V63" s="221" t="str">
        <f t="shared" si="40"/>
        <v>LBY005People exposed</v>
      </c>
      <c r="W63" s="213">
        <f t="array" ref="W63">IF(LOOKUP(2,1/(Log!$K$1:$K$27569=V63),Log!$E$1:$E$27569)="x","x",ROUND(LOOKUP(2,1/(Log!$K$1:$K$27569=V63),Log!$E$1:$E$27569),-3))</f>
        <v>7440000</v>
      </c>
      <c r="X63" s="213" t="str">
        <f t="array" ref="X63">LOOKUP(2,1/(Log!$K$1:$K$27569=V63),Log!$F$1:$F$27569)</f>
        <v>World Population accessed 07/04/2025</v>
      </c>
      <c r="Y63" s="213" t="str">
        <f t="array" ref="Y63">LOOKUP(2,1/(Log!$K$1:$K$27569=V63),Log!$G$1:$G$27569)</f>
        <v>High</v>
      </c>
      <c r="Z63" s="213">
        <f t="array" ref="Z63">LOOKUP(2,1/(Log!$K$1:$K$27569=V63),Log!$H$1:$H$27569)</f>
        <v>1</v>
      </c>
      <c r="AA63" s="213" t="str">
        <f t="array" ref="AA63">LOOKUP(2,1/(Log!$K$1:$K$27569=V63),Log!$J$1:$J$27569)</f>
        <v>The number of people exposed corresponds to the total population of Libya.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high because it is up to date.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In January 2025, more than 70% of the registered refugees and asylum seekers in Libya were from Sudan.</v>
      </c>
      <c r="AB63" s="213" t="str">
        <f t="array" ref="AB63">LOOKUP(2,1/(Log!$K$1:$K$27569=V63),Log!$I$1:$I$27569)</f>
        <v>https://www.worldometers.info/world-population/libya-population/</v>
      </c>
      <c r="AC63" s="214">
        <f t="array" ref="AC63">LOOKUP(2,1/(Log!$K$1:$K$27569=V63),Log!$L$1:$L$27569)</f>
        <v>45757</v>
      </c>
      <c r="AD63" s="221" t="str">
        <f t="shared" si="41"/>
        <v>LBY005People affected</v>
      </c>
      <c r="AE63" s="218">
        <f t="array" ref="AE63">IF(LOOKUP(2,1/(Log!$K$1:$K$27569=AD63),Log!$E$1:$E$27569)="x","x",ROUND(LOOKUP(2,1/(Log!$K$1:$K$27569=AD63),Log!$E$1:$E$27569),-3))</f>
        <v>1051000</v>
      </c>
      <c r="AF63" s="218" t="str">
        <f t="array" ref="AF63">LOOKUP(2,1/(Log!$K$1:$K$27569=AD63),Log!$F$1:$F$27569)</f>
        <v>UNHCR accessed 07/04/2025 ; IOM 25/02/2025 ; UNHCR 04/02/2025</v>
      </c>
      <c r="AG63" s="218" t="str">
        <f t="array" ref="AG63">LOOKUP(2,1/(Log!$K$1:$K$27569=AD63),Log!$G$1:$G$27569)</f>
        <v>High</v>
      </c>
      <c r="AH63" s="218">
        <f t="array" ref="AH63">LOOKUP(2,1/(Log!$K$1:$K$27569=AD63),Log!$H$1:$H$27569)</f>
        <v>1</v>
      </c>
      <c r="AI63" s="218" t="str">
        <f t="array" ref="AI63">LOOKUP(2,1/(Log!$K$1:$K$27569=AD63),Log!$J$1:$J$27569)</f>
        <v>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In January 2025, more than 70% of the registered refugees and asylum seekers in Libya were from Sudan.</v>
      </c>
      <c r="AJ63" s="218" t="str">
        <f t="array" ref="AJ63">LOOKUP(2,1/(Log!$K$1:$K$27569=AD63),Log!$I$1:$I$27569)</f>
        <v>https://data.unhcr.org/en/country/lby ; https://dtm.iom.int/reports/libya-migrant-report-55-november-december-2024?close=true ; https://reliefweb.int/report/sudan/sudan-emergency-regional-refugee-response-plan-january-december-2025</v>
      </c>
      <c r="AK63" s="219">
        <f t="array" ref="AK63">LOOKUP(2,1/(Log!$K$1:$K$27569=AD63),Log!$L$1:$L$27569)</f>
        <v>45757</v>
      </c>
      <c r="AL63" s="221" t="str">
        <f t="shared" si="42"/>
        <v>LBY005People displaced</v>
      </c>
      <c r="AM63" s="213">
        <f t="array" ref="AM63">IF(LOOKUP(2,1/(Log!$K$1:$K$27569=AL63),Log!$E$1:$E$27569)="x","x",ROUND(LOOKUP(2,1/(Log!$K$1:$K$27569=AL63),Log!$E$1:$E$27569),-3))</f>
        <v>981000</v>
      </c>
      <c r="AN63" s="213" t="str">
        <f t="array" ref="AN63">LOOKUP(2,1/(Log!$K$1:$K$27569=AL63),Log!$F$1:$F$27569)</f>
        <v>UNHCR accessed 07/04/2025 ; IOM 25/02/2025 ; UNHCR 04/02/2025</v>
      </c>
      <c r="AO63" s="213" t="str">
        <f t="array" ref="AO63">LOOKUP(2,1/(Log!$K$1:$K$27569=AL63),Log!$G$1:$G$27569)</f>
        <v>High</v>
      </c>
      <c r="AP63" s="213">
        <f t="array" ref="AP63">LOOKUP(2,1/(Log!$K$1:$K$27569=AL63),Log!$H$1:$H$27569)</f>
        <v>1</v>
      </c>
      <c r="AQ63" s="213" t="str">
        <f t="array" ref="AQ63">LOOKUP(2,1/(Log!$K$1:$K$27569=AL63),Log!$J$1:$J$27569)</f>
        <v>The number of people displaced is the sum of all people displaced for each individual crisis for Libya</v>
      </c>
      <c r="AR63" s="213" t="str">
        <f t="array" ref="AR63">LOOKUP(2,1/(Log!$K$1:$K$27569=AL63),Log!$I$1:$I$27569)</f>
        <v>https://data.unhcr.org/en/country/lby ; https://dtm.iom.int/reports/libya-migrant-report-55-november-december-2024?close=true ; https://reliefweb.int/report/sudan/sudan-emergency-regional-refugee-response-plan-january-december-2025</v>
      </c>
      <c r="AS63" s="214">
        <f t="array" ref="AS63">LOOKUP(2,1/(Log!$K$1:$K$27569=AL63),Log!$L$1:$L$27569)</f>
        <v>45757</v>
      </c>
      <c r="AT63" s="222" t="str">
        <f t="shared" si="43"/>
        <v>LBY005Injuries reported</v>
      </c>
      <c r="AU63" s="218" t="str">
        <f t="array" ref="AU63">LOOKUP(2,1/(Log!$K$1:$K$27569=AT63),Log!$E$1:$E$27569)</f>
        <v>x</v>
      </c>
      <c r="AV63" s="218" t="str">
        <f t="array" ref="AV63">LOOKUP(2,1/(Log!$K$1:$K$27569=AT63),Log!$F$1:$F$27569)</f>
        <v>x</v>
      </c>
      <c r="AW63" s="218">
        <f t="array" ref="AW63">LOOKUP(2,1/(Log!$K$1:$K$27569=AT63),Log!$G$1:$G$27569)</f>
        <v>0</v>
      </c>
      <c r="AX63" s="218">
        <f t="array" ref="AX63">LOOKUP(2,1/(Log!$K$1:$K$27569=AT63),Log!$H$1:$H$27569)</f>
        <v>0</v>
      </c>
      <c r="AY63" s="218" t="str">
        <f t="array" ref="AY63">LOOKUP(2,1/(Log!$K$1:$K$27569=AT63),Log!$J$1:$J$27569)</f>
        <v xml:space="preserve">Up-to-date, reliable data from open sources is not available. We cannot provide an accurate/estimate figure for this indicator. </v>
      </c>
      <c r="AZ63" s="218" t="str">
        <f t="array" ref="AZ63">LOOKUP(2,1/(Log!$K$1:$K$27569=AT63),Log!$I$1:$I$27569)</f>
        <v>x</v>
      </c>
      <c r="BA63" s="219">
        <f t="array" ref="BA63">LOOKUP(2,1/(Log!$K$1:$K$27569=AT63),Log!$L$1:$L$27569)</f>
        <v>45687</v>
      </c>
      <c r="BB63" s="221" t="str">
        <f t="shared" si="44"/>
        <v>LBY005Illness cases reported</v>
      </c>
      <c r="BC63" s="213" t="str">
        <f t="array" ref="BC63">LOOKUP(2,1/(Log!$K$1:$K$27569=BB63),Log!$E$1:$E$27569)</f>
        <v>x</v>
      </c>
      <c r="BD63" s="213" t="str">
        <f t="array" ref="BD63">LOOKUP(2,1/(Log!$K$1:$K$27569=BB63),Log!$F$1:$F$27569)</f>
        <v>x</v>
      </c>
      <c r="BE63" s="213">
        <f t="array" ref="BE63">LOOKUP(2,1/(Log!$K$1:$K$27569=BB63),Log!$G$1:$G$27569)</f>
        <v>0</v>
      </c>
      <c r="BF63" s="213">
        <f t="array" ref="BF63">LOOKUP(2,1/(Log!$K$1:$K$27569=BB63),Log!$H$1:$H$27569)</f>
        <v>0</v>
      </c>
      <c r="BG63" s="213" t="str">
        <f t="array" ref="BG63">LOOKUP(2,1/(Log!$K$1:$K$27569=BB63),Log!$J$1:$J$27569)</f>
        <v xml:space="preserve">Up-to-date, reliable data from open sources is not available. We cannot provide an accurate/estimate figure for this indicator. </v>
      </c>
      <c r="BH63" s="213" t="str">
        <f t="array" ref="BH63">LOOKUP(2,1/(Log!$K$1:$K$27569=BB63),Log!$I$1:$I$27569)</f>
        <v>x</v>
      </c>
      <c r="BI63" s="214">
        <f t="array" ref="BI63">LOOKUP(2,1/(Log!$K$1:$K$27569=BB63),Log!$L$1:$L$27569)</f>
        <v>45687</v>
      </c>
      <c r="BJ63" s="222" t="str">
        <f t="shared" si="45"/>
        <v>LBY005Fatalities reported</v>
      </c>
      <c r="BK63" s="222">
        <f t="array" ref="BK63">LOOKUP(2,1/(Log!$K$1:$K$27569=BJ63),Log!$E$1:$E$27569)</f>
        <v>693</v>
      </c>
      <c r="BL63" s="222" t="str">
        <f t="array" ref="BL63">LOOKUP(2,1/(Log!$K$1:$K$27569=BJ63),Log!$F$1:$F$27569)</f>
        <v>IOM accessed 07/04/2025 ; ACLED accessed 07/04/2025</v>
      </c>
      <c r="BM63" s="222" t="str">
        <f t="array" ref="BM63">LOOKUP(2,1/(Log!$K$1:$K$27569=BJ63),Log!$G$1:$G$27569)</f>
        <v xml:space="preserve">Medium </v>
      </c>
      <c r="BN63" s="222">
        <f t="array" ref="BN63">LOOKUP(2,1/(Log!$K$1:$K$27569=BJ63),Log!$H$1:$H$27569)</f>
        <v>2</v>
      </c>
      <c r="BO63" s="222" t="str">
        <f t="array" ref="BO63">LOOKUP(2,1/(Log!$K$1:$K$27569=BJ63),Log!$J$1:$J$27569)</f>
        <v>The figure corresponds to the number of the dead and missing migrants on the Central Mediterranean migration route and the fatalities related to the Sudanese refugees between 1 October 2024 and 31 March 2025.</v>
      </c>
      <c r="BP63" s="218" t="str">
        <f t="array" ref="BP63">LOOKUP(2,1/(Log!$K$1:$K$27569=BJ63),Log!$I$1:$I$27569)</f>
        <v>https://missingmigrants.iom.int/region/mediterranean?region_incident=All&amp;route=3861&amp;year%5B%5D=13651&amp;month=All&amp;incident_date%5Bmin%5D=05%2F01%2F2024&amp;incident_date%5Bmax%5D=10%2F31%2F2024 ; https://acleddata.com/data-export-tool/</v>
      </c>
      <c r="BQ63" s="223">
        <f t="array" ref="BQ63">LOOKUP(2,1/(Log!$K$1:$K$27569=BJ63),Log!$L$1:$L$27569)</f>
        <v>45757</v>
      </c>
      <c r="BR63" s="221" t="str">
        <f t="shared" si="46"/>
        <v>LBY005Buildings damaged</v>
      </c>
      <c r="BS63" s="224" t="str">
        <f t="array" ref="BS63">LOOKUP(2,1/(Log!$K$1:$K$27569=BR63),Log!$E$1:$E$27569)</f>
        <v>x</v>
      </c>
      <c r="BT63" s="224" t="str">
        <f t="array" ref="BT63">LOOKUP(2,1/(Log!$K$1:$K$27569=BR63),Log!$F$1:$F$27569)</f>
        <v>x</v>
      </c>
      <c r="BU63" s="224">
        <f t="array" ref="BU63">LOOKUP(2,1/(Log!$K$1:$K$27569=BR63),Log!$G$1:$G$27569)</f>
        <v>0</v>
      </c>
      <c r="BV63" s="224">
        <f t="array" ref="BV63">LOOKUP(2,1/(Log!$K$1:$K$27569=BR63),Log!$H$1:$H$27569)</f>
        <v>0</v>
      </c>
      <c r="BW63" s="224" t="str">
        <f t="array" ref="BW63">LOOKUP(2,1/(Log!$K$1:$K$27569=BR63),Log!$J$1:$J$27569)</f>
        <v xml:space="preserve">Up-to-date, reliable data from open sources is not available. We cannot provide an accurate/estimate figure for this indicator. </v>
      </c>
      <c r="BX63" s="224" t="str">
        <f t="array" ref="BX63">LOOKUP(2,1/(Log!$K$1:$K$27569=BR63),Log!$I$1:$I$27569)</f>
        <v>x</v>
      </c>
      <c r="BY63" s="214">
        <f t="array" ref="BY63">LOOKUP(2,1/(Log!$K$1:$K$27569=BR63),Log!$L$1:$L$27569)</f>
        <v>45687</v>
      </c>
      <c r="BZ63" s="222" t="str">
        <f t="shared" si="47"/>
        <v>LBY005Buildings destroyed</v>
      </c>
      <c r="CA63" s="222" t="str">
        <f t="array" ref="CA63">LOOKUP(2,1/(Log!$K$1:$K$27569=BZ63),Log!$E$1:$E$27569)</f>
        <v>x</v>
      </c>
      <c r="CB63" s="222" t="str">
        <f t="array" ref="CB63">LOOKUP(2,1/(Log!$K$1:$K$27569=BZ63),Log!$F$1:$F$27569)</f>
        <v>x</v>
      </c>
      <c r="CC63" s="222">
        <f t="array" ref="CC63">LOOKUP(2,1/(Log!$K$1:$K$27569=BZ63),Log!$G$1:$G$27569)</f>
        <v>0</v>
      </c>
      <c r="CD63" s="222">
        <f t="array" ref="CD63">LOOKUP(2,1/(Log!$K$1:$K$27569=BZ63),Log!$H$1:$H$27569)</f>
        <v>0</v>
      </c>
      <c r="CE63" s="222" t="str">
        <f t="array" ref="CE63">LOOKUP(2,1/(Log!$K$1:$K$27569=BZ63),Log!$J$1:$J$27569)</f>
        <v xml:space="preserve">Up-to-date, reliable data from open sources is not available. We cannot provide an accurate/estimate figure for this indicator. </v>
      </c>
      <c r="CF63" s="222" t="str">
        <f t="array" ref="CF63">LOOKUP(2,1/(Log!$K$1:$K$27569=BZ63),Log!$I$1:$I$27569)</f>
        <v>x</v>
      </c>
      <c r="CG63" s="223">
        <f t="array" ref="CG63">LOOKUP(2,1/(Log!$K$1:$K$27569=BZ63),Log!$L$1:$L$27569)</f>
        <v>45687</v>
      </c>
      <c r="CH63" s="221" t="str">
        <f t="shared" si="48"/>
        <v>LBY005Buildings in the affected area</v>
      </c>
      <c r="CI63" s="222" t="e">
        <f t="array" ref="CI63">LOOKUP(2,1/(Log!$K$1:$K$27569=CH63),Log!$E$1:$E$27569)</f>
        <v>#N/A</v>
      </c>
      <c r="CJ63" s="222" t="e">
        <f t="array" ref="CJ63">LOOKUP(2,1/(Log!$K$1:$K$27569=CH63),Log!$F$1:$F$27569)</f>
        <v>#N/A</v>
      </c>
      <c r="CK63" s="222" t="e">
        <f t="array" ref="CK63">LOOKUP(2,1/(Log!$K$1:$K$27569=CH63),Log!$G$1:$G$27569)</f>
        <v>#N/A</v>
      </c>
      <c r="CL63" s="222" t="e">
        <f t="array" ref="CL63">LOOKUP(2,1/(Log!$K$1:$K$27569=CH63),Log!$H$1:$H$27569)</f>
        <v>#N/A</v>
      </c>
      <c r="CM63" s="222" t="e">
        <f t="array" ref="CM63">LOOKUP(2,1/(Log!$K$1:$K$27569=CH63),Log!$J$1:$J$27569)</f>
        <v>#N/A</v>
      </c>
      <c r="CN63" s="222" t="e">
        <f t="array" ref="CN63">LOOKUP(2,1/(Log!$K$1:$K$27569=CH63),Log!$I$1:$I$27569)</f>
        <v>#N/A</v>
      </c>
      <c r="CO63" s="225" t="e">
        <f t="array" ref="CO63">LOOKUP(2,1/(Log!$K$1:$K$27569=CH63),Log!$L$1:$L$27569)</f>
        <v>#N/A</v>
      </c>
      <c r="CP63" s="222" t="str">
        <f t="shared" si="49"/>
        <v>LBY005Economic Losses</v>
      </c>
      <c r="CQ63" s="224" t="str">
        <f t="array" ref="CQ63">LOOKUP(2,1/(Log!$K$1:$K$27569=CP63),Log!$E$1:$E$27569)</f>
        <v>x</v>
      </c>
      <c r="CR63" s="224" t="str">
        <f t="array" ref="CR63">LOOKUP(2,1/(Log!$K$1:$K$27569=CP63),Log!$F$1:$F$27569)</f>
        <v>x</v>
      </c>
      <c r="CS63" s="224">
        <f t="array" ref="CS63">LOOKUP(2,1/(Log!$K$1:$K$27569=CP63),Log!$G$1:$G$27569)</f>
        <v>0</v>
      </c>
      <c r="CT63" s="224">
        <f t="array" ref="CT63">LOOKUP(2,1/(Log!$K$1:$K$27569=CP63),Log!$H$1:$H$27569)</f>
        <v>0</v>
      </c>
      <c r="CU63" s="224" t="str">
        <f t="array" ref="CU63">LOOKUP(2,1/(Log!$K$1:$K$27569=CP63),Log!$J$1:$J$27569)</f>
        <v xml:space="preserve">Up-to-date, reliable data from open sources is not available. We cannot provide an accurate/estimate figure for this indicator. </v>
      </c>
      <c r="CV63" s="224" t="str">
        <f t="array" ref="CV63">LOOKUP(2,1/(Log!$K$1:$K$27569=CP63),Log!$I$1:$I$27569)</f>
        <v>x</v>
      </c>
      <c r="CW63" s="214">
        <f t="array" ref="CW63">LOOKUP(2,1/(Log!$K$1:$K$27569=CP63),Log!$L$1:$L$27569)</f>
        <v>45687</v>
      </c>
      <c r="CX63" s="222" t="str">
        <f t="shared" si="50"/>
        <v>LBY005People in Need</v>
      </c>
      <c r="CY63" s="218">
        <f t="shared" si="51"/>
        <v>1050000</v>
      </c>
      <c r="CZ63" s="218" t="str">
        <f t="shared" si="52"/>
        <v>UNHCR accessed 07/04/2025 ; IOM 25/02/2025 ; UNHCR 04/02/2025 ; UNHCR accessed 07/04/2025</v>
      </c>
      <c r="DA63" s="218" t="str">
        <f t="shared" si="53"/>
        <v>High</v>
      </c>
      <c r="DB63" s="218">
        <f t="shared" si="54"/>
        <v>1</v>
      </c>
      <c r="DC63" s="218" t="str">
        <f t="shared" si="55"/>
        <v>The number of people in Level 3 corresponds to the sum of people in Level 3 for each individual crisis for Libya.</v>
      </c>
      <c r="DD63" s="218" t="str">
        <f t="shared" si="56"/>
        <v>https://data.unhcr.org/en/country/lby ; https://dtm.iom.int/reports/libya-migrant-report-55-november-december-2024?close=true ; https://reliefweb.int/report/sudan/sudan-emergency-regional-refugee-response-plan-january-december-2025 ; https://data.unhcr.org/en/country/lby</v>
      </c>
      <c r="DE63" s="220">
        <f t="shared" si="57"/>
        <v>45757</v>
      </c>
      <c r="DF63" s="221" t="str">
        <f t="shared" si="58"/>
        <v>LBY005Minimal humanitarian conditions - Level 1</v>
      </c>
      <c r="DG63" s="213">
        <f t="array" ref="DG63">IF(LOOKUP(2,1/(Log!$K$1:$K$27569=DF63),Log!$E$1:$E$27569)="x","x",ROUND(LOOKUP(2,1/(Log!$K$1:$K$27569=DF63),Log!$E$1:$E$27569),-3))</f>
        <v>6390000</v>
      </c>
      <c r="DH63" s="224" t="str">
        <f t="array" ref="DH63">LOOKUP(2,1/(Log!$K$1:$K$27569=DF63),Log!$F$1:$F$27569)</f>
        <v>World Population accessed 07/04/2025 ; UNHCR accessed 07/04/2025 ; IOM 25/02/2025 ; IOM 08/03/2024 ; OCHA HDX accessed 07/04/2025 ; UNHCR 04/02/2025</v>
      </c>
      <c r="DI63" s="224" t="str">
        <f t="array" ref="DI63">LOOKUP(2,1/(Log!$K$1:$K$27569=DF63),Log!$G$1:$G$27569)</f>
        <v>High</v>
      </c>
      <c r="DJ63" s="224">
        <f t="array" ref="DJ63">LOOKUP(2,1/(Log!$K$1:$K$27569=DF63),Log!$H$1:$H$27569)</f>
        <v>1</v>
      </c>
      <c r="DK63" s="224" t="str">
        <f t="array" ref="DK63">LOOKUP(2,1/(Log!$K$1:$K$27569=DF63),Log!$J$1:$J$27569)</f>
        <v>The number of people in Level 1 corresponds to the sum of people in Level 1 for each individual crisis for Libya.</v>
      </c>
      <c r="DL63" s="224" t="str">
        <f t="array" ref="DL63">LOOKUP(2,1/(Log!$K$1:$K$27569=DF63),Log!$I$1:$I$27569)</f>
        <v>https://www.worldometers.info/world-population/libya-population/ ; https://data.unhcr.org/en/country/lby ; https://dtm.iom.int/reports/libya-migrant-report-55-november-december-2024?close=true ; https://dtm.iom.int/reports/libya-profile-sudanese-migrants-libya-march-2024 ; https://data.humdata.org/dataset/libya-total-population-by-mantika? ; https://reliefweb.int/report/sudan/sudan-emergency-regional-refugee-response-plan-january-december-2025</v>
      </c>
      <c r="DM63" s="214">
        <f t="array" ref="DM63">LOOKUP(2,1/(Log!$K$1:$K$27569=DF63),Log!$L$1:$L$27569)</f>
        <v>45757</v>
      </c>
      <c r="DN63" s="222" t="str">
        <f t="shared" si="59"/>
        <v>LBY005Stressed humanitarian conditions - Level 2</v>
      </c>
      <c r="DO63" s="218">
        <f t="array" ref="DO63">IF(LOOKUP(2,1/(Log!$K$1:$K$27569=DN63),Log!$E$1:$E$27569)="x","x",ROUND(LOOKUP(2,1/(Log!$K$1:$K$27569=DN63),Log!$E$1:$E$27569),-3))</f>
        <v>0</v>
      </c>
      <c r="DP63" s="222" t="str">
        <f t="array" ref="DP63">LOOKUP(2,1/(Log!$K$1:$K$27569=DN63),Log!$F$1:$F$27569)</f>
        <v>UNHCR accessed 07/04/2025 ; IOM 25/02/2025 ; UNHCR 04/02/2025</v>
      </c>
      <c r="DQ63" s="222" t="str">
        <f t="array" ref="DQ63">LOOKUP(2,1/(Log!$K$1:$K$27569=DN63),Log!$G$1:$G$27569)</f>
        <v>High</v>
      </c>
      <c r="DR63" s="222">
        <f t="array" ref="DR63">LOOKUP(2,1/(Log!$K$1:$K$27569=DN63),Log!$H$1:$H$27569)</f>
        <v>1</v>
      </c>
      <c r="DS63" s="222" t="str">
        <f t="array" ref="DS63">LOOKUP(2,1/(Log!$K$1:$K$27569=DN63),Log!$J$1:$J$27569)</f>
        <v>The number of people in Level 2 corresponds to the sum of people in Level 2 for each individual crisis for Libya.</v>
      </c>
      <c r="DT63" s="222" t="str">
        <f t="array" ref="DT63">LOOKUP(2,1/(Log!$K$1:$K$27569=DN63),Log!$I$1:$I$27569)</f>
        <v>https://data.unhcr.org/en/country/lby ; https://dtm.iom.int/reports/libya-migrant-report-55-november-december-2024?close=true ; https://reliefweb.int/report/sudan/sudan-emergency-regional-refugee-response-plan-january-december-2025</v>
      </c>
      <c r="DU63" s="223">
        <f t="array" ref="DU63">LOOKUP(2,1/(Log!$K$1:$K$27569=DN63),Log!$L$1:$L$27569)</f>
        <v>45757</v>
      </c>
      <c r="DV63" s="221" t="str">
        <f t="shared" si="60"/>
        <v>LBY005Moderate humanitarian conditions - Level 3</v>
      </c>
      <c r="DW63" s="213">
        <f t="array" ref="DW63">IF(LOOKUP(2,1/(Log!$K$1:$K$27569=DV63),Log!$E$1:$E$27569)="x","x",ROUND(LOOKUP(2,1/(Log!$K$1:$K$27569=DV63),Log!$E$1:$E$27569),-3))</f>
        <v>741000</v>
      </c>
      <c r="DX63" s="224" t="str">
        <f t="array" ref="DX63">LOOKUP(2,1/(Log!$K$1:$K$27569=DV63),Log!$F$1:$F$27569)</f>
        <v>UNHCR accessed 07/04/2025 ; IOM 25/02/2025 ; UNHCR 04/02/2025 ; UNHCR accessed 07/04/2025</v>
      </c>
      <c r="DY63" s="224" t="str">
        <f t="array" ref="DY63">LOOKUP(2,1/(Log!$K$1:$K$27569=DV63),Log!$G$1:$G$27569)</f>
        <v>High</v>
      </c>
      <c r="DZ63" s="224">
        <f t="array" ref="DZ63">LOOKUP(2,1/(Log!$K$1:$K$27569=DV63),Log!$H$1:$H$27569)</f>
        <v>1</v>
      </c>
      <c r="EA63" s="224" t="str">
        <f t="array" ref="EA63">LOOKUP(2,1/(Log!$K$1:$K$27569=DV63),Log!$J$1:$J$27569)</f>
        <v>The number of people in Level 3 corresponds to the sum of people in Level 3 for each individual crisis for Libya.</v>
      </c>
      <c r="EB63" s="224" t="str">
        <f t="array" ref="EB63">LOOKUP(2,1/(Log!$K$1:$K$27569=DV63),Log!$I$1:$I$27569)</f>
        <v>https://data.unhcr.org/en/country/lby ; https://dtm.iom.int/reports/libya-migrant-report-55-november-december-2024?close=true ; https://reliefweb.int/report/sudan/sudan-emergency-regional-refugee-response-plan-january-december-2025 ; https://data.unhcr.org/en/country/lby</v>
      </c>
      <c r="EC63" s="214">
        <f t="array" ref="EC63">LOOKUP(2,1/(Log!$K$1:$K$27569=DV63),Log!$L$1:$L$27569)</f>
        <v>45757</v>
      </c>
      <c r="ED63" s="222" t="str">
        <f t="shared" si="61"/>
        <v>LBY005Severe humanitarian conditions - Level 4</v>
      </c>
      <c r="EE63" s="218">
        <f t="array" ref="EE63">IF(LOOKUP(2,1/(Log!$K$1:$K$27569=ED63),Log!$E$1:$E$27569)="x","x",ROUND(LOOKUP(2,1/(Log!$K$1:$K$27569=ED63),Log!$E$1:$E$27569),-3))</f>
        <v>309000</v>
      </c>
      <c r="EF63" s="222" t="str">
        <f t="array" ref="EF63">LOOKUP(2,1/(Log!$K$1:$K$27569=ED63),Log!$F$1:$F$27569)</f>
        <v>UNHCR accessed 07/04/2025 ; IOM 25/02/2025 ; UNHCR 04/02/2025 ; UNHCR accessed 07/04/2025</v>
      </c>
      <c r="EG63" s="222" t="str">
        <f t="array" ref="EG63">LOOKUP(2,1/(Log!$K$1:$K$27569=ED63),Log!$G$1:$G$27569)</f>
        <v>High</v>
      </c>
      <c r="EH63" s="222">
        <f t="array" ref="EH63">LOOKUP(2,1/(Log!$K$1:$K$27569=ED63),Log!$H$1:$H$27569)</f>
        <v>1</v>
      </c>
      <c r="EI63" s="222" t="str">
        <f t="array" ref="EI63">LOOKUP(2,1/(Log!$K$1:$K$27569=ED63),Log!$J$1:$J$27569)</f>
        <v>The number of people in Level 4 corresponds to the sum of people in Level 4 for each individual crisis for Libya.</v>
      </c>
      <c r="EJ63" s="222" t="str">
        <f t="array" ref="EJ63">LOOKUP(2,1/(Log!$K$1:$K$27569=ED63),Log!$I$1:$I$27569)</f>
        <v>https://data.unhcr.org/en/country/lby ; https://dtm.iom.int/reports/libya-migrant-report-55-november-december-2024?close=true ; https://reliefweb.int/report/sudan/sudan-emergency-regional-refugee-response-plan-january-december-2025 ; https://data.unhcr.org/en/country/lby</v>
      </c>
      <c r="EK63" s="223">
        <f t="array" ref="EK63">LOOKUP(2,1/(Log!$K$1:$K$27569=ED63),Log!$L$1:$L$27569)</f>
        <v>45757</v>
      </c>
      <c r="EL63" s="221" t="str">
        <f t="shared" si="62"/>
        <v>LBY005Extreme humanitarian conditions - Level 5</v>
      </c>
      <c r="EM63" s="213" t="str">
        <f t="array" ref="EM63">IF(LOOKUP(2,1/(Log!$K$1:$K$27569=EL63),Log!$E$1:$E$27569)="x","x",ROUND(LOOKUP(2,1/(Log!$K$1:$K$27569=EL63),Log!$E$1:$E$27569),-3))</f>
        <v>x</v>
      </c>
      <c r="EN63" s="224" t="str">
        <f t="array" ref="EN63">LOOKUP(2,1/(Log!$K$1:$K$27569=EL63),Log!$F$1:$F$27569)</f>
        <v>UNHCR accessed 07/04/2025 ; IOM 25/02/2025 ; UNHCR 04/02/2025</v>
      </c>
      <c r="EO63" s="224" t="str">
        <f t="array" ref="EO63">LOOKUP(2,1/(Log!$K$1:$K$27569=EL63),Log!$G$1:$G$27569)</f>
        <v>High</v>
      </c>
      <c r="EP63" s="224">
        <f t="array" ref="EP63">LOOKUP(2,1/(Log!$K$1:$K$27569=EL63),Log!$H$1:$H$27569)</f>
        <v>1</v>
      </c>
      <c r="EQ63" s="224" t="str">
        <f t="array" ref="EQ63">LOOKUP(2,1/(Log!$K$1:$K$27569=EL63),Log!$J$1:$J$27569)</f>
        <v>The number of people in Level 5 corresponds to the sum of people in Level 5 for each individual crisis for Libya.</v>
      </c>
      <c r="ER63" s="224" t="str">
        <f t="array" ref="ER63">LOOKUP(2,1/(Log!$K$1:$K$27569=EL63),Log!$I$1:$I$27569)</f>
        <v>https://data.unhcr.org/en/country/lby ; https://dtm.iom.int/reports/libya-migrant-report-55-november-december-2024?close=true ; https://reliefweb.int/report/sudan/sudan-emergency-regional-refugee-response-plan-january-december-2025</v>
      </c>
      <c r="ES63" s="214">
        <f t="array" ref="ES63">LOOKUP(2,1/(Log!$K$1:$K$27569=EL63),Log!$L$1:$L$27569)</f>
        <v>45757</v>
      </c>
      <c r="ET63" s="222" t="str">
        <f t="shared" si="63"/>
        <v>LBY005Fatalities in all crises</v>
      </c>
      <c r="EU63" s="222">
        <f t="array" ref="EU63">LOOKUP(2,1/(Log!$K$1:$K$27569=ET63),Log!$E$1:$E$27569)</f>
        <v>693</v>
      </c>
      <c r="EV63" s="222" t="str">
        <f t="array" ref="EV63">LOOKUP(2,1/(Log!$K$1:$K$27569=ET63),Log!$F$1:$F$27569)</f>
        <v>IOM accessed 07/04/2025 ; ACLED accessed 07/04/2025</v>
      </c>
      <c r="EW63" s="222" t="str">
        <f t="array" ref="EW63">LOOKUP(2,1/(Log!$K$1:$K$27569=ET63),Log!$G$1:$G$27569)</f>
        <v xml:space="preserve">Medium </v>
      </c>
      <c r="EX63" s="222">
        <f t="array" ref="EX63">LOOKUP(2,1/(Log!$K$1:$K$27569=ET63),Log!$H$1:$H$27569)</f>
        <v>2</v>
      </c>
      <c r="EY63" s="222" t="str">
        <f t="array" ref="EY63">LOOKUP(2,1/(Log!$K$1:$K$27569=ET63),Log!$J$1:$J$27569)</f>
        <v>The figure corresponds to the number of the dead and missing migrants on the Central Mediterranean migration route and the fatalities related to the Sudanese refugees between 1 October 2024 and 31 March 2025.</v>
      </c>
      <c r="EZ63" s="222" t="str">
        <f t="array" ref="EZ63">LOOKUP(2,1/(Log!$K$1:$K$27569=ET63),Log!$I$1:$I$27569)</f>
        <v>https://missingmigrants.iom.int/region/mediterranean?region_incident=All&amp;route=3861&amp;year%5B%5D=13651&amp;month=All&amp;incident_date%5Bmin%5D=05%2F01%2F2024&amp;incident_date%5Bmax%5D=10%2F31%2F2024 ; https://acleddata.com/data-export-tool/</v>
      </c>
      <c r="FA63" s="223">
        <f t="array" ref="FA63">LOOKUP(2,1/(Log!$K$1:$K$27569=ET63),Log!$L$1:$L$27569)</f>
        <v>45757</v>
      </c>
      <c r="FB63" s="221" t="str">
        <f t="shared" si="64"/>
        <v>LBY005Crisis affected groups</v>
      </c>
      <c r="FC63" s="224">
        <f t="array" ref="FC63">LOOKUP(2,1/(Log!$K$1:$K$27569=FB63),Log!$E$1:$E$27569)</f>
        <v>3</v>
      </c>
      <c r="FD63" s="224" t="str">
        <f t="array" ref="FD63">LOOKUP(2,1/(Log!$K$1:$K$27569=FB63),Log!$F$1:$F$27569)</f>
        <v>World Population accessed 07/04/2025 ; UNHCR accessed 07/04/2025 ; IOM 25/02/2025 ; UNHCR 04/02/2025</v>
      </c>
      <c r="FE63" s="224" t="str">
        <f t="array" ref="FE63">LOOKUP(2,1/(Log!$K$1:$K$27569=FB63),Log!$G$1:$G$27569)</f>
        <v>High</v>
      </c>
      <c r="FF63" s="224">
        <f t="array" ref="FF63">LOOKUP(2,1/(Log!$K$1:$K$27569=FB63),Log!$H$1:$H$27569)</f>
        <v>1</v>
      </c>
      <c r="FG63" s="224" t="str">
        <f t="array" ref="FG63">LOOKUP(2,1/(Log!$K$1:$K$27569=FB63),Log!$J$1:$J$27569)</f>
        <v xml:space="preserve">In this crisis, 2 out of 5 population groups are affected: host population, non-host, refugees, asylum seekers, and migrants. </v>
      </c>
      <c r="FH63" s="224" t="str">
        <f t="array" ref="FH63">LOOKUP(2,1/(Log!$K$1:$K$27569=FB63),Log!$I$1:$I$27569)</f>
        <v>https://www.worldometers.info/world-population/libya-population/ ; https://data.unhcr.org/en/country/lby ; https://dtm.iom.int/reports/libya-migrant-report-55-november-december-2024?close=true ; https://reliefweb.int/report/sudan/sudan-emergency-regional-refugee-response-plan-january-december-2025</v>
      </c>
      <c r="FI63" s="214">
        <f t="array" ref="FI63">LOOKUP(2,1/(Log!$K$1:$K$27569=FB63),Log!$L$1:$L$27569)</f>
        <v>45757</v>
      </c>
      <c r="FJ63" s="221" t="str">
        <f t="shared" si="65"/>
        <v>LBY005People facing limited access constraints</v>
      </c>
      <c r="FK63" s="222" t="str">
        <f t="array" ref="FK63">LOOKUP(2,1/(Log!$K$1:$K$27569=FJ63),Log!$E$1:$E$27569)</f>
        <v>x</v>
      </c>
      <c r="FL63" s="222" t="str">
        <f t="array" ref="FL63">LOOKUP(2,1/(Log!$K$1:$K$27569=FJ63),Log!$F$1:$F$27569)</f>
        <v>x</v>
      </c>
      <c r="FM63" s="222">
        <f t="array" ref="FM63">LOOKUP(2,1/(Log!$K$1:$K$27569=FJ63),Log!$G$1:$G$27569)</f>
        <v>0</v>
      </c>
      <c r="FN63" s="222">
        <f t="array" ref="FN63">LOOKUP(2,1/(Log!$K$1:$K$27569=FJ63),Log!$H$1:$H$27569)</f>
        <v>0</v>
      </c>
      <c r="FO63" s="222" t="str">
        <f t="array" ref="FO63">LOOKUP(2,1/(Log!$K$1:$K$27569=FJ63),Log!$J$1:$J$27569)</f>
        <v xml:space="preserve">Up-to-date, reliable data from open sources is not available. We cannot provide an accurate/estimate figure for this indicator. </v>
      </c>
      <c r="FP63" s="218" t="str">
        <f t="array" ref="FP63">LOOKUP(2,1/(Log!$K$1:$K$27569=FJ63),Log!$I$1:$I$27569)</f>
        <v>x</v>
      </c>
      <c r="FQ63" s="219">
        <f t="array" ref="FQ63">LOOKUP(2,1/(Log!$K$1:$K$27569=FJ63),Log!$L$1:$L$27569)</f>
        <v>45687</v>
      </c>
      <c r="FR63" s="221" t="str">
        <f t="shared" si="66"/>
        <v>LBY005People facing restricted access constraints</v>
      </c>
      <c r="FS63" s="224" t="str">
        <f t="array" ref="FS63">LOOKUP(2,1/(Log!$K$1:$K$27569=FR63),Log!$E$1:$E$27569)</f>
        <v>x</v>
      </c>
      <c r="FT63" s="224" t="str">
        <f t="array" ref="FT63">LOOKUP(2,1/(Log!$K$1:$K$27569=FR63),Log!$F$1:$F$27569)</f>
        <v>x</v>
      </c>
      <c r="FU63" s="224">
        <f t="array" ref="FU63">LOOKUP(2,1/(Log!$K$1:$K$27569=FR63),Log!$G$1:$G$27569)</f>
        <v>0</v>
      </c>
      <c r="FV63" s="224">
        <f t="array" ref="FV63">LOOKUP(2,1/(Log!$K$1:$K$27569=FR63),Log!$H$1:$H$27569)</f>
        <v>0</v>
      </c>
      <c r="FW63" s="224" t="str">
        <f t="array" ref="FW63">LOOKUP(2,1/(Log!$K$1:$K$27569=FR63),Log!$J$1:$J$27569)</f>
        <v xml:space="preserve">Up-to-date, reliable data from open sources is not available. We cannot provide an accurate/estimate figure for this indicator. </v>
      </c>
      <c r="FX63" s="224" t="str">
        <f t="array" ref="FX63">LOOKUP(2,1/(Log!$K$1:$K$27569=FR63),Log!$I$1:$I$27569)</f>
        <v>x</v>
      </c>
      <c r="FY63" s="214">
        <f t="array" ref="FY63">LOOKUP(2,1/(Log!$K$1:$K$27569=FR63),Log!$L$1:$L$27569)</f>
        <v>45687</v>
      </c>
      <c r="FZ63" s="222" t="str">
        <f t="shared" si="67"/>
        <v>LBY005Impediments to entry into country (bureaucratic and administrative)</v>
      </c>
      <c r="GA63" s="222">
        <f t="array" ref="GA63">LOOKUP(2,1/(Log!$K$1:$K$27569=FZ63),Log!$E$1:$E$27569)</f>
        <v>2</v>
      </c>
      <c r="GB63" s="222" t="str">
        <f t="array" ref="GB63">LOOKUP(2,1/(Log!$K$1:$K$27569=FZ63),Log!$F$1:$F$27569)</f>
        <v>ACAPS Access Methodology</v>
      </c>
      <c r="GC63" s="222" t="str">
        <f t="array" ref="GC63">LOOKUP(2,1/(Log!$K$1:$K$27569=FZ63),Log!$G$1:$G$27569)</f>
        <v>Medium</v>
      </c>
      <c r="GD63" s="222">
        <f t="array" ref="GD63">LOOKUP(2,1/(Log!$K$1:$K$27569=FZ63),Log!$H$1:$H$27569)</f>
        <v>2</v>
      </c>
      <c r="GE63" s="222" t="str">
        <f t="array" ref="GE63">LOOKUP(2,1/(Log!$K$1:$K$27569=FZ63),Log!$J$1:$J$27569)</f>
        <v>x</v>
      </c>
      <c r="GF63" s="222" t="str">
        <f t="array" ref="GF63">LOOKUP(2,1/(Log!$K$1:$K$27569=FZ63),Log!$I$1:$I$27569)</f>
        <v>x</v>
      </c>
      <c r="GG63" s="223">
        <f t="array" ref="GG63">LOOKUP(2,1/(Log!$K$1:$K$27569=FZ63),Log!$L$1:$L$27569)</f>
        <v>45687</v>
      </c>
      <c r="GH63" s="221" t="str">
        <f t="shared" si="68"/>
        <v>LBY005Restriction of movement (impediments to freedom of movement and/or administrative restrictions)</v>
      </c>
      <c r="GI63" s="224">
        <f t="array" ref="GI63">LOOKUP(2,1/(Log!$K$1:$K$27569=GH63),Log!$E$1:$E$27569)</f>
        <v>3</v>
      </c>
      <c r="GJ63" s="224" t="str">
        <f t="array" ref="GJ63">LOOKUP(2,1/(Log!$K$1:$K$27569=GH63),Log!$F$1:$F$27569)</f>
        <v>ACAPS Access Methodology</v>
      </c>
      <c r="GK63" s="224" t="str">
        <f t="array" ref="GK63">LOOKUP(2,1/(Log!$K$1:$K$27569=GH63),Log!$G$1:$G$27569)</f>
        <v>Medium</v>
      </c>
      <c r="GL63" s="224">
        <f t="array" ref="GL63">LOOKUP(2,1/(Log!$K$1:$K$27569=GH63),Log!$H$1:$H$27569)</f>
        <v>2</v>
      </c>
      <c r="GM63" s="224" t="str">
        <f t="array" ref="GM63">LOOKUP(2,1/(Log!$K$1:$K$27569=GH63),Log!$J$1:$J$27569)</f>
        <v>x</v>
      </c>
      <c r="GN63" s="224" t="str">
        <f t="array" ref="GN63">LOOKUP(2,1/(Log!$K$1:$K$27569=GH63),Log!$I$1:$I$27569)</f>
        <v>x</v>
      </c>
      <c r="GO63" s="214">
        <f t="array" ref="GO63">LOOKUP(2,1/(Log!$K$1:$K$27569=GH63),Log!$L$1:$L$27569)</f>
        <v>45687</v>
      </c>
      <c r="GP63" s="222" t="str">
        <f t="shared" si="69"/>
        <v>LBY005Interference into implementation of humanitarian activities</v>
      </c>
      <c r="GQ63" s="222">
        <f t="array" ref="GQ63">LOOKUP(2,1/(Log!$K$1:$K$27569=GP63),Log!$E$1:$E$27569)</f>
        <v>1</v>
      </c>
      <c r="GR63" s="222" t="str">
        <f t="array" ref="GR63">LOOKUP(2,1/(Log!$K$1:$K$27569=GP63),Log!$F$1:$F$27569)</f>
        <v>ACAPS Access Methodology</v>
      </c>
      <c r="GS63" s="222" t="str">
        <f t="array" ref="GS63">LOOKUP(2,1/(Log!$K$1:$K$27569=GP63),Log!$G$1:$G$27569)</f>
        <v>Medium</v>
      </c>
      <c r="GT63" s="222">
        <f t="array" ref="GT63">LOOKUP(2,1/(Log!$K$1:$K$27569=GP63),Log!$H$1:$H$27569)</f>
        <v>2</v>
      </c>
      <c r="GU63" s="222" t="str">
        <f t="array" ref="GU63">LOOKUP(2,1/(Log!$K$1:$K$27569=GP63),Log!$J$1:$J$27569)</f>
        <v>x</v>
      </c>
      <c r="GV63" s="222" t="str">
        <f t="array" ref="GV63">LOOKUP(2,1/(Log!$K$1:$K$27569=GP63),Log!$I$1:$I$27569)</f>
        <v>x</v>
      </c>
      <c r="GW63" s="223">
        <f t="array" ref="GW63">LOOKUP(2,1/(Log!$K$1:$K$27569=GP63),Log!$L$1:$L$27569)</f>
        <v>45687</v>
      </c>
      <c r="GX63" s="221" t="str">
        <f t="shared" si="70"/>
        <v>LBY005Violence against personnel, facilities and assets</v>
      </c>
      <c r="GY63" s="224">
        <f t="array" ref="GY63">LOOKUP(2,1/(Log!$K$1:$K$27569=GX63),Log!$E$1:$E$27569)</f>
        <v>0</v>
      </c>
      <c r="GZ63" s="224" t="str">
        <f t="array" ref="GZ63">LOOKUP(2,1/(Log!$K$1:$K$27569=GX63),Log!$F$1:$F$27569)</f>
        <v>ACAPS Access Methodology</v>
      </c>
      <c r="HA63" s="224" t="str">
        <f t="array" ref="HA63">LOOKUP(2,1/(Log!$K$1:$K$27569=GX63),Log!$G$1:$G$27569)</f>
        <v>Medium</v>
      </c>
      <c r="HB63" s="224">
        <f t="array" ref="HB63">LOOKUP(2,1/(Log!$K$1:$K$27569=GX63),Log!$H$1:$H$27569)</f>
        <v>2</v>
      </c>
      <c r="HC63" s="224" t="str">
        <f t="array" ref="HC63">LOOKUP(2,1/(Log!$K$1:$K$27569=GX63),Log!$J$1:$J$27569)</f>
        <v>x</v>
      </c>
      <c r="HD63" s="224" t="str">
        <f t="array" ref="HD63">LOOKUP(2,1/(Log!$K$1:$K$27569=GX63),Log!$I$1:$I$27569)</f>
        <v>x</v>
      </c>
      <c r="HE63" s="214">
        <f t="array" ref="HE63">LOOKUP(2,1/(Log!$K$1:$K$27569=GX63),Log!$L$1:$L$27569)</f>
        <v>45687</v>
      </c>
      <c r="HF63" s="222" t="str">
        <f t="shared" si="71"/>
        <v>LBY005Denial of existence of humanitarian needs or entitlements to assistance</v>
      </c>
      <c r="HG63" s="222">
        <f t="array" ref="HG63">LOOKUP(2,1/(Log!$K$1:$K$27569=HF63),Log!$E$1:$E$27569)</f>
        <v>2</v>
      </c>
      <c r="HH63" s="222" t="str">
        <f t="array" ref="HH63">LOOKUP(2,1/(Log!$K$1:$K$27569=HF63),Log!$F$1:$F$27569)</f>
        <v>ACAPS Access Methodology</v>
      </c>
      <c r="HI63" s="222" t="str">
        <f t="array" ref="HI63">LOOKUP(2,1/(Log!$K$1:$K$27569=HF63),Log!$G$1:$G$27569)</f>
        <v>Medium</v>
      </c>
      <c r="HJ63" s="222">
        <f t="array" ref="HJ63">LOOKUP(2,1/(Log!$K$1:$K$27569=HF63),Log!$H$1:$H$27569)</f>
        <v>2</v>
      </c>
      <c r="HK63" s="222" t="str">
        <f t="array" ref="HK63">LOOKUP(2,1/(Log!$K$1:$K$27569=HF63),Log!$J$1:$J$27569)</f>
        <v>x</v>
      </c>
      <c r="HL63" s="222" t="str">
        <f t="array" ref="HL63">LOOKUP(2,1/(Log!$K$1:$K$27569=HF63),Log!$I$1:$I$27569)</f>
        <v>x</v>
      </c>
      <c r="HM63" s="223">
        <f t="array" ref="HM63">LOOKUP(2,1/(Log!$K$1:$K$27569=HF63),Log!$L$1:$L$27569)</f>
        <v>45687</v>
      </c>
      <c r="HN63" s="221" t="str">
        <f t="shared" si="72"/>
        <v>LBY005Restriction and obstruction of access to services and assistance</v>
      </c>
      <c r="HO63" s="224">
        <f t="array" ref="HO63">LOOKUP(2,1/(Log!$K$1:$K$27569=HN63),Log!$E$1:$E$27569)</f>
        <v>3</v>
      </c>
      <c r="HP63" s="224" t="str">
        <f t="array" ref="HP63">LOOKUP(2,1/(Log!$K$1:$K$27569=HN63),Log!$F$1:$F$27569)</f>
        <v>ACAPS Access Methodology</v>
      </c>
      <c r="HQ63" s="224" t="str">
        <f t="array" ref="HQ63">LOOKUP(2,1/(Log!$K$1:$K$27569=HN63),Log!$G$1:$G$27569)</f>
        <v>Medium</v>
      </c>
      <c r="HR63" s="224">
        <f t="array" ref="HR63">LOOKUP(2,1/(Log!$K$1:$K$27569=HN63),Log!$H$1:$H$27569)</f>
        <v>2</v>
      </c>
      <c r="HS63" s="224" t="str">
        <f t="array" ref="HS63">LOOKUP(2,1/(Log!$K$1:$K$27569=HN63),Log!$J$1:$J$27569)</f>
        <v>x</v>
      </c>
      <c r="HT63" s="224" t="str">
        <f t="array" ref="HT63">LOOKUP(2,1/(Log!$K$1:$K$27569=HN63),Log!$I$1:$I$27569)</f>
        <v>x</v>
      </c>
      <c r="HU63" s="214">
        <f t="array" ref="HU63">LOOKUP(2,1/(Log!$K$1:$K$27569=HN63),Log!$L$1:$L$27569)</f>
        <v>45687</v>
      </c>
      <c r="HV63" s="222" t="str">
        <f t="shared" si="73"/>
        <v>LBY005Ongoing insecurity/hostilities affecting humanitarian assistance</v>
      </c>
      <c r="HW63" s="222">
        <f t="array" ref="HW63">LOOKUP(2,1/(Log!$K$1:$K$27569=HV63),Log!$E$1:$E$27569)</f>
        <v>0</v>
      </c>
      <c r="HX63" s="222" t="str">
        <f t="array" ref="HX63">LOOKUP(2,1/(Log!$K$1:$K$27569=HV63),Log!$F$1:$F$27569)</f>
        <v>ACAPS Access Methodology</v>
      </c>
      <c r="HY63" s="222" t="str">
        <f t="array" ref="HY63">LOOKUP(2,1/(Log!$K$1:$K$27569=HV63),Log!$G$1:$G$27569)</f>
        <v>Medium</v>
      </c>
      <c r="HZ63" s="222">
        <f t="array" ref="HZ63">LOOKUP(2,1/(Log!$K$1:$K$27569=HV63),Log!$H$1:$H$27569)</f>
        <v>2</v>
      </c>
      <c r="IA63" s="222" t="str">
        <f t="array" ref="IA63">LOOKUP(2,1/(Log!$K$1:$K$27569=HV63),Log!$J$1:$J$27569)</f>
        <v>x</v>
      </c>
      <c r="IB63" s="222" t="str">
        <f t="array" ref="IB63">LOOKUP(2,1/(Log!$K$1:$K$27569=HV63),Log!$I$1:$I$27569)</f>
        <v>x</v>
      </c>
      <c r="IC63" s="223">
        <f t="array" ref="IC63">LOOKUP(2,1/(Log!$K$1:$K$27569=HV63),Log!$L$1:$L$27569)</f>
        <v>45687</v>
      </c>
      <c r="ID63" s="221" t="str">
        <f t="shared" si="74"/>
        <v>LBY005Presence of mines and improvised explosive devices</v>
      </c>
      <c r="IE63" s="224">
        <f t="array" ref="IE63">LOOKUP(2,1/(Log!$K$1:$K$27569=ID63),Log!$E$1:$E$27569)</f>
        <v>1</v>
      </c>
      <c r="IF63" s="224" t="str">
        <f t="array" ref="IF63">LOOKUP(2,1/(Log!$K$1:$K$27569=ID63),Log!$F$1:$F$27569)</f>
        <v>ACAPS Access Methodology</v>
      </c>
      <c r="IG63" s="224" t="str">
        <f t="array" ref="IG63">LOOKUP(2,1/(Log!$K$1:$K$27569=ID63),Log!$G$1:$G$27569)</f>
        <v>Medium</v>
      </c>
      <c r="IH63" s="224">
        <f t="array" ref="IH63">LOOKUP(2,1/(Log!$K$1:$K$27569=ID63),Log!$H$1:$H$27569)</f>
        <v>2</v>
      </c>
      <c r="II63" s="224" t="str">
        <f t="array" ref="II63">LOOKUP(2,1/(Log!$K$1:$K$27569=ID63),Log!$J$1:$J$27569)</f>
        <v>x</v>
      </c>
      <c r="IJ63" s="224" t="str">
        <f t="array" ref="IJ63">LOOKUP(2,1/(Log!$K$1:$K$27569=ID63),Log!$I$1:$I$27569)</f>
        <v>x</v>
      </c>
      <c r="IK63" s="214">
        <f t="array" ref="IK63">LOOKUP(2,1/(Log!$K$1:$K$27569=ID63),Log!$L$1:$L$27569)</f>
        <v>45687</v>
      </c>
      <c r="IL63" s="222" t="str">
        <f t="shared" si="75"/>
        <v>LBY005Physical constraints in the environment (obstacles related to terrain, climate, lack of infrastructure, etc.)</v>
      </c>
      <c r="IM63" s="222">
        <f t="array" ref="IM63">LOOKUP(2,1/(Log!$K$1:$K$27569=IL63),Log!$E$1:$E$27569)</f>
        <v>1</v>
      </c>
      <c r="IN63" s="222" t="str">
        <f t="array" ref="IN63">LOOKUP(2,1/(Log!$K$1:$K$27569=IL63),Log!$F$1:$F$27569)</f>
        <v>ACAPS Access Methodology</v>
      </c>
      <c r="IO63" s="222" t="str">
        <f t="array" ref="IO63">LOOKUP(2,1/(Log!$K$1:$K$27569=IL63),Log!$G$1:$G$27569)</f>
        <v>Medium</v>
      </c>
      <c r="IP63" s="222">
        <f t="array" ref="IP63">LOOKUP(2,1/(Log!$K$1:$K$27569=IL63),Log!$H$1:$H$27569)</f>
        <v>2</v>
      </c>
      <c r="IQ63" s="222" t="str">
        <f t="array" ref="IQ63">LOOKUP(2,1/(Log!$K$1:$K$27569=IL63),Log!$J$1:$J$27569)</f>
        <v>x</v>
      </c>
      <c r="IR63" s="222" t="str">
        <f t="array" ref="IR63">LOOKUP(2,1/(Log!$K$1:$K$27569=IL63),Log!$I$1:$I$27569)</f>
        <v>x</v>
      </c>
      <c r="IS63" s="223">
        <f t="array" ref="IS63">LOOKUP(2,1/(Log!$K$1:$K$27569=IL63),Log!$L$1:$L$27569)</f>
        <v>45687</v>
      </c>
    </row>
    <row r="64" spans="1:253" s="11" customFormat="1" ht="13.35" customHeight="1">
      <c r="A64" s="11" t="str">
        <f>Lists!B:B</f>
        <v>Food security crisis in Lesotho</v>
      </c>
      <c r="B64" s="11" t="str">
        <f>Lists!F:F</f>
        <v>Drought/drier conditions</v>
      </c>
      <c r="C64" s="11" t="str">
        <f>Lists!C:C</f>
        <v>LSO004</v>
      </c>
      <c r="D64" s="11" t="str">
        <f>Lists!A:A</f>
        <v>Lesotho</v>
      </c>
      <c r="E64" s="11" t="str">
        <f>Lists!D:D</f>
        <v>LSO</v>
      </c>
      <c r="F64" s="11" t="str">
        <f t="shared" si="38"/>
        <v>LSO004Total population</v>
      </c>
      <c r="G64" s="215">
        <f t="array" ref="G64">ROUND(LOOKUP(2,1/(Log!$K$1:$K$27569=F64),Log!$E$1:$E$27569),-3)</f>
        <v>2357000</v>
      </c>
      <c r="H64" s="218" t="str">
        <f t="array" ref="H64">LOOKUP(2,1/(Log!$K$1:$K$27569=F64),Log!$F$1:$F$27569)</f>
        <v>World Population Review 09/04/2025</v>
      </c>
      <c r="I64" s="218" t="str">
        <f t="array" ref="I64">LOOKUP(2,1/(Log!$K$1:$K$27569=F64),Log!$G$1:$G$27569)</f>
        <v xml:space="preserve">Medium </v>
      </c>
      <c r="J64" s="218">
        <f t="array" ref="J64">LOOKUP(2,1/(Log!$K$1:$K$27569=F64),Log!$H$1:$H$27569)</f>
        <v>2</v>
      </c>
      <c r="K64" s="218" t="str">
        <f t="array" ref="K64">LOOKUP(2,1/(Log!$K$1:$K$27569=F64),Log!$J$1:$J$27569)</f>
        <v>Total ppulation of Lesotho 2025 according to World population review.</v>
      </c>
      <c r="L64" s="218" t="str">
        <f t="array" ref="L64">LOOKUP(2,1/(Log!$K$1:$K$27569=F64),Log!$I$1:$I$27569)</f>
        <v>https://worldpopulationreview.com/countries/lesotho</v>
      </c>
      <c r="M64" s="219">
        <f t="array" ref="M64">LOOKUP(2,1/(Log!$K$1:$K$27569=F64),Log!$L$1:$L$27569)</f>
        <v>45776</v>
      </c>
      <c r="N64" s="221" t="str">
        <f t="shared" si="39"/>
        <v>LSO004Landmass affected</v>
      </c>
      <c r="O64" s="218">
        <f t="array" ref="O64">LOOKUP(2,1/(Log!$K$1:$K$27569=N64),Log!$E$1:$E$27569)</f>
        <v>30355</v>
      </c>
      <c r="P64" s="218" t="str">
        <f t="array" ref="P64">LOOKUP(2,1/(Log!$K$1:$K$27569=N64),Log!$F$1:$F$27569)</f>
        <v>Lesotho INFO Accessed 16/08/2024</v>
      </c>
      <c r="Q64" s="218" t="str">
        <f t="array" ref="Q64">LOOKUP(2,1/(Log!$K$1:$K$27569=N64),Log!$G$1:$G$27569)</f>
        <v xml:space="preserve">Medium </v>
      </c>
      <c r="R64" s="218">
        <f t="array" ref="R64">LOOKUP(2,1/(Log!$K$1:$K$27569=N64),Log!$H$1:$H$27569)</f>
        <v>2</v>
      </c>
      <c r="S64" s="218" t="str">
        <f t="array" ref="S64">LOOKUP(2,1/(Log!$K$1:$K$27569=N64),Log!$J$1:$J$27569)</f>
        <v>The total land mass of the ten districts of Lesotho since all the rural areas of the districts are facing high food insecurity.</v>
      </c>
      <c r="T64" s="218" t="str">
        <f t="array" ref="T64">LOOKUP(2,1/(Log!$K$1:$K$27569=N64),Log!$I$1:$I$27569)</f>
        <v>https://www.lesotho-info.co.za/country/specials</v>
      </c>
      <c r="U64" s="219">
        <f t="array" ref="U64">LOOKUP(2,1/(Log!$K$1:$K$27569=N64),Log!$L$1:$L$27569)</f>
        <v>45776</v>
      </c>
      <c r="V64" s="221" t="str">
        <f t="shared" si="40"/>
        <v>LSO004People exposed</v>
      </c>
      <c r="W64" s="218">
        <f t="array" ref="W64">IF(LOOKUP(2,1/(Log!$K$1:$K$27569=V64),Log!$E$1:$E$27569)="x","x",ROUND(LOOKUP(2,1/(Log!$K$1:$K$27569=V64),Log!$E$1:$E$27569),-3))</f>
        <v>1505000</v>
      </c>
      <c r="X64" s="218" t="str">
        <f t="array" ref="X64">LOOKUP(2,1/(Log!$K$1:$K$27569=V64),Log!$F$1:$F$27569)</f>
        <v>IPC 05/02/2025</v>
      </c>
      <c r="Y64" s="218" t="str">
        <f t="array" ref="Y64">LOOKUP(2,1/(Log!$K$1:$K$27569=V64),Log!$G$1:$G$27569)</f>
        <v xml:space="preserve">Medium </v>
      </c>
      <c r="Z64" s="218">
        <f t="array" ref="Z64">LOOKUP(2,1/(Log!$K$1:$K$27569=V64),Log!$H$1:$H$27569)</f>
        <v>2</v>
      </c>
      <c r="AA64" s="218" t="str">
        <f t="array" ref="AA64">LOOKUP(2,1/(Log!$K$1:$K$27569=V64),Log!$J$1:$J$27569)</f>
        <v xml:space="preserve"> The number of people exposed corresponds to the total population facing food insecurity including IPC Phase 1 to 5. Only the people from both very poor and poor households’ groups in rural areas of Lesotho are facing high food insecurity from January-March 2025 and therefore the whole of  the rural population from these districts are exposed and therefore the total populatin analysed of the 10 districts ( Berea, Butha-buthe, Leribe, Mafeteng, Maseru, Mohales hoek, Mokhotlong, Qachas nek,Quthing and Thaba tseka) is 1,505,411. This projection analysis was conducted in November 2024. Although it shows an improved food security situation compared to the May 2024 assessment and analysis (October 2024 - March 2025), it still  aligns with the lean season starting from October to March 2025. This is taken from IPC January -March 2025 projection period page 2 and it is chosen because it provides a comprehensive analysis of food insecurity  for all the districts in Lesotho. Although the period has elapsed. The reliabilty is set as medium because the methodologies used for data collection are generally consistent, though minor variations exist that could affect accuracy</v>
      </c>
      <c r="AB64" s="218" t="str">
        <f t="array" ref="AB64">LOOKUP(2,1/(Log!$K$1:$K$27569=V64),Log!$I$1:$I$27569)</f>
        <v>https://reliefweb.int/report/lesotho/lesotho-ipc-acute-food-insecurity-analysis-january-2025-march-2025-published-05-february-2025</v>
      </c>
      <c r="AC64" s="219">
        <f t="array" ref="AC64">LOOKUP(2,1/(Log!$K$1:$K$27569=V64),Log!$L$1:$L$27569)</f>
        <v>45776</v>
      </c>
      <c r="AD64" s="221" t="str">
        <f t="shared" si="41"/>
        <v>LSO004People affected</v>
      </c>
      <c r="AE64" s="218">
        <f t="array" ref="AE64">IF(LOOKUP(2,1/(Log!$K$1:$K$27569=AD64),Log!$E$1:$E$27569)="x","x",ROUND(LOOKUP(2,1/(Log!$K$1:$K$27569=AD64),Log!$E$1:$E$27569),-3))</f>
        <v>930000</v>
      </c>
      <c r="AF64" s="218" t="str">
        <f t="array" ref="AF64">LOOKUP(2,1/(Log!$K$1:$K$27569=AD64),Log!$F$1:$F$27569)</f>
        <v>IPC 05/02/2025</v>
      </c>
      <c r="AG64" s="218" t="str">
        <f t="array" ref="AG64">LOOKUP(2,1/(Log!$K$1:$K$27569=AD64),Log!$G$1:$G$27569)</f>
        <v xml:space="preserve">Medium </v>
      </c>
      <c r="AH64" s="218">
        <f t="array" ref="AH64">LOOKUP(2,1/(Log!$K$1:$K$27569=AD64),Log!$H$1:$H$27569)</f>
        <v>2</v>
      </c>
      <c r="AI64" s="218" t="str">
        <f t="array" ref="AI64">LOOKUP(2,1/(Log!$K$1:$K$27569=AD64),Log!$J$1:$J$27569)</f>
        <v>This figure includes a summation of level The number of affected corresponds to the total population facing food insecurity from IPC Phase 2 and above as outlined in the IPC projections for  January-March 2025 page 2, ( 595,106+334,692+0+0). IPC is used here because it provides a comprehensive analysis of food insecurity  for all the districts in Lesotho. Although the period has elapsed. The reliabilty is set as medium because the methodologies used for data collection are generally consistent, though minor variations exist that could affect accuracy</v>
      </c>
      <c r="AJ64" s="218" t="str">
        <f t="array" ref="AJ64">LOOKUP(2,1/(Log!$K$1:$K$27569=AD64),Log!$I$1:$I$27569)</f>
        <v>https://reliefweb.int/report/lesotho/lesotho-ipc-acute-food-insecurity-analysis-january-2025-march-2025-published-05-february-2025</v>
      </c>
      <c r="AK64" s="219">
        <f t="array" ref="AK64">LOOKUP(2,1/(Log!$K$1:$K$27569=AD64),Log!$L$1:$L$27569)</f>
        <v>45776</v>
      </c>
      <c r="AL64" s="221" t="str">
        <f t="shared" si="42"/>
        <v>LSO004People displaced</v>
      </c>
      <c r="AM64" s="218" t="str">
        <f t="array" ref="AM64">IF(LOOKUP(2,1/(Log!$K$1:$K$27569=AL64),Log!$E$1:$E$27569)="x","x",ROUND(LOOKUP(2,1/(Log!$K$1:$K$27569=AL64),Log!$E$1:$E$27569),-3))</f>
        <v>x</v>
      </c>
      <c r="AN64" s="218" t="str">
        <f t="array" ref="AN64">LOOKUP(2,1/(Log!$K$1:$K$27569=AL64),Log!$F$1:$F$27569)</f>
        <v>X</v>
      </c>
      <c r="AO64" s="218" t="str">
        <f t="array" ref="AO64">LOOKUP(2,1/(Log!$K$1:$K$27569=AL64),Log!$G$1:$G$27569)</f>
        <v>x</v>
      </c>
      <c r="AP64" s="218" t="str">
        <f t="array" ref="AP64">LOOKUP(2,1/(Log!$K$1:$K$27569=AL64),Log!$H$1:$H$27569)</f>
        <v>x</v>
      </c>
      <c r="AQ64" s="218" t="str">
        <f t="array" ref="AQ64">LOOKUP(2,1/(Log!$K$1:$K$27569=AL64),Log!$J$1:$J$27569)</f>
        <v>Given the difficult nature of the circumstances in Lesotho and the absence of up-to-date and reliable data from open sources, it is difficult to accurately estimate figures for this indicator</v>
      </c>
      <c r="AR64" s="218" t="str">
        <f t="array" ref="AR64">LOOKUP(2,1/(Log!$K$1:$K$27569=AL64),Log!$I$1:$I$27569)</f>
        <v>X</v>
      </c>
      <c r="AS64" s="219">
        <f t="array" ref="AS64">LOOKUP(2,1/(Log!$K$1:$K$27569=AL64),Log!$L$1:$L$27569)</f>
        <v>45776</v>
      </c>
      <c r="AT64" s="222" t="str">
        <f t="shared" si="43"/>
        <v>LSO004Injuries reported</v>
      </c>
      <c r="AU64" s="218" t="str">
        <f t="array" ref="AU64">LOOKUP(2,1/(Log!$K$1:$K$27569=AT64),Log!$E$1:$E$27569)</f>
        <v>x</v>
      </c>
      <c r="AV64" s="218" t="str">
        <f t="array" ref="AV64">LOOKUP(2,1/(Log!$K$1:$K$27569=AT64),Log!$F$1:$F$27569)</f>
        <v>X</v>
      </c>
      <c r="AW64" s="218" t="str">
        <f t="array" ref="AW64">LOOKUP(2,1/(Log!$K$1:$K$27569=AT64),Log!$G$1:$G$27569)</f>
        <v>x</v>
      </c>
      <c r="AX64" s="218" t="str">
        <f t="array" ref="AX64">LOOKUP(2,1/(Log!$K$1:$K$27569=AT64),Log!$H$1:$H$27569)</f>
        <v>x</v>
      </c>
      <c r="AY64" s="218" t="str">
        <f t="array" ref="AY64">LOOKUP(2,1/(Log!$K$1:$K$27569=AT64),Log!$J$1:$J$27569)</f>
        <v>Given the difficult nature of the circumstances in Lesotho and the absence of up-to-date and reliable data from open sources, it is difficult to accurately estimate figures for this indicator</v>
      </c>
      <c r="AZ64" s="218" t="str">
        <f t="array" ref="AZ64">LOOKUP(2,1/(Log!$K$1:$K$27569=AT64),Log!$I$1:$I$27569)</f>
        <v>X</v>
      </c>
      <c r="BA64" s="219">
        <f t="array" ref="BA64">LOOKUP(2,1/(Log!$K$1:$K$27569=AT64),Log!$L$1:$L$27569)</f>
        <v>45776</v>
      </c>
      <c r="BB64" s="221" t="str">
        <f t="shared" si="44"/>
        <v>LSO004Illness cases reported</v>
      </c>
      <c r="BC64" s="218" t="str">
        <f t="array" ref="BC64">LOOKUP(2,1/(Log!$K$1:$K$27569=BB64),Log!$E$1:$E$27569)</f>
        <v>x</v>
      </c>
      <c r="BD64" s="218" t="str">
        <f t="array" ref="BD64">LOOKUP(2,1/(Log!$K$1:$K$27569=BB64),Log!$F$1:$F$27569)</f>
        <v>WFP ACCESSED 16/08/2024</v>
      </c>
      <c r="BE64" s="218" t="str">
        <f t="array" ref="BE64">LOOKUP(2,1/(Log!$K$1:$K$27569=BB64),Log!$G$1:$G$27569)</f>
        <v>Low</v>
      </c>
      <c r="BF64" s="218">
        <f t="array" ref="BF64">LOOKUP(2,1/(Log!$K$1:$K$27569=BB64),Log!$H$1:$H$27569)</f>
        <v>3</v>
      </c>
      <c r="BG64" s="218" t="str">
        <f t="array" ref="BG64">LOOKUP(2,1/(Log!$K$1:$K$27569=BB64),Log!$J$1:$J$27569)</f>
        <v>Lesotho struggles with chronic malnutrition, particularly among children aged 2-3, where stunting (impaired growth due to malnutrition) rates at 34.5 percent. Micronutrient deficiencies (mainly iron and vitamin A) also remain a challenge, affecting more than half of children under 5 however there were no concrete figures at the time of reporting.</v>
      </c>
      <c r="BH64" s="218" t="str">
        <f t="array" ref="BH64">LOOKUP(2,1/(Log!$K$1:$K$27569=BB64),Log!$I$1:$I$27569)</f>
        <v>https://www.wfp.org/countries/lesotho</v>
      </c>
      <c r="BI64" s="219">
        <f t="array" ref="BI64">LOOKUP(2,1/(Log!$K$1:$K$27569=BB64),Log!$L$1:$L$27569)</f>
        <v>45776</v>
      </c>
      <c r="BJ64" s="222" t="str">
        <f t="shared" si="45"/>
        <v>LSO004Fatalities reported</v>
      </c>
      <c r="BK64" s="222">
        <f t="array" ref="BK64">LOOKUP(2,1/(Log!$K$1:$K$27569=BJ64),Log!$E$1:$E$27569)</f>
        <v>0</v>
      </c>
      <c r="BL64" s="222" t="str">
        <f t="array" ref="BL64">LOOKUP(2,1/(Log!$K$1:$K$27569=BJ64),Log!$F$1:$F$27569)</f>
        <v>ACLED ACCESSED 09/04/2025</v>
      </c>
      <c r="BM64" s="222" t="str">
        <f t="array" ref="BM64">LOOKUP(2,1/(Log!$K$1:$K$27569=BJ64),Log!$G$1:$G$27569)</f>
        <v>Low</v>
      </c>
      <c r="BN64" s="222">
        <f t="array" ref="BN64">LOOKUP(2,1/(Log!$K$1:$K$27569=BJ64),Log!$H$1:$H$27569)</f>
        <v>3</v>
      </c>
      <c r="BO64" s="222" t="str">
        <f t="array" ref="BO64">LOOKUP(2,1/(Log!$K$1:$K$27569=BJ64),Log!$J$1:$J$27569)</f>
        <v xml:space="preserve">There are no total Fatalities in Lesotho from 01/10/2024 to 01/04/2025  due to events such as  Battles, Violence against civilians, Explosions/Remote violence, Riots, Protests, Strategic developments according to ACLED. Aditionally, there are no reported fatitieis due to dorught and food insecurity during the last six months. </v>
      </c>
      <c r="BP64" s="218" t="str">
        <f t="array" ref="BP64">LOOKUP(2,1/(Log!$K$1:$K$27569=BJ64),Log!$I$1:$I$27569)</f>
        <v>https://acleddata.com/explorer/#1714654904371-01f34ad7-b1ac</v>
      </c>
      <c r="BQ64" s="223">
        <f t="array" ref="BQ64">LOOKUP(2,1/(Log!$K$1:$K$27569=BJ64),Log!$L$1:$L$27569)</f>
        <v>45776</v>
      </c>
      <c r="BR64" s="221" t="str">
        <f t="shared" si="46"/>
        <v>LSO004Buildings damaged</v>
      </c>
      <c r="BS64" s="222" t="str">
        <f t="array" ref="BS64">LOOKUP(2,1/(Log!$K$1:$K$27569=BR64),Log!$E$1:$E$27569)</f>
        <v>x</v>
      </c>
      <c r="BT64" s="222" t="str">
        <f t="array" ref="BT64">LOOKUP(2,1/(Log!$K$1:$K$27569=BR64),Log!$F$1:$F$27569)</f>
        <v>X</v>
      </c>
      <c r="BU64" s="222" t="str">
        <f t="array" ref="BU64">LOOKUP(2,1/(Log!$K$1:$K$27569=BR64),Log!$G$1:$G$27569)</f>
        <v>x</v>
      </c>
      <c r="BV64" s="222" t="str">
        <f t="array" ref="BV64">LOOKUP(2,1/(Log!$K$1:$K$27569=BR64),Log!$H$1:$H$27569)</f>
        <v>x</v>
      </c>
      <c r="BW64" s="222" t="str">
        <f t="array" ref="BW64">LOOKUP(2,1/(Log!$K$1:$K$27569=BR64),Log!$J$1:$J$27569)</f>
        <v>Given the difficult nature of the circumstances in Lesotho and the absence of up-to-date and reliable data from open sources, it is difficult to accurately estimate figures for this indicator</v>
      </c>
      <c r="BX64" s="222" t="str">
        <f t="array" ref="BX64">LOOKUP(2,1/(Log!$K$1:$K$27569=BR64),Log!$I$1:$I$27569)</f>
        <v>X</v>
      </c>
      <c r="BY64" s="219">
        <f t="array" ref="BY64">LOOKUP(2,1/(Log!$K$1:$K$27569=BR64),Log!$L$1:$L$27569)</f>
        <v>45776</v>
      </c>
      <c r="BZ64" s="222" t="str">
        <f t="shared" si="47"/>
        <v>LSO004Buildings destroyed</v>
      </c>
      <c r="CA64" s="222" t="str">
        <f t="array" ref="CA64">LOOKUP(2,1/(Log!$K$1:$K$27569=BZ64),Log!$E$1:$E$27569)</f>
        <v>x</v>
      </c>
      <c r="CB64" s="222" t="str">
        <f t="array" ref="CB64">LOOKUP(2,1/(Log!$K$1:$K$27569=BZ64),Log!$F$1:$F$27569)</f>
        <v>X</v>
      </c>
      <c r="CC64" s="222" t="str">
        <f t="array" ref="CC64">LOOKUP(2,1/(Log!$K$1:$K$27569=BZ64),Log!$G$1:$G$27569)</f>
        <v>x</v>
      </c>
      <c r="CD64" s="222" t="str">
        <f t="array" ref="CD64">LOOKUP(2,1/(Log!$K$1:$K$27569=BZ64),Log!$H$1:$H$27569)</f>
        <v>x</v>
      </c>
      <c r="CE64" s="222" t="str">
        <f t="array" ref="CE64">LOOKUP(2,1/(Log!$K$1:$K$27569=BZ64),Log!$J$1:$J$27569)</f>
        <v>Given the difficult nature of the circumstances in Lesotho and the absence of up-to-date and reliable data from open sources, it is difficult to accurately estimate figures for this indicator</v>
      </c>
      <c r="CF64" s="222" t="str">
        <f t="array" ref="CF64">LOOKUP(2,1/(Log!$K$1:$K$27569=BZ64),Log!$I$1:$I$27569)</f>
        <v>X</v>
      </c>
      <c r="CG64" s="223">
        <f t="array" ref="CG64">LOOKUP(2,1/(Log!$K$1:$K$27569=BZ64),Log!$L$1:$L$27569)</f>
        <v>45776</v>
      </c>
      <c r="CH64" s="221" t="str">
        <f t="shared" si="48"/>
        <v>LSO004Buildings in the affected area</v>
      </c>
      <c r="CI64" s="222" t="e">
        <f t="array" ref="CI64">LOOKUP(2,1/(Log!$K$1:$K$27569=CH64),Log!$E$1:$E$27569)</f>
        <v>#N/A</v>
      </c>
      <c r="CJ64" s="222" t="e">
        <f t="array" ref="CJ64">LOOKUP(2,1/(Log!$K$1:$K$27569=CH64),Log!$F$1:$F$27569)</f>
        <v>#N/A</v>
      </c>
      <c r="CK64" s="222" t="e">
        <f t="array" ref="CK64">LOOKUP(2,1/(Log!$K$1:$K$27569=CH64),Log!$G$1:$G$27569)</f>
        <v>#N/A</v>
      </c>
      <c r="CL64" s="222" t="e">
        <f t="array" ref="CL64">LOOKUP(2,1/(Log!$K$1:$K$27569=CH64),Log!$H$1:$H$27569)</f>
        <v>#N/A</v>
      </c>
      <c r="CM64" s="222" t="e">
        <f t="array" ref="CM64">LOOKUP(2,1/(Log!$K$1:$K$27569=CH64),Log!$J$1:$J$27569)</f>
        <v>#N/A</v>
      </c>
      <c r="CN64" s="222" t="e">
        <f t="array" ref="CN64">LOOKUP(2,1/(Log!$K$1:$K$27569=CH64),Log!$I$1:$I$27569)</f>
        <v>#N/A</v>
      </c>
      <c r="CO64" s="225" t="e">
        <f t="array" ref="CO64">LOOKUP(2,1/(Log!$K$1:$K$27569=CH64),Log!$L$1:$L$27569)</f>
        <v>#N/A</v>
      </c>
      <c r="CP64" s="222" t="str">
        <f t="shared" si="49"/>
        <v>LSO004Economic Losses</v>
      </c>
      <c r="CQ64" s="222" t="str">
        <f t="array" ref="CQ64">LOOKUP(2,1/(Log!$K$1:$K$27569=CP64),Log!$E$1:$E$27569)</f>
        <v>x</v>
      </c>
      <c r="CR64" s="222" t="str">
        <f t="array" ref="CR64">LOOKUP(2,1/(Log!$K$1:$K$27569=CP64),Log!$F$1:$F$27569)</f>
        <v>X</v>
      </c>
      <c r="CS64" s="222" t="str">
        <f t="array" ref="CS64">LOOKUP(2,1/(Log!$K$1:$K$27569=CP64),Log!$G$1:$G$27569)</f>
        <v>x</v>
      </c>
      <c r="CT64" s="222" t="str">
        <f t="array" ref="CT64">LOOKUP(2,1/(Log!$K$1:$K$27569=CP64),Log!$H$1:$H$27569)</f>
        <v>x</v>
      </c>
      <c r="CU64" s="222" t="str">
        <f t="array" ref="CU64">LOOKUP(2,1/(Log!$K$1:$K$27569=CP64),Log!$J$1:$J$27569)</f>
        <v>Given the difficult nature of the circumstances in Lesotho and the absence of up-to-date and reliable data from open sources, it is difficult to accurately estimate figures for this indicator</v>
      </c>
      <c r="CV64" s="222" t="str">
        <f t="array" ref="CV64">LOOKUP(2,1/(Log!$K$1:$K$27569=CP64),Log!$I$1:$I$27569)</f>
        <v>X</v>
      </c>
      <c r="CW64" s="219">
        <f t="array" ref="CW64">LOOKUP(2,1/(Log!$K$1:$K$27569=CP64),Log!$L$1:$L$27569)</f>
        <v>45776</v>
      </c>
      <c r="CX64" s="222" t="str">
        <f t="shared" si="50"/>
        <v>LSO004People in Need</v>
      </c>
      <c r="CY64" s="218">
        <f t="shared" si="51"/>
        <v>335000</v>
      </c>
      <c r="CZ64" s="218" t="str">
        <f t="shared" si="52"/>
        <v>IPC 05/02/2025</v>
      </c>
      <c r="DA64" s="218" t="str">
        <f t="shared" si="53"/>
        <v xml:space="preserve">Medium </v>
      </c>
      <c r="DB64" s="218">
        <f t="shared" si="54"/>
        <v>2</v>
      </c>
      <c r="DC64" s="218" t="str">
        <f t="shared" si="55"/>
        <v>People facing IPC 3 outcomes were categorised under Level 3  according to IPC projections for January-March 2025 page 2. Although the period has elapsed.  IPC was chosen here as it provides information on the humanitarian conditions of different people and the data includes high-quality information alongside some elements with lower quality, resulting in an overall medium reliability.</v>
      </c>
      <c r="DD64" s="218" t="str">
        <f t="shared" si="56"/>
        <v>https://reliefweb.int/report/lesotho/lesotho-ipc-acute-food-insecurity-analysis-january-2025-march-2025-published-05-february-2025</v>
      </c>
      <c r="DE64" s="220">
        <f t="shared" si="57"/>
        <v>45776</v>
      </c>
      <c r="DF64" s="221" t="str">
        <f t="shared" si="58"/>
        <v>LSO004Minimal humanitarian conditions - Level 1</v>
      </c>
      <c r="DG64" s="218">
        <f t="array" ref="DG64">IF(LOOKUP(2,1/(Log!$K$1:$K$27569=DF64),Log!$E$1:$E$27569)="x","x",ROUND(LOOKUP(2,1/(Log!$K$1:$K$27569=DF64),Log!$E$1:$E$27569),-3))</f>
        <v>575000</v>
      </c>
      <c r="DH64" s="222" t="str">
        <f t="array" ref="DH64">LOOKUP(2,1/(Log!$K$1:$K$27569=DF64),Log!$F$1:$F$27569)</f>
        <v>IPC 05/02/2025</v>
      </c>
      <c r="DI64" s="222" t="str">
        <f t="array" ref="DI64">LOOKUP(2,1/(Log!$K$1:$K$27569=DF64),Log!$G$1:$G$27569)</f>
        <v xml:space="preserve">Medium </v>
      </c>
      <c r="DJ64" s="222">
        <f t="array" ref="DJ64">LOOKUP(2,1/(Log!$K$1:$K$27569=DF64),Log!$H$1:$H$27569)</f>
        <v>2</v>
      </c>
      <c r="DK64" s="222" t="str">
        <f t="array" ref="DK64">LOOKUP(2,1/(Log!$K$1:$K$27569=DF64),Log!$J$1:$J$27569)</f>
        <v>This is according to IPC projections for January-March 2025 page 2. 575,305 people  are considered to be food insecurity  IPC phase 1.  
According to INFORM SI methodology, the number of people in Level 1 is equal to the people exposed minus the people affected minus the people in need. People in Level 1 are able to meet their basic needs without employing irreversible coping strategies. IPC was chosen here as it provides information on the humanitarian conditions of different people and the data includes high-quality information alongside some elements with lower quality, resulting in an overall medium reliability.</v>
      </c>
      <c r="DL64" s="222" t="str">
        <f t="array" ref="DL64">LOOKUP(2,1/(Log!$K$1:$K$27569=DF64),Log!$I$1:$I$27569)</f>
        <v>https://reliefweb.int/report/lesotho/lesotho-ipc-acute-food-insecurity-analysis-january-2025-march-2025-published-05-february-2025</v>
      </c>
      <c r="DM64" s="219">
        <f t="array" ref="DM64">LOOKUP(2,1/(Log!$K$1:$K$27569=DF64),Log!$L$1:$L$27569)</f>
        <v>45776</v>
      </c>
      <c r="DN64" s="222" t="str">
        <f t="shared" si="59"/>
        <v>LSO004Stressed humanitarian conditions - Level 2</v>
      </c>
      <c r="DO64" s="218">
        <f t="array" ref="DO64">IF(LOOKUP(2,1/(Log!$K$1:$K$27569=DN64),Log!$E$1:$E$27569)="x","x",ROUND(LOOKUP(2,1/(Log!$K$1:$K$27569=DN64),Log!$E$1:$E$27569),-3))</f>
        <v>595000</v>
      </c>
      <c r="DP64" s="222" t="str">
        <f t="array" ref="DP64">LOOKUP(2,1/(Log!$K$1:$K$27569=DN64),Log!$F$1:$F$27569)</f>
        <v>IPC 05/02/2025</v>
      </c>
      <c r="DQ64" s="222" t="str">
        <f t="array" ref="DQ64">LOOKUP(2,1/(Log!$K$1:$K$27569=DN64),Log!$G$1:$G$27569)</f>
        <v xml:space="preserve">Medium </v>
      </c>
      <c r="DR64" s="222">
        <f t="array" ref="DR64">LOOKUP(2,1/(Log!$K$1:$K$27569=DN64),Log!$H$1:$H$27569)</f>
        <v>2</v>
      </c>
      <c r="DS64" s="222" t="str">
        <f t="array" ref="DS64">LOOKUP(2,1/(Log!$K$1:$K$27569=DN64),Log!$J$1:$J$27569)</f>
        <v>This is according to IPC projections for January-March 2025 page 2.  595,414 people  are considered to be food insecurity  IPC phase 2. According to INFORM SI methodology, the number of people in Level 2 is equal to the people affected minus people in need. People in Level 2 might be facing some difficulties accessing basic services but are able to meet their needs without external assistance. IPC was chosen here as it provides information on the humanitarian conditions of different people and the data includes high-quality information alongside some elements with lower quality, resulting in an overall medium reliability.</v>
      </c>
      <c r="DT64" s="222" t="str">
        <f t="array" ref="DT64">LOOKUP(2,1/(Log!$K$1:$K$27569=DN64),Log!$I$1:$I$27569)</f>
        <v>https://reliefweb.int/report/lesotho/lesotho-ipc-acute-food-insecurity-analysis-january-2025-march-2025-published-05-february-2025</v>
      </c>
      <c r="DU64" s="223">
        <f t="array" ref="DU64">LOOKUP(2,1/(Log!$K$1:$K$27569=DN64),Log!$L$1:$L$27569)</f>
        <v>45776</v>
      </c>
      <c r="DV64" s="221" t="str">
        <f t="shared" si="60"/>
        <v>LSO004Moderate humanitarian conditions - Level 3</v>
      </c>
      <c r="DW64" s="218">
        <f t="array" ref="DW64">IF(LOOKUP(2,1/(Log!$K$1:$K$27569=DV64),Log!$E$1:$E$27569)="x","x",ROUND(LOOKUP(2,1/(Log!$K$1:$K$27569=DV64),Log!$E$1:$E$27569),-3))</f>
        <v>335000</v>
      </c>
      <c r="DX64" s="222" t="str">
        <f t="array" ref="DX64">LOOKUP(2,1/(Log!$K$1:$K$27569=DV64),Log!$F$1:$F$27569)</f>
        <v>IPC 05/02/2025</v>
      </c>
      <c r="DY64" s="222" t="str">
        <f t="array" ref="DY64">LOOKUP(2,1/(Log!$K$1:$K$27569=DV64),Log!$G$1:$G$27569)</f>
        <v xml:space="preserve">Medium </v>
      </c>
      <c r="DZ64" s="222">
        <f t="array" ref="DZ64">LOOKUP(2,1/(Log!$K$1:$K$27569=DV64),Log!$H$1:$H$27569)</f>
        <v>2</v>
      </c>
      <c r="EA64" s="222" t="str">
        <f t="array" ref="EA64">LOOKUP(2,1/(Log!$K$1:$K$27569=DV64),Log!$J$1:$J$27569)</f>
        <v>People facing IPC 3 outcomes were categorised under Level 3  according to IPC projections for January-March 2025 page 2. Although the period has elapsed.  IPC was chosen here as it provides information on the humanitarian conditions of different people and the data includes high-quality information alongside some elements with lower quality, resulting in an overall medium reliability.</v>
      </c>
      <c r="EB64" s="222" t="str">
        <f t="array" ref="EB64">LOOKUP(2,1/(Log!$K$1:$K$27569=DV64),Log!$I$1:$I$27569)</f>
        <v>https://reliefweb.int/report/lesotho/lesotho-ipc-acute-food-insecurity-analysis-january-2025-march-2025-published-05-february-2025</v>
      </c>
      <c r="EC64" s="219">
        <f t="array" ref="EC64">LOOKUP(2,1/(Log!$K$1:$K$27569=DV64),Log!$L$1:$L$27569)</f>
        <v>45776</v>
      </c>
      <c r="ED64" s="222" t="str">
        <f t="shared" si="61"/>
        <v>LSO004Severe humanitarian conditions - Level 4</v>
      </c>
      <c r="EE64" s="218">
        <f t="array" ref="EE64">IF(LOOKUP(2,1/(Log!$K$1:$K$27569=ED64),Log!$E$1:$E$27569)="x","x",ROUND(LOOKUP(2,1/(Log!$K$1:$K$27569=ED64),Log!$E$1:$E$27569),-3))</f>
        <v>0</v>
      </c>
      <c r="EF64" s="222" t="str">
        <f t="array" ref="EF64">LOOKUP(2,1/(Log!$K$1:$K$27569=ED64),Log!$F$1:$F$27569)</f>
        <v>IPC 05/02/2025</v>
      </c>
      <c r="EG64" s="222" t="str">
        <f t="array" ref="EG64">LOOKUP(2,1/(Log!$K$1:$K$27569=ED64),Log!$G$1:$G$27569)</f>
        <v xml:space="preserve">Medium </v>
      </c>
      <c r="EH64" s="222">
        <f t="array" ref="EH64">LOOKUP(2,1/(Log!$K$1:$K$27569=ED64),Log!$H$1:$H$27569)</f>
        <v>2</v>
      </c>
      <c r="EI64" s="222" t="str">
        <f t="array" ref="EI64">LOOKUP(2,1/(Log!$K$1:$K$27569=ED64),Log!$J$1:$J$27569)</f>
        <v>The number of people in level 4 corresponds to the number of people facing IPC phase 4, There are no people facing IPC phase 4. This is according to IPC projections for January-March 2025 page 2. Although the period has elapsed. IPC was chosen here as it provides information on the humanitarian conditions of different people and the data includes high-quality information alongside some elements with lower quality, resulting in an overall medium reliability.</v>
      </c>
      <c r="EJ64" s="222" t="str">
        <f t="array" ref="EJ64">LOOKUP(2,1/(Log!$K$1:$K$27569=ED64),Log!$I$1:$I$27569)</f>
        <v>https://reliefweb.int/report/lesotho/lesotho-ipc-acute-food-insecurity-analysis-january-2025-march-2025-published-05-february-2025</v>
      </c>
      <c r="EK64" s="223">
        <f t="array" ref="EK64">LOOKUP(2,1/(Log!$K$1:$K$27569=ED64),Log!$L$1:$L$27569)</f>
        <v>45776</v>
      </c>
      <c r="EL64" s="221" t="str">
        <f t="shared" si="62"/>
        <v>LSO004Extreme humanitarian conditions - Level 5</v>
      </c>
      <c r="EM64" s="218">
        <f t="array" ref="EM64">IF(LOOKUP(2,1/(Log!$K$1:$K$27569=EL64),Log!$E$1:$E$27569)="x","x",ROUND(LOOKUP(2,1/(Log!$K$1:$K$27569=EL64),Log!$E$1:$E$27569),-3))</f>
        <v>0</v>
      </c>
      <c r="EN64" s="222" t="str">
        <f t="array" ref="EN64">LOOKUP(2,1/(Log!$K$1:$K$27569=EL64),Log!$F$1:$F$27569)</f>
        <v>IPC 05/02/2025</v>
      </c>
      <c r="EO64" s="222" t="str">
        <f t="array" ref="EO64">LOOKUP(2,1/(Log!$K$1:$K$27569=EL64),Log!$G$1:$G$27569)</f>
        <v xml:space="preserve">Medium </v>
      </c>
      <c r="EP64" s="222">
        <f t="array" ref="EP64">LOOKUP(2,1/(Log!$K$1:$K$27569=EL64),Log!$H$1:$H$27569)</f>
        <v>2</v>
      </c>
      <c r="EQ64" s="222" t="str">
        <f t="array" ref="EQ64">LOOKUP(2,1/(Log!$K$1:$K$27569=EL64),Log!$J$1:$J$27569)</f>
        <v>The number of people in level 5 corresponds to the number of people facing IPC phase 5. This is according to IPC projections for January-March 2025 page 2. There are no people facing IPC phase 5. IPC was chosen here as it provides information on the humanitarian conditions of different people and the data includes high-quality information alongside some elements with lower quality, resulting in an overall medium reliability.</v>
      </c>
      <c r="ER64" s="222" t="str">
        <f t="array" ref="ER64">LOOKUP(2,1/(Log!$K$1:$K$27569=EL64),Log!$I$1:$I$27569)</f>
        <v>https://reliefweb.int/report/lesotho/lesotho-ipc-acute-food-insecurity-analysis-january-2025-march-2025-published-05-february-2025</v>
      </c>
      <c r="ES64" s="219">
        <f t="array" ref="ES64">LOOKUP(2,1/(Log!$K$1:$K$27569=EL64),Log!$L$1:$L$27569)</f>
        <v>45776</v>
      </c>
      <c r="ET64" s="222" t="str">
        <f t="shared" si="63"/>
        <v>LSO004Fatalities in all crises</v>
      </c>
      <c r="EU64" s="222">
        <f t="array" ref="EU64">LOOKUP(2,1/(Log!$K$1:$K$27569=ET64),Log!$E$1:$E$27569)</f>
        <v>0</v>
      </c>
      <c r="EV64" s="222" t="str">
        <f t="array" ref="EV64">LOOKUP(2,1/(Log!$K$1:$K$27569=ET64),Log!$F$1:$F$27569)</f>
        <v>ACLED ACCESSED 09/04/2025</v>
      </c>
      <c r="EW64" s="222" t="str">
        <f t="array" ref="EW64">LOOKUP(2,1/(Log!$K$1:$K$27569=ET64),Log!$G$1:$G$27569)</f>
        <v>Low</v>
      </c>
      <c r="EX64" s="222">
        <f t="array" ref="EX64">LOOKUP(2,1/(Log!$K$1:$K$27569=ET64),Log!$H$1:$H$27569)</f>
        <v>3</v>
      </c>
      <c r="EY64" s="222" t="str">
        <f t="array" ref="EY64">LOOKUP(2,1/(Log!$K$1:$K$27569=ET64),Log!$J$1:$J$27569)</f>
        <v xml:space="preserve">There are no total Fatalities in Lesotho from 01/08/2024 to 01/02/2025  due to events such as  Battles, Violence against civilians, Explosions/Remote violence, Riots, Protests, Strategic developments according to ACLED. Additionally, there is also no reported fatitieis due to dorught and food insecurity during the last six months. </v>
      </c>
      <c r="EZ64" s="222" t="str">
        <f t="array" ref="EZ64">LOOKUP(2,1/(Log!$K$1:$K$27569=ET64),Log!$I$1:$I$27569)</f>
        <v>https://acleddata.com/explorer/#1714654904371-01f34ad7-b1ac</v>
      </c>
      <c r="FA64" s="223">
        <f t="array" ref="FA64">LOOKUP(2,1/(Log!$K$1:$K$27569=ET64),Log!$L$1:$L$27569)</f>
        <v>45776</v>
      </c>
      <c r="FB64" s="221" t="str">
        <f t="shared" si="64"/>
        <v>LSO004Crisis affected groups</v>
      </c>
      <c r="FC64" s="222">
        <f t="array" ref="FC64">LOOKUP(2,1/(Log!$K$1:$K$27569=FB64),Log!$E$1:$E$27569)</f>
        <v>1</v>
      </c>
      <c r="FD64" s="222" t="str">
        <f t="array" ref="FD64">LOOKUP(2,1/(Log!$K$1:$K$27569=FB64),Log!$F$1:$F$27569)</f>
        <v>IPC 05/02/2025</v>
      </c>
      <c r="FE64" s="222" t="str">
        <f t="array" ref="FE64">LOOKUP(2,1/(Log!$K$1:$K$27569=FB64),Log!$G$1:$G$27569)</f>
        <v xml:space="preserve">Medium </v>
      </c>
      <c r="FF64" s="222">
        <f t="array" ref="FF64">LOOKUP(2,1/(Log!$K$1:$K$27569=FB64),Log!$H$1:$H$27569)</f>
        <v>2</v>
      </c>
      <c r="FG64" s="222" t="str">
        <f t="array" ref="FG64">LOOKUP(2,1/(Log!$K$1:$K$27569=FB64),Log!$J$1:$J$27569)</f>
        <v>In this crisis, 1 out of 5 population groups are affected: non-host population.</v>
      </c>
      <c r="FH64" s="222" t="str">
        <f t="array" ref="FH64">LOOKUP(2,1/(Log!$K$1:$K$27569=FB64),Log!$I$1:$I$27569)</f>
        <v>https://reliefweb.int/report/lesotho/lesotho-ipc-acute-food-insecurity-analysis-january-2025-march-2025-published-05-february-2025</v>
      </c>
      <c r="FI64" s="219">
        <f t="array" ref="FI64">LOOKUP(2,1/(Log!$K$1:$K$27569=FB64),Log!$L$1:$L$27569)</f>
        <v>45776</v>
      </c>
      <c r="FJ64" s="221" t="str">
        <f t="shared" si="65"/>
        <v>LSO004People facing limited access constraints</v>
      </c>
      <c r="FK64" s="222" t="str">
        <f t="array" ref="FK64">LOOKUP(2,1/(Log!$K$1:$K$27569=FJ64),Log!$E$1:$E$27569)</f>
        <v>x</v>
      </c>
      <c r="FL64" s="222" t="str">
        <f t="array" ref="FL64">LOOKUP(2,1/(Log!$K$1:$K$27569=FJ64),Log!$F$1:$F$27569)</f>
        <v>X</v>
      </c>
      <c r="FM64" s="222" t="str">
        <f t="array" ref="FM64">LOOKUP(2,1/(Log!$K$1:$K$27569=FJ64),Log!$G$1:$G$27569)</f>
        <v>x</v>
      </c>
      <c r="FN64" s="222" t="str">
        <f t="array" ref="FN64">LOOKUP(2,1/(Log!$K$1:$K$27569=FJ64),Log!$H$1:$H$27569)</f>
        <v>x</v>
      </c>
      <c r="FO64" s="222" t="str">
        <f t="array" ref="FO64">LOOKUP(2,1/(Log!$K$1:$K$27569=FJ64),Log!$J$1:$J$27569)</f>
        <v>Given the difficult nature of the circumstances in Lesotho and the absence of up-to-date and reliable data from open sources, it is difficult to accurately estimate figures for this indicator</v>
      </c>
      <c r="FP64" s="218" t="str">
        <f t="array" ref="FP64">LOOKUP(2,1/(Log!$K$1:$K$27569=FJ64),Log!$I$1:$I$27569)</f>
        <v>X</v>
      </c>
      <c r="FQ64" s="219">
        <f t="array" ref="FQ64">LOOKUP(2,1/(Log!$K$1:$K$27569=FJ64),Log!$L$1:$L$27569)</f>
        <v>45776</v>
      </c>
      <c r="FR64" s="221" t="str">
        <f t="shared" si="66"/>
        <v>LSO004People facing restricted access constraints</v>
      </c>
      <c r="FS64" s="222" t="str">
        <f t="array" ref="FS64">LOOKUP(2,1/(Log!$K$1:$K$27569=FR64),Log!$E$1:$E$27569)</f>
        <v>x</v>
      </c>
      <c r="FT64" s="222" t="str">
        <f t="array" ref="FT64">LOOKUP(2,1/(Log!$K$1:$K$27569=FR64),Log!$F$1:$F$27569)</f>
        <v>X</v>
      </c>
      <c r="FU64" s="222" t="str">
        <f t="array" ref="FU64">LOOKUP(2,1/(Log!$K$1:$K$27569=FR64),Log!$G$1:$G$27569)</f>
        <v>x</v>
      </c>
      <c r="FV64" s="222" t="str">
        <f t="array" ref="FV64">LOOKUP(2,1/(Log!$K$1:$K$27569=FR64),Log!$H$1:$H$27569)</f>
        <v>x</v>
      </c>
      <c r="FW64" s="222" t="str">
        <f t="array" ref="FW64">LOOKUP(2,1/(Log!$K$1:$K$27569=FR64),Log!$J$1:$J$27569)</f>
        <v>Given the difficult nature of the circumstances in Lesotho and the absence of up-to-date and reliable data from open sources, it is difficult to accurately estimate figures for this indicator</v>
      </c>
      <c r="FX64" s="222" t="str">
        <f t="array" ref="FX64">LOOKUP(2,1/(Log!$K$1:$K$27569=FR64),Log!$I$1:$I$27569)</f>
        <v>X</v>
      </c>
      <c r="FY64" s="219">
        <f t="array" ref="FY64">LOOKUP(2,1/(Log!$K$1:$K$27569=FR64),Log!$L$1:$L$27569)</f>
        <v>45776</v>
      </c>
      <c r="FZ64" s="222" t="str">
        <f t="shared" si="67"/>
        <v>LSO004Impediments to entry into country (bureaucratic and administrative)</v>
      </c>
      <c r="GA64" s="222">
        <f t="array" ref="GA64">LOOKUP(2,1/(Log!$K$1:$K$27569=FZ64),Log!$E$1:$E$27569)</f>
        <v>0</v>
      </c>
      <c r="GB64" s="222" t="str">
        <f t="array" ref="GB64">LOOKUP(2,1/(Log!$K$1:$K$27569=FZ64),Log!$F$1:$F$27569)</f>
        <v>ACAPS Access Methodology</v>
      </c>
      <c r="GC64" s="222" t="str">
        <f t="array" ref="GC64">LOOKUP(2,1/(Log!$K$1:$K$27569=FZ64),Log!$G$1:$G$27569)</f>
        <v>Medium</v>
      </c>
      <c r="GD64" s="222">
        <f t="array" ref="GD64">LOOKUP(2,1/(Log!$K$1:$K$27569=FZ64),Log!$H$1:$H$27569)</f>
        <v>2</v>
      </c>
      <c r="GE64" s="222" t="str">
        <f t="array" ref="GE64">LOOKUP(2,1/(Log!$K$1:$K$27569=FZ64),Log!$J$1:$J$27569)</f>
        <v>x</v>
      </c>
      <c r="GF64" s="222" t="str">
        <f t="array" ref="GF64">LOOKUP(2,1/(Log!$K$1:$K$27569=FZ64),Log!$I$1:$I$27569)</f>
        <v>x</v>
      </c>
      <c r="GG64" s="223">
        <f t="array" ref="GG64">LOOKUP(2,1/(Log!$K$1:$K$27569=FZ64),Log!$L$1:$L$27569)</f>
        <v>45608</v>
      </c>
      <c r="GH64" s="221" t="str">
        <f t="shared" si="68"/>
        <v>LSO004Restriction of movement (impediments to freedom of movement and/or administrative restrictions)</v>
      </c>
      <c r="GI64" s="222">
        <f t="array" ref="GI64">LOOKUP(2,1/(Log!$K$1:$K$27569=GH64),Log!$E$1:$E$27569)</f>
        <v>0</v>
      </c>
      <c r="GJ64" s="222" t="str">
        <f t="array" ref="GJ64">LOOKUP(2,1/(Log!$K$1:$K$27569=GH64),Log!$F$1:$F$27569)</f>
        <v>ACAPS Access Methodology</v>
      </c>
      <c r="GK64" s="222" t="str">
        <f t="array" ref="GK64">LOOKUP(2,1/(Log!$K$1:$K$27569=GH64),Log!$G$1:$G$27569)</f>
        <v>Medium</v>
      </c>
      <c r="GL64" s="222">
        <f t="array" ref="GL64">LOOKUP(2,1/(Log!$K$1:$K$27569=GH64),Log!$H$1:$H$27569)</f>
        <v>2</v>
      </c>
      <c r="GM64" s="222" t="str">
        <f t="array" ref="GM64">LOOKUP(2,1/(Log!$K$1:$K$27569=GH64),Log!$J$1:$J$27569)</f>
        <v>x</v>
      </c>
      <c r="GN64" s="222" t="str">
        <f t="array" ref="GN64">LOOKUP(2,1/(Log!$K$1:$K$27569=GH64),Log!$I$1:$I$27569)</f>
        <v>x</v>
      </c>
      <c r="GO64" s="219">
        <f t="array" ref="GO64">LOOKUP(2,1/(Log!$K$1:$K$27569=GH64),Log!$L$1:$L$27569)</f>
        <v>45608</v>
      </c>
      <c r="GP64" s="222" t="str">
        <f t="shared" si="69"/>
        <v>LSO004Interference into implementation of humanitarian activities</v>
      </c>
      <c r="GQ64" s="222">
        <f t="array" ref="GQ64">LOOKUP(2,1/(Log!$K$1:$K$27569=GP64),Log!$E$1:$E$27569)</f>
        <v>0</v>
      </c>
      <c r="GR64" s="222" t="str">
        <f t="array" ref="GR64">LOOKUP(2,1/(Log!$K$1:$K$27569=GP64),Log!$F$1:$F$27569)</f>
        <v>ACAPS Access Methodology</v>
      </c>
      <c r="GS64" s="222" t="str">
        <f t="array" ref="GS64">LOOKUP(2,1/(Log!$K$1:$K$27569=GP64),Log!$G$1:$G$27569)</f>
        <v>Medium</v>
      </c>
      <c r="GT64" s="222">
        <f t="array" ref="GT64">LOOKUP(2,1/(Log!$K$1:$K$27569=GP64),Log!$H$1:$H$27569)</f>
        <v>2</v>
      </c>
      <c r="GU64" s="222" t="str">
        <f t="array" ref="GU64">LOOKUP(2,1/(Log!$K$1:$K$27569=GP64),Log!$J$1:$J$27569)</f>
        <v>x</v>
      </c>
      <c r="GV64" s="222" t="str">
        <f t="array" ref="GV64">LOOKUP(2,1/(Log!$K$1:$K$27569=GP64),Log!$I$1:$I$27569)</f>
        <v>x</v>
      </c>
      <c r="GW64" s="223">
        <f t="array" ref="GW64">LOOKUP(2,1/(Log!$K$1:$K$27569=GP64),Log!$L$1:$L$27569)</f>
        <v>45608</v>
      </c>
      <c r="GX64" s="221" t="str">
        <f t="shared" si="70"/>
        <v>LSO004Violence against personnel, facilities and assets</v>
      </c>
      <c r="GY64" s="222">
        <f t="array" ref="GY64">LOOKUP(2,1/(Log!$K$1:$K$27569=GX64),Log!$E$1:$E$27569)</f>
        <v>0</v>
      </c>
      <c r="GZ64" s="222" t="str">
        <f t="array" ref="GZ64">LOOKUP(2,1/(Log!$K$1:$K$27569=GX64),Log!$F$1:$F$27569)</f>
        <v>ACAPS Access Methodology</v>
      </c>
      <c r="HA64" s="222" t="str">
        <f t="array" ref="HA64">LOOKUP(2,1/(Log!$K$1:$K$27569=GX64),Log!$G$1:$G$27569)</f>
        <v>Medium</v>
      </c>
      <c r="HB64" s="222">
        <f t="array" ref="HB64">LOOKUP(2,1/(Log!$K$1:$K$27569=GX64),Log!$H$1:$H$27569)</f>
        <v>2</v>
      </c>
      <c r="HC64" s="222" t="str">
        <f t="array" ref="HC64">LOOKUP(2,1/(Log!$K$1:$K$27569=GX64),Log!$J$1:$J$27569)</f>
        <v>x</v>
      </c>
      <c r="HD64" s="222" t="str">
        <f t="array" ref="HD64">LOOKUP(2,1/(Log!$K$1:$K$27569=GX64),Log!$I$1:$I$27569)</f>
        <v>x</v>
      </c>
      <c r="HE64" s="219">
        <f t="array" ref="HE64">LOOKUP(2,1/(Log!$K$1:$K$27569=GX64),Log!$L$1:$L$27569)</f>
        <v>45608</v>
      </c>
      <c r="HF64" s="222" t="str">
        <f t="shared" si="71"/>
        <v>LSO004Denial of existence of humanitarian needs or entitlements to assistance</v>
      </c>
      <c r="HG64" s="222">
        <f t="array" ref="HG64">LOOKUP(2,1/(Log!$K$1:$K$27569=HF64),Log!$E$1:$E$27569)</f>
        <v>0</v>
      </c>
      <c r="HH64" s="222" t="str">
        <f t="array" ref="HH64">LOOKUP(2,1/(Log!$K$1:$K$27569=HF64),Log!$F$1:$F$27569)</f>
        <v>ACAPS Access Methodology</v>
      </c>
      <c r="HI64" s="222" t="str">
        <f t="array" ref="HI64">LOOKUP(2,1/(Log!$K$1:$K$27569=HF64),Log!$G$1:$G$27569)</f>
        <v>Medium</v>
      </c>
      <c r="HJ64" s="222">
        <f t="array" ref="HJ64">LOOKUP(2,1/(Log!$K$1:$K$27569=HF64),Log!$H$1:$H$27569)</f>
        <v>2</v>
      </c>
      <c r="HK64" s="222" t="str">
        <f t="array" ref="HK64">LOOKUP(2,1/(Log!$K$1:$K$27569=HF64),Log!$J$1:$J$27569)</f>
        <v>x</v>
      </c>
      <c r="HL64" s="222" t="str">
        <f t="array" ref="HL64">LOOKUP(2,1/(Log!$K$1:$K$27569=HF64),Log!$I$1:$I$27569)</f>
        <v>x</v>
      </c>
      <c r="HM64" s="223">
        <f t="array" ref="HM64">LOOKUP(2,1/(Log!$K$1:$K$27569=HF64),Log!$L$1:$L$27569)</f>
        <v>45608</v>
      </c>
      <c r="HN64" s="221" t="str">
        <f t="shared" si="72"/>
        <v>LSO004Restriction and obstruction of access to services and assistance</v>
      </c>
      <c r="HO64" s="222">
        <f t="array" ref="HO64">LOOKUP(2,1/(Log!$K$1:$K$27569=HN64),Log!$E$1:$E$27569)</f>
        <v>0</v>
      </c>
      <c r="HP64" s="222" t="str">
        <f t="array" ref="HP64">LOOKUP(2,1/(Log!$K$1:$K$27569=HN64),Log!$F$1:$F$27569)</f>
        <v>ACAPS Access Methodology</v>
      </c>
      <c r="HQ64" s="222" t="str">
        <f t="array" ref="HQ64">LOOKUP(2,1/(Log!$K$1:$K$27569=HN64),Log!$G$1:$G$27569)</f>
        <v>Medium</v>
      </c>
      <c r="HR64" s="222">
        <f t="array" ref="HR64">LOOKUP(2,1/(Log!$K$1:$K$27569=HN64),Log!$H$1:$H$27569)</f>
        <v>2</v>
      </c>
      <c r="HS64" s="222" t="str">
        <f t="array" ref="HS64">LOOKUP(2,1/(Log!$K$1:$K$27569=HN64),Log!$J$1:$J$27569)</f>
        <v>x</v>
      </c>
      <c r="HT64" s="222" t="str">
        <f t="array" ref="HT64">LOOKUP(2,1/(Log!$K$1:$K$27569=HN64),Log!$I$1:$I$27569)</f>
        <v>x</v>
      </c>
      <c r="HU64" s="219">
        <f t="array" ref="HU64">LOOKUP(2,1/(Log!$K$1:$K$27569=HN64),Log!$L$1:$L$27569)</f>
        <v>45608</v>
      </c>
      <c r="HV64" s="222" t="str">
        <f t="shared" si="73"/>
        <v>LSO004Ongoing insecurity/hostilities affecting humanitarian assistance</v>
      </c>
      <c r="HW64" s="222">
        <f t="array" ref="HW64">LOOKUP(2,1/(Log!$K$1:$K$27569=HV64),Log!$E$1:$E$27569)</f>
        <v>0</v>
      </c>
      <c r="HX64" s="222" t="str">
        <f t="array" ref="HX64">LOOKUP(2,1/(Log!$K$1:$K$27569=HV64),Log!$F$1:$F$27569)</f>
        <v>ACAPS Access Methodology</v>
      </c>
      <c r="HY64" s="222" t="str">
        <f t="array" ref="HY64">LOOKUP(2,1/(Log!$K$1:$K$27569=HV64),Log!$G$1:$G$27569)</f>
        <v>Medium</v>
      </c>
      <c r="HZ64" s="222">
        <f t="array" ref="HZ64">LOOKUP(2,1/(Log!$K$1:$K$27569=HV64),Log!$H$1:$H$27569)</f>
        <v>2</v>
      </c>
      <c r="IA64" s="222" t="str">
        <f t="array" ref="IA64">LOOKUP(2,1/(Log!$K$1:$K$27569=HV64),Log!$J$1:$J$27569)</f>
        <v>x</v>
      </c>
      <c r="IB64" s="222" t="str">
        <f t="array" ref="IB64">LOOKUP(2,1/(Log!$K$1:$K$27569=HV64),Log!$I$1:$I$27569)</f>
        <v>x</v>
      </c>
      <c r="IC64" s="223">
        <f t="array" ref="IC64">LOOKUP(2,1/(Log!$K$1:$K$27569=HV64),Log!$L$1:$L$27569)</f>
        <v>45608</v>
      </c>
      <c r="ID64" s="221" t="str">
        <f t="shared" si="74"/>
        <v>LSO004Presence of mines and improvised explosive devices</v>
      </c>
      <c r="IE64" s="222">
        <f t="array" ref="IE64">LOOKUP(2,1/(Log!$K$1:$K$27569=ID64),Log!$E$1:$E$27569)</f>
        <v>0</v>
      </c>
      <c r="IF64" s="222" t="str">
        <f t="array" ref="IF64">LOOKUP(2,1/(Log!$K$1:$K$27569=ID64),Log!$F$1:$F$27569)</f>
        <v>ACAPS Access Methodology</v>
      </c>
      <c r="IG64" s="222" t="str">
        <f t="array" ref="IG64">LOOKUP(2,1/(Log!$K$1:$K$27569=ID64),Log!$G$1:$G$27569)</f>
        <v>Medium</v>
      </c>
      <c r="IH64" s="222">
        <f t="array" ref="IH64">LOOKUP(2,1/(Log!$K$1:$K$27569=ID64),Log!$H$1:$H$27569)</f>
        <v>2</v>
      </c>
      <c r="II64" s="222" t="str">
        <f t="array" ref="II64">LOOKUP(2,1/(Log!$K$1:$K$27569=ID64),Log!$J$1:$J$27569)</f>
        <v>x</v>
      </c>
      <c r="IJ64" s="222" t="str">
        <f t="array" ref="IJ64">LOOKUP(2,1/(Log!$K$1:$K$27569=ID64),Log!$I$1:$I$27569)</f>
        <v>x</v>
      </c>
      <c r="IK64" s="219">
        <f t="array" ref="IK64">LOOKUP(2,1/(Log!$K$1:$K$27569=ID64),Log!$L$1:$L$27569)</f>
        <v>45608</v>
      </c>
      <c r="IL64" s="222" t="str">
        <f t="shared" si="75"/>
        <v>LSO004Physical constraints in the environment (obstacles related to terrain, climate, lack of infrastructure, etc.)</v>
      </c>
      <c r="IM64" s="222">
        <f t="array" ref="IM64">LOOKUP(2,1/(Log!$K$1:$K$27569=IL64),Log!$E$1:$E$27569)</f>
        <v>0</v>
      </c>
      <c r="IN64" s="222" t="str">
        <f t="array" ref="IN64">LOOKUP(2,1/(Log!$K$1:$K$27569=IL64),Log!$F$1:$F$27569)</f>
        <v>ACAPS Access Methodology</v>
      </c>
      <c r="IO64" s="222" t="str">
        <f t="array" ref="IO64">LOOKUP(2,1/(Log!$K$1:$K$27569=IL64),Log!$G$1:$G$27569)</f>
        <v>Medium</v>
      </c>
      <c r="IP64" s="222">
        <f t="array" ref="IP64">LOOKUP(2,1/(Log!$K$1:$K$27569=IL64),Log!$H$1:$H$27569)</f>
        <v>2</v>
      </c>
      <c r="IQ64" s="222" t="str">
        <f t="array" ref="IQ64">LOOKUP(2,1/(Log!$K$1:$K$27569=IL64),Log!$J$1:$J$27569)</f>
        <v>x</v>
      </c>
      <c r="IR64" s="222" t="str">
        <f t="array" ref="IR64">LOOKUP(2,1/(Log!$K$1:$K$27569=IL64),Log!$I$1:$I$27569)</f>
        <v>x</v>
      </c>
      <c r="IS64" s="223">
        <f t="array" ref="IS64">LOOKUP(2,1/(Log!$K$1:$K$27569=IL64),Log!$L$1:$L$27569)</f>
        <v>45608</v>
      </c>
    </row>
    <row r="65" spans="1:253" s="11" customFormat="1" ht="13.35" customHeight="1">
      <c r="A65" s="11" t="str">
        <f>Lists!B:B</f>
        <v>Displacement from Russia-Ukraine conflict in Lithuania</v>
      </c>
      <c r="B65" s="11" t="str">
        <f>Lists!F:F</f>
        <v>International Displacement</v>
      </c>
      <c r="C65" s="11" t="str">
        <f>Lists!C:C</f>
        <v>LTU002</v>
      </c>
      <c r="D65" s="11" t="str">
        <f>Lists!A:A</f>
        <v>Lithuania</v>
      </c>
      <c r="E65" s="11" t="str">
        <f>Lists!D:D</f>
        <v>LTU</v>
      </c>
      <c r="F65" s="11" t="str">
        <f t="shared" si="38"/>
        <v>LTU002Total population</v>
      </c>
      <c r="G65" s="212">
        <f t="array" ref="G65">ROUND(LOOKUP(2,1/(Log!$K$1:$K$27569=F65),Log!$E$1:$E$27569),-3)</f>
        <v>2915000</v>
      </c>
      <c r="H65" s="213" t="str">
        <f t="array" ref="H65">LOOKUP(2,1/(Log!$K$1:$K$27569=F65),Log!$F$1:$F$27569)</f>
        <v>World Bank 2023; UNHCR accessed 17/04/2025</v>
      </c>
      <c r="I65" s="213" t="str">
        <f t="array" ref="I65">LOOKUP(2,1/(Log!$K$1:$K$27569=F65),Log!$G$1:$G$27569)</f>
        <v>High</v>
      </c>
      <c r="J65" s="213">
        <f t="array" ref="J65">LOOKUP(2,1/(Log!$K$1:$K$27569=F65),Log!$H$1:$H$27569)</f>
        <v>1</v>
      </c>
      <c r="K65" s="213" t="str">
        <f t="array" ref="K65">LOOKUP(2,1/(Log!$K$1:$K$27569=F65),Log!$J$1:$J$27569)</f>
        <v>The baseline population figure of (2,871,585) people is aggregated with (43,835) refugees from Ukraine in Lithuania according to UNHCR as of 7 April 2025. The World Bank and UNHCR sources were chosen because they provide the population and refugee data needed for the indicator's calculations as per the INFORM Severity Index methodology. The reliability is high because the data is recent.</v>
      </c>
      <c r="L65" s="213" t="str">
        <f t="array" ref="L65">LOOKUP(2,1/(Log!$K$1:$K$27569=F65),Log!$I$1:$I$27569)</f>
        <v>https://data.worldbank.org/indicator/SP.POP.TOTL?locations=LT&amp;page=2+%3B+https%3A%2F%2F ; https://data.unhcr.org/en/situations/ukraine</v>
      </c>
      <c r="M65" s="214">
        <f t="array" ref="M65">LOOKUP(2,1/(Log!$K$1:$K$27569=F65),Log!$L$1:$L$27569)</f>
        <v>45773</v>
      </c>
      <c r="N65" s="221" t="str">
        <f t="shared" si="39"/>
        <v>LTU002Landmass affected</v>
      </c>
      <c r="O65" s="216">
        <f t="array" ref="O65">LOOKUP(2,1/(Log!$K$1:$K$27569=N65),Log!$E$1:$E$27569)</f>
        <v>62604</v>
      </c>
      <c r="P65" s="216" t="str">
        <f t="array" ref="P65">LOOKUP(2,1/(Log!$K$1:$K$27569=N65),Log!$F$1:$F$27569)</f>
        <v>World Bank 2022; UNHCR 07/01/2025</v>
      </c>
      <c r="Q65" s="216" t="str">
        <f t="array" ref="Q65">LOOKUP(2,1/(Log!$K$1:$K$27569=N65),Log!$G$1:$G$27569)</f>
        <v>High</v>
      </c>
      <c r="R65" s="216">
        <f t="array" ref="R65">LOOKUP(2,1/(Log!$K$1:$K$27569=N65),Log!$H$1:$H$27569)</f>
        <v>1</v>
      </c>
      <c r="S65" s="216" t="str">
        <f t="array" ref="S65">LOOKUP(2,1/(Log!$K$1:$K$27569=N65),Log!$J$1:$J$27569)</f>
        <v>The whole country is considered exposed, as refugees reside across the country, therefore the total landmass of Lithuania is considered affected. The sources were chosen because they are the most reliable, OCHA provides landmass data and UNHCR is the source for the Regional Response Plan 2025-2026 on the crisis of refugees from Ukraine in Lithuania. The reliability is high because the data is triangulated using multiple reliable sources.</v>
      </c>
      <c r="T65" s="216" t="str">
        <f t="array" ref="T65">LOOKUP(2,1/(Log!$K$1:$K$27569=N65),Log!$I$1:$I$27569)</f>
        <v>https://data.worldbank.org/indicator/AG.LND.TOTL.K2?locations=LT; https://reliefweb.int/report/poland/regional-refugee-response-plan-ukraine-situation-2025-2026</v>
      </c>
      <c r="U65" s="217">
        <f t="array" ref="U65">LOOKUP(2,1/(Log!$K$1:$K$27569=N65),Log!$L$1:$L$27569)</f>
        <v>45773</v>
      </c>
      <c r="V65" s="221" t="str">
        <f t="shared" si="40"/>
        <v>LTU002People exposed</v>
      </c>
      <c r="W65" s="213">
        <f t="array" ref="W65">IF(LOOKUP(2,1/(Log!$K$1:$K$27569=V65),Log!$E$1:$E$27569)="x","x",ROUND(LOOKUP(2,1/(Log!$K$1:$K$27569=V65),Log!$E$1:$E$27569),-3))</f>
        <v>2915000</v>
      </c>
      <c r="X65" s="213" t="str">
        <f t="array" ref="X65">LOOKUP(2,1/(Log!$K$1:$K$27569=V65),Log!$F$1:$F$27569)</f>
        <v>World Bank 2023; UNHCR accessed 17/04/2025</v>
      </c>
      <c r="Y65" s="213" t="str">
        <f t="array" ref="Y65">LOOKUP(2,1/(Log!$K$1:$K$27569=V65),Log!$G$1:$G$27569)</f>
        <v xml:space="preserve">Medium </v>
      </c>
      <c r="Z65" s="213">
        <f t="array" ref="Z65">LOOKUP(2,1/(Log!$K$1:$K$27569=V65),Log!$H$1:$H$27569)</f>
        <v>2</v>
      </c>
      <c r="AA65" s="213" t="str">
        <f t="array" ref="AA65">LOOKUP(2,1/(Log!$K$1:$K$27569=V65),Log!$J$1:$J$27569)</f>
        <v>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v>
      </c>
      <c r="AB65" s="213" t="str">
        <f t="array" ref="AB65">LOOKUP(2,1/(Log!$K$1:$K$27569=V65),Log!$I$1:$I$27569)</f>
        <v>https://data.worldbank.org/indicator/SP.POP.TOTL?locations=LT&amp;page=2+%3B+https%3A%2F%2F ; https://data.unhcr.org/en/situations/ukraine</v>
      </c>
      <c r="AC65" s="214">
        <f t="array" ref="AC65">LOOKUP(2,1/(Log!$K$1:$K$27569=V65),Log!$L$1:$L$27569)</f>
        <v>45773</v>
      </c>
      <c r="AD65" s="221" t="str">
        <f t="shared" si="41"/>
        <v>LTU002People affected</v>
      </c>
      <c r="AE65" s="218">
        <f t="array" ref="AE65">IF(LOOKUP(2,1/(Log!$K$1:$K$27569=AD65),Log!$E$1:$E$27569)="x","x",ROUND(LOOKUP(2,1/(Log!$K$1:$K$27569=AD65),Log!$E$1:$E$27569),-3))</f>
        <v>44000</v>
      </c>
      <c r="AF65" s="218" t="str">
        <f t="array" ref="AF65">LOOKUP(2,1/(Log!$K$1:$K$27569=AD65),Log!$F$1:$F$27569)</f>
        <v>UNHCR accessed 17/04/2025</v>
      </c>
      <c r="AG65" s="218" t="str">
        <f t="array" ref="AG65">LOOKUP(2,1/(Log!$K$1:$K$27569=AD65),Log!$G$1:$G$27569)</f>
        <v xml:space="preserve">Medium </v>
      </c>
      <c r="AH65" s="218">
        <f t="array" ref="AH65">LOOKUP(2,1/(Log!$K$1:$K$27569=AD65),Log!$H$1:$H$27569)</f>
        <v>2</v>
      </c>
      <c r="AI65" s="218" t="str">
        <f t="array" ref="AI65">LOOKUP(2,1/(Log!$K$1:$K$27569=AD65),Log!$J$1:$J$27569)</f>
        <v>The number of people affected by the crisis is taken from UNHCR website. The number corresponds to the number of refugees from Ukraine in Lithuania.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v>
      </c>
      <c r="AJ65" s="218" t="str">
        <f t="array" ref="AJ65">LOOKUP(2,1/(Log!$K$1:$K$27569=AD65),Log!$I$1:$I$27569)</f>
        <v>https://data.unhcr.org/en/situations/ukraine; https://reliefweb.int/report/poland/regional-refugee-response-plan-ukraine-situation-2025-2026</v>
      </c>
      <c r="AK65" s="219">
        <f t="array" ref="AK65">LOOKUP(2,1/(Log!$K$1:$K$27569=AD65),Log!$L$1:$L$27569)</f>
        <v>45773</v>
      </c>
      <c r="AL65" s="221" t="str">
        <f t="shared" si="42"/>
        <v>LTU002People displaced</v>
      </c>
      <c r="AM65" s="213">
        <f t="array" ref="AM65">IF(LOOKUP(2,1/(Log!$K$1:$K$27569=AL65),Log!$E$1:$E$27569)="x","x",ROUND(LOOKUP(2,1/(Log!$K$1:$K$27569=AL65),Log!$E$1:$E$27569),-3))</f>
        <v>44000</v>
      </c>
      <c r="AN65" s="213" t="str">
        <f t="array" ref="AN65">LOOKUP(2,1/(Log!$K$1:$K$27569=AL65),Log!$F$1:$F$27569)</f>
        <v>UNHCR accessed 17/04/2025</v>
      </c>
      <c r="AO65" s="213" t="str">
        <f t="array" ref="AO65">LOOKUP(2,1/(Log!$K$1:$K$27569=AL65),Log!$G$1:$G$27569)</f>
        <v>High</v>
      </c>
      <c r="AP65" s="213">
        <f t="array" ref="AP65">LOOKUP(2,1/(Log!$K$1:$K$27569=AL65),Log!$H$1:$H$27569)</f>
        <v>1</v>
      </c>
      <c r="AQ65" s="213" t="str">
        <f t="array" ref="AQ65">LOOKUP(2,1/(Log!$K$1:$K$27569=AL65),Log!$J$1:$J$27569)</f>
        <v>The number of people displaced by the crisis includes the number of refugees from Ukraine to Lithuania. This figure is taken from UNHCR website. This source was chosen because UNHCR is the most reliable source reporting the number of refugees from Ukraine to Lithuania. The reliability of this data is high because it is recent.</v>
      </c>
      <c r="AR65" s="213" t="str">
        <f t="array" ref="AR65">LOOKUP(2,1/(Log!$K$1:$K$27569=AL65),Log!$I$1:$I$27569)</f>
        <v>https://data.unhcr.org/en/situations/ukraine; https://reliefweb.int/report/poland/regional-refugee-response-plan-ukraine-situation-2025-2026</v>
      </c>
      <c r="AS65" s="214">
        <f t="array" ref="AS65">LOOKUP(2,1/(Log!$K$1:$K$27569=AL65),Log!$L$1:$L$27569)</f>
        <v>45773</v>
      </c>
      <c r="AT65" s="222" t="str">
        <f t="shared" si="43"/>
        <v>LTU002Injuries reported</v>
      </c>
      <c r="AU65" s="218" t="str">
        <f t="array" ref="AU65">LOOKUP(2,1/(Log!$K$1:$K$27569=AT65),Log!$E$1:$E$27569)</f>
        <v>x</v>
      </c>
      <c r="AV65" s="218" t="str">
        <f t="array" ref="AV65">LOOKUP(2,1/(Log!$K$1:$K$27569=AT65),Log!$F$1:$F$27569)</f>
        <v>x</v>
      </c>
      <c r="AW65" s="218">
        <f t="array" ref="AW65">LOOKUP(2,1/(Log!$K$1:$K$27569=AT65),Log!$G$1:$G$27569)</f>
        <v>0</v>
      </c>
      <c r="AX65" s="218">
        <f t="array" ref="AX65">LOOKUP(2,1/(Log!$K$1:$K$27569=AT65),Log!$H$1:$H$27569)</f>
        <v>0</v>
      </c>
      <c r="AY65" s="218" t="str">
        <f t="array" ref="AY65">LOOKUP(2,1/(Log!$K$1:$K$27569=AT65),Log!$J$1:$J$27569)</f>
        <v xml:space="preserve">There is no available information. </v>
      </c>
      <c r="AZ65" s="218" t="str">
        <f t="array" ref="AZ65">LOOKUP(2,1/(Log!$K$1:$K$27569=AT65),Log!$I$1:$I$27569)</f>
        <v>x</v>
      </c>
      <c r="BA65" s="219">
        <f t="array" ref="BA65">LOOKUP(2,1/(Log!$K$1:$K$27569=AT65),Log!$L$1:$L$27569)</f>
        <v>45626</v>
      </c>
      <c r="BB65" s="221" t="str">
        <f t="shared" si="44"/>
        <v>LTU002Illness cases reported</v>
      </c>
      <c r="BC65" s="213" t="str">
        <f t="array" ref="BC65">LOOKUP(2,1/(Log!$K$1:$K$27569=BB65),Log!$E$1:$E$27569)</f>
        <v>x</v>
      </c>
      <c r="BD65" s="213" t="str">
        <f t="array" ref="BD65">LOOKUP(2,1/(Log!$K$1:$K$27569=BB65),Log!$F$1:$F$27569)</f>
        <v>x</v>
      </c>
      <c r="BE65" s="213">
        <f t="array" ref="BE65">LOOKUP(2,1/(Log!$K$1:$K$27569=BB65),Log!$G$1:$G$27569)</f>
        <v>0</v>
      </c>
      <c r="BF65" s="213">
        <f t="array" ref="BF65">LOOKUP(2,1/(Log!$K$1:$K$27569=BB65),Log!$H$1:$H$27569)</f>
        <v>0</v>
      </c>
      <c r="BG65" s="213" t="str">
        <f t="array" ref="BG65">LOOKUP(2,1/(Log!$K$1:$K$27569=BB65),Log!$J$1:$J$27569)</f>
        <v xml:space="preserve">There is no available information. </v>
      </c>
      <c r="BH65" s="213" t="str">
        <f t="array" ref="BH65">LOOKUP(2,1/(Log!$K$1:$K$27569=BB65),Log!$I$1:$I$27569)</f>
        <v>x</v>
      </c>
      <c r="BI65" s="214">
        <f t="array" ref="BI65">LOOKUP(2,1/(Log!$K$1:$K$27569=BB65),Log!$L$1:$L$27569)</f>
        <v>45626</v>
      </c>
      <c r="BJ65" s="222" t="str">
        <f t="shared" si="45"/>
        <v>LTU002Fatalities reported</v>
      </c>
      <c r="BK65" s="222">
        <f t="array" ref="BK65">LOOKUP(2,1/(Log!$K$1:$K$27569=BJ65),Log!$E$1:$E$27569)</f>
        <v>0</v>
      </c>
      <c r="BL65" s="222" t="str">
        <f t="array" ref="BL65">LOOKUP(2,1/(Log!$K$1:$K$27569=BJ65),Log!$F$1:$F$27569)</f>
        <v>ACLED accessed 17/04/2025</v>
      </c>
      <c r="BM65" s="222" t="str">
        <f t="array" ref="BM65">LOOKUP(2,1/(Log!$K$1:$K$27569=BJ65),Log!$G$1:$G$27569)</f>
        <v>High</v>
      </c>
      <c r="BN65" s="222">
        <f t="array" ref="BN65">LOOKUP(2,1/(Log!$K$1:$K$27569=BJ65),Log!$H$1:$H$27569)</f>
        <v>1</v>
      </c>
      <c r="BO65" s="222" t="str">
        <f t="array" ref="BO65">LOOKUP(2,1/(Log!$K$1:$K$27569=BJ65),Log!$J$1:$J$27569)</f>
        <v>The total number of fatalities in Displacement from Ukraine conflict in Lithuania crisis between 1 October  2024 -  31 March 2025</v>
      </c>
      <c r="BP65" s="218" t="str">
        <f t="array" ref="BP65">LOOKUP(2,1/(Log!$K$1:$K$27569=BJ65),Log!$I$1:$I$27569)</f>
        <v>https://acleddata.com/explorer/</v>
      </c>
      <c r="BQ65" s="223">
        <f t="array" ref="BQ65">LOOKUP(2,1/(Log!$K$1:$K$27569=BJ65),Log!$L$1:$L$27569)</f>
        <v>45773</v>
      </c>
      <c r="BR65" s="221" t="str">
        <f t="shared" si="46"/>
        <v>LTU002Buildings damaged</v>
      </c>
      <c r="BS65" s="224">
        <f t="array" ref="BS65">LOOKUP(2,1/(Log!$K$1:$K$27569=BR65),Log!$E$1:$E$27569)</f>
        <v>0</v>
      </c>
      <c r="BT65" s="224" t="str">
        <f t="array" ref="BT65">LOOKUP(2,1/(Log!$K$1:$K$27569=BR65),Log!$F$1:$F$27569)</f>
        <v>x</v>
      </c>
      <c r="BU65" s="224">
        <f t="array" ref="BU65">LOOKUP(2,1/(Log!$K$1:$K$27569=BR65),Log!$G$1:$G$27569)</f>
        <v>0</v>
      </c>
      <c r="BV65" s="224">
        <f t="array" ref="BV65">LOOKUP(2,1/(Log!$K$1:$K$27569=BR65),Log!$H$1:$H$27569)</f>
        <v>0</v>
      </c>
      <c r="BW65" s="224" t="str">
        <f t="array" ref="BW65">LOOKUP(2,1/(Log!$K$1:$K$27569=BR65),Log!$J$1:$J$27569)</f>
        <v>Not applicable.</v>
      </c>
      <c r="BX65" s="224" t="str">
        <f t="array" ref="BX65">LOOKUP(2,1/(Log!$K$1:$K$27569=BR65),Log!$I$1:$I$27569)</f>
        <v>x</v>
      </c>
      <c r="BY65" s="214">
        <f t="array" ref="BY65">LOOKUP(2,1/(Log!$K$1:$K$27569=BR65),Log!$L$1:$L$27569)</f>
        <v>45626</v>
      </c>
      <c r="BZ65" s="222" t="str">
        <f t="shared" si="47"/>
        <v>LTU002Buildings destroyed</v>
      </c>
      <c r="CA65" s="222">
        <f t="array" ref="CA65">LOOKUP(2,1/(Log!$K$1:$K$27569=BZ65),Log!$E$1:$E$27569)</f>
        <v>0</v>
      </c>
      <c r="CB65" s="222" t="str">
        <f t="array" ref="CB65">LOOKUP(2,1/(Log!$K$1:$K$27569=BZ65),Log!$F$1:$F$27569)</f>
        <v>x</v>
      </c>
      <c r="CC65" s="222">
        <f t="array" ref="CC65">LOOKUP(2,1/(Log!$K$1:$K$27569=BZ65),Log!$G$1:$G$27569)</f>
        <v>0</v>
      </c>
      <c r="CD65" s="222">
        <f t="array" ref="CD65">LOOKUP(2,1/(Log!$K$1:$K$27569=BZ65),Log!$H$1:$H$27569)</f>
        <v>0</v>
      </c>
      <c r="CE65" s="222" t="str">
        <f t="array" ref="CE65">LOOKUP(2,1/(Log!$K$1:$K$27569=BZ65),Log!$J$1:$J$27569)</f>
        <v>Not applicable.</v>
      </c>
      <c r="CF65" s="222" t="str">
        <f t="array" ref="CF65">LOOKUP(2,1/(Log!$K$1:$K$27569=BZ65),Log!$I$1:$I$27569)</f>
        <v>x</v>
      </c>
      <c r="CG65" s="223">
        <f t="array" ref="CG65">LOOKUP(2,1/(Log!$K$1:$K$27569=BZ65),Log!$L$1:$L$27569)</f>
        <v>45626</v>
      </c>
      <c r="CH65" s="221" t="str">
        <f t="shared" si="48"/>
        <v>LTU002Buildings in the affected area</v>
      </c>
      <c r="CI65" s="222" t="e">
        <f t="array" ref="CI65">LOOKUP(2,1/(Log!$K$1:$K$27569=CH65),Log!$E$1:$E$27569)</f>
        <v>#N/A</v>
      </c>
      <c r="CJ65" s="222" t="e">
        <f t="array" ref="CJ65">LOOKUP(2,1/(Log!$K$1:$K$27569=CH65),Log!$F$1:$F$27569)</f>
        <v>#N/A</v>
      </c>
      <c r="CK65" s="222" t="e">
        <f t="array" ref="CK65">LOOKUP(2,1/(Log!$K$1:$K$27569=CH65),Log!$G$1:$G$27569)</f>
        <v>#N/A</v>
      </c>
      <c r="CL65" s="222" t="e">
        <f t="array" ref="CL65">LOOKUP(2,1/(Log!$K$1:$K$27569=CH65),Log!$H$1:$H$27569)</f>
        <v>#N/A</v>
      </c>
      <c r="CM65" s="222" t="e">
        <f t="array" ref="CM65">LOOKUP(2,1/(Log!$K$1:$K$27569=CH65),Log!$J$1:$J$27569)</f>
        <v>#N/A</v>
      </c>
      <c r="CN65" s="222" t="e">
        <f t="array" ref="CN65">LOOKUP(2,1/(Log!$K$1:$K$27569=CH65),Log!$I$1:$I$27569)</f>
        <v>#N/A</v>
      </c>
      <c r="CO65" s="225" t="e">
        <f t="array" ref="CO65">LOOKUP(2,1/(Log!$K$1:$K$27569=CH65),Log!$L$1:$L$27569)</f>
        <v>#N/A</v>
      </c>
      <c r="CP65" s="222" t="str">
        <f t="shared" si="49"/>
        <v>LTU002Economic Losses</v>
      </c>
      <c r="CQ65" s="224" t="str">
        <f t="array" ref="CQ65">LOOKUP(2,1/(Log!$K$1:$K$27569=CP65),Log!$E$1:$E$27569)</f>
        <v>x</v>
      </c>
      <c r="CR65" s="224" t="str">
        <f t="array" ref="CR65">LOOKUP(2,1/(Log!$K$1:$K$27569=CP65),Log!$F$1:$F$27569)</f>
        <v>x</v>
      </c>
      <c r="CS65" s="224">
        <f t="array" ref="CS65">LOOKUP(2,1/(Log!$K$1:$K$27569=CP65),Log!$G$1:$G$27569)</f>
        <v>0</v>
      </c>
      <c r="CT65" s="224">
        <f t="array" ref="CT65">LOOKUP(2,1/(Log!$K$1:$K$27569=CP65),Log!$H$1:$H$27569)</f>
        <v>0</v>
      </c>
      <c r="CU65" s="224" t="str">
        <f t="array" ref="CU65">LOOKUP(2,1/(Log!$K$1:$K$27569=CP65),Log!$J$1:$J$27569)</f>
        <v xml:space="preserve">There is no available information. </v>
      </c>
      <c r="CV65" s="224" t="str">
        <f t="array" ref="CV65">LOOKUP(2,1/(Log!$K$1:$K$27569=CP65),Log!$I$1:$I$27569)</f>
        <v>x</v>
      </c>
      <c r="CW65" s="214">
        <f t="array" ref="CW65">LOOKUP(2,1/(Log!$K$1:$K$27569=CP65),Log!$L$1:$L$27569)</f>
        <v>45626</v>
      </c>
      <c r="CX65" s="222" t="str">
        <f t="shared" si="50"/>
        <v>LTU002People in Need</v>
      </c>
      <c r="CY65" s="218">
        <f t="shared" si="51"/>
        <v>44000</v>
      </c>
      <c r="CZ65" s="218" t="str">
        <f t="shared" si="52"/>
        <v>UNHCR accessed 17/04/2025; UNHCR 07/01/2025</v>
      </c>
      <c r="DA65" s="218" t="str">
        <f t="shared" si="53"/>
        <v>Low</v>
      </c>
      <c r="DB65" s="218">
        <f t="shared" si="54"/>
        <v>3</v>
      </c>
      <c r="DC65" s="218" t="str">
        <f t="shared" si="55"/>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DD65" s="218" t="str">
        <f t="shared" si="56"/>
        <v>https://data.unhcr.org/en/situations/ukraine; https://reliefweb.int/report/poland/regional-refugee-response-plan-ukraine-situation-2025-2026; https://reliefweb.int/report/poland/regional-refugee-response-plan-ukraine-situation-2025-2026</v>
      </c>
      <c r="DE65" s="220">
        <f t="shared" si="57"/>
        <v>45773</v>
      </c>
      <c r="DF65" s="221" t="str">
        <f t="shared" si="58"/>
        <v>LTU002Minimal humanitarian conditions - Level 1</v>
      </c>
      <c r="DG65" s="213">
        <f t="array" ref="DG65">IF(LOOKUP(2,1/(Log!$K$1:$K$27569=DF65),Log!$E$1:$E$27569)="x","x",ROUND(LOOKUP(2,1/(Log!$K$1:$K$27569=DF65),Log!$E$1:$E$27569),-3))</f>
        <v>2872000</v>
      </c>
      <c r="DH65" s="224" t="str">
        <f t="array" ref="DH65">LOOKUP(2,1/(Log!$K$1:$K$27569=DF65),Log!$F$1:$F$27569)</f>
        <v>World Bank 2023; UNHCR accessed 17/04/2025</v>
      </c>
      <c r="DI65" s="224" t="str">
        <f t="array" ref="DI65">LOOKUP(2,1/(Log!$K$1:$K$27569=DF65),Log!$G$1:$G$27569)</f>
        <v>High</v>
      </c>
      <c r="DJ65" s="224">
        <f t="array" ref="DJ65">LOOKUP(2,1/(Log!$K$1:$K$27569=DF65),Log!$H$1:$H$27569)</f>
        <v>1</v>
      </c>
      <c r="DK65" s="224" t="str">
        <f t="array" ref="DK65">LOOKUP(2,1/(Log!$K$1:$K$27569=DF65),Log!$J$1:$J$27569)</f>
        <v>According to INFORM Severity Index methodology, the number of people in Level 1 is equal to the people exposed minus the people affected. People in Level 1 are able to meet their basic needs without employing irreversible coping strategies.</v>
      </c>
      <c r="DL65" s="224" t="str">
        <f t="array" ref="DL65">LOOKUP(2,1/(Log!$K$1:$K$27569=DF65),Log!$I$1:$I$27569)</f>
        <v>https://data.worldbank.org/indicator/SP.POP.TOTL?locations=LT&amp;page=2+%3B+https%3A%2F%2F ; https://data.unhcr.org/en/situations/ukraine</v>
      </c>
      <c r="DM65" s="214">
        <f t="array" ref="DM65">LOOKUP(2,1/(Log!$K$1:$K$27569=DF65),Log!$L$1:$L$27569)</f>
        <v>45773</v>
      </c>
      <c r="DN65" s="222" t="str">
        <f t="shared" si="59"/>
        <v>LTU002Stressed humanitarian conditions - Level 2</v>
      </c>
      <c r="DO65" s="218">
        <f t="array" ref="DO65">IF(LOOKUP(2,1/(Log!$K$1:$K$27569=DN65),Log!$E$1:$E$27569)="x","x",ROUND(LOOKUP(2,1/(Log!$K$1:$K$27569=DN65),Log!$E$1:$E$27569),-3))</f>
        <v>0</v>
      </c>
      <c r="DP65" s="222" t="str">
        <f t="array" ref="DP65">LOOKUP(2,1/(Log!$K$1:$K$27569=DN65),Log!$F$1:$F$27569)</f>
        <v>UNHCR accessed 17/04/2025; UNHCR 07/01/2025</v>
      </c>
      <c r="DQ65" s="222" t="str">
        <f t="array" ref="DQ65">LOOKUP(2,1/(Log!$K$1:$K$27569=DN65),Log!$G$1:$G$27569)</f>
        <v>High</v>
      </c>
      <c r="DR65" s="222">
        <f t="array" ref="DR65">LOOKUP(2,1/(Log!$K$1:$K$27569=DN65),Log!$H$1:$H$27569)</f>
        <v>1</v>
      </c>
      <c r="DS65" s="222" t="str">
        <f t="array" ref="DS65">LOOKUP(2,1/(Log!$K$1:$K$27569=DN65),Log!$J$1:$J$27569)</f>
        <v>According to INFORM Severity Index methodology, the number of people in Level 2 is equal to the people affected minus the people in need. Since all the people affected are also in need, there are no people in Level 2. </v>
      </c>
      <c r="DT65" s="222" t="str">
        <f t="array" ref="DT65">LOOKUP(2,1/(Log!$K$1:$K$27569=DN65),Log!$I$1:$I$27569)</f>
        <v>https://data.unhcr.org/en/situations/ukraine; https://reliefweb.int/report/poland/regional-refugee-response-plan-ukraine-situation-2025-2026; https://reliefweb.int/report/poland/regional-refugee-response-plan-ukraine-situation-2025-2026</v>
      </c>
      <c r="DU65" s="223">
        <f t="array" ref="DU65">LOOKUP(2,1/(Log!$K$1:$K$27569=DN65),Log!$L$1:$L$27569)</f>
        <v>45773</v>
      </c>
      <c r="DV65" s="221" t="str">
        <f t="shared" si="60"/>
        <v>LTU002Moderate humanitarian conditions - Level 3</v>
      </c>
      <c r="DW65" s="213">
        <f t="array" ref="DW65">IF(LOOKUP(2,1/(Log!$K$1:$K$27569=DV65),Log!$E$1:$E$27569)="x","x",ROUND(LOOKUP(2,1/(Log!$K$1:$K$27569=DV65),Log!$E$1:$E$27569),-3))</f>
        <v>44000</v>
      </c>
      <c r="DX65" s="224" t="str">
        <f t="array" ref="DX65">LOOKUP(2,1/(Log!$K$1:$K$27569=DV65),Log!$F$1:$F$27569)</f>
        <v>UNHCR accessed 17/04/2025; UNHCR 07/01/2025</v>
      </c>
      <c r="DY65" s="224" t="str">
        <f t="array" ref="DY65">LOOKUP(2,1/(Log!$K$1:$K$27569=DV65),Log!$G$1:$G$27569)</f>
        <v>Low</v>
      </c>
      <c r="DZ65" s="224">
        <f t="array" ref="DZ65">LOOKUP(2,1/(Log!$K$1:$K$27569=DV65),Log!$H$1:$H$27569)</f>
        <v>3</v>
      </c>
      <c r="EA65" s="224" t="str">
        <f t="array" ref="EA65">LOOKUP(2,1/(Log!$K$1:$K$27569=DV65),Log!$J$1:$J$27569)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B65" s="224" t="str">
        <f t="array" ref="EB65">LOOKUP(2,1/(Log!$K$1:$K$27569=DV65),Log!$I$1:$I$27569)</f>
        <v>https://data.unhcr.org/en/situations/ukraine; https://reliefweb.int/report/poland/regional-refugee-response-plan-ukraine-situation-2025-2026; https://reliefweb.int/report/poland/regional-refugee-response-plan-ukraine-situation-2025-2026</v>
      </c>
      <c r="EC65" s="214">
        <f t="array" ref="EC65">LOOKUP(2,1/(Log!$K$1:$K$27569=DV65),Log!$L$1:$L$27569)</f>
        <v>45773</v>
      </c>
      <c r="ED65" s="222" t="str">
        <f t="shared" si="61"/>
        <v>LTU002Severe humanitarian conditions - Level 4</v>
      </c>
      <c r="EE65" s="218">
        <f t="array" ref="EE65">IF(LOOKUP(2,1/(Log!$K$1:$K$27569=ED65),Log!$E$1:$E$27569)="x","x",ROUND(LOOKUP(2,1/(Log!$K$1:$K$27569=ED65),Log!$E$1:$E$27569),-3))</f>
        <v>0</v>
      </c>
      <c r="EF65" s="222" t="str">
        <f t="array" ref="EF65">LOOKUP(2,1/(Log!$K$1:$K$27569=ED65),Log!$F$1:$F$27569)</f>
        <v>UNHCR accessed 17/04/2025; UNHCR 07/01/2025</v>
      </c>
      <c r="EG65" s="222" t="str">
        <f t="array" ref="EG65">LOOKUP(2,1/(Log!$K$1:$K$27569=ED65),Log!$G$1:$G$27569)</f>
        <v>Low</v>
      </c>
      <c r="EH65" s="222">
        <f t="array" ref="EH65">LOOKUP(2,1/(Log!$K$1:$K$27569=ED65),Log!$H$1:$H$27569)</f>
        <v>3</v>
      </c>
      <c r="EI65" s="222" t="str">
        <f t="array" ref="EI65">LOOKUP(2,1/(Log!$K$1:$K$27569=ED65),Log!$J$1:$J$27569)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J65" s="222" t="str">
        <f t="array" ref="EJ65">LOOKUP(2,1/(Log!$K$1:$K$27569=ED65),Log!$I$1:$I$27569)</f>
        <v>https://data.unhcr.org/en/situations/ukraine; https://reliefweb.int/report/poland/regional-refugee-response-plan-ukraine-situation-2025-2026; https://reliefweb.int/report/poland/regional-refugee-response-plan-ukraine-situation-2025-2026</v>
      </c>
      <c r="EK65" s="223">
        <f t="array" ref="EK65">LOOKUP(2,1/(Log!$K$1:$K$27569=ED65),Log!$L$1:$L$27569)</f>
        <v>45773</v>
      </c>
      <c r="EL65" s="221" t="str">
        <f t="shared" si="62"/>
        <v>LTU002Extreme humanitarian conditions - Level 5</v>
      </c>
      <c r="EM65" s="213">
        <f t="array" ref="EM65">IF(LOOKUP(2,1/(Log!$K$1:$K$27569=EL65),Log!$E$1:$E$27569)="x","x",ROUND(LOOKUP(2,1/(Log!$K$1:$K$27569=EL65),Log!$E$1:$E$27569),-3))</f>
        <v>0</v>
      </c>
      <c r="EN65" s="224" t="str">
        <f t="array" ref="EN65">LOOKUP(2,1/(Log!$K$1:$K$27569=EL65),Log!$F$1:$F$27569)</f>
        <v>UNHCR accessed 17/04/2025; UNHCR 07/01/2025</v>
      </c>
      <c r="EO65" s="224" t="str">
        <f t="array" ref="EO65">LOOKUP(2,1/(Log!$K$1:$K$27569=EL65),Log!$G$1:$G$27569)</f>
        <v>Low</v>
      </c>
      <c r="EP65" s="224">
        <f t="array" ref="EP65">LOOKUP(2,1/(Log!$K$1:$K$27569=EL65),Log!$H$1:$H$27569)</f>
        <v>3</v>
      </c>
      <c r="EQ65" s="224" t="str">
        <f t="array" ref="EQ65">LOOKUP(2,1/(Log!$K$1:$K$27569=EL65),Log!$J$1:$J$27569)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R65" s="224" t="str">
        <f t="array" ref="ER65">LOOKUP(2,1/(Log!$K$1:$K$27569=EL65),Log!$I$1:$I$27569)</f>
        <v>https://data.unhcr.org/en/situations/ukraine; https://reliefweb.int/report/poland/regional-refugee-response-plan-ukraine-situation-2025-2026; https://reliefweb.int/report/poland/regional-refugee-response-plan-ukraine-situation-2025-2026</v>
      </c>
      <c r="ES65" s="214">
        <f t="array" ref="ES65">LOOKUP(2,1/(Log!$K$1:$K$27569=EL65),Log!$L$1:$L$27569)</f>
        <v>45773</v>
      </c>
      <c r="ET65" s="222" t="str">
        <f t="shared" si="63"/>
        <v>LTU002Fatalities in all crises</v>
      </c>
      <c r="EU65" s="222">
        <f t="array" ref="EU65">LOOKUP(2,1/(Log!$K$1:$K$27569=ET65),Log!$E$1:$E$27569)</f>
        <v>0</v>
      </c>
      <c r="EV65" s="222" t="str">
        <f t="array" ref="EV65">LOOKUP(2,1/(Log!$K$1:$K$27569=ET65),Log!$F$1:$F$27569)</f>
        <v>ACLED accessed 17/04/2025</v>
      </c>
      <c r="EW65" s="222" t="str">
        <f t="array" ref="EW65">LOOKUP(2,1/(Log!$K$1:$K$27569=ET65),Log!$G$1:$G$27569)</f>
        <v>High</v>
      </c>
      <c r="EX65" s="222">
        <f t="array" ref="EX65">LOOKUP(2,1/(Log!$K$1:$K$27569=ET65),Log!$H$1:$H$27569)</f>
        <v>1</v>
      </c>
      <c r="EY65" s="222" t="str">
        <f t="array" ref="EY65">LOOKUP(2,1/(Log!$K$1:$K$27569=ET65),Log!$J$1:$J$27569)</f>
        <v>The total number of fatalities in all crises between 1 October  2024 -  31 March 2025</v>
      </c>
      <c r="EZ65" s="222" t="str">
        <f t="array" ref="EZ65">LOOKUP(2,1/(Log!$K$1:$K$27569=ET65),Log!$I$1:$I$27569)</f>
        <v>https://acleddata.com/explorer/</v>
      </c>
      <c r="FA65" s="223">
        <f t="array" ref="FA65">LOOKUP(2,1/(Log!$K$1:$K$27569=ET65),Log!$L$1:$L$27569)</f>
        <v>45773</v>
      </c>
      <c r="FB65" s="221" t="str">
        <f t="shared" si="64"/>
        <v>LTU002Crisis affected groups</v>
      </c>
      <c r="FC65" s="224">
        <f t="array" ref="FC65">LOOKUP(2,1/(Log!$K$1:$K$27569=FB65),Log!$E$1:$E$27569)</f>
        <v>2</v>
      </c>
      <c r="FD65" s="224" t="str">
        <f t="array" ref="FD65">LOOKUP(2,1/(Log!$K$1:$K$27569=FB65),Log!$F$1:$F$27569)</f>
        <v>UNHCR 07/01/2025</v>
      </c>
      <c r="FE65" s="224" t="str">
        <f t="array" ref="FE65">LOOKUP(2,1/(Log!$K$1:$K$27569=FB65),Log!$G$1:$G$27569)</f>
        <v>High</v>
      </c>
      <c r="FF65" s="224">
        <f t="array" ref="FF65">LOOKUP(2,1/(Log!$K$1:$K$27569=FB65),Log!$H$1:$H$27569)</f>
        <v>1</v>
      </c>
      <c r="FG65" s="224" t="str">
        <f t="array" ref="FG65">LOOKUP(2,1/(Log!$K$1:$K$27569=FB65),Log!$J$1:$J$27569)</f>
        <v>In this crisis, 2 out of 5 population groups are affected: refugees and host population.</v>
      </c>
      <c r="FH65" s="224" t="str">
        <f t="array" ref="FH65">LOOKUP(2,1/(Log!$K$1:$K$27569=FB65),Log!$I$1:$I$27569)</f>
        <v>https://reliefweb.int/report/poland/regional-refugee-response-plan-ukraine-situation-2025-2026</v>
      </c>
      <c r="FI65" s="214">
        <f t="array" ref="FI65">LOOKUP(2,1/(Log!$K$1:$K$27569=FB65),Log!$L$1:$L$27569)</f>
        <v>45773</v>
      </c>
      <c r="FJ65" s="221" t="str">
        <f t="shared" si="65"/>
        <v>LTU002People facing limited access constraints</v>
      </c>
      <c r="FK65" s="222" t="str">
        <f t="array" ref="FK65">LOOKUP(2,1/(Log!$K$1:$K$27569=FJ65),Log!$E$1:$E$27569)</f>
        <v>x</v>
      </c>
      <c r="FL65" s="222" t="str">
        <f t="array" ref="FL65">LOOKUP(2,1/(Log!$K$1:$K$27569=FJ65),Log!$F$1:$F$27569)</f>
        <v>x</v>
      </c>
      <c r="FM65" s="222">
        <f t="array" ref="FM65">LOOKUP(2,1/(Log!$K$1:$K$27569=FJ65),Log!$G$1:$G$27569)</f>
        <v>0</v>
      </c>
      <c r="FN65" s="222">
        <f t="array" ref="FN65">LOOKUP(2,1/(Log!$K$1:$K$27569=FJ65),Log!$H$1:$H$27569)</f>
        <v>0</v>
      </c>
      <c r="FO65" s="222" t="str">
        <f t="array" ref="FO65">LOOKUP(2,1/(Log!$K$1:$K$27569=FJ65),Log!$J$1:$J$27569)</f>
        <v xml:space="preserve">There is no available information. </v>
      </c>
      <c r="FP65" s="218" t="str">
        <f t="array" ref="FP65">LOOKUP(2,1/(Log!$K$1:$K$27569=FJ65),Log!$I$1:$I$27569)</f>
        <v>x</v>
      </c>
      <c r="FQ65" s="219">
        <f t="array" ref="FQ65">LOOKUP(2,1/(Log!$K$1:$K$27569=FJ65),Log!$L$1:$L$27569)</f>
        <v>45626</v>
      </c>
      <c r="FR65" s="221" t="str">
        <f t="shared" si="66"/>
        <v>LTU002People facing restricted access constraints</v>
      </c>
      <c r="FS65" s="224" t="str">
        <f t="array" ref="FS65">LOOKUP(2,1/(Log!$K$1:$K$27569=FR65),Log!$E$1:$E$27569)</f>
        <v>x</v>
      </c>
      <c r="FT65" s="224" t="str">
        <f t="array" ref="FT65">LOOKUP(2,1/(Log!$K$1:$K$27569=FR65),Log!$F$1:$F$27569)</f>
        <v>x</v>
      </c>
      <c r="FU65" s="224">
        <f t="array" ref="FU65">LOOKUP(2,1/(Log!$K$1:$K$27569=FR65),Log!$G$1:$G$27569)</f>
        <v>0</v>
      </c>
      <c r="FV65" s="224">
        <f t="array" ref="FV65">LOOKUP(2,1/(Log!$K$1:$K$27569=FR65),Log!$H$1:$H$27569)</f>
        <v>0</v>
      </c>
      <c r="FW65" s="224" t="str">
        <f t="array" ref="FW65">LOOKUP(2,1/(Log!$K$1:$K$27569=FR65),Log!$J$1:$J$27569)</f>
        <v xml:space="preserve">There is no available information. </v>
      </c>
      <c r="FX65" s="224" t="str">
        <f t="array" ref="FX65">LOOKUP(2,1/(Log!$K$1:$K$27569=FR65),Log!$I$1:$I$27569)</f>
        <v>x</v>
      </c>
      <c r="FY65" s="214">
        <f t="array" ref="FY65">LOOKUP(2,1/(Log!$K$1:$K$27569=FR65),Log!$L$1:$L$27569)</f>
        <v>45626</v>
      </c>
      <c r="FZ65" s="222" t="str">
        <f t="shared" si="67"/>
        <v>LTU002Impediments to entry into country (bureaucratic and administrative)</v>
      </c>
      <c r="GA65" s="222">
        <f t="array" ref="GA65">LOOKUP(2,1/(Log!$K$1:$K$27569=FZ65),Log!$E$1:$E$27569)</f>
        <v>0</v>
      </c>
      <c r="GB65" s="222" t="str">
        <f t="array" ref="GB65">LOOKUP(2,1/(Log!$K$1:$K$27569=FZ65),Log!$F$1:$F$27569)</f>
        <v>ACAPS Access Methodology</v>
      </c>
      <c r="GC65" s="222" t="str">
        <f t="array" ref="GC65">LOOKUP(2,1/(Log!$K$1:$K$27569=FZ65),Log!$G$1:$G$27569)</f>
        <v>Medium</v>
      </c>
      <c r="GD65" s="222">
        <f t="array" ref="GD65">LOOKUP(2,1/(Log!$K$1:$K$27569=FZ65),Log!$H$1:$H$27569)</f>
        <v>2</v>
      </c>
      <c r="GE65" s="222" t="str">
        <f t="array" ref="GE65">LOOKUP(2,1/(Log!$K$1:$K$27569=FZ65),Log!$J$1:$J$27569)</f>
        <v>x</v>
      </c>
      <c r="GF65" s="222" t="str">
        <f t="array" ref="GF65">LOOKUP(2,1/(Log!$K$1:$K$27569=FZ65),Log!$I$1:$I$27569)</f>
        <v>x</v>
      </c>
      <c r="GG65" s="223">
        <f t="array" ref="GG65">LOOKUP(2,1/(Log!$K$1:$K$27569=FZ65),Log!$L$1:$L$27569)</f>
        <v>45603</v>
      </c>
      <c r="GH65" s="221" t="str">
        <f t="shared" si="68"/>
        <v>LTU002Restriction of movement (impediments to freedom of movement and/or administrative restrictions)</v>
      </c>
      <c r="GI65" s="224">
        <f t="array" ref="GI65">LOOKUP(2,1/(Log!$K$1:$K$27569=GH65),Log!$E$1:$E$27569)</f>
        <v>0</v>
      </c>
      <c r="GJ65" s="224" t="str">
        <f t="array" ref="GJ65">LOOKUP(2,1/(Log!$K$1:$K$27569=GH65),Log!$F$1:$F$27569)</f>
        <v>ACAPS Access Methodology</v>
      </c>
      <c r="GK65" s="224" t="str">
        <f t="array" ref="GK65">LOOKUP(2,1/(Log!$K$1:$K$27569=GH65),Log!$G$1:$G$27569)</f>
        <v>Medium</v>
      </c>
      <c r="GL65" s="224">
        <f t="array" ref="GL65">LOOKUP(2,1/(Log!$K$1:$K$27569=GH65),Log!$H$1:$H$27569)</f>
        <v>2</v>
      </c>
      <c r="GM65" s="224" t="str">
        <f t="array" ref="GM65">LOOKUP(2,1/(Log!$K$1:$K$27569=GH65),Log!$J$1:$J$27569)</f>
        <v>x</v>
      </c>
      <c r="GN65" s="224" t="str">
        <f t="array" ref="GN65">LOOKUP(2,1/(Log!$K$1:$K$27569=GH65),Log!$I$1:$I$27569)</f>
        <v>x</v>
      </c>
      <c r="GO65" s="214">
        <f t="array" ref="GO65">LOOKUP(2,1/(Log!$K$1:$K$27569=GH65),Log!$L$1:$L$27569)</f>
        <v>45603</v>
      </c>
      <c r="GP65" s="222" t="str">
        <f t="shared" si="69"/>
        <v>LTU002Interference into implementation of humanitarian activities</v>
      </c>
      <c r="GQ65" s="222">
        <f t="array" ref="GQ65">LOOKUP(2,1/(Log!$K$1:$K$27569=GP65),Log!$E$1:$E$27569)</f>
        <v>0</v>
      </c>
      <c r="GR65" s="222" t="str">
        <f t="array" ref="GR65">LOOKUP(2,1/(Log!$K$1:$K$27569=GP65),Log!$F$1:$F$27569)</f>
        <v>ACAPS Access Methodology</v>
      </c>
      <c r="GS65" s="222" t="str">
        <f t="array" ref="GS65">LOOKUP(2,1/(Log!$K$1:$K$27569=GP65),Log!$G$1:$G$27569)</f>
        <v>Medium</v>
      </c>
      <c r="GT65" s="222">
        <f t="array" ref="GT65">LOOKUP(2,1/(Log!$K$1:$K$27569=GP65),Log!$H$1:$H$27569)</f>
        <v>2</v>
      </c>
      <c r="GU65" s="222" t="str">
        <f t="array" ref="GU65">LOOKUP(2,1/(Log!$K$1:$K$27569=GP65),Log!$J$1:$J$27569)</f>
        <v>x</v>
      </c>
      <c r="GV65" s="222" t="str">
        <f t="array" ref="GV65">LOOKUP(2,1/(Log!$K$1:$K$27569=GP65),Log!$I$1:$I$27569)</f>
        <v>x</v>
      </c>
      <c r="GW65" s="223">
        <f t="array" ref="GW65">LOOKUP(2,1/(Log!$K$1:$K$27569=GP65),Log!$L$1:$L$27569)</f>
        <v>45603</v>
      </c>
      <c r="GX65" s="221" t="str">
        <f t="shared" si="70"/>
        <v>LTU002Violence against personnel, facilities and assets</v>
      </c>
      <c r="GY65" s="224">
        <f t="array" ref="GY65">LOOKUP(2,1/(Log!$K$1:$K$27569=GX65),Log!$E$1:$E$27569)</f>
        <v>0</v>
      </c>
      <c r="GZ65" s="224" t="str">
        <f t="array" ref="GZ65">LOOKUP(2,1/(Log!$K$1:$K$27569=GX65),Log!$F$1:$F$27569)</f>
        <v>ACAPS Access Methodology</v>
      </c>
      <c r="HA65" s="224" t="str">
        <f t="array" ref="HA65">LOOKUP(2,1/(Log!$K$1:$K$27569=GX65),Log!$G$1:$G$27569)</f>
        <v>Medium</v>
      </c>
      <c r="HB65" s="224">
        <f t="array" ref="HB65">LOOKUP(2,1/(Log!$K$1:$K$27569=GX65),Log!$H$1:$H$27569)</f>
        <v>2</v>
      </c>
      <c r="HC65" s="224" t="str">
        <f t="array" ref="HC65">LOOKUP(2,1/(Log!$K$1:$K$27569=GX65),Log!$J$1:$J$27569)</f>
        <v>x</v>
      </c>
      <c r="HD65" s="224" t="str">
        <f t="array" ref="HD65">LOOKUP(2,1/(Log!$K$1:$K$27569=GX65),Log!$I$1:$I$27569)</f>
        <v>x</v>
      </c>
      <c r="HE65" s="214">
        <f t="array" ref="HE65">LOOKUP(2,1/(Log!$K$1:$K$27569=GX65),Log!$L$1:$L$27569)</f>
        <v>45603</v>
      </c>
      <c r="HF65" s="222" t="str">
        <f t="shared" si="71"/>
        <v>LTU002Denial of existence of humanitarian needs or entitlements to assistance</v>
      </c>
      <c r="HG65" s="222">
        <f t="array" ref="HG65">LOOKUP(2,1/(Log!$K$1:$K$27569=HF65),Log!$E$1:$E$27569)</f>
        <v>0</v>
      </c>
      <c r="HH65" s="222" t="str">
        <f t="array" ref="HH65">LOOKUP(2,1/(Log!$K$1:$K$27569=HF65),Log!$F$1:$F$27569)</f>
        <v>ACAPS Access Methodology</v>
      </c>
      <c r="HI65" s="222" t="str">
        <f t="array" ref="HI65">LOOKUP(2,1/(Log!$K$1:$K$27569=HF65),Log!$G$1:$G$27569)</f>
        <v>Medium</v>
      </c>
      <c r="HJ65" s="222">
        <f t="array" ref="HJ65">LOOKUP(2,1/(Log!$K$1:$K$27569=HF65),Log!$H$1:$H$27569)</f>
        <v>2</v>
      </c>
      <c r="HK65" s="222" t="str">
        <f t="array" ref="HK65">LOOKUP(2,1/(Log!$K$1:$K$27569=HF65),Log!$J$1:$J$27569)</f>
        <v>x</v>
      </c>
      <c r="HL65" s="222" t="str">
        <f t="array" ref="HL65">LOOKUP(2,1/(Log!$K$1:$K$27569=HF65),Log!$I$1:$I$27569)</f>
        <v>x</v>
      </c>
      <c r="HM65" s="223">
        <f t="array" ref="HM65">LOOKUP(2,1/(Log!$K$1:$K$27569=HF65),Log!$L$1:$L$27569)</f>
        <v>45603</v>
      </c>
      <c r="HN65" s="221" t="str">
        <f t="shared" si="72"/>
        <v>LTU002Restriction and obstruction of access to services and assistance</v>
      </c>
      <c r="HO65" s="224">
        <f t="array" ref="HO65">LOOKUP(2,1/(Log!$K$1:$K$27569=HN65),Log!$E$1:$E$27569)</f>
        <v>0</v>
      </c>
      <c r="HP65" s="224" t="str">
        <f t="array" ref="HP65">LOOKUP(2,1/(Log!$K$1:$K$27569=HN65),Log!$F$1:$F$27569)</f>
        <v>ACAPS Access Methodology</v>
      </c>
      <c r="HQ65" s="224" t="str">
        <f t="array" ref="HQ65">LOOKUP(2,1/(Log!$K$1:$K$27569=HN65),Log!$G$1:$G$27569)</f>
        <v>Medium</v>
      </c>
      <c r="HR65" s="224">
        <f t="array" ref="HR65">LOOKUP(2,1/(Log!$K$1:$K$27569=HN65),Log!$H$1:$H$27569)</f>
        <v>2</v>
      </c>
      <c r="HS65" s="224" t="str">
        <f t="array" ref="HS65">LOOKUP(2,1/(Log!$K$1:$K$27569=HN65),Log!$J$1:$J$27569)</f>
        <v>x</v>
      </c>
      <c r="HT65" s="224" t="str">
        <f t="array" ref="HT65">LOOKUP(2,1/(Log!$K$1:$K$27569=HN65),Log!$I$1:$I$27569)</f>
        <v>x</v>
      </c>
      <c r="HU65" s="214">
        <f t="array" ref="HU65">LOOKUP(2,1/(Log!$K$1:$K$27569=HN65),Log!$L$1:$L$27569)</f>
        <v>45603</v>
      </c>
      <c r="HV65" s="222" t="str">
        <f t="shared" si="73"/>
        <v>LTU002Ongoing insecurity/hostilities affecting humanitarian assistance</v>
      </c>
      <c r="HW65" s="222">
        <f t="array" ref="HW65">LOOKUP(2,1/(Log!$K$1:$K$27569=HV65),Log!$E$1:$E$27569)</f>
        <v>0</v>
      </c>
      <c r="HX65" s="222" t="str">
        <f t="array" ref="HX65">LOOKUP(2,1/(Log!$K$1:$K$27569=HV65),Log!$F$1:$F$27569)</f>
        <v>ACAPS Access Methodology</v>
      </c>
      <c r="HY65" s="222" t="str">
        <f t="array" ref="HY65">LOOKUP(2,1/(Log!$K$1:$K$27569=HV65),Log!$G$1:$G$27569)</f>
        <v>Medium</v>
      </c>
      <c r="HZ65" s="222">
        <f t="array" ref="HZ65">LOOKUP(2,1/(Log!$K$1:$K$27569=HV65),Log!$H$1:$H$27569)</f>
        <v>2</v>
      </c>
      <c r="IA65" s="222" t="str">
        <f t="array" ref="IA65">LOOKUP(2,1/(Log!$K$1:$K$27569=HV65),Log!$J$1:$J$27569)</f>
        <v>x</v>
      </c>
      <c r="IB65" s="222" t="str">
        <f t="array" ref="IB65">LOOKUP(2,1/(Log!$K$1:$K$27569=HV65),Log!$I$1:$I$27569)</f>
        <v>x</v>
      </c>
      <c r="IC65" s="223">
        <f t="array" ref="IC65">LOOKUP(2,1/(Log!$K$1:$K$27569=HV65),Log!$L$1:$L$27569)</f>
        <v>45603</v>
      </c>
      <c r="ID65" s="221" t="str">
        <f t="shared" si="74"/>
        <v>LTU002Presence of mines and improvised explosive devices</v>
      </c>
      <c r="IE65" s="224">
        <f t="array" ref="IE65">LOOKUP(2,1/(Log!$K$1:$K$27569=ID65),Log!$E$1:$E$27569)</f>
        <v>0</v>
      </c>
      <c r="IF65" s="224" t="str">
        <f t="array" ref="IF65">LOOKUP(2,1/(Log!$K$1:$K$27569=ID65),Log!$F$1:$F$27569)</f>
        <v>ACAPS Access Methodology</v>
      </c>
      <c r="IG65" s="224" t="str">
        <f t="array" ref="IG65">LOOKUP(2,1/(Log!$K$1:$K$27569=ID65),Log!$G$1:$G$27569)</f>
        <v>Medium</v>
      </c>
      <c r="IH65" s="224">
        <f t="array" ref="IH65">LOOKUP(2,1/(Log!$K$1:$K$27569=ID65),Log!$H$1:$H$27569)</f>
        <v>2</v>
      </c>
      <c r="II65" s="224" t="str">
        <f t="array" ref="II65">LOOKUP(2,1/(Log!$K$1:$K$27569=ID65),Log!$J$1:$J$27569)</f>
        <v>x</v>
      </c>
      <c r="IJ65" s="224" t="str">
        <f t="array" ref="IJ65">LOOKUP(2,1/(Log!$K$1:$K$27569=ID65),Log!$I$1:$I$27569)</f>
        <v>x</v>
      </c>
      <c r="IK65" s="214">
        <f t="array" ref="IK65">LOOKUP(2,1/(Log!$K$1:$K$27569=ID65),Log!$L$1:$L$27569)</f>
        <v>45603</v>
      </c>
      <c r="IL65" s="222" t="str">
        <f t="shared" si="75"/>
        <v>LTU002Physical constraints in the environment (obstacles related to terrain, climate, lack of infrastructure, etc.)</v>
      </c>
      <c r="IM65" s="222">
        <f t="array" ref="IM65">LOOKUP(2,1/(Log!$K$1:$K$27569=IL65),Log!$E$1:$E$27569)</f>
        <v>0</v>
      </c>
      <c r="IN65" s="222" t="str">
        <f t="array" ref="IN65">LOOKUP(2,1/(Log!$K$1:$K$27569=IL65),Log!$F$1:$F$27569)</f>
        <v>ACAPS Access Methodology</v>
      </c>
      <c r="IO65" s="222" t="str">
        <f t="array" ref="IO65">LOOKUP(2,1/(Log!$K$1:$K$27569=IL65),Log!$G$1:$G$27569)</f>
        <v>Medium</v>
      </c>
      <c r="IP65" s="222">
        <f t="array" ref="IP65">LOOKUP(2,1/(Log!$K$1:$K$27569=IL65),Log!$H$1:$H$27569)</f>
        <v>2</v>
      </c>
      <c r="IQ65" s="222" t="str">
        <f t="array" ref="IQ65">LOOKUP(2,1/(Log!$K$1:$K$27569=IL65),Log!$J$1:$J$27569)</f>
        <v>x</v>
      </c>
      <c r="IR65" s="222" t="str">
        <f t="array" ref="IR65">LOOKUP(2,1/(Log!$K$1:$K$27569=IL65),Log!$I$1:$I$27569)</f>
        <v>x</v>
      </c>
      <c r="IS65" s="223">
        <f t="array" ref="IS65">LOOKUP(2,1/(Log!$K$1:$K$27569=IL65),Log!$L$1:$L$27569)</f>
        <v>45603</v>
      </c>
    </row>
    <row r="66" spans="1:253" s="11" customFormat="1" ht="13.35" customHeight="1">
      <c r="A66" s="11" t="str">
        <f>Lists!B:B</f>
        <v>Displacement from Russia-Ukraine conflict in Latvia</v>
      </c>
      <c r="B66" s="11" t="str">
        <f>Lists!F:F</f>
        <v>International Displacement</v>
      </c>
      <c r="C66" s="11" t="str">
        <f>Lists!C:C</f>
        <v>LVA002</v>
      </c>
      <c r="D66" s="11" t="str">
        <f>Lists!A:A</f>
        <v>Latvia</v>
      </c>
      <c r="E66" s="11" t="str">
        <f>Lists!D:D</f>
        <v>LVA</v>
      </c>
      <c r="F66" s="11" t="str">
        <f t="shared" si="38"/>
        <v>LVA002Total population</v>
      </c>
      <c r="G66" s="212">
        <f t="array" ref="G66">ROUND(LOOKUP(2,1/(Log!$K$1:$K$27569=F66),Log!$E$1:$E$27569),-3)</f>
        <v>1926000</v>
      </c>
      <c r="H66" s="213" t="str">
        <f t="array" ref="H66">LOOKUP(2,1/(Log!$K$1:$K$27569=F66),Log!$F$1:$F$27569)</f>
        <v>World Bank 2023; UNHCR accessed 17/04/2025</v>
      </c>
      <c r="I66" s="213" t="str">
        <f t="array" ref="I66">LOOKUP(2,1/(Log!$K$1:$K$27569=F66),Log!$G$1:$G$27569)</f>
        <v>High</v>
      </c>
      <c r="J66" s="213">
        <f t="array" ref="J66">LOOKUP(2,1/(Log!$K$1:$K$27569=F66),Log!$H$1:$H$27569)</f>
        <v>1</v>
      </c>
      <c r="K66" s="213" t="str">
        <f t="array" ref="K66">LOOKUP(2,1/(Log!$K$1:$K$27569=F66),Log!$J$1:$J$27569)</f>
        <v>The baseline population figure of (1,877,445) people is aggregated with (48,555) refugees from Ukraine in Latvia according to UNHCR as of 25 February 2025. The World Bank and UNHCR sources were chosen because they provide the population and refugee data needed for the indicator's calculations as per the INFORM Severity Index methodology. The reliability is high because the data is recent.</v>
      </c>
      <c r="L66" s="213" t="str">
        <f t="array" ref="L66">LOOKUP(2,1/(Log!$K$1:$K$27569=F66),Log!$I$1:$I$27569)</f>
        <v>https://data.worldbank.org/indicator/SP.POP.TOTL?locations=LV&amp;page=2+%3B+https%3A%2F%2F ; https://data.unhcr.org/en/situations/ukraine</v>
      </c>
      <c r="M66" s="214">
        <f t="array" ref="M66">LOOKUP(2,1/(Log!$K$1:$K$27569=F66),Log!$L$1:$L$27569)</f>
        <v>45773</v>
      </c>
      <c r="N66" s="221" t="str">
        <f t="shared" si="39"/>
        <v>LVA002Landmass affected</v>
      </c>
      <c r="O66" s="216">
        <f t="array" ref="O66">LOOKUP(2,1/(Log!$K$1:$K$27569=N66),Log!$E$1:$E$27569)</f>
        <v>62230</v>
      </c>
      <c r="P66" s="216" t="str">
        <f t="array" ref="P66">LOOKUP(2,1/(Log!$K$1:$K$27569=N66),Log!$F$1:$F$27569)</f>
        <v>World Bank 2022; UNHCR 07/01/2025</v>
      </c>
      <c r="Q66" s="216" t="str">
        <f t="array" ref="Q66">LOOKUP(2,1/(Log!$K$1:$K$27569=N66),Log!$G$1:$G$27569)</f>
        <v>High</v>
      </c>
      <c r="R66" s="216">
        <f t="array" ref="R66">LOOKUP(2,1/(Log!$K$1:$K$27569=N66),Log!$H$1:$H$27569)</f>
        <v>1</v>
      </c>
      <c r="S66" s="216" t="str">
        <f t="array" ref="S66">LOOKUP(2,1/(Log!$K$1:$K$27569=N66),Log!$J$1:$J$27569)</f>
        <v>The whole country is considered exposed, as refugees reside across the country, therefore the total landmass of Latvia is considered affected. The sources were chosen because they are the most reliable, OCHA provides landmass data and UNHCR is the source for the Regional Response Plan 2025-2026 on the crisis of refugees from Ukraine in Latvia. The reliability is high because the data is triangulated using multiple reliable sources.</v>
      </c>
      <c r="T66" s="216" t="str">
        <f t="array" ref="T66">LOOKUP(2,1/(Log!$K$1:$K$27569=N66),Log!$I$1:$I$27569)</f>
        <v>https://data.worldbank.org/indicator/AG.LND.TOTL.K2?locations=LV; https://reliefweb.int/report/poland/regional-refugee-response-plan-ukraine-situation-2025-2026</v>
      </c>
      <c r="U66" s="217">
        <f t="array" ref="U66">LOOKUP(2,1/(Log!$K$1:$K$27569=N66),Log!$L$1:$L$27569)</f>
        <v>45773</v>
      </c>
      <c r="V66" s="221" t="str">
        <f t="shared" si="40"/>
        <v>LVA002People exposed</v>
      </c>
      <c r="W66" s="213">
        <f t="array" ref="W66">IF(LOOKUP(2,1/(Log!$K$1:$K$27569=V66),Log!$E$1:$E$27569)="x","x",ROUND(LOOKUP(2,1/(Log!$K$1:$K$27569=V66),Log!$E$1:$E$27569),-3))</f>
        <v>1926000</v>
      </c>
      <c r="X66" s="213" t="str">
        <f t="array" ref="X66">LOOKUP(2,1/(Log!$K$1:$K$27569=V66),Log!$F$1:$F$27569)</f>
        <v>World Bank 2023; UNHCR accessed 17/04/2025</v>
      </c>
      <c r="Y66" s="213" t="str">
        <f t="array" ref="Y66">LOOKUP(2,1/(Log!$K$1:$K$27569=V66),Log!$G$1:$G$27569)</f>
        <v xml:space="preserve">Medium </v>
      </c>
      <c r="Z66" s="213">
        <f t="array" ref="Z66">LOOKUP(2,1/(Log!$K$1:$K$27569=V66),Log!$H$1:$H$27569)</f>
        <v>2</v>
      </c>
      <c r="AA66" s="213" t="str">
        <f t="array" ref="AA66">LOOKUP(2,1/(Log!$K$1:$K$27569=V66),Log!$J$1:$J$27569)</f>
        <v>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v>
      </c>
      <c r="AB66" s="213" t="str">
        <f t="array" ref="AB66">LOOKUP(2,1/(Log!$K$1:$K$27569=V66),Log!$I$1:$I$27569)</f>
        <v>https://data.worldbank.org/indicator/SP.POP.TOTL?locations=LV&amp;page=2+%3B+https%3A%2F%2F ; https://data.unhcr.org/en/situations/ukraine</v>
      </c>
      <c r="AC66" s="214">
        <f t="array" ref="AC66">LOOKUP(2,1/(Log!$K$1:$K$27569=V66),Log!$L$1:$L$27569)</f>
        <v>45773</v>
      </c>
      <c r="AD66" s="221" t="str">
        <f t="shared" si="41"/>
        <v>LVA002People affected</v>
      </c>
      <c r="AE66" s="218">
        <f t="array" ref="AE66">IF(LOOKUP(2,1/(Log!$K$1:$K$27569=AD66),Log!$E$1:$E$27569)="x","x",ROUND(LOOKUP(2,1/(Log!$K$1:$K$27569=AD66),Log!$E$1:$E$27569),-3))</f>
        <v>49000</v>
      </c>
      <c r="AF66" s="218" t="str">
        <f t="array" ref="AF66">LOOKUP(2,1/(Log!$K$1:$K$27569=AD66),Log!$F$1:$F$27569)</f>
        <v>UNHCR accessed 17/04/2025</v>
      </c>
      <c r="AG66" s="218" t="str">
        <f t="array" ref="AG66">LOOKUP(2,1/(Log!$K$1:$K$27569=AD66),Log!$G$1:$G$27569)</f>
        <v xml:space="preserve">Medium </v>
      </c>
      <c r="AH66" s="218">
        <f t="array" ref="AH66">LOOKUP(2,1/(Log!$K$1:$K$27569=AD66),Log!$H$1:$H$27569)</f>
        <v>2</v>
      </c>
      <c r="AI66" s="218" t="str">
        <f t="array" ref="AI66">LOOKUP(2,1/(Log!$K$1:$K$27569=AD66),Log!$J$1:$J$27569)</f>
        <v>The number of people affected by the crisis is taken from UNHCR website. The people affected corresponds to the number of refugees from Ukraine in Latvia.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v>
      </c>
      <c r="AJ66" s="218" t="str">
        <f t="array" ref="AJ66">LOOKUP(2,1/(Log!$K$1:$K$27569=AD66),Log!$I$1:$I$27569)</f>
        <v>https://data.unhcr.org/en/situations/ukraine</v>
      </c>
      <c r="AK66" s="219">
        <f t="array" ref="AK66">LOOKUP(2,1/(Log!$K$1:$K$27569=AD66),Log!$L$1:$L$27569)</f>
        <v>45773</v>
      </c>
      <c r="AL66" s="221" t="str">
        <f t="shared" si="42"/>
        <v>LVA002People displaced</v>
      </c>
      <c r="AM66" s="213">
        <f t="array" ref="AM66">IF(LOOKUP(2,1/(Log!$K$1:$K$27569=AL66),Log!$E$1:$E$27569)="x","x",ROUND(LOOKUP(2,1/(Log!$K$1:$K$27569=AL66),Log!$E$1:$E$27569),-3))</f>
        <v>49000</v>
      </c>
      <c r="AN66" s="213" t="str">
        <f t="array" ref="AN66">LOOKUP(2,1/(Log!$K$1:$K$27569=AL66),Log!$F$1:$F$27569)</f>
        <v>UNHCR accessed 17/04/2025</v>
      </c>
      <c r="AO66" s="213" t="str">
        <f t="array" ref="AO66">LOOKUP(2,1/(Log!$K$1:$K$27569=AL66),Log!$G$1:$G$27569)</f>
        <v>High</v>
      </c>
      <c r="AP66" s="213">
        <f t="array" ref="AP66">LOOKUP(2,1/(Log!$K$1:$K$27569=AL66),Log!$H$1:$H$27569)</f>
        <v>1</v>
      </c>
      <c r="AQ66" s="213" t="str">
        <f t="array" ref="AQ66">LOOKUP(2,1/(Log!$K$1:$K$27569=AL66),Log!$J$1:$J$27569)</f>
        <v>The number of people displaced by the crisis includes the number of refugees from Ukraine to Latvia. This figure is taken from UNHCR website. This source was chosen because UNHCR is the most reliable source reporting the number of refugees from Ukraine to Latvia. The reliability of this data is high because it is recent.</v>
      </c>
      <c r="AR66" s="213" t="str">
        <f t="array" ref="AR66">LOOKUP(2,1/(Log!$K$1:$K$27569=AL66),Log!$I$1:$I$27569)</f>
        <v>https://data.unhcr.org/en/situations/ukraine</v>
      </c>
      <c r="AS66" s="214">
        <f t="array" ref="AS66">LOOKUP(2,1/(Log!$K$1:$K$27569=AL66),Log!$L$1:$L$27569)</f>
        <v>45773</v>
      </c>
      <c r="AT66" s="222" t="str">
        <f t="shared" si="43"/>
        <v>LVA002Injuries reported</v>
      </c>
      <c r="AU66" s="218" t="str">
        <f t="array" ref="AU66">LOOKUP(2,1/(Log!$K$1:$K$27569=AT66),Log!$E$1:$E$27569)</f>
        <v>x</v>
      </c>
      <c r="AV66" s="218" t="str">
        <f t="array" ref="AV66">LOOKUP(2,1/(Log!$K$1:$K$27569=AT66),Log!$F$1:$F$27569)</f>
        <v>x</v>
      </c>
      <c r="AW66" s="218">
        <f t="array" ref="AW66">LOOKUP(2,1/(Log!$K$1:$K$27569=AT66),Log!$G$1:$G$27569)</f>
        <v>0</v>
      </c>
      <c r="AX66" s="218">
        <f t="array" ref="AX66">LOOKUP(2,1/(Log!$K$1:$K$27569=AT66),Log!$H$1:$H$27569)</f>
        <v>0</v>
      </c>
      <c r="AY66" s="218" t="str">
        <f t="array" ref="AY66">LOOKUP(2,1/(Log!$K$1:$K$27569=AT66),Log!$J$1:$J$27569)</f>
        <v xml:space="preserve">There is no available information. </v>
      </c>
      <c r="AZ66" s="218" t="str">
        <f t="array" ref="AZ66">LOOKUP(2,1/(Log!$K$1:$K$27569=AT66),Log!$I$1:$I$27569)</f>
        <v>x</v>
      </c>
      <c r="BA66" s="219">
        <f t="array" ref="BA66">LOOKUP(2,1/(Log!$K$1:$K$27569=AT66),Log!$L$1:$L$27569)</f>
        <v>45626</v>
      </c>
      <c r="BB66" s="221" t="str">
        <f t="shared" si="44"/>
        <v>LVA002Illness cases reported</v>
      </c>
      <c r="BC66" s="213" t="str">
        <f t="array" ref="BC66">LOOKUP(2,1/(Log!$K$1:$K$27569=BB66),Log!$E$1:$E$27569)</f>
        <v>x</v>
      </c>
      <c r="BD66" s="213" t="str">
        <f t="array" ref="BD66">LOOKUP(2,1/(Log!$K$1:$K$27569=BB66),Log!$F$1:$F$27569)</f>
        <v>x</v>
      </c>
      <c r="BE66" s="213">
        <f t="array" ref="BE66">LOOKUP(2,1/(Log!$K$1:$K$27569=BB66),Log!$G$1:$G$27569)</f>
        <v>0</v>
      </c>
      <c r="BF66" s="213">
        <f t="array" ref="BF66">LOOKUP(2,1/(Log!$K$1:$K$27569=BB66),Log!$H$1:$H$27569)</f>
        <v>0</v>
      </c>
      <c r="BG66" s="213" t="str">
        <f t="array" ref="BG66">LOOKUP(2,1/(Log!$K$1:$K$27569=BB66),Log!$J$1:$J$27569)</f>
        <v xml:space="preserve">There is no available information. </v>
      </c>
      <c r="BH66" s="213" t="str">
        <f t="array" ref="BH66">LOOKUP(2,1/(Log!$K$1:$K$27569=BB66),Log!$I$1:$I$27569)</f>
        <v>x</v>
      </c>
      <c r="BI66" s="214">
        <f t="array" ref="BI66">LOOKUP(2,1/(Log!$K$1:$K$27569=BB66),Log!$L$1:$L$27569)</f>
        <v>45626</v>
      </c>
      <c r="BJ66" s="222" t="str">
        <f t="shared" si="45"/>
        <v>LVA002Fatalities reported</v>
      </c>
      <c r="BK66" s="222">
        <f t="array" ref="BK66">LOOKUP(2,1/(Log!$K$1:$K$27569=BJ66),Log!$E$1:$E$27569)</f>
        <v>0</v>
      </c>
      <c r="BL66" s="222" t="str">
        <f t="array" ref="BL66">LOOKUP(2,1/(Log!$K$1:$K$27569=BJ66),Log!$F$1:$F$27569)</f>
        <v>ACLED accessed 17/04/2025</v>
      </c>
      <c r="BM66" s="222" t="str">
        <f t="array" ref="BM66">LOOKUP(2,1/(Log!$K$1:$K$27569=BJ66),Log!$G$1:$G$27569)</f>
        <v>High</v>
      </c>
      <c r="BN66" s="222">
        <f t="array" ref="BN66">LOOKUP(2,1/(Log!$K$1:$K$27569=BJ66),Log!$H$1:$H$27569)</f>
        <v>1</v>
      </c>
      <c r="BO66" s="222" t="str">
        <f t="array" ref="BO66">LOOKUP(2,1/(Log!$K$1:$K$27569=BJ66),Log!$J$1:$J$27569)</f>
        <v>The total number of fatalities in Displacement from Ukraine conflict in Latvia crisis between 1 October  2024 -  31 March 2025</v>
      </c>
      <c r="BP66" s="218" t="str">
        <f t="array" ref="BP66">LOOKUP(2,1/(Log!$K$1:$K$27569=BJ66),Log!$I$1:$I$27569)</f>
        <v>https://acleddata.com/explorer/</v>
      </c>
      <c r="BQ66" s="223">
        <f t="array" ref="BQ66">LOOKUP(2,1/(Log!$K$1:$K$27569=BJ66),Log!$L$1:$L$27569)</f>
        <v>45773</v>
      </c>
      <c r="BR66" s="221" t="str">
        <f t="shared" si="46"/>
        <v>LVA002Buildings damaged</v>
      </c>
      <c r="BS66" s="224">
        <f t="array" ref="BS66">LOOKUP(2,1/(Log!$K$1:$K$27569=BR66),Log!$E$1:$E$27569)</f>
        <v>0</v>
      </c>
      <c r="BT66" s="224" t="str">
        <f t="array" ref="BT66">LOOKUP(2,1/(Log!$K$1:$K$27569=BR66),Log!$F$1:$F$27569)</f>
        <v>x</v>
      </c>
      <c r="BU66" s="224">
        <f t="array" ref="BU66">LOOKUP(2,1/(Log!$K$1:$K$27569=BR66),Log!$G$1:$G$27569)</f>
        <v>0</v>
      </c>
      <c r="BV66" s="224">
        <f t="array" ref="BV66">LOOKUP(2,1/(Log!$K$1:$K$27569=BR66),Log!$H$1:$H$27569)</f>
        <v>0</v>
      </c>
      <c r="BW66" s="224" t="str">
        <f t="array" ref="BW66">LOOKUP(2,1/(Log!$K$1:$K$27569=BR66),Log!$J$1:$J$27569)</f>
        <v>Not applicable.</v>
      </c>
      <c r="BX66" s="224" t="str">
        <f t="array" ref="BX66">LOOKUP(2,1/(Log!$K$1:$K$27569=BR66),Log!$I$1:$I$27569)</f>
        <v>x</v>
      </c>
      <c r="BY66" s="214">
        <f t="array" ref="BY66">LOOKUP(2,1/(Log!$K$1:$K$27569=BR66),Log!$L$1:$L$27569)</f>
        <v>45626</v>
      </c>
      <c r="BZ66" s="222" t="str">
        <f t="shared" si="47"/>
        <v>LVA002Buildings destroyed</v>
      </c>
      <c r="CA66" s="222">
        <f t="array" ref="CA66">LOOKUP(2,1/(Log!$K$1:$K$27569=BZ66),Log!$E$1:$E$27569)</f>
        <v>0</v>
      </c>
      <c r="CB66" s="222" t="str">
        <f t="array" ref="CB66">LOOKUP(2,1/(Log!$K$1:$K$27569=BZ66),Log!$F$1:$F$27569)</f>
        <v>x</v>
      </c>
      <c r="CC66" s="222">
        <f t="array" ref="CC66">LOOKUP(2,1/(Log!$K$1:$K$27569=BZ66),Log!$G$1:$G$27569)</f>
        <v>0</v>
      </c>
      <c r="CD66" s="222">
        <f t="array" ref="CD66">LOOKUP(2,1/(Log!$K$1:$K$27569=BZ66),Log!$H$1:$H$27569)</f>
        <v>0</v>
      </c>
      <c r="CE66" s="222" t="str">
        <f t="array" ref="CE66">LOOKUP(2,1/(Log!$K$1:$K$27569=BZ66),Log!$J$1:$J$27569)</f>
        <v>Not applicable.</v>
      </c>
      <c r="CF66" s="222" t="str">
        <f t="array" ref="CF66">LOOKUP(2,1/(Log!$K$1:$K$27569=BZ66),Log!$I$1:$I$27569)</f>
        <v>x</v>
      </c>
      <c r="CG66" s="223">
        <f t="array" ref="CG66">LOOKUP(2,1/(Log!$K$1:$K$27569=BZ66),Log!$L$1:$L$27569)</f>
        <v>45626</v>
      </c>
      <c r="CH66" s="221" t="str">
        <f t="shared" si="48"/>
        <v>LVA002Buildings in the affected area</v>
      </c>
      <c r="CI66" s="222" t="e">
        <f t="array" ref="CI66">LOOKUP(2,1/(Log!$K$1:$K$27569=CH66),Log!$E$1:$E$27569)</f>
        <v>#N/A</v>
      </c>
      <c r="CJ66" s="222" t="e">
        <f t="array" ref="CJ66">LOOKUP(2,1/(Log!$K$1:$K$27569=CH66),Log!$F$1:$F$27569)</f>
        <v>#N/A</v>
      </c>
      <c r="CK66" s="222" t="e">
        <f t="array" ref="CK66">LOOKUP(2,1/(Log!$K$1:$K$27569=CH66),Log!$G$1:$G$27569)</f>
        <v>#N/A</v>
      </c>
      <c r="CL66" s="222" t="e">
        <f t="array" ref="CL66">LOOKUP(2,1/(Log!$K$1:$K$27569=CH66),Log!$H$1:$H$27569)</f>
        <v>#N/A</v>
      </c>
      <c r="CM66" s="222" t="e">
        <f t="array" ref="CM66">LOOKUP(2,1/(Log!$K$1:$K$27569=CH66),Log!$J$1:$J$27569)</f>
        <v>#N/A</v>
      </c>
      <c r="CN66" s="222" t="e">
        <f t="array" ref="CN66">LOOKUP(2,1/(Log!$K$1:$K$27569=CH66),Log!$I$1:$I$27569)</f>
        <v>#N/A</v>
      </c>
      <c r="CO66" s="225" t="e">
        <f t="array" ref="CO66">LOOKUP(2,1/(Log!$K$1:$K$27569=CH66),Log!$L$1:$L$27569)</f>
        <v>#N/A</v>
      </c>
      <c r="CP66" s="222" t="str">
        <f t="shared" si="49"/>
        <v>LVA002Economic Losses</v>
      </c>
      <c r="CQ66" s="224" t="str">
        <f t="array" ref="CQ66">LOOKUP(2,1/(Log!$K$1:$K$27569=CP66),Log!$E$1:$E$27569)</f>
        <v>x</v>
      </c>
      <c r="CR66" s="224" t="str">
        <f t="array" ref="CR66">LOOKUP(2,1/(Log!$K$1:$K$27569=CP66),Log!$F$1:$F$27569)</f>
        <v>x</v>
      </c>
      <c r="CS66" s="224">
        <f t="array" ref="CS66">LOOKUP(2,1/(Log!$K$1:$K$27569=CP66),Log!$G$1:$G$27569)</f>
        <v>0</v>
      </c>
      <c r="CT66" s="224">
        <f t="array" ref="CT66">LOOKUP(2,1/(Log!$K$1:$K$27569=CP66),Log!$H$1:$H$27569)</f>
        <v>0</v>
      </c>
      <c r="CU66" s="224" t="str">
        <f t="array" ref="CU66">LOOKUP(2,1/(Log!$K$1:$K$27569=CP66),Log!$J$1:$J$27569)</f>
        <v xml:space="preserve">There is no available information. </v>
      </c>
      <c r="CV66" s="224" t="str">
        <f t="array" ref="CV66">LOOKUP(2,1/(Log!$K$1:$K$27569=CP66),Log!$I$1:$I$27569)</f>
        <v>x</v>
      </c>
      <c r="CW66" s="214">
        <f t="array" ref="CW66">LOOKUP(2,1/(Log!$K$1:$K$27569=CP66),Log!$L$1:$L$27569)</f>
        <v>45626</v>
      </c>
      <c r="CX66" s="222" t="str">
        <f t="shared" si="50"/>
        <v>LVA002People in Need</v>
      </c>
      <c r="CY66" s="218">
        <f t="shared" si="51"/>
        <v>49000</v>
      </c>
      <c r="CZ66" s="218" t="str">
        <f t="shared" si="52"/>
        <v>UNHCR accessed 17/04/2025; UNHCR 07/01/2025</v>
      </c>
      <c r="DA66" s="218" t="str">
        <f t="shared" si="53"/>
        <v>Low</v>
      </c>
      <c r="DB66" s="218">
        <f t="shared" si="54"/>
        <v>3</v>
      </c>
      <c r="DC66" s="218" t="str">
        <f t="shared" si="55"/>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DD66" s="218" t="str">
        <f t="shared" si="56"/>
        <v>https://data.unhcr.org/en/situations/ukraine ,https://reliefweb.int/report/poland/regional-refugee-response-plan-ukraine-situation-2025-2026</v>
      </c>
      <c r="DE66" s="220">
        <f t="shared" si="57"/>
        <v>45773</v>
      </c>
      <c r="DF66" s="221" t="str">
        <f t="shared" si="58"/>
        <v>LVA002Minimal humanitarian conditions - Level 1</v>
      </c>
      <c r="DG66" s="213">
        <f t="array" ref="DG66">IF(LOOKUP(2,1/(Log!$K$1:$K$27569=DF66),Log!$E$1:$E$27569)="x","x",ROUND(LOOKUP(2,1/(Log!$K$1:$K$27569=DF66),Log!$E$1:$E$27569),-3))</f>
        <v>1877000</v>
      </c>
      <c r="DH66" s="224" t="str">
        <f t="array" ref="DH66">LOOKUP(2,1/(Log!$K$1:$K$27569=DF66),Log!$F$1:$F$27569)</f>
        <v>World Bank 2023; UNHCR accessed 17/04/2025</v>
      </c>
      <c r="DI66" s="224" t="str">
        <f t="array" ref="DI66">LOOKUP(2,1/(Log!$K$1:$K$27569=DF66),Log!$G$1:$G$27569)</f>
        <v>High</v>
      </c>
      <c r="DJ66" s="224">
        <f t="array" ref="DJ66">LOOKUP(2,1/(Log!$K$1:$K$27569=DF66),Log!$H$1:$H$27569)</f>
        <v>1</v>
      </c>
      <c r="DK66" s="224" t="str">
        <f t="array" ref="DK66">LOOKUP(2,1/(Log!$K$1:$K$27569=DF66),Log!$J$1:$J$27569)</f>
        <v>According to INFORM Severity Index methodology, the number of people in Level 1 is equal to the people exposed minus the people affected. People in Level 1 are able to meet their basic needs without employing irreversible coping strategies.</v>
      </c>
      <c r="DL66" s="224" t="str">
        <f t="array" ref="DL66">LOOKUP(2,1/(Log!$K$1:$K$27569=DF66),Log!$I$1:$I$27569)</f>
        <v>https://data.worldbank.org/indicator/SP.POP.TOTL?locations=LV&amp;page=2+%3B+https%3A%2F%2F ; https://data.unhcr.org/en/situations/ukraine</v>
      </c>
      <c r="DM66" s="214">
        <f t="array" ref="DM66">LOOKUP(2,1/(Log!$K$1:$K$27569=DF66),Log!$L$1:$L$27569)</f>
        <v>45773</v>
      </c>
      <c r="DN66" s="222" t="str">
        <f t="shared" si="59"/>
        <v>LVA002Stressed humanitarian conditions - Level 2</v>
      </c>
      <c r="DO66" s="218">
        <f t="array" ref="DO66">IF(LOOKUP(2,1/(Log!$K$1:$K$27569=DN66),Log!$E$1:$E$27569)="x","x",ROUND(LOOKUP(2,1/(Log!$K$1:$K$27569=DN66),Log!$E$1:$E$27569),-3))</f>
        <v>0</v>
      </c>
      <c r="DP66" s="222" t="str">
        <f t="array" ref="DP66">LOOKUP(2,1/(Log!$K$1:$K$27569=DN66),Log!$F$1:$F$27569)</f>
        <v>UNHCR accessed 17/04/2025; UNHCR 07/01/2025</v>
      </c>
      <c r="DQ66" s="222" t="str">
        <f t="array" ref="DQ66">LOOKUP(2,1/(Log!$K$1:$K$27569=DN66),Log!$G$1:$G$27569)</f>
        <v>High</v>
      </c>
      <c r="DR66" s="222">
        <f t="array" ref="DR66">LOOKUP(2,1/(Log!$K$1:$K$27569=DN66),Log!$H$1:$H$27569)</f>
        <v>1</v>
      </c>
      <c r="DS66" s="222" t="str">
        <f t="array" ref="DS66">LOOKUP(2,1/(Log!$K$1:$K$27569=DN66),Log!$J$1:$J$27569)</f>
        <v>According to INFORM Severity Index methodology, the number of people in Level 2 is equal to the people affected minus the people in need. Since all the people affected are also in need, there are no people in Level 2. </v>
      </c>
      <c r="DT66" s="222" t="str">
        <f t="array" ref="DT66">LOOKUP(2,1/(Log!$K$1:$K$27569=DN66),Log!$I$1:$I$27569)</f>
        <v>https://data.unhcr.org/en/situations/ukraine ,https://reliefweb.int/report/poland/regional-refugee-response-plan-ukraine-situation-2025-2026</v>
      </c>
      <c r="DU66" s="223">
        <f t="array" ref="DU66">LOOKUP(2,1/(Log!$K$1:$K$27569=DN66),Log!$L$1:$L$27569)</f>
        <v>45773</v>
      </c>
      <c r="DV66" s="221" t="str">
        <f t="shared" si="60"/>
        <v>LVA002Moderate humanitarian conditions - Level 3</v>
      </c>
      <c r="DW66" s="213">
        <f t="array" ref="DW66">IF(LOOKUP(2,1/(Log!$K$1:$K$27569=DV66),Log!$E$1:$E$27569)="x","x",ROUND(LOOKUP(2,1/(Log!$K$1:$K$27569=DV66),Log!$E$1:$E$27569),-3))</f>
        <v>49000</v>
      </c>
      <c r="DX66" s="224" t="str">
        <f t="array" ref="DX66">LOOKUP(2,1/(Log!$K$1:$K$27569=DV66),Log!$F$1:$F$27569)</f>
        <v>UNHCR accessed 17/04/2025; UNHCR 07/01/2025</v>
      </c>
      <c r="DY66" s="224" t="str">
        <f t="array" ref="DY66">LOOKUP(2,1/(Log!$K$1:$K$27569=DV66),Log!$G$1:$G$27569)</f>
        <v>Low</v>
      </c>
      <c r="DZ66" s="224">
        <f t="array" ref="DZ66">LOOKUP(2,1/(Log!$K$1:$K$27569=DV66),Log!$H$1:$H$27569)</f>
        <v>3</v>
      </c>
      <c r="EA66" s="224" t="str">
        <f t="array" ref="EA66">LOOKUP(2,1/(Log!$K$1:$K$27569=DV66),Log!$J$1:$J$27569)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B66" s="224" t="str">
        <f t="array" ref="EB66">LOOKUP(2,1/(Log!$K$1:$K$27569=DV66),Log!$I$1:$I$27569)</f>
        <v>https://data.unhcr.org/en/situations/ukraine ,https://reliefweb.int/report/poland/regional-refugee-response-plan-ukraine-situation-2025-2026</v>
      </c>
      <c r="EC66" s="214">
        <f t="array" ref="EC66">LOOKUP(2,1/(Log!$K$1:$K$27569=DV66),Log!$L$1:$L$27569)</f>
        <v>45773</v>
      </c>
      <c r="ED66" s="222" t="str">
        <f t="shared" si="61"/>
        <v>LVA002Severe humanitarian conditions - Level 4</v>
      </c>
      <c r="EE66" s="218">
        <f t="array" ref="EE66">IF(LOOKUP(2,1/(Log!$K$1:$K$27569=ED66),Log!$E$1:$E$27569)="x","x",ROUND(LOOKUP(2,1/(Log!$K$1:$K$27569=ED66),Log!$E$1:$E$27569),-3))</f>
        <v>0</v>
      </c>
      <c r="EF66" s="222" t="str">
        <f t="array" ref="EF66">LOOKUP(2,1/(Log!$K$1:$K$27569=ED66),Log!$F$1:$F$27569)</f>
        <v>UNHCR accessed 17/04/2025; UNHCR 07/01/2025</v>
      </c>
      <c r="EG66" s="222" t="str">
        <f t="array" ref="EG66">LOOKUP(2,1/(Log!$K$1:$K$27569=ED66),Log!$G$1:$G$27569)</f>
        <v>Low</v>
      </c>
      <c r="EH66" s="222">
        <f t="array" ref="EH66">LOOKUP(2,1/(Log!$K$1:$K$27569=ED66),Log!$H$1:$H$27569)</f>
        <v>3</v>
      </c>
      <c r="EI66" s="222" t="str">
        <f t="array" ref="EI66">LOOKUP(2,1/(Log!$K$1:$K$27569=ED66),Log!$J$1:$J$27569)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J66" s="222" t="str">
        <f t="array" ref="EJ66">LOOKUP(2,1/(Log!$K$1:$K$27569=ED66),Log!$I$1:$I$27569)</f>
        <v>https://data.unhcr.org/en/situations/ukraine ,https://reliefweb.int/report/poland/regional-refugee-response-plan-ukraine-situation-2025-2026</v>
      </c>
      <c r="EK66" s="223">
        <f t="array" ref="EK66">LOOKUP(2,1/(Log!$K$1:$K$27569=ED66),Log!$L$1:$L$27569)</f>
        <v>45773</v>
      </c>
      <c r="EL66" s="221" t="str">
        <f t="shared" si="62"/>
        <v>LVA002Extreme humanitarian conditions - Level 5</v>
      </c>
      <c r="EM66" s="213">
        <f t="array" ref="EM66">IF(LOOKUP(2,1/(Log!$K$1:$K$27569=EL66),Log!$E$1:$E$27569)="x","x",ROUND(LOOKUP(2,1/(Log!$K$1:$K$27569=EL66),Log!$E$1:$E$27569),-3))</f>
        <v>0</v>
      </c>
      <c r="EN66" s="224" t="str">
        <f t="array" ref="EN66">LOOKUP(2,1/(Log!$K$1:$K$27569=EL66),Log!$F$1:$F$27569)</f>
        <v>UNHCR accessed 17/04/2025; UNHCR 07/01/2025</v>
      </c>
      <c r="EO66" s="224" t="str">
        <f t="array" ref="EO66">LOOKUP(2,1/(Log!$K$1:$K$27569=EL66),Log!$G$1:$G$27569)</f>
        <v>Low</v>
      </c>
      <c r="EP66" s="224">
        <f t="array" ref="EP66">LOOKUP(2,1/(Log!$K$1:$K$27569=EL66),Log!$H$1:$H$27569)</f>
        <v>3</v>
      </c>
      <c r="EQ66" s="224" t="str">
        <f t="array" ref="EQ66">LOOKUP(2,1/(Log!$K$1:$K$27569=EL66),Log!$J$1:$J$27569)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R66" s="224" t="str">
        <f t="array" ref="ER66">LOOKUP(2,1/(Log!$K$1:$K$27569=EL66),Log!$I$1:$I$27569)</f>
        <v>https://data.unhcr.org/en/situations/ukraine ,https://reliefweb.int/report/poland/regional-refugee-response-plan-ukraine-situation-2025-2026</v>
      </c>
      <c r="ES66" s="214">
        <f t="array" ref="ES66">LOOKUP(2,1/(Log!$K$1:$K$27569=EL66),Log!$L$1:$L$27569)</f>
        <v>45773</v>
      </c>
      <c r="ET66" s="222" t="str">
        <f t="shared" si="63"/>
        <v>LVA002Fatalities in all crises</v>
      </c>
      <c r="EU66" s="222">
        <f t="array" ref="EU66">LOOKUP(2,1/(Log!$K$1:$K$27569=ET66),Log!$E$1:$E$27569)</f>
        <v>0</v>
      </c>
      <c r="EV66" s="222" t="str">
        <f t="array" ref="EV66">LOOKUP(2,1/(Log!$K$1:$K$27569=ET66),Log!$F$1:$F$27569)</f>
        <v>ACLED accessed 17/04/2025</v>
      </c>
      <c r="EW66" s="222" t="str">
        <f t="array" ref="EW66">LOOKUP(2,1/(Log!$K$1:$K$27569=ET66),Log!$G$1:$G$27569)</f>
        <v>High</v>
      </c>
      <c r="EX66" s="222">
        <f t="array" ref="EX66">LOOKUP(2,1/(Log!$K$1:$K$27569=ET66),Log!$H$1:$H$27569)</f>
        <v>1</v>
      </c>
      <c r="EY66" s="222" t="str">
        <f t="array" ref="EY66">LOOKUP(2,1/(Log!$K$1:$K$27569=ET66),Log!$J$1:$J$27569)</f>
        <v>The total number of fatalities in all crises between 1 October  2024 -  31 March 2025</v>
      </c>
      <c r="EZ66" s="222" t="str">
        <f t="array" ref="EZ66">LOOKUP(2,1/(Log!$K$1:$K$27569=ET66),Log!$I$1:$I$27569)</f>
        <v>https://acleddata.com/explorer/</v>
      </c>
      <c r="FA66" s="223">
        <f t="array" ref="FA66">LOOKUP(2,1/(Log!$K$1:$K$27569=ET66),Log!$L$1:$L$27569)</f>
        <v>45773</v>
      </c>
      <c r="FB66" s="221" t="str">
        <f t="shared" si="64"/>
        <v>LVA002Crisis affected groups</v>
      </c>
      <c r="FC66" s="224">
        <f t="array" ref="FC66">LOOKUP(2,1/(Log!$K$1:$K$27569=FB66),Log!$E$1:$E$27569)</f>
        <v>2</v>
      </c>
      <c r="FD66" s="224" t="str">
        <f t="array" ref="FD66">LOOKUP(2,1/(Log!$K$1:$K$27569=FB66),Log!$F$1:$F$27569)</f>
        <v>UNHCR 07/01/2025</v>
      </c>
      <c r="FE66" s="224" t="str">
        <f t="array" ref="FE66">LOOKUP(2,1/(Log!$K$1:$K$27569=FB66),Log!$G$1:$G$27569)</f>
        <v>High</v>
      </c>
      <c r="FF66" s="224">
        <f t="array" ref="FF66">LOOKUP(2,1/(Log!$K$1:$K$27569=FB66),Log!$H$1:$H$27569)</f>
        <v>1</v>
      </c>
      <c r="FG66" s="224" t="str">
        <f t="array" ref="FG66">LOOKUP(2,1/(Log!$K$1:$K$27569=FB66),Log!$J$1:$J$27569)</f>
        <v>In this crisis, 2 out of 5 population groups are affected: refugees and host population.</v>
      </c>
      <c r="FH66" s="224" t="str">
        <f t="array" ref="FH66">LOOKUP(2,1/(Log!$K$1:$K$27569=FB66),Log!$I$1:$I$27569)</f>
        <v>https://reliefweb.int/report/poland/regional-refugee-response-plan-ukraine-situation-2025-2026</v>
      </c>
      <c r="FI66" s="214">
        <f t="array" ref="FI66">LOOKUP(2,1/(Log!$K$1:$K$27569=FB66),Log!$L$1:$L$27569)</f>
        <v>45773</v>
      </c>
      <c r="FJ66" s="221" t="str">
        <f t="shared" si="65"/>
        <v>LVA002People facing limited access constraints</v>
      </c>
      <c r="FK66" s="222" t="str">
        <f t="array" ref="FK66">LOOKUP(2,1/(Log!$K$1:$K$27569=FJ66),Log!$E$1:$E$27569)</f>
        <v>x</v>
      </c>
      <c r="FL66" s="222" t="str">
        <f t="array" ref="FL66">LOOKUP(2,1/(Log!$K$1:$K$27569=FJ66),Log!$F$1:$F$27569)</f>
        <v>x</v>
      </c>
      <c r="FM66" s="222">
        <f t="array" ref="FM66">LOOKUP(2,1/(Log!$K$1:$K$27569=FJ66),Log!$G$1:$G$27569)</f>
        <v>0</v>
      </c>
      <c r="FN66" s="222">
        <f t="array" ref="FN66">LOOKUP(2,1/(Log!$K$1:$K$27569=FJ66),Log!$H$1:$H$27569)</f>
        <v>0</v>
      </c>
      <c r="FO66" s="222" t="str">
        <f t="array" ref="FO66">LOOKUP(2,1/(Log!$K$1:$K$27569=FJ66),Log!$J$1:$J$27569)</f>
        <v xml:space="preserve">There is no available information. </v>
      </c>
      <c r="FP66" s="218" t="str">
        <f t="array" ref="FP66">LOOKUP(2,1/(Log!$K$1:$K$27569=FJ66),Log!$I$1:$I$27569)</f>
        <v>x</v>
      </c>
      <c r="FQ66" s="219">
        <f t="array" ref="FQ66">LOOKUP(2,1/(Log!$K$1:$K$27569=FJ66),Log!$L$1:$L$27569)</f>
        <v>45626</v>
      </c>
      <c r="FR66" s="221" t="str">
        <f t="shared" si="66"/>
        <v>LVA002People facing restricted access constraints</v>
      </c>
      <c r="FS66" s="224" t="str">
        <f t="array" ref="FS66">LOOKUP(2,1/(Log!$K$1:$K$27569=FR66),Log!$E$1:$E$27569)</f>
        <v>x</v>
      </c>
      <c r="FT66" s="224" t="str">
        <f t="array" ref="FT66">LOOKUP(2,1/(Log!$K$1:$K$27569=FR66),Log!$F$1:$F$27569)</f>
        <v>x</v>
      </c>
      <c r="FU66" s="224">
        <f t="array" ref="FU66">LOOKUP(2,1/(Log!$K$1:$K$27569=FR66),Log!$G$1:$G$27569)</f>
        <v>0</v>
      </c>
      <c r="FV66" s="224">
        <f t="array" ref="FV66">LOOKUP(2,1/(Log!$K$1:$K$27569=FR66),Log!$H$1:$H$27569)</f>
        <v>0</v>
      </c>
      <c r="FW66" s="224" t="str">
        <f t="array" ref="FW66">LOOKUP(2,1/(Log!$K$1:$K$27569=FR66),Log!$J$1:$J$27569)</f>
        <v xml:space="preserve">There is no available information. </v>
      </c>
      <c r="FX66" s="224" t="str">
        <f t="array" ref="FX66">LOOKUP(2,1/(Log!$K$1:$K$27569=FR66),Log!$I$1:$I$27569)</f>
        <v>x</v>
      </c>
      <c r="FY66" s="214">
        <f t="array" ref="FY66">LOOKUP(2,1/(Log!$K$1:$K$27569=FR66),Log!$L$1:$L$27569)</f>
        <v>45626</v>
      </c>
      <c r="FZ66" s="222" t="str">
        <f t="shared" si="67"/>
        <v>LVA002Impediments to entry into country (bureaucratic and administrative)</v>
      </c>
      <c r="GA66" s="222">
        <f t="array" ref="GA66">LOOKUP(2,1/(Log!$K$1:$K$27569=FZ66),Log!$E$1:$E$27569)</f>
        <v>0</v>
      </c>
      <c r="GB66" s="222" t="str">
        <f t="array" ref="GB66">LOOKUP(2,1/(Log!$K$1:$K$27569=FZ66),Log!$F$1:$F$27569)</f>
        <v>ACAPS Access Methodology</v>
      </c>
      <c r="GC66" s="222" t="str">
        <f t="array" ref="GC66">LOOKUP(2,1/(Log!$K$1:$K$27569=FZ66),Log!$G$1:$G$27569)</f>
        <v>Medium</v>
      </c>
      <c r="GD66" s="222">
        <f t="array" ref="GD66">LOOKUP(2,1/(Log!$K$1:$K$27569=FZ66),Log!$H$1:$H$27569)</f>
        <v>2</v>
      </c>
      <c r="GE66" s="222" t="str">
        <f t="array" ref="GE66">LOOKUP(2,1/(Log!$K$1:$K$27569=FZ66),Log!$J$1:$J$27569)</f>
        <v>x</v>
      </c>
      <c r="GF66" s="222" t="str">
        <f t="array" ref="GF66">LOOKUP(2,1/(Log!$K$1:$K$27569=FZ66),Log!$I$1:$I$27569)</f>
        <v>x</v>
      </c>
      <c r="GG66" s="223">
        <f t="array" ref="GG66">LOOKUP(2,1/(Log!$K$1:$K$27569=FZ66),Log!$L$1:$L$27569)</f>
        <v>45603</v>
      </c>
      <c r="GH66" s="221" t="str">
        <f t="shared" si="68"/>
        <v>LVA002Restriction of movement (impediments to freedom of movement and/or administrative restrictions)</v>
      </c>
      <c r="GI66" s="224">
        <f t="array" ref="GI66">LOOKUP(2,1/(Log!$K$1:$K$27569=GH66),Log!$E$1:$E$27569)</f>
        <v>0</v>
      </c>
      <c r="GJ66" s="224" t="str">
        <f t="array" ref="GJ66">LOOKUP(2,1/(Log!$K$1:$K$27569=GH66),Log!$F$1:$F$27569)</f>
        <v>ACAPS Access Methodology</v>
      </c>
      <c r="GK66" s="224" t="str">
        <f t="array" ref="GK66">LOOKUP(2,1/(Log!$K$1:$K$27569=GH66),Log!$G$1:$G$27569)</f>
        <v>Medium</v>
      </c>
      <c r="GL66" s="224">
        <f t="array" ref="GL66">LOOKUP(2,1/(Log!$K$1:$K$27569=GH66),Log!$H$1:$H$27569)</f>
        <v>2</v>
      </c>
      <c r="GM66" s="224" t="str">
        <f t="array" ref="GM66">LOOKUP(2,1/(Log!$K$1:$K$27569=GH66),Log!$J$1:$J$27569)</f>
        <v>x</v>
      </c>
      <c r="GN66" s="224" t="str">
        <f t="array" ref="GN66">LOOKUP(2,1/(Log!$K$1:$K$27569=GH66),Log!$I$1:$I$27569)</f>
        <v>x</v>
      </c>
      <c r="GO66" s="214">
        <f t="array" ref="GO66">LOOKUP(2,1/(Log!$K$1:$K$27569=GH66),Log!$L$1:$L$27569)</f>
        <v>45603</v>
      </c>
      <c r="GP66" s="222" t="str">
        <f t="shared" si="69"/>
        <v>LVA002Interference into implementation of humanitarian activities</v>
      </c>
      <c r="GQ66" s="222">
        <f t="array" ref="GQ66">LOOKUP(2,1/(Log!$K$1:$K$27569=GP66),Log!$E$1:$E$27569)</f>
        <v>0</v>
      </c>
      <c r="GR66" s="222" t="str">
        <f t="array" ref="GR66">LOOKUP(2,1/(Log!$K$1:$K$27569=GP66),Log!$F$1:$F$27569)</f>
        <v>ACAPS Access Methodology</v>
      </c>
      <c r="GS66" s="222" t="str">
        <f t="array" ref="GS66">LOOKUP(2,1/(Log!$K$1:$K$27569=GP66),Log!$G$1:$G$27569)</f>
        <v>Medium</v>
      </c>
      <c r="GT66" s="222">
        <f t="array" ref="GT66">LOOKUP(2,1/(Log!$K$1:$K$27569=GP66),Log!$H$1:$H$27569)</f>
        <v>2</v>
      </c>
      <c r="GU66" s="222" t="str">
        <f t="array" ref="GU66">LOOKUP(2,1/(Log!$K$1:$K$27569=GP66),Log!$J$1:$J$27569)</f>
        <v>x</v>
      </c>
      <c r="GV66" s="222" t="str">
        <f t="array" ref="GV66">LOOKUP(2,1/(Log!$K$1:$K$27569=GP66),Log!$I$1:$I$27569)</f>
        <v>x</v>
      </c>
      <c r="GW66" s="223">
        <f t="array" ref="GW66">LOOKUP(2,1/(Log!$K$1:$K$27569=GP66),Log!$L$1:$L$27569)</f>
        <v>45603</v>
      </c>
      <c r="GX66" s="221" t="str">
        <f t="shared" si="70"/>
        <v>LVA002Violence against personnel, facilities and assets</v>
      </c>
      <c r="GY66" s="224">
        <f t="array" ref="GY66">LOOKUP(2,1/(Log!$K$1:$K$27569=GX66),Log!$E$1:$E$27569)</f>
        <v>0</v>
      </c>
      <c r="GZ66" s="224" t="str">
        <f t="array" ref="GZ66">LOOKUP(2,1/(Log!$K$1:$K$27569=GX66),Log!$F$1:$F$27569)</f>
        <v>ACAPS Access Methodology</v>
      </c>
      <c r="HA66" s="224" t="str">
        <f t="array" ref="HA66">LOOKUP(2,1/(Log!$K$1:$K$27569=GX66),Log!$G$1:$G$27569)</f>
        <v>Medium</v>
      </c>
      <c r="HB66" s="224">
        <f t="array" ref="HB66">LOOKUP(2,1/(Log!$K$1:$K$27569=GX66),Log!$H$1:$H$27569)</f>
        <v>2</v>
      </c>
      <c r="HC66" s="224" t="str">
        <f t="array" ref="HC66">LOOKUP(2,1/(Log!$K$1:$K$27569=GX66),Log!$J$1:$J$27569)</f>
        <v>x</v>
      </c>
      <c r="HD66" s="224" t="str">
        <f t="array" ref="HD66">LOOKUP(2,1/(Log!$K$1:$K$27569=GX66),Log!$I$1:$I$27569)</f>
        <v>x</v>
      </c>
      <c r="HE66" s="214">
        <f t="array" ref="HE66">LOOKUP(2,1/(Log!$K$1:$K$27569=GX66),Log!$L$1:$L$27569)</f>
        <v>45603</v>
      </c>
      <c r="HF66" s="222" t="str">
        <f t="shared" si="71"/>
        <v>LVA002Denial of existence of humanitarian needs or entitlements to assistance</v>
      </c>
      <c r="HG66" s="222">
        <f t="array" ref="HG66">LOOKUP(2,1/(Log!$K$1:$K$27569=HF66),Log!$E$1:$E$27569)</f>
        <v>0</v>
      </c>
      <c r="HH66" s="222" t="str">
        <f t="array" ref="HH66">LOOKUP(2,1/(Log!$K$1:$K$27569=HF66),Log!$F$1:$F$27569)</f>
        <v>ACAPS Access Methodology</v>
      </c>
      <c r="HI66" s="222" t="str">
        <f t="array" ref="HI66">LOOKUP(2,1/(Log!$K$1:$K$27569=HF66),Log!$G$1:$G$27569)</f>
        <v>Medium</v>
      </c>
      <c r="HJ66" s="222">
        <f t="array" ref="HJ66">LOOKUP(2,1/(Log!$K$1:$K$27569=HF66),Log!$H$1:$H$27569)</f>
        <v>2</v>
      </c>
      <c r="HK66" s="222" t="str">
        <f t="array" ref="HK66">LOOKUP(2,1/(Log!$K$1:$K$27569=HF66),Log!$J$1:$J$27569)</f>
        <v>x</v>
      </c>
      <c r="HL66" s="222" t="str">
        <f t="array" ref="HL66">LOOKUP(2,1/(Log!$K$1:$K$27569=HF66),Log!$I$1:$I$27569)</f>
        <v>x</v>
      </c>
      <c r="HM66" s="223">
        <f t="array" ref="HM66">LOOKUP(2,1/(Log!$K$1:$K$27569=HF66),Log!$L$1:$L$27569)</f>
        <v>45603</v>
      </c>
      <c r="HN66" s="221" t="str">
        <f t="shared" si="72"/>
        <v>LVA002Restriction and obstruction of access to services and assistance</v>
      </c>
      <c r="HO66" s="224">
        <f t="array" ref="HO66">LOOKUP(2,1/(Log!$K$1:$K$27569=HN66),Log!$E$1:$E$27569)</f>
        <v>1</v>
      </c>
      <c r="HP66" s="224" t="str">
        <f t="array" ref="HP66">LOOKUP(2,1/(Log!$K$1:$K$27569=HN66),Log!$F$1:$F$27569)</f>
        <v>ACAPS Access Methodology</v>
      </c>
      <c r="HQ66" s="224" t="str">
        <f t="array" ref="HQ66">LOOKUP(2,1/(Log!$K$1:$K$27569=HN66),Log!$G$1:$G$27569)</f>
        <v>Medium</v>
      </c>
      <c r="HR66" s="224">
        <f t="array" ref="HR66">LOOKUP(2,1/(Log!$K$1:$K$27569=HN66),Log!$H$1:$H$27569)</f>
        <v>2</v>
      </c>
      <c r="HS66" s="224" t="str">
        <f t="array" ref="HS66">LOOKUP(2,1/(Log!$K$1:$K$27569=HN66),Log!$J$1:$J$27569)</f>
        <v>x</v>
      </c>
      <c r="HT66" s="224" t="str">
        <f t="array" ref="HT66">LOOKUP(2,1/(Log!$K$1:$K$27569=HN66),Log!$I$1:$I$27569)</f>
        <v>x</v>
      </c>
      <c r="HU66" s="214">
        <f t="array" ref="HU66">LOOKUP(2,1/(Log!$K$1:$K$27569=HN66),Log!$L$1:$L$27569)</f>
        <v>45603</v>
      </c>
      <c r="HV66" s="222" t="str">
        <f t="shared" si="73"/>
        <v>LVA002Ongoing insecurity/hostilities affecting humanitarian assistance</v>
      </c>
      <c r="HW66" s="222">
        <f t="array" ref="HW66">LOOKUP(2,1/(Log!$K$1:$K$27569=HV66),Log!$E$1:$E$27569)</f>
        <v>0</v>
      </c>
      <c r="HX66" s="222" t="str">
        <f t="array" ref="HX66">LOOKUP(2,1/(Log!$K$1:$K$27569=HV66),Log!$F$1:$F$27569)</f>
        <v>ACAPS Access Methodology</v>
      </c>
      <c r="HY66" s="222" t="str">
        <f t="array" ref="HY66">LOOKUP(2,1/(Log!$K$1:$K$27569=HV66),Log!$G$1:$G$27569)</f>
        <v>Medium</v>
      </c>
      <c r="HZ66" s="222">
        <f t="array" ref="HZ66">LOOKUP(2,1/(Log!$K$1:$K$27569=HV66),Log!$H$1:$H$27569)</f>
        <v>2</v>
      </c>
      <c r="IA66" s="222" t="str">
        <f t="array" ref="IA66">LOOKUP(2,1/(Log!$K$1:$K$27569=HV66),Log!$J$1:$J$27569)</f>
        <v>x</v>
      </c>
      <c r="IB66" s="222" t="str">
        <f t="array" ref="IB66">LOOKUP(2,1/(Log!$K$1:$K$27569=HV66),Log!$I$1:$I$27569)</f>
        <v>x</v>
      </c>
      <c r="IC66" s="223">
        <f t="array" ref="IC66">LOOKUP(2,1/(Log!$K$1:$K$27569=HV66),Log!$L$1:$L$27569)</f>
        <v>45603</v>
      </c>
      <c r="ID66" s="221" t="str">
        <f t="shared" si="74"/>
        <v>LVA002Presence of mines and improvised explosive devices</v>
      </c>
      <c r="IE66" s="224">
        <f t="array" ref="IE66">LOOKUP(2,1/(Log!$K$1:$K$27569=ID66),Log!$E$1:$E$27569)</f>
        <v>0</v>
      </c>
      <c r="IF66" s="224" t="str">
        <f t="array" ref="IF66">LOOKUP(2,1/(Log!$K$1:$K$27569=ID66),Log!$F$1:$F$27569)</f>
        <v>ACAPS Access Methodology</v>
      </c>
      <c r="IG66" s="224" t="str">
        <f t="array" ref="IG66">LOOKUP(2,1/(Log!$K$1:$K$27569=ID66),Log!$G$1:$G$27569)</f>
        <v>Medium</v>
      </c>
      <c r="IH66" s="224">
        <f t="array" ref="IH66">LOOKUP(2,1/(Log!$K$1:$K$27569=ID66),Log!$H$1:$H$27569)</f>
        <v>2</v>
      </c>
      <c r="II66" s="224" t="str">
        <f t="array" ref="II66">LOOKUP(2,1/(Log!$K$1:$K$27569=ID66),Log!$J$1:$J$27569)</f>
        <v>x</v>
      </c>
      <c r="IJ66" s="224" t="str">
        <f t="array" ref="IJ66">LOOKUP(2,1/(Log!$K$1:$K$27569=ID66),Log!$I$1:$I$27569)</f>
        <v>x</v>
      </c>
      <c r="IK66" s="214">
        <f t="array" ref="IK66">LOOKUP(2,1/(Log!$K$1:$K$27569=ID66),Log!$L$1:$L$27569)</f>
        <v>45603</v>
      </c>
      <c r="IL66" s="222" t="str">
        <f t="shared" si="75"/>
        <v>LVA002Physical constraints in the environment (obstacles related to terrain, climate, lack of infrastructure, etc.)</v>
      </c>
      <c r="IM66" s="222">
        <f t="array" ref="IM66">LOOKUP(2,1/(Log!$K$1:$K$27569=IL66),Log!$E$1:$E$27569)</f>
        <v>0</v>
      </c>
      <c r="IN66" s="222" t="str">
        <f t="array" ref="IN66">LOOKUP(2,1/(Log!$K$1:$K$27569=IL66),Log!$F$1:$F$27569)</f>
        <v>ACAPS Access Methodology</v>
      </c>
      <c r="IO66" s="222" t="str">
        <f t="array" ref="IO66">LOOKUP(2,1/(Log!$K$1:$K$27569=IL66),Log!$G$1:$G$27569)</f>
        <v>Medium</v>
      </c>
      <c r="IP66" s="222">
        <f t="array" ref="IP66">LOOKUP(2,1/(Log!$K$1:$K$27569=IL66),Log!$H$1:$H$27569)</f>
        <v>2</v>
      </c>
      <c r="IQ66" s="222" t="str">
        <f t="array" ref="IQ66">LOOKUP(2,1/(Log!$K$1:$K$27569=IL66),Log!$J$1:$J$27569)</f>
        <v>x</v>
      </c>
      <c r="IR66" s="222" t="str">
        <f t="array" ref="IR66">LOOKUP(2,1/(Log!$K$1:$K$27569=IL66),Log!$I$1:$I$27569)</f>
        <v>x</v>
      </c>
      <c r="IS66" s="223">
        <f t="array" ref="IS66">LOOKUP(2,1/(Log!$K$1:$K$27569=IL66),Log!$L$1:$L$27569)</f>
        <v>45603</v>
      </c>
    </row>
    <row r="67" spans="1:253" s="11" customFormat="1" ht="13.35" customHeight="1">
      <c r="A67" s="11" t="str">
        <f>Lists!B:B</f>
        <v>Mixed migration flows in Morocco</v>
      </c>
      <c r="B67" s="11" t="str">
        <f>Lists!F:F</f>
        <v>International Displacement</v>
      </c>
      <c r="C67" s="11" t="str">
        <f>Lists!C:C</f>
        <v>MAR002</v>
      </c>
      <c r="D67" s="11" t="str">
        <f>Lists!A:A</f>
        <v>Morocco</v>
      </c>
      <c r="E67" s="11" t="str">
        <f>Lists!D:D</f>
        <v>MAR</v>
      </c>
      <c r="F67" s="11" t="str">
        <f t="shared" ref="F67:F98" si="76">C67&amp;""&amp;$F$1</f>
        <v>MAR002Total population</v>
      </c>
      <c r="G67" s="212">
        <f t="array" ref="G67">ROUND(LOOKUP(2,1/(Log!$K$1:$K$27569=F67),Log!$E$1:$E$27569),-3)</f>
        <v>38221000</v>
      </c>
      <c r="H67" s="213" t="str">
        <f t="array" ref="H67">LOOKUP(2,1/(Log!$K$1:$K$27569=F67),Log!$F$1:$F$27569)</f>
        <v>World Population accessed 05/01/2025</v>
      </c>
      <c r="I67" s="213" t="str">
        <f t="array" ref="I67">LOOKUP(2,1/(Log!$K$1:$K$27569=F67),Log!$G$1:$G$27569)</f>
        <v xml:space="preserve">Medium </v>
      </c>
      <c r="J67" s="213">
        <f t="array" ref="J67">LOOKUP(2,1/(Log!$K$1:$K$27569=F67),Log!$H$1:$H$27569)</f>
        <v>2</v>
      </c>
      <c r="K67" s="213" t="str">
        <f t="array" ref="K67">LOOKUP(2,1/(Log!$K$1:$K$27569=F67),Log!$J$1:$J$27569)</f>
        <v>The total population of Morocco in 2024, including refugees, migrants, and asylum seekers. The source is chosen instead of the World Bank as it provides more up-to-date figures and considers population growth, internal displacement, and migration into and out of the country.</v>
      </c>
      <c r="L67" s="213" t="str">
        <f t="array" ref="L67">LOOKUP(2,1/(Log!$K$1:$K$27569=F67),Log!$I$1:$I$27569)</f>
        <v>https://worldpopulationreview.com/countries/morocco-population</v>
      </c>
      <c r="M67" s="214">
        <f t="array" ref="M67">LOOKUP(2,1/(Log!$K$1:$K$27569=F67),Log!$L$1:$L$27569)</f>
        <v>45757</v>
      </c>
      <c r="N67" s="221" t="str">
        <f t="shared" ref="N67:N98" si="77">C67&amp;""&amp;$N$1</f>
        <v>MAR002Landmass affected</v>
      </c>
      <c r="O67" s="216">
        <f t="array" ref="O67">LOOKUP(2,1/(Log!$K$1:$K$27569=N67),Log!$E$1:$E$27569)</f>
        <v>2156</v>
      </c>
      <c r="P67" s="216" t="str">
        <f t="array" ref="P67">LOOKUP(2,1/(Log!$K$1:$K$27569=N67),Log!$F$1:$F$27569)</f>
        <v>City Population accessed  07/04/2025</v>
      </c>
      <c r="Q67" s="216" t="str">
        <f t="array" ref="Q67">LOOKUP(2,1/(Log!$K$1:$K$27569=N67),Log!$G$1:$G$27569)</f>
        <v>High</v>
      </c>
      <c r="R67" s="216">
        <f t="array" ref="R67">LOOKUP(2,1/(Log!$K$1:$K$27569=N67),Log!$H$1:$H$27569)</f>
        <v>1</v>
      </c>
      <c r="S67" s="216" t="str">
        <f t="array" ref="S67">LOOKUP(2,1/(Log!$K$1:$K$27569=N67),Log!$J$1:$J$27569)</f>
        <v>The landmass affected covers the top three cities hosting the largest numbers of refugees and asylum seekers, which are Rabat, Casablanca, and Oujda.</v>
      </c>
      <c r="T67" s="216" t="str">
        <f t="array" ref="T67">LOOKUP(2,1/(Log!$K$1:$K$27569=N67),Log!$I$1:$I$27569)</f>
        <v>https://www.citypopulation.de/en/morocco/admin/</v>
      </c>
      <c r="U67" s="217">
        <f t="array" ref="U67">LOOKUP(2,1/(Log!$K$1:$K$27569=N67),Log!$L$1:$L$27569)</f>
        <v>45757</v>
      </c>
      <c r="V67" s="221" t="str">
        <f t="shared" ref="V67:V98" si="78">C67&amp;""&amp;$V$1</f>
        <v>MAR002People exposed</v>
      </c>
      <c r="W67" s="213">
        <f t="array" ref="W67">IF(LOOKUP(2,1/(Log!$K$1:$K$27569=V67),Log!$E$1:$E$27569)="x","x",ROUND(LOOKUP(2,1/(Log!$K$1:$K$27569=V67),Log!$E$1:$E$27569),-3))</f>
        <v>5206000</v>
      </c>
      <c r="X67" s="213" t="str">
        <f t="array" ref="X67">LOOKUP(2,1/(Log!$K$1:$K$27569=V67),Log!$F$1:$F$27569)</f>
        <v>World Population accessed  07/04/2025</v>
      </c>
      <c r="Y67" s="213" t="str">
        <f t="array" ref="Y67">LOOKUP(2,1/(Log!$K$1:$K$27569=V67),Log!$G$1:$G$27569)</f>
        <v xml:space="preserve">Medium </v>
      </c>
      <c r="Z67" s="213">
        <f t="array" ref="Z67">LOOKUP(2,1/(Log!$K$1:$K$27569=V67),Log!$H$1:$H$27569)</f>
        <v>2</v>
      </c>
      <c r="AA67" s="213" t="str">
        <f t="array" ref="AA67">LOOKUP(2,1/(Log!$K$1:$K$27569=V67),Log!$J$1:$J$27569)</f>
        <v>The number of people exposed corresponds to the total population of the top three cities hosting the largest number of refugees and asylum seekers, which are Rabat, Casablanca, and Oujda. This figure is taken from World Population. This source was chosen because it provides regular updates to population figures and it is the most reliable one. The reliability of this data is medium because it is based on estimations.</v>
      </c>
      <c r="AB67" s="213" t="str">
        <f t="array" ref="AB67">LOOKUP(2,1/(Log!$K$1:$K$27569=V67),Log!$I$1:$I$27569)</f>
        <v>https://worldpopulationreview.com/cities/morocco</v>
      </c>
      <c r="AC67" s="214">
        <f t="array" ref="AC67">LOOKUP(2,1/(Log!$K$1:$K$27569=V67),Log!$L$1:$L$27569)</f>
        <v>45757</v>
      </c>
      <c r="AD67" s="221" t="str">
        <f t="shared" ref="AD67:AD98" si="79">C67&amp;""&amp;$AD$1</f>
        <v>MAR002People affected</v>
      </c>
      <c r="AE67" s="218">
        <f t="array" ref="AE67">IF(LOOKUP(2,1/(Log!$K$1:$K$27569=AD67),Log!$E$1:$E$27569)="x","x",ROUND(LOOKUP(2,1/(Log!$K$1:$K$27569=AD67),Log!$E$1:$E$27569),-3))</f>
        <v>27000</v>
      </c>
      <c r="AF67" s="218" t="str">
        <f t="array" ref="AF67">LOOKUP(2,1/(Log!$K$1:$K$27569=AD67),Log!$F$1:$F$27569)</f>
        <v>UNHCR accessed  07/04/2025</v>
      </c>
      <c r="AG67" s="218" t="str">
        <f t="array" ref="AG67">LOOKUP(2,1/(Log!$K$1:$K$27569=AD67),Log!$G$1:$G$27569)</f>
        <v>Low</v>
      </c>
      <c r="AH67" s="218">
        <f t="array" ref="AH67">LOOKUP(2,1/(Log!$K$1:$K$27569=AD67),Log!$H$1:$H$27569)</f>
        <v>3</v>
      </c>
      <c r="AI67" s="218" t="str">
        <f t="array" ref="AI67">LOOKUP(2,1/(Log!$K$1:$K$27569=AD67),Log!$J$1:$J$27569)</f>
        <v xml:space="preserve">The number of people affected corresponds to the number of refugees (11000 ) and asylum seekers (15500) living in Morocco. The figure is taken from UNHCR data from 2025. It is valid as of April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v>
      </c>
      <c r="AJ67" s="218" t="str">
        <f t="array" ref="AJ67">LOOKUP(2,1/(Log!$K$1:$K$27569=AD67),Log!$I$1:$I$27569)</f>
        <v>https://reporting.unhcr.org/operational/operations/morocco</v>
      </c>
      <c r="AK67" s="219">
        <f t="array" ref="AK67">LOOKUP(2,1/(Log!$K$1:$K$27569=AD67),Log!$L$1:$L$27569)</f>
        <v>45757</v>
      </c>
      <c r="AL67" s="221" t="str">
        <f t="shared" ref="AL67:AL98" si="80">C67&amp;""&amp;$AL$1</f>
        <v>MAR002People displaced</v>
      </c>
      <c r="AM67" s="213">
        <f t="array" ref="AM67">IF(LOOKUP(2,1/(Log!$K$1:$K$27569=AL67),Log!$E$1:$E$27569)="x","x",ROUND(LOOKUP(2,1/(Log!$K$1:$K$27569=AL67),Log!$E$1:$E$27569),-3))</f>
        <v>27000</v>
      </c>
      <c r="AN67" s="213" t="str">
        <f t="array" ref="AN67">LOOKUP(2,1/(Log!$K$1:$K$27569=AL67),Log!$F$1:$F$27569)</f>
        <v>UNHCR accessed  07/04/2025</v>
      </c>
      <c r="AO67" s="213" t="str">
        <f t="array" ref="AO67">LOOKUP(2,1/(Log!$K$1:$K$27569=AL67),Log!$G$1:$G$27569)</f>
        <v>High</v>
      </c>
      <c r="AP67" s="213">
        <f t="array" ref="AP67">LOOKUP(2,1/(Log!$K$1:$K$27569=AL67),Log!$H$1:$H$27569)</f>
        <v>1</v>
      </c>
      <c r="AQ67" s="213" t="str">
        <f t="array" ref="AQ67">LOOKUP(2,1/(Log!$K$1:$K$27569=AL67),Log!$J$1:$J$27569)</f>
        <v>The number of people displaced by the crisis includes the number of refugees and asylum seekers. There is an info gap as the number of migrants in an irregular status is not available. This figure is taken from UNHCR operational data for March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v>
      </c>
      <c r="AR67" s="213" t="str">
        <f t="array" ref="AR67">LOOKUP(2,1/(Log!$K$1:$K$27569=AL67),Log!$I$1:$I$27569)</f>
        <v>https://reporting.unhcr.org/operational/operations/morocco</v>
      </c>
      <c r="AS67" s="214">
        <f t="array" ref="AS67">LOOKUP(2,1/(Log!$K$1:$K$27569=AL67),Log!$L$1:$L$27569)</f>
        <v>45757</v>
      </c>
      <c r="AT67" s="222" t="str">
        <f t="shared" ref="AT67:AT98" si="81">C67&amp;""&amp;$AT$1</f>
        <v>MAR002Injuries reported</v>
      </c>
      <c r="AU67" s="218" t="str">
        <f t="array" ref="AU67">LOOKUP(2,1/(Log!$K$1:$K$27569=AT67),Log!$E$1:$E$27569)</f>
        <v>x</v>
      </c>
      <c r="AV67" s="218" t="str">
        <f t="array" ref="AV67">LOOKUP(2,1/(Log!$K$1:$K$27569=AT67),Log!$F$1:$F$27569)</f>
        <v>x</v>
      </c>
      <c r="AW67" s="218" t="str">
        <f t="array" ref="AW67">LOOKUP(2,1/(Log!$K$1:$K$27569=AT67),Log!$G$1:$G$27569)</f>
        <v>x</v>
      </c>
      <c r="AX67" s="218" t="str">
        <f t="array" ref="AX67">LOOKUP(2,1/(Log!$K$1:$K$27569=AT67),Log!$H$1:$H$27569)</f>
        <v>x</v>
      </c>
      <c r="AY67" s="218" t="str">
        <f t="array" ref="AY67">LOOKUP(2,1/(Log!$K$1:$K$27569=AT67),Log!$J$1:$J$27569)</f>
        <v xml:space="preserve">Up-to-date, reliable data from open sources is not available. We cannot provide an accurate/estimate figure for this indicator. </v>
      </c>
      <c r="AZ67" s="218" t="str">
        <f t="array" ref="AZ67">LOOKUP(2,1/(Log!$K$1:$K$27569=AT67),Log!$I$1:$I$27569)</f>
        <v>x</v>
      </c>
      <c r="BA67" s="219">
        <f t="array" ref="BA67">LOOKUP(2,1/(Log!$K$1:$K$27569=AT67),Log!$L$1:$L$27569)</f>
        <v>45617</v>
      </c>
      <c r="BB67" s="221" t="str">
        <f t="shared" ref="BB67:BB98" si="82">C67&amp;""&amp;$BB$1</f>
        <v>MAR002Illness cases reported</v>
      </c>
      <c r="BC67" s="213" t="str">
        <f t="array" ref="BC67">LOOKUP(2,1/(Log!$K$1:$K$27569=BB67),Log!$E$1:$E$27569)</f>
        <v>x</v>
      </c>
      <c r="BD67" s="213" t="str">
        <f t="array" ref="BD67">LOOKUP(2,1/(Log!$K$1:$K$27569=BB67),Log!$F$1:$F$27569)</f>
        <v>x</v>
      </c>
      <c r="BE67" s="213" t="str">
        <f t="array" ref="BE67">LOOKUP(2,1/(Log!$K$1:$K$27569=BB67),Log!$G$1:$G$27569)</f>
        <v>x</v>
      </c>
      <c r="BF67" s="213" t="str">
        <f t="array" ref="BF67">LOOKUP(2,1/(Log!$K$1:$K$27569=BB67),Log!$H$1:$H$27569)</f>
        <v>x</v>
      </c>
      <c r="BG67" s="213" t="str">
        <f t="array" ref="BG67">LOOKUP(2,1/(Log!$K$1:$K$27569=BB67),Log!$J$1:$J$27569)</f>
        <v xml:space="preserve">Up-to-date, reliable data from open sources is not available. We cannot provide an accurate/estimate figure for this indicator. </v>
      </c>
      <c r="BH67" s="213" t="str">
        <f t="array" ref="BH67">LOOKUP(2,1/(Log!$K$1:$K$27569=BB67),Log!$I$1:$I$27569)</f>
        <v>x</v>
      </c>
      <c r="BI67" s="214">
        <f t="array" ref="BI67">LOOKUP(2,1/(Log!$K$1:$K$27569=BB67),Log!$L$1:$L$27569)</f>
        <v>45617</v>
      </c>
      <c r="BJ67" s="222" t="str">
        <f t="shared" ref="BJ67:BJ98" si="83">C67&amp;""&amp;$BJ$1</f>
        <v>MAR002Fatalities reported</v>
      </c>
      <c r="BK67" s="222">
        <f t="array" ref="BK67">LOOKUP(2,1/(Log!$K$1:$K$27569=BJ67),Log!$E$1:$E$27569)</f>
        <v>249</v>
      </c>
      <c r="BL67" s="222" t="str">
        <f t="array" ref="BL67">LOOKUP(2,1/(Log!$K$1:$K$27569=BJ67),Log!$F$1:$F$27569)</f>
        <v>IOM accessed  07/04/2025</v>
      </c>
      <c r="BM67" s="222" t="str">
        <f t="array" ref="BM67">LOOKUP(2,1/(Log!$K$1:$K$27569=BJ67),Log!$G$1:$G$27569)</f>
        <v>Low</v>
      </c>
      <c r="BN67" s="222">
        <f t="array" ref="BN67">LOOKUP(2,1/(Log!$K$1:$K$27569=BJ67),Log!$H$1:$H$27569)</f>
        <v>3</v>
      </c>
      <c r="BO67" s="222" t="str">
        <f t="array" ref="BO67">LOOKUP(2,1/(Log!$K$1:$K$27569=BJ67),Log!$J$1:$J$27569)</f>
        <v>Fatalities between 1 Oct 2024 to 31 March 2025 on the Western Mediterranean route.</v>
      </c>
      <c r="BP67" s="218" t="str">
        <f t="array" ref="BP67">LOOKUP(2,1/(Log!$K$1:$K$27569=BJ67),Log!$I$1:$I$27569)</f>
        <v>https://missingmigrants.iom.int/region/mediterranean?region_incident=All&amp;route=3956&amp;year%5B%5D=13651&amp;month=All&amp;incident_date%5Bmin%5D=05%2F01%2F2024&amp;incident_date%5Bmax%5D=10%2F31%2F2024</v>
      </c>
      <c r="BQ67" s="223">
        <f t="array" ref="BQ67">LOOKUP(2,1/(Log!$K$1:$K$27569=BJ67),Log!$L$1:$L$27569)</f>
        <v>45757</v>
      </c>
      <c r="BR67" s="221" t="str">
        <f t="shared" ref="BR67:BR98" si="84">C67&amp;""&amp;$BR$1</f>
        <v>MAR002Buildings damaged</v>
      </c>
      <c r="BS67" s="224" t="str">
        <f t="array" ref="BS67">LOOKUP(2,1/(Log!$K$1:$K$27569=BR67),Log!$E$1:$E$27569)</f>
        <v>x</v>
      </c>
      <c r="BT67" s="224" t="str">
        <f t="array" ref="BT67">LOOKUP(2,1/(Log!$K$1:$K$27569=BR67),Log!$F$1:$F$27569)</f>
        <v>x</v>
      </c>
      <c r="BU67" s="224" t="str">
        <f t="array" ref="BU67">LOOKUP(2,1/(Log!$K$1:$K$27569=BR67),Log!$G$1:$G$27569)</f>
        <v>x</v>
      </c>
      <c r="BV67" s="224" t="str">
        <f t="array" ref="BV67">LOOKUP(2,1/(Log!$K$1:$K$27569=BR67),Log!$H$1:$H$27569)</f>
        <v>x</v>
      </c>
      <c r="BW67" s="224" t="str">
        <f t="array" ref="BW67">LOOKUP(2,1/(Log!$K$1:$K$27569=BR67),Log!$J$1:$J$27569)</f>
        <v xml:space="preserve">Up-to-date, reliable data from open sources is not available. We cannot provide an accurate/estimate figure for this indicator. </v>
      </c>
      <c r="BX67" s="224" t="str">
        <f t="array" ref="BX67">LOOKUP(2,1/(Log!$K$1:$K$27569=BR67),Log!$I$1:$I$27569)</f>
        <v>x</v>
      </c>
      <c r="BY67" s="214">
        <f t="array" ref="BY67">LOOKUP(2,1/(Log!$K$1:$K$27569=BR67),Log!$L$1:$L$27569)</f>
        <v>45617</v>
      </c>
      <c r="BZ67" s="222" t="str">
        <f t="shared" ref="BZ67:BZ98" si="85">$C67&amp;""&amp;$BZ$1</f>
        <v>MAR002Buildings destroyed</v>
      </c>
      <c r="CA67" s="222" t="str">
        <f t="array" ref="CA67">LOOKUP(2,1/(Log!$K$1:$K$27569=BZ67),Log!$E$1:$E$27569)</f>
        <v>x</v>
      </c>
      <c r="CB67" s="222" t="str">
        <f t="array" ref="CB67">LOOKUP(2,1/(Log!$K$1:$K$27569=BZ67),Log!$F$1:$F$27569)</f>
        <v>x</v>
      </c>
      <c r="CC67" s="222" t="str">
        <f t="array" ref="CC67">LOOKUP(2,1/(Log!$K$1:$K$27569=BZ67),Log!$G$1:$G$27569)</f>
        <v>x</v>
      </c>
      <c r="CD67" s="222" t="str">
        <f t="array" ref="CD67">LOOKUP(2,1/(Log!$K$1:$K$27569=BZ67),Log!$H$1:$H$27569)</f>
        <v>x</v>
      </c>
      <c r="CE67" s="222" t="str">
        <f t="array" ref="CE67">LOOKUP(2,1/(Log!$K$1:$K$27569=BZ67),Log!$J$1:$J$27569)</f>
        <v xml:space="preserve">Up-to-date, reliable data from open sources is not available. We cannot provide an accurate/estimate figure for this indicator. </v>
      </c>
      <c r="CF67" s="222" t="str">
        <f t="array" ref="CF67">LOOKUP(2,1/(Log!$K$1:$K$27569=BZ67),Log!$I$1:$I$27569)</f>
        <v>x</v>
      </c>
      <c r="CG67" s="223">
        <f t="array" ref="CG67">LOOKUP(2,1/(Log!$K$1:$K$27569=BZ67),Log!$L$1:$L$27569)</f>
        <v>45617</v>
      </c>
      <c r="CH67" s="221" t="str">
        <f t="shared" ref="CH67:CH98" si="86">$C67&amp;""&amp;$CH$1</f>
        <v>MAR002Buildings in the affected area</v>
      </c>
      <c r="CI67" s="222" t="e">
        <f t="array" ref="CI67">LOOKUP(2,1/(Log!$K$1:$K$27569=CH67),Log!$E$1:$E$27569)</f>
        <v>#N/A</v>
      </c>
      <c r="CJ67" s="222" t="e">
        <f t="array" ref="CJ67">LOOKUP(2,1/(Log!$K$1:$K$27569=CH67),Log!$F$1:$F$27569)</f>
        <v>#N/A</v>
      </c>
      <c r="CK67" s="222" t="e">
        <f t="array" ref="CK67">LOOKUP(2,1/(Log!$K$1:$K$27569=CH67),Log!$G$1:$G$27569)</f>
        <v>#N/A</v>
      </c>
      <c r="CL67" s="222" t="e">
        <f t="array" ref="CL67">LOOKUP(2,1/(Log!$K$1:$K$27569=CH67),Log!$H$1:$H$27569)</f>
        <v>#N/A</v>
      </c>
      <c r="CM67" s="222" t="e">
        <f t="array" ref="CM67">LOOKUP(2,1/(Log!$K$1:$K$27569=CH67),Log!$J$1:$J$27569)</f>
        <v>#N/A</v>
      </c>
      <c r="CN67" s="222" t="e">
        <f t="array" ref="CN67">LOOKUP(2,1/(Log!$K$1:$K$27569=CH67),Log!$I$1:$I$27569)</f>
        <v>#N/A</v>
      </c>
      <c r="CO67" s="225" t="e">
        <f t="array" ref="CO67">LOOKUP(2,1/(Log!$K$1:$K$27569=CH67),Log!$L$1:$L$27569)</f>
        <v>#N/A</v>
      </c>
      <c r="CP67" s="222" t="str">
        <f t="shared" ref="CP67:CP98" si="87">$C67&amp;""&amp;$CP$1</f>
        <v>MAR002Economic Losses</v>
      </c>
      <c r="CQ67" s="224" t="str">
        <f t="array" ref="CQ67">LOOKUP(2,1/(Log!$K$1:$K$27569=CP67),Log!$E$1:$E$27569)</f>
        <v>x</v>
      </c>
      <c r="CR67" s="224" t="str">
        <f t="array" ref="CR67">LOOKUP(2,1/(Log!$K$1:$K$27569=CP67),Log!$F$1:$F$27569)</f>
        <v>x</v>
      </c>
      <c r="CS67" s="224" t="str">
        <f t="array" ref="CS67">LOOKUP(2,1/(Log!$K$1:$K$27569=CP67),Log!$G$1:$G$27569)</f>
        <v>x</v>
      </c>
      <c r="CT67" s="224" t="str">
        <f t="array" ref="CT67">LOOKUP(2,1/(Log!$K$1:$K$27569=CP67),Log!$H$1:$H$27569)</f>
        <v>x</v>
      </c>
      <c r="CU67" s="224" t="str">
        <f t="array" ref="CU67">LOOKUP(2,1/(Log!$K$1:$K$27569=CP67),Log!$J$1:$J$27569)</f>
        <v xml:space="preserve">Up-to-date, reliable data from open sources is not available. We cannot provide an accurate/estimate figure for this indicator. </v>
      </c>
      <c r="CV67" s="224" t="str">
        <f t="array" ref="CV67">LOOKUP(2,1/(Log!$K$1:$K$27569=CP67),Log!$I$1:$I$27569)</f>
        <v>x</v>
      </c>
      <c r="CW67" s="214">
        <f t="array" ref="CW67">LOOKUP(2,1/(Log!$K$1:$K$27569=CP67),Log!$L$1:$L$27569)</f>
        <v>45617</v>
      </c>
      <c r="CX67" s="222" t="str">
        <f t="shared" ref="CX67:CX98" si="88">$C67&amp;""&amp;$CX$1</f>
        <v>MAR002People in Need</v>
      </c>
      <c r="CY67" s="218">
        <f t="shared" ref="CY67:CY98" si="89">IF(DW67="x","x",SUM(DW67,EE67,EM67))</f>
        <v>27000</v>
      </c>
      <c r="CZ67" s="218" t="str">
        <f t="shared" ref="CZ67:CZ98" si="90">DX67</f>
        <v>UNHCR accessed  07/04/2025</v>
      </c>
      <c r="DA67" s="218" t="str">
        <f t="shared" ref="DA67:DA98" si="91">DY67</f>
        <v>High</v>
      </c>
      <c r="DB67" s="218">
        <f t="shared" ref="DB67:DB98" si="92">DZ67</f>
        <v>1</v>
      </c>
      <c r="DC67" s="218" t="str">
        <f t="shared" ref="DC67:DC98" si="93">EA67</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 </v>
      </c>
      <c r="DD67" s="218" t="str">
        <f t="shared" ref="DD67:DD98" si="94">EB67</f>
        <v>https://reporting.unhcr.org/operational/operations/morocco</v>
      </c>
      <c r="DE67" s="220">
        <f t="shared" ref="DE67:DE98" si="95">EC67</f>
        <v>45757</v>
      </c>
      <c r="DF67" s="221" t="str">
        <f t="shared" ref="DF67:DF98" si="96">$C67&amp;""&amp;$DF$1</f>
        <v>MAR002Minimal humanitarian conditions - Level 1</v>
      </c>
      <c r="DG67" s="213">
        <f t="array" ref="DG67">IF(LOOKUP(2,1/(Log!$K$1:$K$27569=DF67),Log!$E$1:$E$27569)="x","x",ROUND(LOOKUP(2,1/(Log!$K$1:$K$27569=DF67),Log!$E$1:$E$27569),-3))</f>
        <v>5179000</v>
      </c>
      <c r="DH67" s="224" t="str">
        <f t="array" ref="DH67">LOOKUP(2,1/(Log!$K$1:$K$27569=DF67),Log!$F$1:$F$27569)</f>
        <v>World Population accessed  07/04/2025 ; UNHCR accessed  07/04/2025</v>
      </c>
      <c r="DI67" s="224" t="str">
        <f t="array" ref="DI67">LOOKUP(2,1/(Log!$K$1:$K$27569=DF67),Log!$G$1:$G$27569)</f>
        <v>High</v>
      </c>
      <c r="DJ67" s="224">
        <f t="array" ref="DJ67">LOOKUP(2,1/(Log!$K$1:$K$27569=DF67),Log!$H$1:$H$27569)</f>
        <v>1</v>
      </c>
      <c r="DK67" s="224" t="str">
        <f t="array" ref="DK67">LOOKUP(2,1/(Log!$K$1:$K$27569=DF67),Log!$J$1:$J$27569)</f>
        <v>According to INFORM SI methodology, the number of people in Level 1 is equal to the people exposed minus the people affected. People in Level 1 are able to meet their basic needs without employing irreversible coping strategies.</v>
      </c>
      <c r="DL67" s="224" t="str">
        <f t="array" ref="DL67">LOOKUP(2,1/(Log!$K$1:$K$27569=DF67),Log!$I$1:$I$27569)</f>
        <v>https://worldpopulationreview.com/cities/morocco ; https://reporting.unhcr.org/operational/operations/morocco</v>
      </c>
      <c r="DM67" s="214">
        <f t="array" ref="DM67">LOOKUP(2,1/(Log!$K$1:$K$27569=DF67),Log!$L$1:$L$27569)</f>
        <v>45757</v>
      </c>
      <c r="DN67" s="222" t="str">
        <f t="shared" ref="DN67:DN98" si="97">$C67&amp;""&amp;$DN$1</f>
        <v>MAR002Stressed humanitarian conditions - Level 2</v>
      </c>
      <c r="DO67" s="218">
        <f t="array" ref="DO67">IF(LOOKUP(2,1/(Log!$K$1:$K$27569=DN67),Log!$E$1:$E$27569)="x","x",ROUND(LOOKUP(2,1/(Log!$K$1:$K$27569=DN67),Log!$E$1:$E$27569),-3))</f>
        <v>0</v>
      </c>
      <c r="DP67" s="222" t="str">
        <f t="array" ref="DP67">LOOKUP(2,1/(Log!$K$1:$K$27569=DN67),Log!$F$1:$F$27569)</f>
        <v>UNHCR accessed  07/04/2025</v>
      </c>
      <c r="DQ67" s="222" t="str">
        <f t="array" ref="DQ67">LOOKUP(2,1/(Log!$K$1:$K$27569=DN67),Log!$G$1:$G$27569)</f>
        <v>High</v>
      </c>
      <c r="DR67" s="222">
        <f t="array" ref="DR67">LOOKUP(2,1/(Log!$K$1:$K$27569=DN67),Log!$H$1:$H$27569)</f>
        <v>1</v>
      </c>
      <c r="DS67" s="222" t="str">
        <f t="array" ref="DS67">LOOKUP(2,1/(Log!$K$1:$K$27569=DN67),Log!$J$1:$J$27569)</f>
        <v>According to INFORM SI methodology, the number of people in Level 2 is equal to the people affected minus the people in need. Since all the people affected are also in need, there are no people in Level 2.</v>
      </c>
      <c r="DT67" s="222" t="str">
        <f t="array" ref="DT67">LOOKUP(2,1/(Log!$K$1:$K$27569=DN67),Log!$I$1:$I$27569)</f>
        <v>https://reporting.unhcr.org/operational/operations/morocco</v>
      </c>
      <c r="DU67" s="223">
        <f t="array" ref="DU67">LOOKUP(2,1/(Log!$K$1:$K$27569=DN67),Log!$L$1:$L$27569)</f>
        <v>45757</v>
      </c>
      <c r="DV67" s="221" t="str">
        <f t="shared" ref="DV67:DV98" si="98">$C67&amp;""&amp;$DV$1</f>
        <v>MAR002Moderate humanitarian conditions - Level 3</v>
      </c>
      <c r="DW67" s="213">
        <f t="array" ref="DW67">IF(LOOKUP(2,1/(Log!$K$1:$K$27569=DV67),Log!$E$1:$E$27569)="x","x",ROUND(LOOKUP(2,1/(Log!$K$1:$K$27569=DV67),Log!$E$1:$E$27569),-3))</f>
        <v>27000</v>
      </c>
      <c r="DX67" s="224" t="str">
        <f t="array" ref="DX67">LOOKUP(2,1/(Log!$K$1:$K$27569=DV67),Log!$F$1:$F$27569)</f>
        <v>UNHCR accessed  07/04/2025</v>
      </c>
      <c r="DY67" s="224" t="str">
        <f t="array" ref="DY67">LOOKUP(2,1/(Log!$K$1:$K$27569=DV67),Log!$G$1:$G$27569)</f>
        <v>High</v>
      </c>
      <c r="DZ67" s="224">
        <f t="array" ref="DZ67">LOOKUP(2,1/(Log!$K$1:$K$27569=DV67),Log!$H$1:$H$27569)</f>
        <v>1</v>
      </c>
      <c r="EA67" s="224" t="str">
        <f t="array" ref="EA67">LOOKUP(2,1/(Log!$K$1:$K$27569=DV67),Log!$J$1:$J$27569)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 </v>
      </c>
      <c r="EB67" s="224" t="str">
        <f t="array" ref="EB67">LOOKUP(2,1/(Log!$K$1:$K$27569=DV67),Log!$I$1:$I$27569)</f>
        <v>https://reporting.unhcr.org/operational/operations/morocco</v>
      </c>
      <c r="EC67" s="214">
        <f t="array" ref="EC67">LOOKUP(2,1/(Log!$K$1:$K$27569=DV67),Log!$L$1:$L$27569)</f>
        <v>45757</v>
      </c>
      <c r="ED67" s="222" t="str">
        <f t="shared" ref="ED67:ED98" si="99">$C67&amp;""&amp;$EE$1</f>
        <v>MAR002Severe humanitarian conditions - Level 4</v>
      </c>
      <c r="EE67" s="218" t="str">
        <f t="array" ref="EE67">IF(LOOKUP(2,1/(Log!$K$1:$K$27569=ED67),Log!$E$1:$E$27569)="x","x",ROUND(LOOKUP(2,1/(Log!$K$1:$K$27569=ED67),Log!$E$1:$E$27569),-3))</f>
        <v>x</v>
      </c>
      <c r="EF67" s="222" t="str">
        <f t="array" ref="EF67">LOOKUP(2,1/(Log!$K$1:$K$27569=ED67),Log!$F$1:$F$27569)</f>
        <v>UNHCR accessed  07/04/2025</v>
      </c>
      <c r="EG67" s="222" t="str">
        <f t="array" ref="EG67">LOOKUP(2,1/(Log!$K$1:$K$27569=ED67),Log!$G$1:$G$27569)</f>
        <v>Low</v>
      </c>
      <c r="EH67" s="222">
        <f t="array" ref="EH67">LOOKUP(2,1/(Log!$K$1:$K$27569=ED67),Log!$H$1:$H$27569)</f>
        <v>3</v>
      </c>
      <c r="EI67" s="222" t="str">
        <f t="array" ref="EI67">LOOKUP(2,1/(Log!$K$1:$K$27569=ED67),Log!$J$1:$J$27569)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67" s="222" t="str">
        <f t="array" ref="EJ67">LOOKUP(2,1/(Log!$K$1:$K$27569=ED67),Log!$I$1:$I$27569)</f>
        <v>https://reporting.unhcr.org/operational/operations/morocco</v>
      </c>
      <c r="EK67" s="223">
        <f t="array" ref="EK67">LOOKUP(2,1/(Log!$K$1:$K$27569=ED67),Log!$L$1:$L$27569)</f>
        <v>45757</v>
      </c>
      <c r="EL67" s="221" t="str">
        <f t="shared" ref="EL67:EL98" si="100">$C67&amp;""&amp;$EM$1</f>
        <v>MAR002Extreme humanitarian conditions - Level 5</v>
      </c>
      <c r="EM67" s="213" t="str">
        <f t="array" ref="EM67">IF(LOOKUP(2,1/(Log!$K$1:$K$27569=EL67),Log!$E$1:$E$27569)="x","x",ROUND(LOOKUP(2,1/(Log!$K$1:$K$27569=EL67),Log!$E$1:$E$27569),-3))</f>
        <v>x</v>
      </c>
      <c r="EN67" s="224" t="str">
        <f t="array" ref="EN67">LOOKUP(2,1/(Log!$K$1:$K$27569=EL67),Log!$F$1:$F$27569)</f>
        <v>UNHCR accessed  07/04/2025</v>
      </c>
      <c r="EO67" s="224" t="str">
        <f t="array" ref="EO67">LOOKUP(2,1/(Log!$K$1:$K$27569=EL67),Log!$G$1:$G$27569)</f>
        <v>Low</v>
      </c>
      <c r="EP67" s="224">
        <f t="array" ref="EP67">LOOKUP(2,1/(Log!$K$1:$K$27569=EL67),Log!$H$1:$H$27569)</f>
        <v>3</v>
      </c>
      <c r="EQ67" s="224" t="str">
        <f t="array" ref="EQ67">LOOKUP(2,1/(Log!$K$1:$K$27569=EL67),Log!$J$1:$J$27569)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67" s="224" t="str">
        <f t="array" ref="ER67">LOOKUP(2,1/(Log!$K$1:$K$27569=EL67),Log!$I$1:$I$27569)</f>
        <v>https://reporting.unhcr.org/operational/operations/morocco</v>
      </c>
      <c r="ES67" s="214">
        <f t="array" ref="ES67">LOOKUP(2,1/(Log!$K$1:$K$27569=EL67),Log!$L$1:$L$27569)</f>
        <v>45757</v>
      </c>
      <c r="ET67" s="222" t="str">
        <f t="shared" ref="ET67:ET98" si="101">$C67&amp;""&amp;$ET$1</f>
        <v>MAR002Fatalities in all crises</v>
      </c>
      <c r="EU67" s="222">
        <f t="array" ref="EU67">LOOKUP(2,1/(Log!$K$1:$K$27569=ET67),Log!$E$1:$E$27569)</f>
        <v>249</v>
      </c>
      <c r="EV67" s="222" t="str">
        <f t="array" ref="EV67">LOOKUP(2,1/(Log!$K$1:$K$27569=ET67),Log!$F$1:$F$27569)</f>
        <v>IOM accessed  07/04/2025</v>
      </c>
      <c r="EW67" s="222" t="str">
        <f t="array" ref="EW67">LOOKUP(2,1/(Log!$K$1:$K$27569=ET67),Log!$G$1:$G$27569)</f>
        <v>Low</v>
      </c>
      <c r="EX67" s="222">
        <f t="array" ref="EX67">LOOKUP(2,1/(Log!$K$1:$K$27569=ET67),Log!$H$1:$H$27569)</f>
        <v>3</v>
      </c>
      <c r="EY67" s="222" t="str">
        <f t="array" ref="EY67">LOOKUP(2,1/(Log!$K$1:$K$27569=ET67),Log!$J$1:$J$27569)</f>
        <v>Fatalities between 1 Oct 2024 to 31 March 2025 on the Western Mediterranean route.</v>
      </c>
      <c r="EZ67" s="222" t="str">
        <f t="array" ref="EZ67">LOOKUP(2,1/(Log!$K$1:$K$27569=ET67),Log!$I$1:$I$27569)</f>
        <v>https://missingmigrants.iom.int/region/mediterranean?region_incident=All&amp;route=3956&amp;year%5B%5D=13651&amp;month=All&amp;incident_date%5Bmin%5D=05%2F01%2F2024&amp;incident_date%5Bmax%5D=10%2F31%2F2024</v>
      </c>
      <c r="FA67" s="223">
        <f t="array" ref="FA67">LOOKUP(2,1/(Log!$K$1:$K$27569=ET67),Log!$L$1:$L$27569)</f>
        <v>45757</v>
      </c>
      <c r="FB67" s="221" t="str">
        <f t="shared" ref="FB67:FB98" si="102">$C67&amp;""&amp;$FB$1</f>
        <v>MAR002Crisis affected groups</v>
      </c>
      <c r="FC67" s="224">
        <f t="array" ref="FC67">LOOKUP(2,1/(Log!$K$1:$K$27569=FB67),Log!$E$1:$E$27569)</f>
        <v>3</v>
      </c>
      <c r="FD67" s="224" t="str">
        <f t="array" ref="FD67">LOOKUP(2,1/(Log!$K$1:$K$27569=FB67),Log!$F$1:$F$27569)</f>
        <v>World Population accessed 10/11/2024 ; UNHCR accessed 20/11/2024</v>
      </c>
      <c r="FE67" s="224" t="str">
        <f t="array" ref="FE67">LOOKUP(2,1/(Log!$K$1:$K$27569=FB67),Log!$G$1:$G$27569)</f>
        <v>High</v>
      </c>
      <c r="FF67" s="224">
        <f t="array" ref="FF67">LOOKUP(2,1/(Log!$K$1:$K$27569=FB67),Log!$H$1:$H$27569)</f>
        <v>1</v>
      </c>
      <c r="FG67" s="224" t="str">
        <f t="array" ref="FG67">LOOKUP(2,1/(Log!$K$1:$K$27569=FB67),Log!$J$1:$J$27569)</f>
        <v>In this crisis, 3 out of 5 population groups are affected: host population, refugees, and asylum seekers.</v>
      </c>
      <c r="FH67" s="224" t="str">
        <f t="array" ref="FH67">LOOKUP(2,1/(Log!$K$1:$K$27569=FB67),Log!$I$1:$I$27569)</f>
        <v>https://worldpopulationreview.com/countries/morocco-population ; https://reporting.unhcr.org/morocco-factsheet-9238</v>
      </c>
      <c r="FI67" s="214">
        <f t="array" ref="FI67">LOOKUP(2,1/(Log!$K$1:$K$27569=FB67),Log!$L$1:$L$27569)</f>
        <v>45757</v>
      </c>
      <c r="FJ67" s="221" t="str">
        <f t="shared" ref="FJ67:FJ98" si="103">$C67&amp;""&amp;$FJ$1</f>
        <v>MAR002People facing limited access constraints</v>
      </c>
      <c r="FK67" s="222" t="str">
        <f t="array" ref="FK67">LOOKUP(2,1/(Log!$K$1:$K$27569=FJ67),Log!$E$1:$E$27569)</f>
        <v>x</v>
      </c>
      <c r="FL67" s="222" t="str">
        <f t="array" ref="FL67">LOOKUP(2,1/(Log!$K$1:$K$27569=FJ67),Log!$F$1:$F$27569)</f>
        <v>x</v>
      </c>
      <c r="FM67" s="222" t="str">
        <f t="array" ref="FM67">LOOKUP(2,1/(Log!$K$1:$K$27569=FJ67),Log!$G$1:$G$27569)</f>
        <v>x</v>
      </c>
      <c r="FN67" s="222" t="str">
        <f t="array" ref="FN67">LOOKUP(2,1/(Log!$K$1:$K$27569=FJ67),Log!$H$1:$H$27569)</f>
        <v>x</v>
      </c>
      <c r="FO67" s="222" t="str">
        <f t="array" ref="FO67">LOOKUP(2,1/(Log!$K$1:$K$27569=FJ67),Log!$J$1:$J$27569)</f>
        <v xml:space="preserve">Up-to-date, reliable data from open sources is not available. We cannot provide an accurate/estimate figure for this indicator. </v>
      </c>
      <c r="FP67" s="218" t="str">
        <f t="array" ref="FP67">LOOKUP(2,1/(Log!$K$1:$K$27569=FJ67),Log!$I$1:$I$27569)</f>
        <v>x</v>
      </c>
      <c r="FQ67" s="219">
        <f t="array" ref="FQ67">LOOKUP(2,1/(Log!$K$1:$K$27569=FJ67),Log!$L$1:$L$27569)</f>
        <v>45617</v>
      </c>
      <c r="FR67" s="221" t="str">
        <f t="shared" ref="FR67:FR98" si="104">$C67&amp;""&amp;$FR$1</f>
        <v>MAR002People facing restricted access constraints</v>
      </c>
      <c r="FS67" s="224" t="str">
        <f t="array" ref="FS67">LOOKUP(2,1/(Log!$K$1:$K$27569=FR67),Log!$E$1:$E$27569)</f>
        <v>x</v>
      </c>
      <c r="FT67" s="224" t="str">
        <f t="array" ref="FT67">LOOKUP(2,1/(Log!$K$1:$K$27569=FR67),Log!$F$1:$F$27569)</f>
        <v>x</v>
      </c>
      <c r="FU67" s="224" t="str">
        <f t="array" ref="FU67">LOOKUP(2,1/(Log!$K$1:$K$27569=FR67),Log!$G$1:$G$27569)</f>
        <v>x</v>
      </c>
      <c r="FV67" s="224" t="str">
        <f t="array" ref="FV67">LOOKUP(2,1/(Log!$K$1:$K$27569=FR67),Log!$H$1:$H$27569)</f>
        <v>x</v>
      </c>
      <c r="FW67" s="224" t="str">
        <f t="array" ref="FW67">LOOKUP(2,1/(Log!$K$1:$K$27569=FR67),Log!$J$1:$J$27569)</f>
        <v xml:space="preserve">Up-to-date, reliable data from open sources is not available. We cannot provide an accurate/estimate figure for this indicator. </v>
      </c>
      <c r="FX67" s="224" t="str">
        <f t="array" ref="FX67">LOOKUP(2,1/(Log!$K$1:$K$27569=FR67),Log!$I$1:$I$27569)</f>
        <v>x</v>
      </c>
      <c r="FY67" s="214">
        <f t="array" ref="FY67">LOOKUP(2,1/(Log!$K$1:$K$27569=FR67),Log!$L$1:$L$27569)</f>
        <v>45617</v>
      </c>
      <c r="FZ67" s="222" t="str">
        <f t="shared" ref="FZ67:FZ98" si="105">$C67&amp;""&amp;$FZ$1</f>
        <v>MAR002Impediments to entry into country (bureaucratic and administrative)</v>
      </c>
      <c r="GA67" s="222">
        <f t="array" ref="GA67">LOOKUP(2,1/(Log!$K$1:$K$27569=FZ67),Log!$E$1:$E$27569)</f>
        <v>2</v>
      </c>
      <c r="GB67" s="222" t="str">
        <f t="array" ref="GB67">LOOKUP(2,1/(Log!$K$1:$K$27569=FZ67),Log!$F$1:$F$27569)</f>
        <v>ACAPS Access Methodology</v>
      </c>
      <c r="GC67" s="222" t="str">
        <f t="array" ref="GC67">LOOKUP(2,1/(Log!$K$1:$K$27569=FZ67),Log!$G$1:$G$27569)</f>
        <v>Medium</v>
      </c>
      <c r="GD67" s="222">
        <f t="array" ref="GD67">LOOKUP(2,1/(Log!$K$1:$K$27569=FZ67),Log!$H$1:$H$27569)</f>
        <v>2</v>
      </c>
      <c r="GE67" s="222" t="str">
        <f t="array" ref="GE67">LOOKUP(2,1/(Log!$K$1:$K$27569=FZ67),Log!$J$1:$J$27569)</f>
        <v>x</v>
      </c>
      <c r="GF67" s="222" t="str">
        <f t="array" ref="GF67">LOOKUP(2,1/(Log!$K$1:$K$27569=FZ67),Log!$I$1:$I$27569)</f>
        <v>x</v>
      </c>
      <c r="GG67" s="223">
        <f t="array" ref="GG67">LOOKUP(2,1/(Log!$K$1:$K$27569=FZ67),Log!$L$1:$L$27569)</f>
        <v>45607</v>
      </c>
      <c r="GH67" s="221" t="str">
        <f t="shared" ref="GH67:GH98" si="106">$C67&amp;""&amp;$GH$1</f>
        <v>MAR002Restriction of movement (impediments to freedom of movement and/or administrative restrictions)</v>
      </c>
      <c r="GI67" s="224">
        <f t="array" ref="GI67">LOOKUP(2,1/(Log!$K$1:$K$27569=GH67),Log!$E$1:$E$27569)</f>
        <v>0</v>
      </c>
      <c r="GJ67" s="224" t="str">
        <f t="array" ref="GJ67">LOOKUP(2,1/(Log!$K$1:$K$27569=GH67),Log!$F$1:$F$27569)</f>
        <v>ACAPS Access Methodology</v>
      </c>
      <c r="GK67" s="224" t="str">
        <f t="array" ref="GK67">LOOKUP(2,1/(Log!$K$1:$K$27569=GH67),Log!$G$1:$G$27569)</f>
        <v>Medium</v>
      </c>
      <c r="GL67" s="224">
        <f t="array" ref="GL67">LOOKUP(2,1/(Log!$K$1:$K$27569=GH67),Log!$H$1:$H$27569)</f>
        <v>2</v>
      </c>
      <c r="GM67" s="224" t="str">
        <f t="array" ref="GM67">LOOKUP(2,1/(Log!$K$1:$K$27569=GH67),Log!$J$1:$J$27569)</f>
        <v>x</v>
      </c>
      <c r="GN67" s="224" t="str">
        <f t="array" ref="GN67">LOOKUP(2,1/(Log!$K$1:$K$27569=GH67),Log!$I$1:$I$27569)</f>
        <v>x</v>
      </c>
      <c r="GO67" s="214">
        <f t="array" ref="GO67">LOOKUP(2,1/(Log!$K$1:$K$27569=GH67),Log!$L$1:$L$27569)</f>
        <v>45607</v>
      </c>
      <c r="GP67" s="222" t="str">
        <f t="shared" ref="GP67:GP98" si="107">$C67&amp;""&amp;$GP$1</f>
        <v>MAR002Interference into implementation of humanitarian activities</v>
      </c>
      <c r="GQ67" s="222">
        <f t="array" ref="GQ67">LOOKUP(2,1/(Log!$K$1:$K$27569=GP67),Log!$E$1:$E$27569)</f>
        <v>0</v>
      </c>
      <c r="GR67" s="222" t="str">
        <f t="array" ref="GR67">LOOKUP(2,1/(Log!$K$1:$K$27569=GP67),Log!$F$1:$F$27569)</f>
        <v>ACAPS Access Methodology</v>
      </c>
      <c r="GS67" s="222" t="str">
        <f t="array" ref="GS67">LOOKUP(2,1/(Log!$K$1:$K$27569=GP67),Log!$G$1:$G$27569)</f>
        <v>Medium</v>
      </c>
      <c r="GT67" s="222">
        <f t="array" ref="GT67">LOOKUP(2,1/(Log!$K$1:$K$27569=GP67),Log!$H$1:$H$27569)</f>
        <v>2</v>
      </c>
      <c r="GU67" s="222" t="str">
        <f t="array" ref="GU67">LOOKUP(2,1/(Log!$K$1:$K$27569=GP67),Log!$J$1:$J$27569)</f>
        <v>x</v>
      </c>
      <c r="GV67" s="222" t="str">
        <f t="array" ref="GV67">LOOKUP(2,1/(Log!$K$1:$K$27569=GP67),Log!$I$1:$I$27569)</f>
        <v>x</v>
      </c>
      <c r="GW67" s="223">
        <f t="array" ref="GW67">LOOKUP(2,1/(Log!$K$1:$K$27569=GP67),Log!$L$1:$L$27569)</f>
        <v>45607</v>
      </c>
      <c r="GX67" s="221" t="str">
        <f t="shared" ref="GX67:GX98" si="108">$C67&amp;""&amp;$GX$1</f>
        <v>MAR002Violence against personnel, facilities and assets</v>
      </c>
      <c r="GY67" s="224">
        <f t="array" ref="GY67">LOOKUP(2,1/(Log!$K$1:$K$27569=GX67),Log!$E$1:$E$27569)</f>
        <v>0</v>
      </c>
      <c r="GZ67" s="224" t="str">
        <f t="array" ref="GZ67">LOOKUP(2,1/(Log!$K$1:$K$27569=GX67),Log!$F$1:$F$27569)</f>
        <v>ACAPS Access Methodology</v>
      </c>
      <c r="HA67" s="224" t="str">
        <f t="array" ref="HA67">LOOKUP(2,1/(Log!$K$1:$K$27569=GX67),Log!$G$1:$G$27569)</f>
        <v>Medium</v>
      </c>
      <c r="HB67" s="224">
        <f t="array" ref="HB67">LOOKUP(2,1/(Log!$K$1:$K$27569=GX67),Log!$H$1:$H$27569)</f>
        <v>2</v>
      </c>
      <c r="HC67" s="224" t="str">
        <f t="array" ref="HC67">LOOKUP(2,1/(Log!$K$1:$K$27569=GX67),Log!$J$1:$J$27569)</f>
        <v>x</v>
      </c>
      <c r="HD67" s="224" t="str">
        <f t="array" ref="HD67">LOOKUP(2,1/(Log!$K$1:$K$27569=GX67),Log!$I$1:$I$27569)</f>
        <v>x</v>
      </c>
      <c r="HE67" s="214">
        <f t="array" ref="HE67">LOOKUP(2,1/(Log!$K$1:$K$27569=GX67),Log!$L$1:$L$27569)</f>
        <v>45607</v>
      </c>
      <c r="HF67" s="222" t="str">
        <f t="shared" ref="HF67:HF98" si="109">$C67&amp;""&amp;$HF$1</f>
        <v>MAR002Denial of existence of humanitarian needs or entitlements to assistance</v>
      </c>
      <c r="HG67" s="222">
        <f t="array" ref="HG67">LOOKUP(2,1/(Log!$K$1:$K$27569=HF67),Log!$E$1:$E$27569)</f>
        <v>0</v>
      </c>
      <c r="HH67" s="222" t="str">
        <f t="array" ref="HH67">LOOKUP(2,1/(Log!$K$1:$K$27569=HF67),Log!$F$1:$F$27569)</f>
        <v>ACAPS Access Methodology</v>
      </c>
      <c r="HI67" s="222" t="str">
        <f t="array" ref="HI67">LOOKUP(2,1/(Log!$K$1:$K$27569=HF67),Log!$G$1:$G$27569)</f>
        <v>Medium</v>
      </c>
      <c r="HJ67" s="222">
        <f t="array" ref="HJ67">LOOKUP(2,1/(Log!$K$1:$K$27569=HF67),Log!$H$1:$H$27569)</f>
        <v>2</v>
      </c>
      <c r="HK67" s="222" t="str">
        <f t="array" ref="HK67">LOOKUP(2,1/(Log!$K$1:$K$27569=HF67),Log!$J$1:$J$27569)</f>
        <v>x</v>
      </c>
      <c r="HL67" s="222" t="str">
        <f t="array" ref="HL67">LOOKUP(2,1/(Log!$K$1:$K$27569=HF67),Log!$I$1:$I$27569)</f>
        <v>x</v>
      </c>
      <c r="HM67" s="223">
        <f t="array" ref="HM67">LOOKUP(2,1/(Log!$K$1:$K$27569=HF67),Log!$L$1:$L$27569)</f>
        <v>45607</v>
      </c>
      <c r="HN67" s="221" t="str">
        <f t="shared" ref="HN67:HN98" si="110">$C67&amp;""&amp;$HN$1</f>
        <v>MAR002Restriction and obstruction of access to services and assistance</v>
      </c>
      <c r="HO67" s="224">
        <f t="array" ref="HO67">LOOKUP(2,1/(Log!$K$1:$K$27569=HN67),Log!$E$1:$E$27569)</f>
        <v>1</v>
      </c>
      <c r="HP67" s="224" t="str">
        <f t="array" ref="HP67">LOOKUP(2,1/(Log!$K$1:$K$27569=HN67),Log!$F$1:$F$27569)</f>
        <v>ACAPS Access Methodology</v>
      </c>
      <c r="HQ67" s="224" t="str">
        <f t="array" ref="HQ67">LOOKUP(2,1/(Log!$K$1:$K$27569=HN67),Log!$G$1:$G$27569)</f>
        <v>Medium</v>
      </c>
      <c r="HR67" s="224">
        <f t="array" ref="HR67">LOOKUP(2,1/(Log!$K$1:$K$27569=HN67),Log!$H$1:$H$27569)</f>
        <v>2</v>
      </c>
      <c r="HS67" s="224" t="str">
        <f t="array" ref="HS67">LOOKUP(2,1/(Log!$K$1:$K$27569=HN67),Log!$J$1:$J$27569)</f>
        <v>x</v>
      </c>
      <c r="HT67" s="224" t="str">
        <f t="array" ref="HT67">LOOKUP(2,1/(Log!$K$1:$K$27569=HN67),Log!$I$1:$I$27569)</f>
        <v>x</v>
      </c>
      <c r="HU67" s="214">
        <f t="array" ref="HU67">LOOKUP(2,1/(Log!$K$1:$K$27569=HN67),Log!$L$1:$L$27569)</f>
        <v>45607</v>
      </c>
      <c r="HV67" s="222" t="str">
        <f t="shared" ref="HV67:HV98" si="111">$C67&amp;""&amp;$HV$1</f>
        <v>MAR002Ongoing insecurity/hostilities affecting humanitarian assistance</v>
      </c>
      <c r="HW67" s="222">
        <f t="array" ref="HW67">LOOKUP(2,1/(Log!$K$1:$K$27569=HV67),Log!$E$1:$E$27569)</f>
        <v>0</v>
      </c>
      <c r="HX67" s="222" t="str">
        <f t="array" ref="HX67">LOOKUP(2,1/(Log!$K$1:$K$27569=HV67),Log!$F$1:$F$27569)</f>
        <v>ACAPS Access Methodology</v>
      </c>
      <c r="HY67" s="222" t="str">
        <f t="array" ref="HY67">LOOKUP(2,1/(Log!$K$1:$K$27569=HV67),Log!$G$1:$G$27569)</f>
        <v>Medium</v>
      </c>
      <c r="HZ67" s="222">
        <f t="array" ref="HZ67">LOOKUP(2,1/(Log!$K$1:$K$27569=HV67),Log!$H$1:$H$27569)</f>
        <v>2</v>
      </c>
      <c r="IA67" s="222" t="str">
        <f t="array" ref="IA67">LOOKUP(2,1/(Log!$K$1:$K$27569=HV67),Log!$J$1:$J$27569)</f>
        <v>x</v>
      </c>
      <c r="IB67" s="222" t="str">
        <f t="array" ref="IB67">LOOKUP(2,1/(Log!$K$1:$K$27569=HV67),Log!$I$1:$I$27569)</f>
        <v>x</v>
      </c>
      <c r="IC67" s="223">
        <f t="array" ref="IC67">LOOKUP(2,1/(Log!$K$1:$K$27569=HV67),Log!$L$1:$L$27569)</f>
        <v>45607</v>
      </c>
      <c r="ID67" s="221" t="str">
        <f t="shared" ref="ID67:ID98" si="112">$C67&amp;""&amp;$ID$1</f>
        <v>MAR002Presence of mines and improvised explosive devices</v>
      </c>
      <c r="IE67" s="224">
        <f t="array" ref="IE67">LOOKUP(2,1/(Log!$K$1:$K$27569=ID67),Log!$E$1:$E$27569)</f>
        <v>0</v>
      </c>
      <c r="IF67" s="224" t="str">
        <f t="array" ref="IF67">LOOKUP(2,1/(Log!$K$1:$K$27569=ID67),Log!$F$1:$F$27569)</f>
        <v>ACAPS Access Methodology</v>
      </c>
      <c r="IG67" s="224" t="str">
        <f t="array" ref="IG67">LOOKUP(2,1/(Log!$K$1:$K$27569=ID67),Log!$G$1:$G$27569)</f>
        <v>Medium</v>
      </c>
      <c r="IH67" s="224">
        <f t="array" ref="IH67">LOOKUP(2,1/(Log!$K$1:$K$27569=ID67),Log!$H$1:$H$27569)</f>
        <v>2</v>
      </c>
      <c r="II67" s="224" t="str">
        <f t="array" ref="II67">LOOKUP(2,1/(Log!$K$1:$K$27569=ID67),Log!$J$1:$J$27569)</f>
        <v>x</v>
      </c>
      <c r="IJ67" s="224" t="str">
        <f t="array" ref="IJ67">LOOKUP(2,1/(Log!$K$1:$K$27569=ID67),Log!$I$1:$I$27569)</f>
        <v>x</v>
      </c>
      <c r="IK67" s="214">
        <f t="array" ref="IK67">LOOKUP(2,1/(Log!$K$1:$K$27569=ID67),Log!$L$1:$L$27569)</f>
        <v>45607</v>
      </c>
      <c r="IL67" s="222" t="str">
        <f t="shared" ref="IL67:IL98" si="113">$C67&amp;""&amp;$IL$1</f>
        <v>MAR002Physical constraints in the environment (obstacles related to terrain, climate, lack of infrastructure, etc.)</v>
      </c>
      <c r="IM67" s="222">
        <f t="array" ref="IM67">LOOKUP(2,1/(Log!$K$1:$K$27569=IL67),Log!$E$1:$E$27569)</f>
        <v>2</v>
      </c>
      <c r="IN67" s="222" t="str">
        <f t="array" ref="IN67">LOOKUP(2,1/(Log!$K$1:$K$27569=IL67),Log!$F$1:$F$27569)</f>
        <v>ACAPS Access Methodology</v>
      </c>
      <c r="IO67" s="222" t="str">
        <f t="array" ref="IO67">LOOKUP(2,1/(Log!$K$1:$K$27569=IL67),Log!$G$1:$G$27569)</f>
        <v>Medium</v>
      </c>
      <c r="IP67" s="222">
        <f t="array" ref="IP67">LOOKUP(2,1/(Log!$K$1:$K$27569=IL67),Log!$H$1:$H$27569)</f>
        <v>2</v>
      </c>
      <c r="IQ67" s="222" t="str">
        <f t="array" ref="IQ67">LOOKUP(2,1/(Log!$K$1:$K$27569=IL67),Log!$J$1:$J$27569)</f>
        <v>x</v>
      </c>
      <c r="IR67" s="222" t="str">
        <f t="array" ref="IR67">LOOKUP(2,1/(Log!$K$1:$K$27569=IL67),Log!$I$1:$I$27569)</f>
        <v>x</v>
      </c>
      <c r="IS67" s="223">
        <f t="array" ref="IS67">LOOKUP(2,1/(Log!$K$1:$K$27569=IL67),Log!$L$1:$L$27569)</f>
        <v>45607</v>
      </c>
    </row>
    <row r="68" spans="1:253" s="11" customFormat="1" ht="13.35" customHeight="1">
      <c r="A68" s="11" t="str">
        <f>Lists!B:B</f>
        <v>Displacement from Russia-Ukraine conflict in Moldova</v>
      </c>
      <c r="B68" s="11" t="str">
        <f>Lists!F:F</f>
        <v>International Displacement</v>
      </c>
      <c r="C68" s="11" t="str">
        <f>Lists!C:C</f>
        <v>MDA002</v>
      </c>
      <c r="D68" s="11" t="str">
        <f>Lists!A:A</f>
        <v>Moldova</v>
      </c>
      <c r="E68" s="11" t="str">
        <f>Lists!D:D</f>
        <v>MDA</v>
      </c>
      <c r="F68" s="11" t="str">
        <f t="shared" si="76"/>
        <v>MDA002Total population</v>
      </c>
      <c r="G68" s="212">
        <f t="array" ref="G68">ROUND(LOOKUP(2,1/(Log!$K$1:$K$27569=F68),Log!$E$1:$E$27569),-3)</f>
        <v>2586000</v>
      </c>
      <c r="H68" s="213" t="str">
        <f t="array" ref="H68">LOOKUP(2,1/(Log!$K$1:$K$27569=F68),Log!$F$1:$F$27569)</f>
        <v>World Bank 2023; UNHCR accessed 17/04/2025</v>
      </c>
      <c r="I68" s="213" t="str">
        <f t="array" ref="I68">LOOKUP(2,1/(Log!$K$1:$K$27569=F68),Log!$G$1:$G$27569)</f>
        <v>High</v>
      </c>
      <c r="J68" s="213">
        <f t="array" ref="J68">LOOKUP(2,1/(Log!$K$1:$K$27569=F68),Log!$H$1:$H$27569)</f>
        <v>1</v>
      </c>
      <c r="K68" s="213" t="str">
        <f t="array" ref="K68">LOOKUP(2,1/(Log!$K$1:$K$27569=F68),Log!$J$1:$J$27569)</f>
        <v>The baseline population figure of (2,457,783) people is aggregated with (127,785) refugees from Ukraine in Moldova according to UNHCR as of 31 March 2025. The World Bank and UNHCR sources were chosen because they provide the population and refugee data needed for the indicator's calculations as per the INFORM Severity Index methodology. The reliability is high because the data is recent.</v>
      </c>
      <c r="L68" s="213" t="str">
        <f t="array" ref="L68">LOOKUP(2,1/(Log!$K$1:$K$27569=F68),Log!$I$1:$I$27569)</f>
        <v>https://data.worldbank.org/indicator/SP.POP.TOTL?locations=MD&amp;page=2+%3B+https%3A%2F%2F ; https://data.unhcr.org/en/situations/ukraine</v>
      </c>
      <c r="M68" s="214">
        <f t="array" ref="M68">LOOKUP(2,1/(Log!$K$1:$K$27569=F68),Log!$L$1:$L$27569)</f>
        <v>45773</v>
      </c>
      <c r="N68" s="221" t="str">
        <f t="shared" si="77"/>
        <v>MDA002Landmass affected</v>
      </c>
      <c r="O68" s="216">
        <f t="array" ref="O68">LOOKUP(2,1/(Log!$K$1:$K$27569=N68),Log!$E$1:$E$27569)</f>
        <v>32890</v>
      </c>
      <c r="P68" s="216" t="str">
        <f t="array" ref="P68">LOOKUP(2,1/(Log!$K$1:$K$27569=N68),Log!$F$1:$F$27569)</f>
        <v>World Bank 2022; UNHCR 07/01/2025</v>
      </c>
      <c r="Q68" s="216" t="str">
        <f t="array" ref="Q68">LOOKUP(2,1/(Log!$K$1:$K$27569=N68),Log!$G$1:$G$27569)</f>
        <v xml:space="preserve">Medium </v>
      </c>
      <c r="R68" s="216">
        <f t="array" ref="R68">LOOKUP(2,1/(Log!$K$1:$K$27569=N68),Log!$H$1:$H$27569)</f>
        <v>2</v>
      </c>
      <c r="S68" s="216" t="str">
        <f t="array" ref="S68">LOOKUP(2,1/(Log!$K$1:$K$27569=N68),Log!$J$1:$J$27569)</f>
        <v>The whole country is considered exposed, as refugees reside across the country, therefore the total landmass of Moldova is considered affected. The sources were chosen because they are the most reliable, OCHA provides landmass data and UNHCR is the source for the Regional Response Plan 2025-2026 on the crisis of refugees from Ukraine in Moldova. The reliability is high because the data is triangulated using multiple reliable sources.</v>
      </c>
      <c r="T68" s="216" t="str">
        <f t="array" ref="T68">LOOKUP(2,1/(Log!$K$1:$K$27569=N68),Log!$I$1:$I$27569)</f>
        <v>https://data.worldbank.org/indicator/AG.LND.TOTL.K2?locations=MD; https://reliefweb.int/report/poland/regional-refugee-response-plan-ukraine-situation-2025-2026</v>
      </c>
      <c r="U68" s="217">
        <f t="array" ref="U68">LOOKUP(2,1/(Log!$K$1:$K$27569=N68),Log!$L$1:$L$27569)</f>
        <v>45773</v>
      </c>
      <c r="V68" s="221" t="str">
        <f t="shared" si="78"/>
        <v>MDA002People exposed</v>
      </c>
      <c r="W68" s="213">
        <f t="array" ref="W68">IF(LOOKUP(2,1/(Log!$K$1:$K$27569=V68),Log!$E$1:$E$27569)="x","x",ROUND(LOOKUP(2,1/(Log!$K$1:$K$27569=V68),Log!$E$1:$E$27569),-3))</f>
        <v>2586000</v>
      </c>
      <c r="X68" s="213" t="str">
        <f t="array" ref="X68">LOOKUP(2,1/(Log!$K$1:$K$27569=V68),Log!$F$1:$F$27569)</f>
        <v>World Bank 2023; UNHCR accessed 17/04/2025</v>
      </c>
      <c r="Y68" s="213" t="str">
        <f t="array" ref="Y68">LOOKUP(2,1/(Log!$K$1:$K$27569=V68),Log!$G$1:$G$27569)</f>
        <v xml:space="preserve">Medium </v>
      </c>
      <c r="Z68" s="213">
        <f t="array" ref="Z68">LOOKUP(2,1/(Log!$K$1:$K$27569=V68),Log!$H$1:$H$27569)</f>
        <v>2</v>
      </c>
      <c r="AA68" s="213" t="str">
        <f t="array" ref="AA68">LOOKUP(2,1/(Log!$K$1:$K$27569=V68),Log!$J$1:$J$27569)</f>
        <v>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v>
      </c>
      <c r="AB68" s="213" t="str">
        <f t="array" ref="AB68">LOOKUP(2,1/(Log!$K$1:$K$27569=V68),Log!$I$1:$I$27569)</f>
        <v>https://data.worldbank.org/indicator/SP.POP.TOTL?locations=MD&amp;page=2+%3B+https%3A%2F%2F ; https://data.unhcr.org/en/situations/ukraine</v>
      </c>
      <c r="AC68" s="214">
        <f t="array" ref="AC68">LOOKUP(2,1/(Log!$K$1:$K$27569=V68),Log!$L$1:$L$27569)</f>
        <v>45773</v>
      </c>
      <c r="AD68" s="221" t="str">
        <f t="shared" si="79"/>
        <v>MDA002People affected</v>
      </c>
      <c r="AE68" s="218">
        <f t="array" ref="AE68">IF(LOOKUP(2,1/(Log!$K$1:$K$27569=AD68),Log!$E$1:$E$27569)="x","x",ROUND(LOOKUP(2,1/(Log!$K$1:$K$27569=AD68),Log!$E$1:$E$27569),-3))</f>
        <v>128000</v>
      </c>
      <c r="AF68" s="218" t="str">
        <f t="array" ref="AF68">LOOKUP(2,1/(Log!$K$1:$K$27569=AD68),Log!$F$1:$F$27569)</f>
        <v>UNHCR accessed 17/04/2025</v>
      </c>
      <c r="AG68" s="218" t="str">
        <f t="array" ref="AG68">LOOKUP(2,1/(Log!$K$1:$K$27569=AD68),Log!$G$1:$G$27569)</f>
        <v xml:space="preserve">Medium </v>
      </c>
      <c r="AH68" s="218">
        <f t="array" ref="AH68">LOOKUP(2,1/(Log!$K$1:$K$27569=AD68),Log!$H$1:$H$27569)</f>
        <v>2</v>
      </c>
      <c r="AI68" s="218" t="str">
        <f t="array" ref="AI68">LOOKUP(2,1/(Log!$K$1:$K$27569=AD68),Log!$J$1:$J$27569)</f>
        <v>The number of people affected by the crisis is taken from UNHCR website. The number corresponds to the number of refugees from Ukraine in Moldova.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v>
      </c>
      <c r="AJ68" s="218" t="str">
        <f t="array" ref="AJ68">LOOKUP(2,1/(Log!$K$1:$K$27569=AD68),Log!$I$1:$I$27569)</f>
        <v>https://data.unhcr.org/en/situations/ukraine</v>
      </c>
      <c r="AK68" s="219">
        <f t="array" ref="AK68">LOOKUP(2,1/(Log!$K$1:$K$27569=AD68),Log!$L$1:$L$27569)</f>
        <v>45773</v>
      </c>
      <c r="AL68" s="221" t="str">
        <f t="shared" si="80"/>
        <v>MDA002People displaced</v>
      </c>
      <c r="AM68" s="213">
        <f t="array" ref="AM68">IF(LOOKUP(2,1/(Log!$K$1:$K$27569=AL68),Log!$E$1:$E$27569)="x","x",ROUND(LOOKUP(2,1/(Log!$K$1:$K$27569=AL68),Log!$E$1:$E$27569),-3))</f>
        <v>128000</v>
      </c>
      <c r="AN68" s="213" t="str">
        <f t="array" ref="AN68">LOOKUP(2,1/(Log!$K$1:$K$27569=AL68),Log!$F$1:$F$27569)</f>
        <v>UNHCR accessed 17/04/2025</v>
      </c>
      <c r="AO68" s="213" t="str">
        <f t="array" ref="AO68">LOOKUP(2,1/(Log!$K$1:$K$27569=AL68),Log!$G$1:$G$27569)</f>
        <v>High</v>
      </c>
      <c r="AP68" s="213">
        <f t="array" ref="AP68">LOOKUP(2,1/(Log!$K$1:$K$27569=AL68),Log!$H$1:$H$27569)</f>
        <v>1</v>
      </c>
      <c r="AQ68" s="213" t="str">
        <f t="array" ref="AQ68">LOOKUP(2,1/(Log!$K$1:$K$27569=AL68),Log!$J$1:$J$27569)</f>
        <v>The number of people displaced by the crisis includes the number of refugees from Ukraine to Moldova. This figure is taken from UNHCR website. This source was chosen because UNHCR is the most reliable source reporting the number of refugees from Ukraine to Moldova. The reliability of this data is high because it is recent.</v>
      </c>
      <c r="AR68" s="213" t="str">
        <f t="array" ref="AR68">LOOKUP(2,1/(Log!$K$1:$K$27569=AL68),Log!$I$1:$I$27569)</f>
        <v>https://data.unhcr.org/en/situations/ukraine</v>
      </c>
      <c r="AS68" s="214">
        <f t="array" ref="AS68">LOOKUP(2,1/(Log!$K$1:$K$27569=AL68),Log!$L$1:$L$27569)</f>
        <v>45773</v>
      </c>
      <c r="AT68" s="222" t="str">
        <f t="shared" si="81"/>
        <v>MDA002Injuries reported</v>
      </c>
      <c r="AU68" s="218" t="str">
        <f t="array" ref="AU68">LOOKUP(2,1/(Log!$K$1:$K$27569=AT68),Log!$E$1:$E$27569)</f>
        <v>x</v>
      </c>
      <c r="AV68" s="218" t="str">
        <f t="array" ref="AV68">LOOKUP(2,1/(Log!$K$1:$K$27569=AT68),Log!$F$1:$F$27569)</f>
        <v>x</v>
      </c>
      <c r="AW68" s="218" t="str">
        <f t="array" ref="AW68">LOOKUP(2,1/(Log!$K$1:$K$27569=AT68),Log!$G$1:$G$27569)</f>
        <v>x</v>
      </c>
      <c r="AX68" s="218" t="str">
        <f t="array" ref="AX68">LOOKUP(2,1/(Log!$K$1:$K$27569=AT68),Log!$H$1:$H$27569)</f>
        <v>x</v>
      </c>
      <c r="AY68" s="218" t="str">
        <f t="array" ref="AY68">LOOKUP(2,1/(Log!$K$1:$K$27569=AT68),Log!$J$1:$J$27569)</f>
        <v xml:space="preserve">There is no available information. </v>
      </c>
      <c r="AZ68" s="218" t="str">
        <f t="array" ref="AZ68">LOOKUP(2,1/(Log!$K$1:$K$27569=AT68),Log!$I$1:$I$27569)</f>
        <v>x</v>
      </c>
      <c r="BA68" s="219">
        <f t="array" ref="BA68">LOOKUP(2,1/(Log!$K$1:$K$27569=AT68),Log!$L$1:$L$27569)</f>
        <v>45626</v>
      </c>
      <c r="BB68" s="221" t="str">
        <f t="shared" si="82"/>
        <v>MDA002Illness cases reported</v>
      </c>
      <c r="BC68" s="213" t="str">
        <f t="array" ref="BC68">LOOKUP(2,1/(Log!$K$1:$K$27569=BB68),Log!$E$1:$E$27569)</f>
        <v>x</v>
      </c>
      <c r="BD68" s="213" t="str">
        <f t="array" ref="BD68">LOOKUP(2,1/(Log!$K$1:$K$27569=BB68),Log!$F$1:$F$27569)</f>
        <v>x</v>
      </c>
      <c r="BE68" s="213" t="str">
        <f t="array" ref="BE68">LOOKUP(2,1/(Log!$K$1:$K$27569=BB68),Log!$G$1:$G$27569)</f>
        <v>x</v>
      </c>
      <c r="BF68" s="213" t="str">
        <f t="array" ref="BF68">LOOKUP(2,1/(Log!$K$1:$K$27569=BB68),Log!$H$1:$H$27569)</f>
        <v>x</v>
      </c>
      <c r="BG68" s="213" t="str">
        <f t="array" ref="BG68">LOOKUP(2,1/(Log!$K$1:$K$27569=BB68),Log!$J$1:$J$27569)</f>
        <v xml:space="preserve">There is no available information. </v>
      </c>
      <c r="BH68" s="213" t="str">
        <f t="array" ref="BH68">LOOKUP(2,1/(Log!$K$1:$K$27569=BB68),Log!$I$1:$I$27569)</f>
        <v>x</v>
      </c>
      <c r="BI68" s="214">
        <f t="array" ref="BI68">LOOKUP(2,1/(Log!$K$1:$K$27569=BB68),Log!$L$1:$L$27569)</f>
        <v>45626</v>
      </c>
      <c r="BJ68" s="222" t="str">
        <f t="shared" si="83"/>
        <v>MDA002Fatalities reported</v>
      </c>
      <c r="BK68" s="222">
        <f t="array" ref="BK68">LOOKUP(2,1/(Log!$K$1:$K$27569=BJ68),Log!$E$1:$E$27569)</f>
        <v>0</v>
      </c>
      <c r="BL68" s="222" t="str">
        <f t="array" ref="BL68">LOOKUP(2,1/(Log!$K$1:$K$27569=BJ68),Log!$F$1:$F$27569)</f>
        <v>ACLED accessed 17/04/2025</v>
      </c>
      <c r="BM68" s="222" t="str">
        <f t="array" ref="BM68">LOOKUP(2,1/(Log!$K$1:$K$27569=BJ68),Log!$G$1:$G$27569)</f>
        <v xml:space="preserve">Medium </v>
      </c>
      <c r="BN68" s="222">
        <f t="array" ref="BN68">LOOKUP(2,1/(Log!$K$1:$K$27569=BJ68),Log!$H$1:$H$27569)</f>
        <v>2</v>
      </c>
      <c r="BO68" s="222" t="str">
        <f t="array" ref="BO68">LOOKUP(2,1/(Log!$K$1:$K$27569=BJ68),Log!$J$1:$J$27569)</f>
        <v>The total number of fatalities in Displacement from Ukraine conflict in Maldova crisis between 1 October  2024 -  31 March 2025</v>
      </c>
      <c r="BP68" s="218" t="str">
        <f t="array" ref="BP68">LOOKUP(2,1/(Log!$K$1:$K$27569=BJ68),Log!$I$1:$I$27569)</f>
        <v>https://acleddata.com/explorer/</v>
      </c>
      <c r="BQ68" s="223">
        <f t="array" ref="BQ68">LOOKUP(2,1/(Log!$K$1:$K$27569=BJ68),Log!$L$1:$L$27569)</f>
        <v>45773</v>
      </c>
      <c r="BR68" s="221" t="str">
        <f t="shared" si="84"/>
        <v>MDA002Buildings damaged</v>
      </c>
      <c r="BS68" s="224">
        <f t="array" ref="BS68">LOOKUP(2,1/(Log!$K$1:$K$27569=BR68),Log!$E$1:$E$27569)</f>
        <v>0</v>
      </c>
      <c r="BT68" s="224" t="str">
        <f t="array" ref="BT68">LOOKUP(2,1/(Log!$K$1:$K$27569=BR68),Log!$F$1:$F$27569)</f>
        <v>x</v>
      </c>
      <c r="BU68" s="224" t="str">
        <f t="array" ref="BU68">LOOKUP(2,1/(Log!$K$1:$K$27569=BR68),Log!$G$1:$G$27569)</f>
        <v>x</v>
      </c>
      <c r="BV68" s="224" t="str">
        <f t="array" ref="BV68">LOOKUP(2,1/(Log!$K$1:$K$27569=BR68),Log!$H$1:$H$27569)</f>
        <v>x</v>
      </c>
      <c r="BW68" s="224" t="str">
        <f t="array" ref="BW68">LOOKUP(2,1/(Log!$K$1:$K$27569=BR68),Log!$J$1:$J$27569)</f>
        <v>Not applicable.</v>
      </c>
      <c r="BX68" s="224" t="str">
        <f t="array" ref="BX68">LOOKUP(2,1/(Log!$K$1:$K$27569=BR68),Log!$I$1:$I$27569)</f>
        <v>x</v>
      </c>
      <c r="BY68" s="214">
        <f t="array" ref="BY68">LOOKUP(2,1/(Log!$K$1:$K$27569=BR68),Log!$L$1:$L$27569)</f>
        <v>45626</v>
      </c>
      <c r="BZ68" s="222" t="str">
        <f t="shared" si="85"/>
        <v>MDA002Buildings destroyed</v>
      </c>
      <c r="CA68" s="222">
        <f t="array" ref="CA68">LOOKUP(2,1/(Log!$K$1:$K$27569=BZ68),Log!$E$1:$E$27569)</f>
        <v>0</v>
      </c>
      <c r="CB68" s="222" t="str">
        <f t="array" ref="CB68">LOOKUP(2,1/(Log!$K$1:$K$27569=BZ68),Log!$F$1:$F$27569)</f>
        <v>x</v>
      </c>
      <c r="CC68" s="222" t="str">
        <f t="array" ref="CC68">LOOKUP(2,1/(Log!$K$1:$K$27569=BZ68),Log!$G$1:$G$27569)</f>
        <v>x</v>
      </c>
      <c r="CD68" s="222" t="str">
        <f t="array" ref="CD68">LOOKUP(2,1/(Log!$K$1:$K$27569=BZ68),Log!$H$1:$H$27569)</f>
        <v>x</v>
      </c>
      <c r="CE68" s="222" t="str">
        <f t="array" ref="CE68">LOOKUP(2,1/(Log!$K$1:$K$27569=BZ68),Log!$J$1:$J$27569)</f>
        <v>Not applicable.</v>
      </c>
      <c r="CF68" s="222" t="str">
        <f t="array" ref="CF68">LOOKUP(2,1/(Log!$K$1:$K$27569=BZ68),Log!$I$1:$I$27569)</f>
        <v>x</v>
      </c>
      <c r="CG68" s="223">
        <f t="array" ref="CG68">LOOKUP(2,1/(Log!$K$1:$K$27569=BZ68),Log!$L$1:$L$27569)</f>
        <v>45626</v>
      </c>
      <c r="CH68" s="221" t="str">
        <f t="shared" si="86"/>
        <v>MDA002Buildings in the affected area</v>
      </c>
      <c r="CI68" s="222" t="e">
        <f t="array" ref="CI68">LOOKUP(2,1/(Log!$K$1:$K$27569=CH68),Log!$E$1:$E$27569)</f>
        <v>#N/A</v>
      </c>
      <c r="CJ68" s="222" t="e">
        <f t="array" ref="CJ68">LOOKUP(2,1/(Log!$K$1:$K$27569=CH68),Log!$F$1:$F$27569)</f>
        <v>#N/A</v>
      </c>
      <c r="CK68" s="222" t="e">
        <f t="array" ref="CK68">LOOKUP(2,1/(Log!$K$1:$K$27569=CH68),Log!$G$1:$G$27569)</f>
        <v>#N/A</v>
      </c>
      <c r="CL68" s="222" t="e">
        <f t="array" ref="CL68">LOOKUP(2,1/(Log!$K$1:$K$27569=CH68),Log!$H$1:$H$27569)</f>
        <v>#N/A</v>
      </c>
      <c r="CM68" s="222" t="e">
        <f t="array" ref="CM68">LOOKUP(2,1/(Log!$K$1:$K$27569=CH68),Log!$J$1:$J$27569)</f>
        <v>#N/A</v>
      </c>
      <c r="CN68" s="222" t="e">
        <f t="array" ref="CN68">LOOKUP(2,1/(Log!$K$1:$K$27569=CH68),Log!$I$1:$I$27569)</f>
        <v>#N/A</v>
      </c>
      <c r="CO68" s="225" t="e">
        <f t="array" ref="CO68">LOOKUP(2,1/(Log!$K$1:$K$27569=CH68),Log!$L$1:$L$27569)</f>
        <v>#N/A</v>
      </c>
      <c r="CP68" s="222" t="str">
        <f t="shared" si="87"/>
        <v>MDA002Economic Losses</v>
      </c>
      <c r="CQ68" s="224" t="str">
        <f t="array" ref="CQ68">LOOKUP(2,1/(Log!$K$1:$K$27569=CP68),Log!$E$1:$E$27569)</f>
        <v>x</v>
      </c>
      <c r="CR68" s="224" t="str">
        <f t="array" ref="CR68">LOOKUP(2,1/(Log!$K$1:$K$27569=CP68),Log!$F$1:$F$27569)</f>
        <v>x</v>
      </c>
      <c r="CS68" s="224" t="str">
        <f t="array" ref="CS68">LOOKUP(2,1/(Log!$K$1:$K$27569=CP68),Log!$G$1:$G$27569)</f>
        <v>x</v>
      </c>
      <c r="CT68" s="224" t="str">
        <f t="array" ref="CT68">LOOKUP(2,1/(Log!$K$1:$K$27569=CP68),Log!$H$1:$H$27569)</f>
        <v>x</v>
      </c>
      <c r="CU68" s="224" t="str">
        <f t="array" ref="CU68">LOOKUP(2,1/(Log!$K$1:$K$27569=CP68),Log!$J$1:$J$27569)</f>
        <v xml:space="preserve">There is no available information. </v>
      </c>
      <c r="CV68" s="224" t="str">
        <f t="array" ref="CV68">LOOKUP(2,1/(Log!$K$1:$K$27569=CP68),Log!$I$1:$I$27569)</f>
        <v>x</v>
      </c>
      <c r="CW68" s="214">
        <f t="array" ref="CW68">LOOKUP(2,1/(Log!$K$1:$K$27569=CP68),Log!$L$1:$L$27569)</f>
        <v>45626</v>
      </c>
      <c r="CX68" s="222" t="str">
        <f t="shared" si="88"/>
        <v>MDA002People in Need</v>
      </c>
      <c r="CY68" s="218">
        <f t="shared" si="89"/>
        <v>128000</v>
      </c>
      <c r="CZ68" s="218" t="str">
        <f t="shared" si="90"/>
        <v>UNHCR accessed 17/04/2025; UNHCR 07/01/2025</v>
      </c>
      <c r="DA68" s="218" t="str">
        <f t="shared" si="91"/>
        <v>Low</v>
      </c>
      <c r="DB68" s="218">
        <f t="shared" si="92"/>
        <v>3</v>
      </c>
      <c r="DC68" s="218" t="str">
        <f t="shared" si="93"/>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DD68" s="218" t="str">
        <f t="shared" si="94"/>
        <v>https://data.unhcr.org/en/situations/ukraine; https://reliefweb.int/report/poland/regional-refugee-response-plan-ukraine-situation-2025-2026</v>
      </c>
      <c r="DE68" s="220">
        <f t="shared" si="95"/>
        <v>45773</v>
      </c>
      <c r="DF68" s="221" t="str">
        <f t="shared" si="96"/>
        <v>MDA002Minimal humanitarian conditions - Level 1</v>
      </c>
      <c r="DG68" s="213">
        <f t="array" ref="DG68">IF(LOOKUP(2,1/(Log!$K$1:$K$27569=DF68),Log!$E$1:$E$27569)="x","x",ROUND(LOOKUP(2,1/(Log!$K$1:$K$27569=DF68),Log!$E$1:$E$27569),-3))</f>
        <v>2458000</v>
      </c>
      <c r="DH68" s="224" t="str">
        <f t="array" ref="DH68">LOOKUP(2,1/(Log!$K$1:$K$27569=DF68),Log!$F$1:$F$27569)</f>
        <v>World Bank 2023; UNHCR accessed 17/04/2025</v>
      </c>
      <c r="DI68" s="224" t="str">
        <f t="array" ref="DI68">LOOKUP(2,1/(Log!$K$1:$K$27569=DF68),Log!$G$1:$G$27569)</f>
        <v xml:space="preserve">Medium </v>
      </c>
      <c r="DJ68" s="224">
        <f t="array" ref="DJ68">LOOKUP(2,1/(Log!$K$1:$K$27569=DF68),Log!$H$1:$H$27569)</f>
        <v>2</v>
      </c>
      <c r="DK68" s="224" t="str">
        <f t="array" ref="DK68">LOOKUP(2,1/(Log!$K$1:$K$27569=DF68),Log!$J$1:$J$27569)</f>
        <v>According to INFORM Severity Index methodology, the number of people in Level 1 is equal to the people exposed minus the people affected. People in Level 1 are able to meet their basic needs without employing irreversible coping strategies.</v>
      </c>
      <c r="DL68" s="224" t="str">
        <f t="array" ref="DL68">LOOKUP(2,1/(Log!$K$1:$K$27569=DF68),Log!$I$1:$I$27569)</f>
        <v>https://data.unhcr.org/en/situations/ukraine</v>
      </c>
      <c r="DM68" s="214">
        <f t="array" ref="DM68">LOOKUP(2,1/(Log!$K$1:$K$27569=DF68),Log!$L$1:$L$27569)</f>
        <v>45773</v>
      </c>
      <c r="DN68" s="222" t="str">
        <f t="shared" si="97"/>
        <v>MDA002Stressed humanitarian conditions - Level 2</v>
      </c>
      <c r="DO68" s="218">
        <f t="array" ref="DO68">IF(LOOKUP(2,1/(Log!$K$1:$K$27569=DN68),Log!$E$1:$E$27569)="x","x",ROUND(LOOKUP(2,1/(Log!$K$1:$K$27569=DN68),Log!$E$1:$E$27569),-3))</f>
        <v>0</v>
      </c>
      <c r="DP68" s="222" t="str">
        <f t="array" ref="DP68">LOOKUP(2,1/(Log!$K$1:$K$27569=DN68),Log!$F$1:$F$27569)</f>
        <v>UNHCR accessed 17/04/2025; UNHCR 07/01/2025</v>
      </c>
      <c r="DQ68" s="222" t="str">
        <f t="array" ref="DQ68">LOOKUP(2,1/(Log!$K$1:$K$27569=DN68),Log!$G$1:$G$27569)</f>
        <v xml:space="preserve">Medium </v>
      </c>
      <c r="DR68" s="222">
        <f t="array" ref="DR68">LOOKUP(2,1/(Log!$K$1:$K$27569=DN68),Log!$H$1:$H$27569)</f>
        <v>2</v>
      </c>
      <c r="DS68" s="222" t="str">
        <f t="array" ref="DS68">LOOKUP(2,1/(Log!$K$1:$K$27569=DN68),Log!$J$1:$J$27569)</f>
        <v>According to INFORM Severity Index methodology, the number of people in Level 2 is equal to the people affected minus the people in need. Since all the people affected are also in need, there are no people in Level 2. </v>
      </c>
      <c r="DT68" s="222" t="str">
        <f t="array" ref="DT68">LOOKUP(2,1/(Log!$K$1:$K$27569=DN68),Log!$I$1:$I$27569)</f>
        <v>https://data.unhcr.org/en/situations/ukraine; https://reliefweb.int/report/poland/regional-refugee-response-plan-ukraine-situation-2025-2026</v>
      </c>
      <c r="DU68" s="223">
        <f t="array" ref="DU68">LOOKUP(2,1/(Log!$K$1:$K$27569=DN68),Log!$L$1:$L$27569)</f>
        <v>45773</v>
      </c>
      <c r="DV68" s="221" t="str">
        <f t="shared" si="98"/>
        <v>MDA002Moderate humanitarian conditions - Level 3</v>
      </c>
      <c r="DW68" s="213">
        <f t="array" ref="DW68">IF(LOOKUP(2,1/(Log!$K$1:$K$27569=DV68),Log!$E$1:$E$27569)="x","x",ROUND(LOOKUP(2,1/(Log!$K$1:$K$27569=DV68),Log!$E$1:$E$27569),-3))</f>
        <v>128000</v>
      </c>
      <c r="DX68" s="224" t="str">
        <f t="array" ref="DX68">LOOKUP(2,1/(Log!$K$1:$K$27569=DV68),Log!$F$1:$F$27569)</f>
        <v>UNHCR accessed 17/04/2025; UNHCR 07/01/2025</v>
      </c>
      <c r="DY68" s="224" t="str">
        <f t="array" ref="DY68">LOOKUP(2,1/(Log!$K$1:$K$27569=DV68),Log!$G$1:$G$27569)</f>
        <v>Low</v>
      </c>
      <c r="DZ68" s="224">
        <f t="array" ref="DZ68">LOOKUP(2,1/(Log!$K$1:$K$27569=DV68),Log!$H$1:$H$27569)</f>
        <v>3</v>
      </c>
      <c r="EA68" s="224" t="str">
        <f t="array" ref="EA68">LOOKUP(2,1/(Log!$K$1:$K$27569=DV68),Log!$J$1:$J$27569)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B68" s="224" t="str">
        <f t="array" ref="EB68">LOOKUP(2,1/(Log!$K$1:$K$27569=DV68),Log!$I$1:$I$27569)</f>
        <v>https://data.unhcr.org/en/situations/ukraine; https://reliefweb.int/report/poland/regional-refugee-response-plan-ukraine-situation-2025-2026</v>
      </c>
      <c r="EC68" s="214">
        <f t="array" ref="EC68">LOOKUP(2,1/(Log!$K$1:$K$27569=DV68),Log!$L$1:$L$27569)</f>
        <v>45773</v>
      </c>
      <c r="ED68" s="222" t="str">
        <f t="shared" si="99"/>
        <v>MDA002Severe humanitarian conditions - Level 4</v>
      </c>
      <c r="EE68" s="218">
        <f t="array" ref="EE68">IF(LOOKUP(2,1/(Log!$K$1:$K$27569=ED68),Log!$E$1:$E$27569)="x","x",ROUND(LOOKUP(2,1/(Log!$K$1:$K$27569=ED68),Log!$E$1:$E$27569),-3))</f>
        <v>0</v>
      </c>
      <c r="EF68" s="222" t="str">
        <f t="array" ref="EF68">LOOKUP(2,1/(Log!$K$1:$K$27569=ED68),Log!$F$1:$F$27569)</f>
        <v>UNHCR accessed 17/04/2025; UNHCR 07/01/2025</v>
      </c>
      <c r="EG68" s="222" t="str">
        <f t="array" ref="EG68">LOOKUP(2,1/(Log!$K$1:$K$27569=ED68),Log!$G$1:$G$27569)</f>
        <v>Low</v>
      </c>
      <c r="EH68" s="222">
        <f t="array" ref="EH68">LOOKUP(2,1/(Log!$K$1:$K$27569=ED68),Log!$H$1:$H$27569)</f>
        <v>3</v>
      </c>
      <c r="EI68" s="222" t="str">
        <f t="array" ref="EI68">LOOKUP(2,1/(Log!$K$1:$K$27569=ED68),Log!$J$1:$J$27569)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J68" s="222" t="str">
        <f t="array" ref="EJ68">LOOKUP(2,1/(Log!$K$1:$K$27569=ED68),Log!$I$1:$I$27569)</f>
        <v>https://data.unhcr.org/en/situations/ukraine; https://reliefweb.int/report/poland/regional-refugee-response-plan-ukraine-situation-2025-2026</v>
      </c>
      <c r="EK68" s="223">
        <f t="array" ref="EK68">LOOKUP(2,1/(Log!$K$1:$K$27569=ED68),Log!$L$1:$L$27569)</f>
        <v>45773</v>
      </c>
      <c r="EL68" s="221" t="str">
        <f t="shared" si="100"/>
        <v>MDA002Extreme humanitarian conditions - Level 5</v>
      </c>
      <c r="EM68" s="213">
        <f t="array" ref="EM68">IF(LOOKUP(2,1/(Log!$K$1:$K$27569=EL68),Log!$E$1:$E$27569)="x","x",ROUND(LOOKUP(2,1/(Log!$K$1:$K$27569=EL68),Log!$E$1:$E$27569),-3))</f>
        <v>0</v>
      </c>
      <c r="EN68" s="224" t="str">
        <f t="array" ref="EN68">LOOKUP(2,1/(Log!$K$1:$K$27569=EL68),Log!$F$1:$F$27569)</f>
        <v>UNHCR accessed 17/04/2025; UNHCR 07/01/2025</v>
      </c>
      <c r="EO68" s="224" t="str">
        <f t="array" ref="EO68">LOOKUP(2,1/(Log!$K$1:$K$27569=EL68),Log!$G$1:$G$27569)</f>
        <v>Low</v>
      </c>
      <c r="EP68" s="224">
        <f t="array" ref="EP68">LOOKUP(2,1/(Log!$K$1:$K$27569=EL68),Log!$H$1:$H$27569)</f>
        <v>3</v>
      </c>
      <c r="EQ68" s="224" t="str">
        <f t="array" ref="EQ68">LOOKUP(2,1/(Log!$K$1:$K$27569=EL68),Log!$J$1:$J$27569)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R68" s="224" t="str">
        <f t="array" ref="ER68">LOOKUP(2,1/(Log!$K$1:$K$27569=EL68),Log!$I$1:$I$27569)</f>
        <v>https://data.unhcr.org/en/situations/ukraine; https://reliefweb.int/report/poland/regional-refugee-response-plan-ukraine-situation-2025-2026</v>
      </c>
      <c r="ES68" s="214">
        <f t="array" ref="ES68">LOOKUP(2,1/(Log!$K$1:$K$27569=EL68),Log!$L$1:$L$27569)</f>
        <v>45773</v>
      </c>
      <c r="ET68" s="222" t="str">
        <f t="shared" si="101"/>
        <v>MDA002Fatalities in all crises</v>
      </c>
      <c r="EU68" s="222">
        <f t="array" ref="EU68">LOOKUP(2,1/(Log!$K$1:$K$27569=ET68),Log!$E$1:$E$27569)</f>
        <v>0</v>
      </c>
      <c r="EV68" s="222" t="str">
        <f t="array" ref="EV68">LOOKUP(2,1/(Log!$K$1:$K$27569=ET68),Log!$F$1:$F$27569)</f>
        <v>ACLED accessed 17/04/2025</v>
      </c>
      <c r="EW68" s="222" t="str">
        <f t="array" ref="EW68">LOOKUP(2,1/(Log!$K$1:$K$27569=ET68),Log!$G$1:$G$27569)</f>
        <v xml:space="preserve">Medium </v>
      </c>
      <c r="EX68" s="222">
        <f t="array" ref="EX68">LOOKUP(2,1/(Log!$K$1:$K$27569=ET68),Log!$H$1:$H$27569)</f>
        <v>2</v>
      </c>
      <c r="EY68" s="222" t="str">
        <f t="array" ref="EY68">LOOKUP(2,1/(Log!$K$1:$K$27569=ET68),Log!$J$1:$J$27569)</f>
        <v>The total number of fatalities in all crises between 1 October  2024 -  31 March 2025</v>
      </c>
      <c r="EZ68" s="222" t="str">
        <f t="array" ref="EZ68">LOOKUP(2,1/(Log!$K$1:$K$27569=ET68),Log!$I$1:$I$27569)</f>
        <v>https://acleddata.com/explorer/</v>
      </c>
      <c r="FA68" s="223">
        <f t="array" ref="FA68">LOOKUP(2,1/(Log!$K$1:$K$27569=ET68),Log!$L$1:$L$27569)</f>
        <v>45773</v>
      </c>
      <c r="FB68" s="221" t="str">
        <f t="shared" si="102"/>
        <v>MDA002Crisis affected groups</v>
      </c>
      <c r="FC68" s="224">
        <f t="array" ref="FC68">LOOKUP(2,1/(Log!$K$1:$K$27569=FB68),Log!$E$1:$E$27569)</f>
        <v>2</v>
      </c>
      <c r="FD68" s="224" t="str">
        <f t="array" ref="FD68">LOOKUP(2,1/(Log!$K$1:$K$27569=FB68),Log!$F$1:$F$27569)</f>
        <v>UNHCR 07/01/2025</v>
      </c>
      <c r="FE68" s="224" t="str">
        <f t="array" ref="FE68">LOOKUP(2,1/(Log!$K$1:$K$27569=FB68),Log!$G$1:$G$27569)</f>
        <v>High</v>
      </c>
      <c r="FF68" s="224">
        <f t="array" ref="FF68">LOOKUP(2,1/(Log!$K$1:$K$27569=FB68),Log!$H$1:$H$27569)</f>
        <v>1</v>
      </c>
      <c r="FG68" s="224" t="str">
        <f t="array" ref="FG68">LOOKUP(2,1/(Log!$K$1:$K$27569=FB68),Log!$J$1:$J$27569)</f>
        <v>In this crisis, 2 out of 5 population groups are affected: refugees and host population.</v>
      </c>
      <c r="FH68" s="224" t="str">
        <f t="array" ref="FH68">LOOKUP(2,1/(Log!$K$1:$K$27569=FB68),Log!$I$1:$I$27569)</f>
        <v>https://reliefweb.int/report/poland/regional-refugee-response-plan-ukraine-situation-2025-2026</v>
      </c>
      <c r="FI68" s="214">
        <f t="array" ref="FI68">LOOKUP(2,1/(Log!$K$1:$K$27569=FB68),Log!$L$1:$L$27569)</f>
        <v>45773</v>
      </c>
      <c r="FJ68" s="221" t="str">
        <f t="shared" si="103"/>
        <v>MDA002People facing limited access constraints</v>
      </c>
      <c r="FK68" s="222" t="str">
        <f t="array" ref="FK68">LOOKUP(2,1/(Log!$K$1:$K$27569=FJ68),Log!$E$1:$E$27569)</f>
        <v>x</v>
      </c>
      <c r="FL68" s="222" t="str">
        <f t="array" ref="FL68">LOOKUP(2,1/(Log!$K$1:$K$27569=FJ68),Log!$F$1:$F$27569)</f>
        <v>x</v>
      </c>
      <c r="FM68" s="222" t="str">
        <f t="array" ref="FM68">LOOKUP(2,1/(Log!$K$1:$K$27569=FJ68),Log!$G$1:$G$27569)</f>
        <v>x</v>
      </c>
      <c r="FN68" s="222" t="str">
        <f t="array" ref="FN68">LOOKUP(2,1/(Log!$K$1:$K$27569=FJ68),Log!$H$1:$H$27569)</f>
        <v>x</v>
      </c>
      <c r="FO68" s="222" t="str">
        <f t="array" ref="FO68">LOOKUP(2,1/(Log!$K$1:$K$27569=FJ68),Log!$J$1:$J$27569)</f>
        <v xml:space="preserve">There is no available information. </v>
      </c>
      <c r="FP68" s="218" t="str">
        <f t="array" ref="FP68">LOOKUP(2,1/(Log!$K$1:$K$27569=FJ68),Log!$I$1:$I$27569)</f>
        <v>x</v>
      </c>
      <c r="FQ68" s="219">
        <f t="array" ref="FQ68">LOOKUP(2,1/(Log!$K$1:$K$27569=FJ68),Log!$L$1:$L$27569)</f>
        <v>45626</v>
      </c>
      <c r="FR68" s="221" t="str">
        <f t="shared" si="104"/>
        <v>MDA002People facing restricted access constraints</v>
      </c>
      <c r="FS68" s="224" t="str">
        <f t="array" ref="FS68">LOOKUP(2,1/(Log!$K$1:$K$27569=FR68),Log!$E$1:$E$27569)</f>
        <v>x</v>
      </c>
      <c r="FT68" s="224" t="str">
        <f t="array" ref="FT68">LOOKUP(2,1/(Log!$K$1:$K$27569=FR68),Log!$F$1:$F$27569)</f>
        <v>x</v>
      </c>
      <c r="FU68" s="224" t="str">
        <f t="array" ref="FU68">LOOKUP(2,1/(Log!$K$1:$K$27569=FR68),Log!$G$1:$G$27569)</f>
        <v>x</v>
      </c>
      <c r="FV68" s="224" t="str">
        <f t="array" ref="FV68">LOOKUP(2,1/(Log!$K$1:$K$27569=FR68),Log!$H$1:$H$27569)</f>
        <v>x</v>
      </c>
      <c r="FW68" s="224" t="str">
        <f t="array" ref="FW68">LOOKUP(2,1/(Log!$K$1:$K$27569=FR68),Log!$J$1:$J$27569)</f>
        <v xml:space="preserve">There is no available information. </v>
      </c>
      <c r="FX68" s="224" t="str">
        <f t="array" ref="FX68">LOOKUP(2,1/(Log!$K$1:$K$27569=FR68),Log!$I$1:$I$27569)</f>
        <v>x</v>
      </c>
      <c r="FY68" s="214">
        <f t="array" ref="FY68">LOOKUP(2,1/(Log!$K$1:$K$27569=FR68),Log!$L$1:$L$27569)</f>
        <v>45626</v>
      </c>
      <c r="FZ68" s="222" t="str">
        <f t="shared" si="105"/>
        <v>MDA002Impediments to entry into country (bureaucratic and administrative)</v>
      </c>
      <c r="GA68" s="222">
        <f t="array" ref="GA68">LOOKUP(2,1/(Log!$K$1:$K$27569=FZ68),Log!$E$1:$E$27569)</f>
        <v>0</v>
      </c>
      <c r="GB68" s="222" t="str">
        <f t="array" ref="GB68">LOOKUP(2,1/(Log!$K$1:$K$27569=FZ68),Log!$F$1:$F$27569)</f>
        <v>ACAPS Access Methodology</v>
      </c>
      <c r="GC68" s="222" t="str">
        <f t="array" ref="GC68">LOOKUP(2,1/(Log!$K$1:$K$27569=FZ68),Log!$G$1:$G$27569)</f>
        <v>Medium</v>
      </c>
      <c r="GD68" s="222">
        <f t="array" ref="GD68">LOOKUP(2,1/(Log!$K$1:$K$27569=FZ68),Log!$H$1:$H$27569)</f>
        <v>2</v>
      </c>
      <c r="GE68" s="222" t="str">
        <f t="array" ref="GE68">LOOKUP(2,1/(Log!$K$1:$K$27569=FZ68),Log!$J$1:$J$27569)</f>
        <v>x</v>
      </c>
      <c r="GF68" s="222" t="str">
        <f t="array" ref="GF68">LOOKUP(2,1/(Log!$K$1:$K$27569=FZ68),Log!$I$1:$I$27569)</f>
        <v>x</v>
      </c>
      <c r="GG68" s="223">
        <f t="array" ref="GG68">LOOKUP(2,1/(Log!$K$1:$K$27569=FZ68),Log!$L$1:$L$27569)</f>
        <v>45609</v>
      </c>
      <c r="GH68" s="221" t="str">
        <f t="shared" si="106"/>
        <v>MDA002Restriction of movement (impediments to freedom of movement and/or administrative restrictions)</v>
      </c>
      <c r="GI68" s="224">
        <f t="array" ref="GI68">LOOKUP(2,1/(Log!$K$1:$K$27569=GH68),Log!$E$1:$E$27569)</f>
        <v>0</v>
      </c>
      <c r="GJ68" s="224" t="str">
        <f t="array" ref="GJ68">LOOKUP(2,1/(Log!$K$1:$K$27569=GH68),Log!$F$1:$F$27569)</f>
        <v>ACAPS Access Methodology</v>
      </c>
      <c r="GK68" s="224" t="str">
        <f t="array" ref="GK68">LOOKUP(2,1/(Log!$K$1:$K$27569=GH68),Log!$G$1:$G$27569)</f>
        <v>Medium</v>
      </c>
      <c r="GL68" s="224">
        <f t="array" ref="GL68">LOOKUP(2,1/(Log!$K$1:$K$27569=GH68),Log!$H$1:$H$27569)</f>
        <v>2</v>
      </c>
      <c r="GM68" s="224" t="str">
        <f t="array" ref="GM68">LOOKUP(2,1/(Log!$K$1:$K$27569=GH68),Log!$J$1:$J$27569)</f>
        <v>x</v>
      </c>
      <c r="GN68" s="224" t="str">
        <f t="array" ref="GN68">LOOKUP(2,1/(Log!$K$1:$K$27569=GH68),Log!$I$1:$I$27569)</f>
        <v>x</v>
      </c>
      <c r="GO68" s="214">
        <f t="array" ref="GO68">LOOKUP(2,1/(Log!$K$1:$K$27569=GH68),Log!$L$1:$L$27569)</f>
        <v>45609</v>
      </c>
      <c r="GP68" s="222" t="str">
        <f t="shared" si="107"/>
        <v>MDA002Interference into implementation of humanitarian activities</v>
      </c>
      <c r="GQ68" s="222">
        <f t="array" ref="GQ68">LOOKUP(2,1/(Log!$K$1:$K$27569=GP68),Log!$E$1:$E$27569)</f>
        <v>0</v>
      </c>
      <c r="GR68" s="222" t="str">
        <f t="array" ref="GR68">LOOKUP(2,1/(Log!$K$1:$K$27569=GP68),Log!$F$1:$F$27569)</f>
        <v>ACAPS Access Methodology</v>
      </c>
      <c r="GS68" s="222" t="str">
        <f t="array" ref="GS68">LOOKUP(2,1/(Log!$K$1:$K$27569=GP68),Log!$G$1:$G$27569)</f>
        <v>Medium</v>
      </c>
      <c r="GT68" s="222">
        <f t="array" ref="GT68">LOOKUP(2,1/(Log!$K$1:$K$27569=GP68),Log!$H$1:$H$27569)</f>
        <v>2</v>
      </c>
      <c r="GU68" s="222" t="str">
        <f t="array" ref="GU68">LOOKUP(2,1/(Log!$K$1:$K$27569=GP68),Log!$J$1:$J$27569)</f>
        <v>x</v>
      </c>
      <c r="GV68" s="222" t="str">
        <f t="array" ref="GV68">LOOKUP(2,1/(Log!$K$1:$K$27569=GP68),Log!$I$1:$I$27569)</f>
        <v>x</v>
      </c>
      <c r="GW68" s="223">
        <f t="array" ref="GW68">LOOKUP(2,1/(Log!$K$1:$K$27569=GP68),Log!$L$1:$L$27569)</f>
        <v>45609</v>
      </c>
      <c r="GX68" s="221" t="str">
        <f t="shared" si="108"/>
        <v>MDA002Violence against personnel, facilities and assets</v>
      </c>
      <c r="GY68" s="224">
        <f t="array" ref="GY68">LOOKUP(2,1/(Log!$K$1:$K$27569=GX68),Log!$E$1:$E$27569)</f>
        <v>0</v>
      </c>
      <c r="GZ68" s="224" t="str">
        <f t="array" ref="GZ68">LOOKUP(2,1/(Log!$K$1:$K$27569=GX68),Log!$F$1:$F$27569)</f>
        <v>ACAPS Access Methodology</v>
      </c>
      <c r="HA68" s="224" t="str">
        <f t="array" ref="HA68">LOOKUP(2,1/(Log!$K$1:$K$27569=GX68),Log!$G$1:$G$27569)</f>
        <v>Medium</v>
      </c>
      <c r="HB68" s="224">
        <f t="array" ref="HB68">LOOKUP(2,1/(Log!$K$1:$K$27569=GX68),Log!$H$1:$H$27569)</f>
        <v>2</v>
      </c>
      <c r="HC68" s="224" t="str">
        <f t="array" ref="HC68">LOOKUP(2,1/(Log!$K$1:$K$27569=GX68),Log!$J$1:$J$27569)</f>
        <v>x</v>
      </c>
      <c r="HD68" s="224" t="str">
        <f t="array" ref="HD68">LOOKUP(2,1/(Log!$K$1:$K$27569=GX68),Log!$I$1:$I$27569)</f>
        <v>x</v>
      </c>
      <c r="HE68" s="214">
        <f t="array" ref="HE68">LOOKUP(2,1/(Log!$K$1:$K$27569=GX68),Log!$L$1:$L$27569)</f>
        <v>45609</v>
      </c>
      <c r="HF68" s="222" t="str">
        <f t="shared" si="109"/>
        <v>MDA002Denial of existence of humanitarian needs or entitlements to assistance</v>
      </c>
      <c r="HG68" s="222">
        <f t="array" ref="HG68">LOOKUP(2,1/(Log!$K$1:$K$27569=HF68),Log!$E$1:$E$27569)</f>
        <v>0</v>
      </c>
      <c r="HH68" s="222" t="str">
        <f t="array" ref="HH68">LOOKUP(2,1/(Log!$K$1:$K$27569=HF68),Log!$F$1:$F$27569)</f>
        <v>ACAPS Access Methodology</v>
      </c>
      <c r="HI68" s="222" t="str">
        <f t="array" ref="HI68">LOOKUP(2,1/(Log!$K$1:$K$27569=HF68),Log!$G$1:$G$27569)</f>
        <v>Medium</v>
      </c>
      <c r="HJ68" s="222">
        <f t="array" ref="HJ68">LOOKUP(2,1/(Log!$K$1:$K$27569=HF68),Log!$H$1:$H$27569)</f>
        <v>2</v>
      </c>
      <c r="HK68" s="222" t="str">
        <f t="array" ref="HK68">LOOKUP(2,1/(Log!$K$1:$K$27569=HF68),Log!$J$1:$J$27569)</f>
        <v>x</v>
      </c>
      <c r="HL68" s="222" t="str">
        <f t="array" ref="HL68">LOOKUP(2,1/(Log!$K$1:$K$27569=HF68),Log!$I$1:$I$27569)</f>
        <v>x</v>
      </c>
      <c r="HM68" s="223">
        <f t="array" ref="HM68">LOOKUP(2,1/(Log!$K$1:$K$27569=HF68),Log!$L$1:$L$27569)</f>
        <v>45609</v>
      </c>
      <c r="HN68" s="221" t="str">
        <f t="shared" si="110"/>
        <v>MDA002Restriction and obstruction of access to services and assistance</v>
      </c>
      <c r="HO68" s="224">
        <f t="array" ref="HO68">LOOKUP(2,1/(Log!$K$1:$K$27569=HN68),Log!$E$1:$E$27569)</f>
        <v>0</v>
      </c>
      <c r="HP68" s="224" t="str">
        <f t="array" ref="HP68">LOOKUP(2,1/(Log!$K$1:$K$27569=HN68),Log!$F$1:$F$27569)</f>
        <v>ACAPS Access Methodology</v>
      </c>
      <c r="HQ68" s="224" t="str">
        <f t="array" ref="HQ68">LOOKUP(2,1/(Log!$K$1:$K$27569=HN68),Log!$G$1:$G$27569)</f>
        <v>Medium</v>
      </c>
      <c r="HR68" s="224">
        <f t="array" ref="HR68">LOOKUP(2,1/(Log!$K$1:$K$27569=HN68),Log!$H$1:$H$27569)</f>
        <v>2</v>
      </c>
      <c r="HS68" s="224" t="str">
        <f t="array" ref="HS68">LOOKUP(2,1/(Log!$K$1:$K$27569=HN68),Log!$J$1:$J$27569)</f>
        <v>x</v>
      </c>
      <c r="HT68" s="224" t="str">
        <f t="array" ref="HT68">LOOKUP(2,1/(Log!$K$1:$K$27569=HN68),Log!$I$1:$I$27569)</f>
        <v>x</v>
      </c>
      <c r="HU68" s="214">
        <f t="array" ref="HU68">LOOKUP(2,1/(Log!$K$1:$K$27569=HN68),Log!$L$1:$L$27569)</f>
        <v>45609</v>
      </c>
      <c r="HV68" s="222" t="str">
        <f t="shared" si="111"/>
        <v>MDA002Ongoing insecurity/hostilities affecting humanitarian assistance</v>
      </c>
      <c r="HW68" s="222">
        <f t="array" ref="HW68">LOOKUP(2,1/(Log!$K$1:$K$27569=HV68),Log!$E$1:$E$27569)</f>
        <v>0</v>
      </c>
      <c r="HX68" s="222" t="str">
        <f t="array" ref="HX68">LOOKUP(2,1/(Log!$K$1:$K$27569=HV68),Log!$F$1:$F$27569)</f>
        <v>ACAPS Access Methodology</v>
      </c>
      <c r="HY68" s="222" t="str">
        <f t="array" ref="HY68">LOOKUP(2,1/(Log!$K$1:$K$27569=HV68),Log!$G$1:$G$27569)</f>
        <v>Medium</v>
      </c>
      <c r="HZ68" s="222">
        <f t="array" ref="HZ68">LOOKUP(2,1/(Log!$K$1:$K$27569=HV68),Log!$H$1:$H$27569)</f>
        <v>2</v>
      </c>
      <c r="IA68" s="222" t="str">
        <f t="array" ref="IA68">LOOKUP(2,1/(Log!$K$1:$K$27569=HV68),Log!$J$1:$J$27569)</f>
        <v>x</v>
      </c>
      <c r="IB68" s="222" t="str">
        <f t="array" ref="IB68">LOOKUP(2,1/(Log!$K$1:$K$27569=HV68),Log!$I$1:$I$27569)</f>
        <v>x</v>
      </c>
      <c r="IC68" s="223">
        <f t="array" ref="IC68">LOOKUP(2,1/(Log!$K$1:$K$27569=HV68),Log!$L$1:$L$27569)</f>
        <v>45609</v>
      </c>
      <c r="ID68" s="221" t="str">
        <f t="shared" si="112"/>
        <v>MDA002Presence of mines and improvised explosive devices</v>
      </c>
      <c r="IE68" s="224">
        <f t="array" ref="IE68">LOOKUP(2,1/(Log!$K$1:$K$27569=ID68),Log!$E$1:$E$27569)</f>
        <v>0</v>
      </c>
      <c r="IF68" s="224" t="str">
        <f t="array" ref="IF68">LOOKUP(2,1/(Log!$K$1:$K$27569=ID68),Log!$F$1:$F$27569)</f>
        <v>ACAPS Access Methodology</v>
      </c>
      <c r="IG68" s="224" t="str">
        <f t="array" ref="IG68">LOOKUP(2,1/(Log!$K$1:$K$27569=ID68),Log!$G$1:$G$27569)</f>
        <v>Medium</v>
      </c>
      <c r="IH68" s="224">
        <f t="array" ref="IH68">LOOKUP(2,1/(Log!$K$1:$K$27569=ID68),Log!$H$1:$H$27569)</f>
        <v>2</v>
      </c>
      <c r="II68" s="224" t="str">
        <f t="array" ref="II68">LOOKUP(2,1/(Log!$K$1:$K$27569=ID68),Log!$J$1:$J$27569)</f>
        <v>x</v>
      </c>
      <c r="IJ68" s="224" t="str">
        <f t="array" ref="IJ68">LOOKUP(2,1/(Log!$K$1:$K$27569=ID68),Log!$I$1:$I$27569)</f>
        <v>x</v>
      </c>
      <c r="IK68" s="214">
        <f t="array" ref="IK68">LOOKUP(2,1/(Log!$K$1:$K$27569=ID68),Log!$L$1:$L$27569)</f>
        <v>45609</v>
      </c>
      <c r="IL68" s="222" t="str">
        <f t="shared" si="113"/>
        <v>MDA002Physical constraints in the environment (obstacles related to terrain, climate, lack of infrastructure, etc.)</v>
      </c>
      <c r="IM68" s="222">
        <f t="array" ref="IM68">LOOKUP(2,1/(Log!$K$1:$K$27569=IL68),Log!$E$1:$E$27569)</f>
        <v>1</v>
      </c>
      <c r="IN68" s="222" t="str">
        <f t="array" ref="IN68">LOOKUP(2,1/(Log!$K$1:$K$27569=IL68),Log!$F$1:$F$27569)</f>
        <v>ACAPS Access Methodology</v>
      </c>
      <c r="IO68" s="222" t="str">
        <f t="array" ref="IO68">LOOKUP(2,1/(Log!$K$1:$K$27569=IL68),Log!$G$1:$G$27569)</f>
        <v>Medium</v>
      </c>
      <c r="IP68" s="222">
        <f t="array" ref="IP68">LOOKUP(2,1/(Log!$K$1:$K$27569=IL68),Log!$H$1:$H$27569)</f>
        <v>2</v>
      </c>
      <c r="IQ68" s="222" t="str">
        <f t="array" ref="IQ68">LOOKUP(2,1/(Log!$K$1:$K$27569=IL68),Log!$J$1:$J$27569)</f>
        <v>x</v>
      </c>
      <c r="IR68" s="222" t="str">
        <f t="array" ref="IR68">LOOKUP(2,1/(Log!$K$1:$K$27569=IL68),Log!$I$1:$I$27569)</f>
        <v>x</v>
      </c>
      <c r="IS68" s="223">
        <f t="array" ref="IS68">LOOKUP(2,1/(Log!$K$1:$K$27569=IL68),Log!$L$1:$L$27569)</f>
        <v>45609</v>
      </c>
    </row>
    <row r="69" spans="1:253" s="11" customFormat="1" ht="13.35" customHeight="1">
      <c r="A69" s="11" t="str">
        <f>Lists!B:B</f>
        <v>Drought in Madagascar</v>
      </c>
      <c r="B69" s="11" t="str">
        <f>Lists!F:F</f>
        <v>Drought/drier conditions</v>
      </c>
      <c r="C69" s="11" t="str">
        <f>Lists!C:C</f>
        <v>MDG002</v>
      </c>
      <c r="D69" s="11" t="str">
        <f>Lists!A:A</f>
        <v>Madagascar</v>
      </c>
      <c r="E69" s="11" t="str">
        <f>Lists!D:D</f>
        <v>MDG</v>
      </c>
      <c r="F69" s="11" t="str">
        <f t="shared" si="76"/>
        <v>MDG002Total population</v>
      </c>
      <c r="G69" s="212">
        <f t="array" ref="G69">ROUND(LOOKUP(2,1/(Log!$K$1:$K$27569=F69),Log!$E$1:$E$27569),-3)</f>
        <v>32551000</v>
      </c>
      <c r="H69" s="213" t="str">
        <f t="array" ref="H69">LOOKUP(2,1/(Log!$K$1:$K$27569=F69),Log!$F$1:$F$27569)</f>
        <v>WPR Accessed 15/04/2025</v>
      </c>
      <c r="I69" s="213" t="str">
        <f t="array" ref="I69">LOOKUP(2,1/(Log!$K$1:$K$27569=F69),Log!$G$1:$G$27569)</f>
        <v xml:space="preserve">Medium </v>
      </c>
      <c r="J69" s="213">
        <f t="array" ref="J69">LOOKUP(2,1/(Log!$K$1:$K$27569=F69),Log!$H$1:$H$27569)</f>
        <v>2</v>
      </c>
      <c r="K69" s="213" t="str">
        <f t="array" ref="K69">LOOKUP(2,1/(Log!$K$1:$K$27569=F69),Log!$J$1:$J$27569)</f>
        <v>The total population of Madagascar according to World Population Review as of 15/04/2025</v>
      </c>
      <c r="L69" s="213" t="str">
        <f t="array" ref="L69">LOOKUP(2,1/(Log!$K$1:$K$27569=F69),Log!$I$1:$I$27569)</f>
        <v>https://worldpopulationreview.com/countries/madagascar-population</v>
      </c>
      <c r="M69" s="214">
        <f t="array" ref="M69">LOOKUP(2,1/(Log!$K$1:$K$27569=F69),Log!$L$1:$L$27569)</f>
        <v>45777</v>
      </c>
      <c r="N69" s="221" t="str">
        <f t="shared" si="77"/>
        <v>MDG002Landmass affected</v>
      </c>
      <c r="O69" s="216">
        <f t="array" ref="O69">LOOKUP(2,1/(Log!$K$1:$K$27569=N69),Log!$E$1:$E$27569)</f>
        <v>149752</v>
      </c>
      <c r="P69" s="216" t="str">
        <f t="array" ref="P69">LOOKUP(2,1/(Log!$K$1:$K$27569=N69),Log!$F$1:$F$27569)</f>
        <v>City popualtion 01/06/2020 ; IPC 04/01/2023</v>
      </c>
      <c r="Q69" s="216" t="str">
        <f t="array" ref="Q69">LOOKUP(2,1/(Log!$K$1:$K$27569=N69),Log!$G$1:$G$27569)</f>
        <v xml:space="preserve">Medium </v>
      </c>
      <c r="R69" s="216">
        <f t="array" ref="R69">LOOKUP(2,1/(Log!$K$1:$K$27569=N69),Log!$H$1:$H$27569)</f>
        <v>2</v>
      </c>
      <c r="S69" s="216" t="str">
        <f t="array" ref="S69">LOOKUP(2,1/(Log!$K$1:$K$27569=N69),Log!$J$1:$J$27569)</f>
        <v xml:space="preserve">The total landmass of regions affected the drought: Andoy, Anosy, Atsimo-Anderfana, Atsimo-Atsinana, and Vatovavy Fitovinany. There is a map in the IPC source showing regions affected to drought </v>
      </c>
      <c r="T69" s="216" t="str">
        <f t="array" ref="T69">LOOKUP(2,1/(Log!$K$1:$K$27569=N69),Log!$I$1:$I$27569)</f>
        <v>https://www.citypopulation.de/en/madagascar/admin/ ; https://www.ipcinfo.org/ipc-country-analysis/details-map/en/c/1156133/?iso3=MDG</v>
      </c>
      <c r="U69" s="217">
        <f t="array" ref="U69">LOOKUP(2,1/(Log!$K$1:$K$27569=N69),Log!$L$1:$L$27569)</f>
        <v>45744</v>
      </c>
      <c r="V69" s="221" t="str">
        <f t="shared" si="78"/>
        <v>MDG002People exposed</v>
      </c>
      <c r="W69" s="213">
        <f t="array" ref="W69">IF(LOOKUP(2,1/(Log!$K$1:$K$27569=V69),Log!$E$1:$E$27569)="x","x",ROUND(LOOKUP(2,1/(Log!$K$1:$K$27569=V69),Log!$E$1:$E$27569),-3))</f>
        <v>10607000</v>
      </c>
      <c r="X69" s="213" t="str">
        <f t="array" ref="X69">LOOKUP(2,1/(Log!$K$1:$K$27569=V69),Log!$F$1:$F$27569)</f>
        <v>IPC 31/01/2025</v>
      </c>
      <c r="Y69" s="213" t="str">
        <f t="array" ref="Y69">LOOKUP(2,1/(Log!$K$1:$K$27569=V69),Log!$G$1:$G$27569)</f>
        <v xml:space="preserve">Medium </v>
      </c>
      <c r="Z69" s="213">
        <f t="array" ref="Z69">LOOKUP(2,1/(Log!$K$1:$K$27569=V69),Log!$H$1:$H$27569)</f>
        <v>2</v>
      </c>
      <c r="AA69" s="213" t="str">
        <f t="array" ref="AA69">LOOKUP(2,1/(Log!$K$1:$K$27569=V69),Log!$J$1:$J$27569)</f>
        <v xml:space="preserve">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projections.The total population of regions affected by  drought are Andoy, Anosy, Atsimo-Anderfana, Atsimo-Atsinana, and Vatovavy Fitovinany.  The figure is a projection from January 2025 to April 2025 which is the first projection period </v>
      </c>
      <c r="AB69" s="213" t="str">
        <f t="array" ref="AB69">LOOKUP(2,1/(Log!$K$1:$K$27569=V69),Log!$I$1:$I$27569)</f>
        <v>https://www.ipcinfo.org/ipc-country-analysis/details-map/en/c/1159493/?iso3=MDG</v>
      </c>
      <c r="AC69" s="214">
        <f t="array" ref="AC69">LOOKUP(2,1/(Log!$K$1:$K$27569=V69),Log!$L$1:$L$27569)</f>
        <v>45744</v>
      </c>
      <c r="AD69" s="221" t="str">
        <f t="shared" si="79"/>
        <v>MDG002People affected</v>
      </c>
      <c r="AE69" s="218">
        <f t="array" ref="AE69">IF(LOOKUP(2,1/(Log!$K$1:$K$27569=AD69),Log!$E$1:$E$27569)="x","x",ROUND(LOOKUP(2,1/(Log!$K$1:$K$27569=AD69),Log!$E$1:$E$27569),-3))</f>
        <v>6935000</v>
      </c>
      <c r="AF69" s="218" t="str">
        <f t="array" ref="AF69">LOOKUP(2,1/(Log!$K$1:$K$27569=AD69),Log!$F$1:$F$27569)</f>
        <v>IPC 31/01/2025</v>
      </c>
      <c r="AG69" s="218" t="str">
        <f t="array" ref="AG69">LOOKUP(2,1/(Log!$K$1:$K$27569=AD69),Log!$G$1:$G$27569)</f>
        <v xml:space="preserve">Medium </v>
      </c>
      <c r="AH69" s="218">
        <f t="array" ref="AH69">LOOKUP(2,1/(Log!$K$1:$K$27569=AD69),Log!$H$1:$H$27569)</f>
        <v>2</v>
      </c>
      <c r="AI69" s="218" t="str">
        <f t="array" ref="AI69">LOOKUP(2,1/(Log!$K$1:$K$27569=AD69),Log!$J$1:$J$27569)</f>
        <v>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Again, projections for these figures were made from January 2025 to April 2025. PIN = PEOPLE EXPOSED - PEOPLE AFFECTED. LEVEL1 + LEVEL 2 + LEVEL 3 + LEVEL 4 + LEVEL 5 = people exposed. PEOPLE AFFECTED = LEVEL 2 +LEVEL 3 + LEVEL 4 + LEVEL 5.</v>
      </c>
      <c r="AJ69" s="218" t="str">
        <f t="array" ref="AJ69">LOOKUP(2,1/(Log!$K$1:$K$27569=AD69),Log!$I$1:$I$27569)</f>
        <v>https://reliefweb.int/report/madagascar/madagascar-grand-sud-grand-sud-est-est-et-nord-analyse-de-la-malnutrition-aigue-de-lipc-septembre-2024-aout-2025-publie-le-31-janvier-2025</v>
      </c>
      <c r="AK69" s="219">
        <f t="array" ref="AK69">LOOKUP(2,1/(Log!$K$1:$K$27569=AD69),Log!$L$1:$L$27569)</f>
        <v>45744</v>
      </c>
      <c r="AL69" s="221" t="str">
        <f t="shared" si="80"/>
        <v>MDG002People displaced</v>
      </c>
      <c r="AM69" s="213">
        <f t="array" ref="AM69">IF(LOOKUP(2,1/(Log!$K$1:$K$27569=AL69),Log!$E$1:$E$27569)="x","x",ROUND(LOOKUP(2,1/(Log!$K$1:$K$27569=AL69),Log!$E$1:$E$27569),-3))</f>
        <v>8000</v>
      </c>
      <c r="AN69" s="213" t="str">
        <f t="array" ref="AN69">LOOKUP(2,1/(Log!$K$1:$K$27569=AL69),Log!$F$1:$F$27569)</f>
        <v>IOM 14/12/2022</v>
      </c>
      <c r="AO69" s="213" t="str">
        <f t="array" ref="AO69">LOOKUP(2,1/(Log!$K$1:$K$27569=AL69),Log!$G$1:$G$27569)</f>
        <v xml:space="preserve">low </v>
      </c>
      <c r="AP69" s="213">
        <f t="array" ref="AP69">LOOKUP(2,1/(Log!$K$1:$K$27569=AL69),Log!$H$1:$H$27569)</f>
        <v>3</v>
      </c>
      <c r="AQ69" s="213" t="str">
        <f t="array" ref="AQ69">LOOKUP(2,1/(Log!$K$1:$K$27569=AL69),Log!$J$1:$J$27569)</f>
        <v>The number of people displaced by drought refers to those displaced in cities and at transit points as of December 12, 2022. The reliability of this data is low, as it is based on projections and estimations rather than confirmed figures. We chose the IOM site because it provides crisis-specific data on movement flows and remains the most relevant source for this type of information. Although the data is somewhat dated, no subsequent reports have been released since. Given this, we also acknowledge the presence of an information gap (infoGap) and note it as a limitation in interpreting current displacement figures.</v>
      </c>
      <c r="AR69" s="213" t="str">
        <f t="array" ref="AR69">LOOKUP(2,1/(Log!$K$1:$K$27569=AL69),Log!$I$1:$I$27569)</f>
        <v>https://reliefweb.int/report/madagascar/madagascar-baseline-mobility-assessment-grand-sud-september-2022</v>
      </c>
      <c r="AS69" s="214">
        <f t="array" ref="AS69">LOOKUP(2,1/(Log!$K$1:$K$27569=AL69),Log!$L$1:$L$27569)</f>
        <v>45777</v>
      </c>
      <c r="AT69" s="222" t="str">
        <f t="shared" si="81"/>
        <v>MDG002Injuries reported</v>
      </c>
      <c r="AU69" s="218" t="str">
        <f t="array" ref="AU69">LOOKUP(2,1/(Log!$K$1:$K$27569=AT69),Log!$E$1:$E$27569)</f>
        <v>x</v>
      </c>
      <c r="AV69" s="218" t="str">
        <f t="array" ref="AV69">LOOKUP(2,1/(Log!$K$1:$K$27569=AT69),Log!$F$1:$F$27569)</f>
        <v>x</v>
      </c>
      <c r="AW69" s="218" t="str">
        <f t="array" ref="AW69">LOOKUP(2,1/(Log!$K$1:$K$27569=AT69),Log!$G$1:$G$27569)</f>
        <v>Low</v>
      </c>
      <c r="AX69" s="218">
        <f t="array" ref="AX69">LOOKUP(2,1/(Log!$K$1:$K$27569=AT69),Log!$H$1:$H$27569)</f>
        <v>3</v>
      </c>
      <c r="AY69" s="218" t="str">
        <f t="array" ref="AY69">LOOKUP(2,1/(Log!$K$1:$K$27569=AT69),Log!$J$1:$J$27569)</f>
        <v xml:space="preserve">No available data to assess this indictaor. </v>
      </c>
      <c r="AZ69" s="218" t="str">
        <f t="array" ref="AZ69">LOOKUP(2,1/(Log!$K$1:$K$27569=AT69),Log!$I$1:$I$27569)</f>
        <v>x</v>
      </c>
      <c r="BA69" s="219">
        <f t="array" ref="BA69">LOOKUP(2,1/(Log!$K$1:$K$27569=AT69),Log!$L$1:$L$27569)</f>
        <v>45443</v>
      </c>
      <c r="BB69" s="221" t="str">
        <f t="shared" si="82"/>
        <v>MDG002Illness cases reported</v>
      </c>
      <c r="BC69" s="213">
        <f t="array" ref="BC69">LOOKUP(2,1/(Log!$K$1:$K$27569=BB69),Log!$E$1:$E$27569)</f>
        <v>196451</v>
      </c>
      <c r="BD69" s="213" t="str">
        <f t="array" ref="BD69">LOOKUP(2,1/(Log!$K$1:$K$27569=BB69),Log!$F$1:$F$27569)</f>
        <v>IPC 22/08/2023</v>
      </c>
      <c r="BE69" s="213" t="str">
        <f t="array" ref="BE69">LOOKUP(2,1/(Log!$K$1:$K$27569=BB69),Log!$G$1:$G$27569)</f>
        <v xml:space="preserve">Medium </v>
      </c>
      <c r="BF69" s="213">
        <f t="array" ref="BF69">LOOKUP(2,1/(Log!$K$1:$K$27569=BB69),Log!$H$1:$H$27569)</f>
        <v>2</v>
      </c>
      <c r="BG69" s="213" t="str">
        <f t="array" ref="BG69">LOOKUP(2,1/(Log!$K$1:$K$27569=BB69),Log!$J$1:$J$27569)</f>
        <v>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This category is deemed ill with urgent need for medical intervention</v>
      </c>
      <c r="BH69" s="213" t="str">
        <f t="array" ref="BH69">LOOKUP(2,1/(Log!$K$1:$K$27569=BB69),Log!$I$1:$I$27569)</f>
        <v>https://www.ipcinfo.org/ipcinfo-website/alerts-archive/issue-85/en/</v>
      </c>
      <c r="BI69" s="214">
        <f t="array" ref="BI69">LOOKUP(2,1/(Log!$K$1:$K$27569=BB69),Log!$L$1:$L$27569)</f>
        <v>45744</v>
      </c>
      <c r="BJ69" s="222" t="str">
        <f t="shared" si="83"/>
        <v>MDG002Fatalities reported</v>
      </c>
      <c r="BK69" s="222" t="str">
        <f t="array" ref="BK69">LOOKUP(2,1/(Log!$K$1:$K$27569=BJ69),Log!$E$1:$E$27569)</f>
        <v>x</v>
      </c>
      <c r="BL69" s="222" t="str">
        <f t="array" ref="BL69">LOOKUP(2,1/(Log!$K$1:$K$27569=BJ69),Log!$F$1:$F$27569)</f>
        <v>x</v>
      </c>
      <c r="BM69" s="222" t="str">
        <f t="array" ref="BM69">LOOKUP(2,1/(Log!$K$1:$K$27569=BJ69),Log!$G$1:$G$27569)</f>
        <v xml:space="preserve">Medium </v>
      </c>
      <c r="BN69" s="222">
        <f t="array" ref="BN69">LOOKUP(2,1/(Log!$K$1:$K$27569=BJ69),Log!$H$1:$H$27569)</f>
        <v>2</v>
      </c>
      <c r="BO69" s="222" t="str">
        <f t="array" ref="BO69">LOOKUP(2,1/(Log!$K$1:$K$27569=BJ69),Log!$J$1:$J$27569)</f>
        <v>Info gap</v>
      </c>
      <c r="BP69" s="218" t="str">
        <f t="array" ref="BP69">LOOKUP(2,1/(Log!$K$1:$K$27569=BJ69),Log!$I$1:$I$27569)</f>
        <v>x</v>
      </c>
      <c r="BQ69" s="223">
        <f t="array" ref="BQ69">LOOKUP(2,1/(Log!$K$1:$K$27569=BJ69),Log!$L$1:$L$27569)</f>
        <v>45443</v>
      </c>
      <c r="BR69" s="221" t="str">
        <f t="shared" si="84"/>
        <v>MDG002Buildings damaged</v>
      </c>
      <c r="BS69" s="224" t="str">
        <f t="array" ref="BS69">LOOKUP(2,1/(Log!$K$1:$K$27569=BR69),Log!$E$1:$E$27569)</f>
        <v>x</v>
      </c>
      <c r="BT69" s="224" t="str">
        <f t="array" ref="BT69">LOOKUP(2,1/(Log!$K$1:$K$27569=BR69),Log!$F$1:$F$27569)</f>
        <v>x</v>
      </c>
      <c r="BU69" s="224" t="str">
        <f t="array" ref="BU69">LOOKUP(2,1/(Log!$K$1:$K$27569=BR69),Log!$G$1:$G$27569)</f>
        <v>Low</v>
      </c>
      <c r="BV69" s="224">
        <f t="array" ref="BV69">LOOKUP(2,1/(Log!$K$1:$K$27569=BR69),Log!$H$1:$H$27569)</f>
        <v>3</v>
      </c>
      <c r="BW69" s="224" t="str">
        <f t="array" ref="BW69">LOOKUP(2,1/(Log!$K$1:$K$27569=BR69),Log!$J$1:$J$27569)</f>
        <v xml:space="preserve">No available data to assess this indictaor. </v>
      </c>
      <c r="BX69" s="224" t="str">
        <f t="array" ref="BX69">LOOKUP(2,1/(Log!$K$1:$K$27569=BR69),Log!$I$1:$I$27569)</f>
        <v>x</v>
      </c>
      <c r="BY69" s="214">
        <f t="array" ref="BY69">LOOKUP(2,1/(Log!$K$1:$K$27569=BR69),Log!$L$1:$L$27569)</f>
        <v>45443</v>
      </c>
      <c r="BZ69" s="222" t="str">
        <f t="shared" si="85"/>
        <v>MDG002Buildings destroyed</v>
      </c>
      <c r="CA69" s="222" t="str">
        <f t="array" ref="CA69">LOOKUP(2,1/(Log!$K$1:$K$27569=BZ69),Log!$E$1:$E$27569)</f>
        <v>x</v>
      </c>
      <c r="CB69" s="222" t="str">
        <f t="array" ref="CB69">LOOKUP(2,1/(Log!$K$1:$K$27569=BZ69),Log!$F$1:$F$27569)</f>
        <v>x</v>
      </c>
      <c r="CC69" s="222" t="str">
        <f t="array" ref="CC69">LOOKUP(2,1/(Log!$K$1:$K$27569=BZ69),Log!$G$1:$G$27569)</f>
        <v>Low</v>
      </c>
      <c r="CD69" s="222">
        <f t="array" ref="CD69">LOOKUP(2,1/(Log!$K$1:$K$27569=BZ69),Log!$H$1:$H$27569)</f>
        <v>3</v>
      </c>
      <c r="CE69" s="222" t="str">
        <f t="array" ref="CE69">LOOKUP(2,1/(Log!$K$1:$K$27569=BZ69),Log!$J$1:$J$27569)</f>
        <v xml:space="preserve">No available data to assess this indictaor. </v>
      </c>
      <c r="CF69" s="222" t="str">
        <f t="array" ref="CF69">LOOKUP(2,1/(Log!$K$1:$K$27569=BZ69),Log!$I$1:$I$27569)</f>
        <v>x</v>
      </c>
      <c r="CG69" s="223">
        <f t="array" ref="CG69">LOOKUP(2,1/(Log!$K$1:$K$27569=BZ69),Log!$L$1:$L$27569)</f>
        <v>45443</v>
      </c>
      <c r="CH69" s="221" t="str">
        <f t="shared" si="86"/>
        <v>MDG002Buildings in the affected area</v>
      </c>
      <c r="CI69" s="222" t="e">
        <f t="array" ref="CI69">LOOKUP(2,1/(Log!$K$1:$K$27569=CH69),Log!$E$1:$E$27569)</f>
        <v>#N/A</v>
      </c>
      <c r="CJ69" s="222" t="e">
        <f t="array" ref="CJ69">LOOKUP(2,1/(Log!$K$1:$K$27569=CH69),Log!$F$1:$F$27569)</f>
        <v>#N/A</v>
      </c>
      <c r="CK69" s="222" t="e">
        <f t="array" ref="CK69">LOOKUP(2,1/(Log!$K$1:$K$27569=CH69),Log!$G$1:$G$27569)</f>
        <v>#N/A</v>
      </c>
      <c r="CL69" s="222" t="e">
        <f t="array" ref="CL69">LOOKUP(2,1/(Log!$K$1:$K$27569=CH69),Log!$H$1:$H$27569)</f>
        <v>#N/A</v>
      </c>
      <c r="CM69" s="222" t="e">
        <f t="array" ref="CM69">LOOKUP(2,1/(Log!$K$1:$K$27569=CH69),Log!$J$1:$J$27569)</f>
        <v>#N/A</v>
      </c>
      <c r="CN69" s="222" t="e">
        <f t="array" ref="CN69">LOOKUP(2,1/(Log!$K$1:$K$27569=CH69),Log!$I$1:$I$27569)</f>
        <v>#N/A</v>
      </c>
      <c r="CO69" s="225" t="e">
        <f t="array" ref="CO69">LOOKUP(2,1/(Log!$K$1:$K$27569=CH69),Log!$L$1:$L$27569)</f>
        <v>#N/A</v>
      </c>
      <c r="CP69" s="222" t="str">
        <f t="shared" si="87"/>
        <v>MDG002Economic Losses</v>
      </c>
      <c r="CQ69" s="224" t="str">
        <f t="array" ref="CQ69">LOOKUP(2,1/(Log!$K$1:$K$27569=CP69),Log!$E$1:$E$27569)</f>
        <v>x</v>
      </c>
      <c r="CR69" s="224" t="str">
        <f t="array" ref="CR69">LOOKUP(2,1/(Log!$K$1:$K$27569=CP69),Log!$F$1:$F$27569)</f>
        <v>x</v>
      </c>
      <c r="CS69" s="224" t="str">
        <f t="array" ref="CS69">LOOKUP(2,1/(Log!$K$1:$K$27569=CP69),Log!$G$1:$G$27569)</f>
        <v>Low</v>
      </c>
      <c r="CT69" s="224">
        <f t="array" ref="CT69">LOOKUP(2,1/(Log!$K$1:$K$27569=CP69),Log!$H$1:$H$27569)</f>
        <v>3</v>
      </c>
      <c r="CU69" s="224" t="str">
        <f t="array" ref="CU69">LOOKUP(2,1/(Log!$K$1:$K$27569=CP69),Log!$J$1:$J$27569)</f>
        <v xml:space="preserve">No available data to assess this indictaor. </v>
      </c>
      <c r="CV69" s="224" t="str">
        <f t="array" ref="CV69">LOOKUP(2,1/(Log!$K$1:$K$27569=CP69),Log!$I$1:$I$27569)</f>
        <v>x</v>
      </c>
      <c r="CW69" s="214">
        <f t="array" ref="CW69">LOOKUP(2,1/(Log!$K$1:$K$27569=CP69),Log!$L$1:$L$27569)</f>
        <v>45443</v>
      </c>
      <c r="CX69" s="222" t="str">
        <f t="shared" si="88"/>
        <v>MDG002People in Need</v>
      </c>
      <c r="CY69" s="218">
        <f t="shared" si="89"/>
        <v>1945000</v>
      </c>
      <c r="CZ69" s="218" t="str">
        <f t="shared" si="90"/>
        <v>IPC 31/01/2025</v>
      </c>
      <c r="DA69" s="218" t="str">
        <f t="shared" si="91"/>
        <v xml:space="preserve">Medium </v>
      </c>
      <c r="DB69" s="218">
        <f t="shared" si="92"/>
        <v>2</v>
      </c>
      <c r="DC69" s="218" t="str">
        <f t="shared" si="93"/>
        <v xml:space="preserve">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they figures are based on projections. The figure is a projection from January 2025 to April 2025 which is the first projection period </v>
      </c>
      <c r="DD69" s="218" t="str">
        <f t="shared" si="94"/>
        <v>https://reliefweb.int/report/madagascar/madagascar-grand-sud-grand-sud-est-est-et-nord-analyse-de-la-malnutrition-aigue-de-lipc-septembre-2024-aout-2025-publie-le-31-janvier-2025</v>
      </c>
      <c r="DE69" s="220">
        <f t="shared" si="95"/>
        <v>45777</v>
      </c>
      <c r="DF69" s="221" t="str">
        <f t="shared" si="96"/>
        <v>MDG002Minimal humanitarian conditions - Level 1</v>
      </c>
      <c r="DG69" s="213">
        <f t="array" ref="DG69">IF(LOOKUP(2,1/(Log!$K$1:$K$27569=DF69),Log!$E$1:$E$27569)="x","x",ROUND(LOOKUP(2,1/(Log!$K$1:$K$27569=DF69),Log!$E$1:$E$27569),-3))</f>
        <v>3672000</v>
      </c>
      <c r="DH69" s="224" t="str">
        <f t="array" ref="DH69">LOOKUP(2,1/(Log!$K$1:$K$27569=DF69),Log!$F$1:$F$27569)</f>
        <v>IPC 31/01/2025</v>
      </c>
      <c r="DI69" s="224" t="str">
        <f t="array" ref="DI69">LOOKUP(2,1/(Log!$K$1:$K$27569=DF69),Log!$G$1:$G$27569)</f>
        <v xml:space="preserve">Medium </v>
      </c>
      <c r="DJ69" s="224">
        <f t="array" ref="DJ69">LOOKUP(2,1/(Log!$K$1:$K$27569=DF69),Log!$H$1:$H$27569)</f>
        <v>2</v>
      </c>
      <c r="DK69" s="224" t="str">
        <f t="array" ref="DK69">LOOKUP(2,1/(Log!$K$1:$K$27569=DF69),Log!$J$1:$J$27569)</f>
        <v>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they figures are based on projections. This data is based on projections from October 2024 to  December 2024</v>
      </c>
      <c r="DL69" s="224" t="str">
        <f t="array" ref="DL69">LOOKUP(2,1/(Log!$K$1:$K$27569=DF69),Log!$I$1:$I$27569)</f>
        <v>https://reliefweb.int/report/madagascar/madagascar-grand-sud-grand-sud-est-est-et-nord-analyse-de-la-malnutrition-aigue-de-lipc-septembre-2024-aout-2025-publie-le-31-janvier-2025</v>
      </c>
      <c r="DM69" s="214">
        <f t="array" ref="DM69">LOOKUP(2,1/(Log!$K$1:$K$27569=DF69),Log!$L$1:$L$27569)</f>
        <v>45777</v>
      </c>
      <c r="DN69" s="222" t="str">
        <f t="shared" si="97"/>
        <v>MDG002Stressed humanitarian conditions - Level 2</v>
      </c>
      <c r="DO69" s="218">
        <f t="array" ref="DO69">IF(LOOKUP(2,1/(Log!$K$1:$K$27569=DN69),Log!$E$1:$E$27569)="x","x",ROUND(LOOKUP(2,1/(Log!$K$1:$K$27569=DN69),Log!$E$1:$E$27569),-3))</f>
        <v>4990000</v>
      </c>
      <c r="DP69" s="222" t="str">
        <f t="array" ref="DP69">LOOKUP(2,1/(Log!$K$1:$K$27569=DN69),Log!$F$1:$F$27569)</f>
        <v>IPC 31/01/2025</v>
      </c>
      <c r="DQ69" s="222" t="str">
        <f t="array" ref="DQ69">LOOKUP(2,1/(Log!$K$1:$K$27569=DN69),Log!$G$1:$G$27569)</f>
        <v xml:space="preserve">Medium </v>
      </c>
      <c r="DR69" s="222">
        <f t="array" ref="DR69">LOOKUP(2,1/(Log!$K$1:$K$27569=DN69),Log!$H$1:$H$27569)</f>
        <v>2</v>
      </c>
      <c r="DS69" s="222" t="str">
        <f t="array" ref="DS69">LOOKUP(2,1/(Log!$K$1:$K$27569=DN69),Log!$J$1:$J$27569)</f>
        <v xml:space="preserve">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they figures are based on projections. The figure is a projection from January 2025 to April 2025 which is the first projection period </v>
      </c>
      <c r="DT69" s="222" t="str">
        <f t="array" ref="DT69">LOOKUP(2,1/(Log!$K$1:$K$27569=DN69),Log!$I$1:$I$27569)</f>
        <v>https://reliefweb.int/report/madagascar/madagascar-grand-sud-grand-sud-est-est-et-nord-analyse-de-la-malnutrition-aigue-de-lipc-septembre-2024-aout-2025-publie-le-31-janvier-2025</v>
      </c>
      <c r="DU69" s="223">
        <f t="array" ref="DU69">LOOKUP(2,1/(Log!$K$1:$K$27569=DN69),Log!$L$1:$L$27569)</f>
        <v>45777</v>
      </c>
      <c r="DV69" s="221" t="str">
        <f t="shared" si="98"/>
        <v>MDG002Moderate humanitarian conditions - Level 3</v>
      </c>
      <c r="DW69" s="213">
        <f t="array" ref="DW69">IF(LOOKUP(2,1/(Log!$K$1:$K$27569=DV69),Log!$E$1:$E$27569)="x","x",ROUND(LOOKUP(2,1/(Log!$K$1:$K$27569=DV69),Log!$E$1:$E$27569),-3))</f>
        <v>1945000</v>
      </c>
      <c r="DX69" s="224" t="str">
        <f t="array" ref="DX69">LOOKUP(2,1/(Log!$K$1:$K$27569=DV69),Log!$F$1:$F$27569)</f>
        <v>IPC 31/01/2025</v>
      </c>
      <c r="DY69" s="224" t="str">
        <f t="array" ref="DY69">LOOKUP(2,1/(Log!$K$1:$K$27569=DV69),Log!$G$1:$G$27569)</f>
        <v xml:space="preserve">Medium </v>
      </c>
      <c r="DZ69" s="224">
        <f t="array" ref="DZ69">LOOKUP(2,1/(Log!$K$1:$K$27569=DV69),Log!$H$1:$H$27569)</f>
        <v>2</v>
      </c>
      <c r="EA69" s="224" t="str">
        <f t="array" ref="EA69">LOOKUP(2,1/(Log!$K$1:$K$27569=DV69),Log!$J$1:$J$27569)</f>
        <v xml:space="preserve">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they figures are based on projections. The figure is a projection from January 2025 to April 2025 which is the first projection period </v>
      </c>
      <c r="EB69" s="224" t="str">
        <f t="array" ref="EB69">LOOKUP(2,1/(Log!$K$1:$K$27569=DV69),Log!$I$1:$I$27569)</f>
        <v>https://reliefweb.int/report/madagascar/madagascar-grand-sud-grand-sud-est-est-et-nord-analyse-de-la-malnutrition-aigue-de-lipc-septembre-2024-aout-2025-publie-le-31-janvier-2025</v>
      </c>
      <c r="EC69" s="214">
        <f t="array" ref="EC69">LOOKUP(2,1/(Log!$K$1:$K$27569=DV69),Log!$L$1:$L$27569)</f>
        <v>45777</v>
      </c>
      <c r="ED69" s="222" t="str">
        <f t="shared" si="99"/>
        <v>MDG002Severe humanitarian conditions - Level 4</v>
      </c>
      <c r="EE69" s="218">
        <f t="array" ref="EE69">IF(LOOKUP(2,1/(Log!$K$1:$K$27569=ED69),Log!$E$1:$E$27569)="x","x",ROUND(LOOKUP(2,1/(Log!$K$1:$K$27569=ED69),Log!$E$1:$E$27569),-3))</f>
        <v>0</v>
      </c>
      <c r="EF69" s="222" t="str">
        <f t="array" ref="EF69">LOOKUP(2,1/(Log!$K$1:$K$27569=ED69),Log!$F$1:$F$27569)</f>
        <v>IPC 31/01/2025</v>
      </c>
      <c r="EG69" s="222" t="str">
        <f t="array" ref="EG69">LOOKUP(2,1/(Log!$K$1:$K$27569=ED69),Log!$G$1:$G$27569)</f>
        <v xml:space="preserve">Medium </v>
      </c>
      <c r="EH69" s="222">
        <f t="array" ref="EH69">LOOKUP(2,1/(Log!$K$1:$K$27569=ED69),Log!$H$1:$H$27569)</f>
        <v>2</v>
      </c>
      <c r="EI69" s="222" t="str">
        <f t="array" ref="EI69">LOOKUP(2,1/(Log!$K$1:$K$27569=ED69),Log!$J$1:$J$27569)</f>
        <v xml:space="preserve">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were no people classified under level 4. This source was chosen because food is the primary need related to the crisis, and the reliability of this data is medium because they figures are based on projections. The figure is a projection from January 2025 to April 2025 which is the first projection period </v>
      </c>
      <c r="EJ69" s="222" t="str">
        <f t="array" ref="EJ69">LOOKUP(2,1/(Log!$K$1:$K$27569=ED69),Log!$I$1:$I$27569)</f>
        <v>https://reliefweb.int/report/madagascar/madagascar-grand-sud-grand-sud-est-est-et-nord-analyse-de-la-malnutrition-aigue-de-lipc-septembre-2024-aout-2025-publie-le-31-janvier-2025</v>
      </c>
      <c r="EK69" s="223">
        <f t="array" ref="EK69">LOOKUP(2,1/(Log!$K$1:$K$27569=ED69),Log!$L$1:$L$27569)</f>
        <v>45777</v>
      </c>
      <c r="EL69" s="221" t="str">
        <f t="shared" si="100"/>
        <v>MDG002Extreme humanitarian conditions - Level 5</v>
      </c>
      <c r="EM69" s="213">
        <f t="array" ref="EM69">IF(LOOKUP(2,1/(Log!$K$1:$K$27569=EL69),Log!$E$1:$E$27569)="x","x",ROUND(LOOKUP(2,1/(Log!$K$1:$K$27569=EL69),Log!$E$1:$E$27569),-3))</f>
        <v>0</v>
      </c>
      <c r="EN69" s="224" t="str">
        <f t="array" ref="EN69">LOOKUP(2,1/(Log!$K$1:$K$27569=EL69),Log!$F$1:$F$27569)</f>
        <v>IPC 31/01/2025</v>
      </c>
      <c r="EO69" s="224" t="str">
        <f t="array" ref="EO69">LOOKUP(2,1/(Log!$K$1:$K$27569=EL69),Log!$G$1:$G$27569)</f>
        <v xml:space="preserve">Medium </v>
      </c>
      <c r="EP69" s="224">
        <f t="array" ref="EP69">LOOKUP(2,1/(Log!$K$1:$K$27569=EL69),Log!$H$1:$H$27569)</f>
        <v>2</v>
      </c>
      <c r="EQ69" s="224" t="str">
        <f t="array" ref="EQ69">LOOKUP(2,1/(Log!$K$1:$K$27569=EL69),Log!$J$1:$J$27569)</f>
        <v xml:space="preserve">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were no people classified under level 5. This source was chosen because food is the primary need related to the crisis, and the reliability of this data is medium because they figures are based on projections.  The figure is a projection from January 2025 to April 2025 which is the first projection period </v>
      </c>
      <c r="ER69" s="224" t="str">
        <f t="array" ref="ER69">LOOKUP(2,1/(Log!$K$1:$K$27569=EL69),Log!$I$1:$I$27569)</f>
        <v>https://reliefweb.int/report/madagascar/madagascar-grand-sud-grand-sud-est-est-et-nord-analyse-de-la-malnutrition-aigue-de-lipc-septembre-2024-aout-2025-publie-le-31-janvier-2025</v>
      </c>
      <c r="ES69" s="214">
        <f t="array" ref="ES69">LOOKUP(2,1/(Log!$K$1:$K$27569=EL69),Log!$L$1:$L$27569)</f>
        <v>45777</v>
      </c>
      <c r="ET69" s="222" t="str">
        <f t="shared" si="101"/>
        <v>MDG002Fatalities in all crises</v>
      </c>
      <c r="EU69" s="222" t="str">
        <f t="array" ref="EU69">LOOKUP(2,1/(Log!$K$1:$K$27569=ET69),Log!$E$1:$E$27569)</f>
        <v>x</v>
      </c>
      <c r="EV69" s="222" t="str">
        <f t="array" ref="EV69">LOOKUP(2,1/(Log!$K$1:$K$27569=ET69),Log!$F$1:$F$27569)</f>
        <v>x</v>
      </c>
      <c r="EW69" s="222" t="str">
        <f t="array" ref="EW69">LOOKUP(2,1/(Log!$K$1:$K$27569=ET69),Log!$G$1:$G$27569)</f>
        <v xml:space="preserve">Medium </v>
      </c>
      <c r="EX69" s="222">
        <f t="array" ref="EX69">LOOKUP(2,1/(Log!$K$1:$K$27569=ET69),Log!$H$1:$H$27569)</f>
        <v>2</v>
      </c>
      <c r="EY69" s="222" t="str">
        <f t="array" ref="EY69">LOOKUP(2,1/(Log!$K$1:$K$27569=ET69),Log!$J$1:$J$27569)</f>
        <v>A total of 14 people reportedly died, 3 were injured, and 4 were reported missing. These casualties were the result of a cyclone, not the drought crisis. While both the cyclone and drought are part of broader climate-related challenges affecting the region, we have recorded the number of drought-related deaths as 0 to avoid conflating distinct events.</v>
      </c>
      <c r="EZ69" s="222" t="str">
        <f t="array" ref="EZ69">LOOKUP(2,1/(Log!$K$1:$K$27569=ET69),Log!$I$1:$I$27569)</f>
        <v>https://reliefweb.int/report/madagascar/madagascar-tc-gamane-dref-final-report-mdrmg022</v>
      </c>
      <c r="FA69" s="223">
        <f t="array" ref="FA69">LOOKUP(2,1/(Log!$K$1:$K$27569=ET69),Log!$L$1:$L$27569)</f>
        <v>45777</v>
      </c>
      <c r="FB69" s="221" t="str">
        <f t="shared" si="102"/>
        <v>MDG002Crisis affected groups</v>
      </c>
      <c r="FC69" s="224">
        <f t="array" ref="FC69">LOOKUP(2,1/(Log!$K$1:$K$27569=FB69),Log!$E$1:$E$27569)</f>
        <v>1</v>
      </c>
      <c r="FD69" s="224" t="str">
        <f t="array" ref="FD69">LOOKUP(2,1/(Log!$K$1:$K$27569=FB69),Log!$F$1:$F$27569)</f>
        <v>MDM 02/05/2023</v>
      </c>
      <c r="FE69" s="224" t="str">
        <f t="array" ref="FE69">LOOKUP(2,1/(Log!$K$1:$K$27569=FB69),Log!$G$1:$G$27569)</f>
        <v xml:space="preserve">Medium </v>
      </c>
      <c r="FF69" s="224">
        <f t="array" ref="FF69">LOOKUP(2,1/(Log!$K$1:$K$27569=FB69),Log!$H$1:$H$27569)</f>
        <v>2</v>
      </c>
      <c r="FG69" s="224" t="str">
        <f t="array" ref="FG69">LOOKUP(2,1/(Log!$K$1:$K$27569=FB69),Log!$J$1:$J$27569)</f>
        <v>Host Community</v>
      </c>
      <c r="FH69" s="224" t="str">
        <f t="array" ref="FH69">LOOKUP(2,1/(Log!$K$1:$K$27569=FB69),Log!$I$1:$I$27569)</f>
        <v>https://reliefweb.int/report/madagascar/madagascar-humanitarian-emergency-driven-climate-crisis</v>
      </c>
      <c r="FI69" s="214">
        <f t="array" ref="FI69">LOOKUP(2,1/(Log!$K$1:$K$27569=FB69),Log!$L$1:$L$27569)</f>
        <v>45777</v>
      </c>
      <c r="FJ69" s="221" t="str">
        <f t="shared" si="103"/>
        <v>MDG002People facing limited access constraints</v>
      </c>
      <c r="FK69" s="222" t="str">
        <f t="array" ref="FK69">LOOKUP(2,1/(Log!$K$1:$K$27569=FJ69),Log!$E$1:$E$27569)</f>
        <v>x</v>
      </c>
      <c r="FL69" s="222" t="str">
        <f t="array" ref="FL69">LOOKUP(2,1/(Log!$K$1:$K$27569=FJ69),Log!$F$1:$F$27569)</f>
        <v>x</v>
      </c>
      <c r="FM69" s="222" t="str">
        <f t="array" ref="FM69">LOOKUP(2,1/(Log!$K$1:$K$27569=FJ69),Log!$G$1:$G$27569)</f>
        <v>Low</v>
      </c>
      <c r="FN69" s="222">
        <f t="array" ref="FN69">LOOKUP(2,1/(Log!$K$1:$K$27569=FJ69),Log!$H$1:$H$27569)</f>
        <v>3</v>
      </c>
      <c r="FO69" s="222" t="str">
        <f t="array" ref="FO69">LOOKUP(2,1/(Log!$K$1:$K$27569=FJ69),Log!$J$1:$J$27569)</f>
        <v xml:space="preserve">No available data to assess this indictaor. </v>
      </c>
      <c r="FP69" s="218" t="str">
        <f t="array" ref="FP69">LOOKUP(2,1/(Log!$K$1:$K$27569=FJ69),Log!$I$1:$I$27569)</f>
        <v>x</v>
      </c>
      <c r="FQ69" s="219">
        <f t="array" ref="FQ69">LOOKUP(2,1/(Log!$K$1:$K$27569=FJ69),Log!$L$1:$L$27569)</f>
        <v>45443</v>
      </c>
      <c r="FR69" s="221" t="str">
        <f t="shared" si="104"/>
        <v>MDG002People facing restricted access constraints</v>
      </c>
      <c r="FS69" s="224" t="str">
        <f t="array" ref="FS69">LOOKUP(2,1/(Log!$K$1:$K$27569=FR69),Log!$E$1:$E$27569)</f>
        <v>x</v>
      </c>
      <c r="FT69" s="224" t="str">
        <f t="array" ref="FT69">LOOKUP(2,1/(Log!$K$1:$K$27569=FR69),Log!$F$1:$F$27569)</f>
        <v>x</v>
      </c>
      <c r="FU69" s="224" t="str">
        <f t="array" ref="FU69">LOOKUP(2,1/(Log!$K$1:$K$27569=FR69),Log!$G$1:$G$27569)</f>
        <v>Low</v>
      </c>
      <c r="FV69" s="224">
        <f t="array" ref="FV69">LOOKUP(2,1/(Log!$K$1:$K$27569=FR69),Log!$H$1:$H$27569)</f>
        <v>3</v>
      </c>
      <c r="FW69" s="224" t="str">
        <f t="array" ref="FW69">LOOKUP(2,1/(Log!$K$1:$K$27569=FR69),Log!$J$1:$J$27569)</f>
        <v xml:space="preserve">No available data to assess this indictaor. </v>
      </c>
      <c r="FX69" s="224" t="str">
        <f t="array" ref="FX69">LOOKUP(2,1/(Log!$K$1:$K$27569=FR69),Log!$I$1:$I$27569)</f>
        <v>x</v>
      </c>
      <c r="FY69" s="214">
        <f t="array" ref="FY69">LOOKUP(2,1/(Log!$K$1:$K$27569=FR69),Log!$L$1:$L$27569)</f>
        <v>45443</v>
      </c>
      <c r="FZ69" s="222" t="str">
        <f t="shared" si="105"/>
        <v>MDG002Impediments to entry into country (bureaucratic and administrative)</v>
      </c>
      <c r="GA69" s="222">
        <f t="array" ref="GA69">LOOKUP(2,1/(Log!$K$1:$K$27569=FZ69),Log!$E$1:$E$27569)</f>
        <v>1</v>
      </c>
      <c r="GB69" s="222" t="str">
        <f t="array" ref="GB69">LOOKUP(2,1/(Log!$K$1:$K$27569=FZ69),Log!$F$1:$F$27569)</f>
        <v>ACAPS Access Methodology</v>
      </c>
      <c r="GC69" s="222" t="str">
        <f t="array" ref="GC69">LOOKUP(2,1/(Log!$K$1:$K$27569=FZ69),Log!$G$1:$G$27569)</f>
        <v>Medium</v>
      </c>
      <c r="GD69" s="222">
        <f t="array" ref="GD69">LOOKUP(2,1/(Log!$K$1:$K$27569=FZ69),Log!$H$1:$H$27569)</f>
        <v>2</v>
      </c>
      <c r="GE69" s="222" t="str">
        <f t="array" ref="GE69">LOOKUP(2,1/(Log!$K$1:$K$27569=FZ69),Log!$J$1:$J$27569)</f>
        <v>x</v>
      </c>
      <c r="GF69" s="222" t="str">
        <f t="array" ref="GF69">LOOKUP(2,1/(Log!$K$1:$K$27569=FZ69),Log!$I$1:$I$27569)</f>
        <v>x</v>
      </c>
      <c r="GG69" s="223">
        <f t="array" ref="GG69">LOOKUP(2,1/(Log!$K$1:$K$27569=FZ69),Log!$L$1:$L$27569)</f>
        <v>45614</v>
      </c>
      <c r="GH69" s="221" t="str">
        <f t="shared" si="106"/>
        <v>MDG002Restriction of movement (impediments to freedom of movement and/or administrative restrictions)</v>
      </c>
      <c r="GI69" s="224">
        <f t="array" ref="GI69">LOOKUP(2,1/(Log!$K$1:$K$27569=GH69),Log!$E$1:$E$27569)</f>
        <v>0</v>
      </c>
      <c r="GJ69" s="224" t="str">
        <f t="array" ref="GJ69">LOOKUP(2,1/(Log!$K$1:$K$27569=GH69),Log!$F$1:$F$27569)</f>
        <v>ACAPS Access Methodology</v>
      </c>
      <c r="GK69" s="224" t="str">
        <f t="array" ref="GK69">LOOKUP(2,1/(Log!$K$1:$K$27569=GH69),Log!$G$1:$G$27569)</f>
        <v>Medium</v>
      </c>
      <c r="GL69" s="224">
        <f t="array" ref="GL69">LOOKUP(2,1/(Log!$K$1:$K$27569=GH69),Log!$H$1:$H$27569)</f>
        <v>2</v>
      </c>
      <c r="GM69" s="224" t="str">
        <f t="array" ref="GM69">LOOKUP(2,1/(Log!$K$1:$K$27569=GH69),Log!$J$1:$J$27569)</f>
        <v>x</v>
      </c>
      <c r="GN69" s="224" t="str">
        <f t="array" ref="GN69">LOOKUP(2,1/(Log!$K$1:$K$27569=GH69),Log!$I$1:$I$27569)</f>
        <v>x</v>
      </c>
      <c r="GO69" s="214">
        <f t="array" ref="GO69">LOOKUP(2,1/(Log!$K$1:$K$27569=GH69),Log!$L$1:$L$27569)</f>
        <v>45614</v>
      </c>
      <c r="GP69" s="222" t="str">
        <f t="shared" si="107"/>
        <v>MDG002Interference into implementation of humanitarian activities</v>
      </c>
      <c r="GQ69" s="222">
        <f t="array" ref="GQ69">LOOKUP(2,1/(Log!$K$1:$K$27569=GP69),Log!$E$1:$E$27569)</f>
        <v>0</v>
      </c>
      <c r="GR69" s="222" t="str">
        <f t="array" ref="GR69">LOOKUP(2,1/(Log!$K$1:$K$27569=GP69),Log!$F$1:$F$27569)</f>
        <v>ACAPS Access Methodology</v>
      </c>
      <c r="GS69" s="222" t="str">
        <f t="array" ref="GS69">LOOKUP(2,1/(Log!$K$1:$K$27569=GP69),Log!$G$1:$G$27569)</f>
        <v>Medium</v>
      </c>
      <c r="GT69" s="222">
        <f t="array" ref="GT69">LOOKUP(2,1/(Log!$K$1:$K$27569=GP69),Log!$H$1:$H$27569)</f>
        <v>2</v>
      </c>
      <c r="GU69" s="222" t="str">
        <f t="array" ref="GU69">LOOKUP(2,1/(Log!$K$1:$K$27569=GP69),Log!$J$1:$J$27569)</f>
        <v>x</v>
      </c>
      <c r="GV69" s="222" t="str">
        <f t="array" ref="GV69">LOOKUP(2,1/(Log!$K$1:$K$27569=GP69),Log!$I$1:$I$27569)</f>
        <v>x</v>
      </c>
      <c r="GW69" s="223">
        <f t="array" ref="GW69">LOOKUP(2,1/(Log!$K$1:$K$27569=GP69),Log!$L$1:$L$27569)</f>
        <v>45614</v>
      </c>
      <c r="GX69" s="221" t="str">
        <f t="shared" si="108"/>
        <v>MDG002Violence against personnel, facilities and assets</v>
      </c>
      <c r="GY69" s="224">
        <f t="array" ref="GY69">LOOKUP(2,1/(Log!$K$1:$K$27569=GX69),Log!$E$1:$E$27569)</f>
        <v>0</v>
      </c>
      <c r="GZ69" s="224" t="str">
        <f t="array" ref="GZ69">LOOKUP(2,1/(Log!$K$1:$K$27569=GX69),Log!$F$1:$F$27569)</f>
        <v>ACAPS Access Methodology</v>
      </c>
      <c r="HA69" s="224" t="str">
        <f t="array" ref="HA69">LOOKUP(2,1/(Log!$K$1:$K$27569=GX69),Log!$G$1:$G$27569)</f>
        <v>Medium</v>
      </c>
      <c r="HB69" s="224">
        <f t="array" ref="HB69">LOOKUP(2,1/(Log!$K$1:$K$27569=GX69),Log!$H$1:$H$27569)</f>
        <v>2</v>
      </c>
      <c r="HC69" s="224" t="str">
        <f t="array" ref="HC69">LOOKUP(2,1/(Log!$K$1:$K$27569=GX69),Log!$J$1:$J$27569)</f>
        <v>x</v>
      </c>
      <c r="HD69" s="224" t="str">
        <f t="array" ref="HD69">LOOKUP(2,1/(Log!$K$1:$K$27569=GX69),Log!$I$1:$I$27569)</f>
        <v>x</v>
      </c>
      <c r="HE69" s="214">
        <f t="array" ref="HE69">LOOKUP(2,1/(Log!$K$1:$K$27569=GX69),Log!$L$1:$L$27569)</f>
        <v>45614</v>
      </c>
      <c r="HF69" s="222" t="str">
        <f t="shared" si="109"/>
        <v>MDG002Denial of existence of humanitarian needs or entitlements to assistance</v>
      </c>
      <c r="HG69" s="222">
        <f t="array" ref="HG69">LOOKUP(2,1/(Log!$K$1:$K$27569=HF69),Log!$E$1:$E$27569)</f>
        <v>0</v>
      </c>
      <c r="HH69" s="222" t="str">
        <f t="array" ref="HH69">LOOKUP(2,1/(Log!$K$1:$K$27569=HF69),Log!$F$1:$F$27569)</f>
        <v>ACAPS Access Methodology</v>
      </c>
      <c r="HI69" s="222" t="str">
        <f t="array" ref="HI69">LOOKUP(2,1/(Log!$K$1:$K$27569=HF69),Log!$G$1:$G$27569)</f>
        <v>Medium</v>
      </c>
      <c r="HJ69" s="222">
        <f t="array" ref="HJ69">LOOKUP(2,1/(Log!$K$1:$K$27569=HF69),Log!$H$1:$H$27569)</f>
        <v>2</v>
      </c>
      <c r="HK69" s="222" t="str">
        <f t="array" ref="HK69">LOOKUP(2,1/(Log!$K$1:$K$27569=HF69),Log!$J$1:$J$27569)</f>
        <v>x</v>
      </c>
      <c r="HL69" s="222" t="str">
        <f t="array" ref="HL69">LOOKUP(2,1/(Log!$K$1:$K$27569=HF69),Log!$I$1:$I$27569)</f>
        <v>x</v>
      </c>
      <c r="HM69" s="223">
        <f t="array" ref="HM69">LOOKUP(2,1/(Log!$K$1:$K$27569=HF69),Log!$L$1:$L$27569)</f>
        <v>45614</v>
      </c>
      <c r="HN69" s="221" t="str">
        <f t="shared" si="110"/>
        <v>MDG002Restriction and obstruction of access to services and assistance</v>
      </c>
      <c r="HO69" s="224">
        <f t="array" ref="HO69">LOOKUP(2,1/(Log!$K$1:$K$27569=HN69),Log!$E$1:$E$27569)</f>
        <v>0</v>
      </c>
      <c r="HP69" s="224" t="str">
        <f t="array" ref="HP69">LOOKUP(2,1/(Log!$K$1:$K$27569=HN69),Log!$F$1:$F$27569)</f>
        <v>ACAPS Access Methodology</v>
      </c>
      <c r="HQ69" s="224" t="str">
        <f t="array" ref="HQ69">LOOKUP(2,1/(Log!$K$1:$K$27569=HN69),Log!$G$1:$G$27569)</f>
        <v>Medium</v>
      </c>
      <c r="HR69" s="224">
        <f t="array" ref="HR69">LOOKUP(2,1/(Log!$K$1:$K$27569=HN69),Log!$H$1:$H$27569)</f>
        <v>2</v>
      </c>
      <c r="HS69" s="224" t="str">
        <f t="array" ref="HS69">LOOKUP(2,1/(Log!$K$1:$K$27569=HN69),Log!$J$1:$J$27569)</f>
        <v>x</v>
      </c>
      <c r="HT69" s="224" t="str">
        <f t="array" ref="HT69">LOOKUP(2,1/(Log!$K$1:$K$27569=HN69),Log!$I$1:$I$27569)</f>
        <v>x</v>
      </c>
      <c r="HU69" s="214">
        <f t="array" ref="HU69">LOOKUP(2,1/(Log!$K$1:$K$27569=HN69),Log!$L$1:$L$27569)</f>
        <v>45614</v>
      </c>
      <c r="HV69" s="222" t="str">
        <f t="shared" si="111"/>
        <v>MDG002Ongoing insecurity/hostilities affecting humanitarian assistance</v>
      </c>
      <c r="HW69" s="222">
        <f t="array" ref="HW69">LOOKUP(2,1/(Log!$K$1:$K$27569=HV69),Log!$E$1:$E$27569)</f>
        <v>0</v>
      </c>
      <c r="HX69" s="222" t="str">
        <f t="array" ref="HX69">LOOKUP(2,1/(Log!$K$1:$K$27569=HV69),Log!$F$1:$F$27569)</f>
        <v>ACAPS Access Methodology</v>
      </c>
      <c r="HY69" s="222" t="str">
        <f t="array" ref="HY69">LOOKUP(2,1/(Log!$K$1:$K$27569=HV69),Log!$G$1:$G$27569)</f>
        <v>Medium</v>
      </c>
      <c r="HZ69" s="222">
        <f t="array" ref="HZ69">LOOKUP(2,1/(Log!$K$1:$K$27569=HV69),Log!$H$1:$H$27569)</f>
        <v>2</v>
      </c>
      <c r="IA69" s="222" t="str">
        <f t="array" ref="IA69">LOOKUP(2,1/(Log!$K$1:$K$27569=HV69),Log!$J$1:$J$27569)</f>
        <v>x</v>
      </c>
      <c r="IB69" s="222" t="str">
        <f t="array" ref="IB69">LOOKUP(2,1/(Log!$K$1:$K$27569=HV69),Log!$I$1:$I$27569)</f>
        <v>x</v>
      </c>
      <c r="IC69" s="223">
        <f t="array" ref="IC69">LOOKUP(2,1/(Log!$K$1:$K$27569=HV69),Log!$L$1:$L$27569)</f>
        <v>45614</v>
      </c>
      <c r="ID69" s="221" t="str">
        <f t="shared" si="112"/>
        <v>MDG002Presence of mines and improvised explosive devices</v>
      </c>
      <c r="IE69" s="224">
        <f t="array" ref="IE69">LOOKUP(2,1/(Log!$K$1:$K$27569=ID69),Log!$E$1:$E$27569)</f>
        <v>0</v>
      </c>
      <c r="IF69" s="224" t="str">
        <f t="array" ref="IF69">LOOKUP(2,1/(Log!$K$1:$K$27569=ID69),Log!$F$1:$F$27569)</f>
        <v>ACAPS Access Methodology</v>
      </c>
      <c r="IG69" s="224" t="str">
        <f t="array" ref="IG69">LOOKUP(2,1/(Log!$K$1:$K$27569=ID69),Log!$G$1:$G$27569)</f>
        <v>Medium</v>
      </c>
      <c r="IH69" s="224">
        <f t="array" ref="IH69">LOOKUP(2,1/(Log!$K$1:$K$27569=ID69),Log!$H$1:$H$27569)</f>
        <v>2</v>
      </c>
      <c r="II69" s="224" t="str">
        <f t="array" ref="II69">LOOKUP(2,1/(Log!$K$1:$K$27569=ID69),Log!$J$1:$J$27569)</f>
        <v>x</v>
      </c>
      <c r="IJ69" s="224" t="str">
        <f t="array" ref="IJ69">LOOKUP(2,1/(Log!$K$1:$K$27569=ID69),Log!$I$1:$I$27569)</f>
        <v>x</v>
      </c>
      <c r="IK69" s="214">
        <f t="array" ref="IK69">LOOKUP(2,1/(Log!$K$1:$K$27569=ID69),Log!$L$1:$L$27569)</f>
        <v>45614</v>
      </c>
      <c r="IL69" s="222" t="str">
        <f t="shared" si="113"/>
        <v>MDG002Physical constraints in the environment (obstacles related to terrain, climate, lack of infrastructure, etc.)</v>
      </c>
      <c r="IM69" s="222">
        <f t="array" ref="IM69">LOOKUP(2,1/(Log!$K$1:$K$27569=IL69),Log!$E$1:$E$27569)</f>
        <v>2</v>
      </c>
      <c r="IN69" s="222" t="str">
        <f t="array" ref="IN69">LOOKUP(2,1/(Log!$K$1:$K$27569=IL69),Log!$F$1:$F$27569)</f>
        <v>ACAPS Access Methodology</v>
      </c>
      <c r="IO69" s="222" t="str">
        <f t="array" ref="IO69">LOOKUP(2,1/(Log!$K$1:$K$27569=IL69),Log!$G$1:$G$27569)</f>
        <v>Medium</v>
      </c>
      <c r="IP69" s="222">
        <f t="array" ref="IP69">LOOKUP(2,1/(Log!$K$1:$K$27569=IL69),Log!$H$1:$H$27569)</f>
        <v>2</v>
      </c>
      <c r="IQ69" s="222" t="str">
        <f t="array" ref="IQ69">LOOKUP(2,1/(Log!$K$1:$K$27569=IL69),Log!$J$1:$J$27569)</f>
        <v>x</v>
      </c>
      <c r="IR69" s="222" t="str">
        <f t="array" ref="IR69">LOOKUP(2,1/(Log!$K$1:$K$27569=IL69),Log!$I$1:$I$27569)</f>
        <v>x</v>
      </c>
      <c r="IS69" s="223">
        <f t="array" ref="IS69">LOOKUP(2,1/(Log!$K$1:$K$27569=IL69),Log!$L$1:$L$27569)</f>
        <v>45614</v>
      </c>
    </row>
    <row r="70" spans="1:253" s="11" customFormat="1" ht="13.35" customHeight="1">
      <c r="A70" s="11" t="str">
        <f>Lists!B:B</f>
        <v>Mixed Migration in Mexico</v>
      </c>
      <c r="B70" s="11" t="str">
        <f>Lists!F:F</f>
        <v>International Displacement</v>
      </c>
      <c r="C70" s="11" t="str">
        <f>Lists!C:C</f>
        <v>MEX003</v>
      </c>
      <c r="D70" s="11" t="str">
        <f>Lists!A:A</f>
        <v>Mexico</v>
      </c>
      <c r="E70" s="11" t="str">
        <f>Lists!D:D</f>
        <v>MEX</v>
      </c>
      <c r="F70" s="11" t="str">
        <f t="shared" si="76"/>
        <v>MEX003Total population</v>
      </c>
      <c r="G70" s="212">
        <f t="array" ref="G70">ROUND(LOOKUP(2,1/(Log!$K$1:$K$27569=F70),Log!$E$1:$E$27569),-3)</f>
        <v>126014000</v>
      </c>
      <c r="H70" s="213" t="str">
        <f t="array" ref="H70">LOOKUP(2,1/(Log!$K$1:$K$27569=F70),Log!$F$1:$F$27569)</f>
        <v>INEGI Accessed 22/04/2025</v>
      </c>
      <c r="I70" s="213" t="str">
        <f t="array" ref="I70">LOOKUP(2,1/(Log!$K$1:$K$27569=F70),Log!$G$1:$G$27569)</f>
        <v>Low</v>
      </c>
      <c r="J70" s="213">
        <f t="array" ref="J70">LOOKUP(2,1/(Log!$K$1:$K$27569=F70),Log!$H$1:$H$27569)</f>
        <v>3</v>
      </c>
      <c r="K70" s="213" t="str">
        <f t="array" ref="K70">LOOKUP(2,1/(Log!$K$1:$K$27569=F70),Log!$J$1:$J$27569)</f>
        <v xml:space="preserve">The population of Mexico by 2020 was 126,014,024 based on the census and projections of the Federal Government. Reliability is set to low as we are using dated figures and it's not clear if they include migration patterns. </v>
      </c>
      <c r="L70" s="213" t="str">
        <f t="array" ref="L70">LOOKUP(2,1/(Log!$K$1:$K$27569=F70),Log!$I$1:$I$27569)</f>
        <v>https://www.inegi.org.mx/temas/estructura/#informacion_general</v>
      </c>
      <c r="M70" s="214">
        <f t="array" ref="M70">LOOKUP(2,1/(Log!$K$1:$K$27569=F70),Log!$L$1:$L$27569)</f>
        <v>45777</v>
      </c>
      <c r="N70" s="221" t="str">
        <f t="shared" si="77"/>
        <v>MEX003Landmass affected</v>
      </c>
      <c r="O70" s="216">
        <f t="array" ref="O70">LOOKUP(2,1/(Log!$K$1:$K$27569=N70),Log!$E$1:$E$27569)</f>
        <v>392669</v>
      </c>
      <c r="P70" s="216" t="str">
        <f t="array" ref="P70">LOOKUP(2,1/(Log!$K$1:$K$27569=N70),Log!$F$1:$F$27569)</f>
        <v>IOM 03/02/2024; Mexico Real accessed 29/03/2025</v>
      </c>
      <c r="Q70" s="216" t="str">
        <f t="array" ref="Q70">LOOKUP(2,1/(Log!$K$1:$K$27569=N70),Log!$G$1:$G$27569)</f>
        <v xml:space="preserve">Medium </v>
      </c>
      <c r="R70" s="216">
        <f t="array" ref="R70">LOOKUP(2,1/(Log!$K$1:$K$27569=N70),Log!$H$1:$H$27569)</f>
        <v>2</v>
      </c>
      <c r="S70" s="216" t="str">
        <f t="array" ref="S70">LOOKUP(2,1/(Log!$K$1:$K$27569=N70),Log!$J$1:$J$27569)</f>
        <v xml:space="preserve">The landmass affected by the Mixed Migration Crisis in Mexico, we took the states where most of the irregular migrants were spotted by 2023: Baja California (69, 921), Coahuila (151, 571), Veracruz (71, 699), Tabasco (25, 267) and Chiapas (74, 211), according to the IOM Annual Bulletin in 2023. The reason behind the change is to avoid overcounting territory and people exposed by the crisis. Reliability is set to medium as som states not included may be affected by the crisis. </v>
      </c>
      <c r="T70" s="216" t="str">
        <f t="array" ref="T70">LOOKUP(2,1/(Log!$K$1:$K$27569=N70),Log!$I$1:$I$27569)</f>
        <v>https://mexico.iom.int/sites/g/files/tmzbdl1686/files/documents/2024-03/estadisticas-migratorias-2023.pdf; https://mr.travelbymexico.com/966-estados-de-mexico-segun-su-superficie/</v>
      </c>
      <c r="U70" s="217">
        <f t="array" ref="U70">LOOKUP(2,1/(Log!$K$1:$K$27569=N70),Log!$L$1:$L$27569)</f>
        <v>45777</v>
      </c>
      <c r="V70" s="221" t="str">
        <f t="shared" si="78"/>
        <v>MEX003People exposed</v>
      </c>
      <c r="W70" s="213">
        <f t="array" ref="W70">IF(LOOKUP(2,1/(Log!$K$1:$K$27569=V70),Log!$E$1:$E$27569)="x","x",ROUND(LOOKUP(2,1/(Log!$K$1:$K$27569=V70),Log!$E$1:$E$27569),-3))</f>
        <v>18733000</v>
      </c>
      <c r="X70" s="213" t="str">
        <f t="array" ref="X70">LOOKUP(2,1/(Log!$K$1:$K$27569=V70),Log!$F$1:$F$27569)</f>
        <v>IOM 03/02/2024; INEGI Accessed 28/03/2025</v>
      </c>
      <c r="Y70" s="213" t="str">
        <f t="array" ref="Y70">LOOKUP(2,1/(Log!$K$1:$K$27569=V70),Log!$G$1:$G$27569)</f>
        <v>Low</v>
      </c>
      <c r="Z70" s="213">
        <f t="array" ref="Z70">LOOKUP(2,1/(Log!$K$1:$K$27569=V70),Log!$H$1:$H$27569)</f>
        <v>3</v>
      </c>
      <c r="AA70" s="213" t="str">
        <f t="array" ref="AA70">LOOKUP(2,1/(Log!$K$1:$K$27569=V70),Log!$J$1:$J$27569)</f>
        <v xml:space="preserve">For the people exposed figure by the Mixed Migration Crisis in Mexico, we took the total population of the states where most of the irregular migrants were spotted by 2023: Baja California (2,844,469), Coahuila (2,495,200), Veracruz (7,110,214), Tabasco (1,989,969) and Chiapas (4,293,459), according to the IOM Annual Bulletin in 2023. The reason behind the change is to avoid overcounting territory and people exposed by the crisis.  Reliability was set to low as we are using projected figures for population, it wasnt clear if the migrants were added to that figure, and as communities from other states may be exposed as well </v>
      </c>
      <c r="AB70" s="213" t="str">
        <f t="array" ref="AB70">LOOKUP(2,1/(Log!$K$1:$K$27569=V70),Log!$I$1:$I$27569)</f>
        <v>https://mexico.iom.int/sites/g/files/tmzbdl1686/files/documents/2024-03/estadisticas-migratorias-2023.pdf; https://www.inegi.org.mx/app/tabulados/interactivos/?pxq=Poblacion_Poblacion_01_e60cd8cf-927f-4b94-823e-972457a12d4b</v>
      </c>
      <c r="AC70" s="214">
        <f t="array" ref="AC70">LOOKUP(2,1/(Log!$K$1:$K$27569=V70),Log!$L$1:$L$27569)</f>
        <v>45777</v>
      </c>
      <c r="AD70" s="221" t="str">
        <f t="shared" si="79"/>
        <v>MEX003People affected</v>
      </c>
      <c r="AE70" s="218">
        <f t="array" ref="AE70">IF(LOOKUP(2,1/(Log!$K$1:$K$27569=AD70),Log!$E$1:$E$27569)="x","x",ROUND(LOOKUP(2,1/(Log!$K$1:$K$27569=AD70),Log!$E$1:$E$27569),-3))</f>
        <v>925000</v>
      </c>
      <c r="AF70" s="218" t="str">
        <f t="array" ref="AF70">LOOKUP(2,1/(Log!$K$1:$K$27569=AD70),Log!$F$1:$F$27569)</f>
        <v>Government of Mexico acessed 22/04/2025</v>
      </c>
      <c r="AG70" s="218" t="str">
        <f t="array" ref="AG70">LOOKUP(2,1/(Log!$K$1:$K$27569=AD70),Log!$G$1:$G$27569)</f>
        <v>Low</v>
      </c>
      <c r="AH70" s="218">
        <f t="array" ref="AH70">LOOKUP(2,1/(Log!$K$1:$K$27569=AD70),Log!$H$1:$H$27569)</f>
        <v>3</v>
      </c>
      <c r="AI70" s="218" t="str">
        <f t="array" ref="AI70">LOOKUP(2,1/(Log!$K$1:$K$27569=AD70),Log!$J$1:$J$27569)</f>
        <v>The number of people affected corresponds to the 925,085 refugees, asylum seekers, and irregular migrants living in Mexico, as reported by the Mexican government in their statistical bulletin (Cuadro 3.1) as of December 2024. This official source was chosen because the government regularly publishes migration data and provides the most comprehensive national overview. However, the reliability of this figure is considered low due to possible inconsistencies in data collection methods and the rapidly changing nature of migration flows. These factors may lead to an underestimation of the actual number of people affected by the crisis.</v>
      </c>
      <c r="AJ70" s="218" t="str">
        <f t="array" ref="AJ70">LOOKUP(2,1/(Log!$K$1:$K$27569=AD70),Log!$I$1:$I$27569)</f>
        <v>http://www.politicamigratoria.gob.mx/es/PoliticaMigratoria/CuadrosBOLETIN?Anual=2024&amp;Secc=3</v>
      </c>
      <c r="AK70" s="219">
        <f t="array" ref="AK70">LOOKUP(2,1/(Log!$K$1:$K$27569=AD70),Log!$L$1:$L$27569)</f>
        <v>45777</v>
      </c>
      <c r="AL70" s="221" t="str">
        <f t="shared" si="80"/>
        <v>MEX003People displaced</v>
      </c>
      <c r="AM70" s="213">
        <f t="array" ref="AM70">IF(LOOKUP(2,1/(Log!$K$1:$K$27569=AL70),Log!$E$1:$E$27569)="x","x",ROUND(LOOKUP(2,1/(Log!$K$1:$K$27569=AL70),Log!$E$1:$E$27569),-3))</f>
        <v>925000</v>
      </c>
      <c r="AN70" s="213" t="str">
        <f t="array" ref="AN70">LOOKUP(2,1/(Log!$K$1:$K$27569=AL70),Log!$F$1:$F$27569)</f>
        <v>Government of Mexico acessed 22/04/2025</v>
      </c>
      <c r="AO70" s="213" t="str">
        <f t="array" ref="AO70">LOOKUP(2,1/(Log!$K$1:$K$27569=AL70),Log!$G$1:$G$27569)</f>
        <v xml:space="preserve">Medium </v>
      </c>
      <c r="AP70" s="213">
        <f t="array" ref="AP70">LOOKUP(2,1/(Log!$K$1:$K$27569=AL70),Log!$H$1:$H$27569)</f>
        <v>2</v>
      </c>
      <c r="AQ70" s="213" t="str">
        <f t="array" ref="AQ70">LOOKUP(2,1/(Log!$K$1:$K$27569=AL70),Log!$J$1:$J$27569)</f>
        <v xml:space="preserve">The number of people displaced corresponds to the number of refugees/asylum seekers/irregular migrants living in Mexico, according to the Mexican government in their statistical bulletin (Cuadro 3.1 excel file) by December 2024. This source was chosen because the Government keep up-to-date figures for migrants. The reliability of this data/indicator is Medium because of potential variations in data collection methods, and the dynamic nature of migration patterns that may not be fully captured by the official reports. </v>
      </c>
      <c r="AR70" s="213" t="str">
        <f t="array" ref="AR70">LOOKUP(2,1/(Log!$K$1:$K$27569=AL70),Log!$I$1:$I$27569)</f>
        <v>http://www.politicamigratoria.gob.mx/es/PoliticaMigratoria/CuadrosBOLETIN?Anual=2024&amp;Secc=3</v>
      </c>
      <c r="AS70" s="214">
        <f t="array" ref="AS70">LOOKUP(2,1/(Log!$K$1:$K$27569=AL70),Log!$L$1:$L$27569)</f>
        <v>45777</v>
      </c>
      <c r="AT70" s="222" t="str">
        <f t="shared" si="81"/>
        <v>MEX003Injuries reported</v>
      </c>
      <c r="AU70" s="218" t="str">
        <f t="array" ref="AU70">LOOKUP(2,1/(Log!$K$1:$K$27569=AT70),Log!$E$1:$E$27569)</f>
        <v>x</v>
      </c>
      <c r="AV70" s="218" t="str">
        <f t="array" ref="AV70">LOOKUP(2,1/(Log!$K$1:$K$27569=AT70),Log!$F$1:$F$27569)</f>
        <v>x</v>
      </c>
      <c r="AW70" s="218" t="str">
        <f t="array" ref="AW70">LOOKUP(2,1/(Log!$K$1:$K$27569=AT70),Log!$G$1:$G$27569)</f>
        <v>x</v>
      </c>
      <c r="AX70" s="218" t="str">
        <f t="array" ref="AX70">LOOKUP(2,1/(Log!$K$1:$K$27569=AT70),Log!$H$1:$H$27569)</f>
        <v>x</v>
      </c>
      <c r="AY70" s="218" t="str">
        <f t="array" ref="AY70">LOOKUP(2,1/(Log!$K$1:$K$27569=AT70),Log!$J$1:$J$27569)</f>
        <v>There are no approximate or exact figures about injuries reported</v>
      </c>
      <c r="AZ70" s="218" t="str">
        <f t="array" ref="AZ70">LOOKUP(2,1/(Log!$K$1:$K$27569=AT70),Log!$I$1:$I$27569)</f>
        <v>x</v>
      </c>
      <c r="BA70" s="219">
        <f t="array" ref="BA70">LOOKUP(2,1/(Log!$K$1:$K$27569=AT70),Log!$L$1:$L$27569)</f>
        <v>45659</v>
      </c>
      <c r="BB70" s="221" t="str">
        <f t="shared" si="82"/>
        <v>MEX003Illness cases reported</v>
      </c>
      <c r="BC70" s="213" t="str">
        <f t="array" ref="BC70">LOOKUP(2,1/(Log!$K$1:$K$27569=BB70),Log!$E$1:$E$27569)</f>
        <v>x</v>
      </c>
      <c r="BD70" s="213" t="str">
        <f t="array" ref="BD70">LOOKUP(2,1/(Log!$K$1:$K$27569=BB70),Log!$F$1:$F$27569)</f>
        <v>x</v>
      </c>
      <c r="BE70" s="213" t="str">
        <f t="array" ref="BE70">LOOKUP(2,1/(Log!$K$1:$K$27569=BB70),Log!$G$1:$G$27569)</f>
        <v>x</v>
      </c>
      <c r="BF70" s="213" t="str">
        <f t="array" ref="BF70">LOOKUP(2,1/(Log!$K$1:$K$27569=BB70),Log!$H$1:$H$27569)</f>
        <v>x</v>
      </c>
      <c r="BG70" s="213" t="str">
        <f t="array" ref="BG70">LOOKUP(2,1/(Log!$K$1:$K$27569=BB70),Log!$J$1:$J$27569)</f>
        <v>No new data available for September 2024 update</v>
      </c>
      <c r="BH70" s="213" t="str">
        <f t="array" ref="BH70">LOOKUP(2,1/(Log!$K$1:$K$27569=BB70),Log!$I$1:$I$27569)</f>
        <v>x</v>
      </c>
      <c r="BI70" s="214">
        <f t="array" ref="BI70">LOOKUP(2,1/(Log!$K$1:$K$27569=BB70),Log!$L$1:$L$27569)</f>
        <v>45659</v>
      </c>
      <c r="BJ70" s="222" t="str">
        <f t="shared" si="83"/>
        <v>MEX003Fatalities reported</v>
      </c>
      <c r="BK70" s="222">
        <f t="array" ref="BK70">LOOKUP(2,1/(Log!$K$1:$K$27569=BJ70),Log!$E$1:$E$27569)</f>
        <v>16</v>
      </c>
      <c r="BL70" s="222" t="str">
        <f t="array" ref="BL70">LOOKUP(2,1/(Log!$K$1:$K$27569=BJ70),Log!$F$1:$F$27569)</f>
        <v>Missing Migrants accessed  22/04/2025</v>
      </c>
      <c r="BM70" s="222" t="str">
        <f t="array" ref="BM70">LOOKUP(2,1/(Log!$K$1:$K$27569=BJ70),Log!$G$1:$G$27569)</f>
        <v>Low</v>
      </c>
      <c r="BN70" s="222">
        <f t="array" ref="BN70">LOOKUP(2,1/(Log!$K$1:$K$27569=BJ70),Log!$H$1:$H$27569)</f>
        <v>3</v>
      </c>
      <c r="BO70" s="222" t="str">
        <f t="array" ref="BO70">LOOKUP(2,1/(Log!$K$1:$K$27569=BJ70),Log!$J$1:$J$27569)</f>
        <v>Number of missing and deceased migrants at the US-Mexico border from October  1, 2024, to April 1, 2025. The probability of accuracy is considered low due to the challenges in tracking and reporting migrant deaths and the often undocumented nature of migrant journeys, which can lead to underreporting.</v>
      </c>
      <c r="BP70" s="218" t="str">
        <f t="array" ref="BP70">LOOKUP(2,1/(Log!$K$1:$K$27569=BJ70),Log!$I$1:$I$27569)</f>
        <v>https://missingmigrants.iom.int/region/americas?region_incident=4041&amp;route=3936&amp;year%5B%5D=13651&amp;incident_date%5Bmin%5D=&amp;incident_date%5Bmax%5D=</v>
      </c>
      <c r="BQ70" s="223">
        <f t="array" ref="BQ70">LOOKUP(2,1/(Log!$K$1:$K$27569=BJ70),Log!$L$1:$L$27569)</f>
        <v>45777</v>
      </c>
      <c r="BR70" s="221" t="str">
        <f t="shared" si="84"/>
        <v>MEX003Buildings damaged</v>
      </c>
      <c r="BS70" s="224" t="str">
        <f t="array" ref="BS70">LOOKUP(2,1/(Log!$K$1:$K$27569=BR70),Log!$E$1:$E$27569)</f>
        <v>x</v>
      </c>
      <c r="BT70" s="224" t="str">
        <f t="array" ref="BT70">LOOKUP(2,1/(Log!$K$1:$K$27569=BR70),Log!$F$1:$F$27569)</f>
        <v>x</v>
      </c>
      <c r="BU70" s="224" t="str">
        <f t="array" ref="BU70">LOOKUP(2,1/(Log!$K$1:$K$27569=BR70),Log!$G$1:$G$27569)</f>
        <v>x</v>
      </c>
      <c r="BV70" s="224" t="str">
        <f t="array" ref="BV70">LOOKUP(2,1/(Log!$K$1:$K$27569=BR70),Log!$H$1:$H$27569)</f>
        <v>x</v>
      </c>
      <c r="BW70" s="224" t="str">
        <f t="array" ref="BW70">LOOKUP(2,1/(Log!$K$1:$K$27569=BR70),Log!$J$1:$J$27569)</f>
        <v>No new data available for September 2024 update</v>
      </c>
      <c r="BX70" s="224" t="str">
        <f t="array" ref="BX70">LOOKUP(2,1/(Log!$K$1:$K$27569=BR70),Log!$I$1:$I$27569)</f>
        <v>x</v>
      </c>
      <c r="BY70" s="214">
        <f t="array" ref="BY70">LOOKUP(2,1/(Log!$K$1:$K$27569=BR70),Log!$L$1:$L$27569)</f>
        <v>45659</v>
      </c>
      <c r="BZ70" s="222" t="str">
        <f t="shared" si="85"/>
        <v>MEX003Buildings destroyed</v>
      </c>
      <c r="CA70" s="222" t="str">
        <f t="array" ref="CA70">LOOKUP(2,1/(Log!$K$1:$K$27569=BZ70),Log!$E$1:$E$27569)</f>
        <v>x</v>
      </c>
      <c r="CB70" s="222" t="str">
        <f t="array" ref="CB70">LOOKUP(2,1/(Log!$K$1:$K$27569=BZ70),Log!$F$1:$F$27569)</f>
        <v>x</v>
      </c>
      <c r="CC70" s="222" t="str">
        <f t="array" ref="CC70">LOOKUP(2,1/(Log!$K$1:$K$27569=BZ70),Log!$G$1:$G$27569)</f>
        <v>x</v>
      </c>
      <c r="CD70" s="222" t="str">
        <f t="array" ref="CD70">LOOKUP(2,1/(Log!$K$1:$K$27569=BZ70),Log!$H$1:$H$27569)</f>
        <v>x</v>
      </c>
      <c r="CE70" s="222" t="str">
        <f t="array" ref="CE70">LOOKUP(2,1/(Log!$K$1:$K$27569=BZ70),Log!$J$1:$J$27569)</f>
        <v>No new data available for September 2024 update</v>
      </c>
      <c r="CF70" s="222" t="str">
        <f t="array" ref="CF70">LOOKUP(2,1/(Log!$K$1:$K$27569=BZ70),Log!$I$1:$I$27569)</f>
        <v>x</v>
      </c>
      <c r="CG70" s="223">
        <f t="array" ref="CG70">LOOKUP(2,1/(Log!$K$1:$K$27569=BZ70),Log!$L$1:$L$27569)</f>
        <v>45562</v>
      </c>
      <c r="CH70" s="221" t="str">
        <f t="shared" si="86"/>
        <v>MEX003Buildings in the affected area</v>
      </c>
      <c r="CI70" s="222" t="e">
        <f t="array" ref="CI70">LOOKUP(2,1/(Log!$K$1:$K$27569=CH70),Log!$E$1:$E$27569)</f>
        <v>#N/A</v>
      </c>
      <c r="CJ70" s="222" t="e">
        <f t="array" ref="CJ70">LOOKUP(2,1/(Log!$K$1:$K$27569=CH70),Log!$F$1:$F$27569)</f>
        <v>#N/A</v>
      </c>
      <c r="CK70" s="222" t="e">
        <f t="array" ref="CK70">LOOKUP(2,1/(Log!$K$1:$K$27569=CH70),Log!$G$1:$G$27569)</f>
        <v>#N/A</v>
      </c>
      <c r="CL70" s="222" t="e">
        <f t="array" ref="CL70">LOOKUP(2,1/(Log!$K$1:$K$27569=CH70),Log!$H$1:$H$27569)</f>
        <v>#N/A</v>
      </c>
      <c r="CM70" s="222" t="e">
        <f t="array" ref="CM70">LOOKUP(2,1/(Log!$K$1:$K$27569=CH70),Log!$J$1:$J$27569)</f>
        <v>#N/A</v>
      </c>
      <c r="CN70" s="222" t="e">
        <f t="array" ref="CN70">LOOKUP(2,1/(Log!$K$1:$K$27569=CH70),Log!$I$1:$I$27569)</f>
        <v>#N/A</v>
      </c>
      <c r="CO70" s="225" t="e">
        <f t="array" ref="CO70">LOOKUP(2,1/(Log!$K$1:$K$27569=CH70),Log!$L$1:$L$27569)</f>
        <v>#N/A</v>
      </c>
      <c r="CP70" s="222" t="str">
        <f t="shared" si="87"/>
        <v>MEX003Economic Losses</v>
      </c>
      <c r="CQ70" s="224" t="str">
        <f t="array" ref="CQ70">LOOKUP(2,1/(Log!$K$1:$K$27569=CP70),Log!$E$1:$E$27569)</f>
        <v>x</v>
      </c>
      <c r="CR70" s="224" t="str">
        <f t="array" ref="CR70">LOOKUP(2,1/(Log!$K$1:$K$27569=CP70),Log!$F$1:$F$27569)</f>
        <v>x</v>
      </c>
      <c r="CS70" s="224" t="str">
        <f t="array" ref="CS70">LOOKUP(2,1/(Log!$K$1:$K$27569=CP70),Log!$G$1:$G$27569)</f>
        <v>x</v>
      </c>
      <c r="CT70" s="224" t="str">
        <f t="array" ref="CT70">LOOKUP(2,1/(Log!$K$1:$K$27569=CP70),Log!$H$1:$H$27569)</f>
        <v>x</v>
      </c>
      <c r="CU70" s="224" t="str">
        <f t="array" ref="CU70">LOOKUP(2,1/(Log!$K$1:$K$27569=CP70),Log!$J$1:$J$27569)</f>
        <v>No new data available for September 2024 update</v>
      </c>
      <c r="CV70" s="224" t="str">
        <f t="array" ref="CV70">LOOKUP(2,1/(Log!$K$1:$K$27569=CP70),Log!$I$1:$I$27569)</f>
        <v>x</v>
      </c>
      <c r="CW70" s="214">
        <f t="array" ref="CW70">LOOKUP(2,1/(Log!$K$1:$K$27569=CP70),Log!$L$1:$L$27569)</f>
        <v>45562</v>
      </c>
      <c r="CX70" s="222" t="str">
        <f t="shared" si="88"/>
        <v>MEX003People in Need</v>
      </c>
      <c r="CY70" s="218">
        <f t="shared" si="89"/>
        <v>925000</v>
      </c>
      <c r="CZ70" s="218" t="str">
        <f t="shared" si="90"/>
        <v>Government of Mexico acessed 22/04/2025</v>
      </c>
      <c r="DA70" s="218" t="str">
        <f t="shared" si="91"/>
        <v>Low</v>
      </c>
      <c r="DB70" s="218">
        <f t="shared" si="92"/>
        <v>3</v>
      </c>
      <c r="DC70" s="218" t="str">
        <f t="shared" si="93"/>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v>
      </c>
      <c r="DD70" s="218" t="str">
        <f t="shared" si="94"/>
        <v>http://www.politicamigratoria.gob.mx/es/PoliticaMigratoria/CuadrosBOLETIN?Anual=2024&amp;Secc=3</v>
      </c>
      <c r="DE70" s="220">
        <f t="shared" si="95"/>
        <v>45777</v>
      </c>
      <c r="DF70" s="221" t="str">
        <f t="shared" si="96"/>
        <v>MEX003Minimal humanitarian conditions - Level 1</v>
      </c>
      <c r="DG70" s="213">
        <f t="array" ref="DG70">IF(LOOKUP(2,1/(Log!$K$1:$K$27569=DF70),Log!$E$1:$E$27569)="x","x",ROUND(LOOKUP(2,1/(Log!$K$1:$K$27569=DF70),Log!$E$1:$E$27569),-3))</f>
        <v>17808000</v>
      </c>
      <c r="DH70" s="224" t="str">
        <f t="array" ref="DH70">LOOKUP(2,1/(Log!$K$1:$K$27569=DF70),Log!$F$1:$F$27569)</f>
        <v>City population  25/03/2025; INEGI accessed 29/01/2025; Government of Mexico acessed 23/04/2025</v>
      </c>
      <c r="DI70" s="224" t="str">
        <f t="array" ref="DI70">LOOKUP(2,1/(Log!$K$1:$K$27569=DF70),Log!$G$1:$G$27569)</f>
        <v>Low</v>
      </c>
      <c r="DJ70" s="224">
        <f t="array" ref="DJ70">LOOKUP(2,1/(Log!$K$1:$K$27569=DF70),Log!$H$1:$H$27569)</f>
        <v>3</v>
      </c>
      <c r="DK70" s="224" t="str">
        <f t="array" ref="DK70">LOOKUP(2,1/(Log!$K$1:$K$27569=DF70),Log!$J$1:$J$27569)</f>
        <v xml:space="preserve">According to INFORM SI methodology, the number of people in Level 1 is equal to the people exposed minus the people affected. People in Level 1 are able to meet their basic needs without employing irreversible coping strategies. Reliability was set to low as both exposed and affected ar as well </v>
      </c>
      <c r="DL70" s="224" t="str">
        <f t="array" ref="DL70">LOOKUP(2,1/(Log!$K$1:$K$27569=DF70),Log!$I$1:$I$27569)</f>
        <v>https://www.citypopulation.de/en/mexico/cities//;
https://www.inegi.org.mx/inegi/spc/doc/internet/1-geografiademexico/man_refgeog_extterr_vs_enero_30_2088.pdf; http://www.politicamigratoria.gob.mx/es/PoliticaMigratoria/CuadrosBOLETIN?Anual=2024&amp;Secc=3</v>
      </c>
      <c r="DM70" s="214">
        <f t="array" ref="DM70">LOOKUP(2,1/(Log!$K$1:$K$27569=DF70),Log!$L$1:$L$27569)</f>
        <v>45777</v>
      </c>
      <c r="DN70" s="222" t="str">
        <f t="shared" si="97"/>
        <v>MEX003Stressed humanitarian conditions - Level 2</v>
      </c>
      <c r="DO70" s="218">
        <f t="array" ref="DO70">IF(LOOKUP(2,1/(Log!$K$1:$K$27569=DN70),Log!$E$1:$E$27569)="x","x",ROUND(LOOKUP(2,1/(Log!$K$1:$K$27569=DN70),Log!$E$1:$E$27569),-3))</f>
        <v>0</v>
      </c>
      <c r="DP70" s="222" t="str">
        <f t="array" ref="DP70">LOOKUP(2,1/(Log!$K$1:$K$27569=DN70),Log!$F$1:$F$27569)</f>
        <v>Government of Mexico acessed 22/04/2025</v>
      </c>
      <c r="DQ70" s="222" t="str">
        <f t="array" ref="DQ70">LOOKUP(2,1/(Log!$K$1:$K$27569=DN70),Log!$G$1:$G$27569)</f>
        <v>Low</v>
      </c>
      <c r="DR70" s="222">
        <f t="array" ref="DR70">LOOKUP(2,1/(Log!$K$1:$K$27569=DN70),Log!$H$1:$H$27569)</f>
        <v>3</v>
      </c>
      <c r="DS70" s="222" t="str">
        <f t="array" ref="DS70">LOOKUP(2,1/(Log!$K$1:$K$27569=DN70),Log!$J$1:$J$27569)</f>
        <v xml:space="preserve">According to INFORM SI methodology, the number of people in Level 2 is equal to the people affected minus the people in need. Since all the people affected are also in need, there are no people in Level 2. </v>
      </c>
      <c r="DT70" s="222" t="str">
        <f t="array" ref="DT70">LOOKUP(2,1/(Log!$K$1:$K$27569=DN70),Log!$I$1:$I$27569)</f>
        <v>https://www.unhcr.org/refugee-statistics-uat/download/?url=JZ3p8k</v>
      </c>
      <c r="DU70" s="223">
        <f t="array" ref="DU70">LOOKUP(2,1/(Log!$K$1:$K$27569=DN70),Log!$L$1:$L$27569)</f>
        <v>45777</v>
      </c>
      <c r="DV70" s="221" t="str">
        <f t="shared" si="98"/>
        <v>MEX003Moderate humanitarian conditions - Level 3</v>
      </c>
      <c r="DW70" s="213">
        <f t="array" ref="DW70">IF(LOOKUP(2,1/(Log!$K$1:$K$27569=DV70),Log!$E$1:$E$27569)="x","x",ROUND(LOOKUP(2,1/(Log!$K$1:$K$27569=DV70),Log!$E$1:$E$27569),-3))</f>
        <v>925000</v>
      </c>
      <c r="DX70" s="224" t="str">
        <f t="array" ref="DX70">LOOKUP(2,1/(Log!$K$1:$K$27569=DV70),Log!$F$1:$F$27569)</f>
        <v>Government of Mexico acessed 22/04/2025</v>
      </c>
      <c r="DY70" s="224" t="str">
        <f t="array" ref="DY70">LOOKUP(2,1/(Log!$K$1:$K$27569=DV70),Log!$G$1:$G$27569)</f>
        <v>Low</v>
      </c>
      <c r="DZ70" s="224">
        <f t="array" ref="DZ70">LOOKUP(2,1/(Log!$K$1:$K$27569=DV70),Log!$H$1:$H$27569)</f>
        <v>3</v>
      </c>
      <c r="EA70" s="224" t="str">
        <f t="array" ref="EA70">LOOKUP(2,1/(Log!$K$1:$K$27569=DV70),Log!$J$1:$J$27569)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v>
      </c>
      <c r="EB70" s="224" t="str">
        <f t="array" ref="EB70">LOOKUP(2,1/(Log!$K$1:$K$27569=DV70),Log!$I$1:$I$27569)</f>
        <v>http://www.politicamigratoria.gob.mx/es/PoliticaMigratoria/CuadrosBOLETIN?Anual=2024&amp;Secc=3</v>
      </c>
      <c r="EC70" s="214">
        <f t="array" ref="EC70">LOOKUP(2,1/(Log!$K$1:$K$27569=DV70),Log!$L$1:$L$27569)</f>
        <v>45777</v>
      </c>
      <c r="ED70" s="222" t="str">
        <f t="shared" si="99"/>
        <v>MEX003Severe humanitarian conditions - Level 4</v>
      </c>
      <c r="EE70" s="218" t="str">
        <f t="array" ref="EE70">IF(LOOKUP(2,1/(Log!$K$1:$K$27569=ED70),Log!$E$1:$E$27569)="x","x",ROUND(LOOKUP(2,1/(Log!$K$1:$K$27569=ED70),Log!$E$1:$E$27569),-3))</f>
        <v>x</v>
      </c>
      <c r="EF70" s="222" t="str">
        <f t="array" ref="EF70">LOOKUP(2,1/(Log!$K$1:$K$27569=ED70),Log!$F$1:$F$27569)</f>
        <v>x</v>
      </c>
      <c r="EG70" s="222" t="str">
        <f t="array" ref="EG70">LOOKUP(2,1/(Log!$K$1:$K$27569=ED70),Log!$G$1:$G$27569)</f>
        <v>x</v>
      </c>
      <c r="EH70" s="222" t="str">
        <f t="array" ref="EH70">LOOKUP(2,1/(Log!$K$1:$K$27569=ED70),Log!$H$1:$H$27569)</f>
        <v>x</v>
      </c>
      <c r="EI70" s="222" t="str">
        <f t="array" ref="EI70">LOOKUP(2,1/(Log!$K$1:$K$27569=ED70),Log!$J$1:$J$27569)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v>
      </c>
      <c r="EJ70" s="222" t="str">
        <f t="array" ref="EJ70">LOOKUP(2,1/(Log!$K$1:$K$27569=ED70),Log!$I$1:$I$27569)</f>
        <v>x</v>
      </c>
      <c r="EK70" s="223">
        <f t="array" ref="EK70">LOOKUP(2,1/(Log!$K$1:$K$27569=ED70),Log!$L$1:$L$27569)</f>
        <v>45777</v>
      </c>
      <c r="EL70" s="221" t="str">
        <f t="shared" si="100"/>
        <v>MEX003Extreme humanitarian conditions - Level 5</v>
      </c>
      <c r="EM70" s="213" t="str">
        <f t="array" ref="EM70">IF(LOOKUP(2,1/(Log!$K$1:$K$27569=EL70),Log!$E$1:$E$27569)="x","x",ROUND(LOOKUP(2,1/(Log!$K$1:$K$27569=EL70),Log!$E$1:$E$27569),-3))</f>
        <v>x</v>
      </c>
      <c r="EN70" s="224" t="str">
        <f t="array" ref="EN70">LOOKUP(2,1/(Log!$K$1:$K$27569=EL70),Log!$F$1:$F$27569)</f>
        <v>x</v>
      </c>
      <c r="EO70" s="224" t="str">
        <f t="array" ref="EO70">LOOKUP(2,1/(Log!$K$1:$K$27569=EL70),Log!$G$1:$G$27569)</f>
        <v>x</v>
      </c>
      <c r="EP70" s="224" t="str">
        <f t="array" ref="EP70">LOOKUP(2,1/(Log!$K$1:$K$27569=EL70),Log!$H$1:$H$27569)</f>
        <v>x</v>
      </c>
      <c r="EQ70" s="224" t="str">
        <f t="array" ref="EQ70">LOOKUP(2,1/(Log!$K$1:$K$27569=EL70),Log!$J$1:$J$27569)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v>
      </c>
      <c r="ER70" s="224" t="str">
        <f t="array" ref="ER70">LOOKUP(2,1/(Log!$K$1:$K$27569=EL70),Log!$I$1:$I$27569)</f>
        <v>x</v>
      </c>
      <c r="ES70" s="214">
        <f t="array" ref="ES70">LOOKUP(2,1/(Log!$K$1:$K$27569=EL70),Log!$L$1:$L$27569)</f>
        <v>45777</v>
      </c>
      <c r="ET70" s="222" t="str">
        <f t="shared" si="101"/>
        <v>MEX003Fatalities in all crises</v>
      </c>
      <c r="EU70" s="222">
        <f t="array" ref="EU70">LOOKUP(2,1/(Log!$K$1:$K$27569=ET70),Log!$E$1:$E$27569)</f>
        <v>16</v>
      </c>
      <c r="EV70" s="222" t="str">
        <f t="array" ref="EV70">LOOKUP(2,1/(Log!$K$1:$K$27569=ET70),Log!$F$1:$F$27569)</f>
        <v>Missing Migrants accessed  22/04/2025</v>
      </c>
      <c r="EW70" s="222" t="str">
        <f t="array" ref="EW70">LOOKUP(2,1/(Log!$K$1:$K$27569=ET70),Log!$G$1:$G$27569)</f>
        <v>Low</v>
      </c>
      <c r="EX70" s="222">
        <f t="array" ref="EX70">LOOKUP(2,1/(Log!$K$1:$K$27569=ET70),Log!$H$1:$H$27569)</f>
        <v>3</v>
      </c>
      <c r="EY70" s="222" t="str">
        <f t="array" ref="EY70">LOOKUP(2,1/(Log!$K$1:$K$27569=ET70),Log!$J$1:$J$27569)</f>
        <v>Number of missing and deceased migrants at the US-Mexico border from October  1, 2024, to April 1, 2025. The probability of accuracy is considered low due to the challenges in tracking and reporting migrant deaths and the often undocumented nature of migrant journeys, which can lead to underreporting.</v>
      </c>
      <c r="EZ70" s="222" t="str">
        <f t="array" ref="EZ70">LOOKUP(2,1/(Log!$K$1:$K$27569=ET70),Log!$I$1:$I$27569)</f>
        <v>https://missingmigrants.iom.int/region/americas?region_incident=4041&amp;route=3936&amp;year%5B%5D=13651&amp;incident_date%5Bmin%5D=&amp;incident_date%5Bmax%5D=</v>
      </c>
      <c r="FA70" s="223">
        <f t="array" ref="FA70">LOOKUP(2,1/(Log!$K$1:$K$27569=ET70),Log!$L$1:$L$27569)</f>
        <v>45777</v>
      </c>
      <c r="FB70" s="221" t="str">
        <f t="shared" si="102"/>
        <v>MEX003Crisis affected groups</v>
      </c>
      <c r="FC70" s="224">
        <f t="array" ref="FC70">LOOKUP(2,1/(Log!$K$1:$K$27569=FB70),Log!$E$1:$E$27569)</f>
        <v>3</v>
      </c>
      <c r="FD70" s="224" t="str">
        <f t="array" ref="FD70">LOOKUP(2,1/(Log!$K$1:$K$27569=FB70),Log!$F$1:$F$27569)</f>
        <v>Government of Mexico acessed 30/01/2025</v>
      </c>
      <c r="FE70" s="224" t="str">
        <f t="array" ref="FE70">LOOKUP(2,1/(Log!$K$1:$K$27569=FB70),Log!$G$1:$G$27569)</f>
        <v xml:space="preserve">Medium </v>
      </c>
      <c r="FF70" s="224">
        <f t="array" ref="FF70">LOOKUP(2,1/(Log!$K$1:$K$27569=FB70),Log!$H$1:$H$27569)</f>
        <v>2</v>
      </c>
      <c r="FG70" s="224" t="str">
        <f t="array" ref="FG70">LOOKUP(2,1/(Log!$K$1:$K$27569=FB70),Log!$J$1:$J$27569)</f>
        <v>Hosts, migrants/refugees, returnees</v>
      </c>
      <c r="FH70" s="224" t="str">
        <f t="array" ref="FH70">LOOKUP(2,1/(Log!$K$1:$K$27569=FB70),Log!$I$1:$I$27569)</f>
        <v>http://www.politicamigratoria.gob.mx/es/PoliticaMigratoria/CuadrosBOLETIN?Anual=2024&amp;Secc=3</v>
      </c>
      <c r="FI70" s="214">
        <f t="array" ref="FI70">LOOKUP(2,1/(Log!$K$1:$K$27569=FB70),Log!$L$1:$L$27569)</f>
        <v>45777</v>
      </c>
      <c r="FJ70" s="221" t="str">
        <f t="shared" si="103"/>
        <v>MEX003People facing limited access constraints</v>
      </c>
      <c r="FK70" s="222" t="str">
        <f t="array" ref="FK70">LOOKUP(2,1/(Log!$K$1:$K$27569=FJ70),Log!$E$1:$E$27569)</f>
        <v>x</v>
      </c>
      <c r="FL70" s="222" t="str">
        <f t="array" ref="FL70">LOOKUP(2,1/(Log!$K$1:$K$27569=FJ70),Log!$F$1:$F$27569)</f>
        <v xml:space="preserve">x
</v>
      </c>
      <c r="FM70" s="222" t="str">
        <f t="array" ref="FM70">LOOKUP(2,1/(Log!$K$1:$K$27569=FJ70),Log!$G$1:$G$27569)</f>
        <v>x</v>
      </c>
      <c r="FN70" s="222" t="str">
        <f t="array" ref="FN70">LOOKUP(2,1/(Log!$K$1:$K$27569=FJ70),Log!$H$1:$H$27569)</f>
        <v>x</v>
      </c>
      <c r="FO70" s="222" t="str">
        <f t="array" ref="FO70">LOOKUP(2,1/(Log!$K$1:$K$27569=FJ70),Log!$J$1:$J$27569)</f>
        <v>There are no approximate or exact figures about people in need facing limited accesss constraints</v>
      </c>
      <c r="FP70" s="218" t="str">
        <f t="array" ref="FP70">LOOKUP(2,1/(Log!$K$1:$K$27569=FJ70),Log!$I$1:$I$27569)</f>
        <v>x</v>
      </c>
      <c r="FQ70" s="219">
        <f t="array" ref="FQ70">LOOKUP(2,1/(Log!$K$1:$K$27569=FJ70),Log!$L$1:$L$27569)</f>
        <v>45013</v>
      </c>
      <c r="FR70" s="221" t="str">
        <f t="shared" si="104"/>
        <v>MEX003People facing restricted access constraints</v>
      </c>
      <c r="FS70" s="224" t="str">
        <f t="array" ref="FS70">LOOKUP(2,1/(Log!$K$1:$K$27569=FR70),Log!$E$1:$E$27569)</f>
        <v>x</v>
      </c>
      <c r="FT70" s="224" t="str">
        <f t="array" ref="FT70">LOOKUP(2,1/(Log!$K$1:$K$27569=FR70),Log!$F$1:$F$27569)</f>
        <v xml:space="preserve">x
</v>
      </c>
      <c r="FU70" s="224" t="str">
        <f t="array" ref="FU70">LOOKUP(2,1/(Log!$K$1:$K$27569=FR70),Log!$G$1:$G$27569)</f>
        <v>x</v>
      </c>
      <c r="FV70" s="224" t="str">
        <f t="array" ref="FV70">LOOKUP(2,1/(Log!$K$1:$K$27569=FR70),Log!$H$1:$H$27569)</f>
        <v>x</v>
      </c>
      <c r="FW70" s="224" t="str">
        <f t="array" ref="FW70">LOOKUP(2,1/(Log!$K$1:$K$27569=FR70),Log!$J$1:$J$27569)</f>
        <v>There are no approximate or exact figures about people in need facing restricted accesss constraints</v>
      </c>
      <c r="FX70" s="224" t="str">
        <f t="array" ref="FX70">LOOKUP(2,1/(Log!$K$1:$K$27569=FR70),Log!$I$1:$I$27569)</f>
        <v>x</v>
      </c>
      <c r="FY70" s="214">
        <f t="array" ref="FY70">LOOKUP(2,1/(Log!$K$1:$K$27569=FR70),Log!$L$1:$L$27569)</f>
        <v>45013</v>
      </c>
      <c r="FZ70" s="222" t="str">
        <f t="shared" si="105"/>
        <v>MEX003Impediments to entry into country (bureaucratic and administrative)</v>
      </c>
      <c r="GA70" s="222">
        <f t="array" ref="GA70">LOOKUP(2,1/(Log!$K$1:$K$27569=FZ70),Log!$E$1:$E$27569)</f>
        <v>0</v>
      </c>
      <c r="GB70" s="222" t="str">
        <f t="array" ref="GB70">LOOKUP(2,1/(Log!$K$1:$K$27569=FZ70),Log!$F$1:$F$27569)</f>
        <v>ACAPS Access Methodology</v>
      </c>
      <c r="GC70" s="222" t="str">
        <f t="array" ref="GC70">LOOKUP(2,1/(Log!$K$1:$K$27569=FZ70),Log!$G$1:$G$27569)</f>
        <v>Medium</v>
      </c>
      <c r="GD70" s="222">
        <f t="array" ref="GD70">LOOKUP(2,1/(Log!$K$1:$K$27569=FZ70),Log!$H$1:$H$27569)</f>
        <v>2</v>
      </c>
      <c r="GE70" s="222" t="str">
        <f t="array" ref="GE70">LOOKUP(2,1/(Log!$K$1:$K$27569=FZ70),Log!$J$1:$J$27569)</f>
        <v>x</v>
      </c>
      <c r="GF70" s="222" t="str">
        <f t="array" ref="GF70">LOOKUP(2,1/(Log!$K$1:$K$27569=FZ70),Log!$I$1:$I$27569)</f>
        <v>x</v>
      </c>
      <c r="GG70" s="223">
        <f t="array" ref="GG70">LOOKUP(2,1/(Log!$K$1:$K$27569=FZ70),Log!$L$1:$L$27569)</f>
        <v>45616</v>
      </c>
      <c r="GH70" s="221" t="str">
        <f t="shared" si="106"/>
        <v>MEX003Restriction of movement (impediments to freedom of movement and/or administrative restrictions)</v>
      </c>
      <c r="GI70" s="224">
        <f t="array" ref="GI70">LOOKUP(2,1/(Log!$K$1:$K$27569=GH70),Log!$E$1:$E$27569)</f>
        <v>2</v>
      </c>
      <c r="GJ70" s="224" t="str">
        <f t="array" ref="GJ70">LOOKUP(2,1/(Log!$K$1:$K$27569=GH70),Log!$F$1:$F$27569)</f>
        <v>ACAPS Access Methodology</v>
      </c>
      <c r="GK70" s="224" t="str">
        <f t="array" ref="GK70">LOOKUP(2,1/(Log!$K$1:$K$27569=GH70),Log!$G$1:$G$27569)</f>
        <v>Medium</v>
      </c>
      <c r="GL70" s="224">
        <f t="array" ref="GL70">LOOKUP(2,1/(Log!$K$1:$K$27569=GH70),Log!$H$1:$H$27569)</f>
        <v>2</v>
      </c>
      <c r="GM70" s="224" t="str">
        <f t="array" ref="GM70">LOOKUP(2,1/(Log!$K$1:$K$27569=GH70),Log!$J$1:$J$27569)</f>
        <v>x</v>
      </c>
      <c r="GN70" s="224" t="str">
        <f t="array" ref="GN70">LOOKUP(2,1/(Log!$K$1:$K$27569=GH70),Log!$I$1:$I$27569)</f>
        <v>x</v>
      </c>
      <c r="GO70" s="214">
        <f t="array" ref="GO70">LOOKUP(2,1/(Log!$K$1:$K$27569=GH70),Log!$L$1:$L$27569)</f>
        <v>45616</v>
      </c>
      <c r="GP70" s="222" t="str">
        <f t="shared" si="107"/>
        <v>MEX003Interference into implementation of humanitarian activities</v>
      </c>
      <c r="GQ70" s="222">
        <f t="array" ref="GQ70">LOOKUP(2,1/(Log!$K$1:$K$27569=GP70),Log!$E$1:$E$27569)</f>
        <v>0</v>
      </c>
      <c r="GR70" s="222" t="str">
        <f t="array" ref="GR70">LOOKUP(2,1/(Log!$K$1:$K$27569=GP70),Log!$F$1:$F$27569)</f>
        <v>ACAPS Access Methodology</v>
      </c>
      <c r="GS70" s="222" t="str">
        <f t="array" ref="GS70">LOOKUP(2,1/(Log!$K$1:$K$27569=GP70),Log!$G$1:$G$27569)</f>
        <v>Medium</v>
      </c>
      <c r="GT70" s="222">
        <f t="array" ref="GT70">LOOKUP(2,1/(Log!$K$1:$K$27569=GP70),Log!$H$1:$H$27569)</f>
        <v>2</v>
      </c>
      <c r="GU70" s="222" t="str">
        <f t="array" ref="GU70">LOOKUP(2,1/(Log!$K$1:$K$27569=GP70),Log!$J$1:$J$27569)</f>
        <v>x</v>
      </c>
      <c r="GV70" s="222" t="str">
        <f t="array" ref="GV70">LOOKUP(2,1/(Log!$K$1:$K$27569=GP70),Log!$I$1:$I$27569)</f>
        <v>x</v>
      </c>
      <c r="GW70" s="223">
        <f t="array" ref="GW70">LOOKUP(2,1/(Log!$K$1:$K$27569=GP70),Log!$L$1:$L$27569)</f>
        <v>45616</v>
      </c>
      <c r="GX70" s="221" t="str">
        <f t="shared" si="108"/>
        <v>MEX003Violence against personnel, facilities and assets</v>
      </c>
      <c r="GY70" s="224">
        <f t="array" ref="GY70">LOOKUP(2,1/(Log!$K$1:$K$27569=GX70),Log!$E$1:$E$27569)</f>
        <v>0</v>
      </c>
      <c r="GZ70" s="224" t="str">
        <f t="array" ref="GZ70">LOOKUP(2,1/(Log!$K$1:$K$27569=GX70),Log!$F$1:$F$27569)</f>
        <v>ACAPS Access Methodology</v>
      </c>
      <c r="HA70" s="224" t="str">
        <f t="array" ref="HA70">LOOKUP(2,1/(Log!$K$1:$K$27569=GX70),Log!$G$1:$G$27569)</f>
        <v>Medium</v>
      </c>
      <c r="HB70" s="224">
        <f t="array" ref="HB70">LOOKUP(2,1/(Log!$K$1:$K$27569=GX70),Log!$H$1:$H$27569)</f>
        <v>2</v>
      </c>
      <c r="HC70" s="224" t="str">
        <f t="array" ref="HC70">LOOKUP(2,1/(Log!$K$1:$K$27569=GX70),Log!$J$1:$J$27569)</f>
        <v>x</v>
      </c>
      <c r="HD70" s="224" t="str">
        <f t="array" ref="HD70">LOOKUP(2,1/(Log!$K$1:$K$27569=GX70),Log!$I$1:$I$27569)</f>
        <v>x</v>
      </c>
      <c r="HE70" s="214">
        <f t="array" ref="HE70">LOOKUP(2,1/(Log!$K$1:$K$27569=GX70),Log!$L$1:$L$27569)</f>
        <v>45616</v>
      </c>
      <c r="HF70" s="222" t="str">
        <f t="shared" si="109"/>
        <v>MEX003Denial of existence of humanitarian needs or entitlements to assistance</v>
      </c>
      <c r="HG70" s="222">
        <f t="array" ref="HG70">LOOKUP(2,1/(Log!$K$1:$K$27569=HF70),Log!$E$1:$E$27569)</f>
        <v>0</v>
      </c>
      <c r="HH70" s="222" t="str">
        <f t="array" ref="HH70">LOOKUP(2,1/(Log!$K$1:$K$27569=HF70),Log!$F$1:$F$27569)</f>
        <v>ACAPS Access Methodology</v>
      </c>
      <c r="HI70" s="222" t="str">
        <f t="array" ref="HI70">LOOKUP(2,1/(Log!$K$1:$K$27569=HF70),Log!$G$1:$G$27569)</f>
        <v>Medium</v>
      </c>
      <c r="HJ70" s="222">
        <f t="array" ref="HJ70">LOOKUP(2,1/(Log!$K$1:$K$27569=HF70),Log!$H$1:$H$27569)</f>
        <v>2</v>
      </c>
      <c r="HK70" s="222" t="str">
        <f t="array" ref="HK70">LOOKUP(2,1/(Log!$K$1:$K$27569=HF70),Log!$J$1:$J$27569)</f>
        <v>x</v>
      </c>
      <c r="HL70" s="222" t="str">
        <f t="array" ref="HL70">LOOKUP(2,1/(Log!$K$1:$K$27569=HF70),Log!$I$1:$I$27569)</f>
        <v>x</v>
      </c>
      <c r="HM70" s="223">
        <f t="array" ref="HM70">LOOKUP(2,1/(Log!$K$1:$K$27569=HF70),Log!$L$1:$L$27569)</f>
        <v>45616</v>
      </c>
      <c r="HN70" s="221" t="str">
        <f t="shared" si="110"/>
        <v>MEX003Restriction and obstruction of access to services and assistance</v>
      </c>
      <c r="HO70" s="224">
        <f t="array" ref="HO70">LOOKUP(2,1/(Log!$K$1:$K$27569=HN70),Log!$E$1:$E$27569)</f>
        <v>0</v>
      </c>
      <c r="HP70" s="224" t="str">
        <f t="array" ref="HP70">LOOKUP(2,1/(Log!$K$1:$K$27569=HN70),Log!$F$1:$F$27569)</f>
        <v>ACAPS Access Methodology</v>
      </c>
      <c r="HQ70" s="224" t="str">
        <f t="array" ref="HQ70">LOOKUP(2,1/(Log!$K$1:$K$27569=HN70),Log!$G$1:$G$27569)</f>
        <v>Medium</v>
      </c>
      <c r="HR70" s="224">
        <f t="array" ref="HR70">LOOKUP(2,1/(Log!$K$1:$K$27569=HN70),Log!$H$1:$H$27569)</f>
        <v>2</v>
      </c>
      <c r="HS70" s="224" t="str">
        <f t="array" ref="HS70">LOOKUP(2,1/(Log!$K$1:$K$27569=HN70),Log!$J$1:$J$27569)</f>
        <v>x</v>
      </c>
      <c r="HT70" s="224" t="str">
        <f t="array" ref="HT70">LOOKUP(2,1/(Log!$K$1:$K$27569=HN70),Log!$I$1:$I$27569)</f>
        <v>x</v>
      </c>
      <c r="HU70" s="214">
        <f t="array" ref="HU70">LOOKUP(2,1/(Log!$K$1:$K$27569=HN70),Log!$L$1:$L$27569)</f>
        <v>45616</v>
      </c>
      <c r="HV70" s="222" t="str">
        <f t="shared" si="111"/>
        <v>MEX003Ongoing insecurity/hostilities affecting humanitarian assistance</v>
      </c>
      <c r="HW70" s="222">
        <f t="array" ref="HW70">LOOKUP(2,1/(Log!$K$1:$K$27569=HV70),Log!$E$1:$E$27569)</f>
        <v>2</v>
      </c>
      <c r="HX70" s="222" t="str">
        <f t="array" ref="HX70">LOOKUP(2,1/(Log!$K$1:$K$27569=HV70),Log!$F$1:$F$27569)</f>
        <v>ACAPS Access Methodology</v>
      </c>
      <c r="HY70" s="222" t="str">
        <f t="array" ref="HY70">LOOKUP(2,1/(Log!$K$1:$K$27569=HV70),Log!$G$1:$G$27569)</f>
        <v>Medium</v>
      </c>
      <c r="HZ70" s="222">
        <f t="array" ref="HZ70">LOOKUP(2,1/(Log!$K$1:$K$27569=HV70),Log!$H$1:$H$27569)</f>
        <v>2</v>
      </c>
      <c r="IA70" s="222" t="str">
        <f t="array" ref="IA70">LOOKUP(2,1/(Log!$K$1:$K$27569=HV70),Log!$J$1:$J$27569)</f>
        <v>x</v>
      </c>
      <c r="IB70" s="222" t="str">
        <f t="array" ref="IB70">LOOKUP(2,1/(Log!$K$1:$K$27569=HV70),Log!$I$1:$I$27569)</f>
        <v>x</v>
      </c>
      <c r="IC70" s="223">
        <f t="array" ref="IC70">LOOKUP(2,1/(Log!$K$1:$K$27569=HV70),Log!$L$1:$L$27569)</f>
        <v>45616</v>
      </c>
      <c r="ID70" s="221" t="str">
        <f t="shared" si="112"/>
        <v>MEX003Presence of mines and improvised explosive devices</v>
      </c>
      <c r="IE70" s="224">
        <f t="array" ref="IE70">LOOKUP(2,1/(Log!$K$1:$K$27569=ID70),Log!$E$1:$E$27569)</f>
        <v>1</v>
      </c>
      <c r="IF70" s="224" t="str">
        <f t="array" ref="IF70">LOOKUP(2,1/(Log!$K$1:$K$27569=ID70),Log!$F$1:$F$27569)</f>
        <v>ACAPS Access Methodology</v>
      </c>
      <c r="IG70" s="224" t="str">
        <f t="array" ref="IG70">LOOKUP(2,1/(Log!$K$1:$K$27569=ID70),Log!$G$1:$G$27569)</f>
        <v>Medium</v>
      </c>
      <c r="IH70" s="224">
        <f t="array" ref="IH70">LOOKUP(2,1/(Log!$K$1:$K$27569=ID70),Log!$H$1:$H$27569)</f>
        <v>2</v>
      </c>
      <c r="II70" s="224" t="str">
        <f t="array" ref="II70">LOOKUP(2,1/(Log!$K$1:$K$27569=ID70),Log!$J$1:$J$27569)</f>
        <v>x</v>
      </c>
      <c r="IJ70" s="224" t="str">
        <f t="array" ref="IJ70">LOOKUP(2,1/(Log!$K$1:$K$27569=ID70),Log!$I$1:$I$27569)</f>
        <v>x</v>
      </c>
      <c r="IK70" s="214">
        <f t="array" ref="IK70">LOOKUP(2,1/(Log!$K$1:$K$27569=ID70),Log!$L$1:$L$27569)</f>
        <v>45616</v>
      </c>
      <c r="IL70" s="222" t="str">
        <f t="shared" si="113"/>
        <v>MEX003Physical constraints in the environment (obstacles related to terrain, climate, lack of infrastructure, etc.)</v>
      </c>
      <c r="IM70" s="222">
        <f t="array" ref="IM70">LOOKUP(2,1/(Log!$K$1:$K$27569=IL70),Log!$E$1:$E$27569)</f>
        <v>3</v>
      </c>
      <c r="IN70" s="222" t="str">
        <f t="array" ref="IN70">LOOKUP(2,1/(Log!$K$1:$K$27569=IL70),Log!$F$1:$F$27569)</f>
        <v>ACAPS Access Methodology</v>
      </c>
      <c r="IO70" s="222" t="str">
        <f t="array" ref="IO70">LOOKUP(2,1/(Log!$K$1:$K$27569=IL70),Log!$G$1:$G$27569)</f>
        <v>Medium</v>
      </c>
      <c r="IP70" s="222">
        <f t="array" ref="IP70">LOOKUP(2,1/(Log!$K$1:$K$27569=IL70),Log!$H$1:$H$27569)</f>
        <v>2</v>
      </c>
      <c r="IQ70" s="222" t="str">
        <f t="array" ref="IQ70">LOOKUP(2,1/(Log!$K$1:$K$27569=IL70),Log!$J$1:$J$27569)</f>
        <v>x</v>
      </c>
      <c r="IR70" s="222" t="str">
        <f t="array" ref="IR70">LOOKUP(2,1/(Log!$K$1:$K$27569=IL70),Log!$I$1:$I$27569)</f>
        <v>x</v>
      </c>
      <c r="IS70" s="223">
        <f t="array" ref="IS70">LOOKUP(2,1/(Log!$K$1:$K$27569=IL70),Log!$L$1:$L$27569)</f>
        <v>45616</v>
      </c>
    </row>
    <row r="71" spans="1:253" s="11" customFormat="1" ht="13.35" customHeight="1">
      <c r="A71" s="11" t="str">
        <f>Lists!B:B</f>
        <v>Complex crisis in Mali</v>
      </c>
      <c r="B71" s="11" t="str">
        <f>Lists!F:F</f>
        <v>Conflict/ Violence,International Displacement</v>
      </c>
      <c r="C71" s="11" t="str">
        <f>Lists!C:C</f>
        <v>MLI001</v>
      </c>
      <c r="D71" s="11" t="str">
        <f>Lists!A:A</f>
        <v>Mali</v>
      </c>
      <c r="E71" s="11" t="str">
        <f>Lists!D:D</f>
        <v>MLI</v>
      </c>
      <c r="F71" s="11" t="str">
        <f t="shared" si="76"/>
        <v>MLI001Total population</v>
      </c>
      <c r="G71" s="212">
        <f t="array" ref="G71">ROUND(LOOKUP(2,1/(Log!$K$1:$K$27569=F71),Log!$E$1:$E$27569),-3)</f>
        <v>25021000</v>
      </c>
      <c r="H71" s="213" t="str">
        <f t="array" ref="H71">LOOKUP(2,1/(Log!$K$1:$K$27569=F71),Log!$F$1:$F$27569)</f>
        <v>World Population Review accessed 16/04/2025</v>
      </c>
      <c r="I71" s="213" t="str">
        <f t="array" ref="I71">LOOKUP(2,1/(Log!$K$1:$K$27569=F71),Log!$G$1:$G$27569)</f>
        <v xml:space="preserve">Medium </v>
      </c>
      <c r="J71" s="213">
        <f t="array" ref="J71">LOOKUP(2,1/(Log!$K$1:$K$27569=F71),Log!$H$1:$H$27569)</f>
        <v>2</v>
      </c>
      <c r="K71" s="213" t="str">
        <f t="array" ref="K71">LOOKUP(2,1/(Log!$K$1:$K$27569=F71),Log!$J$1:$J$27569)</f>
        <v>The estimated population of Mali as of April 16, 2025, is 25,021,423, based on World Population Review. This platform provides updated projections rather than fixed census data. It was chosen over the World Bank because it offers more recent figures and takes into account population growth, displacement, and migration trends. However, as this is a modeled projection rather than a direct census count, its reliability is set to Medium.</v>
      </c>
      <c r="L71" s="213" t="str">
        <f t="array" ref="L71">LOOKUP(2,1/(Log!$K$1:$K$27569=F71),Log!$I$1:$I$27569)</f>
        <v>https://worldpopulationreview.com/countries/mali</v>
      </c>
      <c r="M71" s="214">
        <f t="array" ref="M71">LOOKUP(2,1/(Log!$K$1:$K$27569=F71),Log!$L$1:$L$27569)</f>
        <v>45776</v>
      </c>
      <c r="N71" s="221" t="str">
        <f t="shared" si="77"/>
        <v>MLI001Landmass affected</v>
      </c>
      <c r="O71" s="216">
        <f t="array" ref="O71">LOOKUP(2,1/(Log!$K$1:$K$27569=N71),Log!$E$1:$E$27569)</f>
        <v>1220190</v>
      </c>
      <c r="P71" s="216" t="str">
        <f t="array" ref="P71">LOOKUP(2,1/(Log!$K$1:$K$27569=N71),Log!$F$1:$F$27569)</f>
        <v>World Bank accessed 24/03/2025</v>
      </c>
      <c r="Q71" s="216" t="str">
        <f t="array" ref="Q71">LOOKUP(2,1/(Log!$K$1:$K$27569=N71),Log!$G$1:$G$27569)</f>
        <v>High</v>
      </c>
      <c r="R71" s="216">
        <f t="array" ref="R71">LOOKUP(2,1/(Log!$K$1:$K$27569=N71),Log!$H$1:$H$27569)</f>
        <v>1</v>
      </c>
      <c r="S71" s="216" t="str">
        <f t="array" ref="S71">LOOKUP(2,1/(Log!$K$1:$K$27569=N71),Log!$J$1:$J$27569)</f>
        <v xml:space="preserve">Insecurity and violence affect the entire country.  Considering this, the crisis is considered to affect the entire landmass area. The source date is from 2022, but the landmass areas has not notably changed over time. </v>
      </c>
      <c r="T71" s="216" t="str">
        <f t="array" ref="T71">LOOKUP(2,1/(Log!$K$1:$K$27569=N71),Log!$I$1:$I$27569)</f>
        <v>https://data.worldbank.org/indicator/AG.LND.TOTL.K2?locations=ML</v>
      </c>
      <c r="U71" s="217">
        <f t="array" ref="U71">LOOKUP(2,1/(Log!$K$1:$K$27569=N71),Log!$L$1:$L$27569)</f>
        <v>45776</v>
      </c>
      <c r="V71" s="221" t="str">
        <f t="shared" si="78"/>
        <v>MLI001People exposed</v>
      </c>
      <c r="W71" s="213">
        <f t="array" ref="W71">IF(LOOKUP(2,1/(Log!$K$1:$K$27569=V71),Log!$E$1:$E$27569)="x","x",ROUND(LOOKUP(2,1/(Log!$K$1:$K$27569=V71),Log!$E$1:$E$27569),-3))</f>
        <v>25021000</v>
      </c>
      <c r="X71" s="213" t="str">
        <f t="array" ref="X71">LOOKUP(2,1/(Log!$K$1:$K$27569=V71),Log!$F$1:$F$27569)</f>
        <v>World Population Review accessed 16/04/2025</v>
      </c>
      <c r="Y71" s="213" t="str">
        <f t="array" ref="Y71">LOOKUP(2,1/(Log!$K$1:$K$27569=V71),Log!$G$1:$G$27569)</f>
        <v>High</v>
      </c>
      <c r="Z71" s="213">
        <f t="array" ref="Z71">LOOKUP(2,1/(Log!$K$1:$K$27569=V71),Log!$H$1:$H$27569)</f>
        <v>1</v>
      </c>
      <c r="AA71" s="213" t="str">
        <f t="array" ref="AA71">LOOKUP(2,1/(Log!$K$1:$K$27569=V71),Log!$J$1:$J$27569)</f>
        <v>The number of people exposed corresponds to the total population of Mali. This figure is taken from World population review. It is valid as of April 16 2025. This source was chosen because it provides a comprehensive population figure that includes population growth and cross-border movement. The reliability of this data is high because it is up to date and relies on United Nations data.</v>
      </c>
      <c r="AB71" s="213" t="str">
        <f t="array" ref="AB71">LOOKUP(2,1/(Log!$K$1:$K$27569=V71),Log!$I$1:$I$27569)</f>
        <v>https://worldpopulationreview.com/countries/mali</v>
      </c>
      <c r="AC71" s="214">
        <f t="array" ref="AC71">LOOKUP(2,1/(Log!$K$1:$K$27569=V71),Log!$L$1:$L$27569)</f>
        <v>45776</v>
      </c>
      <c r="AD71" s="221" t="str">
        <f t="shared" si="79"/>
        <v>MLI001People affected</v>
      </c>
      <c r="AE71" s="218">
        <f t="array" ref="AE71">IF(LOOKUP(2,1/(Log!$K$1:$K$27569=AD71),Log!$E$1:$E$27569)="x","x",ROUND(LOOKUP(2,1/(Log!$K$1:$K$27569=AD71),Log!$E$1:$E$27569),-3))</f>
        <v>25021000</v>
      </c>
      <c r="AF71" s="218" t="str">
        <f t="array" ref="AF71">LOOKUP(2,1/(Log!$K$1:$K$27569=AD71),Log!$F$1:$F$27569)</f>
        <v>World Population Review accessed 16/04/2025</v>
      </c>
      <c r="AG71" s="218" t="str">
        <f t="array" ref="AG71">LOOKUP(2,1/(Log!$K$1:$K$27569=AD71),Log!$G$1:$G$27569)</f>
        <v>High</v>
      </c>
      <c r="AH71" s="218">
        <f t="array" ref="AH71">LOOKUP(2,1/(Log!$K$1:$K$27569=AD71),Log!$H$1:$H$27569)</f>
        <v>1</v>
      </c>
      <c r="AI71" s="218" t="str">
        <f t="array" ref="AI71">LOOKUP(2,1/(Log!$K$1:$K$27569=AD71),Log!$J$1:$J$27569)</f>
        <v>The number of people affected corresponds to the total population of Mali. This figure is taken from World Population Review. It is valid as of April 16 2025. This source was chosen because it provides a comprehensive population figure that includes population growth and cross-border movement. The reliability of this data is high because it is up to date and relies on United Nations data.</v>
      </c>
      <c r="AJ71" s="218" t="str">
        <f t="array" ref="AJ71">LOOKUP(2,1/(Log!$K$1:$K$27569=AD71),Log!$I$1:$I$27569)</f>
        <v>https://worldpopulationreview.com/countries/mali</v>
      </c>
      <c r="AK71" s="219">
        <f t="array" ref="AK71">LOOKUP(2,1/(Log!$K$1:$K$27569=AD71),Log!$L$1:$L$27569)</f>
        <v>45776</v>
      </c>
      <c r="AL71" s="221" t="str">
        <f t="shared" si="80"/>
        <v>MLI001People displaced</v>
      </c>
      <c r="AM71" s="213">
        <f t="array" ref="AM71">IF(LOOKUP(2,1/(Log!$K$1:$K$27569=AL71),Log!$E$1:$E$27569)="x","x",ROUND(LOOKUP(2,1/(Log!$K$1:$K$27569=AL71),Log!$E$1:$E$27569),-3))</f>
        <v>1840000</v>
      </c>
      <c r="AN71" s="213" t="str">
        <f t="array" ref="AN71">LOOKUP(2,1/(Log!$K$1:$K$27569=AL71),Log!$F$1:$F$27569)</f>
        <v>UNHCR 10/04/2025</v>
      </c>
      <c r="AO71" s="213" t="str">
        <f t="array" ref="AO71">LOOKUP(2,1/(Log!$K$1:$K$27569=AL71),Log!$G$1:$G$27569)</f>
        <v>High</v>
      </c>
      <c r="AP71" s="213">
        <f t="array" ref="AP71">LOOKUP(2,1/(Log!$K$1:$K$27569=AL71),Log!$H$1:$H$27569)</f>
        <v>1</v>
      </c>
      <c r="AQ71" s="213" t="str">
        <f t="array" ref="AQ71">LOOKUP(2,1/(Log!$K$1:$K$27569=AL71),Log!$J$1:$J$27569)</f>
        <v>People displaced in Mali is comprised of  refugees and asylum seekers, IDPs and IDP returnees. People fleeing Burkina Faso make up the large majority (nearly 70%) of all refugees in Mali.  This source was chosen because it provides regular updates to the numbers of IDPs, refugees, and returnees. The reliability of this data is high as the figures are based on direct counts rather than estimates or projections, providing high accuracy.</v>
      </c>
      <c r="AR71" s="213" t="str">
        <f t="array" ref="AR71">LOOKUP(2,1/(Log!$K$1:$K$27569=AL71),Log!$I$1:$I$27569)</f>
        <v>https://data.unhcr.org/en/documents/details/115639</v>
      </c>
      <c r="AS71" s="214">
        <f t="array" ref="AS71">LOOKUP(2,1/(Log!$K$1:$K$27569=AL71),Log!$L$1:$L$27569)</f>
        <v>45776</v>
      </c>
      <c r="AT71" s="222" t="str">
        <f t="shared" si="81"/>
        <v>MLI001Injuries reported</v>
      </c>
      <c r="AU71" s="218" t="str">
        <f t="array" ref="AU71">LOOKUP(2,1/(Log!$K$1:$K$27569=AT71),Log!$E$1:$E$27569)</f>
        <v>x</v>
      </c>
      <c r="AV71" s="218" t="str">
        <f t="array" ref="AV71">LOOKUP(2,1/(Log!$K$1:$K$27569=AT71),Log!$F$1:$F$27569)</f>
        <v>x</v>
      </c>
      <c r="AW71" s="218" t="str">
        <f t="array" ref="AW71">LOOKUP(2,1/(Log!$K$1:$K$27569=AT71),Log!$G$1:$G$27569)</f>
        <v>x</v>
      </c>
      <c r="AX71" s="218" t="str">
        <f t="array" ref="AX71">LOOKUP(2,1/(Log!$K$1:$K$27569=AT71),Log!$H$1:$H$27569)</f>
        <v>x</v>
      </c>
      <c r="AY71" s="218" t="str">
        <f t="array" ref="AY71">LOOKUP(2,1/(Log!$K$1:$K$27569=AT71),Log!$J$1:$J$27569)</f>
        <v xml:space="preserve">Up-to-date, reliable data from open sources is not available. We cannot provide an accurate/estimate figure for this indicator. </v>
      </c>
      <c r="AZ71" s="218" t="str">
        <f t="array" ref="AZ71">LOOKUP(2,1/(Log!$K$1:$K$27569=AT71),Log!$I$1:$I$27569)</f>
        <v>x</v>
      </c>
      <c r="BA71" s="219">
        <f t="array" ref="BA71">LOOKUP(2,1/(Log!$K$1:$K$27569=AT71),Log!$L$1:$L$27569)</f>
        <v>45776</v>
      </c>
      <c r="BB71" s="221" t="str">
        <f t="shared" si="82"/>
        <v>MLI001Illness cases reported</v>
      </c>
      <c r="BC71" s="213" t="str">
        <f t="array" ref="BC71">LOOKUP(2,1/(Log!$K$1:$K$27569=BB71),Log!$E$1:$E$27569)</f>
        <v>x</v>
      </c>
      <c r="BD71" s="213" t="str">
        <f t="array" ref="BD71">LOOKUP(2,1/(Log!$K$1:$K$27569=BB71),Log!$F$1:$F$27569)</f>
        <v>x</v>
      </c>
      <c r="BE71" s="213" t="str">
        <f t="array" ref="BE71">LOOKUP(2,1/(Log!$K$1:$K$27569=BB71),Log!$G$1:$G$27569)</f>
        <v>x</v>
      </c>
      <c r="BF71" s="213" t="str">
        <f t="array" ref="BF71">LOOKUP(2,1/(Log!$K$1:$K$27569=BB71),Log!$H$1:$H$27569)</f>
        <v>x</v>
      </c>
      <c r="BG71" s="213" t="str">
        <f t="array" ref="BG71">LOOKUP(2,1/(Log!$K$1:$K$27569=BB71),Log!$J$1:$J$27569)</f>
        <v>x</v>
      </c>
      <c r="BH71" s="213" t="str">
        <f t="array" ref="BH71">LOOKUP(2,1/(Log!$K$1:$K$27569=BB71),Log!$I$1:$I$27569)</f>
        <v>x</v>
      </c>
      <c r="BI71" s="214">
        <f t="array" ref="BI71">LOOKUP(2,1/(Log!$K$1:$K$27569=BB71),Log!$L$1:$L$27569)</f>
        <v>45776</v>
      </c>
      <c r="BJ71" s="222" t="str">
        <f t="shared" si="83"/>
        <v>MLI001Fatalities reported</v>
      </c>
      <c r="BK71" s="222">
        <f t="array" ref="BK71">LOOKUP(2,1/(Log!$K$1:$K$27569=BJ71),Log!$E$1:$E$27569)</f>
        <v>1888</v>
      </c>
      <c r="BL71" s="222" t="str">
        <f t="array" ref="BL71">LOOKUP(2,1/(Log!$K$1:$K$27569=BJ71),Log!$F$1:$F$27569)</f>
        <v>ACLED accessed 16/04/2025</v>
      </c>
      <c r="BM71" s="222" t="str">
        <f t="array" ref="BM71">LOOKUP(2,1/(Log!$K$1:$K$27569=BJ71),Log!$G$1:$G$27569)</f>
        <v>High</v>
      </c>
      <c r="BN71" s="222">
        <f t="array" ref="BN71">LOOKUP(2,1/(Log!$K$1:$K$27569=BJ71),Log!$H$1:$H$27569)</f>
        <v>1</v>
      </c>
      <c r="BO71" s="222" t="str">
        <f t="array" ref="BO71">LOOKUP(2,1/(Log!$K$1:$K$27569=BJ71),Log!$J$1:$J$27569)</f>
        <v>The figure includes the total number of fatalities in Mali according to the ACLED from 1 October 2024 to 31 March 2025, from all types of events (such as battles, violence against civilians, explosions or remote violence, riots, protests, and strategic developments) and by all perpetrators (state or non-state). The fatalities in the ACLED dataset relate exclusively to violent incidents.</v>
      </c>
      <c r="BP71" s="218" t="str">
        <f t="array" ref="BP71">LOOKUP(2,1/(Log!$K$1:$K$27569=BJ71),Log!$I$1:$I$27569)</f>
        <v>https://acleddata.com/data-export-tool/</v>
      </c>
      <c r="BQ71" s="223">
        <f t="array" ref="BQ71">LOOKUP(2,1/(Log!$K$1:$K$27569=BJ71),Log!$L$1:$L$27569)</f>
        <v>45776</v>
      </c>
      <c r="BR71" s="221" t="str">
        <f t="shared" si="84"/>
        <v>MLI001Buildings damaged</v>
      </c>
      <c r="BS71" s="224" t="str">
        <f t="array" ref="BS71">LOOKUP(2,1/(Log!$K$1:$K$27569=BR71),Log!$E$1:$E$27569)</f>
        <v>x</v>
      </c>
      <c r="BT71" s="224" t="str">
        <f t="array" ref="BT71">LOOKUP(2,1/(Log!$K$1:$K$27569=BR71),Log!$F$1:$F$27569)</f>
        <v>x</v>
      </c>
      <c r="BU71" s="224" t="str">
        <f t="array" ref="BU71">LOOKUP(2,1/(Log!$K$1:$K$27569=BR71),Log!$G$1:$G$27569)</f>
        <v>x</v>
      </c>
      <c r="BV71" s="224" t="str">
        <f t="array" ref="BV71">LOOKUP(2,1/(Log!$K$1:$K$27569=BR71),Log!$H$1:$H$27569)</f>
        <v>x</v>
      </c>
      <c r="BW71" s="224" t="str">
        <f t="array" ref="BW71">LOOKUP(2,1/(Log!$K$1:$K$27569=BR71),Log!$J$1:$J$27569)</f>
        <v>x</v>
      </c>
      <c r="BX71" s="224" t="str">
        <f t="array" ref="BX71">LOOKUP(2,1/(Log!$K$1:$K$27569=BR71),Log!$I$1:$I$27569)</f>
        <v>x</v>
      </c>
      <c r="BY71" s="214">
        <f t="array" ref="BY71">LOOKUP(2,1/(Log!$K$1:$K$27569=BR71),Log!$L$1:$L$27569)</f>
        <v>45776</v>
      </c>
      <c r="BZ71" s="222" t="str">
        <f t="shared" si="85"/>
        <v>MLI001Buildings destroyed</v>
      </c>
      <c r="CA71" s="222" t="str">
        <f t="array" ref="CA71">LOOKUP(2,1/(Log!$K$1:$K$27569=BZ71),Log!$E$1:$E$27569)</f>
        <v>x</v>
      </c>
      <c r="CB71" s="222" t="str">
        <f t="array" ref="CB71">LOOKUP(2,1/(Log!$K$1:$K$27569=BZ71),Log!$F$1:$F$27569)</f>
        <v>x</v>
      </c>
      <c r="CC71" s="222" t="str">
        <f t="array" ref="CC71">LOOKUP(2,1/(Log!$K$1:$K$27569=BZ71),Log!$G$1:$G$27569)</f>
        <v>x</v>
      </c>
      <c r="CD71" s="222" t="str">
        <f t="array" ref="CD71">LOOKUP(2,1/(Log!$K$1:$K$27569=BZ71),Log!$H$1:$H$27569)</f>
        <v>x</v>
      </c>
      <c r="CE71" s="222" t="str">
        <f t="array" ref="CE71">LOOKUP(2,1/(Log!$K$1:$K$27569=BZ71),Log!$J$1:$J$27569)</f>
        <v>x</v>
      </c>
      <c r="CF71" s="222" t="str">
        <f t="array" ref="CF71">LOOKUP(2,1/(Log!$K$1:$K$27569=BZ71),Log!$I$1:$I$27569)</f>
        <v>x</v>
      </c>
      <c r="CG71" s="223">
        <f t="array" ref="CG71">LOOKUP(2,1/(Log!$K$1:$K$27569=BZ71),Log!$L$1:$L$27569)</f>
        <v>45776</v>
      </c>
      <c r="CH71" s="221" t="str">
        <f t="shared" si="86"/>
        <v>MLI001Buildings in the affected area</v>
      </c>
      <c r="CI71" s="222" t="e">
        <f t="array" ref="CI71">LOOKUP(2,1/(Log!$K$1:$K$27569=CH71),Log!$E$1:$E$27569)</f>
        <v>#N/A</v>
      </c>
      <c r="CJ71" s="222" t="e">
        <f t="array" ref="CJ71">LOOKUP(2,1/(Log!$K$1:$K$27569=CH71),Log!$F$1:$F$27569)</f>
        <v>#N/A</v>
      </c>
      <c r="CK71" s="222" t="e">
        <f t="array" ref="CK71">LOOKUP(2,1/(Log!$K$1:$K$27569=CH71),Log!$G$1:$G$27569)</f>
        <v>#N/A</v>
      </c>
      <c r="CL71" s="222" t="e">
        <f t="array" ref="CL71">LOOKUP(2,1/(Log!$K$1:$K$27569=CH71),Log!$H$1:$H$27569)</f>
        <v>#N/A</v>
      </c>
      <c r="CM71" s="222" t="e">
        <f t="array" ref="CM71">LOOKUP(2,1/(Log!$K$1:$K$27569=CH71),Log!$J$1:$J$27569)</f>
        <v>#N/A</v>
      </c>
      <c r="CN71" s="222" t="e">
        <f t="array" ref="CN71">LOOKUP(2,1/(Log!$K$1:$K$27569=CH71),Log!$I$1:$I$27569)</f>
        <v>#N/A</v>
      </c>
      <c r="CO71" s="225" t="e">
        <f t="array" ref="CO71">LOOKUP(2,1/(Log!$K$1:$K$27569=CH71),Log!$L$1:$L$27569)</f>
        <v>#N/A</v>
      </c>
      <c r="CP71" s="222" t="str">
        <f t="shared" si="87"/>
        <v>MLI001Economic Losses</v>
      </c>
      <c r="CQ71" s="224" t="str">
        <f t="array" ref="CQ71">LOOKUP(2,1/(Log!$K$1:$K$27569=CP71),Log!$E$1:$E$27569)</f>
        <v>x</v>
      </c>
      <c r="CR71" s="224" t="str">
        <f t="array" ref="CR71">LOOKUP(2,1/(Log!$K$1:$K$27569=CP71),Log!$F$1:$F$27569)</f>
        <v>x</v>
      </c>
      <c r="CS71" s="224" t="str">
        <f t="array" ref="CS71">LOOKUP(2,1/(Log!$K$1:$K$27569=CP71),Log!$G$1:$G$27569)</f>
        <v>x</v>
      </c>
      <c r="CT71" s="224" t="str">
        <f t="array" ref="CT71">LOOKUP(2,1/(Log!$K$1:$K$27569=CP71),Log!$H$1:$H$27569)</f>
        <v>x</v>
      </c>
      <c r="CU71" s="224" t="str">
        <f t="array" ref="CU71">LOOKUP(2,1/(Log!$K$1:$K$27569=CP71),Log!$J$1:$J$27569)</f>
        <v>x</v>
      </c>
      <c r="CV71" s="224" t="str">
        <f t="array" ref="CV71">LOOKUP(2,1/(Log!$K$1:$K$27569=CP71),Log!$I$1:$I$27569)</f>
        <v>x</v>
      </c>
      <c r="CW71" s="214">
        <f t="array" ref="CW71">LOOKUP(2,1/(Log!$K$1:$K$27569=CP71),Log!$L$1:$L$27569)</f>
        <v>45776</v>
      </c>
      <c r="CX71" s="222" t="str">
        <f t="shared" si="88"/>
        <v>MLI001People in Need</v>
      </c>
      <c r="CY71" s="218">
        <f t="shared" si="89"/>
        <v>6152000</v>
      </c>
      <c r="CZ71" s="218" t="str">
        <f t="shared" si="90"/>
        <v>OCHA 17/03/2025</v>
      </c>
      <c r="DA71" s="218" t="str">
        <f t="shared" si="91"/>
        <v xml:space="preserve">Medium </v>
      </c>
      <c r="DB71" s="218">
        <f t="shared" si="92"/>
        <v>2</v>
      </c>
      <c r="DC71" s="218" t="str">
        <f t="shared" si="93"/>
        <v xml:space="preserve">According to INFORM Severity Index methodology, the sum of people in levels 3, 4 and 5 is equal to the total number of people in need. Level 4 and 5 are taken directly from teh JIAF severity by area breakdown accessed on HDX. The difference between teh total PIN and the sum of level 4 and 5 is used for the level 3 PIN. Level 3 also includes the two people in need figures for two areas in Kayes that did not have a severity classification, assuming that their multisectoral needs represent shortages and accessibility problems however they are not lifethreatening. This approach is assigned as medium reliability because of the discrepency in the PIN figures between the PDF and HDX total PIN figures but also that assessing needs by area may not fully capture nor represent changes in levels of humanitarian need. </v>
      </c>
      <c r="DD71" s="218" t="str">
        <f t="shared" si="94"/>
        <v>https://data.humdata.org/dataset/mli-jiaf-humanitarian-needs-pin-and-severity</v>
      </c>
      <c r="DE71" s="220">
        <f t="shared" si="95"/>
        <v>45776</v>
      </c>
      <c r="DF71" s="221" t="str">
        <f t="shared" si="96"/>
        <v>MLI001Minimal humanitarian conditions - Level 1</v>
      </c>
      <c r="DG71" s="213">
        <f t="array" ref="DG71">IF(LOOKUP(2,1/(Log!$K$1:$K$27569=DF71),Log!$E$1:$E$27569)="x","x",ROUND(LOOKUP(2,1/(Log!$K$1:$K$27569=DF71),Log!$E$1:$E$27569),-3))</f>
        <v>0</v>
      </c>
      <c r="DH71" s="224" t="str">
        <f t="array" ref="DH71">LOOKUP(2,1/(Log!$K$1:$K$27569=DF71),Log!$F$1:$F$27569)</f>
        <v>OCHA 17/03/2025</v>
      </c>
      <c r="DI71" s="224" t="str">
        <f t="array" ref="DI71">LOOKUP(2,1/(Log!$K$1:$K$27569=DF71),Log!$G$1:$G$27569)</f>
        <v xml:space="preserve">Medium </v>
      </c>
      <c r="DJ71" s="224">
        <f t="array" ref="DJ71">LOOKUP(2,1/(Log!$K$1:$K$27569=DF71),Log!$H$1:$H$27569)</f>
        <v>2</v>
      </c>
      <c r="DK71" s="224" t="str">
        <f t="array" ref="DK71">LOOKUP(2,1/(Log!$K$1:$K$27569=DF71),Log!$J$1:$J$27569)</f>
        <v>According to INFORM SI methodology, Level 1 is calculated as the number of people exposed minus those affected. In this case, the affected population equals the total population, resulting in zero people under Level 1. This assumption reflects the widespread humanitarian impact across all regions, where even those not classified as directly in need may still experience disruptions to basic services, mobility, or protection. Given the complexity of the crisis and the overlap between displacement, insecurity, and service gaps, we consider that no population group remains unaffected. According to the prioritisation approach, the reliability is Medium as this is based on estimations by UN data and may not account for sudden changes in the context.</v>
      </c>
      <c r="DL71" s="224" t="str">
        <f t="array" ref="DL71">LOOKUP(2,1/(Log!$K$1:$K$27569=DF71),Log!$I$1:$I$27569)</f>
        <v>https://data.humdata.org/dataset/mli-jiaf-humanitarian-needs-pin-and-severity</v>
      </c>
      <c r="DM71" s="214">
        <f t="array" ref="DM71">LOOKUP(2,1/(Log!$K$1:$K$27569=DF71),Log!$L$1:$L$27569)</f>
        <v>45776</v>
      </c>
      <c r="DN71" s="222" t="str">
        <f t="shared" si="97"/>
        <v>MLI001Stressed humanitarian conditions - Level 2</v>
      </c>
      <c r="DO71" s="218">
        <f t="array" ref="DO71">IF(LOOKUP(2,1/(Log!$K$1:$K$27569=DN71),Log!$E$1:$E$27569)="x","x",ROUND(LOOKUP(2,1/(Log!$K$1:$K$27569=DN71),Log!$E$1:$E$27569),-3))</f>
        <v>18869000</v>
      </c>
      <c r="DP71" s="222" t="str">
        <f t="array" ref="DP71">LOOKUP(2,1/(Log!$K$1:$K$27569=DN71),Log!$F$1:$F$27569)</f>
        <v>OCHA 17/03/2025</v>
      </c>
      <c r="DQ71" s="222" t="str">
        <f t="array" ref="DQ71">LOOKUP(2,1/(Log!$K$1:$K$27569=DN71),Log!$G$1:$G$27569)</f>
        <v xml:space="preserve">Medium </v>
      </c>
      <c r="DR71" s="222">
        <f t="array" ref="DR71">LOOKUP(2,1/(Log!$K$1:$K$27569=DN71),Log!$H$1:$H$27569)</f>
        <v>2</v>
      </c>
      <c r="DS71" s="222" t="str">
        <f t="array" ref="DS71">LOOKUP(2,1/(Log!$K$1:$K$27569=DN71),Log!$J$1:$J$27569)</f>
        <v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medium reliability because despite that the most recent HNO/HRP/HNRP, which incorporate multi-sectoral assessments has been used the JIAF HDX excel file provides the severity breakdown. However, given the fluid nature of humanitarian crises, severity levels may not fully capture sudden changes in needs. </v>
      </c>
      <c r="DT71" s="222" t="str">
        <f t="array" ref="DT71">LOOKUP(2,1/(Log!$K$1:$K$27569=DN71),Log!$I$1:$I$27569)</f>
        <v>https://data.humdata.org/dataset/mli-jiaf-humanitarian-needs-pin-and-severity</v>
      </c>
      <c r="DU71" s="223">
        <f t="array" ref="DU71">LOOKUP(2,1/(Log!$K$1:$K$27569=DN71),Log!$L$1:$L$27569)</f>
        <v>45776</v>
      </c>
      <c r="DV71" s="221" t="str">
        <f t="shared" si="98"/>
        <v>MLI001Moderate humanitarian conditions - Level 3</v>
      </c>
      <c r="DW71" s="213">
        <f t="array" ref="DW71">IF(LOOKUP(2,1/(Log!$K$1:$K$27569=DV71),Log!$E$1:$E$27569)="x","x",ROUND(LOOKUP(2,1/(Log!$K$1:$K$27569=DV71),Log!$E$1:$E$27569),-3))</f>
        <v>4123000</v>
      </c>
      <c r="DX71" s="224" t="str">
        <f t="array" ref="DX71">LOOKUP(2,1/(Log!$K$1:$K$27569=DV71),Log!$F$1:$F$27569)</f>
        <v>OCHA 17/03/2025</v>
      </c>
      <c r="DY71" s="224" t="str">
        <f t="array" ref="DY71">LOOKUP(2,1/(Log!$K$1:$K$27569=DV71),Log!$G$1:$G$27569)</f>
        <v xml:space="preserve">Medium </v>
      </c>
      <c r="DZ71" s="224">
        <f t="array" ref="DZ71">LOOKUP(2,1/(Log!$K$1:$K$27569=DV71),Log!$H$1:$H$27569)</f>
        <v>2</v>
      </c>
      <c r="EA71" s="224" t="str">
        <f t="array" ref="EA71">LOOKUP(2,1/(Log!$K$1:$K$27569=DV71),Log!$J$1:$J$27569)</f>
        <v xml:space="preserve">According to INFORM Severity Index methodology, the sum of people in levels 3, 4 and 5 is equal to the total number of people in need. Level 4 and 5 are taken directly from teh JIAF severity by area breakdown accessed on HDX. The difference between teh total PIN and the sum of level 4 and 5 is used for the level 3 PIN. Level 3 also includes the two people in need figures for two areas in Kayes that did not have a severity classification, assuming that their multisectoral needs represent shortages and accessibility problems however they are not lifethreatening. This approach is assigned as medium reliability because of the discrepency in the PIN figures between the PDF and HDX total PIN figures but also that assessing needs by area may not fully capture nor represent changes in levels of humanitarian need. </v>
      </c>
      <c r="EB71" s="224" t="str">
        <f t="array" ref="EB71">LOOKUP(2,1/(Log!$K$1:$K$27569=DV71),Log!$I$1:$I$27569)</f>
        <v>https://data.humdata.org/dataset/mli-jiaf-humanitarian-needs-pin-and-severity</v>
      </c>
      <c r="EC71" s="214">
        <f t="array" ref="EC71">LOOKUP(2,1/(Log!$K$1:$K$27569=DV71),Log!$L$1:$L$27569)</f>
        <v>45776</v>
      </c>
      <c r="ED71" s="222" t="str">
        <f t="shared" si="99"/>
        <v>MLI001Severe humanitarian conditions - Level 4</v>
      </c>
      <c r="EE71" s="218">
        <f t="array" ref="EE71">IF(LOOKUP(2,1/(Log!$K$1:$K$27569=ED71),Log!$E$1:$E$27569)="x","x",ROUND(LOOKUP(2,1/(Log!$K$1:$K$27569=ED71),Log!$E$1:$E$27569),-3))</f>
        <v>1929000</v>
      </c>
      <c r="EF71" s="222" t="str">
        <f t="array" ref="EF71">LOOKUP(2,1/(Log!$K$1:$K$27569=ED71),Log!$F$1:$F$27569)</f>
        <v>OCHA 17/03/2025</v>
      </c>
      <c r="EG71" s="222" t="str">
        <f t="array" ref="EG71">LOOKUP(2,1/(Log!$K$1:$K$27569=ED71),Log!$G$1:$G$27569)</f>
        <v xml:space="preserve">Medium </v>
      </c>
      <c r="EH71" s="222">
        <f t="array" ref="EH71">LOOKUP(2,1/(Log!$K$1:$K$27569=ED71),Log!$H$1:$H$27569)</f>
        <v>2</v>
      </c>
      <c r="EI71" s="222" t="str">
        <f t="array" ref="EI71">LOOKUP(2,1/(Log!$K$1:$K$27569=ED71),Log!$J$1:$J$27569)</f>
        <v xml:space="preserve">According to INFORM Severity Index methodology, the sum of people in levels 3, 4 and 5 is equal to the total number of people in need. The number of people in Level 4 is a calculated percentage of the overall PIN based on severity by area as provided by OCHA Mali on HDX. This approach is assigned as medium reliability because despite that the most recent HNO/HRP/HNRP, which incorporate multi-sectoral assessments has been used. However, given the fluid nature of humanitarian crises, severity levels may not fully capture sudden changes in needs. </v>
      </c>
      <c r="EJ71" s="222" t="str">
        <f t="array" ref="EJ71">LOOKUP(2,1/(Log!$K$1:$K$27569=ED71),Log!$I$1:$I$27569)</f>
        <v>https://data.humdata.org/dataset/mli-jiaf-humanitarian-needs-pin-and-severity</v>
      </c>
      <c r="EK71" s="223">
        <f t="array" ref="EK71">LOOKUP(2,1/(Log!$K$1:$K$27569=ED71),Log!$L$1:$L$27569)</f>
        <v>45776</v>
      </c>
      <c r="EL71" s="221" t="str">
        <f t="shared" si="100"/>
        <v>MLI001Extreme humanitarian conditions - Level 5</v>
      </c>
      <c r="EM71" s="213">
        <f t="array" ref="EM71">IF(LOOKUP(2,1/(Log!$K$1:$K$27569=EL71),Log!$E$1:$E$27569)="x","x",ROUND(LOOKUP(2,1/(Log!$K$1:$K$27569=EL71),Log!$E$1:$E$27569),-3))</f>
        <v>100000</v>
      </c>
      <c r="EN71" s="224" t="str">
        <f t="array" ref="EN71">LOOKUP(2,1/(Log!$K$1:$K$27569=EL71),Log!$F$1:$F$27569)</f>
        <v>OCHA 17/03/2025</v>
      </c>
      <c r="EO71" s="224" t="str">
        <f t="array" ref="EO71">LOOKUP(2,1/(Log!$K$1:$K$27569=EL71),Log!$G$1:$G$27569)</f>
        <v xml:space="preserve">Medium </v>
      </c>
      <c r="EP71" s="224">
        <f t="array" ref="EP71">LOOKUP(2,1/(Log!$K$1:$K$27569=EL71),Log!$H$1:$H$27569)</f>
        <v>2</v>
      </c>
      <c r="EQ71" s="224" t="str">
        <f t="array" ref="EQ71">LOOKUP(2,1/(Log!$K$1:$K$27569=EL71),Log!$J$1:$J$27569)</f>
        <v xml:space="preserve">According to INFORM Severity Index methodology, the sum of people in levels 3, 4 and 5 is equal to the total number of people in need. The number of people in Level 5 is a calculated percentage of the overall PIN based on severity by area as provided by OCHA Mali on HDX. This approach is assigned as medium reliability because despite that the most recent HNO/HRP/HNRP, which incorporate multi-sectoral assessments has been used. However, given the fluid nature of humanitarian crises, severity levels may not fully capture sudden changes in needs. </v>
      </c>
      <c r="ER71" s="224" t="str">
        <f t="array" ref="ER71">LOOKUP(2,1/(Log!$K$1:$K$27569=EL71),Log!$I$1:$I$27569)</f>
        <v>https://data.humdata.org/dataset/mli-jiaf-humanitarian-needs-pin-and-severity</v>
      </c>
      <c r="ES71" s="214">
        <f t="array" ref="ES71">LOOKUP(2,1/(Log!$K$1:$K$27569=EL71),Log!$L$1:$L$27569)</f>
        <v>45776</v>
      </c>
      <c r="ET71" s="222" t="str">
        <f t="shared" si="101"/>
        <v>MLI001Fatalities in all crises</v>
      </c>
      <c r="EU71" s="222">
        <f t="array" ref="EU71">LOOKUP(2,1/(Log!$K$1:$K$27569=ET71),Log!$E$1:$E$27569)</f>
        <v>1888</v>
      </c>
      <c r="EV71" s="222" t="str">
        <f t="array" ref="EV71">LOOKUP(2,1/(Log!$K$1:$K$27569=ET71),Log!$F$1:$F$27569)</f>
        <v>ACLED accessed 16/04/2025</v>
      </c>
      <c r="EW71" s="222" t="str">
        <f t="array" ref="EW71">LOOKUP(2,1/(Log!$K$1:$K$27569=ET71),Log!$G$1:$G$27569)</f>
        <v>High</v>
      </c>
      <c r="EX71" s="222">
        <f t="array" ref="EX71">LOOKUP(2,1/(Log!$K$1:$K$27569=ET71),Log!$H$1:$H$27569)</f>
        <v>1</v>
      </c>
      <c r="EY71" s="222" t="str">
        <f t="array" ref="EY71">LOOKUP(2,1/(Log!$K$1:$K$27569=ET71),Log!$J$1:$J$27569)</f>
        <v>The figure includes the total number of fatalities in Mali according to the ACLED from 1  October 2024 to 31 March 2025, from all types of events (such as battles, violence against civilians, explosions or remote violence, riots, protests, and strategic developments) and by all perpetrators (state or non-state). The fatalities in the ACLED dataset relate exclusively to violent incidents.</v>
      </c>
      <c r="EZ71" s="222" t="str">
        <f t="array" ref="EZ71">LOOKUP(2,1/(Log!$K$1:$K$27569=ET71),Log!$I$1:$I$27569)</f>
        <v>https://acleddata.com/data-export-tool/</v>
      </c>
      <c r="FA71" s="223">
        <f t="array" ref="FA71">LOOKUP(2,1/(Log!$K$1:$K$27569=ET71),Log!$L$1:$L$27569)</f>
        <v>45776</v>
      </c>
      <c r="FB71" s="221" t="str">
        <f t="shared" si="102"/>
        <v>MLI001Crisis affected groups</v>
      </c>
      <c r="FC71" s="224">
        <f t="array" ref="FC71">LOOKUP(2,1/(Log!$K$1:$K$27569=FB71),Log!$E$1:$E$27569)</f>
        <v>5</v>
      </c>
      <c r="FD71" s="224" t="str">
        <f t="array" ref="FD71">LOOKUP(2,1/(Log!$K$1:$K$27569=FB71),Log!$F$1:$F$27569)</f>
        <v>UNHCR 10/04/2025</v>
      </c>
      <c r="FE71" s="224" t="str">
        <f t="array" ref="FE71">LOOKUP(2,1/(Log!$K$1:$K$27569=FB71),Log!$G$1:$G$27569)</f>
        <v>High</v>
      </c>
      <c r="FF71" s="224">
        <f t="array" ref="FF71">LOOKUP(2,1/(Log!$K$1:$K$27569=FB71),Log!$H$1:$H$27569)</f>
        <v>1</v>
      </c>
      <c r="FG71" s="224" t="str">
        <f t="array" ref="FG71">LOOKUP(2,1/(Log!$K$1:$K$27569=FB71),Log!$J$1:$J$27569)</f>
        <v>In this crisis, all 5 population groups are affected: IDPs, host population, non-host population, refugees and asylum seekers, and returnees.</v>
      </c>
      <c r="FH71" s="224" t="str">
        <f t="array" ref="FH71">LOOKUP(2,1/(Log!$K$1:$K$27569=FB71),Log!$I$1:$I$27569)</f>
        <v>https://data.unhcr.org/en/documents/details/115106</v>
      </c>
      <c r="FI71" s="214">
        <f t="array" ref="FI71">LOOKUP(2,1/(Log!$K$1:$K$27569=FB71),Log!$L$1:$L$27569)</f>
        <v>45776</v>
      </c>
      <c r="FJ71" s="221" t="str">
        <f t="shared" si="103"/>
        <v>MLI001People facing limited access constraints</v>
      </c>
      <c r="FK71" s="222">
        <f t="array" ref="FK71">LOOKUP(2,1/(Log!$K$1:$K$27569=FJ71),Log!$E$1:$E$27569)</f>
        <v>0</v>
      </c>
      <c r="FL71" s="222" t="str">
        <f t="array" ref="FL71">LOOKUP(2,1/(Log!$K$1:$K$27569=FJ71),Log!$F$1:$F$27569)</f>
        <v>x</v>
      </c>
      <c r="FM71" s="222" t="str">
        <f t="array" ref="FM71">LOOKUP(2,1/(Log!$K$1:$K$27569=FJ71),Log!$G$1:$G$27569)</f>
        <v>x</v>
      </c>
      <c r="FN71" s="222" t="str">
        <f t="array" ref="FN71">LOOKUP(2,1/(Log!$K$1:$K$27569=FJ71),Log!$H$1:$H$27569)</f>
        <v>x</v>
      </c>
      <c r="FO71" s="222" t="str">
        <f t="array" ref="FO71">LOOKUP(2,1/(Log!$K$1:$K$27569=FJ71),Log!$J$1:$J$27569)</f>
        <v>x</v>
      </c>
      <c r="FP71" s="218" t="str">
        <f t="array" ref="FP71">LOOKUP(2,1/(Log!$K$1:$K$27569=FJ71),Log!$I$1:$I$27569)</f>
        <v>x</v>
      </c>
      <c r="FQ71" s="219">
        <f t="array" ref="FQ71">LOOKUP(2,1/(Log!$K$1:$K$27569=FJ71),Log!$L$1:$L$27569)</f>
        <v>45776</v>
      </c>
      <c r="FR71" s="221" t="str">
        <f t="shared" si="104"/>
        <v>MLI001People facing restricted access constraints</v>
      </c>
      <c r="FS71" s="224">
        <f t="array" ref="FS71">LOOKUP(2,1/(Log!$K$1:$K$27569=FR71),Log!$E$1:$E$27569)</f>
        <v>0</v>
      </c>
      <c r="FT71" s="224" t="str">
        <f t="array" ref="FT71">LOOKUP(2,1/(Log!$K$1:$K$27569=FR71),Log!$F$1:$F$27569)</f>
        <v>x</v>
      </c>
      <c r="FU71" s="224" t="str">
        <f t="array" ref="FU71">LOOKUP(2,1/(Log!$K$1:$K$27569=FR71),Log!$G$1:$G$27569)</f>
        <v>x</v>
      </c>
      <c r="FV71" s="224" t="str">
        <f t="array" ref="FV71">LOOKUP(2,1/(Log!$K$1:$K$27569=FR71),Log!$H$1:$H$27569)</f>
        <v>x</v>
      </c>
      <c r="FW71" s="224" t="str">
        <f t="array" ref="FW71">LOOKUP(2,1/(Log!$K$1:$K$27569=FR71),Log!$J$1:$J$27569)</f>
        <v>x</v>
      </c>
      <c r="FX71" s="224" t="str">
        <f t="array" ref="FX71">LOOKUP(2,1/(Log!$K$1:$K$27569=FR71),Log!$I$1:$I$27569)</f>
        <v>x</v>
      </c>
      <c r="FY71" s="214">
        <f t="array" ref="FY71">LOOKUP(2,1/(Log!$K$1:$K$27569=FR71),Log!$L$1:$L$27569)</f>
        <v>45776</v>
      </c>
      <c r="FZ71" s="222" t="str">
        <f t="shared" si="105"/>
        <v>MLI001Impediments to entry into country (bureaucratic and administrative)</v>
      </c>
      <c r="GA71" s="222">
        <f t="array" ref="GA71">LOOKUP(2,1/(Log!$K$1:$K$27569=FZ71),Log!$E$1:$E$27569)</f>
        <v>2</v>
      </c>
      <c r="GB71" s="222" t="str">
        <f t="array" ref="GB71">LOOKUP(2,1/(Log!$K$1:$K$27569=FZ71),Log!$F$1:$F$27569)</f>
        <v>ACAPS Access Methodology</v>
      </c>
      <c r="GC71" s="222" t="str">
        <f t="array" ref="GC71">LOOKUP(2,1/(Log!$K$1:$K$27569=FZ71),Log!$G$1:$G$27569)</f>
        <v>Medium</v>
      </c>
      <c r="GD71" s="222">
        <f t="array" ref="GD71">LOOKUP(2,1/(Log!$K$1:$K$27569=FZ71),Log!$H$1:$H$27569)</f>
        <v>2</v>
      </c>
      <c r="GE71" s="222" t="str">
        <f t="array" ref="GE71">LOOKUP(2,1/(Log!$K$1:$K$27569=FZ71),Log!$J$1:$J$27569)</f>
        <v>x</v>
      </c>
      <c r="GF71" s="222" t="str">
        <f t="array" ref="GF71">LOOKUP(2,1/(Log!$K$1:$K$27569=FZ71),Log!$I$1:$I$27569)</f>
        <v>x</v>
      </c>
      <c r="GG71" s="223">
        <f t="array" ref="GG71">LOOKUP(2,1/(Log!$K$1:$K$27569=FZ71),Log!$L$1:$L$27569)</f>
        <v>45610</v>
      </c>
      <c r="GH71" s="221" t="str">
        <f t="shared" si="106"/>
        <v>MLI001Restriction of movement (impediments to freedom of movement and/or administrative restrictions)</v>
      </c>
      <c r="GI71" s="224">
        <f t="array" ref="GI71">LOOKUP(2,1/(Log!$K$1:$K$27569=GH71),Log!$E$1:$E$27569)</f>
        <v>3</v>
      </c>
      <c r="GJ71" s="224" t="str">
        <f t="array" ref="GJ71">LOOKUP(2,1/(Log!$K$1:$K$27569=GH71),Log!$F$1:$F$27569)</f>
        <v>ACAPS Access Methodology</v>
      </c>
      <c r="GK71" s="224" t="str">
        <f t="array" ref="GK71">LOOKUP(2,1/(Log!$K$1:$K$27569=GH71),Log!$G$1:$G$27569)</f>
        <v>Medium</v>
      </c>
      <c r="GL71" s="224">
        <f t="array" ref="GL71">LOOKUP(2,1/(Log!$K$1:$K$27569=GH71),Log!$H$1:$H$27569)</f>
        <v>2</v>
      </c>
      <c r="GM71" s="224" t="str">
        <f t="array" ref="GM71">LOOKUP(2,1/(Log!$K$1:$K$27569=GH71),Log!$J$1:$J$27569)</f>
        <v>x</v>
      </c>
      <c r="GN71" s="224" t="str">
        <f t="array" ref="GN71">LOOKUP(2,1/(Log!$K$1:$K$27569=GH71),Log!$I$1:$I$27569)</f>
        <v>x</v>
      </c>
      <c r="GO71" s="214">
        <f t="array" ref="GO71">LOOKUP(2,1/(Log!$K$1:$K$27569=GH71),Log!$L$1:$L$27569)</f>
        <v>45610</v>
      </c>
      <c r="GP71" s="222" t="str">
        <f t="shared" si="107"/>
        <v>MLI001Interference into implementation of humanitarian activities</v>
      </c>
      <c r="GQ71" s="222">
        <f t="array" ref="GQ71">LOOKUP(2,1/(Log!$K$1:$K$27569=GP71),Log!$E$1:$E$27569)</f>
        <v>2</v>
      </c>
      <c r="GR71" s="222" t="str">
        <f t="array" ref="GR71">LOOKUP(2,1/(Log!$K$1:$K$27569=GP71),Log!$F$1:$F$27569)</f>
        <v>ACAPS Access Methodology</v>
      </c>
      <c r="GS71" s="222" t="str">
        <f t="array" ref="GS71">LOOKUP(2,1/(Log!$K$1:$K$27569=GP71),Log!$G$1:$G$27569)</f>
        <v>Medium</v>
      </c>
      <c r="GT71" s="222">
        <f t="array" ref="GT71">LOOKUP(2,1/(Log!$K$1:$K$27569=GP71),Log!$H$1:$H$27569)</f>
        <v>2</v>
      </c>
      <c r="GU71" s="222" t="str">
        <f t="array" ref="GU71">LOOKUP(2,1/(Log!$K$1:$K$27569=GP71),Log!$J$1:$J$27569)</f>
        <v>x</v>
      </c>
      <c r="GV71" s="222" t="str">
        <f t="array" ref="GV71">LOOKUP(2,1/(Log!$K$1:$K$27569=GP71),Log!$I$1:$I$27569)</f>
        <v>x</v>
      </c>
      <c r="GW71" s="223">
        <f t="array" ref="GW71">LOOKUP(2,1/(Log!$K$1:$K$27569=GP71),Log!$L$1:$L$27569)</f>
        <v>45610</v>
      </c>
      <c r="GX71" s="221" t="str">
        <f t="shared" si="108"/>
        <v>MLI001Violence against personnel, facilities and assets</v>
      </c>
      <c r="GY71" s="224">
        <f t="array" ref="GY71">LOOKUP(2,1/(Log!$K$1:$K$27569=GX71),Log!$E$1:$E$27569)</f>
        <v>1</v>
      </c>
      <c r="GZ71" s="224" t="str">
        <f t="array" ref="GZ71">LOOKUP(2,1/(Log!$K$1:$K$27569=GX71),Log!$F$1:$F$27569)</f>
        <v>ACAPS Access Methodology</v>
      </c>
      <c r="HA71" s="224" t="str">
        <f t="array" ref="HA71">LOOKUP(2,1/(Log!$K$1:$K$27569=GX71),Log!$G$1:$G$27569)</f>
        <v>Medium</v>
      </c>
      <c r="HB71" s="224">
        <f t="array" ref="HB71">LOOKUP(2,1/(Log!$K$1:$K$27569=GX71),Log!$H$1:$H$27569)</f>
        <v>2</v>
      </c>
      <c r="HC71" s="224" t="str">
        <f t="array" ref="HC71">LOOKUP(2,1/(Log!$K$1:$K$27569=GX71),Log!$J$1:$J$27569)</f>
        <v>x</v>
      </c>
      <c r="HD71" s="224" t="str">
        <f t="array" ref="HD71">LOOKUP(2,1/(Log!$K$1:$K$27569=GX71),Log!$I$1:$I$27569)</f>
        <v>x</v>
      </c>
      <c r="HE71" s="214">
        <f t="array" ref="HE71">LOOKUP(2,1/(Log!$K$1:$K$27569=GX71),Log!$L$1:$L$27569)</f>
        <v>45610</v>
      </c>
      <c r="HF71" s="222" t="str">
        <f t="shared" si="109"/>
        <v>MLI001Denial of existence of humanitarian needs or entitlements to assistance</v>
      </c>
      <c r="HG71" s="222">
        <f t="array" ref="HG71">LOOKUP(2,1/(Log!$K$1:$K$27569=HF71),Log!$E$1:$E$27569)</f>
        <v>0</v>
      </c>
      <c r="HH71" s="222" t="str">
        <f t="array" ref="HH71">LOOKUP(2,1/(Log!$K$1:$K$27569=HF71),Log!$F$1:$F$27569)</f>
        <v>ACAPS Access Methodology</v>
      </c>
      <c r="HI71" s="222" t="str">
        <f t="array" ref="HI71">LOOKUP(2,1/(Log!$K$1:$K$27569=HF71),Log!$G$1:$G$27569)</f>
        <v>Medium</v>
      </c>
      <c r="HJ71" s="222">
        <f t="array" ref="HJ71">LOOKUP(2,1/(Log!$K$1:$K$27569=HF71),Log!$H$1:$H$27569)</f>
        <v>2</v>
      </c>
      <c r="HK71" s="222" t="str">
        <f t="array" ref="HK71">LOOKUP(2,1/(Log!$K$1:$K$27569=HF71),Log!$J$1:$J$27569)</f>
        <v>x</v>
      </c>
      <c r="HL71" s="222" t="str">
        <f t="array" ref="HL71">LOOKUP(2,1/(Log!$K$1:$K$27569=HF71),Log!$I$1:$I$27569)</f>
        <v>x</v>
      </c>
      <c r="HM71" s="223">
        <f t="array" ref="HM71">LOOKUP(2,1/(Log!$K$1:$K$27569=HF71),Log!$L$1:$L$27569)</f>
        <v>45610</v>
      </c>
      <c r="HN71" s="221" t="str">
        <f t="shared" si="110"/>
        <v>MLI001Restriction and obstruction of access to services and assistance</v>
      </c>
      <c r="HO71" s="224">
        <f t="array" ref="HO71">LOOKUP(2,1/(Log!$K$1:$K$27569=HN71),Log!$E$1:$E$27569)</f>
        <v>2</v>
      </c>
      <c r="HP71" s="224" t="str">
        <f t="array" ref="HP71">LOOKUP(2,1/(Log!$K$1:$K$27569=HN71),Log!$F$1:$F$27569)</f>
        <v>ACAPS Access Methodology</v>
      </c>
      <c r="HQ71" s="224" t="str">
        <f t="array" ref="HQ71">LOOKUP(2,1/(Log!$K$1:$K$27569=HN71),Log!$G$1:$G$27569)</f>
        <v>Medium</v>
      </c>
      <c r="HR71" s="224">
        <f t="array" ref="HR71">LOOKUP(2,1/(Log!$K$1:$K$27569=HN71),Log!$H$1:$H$27569)</f>
        <v>2</v>
      </c>
      <c r="HS71" s="224" t="str">
        <f t="array" ref="HS71">LOOKUP(2,1/(Log!$K$1:$K$27569=HN71),Log!$J$1:$J$27569)</f>
        <v>x</v>
      </c>
      <c r="HT71" s="224" t="str">
        <f t="array" ref="HT71">LOOKUP(2,1/(Log!$K$1:$K$27569=HN71),Log!$I$1:$I$27569)</f>
        <v>x</v>
      </c>
      <c r="HU71" s="214">
        <f t="array" ref="HU71">LOOKUP(2,1/(Log!$K$1:$K$27569=HN71),Log!$L$1:$L$27569)</f>
        <v>45610</v>
      </c>
      <c r="HV71" s="222" t="str">
        <f t="shared" si="111"/>
        <v>MLI001Ongoing insecurity/hostilities affecting humanitarian assistance</v>
      </c>
      <c r="HW71" s="222">
        <f t="array" ref="HW71">LOOKUP(2,1/(Log!$K$1:$K$27569=HV71),Log!$E$1:$E$27569)</f>
        <v>3</v>
      </c>
      <c r="HX71" s="222" t="str">
        <f t="array" ref="HX71">LOOKUP(2,1/(Log!$K$1:$K$27569=HV71),Log!$F$1:$F$27569)</f>
        <v>ACAPS Access Methodology</v>
      </c>
      <c r="HY71" s="222" t="str">
        <f t="array" ref="HY71">LOOKUP(2,1/(Log!$K$1:$K$27569=HV71),Log!$G$1:$G$27569)</f>
        <v>Medium</v>
      </c>
      <c r="HZ71" s="222">
        <f t="array" ref="HZ71">LOOKUP(2,1/(Log!$K$1:$K$27569=HV71),Log!$H$1:$H$27569)</f>
        <v>2</v>
      </c>
      <c r="IA71" s="222" t="str">
        <f t="array" ref="IA71">LOOKUP(2,1/(Log!$K$1:$K$27569=HV71),Log!$J$1:$J$27569)</f>
        <v>x</v>
      </c>
      <c r="IB71" s="222" t="str">
        <f t="array" ref="IB71">LOOKUP(2,1/(Log!$K$1:$K$27569=HV71),Log!$I$1:$I$27569)</f>
        <v>x</v>
      </c>
      <c r="IC71" s="223">
        <f t="array" ref="IC71">LOOKUP(2,1/(Log!$K$1:$K$27569=HV71),Log!$L$1:$L$27569)</f>
        <v>45610</v>
      </c>
      <c r="ID71" s="221" t="str">
        <f t="shared" si="112"/>
        <v>MLI001Presence of mines and improvised explosive devices</v>
      </c>
      <c r="IE71" s="224">
        <f t="array" ref="IE71">LOOKUP(2,1/(Log!$K$1:$K$27569=ID71),Log!$E$1:$E$27569)</f>
        <v>1</v>
      </c>
      <c r="IF71" s="224" t="str">
        <f t="array" ref="IF71">LOOKUP(2,1/(Log!$K$1:$K$27569=ID71),Log!$F$1:$F$27569)</f>
        <v>ACAPS Access Methodology</v>
      </c>
      <c r="IG71" s="224" t="str">
        <f t="array" ref="IG71">LOOKUP(2,1/(Log!$K$1:$K$27569=ID71),Log!$G$1:$G$27569)</f>
        <v>Medium</v>
      </c>
      <c r="IH71" s="224">
        <f t="array" ref="IH71">LOOKUP(2,1/(Log!$K$1:$K$27569=ID71),Log!$H$1:$H$27569)</f>
        <v>2</v>
      </c>
      <c r="II71" s="224" t="str">
        <f t="array" ref="II71">LOOKUP(2,1/(Log!$K$1:$K$27569=ID71),Log!$J$1:$J$27569)</f>
        <v>x</v>
      </c>
      <c r="IJ71" s="224" t="str">
        <f t="array" ref="IJ71">LOOKUP(2,1/(Log!$K$1:$K$27569=ID71),Log!$I$1:$I$27569)</f>
        <v>x</v>
      </c>
      <c r="IK71" s="214">
        <f t="array" ref="IK71">LOOKUP(2,1/(Log!$K$1:$K$27569=ID71),Log!$L$1:$L$27569)</f>
        <v>45610</v>
      </c>
      <c r="IL71" s="222" t="str">
        <f t="shared" si="113"/>
        <v>MLI001Physical constraints in the environment (obstacles related to terrain, climate, lack of infrastructure, etc.)</v>
      </c>
      <c r="IM71" s="222">
        <f t="array" ref="IM71">LOOKUP(2,1/(Log!$K$1:$K$27569=IL71),Log!$E$1:$E$27569)</f>
        <v>3</v>
      </c>
      <c r="IN71" s="222" t="str">
        <f t="array" ref="IN71">LOOKUP(2,1/(Log!$K$1:$K$27569=IL71),Log!$F$1:$F$27569)</f>
        <v>ACAPS Access Methodology</v>
      </c>
      <c r="IO71" s="222" t="str">
        <f t="array" ref="IO71">LOOKUP(2,1/(Log!$K$1:$K$27569=IL71),Log!$G$1:$G$27569)</f>
        <v>Medium</v>
      </c>
      <c r="IP71" s="222">
        <f t="array" ref="IP71">LOOKUP(2,1/(Log!$K$1:$K$27569=IL71),Log!$H$1:$H$27569)</f>
        <v>2</v>
      </c>
      <c r="IQ71" s="222" t="str">
        <f t="array" ref="IQ71">LOOKUP(2,1/(Log!$K$1:$K$27569=IL71),Log!$J$1:$J$27569)</f>
        <v>x</v>
      </c>
      <c r="IR71" s="222" t="str">
        <f t="array" ref="IR71">LOOKUP(2,1/(Log!$K$1:$K$27569=IL71),Log!$I$1:$I$27569)</f>
        <v>x</v>
      </c>
      <c r="IS71" s="223">
        <f t="array" ref="IS71">LOOKUP(2,1/(Log!$K$1:$K$27569=IL71),Log!$L$1:$L$27569)</f>
        <v>45610</v>
      </c>
    </row>
    <row r="72" spans="1:253" s="11" customFormat="1" ht="13.35" customHeight="1">
      <c r="A72" s="11" t="str">
        <f>Lists!B:B</f>
        <v>Multiple crises in Myanmar</v>
      </c>
      <c r="B72" s="11" t="str">
        <f>Lists!F:F</f>
        <v>Conflict/ Violence,Earthquake</v>
      </c>
      <c r="C72" s="11" t="str">
        <f>Lists!C:C</f>
        <v>MMR001</v>
      </c>
      <c r="D72" s="11" t="str">
        <f>Lists!A:A</f>
        <v>Myanmar</v>
      </c>
      <c r="E72" s="11" t="str">
        <f>Lists!D:D</f>
        <v>MMR</v>
      </c>
      <c r="F72" s="11" t="str">
        <f t="shared" si="76"/>
        <v>MMR001Total population</v>
      </c>
      <c r="G72" s="212">
        <f t="array" ref="G72">ROUND(LOOKUP(2,1/(Log!$K$1:$K$27569=F72),Log!$E$1:$E$27569),-3)</f>
        <v>57008000</v>
      </c>
      <c r="H72" s="213" t="str">
        <f t="array" ref="H72">LOOKUP(2,1/(Log!$K$1:$K$27569=F72),Log!$F$1:$F$27569)</f>
        <v>OCHA 23/12/2024; OCHA 27/12/2024</v>
      </c>
      <c r="I72" s="213" t="str">
        <f t="array" ref="I72">LOOKUP(2,1/(Log!$K$1:$K$27569=F72),Log!$G$1:$G$27569)</f>
        <v>High</v>
      </c>
      <c r="J72" s="213">
        <f t="array" ref="J72">LOOKUP(2,1/(Log!$K$1:$K$27569=F72),Log!$H$1:$H$27569)</f>
        <v>1</v>
      </c>
      <c r="K72" s="213" t="str">
        <f t="array" ref="K72">LOOKUP(2,1/(Log!$K$1:$K$27569=F72),Log!$J$1:$J$27569)</f>
        <v>This is the total number of people living in Myanmar. The figure is taken from the 2025 Myanmar HNRP data. This has been chosen over the other sources as it provides the most recent figure among all the available sources and it is a very reliable source.</v>
      </c>
      <c r="L72" s="213" t="str">
        <f t="array" ref="L72">LOOKUP(2,1/(Log!$K$1:$K$27569=F72),Log!$I$1:$I$27569)</f>
        <v>https://data.humdata.org/dataset/mmr-jiaf-humanitarian-needs-pin-and-severity; https://reliefweb.int/report/myanmar/myanmar-humanitarian-needs-and-response-plan-2025-december-2024</v>
      </c>
      <c r="M72" s="214">
        <f t="array" ref="M72">LOOKUP(2,1/(Log!$K$1:$K$27569=F72),Log!$L$1:$L$27569)</f>
        <v>45771</v>
      </c>
      <c r="N72" s="221" t="str">
        <f t="shared" si="77"/>
        <v>MMR001Landmass affected</v>
      </c>
      <c r="O72" s="216">
        <f t="array" ref="O72">LOOKUP(2,1/(Log!$K$1:$K$27569=N72),Log!$E$1:$E$27569)</f>
        <v>676577</v>
      </c>
      <c r="P72" s="216" t="str">
        <f t="array" ref="P72">LOOKUP(2,1/(Log!$K$1:$K$27569=N72),Log!$F$1:$F$27569)</f>
        <v>OCHA 23/12/2024; Govt. of Myanmar and UNFPA 23/11/2017</v>
      </c>
      <c r="Q72" s="216" t="str">
        <f t="array" ref="Q72">LOOKUP(2,1/(Log!$K$1:$K$27569=N72),Log!$G$1:$G$27569)</f>
        <v>High</v>
      </c>
      <c r="R72" s="216">
        <f t="array" ref="R72">LOOKUP(2,1/(Log!$K$1:$K$27569=N72),Log!$H$1:$H$27569)</f>
        <v>1</v>
      </c>
      <c r="S72" s="216" t="str">
        <f t="array" ref="S72">LOOKUP(2,1/(Log!$K$1:$K$27569=N72),Log!$J$1:$J$27569)</f>
        <v>This is the total area of the country. The entire country is affected by conflict and natural hazards (earthquake).</v>
      </c>
      <c r="T72" s="216" t="str">
        <f t="array" ref="T72">LOOKUP(2,1/(Log!$K$1:$K$27569=N72),Log!$I$1:$I$27569)</f>
        <v>https://myanmar.unfpa.org/en/publications/census-atlas-myanmar;
http://themimu.info/sites/themimu.info/files/documents/Census_Atlas_Myanmar_the_2014_Myanmar_Population_and_Housing_Census.pdf</v>
      </c>
      <c r="U72" s="217">
        <f t="array" ref="U72">LOOKUP(2,1/(Log!$K$1:$K$27569=N72),Log!$L$1:$L$27569)</f>
        <v>45771</v>
      </c>
      <c r="V72" s="221" t="str">
        <f t="shared" si="78"/>
        <v>MMR001People exposed</v>
      </c>
      <c r="W72" s="213">
        <f t="array" ref="W72">IF(LOOKUP(2,1/(Log!$K$1:$K$27569=V72),Log!$E$1:$E$27569)="x","x",ROUND(LOOKUP(2,1/(Log!$K$1:$K$27569=V72),Log!$E$1:$E$27569),-3))</f>
        <v>57008000</v>
      </c>
      <c r="X72" s="213" t="str">
        <f t="array" ref="X72">LOOKUP(2,1/(Log!$K$1:$K$27569=V72),Log!$F$1:$F$27569)</f>
        <v>OCHA 23/12/2024; OCHA 27/12/2024</v>
      </c>
      <c r="Y72" s="213" t="str">
        <f t="array" ref="Y72">LOOKUP(2,1/(Log!$K$1:$K$27569=V72),Log!$G$1:$G$27569)</f>
        <v>High</v>
      </c>
      <c r="Z72" s="213">
        <f t="array" ref="Z72">LOOKUP(2,1/(Log!$K$1:$K$27569=V72),Log!$H$1:$H$27569)</f>
        <v>1</v>
      </c>
      <c r="AA72" s="213" t="str">
        <f t="array" ref="AA72">LOOKUP(2,1/(Log!$K$1:$K$27569=V72),Log!$J$1:$J$27569)</f>
        <v>It is the total population of the country. The figure is obtained from the 2025 Myanmar HNRP data. Based on the context of the crisis and the informaton provided in the 2025 Myanmar HNRP report, the total population of the country is exposed to the crisis.
The reliability of the data is high because it is very recent.</v>
      </c>
      <c r="AB72" s="213" t="str">
        <f t="array" ref="AB72">LOOKUP(2,1/(Log!$K$1:$K$27569=V72),Log!$I$1:$I$27569)</f>
        <v>https://data.humdata.org/dataset/mmr-jiaf-humanitarian-needs-pin-and-severity; https://reliefweb.int/report/myanmar/myanmar-humanitarian-needs-and-response-plan-2025-december-2024</v>
      </c>
      <c r="AC72" s="214">
        <f t="array" ref="AC72">LOOKUP(2,1/(Log!$K$1:$K$27569=V72),Log!$L$1:$L$27569)</f>
        <v>45771</v>
      </c>
      <c r="AD72" s="221" t="str">
        <f t="shared" si="79"/>
        <v>MMR001People affected</v>
      </c>
      <c r="AE72" s="218">
        <f t="array" ref="AE72">IF(LOOKUP(2,1/(Log!$K$1:$K$27569=AD72),Log!$E$1:$E$27569)="x","x",ROUND(LOOKUP(2,1/(Log!$K$1:$K$27569=AD72),Log!$E$1:$E$27569),-3))</f>
        <v>57008000</v>
      </c>
      <c r="AF72" s="218" t="str">
        <f t="array" ref="AF72">LOOKUP(2,1/(Log!$K$1:$K$27569=AD72),Log!$F$1:$F$27569)</f>
        <v>OCHA 23/12/2024; OCHA 27/12/2024</v>
      </c>
      <c r="AG72" s="218" t="str">
        <f t="array" ref="AG72">LOOKUP(2,1/(Log!$K$1:$K$27569=AD72),Log!$G$1:$G$27569)</f>
        <v>High</v>
      </c>
      <c r="AH72" s="218">
        <f t="array" ref="AH72">LOOKUP(2,1/(Log!$K$1:$K$27569=AD72),Log!$H$1:$H$27569)</f>
        <v>1</v>
      </c>
      <c r="AI72" s="218" t="str">
        <f t="array" ref="AI72">LOOKUP(2,1/(Log!$K$1:$K$27569=AD72),Log!$J$1:$J$27569)</f>
        <v>The total affected population corresponds to the total population of the country. The figure is obtained from 2025 Myanmar HNRP data. Based on the context of the crisis and the informaton provided in the 2025 Myanmar HNRP report, the total population of the country is affected by the crisis. The reliability of this data is high as it is up to date and takes into consideration multiple/inter-sectoral needs.</v>
      </c>
      <c r="AJ72" s="218" t="str">
        <f t="array" ref="AJ72">LOOKUP(2,1/(Log!$K$1:$K$27569=AD72),Log!$I$1:$I$27569)</f>
        <v>https://data.humdata.org/dataset/mmr-jiaf-humanitarian-needs-pin-and-severity; https://reliefweb.int/report/myanmar/myanmar-humanitarian-needs-and-response-plan-2025-december-2024</v>
      </c>
      <c r="AK72" s="219">
        <f t="array" ref="AK72">LOOKUP(2,1/(Log!$K$1:$K$27569=AD72),Log!$L$1:$L$27569)</f>
        <v>45771</v>
      </c>
      <c r="AL72" s="221" t="str">
        <f t="shared" si="80"/>
        <v>MMR001People displaced</v>
      </c>
      <c r="AM72" s="213">
        <f t="array" ref="AM72">IF(LOOKUP(2,1/(Log!$K$1:$K$27569=AL72),Log!$E$1:$E$27569)="x","x",ROUND(LOOKUP(2,1/(Log!$K$1:$K$27569=AL72),Log!$E$1:$E$27569),-3))</f>
        <v>5302000</v>
      </c>
      <c r="AN72" s="213" t="str">
        <f t="array" ref="AN72">LOOKUP(2,1/(Log!$K$1:$K$27569=AL72),Log!$F$1:$F$27569)</f>
        <v>Govt.Bangladesh and UNHCR 28/02/2025; UNHCR 12/12/2024; UNHCR accessed 17/04/2025 a; UNHCR 10/04/2025; UNHCR accessed 17/04/2025 b; AHA Centre 06/04/2025</v>
      </c>
      <c r="AO72" s="213" t="str">
        <f t="array" ref="AO72">LOOKUP(2,1/(Log!$K$1:$K$27569=AL72),Log!$G$1:$G$27569)</f>
        <v xml:space="preserve">Medium </v>
      </c>
      <c r="AP72" s="213">
        <f t="array" ref="AP72">LOOKUP(2,1/(Log!$K$1:$K$27569=AL72),Log!$H$1:$H$27569)</f>
        <v>2</v>
      </c>
      <c r="AQ72" s="213" t="str">
        <f t="array" ref="AQ72">LOOKUP(2,1/(Log!$K$1:$K$27569=AL72),Log!$J$1:$J$27569)</f>
        <v>It is the total displaced population in all the crises (MMR002, MMR003,  MMR004 and MMR007). This figure has been calculated using data from from multiple reliable sources. Given the context of the armed conflict, it is likely that at least some returnees were displaced again and are included in the IDP figure, potentially leading to double counting. There's a high chance that the displaced people because of the earthquake were already displaced because of the crisis. The reliability of this indicator is set to medium because the situation on the ground is highly dynamic and data includes high-quality information alongside some elements with lower quality.</v>
      </c>
      <c r="AR72" s="213" t="str">
        <f t="array" ref="AR72">LOOKUP(2,1/(Log!$K$1:$K$27569=AL72),Log!$I$1:$I$27569)</f>
        <v>https://reliefweb.int/map/bangladesh/rohingya-refugee-responsebangladesh-rohingya-population-location-28-february-2025; 
https://data.unhcr.org/en/documents/details/113174;
https://www.unhcr.org/my/what-we-do/figures-glance-malaysia;
https://data.unhcr.org/en/documents/details/115645;
https://data.unhcr.org/en/country/mmr;</v>
      </c>
      <c r="AS72" s="214">
        <f t="array" ref="AS72">LOOKUP(2,1/(Log!$K$1:$K$27569=AL72),Log!$L$1:$L$27569)</f>
        <v>45771</v>
      </c>
      <c r="AT72" s="222" t="str">
        <f t="shared" si="81"/>
        <v>MMR001Injuries reported</v>
      </c>
      <c r="AU72" s="218">
        <f t="array" ref="AU72">LOOKUP(2,1/(Log!$K$1:$K$27569=AT72),Log!$E$1:$E$27569)</f>
        <v>4824</v>
      </c>
      <c r="AV72" s="218" t="str">
        <f t="array" ref="AV72">LOOKUP(2,1/(Log!$K$1:$K$27569=AT72),Log!$F$1:$F$27569)</f>
        <v>AHA 15/04/2025</v>
      </c>
      <c r="AW72" s="218" t="str">
        <f t="array" ref="AW72">LOOKUP(2,1/(Log!$K$1:$K$27569=AT72),Log!$G$1:$G$27569)</f>
        <v xml:space="preserve">Medium </v>
      </c>
      <c r="AX72" s="218">
        <f t="array" ref="AX72">LOOKUP(2,1/(Log!$K$1:$K$27569=AT72),Log!$H$1:$H$27569)</f>
        <v>2</v>
      </c>
      <c r="AY72" s="218" t="str">
        <f t="array" ref="AY72">LOOKUP(2,1/(Log!$K$1:$K$27569=AT72),Log!$J$1:$J$27569)</f>
        <v>Number of people injured due to the earthquake in Myanmar.</v>
      </c>
      <c r="AZ72" s="218" t="str">
        <f t="array" ref="AZ72">LOOKUP(2,1/(Log!$K$1:$K$27569=AT72),Log!$I$1:$I$27569)</f>
        <v>https://reliefweb.int/report/myanmar/situation-update-no-9-m77-mandalay-earthquake-monday-14-april-2025-2000-hrs-utc7</v>
      </c>
      <c r="BA72" s="219">
        <f t="array" ref="BA72">LOOKUP(2,1/(Log!$K$1:$K$27569=AT72),Log!$L$1:$L$27569)</f>
        <v>45771</v>
      </c>
      <c r="BB72" s="221" t="str">
        <f t="shared" si="82"/>
        <v>MMR001Illness cases reported</v>
      </c>
      <c r="BC72" s="213" t="str">
        <f t="array" ref="BC72">LOOKUP(2,1/(Log!$K$1:$K$27569=BB72),Log!$E$1:$E$27569)</f>
        <v>x</v>
      </c>
      <c r="BD72" s="213" t="str">
        <f t="array" ref="BD72">LOOKUP(2,1/(Log!$K$1:$K$27569=BB72),Log!$F$1:$F$27569)</f>
        <v>x</v>
      </c>
      <c r="BE72" s="213" t="str">
        <f t="array" ref="BE72">LOOKUP(2,1/(Log!$K$1:$K$27569=BB72),Log!$G$1:$G$27569)</f>
        <v>x</v>
      </c>
      <c r="BF72" s="213" t="str">
        <f t="array" ref="BF72">LOOKUP(2,1/(Log!$K$1:$K$27569=BB72),Log!$H$1:$H$27569)</f>
        <v>x</v>
      </c>
      <c r="BG72" s="213" t="str">
        <f t="array" ref="BG72">LOOKUP(2,1/(Log!$K$1:$K$27569=BB72),Log!$J$1:$J$27569)</f>
        <v xml:space="preserve">No data available. </v>
      </c>
      <c r="BH72" s="213" t="str">
        <f t="array" ref="BH72">LOOKUP(2,1/(Log!$K$1:$K$27569=BB72),Log!$I$1:$I$27569)</f>
        <v>x</v>
      </c>
      <c r="BI72" s="214">
        <f t="array" ref="BI72">LOOKUP(2,1/(Log!$K$1:$K$27569=BB72),Log!$L$1:$L$27569)</f>
        <v>45771</v>
      </c>
      <c r="BJ72" s="222" t="str">
        <f t="shared" si="83"/>
        <v>MMR001Fatalities reported</v>
      </c>
      <c r="BK72" s="222">
        <f t="array" ref="BK72">LOOKUP(2,1/(Log!$K$1:$K$27569=BJ72),Log!$E$1:$E$27569)</f>
        <v>11049</v>
      </c>
      <c r="BL72" s="222" t="str">
        <f t="array" ref="BL72">LOOKUP(2,1/(Log!$K$1:$K$27569=BJ72),Log!$F$1:$F$27569)</f>
        <v>AHA 15/04/2025; ACLED accessed 17/04/2025</v>
      </c>
      <c r="BM72" s="222" t="str">
        <f t="array" ref="BM72">LOOKUP(2,1/(Log!$K$1:$K$27569=BJ72),Log!$G$1:$G$27569)</f>
        <v xml:space="preserve">Medium </v>
      </c>
      <c r="BN72" s="222">
        <f t="array" ref="BN72">LOOKUP(2,1/(Log!$K$1:$K$27569=BJ72),Log!$H$1:$H$27569)</f>
        <v>2</v>
      </c>
      <c r="BO72" s="222" t="str">
        <f t="array" ref="BO72">LOOKUP(2,1/(Log!$K$1:$K$27569=BJ72),Log!$J$1:$J$27569)</f>
        <v>Total number of fatalities for all the crises between 1 October 2024 -  31 March 2025.</v>
      </c>
      <c r="BP72" s="218" t="str">
        <f t="array" ref="BP72">LOOKUP(2,1/(Log!$K$1:$K$27569=BJ72),Log!$I$1:$I$27569)</f>
        <v>https://reliefweb.int/report/myanmar/situation-update-no-9-m77-mandalay-earthquake-monday-14-april-2025-2000-hrs-utc7; https://acleddata.com/data-export-tool/</v>
      </c>
      <c r="BQ72" s="223">
        <f t="array" ref="BQ72">LOOKUP(2,1/(Log!$K$1:$K$27569=BJ72),Log!$L$1:$L$27569)</f>
        <v>45771</v>
      </c>
      <c r="BR72" s="221" t="str">
        <f t="shared" si="84"/>
        <v>MMR001Buildings damaged</v>
      </c>
      <c r="BS72" s="224">
        <f t="array" ref="BS72">LOOKUP(2,1/(Log!$K$1:$K$27569=BR72),Log!$E$1:$E$27569)</f>
        <v>39477</v>
      </c>
      <c r="BT72" s="224" t="str">
        <f t="array" ref="BT72">LOOKUP(2,1/(Log!$K$1:$K$27569=BR72),Log!$F$1:$F$27569)</f>
        <v>AHA Centre 15/04/2025</v>
      </c>
      <c r="BU72" s="224" t="str">
        <f t="array" ref="BU72">LOOKUP(2,1/(Log!$K$1:$K$27569=BR72),Log!$G$1:$G$27569)</f>
        <v xml:space="preserve">Medium </v>
      </c>
      <c r="BV72" s="224">
        <f t="array" ref="BV72">LOOKUP(2,1/(Log!$K$1:$K$27569=BR72),Log!$H$1:$H$27569)</f>
        <v>2</v>
      </c>
      <c r="BW72" s="224" t="str">
        <f t="array" ref="BW72">LOOKUP(2,1/(Log!$K$1:$K$27569=BR72),Log!$J$1:$J$27569)</f>
        <v>As per AHA Centre center, 39,477 buildinggs have been partially damaged due to earthquake. There are also other building damage including 5,488 office buildings and other structures, 2,661 schools, 5,114 religious buildings, 6,033 pagodas, and 640 hospitals/clinics.</v>
      </c>
      <c r="BX72" s="224" t="str">
        <f t="array" ref="BX72">LOOKUP(2,1/(Log!$K$1:$K$27569=BR72),Log!$I$1:$I$27569)</f>
        <v>https://reliefweb.int/report/myanmar/situation-update-no-9-m77-mandalay-earthquake-monday-14-april-2025-2000-hrs-utc7</v>
      </c>
      <c r="BY72" s="214">
        <f t="array" ref="BY72">LOOKUP(2,1/(Log!$K$1:$K$27569=BR72),Log!$L$1:$L$27569)</f>
        <v>45771</v>
      </c>
      <c r="BZ72" s="222" t="str">
        <f t="shared" si="85"/>
        <v>MMR001Buildings destroyed</v>
      </c>
      <c r="CA72" s="222">
        <f t="array" ref="CA72">LOOKUP(2,1/(Log!$K$1:$K$27569=BZ72),Log!$E$1:$E$27569)</f>
        <v>13194</v>
      </c>
      <c r="CB72" s="222" t="str">
        <f t="array" ref="CB72">LOOKUP(2,1/(Log!$K$1:$K$27569=BZ72),Log!$F$1:$F$27569)</f>
        <v>AHA Centre 15/04/2025</v>
      </c>
      <c r="CC72" s="222" t="str">
        <f t="array" ref="CC72">LOOKUP(2,1/(Log!$K$1:$K$27569=BZ72),Log!$G$1:$G$27569)</f>
        <v xml:space="preserve">Medium </v>
      </c>
      <c r="CD72" s="222">
        <f t="array" ref="CD72">LOOKUP(2,1/(Log!$K$1:$K$27569=BZ72),Log!$H$1:$H$27569)</f>
        <v>2</v>
      </c>
      <c r="CE72" s="222" t="str">
        <f t="array" ref="CE72">LOOKUP(2,1/(Log!$K$1:$K$27569=BZ72),Log!$J$1:$J$27569)</f>
        <v>As per AHA Centre center, 13,9194 buildinggs have been completely destroyed due to earthquake.</v>
      </c>
      <c r="CF72" s="222" t="str">
        <f t="array" ref="CF72">LOOKUP(2,1/(Log!$K$1:$K$27569=BZ72),Log!$I$1:$I$27569)</f>
        <v>https://reliefweb.int/report/myanmar/situation-update-no-9-m77-mandalay-earthquake-monday-14-april-2025-2000-hrs-utc7</v>
      </c>
      <c r="CG72" s="223">
        <f t="array" ref="CG72">LOOKUP(2,1/(Log!$K$1:$K$27569=BZ72),Log!$L$1:$L$27569)</f>
        <v>45771</v>
      </c>
      <c r="CH72" s="221" t="str">
        <f t="shared" si="86"/>
        <v>MMR001Buildings in the affected area</v>
      </c>
      <c r="CI72" s="222" t="e">
        <f t="array" ref="CI72">LOOKUP(2,1/(Log!$K$1:$K$27569=CH72),Log!$E$1:$E$27569)</f>
        <v>#N/A</v>
      </c>
      <c r="CJ72" s="222" t="e">
        <f t="array" ref="CJ72">LOOKUP(2,1/(Log!$K$1:$K$27569=CH72),Log!$F$1:$F$27569)</f>
        <v>#N/A</v>
      </c>
      <c r="CK72" s="222" t="e">
        <f t="array" ref="CK72">LOOKUP(2,1/(Log!$K$1:$K$27569=CH72),Log!$G$1:$G$27569)</f>
        <v>#N/A</v>
      </c>
      <c r="CL72" s="222" t="e">
        <f t="array" ref="CL72">LOOKUP(2,1/(Log!$K$1:$K$27569=CH72),Log!$H$1:$H$27569)</f>
        <v>#N/A</v>
      </c>
      <c r="CM72" s="222" t="e">
        <f t="array" ref="CM72">LOOKUP(2,1/(Log!$K$1:$K$27569=CH72),Log!$J$1:$J$27569)</f>
        <v>#N/A</v>
      </c>
      <c r="CN72" s="222" t="e">
        <f t="array" ref="CN72">LOOKUP(2,1/(Log!$K$1:$K$27569=CH72),Log!$I$1:$I$27569)</f>
        <v>#N/A</v>
      </c>
      <c r="CO72" s="225" t="e">
        <f t="array" ref="CO72">LOOKUP(2,1/(Log!$K$1:$K$27569=CH72),Log!$L$1:$L$27569)</f>
        <v>#N/A</v>
      </c>
      <c r="CP72" s="222" t="str">
        <f t="shared" si="87"/>
        <v>MMR001Economic Losses</v>
      </c>
      <c r="CQ72" s="224" t="str">
        <f t="array" ref="CQ72">LOOKUP(2,1/(Log!$K$1:$K$27569=CP72),Log!$E$1:$E$27569)</f>
        <v>x</v>
      </c>
      <c r="CR72" s="224" t="str">
        <f t="array" ref="CR72">LOOKUP(2,1/(Log!$K$1:$K$27569=CP72),Log!$F$1:$F$27569)</f>
        <v>x</v>
      </c>
      <c r="CS72" s="224" t="str">
        <f t="array" ref="CS72">LOOKUP(2,1/(Log!$K$1:$K$27569=CP72),Log!$G$1:$G$27569)</f>
        <v>x</v>
      </c>
      <c r="CT72" s="224" t="str">
        <f t="array" ref="CT72">LOOKUP(2,1/(Log!$K$1:$K$27569=CP72),Log!$H$1:$H$27569)</f>
        <v>x</v>
      </c>
      <c r="CU72" s="224" t="str">
        <f t="array" ref="CU72">LOOKUP(2,1/(Log!$K$1:$K$27569=CP72),Log!$J$1:$J$27569)</f>
        <v>Not enough data/information available.</v>
      </c>
      <c r="CV72" s="224" t="str">
        <f t="array" ref="CV72">LOOKUP(2,1/(Log!$K$1:$K$27569=CP72),Log!$I$1:$I$27569)</f>
        <v>x</v>
      </c>
      <c r="CW72" s="214">
        <f t="array" ref="CW72">LOOKUP(2,1/(Log!$K$1:$K$27569=CP72),Log!$L$1:$L$27569)</f>
        <v>45771</v>
      </c>
      <c r="CX72" s="222" t="str">
        <f t="shared" si="88"/>
        <v>MMR001People in Need</v>
      </c>
      <c r="CY72" s="218">
        <f t="shared" si="89"/>
        <v>21902000</v>
      </c>
      <c r="CZ72" s="218" t="str">
        <f t="shared" si="90"/>
        <v>OCHA 23/12/2024; OCHA 27/12/2024</v>
      </c>
      <c r="DA72" s="218" t="str">
        <f t="shared" si="91"/>
        <v>Low</v>
      </c>
      <c r="DB72" s="218">
        <f t="shared" si="92"/>
        <v>3</v>
      </c>
      <c r="DC72" s="218" t="str">
        <f t="shared" si="93"/>
        <v>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Thus the PiN number is updated accordingly. As we do not have information on the severity of the needs for those additional 2million people, ACAPS assigned those people in need to level 3.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DD72" s="218" t="str">
        <f t="shared" si="94"/>
        <v>https://data.humdata.org/dataset/mmr-jiaf-humanitarian-needs-pin-and-severity; https://reliefweb.int/report/myanmar/myanmar-humanitarian-needs-and-response-plan-2025-december-2024</v>
      </c>
      <c r="DE72" s="220">
        <f t="shared" si="95"/>
        <v>45771</v>
      </c>
      <c r="DF72" s="221" t="str">
        <f t="shared" si="96"/>
        <v>MMR001Minimal humanitarian conditions - Level 1</v>
      </c>
      <c r="DG72" s="213">
        <f t="array" ref="DG72">IF(LOOKUP(2,1/(Log!$K$1:$K$27569=DF72),Log!$E$1:$E$27569)="x","x",ROUND(LOOKUP(2,1/(Log!$K$1:$K$27569=DF72),Log!$E$1:$E$27569),-3))</f>
        <v>0</v>
      </c>
      <c r="DH72" s="224" t="str">
        <f t="array" ref="DH72">LOOKUP(2,1/(Log!$K$1:$K$27569=DF72),Log!$F$1:$F$27569)</f>
        <v>OCHA 23/12/2024; OCHA 27/12/2024</v>
      </c>
      <c r="DI72" s="224" t="str">
        <f t="array" ref="DI72">LOOKUP(2,1/(Log!$K$1:$K$27569=DF72),Log!$G$1:$G$27569)</f>
        <v xml:space="preserve">Medium </v>
      </c>
      <c r="DJ72" s="224">
        <f t="array" ref="DJ72">LOOKUP(2,1/(Log!$K$1:$K$27569=DF72),Log!$H$1:$H$27569)</f>
        <v>2</v>
      </c>
      <c r="DK72" s="224" t="str">
        <f t="array" ref="DK72">LOOKUP(2,1/(Log!$K$1:$K$27569=DF72),Log!$J$1:$J$27569)</f>
        <v>According to INFORM SI methodology, the number of people in Level 1 is equal to the people exposed minus the people affected. Since the whole population is affected, there are no people in Level 1.</v>
      </c>
      <c r="DL72" s="224" t="str">
        <f t="array" ref="DL72">LOOKUP(2,1/(Log!$K$1:$K$27569=DF72),Log!$I$1:$I$27569)</f>
        <v>https://data.humdata.org/dataset/mmr-jiaf-humanitarian-needs-pin-and-severity; https://reliefweb.int/report/myanmar/myanmar-humanitarian-needs-and-response-plan-2025-december-2024</v>
      </c>
      <c r="DM72" s="214">
        <f t="array" ref="DM72">LOOKUP(2,1/(Log!$K$1:$K$27569=DF72),Log!$L$1:$L$27569)</f>
        <v>45771</v>
      </c>
      <c r="DN72" s="222" t="str">
        <f t="shared" si="97"/>
        <v>MMR001Stressed humanitarian conditions - Level 2</v>
      </c>
      <c r="DO72" s="218">
        <f t="array" ref="DO72">IF(LOOKUP(2,1/(Log!$K$1:$K$27569=DN72),Log!$E$1:$E$27569)="x","x",ROUND(LOOKUP(2,1/(Log!$K$1:$K$27569=DN72),Log!$E$1:$E$27569),-3))</f>
        <v>35106000</v>
      </c>
      <c r="DP72" s="222" t="str">
        <f t="array" ref="DP72">LOOKUP(2,1/(Log!$K$1:$K$27569=DN72),Log!$F$1:$F$27569)</f>
        <v>OCHA 23/12/2024; OCHA 27/12/2024</v>
      </c>
      <c r="DQ72" s="222" t="str">
        <f t="array" ref="DQ72">LOOKUP(2,1/(Log!$K$1:$K$27569=DN72),Log!$G$1:$G$27569)</f>
        <v xml:space="preserve">Medium </v>
      </c>
      <c r="DR72" s="222">
        <f t="array" ref="DR72">LOOKUP(2,1/(Log!$K$1:$K$27569=DN72),Log!$H$1:$H$27569)</f>
        <v>2</v>
      </c>
      <c r="DS72" s="222" t="str">
        <f t="array" ref="DS72">LOOKUP(2,1/(Log!$K$1:$K$27569=DN72),Log!$J$1:$J$27569)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72" s="222" t="str">
        <f t="array" ref="DT72">LOOKUP(2,1/(Log!$K$1:$K$27569=DN72),Log!$I$1:$I$27569)</f>
        <v>https://data.humdata.org/dataset/mmr-jiaf-humanitarian-needs-pin-and-severity; https://reliefweb.int/report/myanmar/myanmar-humanitarian-needs-and-response-plan-2025-december-2024</v>
      </c>
      <c r="DU72" s="223">
        <f t="array" ref="DU72">LOOKUP(2,1/(Log!$K$1:$K$27569=DN72),Log!$L$1:$L$27569)</f>
        <v>45771</v>
      </c>
      <c r="DV72" s="221" t="str">
        <f t="shared" si="98"/>
        <v>MMR001Moderate humanitarian conditions - Level 3</v>
      </c>
      <c r="DW72" s="213">
        <f t="array" ref="DW72">IF(LOOKUP(2,1/(Log!$K$1:$K$27569=DV72),Log!$E$1:$E$27569)="x","x",ROUND(LOOKUP(2,1/(Log!$K$1:$K$27569=DV72),Log!$E$1:$E$27569),-3))</f>
        <v>13701000</v>
      </c>
      <c r="DX72" s="224" t="str">
        <f t="array" ref="DX72">LOOKUP(2,1/(Log!$K$1:$K$27569=DV72),Log!$F$1:$F$27569)</f>
        <v>OCHA 23/12/2024; OCHA 27/12/2024</v>
      </c>
      <c r="DY72" s="224" t="str">
        <f t="array" ref="DY72">LOOKUP(2,1/(Log!$K$1:$K$27569=DV72),Log!$G$1:$G$27569)</f>
        <v>Low</v>
      </c>
      <c r="DZ72" s="224">
        <f t="array" ref="DZ72">LOOKUP(2,1/(Log!$K$1:$K$27569=DV72),Log!$H$1:$H$27569)</f>
        <v>3</v>
      </c>
      <c r="EA72" s="224" t="str">
        <f t="array" ref="EA72">LOOKUP(2,1/(Log!$K$1:$K$27569=DV72),Log!$J$1:$J$27569)</f>
        <v>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Thus the PiN number is updated accordingly. As we do not have information on the severity of the needs for those additional 2million people, ACAPS assigned those people in need to level 3.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B72" s="224" t="str">
        <f t="array" ref="EB72">LOOKUP(2,1/(Log!$K$1:$K$27569=DV72),Log!$I$1:$I$27569)</f>
        <v>https://data.humdata.org/dataset/mmr-jiaf-humanitarian-needs-pin-and-severity; https://reliefweb.int/report/myanmar/myanmar-humanitarian-needs-and-response-plan-2025-december-2024</v>
      </c>
      <c r="EC72" s="214">
        <f t="array" ref="EC72">LOOKUP(2,1/(Log!$K$1:$K$27569=DV72),Log!$L$1:$L$27569)</f>
        <v>45771</v>
      </c>
      <c r="ED72" s="222" t="str">
        <f t="shared" si="99"/>
        <v>MMR001Severe humanitarian conditions - Level 4</v>
      </c>
      <c r="EE72" s="218">
        <f t="array" ref="EE72">IF(LOOKUP(2,1/(Log!$K$1:$K$27569=ED72),Log!$E$1:$E$27569)="x","x",ROUND(LOOKUP(2,1/(Log!$K$1:$K$27569=ED72),Log!$E$1:$E$27569),-3))</f>
        <v>8165000</v>
      </c>
      <c r="EF72" s="222" t="str">
        <f t="array" ref="EF72">LOOKUP(2,1/(Log!$K$1:$K$27569=ED72),Log!$F$1:$F$27569)</f>
        <v>OCHA 23/12/2024; OCHA 27/12/2024</v>
      </c>
      <c r="EG72" s="222" t="str">
        <f t="array" ref="EG72">LOOKUP(2,1/(Log!$K$1:$K$27569=ED72),Log!$G$1:$G$27569)</f>
        <v>Low</v>
      </c>
      <c r="EH72" s="222">
        <f t="array" ref="EH72">LOOKUP(2,1/(Log!$K$1:$K$27569=ED72),Log!$H$1:$H$27569)</f>
        <v>3</v>
      </c>
      <c r="EI72" s="222" t="str">
        <f t="array" ref="EI72">LOOKUP(2,1/(Log!$K$1:$K$27569=ED72),Log!$J$1:$J$27569)</f>
        <v>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Though we don't know the severity of the needs of the additional people in need, we considered them to have at least moderate humanitarian needs (Level 3).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J72" s="222" t="str">
        <f t="array" ref="EJ72">LOOKUP(2,1/(Log!$K$1:$K$27569=ED72),Log!$I$1:$I$27569)</f>
        <v>https://data.humdata.org/dataset/mmr-jiaf-humanitarian-needs-pin-and-severity; https://reliefweb.int/report/myanmar/myanmar-humanitarian-needs-and-response-plan-2025-december-2024</v>
      </c>
      <c r="EK72" s="223">
        <f t="array" ref="EK72">LOOKUP(2,1/(Log!$K$1:$K$27569=ED72),Log!$L$1:$L$27569)</f>
        <v>45771</v>
      </c>
      <c r="EL72" s="221" t="str">
        <f t="shared" si="100"/>
        <v>MMR001Extreme humanitarian conditions - Level 5</v>
      </c>
      <c r="EM72" s="213">
        <f t="array" ref="EM72">IF(LOOKUP(2,1/(Log!$K$1:$K$27569=EL72),Log!$E$1:$E$27569)="x","x",ROUND(LOOKUP(2,1/(Log!$K$1:$K$27569=EL72),Log!$E$1:$E$27569),-3))</f>
        <v>36000</v>
      </c>
      <c r="EN72" s="224" t="str">
        <f t="array" ref="EN72">LOOKUP(2,1/(Log!$K$1:$K$27569=EL72),Log!$F$1:$F$27569)</f>
        <v>OCHA 23/12/2024; OCHA 27/12/2024</v>
      </c>
      <c r="EO72" s="224" t="str">
        <f t="array" ref="EO72">LOOKUP(2,1/(Log!$K$1:$K$27569=EL72),Log!$G$1:$G$27569)</f>
        <v>Low</v>
      </c>
      <c r="EP72" s="224">
        <f t="array" ref="EP72">LOOKUP(2,1/(Log!$K$1:$K$27569=EL72),Log!$H$1:$H$27569)</f>
        <v>3</v>
      </c>
      <c r="EQ72" s="224" t="str">
        <f t="array" ref="EQ72">LOOKUP(2,1/(Log!$K$1:$K$27569=EL72),Log!$J$1:$J$27569)</f>
        <v>For this crisis, the entire country is considered.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R72" s="224" t="str">
        <f t="array" ref="ER72">LOOKUP(2,1/(Log!$K$1:$K$27569=EL72),Log!$I$1:$I$27569)</f>
        <v>https://data.humdata.org/dataset/mmr-jiaf-humanitarian-needs-pin-and-severity; https://reliefweb.int/report/myanmar/myanmar-humanitarian-needs-and-response-plan-2025-december-2024</v>
      </c>
      <c r="ES72" s="214">
        <f t="array" ref="ES72">LOOKUP(2,1/(Log!$K$1:$K$27569=EL72),Log!$L$1:$L$27569)</f>
        <v>45771</v>
      </c>
      <c r="ET72" s="222" t="str">
        <f t="shared" si="101"/>
        <v>MMR001Fatalities in all crises</v>
      </c>
      <c r="EU72" s="222">
        <f t="array" ref="EU72">LOOKUP(2,1/(Log!$K$1:$K$27569=ET72),Log!$E$1:$E$27569)</f>
        <v>11049</v>
      </c>
      <c r="EV72" s="222" t="str">
        <f t="array" ref="EV72">LOOKUP(2,1/(Log!$K$1:$K$27569=ET72),Log!$F$1:$F$27569)</f>
        <v>AHA 15/04/2025; ACLED accessed 17/04/2025</v>
      </c>
      <c r="EW72" s="222" t="str">
        <f t="array" ref="EW72">LOOKUP(2,1/(Log!$K$1:$K$27569=ET72),Log!$G$1:$G$27569)</f>
        <v xml:space="preserve">Medium </v>
      </c>
      <c r="EX72" s="222">
        <f t="array" ref="EX72">LOOKUP(2,1/(Log!$K$1:$K$27569=ET72),Log!$H$1:$H$27569)</f>
        <v>2</v>
      </c>
      <c r="EY72" s="222" t="str">
        <f t="array" ref="EY72">LOOKUP(2,1/(Log!$K$1:$K$27569=ET72),Log!$J$1:$J$27569)</f>
        <v>Total number of fatalities for all the crises between 1 October 2024 -  31 March 2025.</v>
      </c>
      <c r="EZ72" s="222" t="str">
        <f t="array" ref="EZ72">LOOKUP(2,1/(Log!$K$1:$K$27569=ET72),Log!$I$1:$I$27569)</f>
        <v>https://reliefweb.int/report/myanmar/situation-update-no-9-m77-mandalay-earthquake-monday-14-april-2025-2000-hrs-utc7; https://acleddata.com/data-export-tool/</v>
      </c>
      <c r="FA72" s="223">
        <f t="array" ref="FA72">LOOKUP(2,1/(Log!$K$1:$K$27569=ET72),Log!$L$1:$L$27569)</f>
        <v>45771</v>
      </c>
      <c r="FB72" s="221" t="str">
        <f t="shared" si="102"/>
        <v>MMR001Crisis affected groups</v>
      </c>
      <c r="FC72" s="224">
        <f t="array" ref="FC72">LOOKUP(2,1/(Log!$K$1:$K$27569=FB72),Log!$E$1:$E$27569)</f>
        <v>5</v>
      </c>
      <c r="FD72" s="224" t="str">
        <f t="array" ref="FD72">LOOKUP(2,1/(Log!$K$1:$K$27569=FB72),Log!$F$1:$F$27569)</f>
        <v>OCHA 27/12/2024</v>
      </c>
      <c r="FE72" s="224" t="str">
        <f t="array" ref="FE72">LOOKUP(2,1/(Log!$K$1:$K$27569=FB72),Log!$G$1:$G$27569)</f>
        <v>High</v>
      </c>
      <c r="FF72" s="224">
        <f t="array" ref="FF72">LOOKUP(2,1/(Log!$K$1:$K$27569=FB72),Log!$H$1:$H$27569)</f>
        <v>1</v>
      </c>
      <c r="FG72" s="224" t="str">
        <f t="array" ref="FG72">LOOKUP(2,1/(Log!$K$1:$K$27569=FB72),Log!$J$1:$J$27569)</f>
        <v>In this crisis, all 5 population groups are affected: IDPs, host population, non-host population, refugees and asylum seekers, and returnees.</v>
      </c>
      <c r="FH72" s="224" t="str">
        <f t="array" ref="FH72">LOOKUP(2,1/(Log!$K$1:$K$27569=FB72),Log!$I$1:$I$27569)</f>
        <v>https://reliefweb.int/report/myanmar/myanmar-humanitarian-needs-and-response-plan-2025-december-2024</v>
      </c>
      <c r="FI72" s="214">
        <f t="array" ref="FI72">LOOKUP(2,1/(Log!$K$1:$K$27569=FB72),Log!$L$1:$L$27569)</f>
        <v>45771</v>
      </c>
      <c r="FJ72" s="221" t="str">
        <f t="shared" si="103"/>
        <v>MMR001People facing limited access constraints</v>
      </c>
      <c r="FK72" s="222" t="str">
        <f t="array" ref="FK72">LOOKUP(2,1/(Log!$K$1:$K$27569=FJ72),Log!$E$1:$E$27569)</f>
        <v>x</v>
      </c>
      <c r="FL72" s="222" t="str">
        <f t="array" ref="FL72">LOOKUP(2,1/(Log!$K$1:$K$27569=FJ72),Log!$F$1:$F$27569)</f>
        <v>x</v>
      </c>
      <c r="FM72" s="222" t="str">
        <f t="array" ref="FM72">LOOKUP(2,1/(Log!$K$1:$K$27569=FJ72),Log!$G$1:$G$27569)</f>
        <v>x</v>
      </c>
      <c r="FN72" s="222" t="str">
        <f t="array" ref="FN72">LOOKUP(2,1/(Log!$K$1:$K$27569=FJ72),Log!$H$1:$H$27569)</f>
        <v>x</v>
      </c>
      <c r="FO72" s="222" t="str">
        <f t="array" ref="FO72">LOOKUP(2,1/(Log!$K$1:$K$27569=FJ72),Log!$J$1:$J$27569)</f>
        <v xml:space="preserve">No data available. </v>
      </c>
      <c r="FP72" s="218" t="str">
        <f t="array" ref="FP72">LOOKUP(2,1/(Log!$K$1:$K$27569=FJ72),Log!$I$1:$I$27569)</f>
        <v>x</v>
      </c>
      <c r="FQ72" s="219">
        <f t="array" ref="FQ72">LOOKUP(2,1/(Log!$K$1:$K$27569=FJ72),Log!$L$1:$L$27569)</f>
        <v>45771</v>
      </c>
      <c r="FR72" s="221" t="str">
        <f t="shared" si="104"/>
        <v>MMR001People facing restricted access constraints</v>
      </c>
      <c r="FS72" s="224">
        <f t="array" ref="FS72">LOOKUP(2,1/(Log!$K$1:$K$27569=FR72),Log!$E$1:$E$27569)</f>
        <v>500000</v>
      </c>
      <c r="FT72" s="224" t="str">
        <f t="array" ref="FT72">LOOKUP(2,1/(Log!$K$1:$K$27569=FR72),Log!$F$1:$F$27569)</f>
        <v>OCHA 08/04/2025</v>
      </c>
      <c r="FU72" s="224" t="str">
        <f t="array" ref="FU72">LOOKUP(2,1/(Log!$K$1:$K$27569=FR72),Log!$G$1:$G$27569)</f>
        <v xml:space="preserve">Medium </v>
      </c>
      <c r="FV72" s="224">
        <f t="array" ref="FV72">LOOKUP(2,1/(Log!$K$1:$K$27569=FR72),Log!$H$1:$H$27569)</f>
        <v>2</v>
      </c>
      <c r="FW72" s="224" t="str">
        <f t="array" ref="FW72">LOOKUP(2,1/(Log!$K$1:$K$27569=FR72),Log!$J$1:$J$27569)</f>
        <v>These are the number of people facing restriction to access life saving assistance. The reliability of this source is medium because the situation on the ground is highly dynamic, and the data may no longer be accurate due to recent developments for which there is no updated source.</v>
      </c>
      <c r="FX72" s="224" t="str">
        <f t="array" ref="FX72">LOOKUP(2,1/(Log!$K$1:$K$27569=FR72),Log!$I$1:$I$27569)</f>
        <v>https://reliefweb.int/report/myanmar/myanmar-earthquake-humanitarian-snapshot-7-april-2025</v>
      </c>
      <c r="FY72" s="214">
        <f t="array" ref="FY72">LOOKUP(2,1/(Log!$K$1:$K$27569=FR72),Log!$L$1:$L$27569)</f>
        <v>45771</v>
      </c>
      <c r="FZ72" s="222" t="str">
        <f t="shared" si="105"/>
        <v>MMR001Impediments to entry into country (bureaucratic and administrative)</v>
      </c>
      <c r="GA72" s="222">
        <f t="array" ref="GA72">LOOKUP(2,1/(Log!$K$1:$K$27569=FZ72),Log!$E$1:$E$27569)</f>
        <v>1</v>
      </c>
      <c r="GB72" s="222" t="str">
        <f t="array" ref="GB72">LOOKUP(2,1/(Log!$K$1:$K$27569=FZ72),Log!$F$1:$F$27569)</f>
        <v>ACAPS Access Methodology</v>
      </c>
      <c r="GC72" s="222" t="str">
        <f t="array" ref="GC72">LOOKUP(2,1/(Log!$K$1:$K$27569=FZ72),Log!$G$1:$G$27569)</f>
        <v>Medium</v>
      </c>
      <c r="GD72" s="222">
        <f t="array" ref="GD72">LOOKUP(2,1/(Log!$K$1:$K$27569=FZ72),Log!$H$1:$H$27569)</f>
        <v>2</v>
      </c>
      <c r="GE72" s="222" t="str">
        <f t="array" ref="GE72">LOOKUP(2,1/(Log!$K$1:$K$27569=FZ72),Log!$J$1:$J$27569)</f>
        <v>x</v>
      </c>
      <c r="GF72" s="222" t="str">
        <f t="array" ref="GF72">LOOKUP(2,1/(Log!$K$1:$K$27569=FZ72),Log!$I$1:$I$27569)</f>
        <v>x</v>
      </c>
      <c r="GG72" s="223">
        <f t="array" ref="GG72">LOOKUP(2,1/(Log!$K$1:$K$27569=FZ72),Log!$L$1:$L$27569)</f>
        <v>45771</v>
      </c>
      <c r="GH72" s="221" t="str">
        <f t="shared" si="106"/>
        <v>MMR001Restriction of movement (impediments to freedom of movement and/or administrative restrictions)</v>
      </c>
      <c r="GI72" s="224">
        <f t="array" ref="GI72">LOOKUP(2,1/(Log!$K$1:$K$27569=GH72),Log!$E$1:$E$27569)</f>
        <v>3</v>
      </c>
      <c r="GJ72" s="224" t="str">
        <f t="array" ref="GJ72">LOOKUP(2,1/(Log!$K$1:$K$27569=GH72),Log!$F$1:$F$27569)</f>
        <v>ACAPS Access Methodology</v>
      </c>
      <c r="GK72" s="224" t="str">
        <f t="array" ref="GK72">LOOKUP(2,1/(Log!$K$1:$K$27569=GH72),Log!$G$1:$G$27569)</f>
        <v>Medium</v>
      </c>
      <c r="GL72" s="224">
        <f t="array" ref="GL72">LOOKUP(2,1/(Log!$K$1:$K$27569=GH72),Log!$H$1:$H$27569)</f>
        <v>2</v>
      </c>
      <c r="GM72" s="224" t="str">
        <f t="array" ref="GM72">LOOKUP(2,1/(Log!$K$1:$K$27569=GH72),Log!$J$1:$J$27569)</f>
        <v>x</v>
      </c>
      <c r="GN72" s="224" t="str">
        <f t="array" ref="GN72">LOOKUP(2,1/(Log!$K$1:$K$27569=GH72),Log!$I$1:$I$27569)</f>
        <v>x</v>
      </c>
      <c r="GO72" s="214">
        <f t="array" ref="GO72">LOOKUP(2,1/(Log!$K$1:$K$27569=GH72),Log!$L$1:$L$27569)</f>
        <v>45771</v>
      </c>
      <c r="GP72" s="222" t="str">
        <f t="shared" si="107"/>
        <v>MMR001Interference into implementation of humanitarian activities</v>
      </c>
      <c r="GQ72" s="222">
        <f t="array" ref="GQ72">LOOKUP(2,1/(Log!$K$1:$K$27569=GP72),Log!$E$1:$E$27569)</f>
        <v>3</v>
      </c>
      <c r="GR72" s="222" t="str">
        <f t="array" ref="GR72">LOOKUP(2,1/(Log!$K$1:$K$27569=GP72),Log!$F$1:$F$27569)</f>
        <v>ACAPS Access Methodology</v>
      </c>
      <c r="GS72" s="222" t="str">
        <f t="array" ref="GS72">LOOKUP(2,1/(Log!$K$1:$K$27569=GP72),Log!$G$1:$G$27569)</f>
        <v>Medium</v>
      </c>
      <c r="GT72" s="222">
        <f t="array" ref="GT72">LOOKUP(2,1/(Log!$K$1:$K$27569=GP72),Log!$H$1:$H$27569)</f>
        <v>2</v>
      </c>
      <c r="GU72" s="222" t="str">
        <f t="array" ref="GU72">LOOKUP(2,1/(Log!$K$1:$K$27569=GP72),Log!$J$1:$J$27569)</f>
        <v>x</v>
      </c>
      <c r="GV72" s="222" t="str">
        <f t="array" ref="GV72">LOOKUP(2,1/(Log!$K$1:$K$27569=GP72),Log!$I$1:$I$27569)</f>
        <v>x</v>
      </c>
      <c r="GW72" s="223">
        <f t="array" ref="GW72">LOOKUP(2,1/(Log!$K$1:$K$27569=GP72),Log!$L$1:$L$27569)</f>
        <v>45771</v>
      </c>
      <c r="GX72" s="221" t="str">
        <f t="shared" si="108"/>
        <v>MMR001Violence against personnel, facilities and assets</v>
      </c>
      <c r="GY72" s="224">
        <f t="array" ref="GY72">LOOKUP(2,1/(Log!$K$1:$K$27569=GX72),Log!$E$1:$E$27569)</f>
        <v>3</v>
      </c>
      <c r="GZ72" s="224" t="str">
        <f t="array" ref="GZ72">LOOKUP(2,1/(Log!$K$1:$K$27569=GX72),Log!$F$1:$F$27569)</f>
        <v>ACAPS Access Methodology</v>
      </c>
      <c r="HA72" s="224" t="str">
        <f t="array" ref="HA72">LOOKUP(2,1/(Log!$K$1:$K$27569=GX72),Log!$G$1:$G$27569)</f>
        <v>Medium</v>
      </c>
      <c r="HB72" s="224">
        <f t="array" ref="HB72">LOOKUP(2,1/(Log!$K$1:$K$27569=GX72),Log!$H$1:$H$27569)</f>
        <v>2</v>
      </c>
      <c r="HC72" s="224" t="str">
        <f t="array" ref="HC72">LOOKUP(2,1/(Log!$K$1:$K$27569=GX72),Log!$J$1:$J$27569)</f>
        <v>x</v>
      </c>
      <c r="HD72" s="224" t="str">
        <f t="array" ref="HD72">LOOKUP(2,1/(Log!$K$1:$K$27569=GX72),Log!$I$1:$I$27569)</f>
        <v>x</v>
      </c>
      <c r="HE72" s="214">
        <f t="array" ref="HE72">LOOKUP(2,1/(Log!$K$1:$K$27569=GX72),Log!$L$1:$L$27569)</f>
        <v>45771</v>
      </c>
      <c r="HF72" s="222" t="str">
        <f t="shared" si="109"/>
        <v>MMR001Denial of existence of humanitarian needs or entitlements to assistance</v>
      </c>
      <c r="HG72" s="222">
        <f t="array" ref="HG72">LOOKUP(2,1/(Log!$K$1:$K$27569=HF72),Log!$E$1:$E$27569)</f>
        <v>3</v>
      </c>
      <c r="HH72" s="222" t="str">
        <f t="array" ref="HH72">LOOKUP(2,1/(Log!$K$1:$K$27569=HF72),Log!$F$1:$F$27569)</f>
        <v>ACAPS Access Methodology</v>
      </c>
      <c r="HI72" s="222" t="str">
        <f t="array" ref="HI72">LOOKUP(2,1/(Log!$K$1:$K$27569=HF72),Log!$G$1:$G$27569)</f>
        <v>Medium</v>
      </c>
      <c r="HJ72" s="222">
        <f t="array" ref="HJ72">LOOKUP(2,1/(Log!$K$1:$K$27569=HF72),Log!$H$1:$H$27569)</f>
        <v>2</v>
      </c>
      <c r="HK72" s="222" t="str">
        <f t="array" ref="HK72">LOOKUP(2,1/(Log!$K$1:$K$27569=HF72),Log!$J$1:$J$27569)</f>
        <v>x</v>
      </c>
      <c r="HL72" s="222" t="str">
        <f t="array" ref="HL72">LOOKUP(2,1/(Log!$K$1:$K$27569=HF72),Log!$I$1:$I$27569)</f>
        <v>x</v>
      </c>
      <c r="HM72" s="223">
        <f t="array" ref="HM72">LOOKUP(2,1/(Log!$K$1:$K$27569=HF72),Log!$L$1:$L$27569)</f>
        <v>45771</v>
      </c>
      <c r="HN72" s="221" t="str">
        <f t="shared" si="110"/>
        <v>MMR001Restriction and obstruction of access to services and assistance</v>
      </c>
      <c r="HO72" s="224">
        <f t="array" ref="HO72">LOOKUP(2,1/(Log!$K$1:$K$27569=HN72),Log!$E$1:$E$27569)</f>
        <v>3</v>
      </c>
      <c r="HP72" s="224" t="str">
        <f t="array" ref="HP72">LOOKUP(2,1/(Log!$K$1:$K$27569=HN72),Log!$F$1:$F$27569)</f>
        <v>ACAPS Access Methodology</v>
      </c>
      <c r="HQ72" s="224" t="str">
        <f t="array" ref="HQ72">LOOKUP(2,1/(Log!$K$1:$K$27569=HN72),Log!$G$1:$G$27569)</f>
        <v>Medium</v>
      </c>
      <c r="HR72" s="224">
        <f t="array" ref="HR72">LOOKUP(2,1/(Log!$K$1:$K$27569=HN72),Log!$H$1:$H$27569)</f>
        <v>2</v>
      </c>
      <c r="HS72" s="224" t="str">
        <f t="array" ref="HS72">LOOKUP(2,1/(Log!$K$1:$K$27569=HN72),Log!$J$1:$J$27569)</f>
        <v>x</v>
      </c>
      <c r="HT72" s="224" t="str">
        <f t="array" ref="HT72">LOOKUP(2,1/(Log!$K$1:$K$27569=HN72),Log!$I$1:$I$27569)</f>
        <v>x</v>
      </c>
      <c r="HU72" s="214">
        <f t="array" ref="HU72">LOOKUP(2,1/(Log!$K$1:$K$27569=HN72),Log!$L$1:$L$27569)</f>
        <v>45771</v>
      </c>
      <c r="HV72" s="222" t="str">
        <f t="shared" si="111"/>
        <v>MMR001Ongoing insecurity/hostilities affecting humanitarian assistance</v>
      </c>
      <c r="HW72" s="222">
        <f t="array" ref="HW72">LOOKUP(2,1/(Log!$K$1:$K$27569=HV72),Log!$E$1:$E$27569)</f>
        <v>3</v>
      </c>
      <c r="HX72" s="222" t="str">
        <f t="array" ref="HX72">LOOKUP(2,1/(Log!$K$1:$K$27569=HV72),Log!$F$1:$F$27569)</f>
        <v>ACAPS Access Methodology</v>
      </c>
      <c r="HY72" s="222" t="str">
        <f t="array" ref="HY72">LOOKUP(2,1/(Log!$K$1:$K$27569=HV72),Log!$G$1:$G$27569)</f>
        <v>Medium</v>
      </c>
      <c r="HZ72" s="222">
        <f t="array" ref="HZ72">LOOKUP(2,1/(Log!$K$1:$K$27569=HV72),Log!$H$1:$H$27569)</f>
        <v>2</v>
      </c>
      <c r="IA72" s="222" t="str">
        <f t="array" ref="IA72">LOOKUP(2,1/(Log!$K$1:$K$27569=HV72),Log!$J$1:$J$27569)</f>
        <v>x</v>
      </c>
      <c r="IB72" s="222" t="str">
        <f t="array" ref="IB72">LOOKUP(2,1/(Log!$K$1:$K$27569=HV72),Log!$I$1:$I$27569)</f>
        <v>x</v>
      </c>
      <c r="IC72" s="223">
        <f t="array" ref="IC72">LOOKUP(2,1/(Log!$K$1:$K$27569=HV72),Log!$L$1:$L$27569)</f>
        <v>45771</v>
      </c>
      <c r="ID72" s="221" t="str">
        <f t="shared" si="112"/>
        <v>MMR001Presence of mines and improvised explosive devices</v>
      </c>
      <c r="IE72" s="224">
        <f t="array" ref="IE72">LOOKUP(2,1/(Log!$K$1:$K$27569=ID72),Log!$E$1:$E$27569)</f>
        <v>2</v>
      </c>
      <c r="IF72" s="224" t="str">
        <f t="array" ref="IF72">LOOKUP(2,1/(Log!$K$1:$K$27569=ID72),Log!$F$1:$F$27569)</f>
        <v>ACAPS Access Methodology</v>
      </c>
      <c r="IG72" s="224" t="str">
        <f t="array" ref="IG72">LOOKUP(2,1/(Log!$K$1:$K$27569=ID72),Log!$G$1:$G$27569)</f>
        <v>Medium</v>
      </c>
      <c r="IH72" s="224">
        <f t="array" ref="IH72">LOOKUP(2,1/(Log!$K$1:$K$27569=ID72),Log!$H$1:$H$27569)</f>
        <v>2</v>
      </c>
      <c r="II72" s="224" t="str">
        <f t="array" ref="II72">LOOKUP(2,1/(Log!$K$1:$K$27569=ID72),Log!$J$1:$J$27569)</f>
        <v>x</v>
      </c>
      <c r="IJ72" s="224" t="str">
        <f t="array" ref="IJ72">LOOKUP(2,1/(Log!$K$1:$K$27569=ID72),Log!$I$1:$I$27569)</f>
        <v>x</v>
      </c>
      <c r="IK72" s="214">
        <f t="array" ref="IK72">LOOKUP(2,1/(Log!$K$1:$K$27569=ID72),Log!$L$1:$L$27569)</f>
        <v>45771</v>
      </c>
      <c r="IL72" s="222" t="str">
        <f t="shared" si="113"/>
        <v>MMR001Physical constraints in the environment (obstacles related to terrain, climate, lack of infrastructure, etc.)</v>
      </c>
      <c r="IM72" s="222">
        <f t="array" ref="IM72">LOOKUP(2,1/(Log!$K$1:$K$27569=IL72),Log!$E$1:$E$27569)</f>
        <v>3</v>
      </c>
      <c r="IN72" s="222" t="str">
        <f t="array" ref="IN72">LOOKUP(2,1/(Log!$K$1:$K$27569=IL72),Log!$F$1:$F$27569)</f>
        <v>ACAPS Access Methodology</v>
      </c>
      <c r="IO72" s="222" t="str">
        <f t="array" ref="IO72">LOOKUP(2,1/(Log!$K$1:$K$27569=IL72),Log!$G$1:$G$27569)</f>
        <v>Medium</v>
      </c>
      <c r="IP72" s="222">
        <f t="array" ref="IP72">LOOKUP(2,1/(Log!$K$1:$K$27569=IL72),Log!$H$1:$H$27569)</f>
        <v>2</v>
      </c>
      <c r="IQ72" s="222" t="str">
        <f t="array" ref="IQ72">LOOKUP(2,1/(Log!$K$1:$K$27569=IL72),Log!$J$1:$J$27569)</f>
        <v>x</v>
      </c>
      <c r="IR72" s="222" t="str">
        <f t="array" ref="IR72">LOOKUP(2,1/(Log!$K$1:$K$27569=IL72),Log!$I$1:$I$27569)</f>
        <v>x</v>
      </c>
      <c r="IS72" s="223">
        <f t="array" ref="IS72">LOOKUP(2,1/(Log!$K$1:$K$27569=IL72),Log!$L$1:$L$27569)</f>
        <v>45771</v>
      </c>
    </row>
    <row r="73" spans="1:253" s="11" customFormat="1" ht="13.35" customHeight="1">
      <c r="A73" s="11" t="str">
        <f>Lists!B:B</f>
        <v>Rakhine Conflict</v>
      </c>
      <c r="B73" s="11" t="str">
        <f>Lists!F:F</f>
        <v>Conflict/ Violence</v>
      </c>
      <c r="C73" s="11" t="str">
        <f>Lists!C:C</f>
        <v>MMR002</v>
      </c>
      <c r="D73" s="11" t="str">
        <f>Lists!A:A</f>
        <v>Myanmar</v>
      </c>
      <c r="E73" s="11" t="str">
        <f>Lists!D:D</f>
        <v>MMR</v>
      </c>
      <c r="F73" s="11" t="str">
        <f t="shared" si="76"/>
        <v>MMR002Total population</v>
      </c>
      <c r="G73" s="212">
        <f t="array" ref="G73">ROUND(LOOKUP(2,1/(Log!$K$1:$K$27569=F73),Log!$E$1:$E$27569),-3)</f>
        <v>57008000</v>
      </c>
      <c r="H73" s="213" t="str">
        <f t="array" ref="H73">LOOKUP(2,1/(Log!$K$1:$K$27569=F73),Log!$F$1:$F$27569)</f>
        <v>OCHA 23/12/2024; OCHA 27/12/2024</v>
      </c>
      <c r="I73" s="213" t="str">
        <f t="array" ref="I73">LOOKUP(2,1/(Log!$K$1:$K$27569=F73),Log!$G$1:$G$27569)</f>
        <v>High</v>
      </c>
      <c r="J73" s="213">
        <f t="array" ref="J73">LOOKUP(2,1/(Log!$K$1:$K$27569=F73),Log!$H$1:$H$27569)</f>
        <v>1</v>
      </c>
      <c r="K73" s="213" t="str">
        <f t="array" ref="K73">LOOKUP(2,1/(Log!$K$1:$K$27569=F73),Log!$J$1:$J$27569)</f>
        <v>This is the total number of people living in Myanmar. The figure is taken from the 2025 Myanmar HNRP data. This has been chosen over the other sources as it provides the most recent figure among all the available sources and it is a very reliable source.</v>
      </c>
      <c r="L73" s="213" t="str">
        <f t="array" ref="L73">LOOKUP(2,1/(Log!$K$1:$K$27569=F73),Log!$I$1:$I$27569)</f>
        <v>https://data.humdata.org/dataset/mmr-jiaf-humanitarian-needs-pin-and-severity; https://reliefweb.int/report/myanmar/myanmar-humanitarian-needs-and-response-plan-2025-december-2024</v>
      </c>
      <c r="M73" s="214">
        <f t="array" ref="M73">LOOKUP(2,1/(Log!$K$1:$K$27569=F73),Log!$L$1:$L$27569)</f>
        <v>45771</v>
      </c>
      <c r="N73" s="221" t="str">
        <f t="shared" si="77"/>
        <v>MMR002Landmass affected</v>
      </c>
      <c r="O73" s="216">
        <f t="array" ref="O73">LOOKUP(2,1/(Log!$K$1:$K$27569=N73),Log!$E$1:$E$27569)</f>
        <v>36778</v>
      </c>
      <c r="P73" s="216" t="str">
        <f t="array" ref="P73">LOOKUP(2,1/(Log!$K$1:$K$27569=N73),Log!$F$1:$F$27569)</f>
        <v>OCHA 23/12/2024; Govt. of Myanmar and UNFPA 23/11/2017</v>
      </c>
      <c r="Q73" s="216" t="str">
        <f t="array" ref="Q73">LOOKUP(2,1/(Log!$K$1:$K$27569=N73),Log!$G$1:$G$27569)</f>
        <v>High</v>
      </c>
      <c r="R73" s="216">
        <f t="array" ref="R73">LOOKUP(2,1/(Log!$K$1:$K$27569=N73),Log!$H$1:$H$27569)</f>
        <v>1</v>
      </c>
      <c r="S73" s="216" t="str">
        <f t="array" ref="S73">LOOKUP(2,1/(Log!$K$1:$K$27569=N73),Log!$J$1:$J$27569)</f>
        <v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v>
      </c>
      <c r="T73" s="216" t="str">
        <f t="array" ref="T73">LOOKUP(2,1/(Log!$K$1:$K$27569=N73),Log!$I$1:$I$27569)</f>
        <v>https://myanmar.unfpa.org/en/publications/census-atlas-myanmar;
http://themimu.info/sites/themimu.info/files/documents/Census_Atlas_Myanmar_the_2014_Myanmar_Population_and_Housing_Census.pdf</v>
      </c>
      <c r="U73" s="217">
        <f t="array" ref="U73">LOOKUP(2,1/(Log!$K$1:$K$27569=N73),Log!$L$1:$L$27569)</f>
        <v>45771</v>
      </c>
      <c r="V73" s="221" t="str">
        <f t="shared" si="78"/>
        <v>MMR002People exposed</v>
      </c>
      <c r="W73" s="213">
        <f t="array" ref="W73">IF(LOOKUP(2,1/(Log!$K$1:$K$27569=V73),Log!$E$1:$E$27569)="x","x",ROUND(LOOKUP(2,1/(Log!$K$1:$K$27569=V73),Log!$E$1:$E$27569),-3))</f>
        <v>3653000</v>
      </c>
      <c r="X73" s="213" t="str">
        <f t="array" ref="X73">LOOKUP(2,1/(Log!$K$1:$K$27569=V73),Log!$F$1:$F$27569)</f>
        <v>OCHA 23/12/2024; OCHA 27/12/2024</v>
      </c>
      <c r="Y73" s="213" t="str">
        <f t="array" ref="Y73">LOOKUP(2,1/(Log!$K$1:$K$27569=V73),Log!$G$1:$G$27569)</f>
        <v>High</v>
      </c>
      <c r="Z73" s="213">
        <f t="array" ref="Z73">LOOKUP(2,1/(Log!$K$1:$K$27569=V73),Log!$H$1:$H$27569)</f>
        <v>1</v>
      </c>
      <c r="AA73" s="213" t="str">
        <f t="array" ref="AA73">LOOKUP(2,1/(Log!$K$1:$K$27569=V73),Log!$J$1:$J$27569)</f>
        <v xml:space="preserve">It is the total population of Rakhine state. The figure is obtained from the 2025 Myanmar HNRP data. Based on the context of the crisis and the informaton provided in the 2025 Myanmar HNRP report, the total population of the Rakhine is exposed to the crisis.
The reliability of the data is high because it is very recent.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v>
      </c>
      <c r="AB73" s="213" t="str">
        <f t="array" ref="AB73">LOOKUP(2,1/(Log!$K$1:$K$27569=V73),Log!$I$1:$I$27569)</f>
        <v>https://data.humdata.org/dataset/mmr-jiaf-humanitarian-needs-pin-and-severity; https://reliefweb.int/report/myanmar/myanmar-humanitarian-needs-and-response-plan-2025-december-2024</v>
      </c>
      <c r="AC73" s="214">
        <f t="array" ref="AC73">LOOKUP(2,1/(Log!$K$1:$K$27569=V73),Log!$L$1:$L$27569)</f>
        <v>45771</v>
      </c>
      <c r="AD73" s="221" t="str">
        <f t="shared" si="79"/>
        <v>MMR002People affected</v>
      </c>
      <c r="AE73" s="218">
        <f t="array" ref="AE73">IF(LOOKUP(2,1/(Log!$K$1:$K$27569=AD73),Log!$E$1:$E$27569)="x","x",ROUND(LOOKUP(2,1/(Log!$K$1:$K$27569=AD73),Log!$E$1:$E$27569),-3))</f>
        <v>3653000</v>
      </c>
      <c r="AF73" s="218" t="str">
        <f t="array" ref="AF73">LOOKUP(2,1/(Log!$K$1:$K$27569=AD73),Log!$F$1:$F$27569)</f>
        <v>OCHA 23/12/2024; OCHA 27/12/2024</v>
      </c>
      <c r="AG73" s="218" t="str">
        <f t="array" ref="AG73">LOOKUP(2,1/(Log!$K$1:$K$27569=AD73),Log!$G$1:$G$27569)</f>
        <v>High</v>
      </c>
      <c r="AH73" s="218">
        <f t="array" ref="AH73">LOOKUP(2,1/(Log!$K$1:$K$27569=AD73),Log!$H$1:$H$27569)</f>
        <v>1</v>
      </c>
      <c r="AI73" s="218" t="str">
        <f t="array" ref="AI73">LOOKUP(2,1/(Log!$K$1:$K$27569=AD73),Log!$J$1:$J$27569)</f>
        <v>The total affected population corresponds to the total population of Rakhine state. The figure is obtained from 2025 Myanmar HNRP data. Based on the context of the crisis and the informaton provided in the 2025 Myanmar HNRP report, the total population of the Rakhine is affected by the crisis. The reliability of this data is high as it is up to date and takes into consideration multiple/inter-sectoral needs.</v>
      </c>
      <c r="AJ73" s="218" t="str">
        <f t="array" ref="AJ73">LOOKUP(2,1/(Log!$K$1:$K$27569=AD73),Log!$I$1:$I$27569)</f>
        <v>https://data.humdata.org/dataset/mmr-jiaf-humanitarian-needs-pin-and-severity; https://reliefweb.int/report/myanmar/myanmar-humanitarian-needs-and-response-plan-2025-december-2024</v>
      </c>
      <c r="AK73" s="219">
        <f t="array" ref="AK73">LOOKUP(2,1/(Log!$K$1:$K$27569=AD73),Log!$L$1:$L$27569)</f>
        <v>45771</v>
      </c>
      <c r="AL73" s="221" t="str">
        <f t="shared" si="80"/>
        <v>MMR002People displaced</v>
      </c>
      <c r="AM73" s="213">
        <f t="array" ref="AM73">IF(LOOKUP(2,1/(Log!$K$1:$K$27569=AL73),Log!$E$1:$E$27569)="x","x",ROUND(LOOKUP(2,1/(Log!$K$1:$K$27569=AL73),Log!$E$1:$E$27569),-3))</f>
        <v>1382000</v>
      </c>
      <c r="AN73" s="213" t="str">
        <f t="array" ref="AN73">LOOKUP(2,1/(Log!$K$1:$K$27569=AL73),Log!$F$1:$F$27569)</f>
        <v>Govt.Bangladesh and UNHCR 28/02/2025; UNHCR 12/12/2024; UNHCR accessed 17/04/2025 a; UNHCR 10/04/2025; UNHCR accessed 17/04/2025 b</v>
      </c>
      <c r="AO73" s="213" t="str">
        <f t="array" ref="AO73">LOOKUP(2,1/(Log!$K$1:$K$27569=AL73),Log!$G$1:$G$27569)</f>
        <v xml:space="preserve">Medium </v>
      </c>
      <c r="AP73" s="213">
        <f t="array" ref="AP73">LOOKUP(2,1/(Log!$K$1:$K$27569=AL73),Log!$H$1:$H$27569)</f>
        <v>2</v>
      </c>
      <c r="AQ73" s="213" t="str">
        <f t="array" ref="AQ73">LOOKUP(2,1/(Log!$K$1:$K$27569=AL73),Log!$J$1:$J$27569)</f>
        <v>Number of registered Rohingya refugees in Bangladesh and Malaysia (0 in Thailand): 1,006,107 + 114,190  
Number of unregistered Rohingya refugees in Bangladesh: 64,000
IDPs in Rakhine (Central) prior to Feb 2021 coup: 175,100 
IDPs in Rakhine (North) prior to Feb 2021 coup: 0
Returned IDPs in Rakhine: 18,456
Total:1,382,283 (IDPs in Paletwa township are not considered for convenience of calculation; they are considered in the post-coup conflict crisis).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v>
      </c>
      <c r="AR73" s="213" t="str">
        <f t="array" ref="AR73">LOOKUP(2,1/(Log!$K$1:$K$27569=AL73),Log!$I$1:$I$27569)</f>
        <v>https://reliefweb.int/map/bangladesh/rohingya-refugee-responsebangladesh-rohingya-population-location-28-february-2025; 
https://data.unhcr.org/en/documents/details/113174;
https://www.unhcr.org/my/what-we-do/figures-glance-malaysia;
https://data.unhcr.org/en/documents/details/115645;
https://data.unhcr.org/en/country/mmr;</v>
      </c>
      <c r="AS73" s="214">
        <f t="array" ref="AS73">LOOKUP(2,1/(Log!$K$1:$K$27569=AL73),Log!$L$1:$L$27569)</f>
        <v>45771</v>
      </c>
      <c r="AT73" s="222" t="str">
        <f t="shared" si="81"/>
        <v>MMR002Injuries reported</v>
      </c>
      <c r="AU73" s="218" t="str">
        <f t="array" ref="AU73">LOOKUP(2,1/(Log!$K$1:$K$27569=AT73),Log!$E$1:$E$27569)</f>
        <v>x</v>
      </c>
      <c r="AV73" s="218" t="str">
        <f t="array" ref="AV73">LOOKUP(2,1/(Log!$K$1:$K$27569=AT73),Log!$F$1:$F$27569)</f>
        <v>x</v>
      </c>
      <c r="AW73" s="218" t="str">
        <f t="array" ref="AW73">LOOKUP(2,1/(Log!$K$1:$K$27569=AT73),Log!$G$1:$G$27569)</f>
        <v>x</v>
      </c>
      <c r="AX73" s="218" t="str">
        <f t="array" ref="AX73">LOOKUP(2,1/(Log!$K$1:$K$27569=AT73),Log!$H$1:$H$27569)</f>
        <v>x</v>
      </c>
      <c r="AY73" s="218" t="str">
        <f t="array" ref="AY73">LOOKUP(2,1/(Log!$K$1:$K$27569=AT73),Log!$J$1:$J$27569)</f>
        <v>No enough information available.</v>
      </c>
      <c r="AZ73" s="218" t="str">
        <f t="array" ref="AZ73">LOOKUP(2,1/(Log!$K$1:$K$27569=AT73),Log!$I$1:$I$27569)</f>
        <v>x</v>
      </c>
      <c r="BA73" s="219">
        <f t="array" ref="BA73">LOOKUP(2,1/(Log!$K$1:$K$27569=AT73),Log!$L$1:$L$27569)</f>
        <v>45771</v>
      </c>
      <c r="BB73" s="221" t="str">
        <f t="shared" si="82"/>
        <v>MMR002Illness cases reported</v>
      </c>
      <c r="BC73" s="213" t="str">
        <f t="array" ref="BC73">LOOKUP(2,1/(Log!$K$1:$K$27569=BB73),Log!$E$1:$E$27569)</f>
        <v>x</v>
      </c>
      <c r="BD73" s="213" t="str">
        <f t="array" ref="BD73">LOOKUP(2,1/(Log!$K$1:$K$27569=BB73),Log!$F$1:$F$27569)</f>
        <v>x</v>
      </c>
      <c r="BE73" s="213" t="str">
        <f t="array" ref="BE73">LOOKUP(2,1/(Log!$K$1:$K$27569=BB73),Log!$G$1:$G$27569)</f>
        <v>x</v>
      </c>
      <c r="BF73" s="213" t="str">
        <f t="array" ref="BF73">LOOKUP(2,1/(Log!$K$1:$K$27569=BB73),Log!$H$1:$H$27569)</f>
        <v>x</v>
      </c>
      <c r="BG73" s="213" t="str">
        <f t="array" ref="BG73">LOOKUP(2,1/(Log!$K$1:$K$27569=BB73),Log!$J$1:$J$27569)</f>
        <v>No enough information available.</v>
      </c>
      <c r="BH73" s="213" t="str">
        <f t="array" ref="BH73">LOOKUP(2,1/(Log!$K$1:$K$27569=BB73),Log!$I$1:$I$27569)</f>
        <v>x</v>
      </c>
      <c r="BI73" s="214">
        <f t="array" ref="BI73">LOOKUP(2,1/(Log!$K$1:$K$27569=BB73),Log!$L$1:$L$27569)</f>
        <v>45771</v>
      </c>
      <c r="BJ73" s="222" t="str">
        <f t="shared" si="83"/>
        <v>MMR002Fatalities reported</v>
      </c>
      <c r="BK73" s="222">
        <f t="array" ref="BK73">LOOKUP(2,1/(Log!$K$1:$K$27569=BJ73),Log!$E$1:$E$27569)</f>
        <v>693</v>
      </c>
      <c r="BL73" s="222" t="str">
        <f t="array" ref="BL73">LOOKUP(2,1/(Log!$K$1:$K$27569=BJ73),Log!$F$1:$F$27569)</f>
        <v>ACLED accessed 17/04/2025</v>
      </c>
      <c r="BM73" s="222" t="str">
        <f t="array" ref="BM73">LOOKUP(2,1/(Log!$K$1:$K$27569=BJ73),Log!$G$1:$G$27569)</f>
        <v xml:space="preserve">Medium </v>
      </c>
      <c r="BN73" s="222">
        <f t="array" ref="BN73">LOOKUP(2,1/(Log!$K$1:$K$27569=BJ73),Log!$H$1:$H$27569)</f>
        <v>2</v>
      </c>
      <c r="BO73" s="222" t="str">
        <f t="array" ref="BO73">LOOKUP(2,1/(Log!$K$1:$K$27569=BJ73),Log!$J$1:$J$27569)</f>
        <v>Total number of fatalities in Rakhine state between 1 October 2024 -  31 March 2025.</v>
      </c>
      <c r="BP73" s="218" t="str">
        <f t="array" ref="BP73">LOOKUP(2,1/(Log!$K$1:$K$27569=BJ73),Log!$I$1:$I$27569)</f>
        <v>https://acleddata.com/data-export-tool/</v>
      </c>
      <c r="BQ73" s="223">
        <f t="array" ref="BQ73">LOOKUP(2,1/(Log!$K$1:$K$27569=BJ73),Log!$L$1:$L$27569)</f>
        <v>45771</v>
      </c>
      <c r="BR73" s="221" t="str">
        <f t="shared" si="84"/>
        <v>MMR002Buildings damaged</v>
      </c>
      <c r="BS73" s="224" t="str">
        <f t="array" ref="BS73">LOOKUP(2,1/(Log!$K$1:$K$27569=BR73),Log!$E$1:$E$27569)</f>
        <v>x</v>
      </c>
      <c r="BT73" s="224" t="str">
        <f t="array" ref="BT73">LOOKUP(2,1/(Log!$K$1:$K$27569=BR73),Log!$F$1:$F$27569)</f>
        <v>x</v>
      </c>
      <c r="BU73" s="224" t="str">
        <f t="array" ref="BU73">LOOKUP(2,1/(Log!$K$1:$K$27569=BR73),Log!$G$1:$G$27569)</f>
        <v>x</v>
      </c>
      <c r="BV73" s="224" t="str">
        <f t="array" ref="BV73">LOOKUP(2,1/(Log!$K$1:$K$27569=BR73),Log!$H$1:$H$27569)</f>
        <v>x</v>
      </c>
      <c r="BW73" s="224" t="str">
        <f t="array" ref="BW73">LOOKUP(2,1/(Log!$K$1:$K$27569=BR73),Log!$J$1:$J$27569)</f>
        <v>No enough information available.</v>
      </c>
      <c r="BX73" s="224" t="str">
        <f t="array" ref="BX73">LOOKUP(2,1/(Log!$K$1:$K$27569=BR73),Log!$I$1:$I$27569)</f>
        <v>x</v>
      </c>
      <c r="BY73" s="214">
        <f t="array" ref="BY73">LOOKUP(2,1/(Log!$K$1:$K$27569=BR73),Log!$L$1:$L$27569)</f>
        <v>45771</v>
      </c>
      <c r="BZ73" s="222" t="str">
        <f t="shared" si="85"/>
        <v>MMR002Buildings destroyed</v>
      </c>
      <c r="CA73" s="222" t="str">
        <f t="array" ref="CA73">LOOKUP(2,1/(Log!$K$1:$K$27569=BZ73),Log!$E$1:$E$27569)</f>
        <v>x</v>
      </c>
      <c r="CB73" s="222" t="str">
        <f t="array" ref="CB73">LOOKUP(2,1/(Log!$K$1:$K$27569=BZ73),Log!$F$1:$F$27569)</f>
        <v>x</v>
      </c>
      <c r="CC73" s="222" t="str">
        <f t="array" ref="CC73">LOOKUP(2,1/(Log!$K$1:$K$27569=BZ73),Log!$G$1:$G$27569)</f>
        <v>x</v>
      </c>
      <c r="CD73" s="222" t="str">
        <f t="array" ref="CD73">LOOKUP(2,1/(Log!$K$1:$K$27569=BZ73),Log!$H$1:$H$27569)</f>
        <v>x</v>
      </c>
      <c r="CE73" s="222" t="str">
        <f t="array" ref="CE73">LOOKUP(2,1/(Log!$K$1:$K$27569=BZ73),Log!$J$1:$J$27569)</f>
        <v>No enough information available.</v>
      </c>
      <c r="CF73" s="222" t="str">
        <f t="array" ref="CF73">LOOKUP(2,1/(Log!$K$1:$K$27569=BZ73),Log!$I$1:$I$27569)</f>
        <v>x</v>
      </c>
      <c r="CG73" s="223">
        <f t="array" ref="CG73">LOOKUP(2,1/(Log!$K$1:$K$27569=BZ73),Log!$L$1:$L$27569)</f>
        <v>45771</v>
      </c>
      <c r="CH73" s="221" t="str">
        <f t="shared" si="86"/>
        <v>MMR002Buildings in the affected area</v>
      </c>
      <c r="CI73" s="222" t="e">
        <f t="array" ref="CI73">LOOKUP(2,1/(Log!$K$1:$K$27569=CH73),Log!$E$1:$E$27569)</f>
        <v>#N/A</v>
      </c>
      <c r="CJ73" s="222" t="e">
        <f t="array" ref="CJ73">LOOKUP(2,1/(Log!$K$1:$K$27569=CH73),Log!$F$1:$F$27569)</f>
        <v>#N/A</v>
      </c>
      <c r="CK73" s="222" t="e">
        <f t="array" ref="CK73">LOOKUP(2,1/(Log!$K$1:$K$27569=CH73),Log!$G$1:$G$27569)</f>
        <v>#N/A</v>
      </c>
      <c r="CL73" s="222" t="e">
        <f t="array" ref="CL73">LOOKUP(2,1/(Log!$K$1:$K$27569=CH73),Log!$H$1:$H$27569)</f>
        <v>#N/A</v>
      </c>
      <c r="CM73" s="222" t="e">
        <f t="array" ref="CM73">LOOKUP(2,1/(Log!$K$1:$K$27569=CH73),Log!$J$1:$J$27569)</f>
        <v>#N/A</v>
      </c>
      <c r="CN73" s="222" t="e">
        <f t="array" ref="CN73">LOOKUP(2,1/(Log!$K$1:$K$27569=CH73),Log!$I$1:$I$27569)</f>
        <v>#N/A</v>
      </c>
      <c r="CO73" s="225" t="e">
        <f t="array" ref="CO73">LOOKUP(2,1/(Log!$K$1:$K$27569=CH73),Log!$L$1:$L$27569)</f>
        <v>#N/A</v>
      </c>
      <c r="CP73" s="222" t="str">
        <f t="shared" si="87"/>
        <v>MMR002Economic Losses</v>
      </c>
      <c r="CQ73" s="224" t="str">
        <f t="array" ref="CQ73">LOOKUP(2,1/(Log!$K$1:$K$27569=CP73),Log!$E$1:$E$27569)</f>
        <v>x</v>
      </c>
      <c r="CR73" s="224" t="str">
        <f t="array" ref="CR73">LOOKUP(2,1/(Log!$K$1:$K$27569=CP73),Log!$F$1:$F$27569)</f>
        <v>x</v>
      </c>
      <c r="CS73" s="224" t="str">
        <f t="array" ref="CS73">LOOKUP(2,1/(Log!$K$1:$K$27569=CP73),Log!$G$1:$G$27569)</f>
        <v>x</v>
      </c>
      <c r="CT73" s="224" t="str">
        <f t="array" ref="CT73">LOOKUP(2,1/(Log!$K$1:$K$27569=CP73),Log!$H$1:$H$27569)</f>
        <v>x</v>
      </c>
      <c r="CU73" s="224" t="str">
        <f t="array" ref="CU73">LOOKUP(2,1/(Log!$K$1:$K$27569=CP73),Log!$J$1:$J$27569)</f>
        <v>No enough information available.</v>
      </c>
      <c r="CV73" s="224" t="str">
        <f t="array" ref="CV73">LOOKUP(2,1/(Log!$K$1:$K$27569=CP73),Log!$I$1:$I$27569)</f>
        <v>x</v>
      </c>
      <c r="CW73" s="214">
        <f t="array" ref="CW73">LOOKUP(2,1/(Log!$K$1:$K$27569=CP73),Log!$L$1:$L$27569)</f>
        <v>45771</v>
      </c>
      <c r="CX73" s="222" t="str">
        <f t="shared" si="88"/>
        <v>MMR002People in Need</v>
      </c>
      <c r="CY73" s="218">
        <f t="shared" si="89"/>
        <v>1980000</v>
      </c>
      <c r="CZ73" s="218" t="str">
        <f t="shared" si="90"/>
        <v>OCHA 23/12/2024; OCHA 27/12/2024</v>
      </c>
      <c r="DA73" s="218" t="str">
        <f t="shared" si="91"/>
        <v>Low</v>
      </c>
      <c r="DB73" s="218">
        <f t="shared" si="92"/>
        <v>3</v>
      </c>
      <c r="DC73" s="218" t="str">
        <f t="shared" si="93"/>
        <v>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DD73" s="218" t="str">
        <f t="shared" si="94"/>
        <v>https://data.humdata.org/dataset/mmr-jiaf-humanitarian-needs-pin-and-severity; https://reliefweb.int/report/myanmar/myanmar-humanitarian-needs-and-response-plan-2025-december-2024</v>
      </c>
      <c r="DE73" s="220">
        <f t="shared" si="95"/>
        <v>45771</v>
      </c>
      <c r="DF73" s="221" t="str">
        <f t="shared" si="96"/>
        <v>MMR002Minimal humanitarian conditions - Level 1</v>
      </c>
      <c r="DG73" s="213">
        <f t="array" ref="DG73">IF(LOOKUP(2,1/(Log!$K$1:$K$27569=DF73),Log!$E$1:$E$27569)="x","x",ROUND(LOOKUP(2,1/(Log!$K$1:$K$27569=DF73),Log!$E$1:$E$27569),-3))</f>
        <v>0</v>
      </c>
      <c r="DH73" s="224" t="str">
        <f t="array" ref="DH73">LOOKUP(2,1/(Log!$K$1:$K$27569=DF73),Log!$F$1:$F$27569)</f>
        <v>OCHA 23/12/2024; OCHA 27/12/2024</v>
      </c>
      <c r="DI73" s="224" t="str">
        <f t="array" ref="DI73">LOOKUP(2,1/(Log!$K$1:$K$27569=DF73),Log!$G$1:$G$27569)</f>
        <v xml:space="preserve">Medium </v>
      </c>
      <c r="DJ73" s="224">
        <f t="array" ref="DJ73">LOOKUP(2,1/(Log!$K$1:$K$27569=DF73),Log!$H$1:$H$27569)</f>
        <v>2</v>
      </c>
      <c r="DK73" s="224" t="str">
        <f t="array" ref="DK73">LOOKUP(2,1/(Log!$K$1:$K$27569=DF73),Log!$J$1:$J$27569)</f>
        <v>According to INFORM SI methodology, the number of people in Level 1 is equal to the people exposed minus the people affected. Since the whole population is affected, there are no people in Level 1.</v>
      </c>
      <c r="DL73" s="224" t="str">
        <f t="array" ref="DL73">LOOKUP(2,1/(Log!$K$1:$K$27569=DF73),Log!$I$1:$I$27569)</f>
        <v>https://data.humdata.org/dataset/mmr-jiaf-humanitarian-needs-pin-and-severity; https://reliefweb.int/report/myanmar/myanmar-humanitarian-needs-and-response-plan-2025-december-2024</v>
      </c>
      <c r="DM73" s="214">
        <f t="array" ref="DM73">LOOKUP(2,1/(Log!$K$1:$K$27569=DF73),Log!$L$1:$L$27569)</f>
        <v>45771</v>
      </c>
      <c r="DN73" s="222" t="str">
        <f t="shared" si="97"/>
        <v>MMR002Stressed humanitarian conditions - Level 2</v>
      </c>
      <c r="DO73" s="218">
        <f t="array" ref="DO73">IF(LOOKUP(2,1/(Log!$K$1:$K$27569=DN73),Log!$E$1:$E$27569)="x","x",ROUND(LOOKUP(2,1/(Log!$K$1:$K$27569=DN73),Log!$E$1:$E$27569),-3))</f>
        <v>1673000</v>
      </c>
      <c r="DP73" s="222" t="str">
        <f t="array" ref="DP73">LOOKUP(2,1/(Log!$K$1:$K$27569=DN73),Log!$F$1:$F$27569)</f>
        <v>OCHA 23/12/2024; OCHA 27/12/2024</v>
      </c>
      <c r="DQ73" s="222" t="str">
        <f t="array" ref="DQ73">LOOKUP(2,1/(Log!$K$1:$K$27569=DN73),Log!$G$1:$G$27569)</f>
        <v xml:space="preserve">Medium </v>
      </c>
      <c r="DR73" s="222">
        <f t="array" ref="DR73">LOOKUP(2,1/(Log!$K$1:$K$27569=DN73),Log!$H$1:$H$27569)</f>
        <v>2</v>
      </c>
      <c r="DS73" s="222" t="str">
        <f t="array" ref="DS73">LOOKUP(2,1/(Log!$K$1:$K$27569=DN73),Log!$J$1:$J$27569)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73" s="222" t="str">
        <f t="array" ref="DT73">LOOKUP(2,1/(Log!$K$1:$K$27569=DN73),Log!$I$1:$I$27569)</f>
        <v>https://data.humdata.org/dataset/mmr-jiaf-humanitarian-needs-pin-and-severity; https://reliefweb.int/report/myanmar/myanmar-humanitarian-needs-and-response-plan-2025-december-2024</v>
      </c>
      <c r="DU73" s="223">
        <f t="array" ref="DU73">LOOKUP(2,1/(Log!$K$1:$K$27569=DN73),Log!$L$1:$L$27569)</f>
        <v>45771</v>
      </c>
      <c r="DV73" s="221" t="str">
        <f t="shared" si="98"/>
        <v>MMR002Moderate humanitarian conditions - Level 3</v>
      </c>
      <c r="DW73" s="213">
        <f t="array" ref="DW73">IF(LOOKUP(2,1/(Log!$K$1:$K$27569=DV73),Log!$E$1:$E$27569)="x","x",ROUND(LOOKUP(2,1/(Log!$K$1:$K$27569=DV73),Log!$E$1:$E$27569),-3))</f>
        <v>51000</v>
      </c>
      <c r="DX73" s="224" t="str">
        <f t="array" ref="DX73">LOOKUP(2,1/(Log!$K$1:$K$27569=DV73),Log!$F$1:$F$27569)</f>
        <v>OCHA 23/12/2024; OCHA 27/12/2024</v>
      </c>
      <c r="DY73" s="224" t="str">
        <f t="array" ref="DY73">LOOKUP(2,1/(Log!$K$1:$K$27569=DV73),Log!$G$1:$G$27569)</f>
        <v>Low</v>
      </c>
      <c r="DZ73" s="224">
        <f t="array" ref="DZ73">LOOKUP(2,1/(Log!$K$1:$K$27569=DV73),Log!$H$1:$H$27569)</f>
        <v>3</v>
      </c>
      <c r="EA73" s="224" t="str">
        <f t="array" ref="EA73">LOOKUP(2,1/(Log!$K$1:$K$27569=DV73),Log!$J$1:$J$27569)</f>
        <v>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B73" s="224" t="str">
        <f t="array" ref="EB73">LOOKUP(2,1/(Log!$K$1:$K$27569=DV73),Log!$I$1:$I$27569)</f>
        <v>https://data.humdata.org/dataset/mmr-jiaf-humanitarian-needs-pin-and-severity; https://reliefweb.int/report/myanmar/myanmar-humanitarian-needs-and-response-plan-2025-december-2024</v>
      </c>
      <c r="EC73" s="214">
        <f t="array" ref="EC73">LOOKUP(2,1/(Log!$K$1:$K$27569=DV73),Log!$L$1:$L$27569)</f>
        <v>45771</v>
      </c>
      <c r="ED73" s="222" t="str">
        <f t="shared" si="99"/>
        <v>MMR002Severe humanitarian conditions - Level 4</v>
      </c>
      <c r="EE73" s="218">
        <f t="array" ref="EE73">IF(LOOKUP(2,1/(Log!$K$1:$K$27569=ED73),Log!$E$1:$E$27569)="x","x",ROUND(LOOKUP(2,1/(Log!$K$1:$K$27569=ED73),Log!$E$1:$E$27569),-3))</f>
        <v>1893000</v>
      </c>
      <c r="EF73" s="222" t="str">
        <f t="array" ref="EF73">LOOKUP(2,1/(Log!$K$1:$K$27569=ED73),Log!$F$1:$F$27569)</f>
        <v>OCHA 23/12/2024; OCHA 27/12/2024</v>
      </c>
      <c r="EG73" s="222" t="str">
        <f t="array" ref="EG73">LOOKUP(2,1/(Log!$K$1:$K$27569=ED73),Log!$G$1:$G$27569)</f>
        <v>Low</v>
      </c>
      <c r="EH73" s="222">
        <f t="array" ref="EH73">LOOKUP(2,1/(Log!$K$1:$K$27569=ED73),Log!$H$1:$H$27569)</f>
        <v>3</v>
      </c>
      <c r="EI73" s="222" t="str">
        <f t="array" ref="EI73">LOOKUP(2,1/(Log!$K$1:$K$27569=ED73),Log!$J$1:$J$27569)</f>
        <v>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J73" s="222" t="str">
        <f t="array" ref="EJ73">LOOKUP(2,1/(Log!$K$1:$K$27569=ED73),Log!$I$1:$I$27569)</f>
        <v>https://data.humdata.org/dataset/mmr-jiaf-humanitarian-needs-pin-and-severity; https://reliefweb.int/report/myanmar/myanmar-humanitarian-needs-and-response-plan-2025-december-2024</v>
      </c>
      <c r="EK73" s="223">
        <f t="array" ref="EK73">LOOKUP(2,1/(Log!$K$1:$K$27569=ED73),Log!$L$1:$L$27569)</f>
        <v>45771</v>
      </c>
      <c r="EL73" s="221" t="str">
        <f t="shared" si="100"/>
        <v>MMR002Extreme humanitarian conditions - Level 5</v>
      </c>
      <c r="EM73" s="213">
        <f t="array" ref="EM73">IF(LOOKUP(2,1/(Log!$K$1:$K$27569=EL73),Log!$E$1:$E$27569)="x","x",ROUND(LOOKUP(2,1/(Log!$K$1:$K$27569=EL73),Log!$E$1:$E$27569),-3))</f>
        <v>36000</v>
      </c>
      <c r="EN73" s="224" t="str">
        <f t="array" ref="EN73">LOOKUP(2,1/(Log!$K$1:$K$27569=EL73),Log!$F$1:$F$27569)</f>
        <v>OCHA 23/12/2024; OCHA 27/12/2024</v>
      </c>
      <c r="EO73" s="224" t="str">
        <f t="array" ref="EO73">LOOKUP(2,1/(Log!$K$1:$K$27569=EL73),Log!$G$1:$G$27569)</f>
        <v>Low</v>
      </c>
      <c r="EP73" s="224">
        <f t="array" ref="EP73">LOOKUP(2,1/(Log!$K$1:$K$27569=EL73),Log!$H$1:$H$27569)</f>
        <v>3</v>
      </c>
      <c r="EQ73" s="224" t="str">
        <f t="array" ref="EQ73">LOOKUP(2,1/(Log!$K$1:$K$27569=EL73),Log!$J$1:$J$27569)</f>
        <v>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R73" s="224" t="str">
        <f t="array" ref="ER73">LOOKUP(2,1/(Log!$K$1:$K$27569=EL73),Log!$I$1:$I$27569)</f>
        <v>https://data.humdata.org/dataset/mmr-jiaf-humanitarian-needs-pin-and-severity; https://reliefweb.int/report/myanmar/myanmar-humanitarian-needs-and-response-plan-2025-december-2024</v>
      </c>
      <c r="ES73" s="214">
        <f t="array" ref="ES73">LOOKUP(2,1/(Log!$K$1:$K$27569=EL73),Log!$L$1:$L$27569)</f>
        <v>45771</v>
      </c>
      <c r="ET73" s="222" t="str">
        <f t="shared" si="101"/>
        <v>MMR002Fatalities in all crises</v>
      </c>
      <c r="EU73" s="222">
        <f t="array" ref="EU73">LOOKUP(2,1/(Log!$K$1:$K$27569=ET73),Log!$E$1:$E$27569)</f>
        <v>11049</v>
      </c>
      <c r="EV73" s="222" t="str">
        <f t="array" ref="EV73">LOOKUP(2,1/(Log!$K$1:$K$27569=ET73),Log!$F$1:$F$27569)</f>
        <v>AHA 15/04/2025; ACLED accessed 17/04/2025</v>
      </c>
      <c r="EW73" s="222" t="str">
        <f t="array" ref="EW73">LOOKUP(2,1/(Log!$K$1:$K$27569=ET73),Log!$G$1:$G$27569)</f>
        <v xml:space="preserve">Medium </v>
      </c>
      <c r="EX73" s="222">
        <f t="array" ref="EX73">LOOKUP(2,1/(Log!$K$1:$K$27569=ET73),Log!$H$1:$H$27569)</f>
        <v>2</v>
      </c>
      <c r="EY73" s="222" t="str">
        <f t="array" ref="EY73">LOOKUP(2,1/(Log!$K$1:$K$27569=ET73),Log!$J$1:$J$27569)</f>
        <v>Total number of fatalities for all the crises between 1 October 2024 -  31 March 2025.</v>
      </c>
      <c r="EZ73" s="222" t="str">
        <f t="array" ref="EZ73">LOOKUP(2,1/(Log!$K$1:$K$27569=ET73),Log!$I$1:$I$27569)</f>
        <v>https://reliefweb.int/report/myanmar/situation-update-no-9-m77-mandalay-earthquake-monday-14-april-2025-2000-hrs-utc7; https://acleddata.com/data-export-tool/</v>
      </c>
      <c r="FA73" s="223">
        <f t="array" ref="FA73">LOOKUP(2,1/(Log!$K$1:$K$27569=ET73),Log!$L$1:$L$27569)</f>
        <v>45771</v>
      </c>
      <c r="FB73" s="221" t="str">
        <f t="shared" si="102"/>
        <v>MMR002Crisis affected groups</v>
      </c>
      <c r="FC73" s="224">
        <f t="array" ref="FC73">LOOKUP(2,1/(Log!$K$1:$K$27569=FB73),Log!$E$1:$E$27569)</f>
        <v>5</v>
      </c>
      <c r="FD73" s="224" t="str">
        <f t="array" ref="FD73">LOOKUP(2,1/(Log!$K$1:$K$27569=FB73),Log!$F$1:$F$27569)</f>
        <v>OCHA 27/12/2024</v>
      </c>
      <c r="FE73" s="224" t="str">
        <f t="array" ref="FE73">LOOKUP(2,1/(Log!$K$1:$K$27569=FB73),Log!$G$1:$G$27569)</f>
        <v>High</v>
      </c>
      <c r="FF73" s="224">
        <f t="array" ref="FF73">LOOKUP(2,1/(Log!$K$1:$K$27569=FB73),Log!$H$1:$H$27569)</f>
        <v>1</v>
      </c>
      <c r="FG73" s="224" t="str">
        <f t="array" ref="FG73">LOOKUP(2,1/(Log!$K$1:$K$27569=FB73),Log!$J$1:$J$27569)</f>
        <v>In this crisis, all 5 population groups are affected: IDPs, host population, non-host population, refugees and asylum seekers, and returnees.</v>
      </c>
      <c r="FH73" s="224" t="str">
        <f t="array" ref="FH73">LOOKUP(2,1/(Log!$K$1:$K$27569=FB73),Log!$I$1:$I$27569)</f>
        <v>https://reliefweb.int/report/myanmar/myanmar-humanitarian-needs-and-response-plan-2025-december-2024</v>
      </c>
      <c r="FI73" s="214">
        <f t="array" ref="FI73">LOOKUP(2,1/(Log!$K$1:$K$27569=FB73),Log!$L$1:$L$27569)</f>
        <v>45771</v>
      </c>
      <c r="FJ73" s="221" t="str">
        <f t="shared" si="103"/>
        <v>MMR002People facing limited access constraints</v>
      </c>
      <c r="FK73" s="222" t="str">
        <f t="array" ref="FK73">LOOKUP(2,1/(Log!$K$1:$K$27569=FJ73),Log!$E$1:$E$27569)</f>
        <v>x</v>
      </c>
      <c r="FL73" s="222" t="str">
        <f t="array" ref="FL73">LOOKUP(2,1/(Log!$K$1:$K$27569=FJ73),Log!$F$1:$F$27569)</f>
        <v>x</v>
      </c>
      <c r="FM73" s="222" t="str">
        <f t="array" ref="FM73">LOOKUP(2,1/(Log!$K$1:$K$27569=FJ73),Log!$G$1:$G$27569)</f>
        <v>x</v>
      </c>
      <c r="FN73" s="222" t="str">
        <f t="array" ref="FN73">LOOKUP(2,1/(Log!$K$1:$K$27569=FJ73),Log!$H$1:$H$27569)</f>
        <v>x</v>
      </c>
      <c r="FO73" s="222" t="str">
        <f t="array" ref="FO73">LOOKUP(2,1/(Log!$K$1:$K$27569=FJ73),Log!$J$1:$J$27569)</f>
        <v>No enough information available.</v>
      </c>
      <c r="FP73" s="218" t="str">
        <f t="array" ref="FP73">LOOKUP(2,1/(Log!$K$1:$K$27569=FJ73),Log!$I$1:$I$27569)</f>
        <v>x</v>
      </c>
      <c r="FQ73" s="219">
        <f t="array" ref="FQ73">LOOKUP(2,1/(Log!$K$1:$K$27569=FJ73),Log!$L$1:$L$27569)</f>
        <v>45771</v>
      </c>
      <c r="FR73" s="221" t="str">
        <f t="shared" si="104"/>
        <v>MMR002People facing restricted access constraints</v>
      </c>
      <c r="FS73" s="224" t="str">
        <f t="array" ref="FS73">LOOKUP(2,1/(Log!$K$1:$K$27569=FR73),Log!$E$1:$E$27569)</f>
        <v>x</v>
      </c>
      <c r="FT73" s="224" t="str">
        <f t="array" ref="FT73">LOOKUP(2,1/(Log!$K$1:$K$27569=FR73),Log!$F$1:$F$27569)</f>
        <v>x</v>
      </c>
      <c r="FU73" s="224" t="str">
        <f t="array" ref="FU73">LOOKUP(2,1/(Log!$K$1:$K$27569=FR73),Log!$G$1:$G$27569)</f>
        <v>x</v>
      </c>
      <c r="FV73" s="224" t="str">
        <f t="array" ref="FV73">LOOKUP(2,1/(Log!$K$1:$K$27569=FR73),Log!$H$1:$H$27569)</f>
        <v>x</v>
      </c>
      <c r="FW73" s="224" t="str">
        <f t="array" ref="FW73">LOOKUP(2,1/(Log!$K$1:$K$27569=FR73),Log!$J$1:$J$27569)</f>
        <v>No enough information available.</v>
      </c>
      <c r="FX73" s="224" t="str">
        <f t="array" ref="FX73">LOOKUP(2,1/(Log!$K$1:$K$27569=FR73),Log!$I$1:$I$27569)</f>
        <v>x</v>
      </c>
      <c r="FY73" s="214">
        <f t="array" ref="FY73">LOOKUP(2,1/(Log!$K$1:$K$27569=FR73),Log!$L$1:$L$27569)</f>
        <v>45771</v>
      </c>
      <c r="FZ73" s="222" t="str">
        <f t="shared" si="105"/>
        <v>MMR002Impediments to entry into country (bureaucratic and administrative)</v>
      </c>
      <c r="GA73" s="222">
        <f t="array" ref="GA73">LOOKUP(2,1/(Log!$K$1:$K$27569=FZ73),Log!$E$1:$E$27569)</f>
        <v>1</v>
      </c>
      <c r="GB73" s="222" t="str">
        <f t="array" ref="GB73">LOOKUP(2,1/(Log!$K$1:$K$27569=FZ73),Log!$F$1:$F$27569)</f>
        <v>ACAPS Access Methodology</v>
      </c>
      <c r="GC73" s="222" t="str">
        <f t="array" ref="GC73">LOOKUP(2,1/(Log!$K$1:$K$27569=FZ73),Log!$G$1:$G$27569)</f>
        <v>Medium</v>
      </c>
      <c r="GD73" s="222">
        <f t="array" ref="GD73">LOOKUP(2,1/(Log!$K$1:$K$27569=FZ73),Log!$H$1:$H$27569)</f>
        <v>2</v>
      </c>
      <c r="GE73" s="222" t="str">
        <f t="array" ref="GE73">LOOKUP(2,1/(Log!$K$1:$K$27569=FZ73),Log!$J$1:$J$27569)</f>
        <v>x</v>
      </c>
      <c r="GF73" s="222" t="str">
        <f t="array" ref="GF73">LOOKUP(2,1/(Log!$K$1:$K$27569=FZ73),Log!$I$1:$I$27569)</f>
        <v>x</v>
      </c>
      <c r="GG73" s="223">
        <f t="array" ref="GG73">LOOKUP(2,1/(Log!$K$1:$K$27569=FZ73),Log!$L$1:$L$27569)</f>
        <v>45771</v>
      </c>
      <c r="GH73" s="221" t="str">
        <f t="shared" si="106"/>
        <v>MMR002Restriction of movement (impediments to freedom of movement and/or administrative restrictions)</v>
      </c>
      <c r="GI73" s="224">
        <f t="array" ref="GI73">LOOKUP(2,1/(Log!$K$1:$K$27569=GH73),Log!$E$1:$E$27569)</f>
        <v>3</v>
      </c>
      <c r="GJ73" s="224" t="str">
        <f t="array" ref="GJ73">LOOKUP(2,1/(Log!$K$1:$K$27569=GH73),Log!$F$1:$F$27569)</f>
        <v>ACAPS Access Methodology</v>
      </c>
      <c r="GK73" s="224" t="str">
        <f t="array" ref="GK73">LOOKUP(2,1/(Log!$K$1:$K$27569=GH73),Log!$G$1:$G$27569)</f>
        <v>Medium</v>
      </c>
      <c r="GL73" s="224">
        <f t="array" ref="GL73">LOOKUP(2,1/(Log!$K$1:$K$27569=GH73),Log!$H$1:$H$27569)</f>
        <v>2</v>
      </c>
      <c r="GM73" s="224" t="str">
        <f t="array" ref="GM73">LOOKUP(2,1/(Log!$K$1:$K$27569=GH73),Log!$J$1:$J$27569)</f>
        <v>x</v>
      </c>
      <c r="GN73" s="224" t="str">
        <f t="array" ref="GN73">LOOKUP(2,1/(Log!$K$1:$K$27569=GH73),Log!$I$1:$I$27569)</f>
        <v>x</v>
      </c>
      <c r="GO73" s="214">
        <f t="array" ref="GO73">LOOKUP(2,1/(Log!$K$1:$K$27569=GH73),Log!$L$1:$L$27569)</f>
        <v>45771</v>
      </c>
      <c r="GP73" s="222" t="str">
        <f t="shared" si="107"/>
        <v>MMR002Interference into implementation of humanitarian activities</v>
      </c>
      <c r="GQ73" s="222">
        <f t="array" ref="GQ73">LOOKUP(2,1/(Log!$K$1:$K$27569=GP73),Log!$E$1:$E$27569)</f>
        <v>3</v>
      </c>
      <c r="GR73" s="222" t="str">
        <f t="array" ref="GR73">LOOKUP(2,1/(Log!$K$1:$K$27569=GP73),Log!$F$1:$F$27569)</f>
        <v>ACAPS Access Methodology</v>
      </c>
      <c r="GS73" s="222" t="str">
        <f t="array" ref="GS73">LOOKUP(2,1/(Log!$K$1:$K$27569=GP73),Log!$G$1:$G$27569)</f>
        <v>Medium</v>
      </c>
      <c r="GT73" s="222">
        <f t="array" ref="GT73">LOOKUP(2,1/(Log!$K$1:$K$27569=GP73),Log!$H$1:$H$27569)</f>
        <v>2</v>
      </c>
      <c r="GU73" s="222" t="str">
        <f t="array" ref="GU73">LOOKUP(2,1/(Log!$K$1:$K$27569=GP73),Log!$J$1:$J$27569)</f>
        <v>x</v>
      </c>
      <c r="GV73" s="222" t="str">
        <f t="array" ref="GV73">LOOKUP(2,1/(Log!$K$1:$K$27569=GP73),Log!$I$1:$I$27569)</f>
        <v>x</v>
      </c>
      <c r="GW73" s="223">
        <f t="array" ref="GW73">LOOKUP(2,1/(Log!$K$1:$K$27569=GP73),Log!$L$1:$L$27569)</f>
        <v>45771</v>
      </c>
      <c r="GX73" s="221" t="str">
        <f t="shared" si="108"/>
        <v>MMR002Violence against personnel, facilities and assets</v>
      </c>
      <c r="GY73" s="224">
        <f t="array" ref="GY73">LOOKUP(2,1/(Log!$K$1:$K$27569=GX73),Log!$E$1:$E$27569)</f>
        <v>0</v>
      </c>
      <c r="GZ73" s="224" t="str">
        <f t="array" ref="GZ73">LOOKUP(2,1/(Log!$K$1:$K$27569=GX73),Log!$F$1:$F$27569)</f>
        <v>ACAPS Access Methodology</v>
      </c>
      <c r="HA73" s="224" t="str">
        <f t="array" ref="HA73">LOOKUP(2,1/(Log!$K$1:$K$27569=GX73),Log!$G$1:$G$27569)</f>
        <v>Medium</v>
      </c>
      <c r="HB73" s="224">
        <f t="array" ref="HB73">LOOKUP(2,1/(Log!$K$1:$K$27569=GX73),Log!$H$1:$H$27569)</f>
        <v>2</v>
      </c>
      <c r="HC73" s="224" t="str">
        <f t="array" ref="HC73">LOOKUP(2,1/(Log!$K$1:$K$27569=GX73),Log!$J$1:$J$27569)</f>
        <v>x</v>
      </c>
      <c r="HD73" s="224" t="str">
        <f t="array" ref="HD73">LOOKUP(2,1/(Log!$K$1:$K$27569=GX73),Log!$I$1:$I$27569)</f>
        <v>x</v>
      </c>
      <c r="HE73" s="214">
        <f t="array" ref="HE73">LOOKUP(2,1/(Log!$K$1:$K$27569=GX73),Log!$L$1:$L$27569)</f>
        <v>45771</v>
      </c>
      <c r="HF73" s="222" t="str">
        <f t="shared" si="109"/>
        <v>MMR002Denial of existence of humanitarian needs or entitlements to assistance</v>
      </c>
      <c r="HG73" s="222">
        <f t="array" ref="HG73">LOOKUP(2,1/(Log!$K$1:$K$27569=HF73),Log!$E$1:$E$27569)</f>
        <v>3</v>
      </c>
      <c r="HH73" s="222" t="str">
        <f t="array" ref="HH73">LOOKUP(2,1/(Log!$K$1:$K$27569=HF73),Log!$F$1:$F$27569)</f>
        <v>ACAPS Access Methodology</v>
      </c>
      <c r="HI73" s="222" t="str">
        <f t="array" ref="HI73">LOOKUP(2,1/(Log!$K$1:$K$27569=HF73),Log!$G$1:$G$27569)</f>
        <v>Medium</v>
      </c>
      <c r="HJ73" s="222">
        <f t="array" ref="HJ73">LOOKUP(2,1/(Log!$K$1:$K$27569=HF73),Log!$H$1:$H$27569)</f>
        <v>2</v>
      </c>
      <c r="HK73" s="222" t="str">
        <f t="array" ref="HK73">LOOKUP(2,1/(Log!$K$1:$K$27569=HF73),Log!$J$1:$J$27569)</f>
        <v>x</v>
      </c>
      <c r="HL73" s="222" t="str">
        <f t="array" ref="HL73">LOOKUP(2,1/(Log!$K$1:$K$27569=HF73),Log!$I$1:$I$27569)</f>
        <v>x</v>
      </c>
      <c r="HM73" s="223">
        <f t="array" ref="HM73">LOOKUP(2,1/(Log!$K$1:$K$27569=HF73),Log!$L$1:$L$27569)</f>
        <v>45771</v>
      </c>
      <c r="HN73" s="221" t="str">
        <f t="shared" si="110"/>
        <v>MMR002Restriction and obstruction of access to services and assistance</v>
      </c>
      <c r="HO73" s="224">
        <f t="array" ref="HO73">LOOKUP(2,1/(Log!$K$1:$K$27569=HN73),Log!$E$1:$E$27569)</f>
        <v>3</v>
      </c>
      <c r="HP73" s="224" t="str">
        <f t="array" ref="HP73">LOOKUP(2,1/(Log!$K$1:$K$27569=HN73),Log!$F$1:$F$27569)</f>
        <v>ACAPS Access Methodology</v>
      </c>
      <c r="HQ73" s="224" t="str">
        <f t="array" ref="HQ73">LOOKUP(2,1/(Log!$K$1:$K$27569=HN73),Log!$G$1:$G$27569)</f>
        <v>Medium</v>
      </c>
      <c r="HR73" s="224">
        <f t="array" ref="HR73">LOOKUP(2,1/(Log!$K$1:$K$27569=HN73),Log!$H$1:$H$27569)</f>
        <v>2</v>
      </c>
      <c r="HS73" s="224" t="str">
        <f t="array" ref="HS73">LOOKUP(2,1/(Log!$K$1:$K$27569=HN73),Log!$J$1:$J$27569)</f>
        <v>x</v>
      </c>
      <c r="HT73" s="224" t="str">
        <f t="array" ref="HT73">LOOKUP(2,1/(Log!$K$1:$K$27569=HN73),Log!$I$1:$I$27569)</f>
        <v>x</v>
      </c>
      <c r="HU73" s="214">
        <f t="array" ref="HU73">LOOKUP(2,1/(Log!$K$1:$K$27569=HN73),Log!$L$1:$L$27569)</f>
        <v>45771</v>
      </c>
      <c r="HV73" s="222" t="str">
        <f t="shared" si="111"/>
        <v>MMR002Ongoing insecurity/hostilities affecting humanitarian assistance</v>
      </c>
      <c r="HW73" s="222">
        <f t="array" ref="HW73">LOOKUP(2,1/(Log!$K$1:$K$27569=HV73),Log!$E$1:$E$27569)</f>
        <v>3</v>
      </c>
      <c r="HX73" s="222" t="str">
        <f t="array" ref="HX73">LOOKUP(2,1/(Log!$K$1:$K$27569=HV73),Log!$F$1:$F$27569)</f>
        <v>ACAPS Access Methodology</v>
      </c>
      <c r="HY73" s="222" t="str">
        <f t="array" ref="HY73">LOOKUP(2,1/(Log!$K$1:$K$27569=HV73),Log!$G$1:$G$27569)</f>
        <v>Medium</v>
      </c>
      <c r="HZ73" s="222">
        <f t="array" ref="HZ73">LOOKUP(2,1/(Log!$K$1:$K$27569=HV73),Log!$H$1:$H$27569)</f>
        <v>2</v>
      </c>
      <c r="IA73" s="222" t="str">
        <f t="array" ref="IA73">LOOKUP(2,1/(Log!$K$1:$K$27569=HV73),Log!$J$1:$J$27569)</f>
        <v>x</v>
      </c>
      <c r="IB73" s="222" t="str">
        <f t="array" ref="IB73">LOOKUP(2,1/(Log!$K$1:$K$27569=HV73),Log!$I$1:$I$27569)</f>
        <v>x</v>
      </c>
      <c r="IC73" s="223">
        <f t="array" ref="IC73">LOOKUP(2,1/(Log!$K$1:$K$27569=HV73),Log!$L$1:$L$27569)</f>
        <v>45771</v>
      </c>
      <c r="ID73" s="221" t="str">
        <f t="shared" si="112"/>
        <v>MMR002Presence of mines and improvised explosive devices</v>
      </c>
      <c r="IE73" s="224">
        <f t="array" ref="IE73">LOOKUP(2,1/(Log!$K$1:$K$27569=ID73),Log!$E$1:$E$27569)</f>
        <v>2</v>
      </c>
      <c r="IF73" s="224" t="str">
        <f t="array" ref="IF73">LOOKUP(2,1/(Log!$K$1:$K$27569=ID73),Log!$F$1:$F$27569)</f>
        <v>ACAPS Access Methodology</v>
      </c>
      <c r="IG73" s="224" t="str">
        <f t="array" ref="IG73">LOOKUP(2,1/(Log!$K$1:$K$27569=ID73),Log!$G$1:$G$27569)</f>
        <v>Medium</v>
      </c>
      <c r="IH73" s="224">
        <f t="array" ref="IH73">LOOKUP(2,1/(Log!$K$1:$K$27569=ID73),Log!$H$1:$H$27569)</f>
        <v>2</v>
      </c>
      <c r="II73" s="224" t="str">
        <f t="array" ref="II73">LOOKUP(2,1/(Log!$K$1:$K$27569=ID73),Log!$J$1:$J$27569)</f>
        <v>x</v>
      </c>
      <c r="IJ73" s="224" t="str">
        <f t="array" ref="IJ73">LOOKUP(2,1/(Log!$K$1:$K$27569=ID73),Log!$I$1:$I$27569)</f>
        <v>x</v>
      </c>
      <c r="IK73" s="214">
        <f t="array" ref="IK73">LOOKUP(2,1/(Log!$K$1:$K$27569=ID73),Log!$L$1:$L$27569)</f>
        <v>45771</v>
      </c>
      <c r="IL73" s="222" t="str">
        <f t="shared" si="113"/>
        <v>MMR002Physical constraints in the environment (obstacles related to terrain, climate, lack of infrastructure, etc.)</v>
      </c>
      <c r="IM73" s="222">
        <f t="array" ref="IM73">LOOKUP(2,1/(Log!$K$1:$K$27569=IL73),Log!$E$1:$E$27569)</f>
        <v>3</v>
      </c>
      <c r="IN73" s="222" t="str">
        <f t="array" ref="IN73">LOOKUP(2,1/(Log!$K$1:$K$27569=IL73),Log!$F$1:$F$27569)</f>
        <v>ACAPS Access Methodology</v>
      </c>
      <c r="IO73" s="222" t="str">
        <f t="array" ref="IO73">LOOKUP(2,1/(Log!$K$1:$K$27569=IL73),Log!$G$1:$G$27569)</f>
        <v>Medium</v>
      </c>
      <c r="IP73" s="222">
        <f t="array" ref="IP73">LOOKUP(2,1/(Log!$K$1:$K$27569=IL73),Log!$H$1:$H$27569)</f>
        <v>2</v>
      </c>
      <c r="IQ73" s="222" t="str">
        <f t="array" ref="IQ73">LOOKUP(2,1/(Log!$K$1:$K$27569=IL73),Log!$J$1:$J$27569)</f>
        <v>x</v>
      </c>
      <c r="IR73" s="222" t="str">
        <f t="array" ref="IR73">LOOKUP(2,1/(Log!$K$1:$K$27569=IL73),Log!$I$1:$I$27569)</f>
        <v>x</v>
      </c>
      <c r="IS73" s="223">
        <f t="array" ref="IS73">LOOKUP(2,1/(Log!$K$1:$K$27569=IL73),Log!$L$1:$L$27569)</f>
        <v>45771</v>
      </c>
    </row>
    <row r="74" spans="1:253" s="11" customFormat="1" ht="13.35" customHeight="1">
      <c r="A74" s="11" t="str">
        <f>Lists!B:B</f>
        <v>Kachin and Shan Conflict</v>
      </c>
      <c r="B74" s="11" t="str">
        <f>Lists!F:F</f>
        <v>Conflict/ Violence</v>
      </c>
      <c r="C74" s="11" t="str">
        <f>Lists!C:C</f>
        <v>MMR003</v>
      </c>
      <c r="D74" s="11" t="str">
        <f>Lists!A:A</f>
        <v>Myanmar</v>
      </c>
      <c r="E74" s="11" t="str">
        <f>Lists!D:D</f>
        <v>MMR</v>
      </c>
      <c r="F74" s="11" t="str">
        <f t="shared" si="76"/>
        <v>MMR003Total population</v>
      </c>
      <c r="G74" s="212">
        <f t="array" ref="G74">ROUND(LOOKUP(2,1/(Log!$K$1:$K$27569=F74),Log!$E$1:$E$27569),-3)</f>
        <v>57008000</v>
      </c>
      <c r="H74" s="213" t="str">
        <f t="array" ref="H74">LOOKUP(2,1/(Log!$K$1:$K$27569=F74),Log!$F$1:$F$27569)</f>
        <v>OCHA 23/12/2024; OCHA 27/12/2024</v>
      </c>
      <c r="I74" s="213" t="str">
        <f t="array" ref="I74">LOOKUP(2,1/(Log!$K$1:$K$27569=F74),Log!$G$1:$G$27569)</f>
        <v>High</v>
      </c>
      <c r="J74" s="213">
        <f t="array" ref="J74">LOOKUP(2,1/(Log!$K$1:$K$27569=F74),Log!$H$1:$H$27569)</f>
        <v>1</v>
      </c>
      <c r="K74" s="213" t="str">
        <f t="array" ref="K74">LOOKUP(2,1/(Log!$K$1:$K$27569=F74),Log!$J$1:$J$27569)</f>
        <v>This is the total number of people living in Myanmar. The figure is taken from the 2025 Myanmar HNRP data. This has been chosen over the other sources as it provides the most recent figure among all the available sources and it is a very reliable source.</v>
      </c>
      <c r="L74" s="213" t="str">
        <f t="array" ref="L74">LOOKUP(2,1/(Log!$K$1:$K$27569=F74),Log!$I$1:$I$27569)</f>
        <v>https://data.humdata.org/dataset/mmr-jiaf-humanitarian-needs-pin-and-severity; https://reliefweb.int/report/myanmar/myanmar-humanitarian-needs-and-response-plan-2025-december-2024</v>
      </c>
      <c r="M74" s="214">
        <f t="array" ref="M74">LOOKUP(2,1/(Log!$K$1:$K$27569=F74),Log!$L$1:$L$27569)</f>
        <v>45771</v>
      </c>
      <c r="N74" s="221" t="str">
        <f t="shared" si="77"/>
        <v>MMR003Landmass affected</v>
      </c>
      <c r="O74" s="216">
        <f t="array" ref="O74">LOOKUP(2,1/(Log!$K$1:$K$27569=N74),Log!$E$1:$E$27569)</f>
        <v>149601</v>
      </c>
      <c r="P74" s="216" t="str">
        <f t="array" ref="P74">LOOKUP(2,1/(Log!$K$1:$K$27569=N74),Log!$F$1:$F$27569)</f>
        <v>Govt. of Myanmar and UNFPA 23/11/2017; MIMU accessed 13/08/2024; OCHA 23/12/2024</v>
      </c>
      <c r="Q74" s="216" t="str">
        <f t="array" ref="Q74">LOOKUP(2,1/(Log!$K$1:$K$27569=N74),Log!$G$1:$G$27569)</f>
        <v>High</v>
      </c>
      <c r="R74" s="216">
        <f t="array" ref="R74">LOOKUP(2,1/(Log!$K$1:$K$27569=N74),Log!$H$1:$H$27569)</f>
        <v>1</v>
      </c>
      <c r="S74" s="216" t="str">
        <f t="array" ref="S74">LOOKUP(2,1/(Log!$K$1:$K$27569=N74),Log!$J$1:$J$27569)</f>
        <v>The affected areas are Kachin and northern Shan states.
Kachin: 89,042 sq km2
Shan (North)= 60,559 sq km2</v>
      </c>
      <c r="T74" s="216" t="str">
        <f t="array" ref="T74">LOOKUP(2,1/(Log!$K$1:$K$27569=N74),Log!$I$1:$I$27569)</f>
        <v>https://myanmar.unfpa.org/en/publications/census-atlas-myanmar;
https://themimu.info/states_regions/shan;
https://reliefweb.int/report/myanmar/myanmar-humanitarian-needs-and-response-plan-2025-december-2024</v>
      </c>
      <c r="U74" s="217">
        <f t="array" ref="U74">LOOKUP(2,1/(Log!$K$1:$K$27569=N74),Log!$L$1:$L$27569)</f>
        <v>45771</v>
      </c>
      <c r="V74" s="221" t="str">
        <f t="shared" si="78"/>
        <v>MMR003People exposed</v>
      </c>
      <c r="W74" s="213">
        <f t="array" ref="W74">IF(LOOKUP(2,1/(Log!$K$1:$K$27569=V74),Log!$E$1:$E$27569)="x","x",ROUND(LOOKUP(2,1/(Log!$K$1:$K$27569=V74),Log!$E$1:$E$27569),-3))</f>
        <v>5047000</v>
      </c>
      <c r="X74" s="213" t="str">
        <f t="array" ref="X74">LOOKUP(2,1/(Log!$K$1:$K$27569=V74),Log!$F$1:$F$27569)</f>
        <v>OCHA 23/12/2024; OCHA 27/12/2024</v>
      </c>
      <c r="Y74" s="213" t="str">
        <f t="array" ref="Y74">LOOKUP(2,1/(Log!$K$1:$K$27569=V74),Log!$G$1:$G$27569)</f>
        <v>High</v>
      </c>
      <c r="Z74" s="213">
        <f t="array" ref="Z74">LOOKUP(2,1/(Log!$K$1:$K$27569=V74),Log!$H$1:$H$27569)</f>
        <v>1</v>
      </c>
      <c r="AA74" s="213" t="str">
        <f t="array" ref="AA74">LOOKUP(2,1/(Log!$K$1:$K$27569=V74),Log!$J$1:$J$27569)</f>
        <v>It is the total population of Kachin and northern Shan states. The figure is obtained from the 2025 Myanmar HNRP data. Based on the context of the crisis and the informaton provided in the 2025 Myanmar HNRP report, the total population of the Kachin and northern Shan states is exposed to the crisis.
The reliability of the data is high because it is very recent.</v>
      </c>
      <c r="AB74" s="213" t="str">
        <f t="array" ref="AB74">LOOKUP(2,1/(Log!$K$1:$K$27569=V74),Log!$I$1:$I$27569)</f>
        <v>https://data.humdata.org/dataset/mmr-jiaf-humanitarian-needs-pin-and-severity; https://reliefweb.int/report/myanmar/myanmar-humanitarian-needs-and-response-plan-2025-december-2024</v>
      </c>
      <c r="AC74" s="214">
        <f t="array" ref="AC74">LOOKUP(2,1/(Log!$K$1:$K$27569=V74),Log!$L$1:$L$27569)</f>
        <v>45771</v>
      </c>
      <c r="AD74" s="221" t="str">
        <f t="shared" si="79"/>
        <v>MMR003People affected</v>
      </c>
      <c r="AE74" s="218">
        <f t="array" ref="AE74">IF(LOOKUP(2,1/(Log!$K$1:$K$27569=AD74),Log!$E$1:$E$27569)="x","x",ROUND(LOOKUP(2,1/(Log!$K$1:$K$27569=AD74),Log!$E$1:$E$27569),-3))</f>
        <v>5047000</v>
      </c>
      <c r="AF74" s="218" t="str">
        <f t="array" ref="AF74">LOOKUP(2,1/(Log!$K$1:$K$27569=AD74),Log!$F$1:$F$27569)</f>
        <v>OCHA 23/12/2024; OCHA 27/12/2024</v>
      </c>
      <c r="AG74" s="218" t="str">
        <f t="array" ref="AG74">LOOKUP(2,1/(Log!$K$1:$K$27569=AD74),Log!$G$1:$G$27569)</f>
        <v>High</v>
      </c>
      <c r="AH74" s="218">
        <f t="array" ref="AH74">LOOKUP(2,1/(Log!$K$1:$K$27569=AD74),Log!$H$1:$H$27569)</f>
        <v>1</v>
      </c>
      <c r="AI74" s="218" t="str">
        <f t="array" ref="AI74">LOOKUP(2,1/(Log!$K$1:$K$27569=AD74),Log!$J$1:$J$27569)</f>
        <v>The total affected population corresponds to the total population of  Kachin and northern Shan states. The figure is obtained from 2025 Myanmar HNRP data. Based on the context of the crisis and the informaton provided in the 2025 Myanmar HNRP report, the total population of the Kachin and northern Shan states is affected by the crisis. The reliability of this data is high as it is up to date and takes into consideration multiple/inter-sectoral needs.</v>
      </c>
      <c r="AJ74" s="218" t="str">
        <f t="array" ref="AJ74">LOOKUP(2,1/(Log!$K$1:$K$27569=AD74),Log!$I$1:$I$27569)</f>
        <v>https://data.humdata.org/dataset/mmr-jiaf-humanitarian-needs-pin-and-severity; https://reliefweb.int/report/myanmar/myanmar-humanitarian-needs-and-response-plan-2025-december-2024</v>
      </c>
      <c r="AK74" s="219">
        <f t="array" ref="AK74">LOOKUP(2,1/(Log!$K$1:$K$27569=AD74),Log!$L$1:$L$27569)</f>
        <v>45771</v>
      </c>
      <c r="AL74" s="221" t="str">
        <f t="shared" si="80"/>
        <v>MMR003People displaced</v>
      </c>
      <c r="AM74" s="213">
        <f t="array" ref="AM74">IF(LOOKUP(2,1/(Log!$K$1:$K$27569=AL74),Log!$E$1:$E$27569)="x","x",ROUND(LOOKUP(2,1/(Log!$K$1:$K$27569=AL74),Log!$E$1:$E$27569),-3))</f>
        <v>304000</v>
      </c>
      <c r="AN74" s="213" t="str">
        <f t="array" ref="AN74">LOOKUP(2,1/(Log!$K$1:$K$27569=AL74),Log!$F$1:$F$27569)</f>
        <v>UNHCR 10/04/2025; UNHCR accessed 17/04/2025</v>
      </c>
      <c r="AO74" s="213" t="str">
        <f t="array" ref="AO74">LOOKUP(2,1/(Log!$K$1:$K$27569=AL74),Log!$G$1:$G$27569)</f>
        <v xml:space="preserve">Medium </v>
      </c>
      <c r="AP74" s="213">
        <f t="array" ref="AP74">LOOKUP(2,1/(Log!$K$1:$K$27569=AL74),Log!$H$1:$H$27569)</f>
        <v>2</v>
      </c>
      <c r="AQ74" s="213" t="str">
        <f t="array" ref="AQ74">LOOKUP(2,1/(Log!$K$1:$K$27569=AL74),Log!$J$1:$J$27569)</f>
        <v>The total number of displaced people comprise the IDPs (prior to Feb 2021 coup) and returnees in Kachin and Shan (North) states.
IDPs (prior to Feb 2021 coup) in Kachin is 83,000 and Shan (North) is 7,400
Returnees/Returned IDPs in Kachin: 65,362
Returnees/Returned IDPs Shan (North): 148,728
Total: 305,690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v>
      </c>
      <c r="AR74" s="213" t="str">
        <f t="array" ref="AR74">LOOKUP(2,1/(Log!$K$1:$K$27569=AL74),Log!$I$1:$I$27569)</f>
        <v>https://data.unhcr.org/en/documents/details/115645; 
https://data.unhcr.org/en/country/mmr</v>
      </c>
      <c r="AS74" s="214">
        <f t="array" ref="AS74">LOOKUP(2,1/(Log!$K$1:$K$27569=AL74),Log!$L$1:$L$27569)</f>
        <v>45771</v>
      </c>
      <c r="AT74" s="222" t="str">
        <f t="shared" si="81"/>
        <v>MMR003Injuries reported</v>
      </c>
      <c r="AU74" s="218" t="str">
        <f t="array" ref="AU74">LOOKUP(2,1/(Log!$K$1:$K$27569=AT74),Log!$E$1:$E$27569)</f>
        <v>x</v>
      </c>
      <c r="AV74" s="218" t="str">
        <f t="array" ref="AV74">LOOKUP(2,1/(Log!$K$1:$K$27569=AT74),Log!$F$1:$F$27569)</f>
        <v>x</v>
      </c>
      <c r="AW74" s="218" t="str">
        <f t="array" ref="AW74">LOOKUP(2,1/(Log!$K$1:$K$27569=AT74),Log!$G$1:$G$27569)</f>
        <v>x</v>
      </c>
      <c r="AX74" s="218" t="str">
        <f t="array" ref="AX74">LOOKUP(2,1/(Log!$K$1:$K$27569=AT74),Log!$H$1:$H$27569)</f>
        <v>x</v>
      </c>
      <c r="AY74" s="218" t="str">
        <f t="array" ref="AY74">LOOKUP(2,1/(Log!$K$1:$K$27569=AT74),Log!$J$1:$J$27569)</f>
        <v>No enough information available.</v>
      </c>
      <c r="AZ74" s="218" t="str">
        <f t="array" ref="AZ74">LOOKUP(2,1/(Log!$K$1:$K$27569=AT74),Log!$I$1:$I$27569)</f>
        <v>x</v>
      </c>
      <c r="BA74" s="219">
        <f t="array" ref="BA74">LOOKUP(2,1/(Log!$K$1:$K$27569=AT74),Log!$L$1:$L$27569)</f>
        <v>45771</v>
      </c>
      <c r="BB74" s="221" t="str">
        <f t="shared" si="82"/>
        <v>MMR003Illness cases reported</v>
      </c>
      <c r="BC74" s="213" t="str">
        <f t="array" ref="BC74">LOOKUP(2,1/(Log!$K$1:$K$27569=BB74),Log!$E$1:$E$27569)</f>
        <v>x</v>
      </c>
      <c r="BD74" s="213" t="str">
        <f t="array" ref="BD74">LOOKUP(2,1/(Log!$K$1:$K$27569=BB74),Log!$F$1:$F$27569)</f>
        <v>x</v>
      </c>
      <c r="BE74" s="213" t="str">
        <f t="array" ref="BE74">LOOKUP(2,1/(Log!$K$1:$K$27569=BB74),Log!$G$1:$G$27569)</f>
        <v>x</v>
      </c>
      <c r="BF74" s="213" t="str">
        <f t="array" ref="BF74">LOOKUP(2,1/(Log!$K$1:$K$27569=BB74),Log!$H$1:$H$27569)</f>
        <v>x</v>
      </c>
      <c r="BG74" s="213" t="str">
        <f t="array" ref="BG74">LOOKUP(2,1/(Log!$K$1:$K$27569=BB74),Log!$J$1:$J$27569)</f>
        <v>No data available.</v>
      </c>
      <c r="BH74" s="213" t="str">
        <f t="array" ref="BH74">LOOKUP(2,1/(Log!$K$1:$K$27569=BB74),Log!$I$1:$I$27569)</f>
        <v>x</v>
      </c>
      <c r="BI74" s="214">
        <f t="array" ref="BI74">LOOKUP(2,1/(Log!$K$1:$K$27569=BB74),Log!$L$1:$L$27569)</f>
        <v>45771</v>
      </c>
      <c r="BJ74" s="222" t="str">
        <f t="shared" si="83"/>
        <v>MMR003Fatalities reported</v>
      </c>
      <c r="BK74" s="222">
        <f t="array" ref="BK74">LOOKUP(2,1/(Log!$K$1:$K$27569=BJ74),Log!$E$1:$E$27569)</f>
        <v>345</v>
      </c>
      <c r="BL74" s="222" t="str">
        <f t="array" ref="BL74">LOOKUP(2,1/(Log!$K$1:$K$27569=BJ74),Log!$F$1:$F$27569)</f>
        <v>ACLED accessed 17/04/2025</v>
      </c>
      <c r="BM74" s="222" t="str">
        <f t="array" ref="BM74">LOOKUP(2,1/(Log!$K$1:$K$27569=BJ74),Log!$G$1:$G$27569)</f>
        <v xml:space="preserve">Medium </v>
      </c>
      <c r="BN74" s="222">
        <f t="array" ref="BN74">LOOKUP(2,1/(Log!$K$1:$K$27569=BJ74),Log!$H$1:$H$27569)</f>
        <v>2</v>
      </c>
      <c r="BO74" s="222" t="str">
        <f t="array" ref="BO74">LOOKUP(2,1/(Log!$K$1:$K$27569=BJ74),Log!$J$1:$J$27569)</f>
        <v>The total number of fatalities for the crisis in Kachin and northern Shan states between 1 October 2024 -  31 March 2025.</v>
      </c>
      <c r="BP74" s="218" t="str">
        <f t="array" ref="BP74">LOOKUP(2,1/(Log!$K$1:$K$27569=BJ74),Log!$I$1:$I$27569)</f>
        <v>https://acleddata.com/data-export-tool/</v>
      </c>
      <c r="BQ74" s="223">
        <f t="array" ref="BQ74">LOOKUP(2,1/(Log!$K$1:$K$27569=BJ74),Log!$L$1:$L$27569)</f>
        <v>45771</v>
      </c>
      <c r="BR74" s="221" t="str">
        <f t="shared" si="84"/>
        <v>MMR003Buildings damaged</v>
      </c>
      <c r="BS74" s="224" t="str">
        <f t="array" ref="BS74">LOOKUP(2,1/(Log!$K$1:$K$27569=BR74),Log!$E$1:$E$27569)</f>
        <v>x</v>
      </c>
      <c r="BT74" s="224" t="str">
        <f t="array" ref="BT74">LOOKUP(2,1/(Log!$K$1:$K$27569=BR74),Log!$F$1:$F$27569)</f>
        <v>x</v>
      </c>
      <c r="BU74" s="224" t="str">
        <f t="array" ref="BU74">LOOKUP(2,1/(Log!$K$1:$K$27569=BR74),Log!$G$1:$G$27569)</f>
        <v>x</v>
      </c>
      <c r="BV74" s="224" t="str">
        <f t="array" ref="BV74">LOOKUP(2,1/(Log!$K$1:$K$27569=BR74),Log!$H$1:$H$27569)</f>
        <v>x</v>
      </c>
      <c r="BW74" s="224" t="str">
        <f t="array" ref="BW74">LOOKUP(2,1/(Log!$K$1:$K$27569=BR74),Log!$J$1:$J$27569)</f>
        <v>No data available.</v>
      </c>
      <c r="BX74" s="224" t="str">
        <f t="array" ref="BX74">LOOKUP(2,1/(Log!$K$1:$K$27569=BR74),Log!$I$1:$I$27569)</f>
        <v>x</v>
      </c>
      <c r="BY74" s="214">
        <f t="array" ref="BY74">LOOKUP(2,1/(Log!$K$1:$K$27569=BR74),Log!$L$1:$L$27569)</f>
        <v>45771</v>
      </c>
      <c r="BZ74" s="222" t="str">
        <f t="shared" si="85"/>
        <v>MMR003Buildings destroyed</v>
      </c>
      <c r="CA74" s="222" t="str">
        <f t="array" ref="CA74">LOOKUP(2,1/(Log!$K$1:$K$27569=BZ74),Log!$E$1:$E$27569)</f>
        <v>x</v>
      </c>
      <c r="CB74" s="222" t="str">
        <f t="array" ref="CB74">LOOKUP(2,1/(Log!$K$1:$K$27569=BZ74),Log!$F$1:$F$27569)</f>
        <v>x</v>
      </c>
      <c r="CC74" s="222" t="str">
        <f t="array" ref="CC74">LOOKUP(2,1/(Log!$K$1:$K$27569=BZ74),Log!$G$1:$G$27569)</f>
        <v>x</v>
      </c>
      <c r="CD74" s="222" t="str">
        <f t="array" ref="CD74">LOOKUP(2,1/(Log!$K$1:$K$27569=BZ74),Log!$H$1:$H$27569)</f>
        <v>x</v>
      </c>
      <c r="CE74" s="222" t="str">
        <f t="array" ref="CE74">LOOKUP(2,1/(Log!$K$1:$K$27569=BZ74),Log!$J$1:$J$27569)</f>
        <v>No data available.</v>
      </c>
      <c r="CF74" s="222" t="str">
        <f t="array" ref="CF74">LOOKUP(2,1/(Log!$K$1:$K$27569=BZ74),Log!$I$1:$I$27569)</f>
        <v>x</v>
      </c>
      <c r="CG74" s="223">
        <f t="array" ref="CG74">LOOKUP(2,1/(Log!$K$1:$K$27569=BZ74),Log!$L$1:$L$27569)</f>
        <v>45771</v>
      </c>
      <c r="CH74" s="221" t="str">
        <f t="shared" si="86"/>
        <v>MMR003Buildings in the affected area</v>
      </c>
      <c r="CI74" s="222" t="e">
        <f t="array" ref="CI74">LOOKUP(2,1/(Log!$K$1:$K$27569=CH74),Log!$E$1:$E$27569)</f>
        <v>#N/A</v>
      </c>
      <c r="CJ74" s="222" t="e">
        <f t="array" ref="CJ74">LOOKUP(2,1/(Log!$K$1:$K$27569=CH74),Log!$F$1:$F$27569)</f>
        <v>#N/A</v>
      </c>
      <c r="CK74" s="222" t="e">
        <f t="array" ref="CK74">LOOKUP(2,1/(Log!$K$1:$K$27569=CH74),Log!$G$1:$G$27569)</f>
        <v>#N/A</v>
      </c>
      <c r="CL74" s="222" t="e">
        <f t="array" ref="CL74">LOOKUP(2,1/(Log!$K$1:$K$27569=CH74),Log!$H$1:$H$27569)</f>
        <v>#N/A</v>
      </c>
      <c r="CM74" s="222" t="e">
        <f t="array" ref="CM74">LOOKUP(2,1/(Log!$K$1:$K$27569=CH74),Log!$J$1:$J$27569)</f>
        <v>#N/A</v>
      </c>
      <c r="CN74" s="222" t="e">
        <f t="array" ref="CN74">LOOKUP(2,1/(Log!$K$1:$K$27569=CH74),Log!$I$1:$I$27569)</f>
        <v>#N/A</v>
      </c>
      <c r="CO74" s="225" t="e">
        <f t="array" ref="CO74">LOOKUP(2,1/(Log!$K$1:$K$27569=CH74),Log!$L$1:$L$27569)</f>
        <v>#N/A</v>
      </c>
      <c r="CP74" s="222" t="str">
        <f t="shared" si="87"/>
        <v>MMR003Economic Losses</v>
      </c>
      <c r="CQ74" s="224" t="str">
        <f t="array" ref="CQ74">LOOKUP(2,1/(Log!$K$1:$K$27569=CP74),Log!$E$1:$E$27569)</f>
        <v>x</v>
      </c>
      <c r="CR74" s="224" t="str">
        <f t="array" ref="CR74">LOOKUP(2,1/(Log!$K$1:$K$27569=CP74),Log!$F$1:$F$27569)</f>
        <v>x</v>
      </c>
      <c r="CS74" s="224" t="str">
        <f t="array" ref="CS74">LOOKUP(2,1/(Log!$K$1:$K$27569=CP74),Log!$G$1:$G$27569)</f>
        <v>x</v>
      </c>
      <c r="CT74" s="224" t="str">
        <f t="array" ref="CT74">LOOKUP(2,1/(Log!$K$1:$K$27569=CP74),Log!$H$1:$H$27569)</f>
        <v>x</v>
      </c>
      <c r="CU74" s="224" t="str">
        <f t="array" ref="CU74">LOOKUP(2,1/(Log!$K$1:$K$27569=CP74),Log!$J$1:$J$27569)</f>
        <v>No data available.</v>
      </c>
      <c r="CV74" s="224" t="str">
        <f t="array" ref="CV74">LOOKUP(2,1/(Log!$K$1:$K$27569=CP74),Log!$I$1:$I$27569)</f>
        <v>x</v>
      </c>
      <c r="CW74" s="214">
        <f t="array" ref="CW74">LOOKUP(2,1/(Log!$K$1:$K$27569=CP74),Log!$L$1:$L$27569)</f>
        <v>45771</v>
      </c>
      <c r="CX74" s="222" t="str">
        <f t="shared" si="88"/>
        <v>MMR003People in Need</v>
      </c>
      <c r="CY74" s="218">
        <f t="shared" si="89"/>
        <v>1945000</v>
      </c>
      <c r="CZ74" s="218" t="str">
        <f t="shared" si="90"/>
        <v>OCHA 23/12/2024; OCHA 27/12/2024</v>
      </c>
      <c r="DA74" s="218" t="str">
        <f t="shared" si="91"/>
        <v>Low</v>
      </c>
      <c r="DB74" s="218">
        <f t="shared" si="92"/>
        <v>3</v>
      </c>
      <c r="DC74" s="218" t="str">
        <f t="shared" si="93"/>
        <v>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DD74" s="218" t="str">
        <f t="shared" si="94"/>
        <v>https://data.humdata.org/dataset/mmr-jiaf-humanitarian-needs-pin-and-severity; https://reliefweb.int/report/myanmar/myanmar-humanitarian-needs-and-response-plan-2025-december-2024</v>
      </c>
      <c r="DE74" s="220">
        <f t="shared" si="95"/>
        <v>45771</v>
      </c>
      <c r="DF74" s="221" t="str">
        <f t="shared" si="96"/>
        <v>MMR003Minimal humanitarian conditions - Level 1</v>
      </c>
      <c r="DG74" s="213">
        <f t="array" ref="DG74">IF(LOOKUP(2,1/(Log!$K$1:$K$27569=DF74),Log!$E$1:$E$27569)="x","x",ROUND(LOOKUP(2,1/(Log!$K$1:$K$27569=DF74),Log!$E$1:$E$27569),-3))</f>
        <v>0</v>
      </c>
      <c r="DH74" s="224" t="str">
        <f t="array" ref="DH74">LOOKUP(2,1/(Log!$K$1:$K$27569=DF74),Log!$F$1:$F$27569)</f>
        <v>OCHA 23/12/2024; OCHA 27/12/2024</v>
      </c>
      <c r="DI74" s="224" t="str">
        <f t="array" ref="DI74">LOOKUP(2,1/(Log!$K$1:$K$27569=DF74),Log!$G$1:$G$27569)</f>
        <v xml:space="preserve">Medium </v>
      </c>
      <c r="DJ74" s="224">
        <f t="array" ref="DJ74">LOOKUP(2,1/(Log!$K$1:$K$27569=DF74),Log!$H$1:$H$27569)</f>
        <v>2</v>
      </c>
      <c r="DK74" s="224" t="str">
        <f t="array" ref="DK74">LOOKUP(2,1/(Log!$K$1:$K$27569=DF74),Log!$J$1:$J$27569)</f>
        <v>According to INFORM SI methodology, the number of people in Level 1 is equal to the people exposed minus the people affected. Since the whole population is affected, there are no people in Level 1.</v>
      </c>
      <c r="DL74" s="224" t="str">
        <f t="array" ref="DL74">LOOKUP(2,1/(Log!$K$1:$K$27569=DF74),Log!$I$1:$I$27569)</f>
        <v>https://data.humdata.org/dataset/mmr-jiaf-humanitarian-needs-pin-and-severity; https://reliefweb.int/report/myanmar/myanmar-humanitarian-needs-and-response-plan-2025-december-2024</v>
      </c>
      <c r="DM74" s="214">
        <f t="array" ref="DM74">LOOKUP(2,1/(Log!$K$1:$K$27569=DF74),Log!$L$1:$L$27569)</f>
        <v>45771</v>
      </c>
      <c r="DN74" s="222" t="str">
        <f t="shared" si="97"/>
        <v>MMR003Stressed humanitarian conditions - Level 2</v>
      </c>
      <c r="DO74" s="218">
        <f t="array" ref="DO74">IF(LOOKUP(2,1/(Log!$K$1:$K$27569=DN74),Log!$E$1:$E$27569)="x","x",ROUND(LOOKUP(2,1/(Log!$K$1:$K$27569=DN74),Log!$E$1:$E$27569),-3))</f>
        <v>3102000</v>
      </c>
      <c r="DP74" s="222" t="str">
        <f t="array" ref="DP74">LOOKUP(2,1/(Log!$K$1:$K$27569=DN74),Log!$F$1:$F$27569)</f>
        <v>OCHA 23/12/2024; OCHA 27/12/2024</v>
      </c>
      <c r="DQ74" s="222" t="str">
        <f t="array" ref="DQ74">LOOKUP(2,1/(Log!$K$1:$K$27569=DN74),Log!$G$1:$G$27569)</f>
        <v xml:space="preserve">Medium </v>
      </c>
      <c r="DR74" s="222">
        <f t="array" ref="DR74">LOOKUP(2,1/(Log!$K$1:$K$27569=DN74),Log!$H$1:$H$27569)</f>
        <v>2</v>
      </c>
      <c r="DS74" s="222" t="str">
        <f t="array" ref="DS74">LOOKUP(2,1/(Log!$K$1:$K$27569=DN74),Log!$J$1:$J$27569)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74" s="222" t="str">
        <f t="array" ref="DT74">LOOKUP(2,1/(Log!$K$1:$K$27569=DN74),Log!$I$1:$I$27569)</f>
        <v>https://data.humdata.org/dataset/mmr-jiaf-humanitarian-needs-pin-and-severity; https://reliefweb.int/report/myanmar/myanmar-humanitarian-needs-and-response-plan-2025-december-2024</v>
      </c>
      <c r="DU74" s="223">
        <f t="array" ref="DU74">LOOKUP(2,1/(Log!$K$1:$K$27569=DN74),Log!$L$1:$L$27569)</f>
        <v>45771</v>
      </c>
      <c r="DV74" s="221" t="str">
        <f t="shared" si="98"/>
        <v>MMR003Moderate humanitarian conditions - Level 3</v>
      </c>
      <c r="DW74" s="213">
        <f t="array" ref="DW74">IF(LOOKUP(2,1/(Log!$K$1:$K$27569=DV74),Log!$E$1:$E$27569)="x","x",ROUND(LOOKUP(2,1/(Log!$K$1:$K$27569=DV74),Log!$E$1:$E$27569),-3))</f>
        <v>537000</v>
      </c>
      <c r="DX74" s="224" t="str">
        <f t="array" ref="DX74">LOOKUP(2,1/(Log!$K$1:$K$27569=DV74),Log!$F$1:$F$27569)</f>
        <v>OCHA 23/12/2024; OCHA 27/12/2024</v>
      </c>
      <c r="DY74" s="224" t="str">
        <f t="array" ref="DY74">LOOKUP(2,1/(Log!$K$1:$K$27569=DV74),Log!$G$1:$G$27569)</f>
        <v>Low</v>
      </c>
      <c r="DZ74" s="224">
        <f t="array" ref="DZ74">LOOKUP(2,1/(Log!$K$1:$K$27569=DV74),Log!$H$1:$H$27569)</f>
        <v>3</v>
      </c>
      <c r="EA74" s="224" t="str">
        <f t="array" ref="EA74">LOOKUP(2,1/(Log!$K$1:$K$27569=DV74),Log!$J$1:$J$27569)</f>
        <v>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B74" s="224" t="str">
        <f t="array" ref="EB74">LOOKUP(2,1/(Log!$K$1:$K$27569=DV74),Log!$I$1:$I$27569)</f>
        <v>https://data.humdata.org/dataset/mmr-jiaf-humanitarian-needs-pin-and-severity; https://reliefweb.int/report/myanmar/myanmar-humanitarian-needs-and-response-plan-2025-december-2024</v>
      </c>
      <c r="EC74" s="214">
        <f t="array" ref="EC74">LOOKUP(2,1/(Log!$K$1:$K$27569=DV74),Log!$L$1:$L$27569)</f>
        <v>45771</v>
      </c>
      <c r="ED74" s="222" t="str">
        <f t="shared" si="99"/>
        <v>MMR003Severe humanitarian conditions - Level 4</v>
      </c>
      <c r="EE74" s="218">
        <f t="array" ref="EE74">IF(LOOKUP(2,1/(Log!$K$1:$K$27569=ED74),Log!$E$1:$E$27569)="x","x",ROUND(LOOKUP(2,1/(Log!$K$1:$K$27569=ED74),Log!$E$1:$E$27569),-3))</f>
        <v>1408000</v>
      </c>
      <c r="EF74" s="222" t="str">
        <f t="array" ref="EF74">LOOKUP(2,1/(Log!$K$1:$K$27569=ED74),Log!$F$1:$F$27569)</f>
        <v>OCHA 23/12/2024; OCHA 27/12/2024</v>
      </c>
      <c r="EG74" s="222" t="str">
        <f t="array" ref="EG74">LOOKUP(2,1/(Log!$K$1:$K$27569=ED74),Log!$G$1:$G$27569)</f>
        <v>Low</v>
      </c>
      <c r="EH74" s="222">
        <f t="array" ref="EH74">LOOKUP(2,1/(Log!$K$1:$K$27569=ED74),Log!$H$1:$H$27569)</f>
        <v>3</v>
      </c>
      <c r="EI74" s="222" t="str">
        <f t="array" ref="EI74">LOOKUP(2,1/(Log!$K$1:$K$27569=ED74),Log!$J$1:$J$27569)</f>
        <v>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J74" s="222" t="str">
        <f t="array" ref="EJ74">LOOKUP(2,1/(Log!$K$1:$K$27569=ED74),Log!$I$1:$I$27569)</f>
        <v>https://data.humdata.org/dataset/mmr-jiaf-humanitarian-needs-pin-and-severity; https://reliefweb.int/report/myanmar/myanmar-humanitarian-needs-and-response-plan-2025-december-2024</v>
      </c>
      <c r="EK74" s="223">
        <f t="array" ref="EK74">LOOKUP(2,1/(Log!$K$1:$K$27569=ED74),Log!$L$1:$L$27569)</f>
        <v>45771</v>
      </c>
      <c r="EL74" s="221" t="str">
        <f t="shared" si="100"/>
        <v>MMR003Extreme humanitarian conditions - Level 5</v>
      </c>
      <c r="EM74" s="213">
        <f t="array" ref="EM74">IF(LOOKUP(2,1/(Log!$K$1:$K$27569=EL74),Log!$E$1:$E$27569)="x","x",ROUND(LOOKUP(2,1/(Log!$K$1:$K$27569=EL74),Log!$E$1:$E$27569),-3))</f>
        <v>0</v>
      </c>
      <c r="EN74" s="224" t="str">
        <f t="array" ref="EN74">LOOKUP(2,1/(Log!$K$1:$K$27569=EL74),Log!$F$1:$F$27569)</f>
        <v>OCHA 23/12/2024; OCHA 27/12/2024</v>
      </c>
      <c r="EO74" s="224" t="str">
        <f t="array" ref="EO74">LOOKUP(2,1/(Log!$K$1:$K$27569=EL74),Log!$G$1:$G$27569)</f>
        <v>Low</v>
      </c>
      <c r="EP74" s="224">
        <f t="array" ref="EP74">LOOKUP(2,1/(Log!$K$1:$K$27569=EL74),Log!$H$1:$H$27569)</f>
        <v>3</v>
      </c>
      <c r="EQ74" s="224" t="str">
        <f t="array" ref="EQ74">LOOKUP(2,1/(Log!$K$1:$K$27569=EL74),Log!$J$1:$J$27569)</f>
        <v>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R74" s="224" t="str">
        <f t="array" ref="ER74">LOOKUP(2,1/(Log!$K$1:$K$27569=EL74),Log!$I$1:$I$27569)</f>
        <v>https://data.humdata.org/dataset/mmr-jiaf-humanitarian-needs-pin-and-severity; https://reliefweb.int/report/myanmar/myanmar-humanitarian-needs-and-response-plan-2025-december-2024</v>
      </c>
      <c r="ES74" s="214">
        <f t="array" ref="ES74">LOOKUP(2,1/(Log!$K$1:$K$27569=EL74),Log!$L$1:$L$27569)</f>
        <v>45771</v>
      </c>
      <c r="ET74" s="222" t="str">
        <f t="shared" si="101"/>
        <v>MMR003Fatalities in all crises</v>
      </c>
      <c r="EU74" s="222">
        <f t="array" ref="EU74">LOOKUP(2,1/(Log!$K$1:$K$27569=ET74),Log!$E$1:$E$27569)</f>
        <v>11049</v>
      </c>
      <c r="EV74" s="222" t="str">
        <f t="array" ref="EV74">LOOKUP(2,1/(Log!$K$1:$K$27569=ET74),Log!$F$1:$F$27569)</f>
        <v>AHA 15/04/2025; ACLED accessed 17/04/2025</v>
      </c>
      <c r="EW74" s="222" t="str">
        <f t="array" ref="EW74">LOOKUP(2,1/(Log!$K$1:$K$27569=ET74),Log!$G$1:$G$27569)</f>
        <v xml:space="preserve">Medium </v>
      </c>
      <c r="EX74" s="222">
        <f t="array" ref="EX74">LOOKUP(2,1/(Log!$K$1:$K$27569=ET74),Log!$H$1:$H$27569)</f>
        <v>2</v>
      </c>
      <c r="EY74" s="222" t="str">
        <f t="array" ref="EY74">LOOKUP(2,1/(Log!$K$1:$K$27569=ET74),Log!$J$1:$J$27569)</f>
        <v>Total number of fatalities for all the crises between 1 October 2024 -  31 March 2025.</v>
      </c>
      <c r="EZ74" s="222" t="str">
        <f t="array" ref="EZ74">LOOKUP(2,1/(Log!$K$1:$K$27569=ET74),Log!$I$1:$I$27569)</f>
        <v>https://reliefweb.int/report/myanmar/situation-update-no-9-m77-mandalay-earthquake-monday-14-april-2025-2000-hrs-utc7; https://acleddata.com/data-export-tool/</v>
      </c>
      <c r="FA74" s="223">
        <f t="array" ref="FA74">LOOKUP(2,1/(Log!$K$1:$K$27569=ET74),Log!$L$1:$L$27569)</f>
        <v>45771</v>
      </c>
      <c r="FB74" s="221" t="str">
        <f t="shared" si="102"/>
        <v>MMR003Crisis affected groups</v>
      </c>
      <c r="FC74" s="224">
        <f t="array" ref="FC74">LOOKUP(2,1/(Log!$K$1:$K$27569=FB74),Log!$E$1:$E$27569)</f>
        <v>5</v>
      </c>
      <c r="FD74" s="224" t="str">
        <f t="array" ref="FD74">LOOKUP(2,1/(Log!$K$1:$K$27569=FB74),Log!$F$1:$F$27569)</f>
        <v>OCHA 27/12/2024</v>
      </c>
      <c r="FE74" s="224" t="str">
        <f t="array" ref="FE74">LOOKUP(2,1/(Log!$K$1:$K$27569=FB74),Log!$G$1:$G$27569)</f>
        <v>High</v>
      </c>
      <c r="FF74" s="224">
        <f t="array" ref="FF74">LOOKUP(2,1/(Log!$K$1:$K$27569=FB74),Log!$H$1:$H$27569)</f>
        <v>1</v>
      </c>
      <c r="FG74" s="224" t="str">
        <f t="array" ref="FG74">LOOKUP(2,1/(Log!$K$1:$K$27569=FB74),Log!$J$1:$J$27569)</f>
        <v>In this crisis, 4 out of 5 population groups are affected: IDPs, host population, non-host population, and returnees.</v>
      </c>
      <c r="FH74" s="224" t="str">
        <f t="array" ref="FH74">LOOKUP(2,1/(Log!$K$1:$K$27569=FB74),Log!$I$1:$I$27569)</f>
        <v>https://reliefweb.int/report/myanmar/myanmar-humanitarian-needs-and-response-plan-2025-december-2024</v>
      </c>
      <c r="FI74" s="214">
        <f t="array" ref="FI74">LOOKUP(2,1/(Log!$K$1:$K$27569=FB74),Log!$L$1:$L$27569)</f>
        <v>45771</v>
      </c>
      <c r="FJ74" s="221" t="str">
        <f t="shared" si="103"/>
        <v>MMR003People facing limited access constraints</v>
      </c>
      <c r="FK74" s="222" t="str">
        <f t="array" ref="FK74">LOOKUP(2,1/(Log!$K$1:$K$27569=FJ74),Log!$E$1:$E$27569)</f>
        <v>x</v>
      </c>
      <c r="FL74" s="222" t="str">
        <f t="array" ref="FL74">LOOKUP(2,1/(Log!$K$1:$K$27569=FJ74),Log!$F$1:$F$27569)</f>
        <v>x</v>
      </c>
      <c r="FM74" s="222" t="str">
        <f t="array" ref="FM74">LOOKUP(2,1/(Log!$K$1:$K$27569=FJ74),Log!$G$1:$G$27569)</f>
        <v>x</v>
      </c>
      <c r="FN74" s="222" t="str">
        <f t="array" ref="FN74">LOOKUP(2,1/(Log!$K$1:$K$27569=FJ74),Log!$H$1:$H$27569)</f>
        <v>x</v>
      </c>
      <c r="FO74" s="222" t="str">
        <f t="array" ref="FO74">LOOKUP(2,1/(Log!$K$1:$K$27569=FJ74),Log!$J$1:$J$27569)</f>
        <v>No data available.</v>
      </c>
      <c r="FP74" s="218" t="str">
        <f t="array" ref="FP74">LOOKUP(2,1/(Log!$K$1:$K$27569=FJ74),Log!$I$1:$I$27569)</f>
        <v>x</v>
      </c>
      <c r="FQ74" s="219">
        <f t="array" ref="FQ74">LOOKUP(2,1/(Log!$K$1:$K$27569=FJ74),Log!$L$1:$L$27569)</f>
        <v>45771</v>
      </c>
      <c r="FR74" s="221" t="str">
        <f t="shared" si="104"/>
        <v>MMR003People facing restricted access constraints</v>
      </c>
      <c r="FS74" s="224" t="str">
        <f t="array" ref="FS74">LOOKUP(2,1/(Log!$K$1:$K$27569=FR74),Log!$E$1:$E$27569)</f>
        <v>x</v>
      </c>
      <c r="FT74" s="224" t="str">
        <f t="array" ref="FT74">LOOKUP(2,1/(Log!$K$1:$K$27569=FR74),Log!$F$1:$F$27569)</f>
        <v>x</v>
      </c>
      <c r="FU74" s="224" t="str">
        <f t="array" ref="FU74">LOOKUP(2,1/(Log!$K$1:$K$27569=FR74),Log!$G$1:$G$27569)</f>
        <v>x</v>
      </c>
      <c r="FV74" s="224" t="str">
        <f t="array" ref="FV74">LOOKUP(2,1/(Log!$K$1:$K$27569=FR74),Log!$H$1:$H$27569)</f>
        <v>x</v>
      </c>
      <c r="FW74" s="224" t="str">
        <f t="array" ref="FW74">LOOKUP(2,1/(Log!$K$1:$K$27569=FR74),Log!$J$1:$J$27569)</f>
        <v>No data available.</v>
      </c>
      <c r="FX74" s="224" t="str">
        <f t="array" ref="FX74">LOOKUP(2,1/(Log!$K$1:$K$27569=FR74),Log!$I$1:$I$27569)</f>
        <v>x</v>
      </c>
      <c r="FY74" s="214">
        <f t="array" ref="FY74">LOOKUP(2,1/(Log!$K$1:$K$27569=FR74),Log!$L$1:$L$27569)</f>
        <v>45771</v>
      </c>
      <c r="FZ74" s="222" t="str">
        <f t="shared" si="105"/>
        <v>MMR003Impediments to entry into country (bureaucratic and administrative)</v>
      </c>
      <c r="GA74" s="222">
        <f t="array" ref="GA74">LOOKUP(2,1/(Log!$K$1:$K$27569=FZ74),Log!$E$1:$E$27569)</f>
        <v>1</v>
      </c>
      <c r="GB74" s="222" t="str">
        <f t="array" ref="GB74">LOOKUP(2,1/(Log!$K$1:$K$27569=FZ74),Log!$F$1:$F$27569)</f>
        <v>ACAPS Access Methodology</v>
      </c>
      <c r="GC74" s="222" t="str">
        <f t="array" ref="GC74">LOOKUP(2,1/(Log!$K$1:$K$27569=FZ74),Log!$G$1:$G$27569)</f>
        <v>Medium</v>
      </c>
      <c r="GD74" s="222">
        <f t="array" ref="GD74">LOOKUP(2,1/(Log!$K$1:$K$27569=FZ74),Log!$H$1:$H$27569)</f>
        <v>2</v>
      </c>
      <c r="GE74" s="222" t="str">
        <f t="array" ref="GE74">LOOKUP(2,1/(Log!$K$1:$K$27569=FZ74),Log!$J$1:$J$27569)</f>
        <v>x</v>
      </c>
      <c r="GF74" s="222" t="str">
        <f t="array" ref="GF74">LOOKUP(2,1/(Log!$K$1:$K$27569=FZ74),Log!$I$1:$I$27569)</f>
        <v>x</v>
      </c>
      <c r="GG74" s="223">
        <f t="array" ref="GG74">LOOKUP(2,1/(Log!$K$1:$K$27569=FZ74),Log!$L$1:$L$27569)</f>
        <v>45771</v>
      </c>
      <c r="GH74" s="221" t="str">
        <f t="shared" si="106"/>
        <v>MMR003Restriction of movement (impediments to freedom of movement and/or administrative restrictions)</v>
      </c>
      <c r="GI74" s="224">
        <f t="array" ref="GI74">LOOKUP(2,1/(Log!$K$1:$K$27569=GH74),Log!$E$1:$E$27569)</f>
        <v>3</v>
      </c>
      <c r="GJ74" s="224" t="str">
        <f t="array" ref="GJ74">LOOKUP(2,1/(Log!$K$1:$K$27569=GH74),Log!$F$1:$F$27569)</f>
        <v>ACAPS Access Methodology</v>
      </c>
      <c r="GK74" s="224" t="str">
        <f t="array" ref="GK74">LOOKUP(2,1/(Log!$K$1:$K$27569=GH74),Log!$G$1:$G$27569)</f>
        <v>Medium</v>
      </c>
      <c r="GL74" s="224">
        <f t="array" ref="GL74">LOOKUP(2,1/(Log!$K$1:$K$27569=GH74),Log!$H$1:$H$27569)</f>
        <v>2</v>
      </c>
      <c r="GM74" s="224" t="str">
        <f t="array" ref="GM74">LOOKUP(2,1/(Log!$K$1:$K$27569=GH74),Log!$J$1:$J$27569)</f>
        <v>x</v>
      </c>
      <c r="GN74" s="224" t="str">
        <f t="array" ref="GN74">LOOKUP(2,1/(Log!$K$1:$K$27569=GH74),Log!$I$1:$I$27569)</f>
        <v>x</v>
      </c>
      <c r="GO74" s="214">
        <f t="array" ref="GO74">LOOKUP(2,1/(Log!$K$1:$K$27569=GH74),Log!$L$1:$L$27569)</f>
        <v>45771</v>
      </c>
      <c r="GP74" s="222" t="str">
        <f t="shared" si="107"/>
        <v>MMR003Interference into implementation of humanitarian activities</v>
      </c>
      <c r="GQ74" s="222">
        <f t="array" ref="GQ74">LOOKUP(2,1/(Log!$K$1:$K$27569=GP74),Log!$E$1:$E$27569)</f>
        <v>3</v>
      </c>
      <c r="GR74" s="222" t="str">
        <f t="array" ref="GR74">LOOKUP(2,1/(Log!$K$1:$K$27569=GP74),Log!$F$1:$F$27569)</f>
        <v>ACAPS Access Methodology</v>
      </c>
      <c r="GS74" s="222" t="str">
        <f t="array" ref="GS74">LOOKUP(2,1/(Log!$K$1:$K$27569=GP74),Log!$G$1:$G$27569)</f>
        <v>Medium</v>
      </c>
      <c r="GT74" s="222">
        <f t="array" ref="GT74">LOOKUP(2,1/(Log!$K$1:$K$27569=GP74),Log!$H$1:$H$27569)</f>
        <v>2</v>
      </c>
      <c r="GU74" s="222" t="str">
        <f t="array" ref="GU74">LOOKUP(2,1/(Log!$K$1:$K$27569=GP74),Log!$J$1:$J$27569)</f>
        <v>x</v>
      </c>
      <c r="GV74" s="222" t="str">
        <f t="array" ref="GV74">LOOKUP(2,1/(Log!$K$1:$K$27569=GP74),Log!$I$1:$I$27569)</f>
        <v>x</v>
      </c>
      <c r="GW74" s="223">
        <f t="array" ref="GW74">LOOKUP(2,1/(Log!$K$1:$K$27569=GP74),Log!$L$1:$L$27569)</f>
        <v>45771</v>
      </c>
      <c r="GX74" s="221" t="str">
        <f t="shared" si="108"/>
        <v>MMR003Violence against personnel, facilities and assets</v>
      </c>
      <c r="GY74" s="224">
        <f t="array" ref="GY74">LOOKUP(2,1/(Log!$K$1:$K$27569=GX74),Log!$E$1:$E$27569)</f>
        <v>0</v>
      </c>
      <c r="GZ74" s="224" t="str">
        <f t="array" ref="GZ74">LOOKUP(2,1/(Log!$K$1:$K$27569=GX74),Log!$F$1:$F$27569)</f>
        <v>ACAPS Access Methodology</v>
      </c>
      <c r="HA74" s="224" t="str">
        <f t="array" ref="HA74">LOOKUP(2,1/(Log!$K$1:$K$27569=GX74),Log!$G$1:$G$27569)</f>
        <v>Medium</v>
      </c>
      <c r="HB74" s="224">
        <f t="array" ref="HB74">LOOKUP(2,1/(Log!$K$1:$K$27569=GX74),Log!$H$1:$H$27569)</f>
        <v>2</v>
      </c>
      <c r="HC74" s="224" t="str">
        <f t="array" ref="HC74">LOOKUP(2,1/(Log!$K$1:$K$27569=GX74),Log!$J$1:$J$27569)</f>
        <v>x</v>
      </c>
      <c r="HD74" s="224" t="str">
        <f t="array" ref="HD74">LOOKUP(2,1/(Log!$K$1:$K$27569=GX74),Log!$I$1:$I$27569)</f>
        <v>x</v>
      </c>
      <c r="HE74" s="214">
        <f t="array" ref="HE74">LOOKUP(2,1/(Log!$K$1:$K$27569=GX74),Log!$L$1:$L$27569)</f>
        <v>45771</v>
      </c>
      <c r="HF74" s="222" t="str">
        <f t="shared" si="109"/>
        <v>MMR003Denial of existence of humanitarian needs or entitlements to assistance</v>
      </c>
      <c r="HG74" s="222">
        <f t="array" ref="HG74">LOOKUP(2,1/(Log!$K$1:$K$27569=HF74),Log!$E$1:$E$27569)</f>
        <v>2</v>
      </c>
      <c r="HH74" s="222" t="str">
        <f t="array" ref="HH74">LOOKUP(2,1/(Log!$K$1:$K$27569=HF74),Log!$F$1:$F$27569)</f>
        <v>ACAPS Access Methodology</v>
      </c>
      <c r="HI74" s="222" t="str">
        <f t="array" ref="HI74">LOOKUP(2,1/(Log!$K$1:$K$27569=HF74),Log!$G$1:$G$27569)</f>
        <v>Medium</v>
      </c>
      <c r="HJ74" s="222">
        <f t="array" ref="HJ74">LOOKUP(2,1/(Log!$K$1:$K$27569=HF74),Log!$H$1:$H$27569)</f>
        <v>2</v>
      </c>
      <c r="HK74" s="222" t="str">
        <f t="array" ref="HK74">LOOKUP(2,1/(Log!$K$1:$K$27569=HF74),Log!$J$1:$J$27569)</f>
        <v>x</v>
      </c>
      <c r="HL74" s="222" t="str">
        <f t="array" ref="HL74">LOOKUP(2,1/(Log!$K$1:$K$27569=HF74),Log!$I$1:$I$27569)</f>
        <v>x</v>
      </c>
      <c r="HM74" s="223">
        <f t="array" ref="HM74">LOOKUP(2,1/(Log!$K$1:$K$27569=HF74),Log!$L$1:$L$27569)</f>
        <v>45771</v>
      </c>
      <c r="HN74" s="221" t="str">
        <f t="shared" si="110"/>
        <v>MMR003Restriction and obstruction of access to services and assistance</v>
      </c>
      <c r="HO74" s="224">
        <f t="array" ref="HO74">LOOKUP(2,1/(Log!$K$1:$K$27569=HN74),Log!$E$1:$E$27569)</f>
        <v>3</v>
      </c>
      <c r="HP74" s="224" t="str">
        <f t="array" ref="HP74">LOOKUP(2,1/(Log!$K$1:$K$27569=HN74),Log!$F$1:$F$27569)</f>
        <v>ACAPS Access Methodology</v>
      </c>
      <c r="HQ74" s="224" t="str">
        <f t="array" ref="HQ74">LOOKUP(2,1/(Log!$K$1:$K$27569=HN74),Log!$G$1:$G$27569)</f>
        <v>Medium</v>
      </c>
      <c r="HR74" s="224">
        <f t="array" ref="HR74">LOOKUP(2,1/(Log!$K$1:$K$27569=HN74),Log!$H$1:$H$27569)</f>
        <v>2</v>
      </c>
      <c r="HS74" s="224" t="str">
        <f t="array" ref="HS74">LOOKUP(2,1/(Log!$K$1:$K$27569=HN74),Log!$J$1:$J$27569)</f>
        <v>x</v>
      </c>
      <c r="HT74" s="224" t="str">
        <f t="array" ref="HT74">LOOKUP(2,1/(Log!$K$1:$K$27569=HN74),Log!$I$1:$I$27569)</f>
        <v>x</v>
      </c>
      <c r="HU74" s="214">
        <f t="array" ref="HU74">LOOKUP(2,1/(Log!$K$1:$K$27569=HN74),Log!$L$1:$L$27569)</f>
        <v>45771</v>
      </c>
      <c r="HV74" s="222" t="str">
        <f t="shared" si="111"/>
        <v>MMR003Ongoing insecurity/hostilities affecting humanitarian assistance</v>
      </c>
      <c r="HW74" s="222">
        <f t="array" ref="HW74">LOOKUP(2,1/(Log!$K$1:$K$27569=HV74),Log!$E$1:$E$27569)</f>
        <v>3</v>
      </c>
      <c r="HX74" s="222" t="str">
        <f t="array" ref="HX74">LOOKUP(2,1/(Log!$K$1:$K$27569=HV74),Log!$F$1:$F$27569)</f>
        <v>ACAPS Access Methodology</v>
      </c>
      <c r="HY74" s="222" t="str">
        <f t="array" ref="HY74">LOOKUP(2,1/(Log!$K$1:$K$27569=HV74),Log!$G$1:$G$27569)</f>
        <v>Medium</v>
      </c>
      <c r="HZ74" s="222">
        <f t="array" ref="HZ74">LOOKUP(2,1/(Log!$K$1:$K$27569=HV74),Log!$H$1:$H$27569)</f>
        <v>2</v>
      </c>
      <c r="IA74" s="222" t="str">
        <f t="array" ref="IA74">LOOKUP(2,1/(Log!$K$1:$K$27569=HV74),Log!$J$1:$J$27569)</f>
        <v>x</v>
      </c>
      <c r="IB74" s="222" t="str">
        <f t="array" ref="IB74">LOOKUP(2,1/(Log!$K$1:$K$27569=HV74),Log!$I$1:$I$27569)</f>
        <v>x</v>
      </c>
      <c r="IC74" s="223">
        <f t="array" ref="IC74">LOOKUP(2,1/(Log!$K$1:$K$27569=HV74),Log!$L$1:$L$27569)</f>
        <v>45771</v>
      </c>
      <c r="ID74" s="221" t="str">
        <f t="shared" si="112"/>
        <v>MMR003Presence of mines and improvised explosive devices</v>
      </c>
      <c r="IE74" s="224">
        <f t="array" ref="IE74">LOOKUP(2,1/(Log!$K$1:$K$27569=ID74),Log!$E$1:$E$27569)</f>
        <v>2</v>
      </c>
      <c r="IF74" s="224" t="str">
        <f t="array" ref="IF74">LOOKUP(2,1/(Log!$K$1:$K$27569=ID74),Log!$F$1:$F$27569)</f>
        <v>ACAPS Access Methodology</v>
      </c>
      <c r="IG74" s="224" t="str">
        <f t="array" ref="IG74">LOOKUP(2,1/(Log!$K$1:$K$27569=ID74),Log!$G$1:$G$27569)</f>
        <v>Medium</v>
      </c>
      <c r="IH74" s="224">
        <f t="array" ref="IH74">LOOKUP(2,1/(Log!$K$1:$K$27569=ID74),Log!$H$1:$H$27569)</f>
        <v>2</v>
      </c>
      <c r="II74" s="224" t="str">
        <f t="array" ref="II74">LOOKUP(2,1/(Log!$K$1:$K$27569=ID74),Log!$J$1:$J$27569)</f>
        <v>x</v>
      </c>
      <c r="IJ74" s="224" t="str">
        <f t="array" ref="IJ74">LOOKUP(2,1/(Log!$K$1:$K$27569=ID74),Log!$I$1:$I$27569)</f>
        <v>x</v>
      </c>
      <c r="IK74" s="214">
        <f t="array" ref="IK74">LOOKUP(2,1/(Log!$K$1:$K$27569=ID74),Log!$L$1:$L$27569)</f>
        <v>45771</v>
      </c>
      <c r="IL74" s="222" t="str">
        <f t="shared" si="113"/>
        <v>MMR003Physical constraints in the environment (obstacles related to terrain, climate, lack of infrastructure, etc.)</v>
      </c>
      <c r="IM74" s="222">
        <f t="array" ref="IM74">LOOKUP(2,1/(Log!$K$1:$K$27569=IL74),Log!$E$1:$E$27569)</f>
        <v>3</v>
      </c>
      <c r="IN74" s="222" t="str">
        <f t="array" ref="IN74">LOOKUP(2,1/(Log!$K$1:$K$27569=IL74),Log!$F$1:$F$27569)</f>
        <v>ACAPS Access Methodology</v>
      </c>
      <c r="IO74" s="222" t="str">
        <f t="array" ref="IO74">LOOKUP(2,1/(Log!$K$1:$K$27569=IL74),Log!$G$1:$G$27569)</f>
        <v>Medium</v>
      </c>
      <c r="IP74" s="222">
        <f t="array" ref="IP74">LOOKUP(2,1/(Log!$K$1:$K$27569=IL74),Log!$H$1:$H$27569)</f>
        <v>2</v>
      </c>
      <c r="IQ74" s="222" t="str">
        <f t="array" ref="IQ74">LOOKUP(2,1/(Log!$K$1:$K$27569=IL74),Log!$J$1:$J$27569)</f>
        <v>x</v>
      </c>
      <c r="IR74" s="222" t="str">
        <f t="array" ref="IR74">LOOKUP(2,1/(Log!$K$1:$K$27569=IL74),Log!$I$1:$I$27569)</f>
        <v>x</v>
      </c>
      <c r="IS74" s="223">
        <f t="array" ref="IS74">LOOKUP(2,1/(Log!$K$1:$K$27569=IL74),Log!$L$1:$L$27569)</f>
        <v>45771</v>
      </c>
    </row>
    <row r="75" spans="1:253" s="11" customFormat="1" ht="13.35" customHeight="1">
      <c r="A75" s="11" t="str">
        <f>Lists!B:B</f>
        <v>Post-coup conflict in Myanmar</v>
      </c>
      <c r="B75" s="11" t="str">
        <f>Lists!F:F</f>
        <v>Conflict/ Violence</v>
      </c>
      <c r="C75" s="11" t="str">
        <f>Lists!C:C</f>
        <v>MMR004</v>
      </c>
      <c r="D75" s="11" t="str">
        <f>Lists!A:A</f>
        <v>Myanmar</v>
      </c>
      <c r="E75" s="11" t="str">
        <f>Lists!D:D</f>
        <v>MMR</v>
      </c>
      <c r="F75" s="11" t="str">
        <f t="shared" si="76"/>
        <v>MMR004Total population</v>
      </c>
      <c r="G75" s="212">
        <f t="array" ref="G75">ROUND(LOOKUP(2,1/(Log!$K$1:$K$27569=F75),Log!$E$1:$E$27569),-3)</f>
        <v>57008000</v>
      </c>
      <c r="H75" s="213" t="str">
        <f t="array" ref="H75">LOOKUP(2,1/(Log!$K$1:$K$27569=F75),Log!$F$1:$F$27569)</f>
        <v>OCHA 23/12/2024; OCHA 27/12/2024</v>
      </c>
      <c r="I75" s="213" t="str">
        <f t="array" ref="I75">LOOKUP(2,1/(Log!$K$1:$K$27569=F75),Log!$G$1:$G$27569)</f>
        <v>High</v>
      </c>
      <c r="J75" s="213">
        <f t="array" ref="J75">LOOKUP(2,1/(Log!$K$1:$K$27569=F75),Log!$H$1:$H$27569)</f>
        <v>1</v>
      </c>
      <c r="K75" s="213" t="str">
        <f t="array" ref="K75">LOOKUP(2,1/(Log!$K$1:$K$27569=F75),Log!$J$1:$J$27569)</f>
        <v>This is the total number of people living in Myanmar. The figure is taken from the 2025 Myanmar HNRP data. This has been chosen over the other sources as it provides the most recent figure among all the available sources and it is a very reliable source.</v>
      </c>
      <c r="L75" s="213" t="str">
        <f t="array" ref="L75">LOOKUP(2,1/(Log!$K$1:$K$27569=F75),Log!$I$1:$I$27569)</f>
        <v>https://data.humdata.org/dataset/mmr-jiaf-humanitarian-needs-pin-and-severity; https://reliefweb.int/report/myanmar/myanmar-humanitarian-needs-and-response-plan-2025-december-2024</v>
      </c>
      <c r="M75" s="214">
        <f t="array" ref="M75">LOOKUP(2,1/(Log!$K$1:$K$27569=F75),Log!$L$1:$L$27569)</f>
        <v>45771</v>
      </c>
      <c r="N75" s="221" t="str">
        <f t="shared" si="77"/>
        <v>MMR004Landmass affected</v>
      </c>
      <c r="O75" s="216">
        <f t="array" ref="O75">LOOKUP(2,1/(Log!$K$1:$K$27569=N75),Log!$E$1:$E$27569)</f>
        <v>118525</v>
      </c>
      <c r="P75" s="216" t="str">
        <f t="array" ref="P75">LOOKUP(2,1/(Log!$K$1:$K$27569=N75),Log!$F$1:$F$27569)</f>
        <v>Govt. of Myanmar and UNFPA 23/11/2017; OCHA 23/12/2024</v>
      </c>
      <c r="Q75" s="216" t="str">
        <f t="array" ref="Q75">LOOKUP(2,1/(Log!$K$1:$K$27569=N75),Log!$G$1:$G$27569)</f>
        <v>High</v>
      </c>
      <c r="R75" s="216">
        <f t="array" ref="R75">LOOKUP(2,1/(Log!$K$1:$K$27569=N75),Log!$H$1:$H$27569)</f>
        <v>1</v>
      </c>
      <c r="S75" s="216" t="str">
        <f t="array" ref="S75">LOOKUP(2,1/(Log!$K$1:$K$27569=N75),Log!$J$1:$J$27569)</f>
        <v xml:space="preserve">The entire country is considered exposed to the ongoing crisis. However, landmass of Rakhine, Kachin, and northern Shan states, as well as the earthquake-affected areas, are excluded to avoid double counting, as these regions are already accounted for under separate crises (MMR002, MMR003 and MMR007). </v>
      </c>
      <c r="T75" s="216" t="str">
        <f t="array" ref="T75">LOOKUP(2,1/(Log!$K$1:$K$27569=N75),Log!$I$1:$I$27569)</f>
        <v>https://myanmar.unfpa.org/en/publications/census-atlas-myanmar;
https://reliefweb.int/report/myanmar/myanmar-humanitarian-needs-and-response-plan-2025-december-2024</v>
      </c>
      <c r="U75" s="217">
        <f t="array" ref="U75">LOOKUP(2,1/(Log!$K$1:$K$27569=N75),Log!$L$1:$L$27569)</f>
        <v>45771</v>
      </c>
      <c r="V75" s="221" t="str">
        <f t="shared" si="78"/>
        <v>MMR004People exposed</v>
      </c>
      <c r="W75" s="213">
        <f t="array" ref="W75">IF(LOOKUP(2,1/(Log!$K$1:$K$27569=V75),Log!$E$1:$E$27569)="x","x",ROUND(LOOKUP(2,1/(Log!$K$1:$K$27569=V75),Log!$E$1:$E$27569),-3))</f>
        <v>31108000</v>
      </c>
      <c r="X75" s="213" t="str">
        <f t="array" ref="X75">LOOKUP(2,1/(Log!$K$1:$K$27569=V75),Log!$F$1:$F$27569)</f>
        <v>OCHA 23/12/2024; OCHA 27/12/2024</v>
      </c>
      <c r="Y75" s="213" t="str">
        <f t="array" ref="Y75">LOOKUP(2,1/(Log!$K$1:$K$27569=V75),Log!$G$1:$G$27569)</f>
        <v>High</v>
      </c>
      <c r="Z75" s="213">
        <f t="array" ref="Z75">LOOKUP(2,1/(Log!$K$1:$K$27569=V75),Log!$H$1:$H$27569)</f>
        <v>1</v>
      </c>
      <c r="AA75" s="213" t="str">
        <f t="array" ref="AA75">LOOKUP(2,1/(Log!$K$1:$K$27569=V75),Log!$J$1:$J$27569)</f>
        <v>The entire country is considered exposed to the ongoing crisis. However, population figures from Rakhine, Kachin, and northern Shan states, as well as the earthquake-affected areas, are excluded to avoid double counting, as these regions are already accounted for under separate crises (MMR002, MMR003 and MMR007).  The figure is obtained from the 2025 Myanmar HNRP data and Earthquake Flash addendum. The reliability of the data is high because it is very recent.</v>
      </c>
      <c r="AB75" s="213" t="str">
        <f t="array" ref="AB75">LOOKUP(2,1/(Log!$K$1:$K$27569=V75),Log!$I$1:$I$27569)</f>
        <v>https://data.humdata.org/dataset/mmr-jiaf-humanitarian-needs-pin-and-severity; https://reliefweb.int/report/myanmar/myanmar-humanitarian-needs-and-response-plan-2025-december-2024</v>
      </c>
      <c r="AC75" s="214">
        <f t="array" ref="AC75">LOOKUP(2,1/(Log!$K$1:$K$27569=V75),Log!$L$1:$L$27569)</f>
        <v>45771</v>
      </c>
      <c r="AD75" s="221" t="str">
        <f t="shared" si="79"/>
        <v>MMR004People affected</v>
      </c>
      <c r="AE75" s="218">
        <f t="array" ref="AE75">IF(LOOKUP(2,1/(Log!$K$1:$K$27569=AD75),Log!$E$1:$E$27569)="x","x",ROUND(LOOKUP(2,1/(Log!$K$1:$K$27569=AD75),Log!$E$1:$E$27569),-3))</f>
        <v>31108000</v>
      </c>
      <c r="AF75" s="218" t="str">
        <f t="array" ref="AF75">LOOKUP(2,1/(Log!$K$1:$K$27569=AD75),Log!$F$1:$F$27569)</f>
        <v>OCHA 23/12/2024; OCHA 27/12/2024</v>
      </c>
      <c r="AG75" s="218" t="str">
        <f t="array" ref="AG75">LOOKUP(2,1/(Log!$K$1:$K$27569=AD75),Log!$G$1:$G$27569)</f>
        <v>High</v>
      </c>
      <c r="AH75" s="218">
        <f t="array" ref="AH75">LOOKUP(2,1/(Log!$K$1:$K$27569=AD75),Log!$H$1:$H$27569)</f>
        <v>1</v>
      </c>
      <c r="AI75" s="218" t="str">
        <f t="array" ref="AI75">LOOKUP(2,1/(Log!$K$1:$K$27569=AD75),Log!$J$1:$J$27569)</f>
        <v>The total affected population corresponds to the total population of the country. However, population figures from Rakhine, Kachin, and northern Shan states, as well as the earthquake-affected areas, are excluded to avoid double counting, as these regions are already accounted for under separate crises (MMR002, MMR003 and MMR007).  The figure is obtained from 2025 Myanmar HNRP data and Earthquake Flash Addendum. Based on the context of the crisis and the informaton provided in the 2025 Myanmar HNRP report, the total population of the country is affected by the crisis. The reliability of this data is high as it is up to date and takes into consideration multiple/inter-sectoral needs.</v>
      </c>
      <c r="AJ75" s="218" t="str">
        <f t="array" ref="AJ75">LOOKUP(2,1/(Log!$K$1:$K$27569=AD75),Log!$I$1:$I$27569)</f>
        <v>https://data.humdata.org/dataset/mmr-jiaf-humanitarian-needs-pin-and-severity; https://reliefweb.int/report/myanmar/myanmar-humanitarian-needs-and-response-plan-2025-december-2024</v>
      </c>
      <c r="AK75" s="219">
        <f t="array" ref="AK75">LOOKUP(2,1/(Log!$K$1:$K$27569=AD75),Log!$L$1:$L$27569)</f>
        <v>45771</v>
      </c>
      <c r="AL75" s="221" t="str">
        <f t="shared" si="80"/>
        <v>MMR004People displaced</v>
      </c>
      <c r="AM75" s="213">
        <f t="array" ref="AM75">IF(LOOKUP(2,1/(Log!$K$1:$K$27569=AL75),Log!$E$1:$E$27569)="x","x",ROUND(LOOKUP(2,1/(Log!$K$1:$K$27569=AL75),Log!$E$1:$E$27569),-3))</f>
        <v>3547000</v>
      </c>
      <c r="AN75" s="213" t="str">
        <f t="array" ref="AN75">LOOKUP(2,1/(Log!$K$1:$K$27569=AL75),Log!$F$1:$F$27569)</f>
        <v>UNHCR 10/04/2025; UNHCR accessed 17/04/2025</v>
      </c>
      <c r="AO75" s="213" t="str">
        <f t="array" ref="AO75">LOOKUP(2,1/(Log!$K$1:$K$27569=AL75),Log!$G$1:$G$27569)</f>
        <v xml:space="preserve">Medium </v>
      </c>
      <c r="AP75" s="213">
        <f t="array" ref="AP75">LOOKUP(2,1/(Log!$K$1:$K$27569=AL75),Log!$H$1:$H$27569)</f>
        <v>2</v>
      </c>
      <c r="AQ75" s="213" t="str">
        <f t="array" ref="AQ75">LOOKUP(2,1/(Log!$K$1:$K$27569=AL75),Log!$J$1:$J$27569)</f>
        <v>It is the total number of people displaced due to post-coup conflict. It comprises the following:
Post-coup IDPs in all states and regions: 3,276,100
Refugees in India and Thailand:  57,000
Returnees (except Rakhine, Kachin and Northern Shan to avoid double counting): 213,404
Total: 3,406,462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v>
      </c>
      <c r="AR75" s="213" t="str">
        <f t="array" ref="AR75">LOOKUP(2,1/(Log!$K$1:$K$27569=AL75),Log!$I$1:$I$27569)</f>
        <v>https://data.unhcr.org/en/documents/details/115094; 
https://data.unhcr.org/en/country/mmr</v>
      </c>
      <c r="AS75" s="214">
        <f t="array" ref="AS75">LOOKUP(2,1/(Log!$K$1:$K$27569=AL75),Log!$L$1:$L$27569)</f>
        <v>45771</v>
      </c>
      <c r="AT75" s="222" t="str">
        <f t="shared" si="81"/>
        <v>MMR004Injuries reported</v>
      </c>
      <c r="AU75" s="218" t="str">
        <f t="array" ref="AU75">LOOKUP(2,1/(Log!$K$1:$K$27569=AT75),Log!$E$1:$E$27569)</f>
        <v>x</v>
      </c>
      <c r="AV75" s="218" t="str">
        <f t="array" ref="AV75">LOOKUP(2,1/(Log!$K$1:$K$27569=AT75),Log!$F$1:$F$27569)</f>
        <v>x</v>
      </c>
      <c r="AW75" s="218" t="str">
        <f t="array" ref="AW75">LOOKUP(2,1/(Log!$K$1:$K$27569=AT75),Log!$G$1:$G$27569)</f>
        <v>x</v>
      </c>
      <c r="AX75" s="218" t="str">
        <f t="array" ref="AX75">LOOKUP(2,1/(Log!$K$1:$K$27569=AT75),Log!$H$1:$H$27569)</f>
        <v>x</v>
      </c>
      <c r="AY75" s="218" t="str">
        <f t="array" ref="AY75">LOOKUP(2,1/(Log!$K$1:$K$27569=AT75),Log!$J$1:$J$27569)</f>
        <v>Not enough information available.</v>
      </c>
      <c r="AZ75" s="218" t="str">
        <f t="array" ref="AZ75">LOOKUP(2,1/(Log!$K$1:$K$27569=AT75),Log!$I$1:$I$27569)</f>
        <v>x</v>
      </c>
      <c r="BA75" s="219">
        <f t="array" ref="BA75">LOOKUP(2,1/(Log!$K$1:$K$27569=AT75),Log!$L$1:$L$27569)</f>
        <v>45771</v>
      </c>
      <c r="BB75" s="221" t="str">
        <f t="shared" si="82"/>
        <v>MMR004Illness cases reported</v>
      </c>
      <c r="BC75" s="213" t="str">
        <f t="array" ref="BC75">LOOKUP(2,1/(Log!$K$1:$K$27569=BB75),Log!$E$1:$E$27569)</f>
        <v>x</v>
      </c>
      <c r="BD75" s="213" t="str">
        <f t="array" ref="BD75">LOOKUP(2,1/(Log!$K$1:$K$27569=BB75),Log!$F$1:$F$27569)</f>
        <v>x</v>
      </c>
      <c r="BE75" s="213" t="str">
        <f t="array" ref="BE75">LOOKUP(2,1/(Log!$K$1:$K$27569=BB75),Log!$G$1:$G$27569)</f>
        <v>x</v>
      </c>
      <c r="BF75" s="213" t="str">
        <f t="array" ref="BF75">LOOKUP(2,1/(Log!$K$1:$K$27569=BB75),Log!$H$1:$H$27569)</f>
        <v>x</v>
      </c>
      <c r="BG75" s="213" t="str">
        <f t="array" ref="BG75">LOOKUP(2,1/(Log!$K$1:$K$27569=BB75),Log!$J$1:$J$27569)</f>
        <v>No data available.</v>
      </c>
      <c r="BH75" s="213" t="str">
        <f t="array" ref="BH75">LOOKUP(2,1/(Log!$K$1:$K$27569=BB75),Log!$I$1:$I$27569)</f>
        <v>x</v>
      </c>
      <c r="BI75" s="214">
        <f t="array" ref="BI75">LOOKUP(2,1/(Log!$K$1:$K$27569=BB75),Log!$L$1:$L$27569)</f>
        <v>45771</v>
      </c>
      <c r="BJ75" s="222" t="str">
        <f t="shared" si="83"/>
        <v>MMR004Fatalities reported</v>
      </c>
      <c r="BK75" s="222">
        <f t="array" ref="BK75">LOOKUP(2,1/(Log!$K$1:$K$27569=BJ75),Log!$E$1:$E$27569)</f>
        <v>6356</v>
      </c>
      <c r="BL75" s="222" t="str">
        <f t="array" ref="BL75">LOOKUP(2,1/(Log!$K$1:$K$27569=BJ75),Log!$F$1:$F$27569)</f>
        <v>ACLED accessed 17/03/2025</v>
      </c>
      <c r="BM75" s="222" t="str">
        <f t="array" ref="BM75">LOOKUP(2,1/(Log!$K$1:$K$27569=BJ75),Log!$G$1:$G$27569)</f>
        <v xml:space="preserve">Medium </v>
      </c>
      <c r="BN75" s="222">
        <f t="array" ref="BN75">LOOKUP(2,1/(Log!$K$1:$K$27569=BJ75),Log!$H$1:$H$27569)</f>
        <v>2</v>
      </c>
      <c r="BO75" s="222" t="str">
        <f t="array" ref="BO75">LOOKUP(2,1/(Log!$K$1:$K$27569=BJ75),Log!$J$1:$J$27569)</f>
        <v xml:space="preserve">Total number of fatalities for the crisis between 1 October 2024 -  31 March 2025. for all the states except Rakhine, Kachin and Shan (North) states to avoid double counting . </v>
      </c>
      <c r="BP75" s="218" t="str">
        <f t="array" ref="BP75">LOOKUP(2,1/(Log!$K$1:$K$27569=BJ75),Log!$I$1:$I$27569)</f>
        <v>https://acleddata.com/data-export-tool/</v>
      </c>
      <c r="BQ75" s="223">
        <f t="array" ref="BQ75">LOOKUP(2,1/(Log!$K$1:$K$27569=BJ75),Log!$L$1:$L$27569)</f>
        <v>45771</v>
      </c>
      <c r="BR75" s="221" t="str">
        <f t="shared" si="84"/>
        <v>MMR004Buildings damaged</v>
      </c>
      <c r="BS75" s="224" t="str">
        <f t="array" ref="BS75">LOOKUP(2,1/(Log!$K$1:$K$27569=BR75),Log!$E$1:$E$27569)</f>
        <v>x</v>
      </c>
      <c r="BT75" s="224" t="str">
        <f t="array" ref="BT75">LOOKUP(2,1/(Log!$K$1:$K$27569=BR75),Log!$F$1:$F$27569)</f>
        <v>x</v>
      </c>
      <c r="BU75" s="224" t="str">
        <f t="array" ref="BU75">LOOKUP(2,1/(Log!$K$1:$K$27569=BR75),Log!$G$1:$G$27569)</f>
        <v>x</v>
      </c>
      <c r="BV75" s="224" t="str">
        <f t="array" ref="BV75">LOOKUP(2,1/(Log!$K$1:$K$27569=BR75),Log!$H$1:$H$27569)</f>
        <v>x</v>
      </c>
      <c r="BW75" s="224" t="str">
        <f t="array" ref="BW75">LOOKUP(2,1/(Log!$K$1:$K$27569=BR75),Log!$J$1:$J$27569)</f>
        <v>No data available.</v>
      </c>
      <c r="BX75" s="224" t="str">
        <f t="array" ref="BX75">LOOKUP(2,1/(Log!$K$1:$K$27569=BR75),Log!$I$1:$I$27569)</f>
        <v>x</v>
      </c>
      <c r="BY75" s="214">
        <f t="array" ref="BY75">LOOKUP(2,1/(Log!$K$1:$K$27569=BR75),Log!$L$1:$L$27569)</f>
        <v>45771</v>
      </c>
      <c r="BZ75" s="222" t="str">
        <f t="shared" si="85"/>
        <v>MMR004Buildings destroyed</v>
      </c>
      <c r="CA75" s="222" t="str">
        <f t="array" ref="CA75">LOOKUP(2,1/(Log!$K$1:$K$27569=BZ75),Log!$E$1:$E$27569)</f>
        <v>x</v>
      </c>
      <c r="CB75" s="222" t="str">
        <f t="array" ref="CB75">LOOKUP(2,1/(Log!$K$1:$K$27569=BZ75),Log!$F$1:$F$27569)</f>
        <v>x</v>
      </c>
      <c r="CC75" s="222" t="str">
        <f t="array" ref="CC75">LOOKUP(2,1/(Log!$K$1:$K$27569=BZ75),Log!$G$1:$G$27569)</f>
        <v>x</v>
      </c>
      <c r="CD75" s="222" t="str">
        <f t="array" ref="CD75">LOOKUP(2,1/(Log!$K$1:$K$27569=BZ75),Log!$H$1:$H$27569)</f>
        <v>x</v>
      </c>
      <c r="CE75" s="222" t="str">
        <f t="array" ref="CE75">LOOKUP(2,1/(Log!$K$1:$K$27569=BZ75),Log!$J$1:$J$27569)</f>
        <v>No data available.</v>
      </c>
      <c r="CF75" s="222" t="str">
        <f t="array" ref="CF75">LOOKUP(2,1/(Log!$K$1:$K$27569=BZ75),Log!$I$1:$I$27569)</f>
        <v>x</v>
      </c>
      <c r="CG75" s="223">
        <f t="array" ref="CG75">LOOKUP(2,1/(Log!$K$1:$K$27569=BZ75),Log!$L$1:$L$27569)</f>
        <v>45771</v>
      </c>
      <c r="CH75" s="221" t="str">
        <f t="shared" si="86"/>
        <v>MMR004Buildings in the affected area</v>
      </c>
      <c r="CI75" s="222" t="e">
        <f t="array" ref="CI75">LOOKUP(2,1/(Log!$K$1:$K$27569=CH75),Log!$E$1:$E$27569)</f>
        <v>#N/A</v>
      </c>
      <c r="CJ75" s="222" t="e">
        <f t="array" ref="CJ75">LOOKUP(2,1/(Log!$K$1:$K$27569=CH75),Log!$F$1:$F$27569)</f>
        <v>#N/A</v>
      </c>
      <c r="CK75" s="222" t="e">
        <f t="array" ref="CK75">LOOKUP(2,1/(Log!$K$1:$K$27569=CH75),Log!$G$1:$G$27569)</f>
        <v>#N/A</v>
      </c>
      <c r="CL75" s="222" t="e">
        <f t="array" ref="CL75">LOOKUP(2,1/(Log!$K$1:$K$27569=CH75),Log!$H$1:$H$27569)</f>
        <v>#N/A</v>
      </c>
      <c r="CM75" s="222" t="e">
        <f t="array" ref="CM75">LOOKUP(2,1/(Log!$K$1:$K$27569=CH75),Log!$J$1:$J$27569)</f>
        <v>#N/A</v>
      </c>
      <c r="CN75" s="222" t="e">
        <f t="array" ref="CN75">LOOKUP(2,1/(Log!$K$1:$K$27569=CH75),Log!$I$1:$I$27569)</f>
        <v>#N/A</v>
      </c>
      <c r="CO75" s="225" t="e">
        <f t="array" ref="CO75">LOOKUP(2,1/(Log!$K$1:$K$27569=CH75),Log!$L$1:$L$27569)</f>
        <v>#N/A</v>
      </c>
      <c r="CP75" s="222" t="str">
        <f t="shared" si="87"/>
        <v>MMR004Economic Losses</v>
      </c>
      <c r="CQ75" s="224" t="str">
        <f t="array" ref="CQ75">LOOKUP(2,1/(Log!$K$1:$K$27569=CP75),Log!$E$1:$E$27569)</f>
        <v>x</v>
      </c>
      <c r="CR75" s="224" t="str">
        <f t="array" ref="CR75">LOOKUP(2,1/(Log!$K$1:$K$27569=CP75),Log!$F$1:$F$27569)</f>
        <v>x</v>
      </c>
      <c r="CS75" s="224" t="str">
        <f t="array" ref="CS75">LOOKUP(2,1/(Log!$K$1:$K$27569=CP75),Log!$G$1:$G$27569)</f>
        <v>x</v>
      </c>
      <c r="CT75" s="224" t="str">
        <f t="array" ref="CT75">LOOKUP(2,1/(Log!$K$1:$K$27569=CP75),Log!$H$1:$H$27569)</f>
        <v>x</v>
      </c>
      <c r="CU75" s="224" t="str">
        <f t="array" ref="CU75">LOOKUP(2,1/(Log!$K$1:$K$27569=CP75),Log!$J$1:$J$27569)</f>
        <v>No data available.</v>
      </c>
      <c r="CV75" s="224" t="str">
        <f t="array" ref="CV75">LOOKUP(2,1/(Log!$K$1:$K$27569=CP75),Log!$I$1:$I$27569)</f>
        <v>x</v>
      </c>
      <c r="CW75" s="214">
        <f t="array" ref="CW75">LOOKUP(2,1/(Log!$K$1:$K$27569=CP75),Log!$L$1:$L$27569)</f>
        <v>45771</v>
      </c>
      <c r="CX75" s="222" t="str">
        <f t="shared" si="88"/>
        <v>MMR004People in Need</v>
      </c>
      <c r="CY75" s="218">
        <f t="shared" si="89"/>
        <v>11677000</v>
      </c>
      <c r="CZ75" s="218" t="str">
        <f t="shared" si="90"/>
        <v>OCHA 23/12/2024; OCHA 27/12/2024</v>
      </c>
      <c r="DA75" s="218" t="str">
        <f t="shared" si="91"/>
        <v>Low</v>
      </c>
      <c r="DB75" s="218">
        <f t="shared" si="92"/>
        <v>3</v>
      </c>
      <c r="DC75" s="218" t="str">
        <f t="shared" si="93"/>
        <v>For this crisis, the entire country is considered as affected. However, to avoid doube counting, the indicator does not take into account of Rakhine, Kachin, and northern Shan states , as well as the earthquake-affected areas whcih are already considered in the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DD75" s="218" t="str">
        <f t="shared" si="94"/>
        <v>https://data.humdata.org/dataset/mmr-jiaf-humanitarian-needs-pin-and-severity; https://reliefweb.int/report/myanmar/myanmar-humanitarian-needs-and-response-plan-2025-december-2024</v>
      </c>
      <c r="DE75" s="220">
        <f t="shared" si="95"/>
        <v>45771</v>
      </c>
      <c r="DF75" s="221" t="str">
        <f t="shared" si="96"/>
        <v>MMR004Minimal humanitarian conditions - Level 1</v>
      </c>
      <c r="DG75" s="213">
        <f t="array" ref="DG75">IF(LOOKUP(2,1/(Log!$K$1:$K$27569=DF75),Log!$E$1:$E$27569)="x","x",ROUND(LOOKUP(2,1/(Log!$K$1:$K$27569=DF75),Log!$E$1:$E$27569),-3))</f>
        <v>0</v>
      </c>
      <c r="DH75" s="224" t="str">
        <f t="array" ref="DH75">LOOKUP(2,1/(Log!$K$1:$K$27569=DF75),Log!$F$1:$F$27569)</f>
        <v>OCHA 23/12/2024; OCHA 27/12/2024</v>
      </c>
      <c r="DI75" s="224" t="str">
        <f t="array" ref="DI75">LOOKUP(2,1/(Log!$K$1:$K$27569=DF75),Log!$G$1:$G$27569)</f>
        <v xml:space="preserve">Medium </v>
      </c>
      <c r="DJ75" s="224">
        <f t="array" ref="DJ75">LOOKUP(2,1/(Log!$K$1:$K$27569=DF75),Log!$H$1:$H$27569)</f>
        <v>2</v>
      </c>
      <c r="DK75" s="224" t="str">
        <f t="array" ref="DK75">LOOKUP(2,1/(Log!$K$1:$K$27569=DF75),Log!$J$1:$J$27569)</f>
        <v>According to INFORM SI methodology, the number of people in Level 1 is equal to the people exposed minus the people affected. Since the whole population is affected, there are no people in Level 1.</v>
      </c>
      <c r="DL75" s="224" t="str">
        <f t="array" ref="DL75">LOOKUP(2,1/(Log!$K$1:$K$27569=DF75),Log!$I$1:$I$27569)</f>
        <v>https://data.humdata.org/dataset/mmr-jiaf-humanitarian-needs-pin-and-severity; https://reliefweb.int/report/myanmar/myanmar-humanitarian-needs-and-response-plan-2025-december-2023</v>
      </c>
      <c r="DM75" s="214">
        <f t="array" ref="DM75">LOOKUP(2,1/(Log!$K$1:$K$27569=DF75),Log!$L$1:$L$27569)</f>
        <v>45771</v>
      </c>
      <c r="DN75" s="222" t="str">
        <f t="shared" si="97"/>
        <v>MMR004Stressed humanitarian conditions - Level 2</v>
      </c>
      <c r="DO75" s="218">
        <f t="array" ref="DO75">IF(LOOKUP(2,1/(Log!$K$1:$K$27569=DN75),Log!$E$1:$E$27569)="x","x",ROUND(LOOKUP(2,1/(Log!$K$1:$K$27569=DN75),Log!$E$1:$E$27569),-3))</f>
        <v>19431000</v>
      </c>
      <c r="DP75" s="222" t="str">
        <f t="array" ref="DP75">LOOKUP(2,1/(Log!$K$1:$K$27569=DN75),Log!$F$1:$F$27569)</f>
        <v>OCHA 23/12/2024; OCHA 27/12/2024</v>
      </c>
      <c r="DQ75" s="222" t="str">
        <f t="array" ref="DQ75">LOOKUP(2,1/(Log!$K$1:$K$27569=DN75),Log!$G$1:$G$27569)</f>
        <v xml:space="preserve">Medium </v>
      </c>
      <c r="DR75" s="222">
        <f t="array" ref="DR75">LOOKUP(2,1/(Log!$K$1:$K$27569=DN75),Log!$H$1:$H$27569)</f>
        <v>2</v>
      </c>
      <c r="DS75" s="222" t="str">
        <f t="array" ref="DS75">LOOKUP(2,1/(Log!$K$1:$K$27569=DN75),Log!$J$1:$J$27569)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75" s="222" t="str">
        <f t="array" ref="DT75">LOOKUP(2,1/(Log!$K$1:$K$27569=DN75),Log!$I$1:$I$27569)</f>
        <v>https://data.humdata.org/dataset/mmr-jiaf-humanitarian-needs-pin-and-severity; https://reliefweb.int/report/myanmar/myanmar-humanitarian-needs-and-response-plan-2025-december-2024</v>
      </c>
      <c r="DU75" s="223">
        <f t="array" ref="DU75">LOOKUP(2,1/(Log!$K$1:$K$27569=DN75),Log!$L$1:$L$27569)</f>
        <v>45771</v>
      </c>
      <c r="DV75" s="221" t="str">
        <f t="shared" si="98"/>
        <v>MMR004Moderate humanitarian conditions - Level 3</v>
      </c>
      <c r="DW75" s="213">
        <f t="array" ref="DW75">IF(LOOKUP(2,1/(Log!$K$1:$K$27569=DV75),Log!$E$1:$E$27569)="x","x",ROUND(LOOKUP(2,1/(Log!$K$1:$K$27569=DV75),Log!$E$1:$E$27569),-3))</f>
        <v>10300000</v>
      </c>
      <c r="DX75" s="224" t="str">
        <f t="array" ref="DX75">LOOKUP(2,1/(Log!$K$1:$K$27569=DV75),Log!$F$1:$F$27569)</f>
        <v>OCHA 23/12/2024; OCHA 27/12/2024</v>
      </c>
      <c r="DY75" s="224" t="str">
        <f t="array" ref="DY75">LOOKUP(2,1/(Log!$K$1:$K$27569=DV75),Log!$G$1:$G$27569)</f>
        <v>Low</v>
      </c>
      <c r="DZ75" s="224">
        <f t="array" ref="DZ75">LOOKUP(2,1/(Log!$K$1:$K$27569=DV75),Log!$H$1:$H$27569)</f>
        <v>3</v>
      </c>
      <c r="EA75" s="224" t="str">
        <f t="array" ref="EA75">LOOKUP(2,1/(Log!$K$1:$K$27569=DV75),Log!$J$1:$J$27569)</f>
        <v>For this crisis, the entire country is considered as affected. However, to avoid doube counting, the indicator does not take into account of Rakhine, Kachin, and northern Shan states , as well as the earthquake-affected areas whcih are already considered in the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B75" s="224" t="str">
        <f t="array" ref="EB75">LOOKUP(2,1/(Log!$K$1:$K$27569=DV75),Log!$I$1:$I$27569)</f>
        <v>https://data.humdata.org/dataset/mmr-jiaf-humanitarian-needs-pin-and-severity; https://reliefweb.int/report/myanmar/myanmar-humanitarian-needs-and-response-plan-2025-december-2024</v>
      </c>
      <c r="EC75" s="214">
        <f t="array" ref="EC75">LOOKUP(2,1/(Log!$K$1:$K$27569=DV75),Log!$L$1:$L$27569)</f>
        <v>45771</v>
      </c>
      <c r="ED75" s="222" t="str">
        <f t="shared" si="99"/>
        <v>MMR004Severe humanitarian conditions - Level 4</v>
      </c>
      <c r="EE75" s="218">
        <f t="array" ref="EE75">IF(LOOKUP(2,1/(Log!$K$1:$K$27569=ED75),Log!$E$1:$E$27569)="x","x",ROUND(LOOKUP(2,1/(Log!$K$1:$K$27569=ED75),Log!$E$1:$E$27569),-3))</f>
        <v>1377000</v>
      </c>
      <c r="EF75" s="222" t="str">
        <f t="array" ref="EF75">LOOKUP(2,1/(Log!$K$1:$K$27569=ED75),Log!$F$1:$F$27569)</f>
        <v>OCHA 23/12/2024; OCHA 27/12/2024</v>
      </c>
      <c r="EG75" s="222" t="str">
        <f t="array" ref="EG75">LOOKUP(2,1/(Log!$K$1:$K$27569=ED75),Log!$G$1:$G$27569)</f>
        <v>Low</v>
      </c>
      <c r="EH75" s="222">
        <f t="array" ref="EH75">LOOKUP(2,1/(Log!$K$1:$K$27569=ED75),Log!$H$1:$H$27569)</f>
        <v>3</v>
      </c>
      <c r="EI75" s="222" t="str">
        <f t="array" ref="EI75">LOOKUP(2,1/(Log!$K$1:$K$27569=ED75),Log!$J$1:$J$27569)</f>
        <v>For this crisis, the entire country is considered as affected. However, to avoid doube counting, the indicator does not take into account of Rakhine, Kachin, and northern Shan states , as well as the earthquake-affected areas whcih are already considered in the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J75" s="222" t="str">
        <f t="array" ref="EJ75">LOOKUP(2,1/(Log!$K$1:$K$27569=ED75),Log!$I$1:$I$27569)</f>
        <v>https://data.humdata.org/dataset/mmr-jiaf-humanitarian-needs-pin-and-severity; https://reliefweb.int/report/myanmar/myanmar-humanitarian-needs-and-response-plan-2025-december-2024</v>
      </c>
      <c r="EK75" s="223">
        <f t="array" ref="EK75">LOOKUP(2,1/(Log!$K$1:$K$27569=ED75),Log!$L$1:$L$27569)</f>
        <v>45771</v>
      </c>
      <c r="EL75" s="221" t="str">
        <f t="shared" si="100"/>
        <v>MMR004Extreme humanitarian conditions - Level 5</v>
      </c>
      <c r="EM75" s="213">
        <f t="array" ref="EM75">IF(LOOKUP(2,1/(Log!$K$1:$K$27569=EL75),Log!$E$1:$E$27569)="x","x",ROUND(LOOKUP(2,1/(Log!$K$1:$K$27569=EL75),Log!$E$1:$E$27569),-3))</f>
        <v>0</v>
      </c>
      <c r="EN75" s="224" t="str">
        <f t="array" ref="EN75">LOOKUP(2,1/(Log!$K$1:$K$27569=EL75),Log!$F$1:$F$27569)</f>
        <v>OCHA 23/12/2024; OCHA 27/12/2024</v>
      </c>
      <c r="EO75" s="224" t="str">
        <f t="array" ref="EO75">LOOKUP(2,1/(Log!$K$1:$K$27569=EL75),Log!$G$1:$G$27569)</f>
        <v>Low</v>
      </c>
      <c r="EP75" s="224">
        <f t="array" ref="EP75">LOOKUP(2,1/(Log!$K$1:$K$27569=EL75),Log!$H$1:$H$27569)</f>
        <v>3</v>
      </c>
      <c r="EQ75" s="224" t="str">
        <f t="array" ref="EQ75">LOOKUP(2,1/(Log!$K$1:$K$27569=EL75),Log!$J$1:$J$27569)</f>
        <v>For this crisis, the entire country is considered as affected. However, to avoid doube counting, the indicator does not take into account of Rakhine, Kachin, and northern Shan states , as well as the earthquake-affected areas whcih are already considered in the pre-coup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v>
      </c>
      <c r="ER75" s="224" t="str">
        <f t="array" ref="ER75">LOOKUP(2,1/(Log!$K$1:$K$27569=EL75),Log!$I$1:$I$27569)</f>
        <v>https://data.humdata.org/dataset/mmr-jiaf-humanitarian-needs-pin-and-severity; https://reliefweb.int/report/myanmar/myanmar-humanitarian-needs-and-response-plan-2025-december-2024</v>
      </c>
      <c r="ES75" s="214">
        <f t="array" ref="ES75">LOOKUP(2,1/(Log!$K$1:$K$27569=EL75),Log!$L$1:$L$27569)</f>
        <v>45771</v>
      </c>
      <c r="ET75" s="222" t="str">
        <f t="shared" si="101"/>
        <v>MMR004Fatalities in all crises</v>
      </c>
      <c r="EU75" s="222">
        <f t="array" ref="EU75">LOOKUP(2,1/(Log!$K$1:$K$27569=ET75),Log!$E$1:$E$27569)</f>
        <v>11049</v>
      </c>
      <c r="EV75" s="222" t="str">
        <f t="array" ref="EV75">LOOKUP(2,1/(Log!$K$1:$K$27569=ET75),Log!$F$1:$F$27569)</f>
        <v>AHA 15/04/2025; ACLED accessed 17/04/2025</v>
      </c>
      <c r="EW75" s="222" t="str">
        <f t="array" ref="EW75">LOOKUP(2,1/(Log!$K$1:$K$27569=ET75),Log!$G$1:$G$27569)</f>
        <v xml:space="preserve">Medium </v>
      </c>
      <c r="EX75" s="222">
        <f t="array" ref="EX75">LOOKUP(2,1/(Log!$K$1:$K$27569=ET75),Log!$H$1:$H$27569)</f>
        <v>2</v>
      </c>
      <c r="EY75" s="222" t="str">
        <f t="array" ref="EY75">LOOKUP(2,1/(Log!$K$1:$K$27569=ET75),Log!$J$1:$J$27569)</f>
        <v>Total number of fatalities for all the crises between 1 October 2024 -  31 March 2025.</v>
      </c>
      <c r="EZ75" s="222" t="str">
        <f t="array" ref="EZ75">LOOKUP(2,1/(Log!$K$1:$K$27569=ET75),Log!$I$1:$I$27569)</f>
        <v>https://reliefweb.int/report/myanmar/situation-update-no-9-m77-mandalay-earthquake-monday-14-april-2025-2000-hrs-utc7; https://acleddata.com/data-export-tool/</v>
      </c>
      <c r="FA75" s="223">
        <f t="array" ref="FA75">LOOKUP(2,1/(Log!$K$1:$K$27569=ET75),Log!$L$1:$L$27569)</f>
        <v>45771</v>
      </c>
      <c r="FB75" s="221" t="str">
        <f t="shared" si="102"/>
        <v>MMR004Crisis affected groups</v>
      </c>
      <c r="FC75" s="224">
        <f t="array" ref="FC75">LOOKUP(2,1/(Log!$K$1:$K$27569=FB75),Log!$E$1:$E$27569)</f>
        <v>5</v>
      </c>
      <c r="FD75" s="224" t="str">
        <f t="array" ref="FD75">LOOKUP(2,1/(Log!$K$1:$K$27569=FB75),Log!$F$1:$F$27569)</f>
        <v>OCHA 27/12/2024</v>
      </c>
      <c r="FE75" s="224" t="str">
        <f t="array" ref="FE75">LOOKUP(2,1/(Log!$K$1:$K$27569=FB75),Log!$G$1:$G$27569)</f>
        <v>High</v>
      </c>
      <c r="FF75" s="224">
        <f t="array" ref="FF75">LOOKUP(2,1/(Log!$K$1:$K$27569=FB75),Log!$H$1:$H$27569)</f>
        <v>1</v>
      </c>
      <c r="FG75" s="224" t="str">
        <f t="array" ref="FG75">LOOKUP(2,1/(Log!$K$1:$K$27569=FB75),Log!$J$1:$J$27569)</f>
        <v>In this crisis, all 5 population groups are affected: IDPs, host population, non-host population, refugees and asylum seekers, and returnees.</v>
      </c>
      <c r="FH75" s="224" t="str">
        <f t="array" ref="FH75">LOOKUP(2,1/(Log!$K$1:$K$27569=FB75),Log!$I$1:$I$27569)</f>
        <v>https://reliefweb.int/report/myanmar/myanmar-humanitarian-needs-and-response-plan-2025-december-2024</v>
      </c>
      <c r="FI75" s="214">
        <f t="array" ref="FI75">LOOKUP(2,1/(Log!$K$1:$K$27569=FB75),Log!$L$1:$L$27569)</f>
        <v>45771</v>
      </c>
      <c r="FJ75" s="221" t="str">
        <f t="shared" si="103"/>
        <v>MMR004People facing limited access constraints</v>
      </c>
      <c r="FK75" s="222" t="str">
        <f t="array" ref="FK75">LOOKUP(2,1/(Log!$K$1:$K$27569=FJ75),Log!$E$1:$E$27569)</f>
        <v>x</v>
      </c>
      <c r="FL75" s="222" t="str">
        <f t="array" ref="FL75">LOOKUP(2,1/(Log!$K$1:$K$27569=FJ75),Log!$F$1:$F$27569)</f>
        <v>x</v>
      </c>
      <c r="FM75" s="222" t="str">
        <f t="array" ref="FM75">LOOKUP(2,1/(Log!$K$1:$K$27569=FJ75),Log!$G$1:$G$27569)</f>
        <v>x</v>
      </c>
      <c r="FN75" s="222" t="str">
        <f t="array" ref="FN75">LOOKUP(2,1/(Log!$K$1:$K$27569=FJ75),Log!$H$1:$H$27569)</f>
        <v>x</v>
      </c>
      <c r="FO75" s="222" t="str">
        <f t="array" ref="FO75">LOOKUP(2,1/(Log!$K$1:$K$27569=FJ75),Log!$J$1:$J$27569)</f>
        <v>No data available.</v>
      </c>
      <c r="FP75" s="218" t="str">
        <f t="array" ref="FP75">LOOKUP(2,1/(Log!$K$1:$K$27569=FJ75),Log!$I$1:$I$27569)</f>
        <v>x</v>
      </c>
      <c r="FQ75" s="219">
        <f t="array" ref="FQ75">LOOKUP(2,1/(Log!$K$1:$K$27569=FJ75),Log!$L$1:$L$27569)</f>
        <v>45771</v>
      </c>
      <c r="FR75" s="221" t="str">
        <f t="shared" si="104"/>
        <v>MMR004People facing restricted access constraints</v>
      </c>
      <c r="FS75" s="224" t="str">
        <f t="array" ref="FS75">LOOKUP(2,1/(Log!$K$1:$K$27569=FR75),Log!$E$1:$E$27569)</f>
        <v>x</v>
      </c>
      <c r="FT75" s="224" t="str">
        <f t="array" ref="FT75">LOOKUP(2,1/(Log!$K$1:$K$27569=FR75),Log!$F$1:$F$27569)</f>
        <v>x</v>
      </c>
      <c r="FU75" s="224" t="str">
        <f t="array" ref="FU75">LOOKUP(2,1/(Log!$K$1:$K$27569=FR75),Log!$G$1:$G$27569)</f>
        <v>x</v>
      </c>
      <c r="FV75" s="224" t="str">
        <f t="array" ref="FV75">LOOKUP(2,1/(Log!$K$1:$K$27569=FR75),Log!$H$1:$H$27569)</f>
        <v>x</v>
      </c>
      <c r="FW75" s="224" t="str">
        <f t="array" ref="FW75">LOOKUP(2,1/(Log!$K$1:$K$27569=FR75),Log!$J$1:$J$27569)</f>
        <v>No data available.</v>
      </c>
      <c r="FX75" s="224" t="str">
        <f t="array" ref="FX75">LOOKUP(2,1/(Log!$K$1:$K$27569=FR75),Log!$I$1:$I$27569)</f>
        <v>x</v>
      </c>
      <c r="FY75" s="214">
        <f t="array" ref="FY75">LOOKUP(2,1/(Log!$K$1:$K$27569=FR75),Log!$L$1:$L$27569)</f>
        <v>45771</v>
      </c>
      <c r="FZ75" s="222" t="str">
        <f t="shared" si="105"/>
        <v>MMR004Impediments to entry into country (bureaucratic and administrative)</v>
      </c>
      <c r="GA75" s="222">
        <f t="array" ref="GA75">LOOKUP(2,1/(Log!$K$1:$K$27569=FZ75),Log!$E$1:$E$27569)</f>
        <v>1</v>
      </c>
      <c r="GB75" s="222" t="str">
        <f t="array" ref="GB75">LOOKUP(2,1/(Log!$K$1:$K$27569=FZ75),Log!$F$1:$F$27569)</f>
        <v>ACAPS Access Methodology</v>
      </c>
      <c r="GC75" s="222" t="str">
        <f t="array" ref="GC75">LOOKUP(2,1/(Log!$K$1:$K$27569=FZ75),Log!$G$1:$G$27569)</f>
        <v>Medium</v>
      </c>
      <c r="GD75" s="222">
        <f t="array" ref="GD75">LOOKUP(2,1/(Log!$K$1:$K$27569=FZ75),Log!$H$1:$H$27569)</f>
        <v>2</v>
      </c>
      <c r="GE75" s="222" t="str">
        <f t="array" ref="GE75">LOOKUP(2,1/(Log!$K$1:$K$27569=FZ75),Log!$J$1:$J$27569)</f>
        <v>x</v>
      </c>
      <c r="GF75" s="222" t="str">
        <f t="array" ref="GF75">LOOKUP(2,1/(Log!$K$1:$K$27569=FZ75),Log!$I$1:$I$27569)</f>
        <v>x</v>
      </c>
      <c r="GG75" s="223">
        <f t="array" ref="GG75">LOOKUP(2,1/(Log!$K$1:$K$27569=FZ75),Log!$L$1:$L$27569)</f>
        <v>45771</v>
      </c>
      <c r="GH75" s="221" t="str">
        <f t="shared" si="106"/>
        <v>MMR004Restriction of movement (impediments to freedom of movement and/or administrative restrictions)</v>
      </c>
      <c r="GI75" s="224">
        <f t="array" ref="GI75">LOOKUP(2,1/(Log!$K$1:$K$27569=GH75),Log!$E$1:$E$27569)</f>
        <v>3</v>
      </c>
      <c r="GJ75" s="224" t="str">
        <f t="array" ref="GJ75">LOOKUP(2,1/(Log!$K$1:$K$27569=GH75),Log!$F$1:$F$27569)</f>
        <v>ACAPS Access Methodology</v>
      </c>
      <c r="GK75" s="224" t="str">
        <f t="array" ref="GK75">LOOKUP(2,1/(Log!$K$1:$K$27569=GH75),Log!$G$1:$G$27569)</f>
        <v>Medium</v>
      </c>
      <c r="GL75" s="224">
        <f t="array" ref="GL75">LOOKUP(2,1/(Log!$K$1:$K$27569=GH75),Log!$H$1:$H$27569)</f>
        <v>2</v>
      </c>
      <c r="GM75" s="224" t="str">
        <f t="array" ref="GM75">LOOKUP(2,1/(Log!$K$1:$K$27569=GH75),Log!$J$1:$J$27569)</f>
        <v>x</v>
      </c>
      <c r="GN75" s="224" t="str">
        <f t="array" ref="GN75">LOOKUP(2,1/(Log!$K$1:$K$27569=GH75),Log!$I$1:$I$27569)</f>
        <v>x</v>
      </c>
      <c r="GO75" s="214">
        <f t="array" ref="GO75">LOOKUP(2,1/(Log!$K$1:$K$27569=GH75),Log!$L$1:$L$27569)</f>
        <v>45771</v>
      </c>
      <c r="GP75" s="222" t="str">
        <f t="shared" si="107"/>
        <v>MMR004Interference into implementation of humanitarian activities</v>
      </c>
      <c r="GQ75" s="222">
        <f t="array" ref="GQ75">LOOKUP(2,1/(Log!$K$1:$K$27569=GP75),Log!$E$1:$E$27569)</f>
        <v>3</v>
      </c>
      <c r="GR75" s="222" t="str">
        <f t="array" ref="GR75">LOOKUP(2,1/(Log!$K$1:$K$27569=GP75),Log!$F$1:$F$27569)</f>
        <v>ACAPS Access Methodology</v>
      </c>
      <c r="GS75" s="222" t="str">
        <f t="array" ref="GS75">LOOKUP(2,1/(Log!$K$1:$K$27569=GP75),Log!$G$1:$G$27569)</f>
        <v>Medium</v>
      </c>
      <c r="GT75" s="222">
        <f t="array" ref="GT75">LOOKUP(2,1/(Log!$K$1:$K$27569=GP75),Log!$H$1:$H$27569)</f>
        <v>2</v>
      </c>
      <c r="GU75" s="222" t="str">
        <f t="array" ref="GU75">LOOKUP(2,1/(Log!$K$1:$K$27569=GP75),Log!$J$1:$J$27569)</f>
        <v>x</v>
      </c>
      <c r="GV75" s="222" t="str">
        <f t="array" ref="GV75">LOOKUP(2,1/(Log!$K$1:$K$27569=GP75),Log!$I$1:$I$27569)</f>
        <v>x</v>
      </c>
      <c r="GW75" s="223">
        <f t="array" ref="GW75">LOOKUP(2,1/(Log!$K$1:$K$27569=GP75),Log!$L$1:$L$27569)</f>
        <v>45771</v>
      </c>
      <c r="GX75" s="221" t="str">
        <f t="shared" si="108"/>
        <v>MMR004Violence against personnel, facilities and assets</v>
      </c>
      <c r="GY75" s="224">
        <f t="array" ref="GY75">LOOKUP(2,1/(Log!$K$1:$K$27569=GX75),Log!$E$1:$E$27569)</f>
        <v>3</v>
      </c>
      <c r="GZ75" s="224" t="str">
        <f t="array" ref="GZ75">LOOKUP(2,1/(Log!$K$1:$K$27569=GX75),Log!$F$1:$F$27569)</f>
        <v>ACAPS Access Methodology</v>
      </c>
      <c r="HA75" s="224" t="str">
        <f t="array" ref="HA75">LOOKUP(2,1/(Log!$K$1:$K$27569=GX75),Log!$G$1:$G$27569)</f>
        <v>Medium</v>
      </c>
      <c r="HB75" s="224">
        <f t="array" ref="HB75">LOOKUP(2,1/(Log!$K$1:$K$27569=GX75),Log!$H$1:$H$27569)</f>
        <v>2</v>
      </c>
      <c r="HC75" s="224" t="str">
        <f t="array" ref="HC75">LOOKUP(2,1/(Log!$K$1:$K$27569=GX75),Log!$J$1:$J$27569)</f>
        <v>x</v>
      </c>
      <c r="HD75" s="224" t="str">
        <f t="array" ref="HD75">LOOKUP(2,1/(Log!$K$1:$K$27569=GX75),Log!$I$1:$I$27569)</f>
        <v>x</v>
      </c>
      <c r="HE75" s="214">
        <f t="array" ref="HE75">LOOKUP(2,1/(Log!$K$1:$K$27569=GX75),Log!$L$1:$L$27569)</f>
        <v>45771</v>
      </c>
      <c r="HF75" s="222" t="str">
        <f t="shared" si="109"/>
        <v>MMR004Denial of existence of humanitarian needs or entitlements to assistance</v>
      </c>
      <c r="HG75" s="222">
        <f t="array" ref="HG75">LOOKUP(2,1/(Log!$K$1:$K$27569=HF75),Log!$E$1:$E$27569)</f>
        <v>2</v>
      </c>
      <c r="HH75" s="222" t="str">
        <f t="array" ref="HH75">LOOKUP(2,1/(Log!$K$1:$K$27569=HF75),Log!$F$1:$F$27569)</f>
        <v>ACAPS Access Methodology</v>
      </c>
      <c r="HI75" s="222" t="str">
        <f t="array" ref="HI75">LOOKUP(2,1/(Log!$K$1:$K$27569=HF75),Log!$G$1:$G$27569)</f>
        <v>Medium</v>
      </c>
      <c r="HJ75" s="222">
        <f t="array" ref="HJ75">LOOKUP(2,1/(Log!$K$1:$K$27569=HF75),Log!$H$1:$H$27569)</f>
        <v>2</v>
      </c>
      <c r="HK75" s="222" t="str">
        <f t="array" ref="HK75">LOOKUP(2,1/(Log!$K$1:$K$27569=HF75),Log!$J$1:$J$27569)</f>
        <v>x</v>
      </c>
      <c r="HL75" s="222" t="str">
        <f t="array" ref="HL75">LOOKUP(2,1/(Log!$K$1:$K$27569=HF75),Log!$I$1:$I$27569)</f>
        <v>x</v>
      </c>
      <c r="HM75" s="223">
        <f t="array" ref="HM75">LOOKUP(2,1/(Log!$K$1:$K$27569=HF75),Log!$L$1:$L$27569)</f>
        <v>45771</v>
      </c>
      <c r="HN75" s="221" t="str">
        <f t="shared" si="110"/>
        <v>MMR004Restriction and obstruction of access to services and assistance</v>
      </c>
      <c r="HO75" s="224">
        <f t="array" ref="HO75">LOOKUP(2,1/(Log!$K$1:$K$27569=HN75),Log!$E$1:$E$27569)</f>
        <v>3</v>
      </c>
      <c r="HP75" s="224" t="str">
        <f t="array" ref="HP75">LOOKUP(2,1/(Log!$K$1:$K$27569=HN75),Log!$F$1:$F$27569)</f>
        <v>ACAPS Access Methodology</v>
      </c>
      <c r="HQ75" s="224" t="str">
        <f t="array" ref="HQ75">LOOKUP(2,1/(Log!$K$1:$K$27569=HN75),Log!$G$1:$G$27569)</f>
        <v>Medium</v>
      </c>
      <c r="HR75" s="224">
        <f t="array" ref="HR75">LOOKUP(2,1/(Log!$K$1:$K$27569=HN75),Log!$H$1:$H$27569)</f>
        <v>2</v>
      </c>
      <c r="HS75" s="224" t="str">
        <f t="array" ref="HS75">LOOKUP(2,1/(Log!$K$1:$K$27569=HN75),Log!$J$1:$J$27569)</f>
        <v>x</v>
      </c>
      <c r="HT75" s="224" t="str">
        <f t="array" ref="HT75">LOOKUP(2,1/(Log!$K$1:$K$27569=HN75),Log!$I$1:$I$27569)</f>
        <v>x</v>
      </c>
      <c r="HU75" s="214">
        <f t="array" ref="HU75">LOOKUP(2,1/(Log!$K$1:$K$27569=HN75),Log!$L$1:$L$27569)</f>
        <v>45771</v>
      </c>
      <c r="HV75" s="222" t="str">
        <f t="shared" si="111"/>
        <v>MMR004Ongoing insecurity/hostilities affecting humanitarian assistance</v>
      </c>
      <c r="HW75" s="222">
        <f t="array" ref="HW75">LOOKUP(2,1/(Log!$K$1:$K$27569=HV75),Log!$E$1:$E$27569)</f>
        <v>3</v>
      </c>
      <c r="HX75" s="222" t="str">
        <f t="array" ref="HX75">LOOKUP(2,1/(Log!$K$1:$K$27569=HV75),Log!$F$1:$F$27569)</f>
        <v>ACAPS Access Methodology</v>
      </c>
      <c r="HY75" s="222" t="str">
        <f t="array" ref="HY75">LOOKUP(2,1/(Log!$K$1:$K$27569=HV75),Log!$G$1:$G$27569)</f>
        <v>Medium</v>
      </c>
      <c r="HZ75" s="222">
        <f t="array" ref="HZ75">LOOKUP(2,1/(Log!$K$1:$K$27569=HV75),Log!$H$1:$H$27569)</f>
        <v>2</v>
      </c>
      <c r="IA75" s="222" t="str">
        <f t="array" ref="IA75">LOOKUP(2,1/(Log!$K$1:$K$27569=HV75),Log!$J$1:$J$27569)</f>
        <v>x</v>
      </c>
      <c r="IB75" s="222" t="str">
        <f t="array" ref="IB75">LOOKUP(2,1/(Log!$K$1:$K$27569=HV75),Log!$I$1:$I$27569)</f>
        <v>x</v>
      </c>
      <c r="IC75" s="223">
        <f t="array" ref="IC75">LOOKUP(2,1/(Log!$K$1:$K$27569=HV75),Log!$L$1:$L$27569)</f>
        <v>45771</v>
      </c>
      <c r="ID75" s="221" t="str">
        <f t="shared" si="112"/>
        <v>MMR004Presence of mines and improvised explosive devices</v>
      </c>
      <c r="IE75" s="224">
        <f t="array" ref="IE75">LOOKUP(2,1/(Log!$K$1:$K$27569=ID75),Log!$E$1:$E$27569)</f>
        <v>2</v>
      </c>
      <c r="IF75" s="224" t="str">
        <f t="array" ref="IF75">LOOKUP(2,1/(Log!$K$1:$K$27569=ID75),Log!$F$1:$F$27569)</f>
        <v>ACAPS Access Methodology</v>
      </c>
      <c r="IG75" s="224" t="str">
        <f t="array" ref="IG75">LOOKUP(2,1/(Log!$K$1:$K$27569=ID75),Log!$G$1:$G$27569)</f>
        <v>Medium</v>
      </c>
      <c r="IH75" s="224">
        <f t="array" ref="IH75">LOOKUP(2,1/(Log!$K$1:$K$27569=ID75),Log!$H$1:$H$27569)</f>
        <v>2</v>
      </c>
      <c r="II75" s="224" t="str">
        <f t="array" ref="II75">LOOKUP(2,1/(Log!$K$1:$K$27569=ID75),Log!$J$1:$J$27569)</f>
        <v>x</v>
      </c>
      <c r="IJ75" s="224" t="str">
        <f t="array" ref="IJ75">LOOKUP(2,1/(Log!$K$1:$K$27569=ID75),Log!$I$1:$I$27569)</f>
        <v>x</v>
      </c>
      <c r="IK75" s="214">
        <f t="array" ref="IK75">LOOKUP(2,1/(Log!$K$1:$K$27569=ID75),Log!$L$1:$L$27569)</f>
        <v>45771</v>
      </c>
      <c r="IL75" s="222" t="str">
        <f t="shared" si="113"/>
        <v>MMR004Physical constraints in the environment (obstacles related to terrain, climate, lack of infrastructure, etc.)</v>
      </c>
      <c r="IM75" s="222">
        <f t="array" ref="IM75">LOOKUP(2,1/(Log!$K$1:$K$27569=IL75),Log!$E$1:$E$27569)</f>
        <v>3</v>
      </c>
      <c r="IN75" s="222" t="str">
        <f t="array" ref="IN75">LOOKUP(2,1/(Log!$K$1:$K$27569=IL75),Log!$F$1:$F$27569)</f>
        <v>ACAPS Access Methodology</v>
      </c>
      <c r="IO75" s="222" t="str">
        <f t="array" ref="IO75">LOOKUP(2,1/(Log!$K$1:$K$27569=IL75),Log!$G$1:$G$27569)</f>
        <v>Medium</v>
      </c>
      <c r="IP75" s="222">
        <f t="array" ref="IP75">LOOKUP(2,1/(Log!$K$1:$K$27569=IL75),Log!$H$1:$H$27569)</f>
        <v>2</v>
      </c>
      <c r="IQ75" s="222" t="str">
        <f t="array" ref="IQ75">LOOKUP(2,1/(Log!$K$1:$K$27569=IL75),Log!$J$1:$J$27569)</f>
        <v>x</v>
      </c>
      <c r="IR75" s="222" t="str">
        <f t="array" ref="IR75">LOOKUP(2,1/(Log!$K$1:$K$27569=IL75),Log!$I$1:$I$27569)</f>
        <v>x</v>
      </c>
      <c r="IS75" s="223">
        <f t="array" ref="IS75">LOOKUP(2,1/(Log!$K$1:$K$27569=IL75),Log!$L$1:$L$27569)</f>
        <v>45771</v>
      </c>
    </row>
    <row r="76" spans="1:253" s="11" customFormat="1" ht="13.35" customHeight="1">
      <c r="A76" s="11" t="str">
        <f>Lists!B:B</f>
        <v>2025 Earthquake in Myanmar</v>
      </c>
      <c r="B76" s="11" t="str">
        <f>Lists!F:F</f>
        <v>Earthquake</v>
      </c>
      <c r="C76" s="11" t="str">
        <f>Lists!C:C</f>
        <v>MMR007</v>
      </c>
      <c r="D76" s="11" t="str">
        <f>Lists!A:A</f>
        <v>Myanmar</v>
      </c>
      <c r="E76" s="11" t="str">
        <f>Lists!D:D</f>
        <v>MMR</v>
      </c>
      <c r="F76" s="11" t="str">
        <f t="shared" si="76"/>
        <v>MMR007Total population</v>
      </c>
      <c r="G76" s="212">
        <f t="array" ref="G76">ROUND(LOOKUP(2,1/(Log!$K$1:$K$27569=F76),Log!$E$1:$E$27569),-3)</f>
        <v>57008000</v>
      </c>
      <c r="H76" s="213" t="str">
        <f t="array" ref="H76">LOOKUP(2,1/(Log!$K$1:$K$27569=F76),Log!$F$1:$F$27569)</f>
        <v>OCHA 23/12/2024; OCHA 27/12/2024</v>
      </c>
      <c r="I76" s="213" t="str">
        <f t="array" ref="I76">LOOKUP(2,1/(Log!$K$1:$K$27569=F76),Log!$G$1:$G$27569)</f>
        <v>High</v>
      </c>
      <c r="J76" s="213">
        <f t="array" ref="J76">LOOKUP(2,1/(Log!$K$1:$K$27569=F76),Log!$H$1:$H$27569)</f>
        <v>1</v>
      </c>
      <c r="K76" s="213" t="str">
        <f t="array" ref="K76">LOOKUP(2,1/(Log!$K$1:$K$27569=F76),Log!$J$1:$J$27569)</f>
        <v>This is the total number of people living in Myanmar. The figure is taken from the 2025 Myanmar HNRP data. This has been chosen over the other sources as it provides the most recent figure among all the available sources and it is a very reliable source.</v>
      </c>
      <c r="L76" s="213" t="str">
        <f t="array" ref="L76">LOOKUP(2,1/(Log!$K$1:$K$27569=F76),Log!$I$1:$I$27569)</f>
        <v>https://data.humdata.org/dataset/mmr-jiaf-humanitarian-needs-pin-and-severity; https://reliefweb.int/report/myanmar/myanmar-humanitarian-needs-and-response-plan-2025-december-2024</v>
      </c>
      <c r="M76" s="214">
        <f t="array" ref="M76">LOOKUP(2,1/(Log!$K$1:$K$27569=F76),Log!$L$1:$L$27569)</f>
        <v>45771</v>
      </c>
      <c r="N76" s="221" t="str">
        <f t="shared" si="77"/>
        <v>MMR007Landmass affected</v>
      </c>
      <c r="O76" s="216">
        <f t="array" ref="O76">LOOKUP(2,1/(Log!$K$1:$K$27569=N76),Log!$E$1:$E$27569)</f>
        <v>371673</v>
      </c>
      <c r="P76" s="216" t="str">
        <f t="array" ref="P76">LOOKUP(2,1/(Log!$K$1:$K$27569=N76),Log!$F$1:$F$27569)</f>
        <v>AHA Centre 15/04/2025; Govt. of Myanmar and UNFPA 23/11/2017</v>
      </c>
      <c r="Q76" s="216" t="str">
        <f t="array" ref="Q76">LOOKUP(2,1/(Log!$K$1:$K$27569=N76),Log!$G$1:$G$27569)</f>
        <v>High</v>
      </c>
      <c r="R76" s="216">
        <f t="array" ref="R76">LOOKUP(2,1/(Log!$K$1:$K$27569=N76),Log!$H$1:$H$27569)</f>
        <v>1</v>
      </c>
      <c r="S76" s="216" t="str">
        <f t="array" ref="S76">LOOKUP(2,1/(Log!$K$1:$K$27569=N76),Log!$J$1:$J$27569)</f>
        <v>​In response to the devastating 7.7-magnitude earthquake that struck central Myanmar on March 28, 2025, the State Administration Council (SAC) declared a state of emergency in six regions: Sagaing, Mandalay, Bago, Magway, Shan (East), and the Naypyidaw Union Territory. Thus the landmass affected is considered the total area of those six regions. The reliability of this indicator is high as this data is taken from Myanmar cencus 2014.</v>
      </c>
      <c r="T76" s="216" t="str">
        <f t="array" ref="T76">LOOKUP(2,1/(Log!$K$1:$K$27569=N76),Log!$I$1:$I$27569)</f>
        <v>https://reliefweb.int/report/myanmar/situation-update-no-9-m77-mandalay-earthquake-monday-14-april-2025-2000-hrs-utc7</v>
      </c>
      <c r="U76" s="217">
        <f t="array" ref="U76">LOOKUP(2,1/(Log!$K$1:$K$27569=N76),Log!$L$1:$L$27569)</f>
        <v>45771</v>
      </c>
      <c r="V76" s="221" t="str">
        <f t="shared" si="78"/>
        <v>MMR007People exposed</v>
      </c>
      <c r="W76" s="213">
        <f t="array" ref="W76">IF(LOOKUP(2,1/(Log!$K$1:$K$27569=V76),Log!$E$1:$E$27569)="x","x",ROUND(LOOKUP(2,1/(Log!$K$1:$K$27569=V76),Log!$E$1:$E$27569),-3))</f>
        <v>17200000</v>
      </c>
      <c r="X76" s="213" t="str">
        <f t="array" ref="X76">LOOKUP(2,1/(Log!$K$1:$K$27569=V76),Log!$F$1:$F$27569)</f>
        <v>OCHA 11/04/2025</v>
      </c>
      <c r="Y76" s="213" t="str">
        <f t="array" ref="Y76">LOOKUP(2,1/(Log!$K$1:$K$27569=V76),Log!$G$1:$G$27569)</f>
        <v xml:space="preserve">Medium </v>
      </c>
      <c r="Z76" s="213">
        <f t="array" ref="Z76">LOOKUP(2,1/(Log!$K$1:$K$27569=V76),Log!$H$1:$H$27569)</f>
        <v>2</v>
      </c>
      <c r="AA76" s="213" t="str">
        <f t="array" ref="AA76">LOOKUP(2,1/(Log!$K$1:$K$27569=V76),Log!$J$1:$J$27569)</f>
        <v>Poeple exposed figure corresponds to the population living in the affceted areas . The figure is obtained from the 2025 Myanmar HNRP Earthquake Flash Addendum data. Based on the context of the crisis all the people living in those affcetd states are considered to be exposed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v>
      </c>
      <c r="AB76" s="213" t="str">
        <f t="array" ref="AB76">LOOKUP(2,1/(Log!$K$1:$K$27569=V76),Log!$I$1:$I$27569)</f>
        <v>https://reliefweb.int/report/myanmar/myanmar-earthquake-hnrp-flash-addendum-issued-april-2025</v>
      </c>
      <c r="AC76" s="214">
        <f t="array" ref="AC76">LOOKUP(2,1/(Log!$K$1:$K$27569=V76),Log!$L$1:$L$27569)</f>
        <v>45771</v>
      </c>
      <c r="AD76" s="221" t="str">
        <f t="shared" si="79"/>
        <v>MMR007People affected</v>
      </c>
      <c r="AE76" s="218">
        <f t="array" ref="AE76">IF(LOOKUP(2,1/(Log!$K$1:$K$27569=AD76),Log!$E$1:$E$27569)="x","x",ROUND(LOOKUP(2,1/(Log!$K$1:$K$27569=AD76),Log!$E$1:$E$27569),-3))</f>
        <v>17200000</v>
      </c>
      <c r="AF76" s="218" t="str">
        <f t="array" ref="AF76">LOOKUP(2,1/(Log!$K$1:$K$27569=AD76),Log!$F$1:$F$27569)</f>
        <v>OCHA 11/04/2025</v>
      </c>
      <c r="AG76" s="218" t="str">
        <f t="array" ref="AG76">LOOKUP(2,1/(Log!$K$1:$K$27569=AD76),Log!$G$1:$G$27569)</f>
        <v xml:space="preserve">Medium </v>
      </c>
      <c r="AH76" s="218">
        <f t="array" ref="AH76">LOOKUP(2,1/(Log!$K$1:$K$27569=AD76),Log!$H$1:$H$27569)</f>
        <v>2</v>
      </c>
      <c r="AI76" s="218" t="str">
        <f t="array" ref="AI76">LOOKUP(2,1/(Log!$K$1:$K$27569=AD76),Log!$J$1:$J$27569)</f>
        <v>This is the number of people estimated as being affected by the earthquake. The figure is obtained from the 2025 Myanmar HNRP Earthquake Flash Addendum data. Based on the context of the crisis all the people living in those affcetd states are considered to be affecetd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v>
      </c>
      <c r="AJ76" s="218" t="str">
        <f t="array" ref="AJ76">LOOKUP(2,1/(Log!$K$1:$K$27569=AD76),Log!$I$1:$I$27569)</f>
        <v>https://reliefweb.int/report/myanmar/myanmar-earthquake-hnrp-flash-addendum-issued-april-2025</v>
      </c>
      <c r="AK76" s="219">
        <f t="array" ref="AK76">LOOKUP(2,1/(Log!$K$1:$K$27569=AD76),Log!$L$1:$L$27569)</f>
        <v>45771</v>
      </c>
      <c r="AL76" s="221" t="str">
        <f t="shared" si="80"/>
        <v>MMR007People displaced</v>
      </c>
      <c r="AM76" s="213">
        <f t="array" ref="AM76">IF(LOOKUP(2,1/(Log!$K$1:$K$27569=AL76),Log!$E$1:$E$27569)="x","x",ROUND(LOOKUP(2,1/(Log!$K$1:$K$27569=AL76),Log!$E$1:$E$27569),-3))</f>
        <v>69000</v>
      </c>
      <c r="AN76" s="213" t="str">
        <f t="array" ref="AN76">LOOKUP(2,1/(Log!$K$1:$K$27569=AL76),Log!$F$1:$F$27569)</f>
        <v>AHA Centre 06/04/2025</v>
      </c>
      <c r="AO76" s="213" t="str">
        <f t="array" ref="AO76">LOOKUP(2,1/(Log!$K$1:$K$27569=AL76),Log!$G$1:$G$27569)</f>
        <v xml:space="preserve">Medium </v>
      </c>
      <c r="AP76" s="213">
        <f t="array" ref="AP76">LOOKUP(2,1/(Log!$K$1:$K$27569=AL76),Log!$H$1:$H$27569)</f>
        <v>2</v>
      </c>
      <c r="AQ76" s="213" t="str">
        <f t="array" ref="AQ76">LOOKUP(2,1/(Log!$K$1:$K$27569=AL76),Log!$J$1:$J$27569)</f>
        <v>Number of people displaced by the earthquake in Myanmar.This source is chosen becauseit provides real-time disaster monitoring, analysis, and early warning information specifically for Southeast Asia, including Myanmar. The reliability of this data is medium as it is based on initial assessments during the early phase of the disaster, and figures may be revised as more detailed information becomes available.</v>
      </c>
      <c r="AR76" s="213" t="str">
        <f t="array" ref="AR76">LOOKUP(2,1/(Log!$K$1:$K$27569=AL76),Log!$I$1:$I$27569)</f>
        <v>https://ahacentre.org/wp-content/uploads/2025/04/AHA-Situation_Update-no5-M7.7-EQ-in-Mandalay-MM-.pdf</v>
      </c>
      <c r="AS76" s="214">
        <f t="array" ref="AS76">LOOKUP(2,1/(Log!$K$1:$K$27569=AL76),Log!$L$1:$L$27569)</f>
        <v>45771</v>
      </c>
      <c r="AT76" s="222" t="str">
        <f t="shared" si="81"/>
        <v>MMR007Injuries reported</v>
      </c>
      <c r="AU76" s="218">
        <f t="array" ref="AU76">LOOKUP(2,1/(Log!$K$1:$K$27569=AT76),Log!$E$1:$E$27569)</f>
        <v>4824</v>
      </c>
      <c r="AV76" s="218" t="str">
        <f t="array" ref="AV76">LOOKUP(2,1/(Log!$K$1:$K$27569=AT76),Log!$F$1:$F$27569)</f>
        <v>AHA 15/04/2025</v>
      </c>
      <c r="AW76" s="218" t="str">
        <f t="array" ref="AW76">LOOKUP(2,1/(Log!$K$1:$K$27569=AT76),Log!$G$1:$G$27569)</f>
        <v xml:space="preserve">Medium </v>
      </c>
      <c r="AX76" s="218">
        <f t="array" ref="AX76">LOOKUP(2,1/(Log!$K$1:$K$27569=AT76),Log!$H$1:$H$27569)</f>
        <v>2</v>
      </c>
      <c r="AY76" s="218" t="str">
        <f t="array" ref="AY76">LOOKUP(2,1/(Log!$K$1:$K$27569=AT76),Log!$J$1:$J$27569)</f>
        <v>Number of people injured due to the earthquake in Myanmar.</v>
      </c>
      <c r="AZ76" s="218" t="str">
        <f t="array" ref="AZ76">LOOKUP(2,1/(Log!$K$1:$K$27569=AT76),Log!$I$1:$I$27569)</f>
        <v>https://reliefweb.int/report/myanmar/situation-update-no-9-m77-mandalay-earthquake-monday-14-april-2025-2000-hrs-utc7</v>
      </c>
      <c r="BA76" s="219">
        <f t="array" ref="BA76">LOOKUP(2,1/(Log!$K$1:$K$27569=AT76),Log!$L$1:$L$27569)</f>
        <v>45771</v>
      </c>
      <c r="BB76" s="221" t="str">
        <f t="shared" si="82"/>
        <v>MMR007Illness cases reported</v>
      </c>
      <c r="BC76" s="213" t="str">
        <f t="array" ref="BC76">LOOKUP(2,1/(Log!$K$1:$K$27569=BB76),Log!$E$1:$E$27569)</f>
        <v>x</v>
      </c>
      <c r="BD76" s="213" t="str">
        <f t="array" ref="BD76">LOOKUP(2,1/(Log!$K$1:$K$27569=BB76),Log!$F$1:$F$27569)</f>
        <v xml:space="preserve"> x </v>
      </c>
      <c r="BE76" s="213" t="str">
        <f t="array" ref="BE76">LOOKUP(2,1/(Log!$K$1:$K$27569=BB76),Log!$G$1:$G$27569)</f>
        <v>x</v>
      </c>
      <c r="BF76" s="213" t="str">
        <f t="array" ref="BF76">LOOKUP(2,1/(Log!$K$1:$K$27569=BB76),Log!$H$1:$H$27569)</f>
        <v>x</v>
      </c>
      <c r="BG76" s="213" t="str">
        <f t="array" ref="BG76">LOOKUP(2,1/(Log!$K$1:$K$27569=BB76),Log!$J$1:$J$27569)</f>
        <v>There is no available information.</v>
      </c>
      <c r="BH76" s="213" t="str">
        <f t="array" ref="BH76">LOOKUP(2,1/(Log!$K$1:$K$27569=BB76),Log!$I$1:$I$27569)</f>
        <v xml:space="preserve"> x </v>
      </c>
      <c r="BI76" s="214">
        <f t="array" ref="BI76">LOOKUP(2,1/(Log!$K$1:$K$27569=BB76),Log!$L$1:$L$27569)</f>
        <v>45771</v>
      </c>
      <c r="BJ76" s="222" t="str">
        <f t="shared" si="83"/>
        <v>MMR007Fatalities reported</v>
      </c>
      <c r="BK76" s="222">
        <f t="array" ref="BK76">LOOKUP(2,1/(Log!$K$1:$K$27569=BJ76),Log!$E$1:$E$27569)</f>
        <v>3655</v>
      </c>
      <c r="BL76" s="222" t="str">
        <f t="array" ref="BL76">LOOKUP(2,1/(Log!$K$1:$K$27569=BJ76),Log!$F$1:$F$27569)</f>
        <v>AHA 15/04/2025</v>
      </c>
      <c r="BM76" s="222" t="str">
        <f t="array" ref="BM76">LOOKUP(2,1/(Log!$K$1:$K$27569=BJ76),Log!$G$1:$G$27569)</f>
        <v xml:space="preserve">Medium </v>
      </c>
      <c r="BN76" s="222">
        <f t="array" ref="BN76">LOOKUP(2,1/(Log!$K$1:$K$27569=BJ76),Log!$H$1:$H$27569)</f>
        <v>2</v>
      </c>
      <c r="BO76" s="222" t="str">
        <f t="array" ref="BO76">LOOKUP(2,1/(Log!$K$1:$K$27569=BJ76),Log!$J$1:$J$27569)</f>
        <v xml:space="preserve">Number of fatalities reported due to the earthquake in Myanmar. </v>
      </c>
      <c r="BP76" s="218" t="str">
        <f t="array" ref="BP76">LOOKUP(2,1/(Log!$K$1:$K$27569=BJ76),Log!$I$1:$I$27569)</f>
        <v>https://reliefweb.int/report/myanmar/situation-update-no-9-m77-mandalay-earthquake-monday-14-april-2025-2000-hrs-utc7</v>
      </c>
      <c r="BQ76" s="223">
        <f t="array" ref="BQ76">LOOKUP(2,1/(Log!$K$1:$K$27569=BJ76),Log!$L$1:$L$27569)</f>
        <v>45771</v>
      </c>
      <c r="BR76" s="221" t="str">
        <f t="shared" si="84"/>
        <v>MMR007Buildings damaged</v>
      </c>
      <c r="BS76" s="224">
        <f t="array" ref="BS76">LOOKUP(2,1/(Log!$K$1:$K$27569=BR76),Log!$E$1:$E$27569)</f>
        <v>39477</v>
      </c>
      <c r="BT76" s="224" t="str">
        <f t="array" ref="BT76">LOOKUP(2,1/(Log!$K$1:$K$27569=BR76),Log!$F$1:$F$27569)</f>
        <v>AHA Centre 15/04/2025</v>
      </c>
      <c r="BU76" s="224" t="str">
        <f t="array" ref="BU76">LOOKUP(2,1/(Log!$K$1:$K$27569=BR76),Log!$G$1:$G$27569)</f>
        <v xml:space="preserve">Medium </v>
      </c>
      <c r="BV76" s="224">
        <f t="array" ref="BV76">LOOKUP(2,1/(Log!$K$1:$K$27569=BR76),Log!$H$1:$H$27569)</f>
        <v>2</v>
      </c>
      <c r="BW76" s="224" t="str">
        <f t="array" ref="BW76">LOOKUP(2,1/(Log!$K$1:$K$27569=BR76),Log!$J$1:$J$27569)</f>
        <v>As per AHA Centre center, 39,477 buildinggs have been partially damaged due to earthquake. There are also other building damage including 5,488 office buildings and other structures, 2,661 schools, 5,114 religious buildings, 6,033 pagodas, and 640 hospitals/clinics.</v>
      </c>
      <c r="BX76" s="224" t="str">
        <f t="array" ref="BX76">LOOKUP(2,1/(Log!$K$1:$K$27569=BR76),Log!$I$1:$I$27569)</f>
        <v>https://reliefweb.int/report/myanmar/situation-update-no-9-m77-mandalay-earthquake-monday-14-april-2025-2000-hrs-utc7</v>
      </c>
      <c r="BY76" s="214">
        <f t="array" ref="BY76">LOOKUP(2,1/(Log!$K$1:$K$27569=BR76),Log!$L$1:$L$27569)</f>
        <v>45771</v>
      </c>
      <c r="BZ76" s="222" t="str">
        <f t="shared" si="85"/>
        <v>MMR007Buildings destroyed</v>
      </c>
      <c r="CA76" s="222">
        <f t="array" ref="CA76">LOOKUP(2,1/(Log!$K$1:$K$27569=BZ76),Log!$E$1:$E$27569)</f>
        <v>13194</v>
      </c>
      <c r="CB76" s="222" t="str">
        <f t="array" ref="CB76">LOOKUP(2,1/(Log!$K$1:$K$27569=BZ76),Log!$F$1:$F$27569)</f>
        <v>AHA Centre 15/04/2025</v>
      </c>
      <c r="CC76" s="222" t="str">
        <f t="array" ref="CC76">LOOKUP(2,1/(Log!$K$1:$K$27569=BZ76),Log!$G$1:$G$27569)</f>
        <v xml:space="preserve">Medium </v>
      </c>
      <c r="CD76" s="222">
        <f t="array" ref="CD76">LOOKUP(2,1/(Log!$K$1:$K$27569=BZ76),Log!$H$1:$H$27569)</f>
        <v>2</v>
      </c>
      <c r="CE76" s="222" t="str">
        <f t="array" ref="CE76">LOOKUP(2,1/(Log!$K$1:$K$27569=BZ76),Log!$J$1:$J$27569)</f>
        <v>As per AHA Centre center, 13,9194 buildinggs have been completely destroyed due to earthquake.</v>
      </c>
      <c r="CF76" s="222" t="str">
        <f t="array" ref="CF76">LOOKUP(2,1/(Log!$K$1:$K$27569=BZ76),Log!$I$1:$I$27569)</f>
        <v>https://reliefweb.int/report/myanmar/situation-update-no-9-m77-mandalay-earthquake-monday-14-april-2025-2000-hrs-utc7</v>
      </c>
      <c r="CG76" s="223">
        <f t="array" ref="CG76">LOOKUP(2,1/(Log!$K$1:$K$27569=BZ76),Log!$L$1:$L$27569)</f>
        <v>45771</v>
      </c>
      <c r="CH76" s="221" t="str">
        <f t="shared" si="86"/>
        <v>MMR007Buildings in the affected area</v>
      </c>
      <c r="CI76" s="222" t="e">
        <f t="array" ref="CI76">LOOKUP(2,1/(Log!$K$1:$K$27569=CH76),Log!$E$1:$E$27569)</f>
        <v>#N/A</v>
      </c>
      <c r="CJ76" s="222" t="e">
        <f t="array" ref="CJ76">LOOKUP(2,1/(Log!$K$1:$K$27569=CH76),Log!$F$1:$F$27569)</f>
        <v>#N/A</v>
      </c>
      <c r="CK76" s="222" t="e">
        <f t="array" ref="CK76">LOOKUP(2,1/(Log!$K$1:$K$27569=CH76),Log!$G$1:$G$27569)</f>
        <v>#N/A</v>
      </c>
      <c r="CL76" s="222" t="e">
        <f t="array" ref="CL76">LOOKUP(2,1/(Log!$K$1:$K$27569=CH76),Log!$H$1:$H$27569)</f>
        <v>#N/A</v>
      </c>
      <c r="CM76" s="222" t="e">
        <f t="array" ref="CM76">LOOKUP(2,1/(Log!$K$1:$K$27569=CH76),Log!$J$1:$J$27569)</f>
        <v>#N/A</v>
      </c>
      <c r="CN76" s="222" t="e">
        <f t="array" ref="CN76">LOOKUP(2,1/(Log!$K$1:$K$27569=CH76),Log!$I$1:$I$27569)</f>
        <v>#N/A</v>
      </c>
      <c r="CO76" s="225" t="e">
        <f t="array" ref="CO76">LOOKUP(2,1/(Log!$K$1:$K$27569=CH76),Log!$L$1:$L$27569)</f>
        <v>#N/A</v>
      </c>
      <c r="CP76" s="222" t="str">
        <f t="shared" si="87"/>
        <v>MMR007Economic Losses</v>
      </c>
      <c r="CQ76" s="224" t="str">
        <f t="array" ref="CQ76">LOOKUP(2,1/(Log!$K$1:$K$27569=CP76),Log!$E$1:$E$27569)</f>
        <v>x</v>
      </c>
      <c r="CR76" s="224" t="str">
        <f t="array" ref="CR76">LOOKUP(2,1/(Log!$K$1:$K$27569=CP76),Log!$F$1:$F$27569)</f>
        <v xml:space="preserve"> x </v>
      </c>
      <c r="CS76" s="224" t="str">
        <f t="array" ref="CS76">LOOKUP(2,1/(Log!$K$1:$K$27569=CP76),Log!$G$1:$G$27569)</f>
        <v>x</v>
      </c>
      <c r="CT76" s="224" t="str">
        <f t="array" ref="CT76">LOOKUP(2,1/(Log!$K$1:$K$27569=CP76),Log!$H$1:$H$27569)</f>
        <v>x</v>
      </c>
      <c r="CU76" s="224" t="str">
        <f t="array" ref="CU76">LOOKUP(2,1/(Log!$K$1:$K$27569=CP76),Log!$J$1:$J$27569)</f>
        <v>There is no available information.</v>
      </c>
      <c r="CV76" s="224" t="str">
        <f t="array" ref="CV76">LOOKUP(2,1/(Log!$K$1:$K$27569=CP76),Log!$I$1:$I$27569)</f>
        <v xml:space="preserve"> x </v>
      </c>
      <c r="CW76" s="214">
        <f t="array" ref="CW76">LOOKUP(2,1/(Log!$K$1:$K$27569=CP76),Log!$L$1:$L$27569)</f>
        <v>45771</v>
      </c>
      <c r="CX76" s="222" t="str">
        <f t="shared" si="88"/>
        <v>MMR007People in Need</v>
      </c>
      <c r="CY76" s="218">
        <f t="shared" si="89"/>
        <v>6300000</v>
      </c>
      <c r="CZ76" s="218" t="str">
        <f t="shared" si="90"/>
        <v>OCHA 11/04/2025; OCHA 23/12/2024; OCHA 27/12/2024</v>
      </c>
      <c r="DA76" s="218" t="str">
        <f t="shared" si="91"/>
        <v>Low</v>
      </c>
      <c r="DB76" s="218">
        <f t="shared" si="92"/>
        <v>3</v>
      </c>
      <c r="DC76" s="218" t="str">
        <f t="shared" si="93"/>
        <v xml:space="preserve">According to the INFORM Severity Index methodology, the sum of people in levels 3, 4, and 5 is equal to the total number of people in need (PiN).Due to the absence of an official severity breakdown of PiN,  to estimate the severity distribution of the people in need ACAPS used both HNRP 2025 and the recent situation update from OCHA. Level 4 figures were taken from JIAF data, and Level 3 was estimated as the remainder from the total PiN of 6.3 million.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v>
      </c>
      <c r="DD76" s="218" t="str">
        <f t="shared" si="94"/>
        <v>https://reliefweb.int/report/myanmar/myanmar-earthquake-hnrp-flash-addendum-issued-april-2025; https://data.humdata.org/dataset/mmr-jiaf-humanitarian-needs-pin-and-severity; https://reliefweb.int/report/myanmar/myanmar-humanitarian-needs-and-response-plan-2025-december-2024</v>
      </c>
      <c r="DE76" s="220">
        <f t="shared" si="95"/>
        <v>45771</v>
      </c>
      <c r="DF76" s="221" t="str">
        <f t="shared" si="96"/>
        <v>MMR007Minimal humanitarian conditions - Level 1</v>
      </c>
      <c r="DG76" s="213">
        <f t="array" ref="DG76">IF(LOOKUP(2,1/(Log!$K$1:$K$27569=DF76),Log!$E$1:$E$27569)="x","x",ROUND(LOOKUP(2,1/(Log!$K$1:$K$27569=DF76),Log!$E$1:$E$27569),-3))</f>
        <v>0</v>
      </c>
      <c r="DH76" s="224" t="str">
        <f t="array" ref="DH76">LOOKUP(2,1/(Log!$K$1:$K$27569=DF76),Log!$F$1:$F$27569)</f>
        <v>AHA Centre 15/04/2025; OCHA 11/04/2025</v>
      </c>
      <c r="DI76" s="224" t="str">
        <f t="array" ref="DI76">LOOKUP(2,1/(Log!$K$1:$K$27569=DF76),Log!$G$1:$G$27569)</f>
        <v xml:space="preserve">Medium </v>
      </c>
      <c r="DJ76" s="224">
        <f t="array" ref="DJ76">LOOKUP(2,1/(Log!$K$1:$K$27569=DF76),Log!$H$1:$H$27569)</f>
        <v>2</v>
      </c>
      <c r="DK76" s="224" t="str">
        <f t="array" ref="DK76">LOOKUP(2,1/(Log!$K$1:$K$27569=DF76),Log!$J$1:$J$27569)</f>
        <v>According to INFORM SI methodology, the number of people in Level 1 is equal to the people exposed minus the people affected. People in Level 1 are able to meet their basic needs without employing irreversible coping strategies.</v>
      </c>
      <c r="DL76" s="224" t="str">
        <f t="array" ref="DL76">LOOKUP(2,1/(Log!$K$1:$K$27569=DF76),Log!$I$1:$I$27569)</f>
        <v>https://reliefweb.int/report/myanmar/situation-update-no-9-m77-mandalay-earthquake-monday-14-april-2025-2000-hrs-utc7; https://reliefweb.int/report/myanmar/myanmar-earthquake-hnrp-flash-addendum-issued-april-2025</v>
      </c>
      <c r="DM76" s="214">
        <f t="array" ref="DM76">LOOKUP(2,1/(Log!$K$1:$K$27569=DF76),Log!$L$1:$L$27569)</f>
        <v>45771</v>
      </c>
      <c r="DN76" s="222" t="str">
        <f t="shared" si="97"/>
        <v>MMR007Stressed humanitarian conditions - Level 2</v>
      </c>
      <c r="DO76" s="218">
        <f t="array" ref="DO76">IF(LOOKUP(2,1/(Log!$K$1:$K$27569=DN76),Log!$E$1:$E$27569)="x","x",ROUND(LOOKUP(2,1/(Log!$K$1:$K$27569=DN76),Log!$E$1:$E$27569),-3))</f>
        <v>10900000</v>
      </c>
      <c r="DP76" s="222" t="str">
        <f t="array" ref="DP76">LOOKUP(2,1/(Log!$K$1:$K$27569=DN76),Log!$F$1:$F$27569)</f>
        <v>OCHA 11/04/2025</v>
      </c>
      <c r="DQ76" s="222" t="str">
        <f t="array" ref="DQ76">LOOKUP(2,1/(Log!$K$1:$K$27569=DN76),Log!$G$1:$G$27569)</f>
        <v xml:space="preserve">Medium </v>
      </c>
      <c r="DR76" s="222">
        <f t="array" ref="DR76">LOOKUP(2,1/(Log!$K$1:$K$27569=DN76),Log!$H$1:$H$27569)</f>
        <v>2</v>
      </c>
      <c r="DS76" s="222" t="str">
        <f t="array" ref="DS76">LOOKUP(2,1/(Log!$K$1:$K$27569=DN76),Log!$J$1:$J$27569)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76" s="222" t="str">
        <f t="array" ref="DT76">LOOKUP(2,1/(Log!$K$1:$K$27569=DN76),Log!$I$1:$I$27569)</f>
        <v>https://reliefweb.int/report/myanmar/myanmar-earthquake-hnrp-flash-addendum-issued-april-2025</v>
      </c>
      <c r="DU76" s="223">
        <f t="array" ref="DU76">LOOKUP(2,1/(Log!$K$1:$K$27569=DN76),Log!$L$1:$L$27569)</f>
        <v>45771</v>
      </c>
      <c r="DV76" s="221" t="str">
        <f t="shared" si="98"/>
        <v>MMR007Moderate humanitarian conditions - Level 3</v>
      </c>
      <c r="DW76" s="213">
        <f t="array" ref="DW76">IF(LOOKUP(2,1/(Log!$K$1:$K$27569=DV76),Log!$E$1:$E$27569)="x","x",ROUND(LOOKUP(2,1/(Log!$K$1:$K$27569=DV76),Log!$E$1:$E$27569),-3))</f>
        <v>2813000</v>
      </c>
      <c r="DX76" s="224" t="str">
        <f t="array" ref="DX76">LOOKUP(2,1/(Log!$K$1:$K$27569=DV76),Log!$F$1:$F$27569)</f>
        <v>OCHA 11/04/2025; OCHA 23/12/2024; OCHA 27/12/2024</v>
      </c>
      <c r="DY76" s="224" t="str">
        <f t="array" ref="DY76">LOOKUP(2,1/(Log!$K$1:$K$27569=DV76),Log!$G$1:$G$27569)</f>
        <v>Low</v>
      </c>
      <c r="DZ76" s="224">
        <f t="array" ref="DZ76">LOOKUP(2,1/(Log!$K$1:$K$27569=DV76),Log!$H$1:$H$27569)</f>
        <v>3</v>
      </c>
      <c r="EA76" s="224" t="str">
        <f t="array" ref="EA76">LOOKUP(2,1/(Log!$K$1:$K$27569=DV76),Log!$J$1:$J$27569)</f>
        <v xml:space="preserve">According to the INFORM Severity Index methodology, the sum of people in levels 3, 4, and 5 is equal to the total number of people in need (PiN).Due to the absence of an official severity breakdown of PiN,  to estimate the severity distribution of the people in need ACAPS used both HNRP 2025 and the recent situation update from OCHA. Level 4 figures were taken from JIAF data, and Level 3 was estimated as the remainder from the total PiN of 6.3 million.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v>
      </c>
      <c r="EB76" s="224" t="str">
        <f t="array" ref="EB76">LOOKUP(2,1/(Log!$K$1:$K$27569=DV76),Log!$I$1:$I$27569)</f>
        <v>https://reliefweb.int/report/myanmar/myanmar-earthquake-hnrp-flash-addendum-issued-april-2025; https://data.humdata.org/dataset/mmr-jiaf-humanitarian-needs-pin-and-severity; https://reliefweb.int/report/myanmar/myanmar-humanitarian-needs-and-response-plan-2025-december-2024</v>
      </c>
      <c r="EC76" s="214">
        <f t="array" ref="EC76">LOOKUP(2,1/(Log!$K$1:$K$27569=DV76),Log!$L$1:$L$27569)</f>
        <v>45771</v>
      </c>
      <c r="ED76" s="222" t="str">
        <f t="shared" si="99"/>
        <v>MMR007Severe humanitarian conditions - Level 4</v>
      </c>
      <c r="EE76" s="218">
        <f t="array" ref="EE76">IF(LOOKUP(2,1/(Log!$K$1:$K$27569=ED76),Log!$E$1:$E$27569)="x","x",ROUND(LOOKUP(2,1/(Log!$K$1:$K$27569=ED76),Log!$E$1:$E$27569),-3))</f>
        <v>3487000</v>
      </c>
      <c r="EF76" s="222" t="str">
        <f t="array" ref="EF76">LOOKUP(2,1/(Log!$K$1:$K$27569=ED76),Log!$F$1:$F$27569)</f>
        <v>OCHA 23/12/2024; OCHA 27/12/2024</v>
      </c>
      <c r="EG76" s="222" t="str">
        <f t="array" ref="EG76">LOOKUP(2,1/(Log!$K$1:$K$27569=ED76),Log!$G$1:$G$27569)</f>
        <v>Low</v>
      </c>
      <c r="EH76" s="222">
        <f t="array" ref="EH76">LOOKUP(2,1/(Log!$K$1:$K$27569=ED76),Log!$H$1:$H$27569)</f>
        <v>3</v>
      </c>
      <c r="EI76" s="222" t="str">
        <f t="array" ref="EI76">LOOKUP(2,1/(Log!$K$1:$K$27569=ED76),Log!$J$1:$J$27569)</f>
        <v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(East), and the Naypyidaw Union Territory, are considered to be the affected area. So population in Level 4 includes all the people living with area severity of 4 in those regions as per HNRP 2025.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v>
      </c>
      <c r="EJ76" s="222" t="str">
        <f t="array" ref="EJ76">LOOKUP(2,1/(Log!$K$1:$K$27569=ED76),Log!$I$1:$I$27569)</f>
        <v>https://data.humdata.org/dataset/mmr-jiaf-humanitarian-needs-pin-and-severity; https://reliefweb.int/report/myanmar/myanmar-humanitarian-needs-and-response-plan-2025-december-2024</v>
      </c>
      <c r="EK76" s="223">
        <f t="array" ref="EK76">LOOKUP(2,1/(Log!$K$1:$K$27569=ED76),Log!$L$1:$L$27569)</f>
        <v>45771</v>
      </c>
      <c r="EL76" s="221" t="str">
        <f t="shared" si="100"/>
        <v>MMR007Extreme humanitarian conditions - Level 5</v>
      </c>
      <c r="EM76" s="213">
        <f t="array" ref="EM76">IF(LOOKUP(2,1/(Log!$K$1:$K$27569=EL76),Log!$E$1:$E$27569)="x","x",ROUND(LOOKUP(2,1/(Log!$K$1:$K$27569=EL76),Log!$E$1:$E$27569),-3))</f>
        <v>0</v>
      </c>
      <c r="EN76" s="224" t="str">
        <f t="array" ref="EN76">LOOKUP(2,1/(Log!$K$1:$K$27569=EL76),Log!$F$1:$F$27569)</f>
        <v>OCHA 23/12/2024; OCHA 27/12/2024</v>
      </c>
      <c r="EO76" s="224" t="str">
        <f t="array" ref="EO76">LOOKUP(2,1/(Log!$K$1:$K$27569=EL76),Log!$G$1:$G$27569)</f>
        <v>Low</v>
      </c>
      <c r="EP76" s="224">
        <f t="array" ref="EP76">LOOKUP(2,1/(Log!$K$1:$K$27569=EL76),Log!$H$1:$H$27569)</f>
        <v>3</v>
      </c>
      <c r="EQ76" s="224" t="str">
        <f t="array" ref="EQ76">LOOKUP(2,1/(Log!$K$1:$K$27569=EL76),Log!$J$1:$J$27569)</f>
        <v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(East), and the Naypyidaw Union Territory, are considered to be the affected area. There was no people living at a area with severity 5 so population in Level 5 is 0.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v>
      </c>
      <c r="ER76" s="224" t="str">
        <f t="array" ref="ER76">LOOKUP(2,1/(Log!$K$1:$K$27569=EL76),Log!$I$1:$I$27569)</f>
        <v>https://data.humdata.org/dataset/mmr-jiaf-humanitarian-needs-pin-and-severity; https://reliefweb.int/report/myanmar/myanmar-humanitarian-needs-and-response-plan-2025-december-2024</v>
      </c>
      <c r="ES76" s="214">
        <f t="array" ref="ES76">LOOKUP(2,1/(Log!$K$1:$K$27569=EL76),Log!$L$1:$L$27569)</f>
        <v>45771</v>
      </c>
      <c r="ET76" s="222" t="str">
        <f t="shared" si="101"/>
        <v>MMR007Fatalities in all crises</v>
      </c>
      <c r="EU76" s="222">
        <f t="array" ref="EU76">LOOKUP(2,1/(Log!$K$1:$K$27569=ET76),Log!$E$1:$E$27569)</f>
        <v>11049</v>
      </c>
      <c r="EV76" s="222" t="str">
        <f t="array" ref="EV76">LOOKUP(2,1/(Log!$K$1:$K$27569=ET76),Log!$F$1:$F$27569)</f>
        <v xml:space="preserve"> AHA 15/04/2025; ACLED accessed 17/04/2025 </v>
      </c>
      <c r="EW76" s="222" t="str">
        <f t="array" ref="EW76">LOOKUP(2,1/(Log!$K$1:$K$27569=ET76),Log!$G$1:$G$27569)</f>
        <v xml:space="preserve">Medium </v>
      </c>
      <c r="EX76" s="222">
        <f t="array" ref="EX76">LOOKUP(2,1/(Log!$K$1:$K$27569=ET76),Log!$H$1:$H$27569)</f>
        <v>2</v>
      </c>
      <c r="EY76" s="222" t="str">
        <f t="array" ref="EY76">LOOKUP(2,1/(Log!$K$1:$K$27569=ET76),Log!$J$1:$J$27569)</f>
        <v xml:space="preserve"> Total number of fatalities for all the crises between 1 October 2024 -  31 March 2025. </v>
      </c>
      <c r="EZ76" s="222" t="str">
        <f t="array" ref="EZ76">LOOKUP(2,1/(Log!$K$1:$K$27569=ET76),Log!$I$1:$I$27569)</f>
        <v xml:space="preserve"> https://reliefweb.int/report/myanmar/situation-update-no-9-m77-mandalay-earthquake-monday-14-april-2025-2000-hrs-utc7; https://acleddata.com/data-export-tool/ </v>
      </c>
      <c r="FA76" s="223">
        <f t="array" ref="FA76">LOOKUP(2,1/(Log!$K$1:$K$27569=ET76),Log!$L$1:$L$27569)</f>
        <v>45771</v>
      </c>
      <c r="FB76" s="221" t="str">
        <f t="shared" si="102"/>
        <v>MMR007Crisis affected groups</v>
      </c>
      <c r="FC76" s="224">
        <f t="array" ref="FC76">LOOKUP(2,1/(Log!$K$1:$K$27569=FB76),Log!$E$1:$E$27569)</f>
        <v>4</v>
      </c>
      <c r="FD76" s="224" t="str">
        <f t="array" ref="FD76">LOOKUP(2,1/(Log!$K$1:$K$27569=FB76),Log!$F$1:$F$27569)</f>
        <v>OCHA 03/04/2025</v>
      </c>
      <c r="FE76" s="224" t="str">
        <f t="array" ref="FE76">LOOKUP(2,1/(Log!$K$1:$K$27569=FB76),Log!$G$1:$G$27569)</f>
        <v xml:space="preserve">Medium </v>
      </c>
      <c r="FF76" s="224">
        <f t="array" ref="FF76">LOOKUP(2,1/(Log!$K$1:$K$27569=FB76),Log!$H$1:$H$27569)</f>
        <v>2</v>
      </c>
      <c r="FG76" s="224" t="str">
        <f t="array" ref="FG76">LOOKUP(2,1/(Log!$K$1:$K$27569=FB76),Log!$J$1:$J$27569)</f>
        <v xml:space="preserve"> In this crisis, 4 out of 5 population groups are affected: IDPs, Host, Returnees, Non-host</v>
      </c>
      <c r="FH76" s="224" t="str">
        <f t="array" ref="FH76">LOOKUP(2,1/(Log!$K$1:$K$27569=FB76),Log!$I$1:$I$27569)</f>
        <v>https://reliefweb.int/report/myanmar/myanmar-earthquake-flash-update-3-3-april-2025</v>
      </c>
      <c r="FI76" s="214">
        <f t="array" ref="FI76">LOOKUP(2,1/(Log!$K$1:$K$27569=FB76),Log!$L$1:$L$27569)</f>
        <v>45771</v>
      </c>
      <c r="FJ76" s="221" t="str">
        <f t="shared" si="103"/>
        <v>MMR007People facing limited access constraints</v>
      </c>
      <c r="FK76" s="222" t="str">
        <f t="array" ref="FK76">LOOKUP(2,1/(Log!$K$1:$K$27569=FJ76),Log!$E$1:$E$27569)</f>
        <v>x</v>
      </c>
      <c r="FL76" s="222" t="str">
        <f t="array" ref="FL76">LOOKUP(2,1/(Log!$K$1:$K$27569=FJ76),Log!$F$1:$F$27569)</f>
        <v xml:space="preserve"> x </v>
      </c>
      <c r="FM76" s="222" t="str">
        <f t="array" ref="FM76">LOOKUP(2,1/(Log!$K$1:$K$27569=FJ76),Log!$G$1:$G$27569)</f>
        <v>x</v>
      </c>
      <c r="FN76" s="222" t="str">
        <f t="array" ref="FN76">LOOKUP(2,1/(Log!$K$1:$K$27569=FJ76),Log!$H$1:$H$27569)</f>
        <v>x</v>
      </c>
      <c r="FO76" s="222" t="str">
        <f t="array" ref="FO76">LOOKUP(2,1/(Log!$K$1:$K$27569=FJ76),Log!$J$1:$J$27569)</f>
        <v>There is no available information.</v>
      </c>
      <c r="FP76" s="218" t="str">
        <f t="array" ref="FP76">LOOKUP(2,1/(Log!$K$1:$K$27569=FJ76),Log!$I$1:$I$27569)</f>
        <v xml:space="preserve"> x </v>
      </c>
      <c r="FQ76" s="219">
        <f t="array" ref="FQ76">LOOKUP(2,1/(Log!$K$1:$K$27569=FJ76),Log!$L$1:$L$27569)</f>
        <v>45771</v>
      </c>
      <c r="FR76" s="221" t="str">
        <f t="shared" si="104"/>
        <v>MMR007People facing restricted access constraints</v>
      </c>
      <c r="FS76" s="224">
        <f t="array" ref="FS76">LOOKUP(2,1/(Log!$K$1:$K$27569=FR76),Log!$E$1:$E$27569)</f>
        <v>500000</v>
      </c>
      <c r="FT76" s="224" t="str">
        <f t="array" ref="FT76">LOOKUP(2,1/(Log!$K$1:$K$27569=FR76),Log!$F$1:$F$27569)</f>
        <v xml:space="preserve"> OCHA 08/04/2025 </v>
      </c>
      <c r="FU76" s="224" t="str">
        <f t="array" ref="FU76">LOOKUP(2,1/(Log!$K$1:$K$27569=FR76),Log!$G$1:$G$27569)</f>
        <v xml:space="preserve">Medium </v>
      </c>
      <c r="FV76" s="224">
        <f t="array" ref="FV76">LOOKUP(2,1/(Log!$K$1:$K$27569=FR76),Log!$H$1:$H$27569)</f>
        <v>2</v>
      </c>
      <c r="FW76" s="224" t="str">
        <f t="array" ref="FW76">LOOKUP(2,1/(Log!$K$1:$K$27569=FR76),Log!$J$1:$J$27569)</f>
        <v>These are the number of people facing restriction to access life saving assistance. The reliability of this source is medium because the situation on the ground is highly dynamic, and the data may no longer be accurate due to recent developments for which there is no updated source.</v>
      </c>
      <c r="FX76" s="224" t="str">
        <f t="array" ref="FX76">LOOKUP(2,1/(Log!$K$1:$K$27569=FR76),Log!$I$1:$I$27569)</f>
        <v xml:space="preserve"> https://reliefweb.int/report/myanmar/myanmar-earthquake-humanitarian-snapshot-7-april-2025 </v>
      </c>
      <c r="FY76" s="214">
        <f t="array" ref="FY76">LOOKUP(2,1/(Log!$K$1:$K$27569=FR76),Log!$L$1:$L$27569)</f>
        <v>45771</v>
      </c>
      <c r="FZ76" s="222" t="str">
        <f t="shared" si="105"/>
        <v>MMR007Impediments to entry into country (bureaucratic and administrative)</v>
      </c>
      <c r="GA76" s="222">
        <f t="array" ref="GA76">LOOKUP(2,1/(Log!$K$1:$K$27569=FZ76),Log!$E$1:$E$27569)</f>
        <v>1</v>
      </c>
      <c r="GB76" s="222" t="str">
        <f t="array" ref="GB76">LOOKUP(2,1/(Log!$K$1:$K$27569=FZ76),Log!$F$1:$F$27569)</f>
        <v>ACAPS Access Methodology</v>
      </c>
      <c r="GC76" s="222" t="str">
        <f t="array" ref="GC76">LOOKUP(2,1/(Log!$K$1:$K$27569=FZ76),Log!$G$1:$G$27569)</f>
        <v>Medium</v>
      </c>
      <c r="GD76" s="222">
        <f t="array" ref="GD76">LOOKUP(2,1/(Log!$K$1:$K$27569=FZ76),Log!$H$1:$H$27569)</f>
        <v>2</v>
      </c>
      <c r="GE76" s="222" t="str">
        <f t="array" ref="GE76">LOOKUP(2,1/(Log!$K$1:$K$27569=FZ76),Log!$J$1:$J$27569)</f>
        <v>x</v>
      </c>
      <c r="GF76" s="222" t="str">
        <f t="array" ref="GF76">LOOKUP(2,1/(Log!$K$1:$K$27569=FZ76),Log!$I$1:$I$27569)</f>
        <v>x</v>
      </c>
      <c r="GG76" s="223">
        <f t="array" ref="GG76">LOOKUP(2,1/(Log!$K$1:$K$27569=FZ76),Log!$L$1:$L$27569)</f>
        <v>45771</v>
      </c>
      <c r="GH76" s="221" t="str">
        <f t="shared" si="106"/>
        <v>MMR007Restriction of movement (impediments to freedom of movement and/or administrative restrictions)</v>
      </c>
      <c r="GI76" s="224">
        <f t="array" ref="GI76">LOOKUP(2,1/(Log!$K$1:$K$27569=GH76),Log!$E$1:$E$27569)</f>
        <v>3</v>
      </c>
      <c r="GJ76" s="224" t="str">
        <f t="array" ref="GJ76">LOOKUP(2,1/(Log!$K$1:$K$27569=GH76),Log!$F$1:$F$27569)</f>
        <v>ACAPS Access Methodology</v>
      </c>
      <c r="GK76" s="224" t="str">
        <f t="array" ref="GK76">LOOKUP(2,1/(Log!$K$1:$K$27569=GH76),Log!$G$1:$G$27569)</f>
        <v>Medium</v>
      </c>
      <c r="GL76" s="224">
        <f t="array" ref="GL76">LOOKUP(2,1/(Log!$K$1:$K$27569=GH76),Log!$H$1:$H$27569)</f>
        <v>2</v>
      </c>
      <c r="GM76" s="224" t="str">
        <f t="array" ref="GM76">LOOKUP(2,1/(Log!$K$1:$K$27569=GH76),Log!$J$1:$J$27569)</f>
        <v>x</v>
      </c>
      <c r="GN76" s="224" t="str">
        <f t="array" ref="GN76">LOOKUP(2,1/(Log!$K$1:$K$27569=GH76),Log!$I$1:$I$27569)</f>
        <v>x</v>
      </c>
      <c r="GO76" s="214">
        <f t="array" ref="GO76">LOOKUP(2,1/(Log!$K$1:$K$27569=GH76),Log!$L$1:$L$27569)</f>
        <v>45771</v>
      </c>
      <c r="GP76" s="222" t="str">
        <f t="shared" si="107"/>
        <v>MMR007Interference into implementation of humanitarian activities</v>
      </c>
      <c r="GQ76" s="222">
        <f t="array" ref="GQ76">LOOKUP(2,1/(Log!$K$1:$K$27569=GP76),Log!$E$1:$E$27569)</f>
        <v>3</v>
      </c>
      <c r="GR76" s="222" t="str">
        <f t="array" ref="GR76">LOOKUP(2,1/(Log!$K$1:$K$27569=GP76),Log!$F$1:$F$27569)</f>
        <v>ACAPS Access Methodology</v>
      </c>
      <c r="GS76" s="222" t="str">
        <f t="array" ref="GS76">LOOKUP(2,1/(Log!$K$1:$K$27569=GP76),Log!$G$1:$G$27569)</f>
        <v>Medium</v>
      </c>
      <c r="GT76" s="222">
        <f t="array" ref="GT76">LOOKUP(2,1/(Log!$K$1:$K$27569=GP76),Log!$H$1:$H$27569)</f>
        <v>2</v>
      </c>
      <c r="GU76" s="222" t="str">
        <f t="array" ref="GU76">LOOKUP(2,1/(Log!$K$1:$K$27569=GP76),Log!$J$1:$J$27569)</f>
        <v>x</v>
      </c>
      <c r="GV76" s="222" t="str">
        <f t="array" ref="GV76">LOOKUP(2,1/(Log!$K$1:$K$27569=GP76),Log!$I$1:$I$27569)</f>
        <v>x</v>
      </c>
      <c r="GW76" s="223">
        <f t="array" ref="GW76">LOOKUP(2,1/(Log!$K$1:$K$27569=GP76),Log!$L$1:$L$27569)</f>
        <v>45771</v>
      </c>
      <c r="GX76" s="221" t="str">
        <f t="shared" si="108"/>
        <v>MMR007Violence against personnel, facilities and assets</v>
      </c>
      <c r="GY76" s="224">
        <f t="array" ref="GY76">LOOKUP(2,1/(Log!$K$1:$K$27569=GX76),Log!$E$1:$E$27569)</f>
        <v>0</v>
      </c>
      <c r="GZ76" s="224" t="str">
        <f t="array" ref="GZ76">LOOKUP(2,1/(Log!$K$1:$K$27569=GX76),Log!$F$1:$F$27569)</f>
        <v>ACAPS Access Methodology</v>
      </c>
      <c r="HA76" s="224" t="str">
        <f t="array" ref="HA76">LOOKUP(2,1/(Log!$K$1:$K$27569=GX76),Log!$G$1:$G$27569)</f>
        <v>Medium</v>
      </c>
      <c r="HB76" s="224">
        <f t="array" ref="HB76">LOOKUP(2,1/(Log!$K$1:$K$27569=GX76),Log!$H$1:$H$27569)</f>
        <v>2</v>
      </c>
      <c r="HC76" s="224" t="str">
        <f t="array" ref="HC76">LOOKUP(2,1/(Log!$K$1:$K$27569=GX76),Log!$J$1:$J$27569)</f>
        <v>x</v>
      </c>
      <c r="HD76" s="224" t="str">
        <f t="array" ref="HD76">LOOKUP(2,1/(Log!$K$1:$K$27569=GX76),Log!$I$1:$I$27569)</f>
        <v>x</v>
      </c>
      <c r="HE76" s="214">
        <f t="array" ref="HE76">LOOKUP(2,1/(Log!$K$1:$K$27569=GX76),Log!$L$1:$L$27569)</f>
        <v>45771</v>
      </c>
      <c r="HF76" s="222" t="str">
        <f t="shared" si="109"/>
        <v>MMR007Denial of existence of humanitarian needs or entitlements to assistance</v>
      </c>
      <c r="HG76" s="222">
        <f t="array" ref="HG76">LOOKUP(2,1/(Log!$K$1:$K$27569=HF76),Log!$E$1:$E$27569)</f>
        <v>2</v>
      </c>
      <c r="HH76" s="222" t="str">
        <f t="array" ref="HH76">LOOKUP(2,1/(Log!$K$1:$K$27569=HF76),Log!$F$1:$F$27569)</f>
        <v>ACAPS Access Methodology</v>
      </c>
      <c r="HI76" s="222" t="str">
        <f t="array" ref="HI76">LOOKUP(2,1/(Log!$K$1:$K$27569=HF76),Log!$G$1:$G$27569)</f>
        <v>Medium</v>
      </c>
      <c r="HJ76" s="222">
        <f t="array" ref="HJ76">LOOKUP(2,1/(Log!$K$1:$K$27569=HF76),Log!$H$1:$H$27569)</f>
        <v>2</v>
      </c>
      <c r="HK76" s="222" t="str">
        <f t="array" ref="HK76">LOOKUP(2,1/(Log!$K$1:$K$27569=HF76),Log!$J$1:$J$27569)</f>
        <v>x</v>
      </c>
      <c r="HL76" s="222" t="str">
        <f t="array" ref="HL76">LOOKUP(2,1/(Log!$K$1:$K$27569=HF76),Log!$I$1:$I$27569)</f>
        <v>x</v>
      </c>
      <c r="HM76" s="223">
        <f t="array" ref="HM76">LOOKUP(2,1/(Log!$K$1:$K$27569=HF76),Log!$L$1:$L$27569)</f>
        <v>45771</v>
      </c>
      <c r="HN76" s="221" t="str">
        <f t="shared" si="110"/>
        <v>MMR007Restriction and obstruction of access to services and assistance</v>
      </c>
      <c r="HO76" s="224">
        <f t="array" ref="HO76">LOOKUP(2,1/(Log!$K$1:$K$27569=HN76),Log!$E$1:$E$27569)</f>
        <v>2</v>
      </c>
      <c r="HP76" s="224" t="str">
        <f t="array" ref="HP76">LOOKUP(2,1/(Log!$K$1:$K$27569=HN76),Log!$F$1:$F$27569)</f>
        <v>ACAPS Access Methodology</v>
      </c>
      <c r="HQ76" s="224" t="str">
        <f t="array" ref="HQ76">LOOKUP(2,1/(Log!$K$1:$K$27569=HN76),Log!$G$1:$G$27569)</f>
        <v>Medium</v>
      </c>
      <c r="HR76" s="224">
        <f t="array" ref="HR76">LOOKUP(2,1/(Log!$K$1:$K$27569=HN76),Log!$H$1:$H$27569)</f>
        <v>2</v>
      </c>
      <c r="HS76" s="224" t="str">
        <f t="array" ref="HS76">LOOKUP(2,1/(Log!$K$1:$K$27569=HN76),Log!$J$1:$J$27569)</f>
        <v>x</v>
      </c>
      <c r="HT76" s="224" t="str">
        <f t="array" ref="HT76">LOOKUP(2,1/(Log!$K$1:$K$27569=HN76),Log!$I$1:$I$27569)</f>
        <v>x</v>
      </c>
      <c r="HU76" s="214">
        <f t="array" ref="HU76">LOOKUP(2,1/(Log!$K$1:$K$27569=HN76),Log!$L$1:$L$27569)</f>
        <v>45771</v>
      </c>
      <c r="HV76" s="222" t="str">
        <f t="shared" si="111"/>
        <v>MMR007Ongoing insecurity/hostilities affecting humanitarian assistance</v>
      </c>
      <c r="HW76" s="222">
        <f t="array" ref="HW76">LOOKUP(2,1/(Log!$K$1:$K$27569=HV76),Log!$E$1:$E$27569)</f>
        <v>2</v>
      </c>
      <c r="HX76" s="222" t="str">
        <f t="array" ref="HX76">LOOKUP(2,1/(Log!$K$1:$K$27569=HV76),Log!$F$1:$F$27569)</f>
        <v>ACAPS Access Methodology</v>
      </c>
      <c r="HY76" s="222" t="str">
        <f t="array" ref="HY76">LOOKUP(2,1/(Log!$K$1:$K$27569=HV76),Log!$G$1:$G$27569)</f>
        <v>Medium</v>
      </c>
      <c r="HZ76" s="222">
        <f t="array" ref="HZ76">LOOKUP(2,1/(Log!$K$1:$K$27569=HV76),Log!$H$1:$H$27569)</f>
        <v>2</v>
      </c>
      <c r="IA76" s="222" t="str">
        <f t="array" ref="IA76">LOOKUP(2,1/(Log!$K$1:$K$27569=HV76),Log!$J$1:$J$27569)</f>
        <v>x</v>
      </c>
      <c r="IB76" s="222" t="str">
        <f t="array" ref="IB76">LOOKUP(2,1/(Log!$K$1:$K$27569=HV76),Log!$I$1:$I$27569)</f>
        <v>x</v>
      </c>
      <c r="IC76" s="223">
        <f t="array" ref="IC76">LOOKUP(2,1/(Log!$K$1:$K$27569=HV76),Log!$L$1:$L$27569)</f>
        <v>45771</v>
      </c>
      <c r="ID76" s="221" t="str">
        <f t="shared" si="112"/>
        <v>MMR007Presence of mines and improvised explosive devices</v>
      </c>
      <c r="IE76" s="224">
        <f t="array" ref="IE76">LOOKUP(2,1/(Log!$K$1:$K$27569=ID76),Log!$E$1:$E$27569)</f>
        <v>2</v>
      </c>
      <c r="IF76" s="224" t="str">
        <f t="array" ref="IF76">LOOKUP(2,1/(Log!$K$1:$K$27569=ID76),Log!$F$1:$F$27569)</f>
        <v>ACAPS Access Methodology</v>
      </c>
      <c r="IG76" s="224" t="str">
        <f t="array" ref="IG76">LOOKUP(2,1/(Log!$K$1:$K$27569=ID76),Log!$G$1:$G$27569)</f>
        <v>Medium</v>
      </c>
      <c r="IH76" s="224">
        <f t="array" ref="IH76">LOOKUP(2,1/(Log!$K$1:$K$27569=ID76),Log!$H$1:$H$27569)</f>
        <v>2</v>
      </c>
      <c r="II76" s="224" t="str">
        <f t="array" ref="II76">LOOKUP(2,1/(Log!$K$1:$K$27569=ID76),Log!$J$1:$J$27569)</f>
        <v>x</v>
      </c>
      <c r="IJ76" s="224" t="str">
        <f t="array" ref="IJ76">LOOKUP(2,1/(Log!$K$1:$K$27569=ID76),Log!$I$1:$I$27569)</f>
        <v>x</v>
      </c>
      <c r="IK76" s="214">
        <f t="array" ref="IK76">LOOKUP(2,1/(Log!$K$1:$K$27569=ID76),Log!$L$1:$L$27569)</f>
        <v>45771</v>
      </c>
      <c r="IL76" s="222" t="str">
        <f t="shared" si="113"/>
        <v>MMR007Physical constraints in the environment (obstacles related to terrain, climate, lack of infrastructure, etc.)</v>
      </c>
      <c r="IM76" s="222">
        <f t="array" ref="IM76">LOOKUP(2,1/(Log!$K$1:$K$27569=IL76),Log!$E$1:$E$27569)</f>
        <v>3</v>
      </c>
      <c r="IN76" s="222" t="str">
        <f t="array" ref="IN76">LOOKUP(2,1/(Log!$K$1:$K$27569=IL76),Log!$F$1:$F$27569)</f>
        <v>ACAPS Access Methodology</v>
      </c>
      <c r="IO76" s="222" t="str">
        <f t="array" ref="IO76">LOOKUP(2,1/(Log!$K$1:$K$27569=IL76),Log!$G$1:$G$27569)</f>
        <v>Medium</v>
      </c>
      <c r="IP76" s="222">
        <f t="array" ref="IP76">LOOKUP(2,1/(Log!$K$1:$K$27569=IL76),Log!$H$1:$H$27569)</f>
        <v>2</v>
      </c>
      <c r="IQ76" s="222" t="str">
        <f t="array" ref="IQ76">LOOKUP(2,1/(Log!$K$1:$K$27569=IL76),Log!$J$1:$J$27569)</f>
        <v>x</v>
      </c>
      <c r="IR76" s="222" t="str">
        <f t="array" ref="IR76">LOOKUP(2,1/(Log!$K$1:$K$27569=IL76),Log!$I$1:$I$27569)</f>
        <v>x</v>
      </c>
      <c r="IS76" s="223">
        <f t="array" ref="IS76">LOOKUP(2,1/(Log!$K$1:$K$27569=IL76),Log!$L$1:$L$27569)</f>
        <v>45771</v>
      </c>
    </row>
    <row r="77" spans="1:253" s="11" customFormat="1" ht="13.35" customHeight="1">
      <c r="A77" s="11" t="str">
        <f>Lists!B:B</f>
        <v>Multiple Crises in Mozambique</v>
      </c>
      <c r="B77" s="11" t="str">
        <f>Lists!F:F</f>
        <v>Conflict/ Violence,Cyclone,Drought/drier conditions</v>
      </c>
      <c r="C77" s="11" t="str">
        <f>Lists!C:C</f>
        <v>MOZ001</v>
      </c>
      <c r="D77" s="11" t="str">
        <f>Lists!A:A</f>
        <v>Mozambique</v>
      </c>
      <c r="E77" s="11" t="str">
        <f>Lists!D:D</f>
        <v>MOZ</v>
      </c>
      <c r="F77" s="11" t="str">
        <f t="shared" si="76"/>
        <v>MOZ001Total population</v>
      </c>
      <c r="G77" s="212">
        <f t="array" ref="G77">ROUND(LOOKUP(2,1/(Log!$K$1:$K$27569=F77),Log!$E$1:$E$27569),-3)</f>
        <v>35389000</v>
      </c>
      <c r="H77" s="213" t="str">
        <f t="array" ref="H77">LOOKUP(2,1/(Log!$K$1:$K$27569=F77),Log!$F$1:$F$27569)</f>
        <v>World Population Review accessed 16/04/2025</v>
      </c>
      <c r="I77" s="213" t="str">
        <f t="array" ref="I77">LOOKUP(2,1/(Log!$K$1:$K$27569=F77),Log!$G$1:$G$27569)</f>
        <v xml:space="preserve">Medium </v>
      </c>
      <c r="J77" s="213">
        <f t="array" ref="J77">LOOKUP(2,1/(Log!$K$1:$K$27569=F77),Log!$H$1:$H$27569)</f>
        <v>2</v>
      </c>
      <c r="K77" s="213" t="str">
        <f t="array" ref="K77">LOOKUP(2,1/(Log!$K$1:$K$27569=F77),Log!$J$1:$J$27569)</f>
        <v>Total population of Mozambique adjusted for population movement. We took the WPR source because the last national census was in 2017 and the source used provides estimates. The reliability is medium because it is based on projections of the latest United Nations data.</v>
      </c>
      <c r="L77" s="213" t="str">
        <f t="array" ref="L77">LOOKUP(2,1/(Log!$K$1:$K$27569=F77),Log!$I$1:$I$27569)</f>
        <v>https://worldpopulationreview.com/countries/mozambique-population</v>
      </c>
      <c r="M77" s="214">
        <f t="array" ref="M77">LOOKUP(2,1/(Log!$K$1:$K$27569=F77),Log!$L$1:$L$27569)</f>
        <v>45777</v>
      </c>
      <c r="N77" s="221" t="str">
        <f t="shared" si="77"/>
        <v>MOZ001Landmass affected</v>
      </c>
      <c r="O77" s="216">
        <f t="array" ref="O77">LOOKUP(2,1/(Log!$K$1:$K$27569=N77),Log!$E$1:$E$27569)</f>
        <v>488657</v>
      </c>
      <c r="P77" s="216" t="str">
        <f t="array" ref="P77">LOOKUP(2,1/(Log!$K$1:$K$27569=N77),Log!$F$1:$F$27569)</f>
        <v>OCHA Accessed Accessed 23/04/2024</v>
      </c>
      <c r="Q77" s="216" t="str">
        <f t="array" ref="Q77">LOOKUP(2,1/(Log!$K$1:$K$27569=N77),Log!$G$1:$G$27569)</f>
        <v xml:space="preserve">Medium </v>
      </c>
      <c r="R77" s="216">
        <f t="array" ref="R77">LOOKUP(2,1/(Log!$K$1:$K$27569=N77),Log!$H$1:$H$27569)</f>
        <v>2</v>
      </c>
      <c r="S77" s="216" t="str">
        <f t="array" ref="S77">LOOKUP(2,1/(Log!$K$1:$K$27569=N77),Log!$J$1:$J$27569)</f>
        <v xml:space="preserve"> Landmass affected= Cabo Delgado landmass + cyclones (Zambezia + Nampula) + total drought (minus Zambezia admin 2s). We have subtracted Zambezia admin 2 that are affected by drought from the total figure to avoid double counting as they overlap with areas impacted by cyclones. </v>
      </c>
      <c r="T77" s="216" t="str">
        <f t="array" ref="T77">LOOKUP(2,1/(Log!$K$1:$K$27569=N77),Log!$I$1:$I$27569)</f>
        <v>https://data.humdata.org/dataset/5e8d83a5-1210-49be-b7d9-cf286dbc15df/resource/82de025e-4f99-4ede-8c59-0ea3f9b3bed0/download/moz_adminboundaries_tabulardata.xlsx</v>
      </c>
      <c r="U77" s="217">
        <f t="array" ref="U77">LOOKUP(2,1/(Log!$K$1:$K$27569=N77),Log!$L$1:$L$27569)</f>
        <v>45777</v>
      </c>
      <c r="V77" s="221" t="str">
        <f t="shared" si="78"/>
        <v>MOZ001People exposed</v>
      </c>
      <c r="W77" s="213">
        <f t="array" ref="W77">IF(LOOKUP(2,1/(Log!$K$1:$K$27569=V77),Log!$E$1:$E$27569)="x","x",ROUND(LOOKUP(2,1/(Log!$K$1:$K$27569=V77),Log!$E$1:$E$27569),-3))</f>
        <v>20045000</v>
      </c>
      <c r="X77" s="213" t="str">
        <f t="array" ref="X77">LOOKUP(2,1/(Log!$K$1:$K$27569=V77),Log!$F$1:$F$27569)</f>
        <v>IPC 14/08/2024; OCHA 21/08/2024 ; OCHA 18/01/2025 ; Govt. Moz 26/03/2025 ; OCHA Accessed 28/04/2025 ; OCHA 28/01/2025</v>
      </c>
      <c r="Y77" s="213" t="str">
        <f t="array" ref="Y77">LOOKUP(2,1/(Log!$K$1:$K$27569=V77),Log!$G$1:$G$27569)</f>
        <v xml:space="preserve">Medium </v>
      </c>
      <c r="Z77" s="213">
        <f t="array" ref="Z77">LOOKUP(2,1/(Log!$K$1:$K$27569=V77),Log!$H$1:$H$27569)</f>
        <v>2</v>
      </c>
      <c r="AA77" s="213" t="str">
        <f t="array" ref="AA77">LOOKUP(2,1/(Log!$K$1:$K$27569=V77),Log!$J$1:$J$27569)</f>
        <v xml:space="preserve">The people exposed in the multiple crises is the summation of people exposed to conflict in Cabo Delgado, cyclones and drought however subtracting the areas in Zambezia that overlap in the drought and cyclone crises. The figures are based on estimates and projections, which results in a medium reliability rating for the data.
</v>
      </c>
      <c r="AB77" s="213" t="str">
        <f t="array" ref="AB77">LOOKUP(2,1/(Log!$K$1:$K$27569=V77),Log!$I$1:$I$27569)</f>
        <v>https://www.ipcinfo.org/ipc-country-analysis/details-map/en/c/1157120/?iso3=MOZ ; https://reliefweb.int/report/mozambique/mozambique-drought-appeal-august-2024-july-2025-august-2024-enpt ; ; https://reliefweb.int/report/mozambique/mozambique-tropical-cyclone-dikeledi-flash-update-2-17-january-2025-enpt ; https://reliefweb.int/report/mozambique/mozambique-tropical-cyclone-jude-flash-update-2-23-march-2025 ; https://data.humdata.org/dataset/46b79d47-0667-4baa-8d69-468b208855ed/resource/566aa129-f432-4d79-88d4-a1c554b59200/download/moz_admpop_2024.xlsx ; https://reliefweb.int/report/mozambique/mozambique-cabo-delgado-nampula-niassa-humanitarian-snapshot-december-2024-enpt</v>
      </c>
      <c r="AC77" s="214">
        <f t="array" ref="AC77">LOOKUP(2,1/(Log!$K$1:$K$27569=V77),Log!$L$1:$L$27569)</f>
        <v>45777</v>
      </c>
      <c r="AD77" s="221" t="str">
        <f t="shared" si="79"/>
        <v>MOZ001People affected</v>
      </c>
      <c r="AE77" s="218">
        <f t="array" ref="AE77">IF(LOOKUP(2,1/(Log!$K$1:$K$27569=AD77),Log!$E$1:$E$27569)="x","x",ROUND(LOOKUP(2,1/(Log!$K$1:$K$27569=AD77),Log!$E$1:$E$27569),-3))</f>
        <v>6520000</v>
      </c>
      <c r="AF77" s="218" t="str">
        <f t="array" ref="AF77">LOOKUP(2,1/(Log!$K$1:$K$27569=AD77),Log!$F$1:$F$27569)</f>
        <v>IPC 14/08/2024; OCHA 21/08/2024 ; CCCM/IOM 26/03/2025 ; OCHA 10/03/2025 ; OCHA 04/04/2025</v>
      </c>
      <c r="AG77" s="218" t="str">
        <f t="array" ref="AG77">LOOKUP(2,1/(Log!$K$1:$K$27569=AD77),Log!$G$1:$G$27569)</f>
        <v xml:space="preserve">Medium </v>
      </c>
      <c r="AH77" s="218">
        <f t="array" ref="AH77">LOOKUP(2,1/(Log!$K$1:$K$27569=AD77),Log!$H$1:$H$27569)</f>
        <v>2</v>
      </c>
      <c r="AI77" s="218" t="str">
        <f t="array" ref="AI77">LOOKUP(2,1/(Log!$K$1:$K$27569=AD77),Log!$J$1:$J$27569)</f>
        <v>The people affected in the multiple crises is a summation of people affected by conflict, cyclones and dourhgt. We subtracted the admin 2 levels of Zambezia that overlap in the drought and cyclone crises in order to avoid double counting. The figures are based on estimates and projections, which results in a medium reliability rating for the data.</v>
      </c>
      <c r="AJ77" s="218" t="str">
        <f t="array" ref="AJ77">LOOKUP(2,1/(Log!$K$1:$K$27569=AD77),Log!$I$1:$I$27569)</f>
        <v>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v>
      </c>
      <c r="AK77" s="219">
        <f t="array" ref="AK77">LOOKUP(2,1/(Log!$K$1:$K$27569=AD77),Log!$L$1:$L$27569)</f>
        <v>45777</v>
      </c>
      <c r="AL77" s="221" t="str">
        <f t="shared" si="80"/>
        <v>MOZ001People displaced</v>
      </c>
      <c r="AM77" s="213">
        <f t="array" ref="AM77">IF(LOOKUP(2,1/(Log!$K$1:$K$27569=AL77),Log!$E$1:$E$27569)="x","x",ROUND(LOOKUP(2,1/(Log!$K$1:$K$27569=AL77),Log!$E$1:$E$27569),-3))</f>
        <v>1202000</v>
      </c>
      <c r="AN77" s="213" t="str">
        <f t="array" ref="AN77">LOOKUP(2,1/(Log!$K$1:$K$27569=AL77),Log!$F$1:$F$27569)</f>
        <v>UNHCR 31/01/2025 ; IOM 02/05/2024 ; CCCM/IOM 19/03/2025 ; OCHA 15/04/2025 ; OCHA 11/04/2025</v>
      </c>
      <c r="AO77" s="213" t="str">
        <f t="array" ref="AO77">LOOKUP(2,1/(Log!$K$1:$K$27569=AL77),Log!$G$1:$G$27569)</f>
        <v xml:space="preserve">Medium </v>
      </c>
      <c r="AP77" s="213">
        <f t="array" ref="AP77">LOOKUP(2,1/(Log!$K$1:$K$27569=AL77),Log!$H$1:$H$27569)</f>
        <v>2</v>
      </c>
      <c r="AQ77" s="213" t="str">
        <f t="array" ref="AQ77">LOOKUP(2,1/(Log!$K$1:$K$27569=AL77),Log!$J$1:$J$27569)</f>
        <v>The number of people displaced corresponds to the sum of the people displaced for each individual crisis in Mozambique (violence in Cabo Delgado, 2025 cyclone and drought)</v>
      </c>
      <c r="AR77" s="213" t="str">
        <f t="array" ref="AR77">LOOKUP(2,1/(Log!$K$1:$K$27569=AL77),Log!$I$1:$I$27569)</f>
        <v>https://reliefweb.int/report/mozambique/storm-season-2024-2025-event-factsheet ; https://reliefweb.int/report/mozambique/dtm-tropical-cyclone-dikeledi-nampula-mozambique-flash-update-21-january-2025-enpt ; https://dtm.iom.int/reports/mozambique-el-nino-drought-displacements-updatebaruemanica-may-2024 ; https://reliefweb.int/report/mozambique/camp-coordination-and-camp-management-cccm-cluster-mozambique-situation-report-no-2-tropical-cyclone-jude-18-march-2025 ; https://reliefweb.int/report/mozambique/mozambique-2025-tropical-cyclone-jude-humanitarian-response-11-april-2025-enpt ; https://reliefweb.int/report/mozambique/mozambique-cabo-delgado-nampula-niassa-humanitarian-snapshot-march-2025-enpt</v>
      </c>
      <c r="AS77" s="214">
        <f t="array" ref="AS77">LOOKUP(2,1/(Log!$K$1:$K$27569=AL77),Log!$L$1:$L$27569)</f>
        <v>45777</v>
      </c>
      <c r="AT77" s="222" t="str">
        <f t="shared" si="81"/>
        <v>MOZ001Injuries reported</v>
      </c>
      <c r="AU77" s="218" t="str">
        <f t="array" ref="AU77">LOOKUP(2,1/(Log!$K$1:$K$27569=AT77),Log!$E$1:$E$27569)</f>
        <v>x</v>
      </c>
      <c r="AV77" s="218" t="str">
        <f t="array" ref="AV77">LOOKUP(2,1/(Log!$K$1:$K$27569=AT77),Log!$F$1:$F$27569)</f>
        <v>x</v>
      </c>
      <c r="AW77" s="218" t="str">
        <f t="array" ref="AW77">LOOKUP(2,1/(Log!$K$1:$K$27569=AT77),Log!$G$1:$G$27569)</f>
        <v>x</v>
      </c>
      <c r="AX77" s="218" t="str">
        <f t="array" ref="AX77">LOOKUP(2,1/(Log!$K$1:$K$27569=AT77),Log!$H$1:$H$27569)</f>
        <v>x</v>
      </c>
      <c r="AY77" s="218" t="str">
        <f t="array" ref="AY77">LOOKUP(2,1/(Log!$K$1:$K$27569=AT77),Log!$J$1:$J$27569)</f>
        <v>x</v>
      </c>
      <c r="AZ77" s="218" t="str">
        <f t="array" ref="AZ77">LOOKUP(2,1/(Log!$K$1:$K$27569=AT77),Log!$I$1:$I$27569)</f>
        <v>x</v>
      </c>
      <c r="BA77" s="219">
        <f t="array" ref="BA77">LOOKUP(2,1/(Log!$K$1:$K$27569=AT77),Log!$L$1:$L$27569)</f>
        <v>45777</v>
      </c>
      <c r="BB77" s="221" t="str">
        <f t="shared" si="82"/>
        <v>MOZ001Illness cases reported</v>
      </c>
      <c r="BC77" s="213" t="str">
        <f t="array" ref="BC77">LOOKUP(2,1/(Log!$K$1:$K$27569=BB77),Log!$E$1:$E$27569)</f>
        <v>x</v>
      </c>
      <c r="BD77" s="213" t="str">
        <f t="array" ref="BD77">LOOKUP(2,1/(Log!$K$1:$K$27569=BB77),Log!$F$1:$F$27569)</f>
        <v>x</v>
      </c>
      <c r="BE77" s="213" t="str">
        <f t="array" ref="BE77">LOOKUP(2,1/(Log!$K$1:$K$27569=BB77),Log!$G$1:$G$27569)</f>
        <v>x</v>
      </c>
      <c r="BF77" s="213" t="str">
        <f t="array" ref="BF77">LOOKUP(2,1/(Log!$K$1:$K$27569=BB77),Log!$H$1:$H$27569)</f>
        <v>x</v>
      </c>
      <c r="BG77" s="213" t="str">
        <f t="array" ref="BG77">LOOKUP(2,1/(Log!$K$1:$K$27569=BB77),Log!$J$1:$J$27569)</f>
        <v xml:space="preserve">There is limited information about illness related to the cyclone season figures </v>
      </c>
      <c r="BH77" s="213" t="str">
        <f t="array" ref="BH77">LOOKUP(2,1/(Log!$K$1:$K$27569=BB77),Log!$I$1:$I$27569)</f>
        <v>x</v>
      </c>
      <c r="BI77" s="214">
        <f t="array" ref="BI77">LOOKUP(2,1/(Log!$K$1:$K$27569=BB77),Log!$L$1:$L$27569)</f>
        <v>45716</v>
      </c>
      <c r="BJ77" s="222" t="str">
        <f t="shared" si="83"/>
        <v>MOZ001Fatalities reported</v>
      </c>
      <c r="BK77" s="222">
        <f t="array" ref="BK77">LOOKUP(2,1/(Log!$K$1:$K$27569=BJ77),Log!$E$1:$E$27569)</f>
        <v>190</v>
      </c>
      <c r="BL77" s="222" t="str">
        <f t="array" ref="BL77">LOOKUP(2,1/(Log!$K$1:$K$27569=BJ77),Log!$F$1:$F$27569)</f>
        <v>IOM 22/01/2025 ;OCHA 15/04/2025 ; ACLED Accessed 16/04/2025</v>
      </c>
      <c r="BM77" s="222" t="str">
        <f t="array" ref="BM77">LOOKUP(2,1/(Log!$K$1:$K$27569=BJ77),Log!$G$1:$G$27569)</f>
        <v xml:space="preserve">Medium </v>
      </c>
      <c r="BN77" s="222">
        <f t="array" ref="BN77">LOOKUP(2,1/(Log!$K$1:$K$27569=BJ77),Log!$H$1:$H$27569)</f>
        <v>2</v>
      </c>
      <c r="BO77" s="222" t="str">
        <f t="array" ref="BO77">LOOKUP(2,1/(Log!$K$1:$K$27569=BJ77),Log!$J$1:$J$27569)</f>
        <v xml:space="preserve">This is the cumulative fatalities from the 2025 cyclone season and conflict in Cabo Delgado.  163 total Fatalities from organized violence (batteles,explosion/remote violence,violence against civilians) by non-state armed groups were reported from 1 October 2024 to 1 April 2025 in Cabo Delgado province. Since the beginning of the 2024/2025 rainy and cyclonic season, a total of fatalities of 11 from cyclone Dikeledi as of end of January 2025 and 16  from Cyclone Jude which made landfall in March 2025 have been recorded. No fatalities were reported as a result of drought. </v>
      </c>
      <c r="BP77" s="218" t="str">
        <f t="array" ref="BP77">LOOKUP(2,1/(Log!$K$1:$K$27569=BJ77),Log!$I$1:$I$27569)</f>
        <v>https://reliefweb.int/report/mozambique/dtm-tropical-cyclone-dikeledi-nampula-mozambique-flash-update-21-january-2025-enpt ;https://reliefweb.int/report/mozambique/mozambique-2025-tropical-cyclone-jude-humanitarian-response-11-april-2025-enpt ; https://acleddata.com/explorer/</v>
      </c>
      <c r="BQ77" s="223">
        <f t="array" ref="BQ77">LOOKUP(2,1/(Log!$K$1:$K$27569=BJ77),Log!$L$1:$L$27569)</f>
        <v>45777</v>
      </c>
      <c r="BR77" s="221" t="str">
        <f t="shared" si="84"/>
        <v>MOZ001Buildings damaged</v>
      </c>
      <c r="BS77" s="224">
        <f t="array" ref="BS77">LOOKUP(2,1/(Log!$K$1:$K$27569=BR77),Log!$E$1:$E$27569)</f>
        <v>64105</v>
      </c>
      <c r="BT77" s="224" t="str">
        <f t="array" ref="BT77">LOOKUP(2,1/(Log!$K$1:$K$27569=BR77),Log!$F$1:$F$27569)</f>
        <v xml:space="preserve"> UNHCR 16/01/2025 ; IOM 22/01/2025</v>
      </c>
      <c r="BU77" s="224" t="str">
        <f t="array" ref="BU77">LOOKUP(2,1/(Log!$K$1:$K$27569=BR77),Log!$G$1:$G$27569)</f>
        <v xml:space="preserve">Medium </v>
      </c>
      <c r="BV77" s="224">
        <f t="array" ref="BV77">LOOKUP(2,1/(Log!$K$1:$K$27569=BR77),Log!$H$1:$H$27569)</f>
        <v>2</v>
      </c>
      <c r="BW77" s="224" t="str">
        <f t="array" ref="BW77">LOOKUP(2,1/(Log!$K$1:$K$27569=BR77),Log!$J$1:$J$27569)</f>
        <v>Houses partially damaged by Chido is 32,207 and 31,898 houses damaged by Dikeledi as of end of January 2025. A total of 64,105 houses damaged. It is unclear about the number of schools and health facilities damaged since there is no cumulative and distinctive source for them and therefore as assesments continue this figure might change that is why the reliability is medium since it does not incooperate all buildings damaged</v>
      </c>
      <c r="BX77" s="224" t="str">
        <f t="array" ref="BX77">LOOKUP(2,1/(Log!$K$1:$K$27569=BR77),Log!$I$1:$I$27569)</f>
        <v>https://reliefweb.int/report/mozambique/storm-season-2024-2025-event-factsheet ; https://reliefweb.int/report/mozambique/dtm-tropical-cyclone-dikeledi-nampula-mozambique-flash-update-21-january-2025-enpt</v>
      </c>
      <c r="BY77" s="214">
        <f t="array" ref="BY77">LOOKUP(2,1/(Log!$K$1:$K$27569=BR77),Log!$L$1:$L$27569)</f>
        <v>45716</v>
      </c>
      <c r="BZ77" s="222" t="str">
        <f t="shared" si="85"/>
        <v>MOZ001Buildings destroyed</v>
      </c>
      <c r="CA77" s="222">
        <f t="array" ref="CA77">LOOKUP(2,1/(Log!$K$1:$K$27569=BZ77),Log!$E$1:$E$27569)</f>
        <v>94509</v>
      </c>
      <c r="CB77" s="222" t="str">
        <f t="array" ref="CB77">LOOKUP(2,1/(Log!$K$1:$K$27569=BZ77),Log!$F$1:$F$27569)</f>
        <v xml:space="preserve"> UNHCR 16/01/2025 ; IOM 22/01/2025</v>
      </c>
      <c r="CC77" s="222" t="str">
        <f t="array" ref="CC77">LOOKUP(2,1/(Log!$K$1:$K$27569=BZ77),Log!$G$1:$G$27569)</f>
        <v xml:space="preserve">Medium </v>
      </c>
      <c r="CD77" s="222">
        <f t="array" ref="CD77">LOOKUP(2,1/(Log!$K$1:$K$27569=BZ77),Log!$H$1:$H$27569)</f>
        <v>2</v>
      </c>
      <c r="CE77" s="222" t="str">
        <f t="array" ref="CE77">LOOKUP(2,1/(Log!$K$1:$K$27569=BZ77),Log!$J$1:$J$27569)</f>
        <v>Houses destroyed by Chido is 70,408 and 24,101 houses destroyed by Dikeledi as of end of January 2025. A total of 94,509 houses destroyed. It is unclear about the number of schools and health facilities destroyed since there is no cumulative and distinctive source for them and therefore as assesments continue this figure might change that is why the reliability is medium since it does not incooperate all buildings destroyed</v>
      </c>
      <c r="CF77" s="222" t="str">
        <f t="array" ref="CF77">LOOKUP(2,1/(Log!$K$1:$K$27569=BZ77),Log!$I$1:$I$27569)</f>
        <v>https://reliefweb.int/report/mozambique/storm-season-2024-2025-event-factsheet ; https://reliefweb.int/report/mozambique/dtm-tropical-cyclone-dikeledi-nampula-mozambique-flash-update-21-january-2025-enpt</v>
      </c>
      <c r="CG77" s="223">
        <f t="array" ref="CG77">LOOKUP(2,1/(Log!$K$1:$K$27569=BZ77),Log!$L$1:$L$27569)</f>
        <v>45716</v>
      </c>
      <c r="CH77" s="221" t="str">
        <f t="shared" si="86"/>
        <v>MOZ001Buildings in the affected area</v>
      </c>
      <c r="CI77" s="222" t="e">
        <f t="array" ref="CI77">LOOKUP(2,1/(Log!$K$1:$K$27569=CH77),Log!$E$1:$E$27569)</f>
        <v>#N/A</v>
      </c>
      <c r="CJ77" s="222" t="e">
        <f t="array" ref="CJ77">LOOKUP(2,1/(Log!$K$1:$K$27569=CH77),Log!$F$1:$F$27569)</f>
        <v>#N/A</v>
      </c>
      <c r="CK77" s="222" t="e">
        <f t="array" ref="CK77">LOOKUP(2,1/(Log!$K$1:$K$27569=CH77),Log!$G$1:$G$27569)</f>
        <v>#N/A</v>
      </c>
      <c r="CL77" s="222" t="e">
        <f t="array" ref="CL77">LOOKUP(2,1/(Log!$K$1:$K$27569=CH77),Log!$H$1:$H$27569)</f>
        <v>#N/A</v>
      </c>
      <c r="CM77" s="222" t="e">
        <f t="array" ref="CM77">LOOKUP(2,1/(Log!$K$1:$K$27569=CH77),Log!$J$1:$J$27569)</f>
        <v>#N/A</v>
      </c>
      <c r="CN77" s="222" t="e">
        <f t="array" ref="CN77">LOOKUP(2,1/(Log!$K$1:$K$27569=CH77),Log!$I$1:$I$27569)</f>
        <v>#N/A</v>
      </c>
      <c r="CO77" s="225" t="e">
        <f t="array" ref="CO77">LOOKUP(2,1/(Log!$K$1:$K$27569=CH77),Log!$L$1:$L$27569)</f>
        <v>#N/A</v>
      </c>
      <c r="CP77" s="222" t="str">
        <f t="shared" si="87"/>
        <v>MOZ001Economic Losses</v>
      </c>
      <c r="CQ77" s="224" t="str">
        <f t="array" ref="CQ77">LOOKUP(2,1/(Log!$K$1:$K$27569=CP77),Log!$E$1:$E$27569)</f>
        <v>x</v>
      </c>
      <c r="CR77" s="224" t="str">
        <f t="array" ref="CR77">LOOKUP(2,1/(Log!$K$1:$K$27569=CP77),Log!$F$1:$F$27569)</f>
        <v>X</v>
      </c>
      <c r="CS77" s="224" t="str">
        <f t="array" ref="CS77">LOOKUP(2,1/(Log!$K$1:$K$27569=CP77),Log!$G$1:$G$27569)</f>
        <v>x</v>
      </c>
      <c r="CT77" s="224" t="str">
        <f t="array" ref="CT77">LOOKUP(2,1/(Log!$K$1:$K$27569=CP77),Log!$H$1:$H$27569)</f>
        <v>x</v>
      </c>
      <c r="CU77" s="224" t="str">
        <f t="array" ref="CU77">LOOKUP(2,1/(Log!$K$1:$K$27569=CP77),Log!$J$1:$J$27569)</f>
        <v>X</v>
      </c>
      <c r="CV77" s="224" t="str">
        <f t="array" ref="CV77">LOOKUP(2,1/(Log!$K$1:$K$27569=CP77),Log!$I$1:$I$27569)</f>
        <v>X</v>
      </c>
      <c r="CW77" s="214">
        <f t="array" ref="CW77">LOOKUP(2,1/(Log!$K$1:$K$27569=CP77),Log!$L$1:$L$27569)</f>
        <v>45716</v>
      </c>
      <c r="CX77" s="222" t="str">
        <f t="shared" si="88"/>
        <v>MOZ001People in Need</v>
      </c>
      <c r="CY77" s="218">
        <f t="shared" si="89"/>
        <v>3553000</v>
      </c>
      <c r="CZ77" s="218" t="str">
        <f t="shared" si="90"/>
        <v>IPC 14/08/2024; OCHA 21/08/2024 ; OCHA 04/04/2025 ; OCHA Accessed 29/04/2025 ; OCHA 20/12/2024</v>
      </c>
      <c r="DA77" s="218" t="str">
        <f t="shared" si="91"/>
        <v xml:space="preserve">Medium </v>
      </c>
      <c r="DB77" s="218">
        <f t="shared" si="92"/>
        <v>2</v>
      </c>
      <c r="DC77" s="218" t="str">
        <f t="shared" si="93"/>
        <v>To get our level 3 we took the summation of cyclone, violence and drought then subracted people in level 3 in admin2 Zambezia in the drought crisis to avoid double counting and leaving out other people that might be in this level. Level 3: 3,072,708(drought+cyclone+conflict) − 269,914 (Zambezia admin2 drought)= 2,802,794. The figures are based on estimates and projections, which results in a medium reliability rating for the data.</v>
      </c>
      <c r="DD77" s="218" t="str">
        <f t="shared" si="94"/>
        <v>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 ; https://data.humdata.org/dataset/92202a18-179d-4cfb-9350-435e21073215/resource/83004855-0f97-4d55-885a-51bba349e908/download/jiaf_mozambique_2025.xlsx ; https://reliefweb.int/report/mozambique/mozambique-humanitarian-needs-and-response-plan-2025-december-2024</v>
      </c>
      <c r="DE77" s="220">
        <f t="shared" si="95"/>
        <v>45777</v>
      </c>
      <c r="DF77" s="221" t="str">
        <f t="shared" si="96"/>
        <v>MOZ001Minimal humanitarian conditions - Level 1</v>
      </c>
      <c r="DG77" s="213">
        <f t="array" ref="DG77">IF(LOOKUP(2,1/(Log!$K$1:$K$27569=DF77),Log!$E$1:$E$27569)="x","x",ROUND(LOOKUP(2,1/(Log!$K$1:$K$27569=DF77),Log!$E$1:$E$27569),-3))</f>
        <v>13526000</v>
      </c>
      <c r="DH77" s="224" t="str">
        <f t="array" ref="DH77">LOOKUP(2,1/(Log!$K$1:$K$27569=DF77),Log!$F$1:$F$27569)</f>
        <v>IPC 14/08/2024; OCHA 21/08/2024 ; OCHA accessed 26/04/2025 ; OCHA 18/01/2025 ; Govt. Moz 26/03/2025 ; OCHA 10/03/2025 ; OCHA 04/04/2025</v>
      </c>
      <c r="DI77" s="224" t="str">
        <f t="array" ref="DI77">LOOKUP(2,1/(Log!$K$1:$K$27569=DF77),Log!$G$1:$G$27569)</f>
        <v xml:space="preserve">Medium </v>
      </c>
      <c r="DJ77" s="224">
        <f t="array" ref="DJ77">LOOKUP(2,1/(Log!$K$1:$K$27569=DF77),Log!$H$1:$H$27569)</f>
        <v>2</v>
      </c>
      <c r="DK77" s="224" t="str">
        <f t="array" ref="DK77">LOOKUP(2,1/(Log!$K$1:$K$27569=DF77),Log!$J$1:$J$27569)</f>
        <v>According to INFORM SI methodology, the number of people in Level 1 is equal to the people exposed minus the people affected. To get our level 1 we took the summation of cyclone, violence and drought then subracted people in level 1 in admin2 Zambezia in the drought crisis to avoid double counting and leaving out other people that might be in this level. Level 1: 14,043,758(drought+cyclone+conflict) − 518,183(Zambezia admin2 drought) = 13,525,575. The reliability of this data is medium because the figures are estimates and the situation is changing since for a crisis like violence in Cabo Delgado the violence is ongoing.</v>
      </c>
      <c r="DL77" s="224" t="str">
        <f t="array" ref="DL77">LOOKUP(2,1/(Log!$K$1:$K$27569=DF77),Log!$I$1:$I$27569)</f>
        <v>https://www.ipcinfo.org/ipc-country-analysis/details-map/en/c/1157120/?iso3=MOZ ; https://reliefweb.int/report/mozambique/mozambique-drought-appeal-august-2024-july-2025-august-2024-enpt ; 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v>
      </c>
      <c r="DM77" s="214">
        <f t="array" ref="DM77">LOOKUP(2,1/(Log!$K$1:$K$27569=DF77),Log!$L$1:$L$27569)</f>
        <v>45777</v>
      </c>
      <c r="DN77" s="222" t="str">
        <f t="shared" si="97"/>
        <v>MOZ001Stressed humanitarian conditions - Level 2</v>
      </c>
      <c r="DO77" s="218">
        <f t="array" ref="DO77">IF(LOOKUP(2,1/(Log!$K$1:$K$27569=DN77),Log!$E$1:$E$27569)="x","x",ROUND(LOOKUP(2,1/(Log!$K$1:$K$27569=DN77),Log!$E$1:$E$27569),-3))</f>
        <v>2967000</v>
      </c>
      <c r="DP77" s="222" t="str">
        <f t="array" ref="DP77">LOOKUP(2,1/(Log!$K$1:$K$27569=DN77),Log!$F$1:$F$27569)</f>
        <v>IPC 14/08/2024; OCHA 21/08/2024 ; CCCM/IOM 26/03/2025 ; OCHA 10/03/2025 ; OCHA 04/04/2025 ; OCHA Accessed 28/04/2025 ; OCHA 28/01/2025 ; OCHA Accessed 29/04/2025 ; OCHA 20/12/2024</v>
      </c>
      <c r="DQ77" s="222" t="str">
        <f t="array" ref="DQ77">LOOKUP(2,1/(Log!$K$1:$K$27569=DN77),Log!$G$1:$G$27569)</f>
        <v xml:space="preserve">Medium </v>
      </c>
      <c r="DR77" s="222">
        <f t="array" ref="DR77">LOOKUP(2,1/(Log!$K$1:$K$27569=DN77),Log!$H$1:$H$27569)</f>
        <v>2</v>
      </c>
      <c r="DS77" s="222" t="str">
        <f t="array" ref="DS77">LOOKUP(2,1/(Log!$K$1:$K$27569=DN77),Log!$J$1:$J$27569)</f>
        <v>According to INFORM SI methodology, the number of people in Level 2 is equal to the people affected minus the people in need. People in Level 2 might be facing some difficulties accessing basic services but are able to meet their needs without external assistance. To get our level 2 we took the summation of cyclone, violence and drought then subracted people in level 2 in admin2 Zambezia in the drought crisis to avoid double counting and leaving out other people that might be in this level.Level 2: 3,301,203(drought+cyclone+conflict) − 334,577(Zambezia admin2 drought) = 2,966,626. The reliability of this data is medium because the figures are estimates and the situation is changing since for a crisis like violence in Cabo Delgado the violence is ongoing.</v>
      </c>
      <c r="DT77" s="222" t="str">
        <f t="array" ref="DT77">LOOKUP(2,1/(Log!$K$1:$K$27569=DN77),Log!$I$1:$I$27569)</f>
        <v>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 ; 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v>
      </c>
      <c r="DU77" s="223">
        <f t="array" ref="DU77">LOOKUP(2,1/(Log!$K$1:$K$27569=DN77),Log!$L$1:$L$27569)</f>
        <v>45777</v>
      </c>
      <c r="DV77" s="221" t="str">
        <f t="shared" si="98"/>
        <v>MOZ001Moderate humanitarian conditions - Level 3</v>
      </c>
      <c r="DW77" s="213">
        <f t="array" ref="DW77">IF(LOOKUP(2,1/(Log!$K$1:$K$27569=DV77),Log!$E$1:$E$27569)="x","x",ROUND(LOOKUP(2,1/(Log!$K$1:$K$27569=DV77),Log!$E$1:$E$27569),-3))</f>
        <v>2803000</v>
      </c>
      <c r="DX77" s="224" t="str">
        <f t="array" ref="DX77">LOOKUP(2,1/(Log!$K$1:$K$27569=DV77),Log!$F$1:$F$27569)</f>
        <v>IPC 14/08/2024; OCHA 21/08/2024 ; OCHA 04/04/2025 ; OCHA Accessed 29/04/2025 ; OCHA 20/12/2024</v>
      </c>
      <c r="DY77" s="224" t="str">
        <f t="array" ref="DY77">LOOKUP(2,1/(Log!$K$1:$K$27569=DV77),Log!$G$1:$G$27569)</f>
        <v xml:space="preserve">Medium </v>
      </c>
      <c r="DZ77" s="224">
        <f t="array" ref="DZ77">LOOKUP(2,1/(Log!$K$1:$K$27569=DV77),Log!$H$1:$H$27569)</f>
        <v>2</v>
      </c>
      <c r="EA77" s="224" t="str">
        <f t="array" ref="EA77">LOOKUP(2,1/(Log!$K$1:$K$27569=DV77),Log!$J$1:$J$27569)</f>
        <v>To get our level 3 we took the summation of cyclone, violence and drought then subracted people in level 3 in admin2 Zambezia in the drought crisis to avoid double counting and leaving out other people that might be in this level. Level 3: 3,072,708(drought+cyclone+conflict) − 269,914 (Zambezia admin2 drought)= 2,802,794. The figures are based on estimates and projections, which results in a medium reliability rating for the data.</v>
      </c>
      <c r="EB77" s="224" t="str">
        <f t="array" ref="EB77">LOOKUP(2,1/(Log!$K$1:$K$27569=DV77),Log!$I$1:$I$27569)</f>
        <v>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 ; https://data.humdata.org/dataset/92202a18-179d-4cfb-9350-435e21073215/resource/83004855-0f97-4d55-885a-51bba349e908/download/jiaf_mozambique_2025.xlsx ; https://reliefweb.int/report/mozambique/mozambique-humanitarian-needs-and-response-plan-2025-december-2024</v>
      </c>
      <c r="EC77" s="214">
        <f t="array" ref="EC77">LOOKUP(2,1/(Log!$K$1:$K$27569=DV77),Log!$L$1:$L$27569)</f>
        <v>45777</v>
      </c>
      <c r="ED77" s="222" t="str">
        <f t="shared" si="99"/>
        <v>MOZ001Severe humanitarian conditions - Level 4</v>
      </c>
      <c r="EE77" s="218">
        <f t="array" ref="EE77">IF(LOOKUP(2,1/(Log!$K$1:$K$27569=ED77),Log!$E$1:$E$27569)="x","x",ROUND(LOOKUP(2,1/(Log!$K$1:$K$27569=ED77),Log!$E$1:$E$27569),-3))</f>
        <v>750000</v>
      </c>
      <c r="EF77" s="222" t="str">
        <f t="array" ref="EF77">LOOKUP(2,1/(Log!$K$1:$K$27569=ED77),Log!$F$1:$F$27569)</f>
        <v>IPC 14/08/2024; OCHA 21/08/2024 ; OCHA Accessed 29/04/2025 ; OCHA 20/12/2024</v>
      </c>
      <c r="EG77" s="222" t="str">
        <f t="array" ref="EG77">LOOKUP(2,1/(Log!$K$1:$K$27569=ED77),Log!$G$1:$G$27569)</f>
        <v xml:space="preserve">Medium </v>
      </c>
      <c r="EH77" s="222">
        <f t="array" ref="EH77">LOOKUP(2,1/(Log!$K$1:$K$27569=ED77),Log!$H$1:$H$27569)</f>
        <v>2</v>
      </c>
      <c r="EI77" s="222" t="str">
        <f t="array" ref="EI77">LOOKUP(2,1/(Log!$K$1:$K$27569=ED77),Log!$J$1:$J$27569)</f>
        <v>To get our level 4  we took the summation of cyclone, violence and drought then subracted people in level 4 in admin2 Zambezia in the drought crisis to avoid double counting and leaving out other people that might be in this level.Level 4: 824,211(drought+conflict) − 74,092 (Zambezia admin2 drought)= 750,119. In the cyclone crisis, no one was classified under level four. Therefore, the subraction was done on the summation of conflict crisis and drought. These figures came from drought and conflict crisis since the cyclone crisis had no people in level 4</v>
      </c>
      <c r="EJ77" s="222" t="str">
        <f t="array" ref="EJ77">LOOKUP(2,1/(Log!$K$1:$K$27569=ED77),Log!$I$1:$I$27569)</f>
        <v>https://www.ipcinfo.org/ipc-country-analysis/details-map/en/c/1157120/?iso3=MOZ ; https://reliefweb.int/report/mozambique/mozambique-drought-appeal-august-2024-july-2025-august-2024-enpt ; https://data.humdata.org/dataset/92202a18-179d-4cfb-9350-435e21073215/resource/83004855-0f97-4d55-885a-51bba349e908/download/jiaf_mozambique_2025.xlsx ; https://reliefweb.int/report/mozambique/mozambique-humanitarian-needs-and-response-plan-2025-december-2024</v>
      </c>
      <c r="EK77" s="223">
        <f t="array" ref="EK77">LOOKUP(2,1/(Log!$K$1:$K$27569=ED77),Log!$L$1:$L$27569)</f>
        <v>45777</v>
      </c>
      <c r="EL77" s="221" t="str">
        <f t="shared" si="100"/>
        <v>MOZ001Extreme humanitarian conditions - Level 5</v>
      </c>
      <c r="EM77" s="213">
        <f t="array" ref="EM77">IF(LOOKUP(2,1/(Log!$K$1:$K$27569=EL77),Log!$E$1:$E$27569)="x","x",ROUND(LOOKUP(2,1/(Log!$K$1:$K$27569=EL77),Log!$E$1:$E$27569),-3))</f>
        <v>0</v>
      </c>
      <c r="EN77" s="224" t="str">
        <f t="array" ref="EN77">LOOKUP(2,1/(Log!$K$1:$K$27569=EL77),Log!$F$1:$F$27569)</f>
        <v>IPC 14/08/2024; OCHA 21/08/2024</v>
      </c>
      <c r="EO77" s="224" t="str">
        <f t="array" ref="EO77">LOOKUP(2,1/(Log!$K$1:$K$27569=EL77),Log!$G$1:$G$27569)</f>
        <v>Low</v>
      </c>
      <c r="EP77" s="224">
        <f t="array" ref="EP77">LOOKUP(2,1/(Log!$K$1:$K$27569=EL77),Log!$H$1:$H$27569)</f>
        <v>3</v>
      </c>
      <c r="EQ77" s="224" t="str">
        <f t="array" ref="EQ77">LOOKUP(2,1/(Log!$K$1:$K$27569=EL77),Log!$J$1:$J$27569)</f>
        <v>No reliable and up to date source to show number of people in level 5. The reliability was low since we do not have any source mentioning people in level 5</v>
      </c>
      <c r="ER77" s="224" t="str">
        <f t="array" ref="ER77">LOOKUP(2,1/(Log!$K$1:$K$27569=EL77),Log!$I$1:$I$27569)</f>
        <v>https://www.ipcinfo.org/ipc-country-analysis/details-map/en/c/1157120/?iso3=MOZ ; https://reliefweb.int/report/mozambique/mozambique-drought-appeal-august-2024-july-2025-august-2024-enpt</v>
      </c>
      <c r="ES77" s="214">
        <f t="array" ref="ES77">LOOKUP(2,1/(Log!$K$1:$K$27569=EL77),Log!$L$1:$L$27569)</f>
        <v>45777</v>
      </c>
      <c r="ET77" s="222" t="str">
        <f t="shared" si="101"/>
        <v>MOZ001Fatalities in all crises</v>
      </c>
      <c r="EU77" s="222">
        <f t="array" ref="EU77">LOOKUP(2,1/(Log!$K$1:$K$27569=ET77),Log!$E$1:$E$27569)</f>
        <v>190</v>
      </c>
      <c r="EV77" s="222" t="str">
        <f t="array" ref="EV77">LOOKUP(2,1/(Log!$K$1:$K$27569=ET77),Log!$F$1:$F$27569)</f>
        <v>IOM 22/01/2025 ;OCHA 15/04/2025 ; ACLED Accessed 16/04/2025</v>
      </c>
      <c r="EW77" s="222" t="str">
        <f t="array" ref="EW77">LOOKUP(2,1/(Log!$K$1:$K$27569=ET77),Log!$G$1:$G$27569)</f>
        <v xml:space="preserve">Medium </v>
      </c>
      <c r="EX77" s="222">
        <f t="array" ref="EX77">LOOKUP(2,1/(Log!$K$1:$K$27569=ET77),Log!$H$1:$H$27569)</f>
        <v>2</v>
      </c>
      <c r="EY77" s="222" t="str">
        <f t="array" ref="EY77">LOOKUP(2,1/(Log!$K$1:$K$27569=ET77),Log!$J$1:$J$27569)</f>
        <v xml:space="preserve">This is the cumulative fatalities from the 2025 cyclone season and conflict in Cabo Delgado.  163 total Fatalities from organized violence (batteles,explosion/remote violence,violence against civilians) by non-state armed groups were reported from 1 October 2024 to 1 April 2025 in Cabo Delgado province. Since the beginning of the 2024/2025 rainy and cyclonic season, a total of fatalities of 11 from cyclone Dikeledi as of end of January 2025 and 16  from Cyclone Jude which made landfall in March 2025 have been recorded. No fatalities were reported as a result of drought. </v>
      </c>
      <c r="EZ77" s="222" t="str">
        <f t="array" ref="EZ77">LOOKUP(2,1/(Log!$K$1:$K$27569=ET77),Log!$I$1:$I$27569)</f>
        <v>https://reliefweb.int/report/mozambique/dtm-tropical-cyclone-dikeledi-nampula-mozambique-flash-update-21-january-2025-enpt ;https://reliefweb.int/report/mozambique/mozambique-2025-tropical-cyclone-jude-humanitarian-response-11-april-2025-enpt ; https://acleddata.com/explorer/</v>
      </c>
      <c r="FA77" s="223">
        <f t="array" ref="FA77">LOOKUP(2,1/(Log!$K$1:$K$27569=ET77),Log!$L$1:$L$27569)</f>
        <v>45777</v>
      </c>
      <c r="FB77" s="221" t="str">
        <f t="shared" si="102"/>
        <v>MOZ001Crisis affected groups</v>
      </c>
      <c r="FC77" s="224">
        <f t="array" ref="FC77">LOOKUP(2,1/(Log!$K$1:$K$27569=FB77),Log!$E$1:$E$27569)</f>
        <v>4</v>
      </c>
      <c r="FD77" s="224" t="str">
        <f t="array" ref="FD77">LOOKUP(2,1/(Log!$K$1:$K$27569=FB77),Log!$F$1:$F$27569)</f>
        <v>OCHA 28/12/2023 ; FAO/FSC 08/08/2024 ; UNHCR 27/01/2025</v>
      </c>
      <c r="FE77" s="224" t="str">
        <f t="array" ref="FE77">LOOKUP(2,1/(Log!$K$1:$K$27569=FB77),Log!$G$1:$G$27569)</f>
        <v xml:space="preserve">Medium </v>
      </c>
      <c r="FF77" s="224">
        <f t="array" ref="FF77">LOOKUP(2,1/(Log!$K$1:$K$27569=FB77),Log!$H$1:$H$27569)</f>
        <v>2</v>
      </c>
      <c r="FG77" s="224" t="str">
        <f t="array" ref="FG77">LOOKUP(2,1/(Log!$K$1:$K$27569=FB77),Log!$J$1:$J$27569)</f>
        <v>In this crisis, 4 population groups are affected: IDPs, host population, non-host population, and returnees.’</v>
      </c>
      <c r="FH77" s="224" t="str">
        <f t="array" ref="FH77">LOOKUP(2,1/(Log!$K$1:$K$27569=FB77),Log!$I$1:$I$27569)</f>
        <v>https://reliefweb.int/attachments/53eb60eb-6575-4dc5-ad6a-a64d7560415d/MOZ_HNRP_2024_ENG_VERSION%201.pdf ; https://reliefweb.int/report/zimbabwe/sadc-regional--appeal-response-el-nino-induced-drought-and-floods- ;mester-2024 ; https://reliefweb.int/report/mozambique/unhcr-southern-africa-region-external-update-4-24-january-2025</v>
      </c>
      <c r="FI77" s="214">
        <f t="array" ref="FI77">LOOKUP(2,1/(Log!$K$1:$K$27569=FB77),Log!$L$1:$L$27569)</f>
        <v>45777</v>
      </c>
      <c r="FJ77" s="221" t="str">
        <f t="shared" si="103"/>
        <v>MOZ001People facing limited access constraints</v>
      </c>
      <c r="FK77" s="222" t="str">
        <f t="array" ref="FK77">LOOKUP(2,1/(Log!$K$1:$K$27569=FJ77),Log!$E$1:$E$27569)</f>
        <v>x</v>
      </c>
      <c r="FL77" s="222" t="str">
        <f t="array" ref="FL77">LOOKUP(2,1/(Log!$K$1:$K$27569=FJ77),Log!$F$1:$F$27569)</f>
        <v>x</v>
      </c>
      <c r="FM77" s="222" t="str">
        <f t="array" ref="FM77">LOOKUP(2,1/(Log!$K$1:$K$27569=FJ77),Log!$G$1:$G$27569)</f>
        <v>x</v>
      </c>
      <c r="FN77" s="222" t="str">
        <f t="array" ref="FN77">LOOKUP(2,1/(Log!$K$1:$K$27569=FJ77),Log!$H$1:$H$27569)</f>
        <v>x</v>
      </c>
      <c r="FO77" s="222" t="str">
        <f t="array" ref="FO77">LOOKUP(2,1/(Log!$K$1:$K$27569=FJ77),Log!$J$1:$J$27569)</f>
        <v xml:space="preserve">There is limited information about the number of people in need facing limited access constraints </v>
      </c>
      <c r="FP77" s="218" t="str">
        <f t="array" ref="FP77">LOOKUP(2,1/(Log!$K$1:$K$27569=FJ77),Log!$I$1:$I$27569)</f>
        <v>x</v>
      </c>
      <c r="FQ77" s="219">
        <f t="array" ref="FQ77">LOOKUP(2,1/(Log!$K$1:$K$27569=FJ77),Log!$L$1:$L$27569)</f>
        <v>45716</v>
      </c>
      <c r="FR77" s="221" t="str">
        <f t="shared" si="104"/>
        <v>MOZ001People facing restricted access constraints</v>
      </c>
      <c r="FS77" s="224" t="str">
        <f t="array" ref="FS77">LOOKUP(2,1/(Log!$K$1:$K$27569=FR77),Log!$E$1:$E$27569)</f>
        <v>x</v>
      </c>
      <c r="FT77" s="224" t="str">
        <f t="array" ref="FT77">LOOKUP(2,1/(Log!$K$1:$K$27569=FR77),Log!$F$1:$F$27569)</f>
        <v>x</v>
      </c>
      <c r="FU77" s="224" t="str">
        <f t="array" ref="FU77">LOOKUP(2,1/(Log!$K$1:$K$27569=FR77),Log!$G$1:$G$27569)</f>
        <v>x</v>
      </c>
      <c r="FV77" s="224" t="str">
        <f t="array" ref="FV77">LOOKUP(2,1/(Log!$K$1:$K$27569=FR77),Log!$H$1:$H$27569)</f>
        <v>x</v>
      </c>
      <c r="FW77" s="224" t="str">
        <f t="array" ref="FW77">LOOKUP(2,1/(Log!$K$1:$K$27569=FR77),Log!$J$1:$J$27569)</f>
        <v>There is limited information about the number of people in need facing restricted access constraints</v>
      </c>
      <c r="FX77" s="224" t="str">
        <f t="array" ref="FX77">LOOKUP(2,1/(Log!$K$1:$K$27569=FR77),Log!$I$1:$I$27569)</f>
        <v>x</v>
      </c>
      <c r="FY77" s="214">
        <f t="array" ref="FY77">LOOKUP(2,1/(Log!$K$1:$K$27569=FR77),Log!$L$1:$L$27569)</f>
        <v>45716</v>
      </c>
      <c r="FZ77" s="222" t="str">
        <f t="shared" si="105"/>
        <v>MOZ001Impediments to entry into country (bureaucratic and administrative)</v>
      </c>
      <c r="GA77" s="222">
        <f t="array" ref="GA77">LOOKUP(2,1/(Log!$K$1:$K$27569=FZ77),Log!$E$1:$E$27569)</f>
        <v>1</v>
      </c>
      <c r="GB77" s="222" t="str">
        <f t="array" ref="GB77">LOOKUP(2,1/(Log!$K$1:$K$27569=FZ77),Log!$F$1:$F$27569)</f>
        <v>ACAPS Access Methodology</v>
      </c>
      <c r="GC77" s="222" t="str">
        <f t="array" ref="GC77">LOOKUP(2,1/(Log!$K$1:$K$27569=FZ77),Log!$G$1:$G$27569)</f>
        <v>Medium</v>
      </c>
      <c r="GD77" s="222">
        <f t="array" ref="GD77">LOOKUP(2,1/(Log!$K$1:$K$27569=FZ77),Log!$H$1:$H$27569)</f>
        <v>2</v>
      </c>
      <c r="GE77" s="222" t="str">
        <f t="array" ref="GE77">LOOKUP(2,1/(Log!$K$1:$K$27569=FZ77),Log!$J$1:$J$27569)</f>
        <v>x</v>
      </c>
      <c r="GF77" s="222" t="str">
        <f t="array" ref="GF77">LOOKUP(2,1/(Log!$K$1:$K$27569=FZ77),Log!$I$1:$I$27569)</f>
        <v>x</v>
      </c>
      <c r="GG77" s="223">
        <f t="array" ref="GG77">LOOKUP(2,1/(Log!$K$1:$K$27569=FZ77),Log!$L$1:$L$27569)</f>
        <v>45679</v>
      </c>
      <c r="GH77" s="221" t="str">
        <f t="shared" si="106"/>
        <v>MOZ001Restriction of movement (impediments to freedom of movement and/or administrative restrictions)</v>
      </c>
      <c r="GI77" s="224">
        <f t="array" ref="GI77">LOOKUP(2,1/(Log!$K$1:$K$27569=GH77),Log!$E$1:$E$27569)</f>
        <v>2</v>
      </c>
      <c r="GJ77" s="224" t="str">
        <f t="array" ref="GJ77">LOOKUP(2,1/(Log!$K$1:$K$27569=GH77),Log!$F$1:$F$27569)</f>
        <v>ACAPS Access Methodology</v>
      </c>
      <c r="GK77" s="224" t="str">
        <f t="array" ref="GK77">LOOKUP(2,1/(Log!$K$1:$K$27569=GH77),Log!$G$1:$G$27569)</f>
        <v>Medium</v>
      </c>
      <c r="GL77" s="224">
        <f t="array" ref="GL77">LOOKUP(2,1/(Log!$K$1:$K$27569=GH77),Log!$H$1:$H$27569)</f>
        <v>2</v>
      </c>
      <c r="GM77" s="224" t="str">
        <f t="array" ref="GM77">LOOKUP(2,1/(Log!$K$1:$K$27569=GH77),Log!$J$1:$J$27569)</f>
        <v>x</v>
      </c>
      <c r="GN77" s="224" t="str">
        <f t="array" ref="GN77">LOOKUP(2,1/(Log!$K$1:$K$27569=GH77),Log!$I$1:$I$27569)</f>
        <v>x</v>
      </c>
      <c r="GO77" s="214">
        <f t="array" ref="GO77">LOOKUP(2,1/(Log!$K$1:$K$27569=GH77),Log!$L$1:$L$27569)</f>
        <v>45679</v>
      </c>
      <c r="GP77" s="222" t="str">
        <f t="shared" si="107"/>
        <v>MOZ001Interference into implementation of humanitarian activities</v>
      </c>
      <c r="GQ77" s="222">
        <f t="array" ref="GQ77">LOOKUP(2,1/(Log!$K$1:$K$27569=GP77),Log!$E$1:$E$27569)</f>
        <v>1</v>
      </c>
      <c r="GR77" s="222" t="str">
        <f t="array" ref="GR77">LOOKUP(2,1/(Log!$K$1:$K$27569=GP77),Log!$F$1:$F$27569)</f>
        <v>ACAPS Access Methodology</v>
      </c>
      <c r="GS77" s="222" t="str">
        <f t="array" ref="GS77">LOOKUP(2,1/(Log!$K$1:$K$27569=GP77),Log!$G$1:$G$27569)</f>
        <v>Medium</v>
      </c>
      <c r="GT77" s="222">
        <f t="array" ref="GT77">LOOKUP(2,1/(Log!$K$1:$K$27569=GP77),Log!$H$1:$H$27569)</f>
        <v>2</v>
      </c>
      <c r="GU77" s="222" t="str">
        <f t="array" ref="GU77">LOOKUP(2,1/(Log!$K$1:$K$27569=GP77),Log!$J$1:$J$27569)</f>
        <v>x</v>
      </c>
      <c r="GV77" s="222" t="str">
        <f t="array" ref="GV77">LOOKUP(2,1/(Log!$K$1:$K$27569=GP77),Log!$I$1:$I$27569)</f>
        <v>x</v>
      </c>
      <c r="GW77" s="223">
        <f t="array" ref="GW77">LOOKUP(2,1/(Log!$K$1:$K$27569=GP77),Log!$L$1:$L$27569)</f>
        <v>45679</v>
      </c>
      <c r="GX77" s="221" t="str">
        <f t="shared" si="108"/>
        <v>MOZ001Violence against personnel, facilities and assets</v>
      </c>
      <c r="GY77" s="224">
        <f t="array" ref="GY77">LOOKUP(2,1/(Log!$K$1:$K$27569=GX77),Log!$E$1:$E$27569)</f>
        <v>0</v>
      </c>
      <c r="GZ77" s="224" t="str">
        <f t="array" ref="GZ77">LOOKUP(2,1/(Log!$K$1:$K$27569=GX77),Log!$F$1:$F$27569)</f>
        <v>ACAPS Access Methodology</v>
      </c>
      <c r="HA77" s="224" t="str">
        <f t="array" ref="HA77">LOOKUP(2,1/(Log!$K$1:$K$27569=GX77),Log!$G$1:$G$27569)</f>
        <v>Medium</v>
      </c>
      <c r="HB77" s="224">
        <f t="array" ref="HB77">LOOKUP(2,1/(Log!$K$1:$K$27569=GX77),Log!$H$1:$H$27569)</f>
        <v>2</v>
      </c>
      <c r="HC77" s="224" t="str">
        <f t="array" ref="HC77">LOOKUP(2,1/(Log!$K$1:$K$27569=GX77),Log!$J$1:$J$27569)</f>
        <v>x</v>
      </c>
      <c r="HD77" s="224" t="str">
        <f t="array" ref="HD77">LOOKUP(2,1/(Log!$K$1:$K$27569=GX77),Log!$I$1:$I$27569)</f>
        <v>x</v>
      </c>
      <c r="HE77" s="214">
        <f t="array" ref="HE77">LOOKUP(2,1/(Log!$K$1:$K$27569=GX77),Log!$L$1:$L$27569)</f>
        <v>45679</v>
      </c>
      <c r="HF77" s="222" t="str">
        <f t="shared" si="109"/>
        <v>MOZ001Denial of existence of humanitarian needs or entitlements to assistance</v>
      </c>
      <c r="HG77" s="222">
        <f t="array" ref="HG77">LOOKUP(2,1/(Log!$K$1:$K$27569=HF77),Log!$E$1:$E$27569)</f>
        <v>0</v>
      </c>
      <c r="HH77" s="222" t="str">
        <f t="array" ref="HH77">LOOKUP(2,1/(Log!$K$1:$K$27569=HF77),Log!$F$1:$F$27569)</f>
        <v>ACAPS Access Methodology</v>
      </c>
      <c r="HI77" s="222" t="str">
        <f t="array" ref="HI77">LOOKUP(2,1/(Log!$K$1:$K$27569=HF77),Log!$G$1:$G$27569)</f>
        <v>Medium</v>
      </c>
      <c r="HJ77" s="222">
        <f t="array" ref="HJ77">LOOKUP(2,1/(Log!$K$1:$K$27569=HF77),Log!$H$1:$H$27569)</f>
        <v>2</v>
      </c>
      <c r="HK77" s="222" t="str">
        <f t="array" ref="HK77">LOOKUP(2,1/(Log!$K$1:$K$27569=HF77),Log!$J$1:$J$27569)</f>
        <v>x</v>
      </c>
      <c r="HL77" s="222" t="str">
        <f t="array" ref="HL77">LOOKUP(2,1/(Log!$K$1:$K$27569=HF77),Log!$I$1:$I$27569)</f>
        <v>x</v>
      </c>
      <c r="HM77" s="223">
        <f t="array" ref="HM77">LOOKUP(2,1/(Log!$K$1:$K$27569=HF77),Log!$L$1:$L$27569)</f>
        <v>45679</v>
      </c>
      <c r="HN77" s="221" t="str">
        <f t="shared" si="110"/>
        <v>MOZ001Restriction and obstruction of access to services and assistance</v>
      </c>
      <c r="HO77" s="224">
        <f t="array" ref="HO77">LOOKUP(2,1/(Log!$K$1:$K$27569=HN77),Log!$E$1:$E$27569)</f>
        <v>2</v>
      </c>
      <c r="HP77" s="224" t="str">
        <f t="array" ref="HP77">LOOKUP(2,1/(Log!$K$1:$K$27569=HN77),Log!$F$1:$F$27569)</f>
        <v>ACAPS Access Methodology</v>
      </c>
      <c r="HQ77" s="224" t="str">
        <f t="array" ref="HQ77">LOOKUP(2,1/(Log!$K$1:$K$27569=HN77),Log!$G$1:$G$27569)</f>
        <v>Medium</v>
      </c>
      <c r="HR77" s="224">
        <f t="array" ref="HR77">LOOKUP(2,1/(Log!$K$1:$K$27569=HN77),Log!$H$1:$H$27569)</f>
        <v>2</v>
      </c>
      <c r="HS77" s="224" t="str">
        <f t="array" ref="HS77">LOOKUP(2,1/(Log!$K$1:$K$27569=HN77),Log!$J$1:$J$27569)</f>
        <v>x</v>
      </c>
      <c r="HT77" s="224" t="str">
        <f t="array" ref="HT77">LOOKUP(2,1/(Log!$K$1:$K$27569=HN77),Log!$I$1:$I$27569)</f>
        <v>x</v>
      </c>
      <c r="HU77" s="214">
        <f t="array" ref="HU77">LOOKUP(2,1/(Log!$K$1:$K$27569=HN77),Log!$L$1:$L$27569)</f>
        <v>45679</v>
      </c>
      <c r="HV77" s="222" t="str">
        <f t="shared" si="111"/>
        <v>MOZ001Ongoing insecurity/hostilities affecting humanitarian assistance</v>
      </c>
      <c r="HW77" s="222">
        <f t="array" ref="HW77">LOOKUP(2,1/(Log!$K$1:$K$27569=HV77),Log!$E$1:$E$27569)</f>
        <v>3</v>
      </c>
      <c r="HX77" s="222" t="str">
        <f t="array" ref="HX77">LOOKUP(2,1/(Log!$K$1:$K$27569=HV77),Log!$F$1:$F$27569)</f>
        <v>ACAPS Access Methodology</v>
      </c>
      <c r="HY77" s="222" t="str">
        <f t="array" ref="HY77">LOOKUP(2,1/(Log!$K$1:$K$27569=HV77),Log!$G$1:$G$27569)</f>
        <v>Medium</v>
      </c>
      <c r="HZ77" s="222">
        <f t="array" ref="HZ77">LOOKUP(2,1/(Log!$K$1:$K$27569=HV77),Log!$H$1:$H$27569)</f>
        <v>2</v>
      </c>
      <c r="IA77" s="222" t="str">
        <f t="array" ref="IA77">LOOKUP(2,1/(Log!$K$1:$K$27569=HV77),Log!$J$1:$J$27569)</f>
        <v>x</v>
      </c>
      <c r="IB77" s="222" t="str">
        <f t="array" ref="IB77">LOOKUP(2,1/(Log!$K$1:$K$27569=HV77),Log!$I$1:$I$27569)</f>
        <v>x</v>
      </c>
      <c r="IC77" s="223">
        <f t="array" ref="IC77">LOOKUP(2,1/(Log!$K$1:$K$27569=HV77),Log!$L$1:$L$27569)</f>
        <v>45679</v>
      </c>
      <c r="ID77" s="221" t="str">
        <f t="shared" si="112"/>
        <v>MOZ001Presence of mines and improvised explosive devices</v>
      </c>
      <c r="IE77" s="224">
        <f t="array" ref="IE77">LOOKUP(2,1/(Log!$K$1:$K$27569=ID77),Log!$E$1:$E$27569)</f>
        <v>1</v>
      </c>
      <c r="IF77" s="224" t="str">
        <f t="array" ref="IF77">LOOKUP(2,1/(Log!$K$1:$K$27569=ID77),Log!$F$1:$F$27569)</f>
        <v>ACAPS Access Methodology</v>
      </c>
      <c r="IG77" s="224" t="str">
        <f t="array" ref="IG77">LOOKUP(2,1/(Log!$K$1:$K$27569=ID77),Log!$G$1:$G$27569)</f>
        <v>Medium</v>
      </c>
      <c r="IH77" s="224">
        <f t="array" ref="IH77">LOOKUP(2,1/(Log!$K$1:$K$27569=ID77),Log!$H$1:$H$27569)</f>
        <v>2</v>
      </c>
      <c r="II77" s="224" t="str">
        <f t="array" ref="II77">LOOKUP(2,1/(Log!$K$1:$K$27569=ID77),Log!$J$1:$J$27569)</f>
        <v>x</v>
      </c>
      <c r="IJ77" s="224" t="str">
        <f t="array" ref="IJ77">LOOKUP(2,1/(Log!$K$1:$K$27569=ID77),Log!$I$1:$I$27569)</f>
        <v>x</v>
      </c>
      <c r="IK77" s="214">
        <f t="array" ref="IK77">LOOKUP(2,1/(Log!$K$1:$K$27569=ID77),Log!$L$1:$L$27569)</f>
        <v>45679</v>
      </c>
      <c r="IL77" s="222" t="str">
        <f t="shared" si="113"/>
        <v>MOZ001Physical constraints in the environment (obstacles related to terrain, climate, lack of infrastructure, etc.)</v>
      </c>
      <c r="IM77" s="222">
        <f t="array" ref="IM77">LOOKUP(2,1/(Log!$K$1:$K$27569=IL77),Log!$E$1:$E$27569)</f>
        <v>3</v>
      </c>
      <c r="IN77" s="222" t="str">
        <f t="array" ref="IN77">LOOKUP(2,1/(Log!$K$1:$K$27569=IL77),Log!$F$1:$F$27569)</f>
        <v>ACAPS Access Methodology</v>
      </c>
      <c r="IO77" s="222" t="str">
        <f t="array" ref="IO77">LOOKUP(2,1/(Log!$K$1:$K$27569=IL77),Log!$G$1:$G$27569)</f>
        <v>Medium</v>
      </c>
      <c r="IP77" s="222">
        <f t="array" ref="IP77">LOOKUP(2,1/(Log!$K$1:$K$27569=IL77),Log!$H$1:$H$27569)</f>
        <v>2</v>
      </c>
      <c r="IQ77" s="222" t="str">
        <f t="array" ref="IQ77">LOOKUP(2,1/(Log!$K$1:$K$27569=IL77),Log!$J$1:$J$27569)</f>
        <v>x</v>
      </c>
      <c r="IR77" s="222" t="str">
        <f t="array" ref="IR77">LOOKUP(2,1/(Log!$K$1:$K$27569=IL77),Log!$I$1:$I$27569)</f>
        <v>x</v>
      </c>
      <c r="IS77" s="223">
        <f t="array" ref="IS77">LOOKUP(2,1/(Log!$K$1:$K$27569=IL77),Log!$L$1:$L$27569)</f>
        <v>45679</v>
      </c>
    </row>
    <row r="78" spans="1:253" s="11" customFormat="1" ht="13.35" customHeight="1">
      <c r="A78" s="11" t="str">
        <f>Lists!B:B</f>
        <v>Cabo Delgado Islamist Insurgency</v>
      </c>
      <c r="B78" s="11" t="str">
        <f>Lists!F:F</f>
        <v>Conflict/ Violence</v>
      </c>
      <c r="C78" s="11" t="str">
        <f>Lists!C:C</f>
        <v>MOZ004</v>
      </c>
      <c r="D78" s="11" t="str">
        <f>Lists!A:A</f>
        <v>Mozambique</v>
      </c>
      <c r="E78" s="11" t="str">
        <f>Lists!D:D</f>
        <v>MOZ</v>
      </c>
      <c r="F78" s="11" t="str">
        <f t="shared" si="76"/>
        <v>MOZ004Total population</v>
      </c>
      <c r="G78" s="212">
        <f t="array" ref="G78">ROUND(LOOKUP(2,1/(Log!$K$1:$K$27569=F78),Log!$E$1:$E$27569),-3)</f>
        <v>35389000</v>
      </c>
      <c r="H78" s="213" t="str">
        <f t="array" ref="H78">LOOKUP(2,1/(Log!$K$1:$K$27569=F78),Log!$F$1:$F$27569)</f>
        <v>World Population Review accessed 16/04/2025</v>
      </c>
      <c r="I78" s="213" t="str">
        <f t="array" ref="I78">LOOKUP(2,1/(Log!$K$1:$K$27569=F78),Log!$G$1:$G$27569)</f>
        <v xml:space="preserve">Medium </v>
      </c>
      <c r="J78" s="213">
        <f t="array" ref="J78">LOOKUP(2,1/(Log!$K$1:$K$27569=F78),Log!$H$1:$H$27569)</f>
        <v>2</v>
      </c>
      <c r="K78" s="213" t="str">
        <f t="array" ref="K78">LOOKUP(2,1/(Log!$K$1:$K$27569=F78),Log!$J$1:$J$27569)</f>
        <v>Total population of Mozambique adjusted for population movement. We took the WPR source because the last national census was in 2017 and the source used provides estimates. The reliability is medium because it is based on projections of the latest United Nations data.</v>
      </c>
      <c r="L78" s="213" t="str">
        <f t="array" ref="L78">LOOKUP(2,1/(Log!$K$1:$K$27569=F78),Log!$I$1:$I$27569)</f>
        <v>https://worldpopulationreview.com/countries/mozambique-population</v>
      </c>
      <c r="M78" s="214">
        <f t="array" ref="M78">LOOKUP(2,1/(Log!$K$1:$K$27569=F78),Log!$L$1:$L$27569)</f>
        <v>45777</v>
      </c>
      <c r="N78" s="221" t="str">
        <f t="shared" si="77"/>
        <v>MOZ004Landmass affected</v>
      </c>
      <c r="O78" s="216">
        <f t="array" ref="O78">LOOKUP(2,1/(Log!$K$1:$K$27569=N78),Log!$E$1:$E$27569)</f>
        <v>77897</v>
      </c>
      <c r="P78" s="216" t="str">
        <f t="array" ref="P78">LOOKUP(2,1/(Log!$K$1:$K$27569=N78),Log!$F$1:$F$27569)</f>
        <v>OCHA Accessed Accessed 23/04/2024</v>
      </c>
      <c r="Q78" s="216" t="str">
        <f t="array" ref="Q78">LOOKUP(2,1/(Log!$K$1:$K$27569=N78),Log!$G$1:$G$27569)</f>
        <v xml:space="preserve">Medium </v>
      </c>
      <c r="R78" s="216">
        <f t="array" ref="R78">LOOKUP(2,1/(Log!$K$1:$K$27569=N78),Log!$H$1:$H$27569)</f>
        <v>2</v>
      </c>
      <c r="S78" s="216" t="str">
        <f t="array" ref="S78">LOOKUP(2,1/(Log!$K$1:$K$27569=N78),Log!$J$1:$J$27569)</f>
        <v>Northern Mozambique which includes Cabo Delgado, Nampula and Niassa are being affected by an ongoing conflict between NSAGs and Government forces. However, Cabo Delgado is the most affected. We therefore, took the landmass of Cabo Delgado only. The landmass of Cabo Delgado is 77896.5 km² rounded off to 77,897 and the reliability of this information is medium because we are leaving out some provinces that might have pockets of conflict but are not severely affected as Cabo delgado</v>
      </c>
      <c r="T78" s="216" t="str">
        <f t="array" ref="T78">LOOKUP(2,1/(Log!$K$1:$K$27569=N78),Log!$I$1:$I$27569)</f>
        <v>https://worldpopulationreview.com/countries/mozambique-population</v>
      </c>
      <c r="U78" s="217">
        <f t="array" ref="U78">LOOKUP(2,1/(Log!$K$1:$K$27569=N78),Log!$L$1:$L$27569)</f>
        <v>45777</v>
      </c>
      <c r="V78" s="221" t="str">
        <f t="shared" si="78"/>
        <v>MOZ004People exposed</v>
      </c>
      <c r="W78" s="213">
        <f t="array" ref="W78">IF(LOOKUP(2,1/(Log!$K$1:$K$27569=V78),Log!$E$1:$E$27569)="x","x",ROUND(LOOKUP(2,1/(Log!$K$1:$K$27569=V78),Log!$E$1:$E$27569),-3))</f>
        <v>2908000</v>
      </c>
      <c r="X78" s="213" t="str">
        <f t="array" ref="X78">LOOKUP(2,1/(Log!$K$1:$K$27569=V78),Log!$F$1:$F$27569)</f>
        <v>OCHA Accessed 28/04/2025 ; OCHA 28/01/2025</v>
      </c>
      <c r="Y78" s="213" t="str">
        <f t="array" ref="Y78">LOOKUP(2,1/(Log!$K$1:$K$27569=V78),Log!$G$1:$G$27569)</f>
        <v xml:space="preserve">Medium </v>
      </c>
      <c r="Z78" s="213">
        <f t="array" ref="Z78">LOOKUP(2,1/(Log!$K$1:$K$27569=V78),Log!$H$1:$H$27569)</f>
        <v>2</v>
      </c>
      <c r="AA78" s="213" t="str">
        <f t="array" ref="AA78">LOOKUP(2,1/(Log!$K$1:$K$27569=V78),Log!$J$1:$J$27569)</f>
        <v>Total population of Cabo Delgado is 2,908,042. The reliability of this data is medium since they are based on estimations and projections of people population in the provinces. Furthermore, we could not use the population census data since the last census was in 2017.</v>
      </c>
      <c r="AB78" s="213" t="str">
        <f t="array" ref="AB78">LOOKUP(2,1/(Log!$K$1:$K$27569=V78),Log!$I$1:$I$27569)</f>
        <v>https://data.humdata.org/dataset/5e8d83a5-1210-49be-b7d9-cf286dbc15df/resource/82de025e-4f99-4ede-8c59-0ea3f9b3bed0/download/moz_adminboundaries_tabulardata.xlsx</v>
      </c>
      <c r="AC78" s="214">
        <f t="array" ref="AC78">LOOKUP(2,1/(Log!$K$1:$K$27569=V78),Log!$L$1:$L$27569)</f>
        <v>45777</v>
      </c>
      <c r="AD78" s="221" t="str">
        <f t="shared" si="79"/>
        <v>MOZ004People affected</v>
      </c>
      <c r="AE78" s="218">
        <f t="array" ref="AE78">IF(LOOKUP(2,1/(Log!$K$1:$K$27569=AD78),Log!$E$1:$E$27569)="x","x",ROUND(LOOKUP(2,1/(Log!$K$1:$K$27569=AD78),Log!$E$1:$E$27569),-3))</f>
        <v>2908000</v>
      </c>
      <c r="AF78" s="218" t="str">
        <f t="array" ref="AF78">LOOKUP(2,1/(Log!$K$1:$K$27569=AD78),Log!$F$1:$F$27569)</f>
        <v>OCHA Accessed 28/04/2025 ; OCHA 28/01/2025</v>
      </c>
      <c r="AG78" s="218" t="str">
        <f t="array" ref="AG78">LOOKUP(2,1/(Log!$K$1:$K$27569=AD78),Log!$G$1:$G$27569)</f>
        <v xml:space="preserve">Medium </v>
      </c>
      <c r="AH78" s="218">
        <f t="array" ref="AH78">LOOKUP(2,1/(Log!$K$1:$K$27569=AD78),Log!$H$1:$H$27569)</f>
        <v>2</v>
      </c>
      <c r="AI78" s="218" t="str">
        <f t="array" ref="AI78">LOOKUP(2,1/(Log!$K$1:$K$27569=AD78),Log!$J$1:$J$27569)</f>
        <v>All people living in Cabo Delgado, Niassa and Nampula provinces have been affected by the insurgency.   The figures are respectively  2,908,042 + 7,007,470 + 2,315,280 is 12,230,792. The reliability of this data is medium since they are based on estimations and projections of people population in the provinces. Furthermore, we could not use the population census data since the last census was in 2017.</v>
      </c>
      <c r="AJ78" s="218" t="str">
        <f t="array" ref="AJ78">LOOKUP(2,1/(Log!$K$1:$K$27569=AD78),Log!$I$1:$I$27569)</f>
        <v>https://data.humdata.org/dataset/46b79d47-0667-4baa-8d69-468b208855ed/resource/566aa129-f432-4d79-88d4-a1c554b59200/download/moz_admpop_2024.xlsx ; https://reliefweb.int/report/mozambique/mozambique-cabo-delgado-nampula-niassa-humanitarian-snapshot-december-2024-enpt</v>
      </c>
      <c r="AK78" s="219">
        <f t="array" ref="AK78">LOOKUP(2,1/(Log!$K$1:$K$27569=AD78),Log!$L$1:$L$27569)</f>
        <v>45777</v>
      </c>
      <c r="AL78" s="221" t="str">
        <f t="shared" si="80"/>
        <v>MOZ004People displaced</v>
      </c>
      <c r="AM78" s="213">
        <f t="array" ref="AM78">IF(LOOKUP(2,1/(Log!$K$1:$K$27569=AL78),Log!$E$1:$E$27569)="x","x",ROUND(LOOKUP(2,1/(Log!$K$1:$K$27569=AL78),Log!$E$1:$E$27569),-3))</f>
        <v>1188000</v>
      </c>
      <c r="AN78" s="213" t="str">
        <f t="array" ref="AN78">LOOKUP(2,1/(Log!$K$1:$K$27569=AL78),Log!$F$1:$F$27569)</f>
        <v>OCHA 11/04/2025</v>
      </c>
      <c r="AO78" s="213" t="str">
        <f t="array" ref="AO78">LOOKUP(2,1/(Log!$K$1:$K$27569=AL78),Log!$G$1:$G$27569)</f>
        <v>Low</v>
      </c>
      <c r="AP78" s="213">
        <f t="array" ref="AP78">LOOKUP(2,1/(Log!$K$1:$K$27569=AL78),Log!$H$1:$H$27569)</f>
        <v>3</v>
      </c>
      <c r="AQ78" s="213" t="str">
        <f t="array" ref="AQ78">LOOKUP(2,1/(Log!$K$1:$K$27569=AL78),Log!$J$1:$J$27569)</f>
        <v>According to ACAPS guide, the number of people displaced should include the total number of people that have been displaced due to the crisis. This includes: total number of IDPs, Incoming refugees, asylum seekers, returnees and people leaving the country (Outgoing refugees, asylum seekers).  IDPs in North Mozambique caused by conflict are 577,000 and 611,000 returnees of conflict in the three provinces. The figures might be rounded off from the IOM source. We included people displaced in Niassa and Nampula in this case since they were displaced by the conflict in Cabo Delgado and there is no source giving a distinctive figure for IDPs and returnees in each individual crisis. The reliability of this data is low because violence is ongoing in Mozambique and some people might not be accounted for.</v>
      </c>
      <c r="AR78" s="213" t="str">
        <f t="array" ref="AR78">LOOKUP(2,1/(Log!$K$1:$K$27569=AL78),Log!$I$1:$I$27569)</f>
        <v>https://data.humdata.org/dataset/46b79d47-0667-4baa-8d69-468b208855ed/resource/566aa129-f432-4d79-88d4-a1c554b59200/download/moz_admpop_2024.xlsx ; https://reliefweb.int/report/mozambique/mozambique-cabo-delgado-nampula-niassa-humanitarian-snapshot-december-2024-enpt</v>
      </c>
      <c r="AS78" s="214">
        <f t="array" ref="AS78">LOOKUP(2,1/(Log!$K$1:$K$27569=AL78),Log!$L$1:$L$27569)</f>
        <v>45777</v>
      </c>
      <c r="AT78" s="222" t="str">
        <f t="shared" si="81"/>
        <v>MOZ004Injuries reported</v>
      </c>
      <c r="AU78" s="218" t="str">
        <f t="array" ref="AU78">LOOKUP(2,1/(Log!$K$1:$K$27569=AT78),Log!$E$1:$E$27569)</f>
        <v>x</v>
      </c>
      <c r="AV78" s="218" t="str">
        <f t="array" ref="AV78">LOOKUP(2,1/(Log!$K$1:$K$27569=AT78),Log!$F$1:$F$27569)</f>
        <v>X</v>
      </c>
      <c r="AW78" s="218" t="str">
        <f t="array" ref="AW78">LOOKUP(2,1/(Log!$K$1:$K$27569=AT78),Log!$G$1:$G$27569)</f>
        <v>Low</v>
      </c>
      <c r="AX78" s="218">
        <f t="array" ref="AX78">LOOKUP(2,1/(Log!$K$1:$K$27569=AT78),Log!$H$1:$H$27569)</f>
        <v>3</v>
      </c>
      <c r="AY78" s="218" t="str">
        <f t="array" ref="AY78">LOOKUP(2,1/(Log!$K$1:$K$27569=AT78),Log!$J$1:$J$27569)</f>
        <v>There is no cumulative reliable information regarding the number of injuries from the insurgency</v>
      </c>
      <c r="AZ78" s="218" t="str">
        <f t="array" ref="AZ78">LOOKUP(2,1/(Log!$K$1:$K$27569=AT78),Log!$I$1:$I$27569)</f>
        <v>https://reliefweb.int/report/mozambique/mozambique-cabo-delgado-nampula-niassa-humanitarian-snapshot-march-2025-enpt</v>
      </c>
      <c r="BA78" s="219">
        <f t="array" ref="BA78">LOOKUP(2,1/(Log!$K$1:$K$27569=AT78),Log!$L$1:$L$27569)</f>
        <v>45777</v>
      </c>
      <c r="BB78" s="221" t="str">
        <f t="shared" si="82"/>
        <v>MOZ004Illness cases reported</v>
      </c>
      <c r="BC78" s="213" t="str">
        <f t="array" ref="BC78">LOOKUP(2,1/(Log!$K$1:$K$27569=BB78),Log!$E$1:$E$27569)</f>
        <v>x</v>
      </c>
      <c r="BD78" s="213" t="str">
        <f t="array" ref="BD78">LOOKUP(2,1/(Log!$K$1:$K$27569=BB78),Log!$F$1:$F$27569)</f>
        <v>X</v>
      </c>
      <c r="BE78" s="213">
        <f t="array" ref="BE78">LOOKUP(2,1/(Log!$K$1:$K$27569=BB78),Log!$G$1:$G$27569)</f>
        <v>0</v>
      </c>
      <c r="BF78" s="213">
        <f t="array" ref="BF78">LOOKUP(2,1/(Log!$K$1:$K$27569=BB78),Log!$H$1:$H$27569)</f>
        <v>0</v>
      </c>
      <c r="BG78" s="213" t="str">
        <f t="array" ref="BG78">LOOKUP(2,1/(Log!$K$1:$K$27569=BB78),Log!$J$1:$J$27569)</f>
        <v>X</v>
      </c>
      <c r="BH78" s="213" t="str">
        <f t="array" ref="BH78">LOOKUP(2,1/(Log!$K$1:$K$27569=BB78),Log!$I$1:$I$27569)</f>
        <v>X</v>
      </c>
      <c r="BI78" s="214">
        <f t="array" ref="BI78">LOOKUP(2,1/(Log!$K$1:$K$27569=BB78),Log!$L$1:$L$27569)</f>
        <v>45399</v>
      </c>
      <c r="BJ78" s="222" t="str">
        <f t="shared" si="83"/>
        <v>MOZ004Fatalities reported</v>
      </c>
      <c r="BK78" s="222">
        <f t="array" ref="BK78">LOOKUP(2,1/(Log!$K$1:$K$27569=BJ78),Log!$E$1:$E$27569)</f>
        <v>163</v>
      </c>
      <c r="BL78" s="222" t="str">
        <f t="array" ref="BL78">LOOKUP(2,1/(Log!$K$1:$K$27569=BJ78),Log!$F$1:$F$27569)</f>
        <v>ACLED Accessed 16/04/2025</v>
      </c>
      <c r="BM78" s="222" t="str">
        <f t="array" ref="BM78">LOOKUP(2,1/(Log!$K$1:$K$27569=BJ78),Log!$G$1:$G$27569)</f>
        <v xml:space="preserve">Medium </v>
      </c>
      <c r="BN78" s="222">
        <f t="array" ref="BN78">LOOKUP(2,1/(Log!$K$1:$K$27569=BJ78),Log!$H$1:$H$27569)</f>
        <v>2</v>
      </c>
      <c r="BO78" s="222" t="str">
        <f t="array" ref="BO78">LOOKUP(2,1/(Log!$K$1:$K$27569=BJ78),Log!$J$1:$J$27569)</f>
        <v xml:space="preserve">163  Total Fatalities from organized violence (batteles,explosion/remote violence,violence against civilians) by Non-state armed groups from 1 October 2024 to 1 April 2025 in Cabo Delgado (163) </v>
      </c>
      <c r="BP78" s="218" t="str">
        <f t="array" ref="BP78">LOOKUP(2,1/(Log!$K$1:$K$27569=BJ78),Log!$I$1:$I$27569)</f>
        <v>X</v>
      </c>
      <c r="BQ78" s="223">
        <f t="array" ref="BQ78">LOOKUP(2,1/(Log!$K$1:$K$27569=BJ78),Log!$L$1:$L$27569)</f>
        <v>45777</v>
      </c>
      <c r="BR78" s="221" t="str">
        <f t="shared" si="84"/>
        <v>MOZ004Buildings damaged</v>
      </c>
      <c r="BS78" s="224" t="str">
        <f t="array" ref="BS78">LOOKUP(2,1/(Log!$K$1:$K$27569=BR78),Log!$E$1:$E$27569)</f>
        <v>x</v>
      </c>
      <c r="BT78" s="224" t="str">
        <f t="array" ref="BT78">LOOKUP(2,1/(Log!$K$1:$K$27569=BR78),Log!$F$1:$F$27569)</f>
        <v>X</v>
      </c>
      <c r="BU78" s="224">
        <f t="array" ref="BU78">LOOKUP(2,1/(Log!$K$1:$K$27569=BR78),Log!$G$1:$G$27569)</f>
        <v>0</v>
      </c>
      <c r="BV78" s="224">
        <f t="array" ref="BV78">LOOKUP(2,1/(Log!$K$1:$K$27569=BR78),Log!$H$1:$H$27569)</f>
        <v>0</v>
      </c>
      <c r="BW78" s="224" t="str">
        <f t="array" ref="BW78">LOOKUP(2,1/(Log!$K$1:$K$27569=BR78),Log!$J$1:$J$27569)</f>
        <v>X</v>
      </c>
      <c r="BX78" s="224" t="str">
        <f t="array" ref="BX78">LOOKUP(2,1/(Log!$K$1:$K$27569=BR78),Log!$I$1:$I$27569)</f>
        <v>X</v>
      </c>
      <c r="BY78" s="214">
        <f t="array" ref="BY78">LOOKUP(2,1/(Log!$K$1:$K$27569=BR78),Log!$L$1:$L$27569)</f>
        <v>45399</v>
      </c>
      <c r="BZ78" s="222" t="str">
        <f t="shared" si="85"/>
        <v>MOZ004Buildings destroyed</v>
      </c>
      <c r="CA78" s="222" t="str">
        <f t="array" ref="CA78">LOOKUP(2,1/(Log!$K$1:$K$27569=BZ78),Log!$E$1:$E$27569)</f>
        <v>x</v>
      </c>
      <c r="CB78" s="222" t="str">
        <f t="array" ref="CB78">LOOKUP(2,1/(Log!$K$1:$K$27569=BZ78),Log!$F$1:$F$27569)</f>
        <v>X</v>
      </c>
      <c r="CC78" s="222">
        <f t="array" ref="CC78">LOOKUP(2,1/(Log!$K$1:$K$27569=BZ78),Log!$G$1:$G$27569)</f>
        <v>0</v>
      </c>
      <c r="CD78" s="222">
        <f t="array" ref="CD78">LOOKUP(2,1/(Log!$K$1:$K$27569=BZ78),Log!$H$1:$H$27569)</f>
        <v>0</v>
      </c>
      <c r="CE78" s="222" t="str">
        <f t="array" ref="CE78">LOOKUP(2,1/(Log!$K$1:$K$27569=BZ78),Log!$J$1:$J$27569)</f>
        <v>X</v>
      </c>
      <c r="CF78" s="222" t="str">
        <f t="array" ref="CF78">LOOKUP(2,1/(Log!$K$1:$K$27569=BZ78),Log!$I$1:$I$27569)</f>
        <v>X</v>
      </c>
      <c r="CG78" s="223">
        <f t="array" ref="CG78">LOOKUP(2,1/(Log!$K$1:$K$27569=BZ78),Log!$L$1:$L$27569)</f>
        <v>45399</v>
      </c>
      <c r="CH78" s="221" t="str">
        <f t="shared" si="86"/>
        <v>MOZ004Buildings in the affected area</v>
      </c>
      <c r="CI78" s="222" t="e">
        <f t="array" ref="CI78">LOOKUP(2,1/(Log!$K$1:$K$27569=CH78),Log!$E$1:$E$27569)</f>
        <v>#N/A</v>
      </c>
      <c r="CJ78" s="222" t="e">
        <f t="array" ref="CJ78">LOOKUP(2,1/(Log!$K$1:$K$27569=CH78),Log!$F$1:$F$27569)</f>
        <v>#N/A</v>
      </c>
      <c r="CK78" s="222" t="e">
        <f t="array" ref="CK78">LOOKUP(2,1/(Log!$K$1:$K$27569=CH78),Log!$G$1:$G$27569)</f>
        <v>#N/A</v>
      </c>
      <c r="CL78" s="222" t="e">
        <f t="array" ref="CL78">LOOKUP(2,1/(Log!$K$1:$K$27569=CH78),Log!$H$1:$H$27569)</f>
        <v>#N/A</v>
      </c>
      <c r="CM78" s="222" t="e">
        <f t="array" ref="CM78">LOOKUP(2,1/(Log!$K$1:$K$27569=CH78),Log!$J$1:$J$27569)</f>
        <v>#N/A</v>
      </c>
      <c r="CN78" s="222" t="e">
        <f t="array" ref="CN78">LOOKUP(2,1/(Log!$K$1:$K$27569=CH78),Log!$I$1:$I$27569)</f>
        <v>#N/A</v>
      </c>
      <c r="CO78" s="225" t="e">
        <f t="array" ref="CO78">LOOKUP(2,1/(Log!$K$1:$K$27569=CH78),Log!$L$1:$L$27569)</f>
        <v>#N/A</v>
      </c>
      <c r="CP78" s="222" t="str">
        <f t="shared" si="87"/>
        <v>MOZ004Economic Losses</v>
      </c>
      <c r="CQ78" s="224" t="str">
        <f t="array" ref="CQ78">LOOKUP(2,1/(Log!$K$1:$K$27569=CP78),Log!$E$1:$E$27569)</f>
        <v>x</v>
      </c>
      <c r="CR78" s="224" t="str">
        <f t="array" ref="CR78">LOOKUP(2,1/(Log!$K$1:$K$27569=CP78),Log!$F$1:$F$27569)</f>
        <v>X</v>
      </c>
      <c r="CS78" s="224">
        <f t="array" ref="CS78">LOOKUP(2,1/(Log!$K$1:$K$27569=CP78),Log!$G$1:$G$27569)</f>
        <v>0</v>
      </c>
      <c r="CT78" s="224">
        <f t="array" ref="CT78">LOOKUP(2,1/(Log!$K$1:$K$27569=CP78),Log!$H$1:$H$27569)</f>
        <v>0</v>
      </c>
      <c r="CU78" s="224" t="str">
        <f t="array" ref="CU78">LOOKUP(2,1/(Log!$K$1:$K$27569=CP78),Log!$J$1:$J$27569)</f>
        <v>X</v>
      </c>
      <c r="CV78" s="224" t="str">
        <f t="array" ref="CV78">LOOKUP(2,1/(Log!$K$1:$K$27569=CP78),Log!$I$1:$I$27569)</f>
        <v>X</v>
      </c>
      <c r="CW78" s="214">
        <f t="array" ref="CW78">LOOKUP(2,1/(Log!$K$1:$K$27569=CP78),Log!$L$1:$L$27569)</f>
        <v>45399</v>
      </c>
      <c r="CX78" s="222" t="str">
        <f t="shared" si="88"/>
        <v>MOZ004People in Need</v>
      </c>
      <c r="CY78" s="218">
        <f t="shared" si="89"/>
        <v>1305000</v>
      </c>
      <c r="CZ78" s="218" t="str">
        <f t="shared" si="90"/>
        <v>OCHA Accessed 29/04/2025 ; OCHA 20/12/2024</v>
      </c>
      <c r="DA78" s="218" t="str">
        <f t="shared" si="91"/>
        <v xml:space="preserve">Medium </v>
      </c>
      <c r="DB78" s="218">
        <f t="shared" si="92"/>
        <v>2</v>
      </c>
      <c r="DC78" s="218" t="str">
        <f t="shared" si="93"/>
        <v>According to OCHA  HNRP 20/12/2024, in 2025, the total number of people in need in northern Mozambique which is conflict-affected is 1.3M which was rounded off but the definite figure from HDX data was 1,305,030. The people in level 3 were got by subtracting people in level 4 (408,007 )in the conflict affected admin2 levels from the PIN in conflict affected province (1,305,030) to get 897,023. We included level 2 and 3 from the HDX data to get the people we used in level 3. The reliability of this data is Medium because from the data we extracted from hdx, it only inlcuded cabo delgado and left out other provinces that might have been affected like nampula and niassa and hosts IDPs</v>
      </c>
      <c r="DD78" s="218" t="str">
        <f t="shared" si="94"/>
        <v>https://data.humdata.org/dataset/92202a18-179d-4cfb-9350-435e21073215/resource/83004855-0f97-4d55-885a-51bba349e908/download/jiaf_mozambique_2025.xlsx ; https://reliefweb.int/report/mozambique/mozambique-humanitarian-needs-and-response-plan-2025-december-2024</v>
      </c>
      <c r="DE78" s="220">
        <f t="shared" si="95"/>
        <v>45777</v>
      </c>
      <c r="DF78" s="221" t="str">
        <f t="shared" si="96"/>
        <v>MOZ004Minimal humanitarian conditions - Level 1</v>
      </c>
      <c r="DG78" s="213">
        <f t="array" ref="DG78">IF(LOOKUP(2,1/(Log!$K$1:$K$27569=DF78),Log!$E$1:$E$27569)="x","x",ROUND(LOOKUP(2,1/(Log!$K$1:$K$27569=DF78),Log!$E$1:$E$27569),-3))</f>
        <v>0</v>
      </c>
      <c r="DH78" s="224" t="str">
        <f t="array" ref="DH78">LOOKUP(2,1/(Log!$K$1:$K$27569=DF78),Log!$F$1:$F$27569)</f>
        <v>OCHA Accessed 28/04/2025 ; OCHA 28/01/2025</v>
      </c>
      <c r="DI78" s="224" t="str">
        <f t="array" ref="DI78">LOOKUP(2,1/(Log!$K$1:$K$27569=DF78),Log!$G$1:$G$27569)</f>
        <v xml:space="preserve">Medium </v>
      </c>
      <c r="DJ78" s="224">
        <f t="array" ref="DJ78">LOOKUP(2,1/(Log!$K$1:$K$27569=DF78),Log!$H$1:$H$27569)</f>
        <v>2</v>
      </c>
      <c r="DK78" s="224" t="str">
        <f t="array" ref="DK78">LOOKUP(2,1/(Log!$K$1:$K$27569=DF78),Log!$J$1:$J$27569)</f>
        <v>According to INFORM SI methodology, the number of people in Level 1 is equal to the people exposed minus the people affected. Since the whole population is affected, there are no people in Level 1. The reliability was medium because the figures used for calculations are estimates</v>
      </c>
      <c r="DL78" s="224" t="str">
        <f t="array" ref="DL78">LOOKUP(2,1/(Log!$K$1:$K$27569=DF78),Log!$I$1:$I$27569)</f>
        <v>https://data.humdata.org/dataset/92202a18-179d-4cfb-9350-435e21073215/resource/83004855-0f97-4d55-885a-51bba349e908/download/jiaf_mozambique_2025.xlsx ; https://reliefweb.int/report/mozambique/mozambique-humanitarian-needs-and-response-plan-2025-december-2024</v>
      </c>
      <c r="DM78" s="214">
        <f t="array" ref="DM78">LOOKUP(2,1/(Log!$K$1:$K$27569=DF78),Log!$L$1:$L$27569)</f>
        <v>45777</v>
      </c>
      <c r="DN78" s="222" t="str">
        <f t="shared" si="97"/>
        <v>MOZ004Stressed humanitarian conditions - Level 2</v>
      </c>
      <c r="DO78" s="218">
        <f t="array" ref="DO78">IF(LOOKUP(2,1/(Log!$K$1:$K$27569=DN78),Log!$E$1:$E$27569)="x","x",ROUND(LOOKUP(2,1/(Log!$K$1:$K$27569=DN78),Log!$E$1:$E$27569),-3))</f>
        <v>1603000</v>
      </c>
      <c r="DP78" s="222" t="str">
        <f t="array" ref="DP78">LOOKUP(2,1/(Log!$K$1:$K$27569=DN78),Log!$F$1:$F$27569)</f>
        <v>OCHA Accessed 28/04/2025 ; OCHA 28/01/2025 ; OCHA Accessed 29/04/2025 ; OCHA 20/12/2024</v>
      </c>
      <c r="DQ78" s="222" t="str">
        <f t="array" ref="DQ78">LOOKUP(2,1/(Log!$K$1:$K$27569=DN78),Log!$G$1:$G$27569)</f>
        <v xml:space="preserve">Medium </v>
      </c>
      <c r="DR78" s="222">
        <f t="array" ref="DR78">LOOKUP(2,1/(Log!$K$1:$K$27569=DN78),Log!$H$1:$H$27569)</f>
        <v>2</v>
      </c>
      <c r="DS78" s="222" t="str">
        <f t="array" ref="DS78">LOOKUP(2,1/(Log!$K$1:$K$27569=DN78),Log!$J$1:$J$27569)</f>
        <v>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v>
      </c>
      <c r="DT78" s="222" t="str">
        <f t="array" ref="DT78">LOOKUP(2,1/(Log!$K$1:$K$27569=DN78),Log!$I$1:$I$27569)</f>
        <v>https://data.humdata.org/dataset/46b79d47-0667-4baa-8d69-468b208855ed/resource/566aa129-f432-4d79-88d4-a1c554b59200/download/moz_admpop_2024.xlsx ; https://reliefweb.int/report/mozambique/mozambique-cabo-delgado-nampula-niassa-humanitarian-snapshot-december-2024-enpt</v>
      </c>
      <c r="DU78" s="223">
        <f t="array" ref="DU78">LOOKUP(2,1/(Log!$K$1:$K$27569=DN78),Log!$L$1:$L$27569)</f>
        <v>45777</v>
      </c>
      <c r="DV78" s="221" t="str">
        <f t="shared" si="98"/>
        <v>MOZ004Moderate humanitarian conditions - Level 3</v>
      </c>
      <c r="DW78" s="213">
        <f t="array" ref="DW78">IF(LOOKUP(2,1/(Log!$K$1:$K$27569=DV78),Log!$E$1:$E$27569)="x","x",ROUND(LOOKUP(2,1/(Log!$K$1:$K$27569=DV78),Log!$E$1:$E$27569),-3))</f>
        <v>897000</v>
      </c>
      <c r="DX78" s="224" t="str">
        <f t="array" ref="DX78">LOOKUP(2,1/(Log!$K$1:$K$27569=DV78),Log!$F$1:$F$27569)</f>
        <v>OCHA Accessed 29/04/2025 ; OCHA 20/12/2024</v>
      </c>
      <c r="DY78" s="224" t="str">
        <f t="array" ref="DY78">LOOKUP(2,1/(Log!$K$1:$K$27569=DV78),Log!$G$1:$G$27569)</f>
        <v xml:space="preserve">Medium </v>
      </c>
      <c r="DZ78" s="224">
        <f t="array" ref="DZ78">LOOKUP(2,1/(Log!$K$1:$K$27569=DV78),Log!$H$1:$H$27569)</f>
        <v>2</v>
      </c>
      <c r="EA78" s="224" t="str">
        <f t="array" ref="EA78">LOOKUP(2,1/(Log!$K$1:$K$27569=DV78),Log!$J$1:$J$27569)</f>
        <v>According to OCHA  HNRP 20/12/2024, in 2025, the total number of people in need in northern Mozambique which is conflict-affected is 1.3M which was rounded off but the definite figure from HDX data was 1,305,030. The people in level 3 were got by subtracting people in level 4 (408,007 )in the conflict affected admin2 levels from the PIN in conflict affected province (1,305,030) to get 897,023. We included level 2 and 3 from the HDX data to get the people we used in level 3. The reliability of this data is Medium because from the data we extracted from hdx, it only inlcuded cabo delgado and left out other provinces that might have been affected like nampula and niassa and hosts IDPs</v>
      </c>
      <c r="EB78" s="224" t="str">
        <f t="array" ref="EB78">LOOKUP(2,1/(Log!$K$1:$K$27569=DV78),Log!$I$1:$I$27569)</f>
        <v>https://data.humdata.org/dataset/92202a18-179d-4cfb-9350-435e21073215/resource/83004855-0f97-4d55-885a-51bba349e908/download/jiaf_mozambique_2025.xlsx ; https://reliefweb.int/report/mozambique/mozambique-humanitarian-needs-and-response-plan-2025-december-2024</v>
      </c>
      <c r="EC78" s="214">
        <f t="array" ref="EC78">LOOKUP(2,1/(Log!$K$1:$K$27569=DV78),Log!$L$1:$L$27569)</f>
        <v>45777</v>
      </c>
      <c r="ED78" s="222" t="str">
        <f t="shared" si="99"/>
        <v>MOZ004Severe humanitarian conditions - Level 4</v>
      </c>
      <c r="EE78" s="218">
        <f t="array" ref="EE78">IF(LOOKUP(2,1/(Log!$K$1:$K$27569=ED78),Log!$E$1:$E$27569)="x","x",ROUND(LOOKUP(2,1/(Log!$K$1:$K$27569=ED78),Log!$E$1:$E$27569),-3))</f>
        <v>408000</v>
      </c>
      <c r="EF78" s="222" t="str">
        <f t="array" ref="EF78">LOOKUP(2,1/(Log!$K$1:$K$27569=ED78),Log!$F$1:$F$27569)</f>
        <v>OCHA Accessed 29/04/2025 ; OCHA 20/12/2024</v>
      </c>
      <c r="EG78" s="222" t="str">
        <f t="array" ref="EG78">LOOKUP(2,1/(Log!$K$1:$K$27569=ED78),Log!$G$1:$G$27569)</f>
        <v xml:space="preserve">Medium </v>
      </c>
      <c r="EH78" s="222">
        <f t="array" ref="EH78">LOOKUP(2,1/(Log!$K$1:$K$27569=ED78),Log!$H$1:$H$27569)</f>
        <v>2</v>
      </c>
      <c r="EI78" s="222" t="str">
        <f t="array" ref="EI78">LOOKUP(2,1/(Log!$K$1:$K$27569=ED78),Log!$J$1:$J$27569)</f>
        <v xml:space="preserve">People in level 4 were extracted from the severity classification in the  hdx data for people in admin2. We chose this method and source since it was giving us severity of admin2 levels. However, the reliability of this data is Medium because from the data we extracted from hdx, it only inlcuded cabo delgado and left out other provinces that might have been affected like nampula and niassa and hosts IDPs </v>
      </c>
      <c r="EJ78" s="222" t="str">
        <f t="array" ref="EJ78">LOOKUP(2,1/(Log!$K$1:$K$27569=ED78),Log!$I$1:$I$27569)</f>
        <v>https://data.humdata.org/dataset/92202a18-179d-4cfb-9350-435e21073215/resource/83004855-0f97-4d55-885a-51bba349e908/download/jiaf_mozambique_2025.xlsx ; https://reliefweb.int/report/mozambique/mozambique-humanitarian-needs-and-response-plan-2025-december-2024</v>
      </c>
      <c r="EK78" s="223">
        <f t="array" ref="EK78">LOOKUP(2,1/(Log!$K$1:$K$27569=ED78),Log!$L$1:$L$27569)</f>
        <v>45777</v>
      </c>
      <c r="EL78" s="221" t="str">
        <f t="shared" si="100"/>
        <v>MOZ004Extreme humanitarian conditions - Level 5</v>
      </c>
      <c r="EM78" s="213">
        <f t="array" ref="EM78">IF(LOOKUP(2,1/(Log!$K$1:$K$27569=EL78),Log!$E$1:$E$27569)="x","x",ROUND(LOOKUP(2,1/(Log!$K$1:$K$27569=EL78),Log!$E$1:$E$27569),-3))</f>
        <v>0</v>
      </c>
      <c r="EN78" s="224" t="str">
        <f t="array" ref="EN78">LOOKUP(2,1/(Log!$K$1:$K$27569=EL78),Log!$F$1:$F$27569)</f>
        <v>OCHA Accessed 29/04/2025 ; OCHA 20/12/2024</v>
      </c>
      <c r="EO78" s="224" t="str">
        <f t="array" ref="EO78">LOOKUP(2,1/(Log!$K$1:$K$27569=EL78),Log!$G$1:$G$27569)</f>
        <v xml:space="preserve">Medium </v>
      </c>
      <c r="EP78" s="224">
        <f t="array" ref="EP78">LOOKUP(2,1/(Log!$K$1:$K$27569=EL78),Log!$H$1:$H$27569)</f>
        <v>2</v>
      </c>
      <c r="EQ78" s="224" t="str">
        <f t="array" ref="EQ78">LOOKUP(2,1/(Log!$K$1:$K$27569=EL78),Log!$J$1:$J$27569)</f>
        <v>There are no people classified in level 5. No reliable and up to date source to show number of people in level 5. The reliability of this data is Medium because from the data we extracted from hdx, it only inlcuded cabo delgado and left out other provinces that might have been affected like nampula and niassa and hosts IDPs</v>
      </c>
      <c r="ER78" s="224" t="str">
        <f t="array" ref="ER78">LOOKUP(2,1/(Log!$K$1:$K$27569=EL78),Log!$I$1:$I$27569)</f>
        <v>https://data.humdata.org/dataset/92202a18-179d-4cfb-9350-435e21073215/resource/83004855-0f97-4d55-885a-51bba349e908/download/jiaf_mozambique_2025.xlsx ; https://reliefweb.int/report/mozambique/mozambique-humanitarian-needs-and-response-plan-2025-december-2024</v>
      </c>
      <c r="ES78" s="214">
        <f t="array" ref="ES78">LOOKUP(2,1/(Log!$K$1:$K$27569=EL78),Log!$L$1:$L$27569)</f>
        <v>45777</v>
      </c>
      <c r="ET78" s="222" t="str">
        <f t="shared" si="101"/>
        <v>MOZ004Fatalities in all crises</v>
      </c>
      <c r="EU78" s="222">
        <f t="array" ref="EU78">LOOKUP(2,1/(Log!$K$1:$K$27569=ET78),Log!$E$1:$E$27569)</f>
        <v>190</v>
      </c>
      <c r="EV78" s="222" t="str">
        <f t="array" ref="EV78">LOOKUP(2,1/(Log!$K$1:$K$27569=ET78),Log!$F$1:$F$27569)</f>
        <v>IOM 22/01/2025 ;OCHA 15/04/2025 ; ACLED Accessed 16/04/2025</v>
      </c>
      <c r="EW78" s="222" t="str">
        <f t="array" ref="EW78">LOOKUP(2,1/(Log!$K$1:$K$27569=ET78),Log!$G$1:$G$27569)</f>
        <v xml:space="preserve">Medium </v>
      </c>
      <c r="EX78" s="222">
        <f t="array" ref="EX78">LOOKUP(2,1/(Log!$K$1:$K$27569=ET78),Log!$H$1:$H$27569)</f>
        <v>2</v>
      </c>
      <c r="EY78" s="222" t="str">
        <f t="array" ref="EY78">LOOKUP(2,1/(Log!$K$1:$K$27569=ET78),Log!$J$1:$J$27569)</f>
        <v>Cumulative fatalities from the 2025 cyclone season and conflict in northern Mozambique.  163 Total Fatalities from organized violence (batteles,explosion/remote violence,violence against civilians) by Non-state armed groups from  1 October 2024 to 1 April 2025  in Cabo Delgado province. Since the beginning of the 2024/2025 rainy and cyclonic season, a total of fatalities of 11 from cyclone Dikeledi as of end of January 2025 and 16  from Cyclone Jude which made landfall in March 2025 have been recorded. Giving a total of 27 from cyclones and 163 from cabo delgado</v>
      </c>
      <c r="EZ78" s="222" t="str">
        <f t="array" ref="EZ78">LOOKUP(2,1/(Log!$K$1:$K$27569=ET78),Log!$I$1:$I$27569)</f>
        <v>https://acleddata.com/explorer/</v>
      </c>
      <c r="FA78" s="223">
        <f t="array" ref="FA78">LOOKUP(2,1/(Log!$K$1:$K$27569=ET78),Log!$L$1:$L$27569)</f>
        <v>45777</v>
      </c>
      <c r="FB78" s="221" t="str">
        <f t="shared" si="102"/>
        <v>MOZ004Crisis affected groups</v>
      </c>
      <c r="FC78" s="224">
        <f t="array" ref="FC78">LOOKUP(2,1/(Log!$K$1:$K$27569=FB78),Log!$E$1:$E$27569)</f>
        <v>3</v>
      </c>
      <c r="FD78" s="224" t="str">
        <f t="array" ref="FD78">LOOKUP(2,1/(Log!$K$1:$K$27569=FB78),Log!$F$1:$F$27569)</f>
        <v>OCHA 28/12/2023</v>
      </c>
      <c r="FE78" s="224" t="str">
        <f t="array" ref="FE78">LOOKUP(2,1/(Log!$K$1:$K$27569=FB78),Log!$G$1:$G$27569)</f>
        <v xml:space="preserve">Medium </v>
      </c>
      <c r="FF78" s="224">
        <f t="array" ref="FF78">LOOKUP(2,1/(Log!$K$1:$K$27569=FB78),Log!$H$1:$H$27569)</f>
        <v>2</v>
      </c>
      <c r="FG78" s="224" t="str">
        <f t="array" ref="FG78">LOOKUP(2,1/(Log!$K$1:$K$27569=FB78),Log!$J$1:$J$27569)</f>
        <v>IDPs, Returnees and Host population affected</v>
      </c>
      <c r="FH78" s="224" t="str">
        <f t="array" ref="FH78">LOOKUP(2,1/(Log!$K$1:$K$27569=FB78),Log!$I$1:$I$27569)</f>
        <v>https://reliefweb.int/attachments/53eb60eb-6575-4dc5-ad6a-a64d7560415d/MOZ_HNRP_2024_ENG_VERSION%201.pdf</v>
      </c>
      <c r="FI78" s="214">
        <f t="array" ref="FI78">LOOKUP(2,1/(Log!$K$1:$K$27569=FB78),Log!$L$1:$L$27569)</f>
        <v>45777</v>
      </c>
      <c r="FJ78" s="221" t="str">
        <f t="shared" si="103"/>
        <v>MOZ004People facing limited access constraints</v>
      </c>
      <c r="FK78" s="222" t="str">
        <f t="array" ref="FK78">LOOKUP(2,1/(Log!$K$1:$K$27569=FJ78),Log!$E$1:$E$27569)</f>
        <v>x</v>
      </c>
      <c r="FL78" s="222" t="str">
        <f t="array" ref="FL78">LOOKUP(2,1/(Log!$K$1:$K$27569=FJ78),Log!$F$1:$F$27569)</f>
        <v>X</v>
      </c>
      <c r="FM78" s="222">
        <f t="array" ref="FM78">LOOKUP(2,1/(Log!$K$1:$K$27569=FJ78),Log!$G$1:$G$27569)</f>
        <v>0</v>
      </c>
      <c r="FN78" s="222">
        <f t="array" ref="FN78">LOOKUP(2,1/(Log!$K$1:$K$27569=FJ78),Log!$H$1:$H$27569)</f>
        <v>0</v>
      </c>
      <c r="FO78" s="222" t="str">
        <f t="array" ref="FO78">LOOKUP(2,1/(Log!$K$1:$K$27569=FJ78),Log!$J$1:$J$27569)</f>
        <v>X</v>
      </c>
      <c r="FP78" s="218" t="str">
        <f t="array" ref="FP78">LOOKUP(2,1/(Log!$K$1:$K$27569=FJ78),Log!$I$1:$I$27569)</f>
        <v>X</v>
      </c>
      <c r="FQ78" s="219">
        <f t="array" ref="FQ78">LOOKUP(2,1/(Log!$K$1:$K$27569=FJ78),Log!$L$1:$L$27569)</f>
        <v>45399</v>
      </c>
      <c r="FR78" s="221" t="str">
        <f t="shared" si="104"/>
        <v>MOZ004People facing restricted access constraints</v>
      </c>
      <c r="FS78" s="224" t="str">
        <f t="array" ref="FS78">LOOKUP(2,1/(Log!$K$1:$K$27569=FR78),Log!$E$1:$E$27569)</f>
        <v>x</v>
      </c>
      <c r="FT78" s="224" t="str">
        <f t="array" ref="FT78">LOOKUP(2,1/(Log!$K$1:$K$27569=FR78),Log!$F$1:$F$27569)</f>
        <v>X</v>
      </c>
      <c r="FU78" s="224">
        <f t="array" ref="FU78">LOOKUP(2,1/(Log!$K$1:$K$27569=FR78),Log!$G$1:$G$27569)</f>
        <v>0</v>
      </c>
      <c r="FV78" s="224">
        <f t="array" ref="FV78">LOOKUP(2,1/(Log!$K$1:$K$27569=FR78),Log!$H$1:$H$27569)</f>
        <v>0</v>
      </c>
      <c r="FW78" s="224" t="str">
        <f t="array" ref="FW78">LOOKUP(2,1/(Log!$K$1:$K$27569=FR78),Log!$J$1:$J$27569)</f>
        <v>X</v>
      </c>
      <c r="FX78" s="224" t="str">
        <f t="array" ref="FX78">LOOKUP(2,1/(Log!$K$1:$K$27569=FR78),Log!$I$1:$I$27569)</f>
        <v>X</v>
      </c>
      <c r="FY78" s="214">
        <f t="array" ref="FY78">LOOKUP(2,1/(Log!$K$1:$K$27569=FR78),Log!$L$1:$L$27569)</f>
        <v>45399</v>
      </c>
      <c r="FZ78" s="222" t="str">
        <f t="shared" si="105"/>
        <v>MOZ004Impediments to entry into country (bureaucratic and administrative)</v>
      </c>
      <c r="GA78" s="222">
        <f t="array" ref="GA78">LOOKUP(2,1/(Log!$K$1:$K$27569=FZ78),Log!$E$1:$E$27569)</f>
        <v>1</v>
      </c>
      <c r="GB78" s="222" t="str">
        <f t="array" ref="GB78">LOOKUP(2,1/(Log!$K$1:$K$27569=FZ78),Log!$F$1:$F$27569)</f>
        <v>ACAPS Access Methodology</v>
      </c>
      <c r="GC78" s="222" t="str">
        <f t="array" ref="GC78">LOOKUP(2,1/(Log!$K$1:$K$27569=FZ78),Log!$G$1:$G$27569)</f>
        <v>Medium</v>
      </c>
      <c r="GD78" s="222">
        <f t="array" ref="GD78">LOOKUP(2,1/(Log!$K$1:$K$27569=FZ78),Log!$H$1:$H$27569)</f>
        <v>2</v>
      </c>
      <c r="GE78" s="222" t="str">
        <f t="array" ref="GE78">LOOKUP(2,1/(Log!$K$1:$K$27569=FZ78),Log!$J$1:$J$27569)</f>
        <v>x</v>
      </c>
      <c r="GF78" s="222" t="str">
        <f t="array" ref="GF78">LOOKUP(2,1/(Log!$K$1:$K$27569=FZ78),Log!$I$1:$I$27569)</f>
        <v>x</v>
      </c>
      <c r="GG78" s="223">
        <f t="array" ref="GG78">LOOKUP(2,1/(Log!$K$1:$K$27569=FZ78),Log!$L$1:$L$27569)</f>
        <v>45679</v>
      </c>
      <c r="GH78" s="221" t="str">
        <f t="shared" si="106"/>
        <v>MOZ004Restriction of movement (impediments to freedom of movement and/or administrative restrictions)</v>
      </c>
      <c r="GI78" s="224">
        <f t="array" ref="GI78">LOOKUP(2,1/(Log!$K$1:$K$27569=GH78),Log!$E$1:$E$27569)</f>
        <v>2</v>
      </c>
      <c r="GJ78" s="224" t="str">
        <f t="array" ref="GJ78">LOOKUP(2,1/(Log!$K$1:$K$27569=GH78),Log!$F$1:$F$27569)</f>
        <v>ACAPS Access Methodology</v>
      </c>
      <c r="GK78" s="224" t="str">
        <f t="array" ref="GK78">LOOKUP(2,1/(Log!$K$1:$K$27569=GH78),Log!$G$1:$G$27569)</f>
        <v>Medium</v>
      </c>
      <c r="GL78" s="224">
        <f t="array" ref="GL78">LOOKUP(2,1/(Log!$K$1:$K$27569=GH78),Log!$H$1:$H$27569)</f>
        <v>2</v>
      </c>
      <c r="GM78" s="224" t="str">
        <f t="array" ref="GM78">LOOKUP(2,1/(Log!$K$1:$K$27569=GH78),Log!$J$1:$J$27569)</f>
        <v>x</v>
      </c>
      <c r="GN78" s="224" t="str">
        <f t="array" ref="GN78">LOOKUP(2,1/(Log!$K$1:$K$27569=GH78),Log!$I$1:$I$27569)</f>
        <v>x</v>
      </c>
      <c r="GO78" s="214">
        <f t="array" ref="GO78">LOOKUP(2,1/(Log!$K$1:$K$27569=GH78),Log!$L$1:$L$27569)</f>
        <v>45679</v>
      </c>
      <c r="GP78" s="222" t="str">
        <f t="shared" si="107"/>
        <v>MOZ004Interference into implementation of humanitarian activities</v>
      </c>
      <c r="GQ78" s="222">
        <f t="array" ref="GQ78">LOOKUP(2,1/(Log!$K$1:$K$27569=GP78),Log!$E$1:$E$27569)</f>
        <v>1</v>
      </c>
      <c r="GR78" s="222" t="str">
        <f t="array" ref="GR78">LOOKUP(2,1/(Log!$K$1:$K$27569=GP78),Log!$F$1:$F$27569)</f>
        <v>ACAPS Access Methodology</v>
      </c>
      <c r="GS78" s="222" t="str">
        <f t="array" ref="GS78">LOOKUP(2,1/(Log!$K$1:$K$27569=GP78),Log!$G$1:$G$27569)</f>
        <v>Medium</v>
      </c>
      <c r="GT78" s="222">
        <f t="array" ref="GT78">LOOKUP(2,1/(Log!$K$1:$K$27569=GP78),Log!$H$1:$H$27569)</f>
        <v>2</v>
      </c>
      <c r="GU78" s="222" t="str">
        <f t="array" ref="GU78">LOOKUP(2,1/(Log!$K$1:$K$27569=GP78),Log!$J$1:$J$27569)</f>
        <v>x</v>
      </c>
      <c r="GV78" s="222" t="str">
        <f t="array" ref="GV78">LOOKUP(2,1/(Log!$K$1:$K$27569=GP78),Log!$I$1:$I$27569)</f>
        <v>x</v>
      </c>
      <c r="GW78" s="223">
        <f t="array" ref="GW78">LOOKUP(2,1/(Log!$K$1:$K$27569=GP78),Log!$L$1:$L$27569)</f>
        <v>45679</v>
      </c>
      <c r="GX78" s="221" t="str">
        <f t="shared" si="108"/>
        <v>MOZ004Violence against personnel, facilities and assets</v>
      </c>
      <c r="GY78" s="224">
        <f t="array" ref="GY78">LOOKUP(2,1/(Log!$K$1:$K$27569=GX78),Log!$E$1:$E$27569)</f>
        <v>0</v>
      </c>
      <c r="GZ78" s="224" t="str">
        <f t="array" ref="GZ78">LOOKUP(2,1/(Log!$K$1:$K$27569=GX78),Log!$F$1:$F$27569)</f>
        <v>ACAPS Access Methodology</v>
      </c>
      <c r="HA78" s="224" t="str">
        <f t="array" ref="HA78">LOOKUP(2,1/(Log!$K$1:$K$27569=GX78),Log!$G$1:$G$27569)</f>
        <v>Medium</v>
      </c>
      <c r="HB78" s="224">
        <f t="array" ref="HB78">LOOKUP(2,1/(Log!$K$1:$K$27569=GX78),Log!$H$1:$H$27569)</f>
        <v>2</v>
      </c>
      <c r="HC78" s="224" t="str">
        <f t="array" ref="HC78">LOOKUP(2,1/(Log!$K$1:$K$27569=GX78),Log!$J$1:$J$27569)</f>
        <v>x</v>
      </c>
      <c r="HD78" s="224" t="str">
        <f t="array" ref="HD78">LOOKUP(2,1/(Log!$K$1:$K$27569=GX78),Log!$I$1:$I$27569)</f>
        <v>x</v>
      </c>
      <c r="HE78" s="214">
        <f t="array" ref="HE78">LOOKUP(2,1/(Log!$K$1:$K$27569=GX78),Log!$L$1:$L$27569)</f>
        <v>45679</v>
      </c>
      <c r="HF78" s="222" t="str">
        <f t="shared" si="109"/>
        <v>MOZ004Denial of existence of humanitarian needs or entitlements to assistance</v>
      </c>
      <c r="HG78" s="222">
        <f t="array" ref="HG78">LOOKUP(2,1/(Log!$K$1:$K$27569=HF78),Log!$E$1:$E$27569)</f>
        <v>0</v>
      </c>
      <c r="HH78" s="222" t="str">
        <f t="array" ref="HH78">LOOKUP(2,1/(Log!$K$1:$K$27569=HF78),Log!$F$1:$F$27569)</f>
        <v>ACAPS Access Methodology</v>
      </c>
      <c r="HI78" s="222" t="str">
        <f t="array" ref="HI78">LOOKUP(2,1/(Log!$K$1:$K$27569=HF78),Log!$G$1:$G$27569)</f>
        <v>Medium</v>
      </c>
      <c r="HJ78" s="222">
        <f t="array" ref="HJ78">LOOKUP(2,1/(Log!$K$1:$K$27569=HF78),Log!$H$1:$H$27569)</f>
        <v>2</v>
      </c>
      <c r="HK78" s="222" t="str">
        <f t="array" ref="HK78">LOOKUP(2,1/(Log!$K$1:$K$27569=HF78),Log!$J$1:$J$27569)</f>
        <v>x</v>
      </c>
      <c r="HL78" s="222" t="str">
        <f t="array" ref="HL78">LOOKUP(2,1/(Log!$K$1:$K$27569=HF78),Log!$I$1:$I$27569)</f>
        <v>x</v>
      </c>
      <c r="HM78" s="223">
        <f t="array" ref="HM78">LOOKUP(2,1/(Log!$K$1:$K$27569=HF78),Log!$L$1:$L$27569)</f>
        <v>45679</v>
      </c>
      <c r="HN78" s="221" t="str">
        <f t="shared" si="110"/>
        <v>MOZ004Restriction and obstruction of access to services and assistance</v>
      </c>
      <c r="HO78" s="224">
        <f t="array" ref="HO78">LOOKUP(2,1/(Log!$K$1:$K$27569=HN78),Log!$E$1:$E$27569)</f>
        <v>2</v>
      </c>
      <c r="HP78" s="224" t="str">
        <f t="array" ref="HP78">LOOKUP(2,1/(Log!$K$1:$K$27569=HN78),Log!$F$1:$F$27569)</f>
        <v>ACAPS Access Methodology</v>
      </c>
      <c r="HQ78" s="224" t="str">
        <f t="array" ref="HQ78">LOOKUP(2,1/(Log!$K$1:$K$27569=HN78),Log!$G$1:$G$27569)</f>
        <v>Medium</v>
      </c>
      <c r="HR78" s="224">
        <f t="array" ref="HR78">LOOKUP(2,1/(Log!$K$1:$K$27569=HN78),Log!$H$1:$H$27569)</f>
        <v>2</v>
      </c>
      <c r="HS78" s="224" t="str">
        <f t="array" ref="HS78">LOOKUP(2,1/(Log!$K$1:$K$27569=HN78),Log!$J$1:$J$27569)</f>
        <v>x</v>
      </c>
      <c r="HT78" s="224" t="str">
        <f t="array" ref="HT78">LOOKUP(2,1/(Log!$K$1:$K$27569=HN78),Log!$I$1:$I$27569)</f>
        <v>x</v>
      </c>
      <c r="HU78" s="214">
        <f t="array" ref="HU78">LOOKUP(2,1/(Log!$K$1:$K$27569=HN78),Log!$L$1:$L$27569)</f>
        <v>45679</v>
      </c>
      <c r="HV78" s="222" t="str">
        <f t="shared" si="111"/>
        <v>MOZ004Ongoing insecurity/hostilities affecting humanitarian assistance</v>
      </c>
      <c r="HW78" s="222">
        <f t="array" ref="HW78">LOOKUP(2,1/(Log!$K$1:$K$27569=HV78),Log!$E$1:$E$27569)</f>
        <v>3</v>
      </c>
      <c r="HX78" s="222" t="str">
        <f t="array" ref="HX78">LOOKUP(2,1/(Log!$K$1:$K$27569=HV78),Log!$F$1:$F$27569)</f>
        <v>ACAPS Access Methodology</v>
      </c>
      <c r="HY78" s="222" t="str">
        <f t="array" ref="HY78">LOOKUP(2,1/(Log!$K$1:$K$27569=HV78),Log!$G$1:$G$27569)</f>
        <v>Medium</v>
      </c>
      <c r="HZ78" s="222">
        <f t="array" ref="HZ78">LOOKUP(2,1/(Log!$K$1:$K$27569=HV78),Log!$H$1:$H$27569)</f>
        <v>2</v>
      </c>
      <c r="IA78" s="222" t="str">
        <f t="array" ref="IA78">LOOKUP(2,1/(Log!$K$1:$K$27569=HV78),Log!$J$1:$J$27569)</f>
        <v>x</v>
      </c>
      <c r="IB78" s="222" t="str">
        <f t="array" ref="IB78">LOOKUP(2,1/(Log!$K$1:$K$27569=HV78),Log!$I$1:$I$27569)</f>
        <v>x</v>
      </c>
      <c r="IC78" s="223">
        <f t="array" ref="IC78">LOOKUP(2,1/(Log!$K$1:$K$27569=HV78),Log!$L$1:$L$27569)</f>
        <v>45679</v>
      </c>
      <c r="ID78" s="221" t="str">
        <f t="shared" si="112"/>
        <v>MOZ004Presence of mines and improvised explosive devices</v>
      </c>
      <c r="IE78" s="224">
        <f t="array" ref="IE78">LOOKUP(2,1/(Log!$K$1:$K$27569=ID78),Log!$E$1:$E$27569)</f>
        <v>1</v>
      </c>
      <c r="IF78" s="224" t="str">
        <f t="array" ref="IF78">LOOKUP(2,1/(Log!$K$1:$K$27569=ID78),Log!$F$1:$F$27569)</f>
        <v>ACAPS Access Methodology</v>
      </c>
      <c r="IG78" s="224" t="str">
        <f t="array" ref="IG78">LOOKUP(2,1/(Log!$K$1:$K$27569=ID78),Log!$G$1:$G$27569)</f>
        <v>Medium</v>
      </c>
      <c r="IH78" s="224">
        <f t="array" ref="IH78">LOOKUP(2,1/(Log!$K$1:$K$27569=ID78),Log!$H$1:$H$27569)</f>
        <v>2</v>
      </c>
      <c r="II78" s="224" t="str">
        <f t="array" ref="II78">LOOKUP(2,1/(Log!$K$1:$K$27569=ID78),Log!$J$1:$J$27569)</f>
        <v>x</v>
      </c>
      <c r="IJ78" s="224" t="str">
        <f t="array" ref="IJ78">LOOKUP(2,1/(Log!$K$1:$K$27569=ID78),Log!$I$1:$I$27569)</f>
        <v>x</v>
      </c>
      <c r="IK78" s="214">
        <f t="array" ref="IK78">LOOKUP(2,1/(Log!$K$1:$K$27569=ID78),Log!$L$1:$L$27569)</f>
        <v>45679</v>
      </c>
      <c r="IL78" s="222" t="str">
        <f t="shared" si="113"/>
        <v>MOZ004Physical constraints in the environment (obstacles related to terrain, climate, lack of infrastructure, etc.)</v>
      </c>
      <c r="IM78" s="222">
        <f t="array" ref="IM78">LOOKUP(2,1/(Log!$K$1:$K$27569=IL78),Log!$E$1:$E$27569)</f>
        <v>3</v>
      </c>
      <c r="IN78" s="222" t="str">
        <f t="array" ref="IN78">LOOKUP(2,1/(Log!$K$1:$K$27569=IL78),Log!$F$1:$F$27569)</f>
        <v>ACAPS Access Methodology</v>
      </c>
      <c r="IO78" s="222" t="str">
        <f t="array" ref="IO78">LOOKUP(2,1/(Log!$K$1:$K$27569=IL78),Log!$G$1:$G$27569)</f>
        <v>Medium</v>
      </c>
      <c r="IP78" s="222">
        <f t="array" ref="IP78">LOOKUP(2,1/(Log!$K$1:$K$27569=IL78),Log!$H$1:$H$27569)</f>
        <v>2</v>
      </c>
      <c r="IQ78" s="222" t="str">
        <f t="array" ref="IQ78">LOOKUP(2,1/(Log!$K$1:$K$27569=IL78),Log!$J$1:$J$27569)</f>
        <v>x</v>
      </c>
      <c r="IR78" s="222" t="str">
        <f t="array" ref="IR78">LOOKUP(2,1/(Log!$K$1:$K$27569=IL78),Log!$I$1:$I$27569)</f>
        <v>x</v>
      </c>
      <c r="IS78" s="223">
        <f t="array" ref="IS78">LOOKUP(2,1/(Log!$K$1:$K$27569=IL78),Log!$L$1:$L$27569)</f>
        <v>45679</v>
      </c>
    </row>
    <row r="79" spans="1:253" s="11" customFormat="1" ht="13.35" customHeight="1">
      <c r="A79" s="11" t="str">
        <f>Lists!B:B</f>
        <v>Drought in Mozambique</v>
      </c>
      <c r="B79" s="11" t="str">
        <f>Lists!F:F</f>
        <v>Drought/drier conditions</v>
      </c>
      <c r="C79" s="11" t="str">
        <f>Lists!C:C</f>
        <v>MOZ012</v>
      </c>
      <c r="D79" s="11" t="str">
        <f>Lists!A:A</f>
        <v>Mozambique</v>
      </c>
      <c r="E79" s="11" t="str">
        <f>Lists!D:D</f>
        <v>MOZ</v>
      </c>
      <c r="F79" s="11" t="str">
        <f t="shared" si="76"/>
        <v>MOZ012Total population</v>
      </c>
      <c r="G79" s="212">
        <f t="array" ref="G79">ROUND(LOOKUP(2,1/(Log!$K$1:$K$27569=F79),Log!$E$1:$E$27569),-3)</f>
        <v>35389000</v>
      </c>
      <c r="H79" s="213" t="str">
        <f t="array" ref="H79">LOOKUP(2,1/(Log!$K$1:$K$27569=F79),Log!$F$1:$F$27569)</f>
        <v>World Population Review accessed 16/04/2025</v>
      </c>
      <c r="I79" s="213" t="str">
        <f t="array" ref="I79">LOOKUP(2,1/(Log!$K$1:$K$27569=F79),Log!$G$1:$G$27569)</f>
        <v xml:space="preserve">Medium </v>
      </c>
      <c r="J79" s="213">
        <f t="array" ref="J79">LOOKUP(2,1/(Log!$K$1:$K$27569=F79),Log!$H$1:$H$27569)</f>
        <v>2</v>
      </c>
      <c r="K79" s="213" t="str">
        <f t="array" ref="K79">LOOKUP(2,1/(Log!$K$1:$K$27569=F79),Log!$J$1:$J$27569)</f>
        <v>Total population of Mozambique adjusted for population movement. We took the WPR source because the last national census was in 2017 and the source used provides estimates. The reliability is medium because it is based on projections of the latest United Nations data.</v>
      </c>
      <c r="L79" s="213" t="str">
        <f t="array" ref="L79">LOOKUP(2,1/(Log!$K$1:$K$27569=F79),Log!$I$1:$I$27569)</f>
        <v>https://worldpopulationreview.com/countries/mozambique-population</v>
      </c>
      <c r="M79" s="214">
        <f t="array" ref="M79">LOOKUP(2,1/(Log!$K$1:$K$27569=F79),Log!$L$1:$L$27569)</f>
        <v>45777</v>
      </c>
      <c r="N79" s="221" t="str">
        <f t="shared" si="77"/>
        <v>MOZ012Landmass affected</v>
      </c>
      <c r="O79" s="216">
        <f t="array" ref="O79">LOOKUP(2,1/(Log!$K$1:$K$27569=N79),Log!$E$1:$E$27569)</f>
        <v>246350</v>
      </c>
      <c r="P79" s="216" t="str">
        <f t="array" ref="P79">LOOKUP(2,1/(Log!$K$1:$K$27569=N79),Log!$F$1:$F$27569)</f>
        <v>OCHA accesssed 26/04/2025 ; OCHA 21/08/2024</v>
      </c>
      <c r="Q79" s="216" t="str">
        <f t="array" ref="Q79">LOOKUP(2,1/(Log!$K$1:$K$27569=N79),Log!$G$1:$G$27569)</f>
        <v xml:space="preserve">Medium </v>
      </c>
      <c r="R79" s="216">
        <f t="array" ref="R79">LOOKUP(2,1/(Log!$K$1:$K$27569=N79),Log!$H$1:$H$27569)</f>
        <v>2</v>
      </c>
      <c r="S79" s="216" t="str">
        <f t="array" ref="S79">LOOKUP(2,1/(Log!$K$1:$K$27569=N79),Log!$J$1:$J$27569)</f>
        <v>Landmass is the areas square km covered by districts affected by drought crisis. The geographic focus is the 37 affected districts that are projected to be in IPC acute food insecurity phase 3 (crisis) and phase 4 (emergency).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v>
      </c>
      <c r="T79" s="216" t="str">
        <f t="array" ref="T79">LOOKUP(2,1/(Log!$K$1:$K$27569=N79),Log!$I$1:$I$27569)</f>
        <v>https://data.humdata.org/dataset/5e8d83a5-1210-49be-b7d9-cf286dbc15df/resource/82de025e-4f99-4ede-8c59-0ea3f9b3bed0/download/moz_adminboundaries_tabulardata.xlsx ; https://reliefweb.int/report/mozambique/mozambique-drought-appeal-august-2024-july-2025-august-2024-enpt</v>
      </c>
      <c r="U79" s="217">
        <f t="array" ref="U79">LOOKUP(2,1/(Log!$K$1:$K$27569=N79),Log!$L$1:$L$27569)</f>
        <v>45777</v>
      </c>
      <c r="V79" s="221" t="str">
        <f t="shared" si="78"/>
        <v>MOZ012People exposed</v>
      </c>
      <c r="W79" s="213">
        <f t="array" ref="W79">IF(LOOKUP(2,1/(Log!$K$1:$K$27569=V79),Log!$E$1:$E$27569)="x","x",ROUND(LOOKUP(2,1/(Log!$K$1:$K$27569=V79),Log!$E$1:$E$27569),-3))</f>
        <v>5169000</v>
      </c>
      <c r="X79" s="213" t="str">
        <f t="array" ref="X79">LOOKUP(2,1/(Log!$K$1:$K$27569=V79),Log!$F$1:$F$27569)</f>
        <v>IPC 14/08/2024; OCHA 21/08/2024</v>
      </c>
      <c r="Y79" s="213" t="str">
        <f t="array" ref="Y79">LOOKUP(2,1/(Log!$K$1:$K$27569=V79),Log!$G$1:$G$27569)</f>
        <v xml:space="preserve">Medium </v>
      </c>
      <c r="Z79" s="213">
        <f t="array" ref="Z79">LOOKUP(2,1/(Log!$K$1:$K$27569=V79),Log!$H$1:$H$27569)</f>
        <v>2</v>
      </c>
      <c r="AA79" s="213" t="str">
        <f t="array" ref="AA79">LOOKUP(2,1/(Log!$K$1:$K$27569=V79),Log!$J$1:$J$27569)</f>
        <v>The number of people exposed corresponds to the total population at risk of  food insecurity, as reflected in the ACAPS Severity Index methodology (Levels 1 to 5), which aligns with IPC Phases 1 to 5.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was chosen as a source because food insecurity is the primary need as a result of drought.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v>
      </c>
      <c r="AB79" s="213" t="str">
        <f t="array" ref="AB79">LOOKUP(2,1/(Log!$K$1:$K$27569=V79),Log!$I$1:$I$27569)</f>
        <v>https://www.ipcinfo.org/ipc-country-analysis/details-map/en/c/1157120/?iso3=MOZ ; https://reliefweb.int/report/mozambique/mozambique-drought-appeal-august-2024-july-2025-august-2024-enpt</v>
      </c>
      <c r="AC79" s="214">
        <f t="array" ref="AC79">LOOKUP(2,1/(Log!$K$1:$K$27569=V79),Log!$L$1:$L$27569)</f>
        <v>45777</v>
      </c>
      <c r="AD79" s="221" t="str">
        <f t="shared" si="79"/>
        <v>MOZ012People affected</v>
      </c>
      <c r="AE79" s="218">
        <f t="array" ref="AE79">IF(LOOKUP(2,1/(Log!$K$1:$K$27569=AD79),Log!$E$1:$E$27569)="x","x",ROUND(LOOKUP(2,1/(Log!$K$1:$K$27569=AD79),Log!$E$1:$E$27569),-3))</f>
        <v>3512000</v>
      </c>
      <c r="AF79" s="218" t="str">
        <f t="array" ref="AF79">LOOKUP(2,1/(Log!$K$1:$K$27569=AD79),Log!$F$1:$F$27569)</f>
        <v>IPC 14/08/2024; OCHA 21/08/2024</v>
      </c>
      <c r="AG79" s="218" t="str">
        <f t="array" ref="AG79">LOOKUP(2,1/(Log!$K$1:$K$27569=AD79),Log!$G$1:$G$27569)</f>
        <v xml:space="preserve">Medium </v>
      </c>
      <c r="AH79" s="218">
        <f t="array" ref="AH79">LOOKUP(2,1/(Log!$K$1:$K$27569=AD79),Log!$H$1:$H$27569)</f>
        <v>2</v>
      </c>
      <c r="AI79" s="218" t="str">
        <f t="array" ref="AI79">LOOKUP(2,1/(Log!$K$1:$K$27569=AD79),Log!$J$1:$J$27569)</f>
        <v>The number of people affected corresponds to the total population facing food insecurity in IPC Phases 2 to 4. No people are facing IPC 5 (catastrophic) food insecurity conditions.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The reliability of the data is considered medium, as the figures are based on projections and population percentages for the period from October 2024 to March 2025.</v>
      </c>
      <c r="AJ79" s="218" t="str">
        <f t="array" ref="AJ79">LOOKUP(2,1/(Log!$K$1:$K$27569=AD79),Log!$I$1:$I$27569)</f>
        <v>https://www.ipcinfo.org/ipc-country-analysis/details-map/en/c/1157120/?iso3=MOZ ; https://reliefweb.int/report/mozambique/mozambique-drought-appeal-august-2024-july-2025-august-2024-enpt</v>
      </c>
      <c r="AK79" s="219">
        <f t="array" ref="AK79">LOOKUP(2,1/(Log!$K$1:$K$27569=AD79),Log!$L$1:$L$27569)</f>
        <v>45777</v>
      </c>
      <c r="AL79" s="221" t="str">
        <f t="shared" si="80"/>
        <v>MOZ012People displaced</v>
      </c>
      <c r="AM79" s="213">
        <f t="array" ref="AM79">IF(LOOKUP(2,1/(Log!$K$1:$K$27569=AL79),Log!$E$1:$E$27569)="x","x",ROUND(LOOKUP(2,1/(Log!$K$1:$K$27569=AL79),Log!$E$1:$E$27569),-3))</f>
        <v>2000</v>
      </c>
      <c r="AN79" s="213" t="str">
        <f t="array" ref="AN79">LOOKUP(2,1/(Log!$K$1:$K$27569=AL79),Log!$F$1:$F$27569)</f>
        <v>IOM 11/02/2025</v>
      </c>
      <c r="AO79" s="213" t="str">
        <f t="array" ref="AO79">LOOKUP(2,1/(Log!$K$1:$K$27569=AL79),Log!$G$1:$G$27569)</f>
        <v xml:space="preserve">Medium </v>
      </c>
      <c r="AP79" s="213">
        <f t="array" ref="AP79">LOOKUP(2,1/(Log!$K$1:$K$27569=AL79),Log!$H$1:$H$27569)</f>
        <v>2</v>
      </c>
      <c r="AQ79" s="213" t="str">
        <f t="array" ref="AQ79">LOOKUP(2,1/(Log!$K$1:$K$27569=AL79),Log!$J$1:$J$27569)</f>
        <v>An assessment by IOM identified 286 displaced households, totaling  to 1,525 people as of 06 February 2025</v>
      </c>
      <c r="AR79" s="213" t="str">
        <f t="array" ref="AR79">LOOKUP(2,1/(Log!$K$1:$K$27569=AL79),Log!$I$1:$I$27569)</f>
        <v>https://reliefweb.int/report/mozambique/mozambique-drought-displacement-update-gorongosa-sofala-6-feb-2025-enpt</v>
      </c>
      <c r="AS79" s="214">
        <f t="array" ref="AS79">LOOKUP(2,1/(Log!$K$1:$K$27569=AL79),Log!$L$1:$L$27569)</f>
        <v>45777</v>
      </c>
      <c r="AT79" s="222" t="str">
        <f t="shared" si="81"/>
        <v>MOZ012Injuries reported</v>
      </c>
      <c r="AU79" s="218" t="str">
        <f t="array" ref="AU79">LOOKUP(2,1/(Log!$K$1:$K$27569=AT79),Log!$E$1:$E$27569)</f>
        <v>x</v>
      </c>
      <c r="AV79" s="218" t="str">
        <f t="array" ref="AV79">LOOKUP(2,1/(Log!$K$1:$K$27569=AT79),Log!$F$1:$F$27569)</f>
        <v>x</v>
      </c>
      <c r="AW79" s="218" t="str">
        <f t="array" ref="AW79">LOOKUP(2,1/(Log!$K$1:$K$27569=AT79),Log!$G$1:$G$27569)</f>
        <v>Low</v>
      </c>
      <c r="AX79" s="218">
        <f t="array" ref="AX79">LOOKUP(2,1/(Log!$K$1:$K$27569=AT79),Log!$H$1:$H$27569)</f>
        <v>3</v>
      </c>
      <c r="AY79" s="218" t="str">
        <f t="array" ref="AY79">LOOKUP(2,1/(Log!$K$1:$K$27569=AT79),Log!$J$1:$J$27569)</f>
        <v>No sources reporting on injuries related to drought</v>
      </c>
      <c r="AZ79" s="218" t="str">
        <f t="array" ref="AZ79">LOOKUP(2,1/(Log!$K$1:$K$27569=AT79),Log!$I$1:$I$27569)</f>
        <v>x</v>
      </c>
      <c r="BA79" s="219">
        <f t="array" ref="BA79">LOOKUP(2,1/(Log!$K$1:$K$27569=AT79),Log!$L$1:$L$27569)</f>
        <v>45747</v>
      </c>
      <c r="BB79" s="221" t="str">
        <f t="shared" si="82"/>
        <v>MOZ012Illness cases reported</v>
      </c>
      <c r="BC79" s="213">
        <f t="array" ref="BC79">LOOKUP(2,1/(Log!$K$1:$K$27569=BB79),Log!$E$1:$E$27569)</f>
        <v>3342</v>
      </c>
      <c r="BD79" s="213" t="str">
        <f t="array" ref="BD79">LOOKUP(2,1/(Log!$K$1:$K$27569=BB79),Log!$F$1:$F$27569)</f>
        <v>IFRC 29/07/2024</v>
      </c>
      <c r="BE79" s="213" t="str">
        <f t="array" ref="BE79">LOOKUP(2,1/(Log!$K$1:$K$27569=BB79),Log!$G$1:$G$27569)</f>
        <v xml:space="preserve">Medium </v>
      </c>
      <c r="BF79" s="213">
        <f t="array" ref="BF79">LOOKUP(2,1/(Log!$K$1:$K$27569=BB79),Log!$H$1:$H$27569)</f>
        <v>2</v>
      </c>
      <c r="BG79" s="213" t="str">
        <f t="array" ref="BG79">LOOKUP(2,1/(Log!$K$1:$K$27569=BB79),Log!$J$1:$J$27569)</f>
        <v>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v>
      </c>
      <c r="BH79" s="213" t="str">
        <f t="array" ref="BH79">LOOKUP(2,1/(Log!$K$1:$K$27569=BB79),Log!$I$1:$I$27569)</f>
        <v>https://adore.ifrc.org/Download.aspx?FileId=839571</v>
      </c>
      <c r="BI79" s="214">
        <f t="array" ref="BI79">LOOKUP(2,1/(Log!$K$1:$K$27569=BB79),Log!$L$1:$L$27569)</f>
        <v>45504</v>
      </c>
      <c r="BJ79" s="222" t="str">
        <f t="shared" si="83"/>
        <v>MOZ012Fatalities reported</v>
      </c>
      <c r="BK79" s="222" t="str">
        <f t="array" ref="BK79">LOOKUP(2,1/(Log!$K$1:$K$27569=BJ79),Log!$E$1:$E$27569)</f>
        <v>x</v>
      </c>
      <c r="BL79" s="222" t="str">
        <f t="array" ref="BL79">LOOKUP(2,1/(Log!$K$1:$K$27569=BJ79),Log!$F$1:$F$27569)</f>
        <v>x</v>
      </c>
      <c r="BM79" s="222" t="str">
        <f t="array" ref="BM79">LOOKUP(2,1/(Log!$K$1:$K$27569=BJ79),Log!$G$1:$G$27569)</f>
        <v>Low</v>
      </c>
      <c r="BN79" s="222">
        <f t="array" ref="BN79">LOOKUP(2,1/(Log!$K$1:$K$27569=BJ79),Log!$H$1:$H$27569)</f>
        <v>3</v>
      </c>
      <c r="BO79" s="222" t="str">
        <f t="array" ref="BO79">LOOKUP(2,1/(Log!$K$1:$K$27569=BJ79),Log!$J$1:$J$27569)</f>
        <v>No sources reporting on fatalities related to drought</v>
      </c>
      <c r="BP79" s="218" t="str">
        <f t="array" ref="BP79">LOOKUP(2,1/(Log!$K$1:$K$27569=BJ79),Log!$I$1:$I$27569)</f>
        <v>x</v>
      </c>
      <c r="BQ79" s="223">
        <f t="array" ref="BQ79">LOOKUP(2,1/(Log!$K$1:$K$27569=BJ79),Log!$L$1:$L$27569)</f>
        <v>45747</v>
      </c>
      <c r="BR79" s="221" t="str">
        <f t="shared" si="84"/>
        <v>MOZ012Buildings damaged</v>
      </c>
      <c r="BS79" s="224" t="str">
        <f t="array" ref="BS79">LOOKUP(2,1/(Log!$K$1:$K$27569=BR79),Log!$E$1:$E$27569)</f>
        <v>x</v>
      </c>
      <c r="BT79" s="224" t="str">
        <f t="array" ref="BT79">LOOKUP(2,1/(Log!$K$1:$K$27569=BR79),Log!$F$1:$F$27569)</f>
        <v>x</v>
      </c>
      <c r="BU79" s="224" t="str">
        <f t="array" ref="BU79">LOOKUP(2,1/(Log!$K$1:$K$27569=BR79),Log!$G$1:$G$27569)</f>
        <v>Low</v>
      </c>
      <c r="BV79" s="224">
        <f t="array" ref="BV79">LOOKUP(2,1/(Log!$K$1:$K$27569=BR79),Log!$H$1:$H$27569)</f>
        <v>3</v>
      </c>
      <c r="BW79" s="224" t="str">
        <f t="array" ref="BW79">LOOKUP(2,1/(Log!$K$1:$K$27569=BR79),Log!$J$1:$J$27569)</f>
        <v>Infogap relating to number of houses damaged as a result of drought</v>
      </c>
      <c r="BX79" s="224" t="str">
        <f t="array" ref="BX79">LOOKUP(2,1/(Log!$K$1:$K$27569=BR79),Log!$I$1:$I$27569)</f>
        <v>x</v>
      </c>
      <c r="BY79" s="214">
        <f t="array" ref="BY79">LOOKUP(2,1/(Log!$K$1:$K$27569=BR79),Log!$L$1:$L$27569)</f>
        <v>45504</v>
      </c>
      <c r="BZ79" s="222" t="str">
        <f t="shared" si="85"/>
        <v>MOZ012Buildings destroyed</v>
      </c>
      <c r="CA79" s="222" t="str">
        <f t="array" ref="CA79">LOOKUP(2,1/(Log!$K$1:$K$27569=BZ79),Log!$E$1:$E$27569)</f>
        <v>x</v>
      </c>
      <c r="CB79" s="222" t="str">
        <f t="array" ref="CB79">LOOKUP(2,1/(Log!$K$1:$K$27569=BZ79),Log!$F$1:$F$27569)</f>
        <v>x</v>
      </c>
      <c r="CC79" s="222" t="str">
        <f t="array" ref="CC79">LOOKUP(2,1/(Log!$K$1:$K$27569=BZ79),Log!$G$1:$G$27569)</f>
        <v>Low</v>
      </c>
      <c r="CD79" s="222">
        <f t="array" ref="CD79">LOOKUP(2,1/(Log!$K$1:$K$27569=BZ79),Log!$H$1:$H$27569)</f>
        <v>3</v>
      </c>
      <c r="CE79" s="222" t="str">
        <f t="array" ref="CE79">LOOKUP(2,1/(Log!$K$1:$K$27569=BZ79),Log!$J$1:$J$27569)</f>
        <v>Infogap relating to number of houses destroyed as a result of drought</v>
      </c>
      <c r="CF79" s="222" t="str">
        <f t="array" ref="CF79">LOOKUP(2,1/(Log!$K$1:$K$27569=BZ79),Log!$I$1:$I$27569)</f>
        <v>x</v>
      </c>
      <c r="CG79" s="223">
        <f t="array" ref="CG79">LOOKUP(2,1/(Log!$K$1:$K$27569=BZ79),Log!$L$1:$L$27569)</f>
        <v>45504</v>
      </c>
      <c r="CH79" s="221" t="str">
        <f t="shared" si="86"/>
        <v>MOZ012Buildings in the affected area</v>
      </c>
      <c r="CI79" s="222" t="e">
        <f t="array" ref="CI79">LOOKUP(2,1/(Log!$K$1:$K$27569=CH79),Log!$E$1:$E$27569)</f>
        <v>#N/A</v>
      </c>
      <c r="CJ79" s="222" t="e">
        <f t="array" ref="CJ79">LOOKUP(2,1/(Log!$K$1:$K$27569=CH79),Log!$F$1:$F$27569)</f>
        <v>#N/A</v>
      </c>
      <c r="CK79" s="222" t="e">
        <f t="array" ref="CK79">LOOKUP(2,1/(Log!$K$1:$K$27569=CH79),Log!$G$1:$G$27569)</f>
        <v>#N/A</v>
      </c>
      <c r="CL79" s="222" t="e">
        <f t="array" ref="CL79">LOOKUP(2,1/(Log!$K$1:$K$27569=CH79),Log!$H$1:$H$27569)</f>
        <v>#N/A</v>
      </c>
      <c r="CM79" s="222" t="e">
        <f t="array" ref="CM79">LOOKUP(2,1/(Log!$K$1:$K$27569=CH79),Log!$J$1:$J$27569)</f>
        <v>#N/A</v>
      </c>
      <c r="CN79" s="222" t="e">
        <f t="array" ref="CN79">LOOKUP(2,1/(Log!$K$1:$K$27569=CH79),Log!$I$1:$I$27569)</f>
        <v>#N/A</v>
      </c>
      <c r="CO79" s="225" t="e">
        <f t="array" ref="CO79">LOOKUP(2,1/(Log!$K$1:$K$27569=CH79),Log!$L$1:$L$27569)</f>
        <v>#N/A</v>
      </c>
      <c r="CP79" s="222" t="str">
        <f t="shared" si="87"/>
        <v>MOZ012Economic Losses</v>
      </c>
      <c r="CQ79" s="224" t="str">
        <f t="array" ref="CQ79">LOOKUP(2,1/(Log!$K$1:$K$27569=CP79),Log!$E$1:$E$27569)</f>
        <v>x</v>
      </c>
      <c r="CR79" s="224" t="str">
        <f t="array" ref="CR79">LOOKUP(2,1/(Log!$K$1:$K$27569=CP79),Log!$F$1:$F$27569)</f>
        <v>x</v>
      </c>
      <c r="CS79" s="224" t="str">
        <f t="array" ref="CS79">LOOKUP(2,1/(Log!$K$1:$K$27569=CP79),Log!$G$1:$G$27569)</f>
        <v>Low</v>
      </c>
      <c r="CT79" s="224">
        <f t="array" ref="CT79">LOOKUP(2,1/(Log!$K$1:$K$27569=CP79),Log!$H$1:$H$27569)</f>
        <v>3</v>
      </c>
      <c r="CU79" s="224" t="str">
        <f t="array" ref="CU79">LOOKUP(2,1/(Log!$K$1:$K$27569=CP79),Log!$J$1:$J$27569)</f>
        <v>There is no reliable source mentioning a cumulative economic loss brought by El Nino induced drought</v>
      </c>
      <c r="CV79" s="224" t="str">
        <f t="array" ref="CV79">LOOKUP(2,1/(Log!$K$1:$K$27569=CP79),Log!$I$1:$I$27569)</f>
        <v>x</v>
      </c>
      <c r="CW79" s="214">
        <f t="array" ref="CW79">LOOKUP(2,1/(Log!$K$1:$K$27569=CP79),Log!$L$1:$L$27569)</f>
        <v>45504</v>
      </c>
      <c r="CX79" s="222" t="str">
        <f t="shared" si="88"/>
        <v>MOZ012People in Need</v>
      </c>
      <c r="CY79" s="218">
        <f t="shared" si="89"/>
        <v>1814000</v>
      </c>
      <c r="CZ79" s="218" t="str">
        <f t="shared" si="90"/>
        <v>IPC 14/08/2024; OCHA 21/08/2024</v>
      </c>
      <c r="DA79" s="218" t="str">
        <f t="shared" si="91"/>
        <v xml:space="preserve">Medium </v>
      </c>
      <c r="DB79" s="218">
        <f t="shared" si="92"/>
        <v>2</v>
      </c>
      <c r="DC79" s="218" t="str">
        <f t="shared" si="93"/>
        <v>In line with the INFORM Severity Index methodology, the total number of people in need is calculated by summing those classified in IPC Phases 3 (Crisis), 4 (Emergency), and 5 (Catastrophe). The figure for IPC Phase 3 was taken directly from IPC data, as it corresponds to Level 3 in the ACAPS Severity Index methodology.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v>
      </c>
      <c r="DD79" s="218" t="str">
        <f t="shared" si="94"/>
        <v>https://www.ipcinfo.org/ipc-country-analysis/details-map/en/c/1157120/?iso3=MOZ ; https://reliefweb.int/report/mozambique/mozambique-drought-appeal-august-2024-july-2025-august-2024-enpt</v>
      </c>
      <c r="DE79" s="220">
        <f t="shared" si="95"/>
        <v>45777</v>
      </c>
      <c r="DF79" s="221" t="str">
        <f t="shared" si="96"/>
        <v>MOZ012Minimal humanitarian conditions - Level 1</v>
      </c>
      <c r="DG79" s="213">
        <f t="array" ref="DG79">IF(LOOKUP(2,1/(Log!$K$1:$K$27569=DF79),Log!$E$1:$E$27569)="x","x",ROUND(LOOKUP(2,1/(Log!$K$1:$K$27569=DF79),Log!$E$1:$E$27569),-3))</f>
        <v>1657000</v>
      </c>
      <c r="DH79" s="224" t="str">
        <f t="array" ref="DH79">LOOKUP(2,1/(Log!$K$1:$K$27569=DF79),Log!$F$1:$F$27569)</f>
        <v>IPC 14/08/2024; OCHA 21/08/2024</v>
      </c>
      <c r="DI79" s="224" t="str">
        <f t="array" ref="DI79">LOOKUP(2,1/(Log!$K$1:$K$27569=DF79),Log!$G$1:$G$27569)</f>
        <v xml:space="preserve">Medium </v>
      </c>
      <c r="DJ79" s="224">
        <f t="array" ref="DJ79">LOOKUP(2,1/(Log!$K$1:$K$27569=DF79),Log!$H$1:$H$27569)</f>
        <v>2</v>
      </c>
      <c r="DK79" s="224" t="str">
        <f t="array" ref="DK79">LOOKUP(2,1/(Log!$K$1:$K$27569=DF79),Log!$J$1:$J$27569)</f>
        <v>According to the INFORM Severity Index (SI) methodology, the number of people in Level 1 corresponds to those classified under IPC Phase 1. This figure was taken directly from IPC data, as IPC Phase 1 aligns with Level 1 in the ACAPS Severity Index methodology. The IPC was selected as the data source because food insecurity is the primary driver of the crisis.Nampula,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driving the crisis.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v>
      </c>
      <c r="DL79" s="224" t="str">
        <f t="array" ref="DL79">LOOKUP(2,1/(Log!$K$1:$K$27569=DF79),Log!$I$1:$I$27569)</f>
        <v>https://www.ipcinfo.org/ipc-country-analysis/details-map/en/c/1157120/?iso3=MOZ ; https://reliefweb.int/report/mozambique/mozambique-drought-appeal-august-2024-july-2025-august-2024-enpt</v>
      </c>
      <c r="DM79" s="214">
        <f t="array" ref="DM79">LOOKUP(2,1/(Log!$K$1:$K$27569=DF79),Log!$L$1:$L$27569)</f>
        <v>45777</v>
      </c>
      <c r="DN79" s="222" t="str">
        <f t="shared" si="97"/>
        <v>MOZ012Stressed humanitarian conditions - Level 2</v>
      </c>
      <c r="DO79" s="218">
        <f t="array" ref="DO79">IF(LOOKUP(2,1/(Log!$K$1:$K$27569=DN79),Log!$E$1:$E$27569)="x","x",ROUND(LOOKUP(2,1/(Log!$K$1:$K$27569=DN79),Log!$E$1:$E$27569),-3))</f>
        <v>1698000</v>
      </c>
      <c r="DP79" s="222" t="str">
        <f t="array" ref="DP79">LOOKUP(2,1/(Log!$K$1:$K$27569=DN79),Log!$F$1:$F$27569)</f>
        <v>IPC 14/08/2024; OCHA 21/08/2024</v>
      </c>
      <c r="DQ79" s="222" t="str">
        <f t="array" ref="DQ79">LOOKUP(2,1/(Log!$K$1:$K$27569=DN79),Log!$G$1:$G$27569)</f>
        <v xml:space="preserve">Medium </v>
      </c>
      <c r="DR79" s="222">
        <f t="array" ref="DR79">LOOKUP(2,1/(Log!$K$1:$K$27569=DN79),Log!$H$1:$H$27569)</f>
        <v>2</v>
      </c>
      <c r="DS79" s="222" t="str">
        <f t="array" ref="DS79">LOOKUP(2,1/(Log!$K$1:$K$27569=DN79),Log!$J$1:$J$27569)</f>
        <v>According to the INFORM Severity Index (SI) methodology, the number of people in Level 2 corresponds to those classified under IPC Phase 2. This figure was taken directly from IPC data, as IPC Phase 2 aligns with Level 2 in the ACAPS Severity Index methodology. The IPC was selected as the source because food insecurity is the primary need driving the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driving the crisis.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v>
      </c>
      <c r="DT79" s="222" t="str">
        <f t="array" ref="DT79">LOOKUP(2,1/(Log!$K$1:$K$27569=DN79),Log!$I$1:$I$27569)</f>
        <v>https://www.ipcinfo.org/ipc-country-analysis/details-map/en/c/1157120/?iso3=MOZ ; https://reliefweb.int/report/mozambique/mozambique-drought-appeal-august-2024-july-2025-august-2024-enpt</v>
      </c>
      <c r="DU79" s="223">
        <f t="array" ref="DU79">LOOKUP(2,1/(Log!$K$1:$K$27569=DN79),Log!$L$1:$L$27569)</f>
        <v>45777</v>
      </c>
      <c r="DV79" s="221" t="str">
        <f t="shared" si="98"/>
        <v>MOZ012Moderate humanitarian conditions - Level 3</v>
      </c>
      <c r="DW79" s="213">
        <f t="array" ref="DW79">IF(LOOKUP(2,1/(Log!$K$1:$K$27569=DV79),Log!$E$1:$E$27569)="x","x",ROUND(LOOKUP(2,1/(Log!$K$1:$K$27569=DV79),Log!$E$1:$E$27569),-3))</f>
        <v>1398000</v>
      </c>
      <c r="DX79" s="224" t="str">
        <f t="array" ref="DX79">LOOKUP(2,1/(Log!$K$1:$K$27569=DV79),Log!$F$1:$F$27569)</f>
        <v>IPC 14/08/2024; OCHA 21/08/2024</v>
      </c>
      <c r="DY79" s="224" t="str">
        <f t="array" ref="DY79">LOOKUP(2,1/(Log!$K$1:$K$27569=DV79),Log!$G$1:$G$27569)</f>
        <v xml:space="preserve">Medium </v>
      </c>
      <c r="DZ79" s="224">
        <f t="array" ref="DZ79">LOOKUP(2,1/(Log!$K$1:$K$27569=DV79),Log!$H$1:$H$27569)</f>
        <v>2</v>
      </c>
      <c r="EA79" s="224" t="str">
        <f t="array" ref="EA79">LOOKUP(2,1/(Log!$K$1:$K$27569=DV79),Log!$J$1:$J$27569)</f>
        <v>In line with the INFORM Severity Index methodology, the total number of people in need is calculated by summing those classified in IPC Phases 3 (Crisis), 4 (Emergency), and 5 (Catastrophe). The figure for IPC Phase 3 was taken directly from IPC data, as it corresponds to Level 3 in the ACAPS Severity Index methodology.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v>
      </c>
      <c r="EB79" s="224" t="str">
        <f t="array" ref="EB79">LOOKUP(2,1/(Log!$K$1:$K$27569=DV79),Log!$I$1:$I$27569)</f>
        <v>https://www.ipcinfo.org/ipc-country-analysis/details-map/en/c/1157120/?iso3=MOZ ; https://reliefweb.int/report/mozambique/mozambique-drought-appeal-august-2024-july-2025-august-2024-enpt</v>
      </c>
      <c r="EC79" s="214">
        <f t="array" ref="EC79">LOOKUP(2,1/(Log!$K$1:$K$27569=DV79),Log!$L$1:$L$27569)</f>
        <v>45777</v>
      </c>
      <c r="ED79" s="222" t="str">
        <f t="shared" si="99"/>
        <v>MOZ012Severe humanitarian conditions - Level 4</v>
      </c>
      <c r="EE79" s="218">
        <f t="array" ref="EE79">IF(LOOKUP(2,1/(Log!$K$1:$K$27569=ED79),Log!$E$1:$E$27569)="x","x",ROUND(LOOKUP(2,1/(Log!$K$1:$K$27569=ED79),Log!$E$1:$E$27569),-3))</f>
        <v>416000</v>
      </c>
      <c r="EF79" s="222" t="str">
        <f t="array" ref="EF79">LOOKUP(2,1/(Log!$K$1:$K$27569=ED79),Log!$F$1:$F$27569)</f>
        <v>IPC 14/08/2024; OCHA 21/08/2024</v>
      </c>
      <c r="EG79" s="222" t="str">
        <f t="array" ref="EG79">LOOKUP(2,1/(Log!$K$1:$K$27569=ED79),Log!$G$1:$G$27569)</f>
        <v xml:space="preserve">Medium </v>
      </c>
      <c r="EH79" s="222">
        <f t="array" ref="EH79">LOOKUP(2,1/(Log!$K$1:$K$27569=ED79),Log!$H$1:$H$27569)</f>
        <v>2</v>
      </c>
      <c r="EI79" s="222" t="str">
        <f t="array" ref="EI79">LOOKUP(2,1/(Log!$K$1:$K$27569=ED79),Log!$J$1:$J$27569)</f>
        <v>According to the INFORM Severity Index methodology, the total number of people in need is defined as the sum of individuals classified in IPC Phases 3 (Crisis), 4 (Emergency), and 5 (Catastrophe). The figure for IPC Phase 4 was taken directly from IPC data, as it corresponds to Level 4 in the ACAPS Severity Index methodology.  This data source was selected because food insecurity is the primary concern driving the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driving the crisis.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v>
      </c>
      <c r="EJ79" s="222" t="str">
        <f t="array" ref="EJ79">LOOKUP(2,1/(Log!$K$1:$K$27569=ED79),Log!$I$1:$I$27569)</f>
        <v>https://www.ipcinfo.org/ipc-country-analysis/details-map/en/c/1157120/?iso3=MOZ ; https://reliefweb.int/report/mozambique/mozambique-drought-appeal-august-2024-july-2025-august-2024-enpt</v>
      </c>
      <c r="EK79" s="223">
        <f t="array" ref="EK79">LOOKUP(2,1/(Log!$K$1:$K$27569=ED79),Log!$L$1:$L$27569)</f>
        <v>45777</v>
      </c>
      <c r="EL79" s="221" t="str">
        <f t="shared" si="100"/>
        <v>MOZ012Extreme humanitarian conditions - Level 5</v>
      </c>
      <c r="EM79" s="213">
        <f t="array" ref="EM79">IF(LOOKUP(2,1/(Log!$K$1:$K$27569=EL79),Log!$E$1:$E$27569)="x","x",ROUND(LOOKUP(2,1/(Log!$K$1:$K$27569=EL79),Log!$E$1:$E$27569),-3))</f>
        <v>0</v>
      </c>
      <c r="EN79" s="224" t="str">
        <f t="array" ref="EN79">LOOKUP(2,1/(Log!$K$1:$K$27569=EL79),Log!$F$1:$F$27569)</f>
        <v>IPC 14/08/2024; OCHA 21/08/2024</v>
      </c>
      <c r="EO79" s="224" t="str">
        <f t="array" ref="EO79">LOOKUP(2,1/(Log!$K$1:$K$27569=EL79),Log!$G$1:$G$27569)</f>
        <v xml:space="preserve">Medium </v>
      </c>
      <c r="EP79" s="224">
        <f t="array" ref="EP79">LOOKUP(2,1/(Log!$K$1:$K$27569=EL79),Log!$H$1:$H$27569)</f>
        <v>2</v>
      </c>
      <c r="EQ79" s="224" t="str">
        <f t="array" ref="EQ79">LOOKUP(2,1/(Log!$K$1:$K$27569=EL79),Log!$J$1:$J$27569)</f>
        <v>According to the INFORM Severity Index methodology, the total number of people in need is calculated by summing those classified in IPC Phases 3, 4, and 5. The IPC results show that zero people are in Catastrophic (IPC 5 conditions).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v>
      </c>
      <c r="ER79" s="224" t="str">
        <f t="array" ref="ER79">LOOKUP(2,1/(Log!$K$1:$K$27569=EL79),Log!$I$1:$I$27569)</f>
        <v>https://www.ipcinfo.org/ipc-country-analysis/details-map/en/c/1157120/?iso3=MOZ ; https://reliefweb.int/report/mozambique/mozambique-drought-appeal-august-2024-july-2025-august-2024-enpt</v>
      </c>
      <c r="ES79" s="214">
        <f t="array" ref="ES79">LOOKUP(2,1/(Log!$K$1:$K$27569=EL79),Log!$L$1:$L$27569)</f>
        <v>45777</v>
      </c>
      <c r="ET79" s="222" t="str">
        <f t="shared" si="101"/>
        <v>MOZ012Fatalities in all crises</v>
      </c>
      <c r="EU79" s="222">
        <f t="array" ref="EU79">LOOKUP(2,1/(Log!$K$1:$K$27569=ET79),Log!$E$1:$E$27569)</f>
        <v>190</v>
      </c>
      <c r="EV79" s="222" t="str">
        <f t="array" ref="EV79">LOOKUP(2,1/(Log!$K$1:$K$27569=ET79),Log!$F$1:$F$27569)</f>
        <v>IOM 22/01/2025 ;OCHA 15/04/2025 ; ACLED Accessed 16/04/2025</v>
      </c>
      <c r="EW79" s="222" t="str">
        <f t="array" ref="EW79">LOOKUP(2,1/(Log!$K$1:$K$27569=ET79),Log!$G$1:$G$27569)</f>
        <v xml:space="preserve">Medium </v>
      </c>
      <c r="EX79" s="222">
        <f t="array" ref="EX79">LOOKUP(2,1/(Log!$K$1:$K$27569=ET79),Log!$H$1:$H$27569)</f>
        <v>2</v>
      </c>
      <c r="EY79" s="222" t="str">
        <f t="array" ref="EY79">LOOKUP(2,1/(Log!$K$1:$K$27569=ET79),Log!$J$1:$J$27569)</f>
        <v>Cumulative fatalities from the 2025 cyclone season and conflict in northern Mozambique.  163 Total Fatalities from organized violence (batteles,explosion/remote violence,violence against civilians) by Non-state armed groups from  1 October 2024 to 1 April 2025  in Cabo Delgado province. Since the beginning of the 2024/2025 rainy and cyclonic season, a total of fatalities of 11 from cyclone Dikeledi as of end of January 2025 and 16  from Cyclone Jude which made landfall in March 2025 have been recorded. Giving a total of 27 from cyclones and 163 from cabo delgado</v>
      </c>
      <c r="EZ79" s="222" t="str">
        <f t="array" ref="EZ79">LOOKUP(2,1/(Log!$K$1:$K$27569=ET79),Log!$I$1:$I$27569)</f>
        <v>https://reliefweb.int/report/mozambique/dtm-tropical-cyclone-dikeledi-nampula-mozambique-flash-update-21-january-2025-enpt ;https://reliefweb.int/report/mozambique/mozambique-2025-tropical-cyclone-jude-humanitarian-response-11-april-2025-enpt ; https://acleddata.com/explorer/</v>
      </c>
      <c r="FA79" s="223">
        <f t="array" ref="FA79">LOOKUP(2,1/(Log!$K$1:$K$27569=ET79),Log!$L$1:$L$27569)</f>
        <v>45777</v>
      </c>
      <c r="FB79" s="221" t="str">
        <f t="shared" si="102"/>
        <v>MOZ012Crisis affected groups</v>
      </c>
      <c r="FC79" s="224">
        <f t="array" ref="FC79">LOOKUP(2,1/(Log!$K$1:$K$27569=FB79),Log!$E$1:$E$27569)</f>
        <v>4</v>
      </c>
      <c r="FD79" s="224" t="str">
        <f t="array" ref="FD79">LOOKUP(2,1/(Log!$K$1:$K$27569=FB79),Log!$F$1:$F$27569)</f>
        <v>FAO/FSC 08/08/2024</v>
      </c>
      <c r="FE79" s="224" t="str">
        <f t="array" ref="FE79">LOOKUP(2,1/(Log!$K$1:$K$27569=FB79),Log!$G$1:$G$27569)</f>
        <v xml:space="preserve">Medium </v>
      </c>
      <c r="FF79" s="224">
        <f t="array" ref="FF79">LOOKUP(2,1/(Log!$K$1:$K$27569=FB79),Log!$H$1:$H$27569)</f>
        <v>2</v>
      </c>
      <c r="FG79" s="224" t="str">
        <f t="array" ref="FG79">LOOKUP(2,1/(Log!$K$1:$K$27569=FB79),Log!$J$1:$J$27569)</f>
        <v>In this crisis, all 4 population groups are affected: IDPs, host population, non-host population, and returnees.’</v>
      </c>
      <c r="FH79" s="224" t="str">
        <f t="array" ref="FH79">LOOKUP(2,1/(Log!$K$1:$K$27569=FB79),Log!$I$1:$I$27569)</f>
        <v>https://reliefweb.int/report/mozambique/mozambique-food-security-cluster-bulletin-first-semester-2024</v>
      </c>
      <c r="FI79" s="214">
        <f t="array" ref="FI79">LOOKUP(2,1/(Log!$K$1:$K$27569=FB79),Log!$L$1:$L$27569)</f>
        <v>45777</v>
      </c>
      <c r="FJ79" s="221" t="str">
        <f t="shared" si="103"/>
        <v>MOZ012People facing limited access constraints</v>
      </c>
      <c r="FK79" s="222" t="str">
        <f t="array" ref="FK79">LOOKUP(2,1/(Log!$K$1:$K$27569=FJ79),Log!$E$1:$E$27569)</f>
        <v>x</v>
      </c>
      <c r="FL79" s="222" t="str">
        <f t="array" ref="FL79">LOOKUP(2,1/(Log!$K$1:$K$27569=FJ79),Log!$F$1:$F$27569)</f>
        <v>x</v>
      </c>
      <c r="FM79" s="222" t="str">
        <f t="array" ref="FM79">LOOKUP(2,1/(Log!$K$1:$K$27569=FJ79),Log!$G$1:$G$27569)</f>
        <v>Low</v>
      </c>
      <c r="FN79" s="222">
        <f t="array" ref="FN79">LOOKUP(2,1/(Log!$K$1:$K$27569=FJ79),Log!$H$1:$H$27569)</f>
        <v>3</v>
      </c>
      <c r="FO79" s="222" t="str">
        <f t="array" ref="FO79">LOOKUP(2,1/(Log!$K$1:$K$27569=FJ79),Log!$J$1:$J$27569)</f>
        <v>There is no reliable source giving the number of people facing limited access constraints as a result of El Nino induced drought</v>
      </c>
      <c r="FP79" s="218" t="str">
        <f t="array" ref="FP79">LOOKUP(2,1/(Log!$K$1:$K$27569=FJ79),Log!$I$1:$I$27569)</f>
        <v>x</v>
      </c>
      <c r="FQ79" s="219">
        <f t="array" ref="FQ79">LOOKUP(2,1/(Log!$K$1:$K$27569=FJ79),Log!$L$1:$L$27569)</f>
        <v>45504</v>
      </c>
      <c r="FR79" s="221" t="str">
        <f t="shared" si="104"/>
        <v>MOZ012People facing restricted access constraints</v>
      </c>
      <c r="FS79" s="224" t="str">
        <f t="array" ref="FS79">LOOKUP(2,1/(Log!$K$1:$K$27569=FR79),Log!$E$1:$E$27569)</f>
        <v>x</v>
      </c>
      <c r="FT79" s="224" t="str">
        <f t="array" ref="FT79">LOOKUP(2,1/(Log!$K$1:$K$27569=FR79),Log!$F$1:$F$27569)</f>
        <v>x</v>
      </c>
      <c r="FU79" s="224" t="str">
        <f t="array" ref="FU79">LOOKUP(2,1/(Log!$K$1:$K$27569=FR79),Log!$G$1:$G$27569)</f>
        <v>Low</v>
      </c>
      <c r="FV79" s="224">
        <f t="array" ref="FV79">LOOKUP(2,1/(Log!$K$1:$K$27569=FR79),Log!$H$1:$H$27569)</f>
        <v>3</v>
      </c>
      <c r="FW79" s="224" t="str">
        <f t="array" ref="FW79">LOOKUP(2,1/(Log!$K$1:$K$27569=FR79),Log!$J$1:$J$27569)</f>
        <v>There is no reliable source giving the number of people facing restricted access constraints as a result of El Nino induced drought</v>
      </c>
      <c r="FX79" s="224" t="str">
        <f t="array" ref="FX79">LOOKUP(2,1/(Log!$K$1:$K$27569=FR79),Log!$I$1:$I$27569)</f>
        <v>x</v>
      </c>
      <c r="FY79" s="214">
        <f t="array" ref="FY79">LOOKUP(2,1/(Log!$K$1:$K$27569=FR79),Log!$L$1:$L$27569)</f>
        <v>45504</v>
      </c>
      <c r="FZ79" s="222" t="str">
        <f t="shared" si="105"/>
        <v>MOZ012Impediments to entry into country (bureaucratic and administrative)</v>
      </c>
      <c r="GA79" s="222">
        <f t="array" ref="GA79">LOOKUP(2,1/(Log!$K$1:$K$27569=FZ79),Log!$E$1:$E$27569)</f>
        <v>1</v>
      </c>
      <c r="GB79" s="222" t="str">
        <f t="array" ref="GB79">LOOKUP(2,1/(Log!$K$1:$K$27569=FZ79),Log!$F$1:$F$27569)</f>
        <v>ACAPS Access Methodology</v>
      </c>
      <c r="GC79" s="222" t="str">
        <f t="array" ref="GC79">LOOKUP(2,1/(Log!$K$1:$K$27569=FZ79),Log!$G$1:$G$27569)</f>
        <v>Medium</v>
      </c>
      <c r="GD79" s="222">
        <f t="array" ref="GD79">LOOKUP(2,1/(Log!$K$1:$K$27569=FZ79),Log!$H$1:$H$27569)</f>
        <v>2</v>
      </c>
      <c r="GE79" s="222" t="str">
        <f t="array" ref="GE79">LOOKUP(2,1/(Log!$K$1:$K$27569=FZ79),Log!$J$1:$J$27569)</f>
        <v>x</v>
      </c>
      <c r="GF79" s="222" t="str">
        <f t="array" ref="GF79">LOOKUP(2,1/(Log!$K$1:$K$27569=FZ79),Log!$I$1:$I$27569)</f>
        <v>x</v>
      </c>
      <c r="GG79" s="223">
        <f t="array" ref="GG79">LOOKUP(2,1/(Log!$K$1:$K$27569=FZ79),Log!$L$1:$L$27569)</f>
        <v>45614</v>
      </c>
      <c r="GH79" s="221" t="str">
        <f t="shared" si="106"/>
        <v>MOZ012Restriction of movement (impediments to freedom of movement and/or administrative restrictions)</v>
      </c>
      <c r="GI79" s="224">
        <f t="array" ref="GI79">LOOKUP(2,1/(Log!$K$1:$K$27569=GH79),Log!$E$1:$E$27569)</f>
        <v>0</v>
      </c>
      <c r="GJ79" s="224" t="str">
        <f t="array" ref="GJ79">LOOKUP(2,1/(Log!$K$1:$K$27569=GH79),Log!$F$1:$F$27569)</f>
        <v>ACAPS Access Methodology</v>
      </c>
      <c r="GK79" s="224" t="str">
        <f t="array" ref="GK79">LOOKUP(2,1/(Log!$K$1:$K$27569=GH79),Log!$G$1:$G$27569)</f>
        <v>Medium</v>
      </c>
      <c r="GL79" s="224">
        <f t="array" ref="GL79">LOOKUP(2,1/(Log!$K$1:$K$27569=GH79),Log!$H$1:$H$27569)</f>
        <v>2</v>
      </c>
      <c r="GM79" s="224" t="str">
        <f t="array" ref="GM79">LOOKUP(2,1/(Log!$K$1:$K$27569=GH79),Log!$J$1:$J$27569)</f>
        <v>x</v>
      </c>
      <c r="GN79" s="224" t="str">
        <f t="array" ref="GN79">LOOKUP(2,1/(Log!$K$1:$K$27569=GH79),Log!$I$1:$I$27569)</f>
        <v>x</v>
      </c>
      <c r="GO79" s="214">
        <f t="array" ref="GO79">LOOKUP(2,1/(Log!$K$1:$K$27569=GH79),Log!$L$1:$L$27569)</f>
        <v>45614</v>
      </c>
      <c r="GP79" s="222" t="str">
        <f t="shared" si="107"/>
        <v>MOZ012Interference into implementation of humanitarian activities</v>
      </c>
      <c r="GQ79" s="222">
        <f t="array" ref="GQ79">LOOKUP(2,1/(Log!$K$1:$K$27569=GP79),Log!$E$1:$E$27569)</f>
        <v>0</v>
      </c>
      <c r="GR79" s="222" t="str">
        <f t="array" ref="GR79">LOOKUP(2,1/(Log!$K$1:$K$27569=GP79),Log!$F$1:$F$27569)</f>
        <v>ACAPS Access Methodology</v>
      </c>
      <c r="GS79" s="222" t="str">
        <f t="array" ref="GS79">LOOKUP(2,1/(Log!$K$1:$K$27569=GP79),Log!$G$1:$G$27569)</f>
        <v>Medium</v>
      </c>
      <c r="GT79" s="222">
        <f t="array" ref="GT79">LOOKUP(2,1/(Log!$K$1:$K$27569=GP79),Log!$H$1:$H$27569)</f>
        <v>2</v>
      </c>
      <c r="GU79" s="222" t="str">
        <f t="array" ref="GU79">LOOKUP(2,1/(Log!$K$1:$K$27569=GP79),Log!$J$1:$J$27569)</f>
        <v>x</v>
      </c>
      <c r="GV79" s="222" t="str">
        <f t="array" ref="GV79">LOOKUP(2,1/(Log!$K$1:$K$27569=GP79),Log!$I$1:$I$27569)</f>
        <v>x</v>
      </c>
      <c r="GW79" s="223">
        <f t="array" ref="GW79">LOOKUP(2,1/(Log!$K$1:$K$27569=GP79),Log!$L$1:$L$27569)</f>
        <v>45614</v>
      </c>
      <c r="GX79" s="221" t="str">
        <f t="shared" si="108"/>
        <v>MOZ012Violence against personnel, facilities and assets</v>
      </c>
      <c r="GY79" s="224">
        <f t="array" ref="GY79">LOOKUP(2,1/(Log!$K$1:$K$27569=GX79),Log!$E$1:$E$27569)</f>
        <v>0</v>
      </c>
      <c r="GZ79" s="224" t="str">
        <f t="array" ref="GZ79">LOOKUP(2,1/(Log!$K$1:$K$27569=GX79),Log!$F$1:$F$27569)</f>
        <v>ACAPS Access Methodology</v>
      </c>
      <c r="HA79" s="224" t="str">
        <f t="array" ref="HA79">LOOKUP(2,1/(Log!$K$1:$K$27569=GX79),Log!$G$1:$G$27569)</f>
        <v>Medium</v>
      </c>
      <c r="HB79" s="224">
        <f t="array" ref="HB79">LOOKUP(2,1/(Log!$K$1:$K$27569=GX79),Log!$H$1:$H$27569)</f>
        <v>2</v>
      </c>
      <c r="HC79" s="224" t="str">
        <f t="array" ref="HC79">LOOKUP(2,1/(Log!$K$1:$K$27569=GX79),Log!$J$1:$J$27569)</f>
        <v>x</v>
      </c>
      <c r="HD79" s="224" t="str">
        <f t="array" ref="HD79">LOOKUP(2,1/(Log!$K$1:$K$27569=GX79),Log!$I$1:$I$27569)</f>
        <v>x</v>
      </c>
      <c r="HE79" s="214">
        <f t="array" ref="HE79">LOOKUP(2,1/(Log!$K$1:$K$27569=GX79),Log!$L$1:$L$27569)</f>
        <v>45614</v>
      </c>
      <c r="HF79" s="222" t="str">
        <f t="shared" si="109"/>
        <v>MOZ012Denial of existence of humanitarian needs or entitlements to assistance</v>
      </c>
      <c r="HG79" s="222">
        <f t="array" ref="HG79">LOOKUP(2,1/(Log!$K$1:$K$27569=HF79),Log!$E$1:$E$27569)</f>
        <v>0</v>
      </c>
      <c r="HH79" s="222" t="str">
        <f t="array" ref="HH79">LOOKUP(2,1/(Log!$K$1:$K$27569=HF79),Log!$F$1:$F$27569)</f>
        <v>ACAPS Access Methodology</v>
      </c>
      <c r="HI79" s="222" t="str">
        <f t="array" ref="HI79">LOOKUP(2,1/(Log!$K$1:$K$27569=HF79),Log!$G$1:$G$27569)</f>
        <v>Medium</v>
      </c>
      <c r="HJ79" s="222">
        <f t="array" ref="HJ79">LOOKUP(2,1/(Log!$K$1:$K$27569=HF79),Log!$H$1:$H$27569)</f>
        <v>2</v>
      </c>
      <c r="HK79" s="222" t="str">
        <f t="array" ref="HK79">LOOKUP(2,1/(Log!$K$1:$K$27569=HF79),Log!$J$1:$J$27569)</f>
        <v>x</v>
      </c>
      <c r="HL79" s="222" t="str">
        <f t="array" ref="HL79">LOOKUP(2,1/(Log!$K$1:$K$27569=HF79),Log!$I$1:$I$27569)</f>
        <v>x</v>
      </c>
      <c r="HM79" s="223">
        <f t="array" ref="HM79">LOOKUP(2,1/(Log!$K$1:$K$27569=HF79),Log!$L$1:$L$27569)</f>
        <v>45614</v>
      </c>
      <c r="HN79" s="221" t="str">
        <f t="shared" si="110"/>
        <v>MOZ012Restriction and obstruction of access to services and assistance</v>
      </c>
      <c r="HO79" s="224">
        <f t="array" ref="HO79">LOOKUP(2,1/(Log!$K$1:$K$27569=HN79),Log!$E$1:$E$27569)</f>
        <v>0</v>
      </c>
      <c r="HP79" s="224" t="str">
        <f t="array" ref="HP79">LOOKUP(2,1/(Log!$K$1:$K$27569=HN79),Log!$F$1:$F$27569)</f>
        <v>ACAPS Access Methodology</v>
      </c>
      <c r="HQ79" s="224" t="str">
        <f t="array" ref="HQ79">LOOKUP(2,1/(Log!$K$1:$K$27569=HN79),Log!$G$1:$G$27569)</f>
        <v>Medium</v>
      </c>
      <c r="HR79" s="224">
        <f t="array" ref="HR79">LOOKUP(2,1/(Log!$K$1:$K$27569=HN79),Log!$H$1:$H$27569)</f>
        <v>2</v>
      </c>
      <c r="HS79" s="224" t="str">
        <f t="array" ref="HS79">LOOKUP(2,1/(Log!$K$1:$K$27569=HN79),Log!$J$1:$J$27569)</f>
        <v>x</v>
      </c>
      <c r="HT79" s="224" t="str">
        <f t="array" ref="HT79">LOOKUP(2,1/(Log!$K$1:$K$27569=HN79),Log!$I$1:$I$27569)</f>
        <v>x</v>
      </c>
      <c r="HU79" s="214">
        <f t="array" ref="HU79">LOOKUP(2,1/(Log!$K$1:$K$27569=HN79),Log!$L$1:$L$27569)</f>
        <v>45614</v>
      </c>
      <c r="HV79" s="222" t="str">
        <f t="shared" si="111"/>
        <v>MOZ012Ongoing insecurity/hostilities affecting humanitarian assistance</v>
      </c>
      <c r="HW79" s="222">
        <f t="array" ref="HW79">LOOKUP(2,1/(Log!$K$1:$K$27569=HV79),Log!$E$1:$E$27569)</f>
        <v>0</v>
      </c>
      <c r="HX79" s="222" t="str">
        <f t="array" ref="HX79">LOOKUP(2,1/(Log!$K$1:$K$27569=HV79),Log!$F$1:$F$27569)</f>
        <v>ACAPS Access Methodology</v>
      </c>
      <c r="HY79" s="222" t="str">
        <f t="array" ref="HY79">LOOKUP(2,1/(Log!$K$1:$K$27569=HV79),Log!$G$1:$G$27569)</f>
        <v>Medium</v>
      </c>
      <c r="HZ79" s="222">
        <f t="array" ref="HZ79">LOOKUP(2,1/(Log!$K$1:$K$27569=HV79),Log!$H$1:$H$27569)</f>
        <v>2</v>
      </c>
      <c r="IA79" s="222" t="str">
        <f t="array" ref="IA79">LOOKUP(2,1/(Log!$K$1:$K$27569=HV79),Log!$J$1:$J$27569)</f>
        <v>x</v>
      </c>
      <c r="IB79" s="222" t="str">
        <f t="array" ref="IB79">LOOKUP(2,1/(Log!$K$1:$K$27569=HV79),Log!$I$1:$I$27569)</f>
        <v>x</v>
      </c>
      <c r="IC79" s="223">
        <f t="array" ref="IC79">LOOKUP(2,1/(Log!$K$1:$K$27569=HV79),Log!$L$1:$L$27569)</f>
        <v>45614</v>
      </c>
      <c r="ID79" s="221" t="str">
        <f t="shared" si="112"/>
        <v>MOZ012Presence of mines and improvised explosive devices</v>
      </c>
      <c r="IE79" s="224">
        <f t="array" ref="IE79">LOOKUP(2,1/(Log!$K$1:$K$27569=ID79),Log!$E$1:$E$27569)</f>
        <v>1</v>
      </c>
      <c r="IF79" s="224" t="str">
        <f t="array" ref="IF79">LOOKUP(2,1/(Log!$K$1:$K$27569=ID79),Log!$F$1:$F$27569)</f>
        <v>ACAPS Access Methodology</v>
      </c>
      <c r="IG79" s="224" t="str">
        <f t="array" ref="IG79">LOOKUP(2,1/(Log!$K$1:$K$27569=ID79),Log!$G$1:$G$27569)</f>
        <v>Medium</v>
      </c>
      <c r="IH79" s="224">
        <f t="array" ref="IH79">LOOKUP(2,1/(Log!$K$1:$K$27569=ID79),Log!$H$1:$H$27569)</f>
        <v>2</v>
      </c>
      <c r="II79" s="224" t="str">
        <f t="array" ref="II79">LOOKUP(2,1/(Log!$K$1:$K$27569=ID79),Log!$J$1:$J$27569)</f>
        <v>x</v>
      </c>
      <c r="IJ79" s="224" t="str">
        <f t="array" ref="IJ79">LOOKUP(2,1/(Log!$K$1:$K$27569=ID79),Log!$I$1:$I$27569)</f>
        <v>x</v>
      </c>
      <c r="IK79" s="214">
        <f t="array" ref="IK79">LOOKUP(2,1/(Log!$K$1:$K$27569=ID79),Log!$L$1:$L$27569)</f>
        <v>45614</v>
      </c>
      <c r="IL79" s="222" t="str">
        <f t="shared" si="113"/>
        <v>MOZ012Physical constraints in the environment (obstacles related to terrain, climate, lack of infrastructure, etc.)</v>
      </c>
      <c r="IM79" s="222">
        <f t="array" ref="IM79">LOOKUP(2,1/(Log!$K$1:$K$27569=IL79),Log!$E$1:$E$27569)</f>
        <v>2</v>
      </c>
      <c r="IN79" s="222" t="str">
        <f t="array" ref="IN79">LOOKUP(2,1/(Log!$K$1:$K$27569=IL79),Log!$F$1:$F$27569)</f>
        <v>ACAPS Access Methodology</v>
      </c>
      <c r="IO79" s="222" t="str">
        <f t="array" ref="IO79">LOOKUP(2,1/(Log!$K$1:$K$27569=IL79),Log!$G$1:$G$27569)</f>
        <v>Medium</v>
      </c>
      <c r="IP79" s="222">
        <f t="array" ref="IP79">LOOKUP(2,1/(Log!$K$1:$K$27569=IL79),Log!$H$1:$H$27569)</f>
        <v>2</v>
      </c>
      <c r="IQ79" s="222" t="str">
        <f t="array" ref="IQ79">LOOKUP(2,1/(Log!$K$1:$K$27569=IL79),Log!$J$1:$J$27569)</f>
        <v>x</v>
      </c>
      <c r="IR79" s="222" t="str">
        <f t="array" ref="IR79">LOOKUP(2,1/(Log!$K$1:$K$27569=IL79),Log!$I$1:$I$27569)</f>
        <v>x</v>
      </c>
      <c r="IS79" s="223">
        <f t="array" ref="IS79">LOOKUP(2,1/(Log!$K$1:$K$27569=IL79),Log!$L$1:$L$27569)</f>
        <v>45614</v>
      </c>
    </row>
    <row r="80" spans="1:253" s="11" customFormat="1" ht="13.35" customHeight="1">
      <c r="A80" s="11" t="str">
        <f>Lists!B:B</f>
        <v xml:space="preserve">2025 Cyclone season </v>
      </c>
      <c r="B80" s="11" t="str">
        <f>Lists!F:F</f>
        <v>Cyclone</v>
      </c>
      <c r="C80" s="11" t="str">
        <f>Lists!C:C</f>
        <v>MOZ013</v>
      </c>
      <c r="D80" s="11" t="str">
        <f>Lists!A:A</f>
        <v>Mozambique</v>
      </c>
      <c r="E80" s="11" t="str">
        <f>Lists!D:D</f>
        <v>MOZ</v>
      </c>
      <c r="F80" s="11" t="str">
        <f t="shared" si="76"/>
        <v>MOZ013Total population</v>
      </c>
      <c r="G80" s="212">
        <f t="array" ref="G80">ROUND(LOOKUP(2,1/(Log!$K$1:$K$27569=F80),Log!$E$1:$E$27569),-3)</f>
        <v>35337000</v>
      </c>
      <c r="H80" s="213" t="str">
        <f t="array" ref="H80">LOOKUP(2,1/(Log!$K$1:$K$27569=F80),Log!$F$1:$F$27569)</f>
        <v>World Population Review accessed 27/03/2025</v>
      </c>
      <c r="I80" s="213" t="str">
        <f t="array" ref="I80">LOOKUP(2,1/(Log!$K$1:$K$27569=F80),Log!$G$1:$G$27569)</f>
        <v xml:space="preserve">Medium </v>
      </c>
      <c r="J80" s="213">
        <f t="array" ref="J80">LOOKUP(2,1/(Log!$K$1:$K$27569=F80),Log!$H$1:$H$27569)</f>
        <v>2</v>
      </c>
      <c r="K80" s="213" t="str">
        <f t="array" ref="K80">LOOKUP(2,1/(Log!$K$1:$K$27569=F80),Log!$J$1:$J$27569)</f>
        <v>Total population of Mozambique adjusted for population movement. We took the WPR source because the last national census was in 2017 and the source used provides estimates. The reliability is medium because it is based on projections of the latest United Nations data.</v>
      </c>
      <c r="L80" s="213" t="str">
        <f t="array" ref="L80">LOOKUP(2,1/(Log!$K$1:$K$27569=F80),Log!$I$1:$I$27569)</f>
        <v>https://worldpopulationreview.com/countries/mozambique-population</v>
      </c>
      <c r="M80" s="214">
        <f t="array" ref="M80">LOOKUP(2,1/(Log!$K$1:$K$27569=F80),Log!$L$1:$L$27569)</f>
        <v>45747</v>
      </c>
      <c r="N80" s="221" t="str">
        <f t="shared" si="77"/>
        <v>MOZ013Landmass affected</v>
      </c>
      <c r="O80" s="216">
        <f t="array" ref="O80">LOOKUP(2,1/(Log!$K$1:$K$27569=N80),Log!$E$1:$E$27569)</f>
        <v>612535</v>
      </c>
      <c r="P80" s="216" t="str">
        <f t="array" ref="P80">LOOKUP(2,1/(Log!$K$1:$K$27569=N80),Log!$F$1:$F$27569)</f>
        <v>Mappr Accessed Accessed 27/03/2025 ; UNHCR 16/01/2025 ; OCHA 18/01/2025 ; Govt. Moz 26/03/2025</v>
      </c>
      <c r="Q80" s="216" t="str">
        <f t="array" ref="Q80">LOOKUP(2,1/(Log!$K$1:$K$27569=N80),Log!$G$1:$G$27569)</f>
        <v xml:space="preserve">Medium </v>
      </c>
      <c r="R80" s="216">
        <f t="array" ref="R80">LOOKUP(2,1/(Log!$K$1:$K$27569=N80),Log!$H$1:$H$27569)</f>
        <v>2</v>
      </c>
      <c r="S80" s="216" t="str">
        <f t="array" ref="S80">LOOKUP(2,1/(Log!$K$1:$K$27569=N80),Log!$J$1:$J$27569)</f>
        <v>This is the landmass of the provinces affected by Cyclone Chido and Dikeledi. The tropical cyclone Chido made landfall in Mozambique on December 15th, hitting the Mecufi district in Cabo Delgado(78,778 kmsq) province. It also severely affected the Nampula (79,010 kmsq)province, with Niassa(122,827kmsq), Tete(98,417), and Sofala (67,753)provinces experiencing lesser impacts. On 14 January, Tropical Cyclone Dikeledi landed in Mozambique, affecting Nampula Province. Cyclone Jude that made landfall on March 2025, additionally affected other provinces like Zambezia (103,478kmsq), and Manica (62,272kmsq) in addition to others that had already been affected by Chido and Dikeledi Total is 446,785 square kilometers.</v>
      </c>
      <c r="T80" s="216" t="str">
        <f t="array" ref="T80">LOOKUP(2,1/(Log!$K$1:$K$27569=N80),Log!$I$1:$I$27569)</f>
        <v>https://www.mappr.co/counties/mozambique/ ; https://reliefweb.int/report/mozambique/storm-season-2024-2025-event-factsheet ; https://reliefweb.int/report/mozambique/mozambique-tropical-cyclone-dikeledi-flash-update-2-17-january-2025-enpt ; https://reliefweb.int/report/mozambique/mozambique-tropical-cyclone-jude-flash-update-2-23-march-2025</v>
      </c>
      <c r="U80" s="217">
        <f t="array" ref="U80">LOOKUP(2,1/(Log!$K$1:$K$27569=N80),Log!$L$1:$L$27569)</f>
        <v>45747</v>
      </c>
      <c r="V80" s="221" t="str">
        <f t="shared" si="78"/>
        <v>MOZ013People exposed</v>
      </c>
      <c r="W80" s="213">
        <f t="array" ref="W80">IF(LOOKUP(2,1/(Log!$K$1:$K$27569=V80),Log!$E$1:$E$27569)="x","x",ROUND(LOOKUP(2,1/(Log!$K$1:$K$27569=V80),Log!$E$1:$E$27569),-3))</f>
        <v>27121000</v>
      </c>
      <c r="X80" s="213" t="str">
        <f t="array" ref="X80">LOOKUP(2,1/(Log!$K$1:$K$27569=V80),Log!$F$1:$F$27569)</f>
        <v>OCHA accessed 26/03/2025 ; UNHCR 16/01/2025 ; OCHA 18/01/2025 ; Govt. Moz 26/03/2025</v>
      </c>
      <c r="Y80" s="213" t="str">
        <f t="array" ref="Y80">LOOKUP(2,1/(Log!$K$1:$K$27569=V80),Log!$G$1:$G$27569)</f>
        <v xml:space="preserve">Medium </v>
      </c>
      <c r="Z80" s="213">
        <f t="array" ref="Z80">LOOKUP(2,1/(Log!$K$1:$K$27569=V80),Log!$H$1:$H$27569)</f>
        <v>2</v>
      </c>
      <c r="AA80" s="213" t="str">
        <f t="array" ref="AA80">LOOKUP(2,1/(Log!$K$1:$K$27569=V80),Log!$J$1:$J$27569)</f>
        <v>The number of people exposed correponds to the total population of those living in provinces affected by the 2024/2025 cyclones.ie Cyclone Dikeledi, Chido and Jude.  We used the figure from HDX because it shows the latest updates of the total population of provinces according to projections. The reliability was medium because the figures are based on projections, estimates and are as of 2024. Cabo Delgado(2,908,042), Nampula (7,007,470), Niassa(2,315,280), Tete(3,362,480), and Sofala (2,842,061) Manica (2,528,501), Zambezia (6,156,894). The total is  27,120,728.</v>
      </c>
      <c r="AB80" s="213" t="str">
        <f t="array" ref="AB80">LOOKUP(2,1/(Log!$K$1:$K$27569=V80),Log!$I$1:$I$27569)</f>
        <v>https://data.humdata.org/dataset/46b79d47-0667-4baa-8d69-468b208855ed/resource/566aa129-f432-4d79-88d4-a1c554b59200/download/moz_admpop_2024.xlsx ; https://reliefweb.int/report/mozambique/storm-season-2024-2025-event-factsheet ; https://reliefweb.int/report/mozambique/mozambique-tropical-cyclone-dikeledi-flash-update-2-17-january-2025-enpt ; https://reliefweb.int/report/mozambique/mozambique-tropical-cyclone-jude-flash-update-2-23-march-2025</v>
      </c>
      <c r="AC80" s="214">
        <f t="array" ref="AC80">LOOKUP(2,1/(Log!$K$1:$K$27569=V80),Log!$L$1:$L$27569)</f>
        <v>45747</v>
      </c>
      <c r="AD80" s="221" t="str">
        <f t="shared" si="79"/>
        <v>MOZ013People affected</v>
      </c>
      <c r="AE80" s="218">
        <f t="array" ref="AE80">IF(LOOKUP(2,1/(Log!$K$1:$K$27569=AD80),Log!$E$1:$E$27569)="x","x",ROUND(LOOKUP(2,1/(Log!$K$1:$K$27569=AD80),Log!$E$1:$E$27569),-3))</f>
        <v>1686000</v>
      </c>
      <c r="AF80" s="218" t="str">
        <f t="array" ref="AF80">LOOKUP(2,1/(Log!$K$1:$K$27569=AD80),Log!$F$1:$F$27569)</f>
        <v>CCCM/IOM 26/03/2025 ; OCHA 10/03/2025</v>
      </c>
      <c r="AG80" s="218" t="str">
        <f t="array" ref="AG80">LOOKUP(2,1/(Log!$K$1:$K$27569=AD80),Log!$G$1:$G$27569)</f>
        <v xml:space="preserve">Medium </v>
      </c>
      <c r="AH80" s="218">
        <f t="array" ref="AH80">LOOKUP(2,1/(Log!$K$1:$K$27569=AD80),Log!$H$1:$H$27569)</f>
        <v>2</v>
      </c>
      <c r="AI80" s="218" t="str">
        <f t="array" ref="AI80">LOOKUP(2,1/(Log!$K$1:$K$27569=AD80),Log!$J$1:$J$27569)</f>
        <v xml:space="preserve">The number people affected corresponds to the total population affected by the 2024/2025 cyclones i.e Dikeledi, Chido and Jude. Tropical Cyclones Chido (December 2024) and Dikeledi (January 2025), cumulately affected approximately 684,000 people as of March 2025. Additionally,  As of 20 March, the National Institute for Disaster
Management (INGD) has reported 1,002,259 people affected by Cyclone Jude. The three cyclones affected most of the provinces more than twice and the figure we have for affected might include some levels of double counting from the three landfalls repeatedly in these provinces. That is why we keep the reliability medium. The figures are also estimates of people affected as assessments are ongoing. We used this source since it incorporates both the Mozambique Government and other stakeholders like IOM. </v>
      </c>
      <c r="AJ80" s="218" t="str">
        <f t="array" ref="AJ80">LOOKUP(2,1/(Log!$K$1:$K$27569=AD80),Log!$I$1:$I$27569)</f>
        <v>https://reliefweb.int/report/mozambique/mozambique-tropical-cyclone-jude-flash-update-2-23-march-2025 ; https://www.unocha.org/attachments/e6802846-c593-44f9-a8a3-78b94a42ecd8/Mozambique%20--%20Tropical%20Storm%20Jude%20Flash%20Update%20No.%202%20%28as%20of%2010%20March%202025%29.pdf</v>
      </c>
      <c r="AK80" s="219">
        <f t="array" ref="AK80">LOOKUP(2,1/(Log!$K$1:$K$27569=AD80),Log!$L$1:$L$27569)</f>
        <v>45747</v>
      </c>
      <c r="AL80" s="221" t="str">
        <f t="shared" si="80"/>
        <v>MOZ013People displaced</v>
      </c>
      <c r="AM80" s="213">
        <f t="array" ref="AM80">IF(LOOKUP(2,1/(Log!$K$1:$K$27569=AL80),Log!$E$1:$E$27569)="x","x",ROUND(LOOKUP(2,1/(Log!$K$1:$K$27569=AL80),Log!$E$1:$E$27569),-3))</f>
        <v>460000</v>
      </c>
      <c r="AN80" s="213" t="str">
        <f t="array" ref="AN80">LOOKUP(2,1/(Log!$K$1:$K$27569=AL80),Log!$F$1:$F$27569)</f>
        <v>UNHCR 31/01/2025 ; CCCM/IOM 19/03/2025 ; OCHA 23/03/2025</v>
      </c>
      <c r="AO80" s="213" t="str">
        <f t="array" ref="AO80">LOOKUP(2,1/(Log!$K$1:$K$27569=AL80),Log!$G$1:$G$27569)</f>
        <v xml:space="preserve">Medium </v>
      </c>
      <c r="AP80" s="213">
        <f t="array" ref="AP80">LOOKUP(2,1/(Log!$K$1:$K$27569=AL80),Log!$H$1:$H$27569)</f>
        <v>2</v>
      </c>
      <c r="AQ80" s="213" t="str">
        <f t="array" ref="AQ80">LOOKUP(2,1/(Log!$K$1:$K$27569=AL80),Log!$J$1:$J$27569)</f>
        <v>This is the estimated number of people displaced due to cyclone Jude, Chido and Dikeledi. Cyclone Chido affected over 453,000 people according to government figures, with Cabo Delgado and Nampula being the hardest-hit provinces, displacing 272,832 and 175,169 people respectively, totaling to 448,001. For cylone Jude around 12,324 IDPs were sheltering across 36 temporary accommodation facilities in 6 districts in Nampula (Meconta, Mossuril, Monapo, Ilha de Moçambique, Muecate, Rapale) and one in Zambezia (Maganja da Costa)by 19 March. We used this source because the organisation does regular reliable assessments. The reliability is medium since these figures are based on estimates and we do not have an updated figure of those who are still displaced by Dikeledi and Chido or if the accommodation sites have been closed down. The sum of 448,001 and 12,324 is 460,325</v>
      </c>
      <c r="AR80" s="213" t="str">
        <f t="array" ref="AR80">LOOKUP(2,1/(Log!$K$1:$K$27569=AL80),Log!$I$1:$I$27569)</f>
        <v>https://reliefweb.int/report/mozambique/mozambique-response-cyclones-chido-and-dikeledi-critical-needs-30-january-2025 ;https://reliefweb.int/report/mozambique/camp-coordination-and-camp-management-cccm-cluster-mozambique-situation-report-no-2-tropical-cyclone-jude-18-march-2025 ; https://reliefweb.int/report/mozambique/mozambique-tropical-cyclone-jude-flash-update-no-5-19-march-2025</v>
      </c>
      <c r="AS80" s="214">
        <f t="array" ref="AS80">LOOKUP(2,1/(Log!$K$1:$K$27569=AL80),Log!$L$1:$L$27569)</f>
        <v>45747</v>
      </c>
      <c r="AT80" s="222" t="str">
        <f t="shared" si="81"/>
        <v>MOZ013Injuries reported</v>
      </c>
      <c r="AU80" s="218">
        <f t="array" ref="AU80">LOOKUP(2,1/(Log!$K$1:$K$27569=AT80),Log!$E$1:$E$27569)</f>
        <v>1039</v>
      </c>
      <c r="AV80" s="218" t="str">
        <f t="array" ref="AV80">LOOKUP(2,1/(Log!$K$1:$K$27569=AT80),Log!$F$1:$F$27569)</f>
        <v xml:space="preserve"> UNHCR 16/01/2025 ; IOM 22/01/2025 ; OCHA 21/03/2025</v>
      </c>
      <c r="AW80" s="218" t="str">
        <f t="array" ref="AW80">LOOKUP(2,1/(Log!$K$1:$K$27569=AT80),Log!$G$1:$G$27569)</f>
        <v xml:space="preserve">Medium </v>
      </c>
      <c r="AX80" s="218">
        <f t="array" ref="AX80">LOOKUP(2,1/(Log!$K$1:$K$27569=AT80),Log!$H$1:$H$27569)</f>
        <v>2</v>
      </c>
      <c r="AY80" s="218" t="str">
        <f t="array" ref="AY80">LOOKUP(2,1/(Log!$K$1:$K$27569=AT80),Log!$J$1:$J$27569)</f>
        <v>Since the beginning of the 2024/2025 rainy and cyclonic season, a total of 902 injuries have been reported from Cyclone Chido People Injured: 868 and 34 from cyclone Dikeledi as of end of January 2025. From cyclone Jude 137 injuries had been recorded by 20 March</v>
      </c>
      <c r="AZ80" s="218" t="str">
        <f t="array" ref="AZ80">LOOKUP(2,1/(Log!$K$1:$K$27569=AT80),Log!$I$1:$I$27569)</f>
        <v>https://reliefweb.int/report/mozambique/storm-season-2024-2025-event-factsheet ; https://reliefweb.int/report/mozambique/dtm-tropical-cyclone-dikeledi-nampula-mozambique-flash-update-21-january-2025-enpt ; https://www.unocha.org/publications/report/mozambique/mozambique-2025-tropical-cyclone-jude-humanitarian-response-21-march-2025</v>
      </c>
      <c r="BA80" s="219">
        <f t="array" ref="BA80">LOOKUP(2,1/(Log!$K$1:$K$27569=AT80),Log!$L$1:$L$27569)</f>
        <v>45747</v>
      </c>
      <c r="BB80" s="221" t="str">
        <f t="shared" si="82"/>
        <v>MOZ013Illness cases reported</v>
      </c>
      <c r="BC80" s="213" t="str">
        <f t="array" ref="BC80">LOOKUP(2,1/(Log!$K$1:$K$27569=BB80),Log!$E$1:$E$27569)</f>
        <v>x</v>
      </c>
      <c r="BD80" s="213" t="str">
        <f t="array" ref="BD80">LOOKUP(2,1/(Log!$K$1:$K$27569=BB80),Log!$F$1:$F$27569)</f>
        <v>x</v>
      </c>
      <c r="BE80" s="213" t="str">
        <f t="array" ref="BE80">LOOKUP(2,1/(Log!$K$1:$K$27569=BB80),Log!$G$1:$G$27569)</f>
        <v>x</v>
      </c>
      <c r="BF80" s="213" t="str">
        <f t="array" ref="BF80">LOOKUP(2,1/(Log!$K$1:$K$27569=BB80),Log!$H$1:$H$27569)</f>
        <v>x</v>
      </c>
      <c r="BG80" s="213" t="str">
        <f t="array" ref="BG80">LOOKUP(2,1/(Log!$K$1:$K$27569=BB80),Log!$J$1:$J$27569)</f>
        <v xml:space="preserve">There is limited information about illness related to the cyclone season figures </v>
      </c>
      <c r="BH80" s="213" t="str">
        <f t="array" ref="BH80">LOOKUP(2,1/(Log!$K$1:$K$27569=BB80),Log!$I$1:$I$27569)</f>
        <v>x</v>
      </c>
      <c r="BI80" s="214">
        <f t="array" ref="BI80">LOOKUP(2,1/(Log!$K$1:$K$27569=BB80),Log!$L$1:$L$27569)</f>
        <v>45716</v>
      </c>
      <c r="BJ80" s="222" t="str">
        <f t="shared" si="83"/>
        <v>MOZ013Fatalities reported</v>
      </c>
      <c r="BK80" s="222">
        <f t="array" ref="BK80">LOOKUP(2,1/(Log!$K$1:$K$27569=BJ80),Log!$E$1:$E$27569)</f>
        <v>147</v>
      </c>
      <c r="BL80" s="222" t="str">
        <f t="array" ref="BL80">LOOKUP(2,1/(Log!$K$1:$K$27569=BJ80),Log!$F$1:$F$27569)</f>
        <v xml:space="preserve"> UNHCR 16/01/2025 ; IOM 22/01/2025 ; OCHA 21/03/2025</v>
      </c>
      <c r="BM80" s="222" t="str">
        <f t="array" ref="BM80">LOOKUP(2,1/(Log!$K$1:$K$27569=BJ80),Log!$G$1:$G$27569)</f>
        <v xml:space="preserve">Medium </v>
      </c>
      <c r="BN80" s="222">
        <f t="array" ref="BN80">LOOKUP(2,1/(Log!$K$1:$K$27569=BJ80),Log!$H$1:$H$27569)</f>
        <v>2</v>
      </c>
      <c r="BO80" s="222" t="str">
        <f t="array" ref="BO80">LOOKUP(2,1/(Log!$K$1:$K$27569=BJ80),Log!$J$1:$J$27569)</f>
        <v>Since the beginning of the 2024/2025 rainy and cyclonic season, a total of 131 fatalities have been reported from Cyclone Chido 120 and 11 from cyclone Dikeledi as of end of January 2025. By 20 March 16 fatalities had been recorded from Cyclone Jude which made landfall in March 2025</v>
      </c>
      <c r="BP80" s="218" t="str">
        <f t="array" ref="BP80">LOOKUP(2,1/(Log!$K$1:$K$27569=BJ80),Log!$I$1:$I$27569)</f>
        <v>https://reliefweb.int/report/mozambique/storm-season-2024-2025-event-factsheet ; https://reliefweb.int/report/mozambique/dtm-tropical-cyclone-dikeledi-nampula-mozambique-flash-update-21-january-2025-enpt ; https://www.unocha.org/publications/report/mozambique/mozambique-2025-tropical-cyclone-jude-humanitarian-response-21-march-2025</v>
      </c>
      <c r="BQ80" s="223">
        <f t="array" ref="BQ80">LOOKUP(2,1/(Log!$K$1:$K$27569=BJ80),Log!$L$1:$L$27569)</f>
        <v>45747</v>
      </c>
      <c r="BR80" s="221" t="str">
        <f t="shared" si="84"/>
        <v>MOZ013Buildings damaged</v>
      </c>
      <c r="BS80" s="224">
        <f t="array" ref="BS80">LOOKUP(2,1/(Log!$K$1:$K$27569=BR80),Log!$E$1:$E$27569)</f>
        <v>64105</v>
      </c>
      <c r="BT80" s="224" t="str">
        <f t="array" ref="BT80">LOOKUP(2,1/(Log!$K$1:$K$27569=BR80),Log!$F$1:$F$27569)</f>
        <v xml:space="preserve"> UNHCR 16/01/2025 ; IOM 22/01/2025</v>
      </c>
      <c r="BU80" s="224" t="str">
        <f t="array" ref="BU80">LOOKUP(2,1/(Log!$K$1:$K$27569=BR80),Log!$G$1:$G$27569)</f>
        <v xml:space="preserve">Medium </v>
      </c>
      <c r="BV80" s="224">
        <f t="array" ref="BV80">LOOKUP(2,1/(Log!$K$1:$K$27569=BR80),Log!$H$1:$H$27569)</f>
        <v>2</v>
      </c>
      <c r="BW80" s="224" t="str">
        <f t="array" ref="BW80">LOOKUP(2,1/(Log!$K$1:$K$27569=BR80),Log!$J$1:$J$27569)</f>
        <v>Houses partially damaged by Chido is 32,207 and 31,898 houses damaged by Dikeledi as of end of January 2025. A total of 64,105 houses damaged. It is unclear about the number of schools and health facilities damaged since there is no cumulative and distinctive source for them and therefore as assesments continue this figure might change that is why the reliability is medium since it does not incooperate all buildings damaged</v>
      </c>
      <c r="BX80" s="224" t="str">
        <f t="array" ref="BX80">LOOKUP(2,1/(Log!$K$1:$K$27569=BR80),Log!$I$1:$I$27569)</f>
        <v>https://reliefweb.int/report/mozambique/storm-season-2024-2025-event-factsheet ; https://reliefweb.int/report/mozambique/dtm-tropical-cyclone-dikeledi-nampula-mozambique-flash-update-21-january-2025-enpt</v>
      </c>
      <c r="BY80" s="214">
        <f t="array" ref="BY80">LOOKUP(2,1/(Log!$K$1:$K$27569=BR80),Log!$L$1:$L$27569)</f>
        <v>45716</v>
      </c>
      <c r="BZ80" s="222" t="str">
        <f t="shared" si="85"/>
        <v>MOZ013Buildings destroyed</v>
      </c>
      <c r="CA80" s="222">
        <f t="array" ref="CA80">LOOKUP(2,1/(Log!$K$1:$K$27569=BZ80),Log!$E$1:$E$27569)</f>
        <v>94509</v>
      </c>
      <c r="CB80" s="222" t="str">
        <f t="array" ref="CB80">LOOKUP(2,1/(Log!$K$1:$K$27569=BZ80),Log!$F$1:$F$27569)</f>
        <v xml:space="preserve"> UNHCR 16/01/2025 ; IOM 22/01/2025</v>
      </c>
      <c r="CC80" s="222" t="str">
        <f t="array" ref="CC80">LOOKUP(2,1/(Log!$K$1:$K$27569=BZ80),Log!$G$1:$G$27569)</f>
        <v xml:space="preserve">Medium </v>
      </c>
      <c r="CD80" s="222">
        <f t="array" ref="CD80">LOOKUP(2,1/(Log!$K$1:$K$27569=BZ80),Log!$H$1:$H$27569)</f>
        <v>2</v>
      </c>
      <c r="CE80" s="222" t="str">
        <f t="array" ref="CE80">LOOKUP(2,1/(Log!$K$1:$K$27569=BZ80),Log!$J$1:$J$27569)</f>
        <v>Houses destroyed by Chido is 70,408 and 24,101 houses destroyed by Dikeledi as of end of January 2025. A total of 94,509 houses destroyed. It is unclear about the number of schools and health facilities destroyed since there is no cumulative and distinctive source for them and therefore as assesments continue this figure might change that is why the reliability is medium since it does not incooperate all buildings destroyed</v>
      </c>
      <c r="CF80" s="222" t="str">
        <f t="array" ref="CF80">LOOKUP(2,1/(Log!$K$1:$K$27569=BZ80),Log!$I$1:$I$27569)</f>
        <v>https://reliefweb.int/report/mozambique/storm-season-2024-2025-event-factsheet ; https://reliefweb.int/report/mozambique/dtm-tropical-cyclone-dikeledi-nampula-mozambique-flash-update-21-january-2025-enpt</v>
      </c>
      <c r="CG80" s="223">
        <f t="array" ref="CG80">LOOKUP(2,1/(Log!$K$1:$K$27569=BZ80),Log!$L$1:$L$27569)</f>
        <v>45716</v>
      </c>
      <c r="CH80" s="221" t="str">
        <f t="shared" si="86"/>
        <v>MOZ013Buildings in the affected area</v>
      </c>
      <c r="CI80" s="222" t="e">
        <f t="array" ref="CI80">LOOKUP(2,1/(Log!$K$1:$K$27569=CH80),Log!$E$1:$E$27569)</f>
        <v>#N/A</v>
      </c>
      <c r="CJ80" s="222" t="e">
        <f t="array" ref="CJ80">LOOKUP(2,1/(Log!$K$1:$K$27569=CH80),Log!$F$1:$F$27569)</f>
        <v>#N/A</v>
      </c>
      <c r="CK80" s="222" t="e">
        <f t="array" ref="CK80">LOOKUP(2,1/(Log!$K$1:$K$27569=CH80),Log!$G$1:$G$27569)</f>
        <v>#N/A</v>
      </c>
      <c r="CL80" s="222" t="e">
        <f t="array" ref="CL80">LOOKUP(2,1/(Log!$K$1:$K$27569=CH80),Log!$H$1:$H$27569)</f>
        <v>#N/A</v>
      </c>
      <c r="CM80" s="222" t="e">
        <f t="array" ref="CM80">LOOKUP(2,1/(Log!$K$1:$K$27569=CH80),Log!$J$1:$J$27569)</f>
        <v>#N/A</v>
      </c>
      <c r="CN80" s="222" t="e">
        <f t="array" ref="CN80">LOOKUP(2,1/(Log!$K$1:$K$27569=CH80),Log!$I$1:$I$27569)</f>
        <v>#N/A</v>
      </c>
      <c r="CO80" s="225" t="e">
        <f t="array" ref="CO80">LOOKUP(2,1/(Log!$K$1:$K$27569=CH80),Log!$L$1:$L$27569)</f>
        <v>#N/A</v>
      </c>
      <c r="CP80" s="222" t="str">
        <f t="shared" si="87"/>
        <v>MOZ013Economic Losses</v>
      </c>
      <c r="CQ80" s="224" t="str">
        <f t="array" ref="CQ80">LOOKUP(2,1/(Log!$K$1:$K$27569=CP80),Log!$E$1:$E$27569)</f>
        <v>x</v>
      </c>
      <c r="CR80" s="224" t="str">
        <f t="array" ref="CR80">LOOKUP(2,1/(Log!$K$1:$K$27569=CP80),Log!$F$1:$F$27569)</f>
        <v>X</v>
      </c>
      <c r="CS80" s="224" t="str">
        <f t="array" ref="CS80">LOOKUP(2,1/(Log!$K$1:$K$27569=CP80),Log!$G$1:$G$27569)</f>
        <v>x</v>
      </c>
      <c r="CT80" s="224" t="str">
        <f t="array" ref="CT80">LOOKUP(2,1/(Log!$K$1:$K$27569=CP80),Log!$H$1:$H$27569)</f>
        <v>x</v>
      </c>
      <c r="CU80" s="224" t="str">
        <f t="array" ref="CU80">LOOKUP(2,1/(Log!$K$1:$K$27569=CP80),Log!$J$1:$J$27569)</f>
        <v>There is limited information about economic losses caused by the cyclones</v>
      </c>
      <c r="CV80" s="224" t="str">
        <f t="array" ref="CV80">LOOKUP(2,1/(Log!$K$1:$K$27569=CP80),Log!$I$1:$I$27569)</f>
        <v>x</v>
      </c>
      <c r="CW80" s="214">
        <f t="array" ref="CW80">LOOKUP(2,1/(Log!$K$1:$K$27569=CP80),Log!$L$1:$L$27569)</f>
        <v>45716</v>
      </c>
      <c r="CX80" s="222" t="str">
        <f t="shared" si="88"/>
        <v>MOZ013People in Need</v>
      </c>
      <c r="CY80" s="218">
        <f t="shared" si="89"/>
        <v>1391000</v>
      </c>
      <c r="CZ80" s="218" t="str">
        <f t="shared" si="90"/>
        <v>OCHA 12/02/2025 ; OCHA 09/01/2025 ;OCHA 21/03/2025</v>
      </c>
      <c r="DA80" s="218" t="str">
        <f t="shared" si="91"/>
        <v xml:space="preserve">Medium </v>
      </c>
      <c r="DB80" s="218">
        <f t="shared" si="92"/>
        <v>2</v>
      </c>
      <c r="DC80" s="218" t="str">
        <f t="shared" si="93"/>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for this is medium since the figures used to computed this are based on projections and preliminary assesments. Additinally, the data includes high-quality information alongside some elements with lower quality, resulting in an overall medium reliability. </v>
      </c>
      <c r="DD80" s="218" t="str">
        <f t="shared" si="94"/>
        <v>https://reliefweb.int/report/mozambique/mozambique-tropical-cyclones-flash-appeal-january-june-2025-updated-february-2025?_gl=1*sraj0h*_ga*NzMzMDA4Njg2LjE3MDM3NzgzNjQ.*_ga_E60ZNX2F68*MTc0MDQ4NTg1MS44OS4wLjE3NDA0ODU4NTEuNjAuMC4w ; https://www.unocha.org/publications/report/mozambique/mozambique-tropical-cyclone-chido-flash-appeal-january-june-2025 ; https://www.unocha.org/publications/report/mozambique/mozambique-2025-tropical-cyclone-jude-humanitarian-response-21-march-2025</v>
      </c>
      <c r="DE80" s="220">
        <f t="shared" si="95"/>
        <v>45747</v>
      </c>
      <c r="DF80" s="221" t="str">
        <f t="shared" si="96"/>
        <v>MOZ013Minimal humanitarian conditions - Level 1</v>
      </c>
      <c r="DG80" s="213">
        <f t="array" ref="DG80">IF(LOOKUP(2,1/(Log!$K$1:$K$27569=DF80),Log!$E$1:$E$27569)="x","x",ROUND(LOOKUP(2,1/(Log!$K$1:$K$27569=DF80),Log!$E$1:$E$27569),-3))</f>
        <v>25434000</v>
      </c>
      <c r="DH80" s="224" t="str">
        <f t="array" ref="DH80">LOOKUP(2,1/(Log!$K$1:$K$27569=DF80),Log!$F$1:$F$27569)</f>
        <v>OCHA Accessed 26/03/2025 ; UNHCR 16/01/2025 ; OCHA 18/01/2025 ; Govt. Moz 26/03/2025 ; CCCM/IOM 26/03/2025</v>
      </c>
      <c r="DI80" s="224" t="str">
        <f t="array" ref="DI80">LOOKUP(2,1/(Log!$K$1:$K$27569=DF80),Log!$G$1:$G$27569)</f>
        <v xml:space="preserve">Medium </v>
      </c>
      <c r="DJ80" s="224">
        <f t="array" ref="DJ80">LOOKUP(2,1/(Log!$K$1:$K$27569=DF80),Log!$H$1:$H$27569)</f>
        <v>2</v>
      </c>
      <c r="DK80" s="224" t="str">
        <f t="array" ref="DK80">LOOKUP(2,1/(Log!$K$1:$K$27569=DF80),Log!$J$1:$J$27569)</f>
        <v xml:space="preserve">According to INFORM SI methodology, the number of people in Level 1 is equal to the people exposed minus the people affected. People in Level 1 are able to meet their basic needs without employing irreversible coping strategies. The reliability for this is medium since the figures used to computed this are based on projections and preliminary assesments. Additinally, the data includes high-quality information alongside some elements with lower quality, resulting in an overall medium reliability. </v>
      </c>
      <c r="DL80" s="224" t="str">
        <f t="array" ref="DL80">LOOKUP(2,1/(Log!$K$1:$K$27569=DF80),Log!$I$1:$I$27569)</f>
        <v>https://data.humdata.org/dataset/46b79d47-0667-4baa-8d69-468b208855ed/resource/566aa129-f432-4d79-88d4-a1c554b59200/download/moz_admpop_2024.xlsx ; https://reliefweb.int/report/mozambique/storm-season-2024-2025-event-factsheet ; https://reliefweb.int/report/mozambique/mozambique-tropical-cyclone-dikeledi-flash-update-2-17-january-2025-enpt ; https://reliefweb.int/report/mozambique/mozambique-tropical-cyclone-jude-flash-update-2-23-march-2025 ; https://reliefweb.int/report/mozambique/mozambique-tropical-cyclone-jude-flash-update-2-23-march-2025</v>
      </c>
      <c r="DM80" s="214">
        <f t="array" ref="DM80">LOOKUP(2,1/(Log!$K$1:$K$27569=DF80),Log!$L$1:$L$27569)</f>
        <v>45747</v>
      </c>
      <c r="DN80" s="222" t="str">
        <f t="shared" si="97"/>
        <v>MOZ013Stressed humanitarian conditions - Level 2</v>
      </c>
      <c r="DO80" s="218">
        <f t="array" ref="DO80">IF(LOOKUP(2,1/(Log!$K$1:$K$27569=DN80),Log!$E$1:$E$27569)="x","x",ROUND(LOOKUP(2,1/(Log!$K$1:$K$27569=DN80),Log!$E$1:$E$27569),-3))</f>
        <v>295000</v>
      </c>
      <c r="DP80" s="222" t="str">
        <f t="array" ref="DP80">LOOKUP(2,1/(Log!$K$1:$K$27569=DN80),Log!$F$1:$F$27569)</f>
        <v>CCCM/IOM 26/03/2025 ; OCHA 12/02/2025 ; OCHA 09/01/2025 ; CCCM/IOM 18/03/2025</v>
      </c>
      <c r="DQ80" s="222" t="str">
        <f t="array" ref="DQ80">LOOKUP(2,1/(Log!$K$1:$K$27569=DN80),Log!$G$1:$G$27569)</f>
        <v xml:space="preserve">Medium </v>
      </c>
      <c r="DR80" s="222">
        <f t="array" ref="DR80">LOOKUP(2,1/(Log!$K$1:$K$27569=DN80),Log!$H$1:$H$27569)</f>
        <v>2</v>
      </c>
      <c r="DS80" s="222" t="str">
        <f t="array" ref="DS80">LOOKUP(2,1/(Log!$K$1:$K$27569=DN80),Log!$J$1:$J$27569)</f>
        <v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medium since the figures used to computed this are based on projections and preliminary assesments. Additinally, the data includes high-quality information alongside some elements with lower quality, resulting in an overall medium reliability. </v>
      </c>
      <c r="DT80" s="222" t="str">
        <f t="array" ref="DT80">LOOKUP(2,1/(Log!$K$1:$K$27569=DN80),Log!$I$1:$I$27569)</f>
        <v>https://reliefweb.int/report/mozambique/mozambique-tropical-cyclone-jude-flash-update-2-23-march-2025 ; https://reliefweb.int/report/mozambique/mozambique-tropical-cyclones-flash-appeal-january-june-2025-updated-february-2025?_gl=1*sraj0h*_ga*NzMzMDA4Njg2LjE3MDM3NzgzNjQ.*_ga_E60ZNX2F68*MTc0MDQ4NTg1MS44OS4wLjE3NDA0ODU4NTEuNjAuMC4w ; https://www.unocha.org/publications/report/mozambique/mozambique-tropical-cyclone-chido-flash-appeal-january-june-2025 ; https://reliefweb.int/report/mozambique/cyclone-jude-response-plan-nampula-and-zambezia-march-2025</v>
      </c>
      <c r="DU80" s="223">
        <f t="array" ref="DU80">LOOKUP(2,1/(Log!$K$1:$K$27569=DN80),Log!$L$1:$L$27569)</f>
        <v>45747</v>
      </c>
      <c r="DV80" s="221" t="str">
        <f t="shared" si="98"/>
        <v>MOZ013Moderate humanitarian conditions - Level 3</v>
      </c>
      <c r="DW80" s="213">
        <f t="array" ref="DW80">IF(LOOKUP(2,1/(Log!$K$1:$K$27569=DV80),Log!$E$1:$E$27569)="x","x",ROUND(LOOKUP(2,1/(Log!$K$1:$K$27569=DV80),Log!$E$1:$E$27569),-3))</f>
        <v>1391000</v>
      </c>
      <c r="DX80" s="224" t="str">
        <f t="array" ref="DX80">LOOKUP(2,1/(Log!$K$1:$K$27569=DV80),Log!$F$1:$F$27569)</f>
        <v>OCHA 12/02/2025 ; OCHA 09/01/2025 ;OCHA 21/03/2025</v>
      </c>
      <c r="DY80" s="224" t="str">
        <f t="array" ref="DY80">LOOKUP(2,1/(Log!$K$1:$K$27569=DV80),Log!$G$1:$G$27569)</f>
        <v xml:space="preserve">Medium </v>
      </c>
      <c r="DZ80" s="224">
        <f t="array" ref="DZ80">LOOKUP(2,1/(Log!$K$1:$K$27569=DV80),Log!$H$1:$H$27569)</f>
        <v>2</v>
      </c>
      <c r="EA80" s="224" t="str">
        <f t="array" ref="EA80">LOOKUP(2,1/(Log!$K$1:$K$27569=DV80),Log!$J$1:$J$27569)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for this is medium since the figures used to computed this are based on projections and preliminary assesments. Additinally, the data includes high-quality information alongside some elements with lower quality, resulting in an overall medium reliability. </v>
      </c>
      <c r="EB80" s="224" t="str">
        <f t="array" ref="EB80">LOOKUP(2,1/(Log!$K$1:$K$27569=DV80),Log!$I$1:$I$27569)</f>
        <v>https://reliefweb.int/report/mozambique/mozambique-tropical-cyclones-flash-appeal-january-june-2025-updated-february-2025?_gl=1*sraj0h*_ga*NzMzMDA4Njg2LjE3MDM3NzgzNjQ.*_ga_E60ZNX2F68*MTc0MDQ4NTg1MS44OS4wLjE3NDA0ODU4NTEuNjAuMC4w ; https://www.unocha.org/publications/report/mozambique/mozambique-tropical-cyclone-chido-flash-appeal-january-june-2025 ; https://www.unocha.org/publications/report/mozambique/mozambique-2025-tropical-cyclone-jude-humanitarian-response-21-march-2025</v>
      </c>
      <c r="EC80" s="214">
        <f t="array" ref="EC80">LOOKUP(2,1/(Log!$K$1:$K$27569=DV80),Log!$L$1:$L$27569)</f>
        <v>45747</v>
      </c>
      <c r="ED80" s="222" t="str">
        <f t="shared" si="99"/>
        <v>MOZ013Severe humanitarian conditions - Level 4</v>
      </c>
      <c r="EE80" s="218" t="str">
        <f t="array" ref="EE80">IF(LOOKUP(2,1/(Log!$K$1:$K$27569=ED80),Log!$E$1:$E$27569)="x","x",ROUND(LOOKUP(2,1/(Log!$K$1:$K$27569=ED80),Log!$E$1:$E$27569),-3))</f>
        <v>x</v>
      </c>
      <c r="EF80" s="222" t="str">
        <f t="array" ref="EF80">LOOKUP(2,1/(Log!$K$1:$K$27569=ED80),Log!$F$1:$F$27569)</f>
        <v>x</v>
      </c>
      <c r="EG80" s="222" t="str">
        <f t="array" ref="EG80">LOOKUP(2,1/(Log!$K$1:$K$27569=ED80),Log!$G$1:$G$27569)</f>
        <v>Low</v>
      </c>
      <c r="EH80" s="222">
        <f t="array" ref="EH80">LOOKUP(2,1/(Log!$K$1:$K$27569=ED80),Log!$H$1:$H$27569)</f>
        <v>3</v>
      </c>
      <c r="EI80" s="222" t="str">
        <f t="array" ref="EI80">LOOKUP(2,1/(Log!$K$1:$K$27569=ED80),Log!$J$1:$J$27569)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is low because it might be an underestimation as areas affected by the cycones are also undergoing food insecurity primarily caused by destruction of cropland by the same cyclones</v>
      </c>
      <c r="EJ80" s="222" t="str">
        <f t="array" ref="EJ80">LOOKUP(2,1/(Log!$K$1:$K$27569=ED80),Log!$I$1:$I$27569)</f>
        <v>x</v>
      </c>
      <c r="EK80" s="223">
        <f t="array" ref="EK80">LOOKUP(2,1/(Log!$K$1:$K$27569=ED80),Log!$L$1:$L$27569)</f>
        <v>45747</v>
      </c>
      <c r="EL80" s="221" t="str">
        <f t="shared" si="100"/>
        <v>MOZ013Extreme humanitarian conditions - Level 5</v>
      </c>
      <c r="EM80" s="213" t="str">
        <f t="array" ref="EM80">IF(LOOKUP(2,1/(Log!$K$1:$K$27569=EL80),Log!$E$1:$E$27569)="x","x",ROUND(LOOKUP(2,1/(Log!$K$1:$K$27569=EL80),Log!$E$1:$E$27569),-3))</f>
        <v>x</v>
      </c>
      <c r="EN80" s="224" t="str">
        <f t="array" ref="EN80">LOOKUP(2,1/(Log!$K$1:$K$27569=EL80),Log!$F$1:$F$27569)</f>
        <v>x</v>
      </c>
      <c r="EO80" s="224" t="str">
        <f t="array" ref="EO80">LOOKUP(2,1/(Log!$K$1:$K$27569=EL80),Log!$G$1:$G$27569)</f>
        <v>Low</v>
      </c>
      <c r="EP80" s="224">
        <f t="array" ref="EP80">LOOKUP(2,1/(Log!$K$1:$K$27569=EL80),Log!$H$1:$H$27569)</f>
        <v>3</v>
      </c>
      <c r="EQ80" s="224" t="str">
        <f t="array" ref="EQ80">LOOKUP(2,1/(Log!$K$1:$K$27569=EL80),Log!$J$1:$J$27569)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is low because it might be an underestimation as areas affected by the cycones are also undergoing food insecurity primarily caused by destruction of cropland by the same cyclones</v>
      </c>
      <c r="ER80" s="224" t="str">
        <f t="array" ref="ER80">LOOKUP(2,1/(Log!$K$1:$K$27569=EL80),Log!$I$1:$I$27569)</f>
        <v>x</v>
      </c>
      <c r="ES80" s="214">
        <f t="array" ref="ES80">LOOKUP(2,1/(Log!$K$1:$K$27569=EL80),Log!$L$1:$L$27569)</f>
        <v>45747</v>
      </c>
      <c r="ET80" s="222" t="str">
        <f t="shared" si="101"/>
        <v>MOZ013Fatalities in all crises</v>
      </c>
      <c r="EU80" s="222">
        <f t="array" ref="EU80">LOOKUP(2,1/(Log!$K$1:$K$27569=ET80),Log!$E$1:$E$27569)</f>
        <v>330</v>
      </c>
      <c r="EV80" s="222" t="str">
        <f t="array" ref="EV80">LOOKUP(2,1/(Log!$K$1:$K$27569=ET80),Log!$F$1:$F$27569)</f>
        <v xml:space="preserve"> UNHCR 16/01/2025 ; IOM 22/01/2025 ; ACLED Accessed 15/03/2025 ; OCHA 21/03/2025</v>
      </c>
      <c r="EW80" s="222" t="str">
        <f t="array" ref="EW80">LOOKUP(2,1/(Log!$K$1:$K$27569=ET80),Log!$G$1:$G$27569)</f>
        <v xml:space="preserve">Medium </v>
      </c>
      <c r="EX80" s="222">
        <f t="array" ref="EX80">LOOKUP(2,1/(Log!$K$1:$K$27569=ET80),Log!$H$1:$H$27569)</f>
        <v>2</v>
      </c>
      <c r="EY80" s="222" t="str">
        <f t="array" ref="EY80">LOOKUP(2,1/(Log!$K$1:$K$27569=ET80),Log!$J$1:$J$27569)</f>
        <v xml:space="preserve">Cumulative fatalities from the 2025 cyclone season and conflict in northern Mozambique.  183 Total Fatalities from violence against civilians by Non-state armed groups from 15 September 2024 to 15 March 2025 in Cabo Delgado, Niassa and Nampula province. Since the beginning of the 2024/2025 rainy and cyclonic season, a total of 131 fatalities have been reported from Cyclone Chido 120 and 11 from cyclone Dikeledi as of end of January 2025. By 20 March 16 fatalities had been recorded from Cyclone Jude which made landfall in March 2025. Chido made landfall in December 2024 and Dikeledi January 2025 </v>
      </c>
      <c r="EZ80" s="222" t="str">
        <f t="array" ref="EZ80">LOOKUP(2,1/(Log!$K$1:$K$27569=ET80),Log!$I$1:$I$27569)</f>
        <v xml:space="preserve"> https://acleddata.com/explorer/ ; https://reliefweb.int/report/mozambique/mozambique-maputo-heavy-rains-and-tropical-storm-filipo-flash-update-no-4-04-april-2024; https://reliefweb.int/report/mozambique/mozambique-sadc-must-take-strong-stand-against-spiralling-police-killings-and-assault-peaceful-assembly; https://reliefweb.int/report/mozambique/mozambique-intense-tropical-cyclone-chido-flash-update-no-2-17-december-2024 ; https://www.unocha.org/publications/report/mozambique/mozambique-2025-tropical-cyclone-jude-humanitarian-response-21-march-2025</v>
      </c>
      <c r="FA80" s="223">
        <f t="array" ref="FA80">LOOKUP(2,1/(Log!$K$1:$K$27569=ET80),Log!$L$1:$L$27569)</f>
        <v>45747</v>
      </c>
      <c r="FB80" s="221" t="str">
        <f t="shared" si="102"/>
        <v>MOZ013Crisis affected groups</v>
      </c>
      <c r="FC80" s="224">
        <f t="array" ref="FC80">LOOKUP(2,1/(Log!$K$1:$K$27569=FB80),Log!$E$1:$E$27569)</f>
        <v>4</v>
      </c>
      <c r="FD80" s="224" t="str">
        <f t="array" ref="FD80">LOOKUP(2,1/(Log!$K$1:$K$27569=FB80),Log!$F$1:$F$27569)</f>
        <v>UNHCR 27/01/2025</v>
      </c>
      <c r="FE80" s="224" t="str">
        <f t="array" ref="FE80">LOOKUP(2,1/(Log!$K$1:$K$27569=FB80),Log!$G$1:$G$27569)</f>
        <v xml:space="preserve">Medium </v>
      </c>
      <c r="FF80" s="224">
        <f t="array" ref="FF80">LOOKUP(2,1/(Log!$K$1:$K$27569=FB80),Log!$H$1:$H$27569)</f>
        <v>2</v>
      </c>
      <c r="FG80" s="224" t="str">
        <f t="array" ref="FG80">LOOKUP(2,1/(Log!$K$1:$K$27569=FB80),Log!$J$1:$J$27569)</f>
        <v>IDPs, Returnees, Host population affected, and Refugees/Asylum seekers</v>
      </c>
      <c r="FH80" s="224" t="str">
        <f t="array" ref="FH80">LOOKUP(2,1/(Log!$K$1:$K$27569=FB80),Log!$I$1:$I$27569)</f>
        <v>https://reliefweb.int/report/mozambique/unhcr-southern-africa-region-external-update-4-24-january-2025</v>
      </c>
      <c r="FI80" s="214">
        <f t="array" ref="FI80">LOOKUP(2,1/(Log!$K$1:$K$27569=FB80),Log!$L$1:$L$27569)</f>
        <v>45747</v>
      </c>
      <c r="FJ80" s="221" t="str">
        <f t="shared" si="103"/>
        <v>MOZ013People facing limited access constraints</v>
      </c>
      <c r="FK80" s="222" t="str">
        <f t="array" ref="FK80">LOOKUP(2,1/(Log!$K$1:$K$27569=FJ80),Log!$E$1:$E$27569)</f>
        <v>x</v>
      </c>
      <c r="FL80" s="222" t="str">
        <f t="array" ref="FL80">LOOKUP(2,1/(Log!$K$1:$K$27569=FJ80),Log!$F$1:$F$27569)</f>
        <v>X</v>
      </c>
      <c r="FM80" s="222" t="str">
        <f t="array" ref="FM80">LOOKUP(2,1/(Log!$K$1:$K$27569=FJ80),Log!$G$1:$G$27569)</f>
        <v>x</v>
      </c>
      <c r="FN80" s="222" t="str">
        <f t="array" ref="FN80">LOOKUP(2,1/(Log!$K$1:$K$27569=FJ80),Log!$H$1:$H$27569)</f>
        <v>x</v>
      </c>
      <c r="FO80" s="222" t="str">
        <f t="array" ref="FO80">LOOKUP(2,1/(Log!$K$1:$K$27569=FJ80),Log!$J$1:$J$27569)</f>
        <v xml:space="preserve">There is limited information about the number of people in need facing limited access constraints </v>
      </c>
      <c r="FP80" s="218" t="str">
        <f t="array" ref="FP80">LOOKUP(2,1/(Log!$K$1:$K$27569=FJ80),Log!$I$1:$I$27569)</f>
        <v>x</v>
      </c>
      <c r="FQ80" s="219">
        <f t="array" ref="FQ80">LOOKUP(2,1/(Log!$K$1:$K$27569=FJ80),Log!$L$1:$L$27569)</f>
        <v>45716</v>
      </c>
      <c r="FR80" s="221" t="str">
        <f t="shared" si="104"/>
        <v>MOZ013People facing restricted access constraints</v>
      </c>
      <c r="FS80" s="224" t="str">
        <f t="array" ref="FS80">LOOKUP(2,1/(Log!$K$1:$K$27569=FR80),Log!$E$1:$E$27569)</f>
        <v>x</v>
      </c>
      <c r="FT80" s="224" t="str">
        <f t="array" ref="FT80">LOOKUP(2,1/(Log!$K$1:$K$27569=FR80),Log!$F$1:$F$27569)</f>
        <v>X</v>
      </c>
      <c r="FU80" s="224" t="str">
        <f t="array" ref="FU80">LOOKUP(2,1/(Log!$K$1:$K$27569=FR80),Log!$G$1:$G$27569)</f>
        <v>x</v>
      </c>
      <c r="FV80" s="224" t="str">
        <f t="array" ref="FV80">LOOKUP(2,1/(Log!$K$1:$K$27569=FR80),Log!$H$1:$H$27569)</f>
        <v>x</v>
      </c>
      <c r="FW80" s="224" t="str">
        <f t="array" ref="FW80">LOOKUP(2,1/(Log!$K$1:$K$27569=FR80),Log!$J$1:$J$27569)</f>
        <v>There is limited information about the number of people in need facing restricted access constraints</v>
      </c>
      <c r="FX80" s="224" t="str">
        <f t="array" ref="FX80">LOOKUP(2,1/(Log!$K$1:$K$27569=FR80),Log!$I$1:$I$27569)</f>
        <v>x</v>
      </c>
      <c r="FY80" s="214">
        <f t="array" ref="FY80">LOOKUP(2,1/(Log!$K$1:$K$27569=FR80),Log!$L$1:$L$27569)</f>
        <v>45716</v>
      </c>
      <c r="FZ80" s="222" t="str">
        <f t="shared" si="105"/>
        <v>MOZ013Impediments to entry into country (bureaucratic and administrative)</v>
      </c>
      <c r="GA80" s="222">
        <f t="array" ref="GA80">LOOKUP(2,1/(Log!$K$1:$K$27569=FZ80),Log!$E$1:$E$27569)</f>
        <v>1</v>
      </c>
      <c r="GB80" s="222" t="str">
        <f t="array" ref="GB80">LOOKUP(2,1/(Log!$K$1:$K$27569=FZ80),Log!$F$1:$F$27569)</f>
        <v>ACAPS Access Methodology</v>
      </c>
      <c r="GC80" s="222" t="str">
        <f t="array" ref="GC80">LOOKUP(2,1/(Log!$K$1:$K$27569=FZ80),Log!$G$1:$G$27569)</f>
        <v>Medium</v>
      </c>
      <c r="GD80" s="222">
        <f t="array" ref="GD80">LOOKUP(2,1/(Log!$K$1:$K$27569=FZ80),Log!$H$1:$H$27569)</f>
        <v>2</v>
      </c>
      <c r="GE80" s="222" t="str">
        <f t="array" ref="GE80">LOOKUP(2,1/(Log!$K$1:$K$27569=FZ80),Log!$J$1:$J$27569)</f>
        <v>x</v>
      </c>
      <c r="GF80" s="222" t="str">
        <f t="array" ref="GF80">LOOKUP(2,1/(Log!$K$1:$K$27569=FZ80),Log!$I$1:$I$27569)</f>
        <v>x</v>
      </c>
      <c r="GG80" s="223">
        <f t="array" ref="GG80">LOOKUP(2,1/(Log!$K$1:$K$27569=FZ80),Log!$L$1:$L$27569)</f>
        <v>45679</v>
      </c>
      <c r="GH80" s="221" t="str">
        <f t="shared" si="106"/>
        <v>MOZ013Restriction of movement (impediments to freedom of movement and/or administrative restrictions)</v>
      </c>
      <c r="GI80" s="224">
        <f t="array" ref="GI80">LOOKUP(2,1/(Log!$K$1:$K$27569=GH80),Log!$E$1:$E$27569)</f>
        <v>2</v>
      </c>
      <c r="GJ80" s="224" t="str">
        <f t="array" ref="GJ80">LOOKUP(2,1/(Log!$K$1:$K$27569=GH80),Log!$F$1:$F$27569)</f>
        <v>ACAPS Access Methodology</v>
      </c>
      <c r="GK80" s="224" t="str">
        <f t="array" ref="GK80">LOOKUP(2,1/(Log!$K$1:$K$27569=GH80),Log!$G$1:$G$27569)</f>
        <v>Medium</v>
      </c>
      <c r="GL80" s="224">
        <f t="array" ref="GL80">LOOKUP(2,1/(Log!$K$1:$K$27569=GH80),Log!$H$1:$H$27569)</f>
        <v>2</v>
      </c>
      <c r="GM80" s="224" t="str">
        <f t="array" ref="GM80">LOOKUP(2,1/(Log!$K$1:$K$27569=GH80),Log!$J$1:$J$27569)</f>
        <v>x</v>
      </c>
      <c r="GN80" s="224" t="str">
        <f t="array" ref="GN80">LOOKUP(2,1/(Log!$K$1:$K$27569=GH80),Log!$I$1:$I$27569)</f>
        <v>x</v>
      </c>
      <c r="GO80" s="214">
        <f t="array" ref="GO80">LOOKUP(2,1/(Log!$K$1:$K$27569=GH80),Log!$L$1:$L$27569)</f>
        <v>45679</v>
      </c>
      <c r="GP80" s="222" t="str">
        <f t="shared" si="107"/>
        <v>MOZ013Interference into implementation of humanitarian activities</v>
      </c>
      <c r="GQ80" s="222">
        <f t="array" ref="GQ80">LOOKUP(2,1/(Log!$K$1:$K$27569=GP80),Log!$E$1:$E$27569)</f>
        <v>1</v>
      </c>
      <c r="GR80" s="222" t="str">
        <f t="array" ref="GR80">LOOKUP(2,1/(Log!$K$1:$K$27569=GP80),Log!$F$1:$F$27569)</f>
        <v>ACAPS Access Methodology</v>
      </c>
      <c r="GS80" s="222" t="str">
        <f t="array" ref="GS80">LOOKUP(2,1/(Log!$K$1:$K$27569=GP80),Log!$G$1:$G$27569)</f>
        <v>Medium</v>
      </c>
      <c r="GT80" s="222">
        <f t="array" ref="GT80">LOOKUP(2,1/(Log!$K$1:$K$27569=GP80),Log!$H$1:$H$27569)</f>
        <v>2</v>
      </c>
      <c r="GU80" s="222" t="str">
        <f t="array" ref="GU80">LOOKUP(2,1/(Log!$K$1:$K$27569=GP80),Log!$J$1:$J$27569)</f>
        <v>x</v>
      </c>
      <c r="GV80" s="222" t="str">
        <f t="array" ref="GV80">LOOKUP(2,1/(Log!$K$1:$K$27569=GP80),Log!$I$1:$I$27569)</f>
        <v>x</v>
      </c>
      <c r="GW80" s="223">
        <f t="array" ref="GW80">LOOKUP(2,1/(Log!$K$1:$K$27569=GP80),Log!$L$1:$L$27569)</f>
        <v>45679</v>
      </c>
      <c r="GX80" s="221" t="str">
        <f t="shared" si="108"/>
        <v>MOZ013Violence against personnel, facilities and assets</v>
      </c>
      <c r="GY80" s="224">
        <f t="array" ref="GY80">LOOKUP(2,1/(Log!$K$1:$K$27569=GX80),Log!$E$1:$E$27569)</f>
        <v>0</v>
      </c>
      <c r="GZ80" s="224" t="str">
        <f t="array" ref="GZ80">LOOKUP(2,1/(Log!$K$1:$K$27569=GX80),Log!$F$1:$F$27569)</f>
        <v>ACAPS Access Methodology</v>
      </c>
      <c r="HA80" s="224" t="str">
        <f t="array" ref="HA80">LOOKUP(2,1/(Log!$K$1:$K$27569=GX80),Log!$G$1:$G$27569)</f>
        <v>Medium</v>
      </c>
      <c r="HB80" s="224">
        <f t="array" ref="HB80">LOOKUP(2,1/(Log!$K$1:$K$27569=GX80),Log!$H$1:$H$27569)</f>
        <v>2</v>
      </c>
      <c r="HC80" s="224" t="str">
        <f t="array" ref="HC80">LOOKUP(2,1/(Log!$K$1:$K$27569=GX80),Log!$J$1:$J$27569)</f>
        <v>x</v>
      </c>
      <c r="HD80" s="224" t="str">
        <f t="array" ref="HD80">LOOKUP(2,1/(Log!$K$1:$K$27569=GX80),Log!$I$1:$I$27569)</f>
        <v>x</v>
      </c>
      <c r="HE80" s="214">
        <f t="array" ref="HE80">LOOKUP(2,1/(Log!$K$1:$K$27569=GX80),Log!$L$1:$L$27569)</f>
        <v>45679</v>
      </c>
      <c r="HF80" s="222" t="str">
        <f t="shared" si="109"/>
        <v>MOZ013Denial of existence of humanitarian needs or entitlements to assistance</v>
      </c>
      <c r="HG80" s="222">
        <f t="array" ref="HG80">LOOKUP(2,1/(Log!$K$1:$K$27569=HF80),Log!$E$1:$E$27569)</f>
        <v>0</v>
      </c>
      <c r="HH80" s="222" t="str">
        <f t="array" ref="HH80">LOOKUP(2,1/(Log!$K$1:$K$27569=HF80),Log!$F$1:$F$27569)</f>
        <v>ACAPS Access Methodology</v>
      </c>
      <c r="HI80" s="222" t="str">
        <f t="array" ref="HI80">LOOKUP(2,1/(Log!$K$1:$K$27569=HF80),Log!$G$1:$G$27569)</f>
        <v>Medium</v>
      </c>
      <c r="HJ80" s="222">
        <f t="array" ref="HJ80">LOOKUP(2,1/(Log!$K$1:$K$27569=HF80),Log!$H$1:$H$27569)</f>
        <v>2</v>
      </c>
      <c r="HK80" s="222" t="str">
        <f t="array" ref="HK80">LOOKUP(2,1/(Log!$K$1:$K$27569=HF80),Log!$J$1:$J$27569)</f>
        <v>x</v>
      </c>
      <c r="HL80" s="222" t="str">
        <f t="array" ref="HL80">LOOKUP(2,1/(Log!$K$1:$K$27569=HF80),Log!$I$1:$I$27569)</f>
        <v>x</v>
      </c>
      <c r="HM80" s="223">
        <f t="array" ref="HM80">LOOKUP(2,1/(Log!$K$1:$K$27569=HF80),Log!$L$1:$L$27569)</f>
        <v>45679</v>
      </c>
      <c r="HN80" s="221" t="str">
        <f t="shared" si="110"/>
        <v>MOZ013Restriction and obstruction of access to services and assistance</v>
      </c>
      <c r="HO80" s="224">
        <f t="array" ref="HO80">LOOKUP(2,1/(Log!$K$1:$K$27569=HN80),Log!$E$1:$E$27569)</f>
        <v>2</v>
      </c>
      <c r="HP80" s="224" t="str">
        <f t="array" ref="HP80">LOOKUP(2,1/(Log!$K$1:$K$27569=HN80),Log!$F$1:$F$27569)</f>
        <v>ACAPS Access Methodology</v>
      </c>
      <c r="HQ80" s="224" t="str">
        <f t="array" ref="HQ80">LOOKUP(2,1/(Log!$K$1:$K$27569=HN80),Log!$G$1:$G$27569)</f>
        <v>Medium</v>
      </c>
      <c r="HR80" s="224">
        <f t="array" ref="HR80">LOOKUP(2,1/(Log!$K$1:$K$27569=HN80),Log!$H$1:$H$27569)</f>
        <v>2</v>
      </c>
      <c r="HS80" s="224" t="str">
        <f t="array" ref="HS80">LOOKUP(2,1/(Log!$K$1:$K$27569=HN80),Log!$J$1:$J$27569)</f>
        <v>x</v>
      </c>
      <c r="HT80" s="224" t="str">
        <f t="array" ref="HT80">LOOKUP(2,1/(Log!$K$1:$K$27569=HN80),Log!$I$1:$I$27569)</f>
        <v>x</v>
      </c>
      <c r="HU80" s="214">
        <f t="array" ref="HU80">LOOKUP(2,1/(Log!$K$1:$K$27569=HN80),Log!$L$1:$L$27569)</f>
        <v>45679</v>
      </c>
      <c r="HV80" s="222" t="str">
        <f t="shared" si="111"/>
        <v>MOZ013Ongoing insecurity/hostilities affecting humanitarian assistance</v>
      </c>
      <c r="HW80" s="222">
        <f t="array" ref="HW80">LOOKUP(2,1/(Log!$K$1:$K$27569=HV80),Log!$E$1:$E$27569)</f>
        <v>3</v>
      </c>
      <c r="HX80" s="222" t="str">
        <f t="array" ref="HX80">LOOKUP(2,1/(Log!$K$1:$K$27569=HV80),Log!$F$1:$F$27569)</f>
        <v>ACAPS Access Methodology</v>
      </c>
      <c r="HY80" s="222" t="str">
        <f t="array" ref="HY80">LOOKUP(2,1/(Log!$K$1:$K$27569=HV80),Log!$G$1:$G$27569)</f>
        <v>Medium</v>
      </c>
      <c r="HZ80" s="222">
        <f t="array" ref="HZ80">LOOKUP(2,1/(Log!$K$1:$K$27569=HV80),Log!$H$1:$H$27569)</f>
        <v>2</v>
      </c>
      <c r="IA80" s="222" t="str">
        <f t="array" ref="IA80">LOOKUP(2,1/(Log!$K$1:$K$27569=HV80),Log!$J$1:$J$27569)</f>
        <v>x</v>
      </c>
      <c r="IB80" s="222" t="str">
        <f t="array" ref="IB80">LOOKUP(2,1/(Log!$K$1:$K$27569=HV80),Log!$I$1:$I$27569)</f>
        <v>x</v>
      </c>
      <c r="IC80" s="223">
        <f t="array" ref="IC80">LOOKUP(2,1/(Log!$K$1:$K$27569=HV80),Log!$L$1:$L$27569)</f>
        <v>45679</v>
      </c>
      <c r="ID80" s="221" t="str">
        <f t="shared" si="112"/>
        <v>MOZ013Presence of mines and improvised explosive devices</v>
      </c>
      <c r="IE80" s="224">
        <f t="array" ref="IE80">LOOKUP(2,1/(Log!$K$1:$K$27569=ID80),Log!$E$1:$E$27569)</f>
        <v>1</v>
      </c>
      <c r="IF80" s="224" t="str">
        <f t="array" ref="IF80">LOOKUP(2,1/(Log!$K$1:$K$27569=ID80),Log!$F$1:$F$27569)</f>
        <v>ACAPS Access Methodology</v>
      </c>
      <c r="IG80" s="224" t="str">
        <f t="array" ref="IG80">LOOKUP(2,1/(Log!$K$1:$K$27569=ID80),Log!$G$1:$G$27569)</f>
        <v>Medium</v>
      </c>
      <c r="IH80" s="224">
        <f t="array" ref="IH80">LOOKUP(2,1/(Log!$K$1:$K$27569=ID80),Log!$H$1:$H$27569)</f>
        <v>2</v>
      </c>
      <c r="II80" s="224" t="str">
        <f t="array" ref="II80">LOOKUP(2,1/(Log!$K$1:$K$27569=ID80),Log!$J$1:$J$27569)</f>
        <v>x</v>
      </c>
      <c r="IJ80" s="224" t="str">
        <f t="array" ref="IJ80">LOOKUP(2,1/(Log!$K$1:$K$27569=ID80),Log!$I$1:$I$27569)</f>
        <v>x</v>
      </c>
      <c r="IK80" s="214">
        <f t="array" ref="IK80">LOOKUP(2,1/(Log!$K$1:$K$27569=ID80),Log!$L$1:$L$27569)</f>
        <v>45679</v>
      </c>
      <c r="IL80" s="222" t="str">
        <f t="shared" si="113"/>
        <v>MOZ013Physical constraints in the environment (obstacles related to terrain, climate, lack of infrastructure, etc.)</v>
      </c>
      <c r="IM80" s="222">
        <f t="array" ref="IM80">LOOKUP(2,1/(Log!$K$1:$K$27569=IL80),Log!$E$1:$E$27569)</f>
        <v>3</v>
      </c>
      <c r="IN80" s="222" t="str">
        <f t="array" ref="IN80">LOOKUP(2,1/(Log!$K$1:$K$27569=IL80),Log!$F$1:$F$27569)</f>
        <v>ACAPS Access Methodology</v>
      </c>
      <c r="IO80" s="222" t="str">
        <f t="array" ref="IO80">LOOKUP(2,1/(Log!$K$1:$K$27569=IL80),Log!$G$1:$G$27569)</f>
        <v>Medium</v>
      </c>
      <c r="IP80" s="222">
        <f t="array" ref="IP80">LOOKUP(2,1/(Log!$K$1:$K$27569=IL80),Log!$H$1:$H$27569)</f>
        <v>2</v>
      </c>
      <c r="IQ80" s="222" t="str">
        <f t="array" ref="IQ80">LOOKUP(2,1/(Log!$K$1:$K$27569=IL80),Log!$J$1:$J$27569)</f>
        <v>x</v>
      </c>
      <c r="IR80" s="222" t="str">
        <f t="array" ref="IR80">LOOKUP(2,1/(Log!$K$1:$K$27569=IL80),Log!$I$1:$I$27569)</f>
        <v>x</v>
      </c>
      <c r="IS80" s="223">
        <f t="array" ref="IS80">LOOKUP(2,1/(Log!$K$1:$K$27569=IL80),Log!$L$1:$L$27569)</f>
        <v>45679</v>
      </c>
    </row>
    <row r="81" spans="1:253" s="11" customFormat="1" ht="13.35" customHeight="1">
      <c r="A81" s="11" t="str">
        <f>Lists!B:B</f>
        <v>Refugees from Mali in Mauritania</v>
      </c>
      <c r="B81" s="11" t="str">
        <f>Lists!F:F</f>
        <v>International Displacement</v>
      </c>
      <c r="C81" s="11" t="str">
        <f>Lists!C:C</f>
        <v>MRT002</v>
      </c>
      <c r="D81" s="11" t="str">
        <f>Lists!A:A</f>
        <v>Mauritania</v>
      </c>
      <c r="E81" s="11" t="str">
        <f>Lists!D:D</f>
        <v>MRT</v>
      </c>
      <c r="F81" s="11" t="str">
        <f t="shared" si="76"/>
        <v>MRT002Total population</v>
      </c>
      <c r="G81" s="212">
        <f t="array" ref="G81">ROUND(LOOKUP(2,1/(Log!$K$1:$K$27569=F81),Log!$E$1:$E$27569),-3)</f>
        <v>5281000</v>
      </c>
      <c r="H81" s="213" t="str">
        <f t="array" ref="H81">LOOKUP(2,1/(Log!$K$1:$K$27569=F81),Log!$F$1:$F$27569)</f>
        <v>Worldmeter accessed 07/04/2025</v>
      </c>
      <c r="I81" s="213" t="str">
        <f t="array" ref="I81">LOOKUP(2,1/(Log!$K$1:$K$27569=F81),Log!$G$1:$G$27569)</f>
        <v xml:space="preserve">Medium </v>
      </c>
      <c r="J81" s="213">
        <f t="array" ref="J81">LOOKUP(2,1/(Log!$K$1:$K$27569=F81),Log!$H$1:$H$27569)</f>
        <v>2</v>
      </c>
      <c r="K81" s="213" t="str">
        <f t="array" ref="K81">LOOKUP(2,1/(Log!$K$1:$K$27569=F81),Log!$J$1:$J$27569)</f>
        <v>Total population of Mauritania, inculding refugees, migrants, and asylum seekers</v>
      </c>
      <c r="L81" s="213" t="str">
        <f t="array" ref="L81">LOOKUP(2,1/(Log!$K$1:$K$27569=F81),Log!$I$1:$I$27569)</f>
        <v>https://www.worldometers.info/world-population/mauritania-population/#:~:text=The%20current%20population%20of%20Mauritania,latest%20United%20Nations%20data%201</v>
      </c>
      <c r="M81" s="214">
        <f t="array" ref="M81">LOOKUP(2,1/(Log!$K$1:$K$27569=F81),Log!$L$1:$L$27569)</f>
        <v>45757</v>
      </c>
      <c r="N81" s="221" t="str">
        <f t="shared" si="77"/>
        <v>MRT002Landmass affected</v>
      </c>
      <c r="O81" s="216">
        <f t="array" ref="O81">LOOKUP(2,1/(Log!$K$1:$K$27569=N81),Log!$E$1:$E$27569)</f>
        <v>206000</v>
      </c>
      <c r="P81" s="216" t="str">
        <f t="array" ref="P81">LOOKUP(2,1/(Log!$K$1:$K$27569=N81),Log!$F$1:$F$27569)</f>
        <v>City Population acceessed on 07/04/2025 ; UNHCR 17/04/2023</v>
      </c>
      <c r="Q81" s="216" t="str">
        <f t="array" ref="Q81">LOOKUP(2,1/(Log!$K$1:$K$27569=N81),Log!$G$1:$G$27569)</f>
        <v xml:space="preserve">Medium </v>
      </c>
      <c r="R81" s="216">
        <f t="array" ref="R81">LOOKUP(2,1/(Log!$K$1:$K$27569=N81),Log!$H$1:$H$27569)</f>
        <v>2</v>
      </c>
      <c r="S81" s="216" t="str">
        <f t="array" ref="S81">LOOKUP(2,1/(Log!$K$1:$K$27569=N81),Log!$J$1:$J$27569)</f>
        <v>Total landmass of regions that host Malian refugees: Hodh Chargu, Nouakchott, and Nouadhibou.</v>
      </c>
      <c r="T81" s="216" t="str">
        <f t="array" ref="T81">LOOKUP(2,1/(Log!$K$1:$K$27569=N81),Log!$I$1:$I$27569)</f>
        <v>https://www.citypopulation.de/en/mauritania/cities/ , https://data.unhcr.org/en/documents/details/100304</v>
      </c>
      <c r="U81" s="217">
        <f t="array" ref="U81">LOOKUP(2,1/(Log!$K$1:$K$27569=N81),Log!$L$1:$L$27569)</f>
        <v>45757</v>
      </c>
      <c r="V81" s="221" t="str">
        <f t="shared" si="78"/>
        <v>MRT002People exposed</v>
      </c>
      <c r="W81" s="213">
        <f t="array" ref="W81">IF(LOOKUP(2,1/(Log!$K$1:$K$27569=V81),Log!$E$1:$E$27569)="x","x",ROUND(LOOKUP(2,1/(Log!$K$1:$K$27569=V81),Log!$E$1:$E$27569),-3))</f>
        <v>2246000</v>
      </c>
      <c r="X81" s="213" t="str">
        <f t="array" ref="X81">LOOKUP(2,1/(Log!$K$1:$K$27569=V81),Log!$F$1:$F$27569)</f>
        <v>City Population accessed on 07/04/2025</v>
      </c>
      <c r="Y81" s="213" t="str">
        <f t="array" ref="Y81">LOOKUP(2,1/(Log!$K$1:$K$27569=V81),Log!$G$1:$G$27569)</f>
        <v xml:space="preserve">Medium </v>
      </c>
      <c r="Z81" s="213">
        <f t="array" ref="Z81">LOOKUP(2,1/(Log!$K$1:$K$27569=V81),Log!$H$1:$H$27569)</f>
        <v>2</v>
      </c>
      <c r="AA81" s="213" t="str">
        <f t="array" ref="AA81">LOOKUP(2,1/(Log!$K$1:$K$27569=V81),Log!$J$1:$J$27569)</f>
        <v>People exposed are the total population of regions that host Malian refugees: Hodh Chargu, Nouakchott and Nouadhibou.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v>
      </c>
      <c r="AB81" s="213" t="str">
        <f t="array" ref="AB81">LOOKUP(2,1/(Log!$K$1:$K$27569=V81),Log!$I$1:$I$27569)</f>
        <v>https://www.citypopulation.de/en/mauritania/cities/; https://data.unhcr.org/en/documents/details/100304</v>
      </c>
      <c r="AC81" s="214">
        <f t="array" ref="AC81">LOOKUP(2,1/(Log!$K$1:$K$27569=V81),Log!$L$1:$L$27569)</f>
        <v>45757</v>
      </c>
      <c r="AD81" s="221" t="str">
        <f t="shared" si="79"/>
        <v>MRT002People affected</v>
      </c>
      <c r="AE81" s="218">
        <f t="array" ref="AE81">IF(LOOKUP(2,1/(Log!$K$1:$K$27569=AD81),Log!$E$1:$E$27569)="x","x",ROUND(LOOKUP(2,1/(Log!$K$1:$K$27569=AD81),Log!$E$1:$E$27569),-3))</f>
        <v>372000</v>
      </c>
      <c r="AF81" s="218" t="str">
        <f t="array" ref="AF81">LOOKUP(2,1/(Log!$K$1:$K$27569=AD81),Log!$F$1:$F$27569)</f>
        <v>UNHCR accessed 07/04/2025 ; UNHCR 11/02/2025</v>
      </c>
      <c r="AG81" s="218" t="str">
        <f t="array" ref="AG81">LOOKUP(2,1/(Log!$K$1:$K$27569=AD81),Log!$G$1:$G$27569)</f>
        <v xml:space="preserve">Medium </v>
      </c>
      <c r="AH81" s="218">
        <f t="array" ref="AH81">LOOKUP(2,1/(Log!$K$1:$K$27569=AD81),Log!$H$1:$H$27569)</f>
        <v>2</v>
      </c>
      <c r="AI81" s="218" t="str">
        <f t="array" ref="AI81">LOOKUP(2,1/(Log!$K$1:$K$27569=AD81),Log!$J$1:$J$27569)</f>
        <v>People affected is the total number of Malian refugees in Mauritania as of 31 December 2024 and the number of the people affected among the host community in 2025 (218,000).</v>
      </c>
      <c r="AJ81" s="218" t="str">
        <f t="array" ref="AJ81">LOOKUP(2,1/(Log!$K$1:$K$27569=AD81),Log!$I$1:$I$27569)</f>
        <v>https://data.unhcr.org/en/country/mrt ; https://reliefweb.int/report/mauritania/2025-refugee-and-resilience-plan-mauritania-3rp-mauritania</v>
      </c>
      <c r="AK81" s="219">
        <f t="array" ref="AK81">LOOKUP(2,1/(Log!$K$1:$K$27569=AD81),Log!$L$1:$L$27569)</f>
        <v>45757</v>
      </c>
      <c r="AL81" s="221" t="str">
        <f t="shared" si="80"/>
        <v>MRT002People displaced</v>
      </c>
      <c r="AM81" s="213">
        <f t="array" ref="AM81">IF(LOOKUP(2,1/(Log!$K$1:$K$27569=AL81),Log!$E$1:$E$27569)="x","x",ROUND(LOOKUP(2,1/(Log!$K$1:$K$27569=AL81),Log!$E$1:$E$27569),-3))</f>
        <v>154000</v>
      </c>
      <c r="AN81" s="213" t="str">
        <f t="array" ref="AN81">LOOKUP(2,1/(Log!$K$1:$K$27569=AL81),Log!$F$1:$F$27569)</f>
        <v>UNHCR accessed 07/04/2025</v>
      </c>
      <c r="AO81" s="213" t="str">
        <f t="array" ref="AO81">LOOKUP(2,1/(Log!$K$1:$K$27569=AL81),Log!$G$1:$G$27569)</f>
        <v xml:space="preserve">Medium </v>
      </c>
      <c r="AP81" s="213">
        <f t="array" ref="AP81">LOOKUP(2,1/(Log!$K$1:$K$27569=AL81),Log!$H$1:$H$27569)</f>
        <v>2</v>
      </c>
      <c r="AQ81" s="213" t="str">
        <f t="array" ref="AQ81">LOOKUP(2,1/(Log!$K$1:$K$27569=AL81),Log!$J$1:$J$27569)</f>
        <v>People displaced is the total number of Malian refugees in Mauritania as of 31 December 2024</v>
      </c>
      <c r="AR81" s="213" t="str">
        <f t="array" ref="AR81">LOOKUP(2,1/(Log!$K$1:$K$27569=AL81),Log!$I$1:$I$27569)</f>
        <v>https://data.unhcr.org/en/country/mrt</v>
      </c>
      <c r="AS81" s="214">
        <f t="array" ref="AS81">LOOKUP(2,1/(Log!$K$1:$K$27569=AL81),Log!$L$1:$L$27569)</f>
        <v>45757</v>
      </c>
      <c r="AT81" s="222" t="str">
        <f t="shared" si="81"/>
        <v>MRT002Injuries reported</v>
      </c>
      <c r="AU81" s="218">
        <f t="array" ref="AU81">LOOKUP(2,1/(Log!$K$1:$K$27569=AT81),Log!$E$1:$E$27569)</f>
        <v>0</v>
      </c>
      <c r="AV81" s="218">
        <f t="array" ref="AV81">LOOKUP(2,1/(Log!$K$1:$K$27569=AT81),Log!$F$1:$F$27569)</f>
        <v>0</v>
      </c>
      <c r="AW81" s="218" t="str">
        <f t="array" ref="AW81">LOOKUP(2,1/(Log!$K$1:$K$27569=AT81),Log!$G$1:$G$27569)</f>
        <v>High</v>
      </c>
      <c r="AX81" s="218">
        <f t="array" ref="AX81">LOOKUP(2,1/(Log!$K$1:$K$27569=AT81),Log!$H$1:$H$27569)</f>
        <v>1</v>
      </c>
      <c r="AY81" s="218">
        <f t="array" ref="AY81">LOOKUP(2,1/(Log!$K$1:$K$27569=AT81),Log!$J$1:$J$27569)</f>
        <v>0</v>
      </c>
      <c r="AZ81" s="218" t="str">
        <f t="array" ref="AZ81">LOOKUP(2,1/(Log!$K$1:$K$27569=AT81),Log!$I$1:$I$27569)</f>
        <v>x</v>
      </c>
      <c r="BA81" s="219">
        <f t="array" ref="BA81">LOOKUP(2,1/(Log!$K$1:$K$27569=AT81),Log!$L$1:$L$27569)</f>
        <v>43644</v>
      </c>
      <c r="BB81" s="221" t="str">
        <f t="shared" si="82"/>
        <v>MRT002Illness cases reported</v>
      </c>
      <c r="BC81" s="213" t="str">
        <f t="array" ref="BC81">LOOKUP(2,1/(Log!$K$1:$K$27569=BB81),Log!$E$1:$E$27569)</f>
        <v>x</v>
      </c>
      <c r="BD81" s="213" t="str">
        <f t="array" ref="BD81">LOOKUP(2,1/(Log!$K$1:$K$27569=BB81),Log!$F$1:$F$27569)</f>
        <v>x</v>
      </c>
      <c r="BE81" s="213" t="str">
        <f t="array" ref="BE81">LOOKUP(2,1/(Log!$K$1:$K$27569=BB81),Log!$G$1:$G$27569)</f>
        <v>x</v>
      </c>
      <c r="BF81" s="213" t="str">
        <f t="array" ref="BF81">LOOKUP(2,1/(Log!$K$1:$K$27569=BB81),Log!$H$1:$H$27569)</f>
        <v>x</v>
      </c>
      <c r="BG81" s="213" t="str">
        <f t="array" ref="BG81">LOOKUP(2,1/(Log!$K$1:$K$27569=BB81),Log!$J$1:$J$27569)</f>
        <v>X</v>
      </c>
      <c r="BH81" s="213" t="str">
        <f t="array" ref="BH81">LOOKUP(2,1/(Log!$K$1:$K$27569=BB81),Log!$I$1:$I$27569)</f>
        <v>x</v>
      </c>
      <c r="BI81" s="214">
        <f t="array" ref="BI81">LOOKUP(2,1/(Log!$K$1:$K$27569=BB81),Log!$L$1:$L$27569)</f>
        <v>44801</v>
      </c>
      <c r="BJ81" s="222" t="str">
        <f t="shared" si="83"/>
        <v>MRT002Fatalities reported</v>
      </c>
      <c r="BK81" s="222">
        <f t="array" ref="BK81">LOOKUP(2,1/(Log!$K$1:$K$27569=BJ81),Log!$E$1:$E$27569)</f>
        <v>0</v>
      </c>
      <c r="BL81" s="222" t="str">
        <f t="array" ref="BL81">LOOKUP(2,1/(Log!$K$1:$K$27569=BJ81),Log!$F$1:$F$27569)</f>
        <v>ACLED accessed 07/04/2025</v>
      </c>
      <c r="BM81" s="222" t="str">
        <f t="array" ref="BM81">LOOKUP(2,1/(Log!$K$1:$K$27569=BJ81),Log!$G$1:$G$27569)</f>
        <v xml:space="preserve">Medium </v>
      </c>
      <c r="BN81" s="222">
        <f t="array" ref="BN81">LOOKUP(2,1/(Log!$K$1:$K$27569=BJ81),Log!$H$1:$H$27569)</f>
        <v>2</v>
      </c>
      <c r="BO81" s="222" t="str">
        <f t="array" ref="BO81">LOOKUP(2,1/(Log!$K$1:$K$27569=BJ81),Log!$J$1:$J$27569)</f>
        <v>Fatalities between 1 Oct 2024 and 31 March 2025</v>
      </c>
      <c r="BP81" s="218" t="str">
        <f t="array" ref="BP81">LOOKUP(2,1/(Log!$K$1:$K$27569=BJ81),Log!$I$1:$I$27569)</f>
        <v>https://acleddata.com/data-export-tool/</v>
      </c>
      <c r="BQ81" s="223">
        <f t="array" ref="BQ81">LOOKUP(2,1/(Log!$K$1:$K$27569=BJ81),Log!$L$1:$L$27569)</f>
        <v>45757</v>
      </c>
      <c r="BR81" s="221" t="str">
        <f t="shared" si="84"/>
        <v>MRT002Buildings damaged</v>
      </c>
      <c r="BS81" s="224">
        <f t="array" ref="BS81">LOOKUP(2,1/(Log!$K$1:$K$27569=BR81),Log!$E$1:$E$27569)</f>
        <v>0</v>
      </c>
      <c r="BT81" s="224" t="str">
        <f t="array" ref="BT81">LOOKUP(2,1/(Log!$K$1:$K$27569=BR81),Log!$F$1:$F$27569)</f>
        <v>x</v>
      </c>
      <c r="BU81" s="224" t="str">
        <f t="array" ref="BU81">LOOKUP(2,1/(Log!$K$1:$K$27569=BR81),Log!$G$1:$G$27569)</f>
        <v>High</v>
      </c>
      <c r="BV81" s="224">
        <f t="array" ref="BV81">LOOKUP(2,1/(Log!$K$1:$K$27569=BR81),Log!$H$1:$H$27569)</f>
        <v>1</v>
      </c>
      <c r="BW81" s="224">
        <f t="array" ref="BW81">LOOKUP(2,1/(Log!$K$1:$K$27569=BR81),Log!$J$1:$J$27569)</f>
        <v>0</v>
      </c>
      <c r="BX81" s="224" t="str">
        <f t="array" ref="BX81">LOOKUP(2,1/(Log!$K$1:$K$27569=BR81),Log!$I$1:$I$27569)</f>
        <v>x</v>
      </c>
      <c r="BY81" s="214">
        <f t="array" ref="BY81">LOOKUP(2,1/(Log!$K$1:$K$27569=BR81),Log!$L$1:$L$27569)</f>
        <v>43644</v>
      </c>
      <c r="BZ81" s="222" t="str">
        <f t="shared" si="85"/>
        <v>MRT002Buildings destroyed</v>
      </c>
      <c r="CA81" s="222">
        <f t="array" ref="CA81">LOOKUP(2,1/(Log!$K$1:$K$27569=BZ81),Log!$E$1:$E$27569)</f>
        <v>0</v>
      </c>
      <c r="CB81" s="222" t="str">
        <f t="array" ref="CB81">LOOKUP(2,1/(Log!$K$1:$K$27569=BZ81),Log!$F$1:$F$27569)</f>
        <v>x</v>
      </c>
      <c r="CC81" s="222" t="str">
        <f t="array" ref="CC81">LOOKUP(2,1/(Log!$K$1:$K$27569=BZ81),Log!$G$1:$G$27569)</f>
        <v>High</v>
      </c>
      <c r="CD81" s="222">
        <f t="array" ref="CD81">LOOKUP(2,1/(Log!$K$1:$K$27569=BZ81),Log!$H$1:$H$27569)</f>
        <v>1</v>
      </c>
      <c r="CE81" s="222">
        <f t="array" ref="CE81">LOOKUP(2,1/(Log!$K$1:$K$27569=BZ81),Log!$J$1:$J$27569)</f>
        <v>0</v>
      </c>
      <c r="CF81" s="222" t="str">
        <f t="array" ref="CF81">LOOKUP(2,1/(Log!$K$1:$K$27569=BZ81),Log!$I$1:$I$27569)</f>
        <v>x</v>
      </c>
      <c r="CG81" s="223">
        <f t="array" ref="CG81">LOOKUP(2,1/(Log!$K$1:$K$27569=BZ81),Log!$L$1:$L$27569)</f>
        <v>43644</v>
      </c>
      <c r="CH81" s="221" t="str">
        <f t="shared" si="86"/>
        <v>MRT002Buildings in the affected area</v>
      </c>
      <c r="CI81" s="222" t="e">
        <f t="array" ref="CI81">LOOKUP(2,1/(Log!$K$1:$K$27569=CH81),Log!$E$1:$E$27569)</f>
        <v>#N/A</v>
      </c>
      <c r="CJ81" s="222" t="e">
        <f t="array" ref="CJ81">LOOKUP(2,1/(Log!$K$1:$K$27569=CH81),Log!$F$1:$F$27569)</f>
        <v>#N/A</v>
      </c>
      <c r="CK81" s="222" t="e">
        <f t="array" ref="CK81">LOOKUP(2,1/(Log!$K$1:$K$27569=CH81),Log!$G$1:$G$27569)</f>
        <v>#N/A</v>
      </c>
      <c r="CL81" s="222" t="e">
        <f t="array" ref="CL81">LOOKUP(2,1/(Log!$K$1:$K$27569=CH81),Log!$H$1:$H$27569)</f>
        <v>#N/A</v>
      </c>
      <c r="CM81" s="222" t="e">
        <f t="array" ref="CM81">LOOKUP(2,1/(Log!$K$1:$K$27569=CH81),Log!$J$1:$J$27569)</f>
        <v>#N/A</v>
      </c>
      <c r="CN81" s="222" t="e">
        <f t="array" ref="CN81">LOOKUP(2,1/(Log!$K$1:$K$27569=CH81),Log!$I$1:$I$27569)</f>
        <v>#N/A</v>
      </c>
      <c r="CO81" s="225" t="e">
        <f t="array" ref="CO81">LOOKUP(2,1/(Log!$K$1:$K$27569=CH81),Log!$L$1:$L$27569)</f>
        <v>#N/A</v>
      </c>
      <c r="CP81" s="222" t="str">
        <f t="shared" si="87"/>
        <v>MRT002Economic Losses</v>
      </c>
      <c r="CQ81" s="224" t="str">
        <f t="array" ref="CQ81">LOOKUP(2,1/(Log!$K$1:$K$27569=CP81),Log!$E$1:$E$27569)</f>
        <v>x</v>
      </c>
      <c r="CR81" s="224">
        <f t="array" ref="CR81">LOOKUP(2,1/(Log!$K$1:$K$27569=CP81),Log!$F$1:$F$27569)</f>
        <v>0</v>
      </c>
      <c r="CS81" s="224" t="str">
        <f t="array" ref="CS81">LOOKUP(2,1/(Log!$K$1:$K$27569=CP81),Log!$G$1:$G$27569)</f>
        <v>Medium</v>
      </c>
      <c r="CT81" s="224">
        <f t="array" ref="CT81">LOOKUP(2,1/(Log!$K$1:$K$27569=CP81),Log!$H$1:$H$27569)</f>
        <v>2</v>
      </c>
      <c r="CU81" s="224">
        <f t="array" ref="CU81">LOOKUP(2,1/(Log!$K$1:$K$27569=CP81),Log!$J$1:$J$27569)</f>
        <v>0</v>
      </c>
      <c r="CV81" s="224">
        <f t="array" ref="CV81">LOOKUP(2,1/(Log!$K$1:$K$27569=CP81),Log!$I$1:$I$27569)</f>
        <v>0</v>
      </c>
      <c r="CW81" s="214">
        <f t="array" ref="CW81">LOOKUP(2,1/(Log!$K$1:$K$27569=CP81),Log!$L$1:$L$27569)</f>
        <v>43510</v>
      </c>
      <c r="CX81" s="222" t="str">
        <f t="shared" si="88"/>
        <v>MRT002People in Need</v>
      </c>
      <c r="CY81" s="218">
        <f t="shared" si="89"/>
        <v>372000</v>
      </c>
      <c r="CZ81" s="218" t="str">
        <f t="shared" si="90"/>
        <v>UNHCR accessed 07/04/2025 ; UNHCR 11/02/2025</v>
      </c>
      <c r="DA81" s="218" t="str">
        <f t="shared" si="91"/>
        <v>High</v>
      </c>
      <c r="DB81" s="218">
        <f t="shared" si="92"/>
        <v>1</v>
      </c>
      <c r="DC81" s="218" t="str">
        <f t="shared" si="93"/>
        <v>There are no assessments available for the breakdown of the severity of need of the PiN. All the PiN are considered to be facing moderate humanitarian condition or in Level 3</v>
      </c>
      <c r="DD81" s="218" t="str">
        <f t="shared" si="94"/>
        <v>https://data.unhcr.org/en/country/mrt ; https://reliefweb.int/report/mauritania/2025-refugee-and-resilience-plan-mauritania-3rp-mauritania</v>
      </c>
      <c r="DE81" s="220">
        <f t="shared" si="95"/>
        <v>45757</v>
      </c>
      <c r="DF81" s="221" t="str">
        <f t="shared" si="96"/>
        <v>MRT002Minimal humanitarian conditions - Level 1</v>
      </c>
      <c r="DG81" s="213">
        <f t="array" ref="DG81">IF(LOOKUP(2,1/(Log!$K$1:$K$27569=DF81),Log!$E$1:$E$27569)="x","x",ROUND(LOOKUP(2,1/(Log!$K$1:$K$27569=DF81),Log!$E$1:$E$27569),-3))</f>
        <v>1874000</v>
      </c>
      <c r="DH81" s="224" t="str">
        <f t="array" ref="DH81">LOOKUP(2,1/(Log!$K$1:$K$27569=DF81),Log!$F$1:$F$27569)</f>
        <v>City Population accessed on 07/04/2025 ; UNHCR accessed 07/04/2025 ; UNHCR 11/02/2025</v>
      </c>
      <c r="DI81" s="224" t="str">
        <f t="array" ref="DI81">LOOKUP(2,1/(Log!$K$1:$K$27569=DF81),Log!$G$1:$G$27569)</f>
        <v xml:space="preserve">Medium </v>
      </c>
      <c r="DJ81" s="224">
        <f t="array" ref="DJ81">LOOKUP(2,1/(Log!$K$1:$K$27569=DF81),Log!$H$1:$H$27569)</f>
        <v>2</v>
      </c>
      <c r="DK81" s="224" t="str">
        <f t="array" ref="DK81">LOOKUP(2,1/(Log!$K$1:$K$27569=DF81),Log!$J$1:$J$27569)</f>
        <v>According to the INFORM methodology, Level 1= Exposed population - affected population. The people exposed is the total population of regions that host Malian refugees: Hodh Chargu, Nouakchott and Nouadhibou, and the people affected is the total number of Malian refugees in Mauritania.</v>
      </c>
      <c r="DL81" s="224" t="str">
        <f t="array" ref="DL81">LOOKUP(2,1/(Log!$K$1:$K$27569=DF81),Log!$I$1:$I$27569)</f>
        <v>https://www.citypopulation.de/en/mauritania/cities/; https://data.unhcr.org/en/documents/details/100304 ; https://data.unhcr.org/en/country/mrt ; https://reliefweb.int/report/mauritania/2025-refugee-and-resilience-plan-mauritania-3rp-mauritania</v>
      </c>
      <c r="DM81" s="214">
        <f t="array" ref="DM81">LOOKUP(2,1/(Log!$K$1:$K$27569=DF81),Log!$L$1:$L$27569)</f>
        <v>45757</v>
      </c>
      <c r="DN81" s="222" t="str">
        <f t="shared" si="97"/>
        <v>MRT002Stressed humanitarian conditions - Level 2</v>
      </c>
      <c r="DO81" s="218">
        <f t="array" ref="DO81">IF(LOOKUP(2,1/(Log!$K$1:$K$27569=DN81),Log!$E$1:$E$27569)="x","x",ROUND(LOOKUP(2,1/(Log!$K$1:$K$27569=DN81),Log!$E$1:$E$27569),-3))</f>
        <v>0</v>
      </c>
      <c r="DP81" s="222" t="str">
        <f t="array" ref="DP81">LOOKUP(2,1/(Log!$K$1:$K$27569=DN81),Log!$F$1:$F$27569)</f>
        <v>UNHCR accessed 07/04/2025 ; UNHCR 11/02/2025</v>
      </c>
      <c r="DQ81" s="222" t="str">
        <f t="array" ref="DQ81">LOOKUP(2,1/(Log!$K$1:$K$27569=DN81),Log!$G$1:$G$27569)</f>
        <v xml:space="preserve">Medium </v>
      </c>
      <c r="DR81" s="222">
        <f t="array" ref="DR81">LOOKUP(2,1/(Log!$K$1:$K$27569=DN81),Log!$H$1:$H$27569)</f>
        <v>2</v>
      </c>
      <c r="DS81" s="222" t="str">
        <f t="array" ref="DS81">LOOKUP(2,1/(Log!$K$1:$K$27569=DN81),Log!$J$1:$J$27569)</f>
        <v xml:space="preserve">According to the INFORM methodology, Level 2 = People affected - PIN. The people affected and the PiN are considered the same here (the number of Malian refugees in Mauritania. </v>
      </c>
      <c r="DT81" s="222" t="str">
        <f t="array" ref="DT81">LOOKUP(2,1/(Log!$K$1:$K$27569=DN81),Log!$I$1:$I$27569)</f>
        <v>https://www.citypopulation.de/en/mauritania/cities/; https://data.unhcr.org/en/documents/details/102720</v>
      </c>
      <c r="DU81" s="223">
        <f t="array" ref="DU81">LOOKUP(2,1/(Log!$K$1:$K$27569=DN81),Log!$L$1:$L$27569)</f>
        <v>45757</v>
      </c>
      <c r="DV81" s="221" t="str">
        <f t="shared" si="98"/>
        <v>MRT002Moderate humanitarian conditions - Level 3</v>
      </c>
      <c r="DW81" s="213">
        <f t="array" ref="DW81">IF(LOOKUP(2,1/(Log!$K$1:$K$27569=DV81),Log!$E$1:$E$27569)="x","x",ROUND(LOOKUP(2,1/(Log!$K$1:$K$27569=DV81),Log!$E$1:$E$27569),-3))</f>
        <v>372000</v>
      </c>
      <c r="DX81" s="224" t="str">
        <f t="array" ref="DX81">LOOKUP(2,1/(Log!$K$1:$K$27569=DV81),Log!$F$1:$F$27569)</f>
        <v>UNHCR accessed 07/04/2025 ; UNHCR 11/02/2025</v>
      </c>
      <c r="DY81" s="224" t="str">
        <f t="array" ref="DY81">LOOKUP(2,1/(Log!$K$1:$K$27569=DV81),Log!$G$1:$G$27569)</f>
        <v>High</v>
      </c>
      <c r="DZ81" s="224">
        <f t="array" ref="DZ81">LOOKUP(2,1/(Log!$K$1:$K$27569=DV81),Log!$H$1:$H$27569)</f>
        <v>1</v>
      </c>
      <c r="EA81" s="224" t="str">
        <f t="array" ref="EA81">LOOKUP(2,1/(Log!$K$1:$K$27569=DV81),Log!$J$1:$J$27569)</f>
        <v>There are no assessments available for the breakdown of the severity of need of the PiN. All the PiN are considered to be facing moderate humanitarian condition or in Level 3</v>
      </c>
      <c r="EB81" s="224" t="str">
        <f t="array" ref="EB81">LOOKUP(2,1/(Log!$K$1:$K$27569=DV81),Log!$I$1:$I$27569)</f>
        <v>https://data.unhcr.org/en/country/mrt ; https://reliefweb.int/report/mauritania/2025-refugee-and-resilience-plan-mauritania-3rp-mauritania</v>
      </c>
      <c r="EC81" s="214">
        <f t="array" ref="EC81">LOOKUP(2,1/(Log!$K$1:$K$27569=DV81),Log!$L$1:$L$27569)</f>
        <v>45757</v>
      </c>
      <c r="ED81" s="222" t="str">
        <f t="shared" si="99"/>
        <v>MRT002Severe humanitarian conditions - Level 4</v>
      </c>
      <c r="EE81" s="218" t="str">
        <f t="array" ref="EE81">IF(LOOKUP(2,1/(Log!$K$1:$K$27569=ED81),Log!$E$1:$E$27569)="x","x",ROUND(LOOKUP(2,1/(Log!$K$1:$K$27569=ED81),Log!$E$1:$E$27569),-3))</f>
        <v>x</v>
      </c>
      <c r="EF81" s="222" t="str">
        <f t="array" ref="EF81">LOOKUP(2,1/(Log!$K$1:$K$27569=ED81),Log!$F$1:$F$27569)</f>
        <v>UNHCR accessed 07/04/2025 ; UNHCR 11/02/2025</v>
      </c>
      <c r="EG81" s="222" t="str">
        <f t="array" ref="EG81">LOOKUP(2,1/(Log!$K$1:$K$27569=ED81),Log!$G$1:$G$27569)</f>
        <v>High</v>
      </c>
      <c r="EH81" s="222">
        <f t="array" ref="EH81">LOOKUP(2,1/(Log!$K$1:$K$27569=ED81),Log!$H$1:$H$27569)</f>
        <v>1</v>
      </c>
      <c r="EI81" s="222" t="str">
        <f t="array" ref="EI81">LOOKUP(2,1/(Log!$K$1:$K$27569=ED81),Log!$J$1:$J$27569)</f>
        <v>There are no assessments available for the breakdown of the severity of need of the PiN. All the PiN are considered to be facing moderate humanitarian condition or in Level 3</v>
      </c>
      <c r="EJ81" s="222" t="str">
        <f t="array" ref="EJ81">LOOKUP(2,1/(Log!$K$1:$K$27569=ED81),Log!$I$1:$I$27569)</f>
        <v>https://data.unhcr.org/en/country/mrt ; https://reliefweb.int/report/mauritania/2025-refugee-and-resilience-plan-mauritania-3rp-mauritania</v>
      </c>
      <c r="EK81" s="223">
        <f t="array" ref="EK81">LOOKUP(2,1/(Log!$K$1:$K$27569=ED81),Log!$L$1:$L$27569)</f>
        <v>45757</v>
      </c>
      <c r="EL81" s="221" t="str">
        <f t="shared" si="100"/>
        <v>MRT002Extreme humanitarian conditions - Level 5</v>
      </c>
      <c r="EM81" s="213" t="str">
        <f t="array" ref="EM81">IF(LOOKUP(2,1/(Log!$K$1:$K$27569=EL81),Log!$E$1:$E$27569)="x","x",ROUND(LOOKUP(2,1/(Log!$K$1:$K$27569=EL81),Log!$E$1:$E$27569),-3))</f>
        <v>x</v>
      </c>
      <c r="EN81" s="224" t="str">
        <f t="array" ref="EN81">LOOKUP(2,1/(Log!$K$1:$K$27569=EL81),Log!$F$1:$F$27569)</f>
        <v>UNHCR accessed 07/04/2025 ; UNHCR 11/02/2025</v>
      </c>
      <c r="EO81" s="224" t="str">
        <f t="array" ref="EO81">LOOKUP(2,1/(Log!$K$1:$K$27569=EL81),Log!$G$1:$G$27569)</f>
        <v>High</v>
      </c>
      <c r="EP81" s="224">
        <f t="array" ref="EP81">LOOKUP(2,1/(Log!$K$1:$K$27569=EL81),Log!$H$1:$H$27569)</f>
        <v>1</v>
      </c>
      <c r="EQ81" s="224" t="str">
        <f t="array" ref="EQ81">LOOKUP(2,1/(Log!$K$1:$K$27569=EL81),Log!$J$1:$J$27569)</f>
        <v>There are no assessments available for the breakdown of the severity of need of the PiN. All the PiN are considered to be facing moderate humanitarian condition or in Level 3</v>
      </c>
      <c r="ER81" s="224" t="str">
        <f t="array" ref="ER81">LOOKUP(2,1/(Log!$K$1:$K$27569=EL81),Log!$I$1:$I$27569)</f>
        <v>https://data.unhcr.org/en/country/mrt ; https://reliefweb.int/report/mauritania/2025-refugee-and-resilience-plan-mauritania-3rp-mauritania</v>
      </c>
      <c r="ES81" s="214">
        <f t="array" ref="ES81">LOOKUP(2,1/(Log!$K$1:$K$27569=EL81),Log!$L$1:$L$27569)</f>
        <v>45757</v>
      </c>
      <c r="ET81" s="222" t="str">
        <f t="shared" si="101"/>
        <v>MRT002Fatalities in all crises</v>
      </c>
      <c r="EU81" s="222">
        <f t="array" ref="EU81">LOOKUP(2,1/(Log!$K$1:$K$27569=ET81),Log!$E$1:$E$27569)</f>
        <v>0</v>
      </c>
      <c r="EV81" s="222" t="str">
        <f t="array" ref="EV81">LOOKUP(2,1/(Log!$K$1:$K$27569=ET81),Log!$F$1:$F$27569)</f>
        <v>ACLED accessed 07/04/2025</v>
      </c>
      <c r="EW81" s="222" t="str">
        <f t="array" ref="EW81">LOOKUP(2,1/(Log!$K$1:$K$27569=ET81),Log!$G$1:$G$27569)</f>
        <v xml:space="preserve">Medium </v>
      </c>
      <c r="EX81" s="222">
        <f t="array" ref="EX81">LOOKUP(2,1/(Log!$K$1:$K$27569=ET81),Log!$H$1:$H$27569)</f>
        <v>2</v>
      </c>
      <c r="EY81" s="222" t="str">
        <f t="array" ref="EY81">LOOKUP(2,1/(Log!$K$1:$K$27569=ET81),Log!$J$1:$J$27569)</f>
        <v>Fatalities between 1 Oct 2024 and 31 March 2025</v>
      </c>
      <c r="EZ81" s="222" t="str">
        <f t="array" ref="EZ81">LOOKUP(2,1/(Log!$K$1:$K$27569=ET81),Log!$I$1:$I$27569)</f>
        <v>https://acleddata.com/data-export-tool/</v>
      </c>
      <c r="FA81" s="223">
        <f t="array" ref="FA81">LOOKUP(2,1/(Log!$K$1:$K$27569=ET81),Log!$L$1:$L$27569)</f>
        <v>45757</v>
      </c>
      <c r="FB81" s="221" t="str">
        <f t="shared" si="102"/>
        <v>MRT002Crisis affected groups</v>
      </c>
      <c r="FC81" s="224">
        <f t="array" ref="FC81">LOOKUP(2,1/(Log!$K$1:$K$27569=FB81),Log!$E$1:$E$27569)</f>
        <v>2</v>
      </c>
      <c r="FD81" s="224" t="str">
        <f t="array" ref="FD81">LOOKUP(2,1/(Log!$K$1:$K$27569=FB81),Log!$F$1:$F$27569)</f>
        <v>UNHCR 17/04/2023</v>
      </c>
      <c r="FE81" s="224" t="str">
        <f t="array" ref="FE81">LOOKUP(2,1/(Log!$K$1:$K$27569=FB81),Log!$G$1:$G$27569)</f>
        <v xml:space="preserve">Medium </v>
      </c>
      <c r="FF81" s="224">
        <f t="array" ref="FF81">LOOKUP(2,1/(Log!$K$1:$K$27569=FB81),Log!$H$1:$H$27569)</f>
        <v>2</v>
      </c>
      <c r="FG81" s="224" t="str">
        <f t="array" ref="FG81">LOOKUP(2,1/(Log!$K$1:$K$27569=FB81),Log!$J$1:$J$27569)</f>
        <v>Host community and refugees</v>
      </c>
      <c r="FH81" s="224" t="str">
        <f t="array" ref="FH81">LOOKUP(2,1/(Log!$K$1:$K$27569=FB81),Log!$I$1:$I$27569)</f>
        <v xml:space="preserve"> https://data.unhcr.org/en/documents/details/100304</v>
      </c>
      <c r="FI81" s="214">
        <f t="array" ref="FI81">LOOKUP(2,1/(Log!$K$1:$K$27569=FB81),Log!$L$1:$L$27569)</f>
        <v>45757</v>
      </c>
      <c r="FJ81" s="221" t="str">
        <f t="shared" si="103"/>
        <v>MRT002People facing limited access constraints</v>
      </c>
      <c r="FK81" s="222" t="str">
        <f t="array" ref="FK81">LOOKUP(2,1/(Log!$K$1:$K$27569=FJ81),Log!$E$1:$E$27569)</f>
        <v>x</v>
      </c>
      <c r="FL81" s="222">
        <f t="array" ref="FL81">LOOKUP(2,1/(Log!$K$1:$K$27569=FJ81),Log!$F$1:$F$27569)</f>
        <v>0</v>
      </c>
      <c r="FM81" s="222" t="str">
        <f t="array" ref="FM81">LOOKUP(2,1/(Log!$K$1:$K$27569=FJ81),Log!$G$1:$G$27569)</f>
        <v>Medium</v>
      </c>
      <c r="FN81" s="222">
        <f t="array" ref="FN81">LOOKUP(2,1/(Log!$K$1:$K$27569=FJ81),Log!$H$1:$H$27569)</f>
        <v>2</v>
      </c>
      <c r="FO81" s="222">
        <f t="array" ref="FO81">LOOKUP(2,1/(Log!$K$1:$K$27569=FJ81),Log!$J$1:$J$27569)</f>
        <v>0</v>
      </c>
      <c r="FP81" s="218">
        <f t="array" ref="FP81">LOOKUP(2,1/(Log!$K$1:$K$27569=FJ81),Log!$I$1:$I$27569)</f>
        <v>0</v>
      </c>
      <c r="FQ81" s="219">
        <f t="array" ref="FQ81">LOOKUP(2,1/(Log!$K$1:$K$27569=FJ81),Log!$L$1:$L$27569)</f>
        <v>43510</v>
      </c>
      <c r="FR81" s="221" t="str">
        <f t="shared" si="104"/>
        <v>MRT002People facing restricted access constraints</v>
      </c>
      <c r="FS81" s="224" t="str">
        <f t="array" ref="FS81">LOOKUP(2,1/(Log!$K$1:$K$27569=FR81),Log!$E$1:$E$27569)</f>
        <v>x</v>
      </c>
      <c r="FT81" s="224">
        <f t="array" ref="FT81">LOOKUP(2,1/(Log!$K$1:$K$27569=FR81),Log!$F$1:$F$27569)</f>
        <v>0</v>
      </c>
      <c r="FU81" s="224" t="str">
        <f t="array" ref="FU81">LOOKUP(2,1/(Log!$K$1:$K$27569=FR81),Log!$G$1:$G$27569)</f>
        <v>Medium</v>
      </c>
      <c r="FV81" s="224">
        <f t="array" ref="FV81">LOOKUP(2,1/(Log!$K$1:$K$27569=FR81),Log!$H$1:$H$27569)</f>
        <v>2</v>
      </c>
      <c r="FW81" s="224">
        <f t="array" ref="FW81">LOOKUP(2,1/(Log!$K$1:$K$27569=FR81),Log!$J$1:$J$27569)</f>
        <v>0</v>
      </c>
      <c r="FX81" s="224">
        <f t="array" ref="FX81">LOOKUP(2,1/(Log!$K$1:$K$27569=FR81),Log!$I$1:$I$27569)</f>
        <v>0</v>
      </c>
      <c r="FY81" s="214">
        <f t="array" ref="FY81">LOOKUP(2,1/(Log!$K$1:$K$27569=FR81),Log!$L$1:$L$27569)</f>
        <v>43510</v>
      </c>
      <c r="FZ81" s="222" t="str">
        <f t="shared" si="105"/>
        <v>MRT002Impediments to entry into country (bureaucratic and administrative)</v>
      </c>
      <c r="GA81" s="222">
        <f t="array" ref="GA81">LOOKUP(2,1/(Log!$K$1:$K$27569=FZ81),Log!$E$1:$E$27569)</f>
        <v>0</v>
      </c>
      <c r="GB81" s="222" t="str">
        <f t="array" ref="GB81">LOOKUP(2,1/(Log!$K$1:$K$27569=FZ81),Log!$F$1:$F$27569)</f>
        <v>ACAPS Access Methodology</v>
      </c>
      <c r="GC81" s="222" t="str">
        <f t="array" ref="GC81">LOOKUP(2,1/(Log!$K$1:$K$27569=FZ81),Log!$G$1:$G$27569)</f>
        <v>Medium</v>
      </c>
      <c r="GD81" s="222">
        <f t="array" ref="GD81">LOOKUP(2,1/(Log!$K$1:$K$27569=FZ81),Log!$H$1:$H$27569)</f>
        <v>2</v>
      </c>
      <c r="GE81" s="222" t="str">
        <f t="array" ref="GE81">LOOKUP(2,1/(Log!$K$1:$K$27569=FZ81),Log!$J$1:$J$27569)</f>
        <v>x</v>
      </c>
      <c r="GF81" s="222" t="str">
        <f t="array" ref="GF81">LOOKUP(2,1/(Log!$K$1:$K$27569=FZ81),Log!$I$1:$I$27569)</f>
        <v>x</v>
      </c>
      <c r="GG81" s="223">
        <f t="array" ref="GG81">LOOKUP(2,1/(Log!$K$1:$K$27569=FZ81),Log!$L$1:$L$27569)</f>
        <v>45602</v>
      </c>
      <c r="GH81" s="221" t="str">
        <f t="shared" si="106"/>
        <v>MRT002Restriction of movement (impediments to freedom of movement and/or administrative restrictions)</v>
      </c>
      <c r="GI81" s="224">
        <f t="array" ref="GI81">LOOKUP(2,1/(Log!$K$1:$K$27569=GH81),Log!$E$1:$E$27569)</f>
        <v>0</v>
      </c>
      <c r="GJ81" s="224" t="str">
        <f t="array" ref="GJ81">LOOKUP(2,1/(Log!$K$1:$K$27569=GH81),Log!$F$1:$F$27569)</f>
        <v>ACAPS Access Methodology</v>
      </c>
      <c r="GK81" s="224" t="str">
        <f t="array" ref="GK81">LOOKUP(2,1/(Log!$K$1:$K$27569=GH81),Log!$G$1:$G$27569)</f>
        <v>Medium</v>
      </c>
      <c r="GL81" s="224">
        <f t="array" ref="GL81">LOOKUP(2,1/(Log!$K$1:$K$27569=GH81),Log!$H$1:$H$27569)</f>
        <v>2</v>
      </c>
      <c r="GM81" s="224" t="str">
        <f t="array" ref="GM81">LOOKUP(2,1/(Log!$K$1:$K$27569=GH81),Log!$J$1:$J$27569)</f>
        <v>x</v>
      </c>
      <c r="GN81" s="224" t="str">
        <f t="array" ref="GN81">LOOKUP(2,1/(Log!$K$1:$K$27569=GH81),Log!$I$1:$I$27569)</f>
        <v>x</v>
      </c>
      <c r="GO81" s="214">
        <f t="array" ref="GO81">LOOKUP(2,1/(Log!$K$1:$K$27569=GH81),Log!$L$1:$L$27569)</f>
        <v>45602</v>
      </c>
      <c r="GP81" s="222" t="str">
        <f t="shared" si="107"/>
        <v>MRT002Interference into implementation of humanitarian activities</v>
      </c>
      <c r="GQ81" s="222">
        <f t="array" ref="GQ81">LOOKUP(2,1/(Log!$K$1:$K$27569=GP81),Log!$E$1:$E$27569)</f>
        <v>0</v>
      </c>
      <c r="GR81" s="222" t="str">
        <f t="array" ref="GR81">LOOKUP(2,1/(Log!$K$1:$K$27569=GP81),Log!$F$1:$F$27569)</f>
        <v>ACAPS Access Methodology</v>
      </c>
      <c r="GS81" s="222" t="str">
        <f t="array" ref="GS81">LOOKUP(2,1/(Log!$K$1:$K$27569=GP81),Log!$G$1:$G$27569)</f>
        <v>Medium</v>
      </c>
      <c r="GT81" s="222">
        <f t="array" ref="GT81">LOOKUP(2,1/(Log!$K$1:$K$27569=GP81),Log!$H$1:$H$27569)</f>
        <v>2</v>
      </c>
      <c r="GU81" s="222" t="str">
        <f t="array" ref="GU81">LOOKUP(2,1/(Log!$K$1:$K$27569=GP81),Log!$J$1:$J$27569)</f>
        <v>x</v>
      </c>
      <c r="GV81" s="222" t="str">
        <f t="array" ref="GV81">LOOKUP(2,1/(Log!$K$1:$K$27569=GP81),Log!$I$1:$I$27569)</f>
        <v>x</v>
      </c>
      <c r="GW81" s="223">
        <f t="array" ref="GW81">LOOKUP(2,1/(Log!$K$1:$K$27569=GP81),Log!$L$1:$L$27569)</f>
        <v>45602</v>
      </c>
      <c r="GX81" s="221" t="str">
        <f t="shared" si="108"/>
        <v>MRT002Violence against personnel, facilities and assets</v>
      </c>
      <c r="GY81" s="224">
        <f t="array" ref="GY81">LOOKUP(2,1/(Log!$K$1:$K$27569=GX81),Log!$E$1:$E$27569)</f>
        <v>0</v>
      </c>
      <c r="GZ81" s="224" t="str">
        <f t="array" ref="GZ81">LOOKUP(2,1/(Log!$K$1:$K$27569=GX81),Log!$F$1:$F$27569)</f>
        <v>ACAPS Access Methodology</v>
      </c>
      <c r="HA81" s="224" t="str">
        <f t="array" ref="HA81">LOOKUP(2,1/(Log!$K$1:$K$27569=GX81),Log!$G$1:$G$27569)</f>
        <v>Medium</v>
      </c>
      <c r="HB81" s="224">
        <f t="array" ref="HB81">LOOKUP(2,1/(Log!$K$1:$K$27569=GX81),Log!$H$1:$H$27569)</f>
        <v>2</v>
      </c>
      <c r="HC81" s="224" t="str">
        <f t="array" ref="HC81">LOOKUP(2,1/(Log!$K$1:$K$27569=GX81),Log!$J$1:$J$27569)</f>
        <v>x</v>
      </c>
      <c r="HD81" s="224" t="str">
        <f t="array" ref="HD81">LOOKUP(2,1/(Log!$K$1:$K$27569=GX81),Log!$I$1:$I$27569)</f>
        <v>x</v>
      </c>
      <c r="HE81" s="214">
        <f t="array" ref="HE81">LOOKUP(2,1/(Log!$K$1:$K$27569=GX81),Log!$L$1:$L$27569)</f>
        <v>45602</v>
      </c>
      <c r="HF81" s="222" t="str">
        <f t="shared" si="109"/>
        <v>MRT002Denial of existence of humanitarian needs or entitlements to assistance</v>
      </c>
      <c r="HG81" s="222">
        <f t="array" ref="HG81">LOOKUP(2,1/(Log!$K$1:$K$27569=HF81),Log!$E$1:$E$27569)</f>
        <v>0</v>
      </c>
      <c r="HH81" s="222" t="str">
        <f t="array" ref="HH81">LOOKUP(2,1/(Log!$K$1:$K$27569=HF81),Log!$F$1:$F$27569)</f>
        <v>ACAPS Access Methodology</v>
      </c>
      <c r="HI81" s="222" t="str">
        <f t="array" ref="HI81">LOOKUP(2,1/(Log!$K$1:$K$27569=HF81),Log!$G$1:$G$27569)</f>
        <v>Medium</v>
      </c>
      <c r="HJ81" s="222">
        <f t="array" ref="HJ81">LOOKUP(2,1/(Log!$K$1:$K$27569=HF81),Log!$H$1:$H$27569)</f>
        <v>2</v>
      </c>
      <c r="HK81" s="222" t="str">
        <f t="array" ref="HK81">LOOKUP(2,1/(Log!$K$1:$K$27569=HF81),Log!$J$1:$J$27569)</f>
        <v>x</v>
      </c>
      <c r="HL81" s="222" t="str">
        <f t="array" ref="HL81">LOOKUP(2,1/(Log!$K$1:$K$27569=HF81),Log!$I$1:$I$27569)</f>
        <v>x</v>
      </c>
      <c r="HM81" s="223">
        <f t="array" ref="HM81">LOOKUP(2,1/(Log!$K$1:$K$27569=HF81),Log!$L$1:$L$27569)</f>
        <v>45602</v>
      </c>
      <c r="HN81" s="221" t="str">
        <f t="shared" si="110"/>
        <v>MRT002Restriction and obstruction of access to services and assistance</v>
      </c>
      <c r="HO81" s="224">
        <f t="array" ref="HO81">LOOKUP(2,1/(Log!$K$1:$K$27569=HN81),Log!$E$1:$E$27569)</f>
        <v>0</v>
      </c>
      <c r="HP81" s="224" t="str">
        <f t="array" ref="HP81">LOOKUP(2,1/(Log!$K$1:$K$27569=HN81),Log!$F$1:$F$27569)</f>
        <v>ACAPS Access Methodology</v>
      </c>
      <c r="HQ81" s="224" t="str">
        <f t="array" ref="HQ81">LOOKUP(2,1/(Log!$K$1:$K$27569=HN81),Log!$G$1:$G$27569)</f>
        <v>Medium</v>
      </c>
      <c r="HR81" s="224">
        <f t="array" ref="HR81">LOOKUP(2,1/(Log!$K$1:$K$27569=HN81),Log!$H$1:$H$27569)</f>
        <v>2</v>
      </c>
      <c r="HS81" s="224" t="str">
        <f t="array" ref="HS81">LOOKUP(2,1/(Log!$K$1:$K$27569=HN81),Log!$J$1:$J$27569)</f>
        <v>x</v>
      </c>
      <c r="HT81" s="224" t="str">
        <f t="array" ref="HT81">LOOKUP(2,1/(Log!$K$1:$K$27569=HN81),Log!$I$1:$I$27569)</f>
        <v>x</v>
      </c>
      <c r="HU81" s="214">
        <f t="array" ref="HU81">LOOKUP(2,1/(Log!$K$1:$K$27569=HN81),Log!$L$1:$L$27569)</f>
        <v>45602</v>
      </c>
      <c r="HV81" s="222" t="str">
        <f t="shared" si="111"/>
        <v>MRT002Ongoing insecurity/hostilities affecting humanitarian assistance</v>
      </c>
      <c r="HW81" s="222">
        <f t="array" ref="HW81">LOOKUP(2,1/(Log!$K$1:$K$27569=HV81),Log!$E$1:$E$27569)</f>
        <v>0</v>
      </c>
      <c r="HX81" s="222" t="str">
        <f t="array" ref="HX81">LOOKUP(2,1/(Log!$K$1:$K$27569=HV81),Log!$F$1:$F$27569)</f>
        <v>ACAPS Access Methodology</v>
      </c>
      <c r="HY81" s="222" t="str">
        <f t="array" ref="HY81">LOOKUP(2,1/(Log!$K$1:$K$27569=HV81),Log!$G$1:$G$27569)</f>
        <v>Medium</v>
      </c>
      <c r="HZ81" s="222">
        <f t="array" ref="HZ81">LOOKUP(2,1/(Log!$K$1:$K$27569=HV81),Log!$H$1:$H$27569)</f>
        <v>2</v>
      </c>
      <c r="IA81" s="222" t="str">
        <f t="array" ref="IA81">LOOKUP(2,1/(Log!$K$1:$K$27569=HV81),Log!$J$1:$J$27569)</f>
        <v>x</v>
      </c>
      <c r="IB81" s="222" t="str">
        <f t="array" ref="IB81">LOOKUP(2,1/(Log!$K$1:$K$27569=HV81),Log!$I$1:$I$27569)</f>
        <v>x</v>
      </c>
      <c r="IC81" s="223">
        <f t="array" ref="IC81">LOOKUP(2,1/(Log!$K$1:$K$27569=HV81),Log!$L$1:$L$27569)</f>
        <v>45602</v>
      </c>
      <c r="ID81" s="221" t="str">
        <f t="shared" si="112"/>
        <v>MRT002Presence of mines and improvised explosive devices</v>
      </c>
      <c r="IE81" s="224">
        <f t="array" ref="IE81">LOOKUP(2,1/(Log!$K$1:$K$27569=ID81),Log!$E$1:$E$27569)</f>
        <v>2</v>
      </c>
      <c r="IF81" s="224" t="str">
        <f t="array" ref="IF81">LOOKUP(2,1/(Log!$K$1:$K$27569=ID81),Log!$F$1:$F$27569)</f>
        <v>ACAPS Access Methodology</v>
      </c>
      <c r="IG81" s="224" t="str">
        <f t="array" ref="IG81">LOOKUP(2,1/(Log!$K$1:$K$27569=ID81),Log!$G$1:$G$27569)</f>
        <v>Medium</v>
      </c>
      <c r="IH81" s="224">
        <f t="array" ref="IH81">LOOKUP(2,1/(Log!$K$1:$K$27569=ID81),Log!$H$1:$H$27569)</f>
        <v>2</v>
      </c>
      <c r="II81" s="224" t="str">
        <f t="array" ref="II81">LOOKUP(2,1/(Log!$K$1:$K$27569=ID81),Log!$J$1:$J$27569)</f>
        <v>x</v>
      </c>
      <c r="IJ81" s="224" t="str">
        <f t="array" ref="IJ81">LOOKUP(2,1/(Log!$K$1:$K$27569=ID81),Log!$I$1:$I$27569)</f>
        <v>x</v>
      </c>
      <c r="IK81" s="214">
        <f t="array" ref="IK81">LOOKUP(2,1/(Log!$K$1:$K$27569=ID81),Log!$L$1:$L$27569)</f>
        <v>45602</v>
      </c>
      <c r="IL81" s="222" t="str">
        <f t="shared" si="113"/>
        <v>MRT002Physical constraints in the environment (obstacles related to terrain, climate, lack of infrastructure, etc.)</v>
      </c>
      <c r="IM81" s="222">
        <f t="array" ref="IM81">LOOKUP(2,1/(Log!$K$1:$K$27569=IL81),Log!$E$1:$E$27569)</f>
        <v>0</v>
      </c>
      <c r="IN81" s="222" t="str">
        <f t="array" ref="IN81">LOOKUP(2,1/(Log!$K$1:$K$27569=IL81),Log!$F$1:$F$27569)</f>
        <v>ACAPS Access Methodology</v>
      </c>
      <c r="IO81" s="222" t="str">
        <f t="array" ref="IO81">LOOKUP(2,1/(Log!$K$1:$K$27569=IL81),Log!$G$1:$G$27569)</f>
        <v>Medium</v>
      </c>
      <c r="IP81" s="222">
        <f t="array" ref="IP81">LOOKUP(2,1/(Log!$K$1:$K$27569=IL81),Log!$H$1:$H$27569)</f>
        <v>2</v>
      </c>
      <c r="IQ81" s="222" t="str">
        <f t="array" ref="IQ81">LOOKUP(2,1/(Log!$K$1:$K$27569=IL81),Log!$J$1:$J$27569)</f>
        <v>x</v>
      </c>
      <c r="IR81" s="222" t="str">
        <f t="array" ref="IR81">LOOKUP(2,1/(Log!$K$1:$K$27569=IL81),Log!$I$1:$I$27569)</f>
        <v>x</v>
      </c>
      <c r="IS81" s="223">
        <f t="array" ref="IS81">LOOKUP(2,1/(Log!$K$1:$K$27569=IL81),Log!$L$1:$L$27569)</f>
        <v>45602</v>
      </c>
    </row>
    <row r="82" spans="1:253" s="11" customFormat="1" ht="13.35" customHeight="1">
      <c r="A82" s="11" t="str">
        <f>Lists!B:B</f>
        <v>Food Security in Mauritania</v>
      </c>
      <c r="B82" s="11" t="str">
        <f>Lists!F:F</f>
        <v>Drought/drier conditions</v>
      </c>
      <c r="C82" s="11" t="str">
        <f>Lists!C:C</f>
        <v>MRT003</v>
      </c>
      <c r="D82" s="11" t="str">
        <f>Lists!A:A</f>
        <v>Mauritania</v>
      </c>
      <c r="E82" s="11" t="str">
        <f>Lists!D:D</f>
        <v>MRT</v>
      </c>
      <c r="F82" s="11" t="str">
        <f t="shared" si="76"/>
        <v>MRT003Total population</v>
      </c>
      <c r="G82" s="212">
        <f t="array" ref="G82">ROUND(LOOKUP(2,1/(Log!$K$1:$K$27569=F82),Log!$E$1:$E$27569),-3)</f>
        <v>5281000</v>
      </c>
      <c r="H82" s="213" t="str">
        <f t="array" ref="H82">LOOKUP(2,1/(Log!$K$1:$K$27569=F82),Log!$F$1:$F$27569)</f>
        <v>Worldmeter accessed 07/04/2025</v>
      </c>
      <c r="I82" s="213" t="str">
        <f t="array" ref="I82">LOOKUP(2,1/(Log!$K$1:$K$27569=F82),Log!$G$1:$G$27569)</f>
        <v xml:space="preserve">Medium </v>
      </c>
      <c r="J82" s="213">
        <f t="array" ref="J82">LOOKUP(2,1/(Log!$K$1:$K$27569=F82),Log!$H$1:$H$27569)</f>
        <v>2</v>
      </c>
      <c r="K82" s="213" t="str">
        <f t="array" ref="K82">LOOKUP(2,1/(Log!$K$1:$K$27569=F82),Log!$J$1:$J$27569)</f>
        <v>Total population of Mauritania, inculding refugees, migrants, and asylum seekers</v>
      </c>
      <c r="L82" s="213" t="str">
        <f t="array" ref="L82">LOOKUP(2,1/(Log!$K$1:$K$27569=F82),Log!$I$1:$I$27569)</f>
        <v>https://www.worldometers.info/world-population/mauritania-population/#:~:text=The%20current%20population%20of%20Mauritania,latest%20United%20Nations%20data%201</v>
      </c>
      <c r="M82" s="214">
        <f t="array" ref="M82">LOOKUP(2,1/(Log!$K$1:$K$27569=F82),Log!$L$1:$L$27569)</f>
        <v>45757</v>
      </c>
      <c r="N82" s="221" t="str">
        <f t="shared" si="77"/>
        <v>MRT003Landmass affected</v>
      </c>
      <c r="O82" s="216">
        <f t="array" ref="O82">LOOKUP(2,1/(Log!$K$1:$K$27569=N82),Log!$E$1:$E$27569)</f>
        <v>1030700</v>
      </c>
      <c r="P82" s="216" t="str">
        <f t="array" ref="P82">LOOKUP(2,1/(Log!$K$1:$K$27569=N82),Log!$F$1:$F$27569)</f>
        <v>World Bank 2018</v>
      </c>
      <c r="Q82" s="216" t="str">
        <f t="array" ref="Q82">LOOKUP(2,1/(Log!$K$1:$K$27569=N82),Log!$G$1:$G$27569)</f>
        <v>High</v>
      </c>
      <c r="R82" s="216">
        <f t="array" ref="R82">LOOKUP(2,1/(Log!$K$1:$K$27569=N82),Log!$H$1:$H$27569)</f>
        <v>1</v>
      </c>
      <c r="S82" s="216" t="str">
        <f t="array" ref="S82">LOOKUP(2,1/(Log!$K$1:$K$27569=N82),Log!$J$1:$J$27569)</f>
        <v>Food insecurity affects the whole country</v>
      </c>
      <c r="T82" s="216" t="str">
        <f t="array" ref="T82">LOOKUP(2,1/(Log!$K$1:$K$27569=N82),Log!$I$1:$I$27569)</f>
        <v>https://data.worldbank.org/indicator/AG.LND.TOTL.K2?locations=MR</v>
      </c>
      <c r="U82" s="217">
        <f t="array" ref="U82">LOOKUP(2,1/(Log!$K$1:$K$27569=N82),Log!$L$1:$L$27569)</f>
        <v>45757</v>
      </c>
      <c r="V82" s="221" t="str">
        <f t="shared" si="78"/>
        <v>MRT003People exposed</v>
      </c>
      <c r="W82" s="213">
        <f t="array" ref="W82">IF(LOOKUP(2,1/(Log!$K$1:$K$27569=V82),Log!$E$1:$E$27569)="x","x",ROUND(LOOKUP(2,1/(Log!$K$1:$K$27569=V82),Log!$E$1:$E$27569),-3))</f>
        <v>4582000</v>
      </c>
      <c r="X82" s="213" t="str">
        <f t="array" ref="X82">LOOKUP(2,1/(Log!$K$1:$K$27569=V82),Log!$F$1:$F$27569)</f>
        <v>WFP 13/12/2023 ; FAO 31/01/2025</v>
      </c>
      <c r="Y82" s="213" t="str">
        <f t="array" ref="Y82">LOOKUP(2,1/(Log!$K$1:$K$27569=V82),Log!$G$1:$G$27569)</f>
        <v>High</v>
      </c>
      <c r="Z82" s="213">
        <f t="array" ref="Z82">LOOKUP(2,1/(Log!$K$1:$K$27569=V82),Log!$H$1:$H$27569)</f>
        <v>1</v>
      </c>
      <c r="AA82" s="213" t="str">
        <f t="array" ref="AA82">LOOKUP(2,1/(Log!$K$1:$K$27569=V82),Log!$J$1:$J$27569)</f>
        <v xml:space="preserve">According to the INFORM methodology, People exposed = the sum of levels 1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v>
      </c>
      <c r="AB82" s="213" t="str">
        <f t="array" ref="AB82">LOOKUP(2,1/(Log!$K$1:$K$27569=V82),Log!$I$1:$I$27569)</f>
        <v>https://reliefweb.int/report/mauritania/mauritanie-cadre-harmonise-danalyse-et-didentification-des-zones-risque-et-des-populations-en-insecurite-alimentaire-au-sahel-et-en-afrique-de-louest-ch-cree-le-11112023 ; https://www.fao.org/giews/countrybrief/country.jsp?code=MRT</v>
      </c>
      <c r="AC82" s="214">
        <f t="array" ref="AC82">LOOKUP(2,1/(Log!$K$1:$K$27569=V82),Log!$L$1:$L$27569)</f>
        <v>45757</v>
      </c>
      <c r="AD82" s="221" t="str">
        <f t="shared" si="79"/>
        <v>MRT003People affected</v>
      </c>
      <c r="AE82" s="218">
        <f t="array" ref="AE82">IF(LOOKUP(2,1/(Log!$K$1:$K$27569=AD82),Log!$E$1:$E$27569)="x","x",ROUND(LOOKUP(2,1/(Log!$K$1:$K$27569=AD82),Log!$E$1:$E$27569),-3))</f>
        <v>1388000</v>
      </c>
      <c r="AF82" s="218" t="str">
        <f t="array" ref="AF82">LOOKUP(2,1/(Log!$K$1:$K$27569=AD82),Log!$F$1:$F$27569)</f>
        <v>WFP 13/12/2023 ; FAO 31/01/2025</v>
      </c>
      <c r="AG82" s="218" t="str">
        <f t="array" ref="AG82">LOOKUP(2,1/(Log!$K$1:$K$27569=AD82),Log!$G$1:$G$27569)</f>
        <v>High</v>
      </c>
      <c r="AH82" s="218">
        <f t="array" ref="AH82">LOOKUP(2,1/(Log!$K$1:$K$27569=AD82),Log!$H$1:$H$27569)</f>
        <v>1</v>
      </c>
      <c r="AI82" s="218" t="str">
        <f t="array" ref="AI82">LOOKUP(2,1/(Log!$K$1:$K$27569=AD82),Log!$J$1:$J$27569)</f>
        <v xml:space="preserve">There are no specific sources indicating the number of affected people but according to the INFORM methodology, People affected = the sum of levels 2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v>
      </c>
      <c r="AJ82" s="218" t="str">
        <f t="array" ref="AJ82">LOOKUP(2,1/(Log!$K$1:$K$27569=AD82),Log!$I$1:$I$27569)</f>
        <v>https://reliefweb.int/report/mauritania/mauritanie-cadre-harmonise-danalyse-et-didentification-des-zones-risque-et-des-populations-en-insecurite-alimentaire-au-sahel-et-en-afrique-de-louest-ch-cree-le-11112023 ; https://www.fao.org/giews/countrybrief/country.jsp?code=MRT</v>
      </c>
      <c r="AK82" s="219">
        <f t="array" ref="AK82">LOOKUP(2,1/(Log!$K$1:$K$27569=AD82),Log!$L$1:$L$27569)</f>
        <v>45757</v>
      </c>
      <c r="AL82" s="221" t="str">
        <f t="shared" si="80"/>
        <v>MRT003People displaced</v>
      </c>
      <c r="AM82" s="213" t="str">
        <f t="array" ref="AM82">IF(LOOKUP(2,1/(Log!$K$1:$K$27569=AL82),Log!$E$1:$E$27569)="x","x",ROUND(LOOKUP(2,1/(Log!$K$1:$K$27569=AL82),Log!$E$1:$E$27569),-3))</f>
        <v>x</v>
      </c>
      <c r="AN82" s="213" t="str">
        <f t="array" ref="AN82">LOOKUP(2,1/(Log!$K$1:$K$27569=AL82),Log!$F$1:$F$27569)</f>
        <v>x</v>
      </c>
      <c r="AO82" s="213" t="str">
        <f t="array" ref="AO82">LOOKUP(2,1/(Log!$K$1:$K$27569=AL82),Log!$G$1:$G$27569)</f>
        <v>x</v>
      </c>
      <c r="AP82" s="213" t="str">
        <f t="array" ref="AP82">LOOKUP(2,1/(Log!$K$1:$K$27569=AL82),Log!$H$1:$H$27569)</f>
        <v>x</v>
      </c>
      <c r="AQ82" s="213" t="str">
        <f t="array" ref="AQ82">LOOKUP(2,1/(Log!$K$1:$K$27569=AL82),Log!$J$1:$J$27569)</f>
        <v xml:space="preserve">There are no people displaced due to the food insecurity crisis in Mauritania. </v>
      </c>
      <c r="AR82" s="213" t="str">
        <f t="array" ref="AR82">LOOKUP(2,1/(Log!$K$1:$K$27569=AL82),Log!$I$1:$I$27569)</f>
        <v>x</v>
      </c>
      <c r="AS82" s="214">
        <f t="array" ref="AS82">LOOKUP(2,1/(Log!$K$1:$K$27569=AL82),Log!$L$1:$L$27569)</f>
        <v>45757</v>
      </c>
      <c r="AT82" s="222" t="str">
        <f t="shared" si="81"/>
        <v>MRT003Injuries reported</v>
      </c>
      <c r="AU82" s="218" t="str">
        <f t="array" ref="AU82">LOOKUP(2,1/(Log!$K$1:$K$27569=AT82),Log!$E$1:$E$27569)</f>
        <v>x</v>
      </c>
      <c r="AV82" s="218" t="str">
        <f t="array" ref="AV82">LOOKUP(2,1/(Log!$K$1:$K$27569=AT82),Log!$F$1:$F$27569)</f>
        <v>x</v>
      </c>
      <c r="AW82" s="218" t="str">
        <f t="array" ref="AW82">LOOKUP(2,1/(Log!$K$1:$K$27569=AT82),Log!$G$1:$G$27569)</f>
        <v>x</v>
      </c>
      <c r="AX82" s="218" t="str">
        <f t="array" ref="AX82">LOOKUP(2,1/(Log!$K$1:$K$27569=AT82),Log!$H$1:$H$27569)</f>
        <v>x</v>
      </c>
      <c r="AY82" s="218" t="str">
        <f t="array" ref="AY82">LOOKUP(2,1/(Log!$K$1:$K$27569=AT82),Log!$J$1:$J$27569)</f>
        <v>x</v>
      </c>
      <c r="AZ82" s="218" t="str">
        <f t="array" ref="AZ82">LOOKUP(2,1/(Log!$K$1:$K$27569=AT82),Log!$I$1:$I$27569)</f>
        <v>x</v>
      </c>
      <c r="BA82" s="219">
        <f t="array" ref="BA82">LOOKUP(2,1/(Log!$K$1:$K$27569=AT82),Log!$L$1:$L$27569)</f>
        <v>44069</v>
      </c>
      <c r="BB82" s="221" t="str">
        <f t="shared" si="82"/>
        <v>MRT003Illness cases reported</v>
      </c>
      <c r="BC82" s="213">
        <f t="array" ref="BC82">LOOKUP(2,1/(Log!$K$1:$K$27569=BB82),Log!$E$1:$E$27569)</f>
        <v>136000</v>
      </c>
      <c r="BD82" s="213" t="str">
        <f t="array" ref="BD82">LOOKUP(2,1/(Log!$K$1:$K$27569=BB82),Log!$F$1:$F$27569)</f>
        <v>IFRC 05/07/2022</v>
      </c>
      <c r="BE82" s="213" t="str">
        <f t="array" ref="BE82">LOOKUP(2,1/(Log!$K$1:$K$27569=BB82),Log!$G$1:$G$27569)</f>
        <v>Medium</v>
      </c>
      <c r="BF82" s="213">
        <f t="array" ref="BF82">LOOKUP(2,1/(Log!$K$1:$K$27569=BB82),Log!$H$1:$H$27569)</f>
        <v>2</v>
      </c>
      <c r="BG82" s="213" t="str">
        <f t="array" ref="BG82">LOOKUP(2,1/(Log!$K$1:$K$27569=BB82),Log!$J$1:$J$27569)</f>
        <v xml:space="preserve">There are 136,254 malnourished children, including 103,514 (6%) in moderate acute malnutrition (MAM) and 32,740 (1.9%) in Severe Acute Malnutrition (SAM ) </v>
      </c>
      <c r="BH82" s="213" t="str">
        <f t="array" ref="BH82">LOOKUP(2,1/(Log!$K$1:$K$27569=BB82),Log!$I$1:$I$27569)</f>
        <v>https://reliefweb.int/report/mauritania/mauritaniatagant-hunger-crisis-emergency-plan-action-epoa-dref-operation-ndeg-mdrma013</v>
      </c>
      <c r="BI82" s="214">
        <f t="array" ref="BI82">LOOKUP(2,1/(Log!$K$1:$K$27569=BB82),Log!$L$1:$L$27569)</f>
        <v>44768</v>
      </c>
      <c r="BJ82" s="222" t="str">
        <f t="shared" si="83"/>
        <v>MRT003Fatalities reported</v>
      </c>
      <c r="BK82" s="222">
        <f t="array" ref="BK82">LOOKUP(2,1/(Log!$K$1:$K$27569=BJ82),Log!$E$1:$E$27569)</f>
        <v>0</v>
      </c>
      <c r="BL82" s="222" t="str">
        <f t="array" ref="BL82">LOOKUP(2,1/(Log!$K$1:$K$27569=BJ82),Log!$F$1:$F$27569)</f>
        <v>ACLED accessed 07/04/2025</v>
      </c>
      <c r="BM82" s="222" t="str">
        <f t="array" ref="BM82">LOOKUP(2,1/(Log!$K$1:$K$27569=BJ82),Log!$G$1:$G$27569)</f>
        <v xml:space="preserve">Medium </v>
      </c>
      <c r="BN82" s="222">
        <f t="array" ref="BN82">LOOKUP(2,1/(Log!$K$1:$K$27569=BJ82),Log!$H$1:$H$27569)</f>
        <v>2</v>
      </c>
      <c r="BO82" s="222" t="str">
        <f t="array" ref="BO82">LOOKUP(2,1/(Log!$K$1:$K$27569=BJ82),Log!$J$1:$J$27569)</f>
        <v>Fatalities between 1 Oct 2024 and 31 March 2025</v>
      </c>
      <c r="BP82" s="218" t="str">
        <f t="array" ref="BP82">LOOKUP(2,1/(Log!$K$1:$K$27569=BJ82),Log!$I$1:$I$27569)</f>
        <v>https://acleddata.com/data-export-tool/</v>
      </c>
      <c r="BQ82" s="223">
        <f t="array" ref="BQ82">LOOKUP(2,1/(Log!$K$1:$K$27569=BJ82),Log!$L$1:$L$27569)</f>
        <v>45757</v>
      </c>
      <c r="BR82" s="221" t="str">
        <f t="shared" si="84"/>
        <v>MRT003Buildings damaged</v>
      </c>
      <c r="BS82" s="224" t="str">
        <f t="array" ref="BS82">LOOKUP(2,1/(Log!$K$1:$K$27569=BR82),Log!$E$1:$E$27569)</f>
        <v>x</v>
      </c>
      <c r="BT82" s="224" t="str">
        <f t="array" ref="BT82">LOOKUP(2,1/(Log!$K$1:$K$27569=BR82),Log!$F$1:$F$27569)</f>
        <v>x</v>
      </c>
      <c r="BU82" s="224" t="str">
        <f t="array" ref="BU82">LOOKUP(2,1/(Log!$K$1:$K$27569=BR82),Log!$G$1:$G$27569)</f>
        <v>x</v>
      </c>
      <c r="BV82" s="224" t="str">
        <f t="array" ref="BV82">LOOKUP(2,1/(Log!$K$1:$K$27569=BR82),Log!$H$1:$H$27569)</f>
        <v>x</v>
      </c>
      <c r="BW82" s="224" t="str">
        <f t="array" ref="BW82">LOOKUP(2,1/(Log!$K$1:$K$27569=BR82),Log!$J$1:$J$27569)</f>
        <v>x</v>
      </c>
      <c r="BX82" s="224" t="str">
        <f t="array" ref="BX82">LOOKUP(2,1/(Log!$K$1:$K$27569=BR82),Log!$I$1:$I$27569)</f>
        <v>x</v>
      </c>
      <c r="BY82" s="214">
        <f t="array" ref="BY82">LOOKUP(2,1/(Log!$K$1:$K$27569=BR82),Log!$L$1:$L$27569)</f>
        <v>44069</v>
      </c>
      <c r="BZ82" s="222" t="str">
        <f t="shared" si="85"/>
        <v>MRT003Buildings destroyed</v>
      </c>
      <c r="CA82" s="222" t="str">
        <f t="array" ref="CA82">LOOKUP(2,1/(Log!$K$1:$K$27569=BZ82),Log!$E$1:$E$27569)</f>
        <v>x</v>
      </c>
      <c r="CB82" s="222" t="str">
        <f t="array" ref="CB82">LOOKUP(2,1/(Log!$K$1:$K$27569=BZ82),Log!$F$1:$F$27569)</f>
        <v>x</v>
      </c>
      <c r="CC82" s="222" t="str">
        <f t="array" ref="CC82">LOOKUP(2,1/(Log!$K$1:$K$27569=BZ82),Log!$G$1:$G$27569)</f>
        <v>x</v>
      </c>
      <c r="CD82" s="222" t="str">
        <f t="array" ref="CD82">LOOKUP(2,1/(Log!$K$1:$K$27569=BZ82),Log!$H$1:$H$27569)</f>
        <v>x</v>
      </c>
      <c r="CE82" s="222" t="str">
        <f t="array" ref="CE82">LOOKUP(2,1/(Log!$K$1:$K$27569=BZ82),Log!$J$1:$J$27569)</f>
        <v>x</v>
      </c>
      <c r="CF82" s="222" t="str">
        <f t="array" ref="CF82">LOOKUP(2,1/(Log!$K$1:$K$27569=BZ82),Log!$I$1:$I$27569)</f>
        <v>x</v>
      </c>
      <c r="CG82" s="223">
        <f t="array" ref="CG82">LOOKUP(2,1/(Log!$K$1:$K$27569=BZ82),Log!$L$1:$L$27569)</f>
        <v>44069</v>
      </c>
      <c r="CH82" s="221" t="str">
        <f t="shared" si="86"/>
        <v>MRT003Buildings in the affected area</v>
      </c>
      <c r="CI82" s="222" t="e">
        <f t="array" ref="CI82">LOOKUP(2,1/(Log!$K$1:$K$27569=CH82),Log!$E$1:$E$27569)</f>
        <v>#N/A</v>
      </c>
      <c r="CJ82" s="222" t="e">
        <f t="array" ref="CJ82">LOOKUP(2,1/(Log!$K$1:$K$27569=CH82),Log!$F$1:$F$27569)</f>
        <v>#N/A</v>
      </c>
      <c r="CK82" s="222" t="e">
        <f t="array" ref="CK82">LOOKUP(2,1/(Log!$K$1:$K$27569=CH82),Log!$G$1:$G$27569)</f>
        <v>#N/A</v>
      </c>
      <c r="CL82" s="222" t="e">
        <f t="array" ref="CL82">LOOKUP(2,1/(Log!$K$1:$K$27569=CH82),Log!$H$1:$H$27569)</f>
        <v>#N/A</v>
      </c>
      <c r="CM82" s="222" t="e">
        <f t="array" ref="CM82">LOOKUP(2,1/(Log!$K$1:$K$27569=CH82),Log!$J$1:$J$27569)</f>
        <v>#N/A</v>
      </c>
      <c r="CN82" s="222" t="e">
        <f t="array" ref="CN82">LOOKUP(2,1/(Log!$K$1:$K$27569=CH82),Log!$I$1:$I$27569)</f>
        <v>#N/A</v>
      </c>
      <c r="CO82" s="225" t="e">
        <f t="array" ref="CO82">LOOKUP(2,1/(Log!$K$1:$K$27569=CH82),Log!$L$1:$L$27569)</f>
        <v>#N/A</v>
      </c>
      <c r="CP82" s="222" t="str">
        <f t="shared" si="87"/>
        <v>MRT003Economic Losses</v>
      </c>
      <c r="CQ82" s="224" t="str">
        <f t="array" ref="CQ82">LOOKUP(2,1/(Log!$K$1:$K$27569=CP82),Log!$E$1:$E$27569)</f>
        <v>x</v>
      </c>
      <c r="CR82" s="224" t="str">
        <f t="array" ref="CR82">LOOKUP(2,1/(Log!$K$1:$K$27569=CP82),Log!$F$1:$F$27569)</f>
        <v>x</v>
      </c>
      <c r="CS82" s="224" t="str">
        <f t="array" ref="CS82">LOOKUP(2,1/(Log!$K$1:$K$27569=CP82),Log!$G$1:$G$27569)</f>
        <v>x</v>
      </c>
      <c r="CT82" s="224" t="str">
        <f t="array" ref="CT82">LOOKUP(2,1/(Log!$K$1:$K$27569=CP82),Log!$H$1:$H$27569)</f>
        <v>x</v>
      </c>
      <c r="CU82" s="224" t="str">
        <f t="array" ref="CU82">LOOKUP(2,1/(Log!$K$1:$K$27569=CP82),Log!$J$1:$J$27569)</f>
        <v>x</v>
      </c>
      <c r="CV82" s="224" t="str">
        <f t="array" ref="CV82">LOOKUP(2,1/(Log!$K$1:$K$27569=CP82),Log!$I$1:$I$27569)</f>
        <v>x</v>
      </c>
      <c r="CW82" s="214">
        <f t="array" ref="CW82">LOOKUP(2,1/(Log!$K$1:$K$27569=CP82),Log!$L$1:$L$27569)</f>
        <v>44069</v>
      </c>
      <c r="CX82" s="222" t="str">
        <f t="shared" si="88"/>
        <v>MRT003People in Need</v>
      </c>
      <c r="CY82" s="218">
        <f t="shared" si="89"/>
        <v>365000</v>
      </c>
      <c r="CZ82" s="218" t="str">
        <f t="shared" si="90"/>
        <v>WFP 13/12/2023 ; FAO 31/01/2025</v>
      </c>
      <c r="DA82" s="218" t="str">
        <f t="shared" si="91"/>
        <v>High</v>
      </c>
      <c r="DB82" s="218">
        <f t="shared" si="92"/>
        <v>1</v>
      </c>
      <c r="DC82" s="218" t="str">
        <f t="shared" si="93"/>
        <v>The figure is the people projected to face crises food insecurity levels (Phase 3) between June - August 2024</v>
      </c>
      <c r="DD82" s="218" t="str">
        <f t="shared" si="94"/>
        <v>https://reliefweb.int/report/mauritania/mauritanie-cadre-harmonise-danalyse-et-didentification-des-zones-risque-et-des-populations-en-insecurite-alimentaire-au-sahel-et-en-afrique-de-louest-ch-cree-le-11112023 ; https://www.fao.org/giews/countrybrief/country.jsp?code=MRT</v>
      </c>
      <c r="DE82" s="220">
        <f t="shared" si="95"/>
        <v>45757</v>
      </c>
      <c r="DF82" s="221" t="str">
        <f t="shared" si="96"/>
        <v>MRT003Minimal humanitarian conditions - Level 1</v>
      </c>
      <c r="DG82" s="213">
        <f t="array" ref="DG82">IF(LOOKUP(2,1/(Log!$K$1:$K$27569=DF82),Log!$E$1:$E$27569)="x","x",ROUND(LOOKUP(2,1/(Log!$K$1:$K$27569=DF82),Log!$E$1:$E$27569),-3))</f>
        <v>3194000</v>
      </c>
      <c r="DH82" s="224" t="str">
        <f t="array" ref="DH82">LOOKUP(2,1/(Log!$K$1:$K$27569=DF82),Log!$F$1:$F$27569)</f>
        <v>WFP 13/12/2023 ; FAO 31/01/2025</v>
      </c>
      <c r="DI82" s="224" t="str">
        <f t="array" ref="DI82">LOOKUP(2,1/(Log!$K$1:$K$27569=DF82),Log!$G$1:$G$27569)</f>
        <v>High</v>
      </c>
      <c r="DJ82" s="224">
        <f t="array" ref="DJ82">LOOKUP(2,1/(Log!$K$1:$K$27569=DF82),Log!$H$1:$H$27569)</f>
        <v>1</v>
      </c>
      <c r="DK82" s="224" t="str">
        <f t="array" ref="DK82">LOOKUP(2,1/(Log!$K$1:$K$27569=DF82),Log!$J$1:$J$27569)</f>
        <v xml:space="preserve">The figure is the people projected to face minimal food insecurity level (Phase 1) between June - August 2024 </v>
      </c>
      <c r="DL82" s="224" t="str">
        <f t="array" ref="DL82">LOOKUP(2,1/(Log!$K$1:$K$27569=DF82),Log!$I$1:$I$27569)</f>
        <v>https://reliefweb.int/report/mauritania/mauritanie-cadre-harmonise-danalyse-et-didentification-des-zones-risque-et-des-populations-en-insecurite-alimentaire-au-sahel-et-en-afrique-de-louest-ch-cree-le-11112023 ; https://www.fao.org/giews/countrybrief/country.jsp?code=MRT</v>
      </c>
      <c r="DM82" s="214">
        <f t="array" ref="DM82">LOOKUP(2,1/(Log!$K$1:$K$27569=DF82),Log!$L$1:$L$27569)</f>
        <v>45757</v>
      </c>
      <c r="DN82" s="222" t="str">
        <f t="shared" si="97"/>
        <v>MRT003Stressed humanitarian conditions - Level 2</v>
      </c>
      <c r="DO82" s="218">
        <f t="array" ref="DO82">IF(LOOKUP(2,1/(Log!$K$1:$K$27569=DN82),Log!$E$1:$E$27569)="x","x",ROUND(LOOKUP(2,1/(Log!$K$1:$K$27569=DN82),Log!$E$1:$E$27569),-3))</f>
        <v>1023000</v>
      </c>
      <c r="DP82" s="222" t="str">
        <f t="array" ref="DP82">LOOKUP(2,1/(Log!$K$1:$K$27569=DN82),Log!$F$1:$F$27569)</f>
        <v>WFP 13/12/2023 ; FAO 31/01/2025</v>
      </c>
      <c r="DQ82" s="222" t="str">
        <f t="array" ref="DQ82">LOOKUP(2,1/(Log!$K$1:$K$27569=DN82),Log!$G$1:$G$27569)</f>
        <v>High</v>
      </c>
      <c r="DR82" s="222">
        <f t="array" ref="DR82">LOOKUP(2,1/(Log!$K$1:$K$27569=DN82),Log!$H$1:$H$27569)</f>
        <v>1</v>
      </c>
      <c r="DS82" s="222" t="str">
        <f t="array" ref="DS82">LOOKUP(2,1/(Log!$K$1:$K$27569=DN82),Log!$J$1:$J$27569)</f>
        <v>The figure is the people projected to face stressed food insecurity level (Phase 2) between June - August 2024</v>
      </c>
      <c r="DT82" s="222" t="str">
        <f t="array" ref="DT82">LOOKUP(2,1/(Log!$K$1:$K$27569=DN82),Log!$I$1:$I$27569)</f>
        <v>https://reliefweb.int/report/mauritania/mauritanie-cadre-harmonise-danalyse-et-didentification-des-zones-risque-et-des-populations-en-insecurite-alimentaire-au-sahel-et-en-afrique-de-louest-ch-cree-le-11112023 ; https://www.fao.org/giews/countrybrief/country.jsp?code=MRT</v>
      </c>
      <c r="DU82" s="223">
        <f t="array" ref="DU82">LOOKUP(2,1/(Log!$K$1:$K$27569=DN82),Log!$L$1:$L$27569)</f>
        <v>45757</v>
      </c>
      <c r="DV82" s="221" t="str">
        <f t="shared" si="98"/>
        <v>MRT003Moderate humanitarian conditions - Level 3</v>
      </c>
      <c r="DW82" s="213">
        <f t="array" ref="DW82">IF(LOOKUP(2,1/(Log!$K$1:$K$27569=DV82),Log!$E$1:$E$27569)="x","x",ROUND(LOOKUP(2,1/(Log!$K$1:$K$27569=DV82),Log!$E$1:$E$27569),-3))</f>
        <v>358000</v>
      </c>
      <c r="DX82" s="224" t="str">
        <f t="array" ref="DX82">LOOKUP(2,1/(Log!$K$1:$K$27569=DV82),Log!$F$1:$F$27569)</f>
        <v>WFP 13/12/2023 ; FAO 31/01/2025</v>
      </c>
      <c r="DY82" s="224" t="str">
        <f t="array" ref="DY82">LOOKUP(2,1/(Log!$K$1:$K$27569=DV82),Log!$G$1:$G$27569)</f>
        <v>High</v>
      </c>
      <c r="DZ82" s="224">
        <f t="array" ref="DZ82">LOOKUP(2,1/(Log!$K$1:$K$27569=DV82),Log!$H$1:$H$27569)</f>
        <v>1</v>
      </c>
      <c r="EA82" s="224" t="str">
        <f t="array" ref="EA82">LOOKUP(2,1/(Log!$K$1:$K$27569=DV82),Log!$J$1:$J$27569)</f>
        <v>The figure is the people projected to face crises food insecurity levels (Phase 3) between June - August 2024</v>
      </c>
      <c r="EB82" s="224" t="str">
        <f t="array" ref="EB82">LOOKUP(2,1/(Log!$K$1:$K$27569=DV82),Log!$I$1:$I$27569)</f>
        <v>https://reliefweb.int/report/mauritania/mauritanie-cadre-harmonise-danalyse-et-didentification-des-zones-risque-et-des-populations-en-insecurite-alimentaire-au-sahel-et-en-afrique-de-louest-ch-cree-le-11112023 ; https://www.fao.org/giews/countrybrief/country.jsp?code=MRT</v>
      </c>
      <c r="EC82" s="214">
        <f t="array" ref="EC82">LOOKUP(2,1/(Log!$K$1:$K$27569=DV82),Log!$L$1:$L$27569)</f>
        <v>45757</v>
      </c>
      <c r="ED82" s="222" t="str">
        <f t="shared" si="99"/>
        <v>MRT003Severe humanitarian conditions - Level 4</v>
      </c>
      <c r="EE82" s="218">
        <f t="array" ref="EE82">IF(LOOKUP(2,1/(Log!$K$1:$K$27569=ED82),Log!$E$1:$E$27569)="x","x",ROUND(LOOKUP(2,1/(Log!$K$1:$K$27569=ED82),Log!$E$1:$E$27569),-3))</f>
        <v>7000</v>
      </c>
      <c r="EF82" s="222" t="str">
        <f t="array" ref="EF82">LOOKUP(2,1/(Log!$K$1:$K$27569=ED82),Log!$F$1:$F$27569)</f>
        <v>WFP 13/12/2023 ; FAO 31/01/2025</v>
      </c>
      <c r="EG82" s="222" t="str">
        <f t="array" ref="EG82">LOOKUP(2,1/(Log!$K$1:$K$27569=ED82),Log!$G$1:$G$27569)</f>
        <v>High</v>
      </c>
      <c r="EH82" s="222">
        <f t="array" ref="EH82">LOOKUP(2,1/(Log!$K$1:$K$27569=ED82),Log!$H$1:$H$27569)</f>
        <v>1</v>
      </c>
      <c r="EI82" s="222" t="str">
        <f t="array" ref="EI82">LOOKUP(2,1/(Log!$K$1:$K$27569=ED82),Log!$J$1:$J$27569)</f>
        <v>The figure is the people projected to face emergency food insecurity level (Phase 4) between June - August 2024</v>
      </c>
      <c r="EJ82" s="222" t="str">
        <f t="array" ref="EJ82">LOOKUP(2,1/(Log!$K$1:$K$27569=ED82),Log!$I$1:$I$27569)</f>
        <v>https://reliefweb.int/report/mauritania/mauritanie-cadre-harmonise-danalyse-et-didentification-des-zones-risque-et-des-populations-en-insecurite-alimentaire-au-sahel-et-en-afrique-de-louest-ch-cree-le-11112023 ; https://www.fao.org/giews/countrybrief/country.jsp?code=MRT</v>
      </c>
      <c r="EK82" s="223">
        <f t="array" ref="EK82">LOOKUP(2,1/(Log!$K$1:$K$27569=ED82),Log!$L$1:$L$27569)</f>
        <v>45757</v>
      </c>
      <c r="EL82" s="221" t="str">
        <f t="shared" si="100"/>
        <v>MRT003Extreme humanitarian conditions - Level 5</v>
      </c>
      <c r="EM82" s="213">
        <f t="array" ref="EM82">IF(LOOKUP(2,1/(Log!$K$1:$K$27569=EL82),Log!$E$1:$E$27569)="x","x",ROUND(LOOKUP(2,1/(Log!$K$1:$K$27569=EL82),Log!$E$1:$E$27569),-3))</f>
        <v>0</v>
      </c>
      <c r="EN82" s="224" t="str">
        <f t="array" ref="EN82">LOOKUP(2,1/(Log!$K$1:$K$27569=EL82),Log!$F$1:$F$27569)</f>
        <v>WFP 13/12/2023 ; FAO 31/01/2025</v>
      </c>
      <c r="EO82" s="224" t="str">
        <f t="array" ref="EO82">LOOKUP(2,1/(Log!$K$1:$K$27569=EL82),Log!$G$1:$G$27569)</f>
        <v>High</v>
      </c>
      <c r="EP82" s="224">
        <f t="array" ref="EP82">LOOKUP(2,1/(Log!$K$1:$K$27569=EL82),Log!$H$1:$H$27569)</f>
        <v>1</v>
      </c>
      <c r="EQ82" s="224" t="str">
        <f t="array" ref="EQ82">LOOKUP(2,1/(Log!$K$1:$K$27569=EL82),Log!$J$1:$J$27569)</f>
        <v>The figure is the people projected to face catastrophic food insecurity level (Phase 5) between June - August 2024</v>
      </c>
      <c r="ER82" s="224" t="str">
        <f t="array" ref="ER82">LOOKUP(2,1/(Log!$K$1:$K$27569=EL82),Log!$I$1:$I$27569)</f>
        <v>https://reliefweb.int/report/mauritania/mauritanie-cadre-harmonise-danalyse-et-didentification-des-zones-risque-et-des-populations-en-insecurite-alimentaire-au-sahel-et-en-afrique-de-louest-ch-cree-le-11112023 ; https://www.fao.org/giews/countrybrief/country.jsp?code=MRT</v>
      </c>
      <c r="ES82" s="214">
        <f t="array" ref="ES82">LOOKUP(2,1/(Log!$K$1:$K$27569=EL82),Log!$L$1:$L$27569)</f>
        <v>45757</v>
      </c>
      <c r="ET82" s="222" t="str">
        <f t="shared" si="101"/>
        <v>MRT003Fatalities in all crises</v>
      </c>
      <c r="EU82" s="222">
        <f t="array" ref="EU82">LOOKUP(2,1/(Log!$K$1:$K$27569=ET82),Log!$E$1:$E$27569)</f>
        <v>0</v>
      </c>
      <c r="EV82" s="222" t="str">
        <f t="array" ref="EV82">LOOKUP(2,1/(Log!$K$1:$K$27569=ET82),Log!$F$1:$F$27569)</f>
        <v>ACLED accessed 07/04/2025</v>
      </c>
      <c r="EW82" s="222" t="str">
        <f t="array" ref="EW82">LOOKUP(2,1/(Log!$K$1:$K$27569=ET82),Log!$G$1:$G$27569)</f>
        <v xml:space="preserve">Medium </v>
      </c>
      <c r="EX82" s="222">
        <f t="array" ref="EX82">LOOKUP(2,1/(Log!$K$1:$K$27569=ET82),Log!$H$1:$H$27569)</f>
        <v>2</v>
      </c>
      <c r="EY82" s="222" t="str">
        <f t="array" ref="EY82">LOOKUP(2,1/(Log!$K$1:$K$27569=ET82),Log!$J$1:$J$27569)</f>
        <v>Fatalities between 1 Oct 2024 and 31 March 2025</v>
      </c>
      <c r="EZ82" s="222" t="str">
        <f t="array" ref="EZ82">LOOKUP(2,1/(Log!$K$1:$K$27569=ET82),Log!$I$1:$I$27569)</f>
        <v>https://acleddata.com/data-export-tool/</v>
      </c>
      <c r="FA82" s="223">
        <f t="array" ref="FA82">LOOKUP(2,1/(Log!$K$1:$K$27569=ET82),Log!$L$1:$L$27569)</f>
        <v>45757</v>
      </c>
      <c r="FB82" s="221" t="str">
        <f t="shared" si="102"/>
        <v>MRT003Crisis affected groups</v>
      </c>
      <c r="FC82" s="224">
        <f t="array" ref="FC82">LOOKUP(2,1/(Log!$K$1:$K$27569=FB82),Log!$E$1:$E$27569)</f>
        <v>3</v>
      </c>
      <c r="FD82" s="224" t="str">
        <f t="array" ref="FD82">LOOKUP(2,1/(Log!$K$1:$K$27569=FB82),Log!$F$1:$F$27569)</f>
        <v>WFP 11/12/2022 , UNHCR 21/12/2022</v>
      </c>
      <c r="FE82" s="224" t="str">
        <f t="array" ref="FE82">LOOKUP(2,1/(Log!$K$1:$K$27569=FB82),Log!$G$1:$G$27569)</f>
        <v xml:space="preserve">Medium </v>
      </c>
      <c r="FF82" s="224">
        <f t="array" ref="FF82">LOOKUP(2,1/(Log!$K$1:$K$27569=FB82),Log!$H$1:$H$27569)</f>
        <v>2</v>
      </c>
      <c r="FG82" s="224" t="str">
        <f t="array" ref="FG82">LOOKUP(2,1/(Log!$K$1:$K$27569=FB82),Log!$J$1:$J$27569)</f>
        <v>Refugees, Host and Non-host</v>
      </c>
      <c r="FH82" s="224" t="str">
        <f t="array" ref="FH82">LOOKUP(2,1/(Log!$K$1:$K$27569=FB82),Log!$I$1:$I$27569)</f>
        <v>https://reliefweb.int/report/mauritania/mauritanie-cadre-harmonise-danalyse-et-didentification-des-zones-risque-et-des-populations-en-insecurite-alimentaire-au-sahel-et-en-afrique-de-louest-ch-cree-le-12112022 , https://data.unhcr.org/en/documents/details/97737</v>
      </c>
      <c r="FI82" s="214">
        <f t="array" ref="FI82">LOOKUP(2,1/(Log!$K$1:$K$27569=FB82),Log!$L$1:$L$27569)</f>
        <v>45757</v>
      </c>
      <c r="FJ82" s="221" t="str">
        <f t="shared" si="103"/>
        <v>MRT003People facing limited access constraints</v>
      </c>
      <c r="FK82" s="222" t="str">
        <f t="array" ref="FK82">LOOKUP(2,1/(Log!$K$1:$K$27569=FJ82),Log!$E$1:$E$27569)</f>
        <v>x</v>
      </c>
      <c r="FL82" s="222" t="str">
        <f t="array" ref="FL82">LOOKUP(2,1/(Log!$K$1:$K$27569=FJ82),Log!$F$1:$F$27569)</f>
        <v>x</v>
      </c>
      <c r="FM82" s="222" t="str">
        <f t="array" ref="FM82">LOOKUP(2,1/(Log!$K$1:$K$27569=FJ82),Log!$G$1:$G$27569)</f>
        <v>x</v>
      </c>
      <c r="FN82" s="222" t="str">
        <f t="array" ref="FN82">LOOKUP(2,1/(Log!$K$1:$K$27569=FJ82),Log!$H$1:$H$27569)</f>
        <v>x</v>
      </c>
      <c r="FO82" s="222" t="str">
        <f t="array" ref="FO82">LOOKUP(2,1/(Log!$K$1:$K$27569=FJ82),Log!$J$1:$J$27569)</f>
        <v>x</v>
      </c>
      <c r="FP82" s="218" t="str">
        <f t="array" ref="FP82">LOOKUP(2,1/(Log!$K$1:$K$27569=FJ82),Log!$I$1:$I$27569)</f>
        <v>x</v>
      </c>
      <c r="FQ82" s="219">
        <f t="array" ref="FQ82">LOOKUP(2,1/(Log!$K$1:$K$27569=FJ82),Log!$L$1:$L$27569)</f>
        <v>44069</v>
      </c>
      <c r="FR82" s="221" t="str">
        <f t="shared" si="104"/>
        <v>MRT003People facing restricted access constraints</v>
      </c>
      <c r="FS82" s="224" t="str">
        <f t="array" ref="FS82">LOOKUP(2,1/(Log!$K$1:$K$27569=FR82),Log!$E$1:$E$27569)</f>
        <v>x</v>
      </c>
      <c r="FT82" s="224" t="str">
        <f t="array" ref="FT82">LOOKUP(2,1/(Log!$K$1:$K$27569=FR82),Log!$F$1:$F$27569)</f>
        <v>x</v>
      </c>
      <c r="FU82" s="224" t="str">
        <f t="array" ref="FU82">LOOKUP(2,1/(Log!$K$1:$K$27569=FR82),Log!$G$1:$G$27569)</f>
        <v>x</v>
      </c>
      <c r="FV82" s="224" t="str">
        <f t="array" ref="FV82">LOOKUP(2,1/(Log!$K$1:$K$27569=FR82),Log!$H$1:$H$27569)</f>
        <v>x</v>
      </c>
      <c r="FW82" s="224" t="str">
        <f t="array" ref="FW82">LOOKUP(2,1/(Log!$K$1:$K$27569=FR82),Log!$J$1:$J$27569)</f>
        <v>x</v>
      </c>
      <c r="FX82" s="224" t="str">
        <f t="array" ref="FX82">LOOKUP(2,1/(Log!$K$1:$K$27569=FR82),Log!$I$1:$I$27569)</f>
        <v>x</v>
      </c>
      <c r="FY82" s="214">
        <f t="array" ref="FY82">LOOKUP(2,1/(Log!$K$1:$K$27569=FR82),Log!$L$1:$L$27569)</f>
        <v>44069</v>
      </c>
      <c r="FZ82" s="222" t="str">
        <f t="shared" si="105"/>
        <v>MRT003Impediments to entry into country (bureaucratic and administrative)</v>
      </c>
      <c r="GA82" s="222">
        <f t="array" ref="GA82">LOOKUP(2,1/(Log!$K$1:$K$27569=FZ82),Log!$E$1:$E$27569)</f>
        <v>0</v>
      </c>
      <c r="GB82" s="222" t="str">
        <f t="array" ref="GB82">LOOKUP(2,1/(Log!$K$1:$K$27569=FZ82),Log!$F$1:$F$27569)</f>
        <v>ACAPS Access Methodology</v>
      </c>
      <c r="GC82" s="222" t="str">
        <f t="array" ref="GC82">LOOKUP(2,1/(Log!$K$1:$K$27569=FZ82),Log!$G$1:$G$27569)</f>
        <v>Medium</v>
      </c>
      <c r="GD82" s="222">
        <f t="array" ref="GD82">LOOKUP(2,1/(Log!$K$1:$K$27569=FZ82),Log!$H$1:$H$27569)</f>
        <v>2</v>
      </c>
      <c r="GE82" s="222" t="str">
        <f t="array" ref="GE82">LOOKUP(2,1/(Log!$K$1:$K$27569=FZ82),Log!$J$1:$J$27569)</f>
        <v>x</v>
      </c>
      <c r="GF82" s="222" t="str">
        <f t="array" ref="GF82">LOOKUP(2,1/(Log!$K$1:$K$27569=FZ82),Log!$I$1:$I$27569)</f>
        <v>x</v>
      </c>
      <c r="GG82" s="223">
        <f t="array" ref="GG82">LOOKUP(2,1/(Log!$K$1:$K$27569=FZ82),Log!$L$1:$L$27569)</f>
        <v>45602</v>
      </c>
      <c r="GH82" s="221" t="str">
        <f t="shared" si="106"/>
        <v>MRT003Restriction of movement (impediments to freedom of movement and/or administrative restrictions)</v>
      </c>
      <c r="GI82" s="224">
        <f t="array" ref="GI82">LOOKUP(2,1/(Log!$K$1:$K$27569=GH82),Log!$E$1:$E$27569)</f>
        <v>0</v>
      </c>
      <c r="GJ82" s="224" t="str">
        <f t="array" ref="GJ82">LOOKUP(2,1/(Log!$K$1:$K$27569=GH82),Log!$F$1:$F$27569)</f>
        <v>ACAPS Access Methodology</v>
      </c>
      <c r="GK82" s="224" t="str">
        <f t="array" ref="GK82">LOOKUP(2,1/(Log!$K$1:$K$27569=GH82),Log!$G$1:$G$27569)</f>
        <v>Medium</v>
      </c>
      <c r="GL82" s="224">
        <f t="array" ref="GL82">LOOKUP(2,1/(Log!$K$1:$K$27569=GH82),Log!$H$1:$H$27569)</f>
        <v>2</v>
      </c>
      <c r="GM82" s="224" t="str">
        <f t="array" ref="GM82">LOOKUP(2,1/(Log!$K$1:$K$27569=GH82),Log!$J$1:$J$27569)</f>
        <v>x</v>
      </c>
      <c r="GN82" s="224" t="str">
        <f t="array" ref="GN82">LOOKUP(2,1/(Log!$K$1:$K$27569=GH82),Log!$I$1:$I$27569)</f>
        <v>x</v>
      </c>
      <c r="GO82" s="214">
        <f t="array" ref="GO82">LOOKUP(2,1/(Log!$K$1:$K$27569=GH82),Log!$L$1:$L$27569)</f>
        <v>45602</v>
      </c>
      <c r="GP82" s="222" t="str">
        <f t="shared" si="107"/>
        <v>MRT003Interference into implementation of humanitarian activities</v>
      </c>
      <c r="GQ82" s="222">
        <f t="array" ref="GQ82">LOOKUP(2,1/(Log!$K$1:$K$27569=GP82),Log!$E$1:$E$27569)</f>
        <v>0</v>
      </c>
      <c r="GR82" s="222" t="str">
        <f t="array" ref="GR82">LOOKUP(2,1/(Log!$K$1:$K$27569=GP82),Log!$F$1:$F$27569)</f>
        <v>ACAPS Access Methodology</v>
      </c>
      <c r="GS82" s="222" t="str">
        <f t="array" ref="GS82">LOOKUP(2,1/(Log!$K$1:$K$27569=GP82),Log!$G$1:$G$27569)</f>
        <v>Medium</v>
      </c>
      <c r="GT82" s="222">
        <f t="array" ref="GT82">LOOKUP(2,1/(Log!$K$1:$K$27569=GP82),Log!$H$1:$H$27569)</f>
        <v>2</v>
      </c>
      <c r="GU82" s="222" t="str">
        <f t="array" ref="GU82">LOOKUP(2,1/(Log!$K$1:$K$27569=GP82),Log!$J$1:$J$27569)</f>
        <v>x</v>
      </c>
      <c r="GV82" s="222" t="str">
        <f t="array" ref="GV82">LOOKUP(2,1/(Log!$K$1:$K$27569=GP82),Log!$I$1:$I$27569)</f>
        <v>x</v>
      </c>
      <c r="GW82" s="223">
        <f t="array" ref="GW82">LOOKUP(2,1/(Log!$K$1:$K$27569=GP82),Log!$L$1:$L$27569)</f>
        <v>45602</v>
      </c>
      <c r="GX82" s="221" t="str">
        <f t="shared" si="108"/>
        <v>MRT003Violence against personnel, facilities and assets</v>
      </c>
      <c r="GY82" s="224">
        <f t="array" ref="GY82">LOOKUP(2,1/(Log!$K$1:$K$27569=GX82),Log!$E$1:$E$27569)</f>
        <v>0</v>
      </c>
      <c r="GZ82" s="224" t="str">
        <f t="array" ref="GZ82">LOOKUP(2,1/(Log!$K$1:$K$27569=GX82),Log!$F$1:$F$27569)</f>
        <v>ACAPS Access Methodology</v>
      </c>
      <c r="HA82" s="224" t="str">
        <f t="array" ref="HA82">LOOKUP(2,1/(Log!$K$1:$K$27569=GX82),Log!$G$1:$G$27569)</f>
        <v>Medium</v>
      </c>
      <c r="HB82" s="224">
        <f t="array" ref="HB82">LOOKUP(2,1/(Log!$K$1:$K$27569=GX82),Log!$H$1:$H$27569)</f>
        <v>2</v>
      </c>
      <c r="HC82" s="224" t="str">
        <f t="array" ref="HC82">LOOKUP(2,1/(Log!$K$1:$K$27569=GX82),Log!$J$1:$J$27569)</f>
        <v>x</v>
      </c>
      <c r="HD82" s="224" t="str">
        <f t="array" ref="HD82">LOOKUP(2,1/(Log!$K$1:$K$27569=GX82),Log!$I$1:$I$27569)</f>
        <v>x</v>
      </c>
      <c r="HE82" s="214">
        <f t="array" ref="HE82">LOOKUP(2,1/(Log!$K$1:$K$27569=GX82),Log!$L$1:$L$27569)</f>
        <v>45602</v>
      </c>
      <c r="HF82" s="222" t="str">
        <f t="shared" si="109"/>
        <v>MRT003Denial of existence of humanitarian needs or entitlements to assistance</v>
      </c>
      <c r="HG82" s="222">
        <f t="array" ref="HG82">LOOKUP(2,1/(Log!$K$1:$K$27569=HF82),Log!$E$1:$E$27569)</f>
        <v>0</v>
      </c>
      <c r="HH82" s="222" t="str">
        <f t="array" ref="HH82">LOOKUP(2,1/(Log!$K$1:$K$27569=HF82),Log!$F$1:$F$27569)</f>
        <v>ACAPS Access Methodology</v>
      </c>
      <c r="HI82" s="222" t="str">
        <f t="array" ref="HI82">LOOKUP(2,1/(Log!$K$1:$K$27569=HF82),Log!$G$1:$G$27569)</f>
        <v>Medium</v>
      </c>
      <c r="HJ82" s="222">
        <f t="array" ref="HJ82">LOOKUP(2,1/(Log!$K$1:$K$27569=HF82),Log!$H$1:$H$27569)</f>
        <v>2</v>
      </c>
      <c r="HK82" s="222" t="str">
        <f t="array" ref="HK82">LOOKUP(2,1/(Log!$K$1:$K$27569=HF82),Log!$J$1:$J$27569)</f>
        <v>x</v>
      </c>
      <c r="HL82" s="222" t="str">
        <f t="array" ref="HL82">LOOKUP(2,1/(Log!$K$1:$K$27569=HF82),Log!$I$1:$I$27569)</f>
        <v>x</v>
      </c>
      <c r="HM82" s="223">
        <f t="array" ref="HM82">LOOKUP(2,1/(Log!$K$1:$K$27569=HF82),Log!$L$1:$L$27569)</f>
        <v>45602</v>
      </c>
      <c r="HN82" s="221" t="str">
        <f t="shared" si="110"/>
        <v>MRT003Restriction and obstruction of access to services and assistance</v>
      </c>
      <c r="HO82" s="224">
        <f t="array" ref="HO82">LOOKUP(2,1/(Log!$K$1:$K$27569=HN82),Log!$E$1:$E$27569)</f>
        <v>0</v>
      </c>
      <c r="HP82" s="224" t="str">
        <f t="array" ref="HP82">LOOKUP(2,1/(Log!$K$1:$K$27569=HN82),Log!$F$1:$F$27569)</f>
        <v>ACAPS Access Methodology</v>
      </c>
      <c r="HQ82" s="224" t="str">
        <f t="array" ref="HQ82">LOOKUP(2,1/(Log!$K$1:$K$27569=HN82),Log!$G$1:$G$27569)</f>
        <v>Medium</v>
      </c>
      <c r="HR82" s="224">
        <f t="array" ref="HR82">LOOKUP(2,1/(Log!$K$1:$K$27569=HN82),Log!$H$1:$H$27569)</f>
        <v>2</v>
      </c>
      <c r="HS82" s="224" t="str">
        <f t="array" ref="HS82">LOOKUP(2,1/(Log!$K$1:$K$27569=HN82),Log!$J$1:$J$27569)</f>
        <v>x</v>
      </c>
      <c r="HT82" s="224" t="str">
        <f t="array" ref="HT82">LOOKUP(2,1/(Log!$K$1:$K$27569=HN82),Log!$I$1:$I$27569)</f>
        <v>x</v>
      </c>
      <c r="HU82" s="214">
        <f t="array" ref="HU82">LOOKUP(2,1/(Log!$K$1:$K$27569=HN82),Log!$L$1:$L$27569)</f>
        <v>45602</v>
      </c>
      <c r="HV82" s="222" t="str">
        <f t="shared" si="111"/>
        <v>MRT003Ongoing insecurity/hostilities affecting humanitarian assistance</v>
      </c>
      <c r="HW82" s="222">
        <f t="array" ref="HW82">LOOKUP(2,1/(Log!$K$1:$K$27569=HV82),Log!$E$1:$E$27569)</f>
        <v>0</v>
      </c>
      <c r="HX82" s="222" t="str">
        <f t="array" ref="HX82">LOOKUP(2,1/(Log!$K$1:$K$27569=HV82),Log!$F$1:$F$27569)</f>
        <v>ACAPS Access Methodology</v>
      </c>
      <c r="HY82" s="222" t="str">
        <f t="array" ref="HY82">LOOKUP(2,1/(Log!$K$1:$K$27569=HV82),Log!$G$1:$G$27569)</f>
        <v>Medium</v>
      </c>
      <c r="HZ82" s="222">
        <f t="array" ref="HZ82">LOOKUP(2,1/(Log!$K$1:$K$27569=HV82),Log!$H$1:$H$27569)</f>
        <v>2</v>
      </c>
      <c r="IA82" s="222" t="str">
        <f t="array" ref="IA82">LOOKUP(2,1/(Log!$K$1:$K$27569=HV82),Log!$J$1:$J$27569)</f>
        <v>x</v>
      </c>
      <c r="IB82" s="222" t="str">
        <f t="array" ref="IB82">LOOKUP(2,1/(Log!$K$1:$K$27569=HV82),Log!$I$1:$I$27569)</f>
        <v>x</v>
      </c>
      <c r="IC82" s="223">
        <f t="array" ref="IC82">LOOKUP(2,1/(Log!$K$1:$K$27569=HV82),Log!$L$1:$L$27569)</f>
        <v>45602</v>
      </c>
      <c r="ID82" s="221" t="str">
        <f t="shared" si="112"/>
        <v>MRT003Presence of mines and improvised explosive devices</v>
      </c>
      <c r="IE82" s="224">
        <f t="array" ref="IE82">LOOKUP(2,1/(Log!$K$1:$K$27569=ID82),Log!$E$1:$E$27569)</f>
        <v>2</v>
      </c>
      <c r="IF82" s="224" t="str">
        <f t="array" ref="IF82">LOOKUP(2,1/(Log!$K$1:$K$27569=ID82),Log!$F$1:$F$27569)</f>
        <v>ACAPS Access Methodology</v>
      </c>
      <c r="IG82" s="224" t="str">
        <f t="array" ref="IG82">LOOKUP(2,1/(Log!$K$1:$K$27569=ID82),Log!$G$1:$G$27569)</f>
        <v>Medium</v>
      </c>
      <c r="IH82" s="224">
        <f t="array" ref="IH82">LOOKUP(2,1/(Log!$K$1:$K$27569=ID82),Log!$H$1:$H$27569)</f>
        <v>2</v>
      </c>
      <c r="II82" s="224" t="str">
        <f t="array" ref="II82">LOOKUP(2,1/(Log!$K$1:$K$27569=ID82),Log!$J$1:$J$27569)</f>
        <v>x</v>
      </c>
      <c r="IJ82" s="224" t="str">
        <f t="array" ref="IJ82">LOOKUP(2,1/(Log!$K$1:$K$27569=ID82),Log!$I$1:$I$27569)</f>
        <v>x</v>
      </c>
      <c r="IK82" s="214">
        <f t="array" ref="IK82">LOOKUP(2,1/(Log!$K$1:$K$27569=ID82),Log!$L$1:$L$27569)</f>
        <v>45602</v>
      </c>
      <c r="IL82" s="222" t="str">
        <f t="shared" si="113"/>
        <v>MRT003Physical constraints in the environment (obstacles related to terrain, climate, lack of infrastructure, etc.)</v>
      </c>
      <c r="IM82" s="222">
        <f t="array" ref="IM82">LOOKUP(2,1/(Log!$K$1:$K$27569=IL82),Log!$E$1:$E$27569)</f>
        <v>0</v>
      </c>
      <c r="IN82" s="222" t="str">
        <f t="array" ref="IN82">LOOKUP(2,1/(Log!$K$1:$K$27569=IL82),Log!$F$1:$F$27569)</f>
        <v>ACAPS Access Methodology</v>
      </c>
      <c r="IO82" s="222" t="str">
        <f t="array" ref="IO82">LOOKUP(2,1/(Log!$K$1:$K$27569=IL82),Log!$G$1:$G$27569)</f>
        <v>Medium</v>
      </c>
      <c r="IP82" s="222">
        <f t="array" ref="IP82">LOOKUP(2,1/(Log!$K$1:$K$27569=IL82),Log!$H$1:$H$27569)</f>
        <v>2</v>
      </c>
      <c r="IQ82" s="222" t="str">
        <f t="array" ref="IQ82">LOOKUP(2,1/(Log!$K$1:$K$27569=IL82),Log!$J$1:$J$27569)</f>
        <v>x</v>
      </c>
      <c r="IR82" s="222" t="str">
        <f t="array" ref="IR82">LOOKUP(2,1/(Log!$K$1:$K$27569=IL82),Log!$I$1:$I$27569)</f>
        <v>x</v>
      </c>
      <c r="IS82" s="223">
        <f t="array" ref="IS82">LOOKUP(2,1/(Log!$K$1:$K$27569=IL82),Log!$L$1:$L$27569)</f>
        <v>45602</v>
      </c>
    </row>
    <row r="83" spans="1:253" s="11" customFormat="1" ht="13.35" customHeight="1">
      <c r="A83" s="11" t="str">
        <f>Lists!B:B</f>
        <v>Complex crisis in Malawi</v>
      </c>
      <c r="B83" s="11" t="str">
        <f>Lists!F:F</f>
        <v>Drought/drier conditions,Cyclone</v>
      </c>
      <c r="C83" s="11" t="str">
        <f>Lists!C:C</f>
        <v>MWI002</v>
      </c>
      <c r="D83" s="11" t="str">
        <f>Lists!A:A</f>
        <v>Malawi</v>
      </c>
      <c r="E83" s="11" t="str">
        <f>Lists!D:D</f>
        <v>MWI</v>
      </c>
      <c r="F83" s="11" t="str">
        <f t="shared" si="76"/>
        <v>MWI002Total population</v>
      </c>
      <c r="G83" s="212">
        <f t="array" ref="G83">ROUND(LOOKUP(2,1/(Log!$K$1:$K$27569=F83),Log!$E$1:$E$27569),-3)</f>
        <v>22050000</v>
      </c>
      <c r="H83" s="213" t="str">
        <f t="array" ref="H83">LOOKUP(2,1/(Log!$K$1:$K$27569=F83),Log!$F$1:$F$27569)</f>
        <v>WPR Accessed 29/04/2025</v>
      </c>
      <c r="I83" s="213" t="str">
        <f t="array" ref="I83">LOOKUP(2,1/(Log!$K$1:$K$27569=F83),Log!$G$1:$G$27569)</f>
        <v xml:space="preserve">Medium </v>
      </c>
      <c r="J83" s="213">
        <f t="array" ref="J83">LOOKUP(2,1/(Log!$K$1:$K$27569=F83),Log!$H$1:$H$27569)</f>
        <v>2</v>
      </c>
      <c r="K83" s="213" t="str">
        <f t="array" ref="K83">LOOKUP(2,1/(Log!$K$1:$K$27569=F83),Log!$J$1:$J$27569)</f>
        <v>Up until 23/03/2025 the population of Malawi is 22049524 based on projections of the latest United Nations data. Reliability is medium since these are projected figures</v>
      </c>
      <c r="L83" s="213" t="str">
        <f t="array" ref="L83">LOOKUP(2,1/(Log!$K$1:$K$27569=F83),Log!$I$1:$I$27569)</f>
        <v>https://worldpopulationreview.com/countries/malawi-population</v>
      </c>
      <c r="M83" s="214">
        <f t="array" ref="M83">LOOKUP(2,1/(Log!$K$1:$K$27569=F83),Log!$L$1:$L$27569)</f>
        <v>45777</v>
      </c>
      <c r="N83" s="221" t="str">
        <f t="shared" si="77"/>
        <v>MWI002Landmass affected</v>
      </c>
      <c r="O83" s="216">
        <f t="array" ref="O83">LOOKUP(2,1/(Log!$K$1:$K$27569=N83),Log!$E$1:$E$27569)</f>
        <v>94080</v>
      </c>
      <c r="P83" s="216" t="str">
        <f t="array" ref="P83">LOOKUP(2,1/(Log!$K$1:$K$27569=N83),Log!$F$1:$F$27569)</f>
        <v>CIA.gov accessed 26/05/2023</v>
      </c>
      <c r="Q83" s="216" t="str">
        <f t="array" ref="Q83">LOOKUP(2,1/(Log!$K$1:$K$27569=N83),Log!$G$1:$G$27569)</f>
        <v xml:space="preserve">Medium </v>
      </c>
      <c r="R83" s="216">
        <f t="array" ref="R83">LOOKUP(2,1/(Log!$K$1:$K$27569=N83),Log!$H$1:$H$27569)</f>
        <v>2</v>
      </c>
      <c r="S83" s="216" t="str">
        <f t="array" ref="S83">LOOKUP(2,1/(Log!$K$1:$K$27569=N83),Log!$J$1:$J$27569)</f>
        <v>The whole country is affected by the complex crisis</v>
      </c>
      <c r="T83" s="216" t="str">
        <f t="array" ref="T83">LOOKUP(2,1/(Log!$K$1:$K$27569=N83),Log!$I$1:$I$27569)</f>
        <v>https://www.cia.gov/the-world-factbook/countries/malawi/</v>
      </c>
      <c r="U83" s="217">
        <f t="array" ref="U83">LOOKUP(2,1/(Log!$K$1:$K$27569=N83),Log!$L$1:$L$27569)</f>
        <v>45777</v>
      </c>
      <c r="V83" s="221" t="str">
        <f t="shared" si="78"/>
        <v>MWI002People exposed</v>
      </c>
      <c r="W83" s="213">
        <f t="array" ref="W83">IF(LOOKUP(2,1/(Log!$K$1:$K$27569=V83),Log!$E$1:$E$27569)="x","x",ROUND(LOOKUP(2,1/(Log!$K$1:$K$27569=V83),Log!$E$1:$E$27569),-3))</f>
        <v>22050000</v>
      </c>
      <c r="X83" s="213" t="str">
        <f t="array" ref="X83">LOOKUP(2,1/(Log!$K$1:$K$27569=V83),Log!$F$1:$F$27569)</f>
        <v>WPR Accessed 29/04/2025 ; WB 25/07/2024</v>
      </c>
      <c r="Y83" s="213" t="str">
        <f t="array" ref="Y83">LOOKUP(2,1/(Log!$K$1:$K$27569=V83),Log!$G$1:$G$27569)</f>
        <v xml:space="preserve">Medium </v>
      </c>
      <c r="Z83" s="213">
        <f t="array" ref="Z83">LOOKUP(2,1/(Log!$K$1:$K$27569=V83),Log!$H$1:$H$27569)</f>
        <v>2</v>
      </c>
      <c r="AA83" s="213" t="str">
        <f t="array" ref="AA83">LOOKUP(2,1/(Log!$K$1:$K$27569=V83),Log!$J$1:$J$27569)</f>
        <v>The number of people exposed correponds to the total population of the country. The whole country is exposed to complex crisis in Malawi. therefore, we used the world bank source to show the drivers of the complex crisis. Malawi is being affected by drought, floods, endemic diseases like cholera and sociopolitical and economic issues.  The reliability of this data is medium because it is based on the UN's projections/estimations.</v>
      </c>
      <c r="AB83" s="213" t="str">
        <f t="array" ref="AB83">LOOKUP(2,1/(Log!$K$1:$K$27569=V83),Log!$I$1:$I$27569)</f>
        <v>https://worldpopulationreview.com/countries/malawi-population ; https://www.worldbank.org/en/news/press-release/2024/07/25/malawi-economic-monitor-calls-for-urgent-and-sustained-reforms-afe-for-faster</v>
      </c>
      <c r="AC83" s="214">
        <f t="array" ref="AC83">LOOKUP(2,1/(Log!$K$1:$K$27569=V83),Log!$L$1:$L$27569)</f>
        <v>45777</v>
      </c>
      <c r="AD83" s="221" t="str">
        <f t="shared" si="79"/>
        <v>MWI002People affected</v>
      </c>
      <c r="AE83" s="218">
        <f t="array" ref="AE83">IF(LOOKUP(2,1/(Log!$K$1:$K$27569=AD83),Log!$E$1:$E$27569)="x","x",ROUND(LOOKUP(2,1/(Log!$K$1:$K$27569=AD83),Log!$E$1:$E$27569),-3))</f>
        <v>9000000</v>
      </c>
      <c r="AF83" s="218" t="str">
        <f t="array" ref="AF83">LOOKUP(2,1/(Log!$K$1:$K$27569=AD83),Log!$F$1:$F$27569)</f>
        <v>SADC 16/12/2024</v>
      </c>
      <c r="AG83" s="218" t="str">
        <f t="array" ref="AG83">LOOKUP(2,1/(Log!$K$1:$K$27569=AD83),Log!$G$1:$G$27569)</f>
        <v xml:space="preserve">Medium </v>
      </c>
      <c r="AH83" s="218">
        <f t="array" ref="AH83">LOOKUP(2,1/(Log!$K$1:$K$27569=AD83),Log!$H$1:$H$27569)</f>
        <v>2</v>
      </c>
      <c r="AI83" s="218" t="str">
        <f t="array" ref="AI83">LOOKUP(2,1/(Log!$K$1:$K$27569=AD83),Log!$J$1:$J$27569)</f>
        <v>The number of people affected by the crisis taken from the SADC latest appeal (9,000,000)  published in December 2024. This source was chosen because it takes into consideration the drought and floods situation which affects the country leading to food insecurity levels. The reliability of this data is medium because the situation on the ground is highly dynamic, and the data may not be highly accurate due to recent developments as the crises are ongoing.</v>
      </c>
      <c r="AJ83" s="218" t="str">
        <f t="array" ref="AJ83">LOOKUP(2,1/(Log!$K$1:$K$27569=AD83),Log!$I$1:$I$27569)</f>
        <v>https://reliefweb.int/report/zimbabwe/sadc-regional-humanitarian-appeal-addendum-el-nino-induced-drought-november-2024</v>
      </c>
      <c r="AK83" s="219">
        <f t="array" ref="AK83">LOOKUP(2,1/(Log!$K$1:$K$27569=AD83),Log!$L$1:$L$27569)</f>
        <v>45777</v>
      </c>
      <c r="AL83" s="221" t="str">
        <f t="shared" si="80"/>
        <v>MWI002People displaced</v>
      </c>
      <c r="AM83" s="213">
        <f t="array" ref="AM83">IF(LOOKUP(2,1/(Log!$K$1:$K$27569=AL83),Log!$E$1:$E$27569)="x","x",ROUND(LOOKUP(2,1/(Log!$K$1:$K$27569=AL83),Log!$E$1:$E$27569),-3))</f>
        <v>505000</v>
      </c>
      <c r="AN83" s="213" t="str">
        <f t="array" ref="AN83">LOOKUP(2,1/(Log!$K$1:$K$27569=AL83),Log!$F$1:$F$27569)</f>
        <v>IOM 10/03/2025 ; UNHCR Accessed 30/04/2025</v>
      </c>
      <c r="AO83" s="213" t="str">
        <f t="array" ref="AO83">LOOKUP(2,1/(Log!$K$1:$K$27569=AL83),Log!$G$1:$G$27569)</f>
        <v xml:space="preserve">Medium </v>
      </c>
      <c r="AP83" s="213">
        <f t="array" ref="AP83">LOOKUP(2,1/(Log!$K$1:$K$27569=AL83),Log!$H$1:$H$27569)</f>
        <v>2</v>
      </c>
      <c r="AQ83" s="213" t="str">
        <f t="array" ref="AQ83">LOOKUP(2,1/(Log!$K$1:$K$27569=AL83),Log!$J$1:$J$27569)</f>
        <v>The number of people displaced corresponds to the total of individuals reported as IDP, depature or return, refugees, returnees, and people of concern. As of March 2025, 410, 683 is  total number of people reported as Internally Displaced Persons (IDP) arrivals, departures, or returns. Malawi also hosts stateless people, refugees, asylum seekers which was 94,018 as of 30 April 2025. The reliability of this data his medium because the figures are estimates and assesmements take long to be published.</v>
      </c>
      <c r="AR83" s="213" t="str">
        <f t="array" ref="AR83">LOOKUP(2,1/(Log!$K$1:$K$27569=AL83),Log!$I$1:$I$27569)</f>
        <v>https://reliefweb.int/report/malawi/malawi-drought-situation-report-round-1-november-december-2024 ; https://data.unhcr.org/en/country/mwi</v>
      </c>
      <c r="AS83" s="214">
        <f t="array" ref="AS83">LOOKUP(2,1/(Log!$K$1:$K$27569=AL83),Log!$L$1:$L$27569)</f>
        <v>45777</v>
      </c>
      <c r="AT83" s="222" t="str">
        <f t="shared" si="81"/>
        <v>MWI002Injuries reported</v>
      </c>
      <c r="AU83" s="218" t="str">
        <f t="array" ref="AU83">LOOKUP(2,1/(Log!$K$1:$K$27569=AT83),Log!$E$1:$E$27569)</f>
        <v>x</v>
      </c>
      <c r="AV83" s="218" t="str">
        <f t="array" ref="AV83">LOOKUP(2,1/(Log!$K$1:$K$27569=AT83),Log!$F$1:$F$27569)</f>
        <v>x</v>
      </c>
      <c r="AW83" s="218" t="str">
        <f t="array" ref="AW83">LOOKUP(2,1/(Log!$K$1:$K$27569=AT83),Log!$G$1:$G$27569)</f>
        <v xml:space="preserve">Medium </v>
      </c>
      <c r="AX83" s="218">
        <f t="array" ref="AX83">LOOKUP(2,1/(Log!$K$1:$K$27569=AT83),Log!$H$1:$H$27569)</f>
        <v>2</v>
      </c>
      <c r="AY83" s="218" t="str">
        <f t="array" ref="AY83">LOOKUP(2,1/(Log!$K$1:$K$27569=AT83),Log!$J$1:$J$27569)</f>
        <v>x</v>
      </c>
      <c r="AZ83" s="218" t="str">
        <f t="array" ref="AZ83">LOOKUP(2,1/(Log!$K$1:$K$27569=AT83),Log!$I$1:$I$27569)</f>
        <v>x</v>
      </c>
      <c r="BA83" s="219">
        <f t="array" ref="BA83">LOOKUP(2,1/(Log!$K$1:$K$27569=AT83),Log!$L$1:$L$27569)</f>
        <v>45443</v>
      </c>
      <c r="BB83" s="221" t="str">
        <f t="shared" si="82"/>
        <v>MWI002Illness cases reported</v>
      </c>
      <c r="BC83" s="213">
        <f t="array" ref="BC83">LOOKUP(2,1/(Log!$K$1:$K$27569=BB83),Log!$E$1:$E$27569)</f>
        <v>67</v>
      </c>
      <c r="BD83" s="213" t="str">
        <f t="array" ref="BD83">LOOKUP(2,1/(Log!$K$1:$K$27569=BB83),Log!$F$1:$F$27569)</f>
        <v>WHO 18/11/2024</v>
      </c>
      <c r="BE83" s="213" t="str">
        <f t="array" ref="BE83">LOOKUP(2,1/(Log!$K$1:$K$27569=BB83),Log!$G$1:$G$27569)</f>
        <v xml:space="preserve">Medium </v>
      </c>
      <c r="BF83" s="213">
        <f t="array" ref="BF83">LOOKUP(2,1/(Log!$K$1:$K$27569=BB83),Log!$H$1:$H$27569)</f>
        <v>2</v>
      </c>
      <c r="BG83" s="213" t="str">
        <f t="array" ref="BG83">LOOKUP(2,1/(Log!$K$1:$K$27569=BB83),Log!$J$1:$J$27569)</f>
        <v>The cholera outbreak in Malawi has primarily affected the Northern region, posing a significant public Health concern with persistent local transmission and a potential intensification of cases. As from 21 to 27 October 2024, 67 cholera cases and 2 deaths were recorded. The reliability is low since we can not give a cumulative figure of choera related deaths in the past six months</v>
      </c>
      <c r="BH83" s="213" t="str">
        <f t="array" ref="BH83">LOOKUP(2,1/(Log!$K$1:$K$27569=BB83),Log!$I$1:$I$27569)</f>
        <v>https://reliefweb.int/report/malawi/weekly-bulletin-outbreaks-and-other-emergencies-week-43-21-27-october-2024-data-reported-1700-27-october-2024</v>
      </c>
      <c r="BI83" s="214">
        <f t="array" ref="BI83">LOOKUP(2,1/(Log!$K$1:$K$27569=BB83),Log!$L$1:$L$27569)</f>
        <v>45744</v>
      </c>
      <c r="BJ83" s="222" t="str">
        <f t="shared" si="83"/>
        <v>MWI002Fatalities reported</v>
      </c>
      <c r="BK83" s="222">
        <f t="array" ref="BK83">LOOKUP(2,1/(Log!$K$1:$K$27569=BJ83),Log!$E$1:$E$27569)</f>
        <v>1776</v>
      </c>
      <c r="BL83" s="222" t="str">
        <f t="array" ref="BL83">LOOKUP(2,1/(Log!$K$1:$K$27569=BJ83),Log!$F$1:$F$27569)</f>
        <v>WHO 12/05/2024 ; WHO 18/11/2024</v>
      </c>
      <c r="BM83" s="222" t="str">
        <f t="array" ref="BM83">LOOKUP(2,1/(Log!$K$1:$K$27569=BJ83),Log!$G$1:$G$27569)</f>
        <v xml:space="preserve">Medium </v>
      </c>
      <c r="BN83" s="222">
        <f t="array" ref="BN83">LOOKUP(2,1/(Log!$K$1:$K$27569=BJ83),Log!$H$1:$H$27569)</f>
        <v>2</v>
      </c>
      <c r="BO83" s="222" t="str">
        <f t="array" ref="BO83">LOOKUP(2,1/(Log!$K$1:$K$27569=BJ83),Log!$J$1:$J$27569)</f>
        <v>The cholera outbreak in Malawi has primarily affected the Northern region, posing a significant public Health concern with persistent local transmission and a potential intensification of cases. As from 21 to 27 October 2024, 67 cholera cases and 2 deaths were recorded. .29 districts have reported Cholera cases since March 2022 in the Machinga district. As of 7 April 2024, a cumulative total of 59 334 cases and 1 774 deaths (CFR 3.0%) have been reported since the onset of the outbreak. The reliability is low since we can not give a cumulative figure of choera related deaths in the past six months</v>
      </c>
      <c r="BP83" s="218" t="str">
        <f t="array" ref="BP83">LOOKUP(2,1/(Log!$K$1:$K$27569=BJ83),Log!$I$1:$I$27569)</f>
        <v>https://reliefweb.int/report/malawi/weekly-bulletin-outbreaks-and-other-emergencies-week-43-21-27-october-2024-data-reported-1700-27-october-2024</v>
      </c>
      <c r="BQ83" s="223">
        <f t="array" ref="BQ83">LOOKUP(2,1/(Log!$K$1:$K$27569=BJ83),Log!$L$1:$L$27569)</f>
        <v>45744</v>
      </c>
      <c r="BR83" s="221" t="str">
        <f t="shared" si="84"/>
        <v>MWI002Buildings damaged</v>
      </c>
      <c r="BS83" s="224">
        <f t="array" ref="BS83">LOOKUP(2,1/(Log!$K$1:$K$27569=BR83),Log!$E$1:$E$27569)</f>
        <v>260681</v>
      </c>
      <c r="BT83" s="224" t="str">
        <f t="array" ref="BT83">LOOKUP(2,1/(Log!$K$1:$K$27569=BR83),Log!$F$1:$F$27569)</f>
        <v>Govt. Malawi 30/04/2023</v>
      </c>
      <c r="BU83" s="224" t="str">
        <f t="array" ref="BU83">LOOKUP(2,1/(Log!$K$1:$K$27569=BR83),Log!$G$1:$G$27569)</f>
        <v xml:space="preserve">Medium </v>
      </c>
      <c r="BV83" s="224">
        <f t="array" ref="BV83">LOOKUP(2,1/(Log!$K$1:$K$27569=BR83),Log!$H$1:$H$27569)</f>
        <v>2</v>
      </c>
      <c r="BW83" s="224" t="str">
        <f t="array" ref="BW83">LOOKUP(2,1/(Log!$K$1:$K$27569=BR83),Log!$J$1:$J$27569)</f>
        <v xml:space="preserve">A  total  of  260,681  houses  have  been  damaged,  of  which  120,394  are destroyed. </v>
      </c>
      <c r="BX83" s="224" t="str">
        <f t="array" ref="BX83">LOOKUP(2,1/(Log!$K$1:$K$27569=BR83),Log!$I$1:$I$27569)</f>
        <v>https://reliefweb.int/report/malawi/malawi-2023-tropical-cyclone-freddy-post-disaster-needs-assessment-april-2023</v>
      </c>
      <c r="BY83" s="214">
        <f t="array" ref="BY83">LOOKUP(2,1/(Log!$K$1:$K$27569=BR83),Log!$L$1:$L$27569)</f>
        <v>45412</v>
      </c>
      <c r="BZ83" s="222" t="str">
        <f t="shared" si="85"/>
        <v>MWI002Buildings destroyed</v>
      </c>
      <c r="CA83" s="222">
        <f t="array" ref="CA83">LOOKUP(2,1/(Log!$K$1:$K$27569=BZ83),Log!$E$1:$E$27569)</f>
        <v>120394</v>
      </c>
      <c r="CB83" s="222" t="str">
        <f t="array" ref="CB83">LOOKUP(2,1/(Log!$K$1:$K$27569=BZ83),Log!$F$1:$F$27569)</f>
        <v>Govt. Malawi 30/04/2023</v>
      </c>
      <c r="CC83" s="222" t="str">
        <f t="array" ref="CC83">LOOKUP(2,1/(Log!$K$1:$K$27569=BZ83),Log!$G$1:$G$27569)</f>
        <v xml:space="preserve">Medium </v>
      </c>
      <c r="CD83" s="222">
        <f t="array" ref="CD83">LOOKUP(2,1/(Log!$K$1:$K$27569=BZ83),Log!$H$1:$H$27569)</f>
        <v>2</v>
      </c>
      <c r="CE83" s="222" t="str">
        <f t="array" ref="CE83">LOOKUP(2,1/(Log!$K$1:$K$27569=BZ83),Log!$J$1:$J$27569)</f>
        <v xml:space="preserve">A  total  of  260,681  houses  have  been  damaged,  of  which  120,394  are destroyed. </v>
      </c>
      <c r="CF83" s="222" t="str">
        <f t="array" ref="CF83">LOOKUP(2,1/(Log!$K$1:$K$27569=BZ83),Log!$I$1:$I$27569)</f>
        <v>https://reliefweb.int/report/malawi/malawi-2023-tropical-cyclone-freddy-post-disaster-needs-assessment-april-2023</v>
      </c>
      <c r="CG83" s="223">
        <f t="array" ref="CG83">LOOKUP(2,1/(Log!$K$1:$K$27569=BZ83),Log!$L$1:$L$27569)</f>
        <v>45412</v>
      </c>
      <c r="CH83" s="221" t="str">
        <f t="shared" si="86"/>
        <v>MWI002Buildings in the affected area</v>
      </c>
      <c r="CI83" s="222" t="e">
        <f t="array" ref="CI83">LOOKUP(2,1/(Log!$K$1:$K$27569=CH83),Log!$E$1:$E$27569)</f>
        <v>#N/A</v>
      </c>
      <c r="CJ83" s="222" t="e">
        <f t="array" ref="CJ83">LOOKUP(2,1/(Log!$K$1:$K$27569=CH83),Log!$F$1:$F$27569)</f>
        <v>#N/A</v>
      </c>
      <c r="CK83" s="222" t="e">
        <f t="array" ref="CK83">LOOKUP(2,1/(Log!$K$1:$K$27569=CH83),Log!$G$1:$G$27569)</f>
        <v>#N/A</v>
      </c>
      <c r="CL83" s="222" t="e">
        <f t="array" ref="CL83">LOOKUP(2,1/(Log!$K$1:$K$27569=CH83),Log!$H$1:$H$27569)</f>
        <v>#N/A</v>
      </c>
      <c r="CM83" s="222" t="e">
        <f t="array" ref="CM83">LOOKUP(2,1/(Log!$K$1:$K$27569=CH83),Log!$J$1:$J$27569)</f>
        <v>#N/A</v>
      </c>
      <c r="CN83" s="222" t="e">
        <f t="array" ref="CN83">LOOKUP(2,1/(Log!$K$1:$K$27569=CH83),Log!$I$1:$I$27569)</f>
        <v>#N/A</v>
      </c>
      <c r="CO83" s="225" t="e">
        <f t="array" ref="CO83">LOOKUP(2,1/(Log!$K$1:$K$27569=CH83),Log!$L$1:$L$27569)</f>
        <v>#N/A</v>
      </c>
      <c r="CP83" s="222" t="str">
        <f t="shared" si="87"/>
        <v>MWI002Economic Losses</v>
      </c>
      <c r="CQ83" s="224">
        <f t="array" ref="CQ83">LOOKUP(2,1/(Log!$K$1:$K$27569=CP83),Log!$E$1:$E$27569)</f>
        <v>507</v>
      </c>
      <c r="CR83" s="224" t="str">
        <f t="array" ref="CR83">LOOKUP(2,1/(Log!$K$1:$K$27569=CP83),Log!$F$1:$F$27569)</f>
        <v>OCHA 27/06/2023</v>
      </c>
      <c r="CS83" s="224" t="str">
        <f t="array" ref="CS83">LOOKUP(2,1/(Log!$K$1:$K$27569=CP83),Log!$G$1:$G$27569)</f>
        <v xml:space="preserve">Medium </v>
      </c>
      <c r="CT83" s="224">
        <f t="array" ref="CT83">LOOKUP(2,1/(Log!$K$1:$K$27569=CP83),Log!$H$1:$H$27569)</f>
        <v>2</v>
      </c>
      <c r="CU83" s="224" t="str">
        <f t="array" ref="CU83">LOOKUP(2,1/(Log!$K$1:$K$27569=CP83),Log!$J$1:$J$27569)</f>
        <v>social, economic, and infrastructure sectors damages are $506.7 million to Tropical Cyclone Freddy</v>
      </c>
      <c r="CV83" s="224" t="str">
        <f t="array" ref="CV83">LOOKUP(2,1/(Log!$K$1:$K$27569=CP83),Log!$I$1:$I$27569)</f>
        <v>https://reliefweb.int/report/malawi/malawi-cholera-tropical-cyclone-freddy-response-dashboard-april-2023</v>
      </c>
      <c r="CW83" s="214">
        <f t="array" ref="CW83">LOOKUP(2,1/(Log!$K$1:$K$27569=CP83),Log!$L$1:$L$27569)</f>
        <v>45412</v>
      </c>
      <c r="CX83" s="222" t="str">
        <f t="shared" si="88"/>
        <v>MWI002People in Need</v>
      </c>
      <c r="CY83" s="218">
        <f t="shared" si="89"/>
        <v>9000000</v>
      </c>
      <c r="CZ83" s="218" t="str">
        <f t="shared" si="90"/>
        <v>SADC 16/12/2024</v>
      </c>
      <c r="DA83" s="218" t="str">
        <f t="shared" si="91"/>
        <v xml:space="preserve">Medium </v>
      </c>
      <c r="DB83" s="218">
        <f t="shared" si="92"/>
        <v>2</v>
      </c>
      <c r="DC83" s="218" t="str">
        <f t="shared" si="93"/>
        <v>According to INFORM Severity methodology, the sum of people in levels 3, 4 and 5 is equal to the total number of people in need. In this case, Level 3 was gotten by taking the PIN figure from the SADC appeal. The reliability of this data is medium because the situation on the ground is highly dynamic, and the data may not be highly accurate due to recent developments as the crises are ongoing and the impact of drought is still being felt</v>
      </c>
      <c r="DD83" s="218" t="str">
        <f t="shared" si="94"/>
        <v>https://reliefweb.int/report/zimbabwe/sadc-regional-humanitarian-appeal-addendum-el-nino-induced-drought-november-2024</v>
      </c>
      <c r="DE83" s="220">
        <f t="shared" si="95"/>
        <v>45777</v>
      </c>
      <c r="DF83" s="221" t="str">
        <f t="shared" si="96"/>
        <v>MWI002Minimal humanitarian conditions - Level 1</v>
      </c>
      <c r="DG83" s="213">
        <f t="array" ref="DG83">IF(LOOKUP(2,1/(Log!$K$1:$K$27569=DF83),Log!$E$1:$E$27569)="x","x",ROUND(LOOKUP(2,1/(Log!$K$1:$K$27569=DF83),Log!$E$1:$E$27569),-3))</f>
        <v>13050000</v>
      </c>
      <c r="DH83" s="224" t="str">
        <f t="array" ref="DH83">LOOKUP(2,1/(Log!$K$1:$K$27569=DF83),Log!$F$1:$F$27569)</f>
        <v>WPR Accessed 29/04/2025 ; WB 25/07/2024 ; SADC 16/12/2024</v>
      </c>
      <c r="DI83" s="224" t="str">
        <f t="array" ref="DI83">LOOKUP(2,1/(Log!$K$1:$K$27569=DF83),Log!$G$1:$G$27569)</f>
        <v xml:space="preserve">Medium </v>
      </c>
      <c r="DJ83" s="224">
        <f t="array" ref="DJ83">LOOKUP(2,1/(Log!$K$1:$K$27569=DF83),Log!$H$1:$H$27569)</f>
        <v>2</v>
      </c>
      <c r="DK83" s="224" t="str">
        <f t="array" ref="DK83">LOOKUP(2,1/(Log!$K$1:$K$27569=DF83),Log!$J$1:$J$27569)</f>
        <v>According to INFORM SI methodology, the number of people in Level 1 is equal to the people exposed minus the people affected. People in Level 1 are able to meet their basic needs without employing irreversible coping strategies. The reliability of this data is medium because the situation on the ground is highly dynamic,and the data may not be highly accurate due to recent developments as the crises are ongoing. This  source was chosen because the SADC appeal latest publication includes Food Insecurity, WASH, nutriton, cholera, livestock death. We did not consider the July 2024 IPC publication since it only focuses on food insecurity but the country is undergoing complex crisis leading to a number of needs apart from food insecurity. The draft National El Niño Induced prolonged Dry Spells and Floods Response Appeal asserts that 9 million people affected and in need of assistance.</v>
      </c>
      <c r="DL83" s="224" t="str">
        <f t="array" ref="DL83">LOOKUP(2,1/(Log!$K$1:$K$27569=DF83),Log!$I$1:$I$27569)</f>
        <v>https://worldpopulationreview.com/countries/malawi-population ; https://www.worldbank.org/en/news/press-release/2024/07/25/malawi-economic-monitor-calls-for-urgent-and-sustained-reforms-afe-for-faster ; https://reliefweb.int/report/zimbabwe/sadc-regional-humanitarian-appeal-addendum-el-nino-induced-drought-november-2024</v>
      </c>
      <c r="DM83" s="214">
        <f t="array" ref="DM83">LOOKUP(2,1/(Log!$K$1:$K$27569=DF83),Log!$L$1:$L$27569)</f>
        <v>45777</v>
      </c>
      <c r="DN83" s="222" t="str">
        <f t="shared" si="97"/>
        <v>MWI002Stressed humanitarian conditions - Level 2</v>
      </c>
      <c r="DO83" s="218">
        <f t="array" ref="DO83">IF(LOOKUP(2,1/(Log!$K$1:$K$27569=DN83),Log!$E$1:$E$27569)="x","x",ROUND(LOOKUP(2,1/(Log!$K$1:$K$27569=DN83),Log!$E$1:$E$27569),-3))</f>
        <v>0</v>
      </c>
      <c r="DP83" s="222" t="str">
        <f t="array" ref="DP83">LOOKUP(2,1/(Log!$K$1:$K$27569=DN83),Log!$F$1:$F$27569)</f>
        <v>SADC 16/12/2024</v>
      </c>
      <c r="DQ83" s="222" t="str">
        <f t="array" ref="DQ83">LOOKUP(2,1/(Log!$K$1:$K$27569=DN83),Log!$G$1:$G$27569)</f>
        <v xml:space="preserve">Medium </v>
      </c>
      <c r="DR83" s="222">
        <f t="array" ref="DR83">LOOKUP(2,1/(Log!$K$1:$K$27569=DN83),Log!$H$1:$H$27569)</f>
        <v>2</v>
      </c>
      <c r="DS83" s="222" t="str">
        <f t="array" ref="DS83">LOOKUP(2,1/(Log!$K$1:$K$27569=DN83),Log!$J$1:$J$27569)</f>
        <v>According to INFORM SI methodology, the number of people in Level 2 is equal to the people affected minus the people in need. Since all the people affected are also in need, there are no people in Level 2. The reliability of this data is medium because the situation on the ground is highly dynamic, and the data may not be highly accurate due to recent developments as the crises are ongoing. This source was chosen because the SADC appeal  includes Food Insecurity, WASH, nutriton, cholera, livestock death. We did not consider the July 2024 IPC publication since it only focuses on food insecurity but the country is undergoing complex crisis leading to a number of needs aprt from food insecurity. The draft National El Niño Induced prolonged Dry Spells and Floods Response Appeal asserts that 9 million people affected and in need of assistance.</v>
      </c>
      <c r="DT83" s="222" t="str">
        <f t="array" ref="DT83">LOOKUP(2,1/(Log!$K$1:$K$27569=DN83),Log!$I$1:$I$27569)</f>
        <v>https://reliefweb.int/report/zimbabwe/sadc-regional-humanitarian-appeal-addendum-el-nino-induced-drought-november-2024</v>
      </c>
      <c r="DU83" s="223">
        <f t="array" ref="DU83">LOOKUP(2,1/(Log!$K$1:$K$27569=DN83),Log!$L$1:$L$27569)</f>
        <v>45777</v>
      </c>
      <c r="DV83" s="221" t="str">
        <f t="shared" si="98"/>
        <v>MWI002Moderate humanitarian conditions - Level 3</v>
      </c>
      <c r="DW83" s="213">
        <f t="array" ref="DW83">IF(LOOKUP(2,1/(Log!$K$1:$K$27569=DV83),Log!$E$1:$E$27569)="x","x",ROUND(LOOKUP(2,1/(Log!$K$1:$K$27569=DV83),Log!$E$1:$E$27569),-3))</f>
        <v>9000000</v>
      </c>
      <c r="DX83" s="224" t="str">
        <f t="array" ref="DX83">LOOKUP(2,1/(Log!$K$1:$K$27569=DV83),Log!$F$1:$F$27569)</f>
        <v>SADC 16/12/2024</v>
      </c>
      <c r="DY83" s="224" t="str">
        <f t="array" ref="DY83">LOOKUP(2,1/(Log!$K$1:$K$27569=DV83),Log!$G$1:$G$27569)</f>
        <v xml:space="preserve">Medium </v>
      </c>
      <c r="DZ83" s="224">
        <f t="array" ref="DZ83">LOOKUP(2,1/(Log!$K$1:$K$27569=DV83),Log!$H$1:$H$27569)</f>
        <v>2</v>
      </c>
      <c r="EA83" s="224" t="str">
        <f t="array" ref="EA83">LOOKUP(2,1/(Log!$K$1:$K$27569=DV83),Log!$J$1:$J$27569)</f>
        <v>According to INFORM Severity methodology, the sum of people in levels 3, 4 and 5 is equal to the total number of people in need. In this case, Level 3 was gotten by taking the PIN figure from the SADC appeal. The reliability of this data is medium because the situation on the ground is highly dynamic, and the data may not be highly accurate due to recent developments as the crises are ongoing and the impact of drought is still being felt</v>
      </c>
      <c r="EB83" s="224" t="str">
        <f t="array" ref="EB83">LOOKUP(2,1/(Log!$K$1:$K$27569=DV83),Log!$I$1:$I$27569)</f>
        <v>https://reliefweb.int/report/zimbabwe/sadc-regional-humanitarian-appeal-addendum-el-nino-induced-drought-november-2024</v>
      </c>
      <c r="EC83" s="214">
        <f t="array" ref="EC83">LOOKUP(2,1/(Log!$K$1:$K$27569=DV83),Log!$L$1:$L$27569)</f>
        <v>45777</v>
      </c>
      <c r="ED83" s="222" t="str">
        <f t="shared" si="99"/>
        <v>MWI002Severe humanitarian conditions - Level 4</v>
      </c>
      <c r="EE83" s="218" t="str">
        <f t="array" ref="EE83">IF(LOOKUP(2,1/(Log!$K$1:$K$27569=ED83),Log!$E$1:$E$27569)="x","x",ROUND(LOOKUP(2,1/(Log!$K$1:$K$27569=ED83),Log!$E$1:$E$27569),-3))</f>
        <v>x</v>
      </c>
      <c r="EF83" s="222" t="str">
        <f t="array" ref="EF83">LOOKUP(2,1/(Log!$K$1:$K$27569=ED83),Log!$F$1:$F$27569)</f>
        <v>x</v>
      </c>
      <c r="EG83" s="222" t="str">
        <f t="array" ref="EG83">LOOKUP(2,1/(Log!$K$1:$K$27569=ED83),Log!$G$1:$G$27569)</f>
        <v>x</v>
      </c>
      <c r="EH83" s="222" t="str">
        <f t="array" ref="EH83">LOOKUP(2,1/(Log!$K$1:$K$27569=ED83),Log!$H$1:$H$27569)</f>
        <v>x</v>
      </c>
      <c r="EI83" s="222" t="str">
        <f t="array" ref="EI83">LOOKUP(2,1/(Log!$K$1:$K$27569=ED83),Log!$J$1:$J$27569)</f>
        <v>According to INFORM Severity methodology, the sum of people in levels 3, 4 and 5 is equal to the total number of people in need. The SADC appeal did not provide the level 4. However, there might be people in level 4. The reliability of this data is low because there might be people in level 4 but the appeal did not provide severity distribution</v>
      </c>
      <c r="EJ83" s="222" t="str">
        <f t="array" ref="EJ83">LOOKUP(2,1/(Log!$K$1:$K$27569=ED83),Log!$I$1:$I$27569)</f>
        <v>x</v>
      </c>
      <c r="EK83" s="223">
        <f t="array" ref="EK83">LOOKUP(2,1/(Log!$K$1:$K$27569=ED83),Log!$L$1:$L$27569)</f>
        <v>45777</v>
      </c>
      <c r="EL83" s="221" t="str">
        <f t="shared" si="100"/>
        <v>MWI002Extreme humanitarian conditions - Level 5</v>
      </c>
      <c r="EM83" s="213" t="str">
        <f t="array" ref="EM83">IF(LOOKUP(2,1/(Log!$K$1:$K$27569=EL83),Log!$E$1:$E$27569)="x","x",ROUND(LOOKUP(2,1/(Log!$K$1:$K$27569=EL83),Log!$E$1:$E$27569),-3))</f>
        <v>x</v>
      </c>
      <c r="EN83" s="224" t="str">
        <f t="array" ref="EN83">LOOKUP(2,1/(Log!$K$1:$K$27569=EL83),Log!$F$1:$F$27569)</f>
        <v>x</v>
      </c>
      <c r="EO83" s="224" t="str">
        <f t="array" ref="EO83">LOOKUP(2,1/(Log!$K$1:$K$27569=EL83),Log!$G$1:$G$27569)</f>
        <v>x</v>
      </c>
      <c r="EP83" s="224" t="str">
        <f t="array" ref="EP83">LOOKUP(2,1/(Log!$K$1:$K$27569=EL83),Log!$H$1:$H$27569)</f>
        <v>x</v>
      </c>
      <c r="EQ83" s="224" t="str">
        <f t="array" ref="EQ83">LOOKUP(2,1/(Log!$K$1:$K$27569=EL83),Log!$J$1:$J$27569)</f>
        <v>According to INFORM Severity methodology, the sum of people in levels 3, 4 and 5 is equal to the total number of people in need. The SADC appeal did not provide the level 4 and 5 so we placed People in need in level 3 the number of People in level 4. The reliability of this data is low because the situation on is dynamic and drought causing food insecurity was declared a national disaster and hence some people might be in this phase</v>
      </c>
      <c r="ER83" s="224" t="str">
        <f t="array" ref="ER83">LOOKUP(2,1/(Log!$K$1:$K$27569=EL83),Log!$I$1:$I$27569)</f>
        <v>x</v>
      </c>
      <c r="ES83" s="214">
        <f t="array" ref="ES83">LOOKUP(2,1/(Log!$K$1:$K$27569=EL83),Log!$L$1:$L$27569)</f>
        <v>45777</v>
      </c>
      <c r="ET83" s="222" t="str">
        <f t="shared" si="101"/>
        <v>MWI002Fatalities in all crises</v>
      </c>
      <c r="EU83" s="222">
        <f t="array" ref="EU83">LOOKUP(2,1/(Log!$K$1:$K$27569=ET83),Log!$E$1:$E$27569)</f>
        <v>1776</v>
      </c>
      <c r="EV83" s="222" t="str">
        <f t="array" ref="EV83">LOOKUP(2,1/(Log!$K$1:$K$27569=ET83),Log!$F$1:$F$27569)</f>
        <v>WHO 12/05/2024 ; WHO 18/11/2024</v>
      </c>
      <c r="EW83" s="222" t="str">
        <f t="array" ref="EW83">LOOKUP(2,1/(Log!$K$1:$K$27569=ET83),Log!$G$1:$G$27569)</f>
        <v xml:space="preserve">Medium </v>
      </c>
      <c r="EX83" s="222">
        <f t="array" ref="EX83">LOOKUP(2,1/(Log!$K$1:$K$27569=ET83),Log!$H$1:$H$27569)</f>
        <v>2</v>
      </c>
      <c r="EY83" s="222" t="str">
        <f t="array" ref="EY83">LOOKUP(2,1/(Log!$K$1:$K$27569=ET83),Log!$J$1:$J$27569)</f>
        <v>The cholera outbreak in Malawi has primarily affected the Northern region, posing a significant public Health concern with persistent local transmission and a potential intensification of cases. As from 21 to 27 October 2024, 67 cholera cases and 2 deaths were recorded.29 districts have reported Cholera cases since March 2022 in the Machinga district. As of 7 April 2024, a cumulative total of 59 334 cases and 1 774 deaths (CFR 3.0%) have been reported since the onset of the outbreak. The reliability is low since we can not give a cumulative figure of choera related deaths in the past six months</v>
      </c>
      <c r="EZ83" s="222" t="str">
        <f t="array" ref="EZ83">LOOKUP(2,1/(Log!$K$1:$K$27569=ET83),Log!$I$1:$I$27569)</f>
        <v>https://iris.who.int/bitstream/handle/10665/376898/OEW19-0612052024.pdf ; https://reliefweb.int/report/malawi/weekly-bulletin-outbreaks-and-other-emergencies-week-43-21-27-october-2024-data-reported-1700-27-october-2024</v>
      </c>
      <c r="FA83" s="223">
        <f t="array" ref="FA83">LOOKUP(2,1/(Log!$K$1:$K$27569=ET83),Log!$L$1:$L$27569)</f>
        <v>45744</v>
      </c>
      <c r="FB83" s="221" t="str">
        <f t="shared" si="102"/>
        <v>MWI002Crisis affected groups</v>
      </c>
      <c r="FC83" s="224">
        <f t="array" ref="FC83">LOOKUP(2,1/(Log!$K$1:$K$27569=FB83),Log!$E$1:$E$27569)</f>
        <v>3</v>
      </c>
      <c r="FD83" s="224" t="str">
        <f t="array" ref="FD83">LOOKUP(2,1/(Log!$K$1:$K$27569=FB83),Log!$F$1:$F$27569)</f>
        <v>UNHCR accessed on 26/04/2023 , Govt. Malawi 13/04/2023</v>
      </c>
      <c r="FE83" s="224" t="str">
        <f t="array" ref="FE83">LOOKUP(2,1/(Log!$K$1:$K$27569=FB83),Log!$G$1:$G$27569)</f>
        <v xml:space="preserve">Medium </v>
      </c>
      <c r="FF83" s="224">
        <f t="array" ref="FF83">LOOKUP(2,1/(Log!$K$1:$K$27569=FB83),Log!$H$1:$H$27569)</f>
        <v>2</v>
      </c>
      <c r="FG83" s="224" t="str">
        <f t="array" ref="FG83">LOOKUP(2,1/(Log!$K$1:$K$27569=FB83),Log!$J$1:$J$27569)</f>
        <v>Level 2 of severity humanitarian conditions according to IPC</v>
      </c>
      <c r="FH83" s="224" t="str">
        <f t="array" ref="FH83">LOOKUP(2,1/(Log!$K$1:$K$27569=FB83),Log!$I$1:$I$27569)</f>
        <v>https://data2.unhcr.org/en/country/mwi , https://reliefweb.int/report/malawi/tropical-cyclone-freddy-emergency-response-plan-office-president-and-cabinet-department-disaster-management-affairs-march-2023</v>
      </c>
      <c r="FI83" s="214">
        <f t="array" ref="FI83">LOOKUP(2,1/(Log!$K$1:$K$27569=FB83),Log!$L$1:$L$27569)</f>
        <v>45777</v>
      </c>
      <c r="FJ83" s="221" t="str">
        <f t="shared" si="103"/>
        <v>MWI002People facing limited access constraints</v>
      </c>
      <c r="FK83" s="222">
        <f t="array" ref="FK83">LOOKUP(2,1/(Log!$K$1:$K$27569=FJ83),Log!$E$1:$E$27569)</f>
        <v>0</v>
      </c>
      <c r="FL83" s="222" t="str">
        <f t="array" ref="FL83">LOOKUP(2,1/(Log!$K$1:$K$27569=FJ83),Log!$F$1:$F$27569)</f>
        <v>x</v>
      </c>
      <c r="FM83" s="222" t="str">
        <f t="array" ref="FM83">LOOKUP(2,1/(Log!$K$1:$K$27569=FJ83),Log!$G$1:$G$27569)</f>
        <v>Low</v>
      </c>
      <c r="FN83" s="222">
        <f t="array" ref="FN83">LOOKUP(2,1/(Log!$K$1:$K$27569=FJ83),Log!$H$1:$H$27569)</f>
        <v>3</v>
      </c>
      <c r="FO83" s="222" t="str">
        <f t="array" ref="FO83">LOOKUP(2,1/(Log!$K$1:$K$27569=FJ83),Log!$J$1:$J$27569)</f>
        <v>No cummulative figures on this indicator</v>
      </c>
      <c r="FP83" s="218" t="str">
        <f t="array" ref="FP83">LOOKUP(2,1/(Log!$K$1:$K$27569=FJ83),Log!$I$1:$I$27569)</f>
        <v>x</v>
      </c>
      <c r="FQ83" s="219">
        <f t="array" ref="FQ83">LOOKUP(2,1/(Log!$K$1:$K$27569=FJ83),Log!$L$1:$L$27569)</f>
        <v>45016</v>
      </c>
      <c r="FR83" s="221" t="str">
        <f t="shared" si="104"/>
        <v>MWI002People facing restricted access constraints</v>
      </c>
      <c r="FS83" s="224">
        <f t="array" ref="FS83">LOOKUP(2,1/(Log!$K$1:$K$27569=FR83),Log!$E$1:$E$27569)</f>
        <v>0</v>
      </c>
      <c r="FT83" s="224" t="str">
        <f t="array" ref="FT83">LOOKUP(2,1/(Log!$K$1:$K$27569=FR83),Log!$F$1:$F$27569)</f>
        <v>x</v>
      </c>
      <c r="FU83" s="224" t="str">
        <f t="array" ref="FU83">LOOKUP(2,1/(Log!$K$1:$K$27569=FR83),Log!$G$1:$G$27569)</f>
        <v>Low</v>
      </c>
      <c r="FV83" s="224">
        <f t="array" ref="FV83">LOOKUP(2,1/(Log!$K$1:$K$27569=FR83),Log!$H$1:$H$27569)</f>
        <v>3</v>
      </c>
      <c r="FW83" s="224" t="str">
        <f t="array" ref="FW83">LOOKUP(2,1/(Log!$K$1:$K$27569=FR83),Log!$J$1:$J$27569)</f>
        <v>No cummulative figures on this indicator</v>
      </c>
      <c r="FX83" s="224" t="str">
        <f t="array" ref="FX83">LOOKUP(2,1/(Log!$K$1:$K$27569=FR83),Log!$I$1:$I$27569)</f>
        <v>x</v>
      </c>
      <c r="FY83" s="214">
        <f t="array" ref="FY83">LOOKUP(2,1/(Log!$K$1:$K$27569=FR83),Log!$L$1:$L$27569)</f>
        <v>45016</v>
      </c>
      <c r="FZ83" s="222" t="str">
        <f t="shared" si="105"/>
        <v>MWI002Impediments to entry into country (bureaucratic and administrative)</v>
      </c>
      <c r="GA83" s="222">
        <f t="array" ref="GA83">LOOKUP(2,1/(Log!$K$1:$K$27569=FZ83),Log!$E$1:$E$27569)</f>
        <v>1</v>
      </c>
      <c r="GB83" s="222" t="str">
        <f t="array" ref="GB83">LOOKUP(2,1/(Log!$K$1:$K$27569=FZ83),Log!$F$1:$F$27569)</f>
        <v>ACAPS Access Methodology</v>
      </c>
      <c r="GC83" s="222" t="str">
        <f t="array" ref="GC83">LOOKUP(2,1/(Log!$K$1:$K$27569=FZ83),Log!$G$1:$G$27569)</f>
        <v>Medium</v>
      </c>
      <c r="GD83" s="222">
        <f t="array" ref="GD83">LOOKUP(2,1/(Log!$K$1:$K$27569=FZ83),Log!$H$1:$H$27569)</f>
        <v>2</v>
      </c>
      <c r="GE83" s="222" t="str">
        <f t="array" ref="GE83">LOOKUP(2,1/(Log!$K$1:$K$27569=FZ83),Log!$J$1:$J$27569)</f>
        <v>x</v>
      </c>
      <c r="GF83" s="222" t="str">
        <f t="array" ref="GF83">LOOKUP(2,1/(Log!$K$1:$K$27569=FZ83),Log!$I$1:$I$27569)</f>
        <v>x</v>
      </c>
      <c r="GG83" s="223">
        <f t="array" ref="GG83">LOOKUP(2,1/(Log!$K$1:$K$27569=FZ83),Log!$L$1:$L$27569)</f>
        <v>45608</v>
      </c>
      <c r="GH83" s="221" t="str">
        <f t="shared" si="106"/>
        <v>MWI002Restriction of movement (impediments to freedom of movement and/or administrative restrictions)</v>
      </c>
      <c r="GI83" s="224">
        <f t="array" ref="GI83">LOOKUP(2,1/(Log!$K$1:$K$27569=GH83),Log!$E$1:$E$27569)</f>
        <v>0</v>
      </c>
      <c r="GJ83" s="224" t="str">
        <f t="array" ref="GJ83">LOOKUP(2,1/(Log!$K$1:$K$27569=GH83),Log!$F$1:$F$27569)</f>
        <v>ACAPS Access Methodology</v>
      </c>
      <c r="GK83" s="224" t="str">
        <f t="array" ref="GK83">LOOKUP(2,1/(Log!$K$1:$K$27569=GH83),Log!$G$1:$G$27569)</f>
        <v>Medium</v>
      </c>
      <c r="GL83" s="224">
        <f t="array" ref="GL83">LOOKUP(2,1/(Log!$K$1:$K$27569=GH83),Log!$H$1:$H$27569)</f>
        <v>2</v>
      </c>
      <c r="GM83" s="224" t="str">
        <f t="array" ref="GM83">LOOKUP(2,1/(Log!$K$1:$K$27569=GH83),Log!$J$1:$J$27569)</f>
        <v>x</v>
      </c>
      <c r="GN83" s="224" t="str">
        <f t="array" ref="GN83">LOOKUP(2,1/(Log!$K$1:$K$27569=GH83),Log!$I$1:$I$27569)</f>
        <v>x</v>
      </c>
      <c r="GO83" s="214">
        <f t="array" ref="GO83">LOOKUP(2,1/(Log!$K$1:$K$27569=GH83),Log!$L$1:$L$27569)</f>
        <v>45608</v>
      </c>
      <c r="GP83" s="222" t="str">
        <f t="shared" si="107"/>
        <v>MWI002Interference into implementation of humanitarian activities</v>
      </c>
      <c r="GQ83" s="222">
        <f t="array" ref="GQ83">LOOKUP(2,1/(Log!$K$1:$K$27569=GP83),Log!$E$1:$E$27569)</f>
        <v>0</v>
      </c>
      <c r="GR83" s="222" t="str">
        <f t="array" ref="GR83">LOOKUP(2,1/(Log!$K$1:$K$27569=GP83),Log!$F$1:$F$27569)</f>
        <v>ACAPS Access Methodology</v>
      </c>
      <c r="GS83" s="222" t="str">
        <f t="array" ref="GS83">LOOKUP(2,1/(Log!$K$1:$K$27569=GP83),Log!$G$1:$G$27569)</f>
        <v>Medium</v>
      </c>
      <c r="GT83" s="222">
        <f t="array" ref="GT83">LOOKUP(2,1/(Log!$K$1:$K$27569=GP83),Log!$H$1:$H$27569)</f>
        <v>2</v>
      </c>
      <c r="GU83" s="222" t="str">
        <f t="array" ref="GU83">LOOKUP(2,1/(Log!$K$1:$K$27569=GP83),Log!$J$1:$J$27569)</f>
        <v>x</v>
      </c>
      <c r="GV83" s="222" t="str">
        <f t="array" ref="GV83">LOOKUP(2,1/(Log!$K$1:$K$27569=GP83),Log!$I$1:$I$27569)</f>
        <v>x</v>
      </c>
      <c r="GW83" s="223">
        <f t="array" ref="GW83">LOOKUP(2,1/(Log!$K$1:$K$27569=GP83),Log!$L$1:$L$27569)</f>
        <v>45608</v>
      </c>
      <c r="GX83" s="221" t="str">
        <f t="shared" si="108"/>
        <v>MWI002Violence against personnel, facilities and assets</v>
      </c>
      <c r="GY83" s="224">
        <f t="array" ref="GY83">LOOKUP(2,1/(Log!$K$1:$K$27569=GX83),Log!$E$1:$E$27569)</f>
        <v>0</v>
      </c>
      <c r="GZ83" s="224" t="str">
        <f t="array" ref="GZ83">LOOKUP(2,1/(Log!$K$1:$K$27569=GX83),Log!$F$1:$F$27569)</f>
        <v>ACAPS Access Methodology</v>
      </c>
      <c r="HA83" s="224" t="str">
        <f t="array" ref="HA83">LOOKUP(2,1/(Log!$K$1:$K$27569=GX83),Log!$G$1:$G$27569)</f>
        <v>Medium</v>
      </c>
      <c r="HB83" s="224">
        <f t="array" ref="HB83">LOOKUP(2,1/(Log!$K$1:$K$27569=GX83),Log!$H$1:$H$27569)</f>
        <v>2</v>
      </c>
      <c r="HC83" s="224" t="str">
        <f t="array" ref="HC83">LOOKUP(2,1/(Log!$K$1:$K$27569=GX83),Log!$J$1:$J$27569)</f>
        <v>x</v>
      </c>
      <c r="HD83" s="224" t="str">
        <f t="array" ref="HD83">LOOKUP(2,1/(Log!$K$1:$K$27569=GX83),Log!$I$1:$I$27569)</f>
        <v>x</v>
      </c>
      <c r="HE83" s="214">
        <f t="array" ref="HE83">LOOKUP(2,1/(Log!$K$1:$K$27569=GX83),Log!$L$1:$L$27569)</f>
        <v>45608</v>
      </c>
      <c r="HF83" s="222" t="str">
        <f t="shared" si="109"/>
        <v>MWI002Denial of existence of humanitarian needs or entitlements to assistance</v>
      </c>
      <c r="HG83" s="222">
        <f t="array" ref="HG83">LOOKUP(2,1/(Log!$K$1:$K$27569=HF83),Log!$E$1:$E$27569)</f>
        <v>0</v>
      </c>
      <c r="HH83" s="222" t="str">
        <f t="array" ref="HH83">LOOKUP(2,1/(Log!$K$1:$K$27569=HF83),Log!$F$1:$F$27569)</f>
        <v>ACAPS Access Methodology</v>
      </c>
      <c r="HI83" s="222" t="str">
        <f t="array" ref="HI83">LOOKUP(2,1/(Log!$K$1:$K$27569=HF83),Log!$G$1:$G$27569)</f>
        <v>Medium</v>
      </c>
      <c r="HJ83" s="222">
        <f t="array" ref="HJ83">LOOKUP(2,1/(Log!$K$1:$K$27569=HF83),Log!$H$1:$H$27569)</f>
        <v>2</v>
      </c>
      <c r="HK83" s="222" t="str">
        <f t="array" ref="HK83">LOOKUP(2,1/(Log!$K$1:$K$27569=HF83),Log!$J$1:$J$27569)</f>
        <v>x</v>
      </c>
      <c r="HL83" s="222" t="str">
        <f t="array" ref="HL83">LOOKUP(2,1/(Log!$K$1:$K$27569=HF83),Log!$I$1:$I$27569)</f>
        <v>x</v>
      </c>
      <c r="HM83" s="223">
        <f t="array" ref="HM83">LOOKUP(2,1/(Log!$K$1:$K$27569=HF83),Log!$L$1:$L$27569)</f>
        <v>45608</v>
      </c>
      <c r="HN83" s="221" t="str">
        <f t="shared" si="110"/>
        <v>MWI002Restriction and obstruction of access to services and assistance</v>
      </c>
      <c r="HO83" s="224">
        <f t="array" ref="HO83">LOOKUP(2,1/(Log!$K$1:$K$27569=HN83),Log!$E$1:$E$27569)</f>
        <v>0</v>
      </c>
      <c r="HP83" s="224" t="str">
        <f t="array" ref="HP83">LOOKUP(2,1/(Log!$K$1:$K$27569=HN83),Log!$F$1:$F$27569)</f>
        <v>ACAPS Access Methodology</v>
      </c>
      <c r="HQ83" s="224" t="str">
        <f t="array" ref="HQ83">LOOKUP(2,1/(Log!$K$1:$K$27569=HN83),Log!$G$1:$G$27569)</f>
        <v>Medium</v>
      </c>
      <c r="HR83" s="224">
        <f t="array" ref="HR83">LOOKUP(2,1/(Log!$K$1:$K$27569=HN83),Log!$H$1:$H$27569)</f>
        <v>2</v>
      </c>
      <c r="HS83" s="224" t="str">
        <f t="array" ref="HS83">LOOKUP(2,1/(Log!$K$1:$K$27569=HN83),Log!$J$1:$J$27569)</f>
        <v>x</v>
      </c>
      <c r="HT83" s="224" t="str">
        <f t="array" ref="HT83">LOOKUP(2,1/(Log!$K$1:$K$27569=HN83),Log!$I$1:$I$27569)</f>
        <v>x</v>
      </c>
      <c r="HU83" s="214">
        <f t="array" ref="HU83">LOOKUP(2,1/(Log!$K$1:$K$27569=HN83),Log!$L$1:$L$27569)</f>
        <v>45608</v>
      </c>
      <c r="HV83" s="222" t="str">
        <f t="shared" si="111"/>
        <v>MWI002Ongoing insecurity/hostilities affecting humanitarian assistance</v>
      </c>
      <c r="HW83" s="222">
        <f t="array" ref="HW83">LOOKUP(2,1/(Log!$K$1:$K$27569=HV83),Log!$E$1:$E$27569)</f>
        <v>0</v>
      </c>
      <c r="HX83" s="222" t="str">
        <f t="array" ref="HX83">LOOKUP(2,1/(Log!$K$1:$K$27569=HV83),Log!$F$1:$F$27569)</f>
        <v>ACAPS Access Methodology</v>
      </c>
      <c r="HY83" s="222" t="str">
        <f t="array" ref="HY83">LOOKUP(2,1/(Log!$K$1:$K$27569=HV83),Log!$G$1:$G$27569)</f>
        <v>Medium</v>
      </c>
      <c r="HZ83" s="222">
        <f t="array" ref="HZ83">LOOKUP(2,1/(Log!$K$1:$K$27569=HV83),Log!$H$1:$H$27569)</f>
        <v>2</v>
      </c>
      <c r="IA83" s="222" t="str">
        <f t="array" ref="IA83">LOOKUP(2,1/(Log!$K$1:$K$27569=HV83),Log!$J$1:$J$27569)</f>
        <v>x</v>
      </c>
      <c r="IB83" s="222" t="str">
        <f t="array" ref="IB83">LOOKUP(2,1/(Log!$K$1:$K$27569=HV83),Log!$I$1:$I$27569)</f>
        <v>x</v>
      </c>
      <c r="IC83" s="223">
        <f t="array" ref="IC83">LOOKUP(2,1/(Log!$K$1:$K$27569=HV83),Log!$L$1:$L$27569)</f>
        <v>45608</v>
      </c>
      <c r="ID83" s="221" t="str">
        <f t="shared" si="112"/>
        <v>MWI002Presence of mines and improvised explosive devices</v>
      </c>
      <c r="IE83" s="224">
        <f t="array" ref="IE83">LOOKUP(2,1/(Log!$K$1:$K$27569=ID83),Log!$E$1:$E$27569)</f>
        <v>0</v>
      </c>
      <c r="IF83" s="224" t="str">
        <f t="array" ref="IF83">LOOKUP(2,1/(Log!$K$1:$K$27569=ID83),Log!$F$1:$F$27569)</f>
        <v>ACAPS Access Methodology</v>
      </c>
      <c r="IG83" s="224" t="str">
        <f t="array" ref="IG83">LOOKUP(2,1/(Log!$K$1:$K$27569=ID83),Log!$G$1:$G$27569)</f>
        <v>Medium</v>
      </c>
      <c r="IH83" s="224">
        <f t="array" ref="IH83">LOOKUP(2,1/(Log!$K$1:$K$27569=ID83),Log!$H$1:$H$27569)</f>
        <v>2</v>
      </c>
      <c r="II83" s="224" t="str">
        <f t="array" ref="II83">LOOKUP(2,1/(Log!$K$1:$K$27569=ID83),Log!$J$1:$J$27569)</f>
        <v>x</v>
      </c>
      <c r="IJ83" s="224" t="str">
        <f t="array" ref="IJ83">LOOKUP(2,1/(Log!$K$1:$K$27569=ID83),Log!$I$1:$I$27569)</f>
        <v>x</v>
      </c>
      <c r="IK83" s="214">
        <f t="array" ref="IK83">LOOKUP(2,1/(Log!$K$1:$K$27569=ID83),Log!$L$1:$L$27569)</f>
        <v>45608</v>
      </c>
      <c r="IL83" s="222" t="str">
        <f t="shared" si="113"/>
        <v>MWI002Physical constraints in the environment (obstacles related to terrain, climate, lack of infrastructure, etc.)</v>
      </c>
      <c r="IM83" s="222">
        <f t="array" ref="IM83">LOOKUP(2,1/(Log!$K$1:$K$27569=IL83),Log!$E$1:$E$27569)</f>
        <v>2</v>
      </c>
      <c r="IN83" s="222" t="str">
        <f t="array" ref="IN83">LOOKUP(2,1/(Log!$K$1:$K$27569=IL83),Log!$F$1:$F$27569)</f>
        <v>ACAPS Access Methodology</v>
      </c>
      <c r="IO83" s="222" t="str">
        <f t="array" ref="IO83">LOOKUP(2,1/(Log!$K$1:$K$27569=IL83),Log!$G$1:$G$27569)</f>
        <v>Medium</v>
      </c>
      <c r="IP83" s="222">
        <f t="array" ref="IP83">LOOKUP(2,1/(Log!$K$1:$K$27569=IL83),Log!$H$1:$H$27569)</f>
        <v>2</v>
      </c>
      <c r="IQ83" s="222" t="str">
        <f t="array" ref="IQ83">LOOKUP(2,1/(Log!$K$1:$K$27569=IL83),Log!$J$1:$J$27569)</f>
        <v>x</v>
      </c>
      <c r="IR83" s="222" t="str">
        <f t="array" ref="IR83">LOOKUP(2,1/(Log!$K$1:$K$27569=IL83),Log!$I$1:$I$27569)</f>
        <v>x</v>
      </c>
      <c r="IS83" s="223">
        <f t="array" ref="IS83">LOOKUP(2,1/(Log!$K$1:$K$27569=IL83),Log!$L$1:$L$27569)</f>
        <v>45608</v>
      </c>
    </row>
    <row r="84" spans="1:253" s="11" customFormat="1" ht="13.35" customHeight="1">
      <c r="A84" s="11" t="str">
        <f>Lists!B:B</f>
        <v>International Refugees in Malaysia</v>
      </c>
      <c r="B84" s="11" t="str">
        <f>Lists!F:F</f>
        <v>International Displacement</v>
      </c>
      <c r="C84" s="11" t="str">
        <f>Lists!C:C</f>
        <v>MYS001</v>
      </c>
      <c r="D84" s="11" t="str">
        <f>Lists!A:A</f>
        <v>Malaysia</v>
      </c>
      <c r="E84" s="11" t="str">
        <f>Lists!D:D</f>
        <v>MYS</v>
      </c>
      <c r="F84" s="11" t="str">
        <f t="shared" si="76"/>
        <v>MYS001Total population</v>
      </c>
      <c r="G84" s="212">
        <f t="array" ref="G84">ROUND(LOOKUP(2,1/(Log!$K$1:$K$27569=F84),Log!$E$1:$E$27569),-3)</f>
        <v>34059000</v>
      </c>
      <c r="H84" s="213" t="str">
        <f t="array" ref="H84">LOOKUP(2,1/(Log!$K$1:$K$27569=F84),Log!$F$1:$F$27569)</f>
        <v>DOSM accessed 11/12/2024</v>
      </c>
      <c r="I84" s="213" t="str">
        <f t="array" ref="I84">LOOKUP(2,1/(Log!$K$1:$K$27569=F84),Log!$G$1:$G$27569)</f>
        <v xml:space="preserve">Medium </v>
      </c>
      <c r="J84" s="213">
        <f t="array" ref="J84">LOOKUP(2,1/(Log!$K$1:$K$27569=F84),Log!$H$1:$H$27569)</f>
        <v>2</v>
      </c>
      <c r="K84" s="213" t="str">
        <f t="array" ref="K84">LOOKUP(2,1/(Log!$K$1:$K$27569=F84),Log!$J$1:$J$27569)</f>
        <v>The total population of Malaysia projected for 2024 is based on data from the 2020 census. The figure is taken from Government of Malaysia because it's official and provides regular updates. There are 3,396,100 non-citizen in total population. So, there's a high possibility that the refugees are included here. So, they aren't counted  to avoid double counting. The reliability is set to medium as it is based on projection.</v>
      </c>
      <c r="L84" s="213" t="str">
        <f t="array" ref="L84">LOOKUP(2,1/(Log!$K$1:$K$27569=F84),Log!$I$1:$I$27569)</f>
        <v>https://data.gov.my/data-catalogue/population_malaysia</v>
      </c>
      <c r="M84" s="214">
        <f t="array" ref="M84">LOOKUP(2,1/(Log!$K$1:$K$27569=F84),Log!$L$1:$L$27569)</f>
        <v>45777</v>
      </c>
      <c r="N84" s="221" t="str">
        <f t="shared" si="77"/>
        <v>MYS001Landmass affected</v>
      </c>
      <c r="O84" s="216">
        <f t="array" ref="O84">LOOKUP(2,1/(Log!$K$1:$K$27569=N84),Log!$E$1:$E$27569)</f>
        <v>9206</v>
      </c>
      <c r="P84" s="216" t="str">
        <f t="array" ref="P84">LOOKUP(2,1/(Log!$K$1:$K$27569=N84),Log!$F$1:$F$27569)</f>
        <v>City Population 22/04/2024; UNHCR 05/04/2023</v>
      </c>
      <c r="Q84" s="216" t="str">
        <f t="array" ref="Q84">LOOKUP(2,1/(Log!$K$1:$K$27569=N84),Log!$G$1:$G$27569)</f>
        <v>Low</v>
      </c>
      <c r="R84" s="216">
        <f t="array" ref="R84">LOOKUP(2,1/(Log!$K$1:$K$27569=N84),Log!$H$1:$H$27569)</f>
        <v>3</v>
      </c>
      <c r="S84" s="216" t="str">
        <f t="array" ref="S84">LOOKUP(2,1/(Log!$K$1:$K$27569=N84),Log!$J$1:$J$27569)</f>
        <v>The areas affected are considered  Selangor state, Pulau Pinang state, and the Federal Territory of Kuala Lumpur. To avoid overestimating, only the areas with a (refugee and asylum-seeker)/(state population) ratio of around 1% (greater than 0.9% but less than 1% is considered as 1%) or higher was included.</v>
      </c>
      <c r="T84" s="216" t="str">
        <f t="array" ref="T84">LOOKUP(2,1/(Log!$K$1:$K$27569=N84),Log!$I$1:$I$27569)</f>
        <v>https://www.citypopulation.de/en/malaysia/cities/; https://web.archive.org/web/20230405011132/https://www.unhcr.org/en-my/figures-at-a-glance-in-malaysia.html</v>
      </c>
      <c r="U84" s="217">
        <f t="array" ref="U84">LOOKUP(2,1/(Log!$K$1:$K$27569=N84),Log!$L$1:$L$27569)</f>
        <v>45777</v>
      </c>
      <c r="V84" s="221" t="str">
        <f t="shared" si="78"/>
        <v>MYS001People exposed</v>
      </c>
      <c r="W84" s="213">
        <f t="array" ref="W84">IF(LOOKUP(2,1/(Log!$K$1:$K$27569=V84),Log!$E$1:$E$27569)="x","x",ROUND(LOOKUP(2,1/(Log!$K$1:$K$27569=V84),Log!$E$1:$E$27569),-3))</f>
        <v>11300000</v>
      </c>
      <c r="X84" s="213" t="str">
        <f t="array" ref="X84">LOOKUP(2,1/(Log!$K$1:$K$27569=V84),Log!$F$1:$F$27569)</f>
        <v>DOSM accessed 12/12/2024; UNHCR 05/04/2023</v>
      </c>
      <c r="Y84" s="213" t="str">
        <f t="array" ref="Y84">LOOKUP(2,1/(Log!$K$1:$K$27569=V84),Log!$G$1:$G$27569)</f>
        <v xml:space="preserve">Medium </v>
      </c>
      <c r="Z84" s="213">
        <f t="array" ref="Z84">LOOKUP(2,1/(Log!$K$1:$K$27569=V84),Log!$H$1:$H$27569)</f>
        <v>2</v>
      </c>
      <c r="AA84" s="213" t="str">
        <f t="array" ref="AA84">LOOKUP(2,1/(Log!$K$1:$K$27569=V84),Log!$J$1:$J$27569)</f>
        <v>The number of people exposed corresponds to the total population of the areas where registered refugees and asylum-seekers are living. The areas considered are Selangor state (7.4 million), Pulau Pinang state (1.8 million), and the Federal Territory of Kuala Lumpur (2.1 million). To avoid overestimating the population exposed, only the states with a refugee/state population ratio of 1%  (greater than 0.9% but less than 1% is considered as 1%) or higher was included.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dated.</v>
      </c>
      <c r="AB84" s="213" t="str">
        <f t="array" ref="AB84">LOOKUP(2,1/(Log!$K$1:$K$27569=V84),Log!$I$1:$I$27569)</f>
        <v>https://open.dosm.gov.my/dashboard/population/
https://web.archive.org/web/20230405011132/https://www.unhcr.org/en-my/figures-at-a-glance-in-malaysia.html</v>
      </c>
      <c r="AC84" s="214">
        <f t="array" ref="AC84">LOOKUP(2,1/(Log!$K$1:$K$27569=V84),Log!$L$1:$L$27569)</f>
        <v>45777</v>
      </c>
      <c r="AD84" s="221" t="str">
        <f t="shared" si="79"/>
        <v>MYS001People affected</v>
      </c>
      <c r="AE84" s="218">
        <f t="array" ref="AE84">IF(LOOKUP(2,1/(Log!$K$1:$K$27569=AD84),Log!$E$1:$E$27569)="x","x",ROUND(LOOKUP(2,1/(Log!$K$1:$K$27569=AD84),Log!$E$1:$E$27569),-3))</f>
        <v>193000</v>
      </c>
      <c r="AF84" s="218" t="str">
        <f t="array" ref="AF84">LOOKUP(2,1/(Log!$K$1:$K$27569=AD84),Log!$F$1:$F$27569)</f>
        <v>UNHCR accessed 10/04/2025</v>
      </c>
      <c r="AG84" s="218" t="str">
        <f t="array" ref="AG84">LOOKUP(2,1/(Log!$K$1:$K$27569=AD84),Log!$G$1:$G$27569)</f>
        <v>Low</v>
      </c>
      <c r="AH84" s="218">
        <f t="array" ref="AH84">LOOKUP(2,1/(Log!$K$1:$K$27569=AD84),Log!$H$1:$H$27569)</f>
        <v>3</v>
      </c>
      <c r="AI84" s="218" t="str">
        <f t="array" ref="AI84">LOOKUP(2,1/(Log!$K$1:$K$27569=AD84),Log!$J$1:$J$27569)</f>
        <v>The number of people affected corresponds to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low because it does not taken into consideration of unregistered refugees and some host-population who might be affected. There are no reliable estimates for the number of unregistered refugees.</v>
      </c>
      <c r="AJ84" s="218" t="str">
        <f t="array" ref="AJ84">LOOKUP(2,1/(Log!$K$1:$K$27569=AD84),Log!$I$1:$I$27569)</f>
        <v>https://www.unhcr.org/my/what-we-do/figures-glance-malaysia</v>
      </c>
      <c r="AK84" s="219">
        <f t="array" ref="AK84">LOOKUP(2,1/(Log!$K$1:$K$27569=AD84),Log!$L$1:$L$27569)</f>
        <v>45777</v>
      </c>
      <c r="AL84" s="221" t="str">
        <f t="shared" si="80"/>
        <v>MYS001People displaced</v>
      </c>
      <c r="AM84" s="213">
        <f t="array" ref="AM84">IF(LOOKUP(2,1/(Log!$K$1:$K$27569=AL84),Log!$E$1:$E$27569)="x","x",ROUND(LOOKUP(2,1/(Log!$K$1:$K$27569=AL84),Log!$E$1:$E$27569),-3))</f>
        <v>193000</v>
      </c>
      <c r="AN84" s="213" t="str">
        <f t="array" ref="AN84">LOOKUP(2,1/(Log!$K$1:$K$27569=AL84),Log!$F$1:$F$27569)</f>
        <v>UNHCR accessed 10/04/2025</v>
      </c>
      <c r="AO84" s="213" t="str">
        <f t="array" ref="AO84">LOOKUP(2,1/(Log!$K$1:$K$27569=AL84),Log!$G$1:$G$27569)</f>
        <v xml:space="preserve">Medium </v>
      </c>
      <c r="AP84" s="213">
        <f t="array" ref="AP84">LOOKUP(2,1/(Log!$K$1:$K$27569=AL84),Log!$H$1:$H$27569)</f>
        <v>2</v>
      </c>
      <c r="AQ84" s="213" t="str">
        <f t="array" ref="AQ84">LOOKUP(2,1/(Log!$K$1:$K$27569=AL84),Log!$J$1:$J$27569)</f>
        <v>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medium because the data includes high-quality information alongside some elements with lower reliability, resulting in an overall medium reliability.The data does not take into consideration of unregistered refugees.There are no reliable estimates for the number of unregistered refugees.</v>
      </c>
      <c r="AR84" s="213" t="str">
        <f t="array" ref="AR84">LOOKUP(2,1/(Log!$K$1:$K$27569=AL84),Log!$I$1:$I$27569)</f>
        <v>https://www.unhcr.org/my/what-we-do/figures-glance-malaysia</v>
      </c>
      <c r="AS84" s="214">
        <f t="array" ref="AS84">LOOKUP(2,1/(Log!$K$1:$K$27569=AL84),Log!$L$1:$L$27569)</f>
        <v>45777</v>
      </c>
      <c r="AT84" s="222" t="str">
        <f t="shared" si="81"/>
        <v>MYS001Injuries reported</v>
      </c>
      <c r="AU84" s="218" t="str">
        <f t="array" ref="AU84">LOOKUP(2,1/(Log!$K$1:$K$27569=AT84),Log!$E$1:$E$27569)</f>
        <v>x</v>
      </c>
      <c r="AV84" s="218" t="str">
        <f t="array" ref="AV84">LOOKUP(2,1/(Log!$K$1:$K$27569=AT84),Log!$F$1:$F$27569)</f>
        <v>x</v>
      </c>
      <c r="AW84" s="218" t="str">
        <f t="array" ref="AW84">LOOKUP(2,1/(Log!$K$1:$K$27569=AT84),Log!$G$1:$G$27569)</f>
        <v>x</v>
      </c>
      <c r="AX84" s="218" t="str">
        <f t="array" ref="AX84">LOOKUP(2,1/(Log!$K$1:$K$27569=AT84),Log!$H$1:$H$27569)</f>
        <v>x</v>
      </c>
      <c r="AY84" s="218" t="str">
        <f t="array" ref="AY84">LOOKUP(2,1/(Log!$K$1:$K$27569=AT84),Log!$J$1:$J$27569)</f>
        <v>x</v>
      </c>
      <c r="AZ84" s="218" t="str">
        <f t="array" ref="AZ84">LOOKUP(2,1/(Log!$K$1:$K$27569=AT84),Log!$I$1:$I$27569)</f>
        <v>x</v>
      </c>
      <c r="BA84" s="219">
        <f t="array" ref="BA84">LOOKUP(2,1/(Log!$K$1:$K$27569=AT84),Log!$L$1:$L$27569)</f>
        <v>45713</v>
      </c>
      <c r="BB84" s="221" t="str">
        <f t="shared" si="82"/>
        <v>MYS001Illness cases reported</v>
      </c>
      <c r="BC84" s="213" t="str">
        <f t="array" ref="BC84">LOOKUP(2,1/(Log!$K$1:$K$27569=BB84),Log!$E$1:$E$27569)</f>
        <v>x</v>
      </c>
      <c r="BD84" s="213" t="str">
        <f t="array" ref="BD84">LOOKUP(2,1/(Log!$K$1:$K$27569=BB84),Log!$F$1:$F$27569)</f>
        <v>x</v>
      </c>
      <c r="BE84" s="213" t="str">
        <f t="array" ref="BE84">LOOKUP(2,1/(Log!$K$1:$K$27569=BB84),Log!$G$1:$G$27569)</f>
        <v>x</v>
      </c>
      <c r="BF84" s="213" t="str">
        <f t="array" ref="BF84">LOOKUP(2,1/(Log!$K$1:$K$27569=BB84),Log!$H$1:$H$27569)</f>
        <v>x</v>
      </c>
      <c r="BG84" s="213" t="str">
        <f t="array" ref="BG84">LOOKUP(2,1/(Log!$K$1:$K$27569=BB84),Log!$J$1:$J$27569)</f>
        <v>Not enough information available for this indicator.</v>
      </c>
      <c r="BH84" s="213" t="str">
        <f t="array" ref="BH84">LOOKUP(2,1/(Log!$K$1:$K$27569=BB84),Log!$I$1:$I$27569)</f>
        <v>x</v>
      </c>
      <c r="BI84" s="214">
        <f t="array" ref="BI84">LOOKUP(2,1/(Log!$K$1:$K$27569=BB84),Log!$L$1:$L$27569)</f>
        <v>45683</v>
      </c>
      <c r="BJ84" s="222" t="str">
        <f t="shared" si="83"/>
        <v>MYS001Fatalities reported</v>
      </c>
      <c r="BK84" s="222">
        <f t="array" ref="BK84">LOOKUP(2,1/(Log!$K$1:$K$27569=BJ84),Log!$E$1:$E$27569)</f>
        <v>0</v>
      </c>
      <c r="BL84" s="222" t="str">
        <f t="array" ref="BL84">LOOKUP(2,1/(Log!$K$1:$K$27569=BJ84),Log!$F$1:$F$27569)</f>
        <v>ACLED accessed 10/04/2025</v>
      </c>
      <c r="BM84" s="222" t="str">
        <f t="array" ref="BM84">LOOKUP(2,1/(Log!$K$1:$K$27569=BJ84),Log!$G$1:$G$27569)</f>
        <v>High</v>
      </c>
      <c r="BN84" s="222">
        <f t="array" ref="BN84">LOOKUP(2,1/(Log!$K$1:$K$27569=BJ84),Log!$H$1:$H$27569)</f>
        <v>1</v>
      </c>
      <c r="BO84" s="222" t="str">
        <f t="array" ref="BO84">LOOKUP(2,1/(Log!$K$1:$K$27569=BJ84),Log!$J$1:$J$27569)</f>
        <v>The total number of fatalities in International Refugees in Malaysia crisis between 1 October  2024 -  31 March 2025</v>
      </c>
      <c r="BP84" s="218" t="str">
        <f t="array" ref="BP84">LOOKUP(2,1/(Log!$K$1:$K$27569=BJ84),Log!$I$1:$I$27569)</f>
        <v>https://acleddata.com/data-export-tool/</v>
      </c>
      <c r="BQ84" s="223">
        <f t="array" ref="BQ84">LOOKUP(2,1/(Log!$K$1:$K$27569=BJ84),Log!$L$1:$L$27569)</f>
        <v>45777</v>
      </c>
      <c r="BR84" s="221" t="str">
        <f t="shared" si="84"/>
        <v>MYS001Buildings damaged</v>
      </c>
      <c r="BS84" s="224" t="str">
        <f t="array" ref="BS84">LOOKUP(2,1/(Log!$K$1:$K$27569=BR84),Log!$E$1:$E$27569)</f>
        <v>x</v>
      </c>
      <c r="BT84" s="224" t="str">
        <f t="array" ref="BT84">LOOKUP(2,1/(Log!$K$1:$K$27569=BR84),Log!$F$1:$F$27569)</f>
        <v>x</v>
      </c>
      <c r="BU84" s="224" t="str">
        <f t="array" ref="BU84">LOOKUP(2,1/(Log!$K$1:$K$27569=BR84),Log!$G$1:$G$27569)</f>
        <v>x</v>
      </c>
      <c r="BV84" s="224" t="str">
        <f t="array" ref="BV84">LOOKUP(2,1/(Log!$K$1:$K$27569=BR84),Log!$H$1:$H$27569)</f>
        <v>x</v>
      </c>
      <c r="BW84" s="224" t="str">
        <f t="array" ref="BW84">LOOKUP(2,1/(Log!$K$1:$K$27569=BR84),Log!$J$1:$J$27569)</f>
        <v>Not applicable to the crisis.</v>
      </c>
      <c r="BX84" s="224" t="str">
        <f t="array" ref="BX84">LOOKUP(2,1/(Log!$K$1:$K$27569=BR84),Log!$I$1:$I$27569)</f>
        <v>x</v>
      </c>
      <c r="BY84" s="214">
        <f t="array" ref="BY84">LOOKUP(2,1/(Log!$K$1:$K$27569=BR84),Log!$L$1:$L$27569)</f>
        <v>45683</v>
      </c>
      <c r="BZ84" s="222" t="str">
        <f t="shared" si="85"/>
        <v>MYS001Buildings destroyed</v>
      </c>
      <c r="CA84" s="222" t="str">
        <f t="array" ref="CA84">LOOKUP(2,1/(Log!$K$1:$K$27569=BZ84),Log!$E$1:$E$27569)</f>
        <v>x</v>
      </c>
      <c r="CB84" s="222" t="str">
        <f t="array" ref="CB84">LOOKUP(2,1/(Log!$K$1:$K$27569=BZ84),Log!$F$1:$F$27569)</f>
        <v>x</v>
      </c>
      <c r="CC84" s="222" t="str">
        <f t="array" ref="CC84">LOOKUP(2,1/(Log!$K$1:$K$27569=BZ84),Log!$G$1:$G$27569)</f>
        <v>x</v>
      </c>
      <c r="CD84" s="222" t="str">
        <f t="array" ref="CD84">LOOKUP(2,1/(Log!$K$1:$K$27569=BZ84),Log!$H$1:$H$27569)</f>
        <v>x</v>
      </c>
      <c r="CE84" s="222" t="str">
        <f t="array" ref="CE84">LOOKUP(2,1/(Log!$K$1:$K$27569=BZ84),Log!$J$1:$J$27569)</f>
        <v>Not applicable to the crisis.</v>
      </c>
      <c r="CF84" s="222" t="str">
        <f t="array" ref="CF84">LOOKUP(2,1/(Log!$K$1:$K$27569=BZ84),Log!$I$1:$I$27569)</f>
        <v>x</v>
      </c>
      <c r="CG84" s="223">
        <f t="array" ref="CG84">LOOKUP(2,1/(Log!$K$1:$K$27569=BZ84),Log!$L$1:$L$27569)</f>
        <v>45683</v>
      </c>
      <c r="CH84" s="221" t="str">
        <f t="shared" si="86"/>
        <v>MYS001Buildings in the affected area</v>
      </c>
      <c r="CI84" s="222" t="e">
        <f t="array" ref="CI84">LOOKUP(2,1/(Log!$K$1:$K$27569=CH84),Log!$E$1:$E$27569)</f>
        <v>#N/A</v>
      </c>
      <c r="CJ84" s="222" t="e">
        <f t="array" ref="CJ84">LOOKUP(2,1/(Log!$K$1:$K$27569=CH84),Log!$F$1:$F$27569)</f>
        <v>#N/A</v>
      </c>
      <c r="CK84" s="222" t="e">
        <f t="array" ref="CK84">LOOKUP(2,1/(Log!$K$1:$K$27569=CH84),Log!$G$1:$G$27569)</f>
        <v>#N/A</v>
      </c>
      <c r="CL84" s="222" t="e">
        <f t="array" ref="CL84">LOOKUP(2,1/(Log!$K$1:$K$27569=CH84),Log!$H$1:$H$27569)</f>
        <v>#N/A</v>
      </c>
      <c r="CM84" s="222" t="e">
        <f t="array" ref="CM84">LOOKUP(2,1/(Log!$K$1:$K$27569=CH84),Log!$J$1:$J$27569)</f>
        <v>#N/A</v>
      </c>
      <c r="CN84" s="222" t="e">
        <f t="array" ref="CN84">LOOKUP(2,1/(Log!$K$1:$K$27569=CH84),Log!$I$1:$I$27569)</f>
        <v>#N/A</v>
      </c>
      <c r="CO84" s="225" t="e">
        <f t="array" ref="CO84">LOOKUP(2,1/(Log!$K$1:$K$27569=CH84),Log!$L$1:$L$27569)</f>
        <v>#N/A</v>
      </c>
      <c r="CP84" s="222" t="str">
        <f t="shared" si="87"/>
        <v>MYS001Economic Losses</v>
      </c>
      <c r="CQ84" s="224" t="str">
        <f t="array" ref="CQ84">LOOKUP(2,1/(Log!$K$1:$K$27569=CP84),Log!$E$1:$E$27569)</f>
        <v>x</v>
      </c>
      <c r="CR84" s="224" t="str">
        <f t="array" ref="CR84">LOOKUP(2,1/(Log!$K$1:$K$27569=CP84),Log!$F$1:$F$27569)</f>
        <v>x</v>
      </c>
      <c r="CS84" s="224" t="str">
        <f t="array" ref="CS84">LOOKUP(2,1/(Log!$K$1:$K$27569=CP84),Log!$G$1:$G$27569)</f>
        <v>x</v>
      </c>
      <c r="CT84" s="224" t="str">
        <f t="array" ref="CT84">LOOKUP(2,1/(Log!$K$1:$K$27569=CP84),Log!$H$1:$H$27569)</f>
        <v>x</v>
      </c>
      <c r="CU84" s="224" t="str">
        <f t="array" ref="CU84">LOOKUP(2,1/(Log!$K$1:$K$27569=CP84),Log!$J$1:$J$27569)</f>
        <v>Not enough information available for this indicator.</v>
      </c>
      <c r="CV84" s="224" t="str">
        <f t="array" ref="CV84">LOOKUP(2,1/(Log!$K$1:$K$27569=CP84),Log!$I$1:$I$27569)</f>
        <v>x</v>
      </c>
      <c r="CW84" s="214">
        <f t="array" ref="CW84">LOOKUP(2,1/(Log!$K$1:$K$27569=CP84),Log!$L$1:$L$27569)</f>
        <v>45683</v>
      </c>
      <c r="CX84" s="222" t="str">
        <f t="shared" si="88"/>
        <v>MYS001People in Need</v>
      </c>
      <c r="CY84" s="218">
        <f t="shared" si="89"/>
        <v>193000</v>
      </c>
      <c r="CZ84" s="218" t="str">
        <f t="shared" si="90"/>
        <v>UNHCR accessed 10/04/2025</v>
      </c>
      <c r="DA84" s="218" t="str">
        <f t="shared" si="91"/>
        <v xml:space="preserve">Medium </v>
      </c>
      <c r="DB84" s="218">
        <f t="shared" si="92"/>
        <v>2</v>
      </c>
      <c r="DC84" s="218" t="str">
        <f t="shared" si="93"/>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v>
      </c>
      <c r="DD84" s="218" t="str">
        <f t="shared" si="94"/>
        <v>https://www.unhcr.org/my/what-we-do/figures-glance-malaysia</v>
      </c>
      <c r="DE84" s="220">
        <f t="shared" si="95"/>
        <v>45777</v>
      </c>
      <c r="DF84" s="221" t="str">
        <f t="shared" si="96"/>
        <v>MYS001Minimal humanitarian conditions - Level 1</v>
      </c>
      <c r="DG84" s="213">
        <f t="array" ref="DG84">IF(LOOKUP(2,1/(Log!$K$1:$K$27569=DF84),Log!$E$1:$E$27569)="x","x",ROUND(LOOKUP(2,1/(Log!$K$1:$K$27569=DF84),Log!$E$1:$E$27569),-3))</f>
        <v>11107000</v>
      </c>
      <c r="DH84" s="224" t="str">
        <f t="array" ref="DH84">LOOKUP(2,1/(Log!$K$1:$K$27569=DF84),Log!$F$1:$F$27569)</f>
        <v>DOSM accessed 12/12/2024; UNHCR 05/04/2023; UNHCR accessed 10/04/2025</v>
      </c>
      <c r="DI84" s="224" t="str">
        <f t="array" ref="DI84">LOOKUP(2,1/(Log!$K$1:$K$27569=DF84),Log!$G$1:$G$27569)</f>
        <v xml:space="preserve">Medium </v>
      </c>
      <c r="DJ84" s="224">
        <f t="array" ref="DJ84">LOOKUP(2,1/(Log!$K$1:$K$27569=DF84),Log!$H$1:$H$27569)</f>
        <v>2</v>
      </c>
      <c r="DK84" s="224" t="str">
        <f t="array" ref="DK84">LOOKUP(2,1/(Log!$K$1:$K$27569=DF84),Log!$J$1:$J$27569)</f>
        <v>According to INFORM SI methodology, the number of people in Level 1 is equal to the people exposed minus the people affected.</v>
      </c>
      <c r="DL84" s="224" t="str">
        <f t="array" ref="DL84">LOOKUP(2,1/(Log!$K$1:$K$27569=DF84),Log!$I$1:$I$27569)</f>
        <v>https://data.gov.my/data-catalogue/population_malaysia
https://web.archive.org/web/20230405011132/https://www.unhcr.org/en-my/figures-at-a-glance-in-malaysia.html</v>
      </c>
      <c r="DM84" s="214">
        <f t="array" ref="DM84">LOOKUP(2,1/(Log!$K$1:$K$27569=DF84),Log!$L$1:$L$27569)</f>
        <v>45777</v>
      </c>
      <c r="DN84" s="222" t="str">
        <f t="shared" si="97"/>
        <v>MYS001Stressed humanitarian conditions - Level 2</v>
      </c>
      <c r="DO84" s="218">
        <f t="array" ref="DO84">IF(LOOKUP(2,1/(Log!$K$1:$K$27569=DN84),Log!$E$1:$E$27569)="x","x",ROUND(LOOKUP(2,1/(Log!$K$1:$K$27569=DN84),Log!$E$1:$E$27569),-3))</f>
        <v>0</v>
      </c>
      <c r="DP84" s="222" t="str">
        <f t="array" ref="DP84">LOOKUP(2,1/(Log!$K$1:$K$27569=DN84),Log!$F$1:$F$27569)</f>
        <v>UNHCR accessed 10/04/2025</v>
      </c>
      <c r="DQ84" s="222" t="str">
        <f t="array" ref="DQ84">LOOKUP(2,1/(Log!$K$1:$K$27569=DN84),Log!$G$1:$G$27569)</f>
        <v xml:space="preserve">Medium </v>
      </c>
      <c r="DR84" s="222">
        <f t="array" ref="DR84">LOOKUP(2,1/(Log!$K$1:$K$27569=DN84),Log!$H$1:$H$27569)</f>
        <v>2</v>
      </c>
      <c r="DS84" s="222" t="str">
        <f t="array" ref="DS84">LOOKUP(2,1/(Log!$K$1:$K$27569=DN84),Log!$J$1:$J$27569)</f>
        <v>According to INFORM SI methodology, the number of people in Level 2 is equal to the people affected minus the people in need. Since all the people affected are also in need, there are no people in Level 2.</v>
      </c>
      <c r="DT84" s="222" t="str">
        <f t="array" ref="DT84">LOOKUP(2,1/(Log!$K$1:$K$27569=DN84),Log!$I$1:$I$27569)</f>
        <v>https://www.unhcr.org/my/what-we-do/figures-glance-malaysia</v>
      </c>
      <c r="DU84" s="223">
        <f t="array" ref="DU84">LOOKUP(2,1/(Log!$K$1:$K$27569=DN84),Log!$L$1:$L$27569)</f>
        <v>45777</v>
      </c>
      <c r="DV84" s="221" t="str">
        <f t="shared" si="98"/>
        <v>MYS001Moderate humanitarian conditions - Level 3</v>
      </c>
      <c r="DW84" s="213">
        <f t="array" ref="DW84">IF(LOOKUP(2,1/(Log!$K$1:$K$27569=DV84),Log!$E$1:$E$27569)="x","x",ROUND(LOOKUP(2,1/(Log!$K$1:$K$27569=DV84),Log!$E$1:$E$27569),-3))</f>
        <v>193000</v>
      </c>
      <c r="DX84" s="224" t="str">
        <f t="array" ref="DX84">LOOKUP(2,1/(Log!$K$1:$K$27569=DV84),Log!$F$1:$F$27569)</f>
        <v>UNHCR accessed 10/04/2025</v>
      </c>
      <c r="DY84" s="224" t="str">
        <f t="array" ref="DY84">LOOKUP(2,1/(Log!$K$1:$K$27569=DV84),Log!$G$1:$G$27569)</f>
        <v xml:space="preserve">Medium </v>
      </c>
      <c r="DZ84" s="224">
        <f t="array" ref="DZ84">LOOKUP(2,1/(Log!$K$1:$K$27569=DV84),Log!$H$1:$H$27569)</f>
        <v>2</v>
      </c>
      <c r="EA84" s="224" t="str">
        <f t="array" ref="EA84">LOOKUP(2,1/(Log!$K$1:$K$27569=DV84),Log!$J$1:$J$27569)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v>
      </c>
      <c r="EB84" s="224" t="str">
        <f t="array" ref="EB84">LOOKUP(2,1/(Log!$K$1:$K$27569=DV84),Log!$I$1:$I$27569)</f>
        <v>https://www.unhcr.org/my/what-we-do/figures-glance-malaysia</v>
      </c>
      <c r="EC84" s="214">
        <f t="array" ref="EC84">LOOKUP(2,1/(Log!$K$1:$K$27569=DV84),Log!$L$1:$L$27569)</f>
        <v>45777</v>
      </c>
      <c r="ED84" s="222" t="str">
        <f t="shared" si="99"/>
        <v>MYS001Severe humanitarian conditions - Level 4</v>
      </c>
      <c r="EE84" s="218" t="str">
        <f t="array" ref="EE84">IF(LOOKUP(2,1/(Log!$K$1:$K$27569=ED84),Log!$E$1:$E$27569)="x","x",ROUND(LOOKUP(2,1/(Log!$K$1:$K$27569=ED84),Log!$E$1:$E$27569),-3))</f>
        <v>x</v>
      </c>
      <c r="EF84" s="222" t="str">
        <f t="array" ref="EF84">LOOKUP(2,1/(Log!$K$1:$K$27569=ED84),Log!$F$1:$F$27569)</f>
        <v>x</v>
      </c>
      <c r="EG84" s="222" t="str">
        <f t="array" ref="EG84">LOOKUP(2,1/(Log!$K$1:$K$27569=ED84),Log!$G$1:$G$27569)</f>
        <v>x</v>
      </c>
      <c r="EH84" s="222" t="str">
        <f t="array" ref="EH84">LOOKUP(2,1/(Log!$K$1:$K$27569=ED84),Log!$H$1:$H$27569)</f>
        <v>x</v>
      </c>
      <c r="EI84" s="222" t="str">
        <f t="array" ref="EI84">LOOKUP(2,1/(Log!$K$1:$K$27569=ED84),Log!$J$1:$J$27569)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84" s="222" t="str">
        <f t="array" ref="EJ84">LOOKUP(2,1/(Log!$K$1:$K$27569=ED84),Log!$I$1:$I$27569)</f>
        <v>x</v>
      </c>
      <c r="EK84" s="223">
        <f t="array" ref="EK84">LOOKUP(2,1/(Log!$K$1:$K$27569=ED84),Log!$L$1:$L$27569)</f>
        <v>45777</v>
      </c>
      <c r="EL84" s="221" t="str">
        <f t="shared" si="100"/>
        <v>MYS001Extreme humanitarian conditions - Level 5</v>
      </c>
      <c r="EM84" s="213" t="str">
        <f t="array" ref="EM84">IF(LOOKUP(2,1/(Log!$K$1:$K$27569=EL84),Log!$E$1:$E$27569)="x","x",ROUND(LOOKUP(2,1/(Log!$K$1:$K$27569=EL84),Log!$E$1:$E$27569),-3))</f>
        <v>x</v>
      </c>
      <c r="EN84" s="224" t="str">
        <f t="array" ref="EN84">LOOKUP(2,1/(Log!$K$1:$K$27569=EL84),Log!$F$1:$F$27569)</f>
        <v>x</v>
      </c>
      <c r="EO84" s="224" t="str">
        <f t="array" ref="EO84">LOOKUP(2,1/(Log!$K$1:$K$27569=EL84),Log!$G$1:$G$27569)</f>
        <v>x</v>
      </c>
      <c r="EP84" s="224" t="str">
        <f t="array" ref="EP84">LOOKUP(2,1/(Log!$K$1:$K$27569=EL84),Log!$H$1:$H$27569)</f>
        <v>x</v>
      </c>
      <c r="EQ84" s="224" t="str">
        <f t="array" ref="EQ84">LOOKUP(2,1/(Log!$K$1:$K$27569=EL84),Log!$J$1:$J$27569)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84" s="224" t="str">
        <f t="array" ref="ER84">LOOKUP(2,1/(Log!$K$1:$K$27569=EL84),Log!$I$1:$I$27569)</f>
        <v>x</v>
      </c>
      <c r="ES84" s="214">
        <f t="array" ref="ES84">LOOKUP(2,1/(Log!$K$1:$K$27569=EL84),Log!$L$1:$L$27569)</f>
        <v>45777</v>
      </c>
      <c r="ET84" s="222" t="str">
        <f t="shared" si="101"/>
        <v>MYS001Fatalities in all crises</v>
      </c>
      <c r="EU84" s="222">
        <f t="array" ref="EU84">LOOKUP(2,1/(Log!$K$1:$K$27569=ET84),Log!$E$1:$E$27569)</f>
        <v>0</v>
      </c>
      <c r="EV84" s="222" t="str">
        <f t="array" ref="EV84">LOOKUP(2,1/(Log!$K$1:$K$27569=ET84),Log!$F$1:$F$27569)</f>
        <v>ACLED accessed 10/04/2025</v>
      </c>
      <c r="EW84" s="222" t="str">
        <f t="array" ref="EW84">LOOKUP(2,1/(Log!$K$1:$K$27569=ET84),Log!$G$1:$G$27569)</f>
        <v>High</v>
      </c>
      <c r="EX84" s="222">
        <f t="array" ref="EX84">LOOKUP(2,1/(Log!$K$1:$K$27569=ET84),Log!$H$1:$H$27569)</f>
        <v>1</v>
      </c>
      <c r="EY84" s="222" t="str">
        <f t="array" ref="EY84">LOOKUP(2,1/(Log!$K$1:$K$27569=ET84),Log!$J$1:$J$27569)</f>
        <v>The total number of fatalities in International Refugees in Malaysia crisis between 1 October  2024 -  31 March 2025</v>
      </c>
      <c r="EZ84" s="222" t="str">
        <f t="array" ref="EZ84">LOOKUP(2,1/(Log!$K$1:$K$27569=ET84),Log!$I$1:$I$27569)</f>
        <v>https://acleddata.com/data-export-tool/</v>
      </c>
      <c r="FA84" s="223">
        <f t="array" ref="FA84">LOOKUP(2,1/(Log!$K$1:$K$27569=ET84),Log!$L$1:$L$27569)</f>
        <v>45777</v>
      </c>
      <c r="FB84" s="221" t="str">
        <f t="shared" si="102"/>
        <v>MYS001Crisis affected groups</v>
      </c>
      <c r="FC84" s="224">
        <f t="array" ref="FC84">LOOKUP(2,1/(Log!$K$1:$K$27569=FB84),Log!$E$1:$E$27569)</f>
        <v>2</v>
      </c>
      <c r="FD84" s="224" t="str">
        <f t="array" ref="FD84">LOOKUP(2,1/(Log!$K$1:$K$27569=FB84),Log!$F$1:$F$27569)</f>
        <v>UNHCR 05/04/2023; HRW 05/03/2024</v>
      </c>
      <c r="FE84" s="224" t="str">
        <f t="array" ref="FE84">LOOKUP(2,1/(Log!$K$1:$K$27569=FB84),Log!$G$1:$G$27569)</f>
        <v>High</v>
      </c>
      <c r="FF84" s="224">
        <f t="array" ref="FF84">LOOKUP(2,1/(Log!$K$1:$K$27569=FB84),Log!$H$1:$H$27569)</f>
        <v>1</v>
      </c>
      <c r="FG84" s="224" t="str">
        <f t="array" ref="FG84">LOOKUP(2,1/(Log!$K$1:$K$27569=FB84),Log!$J$1:$J$27569)</f>
        <v>In this crisis, 2 out of 5 population groups are affected: Refugees and asylum seekers, and host population.</v>
      </c>
      <c r="FH84" s="224" t="str">
        <f t="array" ref="FH84">LOOKUP(2,1/(Log!$K$1:$K$27569=FB84),Log!$I$1:$I$27569)</f>
        <v>https://web.archive.org/web/20230405011132/
https://www.unhcr.org/en-my/figures-at-a-glance-in-malaysia.html; 
https://reliefweb.int/report/malaysia/we-cant-see-sun-malaysias-arbitrary-detention-migrants-and-refugees-enms</v>
      </c>
      <c r="FI84" s="214">
        <f t="array" ref="FI84">LOOKUP(2,1/(Log!$K$1:$K$27569=FB84),Log!$L$1:$L$27569)</f>
        <v>45777</v>
      </c>
      <c r="FJ84" s="221" t="str">
        <f t="shared" si="103"/>
        <v>MYS001People facing limited access constraints</v>
      </c>
      <c r="FK84" s="222" t="str">
        <f t="array" ref="FK84">LOOKUP(2,1/(Log!$K$1:$K$27569=FJ84),Log!$E$1:$E$27569)</f>
        <v>x</v>
      </c>
      <c r="FL84" s="222" t="str">
        <f t="array" ref="FL84">LOOKUP(2,1/(Log!$K$1:$K$27569=FJ84),Log!$F$1:$F$27569)</f>
        <v>x</v>
      </c>
      <c r="FM84" s="222" t="str">
        <f t="array" ref="FM84">LOOKUP(2,1/(Log!$K$1:$K$27569=FJ84),Log!$G$1:$G$27569)</f>
        <v>x</v>
      </c>
      <c r="FN84" s="222" t="str">
        <f t="array" ref="FN84">LOOKUP(2,1/(Log!$K$1:$K$27569=FJ84),Log!$H$1:$H$27569)</f>
        <v>x</v>
      </c>
      <c r="FO84" s="222" t="str">
        <f t="array" ref="FO84">LOOKUP(2,1/(Log!$K$1:$K$27569=FJ84),Log!$J$1:$J$27569)</f>
        <v>Not enough information available for this indicator.</v>
      </c>
      <c r="FP84" s="218" t="str">
        <f t="array" ref="FP84">LOOKUP(2,1/(Log!$K$1:$K$27569=FJ84),Log!$I$1:$I$27569)</f>
        <v>x</v>
      </c>
      <c r="FQ84" s="219">
        <f t="array" ref="FQ84">LOOKUP(2,1/(Log!$K$1:$K$27569=FJ84),Log!$L$1:$L$27569)</f>
        <v>45683</v>
      </c>
      <c r="FR84" s="221" t="str">
        <f t="shared" si="104"/>
        <v>MYS001People facing restricted access constraints</v>
      </c>
      <c r="FS84" s="224" t="str">
        <f t="array" ref="FS84">LOOKUP(2,1/(Log!$K$1:$K$27569=FR84),Log!$E$1:$E$27569)</f>
        <v>x</v>
      </c>
      <c r="FT84" s="224" t="str">
        <f t="array" ref="FT84">LOOKUP(2,1/(Log!$K$1:$K$27569=FR84),Log!$F$1:$F$27569)</f>
        <v>x</v>
      </c>
      <c r="FU84" s="224" t="str">
        <f t="array" ref="FU84">LOOKUP(2,1/(Log!$K$1:$K$27569=FR84),Log!$G$1:$G$27569)</f>
        <v>x</v>
      </c>
      <c r="FV84" s="224" t="str">
        <f t="array" ref="FV84">LOOKUP(2,1/(Log!$K$1:$K$27569=FR84),Log!$H$1:$H$27569)</f>
        <v>x</v>
      </c>
      <c r="FW84" s="224" t="str">
        <f t="array" ref="FW84">LOOKUP(2,1/(Log!$K$1:$K$27569=FR84),Log!$J$1:$J$27569)</f>
        <v>Not enough information available for this indicator.</v>
      </c>
      <c r="FX84" s="224" t="str">
        <f t="array" ref="FX84">LOOKUP(2,1/(Log!$K$1:$K$27569=FR84),Log!$I$1:$I$27569)</f>
        <v>x</v>
      </c>
      <c r="FY84" s="214">
        <f t="array" ref="FY84">LOOKUP(2,1/(Log!$K$1:$K$27569=FR84),Log!$L$1:$L$27569)</f>
        <v>45683</v>
      </c>
      <c r="FZ84" s="222" t="str">
        <f t="shared" si="105"/>
        <v>MYS001Impediments to entry into country (bureaucratic and administrative)</v>
      </c>
      <c r="GA84" s="222">
        <f t="array" ref="GA84">LOOKUP(2,1/(Log!$K$1:$K$27569=FZ84),Log!$E$1:$E$27569)</f>
        <v>1</v>
      </c>
      <c r="GB84" s="222" t="str">
        <f t="array" ref="GB84">LOOKUP(2,1/(Log!$K$1:$K$27569=FZ84),Log!$F$1:$F$27569)</f>
        <v>ACAPS Access Methodology</v>
      </c>
      <c r="GC84" s="222" t="str">
        <f t="array" ref="GC84">LOOKUP(2,1/(Log!$K$1:$K$27569=FZ84),Log!$G$1:$G$27569)</f>
        <v>Medium</v>
      </c>
      <c r="GD84" s="222">
        <f t="array" ref="GD84">LOOKUP(2,1/(Log!$K$1:$K$27569=FZ84),Log!$H$1:$H$27569)</f>
        <v>2</v>
      </c>
      <c r="GE84" s="222" t="str">
        <f t="array" ref="GE84">LOOKUP(2,1/(Log!$K$1:$K$27569=FZ84),Log!$J$1:$J$27569)</f>
        <v>x</v>
      </c>
      <c r="GF84" s="222" t="str">
        <f t="array" ref="GF84">LOOKUP(2,1/(Log!$K$1:$K$27569=FZ84),Log!$I$1:$I$27569)</f>
        <v>x</v>
      </c>
      <c r="GG84" s="223">
        <f t="array" ref="GG84">LOOKUP(2,1/(Log!$K$1:$K$27569=FZ84),Log!$L$1:$L$27569)</f>
        <v>45609</v>
      </c>
      <c r="GH84" s="221" t="str">
        <f t="shared" si="106"/>
        <v>MYS001Restriction of movement (impediments to freedom of movement and/or administrative restrictions)</v>
      </c>
      <c r="GI84" s="224">
        <f t="array" ref="GI84">LOOKUP(2,1/(Log!$K$1:$K$27569=GH84),Log!$E$1:$E$27569)</f>
        <v>1</v>
      </c>
      <c r="GJ84" s="224" t="str">
        <f t="array" ref="GJ84">LOOKUP(2,1/(Log!$K$1:$K$27569=GH84),Log!$F$1:$F$27569)</f>
        <v>ACAPS Access Methodology</v>
      </c>
      <c r="GK84" s="224" t="str">
        <f t="array" ref="GK84">LOOKUP(2,1/(Log!$K$1:$K$27569=GH84),Log!$G$1:$G$27569)</f>
        <v>Medium</v>
      </c>
      <c r="GL84" s="224">
        <f t="array" ref="GL84">LOOKUP(2,1/(Log!$K$1:$K$27569=GH84),Log!$H$1:$H$27569)</f>
        <v>2</v>
      </c>
      <c r="GM84" s="224" t="str">
        <f t="array" ref="GM84">LOOKUP(2,1/(Log!$K$1:$K$27569=GH84),Log!$J$1:$J$27569)</f>
        <v>x</v>
      </c>
      <c r="GN84" s="224" t="str">
        <f t="array" ref="GN84">LOOKUP(2,1/(Log!$K$1:$K$27569=GH84),Log!$I$1:$I$27569)</f>
        <v>x</v>
      </c>
      <c r="GO84" s="214">
        <f t="array" ref="GO84">LOOKUP(2,1/(Log!$K$1:$K$27569=GH84),Log!$L$1:$L$27569)</f>
        <v>45609</v>
      </c>
      <c r="GP84" s="222" t="str">
        <f t="shared" si="107"/>
        <v>MYS001Interference into implementation of humanitarian activities</v>
      </c>
      <c r="GQ84" s="222">
        <f t="array" ref="GQ84">LOOKUP(2,1/(Log!$K$1:$K$27569=GP84),Log!$E$1:$E$27569)</f>
        <v>0</v>
      </c>
      <c r="GR84" s="222" t="str">
        <f t="array" ref="GR84">LOOKUP(2,1/(Log!$K$1:$K$27569=GP84),Log!$F$1:$F$27569)</f>
        <v>ACAPS Access Methodology</v>
      </c>
      <c r="GS84" s="222" t="str">
        <f t="array" ref="GS84">LOOKUP(2,1/(Log!$K$1:$K$27569=GP84),Log!$G$1:$G$27569)</f>
        <v>Medium</v>
      </c>
      <c r="GT84" s="222">
        <f t="array" ref="GT84">LOOKUP(2,1/(Log!$K$1:$K$27569=GP84),Log!$H$1:$H$27569)</f>
        <v>2</v>
      </c>
      <c r="GU84" s="222" t="str">
        <f t="array" ref="GU84">LOOKUP(2,1/(Log!$K$1:$K$27569=GP84),Log!$J$1:$J$27569)</f>
        <v>x</v>
      </c>
      <c r="GV84" s="222" t="str">
        <f t="array" ref="GV84">LOOKUP(2,1/(Log!$K$1:$K$27569=GP84),Log!$I$1:$I$27569)</f>
        <v>x</v>
      </c>
      <c r="GW84" s="223">
        <f t="array" ref="GW84">LOOKUP(2,1/(Log!$K$1:$K$27569=GP84),Log!$L$1:$L$27569)</f>
        <v>45609</v>
      </c>
      <c r="GX84" s="221" t="str">
        <f t="shared" si="108"/>
        <v>MYS001Violence against personnel, facilities and assets</v>
      </c>
      <c r="GY84" s="224">
        <f t="array" ref="GY84">LOOKUP(2,1/(Log!$K$1:$K$27569=GX84),Log!$E$1:$E$27569)</f>
        <v>0</v>
      </c>
      <c r="GZ84" s="224" t="str">
        <f t="array" ref="GZ84">LOOKUP(2,1/(Log!$K$1:$K$27569=GX84),Log!$F$1:$F$27569)</f>
        <v>ACAPS Access Methodology</v>
      </c>
      <c r="HA84" s="224" t="str">
        <f t="array" ref="HA84">LOOKUP(2,1/(Log!$K$1:$K$27569=GX84),Log!$G$1:$G$27569)</f>
        <v>Medium</v>
      </c>
      <c r="HB84" s="224">
        <f t="array" ref="HB84">LOOKUP(2,1/(Log!$K$1:$K$27569=GX84),Log!$H$1:$H$27569)</f>
        <v>2</v>
      </c>
      <c r="HC84" s="224" t="str">
        <f t="array" ref="HC84">LOOKUP(2,1/(Log!$K$1:$K$27569=GX84),Log!$J$1:$J$27569)</f>
        <v>x</v>
      </c>
      <c r="HD84" s="224" t="str">
        <f t="array" ref="HD84">LOOKUP(2,1/(Log!$K$1:$K$27569=GX84),Log!$I$1:$I$27569)</f>
        <v>x</v>
      </c>
      <c r="HE84" s="214">
        <f t="array" ref="HE84">LOOKUP(2,1/(Log!$K$1:$K$27569=GX84),Log!$L$1:$L$27569)</f>
        <v>45609</v>
      </c>
      <c r="HF84" s="222" t="str">
        <f t="shared" si="109"/>
        <v>MYS001Denial of existence of humanitarian needs or entitlements to assistance</v>
      </c>
      <c r="HG84" s="222">
        <f t="array" ref="HG84">LOOKUP(2,1/(Log!$K$1:$K$27569=HF84),Log!$E$1:$E$27569)</f>
        <v>2</v>
      </c>
      <c r="HH84" s="222" t="str">
        <f t="array" ref="HH84">LOOKUP(2,1/(Log!$K$1:$K$27569=HF84),Log!$F$1:$F$27569)</f>
        <v>ACAPS Access Methodology</v>
      </c>
      <c r="HI84" s="222" t="str">
        <f t="array" ref="HI84">LOOKUP(2,1/(Log!$K$1:$K$27569=HF84),Log!$G$1:$G$27569)</f>
        <v>Medium</v>
      </c>
      <c r="HJ84" s="222">
        <f t="array" ref="HJ84">LOOKUP(2,1/(Log!$K$1:$K$27569=HF84),Log!$H$1:$H$27569)</f>
        <v>2</v>
      </c>
      <c r="HK84" s="222" t="str">
        <f t="array" ref="HK84">LOOKUP(2,1/(Log!$K$1:$K$27569=HF84),Log!$J$1:$J$27569)</f>
        <v>x</v>
      </c>
      <c r="HL84" s="222" t="str">
        <f t="array" ref="HL84">LOOKUP(2,1/(Log!$K$1:$K$27569=HF84),Log!$I$1:$I$27569)</f>
        <v>x</v>
      </c>
      <c r="HM84" s="223">
        <f t="array" ref="HM84">LOOKUP(2,1/(Log!$K$1:$K$27569=HF84),Log!$L$1:$L$27569)</f>
        <v>45609</v>
      </c>
      <c r="HN84" s="221" t="str">
        <f t="shared" si="110"/>
        <v>MYS001Restriction and obstruction of access to services and assistance</v>
      </c>
      <c r="HO84" s="224">
        <f t="array" ref="HO84">LOOKUP(2,1/(Log!$K$1:$K$27569=HN84),Log!$E$1:$E$27569)</f>
        <v>2</v>
      </c>
      <c r="HP84" s="224" t="str">
        <f t="array" ref="HP84">LOOKUP(2,1/(Log!$K$1:$K$27569=HN84),Log!$F$1:$F$27569)</f>
        <v>ACAPS Access Methodology</v>
      </c>
      <c r="HQ84" s="224" t="str">
        <f t="array" ref="HQ84">LOOKUP(2,1/(Log!$K$1:$K$27569=HN84),Log!$G$1:$G$27569)</f>
        <v>Medium</v>
      </c>
      <c r="HR84" s="224">
        <f t="array" ref="HR84">LOOKUP(2,1/(Log!$K$1:$K$27569=HN84),Log!$H$1:$H$27569)</f>
        <v>2</v>
      </c>
      <c r="HS84" s="224" t="str">
        <f t="array" ref="HS84">LOOKUP(2,1/(Log!$K$1:$K$27569=HN84),Log!$J$1:$J$27569)</f>
        <v>x</v>
      </c>
      <c r="HT84" s="224" t="str">
        <f t="array" ref="HT84">LOOKUP(2,1/(Log!$K$1:$K$27569=HN84),Log!$I$1:$I$27569)</f>
        <v>x</v>
      </c>
      <c r="HU84" s="214">
        <f t="array" ref="HU84">LOOKUP(2,1/(Log!$K$1:$K$27569=HN84),Log!$L$1:$L$27569)</f>
        <v>45609</v>
      </c>
      <c r="HV84" s="222" t="str">
        <f t="shared" si="111"/>
        <v>MYS001Ongoing insecurity/hostilities affecting humanitarian assistance</v>
      </c>
      <c r="HW84" s="222">
        <f t="array" ref="HW84">LOOKUP(2,1/(Log!$K$1:$K$27569=HV84),Log!$E$1:$E$27569)</f>
        <v>0</v>
      </c>
      <c r="HX84" s="222" t="str">
        <f t="array" ref="HX84">LOOKUP(2,1/(Log!$K$1:$K$27569=HV84),Log!$F$1:$F$27569)</f>
        <v>ACAPS Access Methodology</v>
      </c>
      <c r="HY84" s="222" t="str">
        <f t="array" ref="HY84">LOOKUP(2,1/(Log!$K$1:$K$27569=HV84),Log!$G$1:$G$27569)</f>
        <v>Medium</v>
      </c>
      <c r="HZ84" s="222">
        <f t="array" ref="HZ84">LOOKUP(2,1/(Log!$K$1:$K$27569=HV84),Log!$H$1:$H$27569)</f>
        <v>2</v>
      </c>
      <c r="IA84" s="222" t="str">
        <f t="array" ref="IA84">LOOKUP(2,1/(Log!$K$1:$K$27569=HV84),Log!$J$1:$J$27569)</f>
        <v>x</v>
      </c>
      <c r="IB84" s="222" t="str">
        <f t="array" ref="IB84">LOOKUP(2,1/(Log!$K$1:$K$27569=HV84),Log!$I$1:$I$27569)</f>
        <v>x</v>
      </c>
      <c r="IC84" s="223">
        <f t="array" ref="IC84">LOOKUP(2,1/(Log!$K$1:$K$27569=HV84),Log!$L$1:$L$27569)</f>
        <v>45609</v>
      </c>
      <c r="ID84" s="221" t="str">
        <f t="shared" si="112"/>
        <v>MYS001Presence of mines and improvised explosive devices</v>
      </c>
      <c r="IE84" s="224">
        <f t="array" ref="IE84">LOOKUP(2,1/(Log!$K$1:$K$27569=ID84),Log!$E$1:$E$27569)</f>
        <v>0</v>
      </c>
      <c r="IF84" s="224" t="str">
        <f t="array" ref="IF84">LOOKUP(2,1/(Log!$K$1:$K$27569=ID84),Log!$F$1:$F$27569)</f>
        <v>ACAPS Access Methodology</v>
      </c>
      <c r="IG84" s="224" t="str">
        <f t="array" ref="IG84">LOOKUP(2,1/(Log!$K$1:$K$27569=ID84),Log!$G$1:$G$27569)</f>
        <v>Medium</v>
      </c>
      <c r="IH84" s="224">
        <f t="array" ref="IH84">LOOKUP(2,1/(Log!$K$1:$K$27569=ID84),Log!$H$1:$H$27569)</f>
        <v>2</v>
      </c>
      <c r="II84" s="224" t="str">
        <f t="array" ref="II84">LOOKUP(2,1/(Log!$K$1:$K$27569=ID84),Log!$J$1:$J$27569)</f>
        <v>x</v>
      </c>
      <c r="IJ84" s="224" t="str">
        <f t="array" ref="IJ84">LOOKUP(2,1/(Log!$K$1:$K$27569=ID84),Log!$I$1:$I$27569)</f>
        <v>x</v>
      </c>
      <c r="IK84" s="214">
        <f t="array" ref="IK84">LOOKUP(2,1/(Log!$K$1:$K$27569=ID84),Log!$L$1:$L$27569)</f>
        <v>45609</v>
      </c>
      <c r="IL84" s="222" t="str">
        <f t="shared" si="113"/>
        <v>MYS001Physical constraints in the environment (obstacles related to terrain, climate, lack of infrastructure, etc.)</v>
      </c>
      <c r="IM84" s="222">
        <f t="array" ref="IM84">LOOKUP(2,1/(Log!$K$1:$K$27569=IL84),Log!$E$1:$E$27569)</f>
        <v>0</v>
      </c>
      <c r="IN84" s="222" t="str">
        <f t="array" ref="IN84">LOOKUP(2,1/(Log!$K$1:$K$27569=IL84),Log!$F$1:$F$27569)</f>
        <v>ACAPS Access Methodology</v>
      </c>
      <c r="IO84" s="222" t="str">
        <f t="array" ref="IO84">LOOKUP(2,1/(Log!$K$1:$K$27569=IL84),Log!$G$1:$G$27569)</f>
        <v>Medium</v>
      </c>
      <c r="IP84" s="222">
        <f t="array" ref="IP84">LOOKUP(2,1/(Log!$K$1:$K$27569=IL84),Log!$H$1:$H$27569)</f>
        <v>2</v>
      </c>
      <c r="IQ84" s="222" t="str">
        <f t="array" ref="IQ84">LOOKUP(2,1/(Log!$K$1:$K$27569=IL84),Log!$J$1:$J$27569)</f>
        <v>x</v>
      </c>
      <c r="IR84" s="222" t="str">
        <f t="array" ref="IR84">LOOKUP(2,1/(Log!$K$1:$K$27569=IL84),Log!$I$1:$I$27569)</f>
        <v>x</v>
      </c>
      <c r="IS84" s="223">
        <f t="array" ref="IS84">LOOKUP(2,1/(Log!$K$1:$K$27569=IL84),Log!$L$1:$L$27569)</f>
        <v>45609</v>
      </c>
    </row>
    <row r="85" spans="1:253" s="11" customFormat="1" ht="13.35" customHeight="1">
      <c r="A85" s="11" t="str">
        <f>Lists!B:B</f>
        <v>Food Security Crisis in Namibia</v>
      </c>
      <c r="B85" s="11" t="str">
        <f>Lists!F:F</f>
        <v>Drought/drier conditions</v>
      </c>
      <c r="C85" s="11" t="str">
        <f>Lists!C:C</f>
        <v>NAM002</v>
      </c>
      <c r="D85" s="11" t="str">
        <f>Lists!A:A</f>
        <v>Namibia</v>
      </c>
      <c r="E85" s="11" t="str">
        <f>Lists!D:D</f>
        <v>NAM</v>
      </c>
      <c r="F85" s="11" t="str">
        <f t="shared" si="76"/>
        <v>NAM002Total population</v>
      </c>
      <c r="G85" s="212">
        <f t="array" ref="G85">ROUND(LOOKUP(2,1/(Log!$K$1:$K$27569=F85),Log!$E$1:$E$27569),-3)</f>
        <v>3022000</v>
      </c>
      <c r="H85" s="213" t="str">
        <f t="array" ref="H85">LOOKUP(2,1/(Log!$K$1:$K$27569=F85),Log!$F$1:$F$27569)</f>
        <v>IPC 06/09/2024 ; WPR Accessed 30/07/2024</v>
      </c>
      <c r="I85" s="213" t="str">
        <f t="array" ref="I85">LOOKUP(2,1/(Log!$K$1:$K$27569=F85),Log!$G$1:$G$27569)</f>
        <v xml:space="preserve">Medium </v>
      </c>
      <c r="J85" s="213">
        <f t="array" ref="J85">LOOKUP(2,1/(Log!$K$1:$K$27569=F85),Log!$H$1:$H$27569)</f>
        <v>2</v>
      </c>
      <c r="K85" s="213" t="str">
        <f t="array" ref="K85">LOOKUP(2,1/(Log!$K$1:$K$27569=F85),Log!$J$1:$J$27569)</f>
        <v>The population was picked directly from the IPC since it was close to the population projection. We used the IPC figure because if we used the WPR figure we would have a population figure less than the exposed figure. It is the population projection for the period April to June 2025 in the IPC</v>
      </c>
      <c r="L85" s="213" t="str">
        <f t="array" ref="L85">LOOKUP(2,1/(Log!$K$1:$K$27569=F85),Log!$I$1:$I$27569)</f>
        <v>https://www.ipcinfo.org/ipc-country-analysis/details-map/en/c/1157149/?iso3=NAM https://worldpopulationreview.com/countries/namibia-population</v>
      </c>
      <c r="M85" s="214">
        <f t="array" ref="M85">LOOKUP(2,1/(Log!$K$1:$K$27569=F85),Log!$L$1:$L$27569)</f>
        <v>45777</v>
      </c>
      <c r="N85" s="221" t="str">
        <f t="shared" si="77"/>
        <v>NAM002Landmass affected</v>
      </c>
      <c r="O85" s="216">
        <f t="array" ref="O85">LOOKUP(2,1/(Log!$K$1:$K$27569=N85),Log!$E$1:$E$27569)</f>
        <v>823290</v>
      </c>
      <c r="P85" s="216" t="str">
        <f t="array" ref="P85">LOOKUP(2,1/(Log!$K$1:$K$27569=N85),Log!$F$1:$F$27569)</f>
        <v>World population review accessed on 30/06/2024 ; Uni 12/06/2024</v>
      </c>
      <c r="Q85" s="216" t="str">
        <f t="array" ref="Q85">LOOKUP(2,1/(Log!$K$1:$K$27569=N85),Log!$G$1:$G$27569)</f>
        <v xml:space="preserve">Medium </v>
      </c>
      <c r="R85" s="216">
        <f t="array" ref="R85">LOOKUP(2,1/(Log!$K$1:$K$27569=N85),Log!$H$1:$H$27569)</f>
        <v>2</v>
      </c>
      <c r="S85" s="216" t="str">
        <f t="array" ref="S85">LOOKUP(2,1/(Log!$K$1:$K$27569=N85),Log!$J$1:$J$27569)</f>
        <v xml:space="preserve">The whole country is affected by the food insecurity crisis. On May 22nd, the Namibian President Nangolo Mbumba has declared a national state of emergency due to the worst drought the country has experienced in 100 years. The current El Niño-induced drought is causing severe food insecurity and water scarcity, exacerbated by low dam levels in the country. </v>
      </c>
      <c r="T85" s="216" t="str">
        <f t="array" ref="T85">LOOKUP(2,1/(Log!$K$1:$K$27569=N85),Log!$I$1:$I$27569)</f>
        <v>https://worldpopulationreview.com/countries/namibia-population ; https://www.uni-potsdam.de/en/namtip/public/news/2024/may-2024-namibia-declares-national-state-of-emergency</v>
      </c>
      <c r="U85" s="217">
        <f t="array" ref="U85">LOOKUP(2,1/(Log!$K$1:$K$27569=N85),Log!$L$1:$L$27569)</f>
        <v>45777</v>
      </c>
      <c r="V85" s="221" t="str">
        <f t="shared" si="78"/>
        <v>NAM002People exposed</v>
      </c>
      <c r="W85" s="213">
        <f t="array" ref="W85">IF(LOOKUP(2,1/(Log!$K$1:$K$27569=V85),Log!$E$1:$E$27569)="x","x",ROUND(LOOKUP(2,1/(Log!$K$1:$K$27569=V85),Log!$E$1:$E$27569),-3))</f>
        <v>3022000</v>
      </c>
      <c r="X85" s="213" t="str">
        <f t="array" ref="X85">LOOKUP(2,1/(Log!$K$1:$K$27569=V85),Log!$F$1:$F$27569)</f>
        <v>IPC 06/09/2024</v>
      </c>
      <c r="Y85" s="213" t="str">
        <f t="array" ref="Y85">LOOKUP(2,1/(Log!$K$1:$K$27569=V85),Log!$G$1:$G$27569)</f>
        <v xml:space="preserve">Medium </v>
      </c>
      <c r="Z85" s="213">
        <f t="array" ref="Z85">LOOKUP(2,1/(Log!$K$1:$K$27569=V85),Log!$H$1:$H$27569)</f>
        <v>2</v>
      </c>
      <c r="AA85" s="213" t="str">
        <f t="array" ref="AA85">LOOKUP(2,1/(Log!$K$1:$K$27569=V85),Log!$J$1:$J$27569)</f>
        <v xml:space="preserve">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 from  April 2025 to June 2025. </v>
      </c>
      <c r="AB85" s="213" t="str">
        <f t="array" ref="AB85">LOOKUP(2,1/(Log!$K$1:$K$27569=V85),Log!$I$1:$I$27569)</f>
        <v>https://www.ipcinfo.org/ipc-country-analysis/details-map/en/c/1157149/?iso3=NAM</v>
      </c>
      <c r="AC85" s="214">
        <f t="array" ref="AC85">LOOKUP(2,1/(Log!$K$1:$K$27569=V85),Log!$L$1:$L$27569)</f>
        <v>45777</v>
      </c>
      <c r="AD85" s="221" t="str">
        <f t="shared" si="79"/>
        <v>NAM002People affected</v>
      </c>
      <c r="AE85" s="218">
        <f t="array" ref="AE85">IF(LOOKUP(2,1/(Log!$K$1:$K$27569=AD85),Log!$E$1:$E$27569)="x","x",ROUND(LOOKUP(2,1/(Log!$K$1:$K$27569=AD85),Log!$E$1:$E$27569),-3))</f>
        <v>1773000</v>
      </c>
      <c r="AF85" s="218" t="str">
        <f t="array" ref="AF85">LOOKUP(2,1/(Log!$K$1:$K$27569=AD85),Log!$F$1:$F$27569)</f>
        <v>IPC 06/09/2024</v>
      </c>
      <c r="AG85" s="218" t="str">
        <f t="array" ref="AG85">LOOKUP(2,1/(Log!$K$1:$K$27569=AD85),Log!$G$1:$G$27569)</f>
        <v xml:space="preserve">Medium </v>
      </c>
      <c r="AH85" s="218">
        <f t="array" ref="AH85">LOOKUP(2,1/(Log!$K$1:$K$27569=AD85),Log!$H$1:$H$27569)</f>
        <v>2</v>
      </c>
      <c r="AI85" s="218" t="str">
        <f t="array" ref="AI85">LOOKUP(2,1/(Log!$K$1:$K$27569=AD85),Log!$J$1:$J$27569)</f>
        <v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Again, projections for these figures were made from April 2025 to June 2025. PIN = PEOPLE EXPOSED - PEOPLE AFFECTED. LEVEL1 + LEVEL 2 + LEVEL 3 + LEVEL 4 + LEVEL 5 = people exposed. PEOPLE AFFECTED = LEVEL 2 +LEVEL 3 + LEVEL 4 + LEVEL 5. </v>
      </c>
      <c r="AJ85" s="218" t="str">
        <f t="array" ref="AJ85">LOOKUP(2,1/(Log!$K$1:$K$27569=AD85),Log!$I$1:$I$27569)</f>
        <v>https://www.ipcinfo.org/ipc-country-analysis/details-map/en/c/1157149/?iso3=NAM</v>
      </c>
      <c r="AK85" s="219">
        <f t="array" ref="AK85">LOOKUP(2,1/(Log!$K$1:$K$27569=AD85),Log!$L$1:$L$27569)</f>
        <v>45777</v>
      </c>
      <c r="AL85" s="221" t="str">
        <f t="shared" si="80"/>
        <v>NAM002People displaced</v>
      </c>
      <c r="AM85" s="213">
        <f t="array" ref="AM85">IF(LOOKUP(2,1/(Log!$K$1:$K$27569=AL85),Log!$E$1:$E$27569)="x","x",ROUND(LOOKUP(2,1/(Log!$K$1:$K$27569=AL85),Log!$E$1:$E$27569),-3))</f>
        <v>0</v>
      </c>
      <c r="AN85" s="213" t="str">
        <f t="array" ref="AN85">LOOKUP(2,1/(Log!$K$1:$K$27569=AL85),Log!$F$1:$F$27569)</f>
        <v>x</v>
      </c>
      <c r="AO85" s="213" t="str">
        <f t="array" ref="AO85">LOOKUP(2,1/(Log!$K$1:$K$27569=AL85),Log!$G$1:$G$27569)</f>
        <v>x</v>
      </c>
      <c r="AP85" s="213" t="str">
        <f t="array" ref="AP85">LOOKUP(2,1/(Log!$K$1:$K$27569=AL85),Log!$H$1:$H$27569)</f>
        <v>x</v>
      </c>
      <c r="AQ85" s="213" t="str">
        <f t="array" ref="AQ85">LOOKUP(2,1/(Log!$K$1:$K$27569=AL85),Log!$J$1:$J$27569)</f>
        <v>x</v>
      </c>
      <c r="AR85" s="213" t="str">
        <f t="array" ref="AR85">LOOKUP(2,1/(Log!$K$1:$K$27569=AL85),Log!$I$1:$I$27569)</f>
        <v>x</v>
      </c>
      <c r="AS85" s="214">
        <f t="array" ref="AS85">LOOKUP(2,1/(Log!$K$1:$K$27569=AL85),Log!$L$1:$L$27569)</f>
        <v>43868</v>
      </c>
      <c r="AT85" s="222" t="str">
        <f t="shared" si="81"/>
        <v>NAM002Injuries reported</v>
      </c>
      <c r="AU85" s="218">
        <f t="array" ref="AU85">LOOKUP(2,1/(Log!$K$1:$K$27569=AT85),Log!$E$1:$E$27569)</f>
        <v>0</v>
      </c>
      <c r="AV85" s="218" t="str">
        <f t="array" ref="AV85">LOOKUP(2,1/(Log!$K$1:$K$27569=AT85),Log!$F$1:$F$27569)</f>
        <v>x</v>
      </c>
      <c r="AW85" s="218" t="str">
        <f t="array" ref="AW85">LOOKUP(2,1/(Log!$K$1:$K$27569=AT85),Log!$G$1:$G$27569)</f>
        <v>x</v>
      </c>
      <c r="AX85" s="218" t="str">
        <f t="array" ref="AX85">LOOKUP(2,1/(Log!$K$1:$K$27569=AT85),Log!$H$1:$H$27569)</f>
        <v>x</v>
      </c>
      <c r="AY85" s="218" t="str">
        <f t="array" ref="AY85">LOOKUP(2,1/(Log!$K$1:$K$27569=AT85),Log!$J$1:$J$27569)</f>
        <v>x</v>
      </c>
      <c r="AZ85" s="218" t="str">
        <f t="array" ref="AZ85">LOOKUP(2,1/(Log!$K$1:$K$27569=AT85),Log!$I$1:$I$27569)</f>
        <v>x</v>
      </c>
      <c r="BA85" s="219">
        <f t="array" ref="BA85">LOOKUP(2,1/(Log!$K$1:$K$27569=AT85),Log!$L$1:$L$27569)</f>
        <v>43874</v>
      </c>
      <c r="BB85" s="221" t="str">
        <f t="shared" si="82"/>
        <v>NAM002Illness cases reported</v>
      </c>
      <c r="BC85" s="213">
        <f t="array" ref="BC85">LOOKUP(2,1/(Log!$K$1:$K$27569=BB85),Log!$E$1:$E$27569)</f>
        <v>0</v>
      </c>
      <c r="BD85" s="213" t="str">
        <f t="array" ref="BD85">LOOKUP(2,1/(Log!$K$1:$K$27569=BB85),Log!$F$1:$F$27569)</f>
        <v>x</v>
      </c>
      <c r="BE85" s="213" t="str">
        <f t="array" ref="BE85">LOOKUP(2,1/(Log!$K$1:$K$27569=BB85),Log!$G$1:$G$27569)</f>
        <v>x</v>
      </c>
      <c r="BF85" s="213" t="str">
        <f t="array" ref="BF85">LOOKUP(2,1/(Log!$K$1:$K$27569=BB85),Log!$H$1:$H$27569)</f>
        <v>x</v>
      </c>
      <c r="BG85" s="213" t="str">
        <f t="array" ref="BG85">LOOKUP(2,1/(Log!$K$1:$K$27569=BB85),Log!$J$1:$J$27569)</f>
        <v>x</v>
      </c>
      <c r="BH85" s="213" t="str">
        <f t="array" ref="BH85">LOOKUP(2,1/(Log!$K$1:$K$27569=BB85),Log!$I$1:$I$27569)</f>
        <v>x</v>
      </c>
      <c r="BI85" s="214">
        <f t="array" ref="BI85">LOOKUP(2,1/(Log!$K$1:$K$27569=BB85),Log!$L$1:$L$27569)</f>
        <v>43874</v>
      </c>
      <c r="BJ85" s="222" t="str">
        <f t="shared" si="83"/>
        <v>NAM002Fatalities reported</v>
      </c>
      <c r="BK85" s="222">
        <f t="array" ref="BK85">LOOKUP(2,1/(Log!$K$1:$K$27569=BJ85),Log!$E$1:$E$27569)</f>
        <v>0</v>
      </c>
      <c r="BL85" s="222" t="str">
        <f t="array" ref="BL85">LOOKUP(2,1/(Log!$K$1:$K$27569=BJ85),Log!$F$1:$F$27569)</f>
        <v>ACLED accessed on  14/04/2025</v>
      </c>
      <c r="BM85" s="222" t="str">
        <f t="array" ref="BM85">LOOKUP(2,1/(Log!$K$1:$K$27569=BJ85),Log!$G$1:$G$27569)</f>
        <v xml:space="preserve">Medium </v>
      </c>
      <c r="BN85" s="222">
        <f t="array" ref="BN85">LOOKUP(2,1/(Log!$K$1:$K$27569=BJ85),Log!$H$1:$H$27569)</f>
        <v>2</v>
      </c>
      <c r="BO85" s="222" t="str">
        <f t="array" ref="BO85">LOOKUP(2,1/(Log!$K$1:$K$27569=BJ85),Log!$J$1:$J$27569)</f>
        <v xml:space="preserve">0 fatalities reported by ACLED from  1 October 2024 to 1 April 2025 </v>
      </c>
      <c r="BP85" s="218" t="str">
        <f t="array" ref="BP85">LOOKUP(2,1/(Log!$K$1:$K$27569=BJ85),Log!$I$1:$I$27569)</f>
        <v>https://acleddata.com/explorer/</v>
      </c>
      <c r="BQ85" s="223">
        <f t="array" ref="BQ85">LOOKUP(2,1/(Log!$K$1:$K$27569=BJ85),Log!$L$1:$L$27569)</f>
        <v>45777</v>
      </c>
      <c r="BR85" s="221" t="str">
        <f t="shared" si="84"/>
        <v>NAM002Buildings damaged</v>
      </c>
      <c r="BS85" s="224" t="e">
        <f t="array" ref="BS85">LOOKUP(2,1/(Log!$K$1:$K$27569=BR85),Log!$E$1:$E$27569)</f>
        <v>#N/A</v>
      </c>
      <c r="BT85" s="224" t="e">
        <f t="array" ref="BT85">LOOKUP(2,1/(Log!$K$1:$K$27569=BR85),Log!$F$1:$F$27569)</f>
        <v>#N/A</v>
      </c>
      <c r="BU85" s="224" t="e">
        <f t="array" ref="BU85">LOOKUP(2,1/(Log!$K$1:$K$27569=BR85),Log!$G$1:$G$27569)</f>
        <v>#N/A</v>
      </c>
      <c r="BV85" s="224" t="e">
        <f t="array" ref="BV85">LOOKUP(2,1/(Log!$K$1:$K$27569=BR85),Log!$H$1:$H$27569)</f>
        <v>#N/A</v>
      </c>
      <c r="BW85" s="224" t="e">
        <f t="array" ref="BW85">LOOKUP(2,1/(Log!$K$1:$K$27569=BR85),Log!$J$1:$J$27569)</f>
        <v>#N/A</v>
      </c>
      <c r="BX85" s="224" t="e">
        <f t="array" ref="BX85">LOOKUP(2,1/(Log!$K$1:$K$27569=BR85),Log!$I$1:$I$27569)</f>
        <v>#N/A</v>
      </c>
      <c r="BY85" s="214" t="e">
        <f t="array" ref="BY85">LOOKUP(2,1/(Log!$K$1:$K$27569=BR85),Log!$L$1:$L$27569)</f>
        <v>#N/A</v>
      </c>
      <c r="BZ85" s="222" t="str">
        <f t="shared" si="85"/>
        <v>NAM002Buildings destroyed</v>
      </c>
      <c r="CA85" s="222" t="e">
        <f t="array" ref="CA85">LOOKUP(2,1/(Log!$K$1:$K$27569=BZ85),Log!$E$1:$E$27569)</f>
        <v>#N/A</v>
      </c>
      <c r="CB85" s="222" t="e">
        <f t="array" ref="CB85">LOOKUP(2,1/(Log!$K$1:$K$27569=BZ85),Log!$F$1:$F$27569)</f>
        <v>#N/A</v>
      </c>
      <c r="CC85" s="222" t="e">
        <f t="array" ref="CC85">LOOKUP(2,1/(Log!$K$1:$K$27569=BZ85),Log!$G$1:$G$27569)</f>
        <v>#N/A</v>
      </c>
      <c r="CD85" s="222" t="e">
        <f t="array" ref="CD85">LOOKUP(2,1/(Log!$K$1:$K$27569=BZ85),Log!$H$1:$H$27569)</f>
        <v>#N/A</v>
      </c>
      <c r="CE85" s="222" t="e">
        <f t="array" ref="CE85">LOOKUP(2,1/(Log!$K$1:$K$27569=BZ85),Log!$J$1:$J$27569)</f>
        <v>#N/A</v>
      </c>
      <c r="CF85" s="222" t="e">
        <f t="array" ref="CF85">LOOKUP(2,1/(Log!$K$1:$K$27569=BZ85),Log!$I$1:$I$27569)</f>
        <v>#N/A</v>
      </c>
      <c r="CG85" s="223" t="e">
        <f t="array" ref="CG85">LOOKUP(2,1/(Log!$K$1:$K$27569=BZ85),Log!$L$1:$L$27569)</f>
        <v>#N/A</v>
      </c>
      <c r="CH85" s="221" t="str">
        <f t="shared" si="86"/>
        <v>NAM002Buildings in the affected area</v>
      </c>
      <c r="CI85" s="222" t="e">
        <f t="array" ref="CI85">LOOKUP(2,1/(Log!$K$1:$K$27569=CH85),Log!$E$1:$E$27569)</f>
        <v>#N/A</v>
      </c>
      <c r="CJ85" s="222" t="e">
        <f t="array" ref="CJ85">LOOKUP(2,1/(Log!$K$1:$K$27569=CH85),Log!$F$1:$F$27569)</f>
        <v>#N/A</v>
      </c>
      <c r="CK85" s="222" t="e">
        <f t="array" ref="CK85">LOOKUP(2,1/(Log!$K$1:$K$27569=CH85),Log!$G$1:$G$27569)</f>
        <v>#N/A</v>
      </c>
      <c r="CL85" s="222" t="e">
        <f t="array" ref="CL85">LOOKUP(2,1/(Log!$K$1:$K$27569=CH85),Log!$H$1:$H$27569)</f>
        <v>#N/A</v>
      </c>
      <c r="CM85" s="222" t="e">
        <f t="array" ref="CM85">LOOKUP(2,1/(Log!$K$1:$K$27569=CH85),Log!$J$1:$J$27569)</f>
        <v>#N/A</v>
      </c>
      <c r="CN85" s="222" t="e">
        <f t="array" ref="CN85">LOOKUP(2,1/(Log!$K$1:$K$27569=CH85),Log!$I$1:$I$27569)</f>
        <v>#N/A</v>
      </c>
      <c r="CO85" s="225" t="e">
        <f t="array" ref="CO85">LOOKUP(2,1/(Log!$K$1:$K$27569=CH85),Log!$L$1:$L$27569)</f>
        <v>#N/A</v>
      </c>
      <c r="CP85" s="222" t="str">
        <f t="shared" si="87"/>
        <v>NAM002Economic Losses</v>
      </c>
      <c r="CQ85" s="224" t="e">
        <f t="array" ref="CQ85">LOOKUP(2,1/(Log!$K$1:$K$27569=CP85),Log!$E$1:$E$27569)</f>
        <v>#N/A</v>
      </c>
      <c r="CR85" s="224" t="e">
        <f t="array" ref="CR85">LOOKUP(2,1/(Log!$K$1:$K$27569=CP85),Log!$F$1:$F$27569)</f>
        <v>#N/A</v>
      </c>
      <c r="CS85" s="224" t="e">
        <f t="array" ref="CS85">LOOKUP(2,1/(Log!$K$1:$K$27569=CP85),Log!$G$1:$G$27569)</f>
        <v>#N/A</v>
      </c>
      <c r="CT85" s="224" t="e">
        <f t="array" ref="CT85">LOOKUP(2,1/(Log!$K$1:$K$27569=CP85),Log!$H$1:$H$27569)</f>
        <v>#N/A</v>
      </c>
      <c r="CU85" s="224" t="e">
        <f t="array" ref="CU85">LOOKUP(2,1/(Log!$K$1:$K$27569=CP85),Log!$J$1:$J$27569)</f>
        <v>#N/A</v>
      </c>
      <c r="CV85" s="224" t="e">
        <f t="array" ref="CV85">LOOKUP(2,1/(Log!$K$1:$K$27569=CP85),Log!$I$1:$I$27569)</f>
        <v>#N/A</v>
      </c>
      <c r="CW85" s="214" t="e">
        <f t="array" ref="CW85">LOOKUP(2,1/(Log!$K$1:$K$27569=CP85),Log!$L$1:$L$27569)</f>
        <v>#N/A</v>
      </c>
      <c r="CX85" s="222" t="str">
        <f t="shared" si="88"/>
        <v>NAM002People in Need</v>
      </c>
      <c r="CY85" s="218">
        <f t="shared" si="89"/>
        <v>776000</v>
      </c>
      <c r="CZ85" s="218" t="str">
        <f t="shared" si="90"/>
        <v>IPC 06/09/2024</v>
      </c>
      <c r="DA85" s="218" t="str">
        <f t="shared" si="91"/>
        <v xml:space="preserve">Medium </v>
      </c>
      <c r="DB85" s="218">
        <f t="shared" si="92"/>
        <v>2</v>
      </c>
      <c r="DC85" s="218" t="str">
        <f t="shared" si="93"/>
        <v>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April 2025 to June 2025.</v>
      </c>
      <c r="DD85" s="218" t="str">
        <f t="shared" si="94"/>
        <v>https://www.ipcinfo.org/ipc-country-analysis/details-map/en/c/1157149/?iso3=NAM</v>
      </c>
      <c r="DE85" s="220">
        <f t="shared" si="95"/>
        <v>45777</v>
      </c>
      <c r="DF85" s="221" t="str">
        <f t="shared" si="96"/>
        <v>NAM002Minimal humanitarian conditions - Level 1</v>
      </c>
      <c r="DG85" s="213">
        <f t="array" ref="DG85">IF(LOOKUP(2,1/(Log!$K$1:$K$27569=DF85),Log!$E$1:$E$27569)="x","x",ROUND(LOOKUP(2,1/(Log!$K$1:$K$27569=DF85),Log!$E$1:$E$27569),-3))</f>
        <v>1249000</v>
      </c>
      <c r="DH85" s="224" t="str">
        <f t="array" ref="DH85">LOOKUP(2,1/(Log!$K$1:$K$27569=DF85),Log!$F$1:$F$27569)</f>
        <v>IPC 06/09/2024</v>
      </c>
      <c r="DI85" s="224" t="str">
        <f t="array" ref="DI85">LOOKUP(2,1/(Log!$K$1:$K$27569=DF85),Log!$G$1:$G$27569)</f>
        <v xml:space="preserve">Medium </v>
      </c>
      <c r="DJ85" s="224">
        <f t="array" ref="DJ85">LOOKUP(2,1/(Log!$K$1:$K$27569=DF85),Log!$H$1:$H$27569)</f>
        <v>2</v>
      </c>
      <c r="DK85" s="224" t="str">
        <f t="array" ref="DK85">LOOKUP(2,1/(Log!$K$1:$K$27569=DF85),Log!$J$1:$J$27569)</f>
        <v>According to INFORM SI methodology, the number of people in Level 1 is equal to the people exposed minus the people affected which was the same as the figure we had in IPC Phase 1 corresponsing to people in level 1, according to ACAPS INFORM Severity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April 2025 to June 2025.</v>
      </c>
      <c r="DL85" s="224" t="str">
        <f t="array" ref="DL85">LOOKUP(2,1/(Log!$K$1:$K$27569=DF85),Log!$I$1:$I$27569)</f>
        <v>https://www.ipcinfo.org/ipc-country-analysis/details-map/en/c/1157149/?iso3=NAM</v>
      </c>
      <c r="DM85" s="214">
        <f t="array" ref="DM85">LOOKUP(2,1/(Log!$K$1:$K$27569=DF85),Log!$L$1:$L$27569)</f>
        <v>45777</v>
      </c>
      <c r="DN85" s="222" t="str">
        <f t="shared" si="97"/>
        <v>NAM002Stressed humanitarian conditions - Level 2</v>
      </c>
      <c r="DO85" s="218">
        <f t="array" ref="DO85">IF(LOOKUP(2,1/(Log!$K$1:$K$27569=DN85),Log!$E$1:$E$27569)="x","x",ROUND(LOOKUP(2,1/(Log!$K$1:$K$27569=DN85),Log!$E$1:$E$27569),-3))</f>
        <v>997000</v>
      </c>
      <c r="DP85" s="222" t="str">
        <f t="array" ref="DP85">LOOKUP(2,1/(Log!$K$1:$K$27569=DN85),Log!$F$1:$F$27569)</f>
        <v>IPC 06/09/2024</v>
      </c>
      <c r="DQ85" s="222" t="str">
        <f t="array" ref="DQ85">LOOKUP(2,1/(Log!$K$1:$K$27569=DN85),Log!$G$1:$G$27569)</f>
        <v xml:space="preserve">Medium </v>
      </c>
      <c r="DR85" s="222">
        <f t="array" ref="DR85">LOOKUP(2,1/(Log!$K$1:$K$27569=DN85),Log!$H$1:$H$27569)</f>
        <v>2</v>
      </c>
      <c r="DS85" s="222" t="str">
        <f t="array" ref="DS85">LOOKUP(2,1/(Log!$K$1:$K$27569=DN85),Log!$J$1:$J$27569)</f>
        <v>According to INFORM SI methodology, the number of people in Level 2 is equal to the people affected minus the people in need which was the same as the figure we had in IPC Phase 2 corresponsing to people in level 2, according to ACAPS INFORM Severity.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April 2025 to June 2025.</v>
      </c>
      <c r="DT85" s="222" t="str">
        <f t="array" ref="DT85">LOOKUP(2,1/(Log!$K$1:$K$27569=DN85),Log!$I$1:$I$27569)</f>
        <v>https://www.ipcinfo.org/ipc-country-analysis/details-map/en/c/1157149/?iso3=NAM</v>
      </c>
      <c r="DU85" s="223">
        <f t="array" ref="DU85">LOOKUP(2,1/(Log!$K$1:$K$27569=DN85),Log!$L$1:$L$27569)</f>
        <v>45777</v>
      </c>
      <c r="DV85" s="221" t="str">
        <f t="shared" si="98"/>
        <v>NAM002Moderate humanitarian conditions - Level 3</v>
      </c>
      <c r="DW85" s="213">
        <f t="array" ref="DW85">IF(LOOKUP(2,1/(Log!$K$1:$K$27569=DV85),Log!$E$1:$E$27569)="x","x",ROUND(LOOKUP(2,1/(Log!$K$1:$K$27569=DV85),Log!$E$1:$E$27569),-3))</f>
        <v>765000</v>
      </c>
      <c r="DX85" s="224" t="str">
        <f t="array" ref="DX85">LOOKUP(2,1/(Log!$K$1:$K$27569=DV85),Log!$F$1:$F$27569)</f>
        <v>IPC 06/09/2024</v>
      </c>
      <c r="DY85" s="224" t="str">
        <f t="array" ref="DY85">LOOKUP(2,1/(Log!$K$1:$K$27569=DV85),Log!$G$1:$G$27569)</f>
        <v xml:space="preserve">Medium </v>
      </c>
      <c r="DZ85" s="224">
        <f t="array" ref="DZ85">LOOKUP(2,1/(Log!$K$1:$K$27569=DV85),Log!$H$1:$H$27569)</f>
        <v>2</v>
      </c>
      <c r="EA85" s="224" t="str">
        <f t="array" ref="EA85">LOOKUP(2,1/(Log!$K$1:$K$27569=DV85),Log!$J$1:$J$27569)</f>
        <v>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April 2025 to June 2025.</v>
      </c>
      <c r="EB85" s="224" t="str">
        <f t="array" ref="EB85">LOOKUP(2,1/(Log!$K$1:$K$27569=DV85),Log!$I$1:$I$27569)</f>
        <v>https://www.ipcinfo.org/ipc-country-analysis/details-map/en/c/1157149/?iso3=NAM</v>
      </c>
      <c r="EC85" s="214">
        <f t="array" ref="EC85">LOOKUP(2,1/(Log!$K$1:$K$27569=DV85),Log!$L$1:$L$27569)</f>
        <v>45777</v>
      </c>
      <c r="ED85" s="222" t="str">
        <f t="shared" si="99"/>
        <v>NAM002Severe humanitarian conditions - Level 4</v>
      </c>
      <c r="EE85" s="218">
        <f t="array" ref="EE85">IF(LOOKUP(2,1/(Log!$K$1:$K$27569=ED85),Log!$E$1:$E$27569)="x","x",ROUND(LOOKUP(2,1/(Log!$K$1:$K$27569=ED85),Log!$E$1:$E$27569),-3))</f>
        <v>11000</v>
      </c>
      <c r="EF85" s="222" t="str">
        <f t="array" ref="EF85">LOOKUP(2,1/(Log!$K$1:$K$27569=ED85),Log!$F$1:$F$27569)</f>
        <v>IPC 06/09/2024</v>
      </c>
      <c r="EG85" s="222" t="str">
        <f t="array" ref="EG85">LOOKUP(2,1/(Log!$K$1:$K$27569=ED85),Log!$G$1:$G$27569)</f>
        <v xml:space="preserve">Medium </v>
      </c>
      <c r="EH85" s="222">
        <f t="array" ref="EH85">LOOKUP(2,1/(Log!$K$1:$K$27569=ED85),Log!$H$1:$H$27569)</f>
        <v>2</v>
      </c>
      <c r="EI85" s="222" t="str">
        <f t="array" ref="EI85">LOOKUP(2,1/(Log!$K$1:$K$27569=ED85),Log!$J$1:$J$27569)</f>
        <v>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April 2025 to June 2025.</v>
      </c>
      <c r="EJ85" s="222" t="str">
        <f t="array" ref="EJ85">LOOKUP(2,1/(Log!$K$1:$K$27569=ED85),Log!$I$1:$I$27569)</f>
        <v>https://www.ipcinfo.org/ipc-country-analysis/details-map/en/c/1157149/?iso3=NAM</v>
      </c>
      <c r="EK85" s="223">
        <f t="array" ref="EK85">LOOKUP(2,1/(Log!$K$1:$K$27569=ED85),Log!$L$1:$L$27569)</f>
        <v>45777</v>
      </c>
      <c r="EL85" s="221" t="str">
        <f t="shared" si="100"/>
        <v>NAM002Extreme humanitarian conditions - Level 5</v>
      </c>
      <c r="EM85" s="213">
        <f t="array" ref="EM85">IF(LOOKUP(2,1/(Log!$K$1:$K$27569=EL85),Log!$E$1:$E$27569)="x","x",ROUND(LOOKUP(2,1/(Log!$K$1:$K$27569=EL85),Log!$E$1:$E$27569),-3))</f>
        <v>0</v>
      </c>
      <c r="EN85" s="224" t="str">
        <f t="array" ref="EN85">LOOKUP(2,1/(Log!$K$1:$K$27569=EL85),Log!$F$1:$F$27569)</f>
        <v>IPC 06/09/2024</v>
      </c>
      <c r="EO85" s="224" t="str">
        <f t="array" ref="EO85">LOOKUP(2,1/(Log!$K$1:$K$27569=EL85),Log!$G$1:$G$27569)</f>
        <v xml:space="preserve">Medium </v>
      </c>
      <c r="EP85" s="224">
        <f t="array" ref="EP85">LOOKUP(2,1/(Log!$K$1:$K$27569=EL85),Log!$H$1:$H$27569)</f>
        <v>2</v>
      </c>
      <c r="EQ85" s="224" t="str">
        <f t="array" ref="EQ85">LOOKUP(2,1/(Log!$K$1:$K$27569=EL85),Log!$J$1:$J$27569)</f>
        <v>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April 2025 to June 2025.</v>
      </c>
      <c r="ER85" s="224" t="str">
        <f t="array" ref="ER85">LOOKUP(2,1/(Log!$K$1:$K$27569=EL85),Log!$I$1:$I$27569)</f>
        <v>https://www.ipcinfo.org/ipc-country-analysis/details-map/en/c/1157149/?iso3=NAM</v>
      </c>
      <c r="ES85" s="214">
        <f t="array" ref="ES85">LOOKUP(2,1/(Log!$K$1:$K$27569=EL85),Log!$L$1:$L$27569)</f>
        <v>45777</v>
      </c>
      <c r="ET85" s="222" t="str">
        <f t="shared" si="101"/>
        <v>NAM002Fatalities in all crises</v>
      </c>
      <c r="EU85" s="222">
        <f t="array" ref="EU85">LOOKUP(2,1/(Log!$K$1:$K$27569=ET85),Log!$E$1:$E$27569)</f>
        <v>0</v>
      </c>
      <c r="EV85" s="222" t="str">
        <f t="array" ref="EV85">LOOKUP(2,1/(Log!$K$1:$K$27569=ET85),Log!$F$1:$F$27569)</f>
        <v>ACLED accessed on 14/04/2025</v>
      </c>
      <c r="EW85" s="222" t="str">
        <f t="array" ref="EW85">LOOKUP(2,1/(Log!$K$1:$K$27569=ET85),Log!$G$1:$G$27569)</f>
        <v xml:space="preserve">Medium </v>
      </c>
      <c r="EX85" s="222">
        <f t="array" ref="EX85">LOOKUP(2,1/(Log!$K$1:$K$27569=ET85),Log!$H$1:$H$27569)</f>
        <v>2</v>
      </c>
      <c r="EY85" s="222" t="str">
        <f t="array" ref="EY85">LOOKUP(2,1/(Log!$K$1:$K$27569=ET85),Log!$J$1:$J$27569)</f>
        <v xml:space="preserve">0 fatalities reported by ACLED from  1 October 2024 to 1 April 2025 </v>
      </c>
      <c r="EZ85" s="222" t="str">
        <f t="array" ref="EZ85">LOOKUP(2,1/(Log!$K$1:$K$27569=ET85),Log!$I$1:$I$27569)</f>
        <v>https://acleddata.com/explorer/</v>
      </c>
      <c r="FA85" s="223">
        <f t="array" ref="FA85">LOOKUP(2,1/(Log!$K$1:$K$27569=ET85),Log!$L$1:$L$27569)</f>
        <v>45777</v>
      </c>
      <c r="FB85" s="221" t="str">
        <f t="shared" si="102"/>
        <v>NAM002Crisis affected groups</v>
      </c>
      <c r="FC85" s="224">
        <f t="array" ref="FC85">LOOKUP(2,1/(Log!$K$1:$K$27569=FB85),Log!$E$1:$E$27569)</f>
        <v>1</v>
      </c>
      <c r="FD85" s="224" t="str">
        <f t="array" ref="FD85">LOOKUP(2,1/(Log!$K$1:$K$27569=FB85),Log!$F$1:$F$27569)</f>
        <v>x</v>
      </c>
      <c r="FE85" s="224" t="str">
        <f t="array" ref="FE85">LOOKUP(2,1/(Log!$K$1:$K$27569=FB85),Log!$G$1:$G$27569)</f>
        <v>High</v>
      </c>
      <c r="FF85" s="224">
        <f t="array" ref="FF85">LOOKUP(2,1/(Log!$K$1:$K$27569=FB85),Log!$H$1:$H$27569)</f>
        <v>1</v>
      </c>
      <c r="FG85" s="224" t="str">
        <f t="array" ref="FG85">LOOKUP(2,1/(Log!$K$1:$K$27569=FB85),Log!$J$1:$J$27569)</f>
        <v>Affected population</v>
      </c>
      <c r="FH85" s="224" t="str">
        <f t="array" ref="FH85">LOOKUP(2,1/(Log!$K$1:$K$27569=FB85),Log!$I$1:$I$27569)</f>
        <v>x</v>
      </c>
      <c r="FI85" s="214">
        <f t="array" ref="FI85">LOOKUP(2,1/(Log!$K$1:$K$27569=FB85),Log!$L$1:$L$27569)</f>
        <v>44388</v>
      </c>
      <c r="FJ85" s="221" t="str">
        <f t="shared" si="103"/>
        <v>NAM002People facing limited access constraints</v>
      </c>
      <c r="FK85" s="222" t="e">
        <f t="array" ref="FK85">LOOKUP(2,1/(Log!$K$1:$K$27569=FJ85),Log!$E$1:$E$27569)</f>
        <v>#N/A</v>
      </c>
      <c r="FL85" s="222" t="e">
        <f t="array" ref="FL85">LOOKUP(2,1/(Log!$K$1:$K$27569=FJ85),Log!$F$1:$F$27569)</f>
        <v>#N/A</v>
      </c>
      <c r="FM85" s="222" t="e">
        <f t="array" ref="FM85">LOOKUP(2,1/(Log!$K$1:$K$27569=FJ85),Log!$G$1:$G$27569)</f>
        <v>#N/A</v>
      </c>
      <c r="FN85" s="222" t="e">
        <f t="array" ref="FN85">LOOKUP(2,1/(Log!$K$1:$K$27569=FJ85),Log!$H$1:$H$27569)</f>
        <v>#N/A</v>
      </c>
      <c r="FO85" s="222" t="e">
        <f t="array" ref="FO85">LOOKUP(2,1/(Log!$K$1:$K$27569=FJ85),Log!$J$1:$J$27569)</f>
        <v>#N/A</v>
      </c>
      <c r="FP85" s="218" t="e">
        <f t="array" ref="FP85">LOOKUP(2,1/(Log!$K$1:$K$27569=FJ85),Log!$I$1:$I$27569)</f>
        <v>#N/A</v>
      </c>
      <c r="FQ85" s="219" t="e">
        <f t="array" ref="FQ85">LOOKUP(2,1/(Log!$K$1:$K$27569=FJ85),Log!$L$1:$L$27569)</f>
        <v>#N/A</v>
      </c>
      <c r="FR85" s="221" t="str">
        <f t="shared" si="104"/>
        <v>NAM002People facing restricted access constraints</v>
      </c>
      <c r="FS85" s="224" t="e">
        <f t="array" ref="FS85">LOOKUP(2,1/(Log!$K$1:$K$27569=FR85),Log!$E$1:$E$27569)</f>
        <v>#N/A</v>
      </c>
      <c r="FT85" s="224" t="e">
        <f t="array" ref="FT85">LOOKUP(2,1/(Log!$K$1:$K$27569=FR85),Log!$F$1:$F$27569)</f>
        <v>#N/A</v>
      </c>
      <c r="FU85" s="224" t="e">
        <f t="array" ref="FU85">LOOKUP(2,1/(Log!$K$1:$K$27569=FR85),Log!$G$1:$G$27569)</f>
        <v>#N/A</v>
      </c>
      <c r="FV85" s="224" t="e">
        <f t="array" ref="FV85">LOOKUP(2,1/(Log!$K$1:$K$27569=FR85),Log!$H$1:$H$27569)</f>
        <v>#N/A</v>
      </c>
      <c r="FW85" s="224" t="e">
        <f t="array" ref="FW85">LOOKUP(2,1/(Log!$K$1:$K$27569=FR85),Log!$J$1:$J$27569)</f>
        <v>#N/A</v>
      </c>
      <c r="FX85" s="224" t="e">
        <f t="array" ref="FX85">LOOKUP(2,1/(Log!$K$1:$K$27569=FR85),Log!$I$1:$I$27569)</f>
        <v>#N/A</v>
      </c>
      <c r="FY85" s="214" t="e">
        <f t="array" ref="FY85">LOOKUP(2,1/(Log!$K$1:$K$27569=FR85),Log!$L$1:$L$27569)</f>
        <v>#N/A</v>
      </c>
      <c r="FZ85" s="222" t="str">
        <f t="shared" si="105"/>
        <v>NAM002Impediments to entry into country (bureaucratic and administrative)</v>
      </c>
      <c r="GA85" s="222">
        <f t="array" ref="GA85">LOOKUP(2,1/(Log!$K$1:$K$27569=FZ85),Log!$E$1:$E$27569)</f>
        <v>1</v>
      </c>
      <c r="GB85" s="222" t="str">
        <f t="array" ref="GB85">LOOKUP(2,1/(Log!$K$1:$K$27569=FZ85),Log!$F$1:$F$27569)</f>
        <v>ACAPS Access Methodology</v>
      </c>
      <c r="GC85" s="222" t="str">
        <f t="array" ref="GC85">LOOKUP(2,1/(Log!$K$1:$K$27569=FZ85),Log!$G$1:$G$27569)</f>
        <v>Medium</v>
      </c>
      <c r="GD85" s="222">
        <f t="array" ref="GD85">LOOKUP(2,1/(Log!$K$1:$K$27569=FZ85),Log!$H$1:$H$27569)</f>
        <v>2</v>
      </c>
      <c r="GE85" s="222" t="str">
        <f t="array" ref="GE85">LOOKUP(2,1/(Log!$K$1:$K$27569=FZ85),Log!$J$1:$J$27569)</f>
        <v>x</v>
      </c>
      <c r="GF85" s="222" t="str">
        <f t="array" ref="GF85">LOOKUP(2,1/(Log!$K$1:$K$27569=FZ85),Log!$I$1:$I$27569)</f>
        <v>x</v>
      </c>
      <c r="GG85" s="223">
        <f t="array" ref="GG85">LOOKUP(2,1/(Log!$K$1:$K$27569=FZ85),Log!$L$1:$L$27569)</f>
        <v>45603</v>
      </c>
      <c r="GH85" s="221" t="str">
        <f t="shared" si="106"/>
        <v>NAM002Restriction of movement (impediments to freedom of movement and/or administrative restrictions)</v>
      </c>
      <c r="GI85" s="224">
        <f t="array" ref="GI85">LOOKUP(2,1/(Log!$K$1:$K$27569=GH85),Log!$E$1:$E$27569)</f>
        <v>0</v>
      </c>
      <c r="GJ85" s="224" t="str">
        <f t="array" ref="GJ85">LOOKUP(2,1/(Log!$K$1:$K$27569=GH85),Log!$F$1:$F$27569)</f>
        <v>ACAPS Access Methodology</v>
      </c>
      <c r="GK85" s="224" t="str">
        <f t="array" ref="GK85">LOOKUP(2,1/(Log!$K$1:$K$27569=GH85),Log!$G$1:$G$27569)</f>
        <v>Medium</v>
      </c>
      <c r="GL85" s="224">
        <f t="array" ref="GL85">LOOKUP(2,1/(Log!$K$1:$K$27569=GH85),Log!$H$1:$H$27569)</f>
        <v>2</v>
      </c>
      <c r="GM85" s="224" t="str">
        <f t="array" ref="GM85">LOOKUP(2,1/(Log!$K$1:$K$27569=GH85),Log!$J$1:$J$27569)</f>
        <v>x</v>
      </c>
      <c r="GN85" s="224" t="str">
        <f t="array" ref="GN85">LOOKUP(2,1/(Log!$K$1:$K$27569=GH85),Log!$I$1:$I$27569)</f>
        <v>x</v>
      </c>
      <c r="GO85" s="214">
        <f t="array" ref="GO85">LOOKUP(2,1/(Log!$K$1:$K$27569=GH85),Log!$L$1:$L$27569)</f>
        <v>45603</v>
      </c>
      <c r="GP85" s="222" t="str">
        <f t="shared" si="107"/>
        <v>NAM002Interference into implementation of humanitarian activities</v>
      </c>
      <c r="GQ85" s="222">
        <f t="array" ref="GQ85">LOOKUP(2,1/(Log!$K$1:$K$27569=GP85),Log!$E$1:$E$27569)</f>
        <v>0</v>
      </c>
      <c r="GR85" s="222" t="str">
        <f t="array" ref="GR85">LOOKUP(2,1/(Log!$K$1:$K$27569=GP85),Log!$F$1:$F$27569)</f>
        <v>ACAPS Access Methodology</v>
      </c>
      <c r="GS85" s="222" t="str">
        <f t="array" ref="GS85">LOOKUP(2,1/(Log!$K$1:$K$27569=GP85),Log!$G$1:$G$27569)</f>
        <v>Medium</v>
      </c>
      <c r="GT85" s="222">
        <f t="array" ref="GT85">LOOKUP(2,1/(Log!$K$1:$K$27569=GP85),Log!$H$1:$H$27569)</f>
        <v>2</v>
      </c>
      <c r="GU85" s="222" t="str">
        <f t="array" ref="GU85">LOOKUP(2,1/(Log!$K$1:$K$27569=GP85),Log!$J$1:$J$27569)</f>
        <v>x</v>
      </c>
      <c r="GV85" s="222" t="str">
        <f t="array" ref="GV85">LOOKUP(2,1/(Log!$K$1:$K$27569=GP85),Log!$I$1:$I$27569)</f>
        <v>x</v>
      </c>
      <c r="GW85" s="223">
        <f t="array" ref="GW85">LOOKUP(2,1/(Log!$K$1:$K$27569=GP85),Log!$L$1:$L$27569)</f>
        <v>45603</v>
      </c>
      <c r="GX85" s="221" t="str">
        <f t="shared" si="108"/>
        <v>NAM002Violence against personnel, facilities and assets</v>
      </c>
      <c r="GY85" s="224">
        <f t="array" ref="GY85">LOOKUP(2,1/(Log!$K$1:$K$27569=GX85),Log!$E$1:$E$27569)</f>
        <v>0</v>
      </c>
      <c r="GZ85" s="224" t="str">
        <f t="array" ref="GZ85">LOOKUP(2,1/(Log!$K$1:$K$27569=GX85),Log!$F$1:$F$27569)</f>
        <v>ACAPS Access Methodology</v>
      </c>
      <c r="HA85" s="224" t="str">
        <f t="array" ref="HA85">LOOKUP(2,1/(Log!$K$1:$K$27569=GX85),Log!$G$1:$G$27569)</f>
        <v>Medium</v>
      </c>
      <c r="HB85" s="224">
        <f t="array" ref="HB85">LOOKUP(2,1/(Log!$K$1:$K$27569=GX85),Log!$H$1:$H$27569)</f>
        <v>2</v>
      </c>
      <c r="HC85" s="224" t="str">
        <f t="array" ref="HC85">LOOKUP(2,1/(Log!$K$1:$K$27569=GX85),Log!$J$1:$J$27569)</f>
        <v>x</v>
      </c>
      <c r="HD85" s="224" t="str">
        <f t="array" ref="HD85">LOOKUP(2,1/(Log!$K$1:$K$27569=GX85),Log!$I$1:$I$27569)</f>
        <v>x</v>
      </c>
      <c r="HE85" s="214">
        <f t="array" ref="HE85">LOOKUP(2,1/(Log!$K$1:$K$27569=GX85),Log!$L$1:$L$27569)</f>
        <v>45603</v>
      </c>
      <c r="HF85" s="222" t="str">
        <f t="shared" si="109"/>
        <v>NAM002Denial of existence of humanitarian needs or entitlements to assistance</v>
      </c>
      <c r="HG85" s="222">
        <f t="array" ref="HG85">LOOKUP(2,1/(Log!$K$1:$K$27569=HF85),Log!$E$1:$E$27569)</f>
        <v>0</v>
      </c>
      <c r="HH85" s="222" t="str">
        <f t="array" ref="HH85">LOOKUP(2,1/(Log!$K$1:$K$27569=HF85),Log!$F$1:$F$27569)</f>
        <v>ACAPS Access Methodology</v>
      </c>
      <c r="HI85" s="222" t="str">
        <f t="array" ref="HI85">LOOKUP(2,1/(Log!$K$1:$K$27569=HF85),Log!$G$1:$G$27569)</f>
        <v>Medium</v>
      </c>
      <c r="HJ85" s="222">
        <f t="array" ref="HJ85">LOOKUP(2,1/(Log!$K$1:$K$27569=HF85),Log!$H$1:$H$27569)</f>
        <v>2</v>
      </c>
      <c r="HK85" s="222" t="str">
        <f t="array" ref="HK85">LOOKUP(2,1/(Log!$K$1:$K$27569=HF85),Log!$J$1:$J$27569)</f>
        <v>x</v>
      </c>
      <c r="HL85" s="222" t="str">
        <f t="array" ref="HL85">LOOKUP(2,1/(Log!$K$1:$K$27569=HF85),Log!$I$1:$I$27569)</f>
        <v>x</v>
      </c>
      <c r="HM85" s="223">
        <f t="array" ref="HM85">LOOKUP(2,1/(Log!$K$1:$K$27569=HF85),Log!$L$1:$L$27569)</f>
        <v>45603</v>
      </c>
      <c r="HN85" s="221" t="str">
        <f t="shared" si="110"/>
        <v>NAM002Restriction and obstruction of access to services and assistance</v>
      </c>
      <c r="HO85" s="224">
        <f t="array" ref="HO85">LOOKUP(2,1/(Log!$K$1:$K$27569=HN85),Log!$E$1:$E$27569)</f>
        <v>0</v>
      </c>
      <c r="HP85" s="224" t="str">
        <f t="array" ref="HP85">LOOKUP(2,1/(Log!$K$1:$K$27569=HN85),Log!$F$1:$F$27569)</f>
        <v>ACAPS Access Methodology</v>
      </c>
      <c r="HQ85" s="224" t="str">
        <f t="array" ref="HQ85">LOOKUP(2,1/(Log!$K$1:$K$27569=HN85),Log!$G$1:$G$27569)</f>
        <v>Medium</v>
      </c>
      <c r="HR85" s="224">
        <f t="array" ref="HR85">LOOKUP(2,1/(Log!$K$1:$K$27569=HN85),Log!$H$1:$H$27569)</f>
        <v>2</v>
      </c>
      <c r="HS85" s="224" t="str">
        <f t="array" ref="HS85">LOOKUP(2,1/(Log!$K$1:$K$27569=HN85),Log!$J$1:$J$27569)</f>
        <v>x</v>
      </c>
      <c r="HT85" s="224" t="str">
        <f t="array" ref="HT85">LOOKUP(2,1/(Log!$K$1:$K$27569=HN85),Log!$I$1:$I$27569)</f>
        <v>x</v>
      </c>
      <c r="HU85" s="214">
        <f t="array" ref="HU85">LOOKUP(2,1/(Log!$K$1:$K$27569=HN85),Log!$L$1:$L$27569)</f>
        <v>45603</v>
      </c>
      <c r="HV85" s="222" t="str">
        <f t="shared" si="111"/>
        <v>NAM002Ongoing insecurity/hostilities affecting humanitarian assistance</v>
      </c>
      <c r="HW85" s="222">
        <f t="array" ref="HW85">LOOKUP(2,1/(Log!$K$1:$K$27569=HV85),Log!$E$1:$E$27569)</f>
        <v>0</v>
      </c>
      <c r="HX85" s="222" t="str">
        <f t="array" ref="HX85">LOOKUP(2,1/(Log!$K$1:$K$27569=HV85),Log!$F$1:$F$27569)</f>
        <v>ACAPS Access Methodology</v>
      </c>
      <c r="HY85" s="222" t="str">
        <f t="array" ref="HY85">LOOKUP(2,1/(Log!$K$1:$K$27569=HV85),Log!$G$1:$G$27569)</f>
        <v>Medium</v>
      </c>
      <c r="HZ85" s="222">
        <f t="array" ref="HZ85">LOOKUP(2,1/(Log!$K$1:$K$27569=HV85),Log!$H$1:$H$27569)</f>
        <v>2</v>
      </c>
      <c r="IA85" s="222" t="str">
        <f t="array" ref="IA85">LOOKUP(2,1/(Log!$K$1:$K$27569=HV85),Log!$J$1:$J$27569)</f>
        <v>x</v>
      </c>
      <c r="IB85" s="222" t="str">
        <f t="array" ref="IB85">LOOKUP(2,1/(Log!$K$1:$K$27569=HV85),Log!$I$1:$I$27569)</f>
        <v>x</v>
      </c>
      <c r="IC85" s="223">
        <f t="array" ref="IC85">LOOKUP(2,1/(Log!$K$1:$K$27569=HV85),Log!$L$1:$L$27569)</f>
        <v>45603</v>
      </c>
      <c r="ID85" s="221" t="str">
        <f t="shared" si="112"/>
        <v>NAM002Presence of mines and improvised explosive devices</v>
      </c>
      <c r="IE85" s="224">
        <f t="array" ref="IE85">LOOKUP(2,1/(Log!$K$1:$K$27569=ID85),Log!$E$1:$E$27569)</f>
        <v>0</v>
      </c>
      <c r="IF85" s="224" t="str">
        <f t="array" ref="IF85">LOOKUP(2,1/(Log!$K$1:$K$27569=ID85),Log!$F$1:$F$27569)</f>
        <v>ACAPS Access Methodology</v>
      </c>
      <c r="IG85" s="224" t="str">
        <f t="array" ref="IG85">LOOKUP(2,1/(Log!$K$1:$K$27569=ID85),Log!$G$1:$G$27569)</f>
        <v>Medium</v>
      </c>
      <c r="IH85" s="224">
        <f t="array" ref="IH85">LOOKUP(2,1/(Log!$K$1:$K$27569=ID85),Log!$H$1:$H$27569)</f>
        <v>2</v>
      </c>
      <c r="II85" s="224" t="str">
        <f t="array" ref="II85">LOOKUP(2,1/(Log!$K$1:$K$27569=ID85),Log!$J$1:$J$27569)</f>
        <v>x</v>
      </c>
      <c r="IJ85" s="224" t="str">
        <f t="array" ref="IJ85">LOOKUP(2,1/(Log!$K$1:$K$27569=ID85),Log!$I$1:$I$27569)</f>
        <v>x</v>
      </c>
      <c r="IK85" s="214">
        <f t="array" ref="IK85">LOOKUP(2,1/(Log!$K$1:$K$27569=ID85),Log!$L$1:$L$27569)</f>
        <v>45603</v>
      </c>
      <c r="IL85" s="222" t="str">
        <f t="shared" si="113"/>
        <v>NAM002Physical constraints in the environment (obstacles related to terrain, climate, lack of infrastructure, etc.)</v>
      </c>
      <c r="IM85" s="222">
        <f t="array" ref="IM85">LOOKUP(2,1/(Log!$K$1:$K$27569=IL85),Log!$E$1:$E$27569)</f>
        <v>1</v>
      </c>
      <c r="IN85" s="222" t="str">
        <f t="array" ref="IN85">LOOKUP(2,1/(Log!$K$1:$K$27569=IL85),Log!$F$1:$F$27569)</f>
        <v>ACAPS Access Methodology</v>
      </c>
      <c r="IO85" s="222" t="str">
        <f t="array" ref="IO85">LOOKUP(2,1/(Log!$K$1:$K$27569=IL85),Log!$G$1:$G$27569)</f>
        <v>Medium</v>
      </c>
      <c r="IP85" s="222">
        <f t="array" ref="IP85">LOOKUP(2,1/(Log!$K$1:$K$27569=IL85),Log!$H$1:$H$27569)</f>
        <v>2</v>
      </c>
      <c r="IQ85" s="222" t="str">
        <f t="array" ref="IQ85">LOOKUP(2,1/(Log!$K$1:$K$27569=IL85),Log!$J$1:$J$27569)</f>
        <v>x</v>
      </c>
      <c r="IR85" s="222" t="str">
        <f t="array" ref="IR85">LOOKUP(2,1/(Log!$K$1:$K$27569=IL85),Log!$I$1:$I$27569)</f>
        <v>x</v>
      </c>
      <c r="IS85" s="223">
        <f t="array" ref="IS85">LOOKUP(2,1/(Log!$K$1:$K$27569=IL85),Log!$L$1:$L$27569)</f>
        <v>45603</v>
      </c>
    </row>
    <row r="86" spans="1:253" s="11" customFormat="1" ht="13.35" customHeight="1">
      <c r="A86" s="11" t="str">
        <f>Lists!B:B</f>
        <v>Lake Chad basin crisis in Niger</v>
      </c>
      <c r="B86" s="11" t="str">
        <f>Lists!F:F</f>
        <v>Conflict/ Violence</v>
      </c>
      <c r="C86" s="11" t="str">
        <f>Lists!C:C</f>
        <v>NER002</v>
      </c>
      <c r="D86" s="11" t="str">
        <f>Lists!A:A</f>
        <v>Niger</v>
      </c>
      <c r="E86" s="11" t="str">
        <f>Lists!D:D</f>
        <v>NER</v>
      </c>
      <c r="F86" s="11" t="str">
        <f t="shared" si="76"/>
        <v>NER002Total population</v>
      </c>
      <c r="G86" s="212">
        <f t="array" ref="G86">ROUND(LOOKUP(2,1/(Log!$K$1:$K$27569=F86),Log!$E$1:$E$27569),-3)</f>
        <v>27654000</v>
      </c>
      <c r="H86" s="213" t="str">
        <f t="array" ref="H86">LOOKUP(2,1/(Log!$K$1:$K$27569=F86),Log!$F$1:$F$27569)</f>
        <v>World Population Review accessed 18/03/2025</v>
      </c>
      <c r="I86" s="213" t="str">
        <f t="array" ref="I86">LOOKUP(2,1/(Log!$K$1:$K$27569=F86),Log!$G$1:$G$27569)</f>
        <v xml:space="preserve">Medium </v>
      </c>
      <c r="J86" s="213">
        <f t="array" ref="J86">LOOKUP(2,1/(Log!$K$1:$K$27569=F86),Log!$H$1:$H$27569)</f>
        <v>2</v>
      </c>
      <c r="K86" s="213" t="str">
        <f t="array" ref="K86">LOOKUP(2,1/(Log!$K$1:$K$27569=F86),Log!$J$1:$J$27569)</f>
        <v>This is the total projected population of Niger as of February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v>
      </c>
      <c r="L86" s="213" t="str">
        <f t="array" ref="L86">LOOKUP(2,1/(Log!$K$1:$K$27569=F86),Log!$I$1:$I$27569)</f>
        <v>https://worldpopulationreview.com/countries/niger</v>
      </c>
      <c r="M86" s="214">
        <f t="array" ref="M86">LOOKUP(2,1/(Log!$K$1:$K$27569=F86),Log!$L$1:$L$27569)</f>
        <v>45776</v>
      </c>
      <c r="N86" s="221" t="str">
        <f t="shared" si="77"/>
        <v>NER002Landmass affected</v>
      </c>
      <c r="O86" s="216">
        <f t="array" ref="O86">LOOKUP(2,1/(Log!$K$1:$K$27569=N86),Log!$E$1:$E$27569)</f>
        <v>156906</v>
      </c>
      <c r="P86" s="216" t="str">
        <f t="array" ref="P86">LOOKUP(2,1/(Log!$K$1:$K$27569=N86),Log!$F$1:$F$27569)</f>
        <v>Institut National de la Statistique (INS) accessed 18/03/2025</v>
      </c>
      <c r="Q86" s="216" t="str">
        <f t="array" ref="Q86">LOOKUP(2,1/(Log!$K$1:$K$27569=N86),Log!$G$1:$G$27569)</f>
        <v>High</v>
      </c>
      <c r="R86" s="216">
        <f t="array" ref="R86">LOOKUP(2,1/(Log!$K$1:$K$27569=N86),Log!$H$1:$H$27569)</f>
        <v>1</v>
      </c>
      <c r="S86" s="216" t="str">
        <f t="array" ref="S86">LOOKUP(2,1/(Log!$K$1:$K$27569=N86),Log!$J$1:$J$27569)</f>
        <v xml:space="preserve">The Diffa region affected by the Lake Chad Basin conflict, perpetrated by non-state armed groups such as like the Islamic State-West Africa and Boko Haram since 2014, has a landmass of 156,906 sq. km, according to the Niger's National Institute of Statistics. The source is old but the landmass area is largely fixed over time. </v>
      </c>
      <c r="T86" s="216" t="str">
        <f t="array" ref="T86">LOOKUP(2,1/(Log!$K$1:$K$27569=N86),Log!$I$1:$I$27569)</f>
        <v>https://stat-niger.org/wp-content/uploads/diffa/diffa_en_chiffres_2023.pdf</v>
      </c>
      <c r="U86" s="217">
        <f t="array" ref="U86">LOOKUP(2,1/(Log!$K$1:$K$27569=N86),Log!$L$1:$L$27569)</f>
        <v>45776</v>
      </c>
      <c r="V86" s="221" t="str">
        <f t="shared" si="78"/>
        <v>NER002People exposed</v>
      </c>
      <c r="W86" s="213">
        <f t="array" ref="W86">IF(LOOKUP(2,1/(Log!$K$1:$K$27569=V86),Log!$E$1:$E$27569)="x","x",ROUND(LOOKUP(2,1/(Log!$K$1:$K$27569=V86),Log!$E$1:$E$27569),-3))</f>
        <v>840000</v>
      </c>
      <c r="X86" s="213" t="str">
        <f t="array" ref="X86">LOOKUP(2,1/(Log!$K$1:$K$27569=V86),Log!$F$1:$F$27569)</f>
        <v>Institut National de la Statistique (INS) accessed 24/05/2024</v>
      </c>
      <c r="Y86" s="213" t="str">
        <f t="array" ref="Y86">LOOKUP(2,1/(Log!$K$1:$K$27569=V86),Log!$G$1:$G$27569)</f>
        <v>High</v>
      </c>
      <c r="Z86" s="213">
        <f t="array" ref="Z86">LOOKUP(2,1/(Log!$K$1:$K$27569=V86),Log!$H$1:$H$27569)</f>
        <v>1</v>
      </c>
      <c r="AA86" s="213" t="str">
        <f t="array" ref="AA86">LOOKUP(2,1/(Log!$K$1:$K$27569=V86),Log!$J$1:$J$27569)</f>
        <v>The figure represents the total population of the Diffa region. The entire population is considered exposed due to long-standing conflict and protracted humanitarian needs. Access to basic services is severely compromised and displacement continues to affect most areas.</v>
      </c>
      <c r="AB86" s="213" t="str">
        <f t="array" ref="AB86">LOOKUP(2,1/(Log!$K$1:$K$27569=V86),Log!$I$1:$I$27569)</f>
        <v>https://stat-niger.org/wp-content/uploads/diffa/diffa_en_chiffres_2023.pdf</v>
      </c>
      <c r="AC86" s="214">
        <f t="array" ref="AC86">LOOKUP(2,1/(Log!$K$1:$K$27569=V86),Log!$L$1:$L$27569)</f>
        <v>45776</v>
      </c>
      <c r="AD86" s="221" t="str">
        <f t="shared" si="79"/>
        <v>NER002People affected</v>
      </c>
      <c r="AE86" s="218">
        <f t="array" ref="AE86">IF(LOOKUP(2,1/(Log!$K$1:$K$27569=AD86),Log!$E$1:$E$27569)="x","x",ROUND(LOOKUP(2,1/(Log!$K$1:$K$27569=AD86),Log!$E$1:$E$27569),-3))</f>
        <v>339000</v>
      </c>
      <c r="AF86" s="218" t="str">
        <f t="array" ref="AF86">LOOKUP(2,1/(Log!$K$1:$K$27569=AD86),Log!$F$1:$F$27569)</f>
        <v>UNHCR 11/04/2025</v>
      </c>
      <c r="AG86" s="218" t="str">
        <f t="array" ref="AG86">LOOKUP(2,1/(Log!$K$1:$K$27569=AD86),Log!$G$1:$G$27569)</f>
        <v xml:space="preserve">Medium </v>
      </c>
      <c r="AH86" s="218">
        <f t="array" ref="AH86">LOOKUP(2,1/(Log!$K$1:$K$27569=AD86),Log!$H$1:$H$27569)</f>
        <v>2</v>
      </c>
      <c r="AI86" s="218" t="str">
        <f t="array" ref="AI86">LOOKUP(2,1/(Log!$K$1:$K$27569=AD86),Log!$J$1:$J$27569)</f>
        <v>There are no formal estimations of people affected for this crisis. Humanitarian needs in Diffa are long-standing and severe, making it difficult to clearly distinguish between affected populations and those already considered in need. For this reason, we used the PiN figure as a proxy for people affected, acknowledging it as a potential underestimate.</v>
      </c>
      <c r="AJ86" s="218" t="str">
        <f t="array" ref="AJ86">LOOKUP(2,1/(Log!$K$1:$K$27569=AD86),Log!$I$1:$I$27569)</f>
        <v>https://data.unhcr.org/fr/documents/details/115656</v>
      </c>
      <c r="AK86" s="219">
        <f t="array" ref="AK86">LOOKUP(2,1/(Log!$K$1:$K$27569=AD86),Log!$L$1:$L$27569)</f>
        <v>45776</v>
      </c>
      <c r="AL86" s="221" t="str">
        <f t="shared" si="80"/>
        <v>NER002People displaced</v>
      </c>
      <c r="AM86" s="213">
        <f t="array" ref="AM86">IF(LOOKUP(2,1/(Log!$K$1:$K$27569=AL86),Log!$E$1:$E$27569)="x","x",ROUND(LOOKUP(2,1/(Log!$K$1:$K$27569=AL86),Log!$E$1:$E$27569),-3))</f>
        <v>339000</v>
      </c>
      <c r="AN86" s="213" t="str">
        <f t="array" ref="AN86">LOOKUP(2,1/(Log!$K$1:$K$27569=AL86),Log!$F$1:$F$27569)</f>
        <v>UNHCR 11/04/2025</v>
      </c>
      <c r="AO86" s="213" t="str">
        <f t="array" ref="AO86">LOOKUP(2,1/(Log!$K$1:$K$27569=AL86),Log!$G$1:$G$27569)</f>
        <v>High</v>
      </c>
      <c r="AP86" s="213">
        <f t="array" ref="AP86">LOOKUP(2,1/(Log!$K$1:$K$27569=AL86),Log!$H$1:$H$27569)</f>
        <v>1</v>
      </c>
      <c r="AQ86" s="213" t="str">
        <f t="array" ref="AQ86">LOOKUP(2,1/(Log!$K$1:$K$27569=AL86),Log!$J$1:$J$27569)</f>
        <v>People displaced by the Lake Chad Basin Crisis in Niger (specifically in the Diffa region) include internally displaced persons (IDPs), refugees from Nigeria fleeing Boko Haram violence, and asylum seekers. Some Nigerien IDPs have also fled to neighbouring Chad and Nigeria. The figure is from UNHCR (March 2025) and reflects people living in formal or informal hosting centres. This is the region with the highest number of displaced people in Niger.</v>
      </c>
      <c r="AR86" s="213" t="str">
        <f t="array" ref="AR86">LOOKUP(2,1/(Log!$K$1:$K$27569=AL86),Log!$I$1:$I$27569)</f>
        <v>https://data.unhcr.org/fr/documents/details/115656</v>
      </c>
      <c r="AS86" s="214">
        <f t="array" ref="AS86">LOOKUP(2,1/(Log!$K$1:$K$27569=AL86),Log!$L$1:$L$27569)</f>
        <v>45776</v>
      </c>
      <c r="AT86" s="222" t="str">
        <f t="shared" si="81"/>
        <v>NER002Injuries reported</v>
      </c>
      <c r="AU86" s="218" t="str">
        <f t="array" ref="AU86">LOOKUP(2,1/(Log!$K$1:$K$27569=AT86),Log!$E$1:$E$27569)</f>
        <v>x</v>
      </c>
      <c r="AV86" s="218" t="str">
        <f t="array" ref="AV86">LOOKUP(2,1/(Log!$K$1:$K$27569=AT86),Log!$F$1:$F$27569)</f>
        <v>x</v>
      </c>
      <c r="AW86" s="218" t="str">
        <f t="array" ref="AW86">LOOKUP(2,1/(Log!$K$1:$K$27569=AT86),Log!$G$1:$G$27569)</f>
        <v>x</v>
      </c>
      <c r="AX86" s="218" t="str">
        <f t="array" ref="AX86">LOOKUP(2,1/(Log!$K$1:$K$27569=AT86),Log!$H$1:$H$27569)</f>
        <v>x</v>
      </c>
      <c r="AY86" s="218" t="str">
        <f t="array" ref="AY86">LOOKUP(2,1/(Log!$K$1:$K$27569=AT86),Log!$J$1:$J$27569)</f>
        <v xml:space="preserve">Number of injuries is a data gap. It is not systematically reported for all crises across and overlapping in Niger. </v>
      </c>
      <c r="AZ86" s="218" t="str">
        <f t="array" ref="AZ86">LOOKUP(2,1/(Log!$K$1:$K$27569=AT86),Log!$I$1:$I$27569)</f>
        <v>x</v>
      </c>
      <c r="BA86" s="219">
        <f t="array" ref="BA86">LOOKUP(2,1/(Log!$K$1:$K$27569=AT86),Log!$L$1:$L$27569)</f>
        <v>45776</v>
      </c>
      <c r="BB86" s="221" t="str">
        <f t="shared" si="82"/>
        <v>NER002Illness cases reported</v>
      </c>
      <c r="BC86" s="213" t="str">
        <f t="array" ref="BC86">LOOKUP(2,1/(Log!$K$1:$K$27569=BB86),Log!$E$1:$E$27569)</f>
        <v>x</v>
      </c>
      <c r="BD86" s="213">
        <f t="array" ref="BD86">LOOKUP(2,1/(Log!$K$1:$K$27569=BB86),Log!$F$1:$F$27569)</f>
        <v>0</v>
      </c>
      <c r="BE86" s="213" t="str">
        <f t="array" ref="BE86">LOOKUP(2,1/(Log!$K$1:$K$27569=BB86),Log!$G$1:$G$27569)</f>
        <v>x</v>
      </c>
      <c r="BF86" s="213" t="str">
        <f t="array" ref="BF86">LOOKUP(2,1/(Log!$K$1:$K$27569=BB86),Log!$H$1:$H$27569)</f>
        <v>x</v>
      </c>
      <c r="BG86" s="213" t="str">
        <f t="array" ref="BG86">LOOKUP(2,1/(Log!$K$1:$K$27569=BB86),Log!$J$1:$J$27569)</f>
        <v>No information currently available</v>
      </c>
      <c r="BH86" s="213">
        <f t="array" ref="BH86">LOOKUP(2,1/(Log!$K$1:$K$27569=BB86),Log!$I$1:$I$27569)</f>
        <v>0</v>
      </c>
      <c r="BI86" s="214">
        <f t="array" ref="BI86">LOOKUP(2,1/(Log!$K$1:$K$27569=BB86),Log!$L$1:$L$27569)</f>
        <v>43508</v>
      </c>
      <c r="BJ86" s="222" t="str">
        <f t="shared" si="83"/>
        <v>NER002Fatalities reported</v>
      </c>
      <c r="BK86" s="222">
        <f t="array" ref="BK86">LOOKUP(2,1/(Log!$K$1:$K$27569=BJ86),Log!$E$1:$E$27569)</f>
        <v>39</v>
      </c>
      <c r="BL86" s="222" t="str">
        <f t="array" ref="BL86">LOOKUP(2,1/(Log!$K$1:$K$27569=BJ86),Log!$F$1:$F$27569)</f>
        <v>ACLED accessed 18/03/2025</v>
      </c>
      <c r="BM86" s="222" t="str">
        <f t="array" ref="BM86">LOOKUP(2,1/(Log!$K$1:$K$27569=BJ86),Log!$G$1:$G$27569)</f>
        <v>High</v>
      </c>
      <c r="BN86" s="222">
        <f t="array" ref="BN86">LOOKUP(2,1/(Log!$K$1:$K$27569=BJ86),Log!$H$1:$H$27569)</f>
        <v>1</v>
      </c>
      <c r="BO86" s="222" t="str">
        <f t="array" ref="BO86">LOOKUP(2,1/(Log!$K$1:$K$27569=BJ86),Log!$J$1:$J$27569)</f>
        <v>The figure includes the total number of fatalities in Niger precisely the Diffa region according to the ACLED from 1 October 2024 to 1April 2025 from all types of events (such as battles, violence against civilians, explosions or remote violence, riots, protests, and strategic developments) and by all perpetrators (state or non-state). The fatalities in the ACLED dataset relate exclusively to violent incidents.</v>
      </c>
      <c r="BP86" s="218" t="str">
        <f t="array" ref="BP86">LOOKUP(2,1/(Log!$K$1:$K$27569=BJ86),Log!$I$1:$I$27569)</f>
        <v>https://acleddata.com/data-export-tool/</v>
      </c>
      <c r="BQ86" s="223">
        <f t="array" ref="BQ86">LOOKUP(2,1/(Log!$K$1:$K$27569=BJ86),Log!$L$1:$L$27569)</f>
        <v>45776</v>
      </c>
      <c r="BR86" s="221" t="str">
        <f t="shared" si="84"/>
        <v>NER002Buildings damaged</v>
      </c>
      <c r="BS86" s="224" t="str">
        <f t="array" ref="BS86">LOOKUP(2,1/(Log!$K$1:$K$27569=BR86),Log!$E$1:$E$27569)</f>
        <v>x</v>
      </c>
      <c r="BT86" s="224">
        <f t="array" ref="BT86">LOOKUP(2,1/(Log!$K$1:$K$27569=BR86),Log!$F$1:$F$27569)</f>
        <v>0</v>
      </c>
      <c r="BU86" s="224" t="str">
        <f t="array" ref="BU86">LOOKUP(2,1/(Log!$K$1:$K$27569=BR86),Log!$G$1:$G$27569)</f>
        <v>Medium</v>
      </c>
      <c r="BV86" s="224">
        <f t="array" ref="BV86">LOOKUP(2,1/(Log!$K$1:$K$27569=BR86),Log!$H$1:$H$27569)</f>
        <v>2</v>
      </c>
      <c r="BW86" s="224" t="str">
        <f t="array" ref="BW86">LOOKUP(2,1/(Log!$K$1:$K$27569=BR86),Log!$J$1:$J$27569)</f>
        <v>Burnt shelters have been reported during Boko Haram attacks</v>
      </c>
      <c r="BX86" s="224" t="str">
        <f t="array" ref="BX86">LOOKUP(2,1/(Log!$K$1:$K$27569=BR86),Log!$I$1:$I$27569)</f>
        <v>https://www.acleddata.com/data/</v>
      </c>
      <c r="BY86" s="214">
        <f t="array" ref="BY86">LOOKUP(2,1/(Log!$K$1:$K$27569=BR86),Log!$L$1:$L$27569)</f>
        <v>43552</v>
      </c>
      <c r="BZ86" s="222" t="str">
        <f t="shared" si="85"/>
        <v>NER002Buildings destroyed</v>
      </c>
      <c r="CA86" s="222" t="str">
        <f t="array" ref="CA86">LOOKUP(2,1/(Log!$K$1:$K$27569=BZ86),Log!$E$1:$E$27569)</f>
        <v>x</v>
      </c>
      <c r="CB86" s="222">
        <f t="array" ref="CB86">LOOKUP(2,1/(Log!$K$1:$K$27569=BZ86),Log!$F$1:$F$27569)</f>
        <v>0</v>
      </c>
      <c r="CC86" s="222" t="str">
        <f t="array" ref="CC86">LOOKUP(2,1/(Log!$K$1:$K$27569=BZ86),Log!$G$1:$G$27569)</f>
        <v>Medium</v>
      </c>
      <c r="CD86" s="222">
        <f t="array" ref="CD86">LOOKUP(2,1/(Log!$K$1:$K$27569=BZ86),Log!$H$1:$H$27569)</f>
        <v>2</v>
      </c>
      <c r="CE86" s="222" t="str">
        <f t="array" ref="CE86">LOOKUP(2,1/(Log!$K$1:$K$27569=BZ86),Log!$J$1:$J$27569)</f>
        <v>Burnt shelters have been reported during Boko Haram attacks</v>
      </c>
      <c r="CF86" s="222" t="str">
        <f t="array" ref="CF86">LOOKUP(2,1/(Log!$K$1:$K$27569=BZ86),Log!$I$1:$I$27569)</f>
        <v>https://www.acleddata.com/data/</v>
      </c>
      <c r="CG86" s="223">
        <f t="array" ref="CG86">LOOKUP(2,1/(Log!$K$1:$K$27569=BZ86),Log!$L$1:$L$27569)</f>
        <v>43552</v>
      </c>
      <c r="CH86" s="221" t="str">
        <f t="shared" si="86"/>
        <v>NER002Buildings in the affected area</v>
      </c>
      <c r="CI86" s="222" t="e">
        <f t="array" ref="CI86">LOOKUP(2,1/(Log!$K$1:$K$27569=CH86),Log!$E$1:$E$27569)</f>
        <v>#N/A</v>
      </c>
      <c r="CJ86" s="222" t="e">
        <f t="array" ref="CJ86">LOOKUP(2,1/(Log!$K$1:$K$27569=CH86),Log!$F$1:$F$27569)</f>
        <v>#N/A</v>
      </c>
      <c r="CK86" s="222" t="e">
        <f t="array" ref="CK86">LOOKUP(2,1/(Log!$K$1:$K$27569=CH86),Log!$G$1:$G$27569)</f>
        <v>#N/A</v>
      </c>
      <c r="CL86" s="222" t="e">
        <f t="array" ref="CL86">LOOKUP(2,1/(Log!$K$1:$K$27569=CH86),Log!$H$1:$H$27569)</f>
        <v>#N/A</v>
      </c>
      <c r="CM86" s="222" t="e">
        <f t="array" ref="CM86">LOOKUP(2,1/(Log!$K$1:$K$27569=CH86),Log!$J$1:$J$27569)</f>
        <v>#N/A</v>
      </c>
      <c r="CN86" s="222" t="e">
        <f t="array" ref="CN86">LOOKUP(2,1/(Log!$K$1:$K$27569=CH86),Log!$I$1:$I$27569)</f>
        <v>#N/A</v>
      </c>
      <c r="CO86" s="225" t="e">
        <f t="array" ref="CO86">LOOKUP(2,1/(Log!$K$1:$K$27569=CH86),Log!$L$1:$L$27569)</f>
        <v>#N/A</v>
      </c>
      <c r="CP86" s="222" t="str">
        <f t="shared" si="87"/>
        <v>NER002Economic Losses</v>
      </c>
      <c r="CQ86" s="224" t="str">
        <f t="array" ref="CQ86">LOOKUP(2,1/(Log!$K$1:$K$27569=CP86),Log!$E$1:$E$27569)</f>
        <v>x</v>
      </c>
      <c r="CR86" s="224">
        <f t="array" ref="CR86">LOOKUP(2,1/(Log!$K$1:$K$27569=CP86),Log!$F$1:$F$27569)</f>
        <v>0</v>
      </c>
      <c r="CS86" s="224" t="str">
        <f t="array" ref="CS86">LOOKUP(2,1/(Log!$K$1:$K$27569=CP86),Log!$G$1:$G$27569)</f>
        <v>x</v>
      </c>
      <c r="CT86" s="224" t="str">
        <f t="array" ref="CT86">LOOKUP(2,1/(Log!$K$1:$K$27569=CP86),Log!$H$1:$H$27569)</f>
        <v>x</v>
      </c>
      <c r="CU86" s="224" t="str">
        <f t="array" ref="CU86">LOOKUP(2,1/(Log!$K$1:$K$27569=CP86),Log!$J$1:$J$27569)</f>
        <v>No information currently available</v>
      </c>
      <c r="CV86" s="224">
        <f t="array" ref="CV86">LOOKUP(2,1/(Log!$K$1:$K$27569=CP86),Log!$I$1:$I$27569)</f>
        <v>0</v>
      </c>
      <c r="CW86" s="214">
        <f t="array" ref="CW86">LOOKUP(2,1/(Log!$K$1:$K$27569=CP86),Log!$L$1:$L$27569)</f>
        <v>43508</v>
      </c>
      <c r="CX86" s="222" t="str">
        <f t="shared" si="88"/>
        <v>NER002People in Need</v>
      </c>
      <c r="CY86" s="218">
        <f t="shared" si="89"/>
        <v>339000</v>
      </c>
      <c r="CZ86" s="218" t="str">
        <f t="shared" si="90"/>
        <v>UNHCR 11/04/2025</v>
      </c>
      <c r="DA86" s="218" t="str">
        <f t="shared" si="91"/>
        <v>Low</v>
      </c>
      <c r="DB86" s="218">
        <f t="shared" si="92"/>
        <v>3</v>
      </c>
      <c r="DC86" s="218" t="str">
        <f t="shared" si="93"/>
        <v xml:space="preserve">This is the total number of people in need facing moderate humanitarian conditions in Diffa region. The number of people in Level 3 is the entire population of people in need (Refugees, asylum seekers, IDPs and other population of concern .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IDPs and other population of concern in Diffa was categorised as Level 3. This source is chosen as the the 2025 HNRP is not yet released and  there is no severity breakdown of the PIN. The reliabilty is set as low because there could be a possibilty of the host population who are in need however there is lack of an update source that indicate the severity of needs in this location and  therefore there could be a potential under estimate of this figure. </v>
      </c>
      <c r="DD86" s="218" t="str">
        <f t="shared" si="94"/>
        <v>https://data.unhcr.org/fr/documents/details/115656</v>
      </c>
      <c r="DE86" s="220">
        <f t="shared" si="95"/>
        <v>45776</v>
      </c>
      <c r="DF86" s="221" t="str">
        <f t="shared" si="96"/>
        <v>NER002Minimal humanitarian conditions - Level 1</v>
      </c>
      <c r="DG86" s="213">
        <f t="array" ref="DG86">IF(LOOKUP(2,1/(Log!$K$1:$K$27569=DF86),Log!$E$1:$E$27569)="x","x",ROUND(LOOKUP(2,1/(Log!$K$1:$K$27569=DF86),Log!$E$1:$E$27569),-3))</f>
        <v>501000</v>
      </c>
      <c r="DH86" s="224" t="str">
        <f t="array" ref="DH86">LOOKUP(2,1/(Log!$K$1:$K$27569=DF86),Log!$F$1:$F$27569)</f>
        <v>Institut National de la Statistique (INS) accessed 24/05/2024; UNHCR 11/04/2025</v>
      </c>
      <c r="DI86" s="224" t="str">
        <f t="array" ref="DI86">LOOKUP(2,1/(Log!$K$1:$K$27569=DF86),Log!$G$1:$G$27569)</f>
        <v>Low</v>
      </c>
      <c r="DJ86" s="224">
        <f t="array" ref="DJ86">LOOKUP(2,1/(Log!$K$1:$K$27569=DF86),Log!$H$1:$H$27569)</f>
        <v>3</v>
      </c>
      <c r="DK86" s="224" t="str">
        <f t="array" ref="DK86">LOOKUP(2,1/(Log!$K$1:$K$27569=DF86),Log!$J$1:$J$27569)</f>
        <v xml:space="preserve">According to INFORM SI methodology, the number of people in Level 1 is equal to the people exposed  minus the people affected. According to the prioritisation approach, the reliability is low due to no comprehensive needs assessments currently available. </v>
      </c>
      <c r="DL86" s="224" t="str">
        <f t="array" ref="DL86">LOOKUP(2,1/(Log!$K$1:$K$27569=DF86),Log!$I$1:$I$27569)</f>
        <v>https://stat-niger.org/wp-content/uploads/diffa/diffa_en_chiffres_2023.pdf;https://data.unhcr.org/fr/documents/details/115656</v>
      </c>
      <c r="DM86" s="214">
        <f t="array" ref="DM86">LOOKUP(2,1/(Log!$K$1:$K$27569=DF86),Log!$L$1:$L$27569)</f>
        <v>45776</v>
      </c>
      <c r="DN86" s="222" t="str">
        <f t="shared" si="97"/>
        <v>NER002Stressed humanitarian conditions - Level 2</v>
      </c>
      <c r="DO86" s="218">
        <f t="array" ref="DO86">IF(LOOKUP(2,1/(Log!$K$1:$K$27569=DN86),Log!$E$1:$E$27569)="x","x",ROUND(LOOKUP(2,1/(Log!$K$1:$K$27569=DN86),Log!$E$1:$E$27569),-3))</f>
        <v>0</v>
      </c>
      <c r="DP86" s="222" t="str">
        <f t="array" ref="DP86">LOOKUP(2,1/(Log!$K$1:$K$27569=DN86),Log!$F$1:$F$27569)</f>
        <v>UNHCR 24/04/2024; OCHA 06/01/2023</v>
      </c>
      <c r="DQ86" s="222" t="str">
        <f t="array" ref="DQ86">LOOKUP(2,1/(Log!$K$1:$K$27569=DN86),Log!$G$1:$G$27569)</f>
        <v>Low</v>
      </c>
      <c r="DR86" s="222">
        <f t="array" ref="DR86">LOOKUP(2,1/(Log!$K$1:$K$27569=DN86),Log!$H$1:$H$27569)</f>
        <v>3</v>
      </c>
      <c r="DS86" s="222" t="str">
        <f t="array" ref="DS86">LOOKUP(2,1/(Log!$K$1:$K$27569=DN86),Log!$J$1:$J$27569)</f>
        <v xml:space="preserve">According to INFORM SI methodology, the number of people in Level 2 is equal to the people affected minus the people in need. People in Level 2 might be facing some difficulties accessing basic services but are able to meet their needs without external assistance. According to the prioritisation approach, the reliability is low due to no comprehensive needs assessments currently available. The 2025 HNRP for Niger has not yet been released and there are no other viable sources that can be used at this time such as food security or nutrition assessments to understand the severity of need in this area. </v>
      </c>
      <c r="DT86" s="222" t="str">
        <f t="array" ref="DT86">LOOKUP(2,1/(Log!$K$1:$K$27569=DN86),Log!$I$1:$I$27569)</f>
        <v>https://data.unhcr.org/fr/documents/details/115656</v>
      </c>
      <c r="DU86" s="223">
        <f t="array" ref="DU86">LOOKUP(2,1/(Log!$K$1:$K$27569=DN86),Log!$L$1:$L$27569)</f>
        <v>45776</v>
      </c>
      <c r="DV86" s="221" t="str">
        <f t="shared" si="98"/>
        <v>NER002Moderate humanitarian conditions - Level 3</v>
      </c>
      <c r="DW86" s="213">
        <f t="array" ref="DW86">IF(LOOKUP(2,1/(Log!$K$1:$K$27569=DV86),Log!$E$1:$E$27569)="x","x",ROUND(LOOKUP(2,1/(Log!$K$1:$K$27569=DV86),Log!$E$1:$E$27569),-3))</f>
        <v>339000</v>
      </c>
      <c r="DX86" s="224" t="str">
        <f t="array" ref="DX86">LOOKUP(2,1/(Log!$K$1:$K$27569=DV86),Log!$F$1:$F$27569)</f>
        <v>UNHCR 11/04/2025</v>
      </c>
      <c r="DY86" s="224" t="str">
        <f t="array" ref="DY86">LOOKUP(2,1/(Log!$K$1:$K$27569=DV86),Log!$G$1:$G$27569)</f>
        <v>Low</v>
      </c>
      <c r="DZ86" s="224">
        <f t="array" ref="DZ86">LOOKUP(2,1/(Log!$K$1:$K$27569=DV86),Log!$H$1:$H$27569)</f>
        <v>3</v>
      </c>
      <c r="EA86" s="224" t="str">
        <f t="array" ref="EA86">LOOKUP(2,1/(Log!$K$1:$K$27569=DV86),Log!$J$1:$J$27569)</f>
        <v xml:space="preserve">This is the total number of people in need facing moderate humanitarian conditions in Diffa region. The number of people in Level 3 is the entire population of people in need (Refugees, asylum seekers, IDPs and other population of concern .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IDPs and other population of concern in Diffa was categorised as Level 3. This source is chosen as the the 2025 HNRP is not yet released and  there is no severity breakdown of the PIN. The reliabilty is set as low because there could be a possibilty of the host population who are in need however there is lack of an update source that indicate the severity of needs in this location and  therefore there could be a potential under estimate of this figure. </v>
      </c>
      <c r="EB86" s="224" t="str">
        <f t="array" ref="EB86">LOOKUP(2,1/(Log!$K$1:$K$27569=DV86),Log!$I$1:$I$27569)</f>
        <v>https://data.unhcr.org/fr/documents/details/115656</v>
      </c>
      <c r="EC86" s="214">
        <f t="array" ref="EC86">LOOKUP(2,1/(Log!$K$1:$K$27569=DV86),Log!$L$1:$L$27569)</f>
        <v>45776</v>
      </c>
      <c r="ED86" s="222" t="str">
        <f t="shared" si="99"/>
        <v>NER002Severe humanitarian conditions - Level 4</v>
      </c>
      <c r="EE86" s="218" t="str">
        <f t="array" ref="EE86">IF(LOOKUP(2,1/(Log!$K$1:$K$27569=ED86),Log!$E$1:$E$27569)="x","x",ROUND(LOOKUP(2,1/(Log!$K$1:$K$27569=ED86),Log!$E$1:$E$27569),-3))</f>
        <v>x</v>
      </c>
      <c r="EF86" s="222" t="str">
        <f t="array" ref="EF86">LOOKUP(2,1/(Log!$K$1:$K$27569=ED86),Log!$F$1:$F$27569)</f>
        <v>UNHCR 11/04/2025</v>
      </c>
      <c r="EG86" s="222" t="str">
        <f t="array" ref="EG86">LOOKUP(2,1/(Log!$K$1:$K$27569=ED86),Log!$G$1:$G$27569)</f>
        <v>Low</v>
      </c>
      <c r="EH86" s="222">
        <f t="array" ref="EH86">LOOKUP(2,1/(Log!$K$1:$K$27569=ED86),Log!$H$1:$H$27569)</f>
        <v>3</v>
      </c>
      <c r="EI86" s="222" t="str">
        <f t="array" ref="EI86">LOOKUP(2,1/(Log!$K$1:$K$27569=ED86),Log!$J$1:$J$27569)</f>
        <v xml:space="preserve">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86" s="222" t="str">
        <f t="array" ref="EJ86">LOOKUP(2,1/(Log!$K$1:$K$27569=ED86),Log!$I$1:$I$27569)</f>
        <v>https://data.unhcr.org/fr/documents/details/115656</v>
      </c>
      <c r="EK86" s="223">
        <f t="array" ref="EK86">LOOKUP(2,1/(Log!$K$1:$K$27569=ED86),Log!$L$1:$L$27569)</f>
        <v>45776</v>
      </c>
      <c r="EL86" s="221" t="str">
        <f t="shared" si="100"/>
        <v>NER002Extreme humanitarian conditions - Level 5</v>
      </c>
      <c r="EM86" s="213" t="str">
        <f t="array" ref="EM86">IF(LOOKUP(2,1/(Log!$K$1:$K$27569=EL86),Log!$E$1:$E$27569)="x","x",ROUND(LOOKUP(2,1/(Log!$K$1:$K$27569=EL86),Log!$E$1:$E$27569),-3))</f>
        <v>x</v>
      </c>
      <c r="EN86" s="224" t="str">
        <f t="array" ref="EN86">LOOKUP(2,1/(Log!$K$1:$K$27569=EL86),Log!$F$1:$F$27569)</f>
        <v>UNHCR 11/04/2025</v>
      </c>
      <c r="EO86" s="224" t="str">
        <f t="array" ref="EO86">LOOKUP(2,1/(Log!$K$1:$K$27569=EL86),Log!$G$1:$G$27569)</f>
        <v>Low</v>
      </c>
      <c r="EP86" s="224">
        <f t="array" ref="EP86">LOOKUP(2,1/(Log!$K$1:$K$27569=EL86),Log!$H$1:$H$27569)</f>
        <v>3</v>
      </c>
      <c r="EQ86" s="224" t="str">
        <f t="array" ref="EQ86">LOOKUP(2,1/(Log!$K$1:$K$27569=EL86),Log!$J$1:$J$27569)</f>
        <v xml:space="preserve">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86" s="224" t="str">
        <f t="array" ref="ER86">LOOKUP(2,1/(Log!$K$1:$K$27569=EL86),Log!$I$1:$I$27569)</f>
        <v>https://data.unhcr.org/fr/documents/details/115656</v>
      </c>
      <c r="ES86" s="214">
        <f t="array" ref="ES86">LOOKUP(2,1/(Log!$K$1:$K$27569=EL86),Log!$L$1:$L$27569)</f>
        <v>45776</v>
      </c>
      <c r="ET86" s="222" t="str">
        <f t="shared" si="101"/>
        <v>NER002Fatalities in all crises</v>
      </c>
      <c r="EU86" s="222">
        <f t="array" ref="EU86">LOOKUP(2,1/(Log!$K$1:$K$27569=ET86),Log!$E$1:$E$27569)</f>
        <v>489</v>
      </c>
      <c r="EV86" s="222" t="str">
        <f t="array" ref="EV86">LOOKUP(2,1/(Log!$K$1:$K$27569=ET86),Log!$F$1:$F$27569)</f>
        <v>ACLED accessed 18/03/2025</v>
      </c>
      <c r="EW86" s="222" t="str">
        <f t="array" ref="EW86">LOOKUP(2,1/(Log!$K$1:$K$27569=ET86),Log!$G$1:$G$27569)</f>
        <v>High</v>
      </c>
      <c r="EX86" s="222">
        <f t="array" ref="EX86">LOOKUP(2,1/(Log!$K$1:$K$27569=ET86),Log!$H$1:$H$27569)</f>
        <v>1</v>
      </c>
      <c r="EY86" s="222" t="str">
        <f t="array" ref="EY86">LOOKUP(2,1/(Log!$K$1:$K$27569=ET86),Log!$J$1:$J$27569)</f>
        <v>The figure includes the total number of fatalities in Niger precisely in the Diffa, Tahoua, Tillaberi and Maradi regions according to the ACLED from 1 October 2024 to 1April 2025 from all types of events (such as battles, violence against civilians, explosions or remote violence, riots, protests, and strategic developments) and by all perpetrators (state or non-state). The fatalities in the ACLED dataset relate exclusively to violent incidents.</v>
      </c>
      <c r="EZ86" s="222" t="str">
        <f t="array" ref="EZ86">LOOKUP(2,1/(Log!$K$1:$K$27569=ET86),Log!$I$1:$I$27569)</f>
        <v>https://acleddata.com/data-export-tool/</v>
      </c>
      <c r="FA86" s="223">
        <f t="array" ref="FA86">LOOKUP(2,1/(Log!$K$1:$K$27569=ET86),Log!$L$1:$L$27569)</f>
        <v>45776</v>
      </c>
      <c r="FB86" s="221" t="str">
        <f t="shared" si="102"/>
        <v>NER002Crisis affected groups</v>
      </c>
      <c r="FC86" s="224">
        <f t="array" ref="FC86">LOOKUP(2,1/(Log!$K$1:$K$27569=FB86),Log!$E$1:$E$27569)</f>
        <v>3</v>
      </c>
      <c r="FD86" s="224" t="str">
        <f t="array" ref="FD86">LOOKUP(2,1/(Log!$K$1:$K$27569=FB86),Log!$F$1:$F$27569)</f>
        <v>UNHCR 11/04/2025</v>
      </c>
      <c r="FE86" s="224" t="str">
        <f t="array" ref="FE86">LOOKUP(2,1/(Log!$K$1:$K$27569=FB86),Log!$G$1:$G$27569)</f>
        <v>High</v>
      </c>
      <c r="FF86" s="224">
        <f t="array" ref="FF86">LOOKUP(2,1/(Log!$K$1:$K$27569=FB86),Log!$H$1:$H$27569)</f>
        <v>1</v>
      </c>
      <c r="FG86" s="224" t="str">
        <f t="array" ref="FG86">LOOKUP(2,1/(Log!$K$1:$K$27569=FB86),Log!$J$1:$J$27569)</f>
        <v>In the Lake Chad Basin Crisis in Niger, 3 population groups are affected: internally displaced persons (IDPs), refugees and asylum seekers, and the host population.</v>
      </c>
      <c r="FH86" s="224" t="str">
        <f t="array" ref="FH86">LOOKUP(2,1/(Log!$K$1:$K$27569=FB86),Log!$I$1:$I$27569)</f>
        <v>https://data.unhcr.org/fr/documents/details/115656</v>
      </c>
      <c r="FI86" s="214">
        <f t="array" ref="FI86">LOOKUP(2,1/(Log!$K$1:$K$27569=FB86),Log!$L$1:$L$27569)</f>
        <v>45776</v>
      </c>
      <c r="FJ86" s="221" t="str">
        <f t="shared" si="103"/>
        <v>NER002People facing limited access constraints</v>
      </c>
      <c r="FK86" s="222" t="str">
        <f t="array" ref="FK86">LOOKUP(2,1/(Log!$K$1:$K$27569=FJ86),Log!$E$1:$E$27569)</f>
        <v>x</v>
      </c>
      <c r="FL86" s="222">
        <f t="array" ref="FL86">LOOKUP(2,1/(Log!$K$1:$K$27569=FJ86),Log!$F$1:$F$27569)</f>
        <v>0</v>
      </c>
      <c r="FM86" s="222" t="str">
        <f t="array" ref="FM86">LOOKUP(2,1/(Log!$K$1:$K$27569=FJ86),Log!$G$1:$G$27569)</f>
        <v>x</v>
      </c>
      <c r="FN86" s="222" t="str">
        <f t="array" ref="FN86">LOOKUP(2,1/(Log!$K$1:$K$27569=FJ86),Log!$H$1:$H$27569)</f>
        <v>x</v>
      </c>
      <c r="FO86" s="222" t="str">
        <f t="array" ref="FO86">LOOKUP(2,1/(Log!$K$1:$K$27569=FJ86),Log!$J$1:$J$27569)</f>
        <v>No information currently available</v>
      </c>
      <c r="FP86" s="218">
        <f t="array" ref="FP86">LOOKUP(2,1/(Log!$K$1:$K$27569=FJ86),Log!$I$1:$I$27569)</f>
        <v>0</v>
      </c>
      <c r="FQ86" s="219">
        <f t="array" ref="FQ86">LOOKUP(2,1/(Log!$K$1:$K$27569=FJ86),Log!$L$1:$L$27569)</f>
        <v>43508</v>
      </c>
      <c r="FR86" s="221" t="str">
        <f t="shared" si="104"/>
        <v>NER002People facing restricted access constraints</v>
      </c>
      <c r="FS86" s="224" t="str">
        <f t="array" ref="FS86">LOOKUP(2,1/(Log!$K$1:$K$27569=FR86),Log!$E$1:$E$27569)</f>
        <v>x</v>
      </c>
      <c r="FT86" s="224">
        <f t="array" ref="FT86">LOOKUP(2,1/(Log!$K$1:$K$27569=FR86),Log!$F$1:$F$27569)</f>
        <v>0</v>
      </c>
      <c r="FU86" s="224" t="str">
        <f t="array" ref="FU86">LOOKUP(2,1/(Log!$K$1:$K$27569=FR86),Log!$G$1:$G$27569)</f>
        <v>x</v>
      </c>
      <c r="FV86" s="224" t="str">
        <f t="array" ref="FV86">LOOKUP(2,1/(Log!$K$1:$K$27569=FR86),Log!$H$1:$H$27569)</f>
        <v>x</v>
      </c>
      <c r="FW86" s="224" t="str">
        <f t="array" ref="FW86">LOOKUP(2,1/(Log!$K$1:$K$27569=FR86),Log!$J$1:$J$27569)</f>
        <v>No information currently available</v>
      </c>
      <c r="FX86" s="224">
        <f t="array" ref="FX86">LOOKUP(2,1/(Log!$K$1:$K$27569=FR86),Log!$I$1:$I$27569)</f>
        <v>0</v>
      </c>
      <c r="FY86" s="214">
        <f t="array" ref="FY86">LOOKUP(2,1/(Log!$K$1:$K$27569=FR86),Log!$L$1:$L$27569)</f>
        <v>43508</v>
      </c>
      <c r="FZ86" s="222" t="str">
        <f t="shared" si="105"/>
        <v>NER002Impediments to entry into country (bureaucratic and administrative)</v>
      </c>
      <c r="GA86" s="222">
        <f t="array" ref="GA86">LOOKUP(2,1/(Log!$K$1:$K$27569=FZ86),Log!$E$1:$E$27569)</f>
        <v>1</v>
      </c>
      <c r="GB86" s="222" t="str">
        <f t="array" ref="GB86">LOOKUP(2,1/(Log!$K$1:$K$27569=FZ86),Log!$F$1:$F$27569)</f>
        <v>ACAPS Access Methodology</v>
      </c>
      <c r="GC86" s="222" t="str">
        <f t="array" ref="GC86">LOOKUP(2,1/(Log!$K$1:$K$27569=FZ86),Log!$G$1:$G$27569)</f>
        <v>Medium</v>
      </c>
      <c r="GD86" s="222">
        <f t="array" ref="GD86">LOOKUP(2,1/(Log!$K$1:$K$27569=FZ86),Log!$H$1:$H$27569)</f>
        <v>2</v>
      </c>
      <c r="GE86" s="222" t="str">
        <f t="array" ref="GE86">LOOKUP(2,1/(Log!$K$1:$K$27569=FZ86),Log!$J$1:$J$27569)</f>
        <v>x</v>
      </c>
      <c r="GF86" s="222" t="str">
        <f t="array" ref="GF86">LOOKUP(2,1/(Log!$K$1:$K$27569=FZ86),Log!$I$1:$I$27569)</f>
        <v>x</v>
      </c>
      <c r="GG86" s="223">
        <f t="array" ref="GG86">LOOKUP(2,1/(Log!$K$1:$K$27569=FZ86),Log!$L$1:$L$27569)</f>
        <v>45614</v>
      </c>
      <c r="GH86" s="221" t="str">
        <f t="shared" si="106"/>
        <v>NER002Restriction of movement (impediments to freedom of movement and/or administrative restrictions)</v>
      </c>
      <c r="GI86" s="224">
        <f t="array" ref="GI86">LOOKUP(2,1/(Log!$K$1:$K$27569=GH86),Log!$E$1:$E$27569)</f>
        <v>1</v>
      </c>
      <c r="GJ86" s="224" t="str">
        <f t="array" ref="GJ86">LOOKUP(2,1/(Log!$K$1:$K$27569=GH86),Log!$F$1:$F$27569)</f>
        <v>ACAPS Access Methodology</v>
      </c>
      <c r="GK86" s="224" t="str">
        <f t="array" ref="GK86">LOOKUP(2,1/(Log!$K$1:$K$27569=GH86),Log!$G$1:$G$27569)</f>
        <v>Medium</v>
      </c>
      <c r="GL86" s="224">
        <f t="array" ref="GL86">LOOKUP(2,1/(Log!$K$1:$K$27569=GH86),Log!$H$1:$H$27569)</f>
        <v>2</v>
      </c>
      <c r="GM86" s="224" t="str">
        <f t="array" ref="GM86">LOOKUP(2,1/(Log!$K$1:$K$27569=GH86),Log!$J$1:$J$27569)</f>
        <v>x</v>
      </c>
      <c r="GN86" s="224" t="str">
        <f t="array" ref="GN86">LOOKUP(2,1/(Log!$K$1:$K$27569=GH86),Log!$I$1:$I$27569)</f>
        <v>x</v>
      </c>
      <c r="GO86" s="214">
        <f t="array" ref="GO86">LOOKUP(2,1/(Log!$K$1:$K$27569=GH86),Log!$L$1:$L$27569)</f>
        <v>45614</v>
      </c>
      <c r="GP86" s="222" t="str">
        <f t="shared" si="107"/>
        <v>NER002Interference into implementation of humanitarian activities</v>
      </c>
      <c r="GQ86" s="222">
        <f t="array" ref="GQ86">LOOKUP(2,1/(Log!$K$1:$K$27569=GP86),Log!$E$1:$E$27569)</f>
        <v>2</v>
      </c>
      <c r="GR86" s="222" t="str">
        <f t="array" ref="GR86">LOOKUP(2,1/(Log!$K$1:$K$27569=GP86),Log!$F$1:$F$27569)</f>
        <v>ACAPS Access Methodology</v>
      </c>
      <c r="GS86" s="222" t="str">
        <f t="array" ref="GS86">LOOKUP(2,1/(Log!$K$1:$K$27569=GP86),Log!$G$1:$G$27569)</f>
        <v>Medium</v>
      </c>
      <c r="GT86" s="222">
        <f t="array" ref="GT86">LOOKUP(2,1/(Log!$K$1:$K$27569=GP86),Log!$H$1:$H$27569)</f>
        <v>2</v>
      </c>
      <c r="GU86" s="222" t="str">
        <f t="array" ref="GU86">LOOKUP(2,1/(Log!$K$1:$K$27569=GP86),Log!$J$1:$J$27569)</f>
        <v>x</v>
      </c>
      <c r="GV86" s="222" t="str">
        <f t="array" ref="GV86">LOOKUP(2,1/(Log!$K$1:$K$27569=GP86),Log!$I$1:$I$27569)</f>
        <v>x</v>
      </c>
      <c r="GW86" s="223">
        <f t="array" ref="GW86">LOOKUP(2,1/(Log!$K$1:$K$27569=GP86),Log!$L$1:$L$27569)</f>
        <v>45614</v>
      </c>
      <c r="GX86" s="221" t="str">
        <f t="shared" si="108"/>
        <v>NER002Violence against personnel, facilities and assets</v>
      </c>
      <c r="GY86" s="224">
        <f t="array" ref="GY86">LOOKUP(2,1/(Log!$K$1:$K$27569=GX86),Log!$E$1:$E$27569)</f>
        <v>1</v>
      </c>
      <c r="GZ86" s="224" t="str">
        <f t="array" ref="GZ86">LOOKUP(2,1/(Log!$K$1:$K$27569=GX86),Log!$F$1:$F$27569)</f>
        <v>ACAPS Access Methodology</v>
      </c>
      <c r="HA86" s="224" t="str">
        <f t="array" ref="HA86">LOOKUP(2,1/(Log!$K$1:$K$27569=GX86),Log!$G$1:$G$27569)</f>
        <v>Medium</v>
      </c>
      <c r="HB86" s="224">
        <f t="array" ref="HB86">LOOKUP(2,1/(Log!$K$1:$K$27569=GX86),Log!$H$1:$H$27569)</f>
        <v>2</v>
      </c>
      <c r="HC86" s="224" t="str">
        <f t="array" ref="HC86">LOOKUP(2,1/(Log!$K$1:$K$27569=GX86),Log!$J$1:$J$27569)</f>
        <v>x</v>
      </c>
      <c r="HD86" s="224" t="str">
        <f t="array" ref="HD86">LOOKUP(2,1/(Log!$K$1:$K$27569=GX86),Log!$I$1:$I$27569)</f>
        <v>x</v>
      </c>
      <c r="HE86" s="214">
        <f t="array" ref="HE86">LOOKUP(2,1/(Log!$K$1:$K$27569=GX86),Log!$L$1:$L$27569)</f>
        <v>45614</v>
      </c>
      <c r="HF86" s="222" t="str">
        <f t="shared" si="109"/>
        <v>NER002Denial of existence of humanitarian needs or entitlements to assistance</v>
      </c>
      <c r="HG86" s="222">
        <f t="array" ref="HG86">LOOKUP(2,1/(Log!$K$1:$K$27569=HF86),Log!$E$1:$E$27569)</f>
        <v>0</v>
      </c>
      <c r="HH86" s="222" t="str">
        <f t="array" ref="HH86">LOOKUP(2,1/(Log!$K$1:$K$27569=HF86),Log!$F$1:$F$27569)</f>
        <v>ACAPS Access Methodology</v>
      </c>
      <c r="HI86" s="222" t="str">
        <f t="array" ref="HI86">LOOKUP(2,1/(Log!$K$1:$K$27569=HF86),Log!$G$1:$G$27569)</f>
        <v>Medium</v>
      </c>
      <c r="HJ86" s="222">
        <f t="array" ref="HJ86">LOOKUP(2,1/(Log!$K$1:$K$27569=HF86),Log!$H$1:$H$27569)</f>
        <v>2</v>
      </c>
      <c r="HK86" s="222" t="str">
        <f t="array" ref="HK86">LOOKUP(2,1/(Log!$K$1:$K$27569=HF86),Log!$J$1:$J$27569)</f>
        <v>x</v>
      </c>
      <c r="HL86" s="222" t="str">
        <f t="array" ref="HL86">LOOKUP(2,1/(Log!$K$1:$K$27569=HF86),Log!$I$1:$I$27569)</f>
        <v>x</v>
      </c>
      <c r="HM86" s="223">
        <f t="array" ref="HM86">LOOKUP(2,1/(Log!$K$1:$K$27569=HF86),Log!$L$1:$L$27569)</f>
        <v>45614</v>
      </c>
      <c r="HN86" s="221" t="str">
        <f t="shared" si="110"/>
        <v>NER002Restriction and obstruction of access to services and assistance</v>
      </c>
      <c r="HO86" s="224">
        <f t="array" ref="HO86">LOOKUP(2,1/(Log!$K$1:$K$27569=HN86),Log!$E$1:$E$27569)</f>
        <v>3</v>
      </c>
      <c r="HP86" s="224" t="str">
        <f t="array" ref="HP86">LOOKUP(2,1/(Log!$K$1:$K$27569=HN86),Log!$F$1:$F$27569)</f>
        <v>ACAPS Access Methodology</v>
      </c>
      <c r="HQ86" s="224" t="str">
        <f t="array" ref="HQ86">LOOKUP(2,1/(Log!$K$1:$K$27569=HN86),Log!$G$1:$G$27569)</f>
        <v>Medium</v>
      </c>
      <c r="HR86" s="224">
        <f t="array" ref="HR86">LOOKUP(2,1/(Log!$K$1:$K$27569=HN86),Log!$H$1:$H$27569)</f>
        <v>2</v>
      </c>
      <c r="HS86" s="224" t="str">
        <f t="array" ref="HS86">LOOKUP(2,1/(Log!$K$1:$K$27569=HN86),Log!$J$1:$J$27569)</f>
        <v>x</v>
      </c>
      <c r="HT86" s="224" t="str">
        <f t="array" ref="HT86">LOOKUP(2,1/(Log!$K$1:$K$27569=HN86),Log!$I$1:$I$27569)</f>
        <v>x</v>
      </c>
      <c r="HU86" s="214">
        <f t="array" ref="HU86">LOOKUP(2,1/(Log!$K$1:$K$27569=HN86),Log!$L$1:$L$27569)</f>
        <v>45614</v>
      </c>
      <c r="HV86" s="222" t="str">
        <f t="shared" si="111"/>
        <v>NER002Ongoing insecurity/hostilities affecting humanitarian assistance</v>
      </c>
      <c r="HW86" s="222">
        <f t="array" ref="HW86">LOOKUP(2,1/(Log!$K$1:$K$27569=HV86),Log!$E$1:$E$27569)</f>
        <v>2</v>
      </c>
      <c r="HX86" s="222" t="str">
        <f t="array" ref="HX86">LOOKUP(2,1/(Log!$K$1:$K$27569=HV86),Log!$F$1:$F$27569)</f>
        <v>ACAPS Access Methodology</v>
      </c>
      <c r="HY86" s="222" t="str">
        <f t="array" ref="HY86">LOOKUP(2,1/(Log!$K$1:$K$27569=HV86),Log!$G$1:$G$27569)</f>
        <v>Medium</v>
      </c>
      <c r="HZ86" s="222">
        <f t="array" ref="HZ86">LOOKUP(2,1/(Log!$K$1:$K$27569=HV86),Log!$H$1:$H$27569)</f>
        <v>2</v>
      </c>
      <c r="IA86" s="222" t="str">
        <f t="array" ref="IA86">LOOKUP(2,1/(Log!$K$1:$K$27569=HV86),Log!$J$1:$J$27569)</f>
        <v>x</v>
      </c>
      <c r="IB86" s="222" t="str">
        <f t="array" ref="IB86">LOOKUP(2,1/(Log!$K$1:$K$27569=HV86),Log!$I$1:$I$27569)</f>
        <v>x</v>
      </c>
      <c r="IC86" s="223">
        <f t="array" ref="IC86">LOOKUP(2,1/(Log!$K$1:$K$27569=HV86),Log!$L$1:$L$27569)</f>
        <v>45614</v>
      </c>
      <c r="ID86" s="221" t="str">
        <f t="shared" si="112"/>
        <v>NER002Presence of mines and improvised explosive devices</v>
      </c>
      <c r="IE86" s="224">
        <f t="array" ref="IE86">LOOKUP(2,1/(Log!$K$1:$K$27569=ID86),Log!$E$1:$E$27569)</f>
        <v>1</v>
      </c>
      <c r="IF86" s="224" t="str">
        <f t="array" ref="IF86">LOOKUP(2,1/(Log!$K$1:$K$27569=ID86),Log!$F$1:$F$27569)</f>
        <v>ACAPS Access Methodology</v>
      </c>
      <c r="IG86" s="224" t="str">
        <f t="array" ref="IG86">LOOKUP(2,1/(Log!$K$1:$K$27569=ID86),Log!$G$1:$G$27569)</f>
        <v>Medium</v>
      </c>
      <c r="IH86" s="224">
        <f t="array" ref="IH86">LOOKUP(2,1/(Log!$K$1:$K$27569=ID86),Log!$H$1:$H$27569)</f>
        <v>2</v>
      </c>
      <c r="II86" s="224" t="str">
        <f t="array" ref="II86">LOOKUP(2,1/(Log!$K$1:$K$27569=ID86),Log!$J$1:$J$27569)</f>
        <v>x</v>
      </c>
      <c r="IJ86" s="224" t="str">
        <f t="array" ref="IJ86">LOOKUP(2,1/(Log!$K$1:$K$27569=ID86),Log!$I$1:$I$27569)</f>
        <v>x</v>
      </c>
      <c r="IK86" s="214">
        <f t="array" ref="IK86">LOOKUP(2,1/(Log!$K$1:$K$27569=ID86),Log!$L$1:$L$27569)</f>
        <v>45614</v>
      </c>
      <c r="IL86" s="222" t="str">
        <f t="shared" si="113"/>
        <v>NER002Physical constraints in the environment (obstacles related to terrain, climate, lack of infrastructure, etc.)</v>
      </c>
      <c r="IM86" s="222">
        <f t="array" ref="IM86">LOOKUP(2,1/(Log!$K$1:$K$27569=IL86),Log!$E$1:$E$27569)</f>
        <v>2</v>
      </c>
      <c r="IN86" s="222" t="str">
        <f t="array" ref="IN86">LOOKUP(2,1/(Log!$K$1:$K$27569=IL86),Log!$F$1:$F$27569)</f>
        <v>ACAPS Access Methodology</v>
      </c>
      <c r="IO86" s="222" t="str">
        <f t="array" ref="IO86">LOOKUP(2,1/(Log!$K$1:$K$27569=IL86),Log!$G$1:$G$27569)</f>
        <v>Medium</v>
      </c>
      <c r="IP86" s="222">
        <f t="array" ref="IP86">LOOKUP(2,1/(Log!$K$1:$K$27569=IL86),Log!$H$1:$H$27569)</f>
        <v>2</v>
      </c>
      <c r="IQ86" s="222" t="str">
        <f t="array" ref="IQ86">LOOKUP(2,1/(Log!$K$1:$K$27569=IL86),Log!$J$1:$J$27569)</f>
        <v>x</v>
      </c>
      <c r="IR86" s="222" t="str">
        <f t="array" ref="IR86">LOOKUP(2,1/(Log!$K$1:$K$27569=IL86),Log!$I$1:$I$27569)</f>
        <v>x</v>
      </c>
      <c r="IS86" s="223">
        <f t="array" ref="IS86">LOOKUP(2,1/(Log!$K$1:$K$27569=IL86),Log!$L$1:$L$27569)</f>
        <v>45614</v>
      </c>
    </row>
    <row r="87" spans="1:253" s="11" customFormat="1" ht="13.35" customHeight="1">
      <c r="A87" s="11" t="str">
        <f>Lists!B:B</f>
        <v>Mali/Burkina Faso conflict</v>
      </c>
      <c r="B87" s="11" t="str">
        <f>Lists!F:F</f>
        <v>Conflict/ Violence</v>
      </c>
      <c r="C87" s="11" t="str">
        <f>Lists!C:C</f>
        <v>NER003</v>
      </c>
      <c r="D87" s="11" t="str">
        <f>Lists!A:A</f>
        <v>Niger</v>
      </c>
      <c r="E87" s="11" t="str">
        <f>Lists!D:D</f>
        <v>NER</v>
      </c>
      <c r="F87" s="11" t="str">
        <f t="shared" si="76"/>
        <v>NER003Total population</v>
      </c>
      <c r="G87" s="212">
        <f t="array" ref="G87">ROUND(LOOKUP(2,1/(Log!$K$1:$K$27569=F87),Log!$E$1:$E$27569),-3)</f>
        <v>27701000</v>
      </c>
      <c r="H87" s="213" t="str">
        <f t="array" ref="H87">LOOKUP(2,1/(Log!$K$1:$K$27569=F87),Log!$F$1:$F$27569)</f>
        <v>World Population Review accessed 16/04/2025</v>
      </c>
      <c r="I87" s="213" t="str">
        <f t="array" ref="I87">LOOKUP(2,1/(Log!$K$1:$K$27569=F87),Log!$G$1:$G$27569)</f>
        <v xml:space="preserve">Medium </v>
      </c>
      <c r="J87" s="213">
        <f t="array" ref="J87">LOOKUP(2,1/(Log!$K$1:$K$27569=F87),Log!$H$1:$H$27569)</f>
        <v>2</v>
      </c>
      <c r="K87" s="213" t="str">
        <f t="array" ref="K87">LOOKUP(2,1/(Log!$K$1:$K$27569=F87),Log!$J$1:$J$27569)</f>
        <v>This is the total projected population of Niger as of February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v>
      </c>
      <c r="L87" s="213" t="str">
        <f t="array" ref="L87">LOOKUP(2,1/(Log!$K$1:$K$27569=F87),Log!$I$1:$I$27569)</f>
        <v>https://worldpopulationreview.com/countries/niger</v>
      </c>
      <c r="M87" s="214">
        <f t="array" ref="M87">LOOKUP(2,1/(Log!$K$1:$K$27569=F87),Log!$L$1:$L$27569)</f>
        <v>45776</v>
      </c>
      <c r="N87" s="221" t="str">
        <f t="shared" si="77"/>
        <v>NER003Landmass affected</v>
      </c>
      <c r="O87" s="216">
        <f t="array" ref="O87">LOOKUP(2,1/(Log!$K$1:$K$27569=N87),Log!$E$1:$E$27569)</f>
        <v>210622</v>
      </c>
      <c r="P87" s="216" t="str">
        <f t="array" ref="P87">LOOKUP(2,1/(Log!$K$1:$K$27569=N87),Log!$F$1:$F$27569)</f>
        <v>Institut National de la Statistique (INS) accessed 24/05/2024</v>
      </c>
      <c r="Q87" s="216" t="str">
        <f t="array" ref="Q87">LOOKUP(2,1/(Log!$K$1:$K$27569=N87),Log!$G$1:$G$27569)</f>
        <v>High</v>
      </c>
      <c r="R87" s="216">
        <f t="array" ref="R87">LOOKUP(2,1/(Log!$K$1:$K$27569=N87),Log!$H$1:$H$27569)</f>
        <v>1</v>
      </c>
      <c r="S87" s="216" t="str">
        <f t="array" ref="S87">LOOKUP(2,1/(Log!$K$1:$K$27569=N87),Log!$J$1:$J$27569)</f>
        <v>Tahoua and Tillaberi regions are located at the border with Mali and Burkina Faso and are considered affected by the conflict. Refugees and asylum seekers from Mali and Burkina Faso are located in these two regions in Niger.</v>
      </c>
      <c r="T87" s="216" t="str">
        <f t="array" ref="T87">LOOKUP(2,1/(Log!$K$1:$K$27569=N87),Log!$I$1:$I$27569)</f>
        <v>https://www.stat-niger.org/</v>
      </c>
      <c r="U87" s="217">
        <f t="array" ref="U87">LOOKUP(2,1/(Log!$K$1:$K$27569=N87),Log!$L$1:$L$27569)</f>
        <v>45776</v>
      </c>
      <c r="V87" s="221" t="str">
        <f t="shared" si="78"/>
        <v>NER003People exposed</v>
      </c>
      <c r="W87" s="213">
        <f t="array" ref="W87">IF(LOOKUP(2,1/(Log!$K$1:$K$27569=V87),Log!$E$1:$E$27569)="x","x",ROUND(LOOKUP(2,1/(Log!$K$1:$K$27569=V87),Log!$E$1:$E$27569),-3))</f>
        <v>9341000</v>
      </c>
      <c r="X87" s="213" t="str">
        <f t="array" ref="X87">LOOKUP(2,1/(Log!$K$1:$K$27569=V87),Log!$F$1:$F$27569)</f>
        <v>Institut National de la Statistique (INS) accessed 25/04/2025</v>
      </c>
      <c r="Y87" s="213" t="str">
        <f t="array" ref="Y87">LOOKUP(2,1/(Log!$K$1:$K$27569=V87),Log!$G$1:$G$27569)</f>
        <v>High</v>
      </c>
      <c r="Z87" s="213">
        <f t="array" ref="Z87">LOOKUP(2,1/(Log!$K$1:$K$27569=V87),Log!$H$1:$H$27569)</f>
        <v>1</v>
      </c>
      <c r="AA87" s="213" t="str">
        <f t="array" ref="AA87">LOOKUP(2,1/(Log!$K$1:$K$27569=V87),Log!$J$1:$J$27569)</f>
        <v>This is the total number of people living in the Tahoua and Tillaberi regions in 2023. The whole population of these regions is considered exposed to the crisis. Tillaberi-4,202,834 and Tahoua-5,138,552</v>
      </c>
      <c r="AB87" s="213" t="str">
        <f t="array" ref="AB87">LOOKUP(2,1/(Log!$K$1:$K$27569=V87),Log!$I$1:$I$27569)</f>
        <v>https://www.stat-niger.org/</v>
      </c>
      <c r="AC87" s="214">
        <f t="array" ref="AC87">LOOKUP(2,1/(Log!$K$1:$K$27569=V87),Log!$L$1:$L$27569)</f>
        <v>45776</v>
      </c>
      <c r="AD87" s="221" t="str">
        <f t="shared" si="79"/>
        <v>NER003People affected</v>
      </c>
      <c r="AE87" s="218">
        <f t="array" ref="AE87">IF(LOOKUP(2,1/(Log!$K$1:$K$27569=AD87),Log!$E$1:$E$27569)="x","x",ROUND(LOOKUP(2,1/(Log!$K$1:$K$27569=AD87),Log!$E$1:$E$27569),-3))</f>
        <v>525000</v>
      </c>
      <c r="AF87" s="218" t="str">
        <f t="array" ref="AF87">LOOKUP(2,1/(Log!$K$1:$K$27569=AD87),Log!$F$1:$F$27569)</f>
        <v>UNHCR 11/04/2025; UNHCR 11/04/2025</v>
      </c>
      <c r="AG87" s="218" t="str">
        <f t="array" ref="AG87">LOOKUP(2,1/(Log!$K$1:$K$27569=AD87),Log!$G$1:$G$27569)</f>
        <v xml:space="preserve">Medium </v>
      </c>
      <c r="AH87" s="218">
        <f t="array" ref="AH87">LOOKUP(2,1/(Log!$K$1:$K$27569=AD87),Log!$H$1:$H$27569)</f>
        <v>2</v>
      </c>
      <c r="AI87" s="218" t="str">
        <f t="array" ref="AI87">LOOKUP(2,1/(Log!$K$1:$K$27569=AD87),Log!$J$1:$J$27569)</f>
        <v>People affected by the Mali - Burkina Faso Conflict in Niger includes Tahoua(223,483) and Tillaberi (301,599). This population is comprised of refugees, asylum seekers, Internally Displaced Persons and other population of concern. This figure was taken from the UNHCR data portal as of March 2025. This source was chosen because it provides regular monthly updates on the number of people displaced which are also the affected people in this crisis. The reliability is set as medium because there could be a possibilty of the host population to be affected however there are no upto date sources to indicate such and therefore there is a potential underestimate of the figure.</v>
      </c>
      <c r="AJ87" s="218" t="str">
        <f t="array" ref="AJ87">LOOKUP(2,1/(Log!$K$1:$K$27569=AD87),Log!$I$1:$I$27569)</f>
        <v>https://data.unhcr.org/fr/documents/details/115658; https://data.unhcr.org/fr/documents/details/115654</v>
      </c>
      <c r="AK87" s="219">
        <f t="array" ref="AK87">LOOKUP(2,1/(Log!$K$1:$K$27569=AD87),Log!$L$1:$L$27569)</f>
        <v>45776</v>
      </c>
      <c r="AL87" s="221" t="str">
        <f t="shared" si="80"/>
        <v>NER003People displaced</v>
      </c>
      <c r="AM87" s="213">
        <f t="array" ref="AM87">IF(LOOKUP(2,1/(Log!$K$1:$K$27569=AL87),Log!$E$1:$E$27569)="x","x",ROUND(LOOKUP(2,1/(Log!$K$1:$K$27569=AL87),Log!$E$1:$E$27569),-3))</f>
        <v>525000</v>
      </c>
      <c r="AN87" s="213" t="str">
        <f t="array" ref="AN87">LOOKUP(2,1/(Log!$K$1:$K$27569=AL87),Log!$F$1:$F$27569)</f>
        <v>UNHCR 11/04/2025; UNHCR 11/04/2025</v>
      </c>
      <c r="AO87" s="213" t="str">
        <f t="array" ref="AO87">LOOKUP(2,1/(Log!$K$1:$K$27569=AL87),Log!$G$1:$G$27569)</f>
        <v>High</v>
      </c>
      <c r="AP87" s="213">
        <f t="array" ref="AP87">LOOKUP(2,1/(Log!$K$1:$K$27569=AL87),Log!$H$1:$H$27569)</f>
        <v>1</v>
      </c>
      <c r="AQ87" s="213" t="str">
        <f t="array" ref="AQ87">LOOKUP(2,1/(Log!$K$1:$K$27569=AL87),Log!$J$1:$J$27569)</f>
        <v>People displaced by the Mali - Burkina Faso Conflict in Niger in the Tahoua(223,483) and Tillaberi (301,599) regions, is comprised of refugees, asylum seekers, Internally Displaced Persons and vulnerable migrants. This figure was taken from the UNHCR data portal of March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v>
      </c>
      <c r="AR87" s="213" t="str">
        <f t="array" ref="AR87">LOOKUP(2,1/(Log!$K$1:$K$27569=AL87),Log!$I$1:$I$27569)</f>
        <v>https://data.unhcr.org/fr/documents/details/115658; https://data.unhcr.org/fr/documents/details/115654</v>
      </c>
      <c r="AS87" s="214">
        <f t="array" ref="AS87">LOOKUP(2,1/(Log!$K$1:$K$27569=AL87),Log!$L$1:$L$27569)</f>
        <v>45776</v>
      </c>
      <c r="AT87" s="222" t="str">
        <f t="shared" si="81"/>
        <v>NER003Injuries reported</v>
      </c>
      <c r="AU87" s="218" t="str">
        <f t="array" ref="AU87">LOOKUP(2,1/(Log!$K$1:$K$27569=AT87),Log!$E$1:$E$27569)</f>
        <v>x</v>
      </c>
      <c r="AV87" s="218" t="str">
        <f t="array" ref="AV87">LOOKUP(2,1/(Log!$K$1:$K$27569=AT87),Log!$F$1:$F$27569)</f>
        <v>x</v>
      </c>
      <c r="AW87" s="218" t="str">
        <f t="array" ref="AW87">LOOKUP(2,1/(Log!$K$1:$K$27569=AT87),Log!$G$1:$G$27569)</f>
        <v>x</v>
      </c>
      <c r="AX87" s="218" t="str">
        <f t="array" ref="AX87">LOOKUP(2,1/(Log!$K$1:$K$27569=AT87),Log!$H$1:$H$27569)</f>
        <v>x</v>
      </c>
      <c r="AY87" s="218" t="str">
        <f t="array" ref="AY87">LOOKUP(2,1/(Log!$K$1:$K$27569=AT87),Log!$J$1:$J$27569)</f>
        <v xml:space="preserve">Number of injuries is a data gap. It is not systematically reported for all crises across and overlapping in Niger. </v>
      </c>
      <c r="AZ87" s="218" t="str">
        <f t="array" ref="AZ87">LOOKUP(2,1/(Log!$K$1:$K$27569=AT87),Log!$I$1:$I$27569)</f>
        <v>x</v>
      </c>
      <c r="BA87" s="219">
        <f t="array" ref="BA87">LOOKUP(2,1/(Log!$K$1:$K$27569=AT87),Log!$L$1:$L$27569)</f>
        <v>45776</v>
      </c>
      <c r="BB87" s="221" t="str">
        <f t="shared" si="82"/>
        <v>NER003Illness cases reported</v>
      </c>
      <c r="BC87" s="213" t="str">
        <f t="array" ref="BC87">LOOKUP(2,1/(Log!$K$1:$K$27569=BB87),Log!$E$1:$E$27569)</f>
        <v>x</v>
      </c>
      <c r="BD87" s="213">
        <f t="array" ref="BD87">LOOKUP(2,1/(Log!$K$1:$K$27569=BB87),Log!$F$1:$F$27569)</f>
        <v>0</v>
      </c>
      <c r="BE87" s="213" t="str">
        <f t="array" ref="BE87">LOOKUP(2,1/(Log!$K$1:$K$27569=BB87),Log!$G$1:$G$27569)</f>
        <v>Medium</v>
      </c>
      <c r="BF87" s="213">
        <f t="array" ref="BF87">LOOKUP(2,1/(Log!$K$1:$K$27569=BB87),Log!$H$1:$H$27569)</f>
        <v>2</v>
      </c>
      <c r="BG87" s="213" t="str">
        <f t="array" ref="BG87">LOOKUP(2,1/(Log!$K$1:$K$27569=BB87),Log!$J$1:$J$27569)</f>
        <v>No information currently available</v>
      </c>
      <c r="BH87" s="213">
        <f t="array" ref="BH87">LOOKUP(2,1/(Log!$K$1:$K$27569=BB87),Log!$I$1:$I$27569)</f>
        <v>0</v>
      </c>
      <c r="BI87" s="214">
        <f t="array" ref="BI87">LOOKUP(2,1/(Log!$K$1:$K$27569=BB87),Log!$L$1:$L$27569)</f>
        <v>43508</v>
      </c>
      <c r="BJ87" s="222" t="str">
        <f t="shared" si="83"/>
        <v>NER003Fatalities reported</v>
      </c>
      <c r="BK87" s="222">
        <f t="array" ref="BK87">LOOKUP(2,1/(Log!$K$1:$K$27569=BJ87),Log!$E$1:$E$27569)</f>
        <v>378</v>
      </c>
      <c r="BL87" s="222" t="str">
        <f t="array" ref="BL87">LOOKUP(2,1/(Log!$K$1:$K$27569=BJ87),Log!$F$1:$F$27569)</f>
        <v>ACLED accessed 16/04/2025</v>
      </c>
      <c r="BM87" s="222" t="str">
        <f t="array" ref="BM87">LOOKUP(2,1/(Log!$K$1:$K$27569=BJ87),Log!$G$1:$G$27569)</f>
        <v>High</v>
      </c>
      <c r="BN87" s="222">
        <f t="array" ref="BN87">LOOKUP(2,1/(Log!$K$1:$K$27569=BJ87),Log!$H$1:$H$27569)</f>
        <v>1</v>
      </c>
      <c r="BO87" s="222" t="str">
        <f t="array" ref="BO87">LOOKUP(2,1/(Log!$K$1:$K$27569=BJ87),Log!$J$1:$J$27569)</f>
        <v>The figure includes the total number of fatalities in Niger precisely in the Tahoua and Tillaberi regions according to the ACLED from 1 October 2024 to 1 April 2025, from all types of events (such as battles, violence against civilians, explosions or remote violence, riots, protests, and strategic developments) and by all perpetrators (state or non-state). The fatalities in the ACLED dataset relate exclusively to violent incidents.</v>
      </c>
      <c r="BP87" s="218" t="str">
        <f t="array" ref="BP87">LOOKUP(2,1/(Log!$K$1:$K$27569=BJ87),Log!$I$1:$I$27569)</f>
        <v>https://acleddata.com/data-export-tool/</v>
      </c>
      <c r="BQ87" s="223">
        <f t="array" ref="BQ87">LOOKUP(2,1/(Log!$K$1:$K$27569=BJ87),Log!$L$1:$L$27569)</f>
        <v>45776</v>
      </c>
      <c r="BR87" s="221" t="str">
        <f t="shared" si="84"/>
        <v>NER003Buildings damaged</v>
      </c>
      <c r="BS87" s="224" t="str">
        <f t="array" ref="BS87">LOOKUP(2,1/(Log!$K$1:$K$27569=BR87),Log!$E$1:$E$27569)</f>
        <v>x</v>
      </c>
      <c r="BT87" s="224">
        <f t="array" ref="BT87">LOOKUP(2,1/(Log!$K$1:$K$27569=BR87),Log!$F$1:$F$27569)</f>
        <v>0</v>
      </c>
      <c r="BU87" s="224" t="str">
        <f t="array" ref="BU87">LOOKUP(2,1/(Log!$K$1:$K$27569=BR87),Log!$G$1:$G$27569)</f>
        <v>Medium</v>
      </c>
      <c r="BV87" s="224">
        <f t="array" ref="BV87">LOOKUP(2,1/(Log!$K$1:$K$27569=BR87),Log!$H$1:$H$27569)</f>
        <v>2</v>
      </c>
      <c r="BW87" s="224" t="str">
        <f t="array" ref="BW87">LOOKUP(2,1/(Log!$K$1:$K$27569=BR87),Log!$J$1:$J$27569)</f>
        <v>No information currently available</v>
      </c>
      <c r="BX87" s="224">
        <f t="array" ref="BX87">LOOKUP(2,1/(Log!$K$1:$K$27569=BR87),Log!$I$1:$I$27569)</f>
        <v>0</v>
      </c>
      <c r="BY87" s="214">
        <f t="array" ref="BY87">LOOKUP(2,1/(Log!$K$1:$K$27569=BR87),Log!$L$1:$L$27569)</f>
        <v>43508</v>
      </c>
      <c r="BZ87" s="222" t="str">
        <f t="shared" si="85"/>
        <v>NER003Buildings destroyed</v>
      </c>
      <c r="CA87" s="222" t="str">
        <f t="array" ref="CA87">LOOKUP(2,1/(Log!$K$1:$K$27569=BZ87),Log!$E$1:$E$27569)</f>
        <v>x</v>
      </c>
      <c r="CB87" s="222">
        <f t="array" ref="CB87">LOOKUP(2,1/(Log!$K$1:$K$27569=BZ87),Log!$F$1:$F$27569)</f>
        <v>0</v>
      </c>
      <c r="CC87" s="222" t="str">
        <f t="array" ref="CC87">LOOKUP(2,1/(Log!$K$1:$K$27569=BZ87),Log!$G$1:$G$27569)</f>
        <v>x</v>
      </c>
      <c r="CD87" s="222" t="str">
        <f t="array" ref="CD87">LOOKUP(2,1/(Log!$K$1:$K$27569=BZ87),Log!$H$1:$H$27569)</f>
        <v>x</v>
      </c>
      <c r="CE87" s="222" t="str">
        <f t="array" ref="CE87">LOOKUP(2,1/(Log!$K$1:$K$27569=BZ87),Log!$J$1:$J$27569)</f>
        <v>No information currently available</v>
      </c>
      <c r="CF87" s="222">
        <f t="array" ref="CF87">LOOKUP(2,1/(Log!$K$1:$K$27569=BZ87),Log!$I$1:$I$27569)</f>
        <v>0</v>
      </c>
      <c r="CG87" s="223">
        <f t="array" ref="CG87">LOOKUP(2,1/(Log!$K$1:$K$27569=BZ87),Log!$L$1:$L$27569)</f>
        <v>43508</v>
      </c>
      <c r="CH87" s="221" t="str">
        <f t="shared" si="86"/>
        <v>NER003Buildings in the affected area</v>
      </c>
      <c r="CI87" s="222" t="e">
        <f t="array" ref="CI87">LOOKUP(2,1/(Log!$K$1:$K$27569=CH87),Log!$E$1:$E$27569)</f>
        <v>#N/A</v>
      </c>
      <c r="CJ87" s="222" t="e">
        <f t="array" ref="CJ87">LOOKUP(2,1/(Log!$K$1:$K$27569=CH87),Log!$F$1:$F$27569)</f>
        <v>#N/A</v>
      </c>
      <c r="CK87" s="222" t="e">
        <f t="array" ref="CK87">LOOKUP(2,1/(Log!$K$1:$K$27569=CH87),Log!$G$1:$G$27569)</f>
        <v>#N/A</v>
      </c>
      <c r="CL87" s="222" t="e">
        <f t="array" ref="CL87">LOOKUP(2,1/(Log!$K$1:$K$27569=CH87),Log!$H$1:$H$27569)</f>
        <v>#N/A</v>
      </c>
      <c r="CM87" s="222" t="e">
        <f t="array" ref="CM87">LOOKUP(2,1/(Log!$K$1:$K$27569=CH87),Log!$J$1:$J$27569)</f>
        <v>#N/A</v>
      </c>
      <c r="CN87" s="222" t="e">
        <f t="array" ref="CN87">LOOKUP(2,1/(Log!$K$1:$K$27569=CH87),Log!$I$1:$I$27569)</f>
        <v>#N/A</v>
      </c>
      <c r="CO87" s="225" t="e">
        <f t="array" ref="CO87">LOOKUP(2,1/(Log!$K$1:$K$27569=CH87),Log!$L$1:$L$27569)</f>
        <v>#N/A</v>
      </c>
      <c r="CP87" s="222" t="str">
        <f t="shared" si="87"/>
        <v>NER003Economic Losses</v>
      </c>
      <c r="CQ87" s="224" t="str">
        <f t="array" ref="CQ87">LOOKUP(2,1/(Log!$K$1:$K$27569=CP87),Log!$E$1:$E$27569)</f>
        <v>x</v>
      </c>
      <c r="CR87" s="224">
        <f t="array" ref="CR87">LOOKUP(2,1/(Log!$K$1:$K$27569=CP87),Log!$F$1:$F$27569)</f>
        <v>0</v>
      </c>
      <c r="CS87" s="224" t="str">
        <f t="array" ref="CS87">LOOKUP(2,1/(Log!$K$1:$K$27569=CP87),Log!$G$1:$G$27569)</f>
        <v>Medium</v>
      </c>
      <c r="CT87" s="224">
        <f t="array" ref="CT87">LOOKUP(2,1/(Log!$K$1:$K$27569=CP87),Log!$H$1:$H$27569)</f>
        <v>2</v>
      </c>
      <c r="CU87" s="224" t="str">
        <f t="array" ref="CU87">LOOKUP(2,1/(Log!$K$1:$K$27569=CP87),Log!$J$1:$J$27569)</f>
        <v>No information currently available</v>
      </c>
      <c r="CV87" s="224">
        <f t="array" ref="CV87">LOOKUP(2,1/(Log!$K$1:$K$27569=CP87),Log!$I$1:$I$27569)</f>
        <v>0</v>
      </c>
      <c r="CW87" s="214">
        <f t="array" ref="CW87">LOOKUP(2,1/(Log!$K$1:$K$27569=CP87),Log!$L$1:$L$27569)</f>
        <v>43508</v>
      </c>
      <c r="CX87" s="222" t="str">
        <f t="shared" si="88"/>
        <v>NER003People in Need</v>
      </c>
      <c r="CY87" s="218">
        <f t="shared" si="89"/>
        <v>525000</v>
      </c>
      <c r="CZ87" s="218" t="str">
        <f t="shared" si="90"/>
        <v>UNHCR 11/04/2025; UNHCR 11/04/2025</v>
      </c>
      <c r="DA87" s="218" t="str">
        <f t="shared" si="91"/>
        <v>Low</v>
      </c>
      <c r="DB87" s="218">
        <f t="shared" si="92"/>
        <v>3</v>
      </c>
      <c r="DC87" s="218" t="str">
        <f t="shared" si="93"/>
        <v>The number of people in Level 3 is the entire population of people in need (Refugees, asylum seekers, IDPs and other population of concern .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IDPs and other population of concern in Tillaberi and Tahoua was categorised as Level 3. This source is chosen as the the 2025 HNRP is not yet released and  there is no severity breakdown of the PIN. The reliabilty is set as low because there could be a possibilty of the host population who are in need however there is lack of an update source that indicate the severity of needs in these locations and  therefore there could be a potential under estimate of this figure</v>
      </c>
      <c r="DD87" s="218" t="str">
        <f t="shared" si="94"/>
        <v>https://data.unhcr.org/fr/documents/details/115658; https://data.unhcr.org/fr/documents/details/115654</v>
      </c>
      <c r="DE87" s="220">
        <f t="shared" si="95"/>
        <v>45776</v>
      </c>
      <c r="DF87" s="221" t="str">
        <f t="shared" si="96"/>
        <v>NER003Minimal humanitarian conditions - Level 1</v>
      </c>
      <c r="DG87" s="213">
        <f t="array" ref="DG87">IF(LOOKUP(2,1/(Log!$K$1:$K$27569=DF87),Log!$E$1:$E$27569)="x","x",ROUND(LOOKUP(2,1/(Log!$K$1:$K$27569=DF87),Log!$E$1:$E$27569),-3))</f>
        <v>8816000</v>
      </c>
      <c r="DH87" s="224" t="str">
        <f t="array" ref="DH87">LOOKUP(2,1/(Log!$K$1:$K$27569=DF87),Log!$F$1:$F$27569)</f>
        <v>Institut National de la Statistique (INS) accessed 25/04/2025;UNHCR 11/04/2025; UNHCR 11/04/2025</v>
      </c>
      <c r="DI87" s="224" t="str">
        <f t="array" ref="DI87">LOOKUP(2,1/(Log!$K$1:$K$27569=DF87),Log!$G$1:$G$27569)</f>
        <v>Low</v>
      </c>
      <c r="DJ87" s="224">
        <f t="array" ref="DJ87">LOOKUP(2,1/(Log!$K$1:$K$27569=DF87),Log!$H$1:$H$27569)</f>
        <v>3</v>
      </c>
      <c r="DK87" s="224" t="str">
        <f t="array" ref="DK87">LOOKUP(2,1/(Log!$K$1:$K$27569=DF87),Log!$J$1:$J$27569)</f>
        <v xml:space="preserve">According to INFORM SI methodology, the number of people in Level 1 is equal to the people exposed minus the people affected. According to the prioritisation approach, the reliability is low due to no comprehensive needs assessments currently available (HNRP, IPC/CH assessment or agency appeals). </v>
      </c>
      <c r="DL87" s="224" t="str">
        <f t="array" ref="DL87">LOOKUP(2,1/(Log!$K$1:$K$27569=DF87),Log!$I$1:$I$27569)</f>
        <v>https://www.stat-niger.org/;https://data.unhcr.org/fr/documents/details/115658; https://data.unhcr.org/fr/documents/details/115654</v>
      </c>
      <c r="DM87" s="214">
        <f t="array" ref="DM87">LOOKUP(2,1/(Log!$K$1:$K$27569=DF87),Log!$L$1:$L$27569)</f>
        <v>45776</v>
      </c>
      <c r="DN87" s="222" t="str">
        <f t="shared" si="97"/>
        <v>NER003Stressed humanitarian conditions - Level 2</v>
      </c>
      <c r="DO87" s="218">
        <f t="array" ref="DO87">IF(LOOKUP(2,1/(Log!$K$1:$K$27569=DN87),Log!$E$1:$E$27569)="x","x",ROUND(LOOKUP(2,1/(Log!$K$1:$K$27569=DN87),Log!$E$1:$E$27569),-3))</f>
        <v>0</v>
      </c>
      <c r="DP87" s="222" t="str">
        <f t="array" ref="DP87">LOOKUP(2,1/(Log!$K$1:$K$27569=DN87),Log!$F$1:$F$27569)</f>
        <v>Institut National de la Statistique (INS) accessed 25/04/2025;UNHCR 11/04/2025; UNHCR 11/04/2025</v>
      </c>
      <c r="DQ87" s="222" t="str">
        <f t="array" ref="DQ87">LOOKUP(2,1/(Log!$K$1:$K$27569=DN87),Log!$G$1:$G$27569)</f>
        <v>Low</v>
      </c>
      <c r="DR87" s="222">
        <f t="array" ref="DR87">LOOKUP(2,1/(Log!$K$1:$K$27569=DN87),Log!$H$1:$H$27569)</f>
        <v>3</v>
      </c>
      <c r="DS87" s="222" t="str">
        <f t="array" ref="DS87">LOOKUP(2,1/(Log!$K$1:$K$27569=DN87),Log!$J$1:$J$27569)</f>
        <v xml:space="preserve">According to INFORM SI methodology, the number of people in Level 2 is equal to the people affected minus the people in need. People in Level 2 might be facing some difficulties accessing basic services but are able to meet their needs without external assistance. According to the prioritisation approach, the reliability is low due to no comprehensive needs assessments currently available (HNRP, IPC/CH assessment or agency appeals). </v>
      </c>
      <c r="DT87" s="222" t="str">
        <f t="array" ref="DT87">LOOKUP(2,1/(Log!$K$1:$K$27569=DN87),Log!$I$1:$I$27569)</f>
        <v>https://www.stat-niger.org/;https://data.unhcr.org/fr/documents/details/115658; https://data.unhcr.org/fr/documents/details/115654</v>
      </c>
      <c r="DU87" s="223">
        <f t="array" ref="DU87">LOOKUP(2,1/(Log!$K$1:$K$27569=DN87),Log!$L$1:$L$27569)</f>
        <v>45776</v>
      </c>
      <c r="DV87" s="221" t="str">
        <f t="shared" si="98"/>
        <v>NER003Moderate humanitarian conditions - Level 3</v>
      </c>
      <c r="DW87" s="213">
        <f t="array" ref="DW87">IF(LOOKUP(2,1/(Log!$K$1:$K$27569=DV87),Log!$E$1:$E$27569)="x","x",ROUND(LOOKUP(2,1/(Log!$K$1:$K$27569=DV87),Log!$E$1:$E$27569),-3))</f>
        <v>525000</v>
      </c>
      <c r="DX87" s="224" t="str">
        <f t="array" ref="DX87">LOOKUP(2,1/(Log!$K$1:$K$27569=DV87),Log!$F$1:$F$27569)</f>
        <v>UNHCR 11/04/2025; UNHCR 11/04/2025</v>
      </c>
      <c r="DY87" s="224" t="str">
        <f t="array" ref="DY87">LOOKUP(2,1/(Log!$K$1:$K$27569=DV87),Log!$G$1:$G$27569)</f>
        <v>Low</v>
      </c>
      <c r="DZ87" s="224">
        <f t="array" ref="DZ87">LOOKUP(2,1/(Log!$K$1:$K$27569=DV87),Log!$H$1:$H$27569)</f>
        <v>3</v>
      </c>
      <c r="EA87" s="224" t="str">
        <f t="array" ref="EA87">LOOKUP(2,1/(Log!$K$1:$K$27569=DV87),Log!$J$1:$J$27569)</f>
        <v>The number of people in Level 3 is the entire population of people in need (Refugees, asylum seekers, IDPs and other population of concern .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IDPs and other population of concern in Tillaberi and Tahoua was categorised as Level 3. This source is chosen as the the 2025 HNRP is not yet released and  there is no severity breakdown of the PIN. The reliabilty is set as low because there could be a possibilty of the host population who are in need however there is lack of an update source that indicate the severity of needs in these locations and  therefore there could be a potential under estimate of this figure</v>
      </c>
      <c r="EB87" s="224" t="str">
        <f t="array" ref="EB87">LOOKUP(2,1/(Log!$K$1:$K$27569=DV87),Log!$I$1:$I$27569)</f>
        <v>https://data.unhcr.org/fr/documents/details/115658; https://data.unhcr.org/fr/documents/details/115654</v>
      </c>
      <c r="EC87" s="214">
        <f t="array" ref="EC87">LOOKUP(2,1/(Log!$K$1:$K$27569=DV87),Log!$L$1:$L$27569)</f>
        <v>45776</v>
      </c>
      <c r="ED87" s="222" t="str">
        <f t="shared" si="99"/>
        <v>NER003Severe humanitarian conditions - Level 4</v>
      </c>
      <c r="EE87" s="218" t="str">
        <f t="array" ref="EE87">IF(LOOKUP(2,1/(Log!$K$1:$K$27569=ED87),Log!$E$1:$E$27569)="x","x",ROUND(LOOKUP(2,1/(Log!$K$1:$K$27569=ED87),Log!$E$1:$E$27569),-3))</f>
        <v>x</v>
      </c>
      <c r="EF87" s="222" t="str">
        <f t="array" ref="EF87">LOOKUP(2,1/(Log!$K$1:$K$27569=ED87),Log!$F$1:$F$27569)</f>
        <v>UNHCR 11/04/2025; UNHCR 11/04/2025</v>
      </c>
      <c r="EG87" s="222" t="str">
        <f t="array" ref="EG87">LOOKUP(2,1/(Log!$K$1:$K$27569=ED87),Log!$G$1:$G$27569)</f>
        <v>Low</v>
      </c>
      <c r="EH87" s="222">
        <f t="array" ref="EH87">LOOKUP(2,1/(Log!$K$1:$K$27569=ED87),Log!$H$1:$H$27569)</f>
        <v>3</v>
      </c>
      <c r="EI87" s="222" t="str">
        <f t="array" ref="EI87">LOOKUP(2,1/(Log!$K$1:$K$27569=ED87),Log!$J$1:$J$27569)</f>
        <v xml:space="preserve">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87" s="222" t="str">
        <f t="array" ref="EJ87">LOOKUP(2,1/(Log!$K$1:$K$27569=ED87),Log!$I$1:$I$27569)</f>
        <v>https://data.unhcr.org/fr/documents/details/115658; https://data.unhcr.org/fr/documents/details/115654</v>
      </c>
      <c r="EK87" s="223">
        <f t="array" ref="EK87">LOOKUP(2,1/(Log!$K$1:$K$27569=ED87),Log!$L$1:$L$27569)</f>
        <v>45776</v>
      </c>
      <c r="EL87" s="221" t="str">
        <f t="shared" si="100"/>
        <v>NER003Extreme humanitarian conditions - Level 5</v>
      </c>
      <c r="EM87" s="213" t="str">
        <f t="array" ref="EM87">IF(LOOKUP(2,1/(Log!$K$1:$K$27569=EL87),Log!$E$1:$E$27569)="x","x",ROUND(LOOKUP(2,1/(Log!$K$1:$K$27569=EL87),Log!$E$1:$E$27569),-3))</f>
        <v>x</v>
      </c>
      <c r="EN87" s="224" t="str">
        <f t="array" ref="EN87">LOOKUP(2,1/(Log!$K$1:$K$27569=EL87),Log!$F$1:$F$27569)</f>
        <v>UNHCR 11/04/2025; UNHCR 11/04/2025</v>
      </c>
      <c r="EO87" s="224" t="str">
        <f t="array" ref="EO87">LOOKUP(2,1/(Log!$K$1:$K$27569=EL87),Log!$G$1:$G$27569)</f>
        <v>Low</v>
      </c>
      <c r="EP87" s="224">
        <f t="array" ref="EP87">LOOKUP(2,1/(Log!$K$1:$K$27569=EL87),Log!$H$1:$H$27569)</f>
        <v>3</v>
      </c>
      <c r="EQ87" s="224" t="str">
        <f t="array" ref="EQ87">LOOKUP(2,1/(Log!$K$1:$K$27569=EL87),Log!$J$1:$J$27569)</f>
        <v xml:space="preserve">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87" s="224" t="str">
        <f t="array" ref="ER87">LOOKUP(2,1/(Log!$K$1:$K$27569=EL87),Log!$I$1:$I$27569)</f>
        <v>https://data.unhcr.org/fr/documents/details/115658; https://data.unhcr.org/fr/documents/details/115654</v>
      </c>
      <c r="ES87" s="214">
        <f t="array" ref="ES87">LOOKUP(2,1/(Log!$K$1:$K$27569=EL87),Log!$L$1:$L$27569)</f>
        <v>45776</v>
      </c>
      <c r="ET87" s="222" t="str">
        <f t="shared" si="101"/>
        <v>NER003Fatalities in all crises</v>
      </c>
      <c r="EU87" s="222">
        <f t="array" ref="EU87">LOOKUP(2,1/(Log!$K$1:$K$27569=ET87),Log!$E$1:$E$27569)</f>
        <v>489</v>
      </c>
      <c r="EV87" s="222" t="str">
        <f t="array" ref="EV87">LOOKUP(2,1/(Log!$K$1:$K$27569=ET87),Log!$F$1:$F$27569)</f>
        <v>ACLED accessed 16/04/2025</v>
      </c>
      <c r="EW87" s="222" t="str">
        <f t="array" ref="EW87">LOOKUP(2,1/(Log!$K$1:$K$27569=ET87),Log!$G$1:$G$27569)</f>
        <v>High</v>
      </c>
      <c r="EX87" s="222">
        <f t="array" ref="EX87">LOOKUP(2,1/(Log!$K$1:$K$27569=ET87),Log!$H$1:$H$27569)</f>
        <v>1</v>
      </c>
      <c r="EY87" s="222" t="str">
        <f t="array" ref="EY87">LOOKUP(2,1/(Log!$K$1:$K$27569=ET87),Log!$J$1:$J$27569)</f>
        <v>The figure includes the total number of fatalities in Niger precisely in the Diffa, Tahoua, Tillaberi and Maradi regions according to the ACLED from October 1st, 2024, to 1 April 2025, from all types of events (such as battles, violence against civilians, explosions or remote violence, riots, protests, and strategic developments) and by all perpetrators (state or non-state). The fatalities in the ACLED dataset relate exclusively to violent incidents.</v>
      </c>
      <c r="EZ87" s="222" t="str">
        <f t="array" ref="EZ87">LOOKUP(2,1/(Log!$K$1:$K$27569=ET87),Log!$I$1:$I$27569)</f>
        <v>https://acleddata.com/data-export-tool/</v>
      </c>
      <c r="FA87" s="223">
        <f t="array" ref="FA87">LOOKUP(2,1/(Log!$K$1:$K$27569=ET87),Log!$L$1:$L$27569)</f>
        <v>45776</v>
      </c>
      <c r="FB87" s="221" t="str">
        <f t="shared" si="102"/>
        <v>NER003Crisis affected groups</v>
      </c>
      <c r="FC87" s="224">
        <f t="array" ref="FC87">LOOKUP(2,1/(Log!$K$1:$K$27569=FB87),Log!$E$1:$E$27569)</f>
        <v>3</v>
      </c>
      <c r="FD87" s="224" t="str">
        <f t="array" ref="FD87">LOOKUP(2,1/(Log!$K$1:$K$27569=FB87),Log!$F$1:$F$27569)</f>
        <v>UNHCR 11/04/2025; UNHCR 11/04/2025</v>
      </c>
      <c r="FE87" s="224" t="str">
        <f t="array" ref="FE87">LOOKUP(2,1/(Log!$K$1:$K$27569=FB87),Log!$G$1:$G$27569)</f>
        <v>High</v>
      </c>
      <c r="FF87" s="224">
        <f t="array" ref="FF87">LOOKUP(2,1/(Log!$K$1:$K$27569=FB87),Log!$H$1:$H$27569)</f>
        <v>1</v>
      </c>
      <c r="FG87" s="224" t="str">
        <f t="array" ref="FG87">LOOKUP(2,1/(Log!$K$1:$K$27569=FB87),Log!$J$1:$J$27569)</f>
        <v xml:space="preserve">In the Mali - Burkina Faso Conflict in Niger, 3 population groups are affected: IDPs, refugees and asylum seekers and host population in the Tahoua and Tillaberi regions </v>
      </c>
      <c r="FH87" s="224" t="str">
        <f t="array" ref="FH87">LOOKUP(2,1/(Log!$K$1:$K$27569=FB87),Log!$I$1:$I$27569)</f>
        <v>https://data.unhcr.org/fr/documents/details/115658; https://data.unhcr.org/fr/documents/details/115654</v>
      </c>
      <c r="FI87" s="214">
        <f t="array" ref="FI87">LOOKUP(2,1/(Log!$K$1:$K$27569=FB87),Log!$L$1:$L$27569)</f>
        <v>45776</v>
      </c>
      <c r="FJ87" s="221" t="str">
        <f t="shared" si="103"/>
        <v>NER003People facing limited access constraints</v>
      </c>
      <c r="FK87" s="222" t="str">
        <f t="array" ref="FK87">LOOKUP(2,1/(Log!$K$1:$K$27569=FJ87),Log!$E$1:$E$27569)</f>
        <v>x</v>
      </c>
      <c r="FL87" s="222">
        <f t="array" ref="FL87">LOOKUP(2,1/(Log!$K$1:$K$27569=FJ87),Log!$F$1:$F$27569)</f>
        <v>0</v>
      </c>
      <c r="FM87" s="222" t="str">
        <f t="array" ref="FM87">LOOKUP(2,1/(Log!$K$1:$K$27569=FJ87),Log!$G$1:$G$27569)</f>
        <v>Medium</v>
      </c>
      <c r="FN87" s="222">
        <f t="array" ref="FN87">LOOKUP(2,1/(Log!$K$1:$K$27569=FJ87),Log!$H$1:$H$27569)</f>
        <v>2</v>
      </c>
      <c r="FO87" s="222" t="str">
        <f t="array" ref="FO87">LOOKUP(2,1/(Log!$K$1:$K$27569=FJ87),Log!$J$1:$J$27569)</f>
        <v>No information currently available</v>
      </c>
      <c r="FP87" s="218">
        <f t="array" ref="FP87">LOOKUP(2,1/(Log!$K$1:$K$27569=FJ87),Log!$I$1:$I$27569)</f>
        <v>0</v>
      </c>
      <c r="FQ87" s="219">
        <f t="array" ref="FQ87">LOOKUP(2,1/(Log!$K$1:$K$27569=FJ87),Log!$L$1:$L$27569)</f>
        <v>43508</v>
      </c>
      <c r="FR87" s="221" t="str">
        <f t="shared" si="104"/>
        <v>NER003People facing restricted access constraints</v>
      </c>
      <c r="FS87" s="224" t="str">
        <f t="array" ref="FS87">LOOKUP(2,1/(Log!$K$1:$K$27569=FR87),Log!$E$1:$E$27569)</f>
        <v>x</v>
      </c>
      <c r="FT87" s="224">
        <f t="array" ref="FT87">LOOKUP(2,1/(Log!$K$1:$K$27569=FR87),Log!$F$1:$F$27569)</f>
        <v>0</v>
      </c>
      <c r="FU87" s="224" t="str">
        <f t="array" ref="FU87">LOOKUP(2,1/(Log!$K$1:$K$27569=FR87),Log!$G$1:$G$27569)</f>
        <v>Medium</v>
      </c>
      <c r="FV87" s="224">
        <f t="array" ref="FV87">LOOKUP(2,1/(Log!$K$1:$K$27569=FR87),Log!$H$1:$H$27569)</f>
        <v>2</v>
      </c>
      <c r="FW87" s="224" t="str">
        <f t="array" ref="FW87">LOOKUP(2,1/(Log!$K$1:$K$27569=FR87),Log!$J$1:$J$27569)</f>
        <v>No information currently available</v>
      </c>
      <c r="FX87" s="224">
        <f t="array" ref="FX87">LOOKUP(2,1/(Log!$K$1:$K$27569=FR87),Log!$I$1:$I$27569)</f>
        <v>0</v>
      </c>
      <c r="FY87" s="214">
        <f t="array" ref="FY87">LOOKUP(2,1/(Log!$K$1:$K$27569=FR87),Log!$L$1:$L$27569)</f>
        <v>43508</v>
      </c>
      <c r="FZ87" s="222" t="str">
        <f t="shared" si="105"/>
        <v>NER003Impediments to entry into country (bureaucratic and administrative)</v>
      </c>
      <c r="GA87" s="222">
        <f t="array" ref="GA87">LOOKUP(2,1/(Log!$K$1:$K$27569=FZ87),Log!$E$1:$E$27569)</f>
        <v>1</v>
      </c>
      <c r="GB87" s="222" t="str">
        <f t="array" ref="GB87">LOOKUP(2,1/(Log!$K$1:$K$27569=FZ87),Log!$F$1:$F$27569)</f>
        <v>ACAPS Access Methodology</v>
      </c>
      <c r="GC87" s="222" t="str">
        <f t="array" ref="GC87">LOOKUP(2,1/(Log!$K$1:$K$27569=FZ87),Log!$G$1:$G$27569)</f>
        <v>Medium</v>
      </c>
      <c r="GD87" s="222">
        <f t="array" ref="GD87">LOOKUP(2,1/(Log!$K$1:$K$27569=FZ87),Log!$H$1:$H$27569)</f>
        <v>2</v>
      </c>
      <c r="GE87" s="222" t="str">
        <f t="array" ref="GE87">LOOKUP(2,1/(Log!$K$1:$K$27569=FZ87),Log!$J$1:$J$27569)</f>
        <v>x</v>
      </c>
      <c r="GF87" s="222" t="str">
        <f t="array" ref="GF87">LOOKUP(2,1/(Log!$K$1:$K$27569=FZ87),Log!$I$1:$I$27569)</f>
        <v>x</v>
      </c>
      <c r="GG87" s="223">
        <f t="array" ref="GG87">LOOKUP(2,1/(Log!$K$1:$K$27569=FZ87),Log!$L$1:$L$27569)</f>
        <v>45614</v>
      </c>
      <c r="GH87" s="221" t="str">
        <f t="shared" si="106"/>
        <v>NER003Restriction of movement (impediments to freedom of movement and/or administrative restrictions)</v>
      </c>
      <c r="GI87" s="224">
        <f t="array" ref="GI87">LOOKUP(2,1/(Log!$K$1:$K$27569=GH87),Log!$E$1:$E$27569)</f>
        <v>1</v>
      </c>
      <c r="GJ87" s="224" t="str">
        <f t="array" ref="GJ87">LOOKUP(2,1/(Log!$K$1:$K$27569=GH87),Log!$F$1:$F$27569)</f>
        <v>ACAPS Access Methodology</v>
      </c>
      <c r="GK87" s="224" t="str">
        <f t="array" ref="GK87">LOOKUP(2,1/(Log!$K$1:$K$27569=GH87),Log!$G$1:$G$27569)</f>
        <v>Medium</v>
      </c>
      <c r="GL87" s="224">
        <f t="array" ref="GL87">LOOKUP(2,1/(Log!$K$1:$K$27569=GH87),Log!$H$1:$H$27569)</f>
        <v>2</v>
      </c>
      <c r="GM87" s="224" t="str">
        <f t="array" ref="GM87">LOOKUP(2,1/(Log!$K$1:$K$27569=GH87),Log!$J$1:$J$27569)</f>
        <v>x</v>
      </c>
      <c r="GN87" s="224" t="str">
        <f t="array" ref="GN87">LOOKUP(2,1/(Log!$K$1:$K$27569=GH87),Log!$I$1:$I$27569)</f>
        <v>x</v>
      </c>
      <c r="GO87" s="214">
        <f t="array" ref="GO87">LOOKUP(2,1/(Log!$K$1:$K$27569=GH87),Log!$L$1:$L$27569)</f>
        <v>45614</v>
      </c>
      <c r="GP87" s="222" t="str">
        <f t="shared" si="107"/>
        <v>NER003Interference into implementation of humanitarian activities</v>
      </c>
      <c r="GQ87" s="222">
        <f t="array" ref="GQ87">LOOKUP(2,1/(Log!$K$1:$K$27569=GP87),Log!$E$1:$E$27569)</f>
        <v>2</v>
      </c>
      <c r="GR87" s="222" t="str">
        <f t="array" ref="GR87">LOOKUP(2,1/(Log!$K$1:$K$27569=GP87),Log!$F$1:$F$27569)</f>
        <v>ACAPS Access Methodology</v>
      </c>
      <c r="GS87" s="222" t="str">
        <f t="array" ref="GS87">LOOKUP(2,1/(Log!$K$1:$K$27569=GP87),Log!$G$1:$G$27569)</f>
        <v>Medium</v>
      </c>
      <c r="GT87" s="222">
        <f t="array" ref="GT87">LOOKUP(2,1/(Log!$K$1:$K$27569=GP87),Log!$H$1:$H$27569)</f>
        <v>2</v>
      </c>
      <c r="GU87" s="222" t="str">
        <f t="array" ref="GU87">LOOKUP(2,1/(Log!$K$1:$K$27569=GP87),Log!$J$1:$J$27569)</f>
        <v>x</v>
      </c>
      <c r="GV87" s="222" t="str">
        <f t="array" ref="GV87">LOOKUP(2,1/(Log!$K$1:$K$27569=GP87),Log!$I$1:$I$27569)</f>
        <v>x</v>
      </c>
      <c r="GW87" s="223">
        <f t="array" ref="GW87">LOOKUP(2,1/(Log!$K$1:$K$27569=GP87),Log!$L$1:$L$27569)</f>
        <v>45614</v>
      </c>
      <c r="GX87" s="221" t="str">
        <f t="shared" si="108"/>
        <v>NER003Violence against personnel, facilities and assets</v>
      </c>
      <c r="GY87" s="224">
        <f t="array" ref="GY87">LOOKUP(2,1/(Log!$K$1:$K$27569=GX87),Log!$E$1:$E$27569)</f>
        <v>1</v>
      </c>
      <c r="GZ87" s="224" t="str">
        <f t="array" ref="GZ87">LOOKUP(2,1/(Log!$K$1:$K$27569=GX87),Log!$F$1:$F$27569)</f>
        <v>ACAPS Access Methodology</v>
      </c>
      <c r="HA87" s="224" t="str">
        <f t="array" ref="HA87">LOOKUP(2,1/(Log!$K$1:$K$27569=GX87),Log!$G$1:$G$27569)</f>
        <v>Medium</v>
      </c>
      <c r="HB87" s="224">
        <f t="array" ref="HB87">LOOKUP(2,1/(Log!$K$1:$K$27569=GX87),Log!$H$1:$H$27569)</f>
        <v>2</v>
      </c>
      <c r="HC87" s="224" t="str">
        <f t="array" ref="HC87">LOOKUP(2,1/(Log!$K$1:$K$27569=GX87),Log!$J$1:$J$27569)</f>
        <v>x</v>
      </c>
      <c r="HD87" s="224" t="str">
        <f t="array" ref="HD87">LOOKUP(2,1/(Log!$K$1:$K$27569=GX87),Log!$I$1:$I$27569)</f>
        <v>x</v>
      </c>
      <c r="HE87" s="214">
        <f t="array" ref="HE87">LOOKUP(2,1/(Log!$K$1:$K$27569=GX87),Log!$L$1:$L$27569)</f>
        <v>45614</v>
      </c>
      <c r="HF87" s="222" t="str">
        <f t="shared" si="109"/>
        <v>NER003Denial of existence of humanitarian needs or entitlements to assistance</v>
      </c>
      <c r="HG87" s="222">
        <f t="array" ref="HG87">LOOKUP(2,1/(Log!$K$1:$K$27569=HF87),Log!$E$1:$E$27569)</f>
        <v>0</v>
      </c>
      <c r="HH87" s="222" t="str">
        <f t="array" ref="HH87">LOOKUP(2,1/(Log!$K$1:$K$27569=HF87),Log!$F$1:$F$27569)</f>
        <v>ACAPS Access Methodology</v>
      </c>
      <c r="HI87" s="222" t="str">
        <f t="array" ref="HI87">LOOKUP(2,1/(Log!$K$1:$K$27569=HF87),Log!$G$1:$G$27569)</f>
        <v>Medium</v>
      </c>
      <c r="HJ87" s="222">
        <f t="array" ref="HJ87">LOOKUP(2,1/(Log!$K$1:$K$27569=HF87),Log!$H$1:$H$27569)</f>
        <v>2</v>
      </c>
      <c r="HK87" s="222" t="str">
        <f t="array" ref="HK87">LOOKUP(2,1/(Log!$K$1:$K$27569=HF87),Log!$J$1:$J$27569)</f>
        <v>x</v>
      </c>
      <c r="HL87" s="222" t="str">
        <f t="array" ref="HL87">LOOKUP(2,1/(Log!$K$1:$K$27569=HF87),Log!$I$1:$I$27569)</f>
        <v>x</v>
      </c>
      <c r="HM87" s="223">
        <f t="array" ref="HM87">LOOKUP(2,1/(Log!$K$1:$K$27569=HF87),Log!$L$1:$L$27569)</f>
        <v>45614</v>
      </c>
      <c r="HN87" s="221" t="str">
        <f t="shared" si="110"/>
        <v>NER003Restriction and obstruction of access to services and assistance</v>
      </c>
      <c r="HO87" s="224">
        <f t="array" ref="HO87">LOOKUP(2,1/(Log!$K$1:$K$27569=HN87),Log!$E$1:$E$27569)</f>
        <v>3</v>
      </c>
      <c r="HP87" s="224" t="str">
        <f t="array" ref="HP87">LOOKUP(2,1/(Log!$K$1:$K$27569=HN87),Log!$F$1:$F$27569)</f>
        <v>ACAPS Access Methodology</v>
      </c>
      <c r="HQ87" s="224" t="str">
        <f t="array" ref="HQ87">LOOKUP(2,1/(Log!$K$1:$K$27569=HN87),Log!$G$1:$G$27569)</f>
        <v>Medium</v>
      </c>
      <c r="HR87" s="224">
        <f t="array" ref="HR87">LOOKUP(2,1/(Log!$K$1:$K$27569=HN87),Log!$H$1:$H$27569)</f>
        <v>2</v>
      </c>
      <c r="HS87" s="224" t="str">
        <f t="array" ref="HS87">LOOKUP(2,1/(Log!$K$1:$K$27569=HN87),Log!$J$1:$J$27569)</f>
        <v>x</v>
      </c>
      <c r="HT87" s="224" t="str">
        <f t="array" ref="HT87">LOOKUP(2,1/(Log!$K$1:$K$27569=HN87),Log!$I$1:$I$27569)</f>
        <v>x</v>
      </c>
      <c r="HU87" s="214">
        <f t="array" ref="HU87">LOOKUP(2,1/(Log!$K$1:$K$27569=HN87),Log!$L$1:$L$27569)</f>
        <v>45614</v>
      </c>
      <c r="HV87" s="222" t="str">
        <f t="shared" si="111"/>
        <v>NER003Ongoing insecurity/hostilities affecting humanitarian assistance</v>
      </c>
      <c r="HW87" s="222">
        <f t="array" ref="HW87">LOOKUP(2,1/(Log!$K$1:$K$27569=HV87),Log!$E$1:$E$27569)</f>
        <v>1</v>
      </c>
      <c r="HX87" s="222" t="str">
        <f t="array" ref="HX87">LOOKUP(2,1/(Log!$K$1:$K$27569=HV87),Log!$F$1:$F$27569)</f>
        <v>ACAPS Access Methodology</v>
      </c>
      <c r="HY87" s="222" t="str">
        <f t="array" ref="HY87">LOOKUP(2,1/(Log!$K$1:$K$27569=HV87),Log!$G$1:$G$27569)</f>
        <v>Medium</v>
      </c>
      <c r="HZ87" s="222">
        <f t="array" ref="HZ87">LOOKUP(2,1/(Log!$K$1:$K$27569=HV87),Log!$H$1:$H$27569)</f>
        <v>2</v>
      </c>
      <c r="IA87" s="222" t="str">
        <f t="array" ref="IA87">LOOKUP(2,1/(Log!$K$1:$K$27569=HV87),Log!$J$1:$J$27569)</f>
        <v>x</v>
      </c>
      <c r="IB87" s="222" t="str">
        <f t="array" ref="IB87">LOOKUP(2,1/(Log!$K$1:$K$27569=HV87),Log!$I$1:$I$27569)</f>
        <v>x</v>
      </c>
      <c r="IC87" s="223">
        <f t="array" ref="IC87">LOOKUP(2,1/(Log!$K$1:$K$27569=HV87),Log!$L$1:$L$27569)</f>
        <v>45614</v>
      </c>
      <c r="ID87" s="221" t="str">
        <f t="shared" si="112"/>
        <v>NER003Presence of mines and improvised explosive devices</v>
      </c>
      <c r="IE87" s="224">
        <f t="array" ref="IE87">LOOKUP(2,1/(Log!$K$1:$K$27569=ID87),Log!$E$1:$E$27569)</f>
        <v>1</v>
      </c>
      <c r="IF87" s="224" t="str">
        <f t="array" ref="IF87">LOOKUP(2,1/(Log!$K$1:$K$27569=ID87),Log!$F$1:$F$27569)</f>
        <v>ACAPS Access Methodology</v>
      </c>
      <c r="IG87" s="224" t="str">
        <f t="array" ref="IG87">LOOKUP(2,1/(Log!$K$1:$K$27569=ID87),Log!$G$1:$G$27569)</f>
        <v>Medium</v>
      </c>
      <c r="IH87" s="224">
        <f t="array" ref="IH87">LOOKUP(2,1/(Log!$K$1:$K$27569=ID87),Log!$H$1:$H$27569)</f>
        <v>2</v>
      </c>
      <c r="II87" s="224" t="str">
        <f t="array" ref="II87">LOOKUP(2,1/(Log!$K$1:$K$27569=ID87),Log!$J$1:$J$27569)</f>
        <v>x</v>
      </c>
      <c r="IJ87" s="224" t="str">
        <f t="array" ref="IJ87">LOOKUP(2,1/(Log!$K$1:$K$27569=ID87),Log!$I$1:$I$27569)</f>
        <v>x</v>
      </c>
      <c r="IK87" s="214">
        <f t="array" ref="IK87">LOOKUP(2,1/(Log!$K$1:$K$27569=ID87),Log!$L$1:$L$27569)</f>
        <v>45614</v>
      </c>
      <c r="IL87" s="222" t="str">
        <f t="shared" si="113"/>
        <v>NER003Physical constraints in the environment (obstacles related to terrain, climate, lack of infrastructure, etc.)</v>
      </c>
      <c r="IM87" s="222">
        <f t="array" ref="IM87">LOOKUP(2,1/(Log!$K$1:$K$27569=IL87),Log!$E$1:$E$27569)</f>
        <v>2</v>
      </c>
      <c r="IN87" s="222" t="str">
        <f t="array" ref="IN87">LOOKUP(2,1/(Log!$K$1:$K$27569=IL87),Log!$F$1:$F$27569)</f>
        <v>ACAPS Access Methodology</v>
      </c>
      <c r="IO87" s="222" t="str">
        <f t="array" ref="IO87">LOOKUP(2,1/(Log!$K$1:$K$27569=IL87),Log!$G$1:$G$27569)</f>
        <v>Medium</v>
      </c>
      <c r="IP87" s="222">
        <f t="array" ref="IP87">LOOKUP(2,1/(Log!$K$1:$K$27569=IL87),Log!$H$1:$H$27569)</f>
        <v>2</v>
      </c>
      <c r="IQ87" s="222" t="str">
        <f t="array" ref="IQ87">LOOKUP(2,1/(Log!$K$1:$K$27569=IL87),Log!$J$1:$J$27569)</f>
        <v>x</v>
      </c>
      <c r="IR87" s="222" t="str">
        <f t="array" ref="IR87">LOOKUP(2,1/(Log!$K$1:$K$27569=IL87),Log!$I$1:$I$27569)</f>
        <v>x</v>
      </c>
      <c r="IS87" s="223">
        <f t="array" ref="IS87">LOOKUP(2,1/(Log!$K$1:$K$27569=IL87),Log!$L$1:$L$27569)</f>
        <v>45614</v>
      </c>
    </row>
    <row r="88" spans="1:253" s="11" customFormat="1" ht="13.35" customHeight="1">
      <c r="A88" s="11" t="str">
        <f>Lists!B:B</f>
        <v>Nigerian Refugees</v>
      </c>
      <c r="B88" s="11" t="str">
        <f>Lists!F:F</f>
        <v>International Displacement</v>
      </c>
      <c r="C88" s="11" t="str">
        <f>Lists!C:C</f>
        <v>NER004</v>
      </c>
      <c r="D88" s="11" t="str">
        <f>Lists!A:A</f>
        <v>Niger</v>
      </c>
      <c r="E88" s="11" t="str">
        <f>Lists!D:D</f>
        <v>NER</v>
      </c>
      <c r="F88" s="11" t="str">
        <f t="shared" si="76"/>
        <v>NER004Total population</v>
      </c>
      <c r="G88" s="215">
        <f t="array" ref="G88">ROUND(LOOKUP(2,1/(Log!$K$1:$K$27569=F88),Log!$E$1:$E$27569),-3)</f>
        <v>27701000</v>
      </c>
      <c r="H88" s="218" t="str">
        <f t="array" ref="H88">LOOKUP(2,1/(Log!$K$1:$K$27569=F88),Log!$F$1:$F$27569)</f>
        <v>World Population Review accessed 16/04/2025</v>
      </c>
      <c r="I88" s="218" t="str">
        <f t="array" ref="I88">LOOKUP(2,1/(Log!$K$1:$K$27569=F88),Log!$G$1:$G$27569)</f>
        <v xml:space="preserve">Medium </v>
      </c>
      <c r="J88" s="218">
        <f t="array" ref="J88">LOOKUP(2,1/(Log!$K$1:$K$27569=F88),Log!$H$1:$H$27569)</f>
        <v>2</v>
      </c>
      <c r="K88" s="218" t="str">
        <f t="array" ref="K88">LOOKUP(2,1/(Log!$K$1:$K$27569=F88),Log!$J$1:$J$27569)</f>
        <v>This is the total projected population of Niger as of February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v>
      </c>
      <c r="L88" s="218" t="str">
        <f t="array" ref="L88">LOOKUP(2,1/(Log!$K$1:$K$27569=F88),Log!$I$1:$I$27569)</f>
        <v>https://worldpopulationreview.com/countries/niger</v>
      </c>
      <c r="M88" s="219">
        <f t="array" ref="M88">LOOKUP(2,1/(Log!$K$1:$K$27569=F88),Log!$L$1:$L$27569)</f>
        <v>45776</v>
      </c>
      <c r="N88" s="221" t="str">
        <f t="shared" si="77"/>
        <v>NER004Landmass affected</v>
      </c>
      <c r="O88" s="218">
        <f t="array" ref="O88">LOOKUP(2,1/(Log!$K$1:$K$27569=N88),Log!$E$1:$E$27569)</f>
        <v>41796</v>
      </c>
      <c r="P88" s="218" t="str">
        <f t="array" ref="P88">LOOKUP(2,1/(Log!$K$1:$K$27569=N88),Log!$F$1:$F$27569)</f>
        <v>Institut National de la Statistique (INS) accessed 18/03/2025</v>
      </c>
      <c r="Q88" s="218" t="str">
        <f t="array" ref="Q88">LOOKUP(2,1/(Log!$K$1:$K$27569=N88),Log!$G$1:$G$27569)</f>
        <v>High</v>
      </c>
      <c r="R88" s="218">
        <f t="array" ref="R88">LOOKUP(2,1/(Log!$K$1:$K$27569=N88),Log!$H$1:$H$27569)</f>
        <v>1</v>
      </c>
      <c r="S88" s="218" t="str">
        <f t="array" ref="S88">LOOKUP(2,1/(Log!$K$1:$K$27569=N88),Log!$J$1:$J$27569)</f>
        <v>The Maradi region is affected by the Nigerian Refugee Crisis because of terrorist attacks, banditry, lootings of civilian properties and kidnappings caused by non state armed groups in Yobe, Jigawa and Katsina states of Nigeria. Considering this, the region of Maradi, faced with insecurity, have a landmass of 41,796 sq. km, according to the Niger's National Institute of Statistics. The source is old but the landmass areas are almost fixed over time so it does not affect the figure.</v>
      </c>
      <c r="T88" s="218" t="str">
        <f t="array" ref="T88">LOOKUP(2,1/(Log!$K$1:$K$27569=N88),Log!$I$1:$I$27569)</f>
        <v>https://stat-niger.org/wp-content/uploads/maradi/maradi_en_chiffres_affiche_2023.pdf</v>
      </c>
      <c r="U88" s="219">
        <f t="array" ref="U88">LOOKUP(2,1/(Log!$K$1:$K$27569=N88),Log!$L$1:$L$27569)</f>
        <v>45776</v>
      </c>
      <c r="V88" s="221" t="str">
        <f t="shared" si="78"/>
        <v>NER004People exposed</v>
      </c>
      <c r="W88" s="218">
        <f t="array" ref="W88">IF(LOOKUP(2,1/(Log!$K$1:$K$27569=V88),Log!$E$1:$E$27569)="x","x",ROUND(LOOKUP(2,1/(Log!$K$1:$K$27569=V88),Log!$E$1:$E$27569),-3))</f>
        <v>5495000</v>
      </c>
      <c r="X88" s="218" t="str">
        <f t="array" ref="X88">LOOKUP(2,1/(Log!$K$1:$K$27569=V88),Log!$F$1:$F$27569)</f>
        <v>Cadre Harmonise &amp; IPC 5/3/2025 (HDX)</v>
      </c>
      <c r="Y88" s="218" t="str">
        <f t="array" ref="Y88">LOOKUP(2,1/(Log!$K$1:$K$27569=V88),Log!$G$1:$G$27569)</f>
        <v xml:space="preserve">Medium </v>
      </c>
      <c r="Z88" s="218">
        <f t="array" ref="Z88">LOOKUP(2,1/(Log!$K$1:$K$27569=V88),Log!$H$1:$H$27569)</f>
        <v>2</v>
      </c>
      <c r="AA88" s="218" t="str">
        <f t="array" ref="AA88">LOOKUP(2,1/(Log!$K$1:$K$27569=V88),Log!$J$1:$J$27569)</f>
        <v>The number of people exposed corresponds to the population of the Maradi region affected by the Nigerian Refugee Crisis. This figure is based on the total population analysed in the 2024 Cadre Harmonisé/IPC assessment. While the figure is drawn from a reliable source, it is primarily food security–focused and may not fully reflect the exposure of displaced populations such as refugees and IDPs. Therefore, it may underestimate the total population exposed to overlapping humanitarian needs.</v>
      </c>
      <c r="AB88" s="218" t="str">
        <f t="array" ref="AB88">LOOKUP(2,1/(Log!$K$1:$K$27569=V88),Log!$I$1:$I$27569)</f>
        <v>https://data.humdata.org/dataset/cadre-harmonise</v>
      </c>
      <c r="AC88" s="219">
        <f t="array" ref="AC88">LOOKUP(2,1/(Log!$K$1:$K$27569=V88),Log!$L$1:$L$27569)</f>
        <v>45776</v>
      </c>
      <c r="AD88" s="221" t="str">
        <f t="shared" si="79"/>
        <v>NER004People affected</v>
      </c>
      <c r="AE88" s="218">
        <f t="array" ref="AE88">IF(LOOKUP(2,1/(Log!$K$1:$K$27569=AD88),Log!$E$1:$E$27569)="x","x",ROUND(LOOKUP(2,1/(Log!$K$1:$K$27569=AD88),Log!$E$1:$E$27569),-3))</f>
        <v>989000</v>
      </c>
      <c r="AF88" s="218" t="str">
        <f t="array" ref="AF88">LOOKUP(2,1/(Log!$K$1:$K$27569=AD88),Log!$F$1:$F$27569)</f>
        <v>Cadre Harmonise &amp; IPC 5/3/2025 (HDX)</v>
      </c>
      <c r="AG88" s="218" t="str">
        <f t="array" ref="AG88">LOOKUP(2,1/(Log!$K$1:$K$27569=AD88),Log!$G$1:$G$27569)</f>
        <v xml:space="preserve">Medium </v>
      </c>
      <c r="AH88" s="218">
        <f t="array" ref="AH88">LOOKUP(2,1/(Log!$K$1:$K$27569=AD88),Log!$H$1:$H$27569)</f>
        <v>2</v>
      </c>
      <c r="AI88" s="218" t="str">
        <f t="array" ref="AI88">LOOKUP(2,1/(Log!$K$1:$K$27569=AD88),Log!$J$1:$J$27569)</f>
        <v>The people affected by this crisis equals the number of people in need, based on the Cadre Harmonisé/IPC assessment conducted in late 2024. The figure reflects those facing food insecurity in Maradi but may not fully capture additional needs related to protection, shelter, or health. Given the absence of a multisectoral assessment or updated HNRP, the figure is the best available estimate, but its sectoral focus and potential data gaps limit its comprehensiveness. The reliability of this source is medium because the situation on the ground is highly dynamic, and the data may no longer be accurate due to recent developments for which there is no updated source added with the frequent displacement of IDPs, refugees, and asylum seekers in Maradi region.</v>
      </c>
      <c r="AJ88" s="218" t="str">
        <f t="array" ref="AJ88">LOOKUP(2,1/(Log!$K$1:$K$27569=AD88),Log!$I$1:$I$27569)</f>
        <v>https://data.humdata.org/dataset/cadre-harmonise</v>
      </c>
      <c r="AK88" s="219">
        <f t="array" ref="AK88">LOOKUP(2,1/(Log!$K$1:$K$27569=AD88),Log!$L$1:$L$27569)</f>
        <v>45776</v>
      </c>
      <c r="AL88" s="221" t="str">
        <f t="shared" si="80"/>
        <v>NER004People displaced</v>
      </c>
      <c r="AM88" s="218">
        <f t="array" ref="AM88">IF(LOOKUP(2,1/(Log!$K$1:$K$27569=AL88),Log!$E$1:$E$27569)="x","x",ROUND(LOOKUP(2,1/(Log!$K$1:$K$27569=AL88),Log!$E$1:$E$27569),-3))</f>
        <v>99000</v>
      </c>
      <c r="AN88" s="218" t="str">
        <f t="array" ref="AN88">LOOKUP(2,1/(Log!$K$1:$K$27569=AL88),Log!$F$1:$F$27569)</f>
        <v>UNHCR 11/04/2025</v>
      </c>
      <c r="AO88" s="218" t="str">
        <f t="array" ref="AO88">LOOKUP(2,1/(Log!$K$1:$K$27569=AL88),Log!$G$1:$G$27569)</f>
        <v>High</v>
      </c>
      <c r="AP88" s="218">
        <f t="array" ref="AP88">LOOKUP(2,1/(Log!$K$1:$K$27569=AL88),Log!$H$1:$H$27569)</f>
        <v>1</v>
      </c>
      <c r="AQ88" s="218" t="str">
        <f t="array" ref="AQ88">LOOKUP(2,1/(Log!$K$1:$K$27569=AL88),Log!$J$1:$J$27569)</f>
        <v xml:space="preserve">People displaced by the Nigerian Refugee Crisis in Niger in the Maradi region is comprised of refugees, Internally Displaced Persons and vulnerable migrants. This figure was taken from the UNHCR data portal of March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within the region. </v>
      </c>
      <c r="AR88" s="218" t="str">
        <f t="array" ref="AR88">LOOKUP(2,1/(Log!$K$1:$K$27569=AL88),Log!$I$1:$I$27569)</f>
        <v>https://data.unhcr.org/fr/documents/details/115655</v>
      </c>
      <c r="AS88" s="219">
        <f t="array" ref="AS88">LOOKUP(2,1/(Log!$K$1:$K$27569=AL88),Log!$L$1:$L$27569)</f>
        <v>45776</v>
      </c>
      <c r="AT88" s="222" t="str">
        <f t="shared" si="81"/>
        <v>NER004Injuries reported</v>
      </c>
      <c r="AU88" s="218" t="str">
        <f t="array" ref="AU88">LOOKUP(2,1/(Log!$K$1:$K$27569=AT88),Log!$E$1:$E$27569)</f>
        <v>x</v>
      </c>
      <c r="AV88" s="218" t="str">
        <f t="array" ref="AV88">LOOKUP(2,1/(Log!$K$1:$K$27569=AT88),Log!$F$1:$F$27569)</f>
        <v>x</v>
      </c>
      <c r="AW88" s="218" t="str">
        <f t="array" ref="AW88">LOOKUP(2,1/(Log!$K$1:$K$27569=AT88),Log!$G$1:$G$27569)</f>
        <v>x</v>
      </c>
      <c r="AX88" s="218" t="str">
        <f t="array" ref="AX88">LOOKUP(2,1/(Log!$K$1:$K$27569=AT88),Log!$H$1:$H$27569)</f>
        <v>x</v>
      </c>
      <c r="AY88" s="218" t="str">
        <f t="array" ref="AY88">LOOKUP(2,1/(Log!$K$1:$K$27569=AT88),Log!$J$1:$J$27569)</f>
        <v xml:space="preserve">Number of injuries is a data gap. It is not systematically reported for all crises across and overlapping in Niger. </v>
      </c>
      <c r="AZ88" s="218" t="str">
        <f t="array" ref="AZ88">LOOKUP(2,1/(Log!$K$1:$K$27569=AT88),Log!$I$1:$I$27569)</f>
        <v>x</v>
      </c>
      <c r="BA88" s="219">
        <f t="array" ref="BA88">LOOKUP(2,1/(Log!$K$1:$K$27569=AT88),Log!$L$1:$L$27569)</f>
        <v>45776</v>
      </c>
      <c r="BB88" s="221" t="str">
        <f t="shared" si="82"/>
        <v>NER004Illness cases reported</v>
      </c>
      <c r="BC88" s="218" t="str">
        <f t="array" ref="BC88">LOOKUP(2,1/(Log!$K$1:$K$27569=BB88),Log!$E$1:$E$27569)</f>
        <v>x</v>
      </c>
      <c r="BD88" s="218" t="str">
        <f t="array" ref="BD88">LOOKUP(2,1/(Log!$K$1:$K$27569=BB88),Log!$F$1:$F$27569)</f>
        <v>x</v>
      </c>
      <c r="BE88" s="218" t="str">
        <f t="array" ref="BE88">LOOKUP(2,1/(Log!$K$1:$K$27569=BB88),Log!$G$1:$G$27569)</f>
        <v>x</v>
      </c>
      <c r="BF88" s="218" t="str">
        <f t="array" ref="BF88">LOOKUP(2,1/(Log!$K$1:$K$27569=BB88),Log!$H$1:$H$27569)</f>
        <v>x</v>
      </c>
      <c r="BG88" s="218" t="str">
        <f t="array" ref="BG88">LOOKUP(2,1/(Log!$K$1:$K$27569=BB88),Log!$J$1:$J$27569)</f>
        <v>No data available</v>
      </c>
      <c r="BH88" s="218" t="str">
        <f t="array" ref="BH88">LOOKUP(2,1/(Log!$K$1:$K$27569=BB88),Log!$I$1:$I$27569)</f>
        <v>x</v>
      </c>
      <c r="BI88" s="219">
        <f t="array" ref="BI88">LOOKUP(2,1/(Log!$K$1:$K$27569=BB88),Log!$L$1:$L$27569)</f>
        <v>43815</v>
      </c>
      <c r="BJ88" s="222" t="str">
        <f t="shared" si="83"/>
        <v>NER004Fatalities reported</v>
      </c>
      <c r="BK88" s="222" t="str">
        <f t="array" ref="BK88">LOOKUP(2,1/(Log!$K$1:$K$27569=BJ88),Log!$E$1:$E$27569)</f>
        <v>x</v>
      </c>
      <c r="BL88" s="222" t="str">
        <f t="array" ref="BL88">LOOKUP(2,1/(Log!$K$1:$K$27569=BJ88),Log!$F$1:$F$27569)</f>
        <v>ACLED accessed 16/04/2025</v>
      </c>
      <c r="BM88" s="222" t="str">
        <f t="array" ref="BM88">LOOKUP(2,1/(Log!$K$1:$K$27569=BJ88),Log!$G$1:$G$27569)</f>
        <v>High</v>
      </c>
      <c r="BN88" s="222">
        <f t="array" ref="BN88">LOOKUP(2,1/(Log!$K$1:$K$27569=BJ88),Log!$H$1:$H$27569)</f>
        <v>1</v>
      </c>
      <c r="BO88" s="222" t="str">
        <f t="array" ref="BO88">LOOKUP(2,1/(Log!$K$1:$K$27569=BJ88),Log!$J$1:$J$27569)</f>
        <v xml:space="preserve">Acled data shows 10 fatalities from 1 October 2024 to 1April 2025 in the Maradi region, which hosts the the majority of refugees from Nigeria. However it is not clear if the refugees have been targeted in violent incidents and therefore leave as an infogap. </v>
      </c>
      <c r="BP88" s="218" t="str">
        <f t="array" ref="BP88">LOOKUP(2,1/(Log!$K$1:$K$27569=BJ88),Log!$I$1:$I$27569)</f>
        <v>https://acleddata.com/data-export-tool/</v>
      </c>
      <c r="BQ88" s="223">
        <f t="array" ref="BQ88">LOOKUP(2,1/(Log!$K$1:$K$27569=BJ88),Log!$L$1:$L$27569)</f>
        <v>45776</v>
      </c>
      <c r="BR88" s="221" t="str">
        <f t="shared" si="84"/>
        <v>NER004Buildings damaged</v>
      </c>
      <c r="BS88" s="222">
        <f t="array" ref="BS88">LOOKUP(2,1/(Log!$K$1:$K$27569=BR88),Log!$E$1:$E$27569)</f>
        <v>0</v>
      </c>
      <c r="BT88" s="222" t="str">
        <f t="array" ref="BT88">LOOKUP(2,1/(Log!$K$1:$K$27569=BR88),Log!$F$1:$F$27569)</f>
        <v>x</v>
      </c>
      <c r="BU88" s="222" t="str">
        <f t="array" ref="BU88">LOOKUP(2,1/(Log!$K$1:$K$27569=BR88),Log!$G$1:$G$27569)</f>
        <v>High</v>
      </c>
      <c r="BV88" s="222">
        <f t="array" ref="BV88">LOOKUP(2,1/(Log!$K$1:$K$27569=BR88),Log!$H$1:$H$27569)</f>
        <v>1</v>
      </c>
      <c r="BW88" s="222" t="str">
        <f t="array" ref="BW88">LOOKUP(2,1/(Log!$K$1:$K$27569=BR88),Log!$J$1:$J$27569)</f>
        <v>Although refugees may put strain on available resources and may also provide opportunities to host communities, there is no information available about their impact on host communities.</v>
      </c>
      <c r="BX88" s="222" t="str">
        <f t="array" ref="BX88">LOOKUP(2,1/(Log!$K$1:$K$27569=BR88),Log!$I$1:$I$27569)</f>
        <v>x</v>
      </c>
      <c r="BY88" s="219">
        <f t="array" ref="BY88">LOOKUP(2,1/(Log!$K$1:$K$27569=BR88),Log!$L$1:$L$27569)</f>
        <v>43815</v>
      </c>
      <c r="BZ88" s="222" t="str">
        <f t="shared" si="85"/>
        <v>NER004Buildings destroyed</v>
      </c>
      <c r="CA88" s="222">
        <f t="array" ref="CA88">LOOKUP(2,1/(Log!$K$1:$K$27569=BZ88),Log!$E$1:$E$27569)</f>
        <v>0</v>
      </c>
      <c r="CB88" s="222" t="str">
        <f t="array" ref="CB88">LOOKUP(2,1/(Log!$K$1:$K$27569=BZ88),Log!$F$1:$F$27569)</f>
        <v>x</v>
      </c>
      <c r="CC88" s="222" t="str">
        <f t="array" ref="CC88">LOOKUP(2,1/(Log!$K$1:$K$27569=BZ88),Log!$G$1:$G$27569)</f>
        <v>High</v>
      </c>
      <c r="CD88" s="222">
        <f t="array" ref="CD88">LOOKUP(2,1/(Log!$K$1:$K$27569=BZ88),Log!$H$1:$H$27569)</f>
        <v>1</v>
      </c>
      <c r="CE88" s="222" t="str">
        <f t="array" ref="CE88">LOOKUP(2,1/(Log!$K$1:$K$27569=BZ88),Log!$J$1:$J$27569)</f>
        <v>Although refugees may put strain on available resources and may also provide opportunities to host communities, there is no information available about their impact on host communities.</v>
      </c>
      <c r="CF88" s="222" t="str">
        <f t="array" ref="CF88">LOOKUP(2,1/(Log!$K$1:$K$27569=BZ88),Log!$I$1:$I$27569)</f>
        <v>x</v>
      </c>
      <c r="CG88" s="223">
        <f t="array" ref="CG88">LOOKUP(2,1/(Log!$K$1:$K$27569=BZ88),Log!$L$1:$L$27569)</f>
        <v>43815</v>
      </c>
      <c r="CH88" s="221" t="str">
        <f t="shared" si="86"/>
        <v>NER004Buildings in the affected area</v>
      </c>
      <c r="CI88" s="222" t="e">
        <f t="array" ref="CI88">LOOKUP(2,1/(Log!$K$1:$K$27569=CH88),Log!$E$1:$E$27569)</f>
        <v>#N/A</v>
      </c>
      <c r="CJ88" s="222" t="e">
        <f t="array" ref="CJ88">LOOKUP(2,1/(Log!$K$1:$K$27569=CH88),Log!$F$1:$F$27569)</f>
        <v>#N/A</v>
      </c>
      <c r="CK88" s="222" t="e">
        <f t="array" ref="CK88">LOOKUP(2,1/(Log!$K$1:$K$27569=CH88),Log!$G$1:$G$27569)</f>
        <v>#N/A</v>
      </c>
      <c r="CL88" s="222" t="e">
        <f t="array" ref="CL88">LOOKUP(2,1/(Log!$K$1:$K$27569=CH88),Log!$H$1:$H$27569)</f>
        <v>#N/A</v>
      </c>
      <c r="CM88" s="222" t="e">
        <f t="array" ref="CM88">LOOKUP(2,1/(Log!$K$1:$K$27569=CH88),Log!$J$1:$J$27569)</f>
        <v>#N/A</v>
      </c>
      <c r="CN88" s="222" t="e">
        <f t="array" ref="CN88">LOOKUP(2,1/(Log!$K$1:$K$27569=CH88),Log!$I$1:$I$27569)</f>
        <v>#N/A</v>
      </c>
      <c r="CO88" s="225" t="e">
        <f t="array" ref="CO88">LOOKUP(2,1/(Log!$K$1:$K$27569=CH88),Log!$L$1:$L$27569)</f>
        <v>#N/A</v>
      </c>
      <c r="CP88" s="222" t="str">
        <f t="shared" si="87"/>
        <v>NER004Economic Losses</v>
      </c>
      <c r="CQ88" s="222">
        <f t="array" ref="CQ88">LOOKUP(2,1/(Log!$K$1:$K$27569=CP88),Log!$E$1:$E$27569)</f>
        <v>0</v>
      </c>
      <c r="CR88" s="222" t="str">
        <f t="array" ref="CR88">LOOKUP(2,1/(Log!$K$1:$K$27569=CP88),Log!$F$1:$F$27569)</f>
        <v>x</v>
      </c>
      <c r="CS88" s="222" t="str">
        <f t="array" ref="CS88">LOOKUP(2,1/(Log!$K$1:$K$27569=CP88),Log!$G$1:$G$27569)</f>
        <v>High</v>
      </c>
      <c r="CT88" s="222">
        <f t="array" ref="CT88">LOOKUP(2,1/(Log!$K$1:$K$27569=CP88),Log!$H$1:$H$27569)</f>
        <v>1</v>
      </c>
      <c r="CU88" s="222" t="str">
        <f t="array" ref="CU88">LOOKUP(2,1/(Log!$K$1:$K$27569=CP88),Log!$J$1:$J$27569)</f>
        <v>Although refugees may put strain on available resources and may also provide opportunities to host communities, there is no information available about their impact on host communities.</v>
      </c>
      <c r="CV88" s="222" t="str">
        <f t="array" ref="CV88">LOOKUP(2,1/(Log!$K$1:$K$27569=CP88),Log!$I$1:$I$27569)</f>
        <v>x</v>
      </c>
      <c r="CW88" s="219">
        <f t="array" ref="CW88">LOOKUP(2,1/(Log!$K$1:$K$27569=CP88),Log!$L$1:$L$27569)</f>
        <v>43815</v>
      </c>
      <c r="CX88" s="222" t="str">
        <f t="shared" si="88"/>
        <v>NER004People in Need</v>
      </c>
      <c r="CY88" s="218">
        <f t="shared" si="89"/>
        <v>989000</v>
      </c>
      <c r="CZ88" s="218" t="str">
        <f t="shared" si="90"/>
        <v>Cadre Harmonise &amp; IPC 5/3/2025 (HDX)</v>
      </c>
      <c r="DA88" s="218" t="str">
        <f t="shared" si="91"/>
        <v xml:space="preserve">Medium </v>
      </c>
      <c r="DB88" s="218">
        <f t="shared" si="92"/>
        <v>2</v>
      </c>
      <c r="DC88" s="218" t="str">
        <f t="shared" si="93"/>
        <v>According to INFORM Severity Index methodology, the sum of people in levels 3, 4 and 5 is equal to the total number of people in need. As there is no severity breakdown available, the total number of people in need was assigned to level 3. This leaves levels 4 and 5 as an information gap. This is a simplifying assumption and may not fully capture the range of humanitarian needs in the region.</v>
      </c>
      <c r="DD88" s="218" t="str">
        <f t="shared" si="94"/>
        <v>https://data.humdata.org/dataset/cadre-harmonise</v>
      </c>
      <c r="DE88" s="220">
        <f t="shared" si="95"/>
        <v>45776</v>
      </c>
      <c r="DF88" s="221" t="str">
        <f t="shared" si="96"/>
        <v>NER004Minimal humanitarian conditions - Level 1</v>
      </c>
      <c r="DG88" s="218">
        <f t="array" ref="DG88">IF(LOOKUP(2,1/(Log!$K$1:$K$27569=DF88),Log!$E$1:$E$27569)="x","x",ROUND(LOOKUP(2,1/(Log!$K$1:$K$27569=DF88),Log!$E$1:$E$27569),-3))</f>
        <v>4506000</v>
      </c>
      <c r="DH88" s="222" t="str">
        <f t="array" ref="DH88">LOOKUP(2,1/(Log!$K$1:$K$27569=DF88),Log!$F$1:$F$27569)</f>
        <v>Cadre Harmonise &amp; IPC 5/3/2025 (HDX)</v>
      </c>
      <c r="DI88" s="222" t="str">
        <f t="array" ref="DI88">LOOKUP(2,1/(Log!$K$1:$K$27569=DF88),Log!$G$1:$G$27569)</f>
        <v xml:space="preserve">Medium </v>
      </c>
      <c r="DJ88" s="222">
        <f t="array" ref="DJ88">LOOKUP(2,1/(Log!$K$1:$K$27569=DF88),Log!$H$1:$H$27569)</f>
        <v>2</v>
      </c>
      <c r="DK88" s="222" t="str">
        <f t="array" ref="DK88">LOOKUP(2,1/(Log!$K$1:$K$27569=DF88),Log!$J$1:$J$27569)</f>
        <v>According to INFORM SI methodology, the number of people in Level 1 is equal to the people exposed minus the people affected. People in Level 1 located in the Maradi region, are able to meet their basic needs without employing irreversible coping strategies. This approach is assigned as medium reliability because despite the absence of the most recent HNO/HRP/HNRP, the HDX file incorporates multi-sectoral assessments base on the estimation on the Food Security and Nutrition Working Group.</v>
      </c>
      <c r="DL88" s="222" t="str">
        <f t="array" ref="DL88">LOOKUP(2,1/(Log!$K$1:$K$27569=DF88),Log!$I$1:$I$27569)</f>
        <v>https://data.humdata.org/dataset/cadre-harmonise</v>
      </c>
      <c r="DM88" s="219">
        <f t="array" ref="DM88">LOOKUP(2,1/(Log!$K$1:$K$27569=DF88),Log!$L$1:$L$27569)</f>
        <v>45776</v>
      </c>
      <c r="DN88" s="222" t="str">
        <f t="shared" si="97"/>
        <v>NER004Stressed humanitarian conditions - Level 2</v>
      </c>
      <c r="DO88" s="218">
        <f t="array" ref="DO88">IF(LOOKUP(2,1/(Log!$K$1:$K$27569=DN88),Log!$E$1:$E$27569)="x","x",ROUND(LOOKUP(2,1/(Log!$K$1:$K$27569=DN88),Log!$E$1:$E$27569),-3))</f>
        <v>0</v>
      </c>
      <c r="DP88" s="222" t="str">
        <f t="array" ref="DP88">LOOKUP(2,1/(Log!$K$1:$K$27569=DN88),Log!$F$1:$F$27569)</f>
        <v>Cadre Harmonise &amp; IPC 5/3/2025 (HDX)</v>
      </c>
      <c r="DQ88" s="222" t="str">
        <f t="array" ref="DQ88">LOOKUP(2,1/(Log!$K$1:$K$27569=DN88),Log!$G$1:$G$27569)</f>
        <v xml:space="preserve">Medium </v>
      </c>
      <c r="DR88" s="222">
        <f t="array" ref="DR88">LOOKUP(2,1/(Log!$K$1:$K$27569=DN88),Log!$H$1:$H$27569)</f>
        <v>2</v>
      </c>
      <c r="DS88" s="222" t="str">
        <f t="array" ref="DS88">LOOKUP(2,1/(Log!$K$1:$K$27569=DN88),Log!$J$1:$J$27569)</f>
        <v>According to INFORM SI methodology, the number of people in Level 2 is equal to the people affected minus the people in need. People in Level 2 located in the Maradi region, might be facing some difficulties accessing basic services but are able to meet their needs without external assistance.</v>
      </c>
      <c r="DT88" s="222" t="str">
        <f t="array" ref="DT88">LOOKUP(2,1/(Log!$K$1:$K$27569=DN88),Log!$I$1:$I$27569)</f>
        <v>https://data.humdata.org/dataset/cadre-harmonise</v>
      </c>
      <c r="DU88" s="223">
        <f t="array" ref="DU88">LOOKUP(2,1/(Log!$K$1:$K$27569=DN88),Log!$L$1:$L$27569)</f>
        <v>45776</v>
      </c>
      <c r="DV88" s="221" t="str">
        <f t="shared" si="98"/>
        <v>NER004Moderate humanitarian conditions - Level 3</v>
      </c>
      <c r="DW88" s="218">
        <f t="array" ref="DW88">IF(LOOKUP(2,1/(Log!$K$1:$K$27569=DV88),Log!$E$1:$E$27569)="x","x",ROUND(LOOKUP(2,1/(Log!$K$1:$K$27569=DV88),Log!$E$1:$E$27569),-3))</f>
        <v>989000</v>
      </c>
      <c r="DX88" s="222" t="str">
        <f t="array" ref="DX88">LOOKUP(2,1/(Log!$K$1:$K$27569=DV88),Log!$F$1:$F$27569)</f>
        <v>Cadre Harmonise &amp; IPC 5/3/2025 (HDX)</v>
      </c>
      <c r="DY88" s="222" t="str">
        <f t="array" ref="DY88">LOOKUP(2,1/(Log!$K$1:$K$27569=DV88),Log!$G$1:$G$27569)</f>
        <v xml:space="preserve">Medium </v>
      </c>
      <c r="DZ88" s="222">
        <f t="array" ref="DZ88">LOOKUP(2,1/(Log!$K$1:$K$27569=DV88),Log!$H$1:$H$27569)</f>
        <v>2</v>
      </c>
      <c r="EA88" s="222" t="str">
        <f t="array" ref="EA88">LOOKUP(2,1/(Log!$K$1:$K$27569=DV88),Log!$J$1:$J$27569)</f>
        <v>According to INFORM Severity Index methodology, the sum of people in levels 3, 4 and 5 is equal to the total number of people in need. As there is no severity breakdown available, the total number of people in need was assigned to level 3. This leaves levels 4 and 5 as an information gap. This is a simplifying assumption and may not fully capture the range of humanitarian needs in the region.</v>
      </c>
      <c r="EB88" s="222" t="str">
        <f t="array" ref="EB88">LOOKUP(2,1/(Log!$K$1:$K$27569=DV88),Log!$I$1:$I$27569)</f>
        <v>https://data.humdata.org/dataset/cadre-harmonise</v>
      </c>
      <c r="EC88" s="219">
        <f t="array" ref="EC88">LOOKUP(2,1/(Log!$K$1:$K$27569=DV88),Log!$L$1:$L$27569)</f>
        <v>45776</v>
      </c>
      <c r="ED88" s="222" t="str">
        <f t="shared" si="99"/>
        <v>NER004Severe humanitarian conditions - Level 4</v>
      </c>
      <c r="EE88" s="218">
        <f t="array" ref="EE88">IF(LOOKUP(2,1/(Log!$K$1:$K$27569=ED88),Log!$E$1:$E$27569)="x","x",ROUND(LOOKUP(2,1/(Log!$K$1:$K$27569=ED88),Log!$E$1:$E$27569),-3))</f>
        <v>0</v>
      </c>
      <c r="EF88" s="222" t="str">
        <f t="array" ref="EF88">LOOKUP(2,1/(Log!$K$1:$K$27569=ED88),Log!$F$1:$F$27569)</f>
        <v>Cadre Harmonise &amp; IPC 5/3/2025 (HDX)</v>
      </c>
      <c r="EG88" s="222" t="str">
        <f t="array" ref="EG88">LOOKUP(2,1/(Log!$K$1:$K$27569=ED88),Log!$G$1:$G$27569)</f>
        <v xml:space="preserve">Medium </v>
      </c>
      <c r="EH88" s="222">
        <f t="array" ref="EH88">LOOKUP(2,1/(Log!$K$1:$K$27569=ED88),Log!$H$1:$H$27569)</f>
        <v>2</v>
      </c>
      <c r="EI88" s="222" t="str">
        <f t="array" ref="EI88">LOOKUP(2,1/(Log!$K$1:$K$27569=ED88),Log!$J$1:$J$27569)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a medium level reliability. Assuming all people in need are at level 3 may either overestimate or underestimate the actual distribution of needs estimated by the Food Security and Nutrition Working Group.</v>
      </c>
      <c r="EJ88" s="222" t="str">
        <f t="array" ref="EJ88">LOOKUP(2,1/(Log!$K$1:$K$27569=ED88),Log!$I$1:$I$27569)</f>
        <v>https://data.humdata.org/dataset/cadre-harmonise</v>
      </c>
      <c r="EK88" s="223">
        <f t="array" ref="EK88">LOOKUP(2,1/(Log!$K$1:$K$27569=ED88),Log!$L$1:$L$27569)</f>
        <v>45776</v>
      </c>
      <c r="EL88" s="221" t="str">
        <f t="shared" si="100"/>
        <v>NER004Extreme humanitarian conditions - Level 5</v>
      </c>
      <c r="EM88" s="218">
        <f t="array" ref="EM88">IF(LOOKUP(2,1/(Log!$K$1:$K$27569=EL88),Log!$E$1:$E$27569)="x","x",ROUND(LOOKUP(2,1/(Log!$K$1:$K$27569=EL88),Log!$E$1:$E$27569),-3))</f>
        <v>0</v>
      </c>
      <c r="EN88" s="222" t="str">
        <f t="array" ref="EN88">LOOKUP(2,1/(Log!$K$1:$K$27569=EL88),Log!$F$1:$F$27569)</f>
        <v>Cadre Harmonise &amp; IPC 5/3/2025 (HDX)</v>
      </c>
      <c r="EO88" s="222" t="str">
        <f t="array" ref="EO88">LOOKUP(2,1/(Log!$K$1:$K$27569=EL88),Log!$G$1:$G$27569)</f>
        <v xml:space="preserve">Medium </v>
      </c>
      <c r="EP88" s="222">
        <f t="array" ref="EP88">LOOKUP(2,1/(Log!$K$1:$K$27569=EL88),Log!$H$1:$H$27569)</f>
        <v>2</v>
      </c>
      <c r="EQ88" s="222" t="str">
        <f t="array" ref="EQ88">LOOKUP(2,1/(Log!$K$1:$K$27569=EL88),Log!$J$1:$J$27569)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a medium level reliability. Assuming all people in need are at level 3 may either overestimate or underestimate the actual distribution of needs estimated by the Food Security and Nutrition Working Group.</v>
      </c>
      <c r="ER88" s="222" t="str">
        <f t="array" ref="ER88">LOOKUP(2,1/(Log!$K$1:$K$27569=EL88),Log!$I$1:$I$27569)</f>
        <v>https://data.humdata.org/dataset/cadre-harmonise</v>
      </c>
      <c r="ES88" s="219">
        <f t="array" ref="ES88">LOOKUP(2,1/(Log!$K$1:$K$27569=EL88),Log!$L$1:$L$27569)</f>
        <v>45776</v>
      </c>
      <c r="ET88" s="222" t="str">
        <f t="shared" si="101"/>
        <v>NER004Fatalities in all crises</v>
      </c>
      <c r="EU88" s="222">
        <f t="array" ref="EU88">LOOKUP(2,1/(Log!$K$1:$K$27569=ET88),Log!$E$1:$E$27569)</f>
        <v>489</v>
      </c>
      <c r="EV88" s="222" t="str">
        <f t="array" ref="EV88">LOOKUP(2,1/(Log!$K$1:$K$27569=ET88),Log!$F$1:$F$27569)</f>
        <v>ACLED accessed 16/04/2025</v>
      </c>
      <c r="EW88" s="222" t="str">
        <f t="array" ref="EW88">LOOKUP(2,1/(Log!$K$1:$K$27569=ET88),Log!$G$1:$G$27569)</f>
        <v>High</v>
      </c>
      <c r="EX88" s="222">
        <f t="array" ref="EX88">LOOKUP(2,1/(Log!$K$1:$K$27569=ET88),Log!$H$1:$H$27569)</f>
        <v>1</v>
      </c>
      <c r="EY88" s="222" t="str">
        <f t="array" ref="EY88">LOOKUP(2,1/(Log!$K$1:$K$27569=ET88),Log!$J$1:$J$27569)</f>
        <v>The figure includes the total number of fatalities in Niger precisely in the Diffa, Tahoua, Tillaberi and Maradi regions according to the ACLED from 1 October to 1 April 2025, from all types of events (such as battles, violence against civilians, explosions or remote violence, riots, protests, and strategic developments) and by all perpetrators (state or non-state). The fatalities in the ACLED dataset relate exclusively to violent incidents.</v>
      </c>
      <c r="EZ88" s="222" t="str">
        <f t="array" ref="EZ88">LOOKUP(2,1/(Log!$K$1:$K$27569=ET88),Log!$I$1:$I$27569)</f>
        <v>https://acleddata.com/data-export-tool/</v>
      </c>
      <c r="FA88" s="223">
        <f t="array" ref="FA88">LOOKUP(2,1/(Log!$K$1:$K$27569=ET88),Log!$L$1:$L$27569)</f>
        <v>45776</v>
      </c>
      <c r="FB88" s="221" t="str">
        <f t="shared" si="102"/>
        <v>NER004Crisis affected groups</v>
      </c>
      <c r="FC88" s="222">
        <f t="array" ref="FC88">LOOKUP(2,1/(Log!$K$1:$K$27569=FB88),Log!$E$1:$E$27569)</f>
        <v>3</v>
      </c>
      <c r="FD88" s="222" t="str">
        <f t="array" ref="FD88">LOOKUP(2,1/(Log!$K$1:$K$27569=FB88),Log!$F$1:$F$27569)</f>
        <v>UNHCR 11/04/2025</v>
      </c>
      <c r="FE88" s="222" t="str">
        <f t="array" ref="FE88">LOOKUP(2,1/(Log!$K$1:$K$27569=FB88),Log!$G$1:$G$27569)</f>
        <v>High</v>
      </c>
      <c r="FF88" s="222">
        <f t="array" ref="FF88">LOOKUP(2,1/(Log!$K$1:$K$27569=FB88),Log!$H$1:$H$27569)</f>
        <v>1</v>
      </c>
      <c r="FG88" s="222" t="str">
        <f t="array" ref="FG88">LOOKUP(2,1/(Log!$K$1:$K$27569=FB88),Log!$J$1:$J$27569)</f>
        <v>In the Nigerian Refugee Crisis in Niger, 3 population groups are affected: IDPs, refugees and the host population in the Maradi region.</v>
      </c>
      <c r="FH88" s="222" t="str">
        <f t="array" ref="FH88">LOOKUP(2,1/(Log!$K$1:$K$27569=FB88),Log!$I$1:$I$27569)</f>
        <v>https://data.unhcr.org/fr/documents/details/115655</v>
      </c>
      <c r="FI88" s="219">
        <f t="array" ref="FI88">LOOKUP(2,1/(Log!$K$1:$K$27569=FB88),Log!$L$1:$L$27569)</f>
        <v>45776</v>
      </c>
      <c r="FJ88" s="221" t="str">
        <f t="shared" si="103"/>
        <v>NER004People facing limited access constraints</v>
      </c>
      <c r="FK88" s="222" t="str">
        <f t="array" ref="FK88">LOOKUP(2,1/(Log!$K$1:$K$27569=FJ88),Log!$E$1:$E$27569)</f>
        <v>x</v>
      </c>
      <c r="FL88" s="222" t="str">
        <f t="array" ref="FL88">LOOKUP(2,1/(Log!$K$1:$K$27569=FJ88),Log!$F$1:$F$27569)</f>
        <v>x</v>
      </c>
      <c r="FM88" s="222" t="str">
        <f t="array" ref="FM88">LOOKUP(2,1/(Log!$K$1:$K$27569=FJ88),Log!$G$1:$G$27569)</f>
        <v>x</v>
      </c>
      <c r="FN88" s="222" t="str">
        <f t="array" ref="FN88">LOOKUP(2,1/(Log!$K$1:$K$27569=FJ88),Log!$H$1:$H$27569)</f>
        <v>x</v>
      </c>
      <c r="FO88" s="222" t="str">
        <f t="array" ref="FO88">LOOKUP(2,1/(Log!$K$1:$K$27569=FJ88),Log!$J$1:$J$27569)</f>
        <v>No data available</v>
      </c>
      <c r="FP88" s="218" t="str">
        <f t="array" ref="FP88">LOOKUP(2,1/(Log!$K$1:$K$27569=FJ88),Log!$I$1:$I$27569)</f>
        <v>x</v>
      </c>
      <c r="FQ88" s="219">
        <f t="array" ref="FQ88">LOOKUP(2,1/(Log!$K$1:$K$27569=FJ88),Log!$L$1:$L$27569)</f>
        <v>43815</v>
      </c>
      <c r="FR88" s="221" t="str">
        <f t="shared" si="104"/>
        <v>NER004People facing restricted access constraints</v>
      </c>
      <c r="FS88" s="222" t="str">
        <f t="array" ref="FS88">LOOKUP(2,1/(Log!$K$1:$K$27569=FR88),Log!$E$1:$E$27569)</f>
        <v>x</v>
      </c>
      <c r="FT88" s="222" t="str">
        <f t="array" ref="FT88">LOOKUP(2,1/(Log!$K$1:$K$27569=FR88),Log!$F$1:$F$27569)</f>
        <v>x</v>
      </c>
      <c r="FU88" s="222" t="str">
        <f t="array" ref="FU88">LOOKUP(2,1/(Log!$K$1:$K$27569=FR88),Log!$G$1:$G$27569)</f>
        <v>x</v>
      </c>
      <c r="FV88" s="222" t="str">
        <f t="array" ref="FV88">LOOKUP(2,1/(Log!$K$1:$K$27569=FR88),Log!$H$1:$H$27569)</f>
        <v>x</v>
      </c>
      <c r="FW88" s="222" t="str">
        <f t="array" ref="FW88">LOOKUP(2,1/(Log!$K$1:$K$27569=FR88),Log!$J$1:$J$27569)</f>
        <v>No data available</v>
      </c>
      <c r="FX88" s="222" t="str">
        <f t="array" ref="FX88">LOOKUP(2,1/(Log!$K$1:$K$27569=FR88),Log!$I$1:$I$27569)</f>
        <v>x</v>
      </c>
      <c r="FY88" s="219">
        <f t="array" ref="FY88">LOOKUP(2,1/(Log!$K$1:$K$27569=FR88),Log!$L$1:$L$27569)</f>
        <v>43815</v>
      </c>
      <c r="FZ88" s="222" t="str">
        <f t="shared" si="105"/>
        <v>NER004Impediments to entry into country (bureaucratic and administrative)</v>
      </c>
      <c r="GA88" s="222">
        <f t="array" ref="GA88">LOOKUP(2,1/(Log!$K$1:$K$27569=FZ88),Log!$E$1:$E$27569)</f>
        <v>1</v>
      </c>
      <c r="GB88" s="222" t="str">
        <f t="array" ref="GB88">LOOKUP(2,1/(Log!$K$1:$K$27569=FZ88),Log!$F$1:$F$27569)</f>
        <v>ACAPS Access Methodology</v>
      </c>
      <c r="GC88" s="222" t="str">
        <f t="array" ref="GC88">LOOKUP(2,1/(Log!$K$1:$K$27569=FZ88),Log!$G$1:$G$27569)</f>
        <v>Medium</v>
      </c>
      <c r="GD88" s="222">
        <f t="array" ref="GD88">LOOKUP(2,1/(Log!$K$1:$K$27569=FZ88),Log!$H$1:$H$27569)</f>
        <v>2</v>
      </c>
      <c r="GE88" s="222" t="str">
        <f t="array" ref="GE88">LOOKUP(2,1/(Log!$K$1:$K$27569=FZ88),Log!$J$1:$J$27569)</f>
        <v>x</v>
      </c>
      <c r="GF88" s="222" t="str">
        <f t="array" ref="GF88">LOOKUP(2,1/(Log!$K$1:$K$27569=FZ88),Log!$I$1:$I$27569)</f>
        <v>x</v>
      </c>
      <c r="GG88" s="223">
        <f t="array" ref="GG88">LOOKUP(2,1/(Log!$K$1:$K$27569=FZ88),Log!$L$1:$L$27569)</f>
        <v>45614</v>
      </c>
      <c r="GH88" s="221" t="str">
        <f t="shared" si="106"/>
        <v>NER004Restriction of movement (impediments to freedom of movement and/or administrative restrictions)</v>
      </c>
      <c r="GI88" s="222">
        <f t="array" ref="GI88">LOOKUP(2,1/(Log!$K$1:$K$27569=GH88),Log!$E$1:$E$27569)</f>
        <v>1</v>
      </c>
      <c r="GJ88" s="222" t="str">
        <f t="array" ref="GJ88">LOOKUP(2,1/(Log!$K$1:$K$27569=GH88),Log!$F$1:$F$27569)</f>
        <v>ACAPS Access Methodology</v>
      </c>
      <c r="GK88" s="222" t="str">
        <f t="array" ref="GK88">LOOKUP(2,1/(Log!$K$1:$K$27569=GH88),Log!$G$1:$G$27569)</f>
        <v>Medium</v>
      </c>
      <c r="GL88" s="222">
        <f t="array" ref="GL88">LOOKUP(2,1/(Log!$K$1:$K$27569=GH88),Log!$H$1:$H$27569)</f>
        <v>2</v>
      </c>
      <c r="GM88" s="222" t="str">
        <f t="array" ref="GM88">LOOKUP(2,1/(Log!$K$1:$K$27569=GH88),Log!$J$1:$J$27569)</f>
        <v>x</v>
      </c>
      <c r="GN88" s="222" t="str">
        <f t="array" ref="GN88">LOOKUP(2,1/(Log!$K$1:$K$27569=GH88),Log!$I$1:$I$27569)</f>
        <v>x</v>
      </c>
      <c r="GO88" s="219">
        <f t="array" ref="GO88">LOOKUP(2,1/(Log!$K$1:$K$27569=GH88),Log!$L$1:$L$27569)</f>
        <v>45614</v>
      </c>
      <c r="GP88" s="222" t="str">
        <f t="shared" si="107"/>
        <v>NER004Interference into implementation of humanitarian activities</v>
      </c>
      <c r="GQ88" s="222">
        <f t="array" ref="GQ88">LOOKUP(2,1/(Log!$K$1:$K$27569=GP88),Log!$E$1:$E$27569)</f>
        <v>2</v>
      </c>
      <c r="GR88" s="222" t="str">
        <f t="array" ref="GR88">LOOKUP(2,1/(Log!$K$1:$K$27569=GP88),Log!$F$1:$F$27569)</f>
        <v>ACAPS Access Methodology</v>
      </c>
      <c r="GS88" s="222" t="str">
        <f t="array" ref="GS88">LOOKUP(2,1/(Log!$K$1:$K$27569=GP88),Log!$G$1:$G$27569)</f>
        <v>Medium</v>
      </c>
      <c r="GT88" s="222">
        <f t="array" ref="GT88">LOOKUP(2,1/(Log!$K$1:$K$27569=GP88),Log!$H$1:$H$27569)</f>
        <v>2</v>
      </c>
      <c r="GU88" s="222" t="str">
        <f t="array" ref="GU88">LOOKUP(2,1/(Log!$K$1:$K$27569=GP88),Log!$J$1:$J$27569)</f>
        <v>x</v>
      </c>
      <c r="GV88" s="222" t="str">
        <f t="array" ref="GV88">LOOKUP(2,1/(Log!$K$1:$K$27569=GP88),Log!$I$1:$I$27569)</f>
        <v>x</v>
      </c>
      <c r="GW88" s="223">
        <f t="array" ref="GW88">LOOKUP(2,1/(Log!$K$1:$K$27569=GP88),Log!$L$1:$L$27569)</f>
        <v>45614</v>
      </c>
      <c r="GX88" s="221" t="str">
        <f t="shared" si="108"/>
        <v>NER004Violence against personnel, facilities and assets</v>
      </c>
      <c r="GY88" s="222">
        <f t="array" ref="GY88">LOOKUP(2,1/(Log!$K$1:$K$27569=GX88),Log!$E$1:$E$27569)</f>
        <v>1</v>
      </c>
      <c r="GZ88" s="222" t="str">
        <f t="array" ref="GZ88">LOOKUP(2,1/(Log!$K$1:$K$27569=GX88),Log!$F$1:$F$27569)</f>
        <v>ACAPS Access Methodology</v>
      </c>
      <c r="HA88" s="222" t="str">
        <f t="array" ref="HA88">LOOKUP(2,1/(Log!$K$1:$K$27569=GX88),Log!$G$1:$G$27569)</f>
        <v>Medium</v>
      </c>
      <c r="HB88" s="222">
        <f t="array" ref="HB88">LOOKUP(2,1/(Log!$K$1:$K$27569=GX88),Log!$H$1:$H$27569)</f>
        <v>2</v>
      </c>
      <c r="HC88" s="222" t="str">
        <f t="array" ref="HC88">LOOKUP(2,1/(Log!$K$1:$K$27569=GX88),Log!$J$1:$J$27569)</f>
        <v>x</v>
      </c>
      <c r="HD88" s="222" t="str">
        <f t="array" ref="HD88">LOOKUP(2,1/(Log!$K$1:$K$27569=GX88),Log!$I$1:$I$27569)</f>
        <v>x</v>
      </c>
      <c r="HE88" s="219">
        <f t="array" ref="HE88">LOOKUP(2,1/(Log!$K$1:$K$27569=GX88),Log!$L$1:$L$27569)</f>
        <v>45614</v>
      </c>
      <c r="HF88" s="222" t="str">
        <f t="shared" si="109"/>
        <v>NER004Denial of existence of humanitarian needs or entitlements to assistance</v>
      </c>
      <c r="HG88" s="222">
        <f t="array" ref="HG88">LOOKUP(2,1/(Log!$K$1:$K$27569=HF88),Log!$E$1:$E$27569)</f>
        <v>0</v>
      </c>
      <c r="HH88" s="222" t="str">
        <f t="array" ref="HH88">LOOKUP(2,1/(Log!$K$1:$K$27569=HF88),Log!$F$1:$F$27569)</f>
        <v>ACAPS Access Methodology</v>
      </c>
      <c r="HI88" s="222" t="str">
        <f t="array" ref="HI88">LOOKUP(2,1/(Log!$K$1:$K$27569=HF88),Log!$G$1:$G$27569)</f>
        <v>Medium</v>
      </c>
      <c r="HJ88" s="222">
        <f t="array" ref="HJ88">LOOKUP(2,1/(Log!$K$1:$K$27569=HF88),Log!$H$1:$H$27569)</f>
        <v>2</v>
      </c>
      <c r="HK88" s="222" t="str">
        <f t="array" ref="HK88">LOOKUP(2,1/(Log!$K$1:$K$27569=HF88),Log!$J$1:$J$27569)</f>
        <v>x</v>
      </c>
      <c r="HL88" s="222" t="str">
        <f t="array" ref="HL88">LOOKUP(2,1/(Log!$K$1:$K$27569=HF88),Log!$I$1:$I$27569)</f>
        <v>x</v>
      </c>
      <c r="HM88" s="223">
        <f t="array" ref="HM88">LOOKUP(2,1/(Log!$K$1:$K$27569=HF88),Log!$L$1:$L$27569)</f>
        <v>45614</v>
      </c>
      <c r="HN88" s="221" t="str">
        <f t="shared" si="110"/>
        <v>NER004Restriction and obstruction of access to services and assistance</v>
      </c>
      <c r="HO88" s="222">
        <f t="array" ref="HO88">LOOKUP(2,1/(Log!$K$1:$K$27569=HN88),Log!$E$1:$E$27569)</f>
        <v>3</v>
      </c>
      <c r="HP88" s="222" t="str">
        <f t="array" ref="HP88">LOOKUP(2,1/(Log!$K$1:$K$27569=HN88),Log!$F$1:$F$27569)</f>
        <v>ACAPS Access Methodology</v>
      </c>
      <c r="HQ88" s="222" t="str">
        <f t="array" ref="HQ88">LOOKUP(2,1/(Log!$K$1:$K$27569=HN88),Log!$G$1:$G$27569)</f>
        <v>Medium</v>
      </c>
      <c r="HR88" s="222">
        <f t="array" ref="HR88">LOOKUP(2,1/(Log!$K$1:$K$27569=HN88),Log!$H$1:$H$27569)</f>
        <v>2</v>
      </c>
      <c r="HS88" s="222" t="str">
        <f t="array" ref="HS88">LOOKUP(2,1/(Log!$K$1:$K$27569=HN88),Log!$J$1:$J$27569)</f>
        <v>x</v>
      </c>
      <c r="HT88" s="222" t="str">
        <f t="array" ref="HT88">LOOKUP(2,1/(Log!$K$1:$K$27569=HN88),Log!$I$1:$I$27569)</f>
        <v>x</v>
      </c>
      <c r="HU88" s="219">
        <f t="array" ref="HU88">LOOKUP(2,1/(Log!$K$1:$K$27569=HN88),Log!$L$1:$L$27569)</f>
        <v>45614</v>
      </c>
      <c r="HV88" s="222" t="str">
        <f t="shared" si="111"/>
        <v>NER004Ongoing insecurity/hostilities affecting humanitarian assistance</v>
      </c>
      <c r="HW88" s="222">
        <f t="array" ref="HW88">LOOKUP(2,1/(Log!$K$1:$K$27569=HV88),Log!$E$1:$E$27569)</f>
        <v>1</v>
      </c>
      <c r="HX88" s="222" t="str">
        <f t="array" ref="HX88">LOOKUP(2,1/(Log!$K$1:$K$27569=HV88),Log!$F$1:$F$27569)</f>
        <v>ACAPS Access Methodology</v>
      </c>
      <c r="HY88" s="222" t="str">
        <f t="array" ref="HY88">LOOKUP(2,1/(Log!$K$1:$K$27569=HV88),Log!$G$1:$G$27569)</f>
        <v>Medium</v>
      </c>
      <c r="HZ88" s="222">
        <f t="array" ref="HZ88">LOOKUP(2,1/(Log!$K$1:$K$27569=HV88),Log!$H$1:$H$27569)</f>
        <v>2</v>
      </c>
      <c r="IA88" s="222" t="str">
        <f t="array" ref="IA88">LOOKUP(2,1/(Log!$K$1:$K$27569=HV88),Log!$J$1:$J$27569)</f>
        <v>x</v>
      </c>
      <c r="IB88" s="222" t="str">
        <f t="array" ref="IB88">LOOKUP(2,1/(Log!$K$1:$K$27569=HV88),Log!$I$1:$I$27569)</f>
        <v>x</v>
      </c>
      <c r="IC88" s="223">
        <f t="array" ref="IC88">LOOKUP(2,1/(Log!$K$1:$K$27569=HV88),Log!$L$1:$L$27569)</f>
        <v>45614</v>
      </c>
      <c r="ID88" s="221" t="str">
        <f t="shared" si="112"/>
        <v>NER004Presence of mines and improvised explosive devices</v>
      </c>
      <c r="IE88" s="222">
        <f t="array" ref="IE88">LOOKUP(2,1/(Log!$K$1:$K$27569=ID88),Log!$E$1:$E$27569)</f>
        <v>1</v>
      </c>
      <c r="IF88" s="222" t="str">
        <f t="array" ref="IF88">LOOKUP(2,1/(Log!$K$1:$K$27569=ID88),Log!$F$1:$F$27569)</f>
        <v>ACAPS Access Methodology</v>
      </c>
      <c r="IG88" s="222" t="str">
        <f t="array" ref="IG88">LOOKUP(2,1/(Log!$K$1:$K$27569=ID88),Log!$G$1:$G$27569)</f>
        <v>Medium</v>
      </c>
      <c r="IH88" s="222">
        <f t="array" ref="IH88">LOOKUP(2,1/(Log!$K$1:$K$27569=ID88),Log!$H$1:$H$27569)</f>
        <v>2</v>
      </c>
      <c r="II88" s="222" t="str">
        <f t="array" ref="II88">LOOKUP(2,1/(Log!$K$1:$K$27569=ID88),Log!$J$1:$J$27569)</f>
        <v>x</v>
      </c>
      <c r="IJ88" s="222" t="str">
        <f t="array" ref="IJ88">LOOKUP(2,1/(Log!$K$1:$K$27569=ID88),Log!$I$1:$I$27569)</f>
        <v>x</v>
      </c>
      <c r="IK88" s="219">
        <f t="array" ref="IK88">LOOKUP(2,1/(Log!$K$1:$K$27569=ID88),Log!$L$1:$L$27569)</f>
        <v>45614</v>
      </c>
      <c r="IL88" s="222" t="str">
        <f t="shared" si="113"/>
        <v>NER004Physical constraints in the environment (obstacles related to terrain, climate, lack of infrastructure, etc.)</v>
      </c>
      <c r="IM88" s="222">
        <f t="array" ref="IM88">LOOKUP(2,1/(Log!$K$1:$K$27569=IL88),Log!$E$1:$E$27569)</f>
        <v>3</v>
      </c>
      <c r="IN88" s="222" t="str">
        <f t="array" ref="IN88">LOOKUP(2,1/(Log!$K$1:$K$27569=IL88),Log!$F$1:$F$27569)</f>
        <v>ACAPS Access Methodology</v>
      </c>
      <c r="IO88" s="222" t="str">
        <f t="array" ref="IO88">LOOKUP(2,1/(Log!$K$1:$K$27569=IL88),Log!$G$1:$G$27569)</f>
        <v>Medium</v>
      </c>
      <c r="IP88" s="222">
        <f t="array" ref="IP88">LOOKUP(2,1/(Log!$K$1:$K$27569=IL88),Log!$H$1:$H$27569)</f>
        <v>2</v>
      </c>
      <c r="IQ88" s="222" t="str">
        <f t="array" ref="IQ88">LOOKUP(2,1/(Log!$K$1:$K$27569=IL88),Log!$J$1:$J$27569)</f>
        <v>x</v>
      </c>
      <c r="IR88" s="222" t="str">
        <f t="array" ref="IR88">LOOKUP(2,1/(Log!$K$1:$K$27569=IL88),Log!$I$1:$I$27569)</f>
        <v>x</v>
      </c>
      <c r="IS88" s="223">
        <f t="array" ref="IS88">LOOKUP(2,1/(Log!$K$1:$K$27569=IL88),Log!$L$1:$L$27569)</f>
        <v>45614</v>
      </c>
    </row>
    <row r="89" spans="1:253" s="11" customFormat="1" ht="13.35" customHeight="1">
      <c r="A89" s="11" t="str">
        <f>Lists!B:B</f>
        <v>Complex crisis in Niger</v>
      </c>
      <c r="B89" s="11" t="str">
        <f>Lists!F:F</f>
        <v>Conflict/ Violence,International Displacement,Drought/drier conditions,Floods</v>
      </c>
      <c r="C89" s="11" t="str">
        <f>Lists!C:C</f>
        <v>NER006</v>
      </c>
      <c r="D89" s="11" t="str">
        <f>Lists!A:A</f>
        <v>Niger</v>
      </c>
      <c r="E89" s="11" t="str">
        <f>Lists!D:D</f>
        <v>NER</v>
      </c>
      <c r="F89" s="11" t="str">
        <f t="shared" si="76"/>
        <v>NER006Total population</v>
      </c>
      <c r="G89" s="212">
        <f t="array" ref="G89">ROUND(LOOKUP(2,1/(Log!$K$1:$K$27569=F89),Log!$E$1:$E$27569),-3)</f>
        <v>27701000</v>
      </c>
      <c r="H89" s="213" t="str">
        <f t="array" ref="H89">LOOKUP(2,1/(Log!$K$1:$K$27569=F89),Log!$F$1:$F$27569)</f>
        <v>World population review accessed 16/04/2025</v>
      </c>
      <c r="I89" s="213" t="str">
        <f t="array" ref="I89">LOOKUP(2,1/(Log!$K$1:$K$27569=F89),Log!$G$1:$G$27569)</f>
        <v xml:space="preserve">Medium </v>
      </c>
      <c r="J89" s="213">
        <f t="array" ref="J89">LOOKUP(2,1/(Log!$K$1:$K$27569=F89),Log!$H$1:$H$27569)</f>
        <v>2</v>
      </c>
      <c r="K89" s="213" t="str">
        <f t="array" ref="K89">LOOKUP(2,1/(Log!$K$1:$K$27569=F89),Log!$J$1:$J$27569)</f>
        <v>This is the total projected population of Niger as of February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v>
      </c>
      <c r="L89" s="213" t="str">
        <f t="array" ref="L89">LOOKUP(2,1/(Log!$K$1:$K$27569=F89),Log!$I$1:$I$27569)</f>
        <v xml:space="preserve">https://worldpopulationreview.com/countries/niger </v>
      </c>
      <c r="M89" s="214">
        <f t="array" ref="M89">LOOKUP(2,1/(Log!$K$1:$K$27569=F89),Log!$L$1:$L$27569)</f>
        <v>45776</v>
      </c>
      <c r="N89" s="221" t="str">
        <f t="shared" si="77"/>
        <v>NER006Landmass affected</v>
      </c>
      <c r="O89" s="216">
        <f t="array" ref="O89">LOOKUP(2,1/(Log!$K$1:$K$27569=N89),Log!$E$1:$E$27569)</f>
        <v>1266700</v>
      </c>
      <c r="P89" s="216" t="str">
        <f t="array" ref="P89">LOOKUP(2,1/(Log!$K$1:$K$27569=N89),Log!$F$1:$F$27569)</f>
        <v>Worldometers accessed 02/28/2025</v>
      </c>
      <c r="Q89" s="216" t="str">
        <f t="array" ref="Q89">LOOKUP(2,1/(Log!$K$1:$K$27569=N89),Log!$G$1:$G$27569)</f>
        <v>High</v>
      </c>
      <c r="R89" s="216">
        <f t="array" ref="R89">LOOKUP(2,1/(Log!$K$1:$K$27569=N89),Log!$H$1:$H$27569)</f>
        <v>1</v>
      </c>
      <c r="S89" s="216" t="str">
        <f t="array" ref="S89">LOOKUP(2,1/(Log!$K$1:$K$27569=N89),Log!$J$1:$J$27569)</f>
        <v>This is the total land area for the country. The entire country is impacted by persistent insecurity, disease outbreaks, food insecurity and floods. The source is Worldometers and the reliability is high as landmass figures are generally stable.</v>
      </c>
      <c r="T89" s="216" t="str">
        <f t="array" ref="T89">LOOKUP(2,1/(Log!$K$1:$K$27569=N89),Log!$I$1:$I$27569)</f>
        <v>https://www.worldometers.info/world-population/niger-population/</v>
      </c>
      <c r="U89" s="217">
        <f t="array" ref="U89">LOOKUP(2,1/(Log!$K$1:$K$27569=N89),Log!$L$1:$L$27569)</f>
        <v>45776</v>
      </c>
      <c r="V89" s="221" t="str">
        <f t="shared" si="78"/>
        <v>NER006People exposed</v>
      </c>
      <c r="W89" s="213">
        <f t="array" ref="W89">IF(LOOKUP(2,1/(Log!$K$1:$K$27569=V89),Log!$E$1:$E$27569)="x","x",ROUND(LOOKUP(2,1/(Log!$K$1:$K$27569=V89),Log!$E$1:$E$27569),-3))</f>
        <v>27701000</v>
      </c>
      <c r="X89" s="213" t="str">
        <f t="array" ref="X89">LOOKUP(2,1/(Log!$K$1:$K$27569=V89),Log!$F$1:$F$27569)</f>
        <v>World population review accessed 16/04/2025</v>
      </c>
      <c r="Y89" s="213" t="str">
        <f t="array" ref="Y89">LOOKUP(2,1/(Log!$K$1:$K$27569=V89),Log!$G$1:$G$27569)</f>
        <v xml:space="preserve">Medium </v>
      </c>
      <c r="Z89" s="213">
        <f t="array" ref="Z89">LOOKUP(2,1/(Log!$K$1:$K$27569=V89),Log!$H$1:$H$27569)</f>
        <v>2</v>
      </c>
      <c r="AA89" s="213" t="str">
        <f t="array" ref="AA89">LOOKUP(2,1/(Log!$K$1:$K$27569=V89),Log!$J$1:$J$27569)</f>
        <v>The number of people exposed corresponds to the total population of Niger, a country facing overlapping crises such as armed conflict, forced displacement, food insecurity, and natural hazards including recurrent droughts and floods. Although World Population Review was used for the total population figure, it does not assess humanitarian risk. The entire population is considered exposed based on the widespread geographic and multi-sectoral impact of these crises.</v>
      </c>
      <c r="AB89" s="213" t="str">
        <f t="array" ref="AB89">LOOKUP(2,1/(Log!$K$1:$K$27569=V89),Log!$I$1:$I$27569)</f>
        <v>https://worldpopulationreview.com/countries/niger</v>
      </c>
      <c r="AC89" s="214">
        <f t="array" ref="AC89">LOOKUP(2,1/(Log!$K$1:$K$27569=V89),Log!$L$1:$L$27569)</f>
        <v>45776</v>
      </c>
      <c r="AD89" s="221" t="str">
        <f t="shared" si="79"/>
        <v>NER006People affected</v>
      </c>
      <c r="AE89" s="218">
        <f t="array" ref="AE89">IF(LOOKUP(2,1/(Log!$K$1:$K$27569=AD89),Log!$E$1:$E$27569)="x","x",ROUND(LOOKUP(2,1/(Log!$K$1:$K$27569=AD89),Log!$E$1:$E$27569),-3))</f>
        <v>27701000</v>
      </c>
      <c r="AF89" s="218" t="str">
        <f t="array" ref="AF89">LOOKUP(2,1/(Log!$K$1:$K$27569=AD89),Log!$F$1:$F$27569)</f>
        <v>World population review accessed 16/04/2025</v>
      </c>
      <c r="AG89" s="218" t="str">
        <f t="array" ref="AG89">LOOKUP(2,1/(Log!$K$1:$K$27569=AD89),Log!$G$1:$G$27569)</f>
        <v xml:space="preserve">Medium </v>
      </c>
      <c r="AH89" s="218">
        <f t="array" ref="AH89">LOOKUP(2,1/(Log!$K$1:$K$27569=AD89),Log!$H$1:$H$27569)</f>
        <v>2</v>
      </c>
      <c r="AI89" s="218" t="str">
        <f t="array" ref="AI89">LOOKUP(2,1/(Log!$K$1:$K$27569=AD89),Log!$J$1:$J$27569)</f>
        <v>The number of people affected corresponds to the entire population of Niger. All regions face intersecting crises including conflict, displacement, and climate-related shocks. Therefore, the entire population is considered affected by the crisis. The figure is taken from World Population Review and reflects the wide impact across the country.</v>
      </c>
      <c r="AJ89" s="218" t="str">
        <f t="array" ref="AJ89">LOOKUP(2,1/(Log!$K$1:$K$27569=AD89),Log!$I$1:$I$27569)</f>
        <v>https://worldpopulationreview.com/countries/niger</v>
      </c>
      <c r="AK89" s="219">
        <f t="array" ref="AK89">LOOKUP(2,1/(Log!$K$1:$K$27569=AD89),Log!$L$1:$L$27569)</f>
        <v>45776</v>
      </c>
      <c r="AL89" s="221" t="str">
        <f t="shared" si="80"/>
        <v>NER006People displaced</v>
      </c>
      <c r="AM89" s="213">
        <f t="array" ref="AM89">IF(LOOKUP(2,1/(Log!$K$1:$K$27569=AL89),Log!$E$1:$E$27569)="x","x",ROUND(LOOKUP(2,1/(Log!$K$1:$K$27569=AL89),Log!$E$1:$E$27569),-3))</f>
        <v>986000</v>
      </c>
      <c r="AN89" s="213" t="str">
        <f t="array" ref="AN89">LOOKUP(2,1/(Log!$K$1:$K$27569=AL89),Log!$F$1:$F$27569)</f>
        <v>UNHCR 31/04/2025</v>
      </c>
      <c r="AO89" s="213" t="str">
        <f t="array" ref="AO89">LOOKUP(2,1/(Log!$K$1:$K$27569=AL89),Log!$G$1:$G$27569)</f>
        <v>High</v>
      </c>
      <c r="AP89" s="213">
        <f t="array" ref="AP89">LOOKUP(2,1/(Log!$K$1:$K$27569=AL89),Log!$H$1:$H$27569)</f>
        <v>1</v>
      </c>
      <c r="AQ89" s="213" t="str">
        <f t="array" ref="AQ89">LOOKUP(2,1/(Log!$K$1:$K$27569=AL89),Log!$J$1:$J$27569)</f>
        <v>People displaced by the Complex Crisis in Niger in the Diffa, Tahoua, Tillaberi and Maradi regions. This figure was taken from the UNHCR data portal of March 2025. This source was chosen because it provides the best comprehensive overview of people on the move in Niger, including registered internally displaced persons, refugees and asylum seekers and stateless persons. The reliability of this is high due to the provision of regular updates by UNHCR on people on the move across the region.</v>
      </c>
      <c r="AR89" s="213" t="str">
        <f t="array" ref="AR89">LOOKUP(2,1/(Log!$K$1:$K$27569=AL89),Log!$I$1:$I$27569)</f>
        <v>https://data.unhcr.org/fr/country/ner</v>
      </c>
      <c r="AS89" s="214">
        <f t="array" ref="AS89">LOOKUP(2,1/(Log!$K$1:$K$27569=AL89),Log!$L$1:$L$27569)</f>
        <v>45776</v>
      </c>
      <c r="AT89" s="222" t="str">
        <f t="shared" si="81"/>
        <v>NER006Injuries reported</v>
      </c>
      <c r="AU89" s="218" t="str">
        <f t="array" ref="AU89">LOOKUP(2,1/(Log!$K$1:$K$27569=AT89),Log!$E$1:$E$27569)</f>
        <v>x</v>
      </c>
      <c r="AV89" s="218" t="str">
        <f t="array" ref="AV89">LOOKUP(2,1/(Log!$K$1:$K$27569=AT89),Log!$F$1:$F$27569)</f>
        <v>x</v>
      </c>
      <c r="AW89" s="218" t="str">
        <f t="array" ref="AW89">LOOKUP(2,1/(Log!$K$1:$K$27569=AT89),Log!$G$1:$G$27569)</f>
        <v>x</v>
      </c>
      <c r="AX89" s="218" t="str">
        <f t="array" ref="AX89">LOOKUP(2,1/(Log!$K$1:$K$27569=AT89),Log!$H$1:$H$27569)</f>
        <v>x</v>
      </c>
      <c r="AY89" s="218" t="str">
        <f t="array" ref="AY89">LOOKUP(2,1/(Log!$K$1:$K$27569=AT89),Log!$J$1:$J$27569)</f>
        <v xml:space="preserve">Number of injuries is a data gap. It is not systematically reported for all crises across and overlapping in Niger. </v>
      </c>
      <c r="AZ89" s="218" t="str">
        <f t="array" ref="AZ89">LOOKUP(2,1/(Log!$K$1:$K$27569=AT89),Log!$I$1:$I$27569)</f>
        <v>x</v>
      </c>
      <c r="BA89" s="219">
        <f t="array" ref="BA89">LOOKUP(2,1/(Log!$K$1:$K$27569=AT89),Log!$L$1:$L$27569)</f>
        <v>45776</v>
      </c>
      <c r="BB89" s="221" t="str">
        <f t="shared" si="82"/>
        <v>NER006Illness cases reported</v>
      </c>
      <c r="BC89" s="213" t="str">
        <f t="array" ref="BC89">LOOKUP(2,1/(Log!$K$1:$K$27569=BB89),Log!$E$1:$E$27569)</f>
        <v>x</v>
      </c>
      <c r="BD89" s="213" t="str">
        <f t="array" ref="BD89">LOOKUP(2,1/(Log!$K$1:$K$27569=BB89),Log!$F$1:$F$27569)</f>
        <v>x</v>
      </c>
      <c r="BE89" s="213" t="str">
        <f t="array" ref="BE89">LOOKUP(2,1/(Log!$K$1:$K$27569=BB89),Log!$G$1:$G$27569)</f>
        <v>x</v>
      </c>
      <c r="BF89" s="213" t="str">
        <f t="array" ref="BF89">LOOKUP(2,1/(Log!$K$1:$K$27569=BB89),Log!$H$1:$H$27569)</f>
        <v>x</v>
      </c>
      <c r="BG89" s="213" t="str">
        <f t="array" ref="BG89">LOOKUP(2,1/(Log!$K$1:$K$27569=BB89),Log!$J$1:$J$27569)</f>
        <v>x</v>
      </c>
      <c r="BH89" s="213" t="str">
        <f t="array" ref="BH89">LOOKUP(2,1/(Log!$K$1:$K$27569=BB89),Log!$I$1:$I$27569)</f>
        <v>x</v>
      </c>
      <c r="BI89" s="214">
        <f t="array" ref="BI89">LOOKUP(2,1/(Log!$K$1:$K$27569=BB89),Log!$L$1:$L$27569)</f>
        <v>45504</v>
      </c>
      <c r="BJ89" s="222" t="str">
        <f t="shared" si="83"/>
        <v>NER006Fatalities reported</v>
      </c>
      <c r="BK89" s="222">
        <f t="array" ref="BK89">LOOKUP(2,1/(Log!$K$1:$K$27569=BJ89),Log!$E$1:$E$27569)</f>
        <v>489</v>
      </c>
      <c r="BL89" s="222" t="str">
        <f t="array" ref="BL89">LOOKUP(2,1/(Log!$K$1:$K$27569=BJ89),Log!$F$1:$F$27569)</f>
        <v>ACLED accessed 18/03/2025</v>
      </c>
      <c r="BM89" s="222" t="str">
        <f t="array" ref="BM89">LOOKUP(2,1/(Log!$K$1:$K$27569=BJ89),Log!$G$1:$G$27569)</f>
        <v>High</v>
      </c>
      <c r="BN89" s="222">
        <f t="array" ref="BN89">LOOKUP(2,1/(Log!$K$1:$K$27569=BJ89),Log!$H$1:$H$27569)</f>
        <v>1</v>
      </c>
      <c r="BO89" s="222" t="str">
        <f t="array" ref="BO89">LOOKUP(2,1/(Log!$K$1:$K$27569=BJ89),Log!$J$1:$J$27569)</f>
        <v>The figure includes the total number of fatalities in Niger precisely in the Diffa, Tahoua, Tillaberi and Maradi regions according to the ACLED from 1 October 2024, to 1 April 2025, from all types of events (such as battles, violence against civilians, explosions or remote violence, riots, protests, and strategic developments) and by all perpetrators (state or non-state). The fatalities in the ACLED dataset relate exclusively to violent incidents.</v>
      </c>
      <c r="BP89" s="218" t="str">
        <f t="array" ref="BP89">LOOKUP(2,1/(Log!$K$1:$K$27569=BJ89),Log!$I$1:$I$27569)</f>
        <v>https://acleddata.com/data-export-tool/</v>
      </c>
      <c r="BQ89" s="223">
        <f t="array" ref="BQ89">LOOKUP(2,1/(Log!$K$1:$K$27569=BJ89),Log!$L$1:$L$27569)</f>
        <v>45776</v>
      </c>
      <c r="BR89" s="221" t="str">
        <f t="shared" si="84"/>
        <v>NER006Buildings damaged</v>
      </c>
      <c r="BS89" s="224" t="str">
        <f t="array" ref="BS89">LOOKUP(2,1/(Log!$K$1:$K$27569=BR89),Log!$E$1:$E$27569)</f>
        <v>x</v>
      </c>
      <c r="BT89" s="224" t="str">
        <f t="array" ref="BT89">LOOKUP(2,1/(Log!$K$1:$K$27569=BR89),Log!$F$1:$F$27569)</f>
        <v>x</v>
      </c>
      <c r="BU89" s="224" t="str">
        <f t="array" ref="BU89">LOOKUP(2,1/(Log!$K$1:$K$27569=BR89),Log!$G$1:$G$27569)</f>
        <v>x</v>
      </c>
      <c r="BV89" s="224" t="str">
        <f t="array" ref="BV89">LOOKUP(2,1/(Log!$K$1:$K$27569=BR89),Log!$H$1:$H$27569)</f>
        <v>x</v>
      </c>
      <c r="BW89" s="224" t="str">
        <f t="array" ref="BW89">LOOKUP(2,1/(Log!$K$1:$K$27569=BR89),Log!$J$1:$J$27569)</f>
        <v>x</v>
      </c>
      <c r="BX89" s="224" t="str">
        <f t="array" ref="BX89">LOOKUP(2,1/(Log!$K$1:$K$27569=BR89),Log!$I$1:$I$27569)</f>
        <v>x</v>
      </c>
      <c r="BY89" s="214">
        <f t="array" ref="BY89">LOOKUP(2,1/(Log!$K$1:$K$27569=BR89),Log!$L$1:$L$27569)</f>
        <v>45504</v>
      </c>
      <c r="BZ89" s="222" t="str">
        <f t="shared" si="85"/>
        <v>NER006Buildings destroyed</v>
      </c>
      <c r="CA89" s="222" t="str">
        <f t="array" ref="CA89">LOOKUP(2,1/(Log!$K$1:$K$27569=BZ89),Log!$E$1:$E$27569)</f>
        <v>x</v>
      </c>
      <c r="CB89" s="222" t="str">
        <f t="array" ref="CB89">LOOKUP(2,1/(Log!$K$1:$K$27569=BZ89),Log!$F$1:$F$27569)</f>
        <v>x</v>
      </c>
      <c r="CC89" s="222" t="str">
        <f t="array" ref="CC89">LOOKUP(2,1/(Log!$K$1:$K$27569=BZ89),Log!$G$1:$G$27569)</f>
        <v>x</v>
      </c>
      <c r="CD89" s="222" t="str">
        <f t="array" ref="CD89">LOOKUP(2,1/(Log!$K$1:$K$27569=BZ89),Log!$H$1:$H$27569)</f>
        <v>x</v>
      </c>
      <c r="CE89" s="222" t="str">
        <f t="array" ref="CE89">LOOKUP(2,1/(Log!$K$1:$K$27569=BZ89),Log!$J$1:$J$27569)</f>
        <v>x</v>
      </c>
      <c r="CF89" s="222" t="str">
        <f t="array" ref="CF89">LOOKUP(2,1/(Log!$K$1:$K$27569=BZ89),Log!$I$1:$I$27569)</f>
        <v>x</v>
      </c>
      <c r="CG89" s="223">
        <f t="array" ref="CG89">LOOKUP(2,1/(Log!$K$1:$K$27569=BZ89),Log!$L$1:$L$27569)</f>
        <v>45504</v>
      </c>
      <c r="CH89" s="221" t="str">
        <f t="shared" si="86"/>
        <v>NER006Buildings in the affected area</v>
      </c>
      <c r="CI89" s="222" t="e">
        <f t="array" ref="CI89">LOOKUP(2,1/(Log!$K$1:$K$27569=CH89),Log!$E$1:$E$27569)</f>
        <v>#N/A</v>
      </c>
      <c r="CJ89" s="222" t="e">
        <f t="array" ref="CJ89">LOOKUP(2,1/(Log!$K$1:$K$27569=CH89),Log!$F$1:$F$27569)</f>
        <v>#N/A</v>
      </c>
      <c r="CK89" s="222" t="e">
        <f t="array" ref="CK89">LOOKUP(2,1/(Log!$K$1:$K$27569=CH89),Log!$G$1:$G$27569)</f>
        <v>#N/A</v>
      </c>
      <c r="CL89" s="222" t="e">
        <f t="array" ref="CL89">LOOKUP(2,1/(Log!$K$1:$K$27569=CH89),Log!$H$1:$H$27569)</f>
        <v>#N/A</v>
      </c>
      <c r="CM89" s="222" t="e">
        <f t="array" ref="CM89">LOOKUP(2,1/(Log!$K$1:$K$27569=CH89),Log!$J$1:$J$27569)</f>
        <v>#N/A</v>
      </c>
      <c r="CN89" s="222" t="e">
        <f t="array" ref="CN89">LOOKUP(2,1/(Log!$K$1:$K$27569=CH89),Log!$I$1:$I$27569)</f>
        <v>#N/A</v>
      </c>
      <c r="CO89" s="225" t="e">
        <f t="array" ref="CO89">LOOKUP(2,1/(Log!$K$1:$K$27569=CH89),Log!$L$1:$L$27569)</f>
        <v>#N/A</v>
      </c>
      <c r="CP89" s="222" t="str">
        <f t="shared" si="87"/>
        <v>NER006Economic Losses</v>
      </c>
      <c r="CQ89" s="224" t="str">
        <f t="array" ref="CQ89">LOOKUP(2,1/(Log!$K$1:$K$27569=CP89),Log!$E$1:$E$27569)</f>
        <v>x</v>
      </c>
      <c r="CR89" s="224" t="str">
        <f t="array" ref="CR89">LOOKUP(2,1/(Log!$K$1:$K$27569=CP89),Log!$F$1:$F$27569)</f>
        <v>x</v>
      </c>
      <c r="CS89" s="224" t="str">
        <f t="array" ref="CS89">LOOKUP(2,1/(Log!$K$1:$K$27569=CP89),Log!$G$1:$G$27569)</f>
        <v>x</v>
      </c>
      <c r="CT89" s="224" t="str">
        <f t="array" ref="CT89">LOOKUP(2,1/(Log!$K$1:$K$27569=CP89),Log!$H$1:$H$27569)</f>
        <v>x</v>
      </c>
      <c r="CU89" s="224" t="str">
        <f t="array" ref="CU89">LOOKUP(2,1/(Log!$K$1:$K$27569=CP89),Log!$J$1:$J$27569)</f>
        <v>x</v>
      </c>
      <c r="CV89" s="224" t="str">
        <f t="array" ref="CV89">LOOKUP(2,1/(Log!$K$1:$K$27569=CP89),Log!$I$1:$I$27569)</f>
        <v>x</v>
      </c>
      <c r="CW89" s="214">
        <f t="array" ref="CW89">LOOKUP(2,1/(Log!$K$1:$K$27569=CP89),Log!$L$1:$L$27569)</f>
        <v>45504</v>
      </c>
      <c r="CX89" s="222" t="str">
        <f t="shared" si="88"/>
        <v>NER006People in Need</v>
      </c>
      <c r="CY89" s="218">
        <f t="shared" si="89"/>
        <v>2700000</v>
      </c>
      <c r="CZ89" s="218" t="str">
        <f t="shared" si="90"/>
        <v>OCHA accessed 02/28/2028</v>
      </c>
      <c r="DA89" s="218" t="str">
        <f t="shared" si="91"/>
        <v>Low</v>
      </c>
      <c r="DB89" s="218">
        <f t="shared" si="92"/>
        <v>3</v>
      </c>
      <c r="DC89" s="218" t="str">
        <f t="shared" si="93"/>
        <v xml:space="preserve">According to INFORM Severity Index methodology, the sum of people in levels 3, 4 and 5 is equal to the total number of people in need. The number of people in Level 3 is the entire population in need as laid out in the 2025 Humanitarian Action. As the HRP is not yet released there is no severity breakdown of the PIN. There are no comprehensive nor timely alternative sources that can be used. The latest Cadre Harmonise data is now out of date adn no agencies have released appeals. Severity levels four and five have therefore been left as an information gap. </v>
      </c>
      <c r="DD89" s="218" t="str">
        <f t="shared" si="94"/>
        <v>https://humanitarianaction.info/plan/1267</v>
      </c>
      <c r="DE89" s="220">
        <f t="shared" si="95"/>
        <v>45776</v>
      </c>
      <c r="DF89" s="221" t="str">
        <f t="shared" si="96"/>
        <v>NER006Minimal humanitarian conditions - Level 1</v>
      </c>
      <c r="DG89" s="213">
        <f t="array" ref="DG89">IF(LOOKUP(2,1/(Log!$K$1:$K$27569=DF89),Log!$E$1:$E$27569)="x","x",ROUND(LOOKUP(2,1/(Log!$K$1:$K$27569=DF89),Log!$E$1:$E$27569),-3))</f>
        <v>0</v>
      </c>
      <c r="DH89" s="224" t="str">
        <f t="array" ref="DH89">LOOKUP(2,1/(Log!$K$1:$K$27569=DF89),Log!$F$1:$F$27569)</f>
        <v>OCHA accessed 02/28/2026</v>
      </c>
      <c r="DI89" s="224" t="str">
        <f t="array" ref="DI89">LOOKUP(2,1/(Log!$K$1:$K$27569=DF89),Log!$G$1:$G$27569)</f>
        <v xml:space="preserve">Medium </v>
      </c>
      <c r="DJ89" s="224">
        <f t="array" ref="DJ89">LOOKUP(2,1/(Log!$K$1:$K$27569=DF89),Log!$H$1:$H$27569)</f>
        <v>2</v>
      </c>
      <c r="DK89" s="224" t="str">
        <f t="array" ref="DK89">LOOKUP(2,1/(Log!$K$1:$K$27569=DF89),Log!$J$1:$J$27569)</f>
        <v>According to INFORM SI methodology, the number of people in Level 1 is equal to the people exposed minus the people affected. Since the whole population is affected, there are no people in Level 1. According to the prioritisation approach, the reliability is Medium as this is based on estimations by UN data and may not account for sudden changes in the context.</v>
      </c>
      <c r="DL89" s="224" t="str">
        <f t="array" ref="DL89">LOOKUP(2,1/(Log!$K$1:$K$27569=DF89),Log!$I$1:$I$27569)</f>
        <v>https://humanitarianaction.info/plan/1265</v>
      </c>
      <c r="DM89" s="214">
        <f t="array" ref="DM89">LOOKUP(2,1/(Log!$K$1:$K$27569=DF89),Log!$L$1:$L$27569)</f>
        <v>45776</v>
      </c>
      <c r="DN89" s="222" t="str">
        <f t="shared" si="97"/>
        <v>NER006Stressed humanitarian conditions - Level 2</v>
      </c>
      <c r="DO89" s="218">
        <f t="array" ref="DO89">IF(LOOKUP(2,1/(Log!$K$1:$K$27569=DN89),Log!$E$1:$E$27569)="x","x",ROUND(LOOKUP(2,1/(Log!$K$1:$K$27569=DN89),Log!$E$1:$E$27569),-3))</f>
        <v>25001000</v>
      </c>
      <c r="DP89" s="222" t="str">
        <f t="array" ref="DP89">LOOKUP(2,1/(Log!$K$1:$K$27569=DN89),Log!$F$1:$F$27569)</f>
        <v>OCHA accessed 02/28/2027</v>
      </c>
      <c r="DQ89" s="222" t="str">
        <f t="array" ref="DQ89">LOOKUP(2,1/(Log!$K$1:$K$27569=DN89),Log!$G$1:$G$27569)</f>
        <v xml:space="preserve">Medium </v>
      </c>
      <c r="DR89" s="222">
        <f t="array" ref="DR89">LOOKUP(2,1/(Log!$K$1:$K$27569=DN89),Log!$H$1:$H$27569)</f>
        <v>2</v>
      </c>
      <c r="DS89" s="222" t="str">
        <f t="array" ref="DS89">LOOKUP(2,1/(Log!$K$1:$K$27569=DN89),Log!$J$1:$J$27569)</f>
        <v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medium reliability because despite that the most recent HNO/HRP/HNRP, which incorporate multi-sectoral assessments has been used. However, given the fluid nature of humanitarian crises, severity levels may not fully capture sudden changes in needs. </v>
      </c>
      <c r="DT89" s="222" t="str">
        <f t="array" ref="DT89">LOOKUP(2,1/(Log!$K$1:$K$27569=DN89),Log!$I$1:$I$27569)</f>
        <v>https://humanitarianaction.info/plan/1266</v>
      </c>
      <c r="DU89" s="223">
        <f t="array" ref="DU89">LOOKUP(2,1/(Log!$K$1:$K$27569=DN89),Log!$L$1:$L$27569)</f>
        <v>45776</v>
      </c>
      <c r="DV89" s="221" t="str">
        <f t="shared" si="98"/>
        <v>NER006Moderate humanitarian conditions - Level 3</v>
      </c>
      <c r="DW89" s="213">
        <f t="array" ref="DW89">IF(LOOKUP(2,1/(Log!$K$1:$K$27569=DV89),Log!$E$1:$E$27569)="x","x",ROUND(LOOKUP(2,1/(Log!$K$1:$K$27569=DV89),Log!$E$1:$E$27569),-3))</f>
        <v>2700000</v>
      </c>
      <c r="DX89" s="224" t="str">
        <f t="array" ref="DX89">LOOKUP(2,1/(Log!$K$1:$K$27569=DV89),Log!$F$1:$F$27569)</f>
        <v>OCHA accessed 02/28/2028</v>
      </c>
      <c r="DY89" s="224" t="str">
        <f t="array" ref="DY89">LOOKUP(2,1/(Log!$K$1:$K$27569=DV89),Log!$G$1:$G$27569)</f>
        <v>Low</v>
      </c>
      <c r="DZ89" s="224">
        <f t="array" ref="DZ89">LOOKUP(2,1/(Log!$K$1:$K$27569=DV89),Log!$H$1:$H$27569)</f>
        <v>3</v>
      </c>
      <c r="EA89" s="224" t="str">
        <f t="array" ref="EA89">LOOKUP(2,1/(Log!$K$1:$K$27569=DV89),Log!$J$1:$J$27569)</f>
        <v xml:space="preserve">According to INFORM Severity Index methodology, the sum of people in levels 3, 4 and 5 is equal to the total number of people in need. The number of people in Level 3 is the entire population in need as laid out in the 2025 Humanitarian Action. As the HRP is not yet released there is no severity breakdown of the PIN. There are no comprehensive nor timely alternative sources that can be used. The latest Cadre Harmonise data is now out of date adn no agencies have released appeals. Severity levels four and five have therefore been left as an information gap. </v>
      </c>
      <c r="EB89" s="224" t="str">
        <f t="array" ref="EB89">LOOKUP(2,1/(Log!$K$1:$K$27569=DV89),Log!$I$1:$I$27569)</f>
        <v>https://humanitarianaction.info/plan/1267</v>
      </c>
      <c r="EC89" s="214">
        <f t="array" ref="EC89">LOOKUP(2,1/(Log!$K$1:$K$27569=DV89),Log!$L$1:$L$27569)</f>
        <v>45776</v>
      </c>
      <c r="ED89" s="222" t="str">
        <f t="shared" si="99"/>
        <v>NER006Severe humanitarian conditions - Level 4</v>
      </c>
      <c r="EE89" s="218" t="str">
        <f t="array" ref="EE89">IF(LOOKUP(2,1/(Log!$K$1:$K$27569=ED89),Log!$E$1:$E$27569)="x","x",ROUND(LOOKUP(2,1/(Log!$K$1:$K$27569=ED89),Log!$E$1:$E$27569),-3))</f>
        <v>x</v>
      </c>
      <c r="EF89" s="222" t="str">
        <f t="array" ref="EF89">LOOKUP(2,1/(Log!$K$1:$K$27569=ED89),Log!$F$1:$F$27569)</f>
        <v>x</v>
      </c>
      <c r="EG89" s="222" t="str">
        <f t="array" ref="EG89">LOOKUP(2,1/(Log!$K$1:$K$27569=ED89),Log!$G$1:$G$27569)</f>
        <v>x</v>
      </c>
      <c r="EH89" s="222" t="str">
        <f t="array" ref="EH89">LOOKUP(2,1/(Log!$K$1:$K$27569=ED89),Log!$H$1:$H$27569)</f>
        <v>x</v>
      </c>
      <c r="EI89" s="222" t="str">
        <f t="array" ref="EI89">LOOKUP(2,1/(Log!$K$1:$K$27569=ED89),Log!$J$1:$J$27569)</f>
        <v xml:space="preserve">According to INFORM Severity Index methodology, the sum of people in levels 3, 4 and 5 is equal to the total number of people in need. The number of people in Level 3 is the entire population in need as laid out in the 2025 Humanitarian Action. As the HRP is not yet released there is no severity breakdown of the PIN. There are no comprehensive nor timely alternative sources that can be used. The latest Cadre Harmonise data is now out of date adn no agencies have released appeals. Severity levels four and five have therefore been left as an information gap. </v>
      </c>
      <c r="EJ89" s="222" t="str">
        <f t="array" ref="EJ89">LOOKUP(2,1/(Log!$K$1:$K$27569=ED89),Log!$I$1:$I$27569)</f>
        <v>x</v>
      </c>
      <c r="EK89" s="223">
        <f t="array" ref="EK89">LOOKUP(2,1/(Log!$K$1:$K$27569=ED89),Log!$L$1:$L$27569)</f>
        <v>45776</v>
      </c>
      <c r="EL89" s="221" t="str">
        <f t="shared" si="100"/>
        <v>NER006Extreme humanitarian conditions - Level 5</v>
      </c>
      <c r="EM89" s="213" t="str">
        <f t="array" ref="EM89">IF(LOOKUP(2,1/(Log!$K$1:$K$27569=EL89),Log!$E$1:$E$27569)="x","x",ROUND(LOOKUP(2,1/(Log!$K$1:$K$27569=EL89),Log!$E$1:$E$27569),-3))</f>
        <v>x</v>
      </c>
      <c r="EN89" s="224" t="str">
        <f t="array" ref="EN89">LOOKUP(2,1/(Log!$K$1:$K$27569=EL89),Log!$F$1:$F$27569)</f>
        <v>x</v>
      </c>
      <c r="EO89" s="224" t="str">
        <f t="array" ref="EO89">LOOKUP(2,1/(Log!$K$1:$K$27569=EL89),Log!$G$1:$G$27569)</f>
        <v>x</v>
      </c>
      <c r="EP89" s="224" t="str">
        <f t="array" ref="EP89">LOOKUP(2,1/(Log!$K$1:$K$27569=EL89),Log!$H$1:$H$27569)</f>
        <v>x</v>
      </c>
      <c r="EQ89" s="224" t="str">
        <f t="array" ref="EQ89">LOOKUP(2,1/(Log!$K$1:$K$27569=EL89),Log!$J$1:$J$27569)</f>
        <v xml:space="preserve">According to INFORM Severity Index methodology, the sum of people in levels 3, 4 and 5 is equal to the total number of people in need. The number of people in Level 3 is the entire population in need as laid out in the 2025 Humanitarian Action. As the HRP is not yet released there is no severity breakdown of the PIN. There are no comprehensive nor timely alternative sources that can be used. The latest Cadre Harmonise data is now out of date adn no agencies have released appeals. Severity levels four and five have therefore been left as an information gap. </v>
      </c>
      <c r="ER89" s="224" t="str">
        <f t="array" ref="ER89">LOOKUP(2,1/(Log!$K$1:$K$27569=EL89),Log!$I$1:$I$27569)</f>
        <v>x</v>
      </c>
      <c r="ES89" s="214">
        <f t="array" ref="ES89">LOOKUP(2,1/(Log!$K$1:$K$27569=EL89),Log!$L$1:$L$27569)</f>
        <v>45776</v>
      </c>
      <c r="ET89" s="222" t="str">
        <f t="shared" si="101"/>
        <v>NER006Fatalities in all crises</v>
      </c>
      <c r="EU89" s="222">
        <f t="array" ref="EU89">LOOKUP(2,1/(Log!$K$1:$K$27569=ET89),Log!$E$1:$E$27569)</f>
        <v>489</v>
      </c>
      <c r="EV89" s="222" t="str">
        <f t="array" ref="EV89">LOOKUP(2,1/(Log!$K$1:$K$27569=ET89),Log!$F$1:$F$27569)</f>
        <v>ACLED accessed 18/03/2025</v>
      </c>
      <c r="EW89" s="222" t="str">
        <f t="array" ref="EW89">LOOKUP(2,1/(Log!$K$1:$K$27569=ET89),Log!$G$1:$G$27569)</f>
        <v>High</v>
      </c>
      <c r="EX89" s="222">
        <f t="array" ref="EX89">LOOKUP(2,1/(Log!$K$1:$K$27569=ET89),Log!$H$1:$H$27569)</f>
        <v>1</v>
      </c>
      <c r="EY89" s="222" t="str">
        <f t="array" ref="EY89">LOOKUP(2,1/(Log!$K$1:$K$27569=ET89),Log!$J$1:$J$27569)</f>
        <v>The figure includes the total number of fatalities in Niger precisely in the Diffa, Tahoua, Tillaberi and Maradi regions according to the ACLED from 1 October 2024 to 1 april 2025, from all types of events (such as battles, violence against civilians, explosions or remote violence, riots, protests, and strategic developments) and by all perpetrators (state or non-state). The fatalities in the ACLED dataset relate exclusively to violent incidents.</v>
      </c>
      <c r="EZ89" s="222" t="str">
        <f t="array" ref="EZ89">LOOKUP(2,1/(Log!$K$1:$K$27569=ET89),Log!$I$1:$I$27569)</f>
        <v>https://acleddata.com/data-export-tool/</v>
      </c>
      <c r="FA89" s="223">
        <f t="array" ref="FA89">LOOKUP(2,1/(Log!$K$1:$K$27569=ET89),Log!$L$1:$L$27569)</f>
        <v>45776</v>
      </c>
      <c r="FB89" s="221" t="str">
        <f t="shared" si="102"/>
        <v>NER006Crisis affected groups</v>
      </c>
      <c r="FC89" s="224">
        <f t="array" ref="FC89">LOOKUP(2,1/(Log!$K$1:$K$27569=FB89),Log!$E$1:$E$27569)</f>
        <v>4</v>
      </c>
      <c r="FD89" s="224" t="str">
        <f t="array" ref="FD89">LOOKUP(2,1/(Log!$K$1:$K$27569=FB89),Log!$F$1:$F$27569)</f>
        <v>UNHCR 31/03/2025</v>
      </c>
      <c r="FE89" s="224" t="str">
        <f t="array" ref="FE89">LOOKUP(2,1/(Log!$K$1:$K$27569=FB89),Log!$G$1:$G$27569)</f>
        <v>High</v>
      </c>
      <c r="FF89" s="224">
        <f t="array" ref="FF89">LOOKUP(2,1/(Log!$K$1:$K$27569=FB89),Log!$H$1:$H$27569)</f>
        <v>1</v>
      </c>
      <c r="FG89" s="224" t="str">
        <f t="array" ref="FG89">LOOKUP(2,1/(Log!$K$1:$K$27569=FB89),Log!$J$1:$J$27569)</f>
        <v>In the Complex Crisis in Niger, 3 population groups are affected: IDPs, refugees and asylum seekers, and the host population in the Diffa, Tahoua, Tillaberi and Maradi regions</v>
      </c>
      <c r="FH89" s="224" t="str">
        <f t="array" ref="FH89">LOOKUP(2,1/(Log!$K$1:$K$27569=FB89),Log!$I$1:$I$27569)</f>
        <v>https://data.unhcr.org/fr/country/ner</v>
      </c>
      <c r="FI89" s="214">
        <f t="array" ref="FI89">LOOKUP(2,1/(Log!$K$1:$K$27569=FB89),Log!$L$1:$L$27569)</f>
        <v>45776</v>
      </c>
      <c r="FJ89" s="221" t="str">
        <f t="shared" si="103"/>
        <v>NER006People facing limited access constraints</v>
      </c>
      <c r="FK89" s="222" t="str">
        <f t="array" ref="FK89">LOOKUP(2,1/(Log!$K$1:$K$27569=FJ89),Log!$E$1:$E$27569)</f>
        <v>x</v>
      </c>
      <c r="FL89" s="222" t="str">
        <f t="array" ref="FL89">LOOKUP(2,1/(Log!$K$1:$K$27569=FJ89),Log!$F$1:$F$27569)</f>
        <v>x</v>
      </c>
      <c r="FM89" s="222" t="str">
        <f t="array" ref="FM89">LOOKUP(2,1/(Log!$K$1:$K$27569=FJ89),Log!$G$1:$G$27569)</f>
        <v>x</v>
      </c>
      <c r="FN89" s="222" t="str">
        <f t="array" ref="FN89">LOOKUP(2,1/(Log!$K$1:$K$27569=FJ89),Log!$H$1:$H$27569)</f>
        <v>x</v>
      </c>
      <c r="FO89" s="222" t="str">
        <f t="array" ref="FO89">LOOKUP(2,1/(Log!$K$1:$K$27569=FJ89),Log!$J$1:$J$27569)</f>
        <v>x</v>
      </c>
      <c r="FP89" s="218" t="str">
        <f t="array" ref="FP89">LOOKUP(2,1/(Log!$K$1:$K$27569=FJ89),Log!$I$1:$I$27569)</f>
        <v>x</v>
      </c>
      <c r="FQ89" s="219">
        <f t="array" ref="FQ89">LOOKUP(2,1/(Log!$K$1:$K$27569=FJ89),Log!$L$1:$L$27569)</f>
        <v>45504</v>
      </c>
      <c r="FR89" s="221" t="str">
        <f t="shared" si="104"/>
        <v>NER006People facing restricted access constraints</v>
      </c>
      <c r="FS89" s="224" t="str">
        <f t="array" ref="FS89">LOOKUP(2,1/(Log!$K$1:$K$27569=FR89),Log!$E$1:$E$27569)</f>
        <v>x</v>
      </c>
      <c r="FT89" s="224" t="str">
        <f t="array" ref="FT89">LOOKUP(2,1/(Log!$K$1:$K$27569=FR89),Log!$F$1:$F$27569)</f>
        <v>x</v>
      </c>
      <c r="FU89" s="224" t="str">
        <f t="array" ref="FU89">LOOKUP(2,1/(Log!$K$1:$K$27569=FR89),Log!$G$1:$G$27569)</f>
        <v>x</v>
      </c>
      <c r="FV89" s="224" t="str">
        <f t="array" ref="FV89">LOOKUP(2,1/(Log!$K$1:$K$27569=FR89),Log!$H$1:$H$27569)</f>
        <v>x</v>
      </c>
      <c r="FW89" s="224" t="str">
        <f t="array" ref="FW89">LOOKUP(2,1/(Log!$K$1:$K$27569=FR89),Log!$J$1:$J$27569)</f>
        <v>x</v>
      </c>
      <c r="FX89" s="224" t="str">
        <f t="array" ref="FX89">LOOKUP(2,1/(Log!$K$1:$K$27569=FR89),Log!$I$1:$I$27569)</f>
        <v>x</v>
      </c>
      <c r="FY89" s="214">
        <f t="array" ref="FY89">LOOKUP(2,1/(Log!$K$1:$K$27569=FR89),Log!$L$1:$L$27569)</f>
        <v>45504</v>
      </c>
      <c r="FZ89" s="222" t="str">
        <f t="shared" si="105"/>
        <v>NER006Impediments to entry into country (bureaucratic and administrative)</v>
      </c>
      <c r="GA89" s="222">
        <f t="array" ref="GA89">LOOKUP(2,1/(Log!$K$1:$K$27569=FZ89),Log!$E$1:$E$27569)</f>
        <v>1</v>
      </c>
      <c r="GB89" s="222" t="str">
        <f t="array" ref="GB89">LOOKUP(2,1/(Log!$K$1:$K$27569=FZ89),Log!$F$1:$F$27569)</f>
        <v>ACAPS Access Methodology</v>
      </c>
      <c r="GC89" s="222" t="str">
        <f t="array" ref="GC89">LOOKUP(2,1/(Log!$K$1:$K$27569=FZ89),Log!$G$1:$G$27569)</f>
        <v>Medium</v>
      </c>
      <c r="GD89" s="222">
        <f t="array" ref="GD89">LOOKUP(2,1/(Log!$K$1:$K$27569=FZ89),Log!$H$1:$H$27569)</f>
        <v>2</v>
      </c>
      <c r="GE89" s="222" t="str">
        <f t="array" ref="GE89">LOOKUP(2,1/(Log!$K$1:$K$27569=FZ89),Log!$J$1:$J$27569)</f>
        <v>x</v>
      </c>
      <c r="GF89" s="222" t="str">
        <f t="array" ref="GF89">LOOKUP(2,1/(Log!$K$1:$K$27569=FZ89),Log!$I$1:$I$27569)</f>
        <v>x</v>
      </c>
      <c r="GG89" s="223">
        <f t="array" ref="GG89">LOOKUP(2,1/(Log!$K$1:$K$27569=FZ89),Log!$L$1:$L$27569)</f>
        <v>45614</v>
      </c>
      <c r="GH89" s="221" t="str">
        <f t="shared" si="106"/>
        <v>NER006Restriction of movement (impediments to freedom of movement and/or administrative restrictions)</v>
      </c>
      <c r="GI89" s="224">
        <f t="array" ref="GI89">LOOKUP(2,1/(Log!$K$1:$K$27569=GH89),Log!$E$1:$E$27569)</f>
        <v>1</v>
      </c>
      <c r="GJ89" s="224" t="str">
        <f t="array" ref="GJ89">LOOKUP(2,1/(Log!$K$1:$K$27569=GH89),Log!$F$1:$F$27569)</f>
        <v>ACAPS Access Methodology</v>
      </c>
      <c r="GK89" s="224" t="str">
        <f t="array" ref="GK89">LOOKUP(2,1/(Log!$K$1:$K$27569=GH89),Log!$G$1:$G$27569)</f>
        <v>Medium</v>
      </c>
      <c r="GL89" s="224">
        <f t="array" ref="GL89">LOOKUP(2,1/(Log!$K$1:$K$27569=GH89),Log!$H$1:$H$27569)</f>
        <v>2</v>
      </c>
      <c r="GM89" s="224" t="str">
        <f t="array" ref="GM89">LOOKUP(2,1/(Log!$K$1:$K$27569=GH89),Log!$J$1:$J$27569)</f>
        <v>x</v>
      </c>
      <c r="GN89" s="224" t="str">
        <f t="array" ref="GN89">LOOKUP(2,1/(Log!$K$1:$K$27569=GH89),Log!$I$1:$I$27569)</f>
        <v>x</v>
      </c>
      <c r="GO89" s="214">
        <f t="array" ref="GO89">LOOKUP(2,1/(Log!$K$1:$K$27569=GH89),Log!$L$1:$L$27569)</f>
        <v>45614</v>
      </c>
      <c r="GP89" s="222" t="str">
        <f t="shared" si="107"/>
        <v>NER006Interference into implementation of humanitarian activities</v>
      </c>
      <c r="GQ89" s="222">
        <f t="array" ref="GQ89">LOOKUP(2,1/(Log!$K$1:$K$27569=GP89),Log!$E$1:$E$27569)</f>
        <v>2</v>
      </c>
      <c r="GR89" s="222" t="str">
        <f t="array" ref="GR89">LOOKUP(2,1/(Log!$K$1:$K$27569=GP89),Log!$F$1:$F$27569)</f>
        <v>ACAPS Access Methodology</v>
      </c>
      <c r="GS89" s="222" t="str">
        <f t="array" ref="GS89">LOOKUP(2,1/(Log!$K$1:$K$27569=GP89),Log!$G$1:$G$27569)</f>
        <v>Medium</v>
      </c>
      <c r="GT89" s="222">
        <f t="array" ref="GT89">LOOKUP(2,1/(Log!$K$1:$K$27569=GP89),Log!$H$1:$H$27569)</f>
        <v>2</v>
      </c>
      <c r="GU89" s="222" t="str">
        <f t="array" ref="GU89">LOOKUP(2,1/(Log!$K$1:$K$27569=GP89),Log!$J$1:$J$27569)</f>
        <v>x</v>
      </c>
      <c r="GV89" s="222" t="str">
        <f t="array" ref="GV89">LOOKUP(2,1/(Log!$K$1:$K$27569=GP89),Log!$I$1:$I$27569)</f>
        <v>x</v>
      </c>
      <c r="GW89" s="223">
        <f t="array" ref="GW89">LOOKUP(2,1/(Log!$K$1:$K$27569=GP89),Log!$L$1:$L$27569)</f>
        <v>45614</v>
      </c>
      <c r="GX89" s="221" t="str">
        <f t="shared" si="108"/>
        <v>NER006Violence against personnel, facilities and assets</v>
      </c>
      <c r="GY89" s="224">
        <f t="array" ref="GY89">LOOKUP(2,1/(Log!$K$1:$K$27569=GX89),Log!$E$1:$E$27569)</f>
        <v>1</v>
      </c>
      <c r="GZ89" s="224" t="str">
        <f t="array" ref="GZ89">LOOKUP(2,1/(Log!$K$1:$K$27569=GX89),Log!$F$1:$F$27569)</f>
        <v>ACAPS Access Methodology</v>
      </c>
      <c r="HA89" s="224" t="str">
        <f t="array" ref="HA89">LOOKUP(2,1/(Log!$K$1:$K$27569=GX89),Log!$G$1:$G$27569)</f>
        <v>Medium</v>
      </c>
      <c r="HB89" s="224">
        <f t="array" ref="HB89">LOOKUP(2,1/(Log!$K$1:$K$27569=GX89),Log!$H$1:$H$27569)</f>
        <v>2</v>
      </c>
      <c r="HC89" s="224" t="str">
        <f t="array" ref="HC89">LOOKUP(2,1/(Log!$K$1:$K$27569=GX89),Log!$J$1:$J$27569)</f>
        <v>x</v>
      </c>
      <c r="HD89" s="224" t="str">
        <f t="array" ref="HD89">LOOKUP(2,1/(Log!$K$1:$K$27569=GX89),Log!$I$1:$I$27569)</f>
        <v>x</v>
      </c>
      <c r="HE89" s="214">
        <f t="array" ref="HE89">LOOKUP(2,1/(Log!$K$1:$K$27569=GX89),Log!$L$1:$L$27569)</f>
        <v>45614</v>
      </c>
      <c r="HF89" s="222" t="str">
        <f t="shared" si="109"/>
        <v>NER006Denial of existence of humanitarian needs or entitlements to assistance</v>
      </c>
      <c r="HG89" s="222">
        <f t="array" ref="HG89">LOOKUP(2,1/(Log!$K$1:$K$27569=HF89),Log!$E$1:$E$27569)</f>
        <v>0</v>
      </c>
      <c r="HH89" s="222" t="str">
        <f t="array" ref="HH89">LOOKUP(2,1/(Log!$K$1:$K$27569=HF89),Log!$F$1:$F$27569)</f>
        <v>ACAPS Access Methodology</v>
      </c>
      <c r="HI89" s="222" t="str">
        <f t="array" ref="HI89">LOOKUP(2,1/(Log!$K$1:$K$27569=HF89),Log!$G$1:$G$27569)</f>
        <v>Medium</v>
      </c>
      <c r="HJ89" s="222">
        <f t="array" ref="HJ89">LOOKUP(2,1/(Log!$K$1:$K$27569=HF89),Log!$H$1:$H$27569)</f>
        <v>2</v>
      </c>
      <c r="HK89" s="222" t="str">
        <f t="array" ref="HK89">LOOKUP(2,1/(Log!$K$1:$K$27569=HF89),Log!$J$1:$J$27569)</f>
        <v>x</v>
      </c>
      <c r="HL89" s="222" t="str">
        <f t="array" ref="HL89">LOOKUP(2,1/(Log!$K$1:$K$27569=HF89),Log!$I$1:$I$27569)</f>
        <v>x</v>
      </c>
      <c r="HM89" s="223">
        <f t="array" ref="HM89">LOOKUP(2,1/(Log!$K$1:$K$27569=HF89),Log!$L$1:$L$27569)</f>
        <v>45614</v>
      </c>
      <c r="HN89" s="221" t="str">
        <f t="shared" si="110"/>
        <v>NER006Restriction and obstruction of access to services and assistance</v>
      </c>
      <c r="HO89" s="224">
        <f t="array" ref="HO89">LOOKUP(2,1/(Log!$K$1:$K$27569=HN89),Log!$E$1:$E$27569)</f>
        <v>3</v>
      </c>
      <c r="HP89" s="224" t="str">
        <f t="array" ref="HP89">LOOKUP(2,1/(Log!$K$1:$K$27569=HN89),Log!$F$1:$F$27569)</f>
        <v>ACAPS Access Methodology</v>
      </c>
      <c r="HQ89" s="224" t="str">
        <f t="array" ref="HQ89">LOOKUP(2,1/(Log!$K$1:$K$27569=HN89),Log!$G$1:$G$27569)</f>
        <v>Medium</v>
      </c>
      <c r="HR89" s="224">
        <f t="array" ref="HR89">LOOKUP(2,1/(Log!$K$1:$K$27569=HN89),Log!$H$1:$H$27569)</f>
        <v>2</v>
      </c>
      <c r="HS89" s="224" t="str">
        <f t="array" ref="HS89">LOOKUP(2,1/(Log!$K$1:$K$27569=HN89),Log!$J$1:$J$27569)</f>
        <v>x</v>
      </c>
      <c r="HT89" s="224" t="str">
        <f t="array" ref="HT89">LOOKUP(2,1/(Log!$K$1:$K$27569=HN89),Log!$I$1:$I$27569)</f>
        <v>x</v>
      </c>
      <c r="HU89" s="214">
        <f t="array" ref="HU89">LOOKUP(2,1/(Log!$K$1:$K$27569=HN89),Log!$L$1:$L$27569)</f>
        <v>45614</v>
      </c>
      <c r="HV89" s="222" t="str">
        <f t="shared" si="111"/>
        <v>NER006Ongoing insecurity/hostilities affecting humanitarian assistance</v>
      </c>
      <c r="HW89" s="222">
        <f t="array" ref="HW89">LOOKUP(2,1/(Log!$K$1:$K$27569=HV89),Log!$E$1:$E$27569)</f>
        <v>2</v>
      </c>
      <c r="HX89" s="222" t="str">
        <f t="array" ref="HX89">LOOKUP(2,1/(Log!$K$1:$K$27569=HV89),Log!$F$1:$F$27569)</f>
        <v>ACAPS Access Methodology</v>
      </c>
      <c r="HY89" s="222" t="str">
        <f t="array" ref="HY89">LOOKUP(2,1/(Log!$K$1:$K$27569=HV89),Log!$G$1:$G$27569)</f>
        <v>Medium</v>
      </c>
      <c r="HZ89" s="222">
        <f t="array" ref="HZ89">LOOKUP(2,1/(Log!$K$1:$K$27569=HV89),Log!$H$1:$H$27569)</f>
        <v>2</v>
      </c>
      <c r="IA89" s="222" t="str">
        <f t="array" ref="IA89">LOOKUP(2,1/(Log!$K$1:$K$27569=HV89),Log!$J$1:$J$27569)</f>
        <v>x</v>
      </c>
      <c r="IB89" s="222" t="str">
        <f t="array" ref="IB89">LOOKUP(2,1/(Log!$K$1:$K$27569=HV89),Log!$I$1:$I$27569)</f>
        <v>x</v>
      </c>
      <c r="IC89" s="223">
        <f t="array" ref="IC89">LOOKUP(2,1/(Log!$K$1:$K$27569=HV89),Log!$L$1:$L$27569)</f>
        <v>45614</v>
      </c>
      <c r="ID89" s="221" t="str">
        <f t="shared" si="112"/>
        <v>NER006Presence of mines and improvised explosive devices</v>
      </c>
      <c r="IE89" s="224">
        <f t="array" ref="IE89">LOOKUP(2,1/(Log!$K$1:$K$27569=ID89),Log!$E$1:$E$27569)</f>
        <v>1</v>
      </c>
      <c r="IF89" s="224" t="str">
        <f t="array" ref="IF89">LOOKUP(2,1/(Log!$K$1:$K$27569=ID89),Log!$F$1:$F$27569)</f>
        <v>ACAPS Access Methodology</v>
      </c>
      <c r="IG89" s="224" t="str">
        <f t="array" ref="IG89">LOOKUP(2,1/(Log!$K$1:$K$27569=ID89),Log!$G$1:$G$27569)</f>
        <v>Medium</v>
      </c>
      <c r="IH89" s="224">
        <f t="array" ref="IH89">LOOKUP(2,1/(Log!$K$1:$K$27569=ID89),Log!$H$1:$H$27569)</f>
        <v>2</v>
      </c>
      <c r="II89" s="224" t="str">
        <f t="array" ref="II89">LOOKUP(2,1/(Log!$K$1:$K$27569=ID89),Log!$J$1:$J$27569)</f>
        <v>x</v>
      </c>
      <c r="IJ89" s="224" t="str">
        <f t="array" ref="IJ89">LOOKUP(2,1/(Log!$K$1:$K$27569=ID89),Log!$I$1:$I$27569)</f>
        <v>x</v>
      </c>
      <c r="IK89" s="214">
        <f t="array" ref="IK89">LOOKUP(2,1/(Log!$K$1:$K$27569=ID89),Log!$L$1:$L$27569)</f>
        <v>45614</v>
      </c>
      <c r="IL89" s="222" t="str">
        <f t="shared" si="113"/>
        <v>NER006Physical constraints in the environment (obstacles related to terrain, climate, lack of infrastructure, etc.)</v>
      </c>
      <c r="IM89" s="222">
        <f t="array" ref="IM89">LOOKUP(2,1/(Log!$K$1:$K$27569=IL89),Log!$E$1:$E$27569)</f>
        <v>3</v>
      </c>
      <c r="IN89" s="222" t="str">
        <f t="array" ref="IN89">LOOKUP(2,1/(Log!$K$1:$K$27569=IL89),Log!$F$1:$F$27569)</f>
        <v>ACAPS Access Methodology</v>
      </c>
      <c r="IO89" s="222" t="str">
        <f t="array" ref="IO89">LOOKUP(2,1/(Log!$K$1:$K$27569=IL89),Log!$G$1:$G$27569)</f>
        <v>Medium</v>
      </c>
      <c r="IP89" s="222">
        <f t="array" ref="IP89">LOOKUP(2,1/(Log!$K$1:$K$27569=IL89),Log!$H$1:$H$27569)</f>
        <v>2</v>
      </c>
      <c r="IQ89" s="222" t="str">
        <f t="array" ref="IQ89">LOOKUP(2,1/(Log!$K$1:$K$27569=IL89),Log!$J$1:$J$27569)</f>
        <v>x</v>
      </c>
      <c r="IR89" s="222" t="str">
        <f t="array" ref="IR89">LOOKUP(2,1/(Log!$K$1:$K$27569=IL89),Log!$I$1:$I$27569)</f>
        <v>x</v>
      </c>
      <c r="IS89" s="223">
        <f t="array" ref="IS89">LOOKUP(2,1/(Log!$K$1:$K$27569=IL89),Log!$L$1:$L$27569)</f>
        <v>45614</v>
      </c>
    </row>
    <row r="90" spans="1:253" s="11" customFormat="1" ht="13.35" customHeight="1">
      <c r="A90" s="11" t="str">
        <f>Lists!B:B</f>
        <v>Complex crisis in Nigeria</v>
      </c>
      <c r="B90" s="11" t="str">
        <f>Lists!F:F</f>
        <v>Conflict/ Violence,International Displacement,Floods</v>
      </c>
      <c r="C90" s="11" t="str">
        <f>Lists!C:C</f>
        <v>NGA001</v>
      </c>
      <c r="D90" s="11" t="str">
        <f>Lists!A:A</f>
        <v>Nigeria</v>
      </c>
      <c r="E90" s="11" t="str">
        <f>Lists!D:D</f>
        <v>NGA</v>
      </c>
      <c r="F90" s="11" t="str">
        <f t="shared" si="76"/>
        <v>NGA001Total population</v>
      </c>
      <c r="G90" s="212">
        <f t="array" ref="G90">ROUND(LOOKUP(2,1/(Log!$K$1:$K$27569=F90),Log!$E$1:$E$27569),-3)</f>
        <v>237500000</v>
      </c>
      <c r="H90" s="213" t="str">
        <f t="array" ref="H90">LOOKUP(2,1/(Log!$K$1:$K$27569=F90),Log!$F$1:$F$27569)</f>
        <v>World Population Accessed 18/03//2025</v>
      </c>
      <c r="I90" s="213" t="str">
        <f t="array" ref="I90">LOOKUP(2,1/(Log!$K$1:$K$27569=F90),Log!$G$1:$G$27569)</f>
        <v xml:space="preserve">Medium </v>
      </c>
      <c r="J90" s="213">
        <f t="array" ref="J90">LOOKUP(2,1/(Log!$K$1:$K$27569=F90),Log!$H$1:$H$27569)</f>
        <v>2</v>
      </c>
      <c r="K90" s="213" t="str">
        <f t="array" ref="K90">LOOKUP(2,1/(Log!$K$1:$K$27569=F90),Log!$J$1:$J$27569)</f>
        <v>The population of Nigeria in 2025.</v>
      </c>
      <c r="L90" s="213" t="str">
        <f t="array" ref="L90">LOOKUP(2,1/(Log!$K$1:$K$27569=F90),Log!$I$1:$I$27569)</f>
        <v>https://worldpopulationreview.com/countries/nigeria-population</v>
      </c>
      <c r="M90" s="214">
        <f t="array" ref="M90">LOOKUP(2,1/(Log!$K$1:$K$27569=F90),Log!$L$1:$L$27569)</f>
        <v>45776</v>
      </c>
      <c r="N90" s="221" t="str">
        <f t="shared" si="77"/>
        <v>NGA001Landmass affected</v>
      </c>
      <c r="O90" s="216">
        <f t="array" ref="O90">LOOKUP(2,1/(Log!$K$1:$K$27569=N90),Log!$E$1:$E$27569)</f>
        <v>910770</v>
      </c>
      <c r="P90" s="216" t="str">
        <f t="array" ref="P90">LOOKUP(2,1/(Log!$K$1:$K$27569=N90),Log!$F$1:$F$27569)</f>
        <v>World Bank Accessed 17/07/2023</v>
      </c>
      <c r="Q90" s="216" t="str">
        <f t="array" ref="Q90">LOOKUP(2,1/(Log!$K$1:$K$27569=N90),Log!$G$1:$G$27569)</f>
        <v xml:space="preserve">Medium </v>
      </c>
      <c r="R90" s="216">
        <f t="array" ref="R90">LOOKUP(2,1/(Log!$K$1:$K$27569=N90),Log!$H$1:$H$27569)</f>
        <v>2</v>
      </c>
      <c r="S90" s="216" t="str">
        <f t="array" ref="S90">LOOKUP(2,1/(Log!$K$1:$K$27569=N90),Log!$J$1:$J$27569)</f>
        <v xml:space="preserve">Total landmass as the whole Nigeria is considered affected by the complex crisis drivers.This includes insurgent attacks by Boko Haram and the Islamic State – West Africa Province in northeastern Nigeria, ‘banditry’ violence in the northwest and a growing Cameroonian refugee population in the south have contributed to a complex humanitarian crisis in the country. In southeast Nigeria, the Indigenous People of Biafra and their affiliate Eastern Security Network are pushing for secession from the rest of the country. Ethno-religious differences have led to tension between geopolitical zones in northern and southern Nigeria. </v>
      </c>
      <c r="T90" s="216" t="str">
        <f t="array" ref="T90">LOOKUP(2,1/(Log!$K$1:$K$27569=N90),Log!$I$1:$I$27569)</f>
        <v>https://data.worldbank.org/indicator/AG.LND.TOTL.K2?locations=NG</v>
      </c>
      <c r="U90" s="217">
        <f t="array" ref="U90">LOOKUP(2,1/(Log!$K$1:$K$27569=N90),Log!$L$1:$L$27569)</f>
        <v>45776</v>
      </c>
      <c r="V90" s="221" t="str">
        <f t="shared" si="78"/>
        <v>NGA001People exposed</v>
      </c>
      <c r="W90" s="213">
        <f t="array" ref="W90">IF(LOOKUP(2,1/(Log!$K$1:$K$27569=V90),Log!$E$1:$E$27569)="x","x",ROUND(LOOKUP(2,1/(Log!$K$1:$K$27569=V90),Log!$E$1:$E$27569),-3))</f>
        <v>206655000</v>
      </c>
      <c r="X90" s="213" t="str">
        <f t="array" ref="X90">LOOKUP(2,1/(Log!$K$1:$K$27569=V90),Log!$F$1:$F$27569)</f>
        <v>Food Security Cluster  01/11/2024</v>
      </c>
      <c r="Y90" s="213" t="str">
        <f t="array" ref="Y90">LOOKUP(2,1/(Log!$K$1:$K$27569=V90),Log!$G$1:$G$27569)</f>
        <v xml:space="preserve">Medium </v>
      </c>
      <c r="Z90" s="213">
        <f t="array" ref="Z90">LOOKUP(2,1/(Log!$K$1:$K$27569=V90),Log!$H$1:$H$27569)</f>
        <v>2</v>
      </c>
      <c r="AA90" s="213" t="str">
        <f t="array" ref="AA90">LOOKUP(2,1/(Log!$K$1:$K$27569=V90),Log!$J$1:$J$27569)</f>
        <v>Almost the whole population of Nigeria is exposed to the complex crisis drivers i. e climatic vulenarabilities, economic situation, violence etc . However, to estimate the humanitarian situation, the food insecurity status has been used, adopting the IPC analysis. The people exposed to the crisis is corresponding to the population who are facing IPC phase 1, 2, 3, 4 and 5; October to December 2024 projection period. (206,654,555). the figure is taken from the Food Security Cluster published in November2024. Although the period has elapsed.There is addition error  in the figure provided by FSC ( 206,654,553). The number of people in need in the following states: Anambara, Akwa Ibom, Bayelsa, Delta, Ebonyi, Ekiti, Imo, Ondo, Osun and Oyo are missing and not included in the IPC. Therefore, it led to underestimation. This source is chosen because it provides a wider view of the other crises and food is the main reported need and due to the lack of an alternative comprehensive source. The HNO has been considered but not suitable because its analysis primarily focuses on the so-called BAY states (Borno, Adamawa and Yobe) in north-east Nigeria, it only captures the magnitude and severity of needs of the BAY region caused by a domestic armed conflict. The reliabilty is medium because the situation on the ground is highly dynamic, and the data may no longer be accurate due to recent developments for which there is no updated source.</v>
      </c>
      <c r="AB90" s="213" t="str">
        <f t="array" ref="AB90">LOOKUP(2,1/(Log!$K$1:$K$27569=V90),Log!$I$1:$I$27569)</f>
        <v>https://fscluster.org/sites/default/files/2024-11/FINAL_2024%20_October_Fiche-NIgeria.pdf</v>
      </c>
      <c r="AC90" s="214">
        <f t="array" ref="AC90">LOOKUP(2,1/(Log!$K$1:$K$27569=V90),Log!$L$1:$L$27569)</f>
        <v>45776</v>
      </c>
      <c r="AD90" s="221" t="str">
        <f t="shared" si="79"/>
        <v>NGA001People affected</v>
      </c>
      <c r="AE90" s="218">
        <f t="array" ref="AE90">IF(LOOKUP(2,1/(Log!$K$1:$K$27569=AD90),Log!$E$1:$E$27569)="x","x",ROUND(LOOKUP(2,1/(Log!$K$1:$K$27569=AD90),Log!$E$1:$E$27569),-3))</f>
        <v>107372000</v>
      </c>
      <c r="AF90" s="218" t="str">
        <f t="array" ref="AF90">LOOKUP(2,1/(Log!$K$1:$K$27569=AD90),Log!$F$1:$F$27569)</f>
        <v>Food Security Cluster  01/11/2024</v>
      </c>
      <c r="AG90" s="218" t="str">
        <f t="array" ref="AG90">LOOKUP(2,1/(Log!$K$1:$K$27569=AD90),Log!$G$1:$G$27569)</f>
        <v xml:space="preserve">Medium </v>
      </c>
      <c r="AH90" s="218">
        <f t="array" ref="AH90">LOOKUP(2,1/(Log!$K$1:$K$27569=AD90),Log!$H$1:$H$27569)</f>
        <v>2</v>
      </c>
      <c r="AI90" s="218" t="str">
        <f t="array" ref="AI90">LOOKUP(2,1/(Log!$K$1:$K$27569=AD90),Log!$J$1:$J$27569)</f>
        <v xml:space="preserve"> Almost the whole population of Nigeria is exposed to the complex crisis drivers. however, to estimate the humanitarian situation, the food insecurity status has been used, adopting the IPC analysis. The people affected to the crisis is corresponding to the population who are facing IPC phase 2, 3, 4 and 5; October to December 2024 projection period. (82,282,306+24,102,784+987,170+0)=107,372,260. Although the period has elapsed. There is addition error in the number provided by IPC for level 2 (82,282,305).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indicator is set as medium because despite being representative, food only constitutes one sectoral need. </v>
      </c>
      <c r="AJ90" s="218" t="str">
        <f t="array" ref="AJ90">LOOKUP(2,1/(Log!$K$1:$K$27569=AD90),Log!$I$1:$I$27569)</f>
        <v>https://fscluster.org/sites/default/files/2024-11/FINAL_2024%20_October_Fiche-NIgeria.pdf</v>
      </c>
      <c r="AK90" s="219">
        <f t="array" ref="AK90">LOOKUP(2,1/(Log!$K$1:$K$27569=AD90),Log!$L$1:$L$27569)</f>
        <v>45776</v>
      </c>
      <c r="AL90" s="221" t="str">
        <f t="shared" si="80"/>
        <v>NGA001People displaced</v>
      </c>
      <c r="AM90" s="213">
        <f t="array" ref="AM90">IF(LOOKUP(2,1/(Log!$K$1:$K$27569=AL90),Log!$E$1:$E$27569)="x","x",ROUND(LOOKUP(2,1/(Log!$K$1:$K$27569=AL90),Log!$E$1:$E$27569),-3))</f>
        <v>6818000</v>
      </c>
      <c r="AN90" s="213" t="str">
        <f t="array" ref="AN90">LOOKUP(2,1/(Log!$K$1:$K$27569=AL90),Log!$F$1:$F$27569)</f>
        <v>UNHCR 11/12/2024; UNHCR 20/03/2025; UNHCR 28/02/2025; IOM 07/03/2025; IOM 30/12/2024; OCHA 01/11/2024</v>
      </c>
      <c r="AO90" s="213" t="str">
        <f t="array" ref="AO90">LOOKUP(2,1/(Log!$K$1:$K$27569=AL90),Log!$G$1:$G$27569)</f>
        <v>Low</v>
      </c>
      <c r="AP90" s="213">
        <f t="array" ref="AP90">LOOKUP(2,1/(Log!$K$1:$K$27569=AL90),Log!$H$1:$H$27569)</f>
        <v>3</v>
      </c>
      <c r="AQ90" s="213" t="str">
        <f t="array" ref="AQ90">LOOKUP(2,1/(Log!$K$1:$K$27569=AL90),Log!$J$1:$J$27569)</f>
        <v>The number of people displaced incudes the total number of people displaced by the Boko Haram crisis (4,653,703), IDPs in North Central (552,305),  Northwest banditry ( 769,284), the Cameroonian refugee crisis ( 101,475) and the number of people displaced due to floods across Nigeria (740,734) approximately 34 states and 217 local government areas (LGAs) severely affected by floods according to OCHA. The figures are taken from UNHCR dashboard because of its regular update of the displaced people and it provides a wider view of other crisis in Nigeria, additionaly figures from IOM were taken, IOM is chosen as it also provides  regualr updates of the displaced people in the affected states in Nigeria and finally the figure for diplaced people by floods are taken from OCHA as of November 2024 page 1 , it is chosen because of its regular and reliable updates concerning people affected by climatic conditions. The reliabilty of this data is set as low as some of the updated sources for UNHCR were not available at the time of reporting.</v>
      </c>
      <c r="AR90" s="213" t="str">
        <f t="array" ref="AR90">LOOKUP(2,1/(Log!$K$1:$K$27569=AL90),Log!$I$1:$I$27569)</f>
        <v>https://data.unhcr.org/en/documents/details/113077; https://data.unhcr.org/en/documents/details/115371; https://data.unhcr.org/en/documents/details/114780; https://dtm.iom.int/reports/nigeria-north-east-displacement-report-round-49-march-2025; https://dtm.iom.int/reports/nigeria-north-central-and-north-west-displacement-report-round-15-december-2024; https://www.unocha.org/publications/report/nigeria/nigeria-floods-situation-report-no-5-1-november-2024</v>
      </c>
      <c r="AS90" s="214">
        <f t="array" ref="AS90">LOOKUP(2,1/(Log!$K$1:$K$27569=AL90),Log!$L$1:$L$27569)</f>
        <v>45776</v>
      </c>
      <c r="AT90" s="222" t="str">
        <f t="shared" si="81"/>
        <v>NGA001Injuries reported</v>
      </c>
      <c r="AU90" s="218" t="str">
        <f t="array" ref="AU90">LOOKUP(2,1/(Log!$K$1:$K$27569=AT90),Log!$E$1:$E$27569)</f>
        <v>x</v>
      </c>
      <c r="AV90" s="218" t="str">
        <f t="array" ref="AV90">LOOKUP(2,1/(Log!$K$1:$K$27569=AT90),Log!$F$1:$F$27569)</f>
        <v>x</v>
      </c>
      <c r="AW90" s="218" t="str">
        <f t="array" ref="AW90">LOOKUP(2,1/(Log!$K$1:$K$27569=AT90),Log!$G$1:$G$27569)</f>
        <v>x</v>
      </c>
      <c r="AX90" s="218" t="str">
        <f t="array" ref="AX90">LOOKUP(2,1/(Log!$K$1:$K$27569=AT90),Log!$H$1:$H$27569)</f>
        <v>x</v>
      </c>
      <c r="AY90" s="218" t="str">
        <f t="array" ref="AY90">LOOKUP(2,1/(Log!$K$1:$K$27569=AT90),Log!$J$1:$J$27569)</f>
        <v xml:space="preserve">Considering the complexity of the situation and current reliable data from open sources is not available, which limits the capacity to provide accurate figure. </v>
      </c>
      <c r="AZ90" s="218" t="str">
        <f t="array" ref="AZ90">LOOKUP(2,1/(Log!$K$1:$K$27569=AT90),Log!$I$1:$I$27569)</f>
        <v>x</v>
      </c>
      <c r="BA90" s="219">
        <f t="array" ref="BA90">LOOKUP(2,1/(Log!$K$1:$K$27569=AT90),Log!$L$1:$L$27569)</f>
        <v>45776</v>
      </c>
      <c r="BB90" s="221" t="str">
        <f t="shared" si="82"/>
        <v>NGA001Illness cases reported</v>
      </c>
      <c r="BC90" s="213">
        <f t="array" ref="BC90">LOOKUP(2,1/(Log!$K$1:$K$27569=BB90),Log!$E$1:$E$27569)</f>
        <v>6228372</v>
      </c>
      <c r="BD90" s="213" t="str">
        <f t="array" ref="BD90">LOOKUP(2,1/(Log!$K$1:$K$27569=BB90),Log!$F$1:$F$27569)</f>
        <v>IPC  27/11/2024; Govt.Nigeria 27/02/25 ; NCDC 17/03/2025; WHO 20/03/2025; IFRC 18/07/2024; WHO 04/01/2025</v>
      </c>
      <c r="BE90" s="213" t="str">
        <f t="array" ref="BE90">LOOKUP(2,1/(Log!$K$1:$K$27569=BB90),Log!$G$1:$G$27569)</f>
        <v xml:space="preserve">Medium </v>
      </c>
      <c r="BF90" s="213">
        <f t="array" ref="BF90">LOOKUP(2,1/(Log!$K$1:$K$27569=BB90),Log!$H$1:$H$27569)</f>
        <v>2</v>
      </c>
      <c r="BG90" s="213" t="str">
        <f t="array" ref="BG90">LOOKUP(2,1/(Log!$K$1:$K$27569=BB90),Log!$J$1:$J$27569)</f>
        <v>Acute malnutrition  +   Yellow Fever +  Lassa Fever   + Cholera+Mpox. It is estimated that nearly 5.44M children aged 0-59 months are currently suffering and are projected to continue suffering from acute malnutrition through 2025 in North East and North West Nigeria. This includes nearly 1.8 million children suffering from Severe Acute Malnutrition (SAM). In addition, 787,000 pregnant and lactating women are also acutely malnourished and in need of treatment, The worsening malnutrition situation is due to several factors. Poor food consumption patterns, including low dietary diversity, adequacy, and frequency, are leading to poor nutrition. A cholera outbreak in MMC/Jere, Central Borno, and Southern Yobe has worsened health conditions. Acute food insecurity is another major contributor to malnutrition. Poor caring and feeding practices, such as insufficient exclusive breastfeeding, and inadequate health services with limited access to quality care exacerbate the situation. Additionally, inadequate water, sanitation, and hygiene facilities impact overall health. Economic factors like the removal of fuel subsidies and high inflation rates make necessities less affordable. Ongoing conflicts continue to cause displacement and restrict access to essential food and healthcare services. plus A total of 221 suspected cases of yellow fever were reported from 145 Local Government Areas (LGAs) across 33 states and the FCT. plus 38 cases of laser fever, plus due to floods, From 1 January to 23 February 2025, 1113 cholera cases have been recorded according to WHO, plus  167 confirmed cases of mpox  according to WHO.</v>
      </c>
      <c r="BH90" s="213" t="str">
        <f t="array" ref="BH90">LOOKUP(2,1/(Log!$K$1:$K$27569=BB90),Log!$I$1:$I$27569)</f>
        <v>https://reliefweb.int/report/nigeria/nigeria-northeast-and-northwest-ipc-acute-malnutrition-analysis-may-2024-april-2025-published-november-27-2024; https://reliefweb.int/report/nigeria/yellow-fever-situation-update-january-2025; https://ncdc.gov.ng/themes/common/files/sitreps/fef1494f70b0a5330dc39f362b6c5dd6.pdf; https://reliefweb.int/report/south-sudan/multi-country-outbreak-cholera-external-situation-report-24-published-20-march-2025; https://reliefweb.int/report/nigeria/nigeria-severe-acute-malnutrition-dref-operation-mdrng039; https://reliefweb.int/report/democratic-republic-congo/who-african-region-mpox-bulletin-18-22-december-2024</v>
      </c>
      <c r="BI90" s="214">
        <f t="array" ref="BI90">LOOKUP(2,1/(Log!$K$1:$K$27569=BB90),Log!$L$1:$L$27569)</f>
        <v>45776</v>
      </c>
      <c r="BJ90" s="222" t="str">
        <f t="shared" si="83"/>
        <v>NGA001Fatalities reported</v>
      </c>
      <c r="BK90" s="222">
        <f t="array" ref="BK90">LOOKUP(2,1/(Log!$K$1:$K$27569=BJ90),Log!$E$1:$E$27569)</f>
        <v>4693</v>
      </c>
      <c r="BL90" s="222" t="str">
        <f t="array" ref="BL90">LOOKUP(2,1/(Log!$K$1:$K$27569=BJ90),Log!$F$1:$F$27569)</f>
        <v xml:space="preserve"> ACLED Accessed 19/04/2024</v>
      </c>
      <c r="BM90" s="222" t="str">
        <f t="array" ref="BM90">LOOKUP(2,1/(Log!$K$1:$K$27569=BJ90),Log!$G$1:$G$27569)</f>
        <v xml:space="preserve">Medium </v>
      </c>
      <c r="BN90" s="222">
        <f t="array" ref="BN90">LOOKUP(2,1/(Log!$K$1:$K$27569=BJ90),Log!$H$1:$H$27569)</f>
        <v>2</v>
      </c>
      <c r="BO90" s="222" t="str">
        <f t="array" ref="BO90">LOOKUP(2,1/(Log!$K$1:$K$27569=BJ90),Log!$J$1:$J$27569)</f>
        <v>Number of fatalities in Nigeria based on ACLED data from 01/10/2023  to 31/03/2024 due Battles, Violence against civilians, Explosions/Remote violence, Riots, Protests, Strategic developments</v>
      </c>
      <c r="BP90" s="218" t="str">
        <f t="array" ref="BP90">LOOKUP(2,1/(Log!$K$1:$K$27569=BJ90),Log!$I$1:$I$27569)</f>
        <v>https://acleddata.com/dashboard/#/dashboard</v>
      </c>
      <c r="BQ90" s="223">
        <f t="array" ref="BQ90">LOOKUP(2,1/(Log!$K$1:$K$27569=BJ90),Log!$L$1:$L$27569)</f>
        <v>45401</v>
      </c>
      <c r="BR90" s="221" t="str">
        <f t="shared" si="84"/>
        <v>NGA001Buildings damaged</v>
      </c>
      <c r="BS90" s="224" t="str">
        <f t="array" ref="BS90">LOOKUP(2,1/(Log!$K$1:$K$27569=BR90),Log!$E$1:$E$27569)</f>
        <v>x</v>
      </c>
      <c r="BT90" s="224" t="str">
        <f t="array" ref="BT90">LOOKUP(2,1/(Log!$K$1:$K$27569=BR90),Log!$F$1:$F$27569)</f>
        <v>x</v>
      </c>
      <c r="BU90" s="224" t="str">
        <f t="array" ref="BU90">LOOKUP(2,1/(Log!$K$1:$K$27569=BR90),Log!$G$1:$G$27569)</f>
        <v>x</v>
      </c>
      <c r="BV90" s="224" t="str">
        <f t="array" ref="BV90">LOOKUP(2,1/(Log!$K$1:$K$27569=BR90),Log!$H$1:$H$27569)</f>
        <v>x</v>
      </c>
      <c r="BW90" s="224" t="str">
        <f t="array" ref="BW90">LOOKUP(2,1/(Log!$K$1:$K$27569=BR90),Log!$J$1:$J$27569)</f>
        <v>Considering the complexity of the situation and current reliable data from open sources is not available, which limits the capacity to provide accurate figure.</v>
      </c>
      <c r="BX90" s="224" t="str">
        <f t="array" ref="BX90">LOOKUP(2,1/(Log!$K$1:$K$27569=BR90),Log!$I$1:$I$27569)</f>
        <v>x</v>
      </c>
      <c r="BY90" s="214">
        <f t="array" ref="BY90">LOOKUP(2,1/(Log!$K$1:$K$27569=BR90),Log!$L$1:$L$27569)</f>
        <v>45776</v>
      </c>
      <c r="BZ90" s="222" t="str">
        <f t="shared" si="85"/>
        <v>NGA001Buildings destroyed</v>
      </c>
      <c r="CA90" s="222" t="str">
        <f t="array" ref="CA90">LOOKUP(2,1/(Log!$K$1:$K$27569=BZ90),Log!$E$1:$E$27569)</f>
        <v>x</v>
      </c>
      <c r="CB90" s="222" t="str">
        <f t="array" ref="CB90">LOOKUP(2,1/(Log!$K$1:$K$27569=BZ90),Log!$F$1:$F$27569)</f>
        <v>x</v>
      </c>
      <c r="CC90" s="222" t="str">
        <f t="array" ref="CC90">LOOKUP(2,1/(Log!$K$1:$K$27569=BZ90),Log!$G$1:$G$27569)</f>
        <v>x</v>
      </c>
      <c r="CD90" s="222" t="str">
        <f t="array" ref="CD90">LOOKUP(2,1/(Log!$K$1:$K$27569=BZ90),Log!$H$1:$H$27569)</f>
        <v>x</v>
      </c>
      <c r="CE90" s="222" t="str">
        <f t="array" ref="CE90">LOOKUP(2,1/(Log!$K$1:$K$27569=BZ90),Log!$J$1:$J$27569)</f>
        <v>Considering the complexity of the situation and current reliable data from open sources is not available, which limits the capacity to provide accurate figure.</v>
      </c>
      <c r="CF90" s="222" t="str">
        <f t="array" ref="CF90">LOOKUP(2,1/(Log!$K$1:$K$27569=BZ90),Log!$I$1:$I$27569)</f>
        <v>x</v>
      </c>
      <c r="CG90" s="223">
        <f t="array" ref="CG90">LOOKUP(2,1/(Log!$K$1:$K$27569=BZ90),Log!$L$1:$L$27569)</f>
        <v>45776</v>
      </c>
      <c r="CH90" s="221" t="str">
        <f t="shared" si="86"/>
        <v>NGA001Buildings in the affected area</v>
      </c>
      <c r="CI90" s="222" t="e">
        <f t="array" ref="CI90">LOOKUP(2,1/(Log!$K$1:$K$27569=CH90),Log!$E$1:$E$27569)</f>
        <v>#N/A</v>
      </c>
      <c r="CJ90" s="222" t="e">
        <f t="array" ref="CJ90">LOOKUP(2,1/(Log!$K$1:$K$27569=CH90),Log!$F$1:$F$27569)</f>
        <v>#N/A</v>
      </c>
      <c r="CK90" s="222" t="e">
        <f t="array" ref="CK90">LOOKUP(2,1/(Log!$K$1:$K$27569=CH90),Log!$G$1:$G$27569)</f>
        <v>#N/A</v>
      </c>
      <c r="CL90" s="222" t="e">
        <f t="array" ref="CL90">LOOKUP(2,1/(Log!$K$1:$K$27569=CH90),Log!$H$1:$H$27569)</f>
        <v>#N/A</v>
      </c>
      <c r="CM90" s="222" t="e">
        <f t="array" ref="CM90">LOOKUP(2,1/(Log!$K$1:$K$27569=CH90),Log!$J$1:$J$27569)</f>
        <v>#N/A</v>
      </c>
      <c r="CN90" s="222" t="e">
        <f t="array" ref="CN90">LOOKUP(2,1/(Log!$K$1:$K$27569=CH90),Log!$I$1:$I$27569)</f>
        <v>#N/A</v>
      </c>
      <c r="CO90" s="225" t="e">
        <f t="array" ref="CO90">LOOKUP(2,1/(Log!$K$1:$K$27569=CH90),Log!$L$1:$L$27569)</f>
        <v>#N/A</v>
      </c>
      <c r="CP90" s="222" t="str">
        <f t="shared" si="87"/>
        <v>NGA001Economic Losses</v>
      </c>
      <c r="CQ90" s="224" t="str">
        <f t="array" ref="CQ90">LOOKUP(2,1/(Log!$K$1:$K$27569=CP90),Log!$E$1:$E$27569)</f>
        <v>x</v>
      </c>
      <c r="CR90" s="224" t="str">
        <f t="array" ref="CR90">LOOKUP(2,1/(Log!$K$1:$K$27569=CP90),Log!$F$1:$F$27569)</f>
        <v>x</v>
      </c>
      <c r="CS90" s="224" t="str">
        <f t="array" ref="CS90">LOOKUP(2,1/(Log!$K$1:$K$27569=CP90),Log!$G$1:$G$27569)</f>
        <v>x</v>
      </c>
      <c r="CT90" s="224" t="str">
        <f t="array" ref="CT90">LOOKUP(2,1/(Log!$K$1:$K$27569=CP90),Log!$H$1:$H$27569)</f>
        <v>x</v>
      </c>
      <c r="CU90" s="224" t="str">
        <f t="array" ref="CU90">LOOKUP(2,1/(Log!$K$1:$K$27569=CP90),Log!$J$1:$J$27569)</f>
        <v>Considering the complexity of the situation and current reliable data from open sources is not available, which limits the capacity to provide accurate figure.</v>
      </c>
      <c r="CV90" s="224" t="str">
        <f t="array" ref="CV90">LOOKUP(2,1/(Log!$K$1:$K$27569=CP90),Log!$I$1:$I$27569)</f>
        <v>x</v>
      </c>
      <c r="CW90" s="214">
        <f t="array" ref="CW90">LOOKUP(2,1/(Log!$K$1:$K$27569=CP90),Log!$L$1:$L$27569)</f>
        <v>45776</v>
      </c>
      <c r="CX90" s="222" t="str">
        <f t="shared" si="88"/>
        <v>NGA001People in Need</v>
      </c>
      <c r="CY90" s="218">
        <f t="shared" si="89"/>
        <v>25090000</v>
      </c>
      <c r="CZ90" s="218" t="str">
        <f t="shared" si="90"/>
        <v>Food Security Cluster  01/11/2024</v>
      </c>
      <c r="DA90" s="218" t="str">
        <f t="shared" si="91"/>
        <v xml:space="preserve">Medium </v>
      </c>
      <c r="DB90" s="218">
        <f t="shared" si="92"/>
        <v>2</v>
      </c>
      <c r="DC90" s="218" t="str">
        <f t="shared" si="93"/>
        <v>Level 3 correspond with populations facing IPC 3 conditions for the projected period of October to December 2024. The figure is taken from Foood Security Cluster published in November 2024 page 4. Although the period has elapsed.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pepple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v>
      </c>
      <c r="DD90" s="218" t="str">
        <f t="shared" si="94"/>
        <v>https://fscluster.org/sites/default/files/2024-11/FINAL_2024%20_October_Fiche-NIgeria.pdf</v>
      </c>
      <c r="DE90" s="220">
        <f t="shared" si="95"/>
        <v>45776</v>
      </c>
      <c r="DF90" s="221" t="str">
        <f t="shared" si="96"/>
        <v>NGA001Minimal humanitarian conditions - Level 1</v>
      </c>
      <c r="DG90" s="213">
        <f t="array" ref="DG90">IF(LOOKUP(2,1/(Log!$K$1:$K$27569=DF90),Log!$E$1:$E$27569)="x","x",ROUND(LOOKUP(2,1/(Log!$K$1:$K$27569=DF90),Log!$E$1:$E$27569),-3))</f>
        <v>99282000</v>
      </c>
      <c r="DH90" s="224" t="str">
        <f t="array" ref="DH90">LOOKUP(2,1/(Log!$K$1:$K$27569=DF90),Log!$F$1:$F$27569)</f>
        <v>Food Security Cluster  01/11/2024</v>
      </c>
      <c r="DI90" s="224" t="str">
        <f t="array" ref="DI90">LOOKUP(2,1/(Log!$K$1:$K$27569=DF90),Log!$G$1:$G$27569)</f>
        <v xml:space="preserve">Medium </v>
      </c>
      <c r="DJ90" s="224">
        <f t="array" ref="DJ90">LOOKUP(2,1/(Log!$K$1:$K$27569=DF90),Log!$H$1:$H$27569)</f>
        <v>2</v>
      </c>
      <c r="DK90" s="224" t="str">
        <f t="array" ref="DK90">LOOKUP(2,1/(Log!$K$1:$K$27569=DF90),Log!$J$1:$J$27569)</f>
        <v>According to INFORM SI methodology, the number of people in Level 1 is equal to the people exposed minus the people affected. People in Level 1 are able to meet their basic needs without employing irreversible coping strategies This level is matched with the population who are facing IPC phase 1; October to December 2024 projection period. The figure is taken from Food Security Cluster published in November 2024 page 4, although the period has elapsed. There is addition error in the number provided by Food security cluster IPC phase 1 (99,282,293).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v>
      </c>
      <c r="DL90" s="224" t="str">
        <f t="array" ref="DL90">LOOKUP(2,1/(Log!$K$1:$K$27569=DF90),Log!$I$1:$I$27569)</f>
        <v>https://fscluster.org/sites/default/files/2024-11/FINAL_2024%20_October_Fiche-NIgeria.pdf</v>
      </c>
      <c r="DM90" s="214">
        <f t="array" ref="DM90">LOOKUP(2,1/(Log!$K$1:$K$27569=DF90),Log!$L$1:$L$27569)</f>
        <v>45776</v>
      </c>
      <c r="DN90" s="222" t="str">
        <f t="shared" si="97"/>
        <v>NGA001Stressed humanitarian conditions - Level 2</v>
      </c>
      <c r="DO90" s="218">
        <f t="array" ref="DO90">IF(LOOKUP(2,1/(Log!$K$1:$K$27569=DN90),Log!$E$1:$E$27569)="x","x",ROUND(LOOKUP(2,1/(Log!$K$1:$K$27569=DN90),Log!$E$1:$E$27569),-3))</f>
        <v>82282000</v>
      </c>
      <c r="DP90" s="222" t="str">
        <f t="array" ref="DP90">LOOKUP(2,1/(Log!$K$1:$K$27569=DN90),Log!$F$1:$F$27569)</f>
        <v>Food Security Cluster  01/11/2024</v>
      </c>
      <c r="DQ90" s="222" t="str">
        <f t="array" ref="DQ90">LOOKUP(2,1/(Log!$K$1:$K$27569=DN90),Log!$G$1:$G$27569)</f>
        <v xml:space="preserve">Medium </v>
      </c>
      <c r="DR90" s="222">
        <f t="array" ref="DR90">LOOKUP(2,1/(Log!$K$1:$K$27569=DN90),Log!$H$1:$H$27569)</f>
        <v>2</v>
      </c>
      <c r="DS90" s="222" t="str">
        <f t="array" ref="DS90">LOOKUP(2,1/(Log!$K$1:$K$27569=DN90),Log!$J$1:$J$27569)</f>
        <v xml:space="preserve"> According to INFORM SI methodology, the number of people in Level 2 is equal to the people affected minus the people in need. People in Level 2 might be facing some difficulties accessing basic services but are able to meet their needs without external assistance. This level is matched with the population who are facing IPC phase 2; October to December 2024 projection period. The stressed  level (Level 2) = People affected - People in need. There is addition error in figure provided by IPC phase 2 (82,282,305). The figure is taken from Food Security Cluster published in November 2024 page 4. Although the period has elapsed.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v>
      </c>
      <c r="DT90" s="222" t="str">
        <f t="array" ref="DT90">LOOKUP(2,1/(Log!$K$1:$K$27569=DN90),Log!$I$1:$I$27569)</f>
        <v>https://fscluster.org/sites/default/files/2024-11/FINAL_2024%20_October_Fiche-NIgeria.pdf</v>
      </c>
      <c r="DU90" s="223">
        <f t="array" ref="DU90">LOOKUP(2,1/(Log!$K$1:$K$27569=DN90),Log!$L$1:$L$27569)</f>
        <v>45776</v>
      </c>
      <c r="DV90" s="221" t="str">
        <f t="shared" si="98"/>
        <v>NGA001Moderate humanitarian conditions - Level 3</v>
      </c>
      <c r="DW90" s="213">
        <f t="array" ref="DW90">IF(LOOKUP(2,1/(Log!$K$1:$K$27569=DV90),Log!$E$1:$E$27569)="x","x",ROUND(LOOKUP(2,1/(Log!$K$1:$K$27569=DV90),Log!$E$1:$E$27569),-3))</f>
        <v>24103000</v>
      </c>
      <c r="DX90" s="224" t="str">
        <f t="array" ref="DX90">LOOKUP(2,1/(Log!$K$1:$K$27569=DV90),Log!$F$1:$F$27569)</f>
        <v>Food Security Cluster  01/11/2024</v>
      </c>
      <c r="DY90" s="224" t="str">
        <f t="array" ref="DY90">LOOKUP(2,1/(Log!$K$1:$K$27569=DV90),Log!$G$1:$G$27569)</f>
        <v xml:space="preserve">Medium </v>
      </c>
      <c r="DZ90" s="224">
        <f t="array" ref="DZ90">LOOKUP(2,1/(Log!$K$1:$K$27569=DV90),Log!$H$1:$H$27569)</f>
        <v>2</v>
      </c>
      <c r="EA90" s="224" t="str">
        <f t="array" ref="EA90">LOOKUP(2,1/(Log!$K$1:$K$27569=DV90),Log!$J$1:$J$27569)</f>
        <v>Level 3 correspond with populations facing IPC 3 conditions for the projected period of October to December 2024. The figure is taken from Foood Security Cluster published in November 2024 page 4. Although the period has elapsed.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pepple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v>
      </c>
      <c r="EB90" s="224" t="str">
        <f t="array" ref="EB90">LOOKUP(2,1/(Log!$K$1:$K$27569=DV90),Log!$I$1:$I$27569)</f>
        <v>https://fscluster.org/sites/default/files/2024-11/FINAL_2024%20_October_Fiche-NIgeria.pdf</v>
      </c>
      <c r="EC90" s="214">
        <f t="array" ref="EC90">LOOKUP(2,1/(Log!$K$1:$K$27569=DV90),Log!$L$1:$L$27569)</f>
        <v>45776</v>
      </c>
      <c r="ED90" s="222" t="str">
        <f t="shared" si="99"/>
        <v>NGA001Severe humanitarian conditions - Level 4</v>
      </c>
      <c r="EE90" s="218">
        <f t="array" ref="EE90">IF(LOOKUP(2,1/(Log!$K$1:$K$27569=ED90),Log!$E$1:$E$27569)="x","x",ROUND(LOOKUP(2,1/(Log!$K$1:$K$27569=ED90),Log!$E$1:$E$27569),-3))</f>
        <v>987000</v>
      </c>
      <c r="EF90" s="222" t="str">
        <f t="array" ref="EF90">LOOKUP(2,1/(Log!$K$1:$K$27569=ED90),Log!$F$1:$F$27569)</f>
        <v>Food Security Cluster  01/11/2024</v>
      </c>
      <c r="EG90" s="222" t="str">
        <f t="array" ref="EG90">LOOKUP(2,1/(Log!$K$1:$K$27569=ED90),Log!$G$1:$G$27569)</f>
        <v xml:space="preserve">Medium </v>
      </c>
      <c r="EH90" s="222">
        <f t="array" ref="EH90">LOOKUP(2,1/(Log!$K$1:$K$27569=ED90),Log!$H$1:$H$27569)</f>
        <v>2</v>
      </c>
      <c r="EI90" s="222" t="str">
        <f t="array" ref="EI90">LOOKUP(2,1/(Log!$K$1:$K$27569=ED90),Log!$J$1:$J$27569)</f>
        <v xml:space="preserve"> Level 4 correspond with populations facing IPC 4 conditions for the period of October to Decemner 2024. The figures are taken from Food Scurity Cluster published in November 2024 page 4. Although the perid has elapsed.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v>
      </c>
      <c r="EJ90" s="222" t="str">
        <f t="array" ref="EJ90">LOOKUP(2,1/(Log!$K$1:$K$27569=ED90),Log!$I$1:$I$27569)</f>
        <v>https://fscluster.org/sites/default/files/2024-11/FINAL_2024%20_October_Fiche-NIgeria.pdf</v>
      </c>
      <c r="EK90" s="223">
        <f t="array" ref="EK90">LOOKUP(2,1/(Log!$K$1:$K$27569=ED90),Log!$L$1:$L$27569)</f>
        <v>45776</v>
      </c>
      <c r="EL90" s="221" t="str">
        <f t="shared" si="100"/>
        <v>NGA001Extreme humanitarian conditions - Level 5</v>
      </c>
      <c r="EM90" s="213">
        <f t="array" ref="EM90">IF(LOOKUP(2,1/(Log!$K$1:$K$27569=EL90),Log!$E$1:$E$27569)="x","x",ROUND(LOOKUP(2,1/(Log!$K$1:$K$27569=EL90),Log!$E$1:$E$27569),-3))</f>
        <v>0</v>
      </c>
      <c r="EN90" s="224" t="str">
        <f t="array" ref="EN90">LOOKUP(2,1/(Log!$K$1:$K$27569=EL90),Log!$F$1:$F$27569)</f>
        <v>Food Security Cluster  01/11/2024</v>
      </c>
      <c r="EO90" s="224" t="str">
        <f t="array" ref="EO90">LOOKUP(2,1/(Log!$K$1:$K$27569=EL90),Log!$G$1:$G$27569)</f>
        <v xml:space="preserve">Medium </v>
      </c>
      <c r="EP90" s="224">
        <f t="array" ref="EP90">LOOKUP(2,1/(Log!$K$1:$K$27569=EL90),Log!$H$1:$H$27569)</f>
        <v>2</v>
      </c>
      <c r="EQ90" s="224" t="str">
        <f t="array" ref="EQ90">LOOKUP(2,1/(Log!$K$1:$K$27569=EL90),Log!$J$1:$J$27569)</f>
        <v xml:space="preserve"> Level 5 correspond with populations facing IPC 5 conditions for the period of October to December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v>
      </c>
      <c r="ER90" s="224" t="str">
        <f t="array" ref="ER90">LOOKUP(2,1/(Log!$K$1:$K$27569=EL90),Log!$I$1:$I$27569)</f>
        <v>https://fscluster.org/sites/default/files/2024-11/FINAL_2024%20_October_Fiche-NIgeria.pdf</v>
      </c>
      <c r="ES90" s="214">
        <f t="array" ref="ES90">LOOKUP(2,1/(Log!$K$1:$K$27569=EL90),Log!$L$1:$L$27569)</f>
        <v>45776</v>
      </c>
      <c r="ET90" s="222" t="str">
        <f t="shared" si="101"/>
        <v>NGA001Fatalities in all crises</v>
      </c>
      <c r="EU90" s="222">
        <f t="array" ref="EU90">LOOKUP(2,1/(Log!$K$1:$K$27569=ET90),Log!$E$1:$E$27569)</f>
        <v>4674</v>
      </c>
      <c r="EV90" s="222" t="str">
        <f t="array" ref="EV90">LOOKUP(2,1/(Log!$K$1:$K$27569=ET90),Log!$F$1:$F$27569)</f>
        <v xml:space="preserve"> ACLED Accessed 18/03/2025; OCHA 01/11/2024</v>
      </c>
      <c r="EW90" s="222" t="str">
        <f t="array" ref="EW90">LOOKUP(2,1/(Log!$K$1:$K$27569=ET90),Log!$G$1:$G$27569)</f>
        <v xml:space="preserve">Medium </v>
      </c>
      <c r="EX90" s="222">
        <f t="array" ref="EX90">LOOKUP(2,1/(Log!$K$1:$K$27569=ET90),Log!$H$1:$H$27569)</f>
        <v>2</v>
      </c>
      <c r="EY90" s="222" t="str">
        <f t="array" ref="EY90">LOOKUP(2,1/(Log!$K$1:$K$27569=ET90),Log!$J$1:$J$27569)</f>
        <v>Number of fatalities in Nigeria based on ACLED data from 01/09/2024  to 01/03/2025 due Battles, Violence against civilians, Explosions/Remote violence, Riots, Protests, Strategic developments (4,353) plus As of 1 Novemberber 2024, 321 lives have been lost due to ongoing floods across Nigeria. According to OCHA, 34 states have been severely affected by floods..</v>
      </c>
      <c r="EZ90" s="222" t="str">
        <f t="array" ref="EZ90">LOOKUP(2,1/(Log!$K$1:$K$27569=ET90),Log!$I$1:$I$27569)</f>
        <v>https://acleddata.com/explorer/#1714654904371-01f34ad7-b1ac; https://www.unocha.org/publications/report/nigeria/nigeria-floods-situation-report-no-5-1-november-2024</v>
      </c>
      <c r="FA90" s="223">
        <f t="array" ref="FA90">LOOKUP(2,1/(Log!$K$1:$K$27569=ET90),Log!$L$1:$L$27569)</f>
        <v>45776</v>
      </c>
      <c r="FB90" s="221" t="str">
        <f t="shared" si="102"/>
        <v>NGA001Crisis affected groups</v>
      </c>
      <c r="FC90" s="224">
        <f t="array" ref="FC90">LOOKUP(2,1/(Log!$K$1:$K$27569=FB90),Log!$E$1:$E$27569)</f>
        <v>5</v>
      </c>
      <c r="FD90" s="224" t="str">
        <f t="array" ref="FD90">LOOKUP(2,1/(Log!$K$1:$K$27569=FB90),Log!$F$1:$F$27569)</f>
        <v>UNHCR 12/08/2024;UNHCR 07/11/2023; UNHCR 20/11/2024 ; IOM 09/07/2024</v>
      </c>
      <c r="FE90" s="224" t="str">
        <f t="array" ref="FE90">LOOKUP(2,1/(Log!$K$1:$K$27569=FB90),Log!$G$1:$G$27569)</f>
        <v>Low</v>
      </c>
      <c r="FF90" s="224">
        <f t="array" ref="FF90">LOOKUP(2,1/(Log!$K$1:$K$27569=FB90),Log!$H$1:$H$27569)</f>
        <v>3</v>
      </c>
      <c r="FG90" s="224" t="str">
        <f t="array" ref="FG90">LOOKUP(2,1/(Log!$K$1:$K$27569=FB90),Log!$J$1:$J$27569)</f>
        <v xml:space="preserve">In this crisis, All 5 population groups are affected: Residents, IDPs and Returnees, Asylum seekers and Refugees. </v>
      </c>
      <c r="FH90" s="224" t="str">
        <f t="array" ref="FH90">LOOKUP(2,1/(Log!$K$1:$K$27569=FB90),Log!$I$1:$I$27569)</f>
        <v>https://reliefweb.int/report/nigeria/unhcr-nigeria-cameroonian-refugees-overview-31-july-2024; https://data.unhcr.org/en/documents/details/10457; https://data.unhcr.org/en/documents/details/112594; https://dtm.iom.int/reports/nigeria-north-central-north-west-flash-report-167-01-july-07-july-2024</v>
      </c>
      <c r="FI90" s="214">
        <f t="array" ref="FI90">LOOKUP(2,1/(Log!$K$1:$K$27569=FB90),Log!$L$1:$L$27569)</f>
        <v>45776</v>
      </c>
      <c r="FJ90" s="221" t="str">
        <f t="shared" si="103"/>
        <v>NGA001People facing limited access constraints</v>
      </c>
      <c r="FK90" s="222" t="str">
        <f t="array" ref="FK90">LOOKUP(2,1/(Log!$K$1:$K$27569=FJ90),Log!$E$1:$E$27569)</f>
        <v>x</v>
      </c>
      <c r="FL90" s="222" t="str">
        <f t="array" ref="FL90">LOOKUP(2,1/(Log!$K$1:$K$27569=FJ90),Log!$F$1:$F$27569)</f>
        <v>x</v>
      </c>
      <c r="FM90" s="222" t="str">
        <f t="array" ref="FM90">LOOKUP(2,1/(Log!$K$1:$K$27569=FJ90),Log!$G$1:$G$27569)</f>
        <v>x</v>
      </c>
      <c r="FN90" s="222" t="str">
        <f t="array" ref="FN90">LOOKUP(2,1/(Log!$K$1:$K$27569=FJ90),Log!$H$1:$H$27569)</f>
        <v>x</v>
      </c>
      <c r="FO90" s="222" t="str">
        <f t="array" ref="FO90">LOOKUP(2,1/(Log!$K$1:$K$27569=FJ90),Log!$J$1:$J$27569)</f>
        <v>Considering the complexity of the situation and current reliable data from open sources is not available, which limits the capacity to provide accurate figure.</v>
      </c>
      <c r="FP90" s="218" t="str">
        <f t="array" ref="FP90">LOOKUP(2,1/(Log!$K$1:$K$27569=FJ90),Log!$I$1:$I$27569)</f>
        <v>x</v>
      </c>
      <c r="FQ90" s="219">
        <f t="array" ref="FQ90">LOOKUP(2,1/(Log!$K$1:$K$27569=FJ90),Log!$L$1:$L$27569)</f>
        <v>45776</v>
      </c>
      <c r="FR90" s="221" t="str">
        <f t="shared" si="104"/>
        <v>NGA001People facing restricted access constraints</v>
      </c>
      <c r="FS90" s="224" t="str">
        <f t="array" ref="FS90">LOOKUP(2,1/(Log!$K$1:$K$27569=FR90),Log!$E$1:$E$27569)</f>
        <v>x</v>
      </c>
      <c r="FT90" s="224" t="str">
        <f t="array" ref="FT90">LOOKUP(2,1/(Log!$K$1:$K$27569=FR90),Log!$F$1:$F$27569)</f>
        <v>x</v>
      </c>
      <c r="FU90" s="224" t="str">
        <f t="array" ref="FU90">LOOKUP(2,1/(Log!$K$1:$K$27569=FR90),Log!$G$1:$G$27569)</f>
        <v>x</v>
      </c>
      <c r="FV90" s="224" t="str">
        <f t="array" ref="FV90">LOOKUP(2,1/(Log!$K$1:$K$27569=FR90),Log!$H$1:$H$27569)</f>
        <v>x</v>
      </c>
      <c r="FW90" s="224" t="str">
        <f t="array" ref="FW90">LOOKUP(2,1/(Log!$K$1:$K$27569=FR90),Log!$J$1:$J$27569)</f>
        <v>Considering the complexity of the situation and current reliable data from open sources is not available, which limits the capacity to provide accurate figure.</v>
      </c>
      <c r="FX90" s="224" t="str">
        <f t="array" ref="FX90">LOOKUP(2,1/(Log!$K$1:$K$27569=FR90),Log!$I$1:$I$27569)</f>
        <v>x</v>
      </c>
      <c r="FY90" s="214">
        <f t="array" ref="FY90">LOOKUP(2,1/(Log!$K$1:$K$27569=FR90),Log!$L$1:$L$27569)</f>
        <v>45776</v>
      </c>
      <c r="FZ90" s="222" t="str">
        <f t="shared" si="105"/>
        <v>NGA001Impediments to entry into country (bureaucratic and administrative)</v>
      </c>
      <c r="GA90" s="222">
        <f t="array" ref="GA90">LOOKUP(2,1/(Log!$K$1:$K$27569=FZ90),Log!$E$1:$E$27569)</f>
        <v>1</v>
      </c>
      <c r="GB90" s="222" t="str">
        <f t="array" ref="GB90">LOOKUP(2,1/(Log!$K$1:$K$27569=FZ90),Log!$F$1:$F$27569)</f>
        <v>ACAPS Access Methodology</v>
      </c>
      <c r="GC90" s="222" t="str">
        <f t="array" ref="GC90">LOOKUP(2,1/(Log!$K$1:$K$27569=FZ90),Log!$G$1:$G$27569)</f>
        <v>Medium</v>
      </c>
      <c r="GD90" s="222">
        <f t="array" ref="GD90">LOOKUP(2,1/(Log!$K$1:$K$27569=FZ90),Log!$H$1:$H$27569)</f>
        <v>2</v>
      </c>
      <c r="GE90" s="222" t="str">
        <f t="array" ref="GE90">LOOKUP(2,1/(Log!$K$1:$K$27569=FZ90),Log!$J$1:$J$27569)</f>
        <v>x</v>
      </c>
      <c r="GF90" s="222" t="str">
        <f t="array" ref="GF90">LOOKUP(2,1/(Log!$K$1:$K$27569=FZ90),Log!$I$1:$I$27569)</f>
        <v>x</v>
      </c>
      <c r="GG90" s="223">
        <f t="array" ref="GG90">LOOKUP(2,1/(Log!$K$1:$K$27569=FZ90),Log!$L$1:$L$27569)</f>
        <v>45604</v>
      </c>
      <c r="GH90" s="221" t="str">
        <f t="shared" si="106"/>
        <v>NGA001Restriction of movement (impediments to freedom of movement and/or administrative restrictions)</v>
      </c>
      <c r="GI90" s="224">
        <f t="array" ref="GI90">LOOKUP(2,1/(Log!$K$1:$K$27569=GH90),Log!$E$1:$E$27569)</f>
        <v>2</v>
      </c>
      <c r="GJ90" s="224" t="str">
        <f t="array" ref="GJ90">LOOKUP(2,1/(Log!$K$1:$K$27569=GH90),Log!$F$1:$F$27569)</f>
        <v>ACAPS Access Methodology</v>
      </c>
      <c r="GK90" s="224" t="str">
        <f t="array" ref="GK90">LOOKUP(2,1/(Log!$K$1:$K$27569=GH90),Log!$G$1:$G$27569)</f>
        <v>Medium</v>
      </c>
      <c r="GL90" s="224">
        <f t="array" ref="GL90">LOOKUP(2,1/(Log!$K$1:$K$27569=GH90),Log!$H$1:$H$27569)</f>
        <v>2</v>
      </c>
      <c r="GM90" s="224" t="str">
        <f t="array" ref="GM90">LOOKUP(2,1/(Log!$K$1:$K$27569=GH90),Log!$J$1:$J$27569)</f>
        <v>x</v>
      </c>
      <c r="GN90" s="224" t="str">
        <f t="array" ref="GN90">LOOKUP(2,1/(Log!$K$1:$K$27569=GH90),Log!$I$1:$I$27569)</f>
        <v>x</v>
      </c>
      <c r="GO90" s="214">
        <f t="array" ref="GO90">LOOKUP(2,1/(Log!$K$1:$K$27569=GH90),Log!$L$1:$L$27569)</f>
        <v>45604</v>
      </c>
      <c r="GP90" s="222" t="str">
        <f t="shared" si="107"/>
        <v>NGA001Interference into implementation of humanitarian activities</v>
      </c>
      <c r="GQ90" s="222">
        <f t="array" ref="GQ90">LOOKUP(2,1/(Log!$K$1:$K$27569=GP90),Log!$E$1:$E$27569)</f>
        <v>2</v>
      </c>
      <c r="GR90" s="222" t="str">
        <f t="array" ref="GR90">LOOKUP(2,1/(Log!$K$1:$K$27569=GP90),Log!$F$1:$F$27569)</f>
        <v>ACAPS Access Methodology</v>
      </c>
      <c r="GS90" s="222" t="str">
        <f t="array" ref="GS90">LOOKUP(2,1/(Log!$K$1:$K$27569=GP90),Log!$G$1:$G$27569)</f>
        <v>Medium</v>
      </c>
      <c r="GT90" s="222">
        <f t="array" ref="GT90">LOOKUP(2,1/(Log!$K$1:$K$27569=GP90),Log!$H$1:$H$27569)</f>
        <v>2</v>
      </c>
      <c r="GU90" s="222" t="str">
        <f t="array" ref="GU90">LOOKUP(2,1/(Log!$K$1:$K$27569=GP90),Log!$J$1:$J$27569)</f>
        <v>x</v>
      </c>
      <c r="GV90" s="222" t="str">
        <f t="array" ref="GV90">LOOKUP(2,1/(Log!$K$1:$K$27569=GP90),Log!$I$1:$I$27569)</f>
        <v>x</v>
      </c>
      <c r="GW90" s="223">
        <f t="array" ref="GW90">LOOKUP(2,1/(Log!$K$1:$K$27569=GP90),Log!$L$1:$L$27569)</f>
        <v>45604</v>
      </c>
      <c r="GX90" s="221" t="str">
        <f t="shared" si="108"/>
        <v>NGA001Violence against personnel, facilities and assets</v>
      </c>
      <c r="GY90" s="224">
        <f t="array" ref="GY90">LOOKUP(2,1/(Log!$K$1:$K$27569=GX90),Log!$E$1:$E$27569)</f>
        <v>3</v>
      </c>
      <c r="GZ90" s="224" t="str">
        <f t="array" ref="GZ90">LOOKUP(2,1/(Log!$K$1:$K$27569=GX90),Log!$F$1:$F$27569)</f>
        <v>ACAPS Access Methodology</v>
      </c>
      <c r="HA90" s="224" t="str">
        <f t="array" ref="HA90">LOOKUP(2,1/(Log!$K$1:$K$27569=GX90),Log!$G$1:$G$27569)</f>
        <v>Medium</v>
      </c>
      <c r="HB90" s="224">
        <f t="array" ref="HB90">LOOKUP(2,1/(Log!$K$1:$K$27569=GX90),Log!$H$1:$H$27569)</f>
        <v>2</v>
      </c>
      <c r="HC90" s="224" t="str">
        <f t="array" ref="HC90">LOOKUP(2,1/(Log!$K$1:$K$27569=GX90),Log!$J$1:$J$27569)</f>
        <v>x</v>
      </c>
      <c r="HD90" s="224" t="str">
        <f t="array" ref="HD90">LOOKUP(2,1/(Log!$K$1:$K$27569=GX90),Log!$I$1:$I$27569)</f>
        <v>x</v>
      </c>
      <c r="HE90" s="214">
        <f t="array" ref="HE90">LOOKUP(2,1/(Log!$K$1:$K$27569=GX90),Log!$L$1:$L$27569)</f>
        <v>45604</v>
      </c>
      <c r="HF90" s="222" t="str">
        <f t="shared" si="109"/>
        <v>NGA001Denial of existence of humanitarian needs or entitlements to assistance</v>
      </c>
      <c r="HG90" s="222">
        <f t="array" ref="HG90">LOOKUP(2,1/(Log!$K$1:$K$27569=HF90),Log!$E$1:$E$27569)</f>
        <v>2</v>
      </c>
      <c r="HH90" s="222" t="str">
        <f t="array" ref="HH90">LOOKUP(2,1/(Log!$K$1:$K$27569=HF90),Log!$F$1:$F$27569)</f>
        <v>ACAPS Access Methodology</v>
      </c>
      <c r="HI90" s="222" t="str">
        <f t="array" ref="HI90">LOOKUP(2,1/(Log!$K$1:$K$27569=HF90),Log!$G$1:$G$27569)</f>
        <v>Medium</v>
      </c>
      <c r="HJ90" s="222">
        <f t="array" ref="HJ90">LOOKUP(2,1/(Log!$K$1:$K$27569=HF90),Log!$H$1:$H$27569)</f>
        <v>2</v>
      </c>
      <c r="HK90" s="222" t="str">
        <f t="array" ref="HK90">LOOKUP(2,1/(Log!$K$1:$K$27569=HF90),Log!$J$1:$J$27569)</f>
        <v>x</v>
      </c>
      <c r="HL90" s="222" t="str">
        <f t="array" ref="HL90">LOOKUP(2,1/(Log!$K$1:$K$27569=HF90),Log!$I$1:$I$27569)</f>
        <v>x</v>
      </c>
      <c r="HM90" s="223">
        <f t="array" ref="HM90">LOOKUP(2,1/(Log!$K$1:$K$27569=HF90),Log!$L$1:$L$27569)</f>
        <v>45604</v>
      </c>
      <c r="HN90" s="221" t="str">
        <f t="shared" si="110"/>
        <v>NGA001Restriction and obstruction of access to services and assistance</v>
      </c>
      <c r="HO90" s="224">
        <f t="array" ref="HO90">LOOKUP(2,1/(Log!$K$1:$K$27569=HN90),Log!$E$1:$E$27569)</f>
        <v>3</v>
      </c>
      <c r="HP90" s="224" t="str">
        <f t="array" ref="HP90">LOOKUP(2,1/(Log!$K$1:$K$27569=HN90),Log!$F$1:$F$27569)</f>
        <v>ACAPS Access Methodology</v>
      </c>
      <c r="HQ90" s="224" t="str">
        <f t="array" ref="HQ90">LOOKUP(2,1/(Log!$K$1:$K$27569=HN90),Log!$G$1:$G$27569)</f>
        <v>Medium</v>
      </c>
      <c r="HR90" s="224">
        <f t="array" ref="HR90">LOOKUP(2,1/(Log!$K$1:$K$27569=HN90),Log!$H$1:$H$27569)</f>
        <v>2</v>
      </c>
      <c r="HS90" s="224" t="str">
        <f t="array" ref="HS90">LOOKUP(2,1/(Log!$K$1:$K$27569=HN90),Log!$J$1:$J$27569)</f>
        <v>x</v>
      </c>
      <c r="HT90" s="224" t="str">
        <f t="array" ref="HT90">LOOKUP(2,1/(Log!$K$1:$K$27569=HN90),Log!$I$1:$I$27569)</f>
        <v>x</v>
      </c>
      <c r="HU90" s="214">
        <f t="array" ref="HU90">LOOKUP(2,1/(Log!$K$1:$K$27569=HN90),Log!$L$1:$L$27569)</f>
        <v>45604</v>
      </c>
      <c r="HV90" s="222" t="str">
        <f t="shared" si="111"/>
        <v>NGA001Ongoing insecurity/hostilities affecting humanitarian assistance</v>
      </c>
      <c r="HW90" s="222">
        <f t="array" ref="HW90">LOOKUP(2,1/(Log!$K$1:$K$27569=HV90),Log!$E$1:$E$27569)</f>
        <v>2</v>
      </c>
      <c r="HX90" s="222" t="str">
        <f t="array" ref="HX90">LOOKUP(2,1/(Log!$K$1:$K$27569=HV90),Log!$F$1:$F$27569)</f>
        <v>ACAPS Access Methodology</v>
      </c>
      <c r="HY90" s="222" t="str">
        <f t="array" ref="HY90">LOOKUP(2,1/(Log!$K$1:$K$27569=HV90),Log!$G$1:$G$27569)</f>
        <v>Medium</v>
      </c>
      <c r="HZ90" s="222">
        <f t="array" ref="HZ90">LOOKUP(2,1/(Log!$K$1:$K$27569=HV90),Log!$H$1:$H$27569)</f>
        <v>2</v>
      </c>
      <c r="IA90" s="222" t="str">
        <f t="array" ref="IA90">LOOKUP(2,1/(Log!$K$1:$K$27569=HV90),Log!$J$1:$J$27569)</f>
        <v>x</v>
      </c>
      <c r="IB90" s="222" t="str">
        <f t="array" ref="IB90">LOOKUP(2,1/(Log!$K$1:$K$27569=HV90),Log!$I$1:$I$27569)</f>
        <v>x</v>
      </c>
      <c r="IC90" s="223">
        <f t="array" ref="IC90">LOOKUP(2,1/(Log!$K$1:$K$27569=HV90),Log!$L$1:$L$27569)</f>
        <v>45604</v>
      </c>
      <c r="ID90" s="221" t="str">
        <f t="shared" si="112"/>
        <v>NGA001Presence of mines and improvised explosive devices</v>
      </c>
      <c r="IE90" s="224">
        <f t="array" ref="IE90">LOOKUP(2,1/(Log!$K$1:$K$27569=ID90),Log!$E$1:$E$27569)</f>
        <v>1</v>
      </c>
      <c r="IF90" s="224" t="str">
        <f t="array" ref="IF90">LOOKUP(2,1/(Log!$K$1:$K$27569=ID90),Log!$F$1:$F$27569)</f>
        <v>ACAPS Access Methodology</v>
      </c>
      <c r="IG90" s="224" t="str">
        <f t="array" ref="IG90">LOOKUP(2,1/(Log!$K$1:$K$27569=ID90),Log!$G$1:$G$27569)</f>
        <v>Medium</v>
      </c>
      <c r="IH90" s="224">
        <f t="array" ref="IH90">LOOKUP(2,1/(Log!$K$1:$K$27569=ID90),Log!$H$1:$H$27569)</f>
        <v>2</v>
      </c>
      <c r="II90" s="224" t="str">
        <f t="array" ref="II90">LOOKUP(2,1/(Log!$K$1:$K$27569=ID90),Log!$J$1:$J$27569)</f>
        <v>x</v>
      </c>
      <c r="IJ90" s="224" t="str">
        <f t="array" ref="IJ90">LOOKUP(2,1/(Log!$K$1:$K$27569=ID90),Log!$I$1:$I$27569)</f>
        <v>x</v>
      </c>
      <c r="IK90" s="214">
        <f t="array" ref="IK90">LOOKUP(2,1/(Log!$K$1:$K$27569=ID90),Log!$L$1:$L$27569)</f>
        <v>45604</v>
      </c>
      <c r="IL90" s="222" t="str">
        <f t="shared" si="113"/>
        <v>NGA001Physical constraints in the environment (obstacles related to terrain, climate, lack of infrastructure, etc.)</v>
      </c>
      <c r="IM90" s="222">
        <f t="array" ref="IM90">LOOKUP(2,1/(Log!$K$1:$K$27569=IL90),Log!$E$1:$E$27569)</f>
        <v>3</v>
      </c>
      <c r="IN90" s="222" t="str">
        <f t="array" ref="IN90">LOOKUP(2,1/(Log!$K$1:$K$27569=IL90),Log!$F$1:$F$27569)</f>
        <v>ACAPS Access Methodology</v>
      </c>
      <c r="IO90" s="222" t="str">
        <f t="array" ref="IO90">LOOKUP(2,1/(Log!$K$1:$K$27569=IL90),Log!$G$1:$G$27569)</f>
        <v>Medium</v>
      </c>
      <c r="IP90" s="222">
        <f t="array" ref="IP90">LOOKUP(2,1/(Log!$K$1:$K$27569=IL90),Log!$H$1:$H$27569)</f>
        <v>2</v>
      </c>
      <c r="IQ90" s="222" t="str">
        <f t="array" ref="IQ90">LOOKUP(2,1/(Log!$K$1:$K$27569=IL90),Log!$J$1:$J$27569)</f>
        <v>x</v>
      </c>
      <c r="IR90" s="222" t="str">
        <f t="array" ref="IR90">LOOKUP(2,1/(Log!$K$1:$K$27569=IL90),Log!$I$1:$I$27569)</f>
        <v>x</v>
      </c>
      <c r="IS90" s="223">
        <f t="array" ref="IS90">LOOKUP(2,1/(Log!$K$1:$K$27569=IL90),Log!$L$1:$L$27569)</f>
        <v>45604</v>
      </c>
    </row>
    <row r="91" spans="1:253" s="11" customFormat="1" ht="13.35" customHeight="1">
      <c r="A91" s="11" t="str">
        <f>Lists!B:B</f>
        <v>Lake Chad basin crisis in Nigeria</v>
      </c>
      <c r="B91" s="11" t="str">
        <f>Lists!F:F</f>
        <v>Conflict/ Violence,International Displacement</v>
      </c>
      <c r="C91" s="11" t="str">
        <f>Lists!C:C</f>
        <v>NGA004</v>
      </c>
      <c r="D91" s="11" t="str">
        <f>Lists!A:A</f>
        <v>Nigeria</v>
      </c>
      <c r="E91" s="11" t="str">
        <f>Lists!D:D</f>
        <v>NGA</v>
      </c>
      <c r="F91" s="11" t="str">
        <f t="shared" si="76"/>
        <v>NGA004Total population</v>
      </c>
      <c r="G91" s="212">
        <f t="array" ref="G91">ROUND(LOOKUP(2,1/(Log!$K$1:$K$27569=F91),Log!$E$1:$E$27569),-3)</f>
        <v>237500000</v>
      </c>
      <c r="H91" s="213" t="str">
        <f t="array" ref="H91">LOOKUP(2,1/(Log!$K$1:$K$27569=F91),Log!$F$1:$F$27569)</f>
        <v>World Population Accessed 18/03//2025</v>
      </c>
      <c r="I91" s="213" t="str">
        <f t="array" ref="I91">LOOKUP(2,1/(Log!$K$1:$K$27569=F91),Log!$G$1:$G$27569)</f>
        <v xml:space="preserve">Medium </v>
      </c>
      <c r="J91" s="213">
        <f t="array" ref="J91">LOOKUP(2,1/(Log!$K$1:$K$27569=F91),Log!$H$1:$H$27569)</f>
        <v>2</v>
      </c>
      <c r="K91" s="213" t="str">
        <f t="array" ref="K91">LOOKUP(2,1/(Log!$K$1:$K$27569=F91),Log!$J$1:$J$27569)</f>
        <v>The population of Nigeria in 2025.</v>
      </c>
      <c r="L91" s="213" t="str">
        <f t="array" ref="L91">LOOKUP(2,1/(Log!$K$1:$K$27569=F91),Log!$I$1:$I$27569)</f>
        <v>https://worldpopulationreview.com/countries/nigeria-population</v>
      </c>
      <c r="M91" s="214">
        <f t="array" ref="M91">LOOKUP(2,1/(Log!$K$1:$K$27569=F91),Log!$L$1:$L$27569)</f>
        <v>45776</v>
      </c>
      <c r="N91" s="221" t="str">
        <f t="shared" si="77"/>
        <v>NGA004Landmass affected</v>
      </c>
      <c r="O91" s="216">
        <f t="array" ref="O91">LOOKUP(2,1/(Log!$K$1:$K$27569=N91),Log!$E$1:$E$27569)</f>
        <v>157918</v>
      </c>
      <c r="P91" s="216" t="str">
        <f t="array" ref="P91">LOOKUP(2,1/(Log!$K$1:$K$27569=N91),Log!$F$1:$F$27569)</f>
        <v>NBS Accessed 19/04/2024</v>
      </c>
      <c r="Q91" s="216" t="str">
        <f t="array" ref="Q91">LOOKUP(2,1/(Log!$K$1:$K$27569=N91),Log!$G$1:$G$27569)</f>
        <v xml:space="preserve">Medium </v>
      </c>
      <c r="R91" s="216">
        <f t="array" ref="R91">LOOKUP(2,1/(Log!$K$1:$K$27569=N91),Log!$H$1:$H$27569)</f>
        <v>2</v>
      </c>
      <c r="S91" s="216" t="str">
        <f t="array" ref="S91">LOOKUP(2,1/(Log!$K$1:$K$27569=N91),Log!$J$1:$J$27569)</f>
        <v xml:space="preserve">The Lake Chad Basin region in Nigeria faces a deteriorating security situation. This region includes Borno, Yobe and Adamawa states. These regions have been affected by the crisis and the sum of their landmass has been considered. </v>
      </c>
      <c r="T91" s="216" t="str">
        <f t="array" ref="T91">LOOKUP(2,1/(Log!$K$1:$K$27569=N91),Log!$I$1:$I$27569)</f>
        <v>https://nigeria.opendataforafrica.org</v>
      </c>
      <c r="U91" s="217">
        <f t="array" ref="U91">LOOKUP(2,1/(Log!$K$1:$K$27569=N91),Log!$L$1:$L$27569)</f>
        <v>45776</v>
      </c>
      <c r="V91" s="221" t="str">
        <f t="shared" si="78"/>
        <v>NGA004People exposed</v>
      </c>
      <c r="W91" s="213">
        <f t="array" ref="W91">IF(LOOKUP(2,1/(Log!$K$1:$K$27569=V91),Log!$E$1:$E$27569)="x","x",ROUND(LOOKUP(2,1/(Log!$K$1:$K$27569=V91),Log!$E$1:$E$27569),-3))</f>
        <v>16053000</v>
      </c>
      <c r="X91" s="213" t="str">
        <f t="array" ref="X91">LOOKUP(2,1/(Log!$K$1:$K$27569=V91),Log!$F$1:$F$27569)</f>
        <v>OCHA 23/01/2025; HDX 16/12/2024</v>
      </c>
      <c r="Y91" s="213" t="str">
        <f t="array" ref="Y91">LOOKUP(2,1/(Log!$K$1:$K$27569=V91),Log!$G$1:$G$27569)</f>
        <v xml:space="preserve">Medium </v>
      </c>
      <c r="Z91" s="213">
        <f t="array" ref="Z91">LOOKUP(2,1/(Log!$K$1:$K$27569=V91),Log!$H$1:$H$27569)</f>
        <v>2</v>
      </c>
      <c r="AA91" s="213" t="str">
        <f t="array" ref="AA91">LOOKUP(2,1/(Log!$K$1:$K$27569=V91),Log!$J$1:$J$27569)</f>
        <v>Borno, Yobe and Adamawa states are exposed to the crisis; facing a deteriorating security situation, with high number of security incidents. Therefore, the total of the population of the three states has been considered as people exposed to the Lake Chad Basin crisis. The figure for the total population in the HNRP is 16M. However, the exact figure from the Nigeria JIAF excel (16,052,586) is used here so as to be able to estimate the severity distribution of people in need and avoid discripancy. The figure is taken from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v>
      </c>
      <c r="AB91" s="213" t="str">
        <f t="array" ref="AB91">LOOKUP(2,1/(Log!$K$1:$K$27569=V91),Log!$I$1:$I$27569)</f>
        <v>https://reliefweb.int/report/nigeria/nigeria-2025-humanitarian-needs-and-response-plan-january-2025; https://data.humdata.org/dataset/nga-jiaf-humanitarian-needs-pin-and-severity</v>
      </c>
      <c r="AC91" s="214">
        <f t="array" ref="AC91">LOOKUP(2,1/(Log!$K$1:$K$27569=V91),Log!$L$1:$L$27569)</f>
        <v>45776</v>
      </c>
      <c r="AD91" s="221" t="str">
        <f t="shared" si="79"/>
        <v>NGA004People affected</v>
      </c>
      <c r="AE91" s="218">
        <f t="array" ref="AE91">IF(LOOKUP(2,1/(Log!$K$1:$K$27569=AD91),Log!$E$1:$E$27569)="x","x",ROUND(LOOKUP(2,1/(Log!$K$1:$K$27569=AD91),Log!$E$1:$E$27569),-3))</f>
        <v>16053000</v>
      </c>
      <c r="AF91" s="218" t="str">
        <f t="array" ref="AF91">LOOKUP(2,1/(Log!$K$1:$K$27569=AD91),Log!$F$1:$F$27569)</f>
        <v>OCHA 23/01/2025; HDX 16/12/2024</v>
      </c>
      <c r="AG91" s="218" t="str">
        <f t="array" ref="AG91">LOOKUP(2,1/(Log!$K$1:$K$27569=AD91),Log!$G$1:$G$27569)</f>
        <v xml:space="preserve">Medium </v>
      </c>
      <c r="AH91" s="218">
        <f t="array" ref="AH91">LOOKUP(2,1/(Log!$K$1:$K$27569=AD91),Log!$H$1:$H$27569)</f>
        <v>2</v>
      </c>
      <c r="AI91" s="218" t="str">
        <f t="array" ref="AI91">LOOKUP(2,1/(Log!$K$1:$K$27569=AD91),Log!$J$1:$J$27569)</f>
        <v>Borno, Yobe and Adamawa states have been affected by the crisis. Therefore the whole population of the three states have been condsidered affected to the Boko Haram crisis. This corresponds to the HNO five levels of severity of needs: minimal, stress, severe, extreme, and catastrophic. The figure for the total population in the HNRP is 16M. However, the exact figure from the Nigeria JIAF excel (16,052,586) is used here so as to be able to estimate the severity distribution of people in need and avoid discripancy. This figure is taken from HDX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v>
      </c>
      <c r="AJ91" s="218" t="str">
        <f t="array" ref="AJ91">LOOKUP(2,1/(Log!$K$1:$K$27569=AD91),Log!$I$1:$I$27569)</f>
        <v>https://reliefweb.int/report/nigeria/nigeria-2025-humanitarian-needs-and-response-plan-january-2025; https://data.humdata.org/dataset/nga-jiaf-humanitarian-needs-pin-and-severity</v>
      </c>
      <c r="AK91" s="219">
        <f t="array" ref="AK91">LOOKUP(2,1/(Log!$K$1:$K$27569=AD91),Log!$L$1:$L$27569)</f>
        <v>45776</v>
      </c>
      <c r="AL91" s="221" t="str">
        <f t="shared" si="80"/>
        <v>NGA004People displaced</v>
      </c>
      <c r="AM91" s="213">
        <f t="array" ref="AM91">IF(LOOKUP(2,1/(Log!$K$1:$K$27569=AL91),Log!$E$1:$E$27569)="x","x",ROUND(LOOKUP(2,1/(Log!$K$1:$K$27569=AL91),Log!$E$1:$E$27569),-3))</f>
        <v>4654000</v>
      </c>
      <c r="AN91" s="213" t="str">
        <f t="array" ref="AN91">LOOKUP(2,1/(Log!$K$1:$K$27569=AL91),Log!$F$1:$F$27569)</f>
        <v>UNHCR 20/03/2025; UNHCR 14/01/2025; IOM 07/03/2025</v>
      </c>
      <c r="AO91" s="213" t="str">
        <f t="array" ref="AO91">LOOKUP(2,1/(Log!$K$1:$K$27569=AL91),Log!$G$1:$G$27569)</f>
        <v xml:space="preserve">Medium </v>
      </c>
      <c r="AP91" s="213">
        <f t="array" ref="AP91">LOOKUP(2,1/(Log!$K$1:$K$27569=AL91),Log!$H$1:$H$27569)</f>
        <v>2</v>
      </c>
      <c r="AQ91" s="213" t="str">
        <f t="array" ref="AQ91">LOOKUP(2,1/(Log!$K$1:$K$27569=AL91),Log!$J$1:$J$27569)</f>
        <v>The number of people displaced by Bok Haram crisis includes the sum of number of people internally displaced by Boko Haram (2,252,348), the  total number of returnees to the northeast (2,129,325) and Nigerian refugees in neighbouring countries(Niger- 123,031 , Chad -, 22,348  Cameroon- 126,651 ). The figures are taken from IOM page 6 as of March  2025 and that of Principal Refugees, IDPs and Stateless Persons dashboard as of January  2025. This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v>
      </c>
      <c r="AR91" s="213" t="str">
        <f t="array" ref="AR91">LOOKUP(2,1/(Log!$K$1:$K$27569=AL91),Log!$I$1:$I$27569)</f>
        <v>https://data.unhcr.org/en/documents/details/115371; https://data.unhcr.org/en/documents/details/113832; https://dtm.iom.int/reports/nigeria-north-east-displacement-report-round-49-march-2025</v>
      </c>
      <c r="AS91" s="214">
        <f t="array" ref="AS91">LOOKUP(2,1/(Log!$K$1:$K$27569=AL91),Log!$L$1:$L$27569)</f>
        <v>45776</v>
      </c>
      <c r="AT91" s="222" t="str">
        <f t="shared" si="81"/>
        <v>NGA004Injuries reported</v>
      </c>
      <c r="AU91" s="218" t="str">
        <f t="array" ref="AU91">LOOKUP(2,1/(Log!$K$1:$K$27569=AT91),Log!$E$1:$E$27569)</f>
        <v>x</v>
      </c>
      <c r="AV91" s="218" t="str">
        <f t="array" ref="AV91">LOOKUP(2,1/(Log!$K$1:$K$27569=AT91),Log!$F$1:$F$27569)</f>
        <v>x</v>
      </c>
      <c r="AW91" s="218" t="str">
        <f t="array" ref="AW91">LOOKUP(2,1/(Log!$K$1:$K$27569=AT91),Log!$G$1:$G$27569)</f>
        <v>x</v>
      </c>
      <c r="AX91" s="218" t="str">
        <f t="array" ref="AX91">LOOKUP(2,1/(Log!$K$1:$K$27569=AT91),Log!$H$1:$H$27569)</f>
        <v>x</v>
      </c>
      <c r="AY91" s="218" t="str">
        <f t="array" ref="AY91">LOOKUP(2,1/(Log!$K$1:$K$27569=AT91),Log!$J$1:$J$27569)</f>
        <v>No available info.</v>
      </c>
      <c r="AZ91" s="218" t="str">
        <f t="array" ref="AZ91">LOOKUP(2,1/(Log!$K$1:$K$27569=AT91),Log!$I$1:$I$27569)</f>
        <v>x</v>
      </c>
      <c r="BA91" s="219">
        <f t="array" ref="BA91">LOOKUP(2,1/(Log!$K$1:$K$27569=AT91),Log!$L$1:$L$27569)</f>
        <v>45776</v>
      </c>
      <c r="BB91" s="221" t="str">
        <f t="shared" si="82"/>
        <v>NGA004Illness cases reported</v>
      </c>
      <c r="BC91" s="213">
        <f t="array" ref="BC91">LOOKUP(2,1/(Log!$K$1:$K$27569=BB91),Log!$E$1:$E$27569)</f>
        <v>4800000</v>
      </c>
      <c r="BD91" s="213" t="str">
        <f t="array" ref="BD91">LOOKUP(2,1/(Log!$K$1:$K$27569=BB91),Log!$F$1:$F$27569)</f>
        <v>OCHA 14/05/2024; FC 08/03/2024; OCHA28/10/2024; OCHA 12/03/2025</v>
      </c>
      <c r="BE91" s="213" t="str">
        <f t="array" ref="BE91">LOOKUP(2,1/(Log!$K$1:$K$27569=BB91),Log!$G$1:$G$27569)</f>
        <v xml:space="preserve">Medium </v>
      </c>
      <c r="BF91" s="213">
        <f t="array" ref="BF91">LOOKUP(2,1/(Log!$K$1:$K$27569=BB91),Log!$H$1:$H$27569)</f>
        <v>2</v>
      </c>
      <c r="BG91" s="213" t="str">
        <f t="array" ref="BG91">LOOKUP(2,1/(Log!$K$1:$K$27569=BB91),Log!$J$1:$J$27569)</f>
        <v>In the BAY states, 4.8 million people are also likely to face severe food insecurity over the lean season (June-August 2024). Although the period has elapsed , reports from various humanitarian organisations indicate rising levels of acute malnutrition across the country. for instance a 15 October report from the International Committee of the Red Cross (ICRC) indicated a 24 per cent increase in malnutrition cases among young children in healthcare facilities it supports in north-east Nigeria.</v>
      </c>
      <c r="BH91" s="213" t="str">
        <f t="array" ref="BH91">LOOKUP(2,1/(Log!$K$1:$K$27569=BB91),Log!$I$1:$I$27569)</f>
        <v>https://reliefweb.int/report/nigeria/borno-adamawa-and-yobe-lean-season-food-security-and-nutrition-crisis-multi-sector-plan-2024;https://fscluster.org/es/ne_nigeria/document/cadre-harmonise-identification-risk; https://reliefweb.int/report/nigeria/nigeria-situation-report-28-oct-2024#:~:text=Also%20in%20north%2Deast%20Nigeria,relocation%20sites%20were%20acutely%20malnourished.</v>
      </c>
      <c r="BI91" s="214">
        <f t="array" ref="BI91">LOOKUP(2,1/(Log!$K$1:$K$27569=BB91),Log!$L$1:$L$27569)</f>
        <v>45776</v>
      </c>
      <c r="BJ91" s="222" t="str">
        <f t="shared" si="83"/>
        <v>NGA004Fatalities reported</v>
      </c>
      <c r="BK91" s="222">
        <f t="array" ref="BK91">LOOKUP(2,1/(Log!$K$1:$K$27569=BJ91),Log!$E$1:$E$27569)</f>
        <v>1219</v>
      </c>
      <c r="BL91" s="222" t="str">
        <f t="array" ref="BL91">LOOKUP(2,1/(Log!$K$1:$K$27569=BJ91),Log!$F$1:$F$27569)</f>
        <v xml:space="preserve"> ACLED Accessed 10/04/2025 </v>
      </c>
      <c r="BM91" s="222" t="str">
        <f t="array" ref="BM91">LOOKUP(2,1/(Log!$K$1:$K$27569=BJ91),Log!$G$1:$G$27569)</f>
        <v>Low</v>
      </c>
      <c r="BN91" s="222">
        <f t="array" ref="BN91">LOOKUP(2,1/(Log!$K$1:$K$27569=BJ91),Log!$H$1:$H$27569)</f>
        <v>3</v>
      </c>
      <c r="BO91" s="222" t="str">
        <f t="array" ref="BO91">LOOKUP(2,1/(Log!$K$1:$K$27569=BJ91),Log!$J$1:$J$27569)</f>
        <v>Number of fatalities related to the insurgency from 01/10/2024 to 01/04/2025  in Borno, Adamawa and Yobe states</v>
      </c>
      <c r="BP91" s="218" t="str">
        <f t="array" ref="BP91">LOOKUP(2,1/(Log!$K$1:$K$27569=BJ91),Log!$I$1:$I$27569)</f>
        <v>https://acleddata.com/explorer/</v>
      </c>
      <c r="BQ91" s="223">
        <f t="array" ref="BQ91">LOOKUP(2,1/(Log!$K$1:$K$27569=BJ91),Log!$L$1:$L$27569)</f>
        <v>45776</v>
      </c>
      <c r="BR91" s="221" t="str">
        <f t="shared" si="84"/>
        <v>NGA004Buildings damaged</v>
      </c>
      <c r="BS91" s="224" t="str">
        <f t="array" ref="BS91">LOOKUP(2,1/(Log!$K$1:$K$27569=BR91),Log!$E$1:$E$27569)</f>
        <v>x</v>
      </c>
      <c r="BT91" s="224" t="str">
        <f t="array" ref="BT91">LOOKUP(2,1/(Log!$K$1:$K$27569=BR91),Log!$F$1:$F$27569)</f>
        <v>x</v>
      </c>
      <c r="BU91" s="224" t="str">
        <f t="array" ref="BU91">LOOKUP(2,1/(Log!$K$1:$K$27569=BR91),Log!$G$1:$G$27569)</f>
        <v>x</v>
      </c>
      <c r="BV91" s="224" t="str">
        <f t="array" ref="BV91">LOOKUP(2,1/(Log!$K$1:$K$27569=BR91),Log!$H$1:$H$27569)</f>
        <v>x</v>
      </c>
      <c r="BW91" s="224" t="str">
        <f t="array" ref="BW91">LOOKUP(2,1/(Log!$K$1:$K$27569=BR91),Log!$J$1:$J$27569)</f>
        <v>Considering the complexity of the situation and current reliable data from open sources is not available, which limits the capacity to provide accurate figure.</v>
      </c>
      <c r="BX91" s="224" t="str">
        <f t="array" ref="BX91">LOOKUP(2,1/(Log!$K$1:$K$27569=BR91),Log!$I$1:$I$27569)</f>
        <v>x</v>
      </c>
      <c r="BY91" s="214">
        <f t="array" ref="BY91">LOOKUP(2,1/(Log!$K$1:$K$27569=BR91),Log!$L$1:$L$27569)</f>
        <v>45776</v>
      </c>
      <c r="BZ91" s="222" t="str">
        <f t="shared" si="85"/>
        <v>NGA004Buildings destroyed</v>
      </c>
      <c r="CA91" s="222" t="str">
        <f t="array" ref="CA91">LOOKUP(2,1/(Log!$K$1:$K$27569=BZ91),Log!$E$1:$E$27569)</f>
        <v>x</v>
      </c>
      <c r="CB91" s="222" t="str">
        <f t="array" ref="CB91">LOOKUP(2,1/(Log!$K$1:$K$27569=BZ91),Log!$F$1:$F$27569)</f>
        <v>x</v>
      </c>
      <c r="CC91" s="222" t="str">
        <f t="array" ref="CC91">LOOKUP(2,1/(Log!$K$1:$K$27569=BZ91),Log!$G$1:$G$27569)</f>
        <v>x</v>
      </c>
      <c r="CD91" s="222" t="str">
        <f t="array" ref="CD91">LOOKUP(2,1/(Log!$K$1:$K$27569=BZ91),Log!$H$1:$H$27569)</f>
        <v>x</v>
      </c>
      <c r="CE91" s="222" t="str">
        <f t="array" ref="CE91">LOOKUP(2,1/(Log!$K$1:$K$27569=BZ91),Log!$J$1:$J$27569)</f>
        <v>Considering the complexity of the situation and current reliable data from open sources is not available, which limits the capacity to provide accurate figure.</v>
      </c>
      <c r="CF91" s="222" t="str">
        <f t="array" ref="CF91">LOOKUP(2,1/(Log!$K$1:$K$27569=BZ91),Log!$I$1:$I$27569)</f>
        <v>x</v>
      </c>
      <c r="CG91" s="223">
        <f t="array" ref="CG91">LOOKUP(2,1/(Log!$K$1:$K$27569=BZ91),Log!$L$1:$L$27569)</f>
        <v>45776</v>
      </c>
      <c r="CH91" s="221" t="str">
        <f t="shared" si="86"/>
        <v>NGA004Buildings in the affected area</v>
      </c>
      <c r="CI91" s="222" t="e">
        <f t="array" ref="CI91">LOOKUP(2,1/(Log!$K$1:$K$27569=CH91),Log!$E$1:$E$27569)</f>
        <v>#N/A</v>
      </c>
      <c r="CJ91" s="222" t="e">
        <f t="array" ref="CJ91">LOOKUP(2,1/(Log!$K$1:$K$27569=CH91),Log!$F$1:$F$27569)</f>
        <v>#N/A</v>
      </c>
      <c r="CK91" s="222" t="e">
        <f t="array" ref="CK91">LOOKUP(2,1/(Log!$K$1:$K$27569=CH91),Log!$G$1:$G$27569)</f>
        <v>#N/A</v>
      </c>
      <c r="CL91" s="222" t="e">
        <f t="array" ref="CL91">LOOKUP(2,1/(Log!$K$1:$K$27569=CH91),Log!$H$1:$H$27569)</f>
        <v>#N/A</v>
      </c>
      <c r="CM91" s="222" t="e">
        <f t="array" ref="CM91">LOOKUP(2,1/(Log!$K$1:$K$27569=CH91),Log!$J$1:$J$27569)</f>
        <v>#N/A</v>
      </c>
      <c r="CN91" s="222" t="e">
        <f t="array" ref="CN91">LOOKUP(2,1/(Log!$K$1:$K$27569=CH91),Log!$I$1:$I$27569)</f>
        <v>#N/A</v>
      </c>
      <c r="CO91" s="225" t="e">
        <f t="array" ref="CO91">LOOKUP(2,1/(Log!$K$1:$K$27569=CH91),Log!$L$1:$L$27569)</f>
        <v>#N/A</v>
      </c>
      <c r="CP91" s="222" t="str">
        <f t="shared" si="87"/>
        <v>NGA004Economic Losses</v>
      </c>
      <c r="CQ91" s="224" t="str">
        <f t="array" ref="CQ91">LOOKUP(2,1/(Log!$K$1:$K$27569=CP91),Log!$E$1:$E$27569)</f>
        <v>x</v>
      </c>
      <c r="CR91" s="224" t="str">
        <f t="array" ref="CR91">LOOKUP(2,1/(Log!$K$1:$K$27569=CP91),Log!$F$1:$F$27569)</f>
        <v>x</v>
      </c>
      <c r="CS91" s="224" t="str">
        <f t="array" ref="CS91">LOOKUP(2,1/(Log!$K$1:$K$27569=CP91),Log!$G$1:$G$27569)</f>
        <v>x</v>
      </c>
      <c r="CT91" s="224" t="str">
        <f t="array" ref="CT91">LOOKUP(2,1/(Log!$K$1:$K$27569=CP91),Log!$H$1:$H$27569)</f>
        <v>x</v>
      </c>
      <c r="CU91" s="224" t="str">
        <f t="array" ref="CU91">LOOKUP(2,1/(Log!$K$1:$K$27569=CP91),Log!$J$1:$J$27569)</f>
        <v>Considering the complexity of the situation and current reliable data from open sources is not available, which limits the capacity to provide accurate figure.</v>
      </c>
      <c r="CV91" s="224" t="str">
        <f t="array" ref="CV91">LOOKUP(2,1/(Log!$K$1:$K$27569=CP91),Log!$I$1:$I$27569)</f>
        <v>x</v>
      </c>
      <c r="CW91" s="214">
        <f t="array" ref="CW91">LOOKUP(2,1/(Log!$K$1:$K$27569=CP91),Log!$L$1:$L$27569)</f>
        <v>45776</v>
      </c>
      <c r="CX91" s="222" t="str">
        <f t="shared" si="88"/>
        <v>NGA004People in Need</v>
      </c>
      <c r="CY91" s="218">
        <f t="shared" si="89"/>
        <v>7870000</v>
      </c>
      <c r="CZ91" s="218" t="str">
        <f t="shared" si="90"/>
        <v>OCHA 23/01/2025;</v>
      </c>
      <c r="DA91" s="218" t="str">
        <f t="shared" si="91"/>
        <v xml:space="preserve">Medium </v>
      </c>
      <c r="DB91" s="218">
        <f t="shared" si="92"/>
        <v>2</v>
      </c>
      <c r="DC91" s="218" t="str">
        <f t="shared" si="93"/>
        <v xml:space="preserve">The 2025 HNRP provided the number of people in need however the PIN figure included all the 5 levels. However  PIN figure at ACAPS  is level 3-5. To compute this level we placed all the people in level 1 and level 2 in level 3 so as we can get the overal people  in need for Bay states which is (level 3 =(Level 1 -40,000+ Level 2- 940,000+ Level 3- 4,940,000) =5,920,000. The PIN figure severity distribution is taken from HNRP page 17. This approach is assigned as medium reliability because despite that the most recent HNO/HRP/HNRP, which incorporate multi-sectoral assessments has been used. However, given the fluid nature of humanitarian crises, severity levels may not fully capture sudden changes in needs. </v>
      </c>
      <c r="DD91" s="218" t="str">
        <f t="shared" si="94"/>
        <v>https://reliefweb.int/report/nigeria/nigeria-2025-humanitarian-needs-and-response-plan-january-2025</v>
      </c>
      <c r="DE91" s="220">
        <f t="shared" si="95"/>
        <v>45776</v>
      </c>
      <c r="DF91" s="221" t="str">
        <f t="shared" si="96"/>
        <v>NGA004Minimal humanitarian conditions - Level 1</v>
      </c>
      <c r="DG91" s="213">
        <f t="array" ref="DG91">IF(LOOKUP(2,1/(Log!$K$1:$K$27569=DF91),Log!$E$1:$E$27569)="x","x",ROUND(LOOKUP(2,1/(Log!$K$1:$K$27569=DF91),Log!$E$1:$E$27569),-3))</f>
        <v>0</v>
      </c>
      <c r="DH91" s="224" t="str">
        <f t="array" ref="DH91">LOOKUP(2,1/(Log!$K$1:$K$27569=DF91),Log!$F$1:$F$27569)</f>
        <v>OCHA 23/01/2025; HDX 16/12/2024</v>
      </c>
      <c r="DI91" s="224" t="str">
        <f t="array" ref="DI91">LOOKUP(2,1/(Log!$K$1:$K$27569=DF91),Log!$G$1:$G$27569)</f>
        <v xml:space="preserve">Medium </v>
      </c>
      <c r="DJ91" s="224">
        <f t="array" ref="DJ91">LOOKUP(2,1/(Log!$K$1:$K$27569=DF91),Log!$H$1:$H$27569)</f>
        <v>2</v>
      </c>
      <c r="DK91" s="224" t="str">
        <f t="array" ref="DK91">LOOKUP(2,1/(Log!$K$1:$K$27569=DF91),Log!$J$1:$J$27569)</f>
        <v>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v>
      </c>
      <c r="DL91" s="224" t="str">
        <f t="array" ref="DL91">LOOKUP(2,1/(Log!$K$1:$K$27569=DF91),Log!$I$1:$I$27569)</f>
        <v>https://reliefweb.int/report/nigeria/nigeria-2025-humanitarian-needs-and-response-plan-january-2025; https://data.humdata.org/dataset/nga-jiaf-humanitarian-needs-pin-and-severity</v>
      </c>
      <c r="DM91" s="214">
        <f t="array" ref="DM91">LOOKUP(2,1/(Log!$K$1:$K$27569=DF91),Log!$L$1:$L$27569)</f>
        <v>45776</v>
      </c>
      <c r="DN91" s="222" t="str">
        <f t="shared" si="97"/>
        <v>NGA004Stressed humanitarian conditions - Level 2</v>
      </c>
      <c r="DO91" s="218">
        <f t="array" ref="DO91">IF(LOOKUP(2,1/(Log!$K$1:$K$27569=DN91),Log!$E$1:$E$27569)="x","x",ROUND(LOOKUP(2,1/(Log!$K$1:$K$27569=DN91),Log!$E$1:$E$27569),-3))</f>
        <v>8183000</v>
      </c>
      <c r="DP91" s="222" t="str">
        <f t="array" ref="DP91">LOOKUP(2,1/(Log!$K$1:$K$27569=DN91),Log!$F$1:$F$27569)</f>
        <v>OCHA 23/01/2025; HDX 16/12/2024</v>
      </c>
      <c r="DQ91" s="222" t="str">
        <f t="array" ref="DQ91">LOOKUP(2,1/(Log!$K$1:$K$27569=DN91),Log!$G$1:$G$27569)</f>
        <v xml:space="preserve">Medium </v>
      </c>
      <c r="DR91" s="222">
        <f t="array" ref="DR91">LOOKUP(2,1/(Log!$K$1:$K$27569=DN91),Log!$H$1:$H$27569)</f>
        <v>2</v>
      </c>
      <c r="DS91" s="222" t="str">
        <f t="array" ref="DS91">LOOKUP(2,1/(Log!$K$1:$K$27569=DN91),Log!$J$1:$J$27569)</f>
        <v xml:space="preserve"> 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2 is equal to the people affected minus the people in need. People in Level 2 might be facing some difficulties accessing basic services but are able to meet their needs without external assistance. Therefore stressed  humanitarian conditions ( Level 2 )People affected - People in need. </v>
      </c>
      <c r="DT91" s="222" t="str">
        <f t="array" ref="DT91">LOOKUP(2,1/(Log!$K$1:$K$27569=DN91),Log!$I$1:$I$27569)</f>
        <v>https://reliefweb.int/report/nigeria/nigeria-2025-humanitarian-needs-and-response-plan-january-2025; https://data.humdata.org/dataset/nga-jiaf-humanitarian-needs-pin-and-severity</v>
      </c>
      <c r="DU91" s="223">
        <f t="array" ref="DU91">LOOKUP(2,1/(Log!$K$1:$K$27569=DN91),Log!$L$1:$L$27569)</f>
        <v>45776</v>
      </c>
      <c r="DV91" s="221" t="str">
        <f t="shared" si="98"/>
        <v>NGA004Moderate humanitarian conditions - Level 3</v>
      </c>
      <c r="DW91" s="213">
        <f t="array" ref="DW91">IF(LOOKUP(2,1/(Log!$K$1:$K$27569=DV91),Log!$E$1:$E$27569)="x","x",ROUND(LOOKUP(2,1/(Log!$K$1:$K$27569=DV91),Log!$E$1:$E$27569),-3))</f>
        <v>5920000</v>
      </c>
      <c r="DX91" s="224" t="str">
        <f t="array" ref="DX91">LOOKUP(2,1/(Log!$K$1:$K$27569=DV91),Log!$F$1:$F$27569)</f>
        <v>OCHA 23/01/2025;</v>
      </c>
      <c r="DY91" s="224" t="str">
        <f t="array" ref="DY91">LOOKUP(2,1/(Log!$K$1:$K$27569=DV91),Log!$G$1:$G$27569)</f>
        <v xml:space="preserve">Medium </v>
      </c>
      <c r="DZ91" s="224">
        <f t="array" ref="DZ91">LOOKUP(2,1/(Log!$K$1:$K$27569=DV91),Log!$H$1:$H$27569)</f>
        <v>2</v>
      </c>
      <c r="EA91" s="224" t="str">
        <f t="array" ref="EA91">LOOKUP(2,1/(Log!$K$1:$K$27569=DV91),Log!$J$1:$J$27569)</f>
        <v xml:space="preserve">The 2025 HNRP provided the number of people in need however the PIN figure included all the 5 levels. However  PIN figure at ACAPS  is level 3-5. To compute this level we placed all the people in level 1 and level 2 in level 3 so as we can get the overal people  in need for Bay states which is (level 3 =(Level 1 -40,000+ Level 2- 940,000+ Level 3- 4,940,000) =5,920,000. The PIN figure severity distribution is taken from HNRP page 17. This approach is assigned as medium reliability because despite that the most recent HNO/HRP/HNRP, which incorporate multi-sectoral assessments has been used. However, given the fluid nature of humanitarian crises, severity levels may not fully capture sudden changes in needs. </v>
      </c>
      <c r="EB91" s="224" t="str">
        <f t="array" ref="EB91">LOOKUP(2,1/(Log!$K$1:$K$27569=DV91),Log!$I$1:$I$27569)</f>
        <v>https://reliefweb.int/report/nigeria/nigeria-2025-humanitarian-needs-and-response-plan-january-2025</v>
      </c>
      <c r="EC91" s="214">
        <f t="array" ref="EC91">LOOKUP(2,1/(Log!$K$1:$K$27569=DV91),Log!$L$1:$L$27569)</f>
        <v>45776</v>
      </c>
      <c r="ED91" s="222" t="str">
        <f t="shared" si="99"/>
        <v>NGA004Severe humanitarian conditions - Level 4</v>
      </c>
      <c r="EE91" s="218">
        <f t="array" ref="EE91">IF(LOOKUP(2,1/(Log!$K$1:$K$27569=ED91),Log!$E$1:$E$27569)="x","x",ROUND(LOOKUP(2,1/(Log!$K$1:$K$27569=ED91),Log!$E$1:$E$27569),-3))</f>
        <v>1950000</v>
      </c>
      <c r="EF91" s="222" t="str">
        <f t="array" ref="EF91">LOOKUP(2,1/(Log!$K$1:$K$27569=ED91),Log!$F$1:$F$27569)</f>
        <v>OCHA 23/01/2025;</v>
      </c>
      <c r="EG91" s="222" t="str">
        <f t="array" ref="EG91">LOOKUP(2,1/(Log!$K$1:$K$27569=ED91),Log!$G$1:$G$27569)</f>
        <v xml:space="preserve">Medium </v>
      </c>
      <c r="EH91" s="222">
        <f t="array" ref="EH91">LOOKUP(2,1/(Log!$K$1:$K$27569=ED91),Log!$H$1:$H$27569)</f>
        <v>2</v>
      </c>
      <c r="EI91" s="222" t="str">
        <f t="array" ref="EI91">LOOKUP(2,1/(Log!$K$1:$K$27569=ED91),Log!$J$1:$J$27569)</f>
        <v xml:space="preserve">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4 according to HNRP 2025 =1,950,000.This approach is assigned as medium reliability because despite that the most recent HNO/HRP/HNRP, which incorporate multi-sectoral assessments has been used. However, given the fluid nature of humanitarian crises, severity levels may not fully capture sudden changes in needs. </v>
      </c>
      <c r="EJ91" s="222" t="str">
        <f t="array" ref="EJ91">LOOKUP(2,1/(Log!$K$1:$K$27569=ED91),Log!$I$1:$I$27569)</f>
        <v>https://reliefweb.int/report/nigeria/nigeria-2025-humanitarian-needs-and-response-plan-january-2025</v>
      </c>
      <c r="EK91" s="223">
        <f t="array" ref="EK91">LOOKUP(2,1/(Log!$K$1:$K$27569=ED91),Log!$L$1:$L$27569)</f>
        <v>45776</v>
      </c>
      <c r="EL91" s="221" t="str">
        <f t="shared" si="100"/>
        <v>NGA004Extreme humanitarian conditions - Level 5</v>
      </c>
      <c r="EM91" s="213">
        <f t="array" ref="EM91">IF(LOOKUP(2,1/(Log!$K$1:$K$27569=EL91),Log!$E$1:$E$27569)="x","x",ROUND(LOOKUP(2,1/(Log!$K$1:$K$27569=EL91),Log!$E$1:$E$27569),-3))</f>
        <v>0</v>
      </c>
      <c r="EN91" s="224" t="str">
        <f t="array" ref="EN91">LOOKUP(2,1/(Log!$K$1:$K$27569=EL91),Log!$F$1:$F$27569)</f>
        <v>OCHA 23/01/2025;</v>
      </c>
      <c r="EO91" s="224" t="str">
        <f t="array" ref="EO91">LOOKUP(2,1/(Log!$K$1:$K$27569=EL91),Log!$G$1:$G$27569)</f>
        <v xml:space="preserve">Medium </v>
      </c>
      <c r="EP91" s="224">
        <f t="array" ref="EP91">LOOKUP(2,1/(Log!$K$1:$K$27569=EL91),Log!$H$1:$H$27569)</f>
        <v>2</v>
      </c>
      <c r="EQ91" s="224" t="str">
        <f t="array" ref="EQ91">LOOKUP(2,1/(Log!$K$1:$K$27569=EL91),Log!$J$1:$J$27569)</f>
        <v xml:space="preserve">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5 according to HNRP 2025 =0.This approach is assigned as medium reliability because despite that the most recent HNO/HRP/HNRP, which incorporate multi-sectoral assessments has been used. However, given the fluid nature of humanitarian crises, severity levels may not fully capture sudden changes in needs. </v>
      </c>
      <c r="ER91" s="224" t="str">
        <f t="array" ref="ER91">LOOKUP(2,1/(Log!$K$1:$K$27569=EL91),Log!$I$1:$I$27569)</f>
        <v>https://reliefweb.int/report/nigeria/nigeria-2025-humanitarian-needs-and-response-plan-january-2025</v>
      </c>
      <c r="ES91" s="214">
        <f t="array" ref="ES91">LOOKUP(2,1/(Log!$K$1:$K$27569=EL91),Log!$L$1:$L$27569)</f>
        <v>45776</v>
      </c>
      <c r="ET91" s="222" t="str">
        <f t="shared" si="101"/>
        <v>NGA004Fatalities in all crises</v>
      </c>
      <c r="EU91" s="222">
        <f t="array" ref="EU91">LOOKUP(2,1/(Log!$K$1:$K$27569=ET91),Log!$E$1:$E$27569)</f>
        <v>4883</v>
      </c>
      <c r="EV91" s="222" t="str">
        <f t="array" ref="EV91">LOOKUP(2,1/(Log!$K$1:$K$27569=ET91),Log!$F$1:$F$27569)</f>
        <v xml:space="preserve"> ACLED Accessed 10/04/2025 ;OCHA 01/11/2024</v>
      </c>
      <c r="EW91" s="222" t="str">
        <f t="array" ref="EW91">LOOKUP(2,1/(Log!$K$1:$K$27569=ET91),Log!$G$1:$G$27569)</f>
        <v xml:space="preserve">Medium </v>
      </c>
      <c r="EX91" s="222">
        <f t="array" ref="EX91">LOOKUP(2,1/(Log!$K$1:$K$27569=ET91),Log!$H$1:$H$27569)</f>
        <v>2</v>
      </c>
      <c r="EY91" s="222" t="str">
        <f t="array" ref="EY91">LOOKUP(2,1/(Log!$K$1:$K$27569=ET91),Log!$J$1:$J$27569)</f>
        <v>Number of fatalities in Nigeria based on ACLED data from 01/10/2024  to 01/04/2025 due Battles, Violence against civilians, Explosions/Remote violence, Riots, Protests, Strategic developments (4,562) plus As of 1 November 2024, 321 lives have been lost due to ongoing floods across Nigeria. According to OCHA, 34 states have been severely affected by floods..</v>
      </c>
      <c r="EZ91" s="222" t="str">
        <f t="array" ref="EZ91">LOOKUP(2,1/(Log!$K$1:$K$27569=ET91),Log!$I$1:$I$27569)</f>
        <v>https://acleddata.com/explorer/; https://www.unocha.org/publications/report/nigeria/nigeria-floods-situation-report-no-5-1-november-2024</v>
      </c>
      <c r="FA91" s="223">
        <f t="array" ref="FA91">LOOKUP(2,1/(Log!$K$1:$K$27569=ET91),Log!$L$1:$L$27569)</f>
        <v>45776</v>
      </c>
      <c r="FB91" s="221" t="str">
        <f t="shared" si="102"/>
        <v>NGA004Crisis affected groups</v>
      </c>
      <c r="FC91" s="224">
        <f t="array" ref="FC91">LOOKUP(2,1/(Log!$K$1:$K$27569=FB91),Log!$E$1:$E$27569)</f>
        <v>3</v>
      </c>
      <c r="FD91" s="224" t="str">
        <f t="array" ref="FD91">LOOKUP(2,1/(Log!$K$1:$K$27569=FB91),Log!$F$1:$F$27569)</f>
        <v>OCHA 23/01/2025;</v>
      </c>
      <c r="FE91" s="224" t="str">
        <f t="array" ref="FE91">LOOKUP(2,1/(Log!$K$1:$K$27569=FB91),Log!$G$1:$G$27569)</f>
        <v xml:space="preserve">Medium </v>
      </c>
      <c r="FF91" s="224">
        <f t="array" ref="FF91">LOOKUP(2,1/(Log!$K$1:$K$27569=FB91),Log!$H$1:$H$27569)</f>
        <v>2</v>
      </c>
      <c r="FG91" s="224" t="str">
        <f t="array" ref="FG91">LOOKUP(2,1/(Log!$K$1:$K$27569=FB91),Log!$J$1:$J$27569)</f>
        <v>The affected groups are residents, IDPs and returnees, and refugees.</v>
      </c>
      <c r="FH91" s="224" t="str">
        <f t="array" ref="FH91">LOOKUP(2,1/(Log!$K$1:$K$27569=FB91),Log!$I$1:$I$27569)</f>
        <v>https://reliefweb.int/report/nigeria/nigeria-humanitarian-needs-overview-2024#:~:text=Five%20themes%20were%20identified%20as,and%20involuntary%20relocations%20and%20resettlement</v>
      </c>
      <c r="FI91" s="214">
        <f t="array" ref="FI91">LOOKUP(2,1/(Log!$K$1:$K$27569=FB91),Log!$L$1:$L$27569)</f>
        <v>45776</v>
      </c>
      <c r="FJ91" s="221" t="str">
        <f t="shared" si="103"/>
        <v>NGA004People facing limited access constraints</v>
      </c>
      <c r="FK91" s="222" t="str">
        <f t="array" ref="FK91">LOOKUP(2,1/(Log!$K$1:$K$27569=FJ91),Log!$E$1:$E$27569)</f>
        <v>x</v>
      </c>
      <c r="FL91" s="222" t="str">
        <f t="array" ref="FL91">LOOKUP(2,1/(Log!$K$1:$K$27569=FJ91),Log!$F$1:$F$27569)</f>
        <v>x</v>
      </c>
      <c r="FM91" s="222" t="str">
        <f t="array" ref="FM91">LOOKUP(2,1/(Log!$K$1:$K$27569=FJ91),Log!$G$1:$G$27569)</f>
        <v>x</v>
      </c>
      <c r="FN91" s="222" t="str">
        <f t="array" ref="FN91">LOOKUP(2,1/(Log!$K$1:$K$27569=FJ91),Log!$H$1:$H$27569)</f>
        <v>x</v>
      </c>
      <c r="FO91" s="222" t="str">
        <f t="array" ref="FO91">LOOKUP(2,1/(Log!$K$1:$K$27569=FJ91),Log!$J$1:$J$27569)</f>
        <v>Considering the complexity of the situation and current reliable data from open sources is not available, which limits the capacity to provide accurate figure.</v>
      </c>
      <c r="FP91" s="218" t="str">
        <f t="array" ref="FP91">LOOKUP(2,1/(Log!$K$1:$K$27569=FJ91),Log!$I$1:$I$27569)</f>
        <v>x</v>
      </c>
      <c r="FQ91" s="219">
        <f t="array" ref="FQ91">LOOKUP(2,1/(Log!$K$1:$K$27569=FJ91),Log!$L$1:$L$27569)</f>
        <v>45776</v>
      </c>
      <c r="FR91" s="221" t="str">
        <f t="shared" si="104"/>
        <v>NGA004People facing restricted access constraints</v>
      </c>
      <c r="FS91" s="224" t="str">
        <f t="array" ref="FS91">LOOKUP(2,1/(Log!$K$1:$K$27569=FR91),Log!$E$1:$E$27569)</f>
        <v>x</v>
      </c>
      <c r="FT91" s="224" t="str">
        <f t="array" ref="FT91">LOOKUP(2,1/(Log!$K$1:$K$27569=FR91),Log!$F$1:$F$27569)</f>
        <v>x</v>
      </c>
      <c r="FU91" s="224" t="str">
        <f t="array" ref="FU91">LOOKUP(2,1/(Log!$K$1:$K$27569=FR91),Log!$G$1:$G$27569)</f>
        <v>x</v>
      </c>
      <c r="FV91" s="224" t="str">
        <f t="array" ref="FV91">LOOKUP(2,1/(Log!$K$1:$K$27569=FR91),Log!$H$1:$H$27569)</f>
        <v>x</v>
      </c>
      <c r="FW91" s="224" t="str">
        <f t="array" ref="FW91">LOOKUP(2,1/(Log!$K$1:$K$27569=FR91),Log!$J$1:$J$27569)</f>
        <v>Considering the complexity of the situation and current reliable data from open sources is not available, which limits the capacity to provide accurate figure.</v>
      </c>
      <c r="FX91" s="224" t="str">
        <f t="array" ref="FX91">LOOKUP(2,1/(Log!$K$1:$K$27569=FR91),Log!$I$1:$I$27569)</f>
        <v>x</v>
      </c>
      <c r="FY91" s="214">
        <f t="array" ref="FY91">LOOKUP(2,1/(Log!$K$1:$K$27569=FR91),Log!$L$1:$L$27569)</f>
        <v>45776</v>
      </c>
      <c r="FZ91" s="222" t="str">
        <f t="shared" si="105"/>
        <v>NGA004Impediments to entry into country (bureaucratic and administrative)</v>
      </c>
      <c r="GA91" s="222">
        <f t="array" ref="GA91">LOOKUP(2,1/(Log!$K$1:$K$27569=FZ91),Log!$E$1:$E$27569)</f>
        <v>1</v>
      </c>
      <c r="GB91" s="222" t="str">
        <f t="array" ref="GB91">LOOKUP(2,1/(Log!$K$1:$K$27569=FZ91),Log!$F$1:$F$27569)</f>
        <v>ACAPS Access Methodology</v>
      </c>
      <c r="GC91" s="222" t="str">
        <f t="array" ref="GC91">LOOKUP(2,1/(Log!$K$1:$K$27569=FZ91),Log!$G$1:$G$27569)</f>
        <v>Medium</v>
      </c>
      <c r="GD91" s="222">
        <f t="array" ref="GD91">LOOKUP(2,1/(Log!$K$1:$K$27569=FZ91),Log!$H$1:$H$27569)</f>
        <v>2</v>
      </c>
      <c r="GE91" s="222" t="str">
        <f t="array" ref="GE91">LOOKUP(2,1/(Log!$K$1:$K$27569=FZ91),Log!$J$1:$J$27569)</f>
        <v>x</v>
      </c>
      <c r="GF91" s="222" t="str">
        <f t="array" ref="GF91">LOOKUP(2,1/(Log!$K$1:$K$27569=FZ91),Log!$I$1:$I$27569)</f>
        <v>x</v>
      </c>
      <c r="GG91" s="223">
        <f t="array" ref="GG91">LOOKUP(2,1/(Log!$K$1:$K$27569=FZ91),Log!$L$1:$L$27569)</f>
        <v>45604</v>
      </c>
      <c r="GH91" s="221" t="str">
        <f t="shared" si="106"/>
        <v>NGA004Restriction of movement (impediments to freedom of movement and/or administrative restrictions)</v>
      </c>
      <c r="GI91" s="224">
        <f t="array" ref="GI91">LOOKUP(2,1/(Log!$K$1:$K$27569=GH91),Log!$E$1:$E$27569)</f>
        <v>3</v>
      </c>
      <c r="GJ91" s="224" t="str">
        <f t="array" ref="GJ91">LOOKUP(2,1/(Log!$K$1:$K$27569=GH91),Log!$F$1:$F$27569)</f>
        <v>ACAPS Access Methodology</v>
      </c>
      <c r="GK91" s="224" t="str">
        <f t="array" ref="GK91">LOOKUP(2,1/(Log!$K$1:$K$27569=GH91),Log!$G$1:$G$27569)</f>
        <v>Medium</v>
      </c>
      <c r="GL91" s="224">
        <f t="array" ref="GL91">LOOKUP(2,1/(Log!$K$1:$K$27569=GH91),Log!$H$1:$H$27569)</f>
        <v>2</v>
      </c>
      <c r="GM91" s="224" t="str">
        <f t="array" ref="GM91">LOOKUP(2,1/(Log!$K$1:$K$27569=GH91),Log!$J$1:$J$27569)</f>
        <v>x</v>
      </c>
      <c r="GN91" s="224" t="str">
        <f t="array" ref="GN91">LOOKUP(2,1/(Log!$K$1:$K$27569=GH91),Log!$I$1:$I$27569)</f>
        <v>x</v>
      </c>
      <c r="GO91" s="214">
        <f t="array" ref="GO91">LOOKUP(2,1/(Log!$K$1:$K$27569=GH91),Log!$L$1:$L$27569)</f>
        <v>45604</v>
      </c>
      <c r="GP91" s="222" t="str">
        <f t="shared" si="107"/>
        <v>NGA004Interference into implementation of humanitarian activities</v>
      </c>
      <c r="GQ91" s="222">
        <f t="array" ref="GQ91">LOOKUP(2,1/(Log!$K$1:$K$27569=GP91),Log!$E$1:$E$27569)</f>
        <v>2</v>
      </c>
      <c r="GR91" s="222" t="str">
        <f t="array" ref="GR91">LOOKUP(2,1/(Log!$K$1:$K$27569=GP91),Log!$F$1:$F$27569)</f>
        <v>ACAPS Access Methodology</v>
      </c>
      <c r="GS91" s="222" t="str">
        <f t="array" ref="GS91">LOOKUP(2,1/(Log!$K$1:$K$27569=GP91),Log!$G$1:$G$27569)</f>
        <v>Medium</v>
      </c>
      <c r="GT91" s="222">
        <f t="array" ref="GT91">LOOKUP(2,1/(Log!$K$1:$K$27569=GP91),Log!$H$1:$H$27569)</f>
        <v>2</v>
      </c>
      <c r="GU91" s="222" t="str">
        <f t="array" ref="GU91">LOOKUP(2,1/(Log!$K$1:$K$27569=GP91),Log!$J$1:$J$27569)</f>
        <v>x</v>
      </c>
      <c r="GV91" s="222" t="str">
        <f t="array" ref="GV91">LOOKUP(2,1/(Log!$K$1:$K$27569=GP91),Log!$I$1:$I$27569)</f>
        <v>x</v>
      </c>
      <c r="GW91" s="223">
        <f t="array" ref="GW91">LOOKUP(2,1/(Log!$K$1:$K$27569=GP91),Log!$L$1:$L$27569)</f>
        <v>45604</v>
      </c>
      <c r="GX91" s="221" t="str">
        <f t="shared" si="108"/>
        <v>NGA004Violence against personnel, facilities and assets</v>
      </c>
      <c r="GY91" s="224">
        <f t="array" ref="GY91">LOOKUP(2,1/(Log!$K$1:$K$27569=GX91),Log!$E$1:$E$27569)</f>
        <v>3</v>
      </c>
      <c r="GZ91" s="224" t="str">
        <f t="array" ref="GZ91">LOOKUP(2,1/(Log!$K$1:$K$27569=GX91),Log!$F$1:$F$27569)</f>
        <v>ACAPS Access Methodology</v>
      </c>
      <c r="HA91" s="224" t="str">
        <f t="array" ref="HA91">LOOKUP(2,1/(Log!$K$1:$K$27569=GX91),Log!$G$1:$G$27569)</f>
        <v>Medium</v>
      </c>
      <c r="HB91" s="224">
        <f t="array" ref="HB91">LOOKUP(2,1/(Log!$K$1:$K$27569=GX91),Log!$H$1:$H$27569)</f>
        <v>2</v>
      </c>
      <c r="HC91" s="224" t="str">
        <f t="array" ref="HC91">LOOKUP(2,1/(Log!$K$1:$K$27569=GX91),Log!$J$1:$J$27569)</f>
        <v>x</v>
      </c>
      <c r="HD91" s="224" t="str">
        <f t="array" ref="HD91">LOOKUP(2,1/(Log!$K$1:$K$27569=GX91),Log!$I$1:$I$27569)</f>
        <v>x</v>
      </c>
      <c r="HE91" s="214">
        <f t="array" ref="HE91">LOOKUP(2,1/(Log!$K$1:$K$27569=GX91),Log!$L$1:$L$27569)</f>
        <v>45604</v>
      </c>
      <c r="HF91" s="222" t="str">
        <f t="shared" si="109"/>
        <v>NGA004Denial of existence of humanitarian needs or entitlements to assistance</v>
      </c>
      <c r="HG91" s="222">
        <f t="array" ref="HG91">LOOKUP(2,1/(Log!$K$1:$K$27569=HF91),Log!$E$1:$E$27569)</f>
        <v>2</v>
      </c>
      <c r="HH91" s="222" t="str">
        <f t="array" ref="HH91">LOOKUP(2,1/(Log!$K$1:$K$27569=HF91),Log!$F$1:$F$27569)</f>
        <v>ACAPS Access Methodology</v>
      </c>
      <c r="HI91" s="222" t="str">
        <f t="array" ref="HI91">LOOKUP(2,1/(Log!$K$1:$K$27569=HF91),Log!$G$1:$G$27569)</f>
        <v>Medium</v>
      </c>
      <c r="HJ91" s="222">
        <f t="array" ref="HJ91">LOOKUP(2,1/(Log!$K$1:$K$27569=HF91),Log!$H$1:$H$27569)</f>
        <v>2</v>
      </c>
      <c r="HK91" s="222" t="str">
        <f t="array" ref="HK91">LOOKUP(2,1/(Log!$K$1:$K$27569=HF91),Log!$J$1:$J$27569)</f>
        <v>x</v>
      </c>
      <c r="HL91" s="222" t="str">
        <f t="array" ref="HL91">LOOKUP(2,1/(Log!$K$1:$K$27569=HF91),Log!$I$1:$I$27569)</f>
        <v>x</v>
      </c>
      <c r="HM91" s="223">
        <f t="array" ref="HM91">LOOKUP(2,1/(Log!$K$1:$K$27569=HF91),Log!$L$1:$L$27569)</f>
        <v>45604</v>
      </c>
      <c r="HN91" s="221" t="str">
        <f t="shared" si="110"/>
        <v>NGA004Restriction and obstruction of access to services and assistance</v>
      </c>
      <c r="HO91" s="224">
        <f t="array" ref="HO91">LOOKUP(2,1/(Log!$K$1:$K$27569=HN91),Log!$E$1:$E$27569)</f>
        <v>3</v>
      </c>
      <c r="HP91" s="224" t="str">
        <f t="array" ref="HP91">LOOKUP(2,1/(Log!$K$1:$K$27569=HN91),Log!$F$1:$F$27569)</f>
        <v>ACAPS Access Methodology</v>
      </c>
      <c r="HQ91" s="224" t="str">
        <f t="array" ref="HQ91">LOOKUP(2,1/(Log!$K$1:$K$27569=HN91),Log!$G$1:$G$27569)</f>
        <v>Medium</v>
      </c>
      <c r="HR91" s="224">
        <f t="array" ref="HR91">LOOKUP(2,1/(Log!$K$1:$K$27569=HN91),Log!$H$1:$H$27569)</f>
        <v>2</v>
      </c>
      <c r="HS91" s="224" t="str">
        <f t="array" ref="HS91">LOOKUP(2,1/(Log!$K$1:$K$27569=HN91),Log!$J$1:$J$27569)</f>
        <v>x</v>
      </c>
      <c r="HT91" s="224" t="str">
        <f t="array" ref="HT91">LOOKUP(2,1/(Log!$K$1:$K$27569=HN91),Log!$I$1:$I$27569)</f>
        <v>x</v>
      </c>
      <c r="HU91" s="214">
        <f t="array" ref="HU91">LOOKUP(2,1/(Log!$K$1:$K$27569=HN91),Log!$L$1:$L$27569)</f>
        <v>45604</v>
      </c>
      <c r="HV91" s="222" t="str">
        <f t="shared" si="111"/>
        <v>NGA004Ongoing insecurity/hostilities affecting humanitarian assistance</v>
      </c>
      <c r="HW91" s="222">
        <f t="array" ref="HW91">LOOKUP(2,1/(Log!$K$1:$K$27569=HV91),Log!$E$1:$E$27569)</f>
        <v>3</v>
      </c>
      <c r="HX91" s="222" t="str">
        <f t="array" ref="HX91">LOOKUP(2,1/(Log!$K$1:$K$27569=HV91),Log!$F$1:$F$27569)</f>
        <v>ACAPS Access Methodology</v>
      </c>
      <c r="HY91" s="222" t="str">
        <f t="array" ref="HY91">LOOKUP(2,1/(Log!$K$1:$K$27569=HV91),Log!$G$1:$G$27569)</f>
        <v>Medium</v>
      </c>
      <c r="HZ91" s="222">
        <f t="array" ref="HZ91">LOOKUP(2,1/(Log!$K$1:$K$27569=HV91),Log!$H$1:$H$27569)</f>
        <v>2</v>
      </c>
      <c r="IA91" s="222" t="str">
        <f t="array" ref="IA91">LOOKUP(2,1/(Log!$K$1:$K$27569=HV91),Log!$J$1:$J$27569)</f>
        <v>x</v>
      </c>
      <c r="IB91" s="222" t="str">
        <f t="array" ref="IB91">LOOKUP(2,1/(Log!$K$1:$K$27569=HV91),Log!$I$1:$I$27569)</f>
        <v>x</v>
      </c>
      <c r="IC91" s="223">
        <f t="array" ref="IC91">LOOKUP(2,1/(Log!$K$1:$K$27569=HV91),Log!$L$1:$L$27569)</f>
        <v>45604</v>
      </c>
      <c r="ID91" s="221" t="str">
        <f t="shared" si="112"/>
        <v>NGA004Presence of mines and improvised explosive devices</v>
      </c>
      <c r="IE91" s="224">
        <f t="array" ref="IE91">LOOKUP(2,1/(Log!$K$1:$K$27569=ID91),Log!$E$1:$E$27569)</f>
        <v>1</v>
      </c>
      <c r="IF91" s="224" t="str">
        <f t="array" ref="IF91">LOOKUP(2,1/(Log!$K$1:$K$27569=ID91),Log!$F$1:$F$27569)</f>
        <v>ACAPS Access Methodology</v>
      </c>
      <c r="IG91" s="224" t="str">
        <f t="array" ref="IG91">LOOKUP(2,1/(Log!$K$1:$K$27569=ID91),Log!$G$1:$G$27569)</f>
        <v>Medium</v>
      </c>
      <c r="IH91" s="224">
        <f t="array" ref="IH91">LOOKUP(2,1/(Log!$K$1:$K$27569=ID91),Log!$H$1:$H$27569)</f>
        <v>2</v>
      </c>
      <c r="II91" s="224" t="str">
        <f t="array" ref="II91">LOOKUP(2,1/(Log!$K$1:$K$27569=ID91),Log!$J$1:$J$27569)</f>
        <v>x</v>
      </c>
      <c r="IJ91" s="224" t="str">
        <f t="array" ref="IJ91">LOOKUP(2,1/(Log!$K$1:$K$27569=ID91),Log!$I$1:$I$27569)</f>
        <v>x</v>
      </c>
      <c r="IK91" s="214">
        <f t="array" ref="IK91">LOOKUP(2,1/(Log!$K$1:$K$27569=ID91),Log!$L$1:$L$27569)</f>
        <v>45604</v>
      </c>
      <c r="IL91" s="222" t="str">
        <f t="shared" si="113"/>
        <v>NGA004Physical constraints in the environment (obstacles related to terrain, climate, lack of infrastructure, etc.)</v>
      </c>
      <c r="IM91" s="222">
        <f t="array" ref="IM91">LOOKUP(2,1/(Log!$K$1:$K$27569=IL91),Log!$E$1:$E$27569)</f>
        <v>3</v>
      </c>
      <c r="IN91" s="222" t="str">
        <f t="array" ref="IN91">LOOKUP(2,1/(Log!$K$1:$K$27569=IL91),Log!$F$1:$F$27569)</f>
        <v>ACAPS Access Methodology</v>
      </c>
      <c r="IO91" s="222" t="str">
        <f t="array" ref="IO91">LOOKUP(2,1/(Log!$K$1:$K$27569=IL91),Log!$G$1:$G$27569)</f>
        <v>Medium</v>
      </c>
      <c r="IP91" s="222">
        <f t="array" ref="IP91">LOOKUP(2,1/(Log!$K$1:$K$27569=IL91),Log!$H$1:$H$27569)</f>
        <v>2</v>
      </c>
      <c r="IQ91" s="222" t="str">
        <f t="array" ref="IQ91">LOOKUP(2,1/(Log!$K$1:$K$27569=IL91),Log!$J$1:$J$27569)</f>
        <v>x</v>
      </c>
      <c r="IR91" s="222" t="str">
        <f t="array" ref="IR91">LOOKUP(2,1/(Log!$K$1:$K$27569=IL91),Log!$I$1:$I$27569)</f>
        <v>x</v>
      </c>
      <c r="IS91" s="223">
        <f t="array" ref="IS91">LOOKUP(2,1/(Log!$K$1:$K$27569=IL91),Log!$L$1:$L$27569)</f>
        <v>45604</v>
      </c>
    </row>
    <row r="92" spans="1:253" s="11" customFormat="1" ht="13.35" customHeight="1">
      <c r="A92" s="11" t="str">
        <f>Lists!B:B</f>
        <v>Northwest Banditry</v>
      </c>
      <c r="B92" s="11" t="str">
        <f>Lists!F:F</f>
        <v>International Displacement</v>
      </c>
      <c r="C92" s="11" t="str">
        <f>Lists!C:C</f>
        <v>NGA007</v>
      </c>
      <c r="D92" s="11" t="str">
        <f>Lists!A:A</f>
        <v>Nigeria</v>
      </c>
      <c r="E92" s="11" t="str">
        <f>Lists!D:D</f>
        <v>NGA</v>
      </c>
      <c r="F92" s="11" t="str">
        <f t="shared" si="76"/>
        <v>NGA007Total population</v>
      </c>
      <c r="G92" s="212">
        <f t="array" ref="G92">ROUND(LOOKUP(2,1/(Log!$K$1:$K$27569=F92),Log!$E$1:$E$27569),-3)</f>
        <v>237500000</v>
      </c>
      <c r="H92" s="213" t="str">
        <f t="array" ref="H92">LOOKUP(2,1/(Log!$K$1:$K$27569=F92),Log!$F$1:$F$27569)</f>
        <v>World Population Accessed 18/03//2025</v>
      </c>
      <c r="I92" s="213" t="str">
        <f t="array" ref="I92">LOOKUP(2,1/(Log!$K$1:$K$27569=F92),Log!$G$1:$G$27569)</f>
        <v xml:space="preserve">Medium </v>
      </c>
      <c r="J92" s="213">
        <f t="array" ref="J92">LOOKUP(2,1/(Log!$K$1:$K$27569=F92),Log!$H$1:$H$27569)</f>
        <v>2</v>
      </c>
      <c r="K92" s="213" t="str">
        <f t="array" ref="K92">LOOKUP(2,1/(Log!$K$1:$K$27569=F92),Log!$J$1:$J$27569)</f>
        <v>The population of Nigeria in 2025.</v>
      </c>
      <c r="L92" s="213" t="str">
        <f t="array" ref="L92">LOOKUP(2,1/(Log!$K$1:$K$27569=F92),Log!$I$1:$I$27569)</f>
        <v>https://worldpopulationreview.com/countries/nigeria-population</v>
      </c>
      <c r="M92" s="214">
        <f t="array" ref="M92">LOOKUP(2,1/(Log!$K$1:$K$27569=F92),Log!$L$1:$L$27569)</f>
        <v>45776</v>
      </c>
      <c r="N92" s="221" t="str">
        <f t="shared" si="77"/>
        <v>NGA007Landmass affected</v>
      </c>
      <c r="O92" s="216">
        <f t="array" ref="O92">LOOKUP(2,1/(Log!$K$1:$K$27569=N92),Log!$E$1:$E$27569)</f>
        <v>237708</v>
      </c>
      <c r="P92" s="216" t="str">
        <f t="array" ref="P92">LOOKUP(2,1/(Log!$K$1:$K$27569=N92),Log!$F$1:$F$27569)</f>
        <v>NBS Accessed 17/07/2023</v>
      </c>
      <c r="Q92" s="216" t="str">
        <f t="array" ref="Q92">LOOKUP(2,1/(Log!$K$1:$K$27569=N92),Log!$G$1:$G$27569)</f>
        <v xml:space="preserve">Medium </v>
      </c>
      <c r="R92" s="216">
        <f t="array" ref="R92">LOOKUP(2,1/(Log!$K$1:$K$27569=N92),Log!$H$1:$H$27569)</f>
        <v>2</v>
      </c>
      <c r="S92" s="216" t="str">
        <f t="array" ref="S92">LOOKUP(2,1/(Log!$K$1:$K$27569=N92),Log!$J$1:$J$27569)</f>
        <v xml:space="preserve">North-west Nigeria has been hit by an unprecedented wave of kidnappings, maiming, killings, population displacements, cattle rustling, and disruption of socio-economic activities due to the rise of armed bandits in the region. 
North-west Nigeria includes the Sokoto, Kebbi, Niger, Kaduna, Katsina and Zamfara states. All the mentioned states landmass has been exposed to the violence incidents and insecurity and their whole landmass are included. </v>
      </c>
      <c r="T92" s="216" t="str">
        <f t="array" ref="T92">LOOKUP(2,1/(Log!$K$1:$K$27569=N92),Log!$I$1:$I$27569)</f>
        <v>https://nigeria.opendataforafrica.org</v>
      </c>
      <c r="U92" s="217">
        <f t="array" ref="U92">LOOKUP(2,1/(Log!$K$1:$K$27569=N92),Log!$L$1:$L$27569)</f>
        <v>45776</v>
      </c>
      <c r="V92" s="221" t="str">
        <f t="shared" si="78"/>
        <v>NGA007People exposed</v>
      </c>
      <c r="W92" s="213">
        <f t="array" ref="W92">IF(LOOKUP(2,1/(Log!$K$1:$K$27569=V92),Log!$E$1:$E$27569)="x","x",ROUND(LOOKUP(2,1/(Log!$K$1:$K$27569=V92),Log!$E$1:$E$27569),-3))</f>
        <v>45288000</v>
      </c>
      <c r="X92" s="213" t="str">
        <f t="array" ref="X92">LOOKUP(2,1/(Log!$K$1:$K$27569=V92),Log!$F$1:$F$27569)</f>
        <v>Food Security Cluster  01/11/2024</v>
      </c>
      <c r="Y92" s="213" t="str">
        <f t="array" ref="Y92">LOOKUP(2,1/(Log!$K$1:$K$27569=V92),Log!$G$1:$G$27569)</f>
        <v xml:space="preserve">Medium </v>
      </c>
      <c r="Z92" s="213">
        <f t="array" ref="Z92">LOOKUP(2,1/(Log!$K$1:$K$27569=V92),Log!$H$1:$H$27569)</f>
        <v>2</v>
      </c>
      <c r="AA92" s="213" t="str">
        <f t="array" ref="AA92">LOOKUP(2,1/(Log!$K$1:$K$27569=V92),Log!$J$1:$J$27569)</f>
        <v xml:space="preserve">North-west Nigeria has been hit by an unprecedented wave of kidnappings, maiming, killings, population displacements, cattle rustling, and disruption of socio-economic activities due to the rise of armed bandits in the region. North-west Nigeria includes Zamfara, Kaduna, Niger, Sokoto, Kebbi and Katsina states and their population have been considered as exposed to the Northwest Banditry.  It is also corresponding to the population who are facing IPC phase 1, 2, 3, 4 and 5; October -December 2024  projection period in the mentioned states, The figure is taken from  Food Security Cluster analysis published in November 2024 for projection period October to December 2024, page 4. This source is chosen due to the lack of an alternative comprehensive source . The reliability of this indicator is set as medium because despite being representative, food only constitutes one sectoral need. </v>
      </c>
      <c r="AB92" s="213" t="str">
        <f t="array" ref="AB92">LOOKUP(2,1/(Log!$K$1:$K$27569=V92),Log!$I$1:$I$27569)</f>
        <v>https://fscluster.org/sites/default/files/2024-11/FINAL_2024%20_October_Fiche-NIgeria.pdf</v>
      </c>
      <c r="AC92" s="214">
        <f t="array" ref="AC92">LOOKUP(2,1/(Log!$K$1:$K$27569=V92),Log!$L$1:$L$27569)</f>
        <v>45776</v>
      </c>
      <c r="AD92" s="221" t="str">
        <f t="shared" si="79"/>
        <v>NGA007People affected</v>
      </c>
      <c r="AE92" s="218">
        <f t="array" ref="AE92">IF(LOOKUP(2,1/(Log!$K$1:$K$27569=AD92),Log!$E$1:$E$27569)="x","x",ROUND(LOOKUP(2,1/(Log!$K$1:$K$27569=AD92),Log!$E$1:$E$27569),-3))</f>
        <v>24396000</v>
      </c>
      <c r="AF92" s="218" t="str">
        <f t="array" ref="AF92">LOOKUP(2,1/(Log!$K$1:$K$27569=AD92),Log!$F$1:$F$27569)</f>
        <v>Food Security Cluster  01/11/2024</v>
      </c>
      <c r="AG92" s="218" t="str">
        <f t="array" ref="AG92">LOOKUP(2,1/(Log!$K$1:$K$27569=AD92),Log!$G$1:$G$27569)</f>
        <v xml:space="preserve">Medium </v>
      </c>
      <c r="AH92" s="218">
        <f t="array" ref="AH92">LOOKUP(2,1/(Log!$K$1:$K$27569=AD92),Log!$H$1:$H$27569)</f>
        <v>2</v>
      </c>
      <c r="AI92" s="218" t="str">
        <f t="array" ref="AI92">LOOKUP(2,1/(Log!$K$1:$K$27569=AD92),Log!$J$1:$J$27569)</f>
        <v>People affected are estimated by taking the population who are facing IPC phase 2, 3, 4 and 5 in the affected areas: Zamfara, Kaduna, Niger, Sokoto, Kebbi and Katsina states. The projected period October to December 2024 have been taken. According to inform severity methodology People affected = Level 2 + Level 3 + Level 4 + Level 5. The figure is taken from  Food Security Cluster analysis published in November 2024 for projection period October to December 2024, page 4. This source is chosen due to the lack of an alternative comprehensive source . The reliability of this indicator is adjusted to medium because the data includes high-quality information alongside some elements with lower quality, resulting in an overall medium reliability.</v>
      </c>
      <c r="AJ92" s="218" t="str">
        <f t="array" ref="AJ92">LOOKUP(2,1/(Log!$K$1:$K$27569=AD92),Log!$I$1:$I$27569)</f>
        <v>https://fscluster.org/sites/default/files/2024-11/FINAL_2024%20_October_Fiche-NIgeria.pdf</v>
      </c>
      <c r="AK92" s="219">
        <f t="array" ref="AK92">LOOKUP(2,1/(Log!$K$1:$K$27569=AD92),Log!$L$1:$L$27569)</f>
        <v>45776</v>
      </c>
      <c r="AL92" s="221" t="str">
        <f t="shared" si="80"/>
        <v>NGA007People displaced</v>
      </c>
      <c r="AM92" s="213">
        <f t="array" ref="AM92">IF(LOOKUP(2,1/(Log!$K$1:$K$27569=AL92),Log!$E$1:$E$27569)="x","x",ROUND(LOOKUP(2,1/(Log!$K$1:$K$27569=AL92),Log!$E$1:$E$27569),-3))</f>
        <v>769000</v>
      </c>
      <c r="AN92" s="213" t="str">
        <f t="array" ref="AN92">LOOKUP(2,1/(Log!$K$1:$K$27569=AL92),Log!$F$1:$F$27569)</f>
        <v>UNHCR 20/03/2025; UNHCR 28/02/2025</v>
      </c>
      <c r="AO92" s="213" t="str">
        <f t="array" ref="AO92">LOOKUP(2,1/(Log!$K$1:$K$27569=AL92),Log!$G$1:$G$27569)</f>
        <v xml:space="preserve">Medium </v>
      </c>
      <c r="AP92" s="213">
        <f t="array" ref="AP92">LOOKUP(2,1/(Log!$K$1:$K$27569=AL92),Log!$H$1:$H$27569)</f>
        <v>2</v>
      </c>
      <c r="AQ92" s="213" t="str">
        <f t="array" ref="AQ92">LOOKUP(2,1/(Log!$K$1:$K$27569=AL92),Log!$J$1:$J$27569)</f>
        <v>The number of people displaced by North west banditry incudes; 640,111  IDPs in North West  states, and  129,173 refugees from NW Nigeria in Maradi (Niger) .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v>
      </c>
      <c r="AR92" s="213" t="str">
        <f t="array" ref="AR92">LOOKUP(2,1/(Log!$K$1:$K$27569=AL92),Log!$I$1:$I$27569)</f>
        <v>https://data.unhcr.org/en/documents/details/115371; https://data.unhcr.org/en/documents/details/114780</v>
      </c>
      <c r="AS92" s="214">
        <f t="array" ref="AS92">LOOKUP(2,1/(Log!$K$1:$K$27569=AL92),Log!$L$1:$L$27569)</f>
        <v>45776</v>
      </c>
      <c r="AT92" s="222" t="str">
        <f t="shared" si="81"/>
        <v>NGA007Injuries reported</v>
      </c>
      <c r="AU92" s="218" t="str">
        <f t="array" ref="AU92">LOOKUP(2,1/(Log!$K$1:$K$27569=AT92),Log!$E$1:$E$27569)</f>
        <v>x</v>
      </c>
      <c r="AV92" s="218" t="str">
        <f t="array" ref="AV92">LOOKUP(2,1/(Log!$K$1:$K$27569=AT92),Log!$F$1:$F$27569)</f>
        <v>x</v>
      </c>
      <c r="AW92" s="218" t="str">
        <f t="array" ref="AW92">LOOKUP(2,1/(Log!$K$1:$K$27569=AT92),Log!$G$1:$G$27569)</f>
        <v>x</v>
      </c>
      <c r="AX92" s="218" t="str">
        <f t="array" ref="AX92">LOOKUP(2,1/(Log!$K$1:$K$27569=AT92),Log!$H$1:$H$27569)</f>
        <v>x</v>
      </c>
      <c r="AY92" s="218" t="str">
        <f t="array" ref="AY92">LOOKUP(2,1/(Log!$K$1:$K$27569=AT92),Log!$J$1:$J$27569)</f>
        <v>No available info.</v>
      </c>
      <c r="AZ92" s="218" t="str">
        <f t="array" ref="AZ92">LOOKUP(2,1/(Log!$K$1:$K$27569=AT92),Log!$I$1:$I$27569)</f>
        <v>x</v>
      </c>
      <c r="BA92" s="219">
        <f t="array" ref="BA92">LOOKUP(2,1/(Log!$K$1:$K$27569=AT92),Log!$L$1:$L$27569)</f>
        <v>45776</v>
      </c>
      <c r="BB92" s="221" t="str">
        <f t="shared" si="82"/>
        <v>NGA007Illness cases reported</v>
      </c>
      <c r="BC92" s="213" t="str">
        <f t="array" ref="BC92">LOOKUP(2,1/(Log!$K$1:$K$27569=BB92),Log!$E$1:$E$27569)</f>
        <v>x</v>
      </c>
      <c r="BD92" s="213" t="str">
        <f t="array" ref="BD92">LOOKUP(2,1/(Log!$K$1:$K$27569=BB92),Log!$F$1:$F$27569)</f>
        <v>x</v>
      </c>
      <c r="BE92" s="213" t="str">
        <f t="array" ref="BE92">LOOKUP(2,1/(Log!$K$1:$K$27569=BB92),Log!$G$1:$G$27569)</f>
        <v>x</v>
      </c>
      <c r="BF92" s="213" t="str">
        <f t="array" ref="BF92">LOOKUP(2,1/(Log!$K$1:$K$27569=BB92),Log!$H$1:$H$27569)</f>
        <v>x</v>
      </c>
      <c r="BG92" s="213" t="str">
        <f t="array" ref="BG92">LOOKUP(2,1/(Log!$K$1:$K$27569=BB92),Log!$J$1:$J$27569)</f>
        <v>No available info.</v>
      </c>
      <c r="BH92" s="213" t="str">
        <f t="array" ref="BH92">LOOKUP(2,1/(Log!$K$1:$K$27569=BB92),Log!$I$1:$I$27569)</f>
        <v>x</v>
      </c>
      <c r="BI92" s="214">
        <f t="array" ref="BI92">LOOKUP(2,1/(Log!$K$1:$K$27569=BB92),Log!$L$1:$L$27569)</f>
        <v>45776</v>
      </c>
      <c r="BJ92" s="222" t="str">
        <f t="shared" si="83"/>
        <v>NGA007Fatalities reported</v>
      </c>
      <c r="BK92" s="222">
        <f t="array" ref="BK92">LOOKUP(2,1/(Log!$K$1:$K$27569=BJ92),Log!$E$1:$E$27569)</f>
        <v>2040</v>
      </c>
      <c r="BL92" s="222" t="str">
        <f t="array" ref="BL92">LOOKUP(2,1/(Log!$K$1:$K$27569=BJ92),Log!$F$1:$F$27569)</f>
        <v xml:space="preserve"> ACLED Accessed 10/04/2025</v>
      </c>
      <c r="BM92" s="222" t="str">
        <f t="array" ref="BM92">LOOKUP(2,1/(Log!$K$1:$K$27569=BJ92),Log!$G$1:$G$27569)</f>
        <v xml:space="preserve">Medium </v>
      </c>
      <c r="BN92" s="222">
        <f t="array" ref="BN92">LOOKUP(2,1/(Log!$K$1:$K$27569=BJ92),Log!$H$1:$H$27569)</f>
        <v>2</v>
      </c>
      <c r="BO92" s="222" t="str">
        <f t="array" ref="BO92">LOOKUP(2,1/(Log!$K$1:$K$27569=BJ92),Log!$J$1:$J$27569)</f>
        <v xml:space="preserve">Total Fatalities from 01/09/2024 to 01/03/2025 in Sokoto, Kebbi, Niger, Kaduna, Katsina and Zamfara states, which are most affected by north west banditry. Some of these fatalities may actually be related to the Middle Belt crisis. </v>
      </c>
      <c r="BP92" s="218" t="str">
        <f t="array" ref="BP92">LOOKUP(2,1/(Log!$K$1:$K$27569=BJ92),Log!$I$1:$I$27569)</f>
        <v>https://acleddata.com/explorer/#1714654904371-01f34ad7-b1ac</v>
      </c>
      <c r="BQ92" s="223">
        <f t="array" ref="BQ92">LOOKUP(2,1/(Log!$K$1:$K$27569=BJ92),Log!$L$1:$L$27569)</f>
        <v>45776</v>
      </c>
      <c r="BR92" s="221" t="str">
        <f t="shared" si="84"/>
        <v>NGA007Buildings damaged</v>
      </c>
      <c r="BS92" s="224" t="str">
        <f t="array" ref="BS92">LOOKUP(2,1/(Log!$K$1:$K$27569=BR92),Log!$E$1:$E$27569)</f>
        <v>x</v>
      </c>
      <c r="BT92" s="224" t="str">
        <f t="array" ref="BT92">LOOKUP(2,1/(Log!$K$1:$K$27569=BR92),Log!$F$1:$F$27569)</f>
        <v>x</v>
      </c>
      <c r="BU92" s="224" t="str">
        <f t="array" ref="BU92">LOOKUP(2,1/(Log!$K$1:$K$27569=BR92),Log!$G$1:$G$27569)</f>
        <v>x</v>
      </c>
      <c r="BV92" s="224" t="str">
        <f t="array" ref="BV92">LOOKUP(2,1/(Log!$K$1:$K$27569=BR92),Log!$H$1:$H$27569)</f>
        <v>x</v>
      </c>
      <c r="BW92" s="224" t="str">
        <f t="array" ref="BW92">LOOKUP(2,1/(Log!$K$1:$K$27569=BR92),Log!$J$1:$J$27569)</f>
        <v>No available info.</v>
      </c>
      <c r="BX92" s="224" t="str">
        <f t="array" ref="BX92">LOOKUP(2,1/(Log!$K$1:$K$27569=BR92),Log!$I$1:$I$27569)</f>
        <v>x</v>
      </c>
      <c r="BY92" s="214">
        <f t="array" ref="BY92">LOOKUP(2,1/(Log!$K$1:$K$27569=BR92),Log!$L$1:$L$27569)</f>
        <v>45776</v>
      </c>
      <c r="BZ92" s="222" t="str">
        <f t="shared" si="85"/>
        <v>NGA007Buildings destroyed</v>
      </c>
      <c r="CA92" s="222" t="str">
        <f t="array" ref="CA92">LOOKUP(2,1/(Log!$K$1:$K$27569=BZ92),Log!$E$1:$E$27569)</f>
        <v>x</v>
      </c>
      <c r="CB92" s="222" t="str">
        <f t="array" ref="CB92">LOOKUP(2,1/(Log!$K$1:$K$27569=BZ92),Log!$F$1:$F$27569)</f>
        <v>x</v>
      </c>
      <c r="CC92" s="222" t="str">
        <f t="array" ref="CC92">LOOKUP(2,1/(Log!$K$1:$K$27569=BZ92),Log!$G$1:$G$27569)</f>
        <v>x</v>
      </c>
      <c r="CD92" s="222" t="str">
        <f t="array" ref="CD92">LOOKUP(2,1/(Log!$K$1:$K$27569=BZ92),Log!$H$1:$H$27569)</f>
        <v>x</v>
      </c>
      <c r="CE92" s="222" t="str">
        <f t="array" ref="CE92">LOOKUP(2,1/(Log!$K$1:$K$27569=BZ92),Log!$J$1:$J$27569)</f>
        <v>No available info.</v>
      </c>
      <c r="CF92" s="222" t="str">
        <f t="array" ref="CF92">LOOKUP(2,1/(Log!$K$1:$K$27569=BZ92),Log!$I$1:$I$27569)</f>
        <v>x</v>
      </c>
      <c r="CG92" s="223">
        <f t="array" ref="CG92">LOOKUP(2,1/(Log!$K$1:$K$27569=BZ92),Log!$L$1:$L$27569)</f>
        <v>45776</v>
      </c>
      <c r="CH92" s="221" t="str">
        <f t="shared" si="86"/>
        <v>NGA007Buildings in the affected area</v>
      </c>
      <c r="CI92" s="222" t="e">
        <f t="array" ref="CI92">LOOKUP(2,1/(Log!$K$1:$K$27569=CH92),Log!$E$1:$E$27569)</f>
        <v>#N/A</v>
      </c>
      <c r="CJ92" s="222" t="e">
        <f t="array" ref="CJ92">LOOKUP(2,1/(Log!$K$1:$K$27569=CH92),Log!$F$1:$F$27569)</f>
        <v>#N/A</v>
      </c>
      <c r="CK92" s="222" t="e">
        <f t="array" ref="CK92">LOOKUP(2,1/(Log!$K$1:$K$27569=CH92),Log!$G$1:$G$27569)</f>
        <v>#N/A</v>
      </c>
      <c r="CL92" s="222" t="e">
        <f t="array" ref="CL92">LOOKUP(2,1/(Log!$K$1:$K$27569=CH92),Log!$H$1:$H$27569)</f>
        <v>#N/A</v>
      </c>
      <c r="CM92" s="222" t="e">
        <f t="array" ref="CM92">LOOKUP(2,1/(Log!$K$1:$K$27569=CH92),Log!$J$1:$J$27569)</f>
        <v>#N/A</v>
      </c>
      <c r="CN92" s="222" t="e">
        <f t="array" ref="CN92">LOOKUP(2,1/(Log!$K$1:$K$27569=CH92),Log!$I$1:$I$27569)</f>
        <v>#N/A</v>
      </c>
      <c r="CO92" s="225" t="e">
        <f t="array" ref="CO92">LOOKUP(2,1/(Log!$K$1:$K$27569=CH92),Log!$L$1:$L$27569)</f>
        <v>#N/A</v>
      </c>
      <c r="CP92" s="222" t="str">
        <f t="shared" si="87"/>
        <v>NGA007Economic Losses</v>
      </c>
      <c r="CQ92" s="224" t="str">
        <f t="array" ref="CQ92">LOOKUP(2,1/(Log!$K$1:$K$27569=CP92),Log!$E$1:$E$27569)</f>
        <v>x</v>
      </c>
      <c r="CR92" s="224" t="str">
        <f t="array" ref="CR92">LOOKUP(2,1/(Log!$K$1:$K$27569=CP92),Log!$F$1:$F$27569)</f>
        <v>x</v>
      </c>
      <c r="CS92" s="224" t="str">
        <f t="array" ref="CS92">LOOKUP(2,1/(Log!$K$1:$K$27569=CP92),Log!$G$1:$G$27569)</f>
        <v>x</v>
      </c>
      <c r="CT92" s="224" t="str">
        <f t="array" ref="CT92">LOOKUP(2,1/(Log!$K$1:$K$27569=CP92),Log!$H$1:$H$27569)</f>
        <v>x</v>
      </c>
      <c r="CU92" s="224" t="str">
        <f t="array" ref="CU92">LOOKUP(2,1/(Log!$K$1:$K$27569=CP92),Log!$J$1:$J$27569)</f>
        <v>No available info.</v>
      </c>
      <c r="CV92" s="224" t="str">
        <f t="array" ref="CV92">LOOKUP(2,1/(Log!$K$1:$K$27569=CP92),Log!$I$1:$I$27569)</f>
        <v>x</v>
      </c>
      <c r="CW92" s="214">
        <f t="array" ref="CW92">LOOKUP(2,1/(Log!$K$1:$K$27569=CP92),Log!$L$1:$L$27569)</f>
        <v>45776</v>
      </c>
      <c r="CX92" s="222" t="str">
        <f t="shared" si="88"/>
        <v>NGA007People in Need</v>
      </c>
      <c r="CY92" s="218">
        <f t="shared" si="89"/>
        <v>7701000</v>
      </c>
      <c r="CZ92" s="218" t="str">
        <f t="shared" si="90"/>
        <v>Food Security Cluster  01/11/2024</v>
      </c>
      <c r="DA92" s="218" t="str">
        <f t="shared" si="91"/>
        <v>Low</v>
      </c>
      <c r="DB92" s="218">
        <f t="shared" si="92"/>
        <v>3</v>
      </c>
      <c r="DC92" s="218" t="str">
        <f t="shared" si="93"/>
        <v>The people in needs are corresponding to the population who are facing IPC phase 3, 4 and 5; October to December 2024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The figures are taken from Food Security Cluster published in November 2024, projection period  October to December 2024 page 4.</v>
      </c>
      <c r="DD92" s="218" t="str">
        <f t="shared" si="94"/>
        <v>https://fscluster.org/sites/default/files/2024-11/FINAL_2024%20_October_Fiche-NIgeria.pdf</v>
      </c>
      <c r="DE92" s="220">
        <f t="shared" si="95"/>
        <v>45776</v>
      </c>
      <c r="DF92" s="221" t="str">
        <f t="shared" si="96"/>
        <v>NGA007Minimal humanitarian conditions - Level 1</v>
      </c>
      <c r="DG92" s="213">
        <f t="array" ref="DG92">IF(LOOKUP(2,1/(Log!$K$1:$K$27569=DF92),Log!$E$1:$E$27569)="x","x",ROUND(LOOKUP(2,1/(Log!$K$1:$K$27569=DF92),Log!$E$1:$E$27569),-3))</f>
        <v>20892000</v>
      </c>
      <c r="DH92" s="224" t="str">
        <f t="array" ref="DH92">LOOKUP(2,1/(Log!$K$1:$K$27569=DF92),Log!$F$1:$F$27569)</f>
        <v>Food Security Cluster  01/11/2024</v>
      </c>
      <c r="DI92" s="224" t="str">
        <f t="array" ref="DI92">LOOKUP(2,1/(Log!$K$1:$K$27569=DF92),Log!$G$1:$G$27569)</f>
        <v>Low</v>
      </c>
      <c r="DJ92" s="224">
        <f t="array" ref="DJ92">LOOKUP(2,1/(Log!$K$1:$K$27569=DF92),Log!$H$1:$H$27569)</f>
        <v>3</v>
      </c>
      <c r="DK92" s="224" t="str">
        <f t="array" ref="DK92">LOOKUP(2,1/(Log!$K$1:$K$27569=DF92),Log!$J$1:$J$27569)</f>
        <v>The minimal level comprise of Minimal conditions ( Level 1) = People Exposed - People affected - People in need. The number of people who are exposed to the crisis however not affected or in needs of urgent humanitarian assistance. There may be some needs but are not life-threatening. This level is matched with the population who are facing IPC phase 1; October to December 2024 projection period.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v>
      </c>
      <c r="DL92" s="224" t="str">
        <f t="array" ref="DL92">LOOKUP(2,1/(Log!$K$1:$K$27569=DF92),Log!$I$1:$I$27569)</f>
        <v>https://fscluster.org/sites/default/files/2024-11/FINAL_2024%20_October_Fiche-NIgeria.pdf</v>
      </c>
      <c r="DM92" s="214">
        <f t="array" ref="DM92">LOOKUP(2,1/(Log!$K$1:$K$27569=DF92),Log!$L$1:$L$27569)</f>
        <v>45776</v>
      </c>
      <c r="DN92" s="222" t="str">
        <f t="shared" si="97"/>
        <v>NGA007Stressed humanitarian conditions - Level 2</v>
      </c>
      <c r="DO92" s="218">
        <f t="array" ref="DO92">IF(LOOKUP(2,1/(Log!$K$1:$K$27569=DN92),Log!$E$1:$E$27569)="x","x",ROUND(LOOKUP(2,1/(Log!$K$1:$K$27569=DN92),Log!$E$1:$E$27569),-3))</f>
        <v>16695000</v>
      </c>
      <c r="DP92" s="222" t="str">
        <f t="array" ref="DP92">LOOKUP(2,1/(Log!$K$1:$K$27569=DN92),Log!$F$1:$F$27569)</f>
        <v>Food Security Cluster  01/11/2024</v>
      </c>
      <c r="DQ92" s="222" t="str">
        <f t="array" ref="DQ92">LOOKUP(2,1/(Log!$K$1:$K$27569=DN92),Log!$G$1:$G$27569)</f>
        <v>Low</v>
      </c>
      <c r="DR92" s="222">
        <f t="array" ref="DR92">LOOKUP(2,1/(Log!$K$1:$K$27569=DN92),Log!$H$1:$H$27569)</f>
        <v>3</v>
      </c>
      <c r="DS92" s="222" t="str">
        <f t="array" ref="DS92">LOOKUP(2,1/(Log!$K$1:$K$27569=DN92),Log!$J$1:$J$27569)</f>
        <v>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October to December 2024 projection period in the Food Security Cluster published in November 2024.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v>
      </c>
      <c r="DT92" s="222" t="str">
        <f t="array" ref="DT92">LOOKUP(2,1/(Log!$K$1:$K$27569=DN92),Log!$I$1:$I$27569)</f>
        <v>https://fscluster.org/sites/default/files/2024-11/FINAL_2024%20_October_Fiche-NIgeria.pdf</v>
      </c>
      <c r="DU92" s="223">
        <f t="array" ref="DU92">LOOKUP(2,1/(Log!$K$1:$K$27569=DN92),Log!$L$1:$L$27569)</f>
        <v>45776</v>
      </c>
      <c r="DV92" s="221" t="str">
        <f t="shared" si="98"/>
        <v>NGA007Moderate humanitarian conditions - Level 3</v>
      </c>
      <c r="DW92" s="213">
        <f t="array" ref="DW92">IF(LOOKUP(2,1/(Log!$K$1:$K$27569=DV92),Log!$E$1:$E$27569)="x","x",ROUND(LOOKUP(2,1/(Log!$K$1:$K$27569=DV92),Log!$E$1:$E$27569),-3))</f>
        <v>7541000</v>
      </c>
      <c r="DX92" s="224" t="str">
        <f t="array" ref="DX92">LOOKUP(2,1/(Log!$K$1:$K$27569=DV92),Log!$F$1:$F$27569)</f>
        <v>Food Security Cluster  01/11/2024</v>
      </c>
      <c r="DY92" s="224" t="str">
        <f t="array" ref="DY92">LOOKUP(2,1/(Log!$K$1:$K$27569=DV92),Log!$G$1:$G$27569)</f>
        <v>Low</v>
      </c>
      <c r="DZ92" s="224">
        <f t="array" ref="DZ92">LOOKUP(2,1/(Log!$K$1:$K$27569=DV92),Log!$H$1:$H$27569)</f>
        <v>3</v>
      </c>
      <c r="EA92" s="224" t="str">
        <f t="array" ref="EA92">LOOKUP(2,1/(Log!$K$1:$K$27569=DV92),Log!$J$1:$J$27569)</f>
        <v>The people in needs are corresponding to the population who are facing IPC phase 3, 4 and 5; October to December 2024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The figures are taken from Food Security Cluster published in November 2024, projection period  October to December 2024 page 4.</v>
      </c>
      <c r="EB92" s="224" t="str">
        <f t="array" ref="EB92">LOOKUP(2,1/(Log!$K$1:$K$27569=DV92),Log!$I$1:$I$27569)</f>
        <v>https://fscluster.org/sites/default/files/2024-11/FINAL_2024%20_October_Fiche-NIgeria.pdf</v>
      </c>
      <c r="EC92" s="214">
        <f t="array" ref="EC92">LOOKUP(2,1/(Log!$K$1:$K$27569=DV92),Log!$L$1:$L$27569)</f>
        <v>45776</v>
      </c>
      <c r="ED92" s="222" t="str">
        <f t="shared" si="99"/>
        <v>NGA007Severe humanitarian conditions - Level 4</v>
      </c>
      <c r="EE92" s="218">
        <f t="array" ref="EE92">IF(LOOKUP(2,1/(Log!$K$1:$K$27569=ED92),Log!$E$1:$E$27569)="x","x",ROUND(LOOKUP(2,1/(Log!$K$1:$K$27569=ED92),Log!$E$1:$E$27569),-3))</f>
        <v>160000</v>
      </c>
      <c r="EF92" s="222" t="str">
        <f t="array" ref="EF92">LOOKUP(2,1/(Log!$K$1:$K$27569=ED92),Log!$F$1:$F$27569)</f>
        <v>Food Security Cluster  01/11/2024</v>
      </c>
      <c r="EG92" s="222" t="str">
        <f t="array" ref="EG92">LOOKUP(2,1/(Log!$K$1:$K$27569=ED92),Log!$G$1:$G$27569)</f>
        <v>Low</v>
      </c>
      <c r="EH92" s="222">
        <f t="array" ref="EH92">LOOKUP(2,1/(Log!$K$1:$K$27569=ED92),Log!$H$1:$H$27569)</f>
        <v>3</v>
      </c>
      <c r="EI92" s="222" t="str">
        <f t="array" ref="EI92">LOOKUP(2,1/(Log!$K$1:$K$27569=ED92),Log!$J$1:$J$27569)</f>
        <v xml:space="preserve">The people in needs are corresponding to the population who are facing IPC phase 3, 4 and 5; October to December 2024 projection period in the Food Security Cluster published in November 2024 Page 4 .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v>
      </c>
      <c r="EJ92" s="222" t="str">
        <f t="array" ref="EJ92">LOOKUP(2,1/(Log!$K$1:$K$27569=ED92),Log!$I$1:$I$27569)</f>
        <v>https://fscluster.org/sites/default/files/2024-11/FINAL_2024%20_October_Fiche-NIgeria.pdf</v>
      </c>
      <c r="EK92" s="223">
        <f t="array" ref="EK92">LOOKUP(2,1/(Log!$K$1:$K$27569=ED92),Log!$L$1:$L$27569)</f>
        <v>45776</v>
      </c>
      <c r="EL92" s="221" t="str">
        <f t="shared" si="100"/>
        <v>NGA007Extreme humanitarian conditions - Level 5</v>
      </c>
      <c r="EM92" s="213">
        <f t="array" ref="EM92">IF(LOOKUP(2,1/(Log!$K$1:$K$27569=EL92),Log!$E$1:$E$27569)="x","x",ROUND(LOOKUP(2,1/(Log!$K$1:$K$27569=EL92),Log!$E$1:$E$27569),-3))</f>
        <v>0</v>
      </c>
      <c r="EN92" s="224" t="str">
        <f t="array" ref="EN92">LOOKUP(2,1/(Log!$K$1:$K$27569=EL92),Log!$F$1:$F$27569)</f>
        <v>Food Security Cluster  01/11/2024</v>
      </c>
      <c r="EO92" s="224" t="str">
        <f t="array" ref="EO92">LOOKUP(2,1/(Log!$K$1:$K$27569=EL92),Log!$G$1:$G$27569)</f>
        <v>Low</v>
      </c>
      <c r="EP92" s="224">
        <f t="array" ref="EP92">LOOKUP(2,1/(Log!$K$1:$K$27569=EL92),Log!$H$1:$H$27569)</f>
        <v>3</v>
      </c>
      <c r="EQ92" s="224" t="str">
        <f t="array" ref="EQ92">LOOKUP(2,1/(Log!$K$1:$K$27569=EL92),Log!$J$1:$J$27569)</f>
        <v>The people in needs are corresponding to the population who are facing IPC phase 3, 4 and 5; October to December 2024 projection period in the Food Security Cluster published in November 2024 page 4.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v>
      </c>
      <c r="ER92" s="224" t="str">
        <f t="array" ref="ER92">LOOKUP(2,1/(Log!$K$1:$K$27569=EL92),Log!$I$1:$I$27569)</f>
        <v>https://fscluster.org/sites/default/files/2024-11/FINAL_2024%20_October_Fiche-NIgeria.pdf</v>
      </c>
      <c r="ES92" s="214">
        <f t="array" ref="ES92">LOOKUP(2,1/(Log!$K$1:$K$27569=EL92),Log!$L$1:$L$27569)</f>
        <v>45776</v>
      </c>
      <c r="ET92" s="222" t="str">
        <f t="shared" si="101"/>
        <v>NGA007Fatalities in all crises</v>
      </c>
      <c r="EU92" s="222">
        <f t="array" ref="EU92">LOOKUP(2,1/(Log!$K$1:$K$27569=ET92),Log!$E$1:$E$27569)</f>
        <v>4883</v>
      </c>
      <c r="EV92" s="222" t="str">
        <f t="array" ref="EV92">LOOKUP(2,1/(Log!$K$1:$K$27569=ET92),Log!$F$1:$F$27569)</f>
        <v xml:space="preserve"> ACLED Accessed 10/04/2025; OCHA 01/11/2024</v>
      </c>
      <c r="EW92" s="222" t="str">
        <f t="array" ref="EW92">LOOKUP(2,1/(Log!$K$1:$K$27569=ET92),Log!$G$1:$G$27569)</f>
        <v xml:space="preserve">Medium </v>
      </c>
      <c r="EX92" s="222">
        <f t="array" ref="EX92">LOOKUP(2,1/(Log!$K$1:$K$27569=ET92),Log!$H$1:$H$27569)</f>
        <v>2</v>
      </c>
      <c r="EY92" s="222" t="str">
        <f t="array" ref="EY92">LOOKUP(2,1/(Log!$K$1:$K$27569=ET92),Log!$J$1:$J$27569)</f>
        <v>Number of fatalities in Nigeria based on ACLED data from 01/10/2024  to 01/04/2025 due Battles, Violence against civilians, Explosions/Remote violence, Riots, Protests, Strategic developments (4,562) plus As of 1 November2024, 321 lives have been lost due to ongoing floods across Nigeria. According to OCHA, 34 states have been severely affected by floods.</v>
      </c>
      <c r="EZ92" s="222" t="str">
        <f t="array" ref="EZ92">LOOKUP(2,1/(Log!$K$1:$K$27569=ET92),Log!$I$1:$I$27569)</f>
        <v>https://acleddata.com/explorer/#1714654904371-01f34ad7-b1ac; https://www.unocha.org/publications/report/nigeria/nigeria-floods-situation-report-no-5-1-november-2024</v>
      </c>
      <c r="FA92" s="223">
        <f t="array" ref="FA92">LOOKUP(2,1/(Log!$K$1:$K$27569=ET92),Log!$L$1:$L$27569)</f>
        <v>45776</v>
      </c>
      <c r="FB92" s="221" t="str">
        <f t="shared" si="102"/>
        <v>NGA007Crisis affected groups</v>
      </c>
      <c r="FC92" s="224">
        <f t="array" ref="FC92">LOOKUP(2,1/(Log!$K$1:$K$27569=FB92),Log!$E$1:$E$27569)</f>
        <v>2</v>
      </c>
      <c r="FD92" s="224" t="str">
        <f t="array" ref="FD92">LOOKUP(2,1/(Log!$K$1:$K$27569=FB92),Log!$F$1:$F$27569)</f>
        <v>UNHCR 12/08/2024; UNHCR 20/11/2024; Food Security Cluster  01/11/2024</v>
      </c>
      <c r="FE92" s="224" t="str">
        <f t="array" ref="FE92">LOOKUP(2,1/(Log!$K$1:$K$27569=FB92),Log!$G$1:$G$27569)</f>
        <v xml:space="preserve">Medium </v>
      </c>
      <c r="FF92" s="224">
        <f t="array" ref="FF92">LOOKUP(2,1/(Log!$K$1:$K$27569=FB92),Log!$H$1:$H$27569)</f>
        <v>2</v>
      </c>
      <c r="FG92" s="224" t="str">
        <f t="array" ref="FG92">LOOKUP(2,1/(Log!$K$1:$K$27569=FB92),Log!$J$1:$J$27569)</f>
        <v>In this crisis, 2 out of 5 population groups are affected: residents and IDPs.</v>
      </c>
      <c r="FH92" s="224" t="str">
        <f t="array" ref="FH92">LOOKUP(2,1/(Log!$K$1:$K$27569=FB92),Log!$I$1:$I$27569)</f>
        <v>https://data.unhcr.org/en/documents/details/110512; https://data.unhcr.org/en/documents/details/111973; https://fscluster.org/sites/default/files/2024-11/FINAL_2024%20_October_Fiche-NIgeria.pdf</v>
      </c>
      <c r="FI92" s="214">
        <f t="array" ref="FI92">LOOKUP(2,1/(Log!$K$1:$K$27569=FB92),Log!$L$1:$L$27569)</f>
        <v>45776</v>
      </c>
      <c r="FJ92" s="221" t="str">
        <f t="shared" si="103"/>
        <v>NGA007People facing limited access constraints</v>
      </c>
      <c r="FK92" s="222" t="str">
        <f t="array" ref="FK92">LOOKUP(2,1/(Log!$K$1:$K$27569=FJ92),Log!$E$1:$E$27569)</f>
        <v>x</v>
      </c>
      <c r="FL92" s="222" t="str">
        <f t="array" ref="FL92">LOOKUP(2,1/(Log!$K$1:$K$27569=FJ92),Log!$F$1:$F$27569)</f>
        <v>x</v>
      </c>
      <c r="FM92" s="222" t="str">
        <f t="array" ref="FM92">LOOKUP(2,1/(Log!$K$1:$K$27569=FJ92),Log!$G$1:$G$27569)</f>
        <v>x</v>
      </c>
      <c r="FN92" s="222" t="str">
        <f t="array" ref="FN92">LOOKUP(2,1/(Log!$K$1:$K$27569=FJ92),Log!$H$1:$H$27569)</f>
        <v>x</v>
      </c>
      <c r="FO92" s="222" t="str">
        <f t="array" ref="FO92">LOOKUP(2,1/(Log!$K$1:$K$27569=FJ92),Log!$J$1:$J$27569)</f>
        <v>No available info.</v>
      </c>
      <c r="FP92" s="218" t="str">
        <f t="array" ref="FP92">LOOKUP(2,1/(Log!$K$1:$K$27569=FJ92),Log!$I$1:$I$27569)</f>
        <v>x</v>
      </c>
      <c r="FQ92" s="219">
        <f t="array" ref="FQ92">LOOKUP(2,1/(Log!$K$1:$K$27569=FJ92),Log!$L$1:$L$27569)</f>
        <v>45776</v>
      </c>
      <c r="FR92" s="221" t="str">
        <f t="shared" si="104"/>
        <v>NGA007People facing restricted access constraints</v>
      </c>
      <c r="FS92" s="224" t="str">
        <f t="array" ref="FS92">LOOKUP(2,1/(Log!$K$1:$K$27569=FR92),Log!$E$1:$E$27569)</f>
        <v>x</v>
      </c>
      <c r="FT92" s="224" t="str">
        <f t="array" ref="FT92">LOOKUP(2,1/(Log!$K$1:$K$27569=FR92),Log!$F$1:$F$27569)</f>
        <v>x</v>
      </c>
      <c r="FU92" s="224" t="str">
        <f t="array" ref="FU92">LOOKUP(2,1/(Log!$K$1:$K$27569=FR92),Log!$G$1:$G$27569)</f>
        <v>x</v>
      </c>
      <c r="FV92" s="224" t="str">
        <f t="array" ref="FV92">LOOKUP(2,1/(Log!$K$1:$K$27569=FR92),Log!$H$1:$H$27569)</f>
        <v>x</v>
      </c>
      <c r="FW92" s="224" t="str">
        <f t="array" ref="FW92">LOOKUP(2,1/(Log!$K$1:$K$27569=FR92),Log!$J$1:$J$27569)</f>
        <v>No available info.</v>
      </c>
      <c r="FX92" s="224" t="str">
        <f t="array" ref="FX92">LOOKUP(2,1/(Log!$K$1:$K$27569=FR92),Log!$I$1:$I$27569)</f>
        <v>x</v>
      </c>
      <c r="FY92" s="214">
        <f t="array" ref="FY92">LOOKUP(2,1/(Log!$K$1:$K$27569=FR92),Log!$L$1:$L$27569)</f>
        <v>45776</v>
      </c>
      <c r="FZ92" s="222" t="str">
        <f t="shared" si="105"/>
        <v>NGA007Impediments to entry into country (bureaucratic and administrative)</v>
      </c>
      <c r="GA92" s="222">
        <f t="array" ref="GA92">LOOKUP(2,1/(Log!$K$1:$K$27569=FZ92),Log!$E$1:$E$27569)</f>
        <v>1</v>
      </c>
      <c r="GB92" s="222" t="str">
        <f t="array" ref="GB92">LOOKUP(2,1/(Log!$K$1:$K$27569=FZ92),Log!$F$1:$F$27569)</f>
        <v>ACAPS Access Methodology</v>
      </c>
      <c r="GC92" s="222" t="str">
        <f t="array" ref="GC92">LOOKUP(2,1/(Log!$K$1:$K$27569=FZ92),Log!$G$1:$G$27569)</f>
        <v>Medium</v>
      </c>
      <c r="GD92" s="222">
        <f t="array" ref="GD92">LOOKUP(2,1/(Log!$K$1:$K$27569=FZ92),Log!$H$1:$H$27569)</f>
        <v>2</v>
      </c>
      <c r="GE92" s="222" t="str">
        <f t="array" ref="GE92">LOOKUP(2,1/(Log!$K$1:$K$27569=FZ92),Log!$J$1:$J$27569)</f>
        <v>x</v>
      </c>
      <c r="GF92" s="222" t="str">
        <f t="array" ref="GF92">LOOKUP(2,1/(Log!$K$1:$K$27569=FZ92),Log!$I$1:$I$27569)</f>
        <v>x</v>
      </c>
      <c r="GG92" s="223">
        <f t="array" ref="GG92">LOOKUP(2,1/(Log!$K$1:$K$27569=FZ92),Log!$L$1:$L$27569)</f>
        <v>45604</v>
      </c>
      <c r="GH92" s="221" t="str">
        <f t="shared" si="106"/>
        <v>NGA007Restriction of movement (impediments to freedom of movement and/or administrative restrictions)</v>
      </c>
      <c r="GI92" s="224">
        <f t="array" ref="GI92">LOOKUP(2,1/(Log!$K$1:$K$27569=GH92),Log!$E$1:$E$27569)</f>
        <v>2</v>
      </c>
      <c r="GJ92" s="224" t="str">
        <f t="array" ref="GJ92">LOOKUP(2,1/(Log!$K$1:$K$27569=GH92),Log!$F$1:$F$27569)</f>
        <v>ACAPS Access Methodology</v>
      </c>
      <c r="GK92" s="224" t="str">
        <f t="array" ref="GK92">LOOKUP(2,1/(Log!$K$1:$K$27569=GH92),Log!$G$1:$G$27569)</f>
        <v>Medium</v>
      </c>
      <c r="GL92" s="224">
        <f t="array" ref="GL92">LOOKUP(2,1/(Log!$K$1:$K$27569=GH92),Log!$H$1:$H$27569)</f>
        <v>2</v>
      </c>
      <c r="GM92" s="224" t="str">
        <f t="array" ref="GM92">LOOKUP(2,1/(Log!$K$1:$K$27569=GH92),Log!$J$1:$J$27569)</f>
        <v>x</v>
      </c>
      <c r="GN92" s="224" t="str">
        <f t="array" ref="GN92">LOOKUP(2,1/(Log!$K$1:$K$27569=GH92),Log!$I$1:$I$27569)</f>
        <v>x</v>
      </c>
      <c r="GO92" s="214">
        <f t="array" ref="GO92">LOOKUP(2,1/(Log!$K$1:$K$27569=GH92),Log!$L$1:$L$27569)</f>
        <v>45604</v>
      </c>
      <c r="GP92" s="222" t="str">
        <f t="shared" si="107"/>
        <v>NGA007Interference into implementation of humanitarian activities</v>
      </c>
      <c r="GQ92" s="222">
        <f t="array" ref="GQ92">LOOKUP(2,1/(Log!$K$1:$K$27569=GP92),Log!$E$1:$E$27569)</f>
        <v>0</v>
      </c>
      <c r="GR92" s="222" t="str">
        <f t="array" ref="GR92">LOOKUP(2,1/(Log!$K$1:$K$27569=GP92),Log!$F$1:$F$27569)</f>
        <v>ACAPS Access Methodology</v>
      </c>
      <c r="GS92" s="222" t="str">
        <f t="array" ref="GS92">LOOKUP(2,1/(Log!$K$1:$K$27569=GP92),Log!$G$1:$G$27569)</f>
        <v>Medium</v>
      </c>
      <c r="GT92" s="222">
        <f t="array" ref="GT92">LOOKUP(2,1/(Log!$K$1:$K$27569=GP92),Log!$H$1:$H$27569)</f>
        <v>2</v>
      </c>
      <c r="GU92" s="222" t="str">
        <f t="array" ref="GU92">LOOKUP(2,1/(Log!$K$1:$K$27569=GP92),Log!$J$1:$J$27569)</f>
        <v>x</v>
      </c>
      <c r="GV92" s="222" t="str">
        <f t="array" ref="GV92">LOOKUP(2,1/(Log!$K$1:$K$27569=GP92),Log!$I$1:$I$27569)</f>
        <v>x</v>
      </c>
      <c r="GW92" s="223">
        <f t="array" ref="GW92">LOOKUP(2,1/(Log!$K$1:$K$27569=GP92),Log!$L$1:$L$27569)</f>
        <v>45604</v>
      </c>
      <c r="GX92" s="221" t="str">
        <f t="shared" si="108"/>
        <v>NGA007Violence against personnel, facilities and assets</v>
      </c>
      <c r="GY92" s="224">
        <f t="array" ref="GY92">LOOKUP(2,1/(Log!$K$1:$K$27569=GX92),Log!$E$1:$E$27569)</f>
        <v>0</v>
      </c>
      <c r="GZ92" s="224" t="str">
        <f t="array" ref="GZ92">LOOKUP(2,1/(Log!$K$1:$K$27569=GX92),Log!$F$1:$F$27569)</f>
        <v>ACAPS Access Methodology</v>
      </c>
      <c r="HA92" s="224" t="str">
        <f t="array" ref="HA92">LOOKUP(2,1/(Log!$K$1:$K$27569=GX92),Log!$G$1:$G$27569)</f>
        <v>Medium</v>
      </c>
      <c r="HB92" s="224">
        <f t="array" ref="HB92">LOOKUP(2,1/(Log!$K$1:$K$27569=GX92),Log!$H$1:$H$27569)</f>
        <v>2</v>
      </c>
      <c r="HC92" s="224" t="str">
        <f t="array" ref="HC92">LOOKUP(2,1/(Log!$K$1:$K$27569=GX92),Log!$J$1:$J$27569)</f>
        <v>x</v>
      </c>
      <c r="HD92" s="224" t="str">
        <f t="array" ref="HD92">LOOKUP(2,1/(Log!$K$1:$K$27569=GX92),Log!$I$1:$I$27569)</f>
        <v>x</v>
      </c>
      <c r="HE92" s="214">
        <f t="array" ref="HE92">LOOKUP(2,1/(Log!$K$1:$K$27569=GX92),Log!$L$1:$L$27569)</f>
        <v>45604</v>
      </c>
      <c r="HF92" s="222" t="str">
        <f t="shared" si="109"/>
        <v>NGA007Denial of existence of humanitarian needs or entitlements to assistance</v>
      </c>
      <c r="HG92" s="222">
        <f t="array" ref="HG92">LOOKUP(2,1/(Log!$K$1:$K$27569=HF92),Log!$E$1:$E$27569)</f>
        <v>0</v>
      </c>
      <c r="HH92" s="222" t="str">
        <f t="array" ref="HH92">LOOKUP(2,1/(Log!$K$1:$K$27569=HF92),Log!$F$1:$F$27569)</f>
        <v>ACAPS Access Methodology</v>
      </c>
      <c r="HI92" s="222" t="str">
        <f t="array" ref="HI92">LOOKUP(2,1/(Log!$K$1:$K$27569=HF92),Log!$G$1:$G$27569)</f>
        <v>Medium</v>
      </c>
      <c r="HJ92" s="222">
        <f t="array" ref="HJ92">LOOKUP(2,1/(Log!$K$1:$K$27569=HF92),Log!$H$1:$H$27569)</f>
        <v>2</v>
      </c>
      <c r="HK92" s="222" t="str">
        <f t="array" ref="HK92">LOOKUP(2,1/(Log!$K$1:$K$27569=HF92),Log!$J$1:$J$27569)</f>
        <v>x</v>
      </c>
      <c r="HL92" s="222" t="str">
        <f t="array" ref="HL92">LOOKUP(2,1/(Log!$K$1:$K$27569=HF92),Log!$I$1:$I$27569)</f>
        <v>x</v>
      </c>
      <c r="HM92" s="223">
        <f t="array" ref="HM92">LOOKUP(2,1/(Log!$K$1:$K$27569=HF92),Log!$L$1:$L$27569)</f>
        <v>45604</v>
      </c>
      <c r="HN92" s="221" t="str">
        <f t="shared" si="110"/>
        <v>NGA007Restriction and obstruction of access to services and assistance</v>
      </c>
      <c r="HO92" s="224">
        <f t="array" ref="HO92">LOOKUP(2,1/(Log!$K$1:$K$27569=HN92),Log!$E$1:$E$27569)</f>
        <v>2</v>
      </c>
      <c r="HP92" s="224" t="str">
        <f t="array" ref="HP92">LOOKUP(2,1/(Log!$K$1:$K$27569=HN92),Log!$F$1:$F$27569)</f>
        <v>ACAPS Access Methodology</v>
      </c>
      <c r="HQ92" s="224" t="str">
        <f t="array" ref="HQ92">LOOKUP(2,1/(Log!$K$1:$K$27569=HN92),Log!$G$1:$G$27569)</f>
        <v>Medium</v>
      </c>
      <c r="HR92" s="224">
        <f t="array" ref="HR92">LOOKUP(2,1/(Log!$K$1:$K$27569=HN92),Log!$H$1:$H$27569)</f>
        <v>2</v>
      </c>
      <c r="HS92" s="224" t="str">
        <f t="array" ref="HS92">LOOKUP(2,1/(Log!$K$1:$K$27569=HN92),Log!$J$1:$J$27569)</f>
        <v>x</v>
      </c>
      <c r="HT92" s="224" t="str">
        <f t="array" ref="HT92">LOOKUP(2,1/(Log!$K$1:$K$27569=HN92),Log!$I$1:$I$27569)</f>
        <v>x</v>
      </c>
      <c r="HU92" s="214">
        <f t="array" ref="HU92">LOOKUP(2,1/(Log!$K$1:$K$27569=HN92),Log!$L$1:$L$27569)</f>
        <v>45604</v>
      </c>
      <c r="HV92" s="222" t="str">
        <f t="shared" si="111"/>
        <v>NGA007Ongoing insecurity/hostilities affecting humanitarian assistance</v>
      </c>
      <c r="HW92" s="222">
        <f t="array" ref="HW92">LOOKUP(2,1/(Log!$K$1:$K$27569=HV92),Log!$E$1:$E$27569)</f>
        <v>2</v>
      </c>
      <c r="HX92" s="222" t="str">
        <f t="array" ref="HX92">LOOKUP(2,1/(Log!$K$1:$K$27569=HV92),Log!$F$1:$F$27569)</f>
        <v>ACAPS Access Methodology</v>
      </c>
      <c r="HY92" s="222" t="str">
        <f t="array" ref="HY92">LOOKUP(2,1/(Log!$K$1:$K$27569=HV92),Log!$G$1:$G$27569)</f>
        <v>Medium</v>
      </c>
      <c r="HZ92" s="222">
        <f t="array" ref="HZ92">LOOKUP(2,1/(Log!$K$1:$K$27569=HV92),Log!$H$1:$H$27569)</f>
        <v>2</v>
      </c>
      <c r="IA92" s="222" t="str">
        <f t="array" ref="IA92">LOOKUP(2,1/(Log!$K$1:$K$27569=HV92),Log!$J$1:$J$27569)</f>
        <v>x</v>
      </c>
      <c r="IB92" s="222" t="str">
        <f t="array" ref="IB92">LOOKUP(2,1/(Log!$K$1:$K$27569=HV92),Log!$I$1:$I$27569)</f>
        <v>x</v>
      </c>
      <c r="IC92" s="223">
        <f t="array" ref="IC92">LOOKUP(2,1/(Log!$K$1:$K$27569=HV92),Log!$L$1:$L$27569)</f>
        <v>45604</v>
      </c>
      <c r="ID92" s="221" t="str">
        <f t="shared" si="112"/>
        <v>NGA007Presence of mines and improvised explosive devices</v>
      </c>
      <c r="IE92" s="224">
        <f t="array" ref="IE92">LOOKUP(2,1/(Log!$K$1:$K$27569=ID92),Log!$E$1:$E$27569)</f>
        <v>1</v>
      </c>
      <c r="IF92" s="224" t="str">
        <f t="array" ref="IF92">LOOKUP(2,1/(Log!$K$1:$K$27569=ID92),Log!$F$1:$F$27569)</f>
        <v>ACAPS Access Methodology</v>
      </c>
      <c r="IG92" s="224" t="str">
        <f t="array" ref="IG92">LOOKUP(2,1/(Log!$K$1:$K$27569=ID92),Log!$G$1:$G$27569)</f>
        <v>Medium</v>
      </c>
      <c r="IH92" s="224">
        <f t="array" ref="IH92">LOOKUP(2,1/(Log!$K$1:$K$27569=ID92),Log!$H$1:$H$27569)</f>
        <v>2</v>
      </c>
      <c r="II92" s="224" t="str">
        <f t="array" ref="II92">LOOKUP(2,1/(Log!$K$1:$K$27569=ID92),Log!$J$1:$J$27569)</f>
        <v>x</v>
      </c>
      <c r="IJ92" s="224" t="str">
        <f t="array" ref="IJ92">LOOKUP(2,1/(Log!$K$1:$K$27569=ID92),Log!$I$1:$I$27569)</f>
        <v>x</v>
      </c>
      <c r="IK92" s="214">
        <f t="array" ref="IK92">LOOKUP(2,1/(Log!$K$1:$K$27569=ID92),Log!$L$1:$L$27569)</f>
        <v>45604</v>
      </c>
      <c r="IL92" s="222" t="str">
        <f t="shared" si="113"/>
        <v>NGA007Physical constraints in the environment (obstacles related to terrain, climate, lack of infrastructure, etc.)</v>
      </c>
      <c r="IM92" s="222">
        <f t="array" ref="IM92">LOOKUP(2,1/(Log!$K$1:$K$27569=IL92),Log!$E$1:$E$27569)</f>
        <v>3</v>
      </c>
      <c r="IN92" s="222" t="str">
        <f t="array" ref="IN92">LOOKUP(2,1/(Log!$K$1:$K$27569=IL92),Log!$F$1:$F$27569)</f>
        <v>ACAPS Access Methodology</v>
      </c>
      <c r="IO92" s="222" t="str">
        <f t="array" ref="IO92">LOOKUP(2,1/(Log!$K$1:$K$27569=IL92),Log!$G$1:$G$27569)</f>
        <v>Medium</v>
      </c>
      <c r="IP92" s="222">
        <f t="array" ref="IP92">LOOKUP(2,1/(Log!$K$1:$K$27569=IL92),Log!$H$1:$H$27569)</f>
        <v>2</v>
      </c>
      <c r="IQ92" s="222" t="str">
        <f t="array" ref="IQ92">LOOKUP(2,1/(Log!$K$1:$K$27569=IL92),Log!$J$1:$J$27569)</f>
        <v>x</v>
      </c>
      <c r="IR92" s="222" t="str">
        <f t="array" ref="IR92">LOOKUP(2,1/(Log!$K$1:$K$27569=IL92),Log!$I$1:$I$27569)</f>
        <v>x</v>
      </c>
      <c r="IS92" s="223">
        <f t="array" ref="IS92">LOOKUP(2,1/(Log!$K$1:$K$27569=IL92),Log!$L$1:$L$27569)</f>
        <v>45604</v>
      </c>
    </row>
    <row r="93" spans="1:253" s="11" customFormat="1" ht="13.35" customHeight="1">
      <c r="A93" s="11" t="str">
        <f>Lists!B:B</f>
        <v>Cameroonian Refugees in Nigeria</v>
      </c>
      <c r="B93" s="11" t="str">
        <f>Lists!F:F</f>
        <v>International Displacement</v>
      </c>
      <c r="C93" s="11" t="str">
        <f>Lists!C:C</f>
        <v>NGA008</v>
      </c>
      <c r="D93" s="11" t="str">
        <f>Lists!A:A</f>
        <v>Nigeria</v>
      </c>
      <c r="E93" s="11" t="str">
        <f>Lists!D:D</f>
        <v>NGA</v>
      </c>
      <c r="F93" s="11" t="str">
        <f t="shared" si="76"/>
        <v>NGA008Total population</v>
      </c>
      <c r="G93" s="212">
        <f t="array" ref="G93">ROUND(LOOKUP(2,1/(Log!$K$1:$K$27569=F93),Log!$E$1:$E$27569),-3)</f>
        <v>237500000</v>
      </c>
      <c r="H93" s="213" t="str">
        <f t="array" ref="H93">LOOKUP(2,1/(Log!$K$1:$K$27569=F93),Log!$F$1:$F$27569)</f>
        <v>World Population Accessed 18/03//2025</v>
      </c>
      <c r="I93" s="213" t="str">
        <f t="array" ref="I93">LOOKUP(2,1/(Log!$K$1:$K$27569=F93),Log!$G$1:$G$27569)</f>
        <v xml:space="preserve">Medium </v>
      </c>
      <c r="J93" s="213">
        <f t="array" ref="J93">LOOKUP(2,1/(Log!$K$1:$K$27569=F93),Log!$H$1:$H$27569)</f>
        <v>2</v>
      </c>
      <c r="K93" s="213" t="str">
        <f t="array" ref="K93">LOOKUP(2,1/(Log!$K$1:$K$27569=F93),Log!$J$1:$J$27569)</f>
        <v>The population of Nigeria in 2025.</v>
      </c>
      <c r="L93" s="213" t="str">
        <f t="array" ref="L93">LOOKUP(2,1/(Log!$K$1:$K$27569=F93),Log!$I$1:$I$27569)</f>
        <v>https://worldpopulationreview.com/countries/nigeria-population</v>
      </c>
      <c r="M93" s="214">
        <f t="array" ref="M93">LOOKUP(2,1/(Log!$K$1:$K$27569=F93),Log!$L$1:$L$27569)</f>
        <v>45776</v>
      </c>
      <c r="N93" s="221" t="str">
        <f t="shared" si="77"/>
        <v>NGA008Landmass affected</v>
      </c>
      <c r="O93" s="216">
        <f t="array" ref="O93">LOOKUP(2,1/(Log!$K$1:$K$27569=N93),Log!$E$1:$E$27569)</f>
        <v>108869</v>
      </c>
      <c r="P93" s="216" t="str">
        <f t="array" ref="P93">LOOKUP(2,1/(Log!$K$1:$K$27569=N93),Log!$F$1:$F$27569)</f>
        <v>NBS Accessed 17/07/2023</v>
      </c>
      <c r="Q93" s="216" t="str">
        <f t="array" ref="Q93">LOOKUP(2,1/(Log!$K$1:$K$27569=N93),Log!$G$1:$G$27569)</f>
        <v xml:space="preserve">Medium </v>
      </c>
      <c r="R93" s="216">
        <f t="array" ref="R93">LOOKUP(2,1/(Log!$K$1:$K$27569=N93),Log!$H$1:$H$27569)</f>
        <v>2</v>
      </c>
      <c r="S93" s="216" t="str">
        <f t="array" ref="S93">LOOKUP(2,1/(Log!$K$1:$K$27569=N93),Log!$J$1:$J$27569)</f>
        <v>The states that host 98% of Cameroonian refugees are considered exposed to the crisis and their landmass were included. This includes: Cross River, Taraba and Benue states.</v>
      </c>
      <c r="T93" s="216" t="str">
        <f t="array" ref="T93">LOOKUP(2,1/(Log!$K$1:$K$27569=N93),Log!$I$1:$I$27569)</f>
        <v>https://nigeria.opendataforafrica.org/xspplpb/nigeria-census</v>
      </c>
      <c r="U93" s="217">
        <f t="array" ref="U93">LOOKUP(2,1/(Log!$K$1:$K$27569=N93),Log!$L$1:$L$27569)</f>
        <v>45776</v>
      </c>
      <c r="V93" s="221" t="str">
        <f t="shared" si="78"/>
        <v>NGA008People exposed</v>
      </c>
      <c r="W93" s="213">
        <f t="array" ref="W93">IF(LOOKUP(2,1/(Log!$K$1:$K$27569=V93),Log!$E$1:$E$27569)="x","x",ROUND(LOOKUP(2,1/(Log!$K$1:$K$27569=V93),Log!$E$1:$E$27569),-3))</f>
        <v>12675000</v>
      </c>
      <c r="X93" s="213" t="str">
        <f t="array" ref="X93">LOOKUP(2,1/(Log!$K$1:$K$27569=V93),Log!$F$1:$F$27569)</f>
        <v>NBS Accessed 17/07/2023</v>
      </c>
      <c r="Y93" s="213" t="str">
        <f t="array" ref="Y93">LOOKUP(2,1/(Log!$K$1:$K$27569=V93),Log!$G$1:$G$27569)</f>
        <v>Low</v>
      </c>
      <c r="Z93" s="213">
        <f t="array" ref="Z93">LOOKUP(2,1/(Log!$K$1:$K$27569=V93),Log!$H$1:$H$27569)</f>
        <v>3</v>
      </c>
      <c r="AA93" s="213" t="str">
        <f t="array" ref="AA93">LOOKUP(2,1/(Log!$K$1:$K$27569=V93),Log!$J$1:$J$27569)</f>
        <v>The states that host 98% of Cameroonian refugees are considered exposed to the crisis and the whole population have been included. This includes: Cross River, Taraba and Benue states. The figures are taken from NBS data portal as of 2016. The reliabilty of this data is set as low because the population figure is not up to date as it is based on census data from 2016.</v>
      </c>
      <c r="AB93" s="213" t="str">
        <f t="array" ref="AB93">LOOKUP(2,1/(Log!$K$1:$K$27569=V93),Log!$I$1:$I$27569)</f>
        <v>https://nigeria.opendataforafrica.org/xspplpb/nigeria-census</v>
      </c>
      <c r="AC93" s="214">
        <f t="array" ref="AC93">LOOKUP(2,1/(Log!$K$1:$K$27569=V93),Log!$L$1:$L$27569)</f>
        <v>45776</v>
      </c>
      <c r="AD93" s="221" t="str">
        <f t="shared" si="79"/>
        <v>NGA008People affected</v>
      </c>
      <c r="AE93" s="218">
        <f t="array" ref="AE93">IF(LOOKUP(2,1/(Log!$K$1:$K$27569=AD93),Log!$E$1:$E$27569)="x","x",ROUND(LOOKUP(2,1/(Log!$K$1:$K$27569=AD93),Log!$E$1:$E$27569),-3))</f>
        <v>101000</v>
      </c>
      <c r="AF93" s="218" t="str">
        <f t="array" ref="AF93">LOOKUP(2,1/(Log!$K$1:$K$27569=AD93),Log!$F$1:$F$27569)</f>
        <v>UNHCR 11/12/2024</v>
      </c>
      <c r="AG93" s="218" t="str">
        <f t="array" ref="AG93">LOOKUP(2,1/(Log!$K$1:$K$27569=AD93),Log!$G$1:$G$27569)</f>
        <v xml:space="preserve">Medium </v>
      </c>
      <c r="AH93" s="218">
        <f t="array" ref="AH93">LOOKUP(2,1/(Log!$K$1:$K$27569=AD93),Log!$H$1:$H$27569)</f>
        <v>2</v>
      </c>
      <c r="AI93" s="218" t="str">
        <f t="array" ref="AI93">LOOKUP(2,1/(Log!$K$1:$K$27569=AD93),Log!$J$1:$J$27569)</f>
        <v>Total number of registered cameroonian refugees (69,475) and 32,000 Unregistered  Cameroonian refugees. As of 30 September 2024, 21,443 of them have been registered as Asylum seekers in Nigeria. All these  have been considered affected by the crisis. Host communities might have been affected, however there is no available informaiton. The figures are taken from UNHCR dashboard for cameroonian refugees in Nigeria as of 30/09/2024 published in December. UNHCR is chosen as it provides a wider view of the crisis and due to its regular updates of the refugee numbers. The reliability is set as medium because the data includes high-quality information alongside some elements with lower quality, resulting in an overall medium reliability.</v>
      </c>
      <c r="AJ93" s="218" t="str">
        <f t="array" ref="AJ93">LOOKUP(2,1/(Log!$K$1:$K$27569=AD93),Log!$I$1:$I$27569)</f>
        <v>https://data.unhcr.org/en/documents/details/113077</v>
      </c>
      <c r="AK93" s="219">
        <f t="array" ref="AK93">LOOKUP(2,1/(Log!$K$1:$K$27569=AD93),Log!$L$1:$L$27569)</f>
        <v>45776</v>
      </c>
      <c r="AL93" s="221" t="str">
        <f t="shared" si="80"/>
        <v>NGA008People displaced</v>
      </c>
      <c r="AM93" s="213">
        <f t="array" ref="AM93">IF(LOOKUP(2,1/(Log!$K$1:$K$27569=AL93),Log!$E$1:$E$27569)="x","x",ROUND(LOOKUP(2,1/(Log!$K$1:$K$27569=AL93),Log!$E$1:$E$27569),-3))</f>
        <v>101000</v>
      </c>
      <c r="AN93" s="213" t="str">
        <f t="array" ref="AN93">LOOKUP(2,1/(Log!$K$1:$K$27569=AL93),Log!$F$1:$F$27569)</f>
        <v>UNHCR 11/12/2024</v>
      </c>
      <c r="AO93" s="213" t="str">
        <f t="array" ref="AO93">LOOKUP(2,1/(Log!$K$1:$K$27569=AL93),Log!$G$1:$G$27569)</f>
        <v xml:space="preserve">Medium </v>
      </c>
      <c r="AP93" s="213">
        <f t="array" ref="AP93">LOOKUP(2,1/(Log!$K$1:$K$27569=AL93),Log!$H$1:$H$27569)</f>
        <v>2</v>
      </c>
      <c r="AQ93" s="213" t="str">
        <f t="array" ref="AQ93">LOOKUP(2,1/(Log!$K$1:$K$27569=AL93),Log!$J$1:$J$27569)</f>
        <v>The number of people displaced includes the total number of registered (69,475) cameroonian refugees and 32,000 unregistered cameroonian refugees. As of 30
September 2024, 21,443 of them have been registered as Asylum seekers in Nigeria according to UNHCR. The figures are as of september 2024 published in December 2024. The UNHCR  is chosen because it provides regular updates and a wider view of the displaced people due to  this crisis and its reliabilty set to medium because the methodologies used for data collection are generally consistent, though minor variations exist that could affect accuracy</v>
      </c>
      <c r="AR93" s="213" t="str">
        <f t="array" ref="AR93">LOOKUP(2,1/(Log!$K$1:$K$27569=AL93),Log!$I$1:$I$27569)</f>
        <v>https://data.unhcr.org/en/documents/details/113077</v>
      </c>
      <c r="AS93" s="214">
        <f t="array" ref="AS93">LOOKUP(2,1/(Log!$K$1:$K$27569=AL93),Log!$L$1:$L$27569)</f>
        <v>45776</v>
      </c>
      <c r="AT93" s="222" t="str">
        <f t="shared" si="81"/>
        <v>NGA008Injuries reported</v>
      </c>
      <c r="AU93" s="218" t="str">
        <f t="array" ref="AU93">LOOKUP(2,1/(Log!$K$1:$K$27569=AT93),Log!$E$1:$E$27569)</f>
        <v>x</v>
      </c>
      <c r="AV93" s="218" t="str">
        <f t="array" ref="AV93">LOOKUP(2,1/(Log!$K$1:$K$27569=AT93),Log!$F$1:$F$27569)</f>
        <v>x</v>
      </c>
      <c r="AW93" s="218" t="str">
        <f t="array" ref="AW93">LOOKUP(2,1/(Log!$K$1:$K$27569=AT93),Log!$G$1:$G$27569)</f>
        <v>x</v>
      </c>
      <c r="AX93" s="218" t="str">
        <f t="array" ref="AX93">LOOKUP(2,1/(Log!$K$1:$K$27569=AT93),Log!$H$1:$H$27569)</f>
        <v>x</v>
      </c>
      <c r="AY93" s="218" t="str">
        <f t="array" ref="AY93">LOOKUP(2,1/(Log!$K$1:$K$27569=AT93),Log!$J$1:$J$27569)</f>
        <v>No available info.</v>
      </c>
      <c r="AZ93" s="218" t="str">
        <f t="array" ref="AZ93">LOOKUP(2,1/(Log!$K$1:$K$27569=AT93),Log!$I$1:$I$27569)</f>
        <v>x</v>
      </c>
      <c r="BA93" s="219">
        <f t="array" ref="BA93">LOOKUP(2,1/(Log!$K$1:$K$27569=AT93),Log!$L$1:$L$27569)</f>
        <v>45776</v>
      </c>
      <c r="BB93" s="221" t="str">
        <f t="shared" si="82"/>
        <v>NGA008Illness cases reported</v>
      </c>
      <c r="BC93" s="213" t="str">
        <f t="array" ref="BC93">LOOKUP(2,1/(Log!$K$1:$K$27569=BB93),Log!$E$1:$E$27569)</f>
        <v>x</v>
      </c>
      <c r="BD93" s="213" t="str">
        <f t="array" ref="BD93">LOOKUP(2,1/(Log!$K$1:$K$27569=BB93),Log!$F$1:$F$27569)</f>
        <v>x</v>
      </c>
      <c r="BE93" s="213" t="str">
        <f t="array" ref="BE93">LOOKUP(2,1/(Log!$K$1:$K$27569=BB93),Log!$G$1:$G$27569)</f>
        <v>x</v>
      </c>
      <c r="BF93" s="213" t="str">
        <f t="array" ref="BF93">LOOKUP(2,1/(Log!$K$1:$K$27569=BB93),Log!$H$1:$H$27569)</f>
        <v>x</v>
      </c>
      <c r="BG93" s="213" t="str">
        <f t="array" ref="BG93">LOOKUP(2,1/(Log!$K$1:$K$27569=BB93),Log!$J$1:$J$27569)</f>
        <v>Considering the complexity of the situation and current reliable data from open sources is not available, which limits the capacity to provide accurate figure.</v>
      </c>
      <c r="BH93" s="213" t="str">
        <f t="array" ref="BH93">LOOKUP(2,1/(Log!$K$1:$K$27569=BB93),Log!$I$1:$I$27569)</f>
        <v>x</v>
      </c>
      <c r="BI93" s="214">
        <f t="array" ref="BI93">LOOKUP(2,1/(Log!$K$1:$K$27569=BB93),Log!$L$1:$L$27569)</f>
        <v>45776</v>
      </c>
      <c r="BJ93" s="222" t="str">
        <f t="shared" si="83"/>
        <v>NGA008Fatalities reported</v>
      </c>
      <c r="BK93" s="222" t="str">
        <f t="array" ref="BK93">LOOKUP(2,1/(Log!$K$1:$K$27569=BJ93),Log!$E$1:$E$27569)</f>
        <v>x</v>
      </c>
      <c r="BL93" s="222" t="str">
        <f t="array" ref="BL93">LOOKUP(2,1/(Log!$K$1:$K$27569=BJ93),Log!$F$1:$F$27569)</f>
        <v>x</v>
      </c>
      <c r="BM93" s="222" t="str">
        <f t="array" ref="BM93">LOOKUP(2,1/(Log!$K$1:$K$27569=BJ93),Log!$G$1:$G$27569)</f>
        <v>x</v>
      </c>
      <c r="BN93" s="222" t="str">
        <f t="array" ref="BN93">LOOKUP(2,1/(Log!$K$1:$K$27569=BJ93),Log!$H$1:$H$27569)</f>
        <v>x</v>
      </c>
      <c r="BO93" s="222" t="str">
        <f t="array" ref="BO93">LOOKUP(2,1/(Log!$K$1:$K$27569=BJ93),Log!$J$1:$J$27569)</f>
        <v>No available info.</v>
      </c>
      <c r="BP93" s="218" t="str">
        <f t="array" ref="BP93">LOOKUP(2,1/(Log!$K$1:$K$27569=BJ93),Log!$I$1:$I$27569)</f>
        <v>x</v>
      </c>
      <c r="BQ93" s="223">
        <f t="array" ref="BQ93">LOOKUP(2,1/(Log!$K$1:$K$27569=BJ93),Log!$L$1:$L$27569)</f>
        <v>45776</v>
      </c>
      <c r="BR93" s="221" t="str">
        <f t="shared" si="84"/>
        <v>NGA008Buildings damaged</v>
      </c>
      <c r="BS93" s="224" t="str">
        <f t="array" ref="BS93">LOOKUP(2,1/(Log!$K$1:$K$27569=BR93),Log!$E$1:$E$27569)</f>
        <v>x</v>
      </c>
      <c r="BT93" s="224" t="str">
        <f t="array" ref="BT93">LOOKUP(2,1/(Log!$K$1:$K$27569=BR93),Log!$F$1:$F$27569)</f>
        <v>x</v>
      </c>
      <c r="BU93" s="224" t="str">
        <f t="array" ref="BU93">LOOKUP(2,1/(Log!$K$1:$K$27569=BR93),Log!$G$1:$G$27569)</f>
        <v>x</v>
      </c>
      <c r="BV93" s="224" t="str">
        <f t="array" ref="BV93">LOOKUP(2,1/(Log!$K$1:$K$27569=BR93),Log!$H$1:$H$27569)</f>
        <v>x</v>
      </c>
      <c r="BW93" s="224" t="str">
        <f t="array" ref="BW93">LOOKUP(2,1/(Log!$K$1:$K$27569=BR93),Log!$J$1:$J$27569)</f>
        <v>Considering the complexity of the situation and current reliable data from open sources is not available, which limits the capacity to provide accurate figure.</v>
      </c>
      <c r="BX93" s="224" t="str">
        <f t="array" ref="BX93">LOOKUP(2,1/(Log!$K$1:$K$27569=BR93),Log!$I$1:$I$27569)</f>
        <v>x</v>
      </c>
      <c r="BY93" s="214">
        <f t="array" ref="BY93">LOOKUP(2,1/(Log!$K$1:$K$27569=BR93),Log!$L$1:$L$27569)</f>
        <v>45776</v>
      </c>
      <c r="BZ93" s="222" t="str">
        <f t="shared" si="85"/>
        <v>NGA008Buildings destroyed</v>
      </c>
      <c r="CA93" s="222" t="str">
        <f t="array" ref="CA93">LOOKUP(2,1/(Log!$K$1:$K$27569=BZ93),Log!$E$1:$E$27569)</f>
        <v>x</v>
      </c>
      <c r="CB93" s="222" t="str">
        <f t="array" ref="CB93">LOOKUP(2,1/(Log!$K$1:$K$27569=BZ93),Log!$F$1:$F$27569)</f>
        <v>x</v>
      </c>
      <c r="CC93" s="222" t="str">
        <f t="array" ref="CC93">LOOKUP(2,1/(Log!$K$1:$K$27569=BZ93),Log!$G$1:$G$27569)</f>
        <v>x</v>
      </c>
      <c r="CD93" s="222" t="str">
        <f t="array" ref="CD93">LOOKUP(2,1/(Log!$K$1:$K$27569=BZ93),Log!$H$1:$H$27569)</f>
        <v>x</v>
      </c>
      <c r="CE93" s="222" t="str">
        <f t="array" ref="CE93">LOOKUP(2,1/(Log!$K$1:$K$27569=BZ93),Log!$J$1:$J$27569)</f>
        <v>Considering the complexity of the situation and current reliable data from open sources is not available, which limits the capacity to provide accurate figure.</v>
      </c>
      <c r="CF93" s="222" t="str">
        <f t="array" ref="CF93">LOOKUP(2,1/(Log!$K$1:$K$27569=BZ93),Log!$I$1:$I$27569)</f>
        <v>x</v>
      </c>
      <c r="CG93" s="223">
        <f t="array" ref="CG93">LOOKUP(2,1/(Log!$K$1:$K$27569=BZ93),Log!$L$1:$L$27569)</f>
        <v>45776</v>
      </c>
      <c r="CH93" s="221" t="str">
        <f t="shared" si="86"/>
        <v>NGA008Buildings in the affected area</v>
      </c>
      <c r="CI93" s="222" t="e">
        <f t="array" ref="CI93">LOOKUP(2,1/(Log!$K$1:$K$27569=CH93),Log!$E$1:$E$27569)</f>
        <v>#N/A</v>
      </c>
      <c r="CJ93" s="222" t="e">
        <f t="array" ref="CJ93">LOOKUP(2,1/(Log!$K$1:$K$27569=CH93),Log!$F$1:$F$27569)</f>
        <v>#N/A</v>
      </c>
      <c r="CK93" s="222" t="e">
        <f t="array" ref="CK93">LOOKUP(2,1/(Log!$K$1:$K$27569=CH93),Log!$G$1:$G$27569)</f>
        <v>#N/A</v>
      </c>
      <c r="CL93" s="222" t="e">
        <f t="array" ref="CL93">LOOKUP(2,1/(Log!$K$1:$K$27569=CH93),Log!$H$1:$H$27569)</f>
        <v>#N/A</v>
      </c>
      <c r="CM93" s="222" t="e">
        <f t="array" ref="CM93">LOOKUP(2,1/(Log!$K$1:$K$27569=CH93),Log!$J$1:$J$27569)</f>
        <v>#N/A</v>
      </c>
      <c r="CN93" s="222" t="e">
        <f t="array" ref="CN93">LOOKUP(2,1/(Log!$K$1:$K$27569=CH93),Log!$I$1:$I$27569)</f>
        <v>#N/A</v>
      </c>
      <c r="CO93" s="225" t="e">
        <f t="array" ref="CO93">LOOKUP(2,1/(Log!$K$1:$K$27569=CH93),Log!$L$1:$L$27569)</f>
        <v>#N/A</v>
      </c>
      <c r="CP93" s="222" t="str">
        <f t="shared" si="87"/>
        <v>NGA008Economic Losses</v>
      </c>
      <c r="CQ93" s="224" t="str">
        <f t="array" ref="CQ93">LOOKUP(2,1/(Log!$K$1:$K$27569=CP93),Log!$E$1:$E$27569)</f>
        <v>x</v>
      </c>
      <c r="CR93" s="224" t="str">
        <f t="array" ref="CR93">LOOKUP(2,1/(Log!$K$1:$K$27569=CP93),Log!$F$1:$F$27569)</f>
        <v>x</v>
      </c>
      <c r="CS93" s="224" t="str">
        <f t="array" ref="CS93">LOOKUP(2,1/(Log!$K$1:$K$27569=CP93),Log!$G$1:$G$27569)</f>
        <v>x</v>
      </c>
      <c r="CT93" s="224" t="str">
        <f t="array" ref="CT93">LOOKUP(2,1/(Log!$K$1:$K$27569=CP93),Log!$H$1:$H$27569)</f>
        <v>x</v>
      </c>
      <c r="CU93" s="224" t="str">
        <f t="array" ref="CU93">LOOKUP(2,1/(Log!$K$1:$K$27569=CP93),Log!$J$1:$J$27569)</f>
        <v>Considering the complexity of the situation and current reliable data from open sources is not available, which limits the capacity to provide accurate figure.</v>
      </c>
      <c r="CV93" s="224" t="str">
        <f t="array" ref="CV93">LOOKUP(2,1/(Log!$K$1:$K$27569=CP93),Log!$I$1:$I$27569)</f>
        <v>x</v>
      </c>
      <c r="CW93" s="214">
        <f t="array" ref="CW93">LOOKUP(2,1/(Log!$K$1:$K$27569=CP93),Log!$L$1:$L$27569)</f>
        <v>45776</v>
      </c>
      <c r="CX93" s="222" t="str">
        <f t="shared" si="88"/>
        <v>NGA008People in Need</v>
      </c>
      <c r="CY93" s="218">
        <f t="shared" si="89"/>
        <v>101000</v>
      </c>
      <c r="CZ93" s="218" t="str">
        <f t="shared" si="90"/>
        <v>UNHCR 11/12/2024</v>
      </c>
      <c r="DA93" s="218" t="str">
        <f t="shared" si="91"/>
        <v>Low</v>
      </c>
      <c r="DB93" s="218">
        <f t="shared" si="92"/>
        <v>3</v>
      </c>
      <c r="DC93" s="218" t="str">
        <f t="shared" si="93"/>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(69,475) and Unregistered  (32,000) Cameroonian refugees in Nigeria. The figure is taken from UNHCR dashboard as of September 2024 published in December 2024. The HNO has been considered but not suitable because its analysis primarily focuses on the so-called BAY states (Borno, Adamawa and Yobe) in north-east Nigeria, it only captures the magnitude and severity of needs of the BAY region caused by a domestic armed conflict. Therefore the UNHCR was used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DD93" s="218" t="str">
        <f t="shared" si="94"/>
        <v>https://data.unhcr.org/en/documents/details/113077</v>
      </c>
      <c r="DE93" s="220">
        <f t="shared" si="95"/>
        <v>45776</v>
      </c>
      <c r="DF93" s="221" t="str">
        <f t="shared" si="96"/>
        <v>NGA008Minimal humanitarian conditions - Level 1</v>
      </c>
      <c r="DG93" s="213">
        <f t="array" ref="DG93">IF(LOOKUP(2,1/(Log!$K$1:$K$27569=DF93),Log!$E$1:$E$27569)="x","x",ROUND(LOOKUP(2,1/(Log!$K$1:$K$27569=DF93),Log!$E$1:$E$27569),-3))</f>
        <v>12573000</v>
      </c>
      <c r="DH93" s="224" t="str">
        <f t="array" ref="DH93">LOOKUP(2,1/(Log!$K$1:$K$27569=DF93),Log!$F$1:$F$27569)</f>
        <v>UNHCR 11/12/2024; NBS Accessed 18/07/2024</v>
      </c>
      <c r="DI93" s="224" t="str">
        <f t="array" ref="DI93">LOOKUP(2,1/(Log!$K$1:$K$27569=DF93),Log!$G$1:$G$27569)</f>
        <v xml:space="preserve">Medium </v>
      </c>
      <c r="DJ93" s="224">
        <f t="array" ref="DJ93">LOOKUP(2,1/(Log!$K$1:$K$27569=DF93),Log!$H$1:$H$27569)</f>
        <v>2</v>
      </c>
      <c r="DK93" s="224" t="str">
        <f t="array" ref="DK93">LOOKUP(2,1/(Log!$K$1:$K$27569=DF93),Log!$J$1:$J$27569)</f>
        <v xml:space="preserve">According to INFORM SI methodology, The minimal level comprise of  Minimal conditions ( Level 1) = People Exposed - People affected - People in need. People in Level 1 are able to meet their basic needs without employing irreversible coping strategies.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v>
      </c>
      <c r="DL93" s="224" t="str">
        <f t="array" ref="DL93">LOOKUP(2,1/(Log!$K$1:$K$27569=DF93),Log!$I$1:$I$27569)</f>
        <v>https://data.unhcr.org/en/documents/details/113077; https://nigeria.opendataforafrica.org/xspplpb/nigeria-census</v>
      </c>
      <c r="DM93" s="214">
        <f t="array" ref="DM93">LOOKUP(2,1/(Log!$K$1:$K$27569=DF93),Log!$L$1:$L$27569)</f>
        <v>45776</v>
      </c>
      <c r="DN93" s="222" t="str">
        <f t="shared" si="97"/>
        <v>NGA008Stressed humanitarian conditions - Level 2</v>
      </c>
      <c r="DO93" s="218">
        <f t="array" ref="DO93">IF(LOOKUP(2,1/(Log!$K$1:$K$27569=DN93),Log!$E$1:$E$27569)="x","x",ROUND(LOOKUP(2,1/(Log!$K$1:$K$27569=DN93),Log!$E$1:$E$27569),-3))</f>
        <v>0</v>
      </c>
      <c r="DP93" s="222" t="str">
        <f t="array" ref="DP93">LOOKUP(2,1/(Log!$K$1:$K$27569=DN93),Log!$F$1:$F$27569)</f>
        <v>UNHCR 11/12/2024</v>
      </c>
      <c r="DQ93" s="222" t="str">
        <f t="array" ref="DQ93">LOOKUP(2,1/(Log!$K$1:$K$27569=DN93),Log!$G$1:$G$27569)</f>
        <v xml:space="preserve">Medium </v>
      </c>
      <c r="DR93" s="222">
        <f t="array" ref="DR93">LOOKUP(2,1/(Log!$K$1:$K$27569=DN93),Log!$H$1:$H$27569)</f>
        <v>2</v>
      </c>
      <c r="DS93" s="222" t="str">
        <f t="array" ref="DS93">LOOKUP(2,1/(Log!$K$1:$K$27569=DN93),Log!$J$1:$J$27569)</f>
        <v>According to INFORM SI methodology, the stessed level comprise Stressed conditions (Level2)= People Affected - People in Need. Since all the refugees and asylum seekers affected are in need, there are no people in level. UNHCR dashboard  figures are used. HNO was considered however not sutable because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v>
      </c>
      <c r="DT93" s="222" t="str">
        <f t="array" ref="DT93">LOOKUP(2,1/(Log!$K$1:$K$27569=DN93),Log!$I$1:$I$27569)</f>
        <v>https://data.unhcr.org/en/documents/details/113077</v>
      </c>
      <c r="DU93" s="223">
        <f t="array" ref="DU93">LOOKUP(2,1/(Log!$K$1:$K$27569=DN93),Log!$L$1:$L$27569)</f>
        <v>45776</v>
      </c>
      <c r="DV93" s="221" t="str">
        <f t="shared" si="98"/>
        <v>NGA008Moderate humanitarian conditions - Level 3</v>
      </c>
      <c r="DW93" s="213">
        <f t="array" ref="DW93">IF(LOOKUP(2,1/(Log!$K$1:$K$27569=DV93),Log!$E$1:$E$27569)="x","x",ROUND(LOOKUP(2,1/(Log!$K$1:$K$27569=DV93),Log!$E$1:$E$27569),-3))</f>
        <v>101000</v>
      </c>
      <c r="DX93" s="224" t="str">
        <f t="array" ref="DX93">LOOKUP(2,1/(Log!$K$1:$K$27569=DV93),Log!$F$1:$F$27569)</f>
        <v>UNHCR 11/12/2024</v>
      </c>
      <c r="DY93" s="224" t="str">
        <f t="array" ref="DY93">LOOKUP(2,1/(Log!$K$1:$K$27569=DV93),Log!$G$1:$G$27569)</f>
        <v>Low</v>
      </c>
      <c r="DZ93" s="224">
        <f t="array" ref="DZ93">LOOKUP(2,1/(Log!$K$1:$K$27569=DV93),Log!$H$1:$H$27569)</f>
        <v>3</v>
      </c>
      <c r="EA93" s="224" t="str">
        <f t="array" ref="EA93">LOOKUP(2,1/(Log!$K$1:$K$27569=DV93),Log!$J$1:$J$27569)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(69,475) and Unregistered  (32,000) Cameroonian refugees in Nigeria. The figure is taken from UNHCR dashboard as of September 2024 published in December 2024. The HNO has been considered but not suitable because its analysis primarily focuses on the so-called BAY states (Borno, Adamawa and Yobe) in north-east Nigeria, it only captures the magnitude and severity of needs of the BAY region caused by a domestic armed conflict. Therefore the UNHCR was used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B93" s="224" t="str">
        <f t="array" ref="EB93">LOOKUP(2,1/(Log!$K$1:$K$27569=DV93),Log!$I$1:$I$27569)</f>
        <v>https://data.unhcr.org/en/documents/details/113077</v>
      </c>
      <c r="EC93" s="214">
        <f t="array" ref="EC93">LOOKUP(2,1/(Log!$K$1:$K$27569=DV93),Log!$L$1:$L$27569)</f>
        <v>45776</v>
      </c>
      <c r="ED93" s="222" t="str">
        <f t="shared" si="99"/>
        <v>NGA008Severe humanitarian conditions - Level 4</v>
      </c>
      <c r="EE93" s="218" t="str">
        <f t="array" ref="EE93">IF(LOOKUP(2,1/(Log!$K$1:$K$27569=ED93),Log!$E$1:$E$27569)="x","x",ROUND(LOOKUP(2,1/(Log!$K$1:$K$27569=ED93),Log!$E$1:$E$27569),-3))</f>
        <v>x</v>
      </c>
      <c r="EF93" s="222" t="str">
        <f t="array" ref="EF93">LOOKUP(2,1/(Log!$K$1:$K$27569=ED93),Log!$F$1:$F$27569)</f>
        <v>X</v>
      </c>
      <c r="EG93" s="222" t="str">
        <f t="array" ref="EG93">LOOKUP(2,1/(Log!$K$1:$K$27569=ED93),Log!$G$1:$G$27569)</f>
        <v>x</v>
      </c>
      <c r="EH93" s="222" t="str">
        <f t="array" ref="EH93">LOOKUP(2,1/(Log!$K$1:$K$27569=ED93),Log!$H$1:$H$27569)</f>
        <v>x</v>
      </c>
      <c r="EI93" s="222" t="str">
        <f t="array" ref="EI93">LOOKUP(2,1/(Log!$K$1:$K$27569=ED93),Log!$J$1:$J$27569)</f>
        <v xml:space="preserve">There is no analysis of the severity of needs for Camerronian refugees </v>
      </c>
      <c r="EJ93" s="222" t="str">
        <f t="array" ref="EJ93">LOOKUP(2,1/(Log!$K$1:$K$27569=ED93),Log!$I$1:$I$27569)</f>
        <v>X</v>
      </c>
      <c r="EK93" s="223">
        <f t="array" ref="EK93">LOOKUP(2,1/(Log!$K$1:$K$27569=ED93),Log!$L$1:$L$27569)</f>
        <v>45776</v>
      </c>
      <c r="EL93" s="221" t="str">
        <f t="shared" si="100"/>
        <v>NGA008Extreme humanitarian conditions - Level 5</v>
      </c>
      <c r="EM93" s="213" t="str">
        <f t="array" ref="EM93">IF(LOOKUP(2,1/(Log!$K$1:$K$27569=EL93),Log!$E$1:$E$27569)="x","x",ROUND(LOOKUP(2,1/(Log!$K$1:$K$27569=EL93),Log!$E$1:$E$27569),-3))</f>
        <v>x</v>
      </c>
      <c r="EN93" s="224" t="str">
        <f t="array" ref="EN93">LOOKUP(2,1/(Log!$K$1:$K$27569=EL93),Log!$F$1:$F$27569)</f>
        <v>X</v>
      </c>
      <c r="EO93" s="224" t="str">
        <f t="array" ref="EO93">LOOKUP(2,1/(Log!$K$1:$K$27569=EL93),Log!$G$1:$G$27569)</f>
        <v>x</v>
      </c>
      <c r="EP93" s="224" t="str">
        <f t="array" ref="EP93">LOOKUP(2,1/(Log!$K$1:$K$27569=EL93),Log!$H$1:$H$27569)</f>
        <v>x</v>
      </c>
      <c r="EQ93" s="224" t="str">
        <f t="array" ref="EQ93">LOOKUP(2,1/(Log!$K$1:$K$27569=EL93),Log!$J$1:$J$27569)</f>
        <v xml:space="preserve"> There is no analysis of the severity of needs for Camerronian refugees </v>
      </c>
      <c r="ER93" s="224" t="str">
        <f t="array" ref="ER93">LOOKUP(2,1/(Log!$K$1:$K$27569=EL93),Log!$I$1:$I$27569)</f>
        <v>X</v>
      </c>
      <c r="ES93" s="214">
        <f t="array" ref="ES93">LOOKUP(2,1/(Log!$K$1:$K$27569=EL93),Log!$L$1:$L$27569)</f>
        <v>45776</v>
      </c>
      <c r="ET93" s="222" t="str">
        <f t="shared" si="101"/>
        <v>NGA008Fatalities in all crises</v>
      </c>
      <c r="EU93" s="222">
        <f t="array" ref="EU93">LOOKUP(2,1/(Log!$K$1:$K$27569=ET93),Log!$E$1:$E$27569)</f>
        <v>4883</v>
      </c>
      <c r="EV93" s="222" t="str">
        <f t="array" ref="EV93">LOOKUP(2,1/(Log!$K$1:$K$27569=ET93),Log!$F$1:$F$27569)</f>
        <v xml:space="preserve"> ACLED Accessed 10/03/2025; OCHA 01/11/2024</v>
      </c>
      <c r="EW93" s="222" t="str">
        <f t="array" ref="EW93">LOOKUP(2,1/(Log!$K$1:$K$27569=ET93),Log!$G$1:$G$27569)</f>
        <v xml:space="preserve">Medium </v>
      </c>
      <c r="EX93" s="222">
        <f t="array" ref="EX93">LOOKUP(2,1/(Log!$K$1:$K$27569=ET93),Log!$H$1:$H$27569)</f>
        <v>2</v>
      </c>
      <c r="EY93" s="222" t="str">
        <f t="array" ref="EY93">LOOKUP(2,1/(Log!$K$1:$K$27569=ET93),Log!$J$1:$J$27569)</f>
        <v>Number of fatalities in Nigeria based on ACLED data from 01/10/2024  to 01/04/2025 due Battles, Violence against civilians, Explosions/Remote violence, Riots, Protests, Strategic developments (4,562) plus  As of 1 November 2024, 321 lives have been lost due to ongoing floods across Nigeria. According to OCHA, 34 states have been severely affected by floods.</v>
      </c>
      <c r="EZ93" s="222" t="str">
        <f t="array" ref="EZ93">LOOKUP(2,1/(Log!$K$1:$K$27569=ET93),Log!$I$1:$I$27569)</f>
        <v>https://acleddata.com/explorer/#1714654904371-01f34ad7-b1ac; https://www.unocha.org/publications/report/nigeria/nigeria-floods-situation-report-no-5-1-november-2024</v>
      </c>
      <c r="FA93" s="223">
        <f t="array" ref="FA93">LOOKUP(2,1/(Log!$K$1:$K$27569=ET93),Log!$L$1:$L$27569)</f>
        <v>45776</v>
      </c>
      <c r="FB93" s="221" t="str">
        <f t="shared" si="102"/>
        <v>NGA008Crisis affected groups</v>
      </c>
      <c r="FC93" s="224">
        <f t="array" ref="FC93">LOOKUP(2,1/(Log!$K$1:$K$27569=FB93),Log!$E$1:$E$27569)</f>
        <v>3</v>
      </c>
      <c r="FD93" s="224" t="str">
        <f t="array" ref="FD93">LOOKUP(2,1/(Log!$K$1:$K$27569=FB93),Log!$F$1:$F$27569)</f>
        <v>UNHCR 11/12/2024; NBS Accessed 18/07/2024</v>
      </c>
      <c r="FE93" s="224" t="str">
        <f t="array" ref="FE93">LOOKUP(2,1/(Log!$K$1:$K$27569=FB93),Log!$G$1:$G$27569)</f>
        <v xml:space="preserve">Medium </v>
      </c>
      <c r="FF93" s="224">
        <f t="array" ref="FF93">LOOKUP(2,1/(Log!$K$1:$K$27569=FB93),Log!$H$1:$H$27569)</f>
        <v>2</v>
      </c>
      <c r="FG93" s="224" t="str">
        <f t="array" ref="FG93">LOOKUP(2,1/(Log!$K$1:$K$27569=FB93),Log!$J$1:$J$27569)</f>
        <v>In this crisis, 2 out of 5 population groups are affected: Refugee, Asylum Seekers &amp; Host population</v>
      </c>
      <c r="FH93" s="224" t="str">
        <f t="array" ref="FH93">LOOKUP(2,1/(Log!$K$1:$K$27569=FB93),Log!$I$1:$I$27569)</f>
        <v>https://data.unhcr.org/en/documents/details/113077; https://nigeria.opendataforafrica.org/xspplpb/nigeria-census</v>
      </c>
      <c r="FI93" s="214">
        <f t="array" ref="FI93">LOOKUP(2,1/(Log!$K$1:$K$27569=FB93),Log!$L$1:$L$27569)</f>
        <v>45776</v>
      </c>
      <c r="FJ93" s="221" t="str">
        <f t="shared" si="103"/>
        <v>NGA008People facing limited access constraints</v>
      </c>
      <c r="FK93" s="222" t="str">
        <f t="array" ref="FK93">LOOKUP(2,1/(Log!$K$1:$K$27569=FJ93),Log!$E$1:$E$27569)</f>
        <v>x</v>
      </c>
      <c r="FL93" s="222" t="str">
        <f t="array" ref="FL93">LOOKUP(2,1/(Log!$K$1:$K$27569=FJ93),Log!$F$1:$F$27569)</f>
        <v>x</v>
      </c>
      <c r="FM93" s="222" t="str">
        <f t="array" ref="FM93">LOOKUP(2,1/(Log!$K$1:$K$27569=FJ93),Log!$G$1:$G$27569)</f>
        <v>x</v>
      </c>
      <c r="FN93" s="222" t="str">
        <f t="array" ref="FN93">LOOKUP(2,1/(Log!$K$1:$K$27569=FJ93),Log!$H$1:$H$27569)</f>
        <v>x</v>
      </c>
      <c r="FO93" s="222" t="str">
        <f t="array" ref="FO93">LOOKUP(2,1/(Log!$K$1:$K$27569=FJ93),Log!$J$1:$J$27569)</f>
        <v>Considering the complexity of the situation and current reliable data from open sources is not available, which limits the capacity to provide accurate figure.</v>
      </c>
      <c r="FP93" s="218" t="str">
        <f t="array" ref="FP93">LOOKUP(2,1/(Log!$K$1:$K$27569=FJ93),Log!$I$1:$I$27569)</f>
        <v>x</v>
      </c>
      <c r="FQ93" s="219">
        <f t="array" ref="FQ93">LOOKUP(2,1/(Log!$K$1:$K$27569=FJ93),Log!$L$1:$L$27569)</f>
        <v>45776</v>
      </c>
      <c r="FR93" s="221" t="str">
        <f t="shared" si="104"/>
        <v>NGA008People facing restricted access constraints</v>
      </c>
      <c r="FS93" s="224" t="str">
        <f t="array" ref="FS93">LOOKUP(2,1/(Log!$K$1:$K$27569=FR93),Log!$E$1:$E$27569)</f>
        <v>x</v>
      </c>
      <c r="FT93" s="224" t="str">
        <f t="array" ref="FT93">LOOKUP(2,1/(Log!$K$1:$K$27569=FR93),Log!$F$1:$F$27569)</f>
        <v>x</v>
      </c>
      <c r="FU93" s="224" t="str">
        <f t="array" ref="FU93">LOOKUP(2,1/(Log!$K$1:$K$27569=FR93),Log!$G$1:$G$27569)</f>
        <v>x</v>
      </c>
      <c r="FV93" s="224" t="str">
        <f t="array" ref="FV93">LOOKUP(2,1/(Log!$K$1:$K$27569=FR93),Log!$H$1:$H$27569)</f>
        <v>x</v>
      </c>
      <c r="FW93" s="224" t="str">
        <f t="array" ref="FW93">LOOKUP(2,1/(Log!$K$1:$K$27569=FR93),Log!$J$1:$J$27569)</f>
        <v>Considering the complexity of the situation and current reliable data from open sources is not available, which limits the capacity to provide accurate figure.</v>
      </c>
      <c r="FX93" s="224" t="str">
        <f t="array" ref="FX93">LOOKUP(2,1/(Log!$K$1:$K$27569=FR93),Log!$I$1:$I$27569)</f>
        <v>x</v>
      </c>
      <c r="FY93" s="214">
        <f t="array" ref="FY93">LOOKUP(2,1/(Log!$K$1:$K$27569=FR93),Log!$L$1:$L$27569)</f>
        <v>45776</v>
      </c>
      <c r="FZ93" s="222" t="str">
        <f t="shared" si="105"/>
        <v>NGA008Impediments to entry into country (bureaucratic and administrative)</v>
      </c>
      <c r="GA93" s="222">
        <f t="array" ref="GA93">LOOKUP(2,1/(Log!$K$1:$K$27569=FZ93),Log!$E$1:$E$27569)</f>
        <v>1</v>
      </c>
      <c r="GB93" s="222" t="str">
        <f t="array" ref="GB93">LOOKUP(2,1/(Log!$K$1:$K$27569=FZ93),Log!$F$1:$F$27569)</f>
        <v>ACAPS Access Methodology</v>
      </c>
      <c r="GC93" s="222" t="str">
        <f t="array" ref="GC93">LOOKUP(2,1/(Log!$K$1:$K$27569=FZ93),Log!$G$1:$G$27569)</f>
        <v>Medium</v>
      </c>
      <c r="GD93" s="222">
        <f t="array" ref="GD93">LOOKUP(2,1/(Log!$K$1:$K$27569=FZ93),Log!$H$1:$H$27569)</f>
        <v>2</v>
      </c>
      <c r="GE93" s="222" t="str">
        <f t="array" ref="GE93">LOOKUP(2,1/(Log!$K$1:$K$27569=FZ93),Log!$J$1:$J$27569)</f>
        <v>x</v>
      </c>
      <c r="GF93" s="222" t="str">
        <f t="array" ref="GF93">LOOKUP(2,1/(Log!$K$1:$K$27569=FZ93),Log!$I$1:$I$27569)</f>
        <v>x</v>
      </c>
      <c r="GG93" s="223">
        <f t="array" ref="GG93">LOOKUP(2,1/(Log!$K$1:$K$27569=FZ93),Log!$L$1:$L$27569)</f>
        <v>45604</v>
      </c>
      <c r="GH93" s="221" t="str">
        <f t="shared" si="106"/>
        <v>NGA008Restriction of movement (impediments to freedom of movement and/or administrative restrictions)</v>
      </c>
      <c r="GI93" s="224">
        <f t="array" ref="GI93">LOOKUP(2,1/(Log!$K$1:$K$27569=GH93),Log!$E$1:$E$27569)</f>
        <v>3</v>
      </c>
      <c r="GJ93" s="224" t="str">
        <f t="array" ref="GJ93">LOOKUP(2,1/(Log!$K$1:$K$27569=GH93),Log!$F$1:$F$27569)</f>
        <v>ACAPS Access Methodology</v>
      </c>
      <c r="GK93" s="224" t="str">
        <f t="array" ref="GK93">LOOKUP(2,1/(Log!$K$1:$K$27569=GH93),Log!$G$1:$G$27569)</f>
        <v>Medium</v>
      </c>
      <c r="GL93" s="224">
        <f t="array" ref="GL93">LOOKUP(2,1/(Log!$K$1:$K$27569=GH93),Log!$H$1:$H$27569)</f>
        <v>2</v>
      </c>
      <c r="GM93" s="224" t="str">
        <f t="array" ref="GM93">LOOKUP(2,1/(Log!$K$1:$K$27569=GH93),Log!$J$1:$J$27569)</f>
        <v>x</v>
      </c>
      <c r="GN93" s="224" t="str">
        <f t="array" ref="GN93">LOOKUP(2,1/(Log!$K$1:$K$27569=GH93),Log!$I$1:$I$27569)</f>
        <v>x</v>
      </c>
      <c r="GO93" s="214">
        <f t="array" ref="GO93">LOOKUP(2,1/(Log!$K$1:$K$27569=GH93),Log!$L$1:$L$27569)</f>
        <v>45604</v>
      </c>
      <c r="GP93" s="222" t="str">
        <f t="shared" si="107"/>
        <v>NGA008Interference into implementation of humanitarian activities</v>
      </c>
      <c r="GQ93" s="222">
        <f t="array" ref="GQ93">LOOKUP(2,1/(Log!$K$1:$K$27569=GP93),Log!$E$1:$E$27569)</f>
        <v>0</v>
      </c>
      <c r="GR93" s="222" t="str">
        <f t="array" ref="GR93">LOOKUP(2,1/(Log!$K$1:$K$27569=GP93),Log!$F$1:$F$27569)</f>
        <v>ACAPS Access Methodology</v>
      </c>
      <c r="GS93" s="222" t="str">
        <f t="array" ref="GS93">LOOKUP(2,1/(Log!$K$1:$K$27569=GP93),Log!$G$1:$G$27569)</f>
        <v>Medium</v>
      </c>
      <c r="GT93" s="222">
        <f t="array" ref="GT93">LOOKUP(2,1/(Log!$K$1:$K$27569=GP93),Log!$H$1:$H$27569)</f>
        <v>2</v>
      </c>
      <c r="GU93" s="222" t="str">
        <f t="array" ref="GU93">LOOKUP(2,1/(Log!$K$1:$K$27569=GP93),Log!$J$1:$J$27569)</f>
        <v>x</v>
      </c>
      <c r="GV93" s="222" t="str">
        <f t="array" ref="GV93">LOOKUP(2,1/(Log!$K$1:$K$27569=GP93),Log!$I$1:$I$27569)</f>
        <v>x</v>
      </c>
      <c r="GW93" s="223">
        <f t="array" ref="GW93">LOOKUP(2,1/(Log!$K$1:$K$27569=GP93),Log!$L$1:$L$27569)</f>
        <v>45604</v>
      </c>
      <c r="GX93" s="221" t="str">
        <f t="shared" si="108"/>
        <v>NGA008Violence against personnel, facilities and assets</v>
      </c>
      <c r="GY93" s="224">
        <f t="array" ref="GY93">LOOKUP(2,1/(Log!$K$1:$K$27569=GX93),Log!$E$1:$E$27569)</f>
        <v>0</v>
      </c>
      <c r="GZ93" s="224" t="str">
        <f t="array" ref="GZ93">LOOKUP(2,1/(Log!$K$1:$K$27569=GX93),Log!$F$1:$F$27569)</f>
        <v>ACAPS Access Methodology</v>
      </c>
      <c r="HA93" s="224" t="str">
        <f t="array" ref="HA93">LOOKUP(2,1/(Log!$K$1:$K$27569=GX93),Log!$G$1:$G$27569)</f>
        <v>Medium</v>
      </c>
      <c r="HB93" s="224">
        <f t="array" ref="HB93">LOOKUP(2,1/(Log!$K$1:$K$27569=GX93),Log!$H$1:$H$27569)</f>
        <v>2</v>
      </c>
      <c r="HC93" s="224" t="str">
        <f t="array" ref="HC93">LOOKUP(2,1/(Log!$K$1:$K$27569=GX93),Log!$J$1:$J$27569)</f>
        <v>x</v>
      </c>
      <c r="HD93" s="224" t="str">
        <f t="array" ref="HD93">LOOKUP(2,1/(Log!$K$1:$K$27569=GX93),Log!$I$1:$I$27569)</f>
        <v>x</v>
      </c>
      <c r="HE93" s="214">
        <f t="array" ref="HE93">LOOKUP(2,1/(Log!$K$1:$K$27569=GX93),Log!$L$1:$L$27569)</f>
        <v>45604</v>
      </c>
      <c r="HF93" s="222" t="str">
        <f t="shared" si="109"/>
        <v>NGA008Denial of existence of humanitarian needs or entitlements to assistance</v>
      </c>
      <c r="HG93" s="222">
        <f t="array" ref="HG93">LOOKUP(2,1/(Log!$K$1:$K$27569=HF93),Log!$E$1:$E$27569)</f>
        <v>0</v>
      </c>
      <c r="HH93" s="222" t="str">
        <f t="array" ref="HH93">LOOKUP(2,1/(Log!$K$1:$K$27569=HF93),Log!$F$1:$F$27569)</f>
        <v>ACAPS Access Methodology</v>
      </c>
      <c r="HI93" s="222" t="str">
        <f t="array" ref="HI93">LOOKUP(2,1/(Log!$K$1:$K$27569=HF93),Log!$G$1:$G$27569)</f>
        <v>Medium</v>
      </c>
      <c r="HJ93" s="222">
        <f t="array" ref="HJ93">LOOKUP(2,1/(Log!$K$1:$K$27569=HF93),Log!$H$1:$H$27569)</f>
        <v>2</v>
      </c>
      <c r="HK93" s="222" t="str">
        <f t="array" ref="HK93">LOOKUP(2,1/(Log!$K$1:$K$27569=HF93),Log!$J$1:$J$27569)</f>
        <v>x</v>
      </c>
      <c r="HL93" s="222" t="str">
        <f t="array" ref="HL93">LOOKUP(2,1/(Log!$K$1:$K$27569=HF93),Log!$I$1:$I$27569)</f>
        <v>x</v>
      </c>
      <c r="HM93" s="223">
        <f t="array" ref="HM93">LOOKUP(2,1/(Log!$K$1:$K$27569=HF93),Log!$L$1:$L$27569)</f>
        <v>45604</v>
      </c>
      <c r="HN93" s="221" t="str">
        <f t="shared" si="110"/>
        <v>NGA008Restriction and obstruction of access to services and assistance</v>
      </c>
      <c r="HO93" s="224">
        <f t="array" ref="HO93">LOOKUP(2,1/(Log!$K$1:$K$27569=HN93),Log!$E$1:$E$27569)</f>
        <v>1</v>
      </c>
      <c r="HP93" s="224" t="str">
        <f t="array" ref="HP93">LOOKUP(2,1/(Log!$K$1:$K$27569=HN93),Log!$F$1:$F$27569)</f>
        <v>ACAPS Access Methodology</v>
      </c>
      <c r="HQ93" s="224" t="str">
        <f t="array" ref="HQ93">LOOKUP(2,1/(Log!$K$1:$K$27569=HN93),Log!$G$1:$G$27569)</f>
        <v>Medium</v>
      </c>
      <c r="HR93" s="224">
        <f t="array" ref="HR93">LOOKUP(2,1/(Log!$K$1:$K$27569=HN93),Log!$H$1:$H$27569)</f>
        <v>2</v>
      </c>
      <c r="HS93" s="224" t="str">
        <f t="array" ref="HS93">LOOKUP(2,1/(Log!$K$1:$K$27569=HN93),Log!$J$1:$J$27569)</f>
        <v>x</v>
      </c>
      <c r="HT93" s="224" t="str">
        <f t="array" ref="HT93">LOOKUP(2,1/(Log!$K$1:$K$27569=HN93),Log!$I$1:$I$27569)</f>
        <v>x</v>
      </c>
      <c r="HU93" s="214">
        <f t="array" ref="HU93">LOOKUP(2,1/(Log!$K$1:$K$27569=HN93),Log!$L$1:$L$27569)</f>
        <v>45604</v>
      </c>
      <c r="HV93" s="222" t="str">
        <f t="shared" si="111"/>
        <v>NGA008Ongoing insecurity/hostilities affecting humanitarian assistance</v>
      </c>
      <c r="HW93" s="222">
        <f t="array" ref="HW93">LOOKUP(2,1/(Log!$K$1:$K$27569=HV93),Log!$E$1:$E$27569)</f>
        <v>0</v>
      </c>
      <c r="HX93" s="222" t="str">
        <f t="array" ref="HX93">LOOKUP(2,1/(Log!$K$1:$K$27569=HV93),Log!$F$1:$F$27569)</f>
        <v>ACAPS Access Methodology</v>
      </c>
      <c r="HY93" s="222" t="str">
        <f t="array" ref="HY93">LOOKUP(2,1/(Log!$K$1:$K$27569=HV93),Log!$G$1:$G$27569)</f>
        <v>Medium</v>
      </c>
      <c r="HZ93" s="222">
        <f t="array" ref="HZ93">LOOKUP(2,1/(Log!$K$1:$K$27569=HV93),Log!$H$1:$H$27569)</f>
        <v>2</v>
      </c>
      <c r="IA93" s="222" t="str">
        <f t="array" ref="IA93">LOOKUP(2,1/(Log!$K$1:$K$27569=HV93),Log!$J$1:$J$27569)</f>
        <v>x</v>
      </c>
      <c r="IB93" s="222" t="str">
        <f t="array" ref="IB93">LOOKUP(2,1/(Log!$K$1:$K$27569=HV93),Log!$I$1:$I$27569)</f>
        <v>x</v>
      </c>
      <c r="IC93" s="223">
        <f t="array" ref="IC93">LOOKUP(2,1/(Log!$K$1:$K$27569=HV93),Log!$L$1:$L$27569)</f>
        <v>45604</v>
      </c>
      <c r="ID93" s="221" t="str">
        <f t="shared" si="112"/>
        <v>NGA008Presence of mines and improvised explosive devices</v>
      </c>
      <c r="IE93" s="224">
        <f t="array" ref="IE93">LOOKUP(2,1/(Log!$K$1:$K$27569=ID93),Log!$E$1:$E$27569)</f>
        <v>1</v>
      </c>
      <c r="IF93" s="224" t="str">
        <f t="array" ref="IF93">LOOKUP(2,1/(Log!$K$1:$K$27569=ID93),Log!$F$1:$F$27569)</f>
        <v>ACAPS Access Methodology</v>
      </c>
      <c r="IG93" s="224" t="str">
        <f t="array" ref="IG93">LOOKUP(2,1/(Log!$K$1:$K$27569=ID93),Log!$G$1:$G$27569)</f>
        <v>Medium</v>
      </c>
      <c r="IH93" s="224">
        <f t="array" ref="IH93">LOOKUP(2,1/(Log!$K$1:$K$27569=ID93),Log!$H$1:$H$27569)</f>
        <v>2</v>
      </c>
      <c r="II93" s="224" t="str">
        <f t="array" ref="II93">LOOKUP(2,1/(Log!$K$1:$K$27569=ID93),Log!$J$1:$J$27569)</f>
        <v>x</v>
      </c>
      <c r="IJ93" s="224" t="str">
        <f t="array" ref="IJ93">LOOKUP(2,1/(Log!$K$1:$K$27569=ID93),Log!$I$1:$I$27569)</f>
        <v>x</v>
      </c>
      <c r="IK93" s="214">
        <f t="array" ref="IK93">LOOKUP(2,1/(Log!$K$1:$K$27569=ID93),Log!$L$1:$L$27569)</f>
        <v>45604</v>
      </c>
      <c r="IL93" s="222" t="str">
        <f t="shared" si="113"/>
        <v>NGA008Physical constraints in the environment (obstacles related to terrain, climate, lack of infrastructure, etc.)</v>
      </c>
      <c r="IM93" s="222">
        <f t="array" ref="IM93">LOOKUP(2,1/(Log!$K$1:$K$27569=IL93),Log!$E$1:$E$27569)</f>
        <v>3</v>
      </c>
      <c r="IN93" s="222" t="str">
        <f t="array" ref="IN93">LOOKUP(2,1/(Log!$K$1:$K$27569=IL93),Log!$F$1:$F$27569)</f>
        <v>ACAPS Access Methodology</v>
      </c>
      <c r="IO93" s="222" t="str">
        <f t="array" ref="IO93">LOOKUP(2,1/(Log!$K$1:$K$27569=IL93),Log!$G$1:$G$27569)</f>
        <v>Medium</v>
      </c>
      <c r="IP93" s="222">
        <f t="array" ref="IP93">LOOKUP(2,1/(Log!$K$1:$K$27569=IL93),Log!$H$1:$H$27569)</f>
        <v>2</v>
      </c>
      <c r="IQ93" s="222" t="str">
        <f t="array" ref="IQ93">LOOKUP(2,1/(Log!$K$1:$K$27569=IL93),Log!$J$1:$J$27569)</f>
        <v>x</v>
      </c>
      <c r="IR93" s="222" t="str">
        <f t="array" ref="IR93">LOOKUP(2,1/(Log!$K$1:$K$27569=IL93),Log!$I$1:$I$27569)</f>
        <v>x</v>
      </c>
      <c r="IS93" s="223">
        <f t="array" ref="IS93">LOOKUP(2,1/(Log!$K$1:$K$27569=IL93),Log!$L$1:$L$27569)</f>
        <v>45604</v>
      </c>
    </row>
    <row r="94" spans="1:253" s="11" customFormat="1" ht="13.35" customHeight="1">
      <c r="A94" s="11" t="str">
        <f>Lists!B:B</f>
        <v>Socioeconomic crisis in Nicaragua</v>
      </c>
      <c r="B94" s="11" t="str">
        <f>Lists!F:F</f>
        <v>Political/economic crisis</v>
      </c>
      <c r="C94" s="11" t="str">
        <f>Lists!C:C</f>
        <v>NIC001</v>
      </c>
      <c r="D94" s="11" t="str">
        <f>Lists!A:A</f>
        <v>Nicaragua</v>
      </c>
      <c r="E94" s="11" t="str">
        <f>Lists!D:D</f>
        <v>NIC</v>
      </c>
      <c r="F94" s="11" t="str">
        <f t="shared" si="76"/>
        <v>NIC001Total population</v>
      </c>
      <c r="G94" s="212">
        <f t="array" ref="G94">ROUND(LOOKUP(2,1/(Log!$K$1:$K$27569=F94),Log!$E$1:$E$27569),-3)</f>
        <v>6141000</v>
      </c>
      <c r="H94" s="213" t="str">
        <f t="array" ref="H94">LOOKUP(2,1/(Log!$K$1:$K$27569=F94),Log!$F$1:$F$27569)</f>
        <v>World Bank accessed 29/01/2025; MPI  accessed 29/01/2025</v>
      </c>
      <c r="I94" s="213" t="str">
        <f t="array" ref="I94">LOOKUP(2,1/(Log!$K$1:$K$27569=F94),Log!$G$1:$G$27569)</f>
        <v xml:space="preserve">Medium </v>
      </c>
      <c r="J94" s="213">
        <f t="array" ref="J94">LOOKUP(2,1/(Log!$K$1:$K$27569=F94),Log!$H$1:$H$27569)</f>
        <v>2</v>
      </c>
      <c r="K94" s="213" t="str">
        <f t="array" ref="K94">LOOKUP(2,1/(Log!$K$1:$K$27569=F94),Log!$J$1:$J$27569)</f>
        <v>Total number of pepopulation of Nicaragua  (6,823,613) -  10% of Nicaraguans reside outside the country as workers, refugees, or refugee applicants, and many live in irregular migratory conditions. The main destinations are the United States (44%), Costa Rica (43%), Spain (3.8%), Panama (2%), and Canada (1.55%). in other countries (682361)</v>
      </c>
      <c r="L94" s="213" t="str">
        <f t="array" ref="L94">LOOKUP(2,1/(Log!$K$1:$K$27569=F94),Log!$I$1:$I$27569)</f>
        <v>https://data.worldbank.org/indicator/SP.POP.TOTL?locations=NI;https://reliefweb.int/report/nicaragua/crisis-prompts-record-emigration-nicaragua-surpassing-cold-war-era</v>
      </c>
      <c r="M94" s="214">
        <f t="array" ref="M94">LOOKUP(2,1/(Log!$K$1:$K$27569=F94),Log!$L$1:$L$27569)</f>
        <v>45659</v>
      </c>
      <c r="N94" s="221" t="str">
        <f t="shared" si="77"/>
        <v>NIC001Landmass affected</v>
      </c>
      <c r="O94" s="216">
        <f t="array" ref="O94">LOOKUP(2,1/(Log!$K$1:$K$27569=N94),Log!$E$1:$E$27569)</f>
        <v>120340</v>
      </c>
      <c r="P94" s="216" t="str">
        <f t="array" ref="P94">LOOKUP(2,1/(Log!$K$1:$K$27569=N94),Log!$F$1:$F$27569)</f>
        <v>World Bank accessed 29/01/2025; MPI  accessed 29/01/2025</v>
      </c>
      <c r="Q94" s="216" t="str">
        <f t="array" ref="Q94">LOOKUP(2,1/(Log!$K$1:$K$27569=N94),Log!$G$1:$G$27569)</f>
        <v xml:space="preserve">Medium </v>
      </c>
      <c r="R94" s="216">
        <f t="array" ref="R94">LOOKUP(2,1/(Log!$K$1:$K$27569=N94),Log!$H$1:$H$27569)</f>
        <v>2</v>
      </c>
      <c r="S94" s="216" t="str">
        <f t="array" ref="S94">LOOKUP(2,1/(Log!$K$1:$K$27569=N94),Log!$J$1:$J$27569)</f>
        <v>Total landmass of the country is considered as affected as the entire country is exposed to the socioeconomic crisis</v>
      </c>
      <c r="T94" s="216" t="str">
        <f t="array" ref="T94">LOOKUP(2,1/(Log!$K$1:$K$27569=N94),Log!$I$1:$I$27569)</f>
        <v>https://data.worldbank.org/indicator/AG.LND.TOTL.K2?locations=NI</v>
      </c>
      <c r="U94" s="217">
        <f t="array" ref="U94">LOOKUP(2,1/(Log!$K$1:$K$27569=N94),Log!$L$1:$L$27569)</f>
        <v>45659</v>
      </c>
      <c r="V94" s="221" t="str">
        <f t="shared" si="78"/>
        <v>NIC001People exposed</v>
      </c>
      <c r="W94" s="213">
        <f t="array" ref="W94">IF(LOOKUP(2,1/(Log!$K$1:$K$27569=V94),Log!$E$1:$E$27569)="x","x",ROUND(LOOKUP(2,1/(Log!$K$1:$K$27569=V94),Log!$E$1:$E$27569),-3))</f>
        <v>6141000</v>
      </c>
      <c r="X94" s="213" t="str">
        <f t="array" ref="X94">LOOKUP(2,1/(Log!$K$1:$K$27569=V94),Log!$F$1:$F$27569)</f>
        <v>World Bank accessed 29/01/2025; MPI  accessed 29/01/2025</v>
      </c>
      <c r="Y94" s="213" t="str">
        <f t="array" ref="Y94">LOOKUP(2,1/(Log!$K$1:$K$27569=V94),Log!$G$1:$G$27569)</f>
        <v xml:space="preserve">Medium </v>
      </c>
      <c r="Z94" s="213">
        <f t="array" ref="Z94">LOOKUP(2,1/(Log!$K$1:$K$27569=V94),Log!$H$1:$H$27569)</f>
        <v>2</v>
      </c>
      <c r="AA94" s="213" t="str">
        <f t="array" ref="AA94">LOOKUP(2,1/(Log!$K$1:$K$27569=V94),Log!$J$1:$J$27569)</f>
        <v>The total country is exposed to the socioeconomic crisis, so the total population is considered as exposed to the socioeconomic crisis.</v>
      </c>
      <c r="AB94" s="213" t="str">
        <f t="array" ref="AB94">LOOKUP(2,1/(Log!$K$1:$K$27569=V94),Log!$I$1:$I$27569)</f>
        <v>https://data.worldbank.org/indicator/SP.POP.TOTL?locations=NI;https://reliefweb.int/report/nicaragua/crisis-prompts-record-emigration-nicaragua-surpassing-cold-war-era</v>
      </c>
      <c r="AC94" s="214">
        <f t="array" ref="AC94">LOOKUP(2,1/(Log!$K$1:$K$27569=V94),Log!$L$1:$L$27569)</f>
        <v>45659</v>
      </c>
      <c r="AD94" s="221" t="str">
        <f t="shared" si="79"/>
        <v>NIC001People affected</v>
      </c>
      <c r="AE94" s="218">
        <f t="array" ref="AE94">IF(LOOKUP(2,1/(Log!$K$1:$K$27569=AD94),Log!$E$1:$E$27569)="x","x",ROUND(LOOKUP(2,1/(Log!$K$1:$K$27569=AD94),Log!$E$1:$E$27569),-3))</f>
        <v>1773000</v>
      </c>
      <c r="AF94" s="218" t="str">
        <f t="array" ref="AF94">LOOKUP(2,1/(Log!$K$1:$K$27569=AD94),Log!$F$1:$F$27569)</f>
        <v>Ministerio de Asuntos Exteriores del Reino de España 01/01/2024</v>
      </c>
      <c r="AG94" s="218" t="str">
        <f t="array" ref="AG94">LOOKUP(2,1/(Log!$K$1:$K$27569=AD94),Log!$G$1:$G$27569)</f>
        <v>Low</v>
      </c>
      <c r="AH94" s="218">
        <f t="array" ref="AH94">LOOKUP(2,1/(Log!$K$1:$K$27569=AD94),Log!$H$1:$H$27569)</f>
        <v>3</v>
      </c>
      <c r="AI94" s="218" t="str">
        <f t="array" ref="AI94">LOOKUP(2,1/(Log!$K$1:$K$27569=AD94),Log!$J$1:$J$27569)</f>
        <v>The complex crisis in Nicaragua is mainly driven by political instability, which translates into repression, attacks on civil liberties, and limitations to the humanitarian actors; it is, therefore, logical to assume that the cities with the largest populations are also those with the largest number of people affected by the crisis: Managua 1.061.054 residents; León 213.718; Masaya 191.574; Chinandega 137.539 and Matagalpa 169.540. However, the little information available  does not allow us to identify if this is the case. As a result, the realiblibity was set to low as we may be overcounting the affected</v>
      </c>
      <c r="AJ94" s="218" t="str">
        <f t="array" ref="AJ94">LOOKUP(2,1/(Log!$K$1:$K$27569=AD94),Log!$I$1:$I$27569)</f>
        <v>https://www.exteriores.gob.es/Documents/FichasPais/NICARAGUA_FICHA%20PAIS.pdf</v>
      </c>
      <c r="AK94" s="219">
        <f t="array" ref="AK94">LOOKUP(2,1/(Log!$K$1:$K$27569=AD94),Log!$L$1:$L$27569)</f>
        <v>45777</v>
      </c>
      <c r="AL94" s="221" t="str">
        <f t="shared" si="80"/>
        <v>NIC001People displaced</v>
      </c>
      <c r="AM94" s="213">
        <f t="array" ref="AM94">IF(LOOKUP(2,1/(Log!$K$1:$K$27569=AL94),Log!$E$1:$E$27569)="x","x",ROUND(LOOKUP(2,1/(Log!$K$1:$K$27569=AL94),Log!$E$1:$E$27569),-3))</f>
        <v>1000</v>
      </c>
      <c r="AN94" s="213" t="str">
        <f t="array" ref="AN94">LOOKUP(2,1/(Log!$K$1:$K$27569=AL94),Log!$F$1:$F$27569)</f>
        <v>iDMC Accessed 03705/2025</v>
      </c>
      <c r="AO94" s="213" t="str">
        <f t="array" ref="AO94">LOOKUP(2,1/(Log!$K$1:$K$27569=AL94),Log!$G$1:$G$27569)</f>
        <v>Low</v>
      </c>
      <c r="AP94" s="213">
        <f t="array" ref="AP94">LOOKUP(2,1/(Log!$K$1:$K$27569=AL94),Log!$H$1:$H$27569)</f>
        <v>3</v>
      </c>
      <c r="AQ94" s="213" t="str">
        <f t="array" ref="AQ94">LOOKUP(2,1/(Log!$K$1:$K$27569=AL94),Log!$J$1:$J$27569)</f>
        <v xml:space="preserve">The number of people displaced by the Complex crisis in Nicaragua corresponds to the number of IDPs by the end of 2023. Currently there is an infogap in relation to irregular migrants/unregistered migrants and the real number of IDPs, as the humanitarian work within Nicaragua is almost non-existances and there arent multiples sources to cross reference. This figure is taken from iDMC. This source was chosen because is the only one with data. The reliability of this data/indicator is low as it is not up to date and an underestimation due to lack of sources. </v>
      </c>
      <c r="AR94" s="213" t="str">
        <f t="array" ref="AR94">LOOKUP(2,1/(Log!$K$1:$K$27569=AL94),Log!$I$1:$I$27569)</f>
        <v>https://www.internal-displacement.org/countries/nicaragua/</v>
      </c>
      <c r="AS94" s="214">
        <f t="array" ref="AS94">LOOKUP(2,1/(Log!$K$1:$K$27569=AL94),Log!$L$1:$L$27569)</f>
        <v>45777</v>
      </c>
      <c r="AT94" s="222" t="str">
        <f t="shared" si="81"/>
        <v>NIC001Injuries reported</v>
      </c>
      <c r="AU94" s="218" t="str">
        <f t="array" ref="AU94">LOOKUP(2,1/(Log!$K$1:$K$27569=AT94),Log!$E$1:$E$27569)</f>
        <v>x</v>
      </c>
      <c r="AV94" s="218" t="str">
        <f t="array" ref="AV94">LOOKUP(2,1/(Log!$K$1:$K$27569=AT94),Log!$F$1:$F$27569)</f>
        <v>x</v>
      </c>
      <c r="AW94" s="218" t="str">
        <f t="array" ref="AW94">LOOKUP(2,1/(Log!$K$1:$K$27569=AT94),Log!$G$1:$G$27569)</f>
        <v>x</v>
      </c>
      <c r="AX94" s="218" t="str">
        <f t="array" ref="AX94">LOOKUP(2,1/(Log!$K$1:$K$27569=AT94),Log!$H$1:$H$27569)</f>
        <v>x</v>
      </c>
      <c r="AY94" s="218" t="str">
        <f t="array" ref="AY94">LOOKUP(2,1/(Log!$K$1:$K$27569=AT94),Log!$J$1:$J$27569)</f>
        <v>There are no approximate or exact figures about injuries reported</v>
      </c>
      <c r="AZ94" s="218" t="str">
        <f t="array" ref="AZ94">LOOKUP(2,1/(Log!$K$1:$K$27569=AT94),Log!$I$1:$I$27569)</f>
        <v>x</v>
      </c>
      <c r="BA94" s="219">
        <f t="array" ref="BA94">LOOKUP(2,1/(Log!$K$1:$K$27569=AT94),Log!$L$1:$L$27569)</f>
        <v>45659</v>
      </c>
      <c r="BB94" s="221" t="str">
        <f t="shared" si="82"/>
        <v>NIC001Illness cases reported</v>
      </c>
      <c r="BC94" s="213" t="str">
        <f t="array" ref="BC94">LOOKUP(2,1/(Log!$K$1:$K$27569=BB94),Log!$E$1:$E$27569)</f>
        <v>x</v>
      </c>
      <c r="BD94" s="213" t="str">
        <f t="array" ref="BD94">LOOKUP(2,1/(Log!$K$1:$K$27569=BB94),Log!$F$1:$F$27569)</f>
        <v xml:space="preserve">x
</v>
      </c>
      <c r="BE94" s="213" t="str">
        <f t="array" ref="BE94">LOOKUP(2,1/(Log!$K$1:$K$27569=BB94),Log!$G$1:$G$27569)</f>
        <v>x</v>
      </c>
      <c r="BF94" s="213" t="str">
        <f t="array" ref="BF94">LOOKUP(2,1/(Log!$K$1:$K$27569=BB94),Log!$H$1:$H$27569)</f>
        <v>x</v>
      </c>
      <c r="BG94" s="213" t="str">
        <f t="array" ref="BG94">LOOKUP(2,1/(Log!$K$1:$K$27569=BB94),Log!$J$1:$J$27569)</f>
        <v>No new data available for October 2024 update</v>
      </c>
      <c r="BH94" s="213" t="str">
        <f t="array" ref="BH94">LOOKUP(2,1/(Log!$K$1:$K$27569=BB94),Log!$I$1:$I$27569)</f>
        <v>x</v>
      </c>
      <c r="BI94" s="214">
        <f t="array" ref="BI94">LOOKUP(2,1/(Log!$K$1:$K$27569=BB94),Log!$L$1:$L$27569)</f>
        <v>45659</v>
      </c>
      <c r="BJ94" s="222" t="str">
        <f t="shared" si="83"/>
        <v>NIC001Fatalities reported</v>
      </c>
      <c r="BK94" s="222">
        <f t="array" ref="BK94">LOOKUP(2,1/(Log!$K$1:$K$27569=BJ94),Log!$E$1:$E$27569)</f>
        <v>8</v>
      </c>
      <c r="BL94" s="222" t="str">
        <f t="array" ref="BL94">LOOKUP(2,1/(Log!$K$1:$K$27569=BJ94),Log!$F$1:$F$27569)</f>
        <v>ACLED accessed  22/04/2025</v>
      </c>
      <c r="BM94" s="222" t="str">
        <f t="array" ref="BM94">LOOKUP(2,1/(Log!$K$1:$K$27569=BJ94),Log!$G$1:$G$27569)</f>
        <v xml:space="preserve">Medium </v>
      </c>
      <c r="BN94" s="222">
        <f t="array" ref="BN94">LOOKUP(2,1/(Log!$K$1:$K$27569=BJ94),Log!$H$1:$H$27569)</f>
        <v>2</v>
      </c>
      <c r="BO94" s="222" t="str">
        <f t="array" ref="BO94">LOOKUP(2,1/(Log!$K$1:$K$27569=BJ94),Log!$J$1:$J$27569)</f>
        <v>Fatalities reported in battles, riots, and violence against civilians from 1 October 2024 to 1 April 2025 . The evolving nature of the situation, challenges in data collection due to limited access to affected areas, and potential delays in reporting can lead to discrepancies or underreporting. In addition, significant unrest, in some regions may hinder the ability to fully verify incidents, which contributes to the medium reliability rating of this data</v>
      </c>
      <c r="BP94" s="218" t="str">
        <f t="array" ref="BP94">LOOKUP(2,1/(Log!$K$1:$K$27569=BJ94),Log!$I$1:$I$27569)</f>
        <v>https://acleddata.com/data-export-tool/</v>
      </c>
      <c r="BQ94" s="223">
        <f t="array" ref="BQ94">LOOKUP(2,1/(Log!$K$1:$K$27569=BJ94),Log!$L$1:$L$27569)</f>
        <v>45777</v>
      </c>
      <c r="BR94" s="221" t="str">
        <f t="shared" si="84"/>
        <v>NIC001Buildings damaged</v>
      </c>
      <c r="BS94" s="224" t="str">
        <f t="array" ref="BS94">LOOKUP(2,1/(Log!$K$1:$K$27569=BR94),Log!$E$1:$E$27569)</f>
        <v>x</v>
      </c>
      <c r="BT94" s="224" t="str">
        <f t="array" ref="BT94">LOOKUP(2,1/(Log!$K$1:$K$27569=BR94),Log!$F$1:$F$27569)</f>
        <v xml:space="preserve">x
</v>
      </c>
      <c r="BU94" s="224" t="str">
        <f t="array" ref="BU94">LOOKUP(2,1/(Log!$K$1:$K$27569=BR94),Log!$G$1:$G$27569)</f>
        <v>x</v>
      </c>
      <c r="BV94" s="224" t="str">
        <f t="array" ref="BV94">LOOKUP(2,1/(Log!$K$1:$K$27569=BR94),Log!$H$1:$H$27569)</f>
        <v>x</v>
      </c>
      <c r="BW94" s="224" t="str">
        <f t="array" ref="BW94">LOOKUP(2,1/(Log!$K$1:$K$27569=BR94),Log!$J$1:$J$27569)</f>
        <v>No new data available for October 2024 update</v>
      </c>
      <c r="BX94" s="224" t="str">
        <f t="array" ref="BX94">LOOKUP(2,1/(Log!$K$1:$K$27569=BR94),Log!$I$1:$I$27569)</f>
        <v>x</v>
      </c>
      <c r="BY94" s="214">
        <f t="array" ref="BY94">LOOKUP(2,1/(Log!$K$1:$K$27569=BR94),Log!$L$1:$L$27569)</f>
        <v>45659</v>
      </c>
      <c r="BZ94" s="222" t="str">
        <f t="shared" si="85"/>
        <v>NIC001Buildings destroyed</v>
      </c>
      <c r="CA94" s="222" t="str">
        <f t="array" ref="CA94">LOOKUP(2,1/(Log!$K$1:$K$27569=BZ94),Log!$E$1:$E$27569)</f>
        <v>x</v>
      </c>
      <c r="CB94" s="222" t="str">
        <f t="array" ref="CB94">LOOKUP(2,1/(Log!$K$1:$K$27569=BZ94),Log!$F$1:$F$27569)</f>
        <v xml:space="preserve">x
</v>
      </c>
      <c r="CC94" s="222" t="str">
        <f t="array" ref="CC94">LOOKUP(2,1/(Log!$K$1:$K$27569=BZ94),Log!$G$1:$G$27569)</f>
        <v>x</v>
      </c>
      <c r="CD94" s="222" t="str">
        <f t="array" ref="CD94">LOOKUP(2,1/(Log!$K$1:$K$27569=BZ94),Log!$H$1:$H$27569)</f>
        <v>x</v>
      </c>
      <c r="CE94" s="222" t="str">
        <f t="array" ref="CE94">LOOKUP(2,1/(Log!$K$1:$K$27569=BZ94),Log!$J$1:$J$27569)</f>
        <v>No new data available for October 2024 update</v>
      </c>
      <c r="CF94" s="222" t="str">
        <f t="array" ref="CF94">LOOKUP(2,1/(Log!$K$1:$K$27569=BZ94),Log!$I$1:$I$27569)</f>
        <v>x</v>
      </c>
      <c r="CG94" s="223">
        <f t="array" ref="CG94">LOOKUP(2,1/(Log!$K$1:$K$27569=BZ94),Log!$L$1:$L$27569)</f>
        <v>45659</v>
      </c>
      <c r="CH94" s="221" t="str">
        <f t="shared" si="86"/>
        <v>NIC001Buildings in the affected area</v>
      </c>
      <c r="CI94" s="222" t="e">
        <f t="array" ref="CI94">LOOKUP(2,1/(Log!$K$1:$K$27569=CH94),Log!$E$1:$E$27569)</f>
        <v>#N/A</v>
      </c>
      <c r="CJ94" s="222" t="e">
        <f t="array" ref="CJ94">LOOKUP(2,1/(Log!$K$1:$K$27569=CH94),Log!$F$1:$F$27569)</f>
        <v>#N/A</v>
      </c>
      <c r="CK94" s="222" t="e">
        <f t="array" ref="CK94">LOOKUP(2,1/(Log!$K$1:$K$27569=CH94),Log!$G$1:$G$27569)</f>
        <v>#N/A</v>
      </c>
      <c r="CL94" s="222" t="e">
        <f t="array" ref="CL94">LOOKUP(2,1/(Log!$K$1:$K$27569=CH94),Log!$H$1:$H$27569)</f>
        <v>#N/A</v>
      </c>
      <c r="CM94" s="222" t="e">
        <f t="array" ref="CM94">LOOKUP(2,1/(Log!$K$1:$K$27569=CH94),Log!$J$1:$J$27569)</f>
        <v>#N/A</v>
      </c>
      <c r="CN94" s="222" t="e">
        <f t="array" ref="CN94">LOOKUP(2,1/(Log!$K$1:$K$27569=CH94),Log!$I$1:$I$27569)</f>
        <v>#N/A</v>
      </c>
      <c r="CO94" s="225" t="e">
        <f t="array" ref="CO94">LOOKUP(2,1/(Log!$K$1:$K$27569=CH94),Log!$L$1:$L$27569)</f>
        <v>#N/A</v>
      </c>
      <c r="CP94" s="222" t="str">
        <f t="shared" si="87"/>
        <v>NIC001Economic Losses</v>
      </c>
      <c r="CQ94" s="224" t="str">
        <f t="array" ref="CQ94">LOOKUP(2,1/(Log!$K$1:$K$27569=CP94),Log!$E$1:$E$27569)</f>
        <v>x</v>
      </c>
      <c r="CR94" s="224" t="str">
        <f t="array" ref="CR94">LOOKUP(2,1/(Log!$K$1:$K$27569=CP94),Log!$F$1:$F$27569)</f>
        <v xml:space="preserve">x
</v>
      </c>
      <c r="CS94" s="224" t="str">
        <f t="array" ref="CS94">LOOKUP(2,1/(Log!$K$1:$K$27569=CP94),Log!$G$1:$G$27569)</f>
        <v>x</v>
      </c>
      <c r="CT94" s="224" t="str">
        <f t="array" ref="CT94">LOOKUP(2,1/(Log!$K$1:$K$27569=CP94),Log!$H$1:$H$27569)</f>
        <v>x</v>
      </c>
      <c r="CU94" s="224" t="str">
        <f t="array" ref="CU94">LOOKUP(2,1/(Log!$K$1:$K$27569=CP94),Log!$J$1:$J$27569)</f>
        <v>No new data available for October 2024 update</v>
      </c>
      <c r="CV94" s="224" t="str">
        <f t="array" ref="CV94">LOOKUP(2,1/(Log!$K$1:$K$27569=CP94),Log!$I$1:$I$27569)</f>
        <v>x</v>
      </c>
      <c r="CW94" s="214">
        <f t="array" ref="CW94">LOOKUP(2,1/(Log!$K$1:$K$27569=CP94),Log!$L$1:$L$27569)</f>
        <v>45659</v>
      </c>
      <c r="CX94" s="222" t="str">
        <f t="shared" si="88"/>
        <v>NIC001People in Need</v>
      </c>
      <c r="CY94" s="218" t="str">
        <f t="shared" si="89"/>
        <v>x</v>
      </c>
      <c r="CZ94" s="218" t="str">
        <f t="shared" si="90"/>
        <v xml:space="preserve">x
</v>
      </c>
      <c r="DA94" s="218" t="str">
        <f t="shared" si="91"/>
        <v>x</v>
      </c>
      <c r="DB94" s="218" t="str">
        <f t="shared" si="92"/>
        <v>x</v>
      </c>
      <c r="DC94" s="218" t="str">
        <f t="shared" si="93"/>
        <v>There are no approximate or exact figures about moderate humanitarian conditions</v>
      </c>
      <c r="DD94" s="218" t="str">
        <f t="shared" si="94"/>
        <v>x</v>
      </c>
      <c r="DE94" s="220">
        <f t="shared" si="95"/>
        <v>45659</v>
      </c>
      <c r="DF94" s="221" t="str">
        <f t="shared" si="96"/>
        <v>NIC001Minimal humanitarian conditions - Level 1</v>
      </c>
      <c r="DG94" s="213">
        <f t="array" ref="DG94">IF(LOOKUP(2,1/(Log!$K$1:$K$27569=DF94),Log!$E$1:$E$27569)="x","x",ROUND(LOOKUP(2,1/(Log!$K$1:$K$27569=DF94),Log!$E$1:$E$27569),-3))</f>
        <v>4368000</v>
      </c>
      <c r="DH94" s="224" t="str">
        <f t="array" ref="DH94">LOOKUP(2,1/(Log!$K$1:$K$27569=DF94),Log!$F$1:$F$27569)</f>
        <v>World Bank accessed 29/01/2025; MPI  accessed 29/01/2025; Retrieving data. Wait a few seconds and try to cut or copy again.</v>
      </c>
      <c r="DI94" s="224" t="str">
        <f t="array" ref="DI94">LOOKUP(2,1/(Log!$K$1:$K$27569=DF94),Log!$G$1:$G$27569)</f>
        <v xml:space="preserve">Medium </v>
      </c>
      <c r="DJ94" s="224">
        <f t="array" ref="DJ94">LOOKUP(2,1/(Log!$K$1:$K$27569=DF94),Log!$H$1:$H$27569)</f>
        <v>2</v>
      </c>
      <c r="DK94" s="224" t="str">
        <f t="array" ref="DK94">LOOKUP(2,1/(Log!$K$1:$K$27569=DF94),Log!$J$1:$J$27569)</f>
        <v>People exposed - people affected</v>
      </c>
      <c r="DL94" s="224" t="str">
        <f t="array" ref="DL94">LOOKUP(2,1/(Log!$K$1:$K$27569=DF94),Log!$I$1:$I$27569)</f>
        <v>https://data.worldbank.org/indicator/SP.POP.TOTL?locations=NI;https://reliefweb.int/report/nicaragua/crisis-prompts-record-emigration-nicaragua-surpassing-cold-war-era; https://www.exteriores.gob.es/Documents/FichasPais/NICARAGUA_FICHA%20PAIS.pdf</v>
      </c>
      <c r="DM94" s="214">
        <f t="array" ref="DM94">LOOKUP(2,1/(Log!$K$1:$K$27569=DF94),Log!$L$1:$L$27569)</f>
        <v>45659</v>
      </c>
      <c r="DN94" s="222" t="str">
        <f t="shared" si="97"/>
        <v>NIC001Stressed humanitarian conditions - Level 2</v>
      </c>
      <c r="DO94" s="218">
        <f t="array" ref="DO94">IF(LOOKUP(2,1/(Log!$K$1:$K$27569=DN94),Log!$E$1:$E$27569)="x","x",ROUND(LOOKUP(2,1/(Log!$K$1:$K$27569=DN94),Log!$E$1:$E$27569),-3))</f>
        <v>1773000</v>
      </c>
      <c r="DP94" s="222" t="str">
        <f t="array" ref="DP94">LOOKUP(2,1/(Log!$K$1:$K$27569=DN94),Log!$F$1:$F$27569)</f>
        <v>Ministerio de Asuntos Exteriores del Reino de España 01/01/2024</v>
      </c>
      <c r="DQ94" s="222" t="str">
        <f t="array" ref="DQ94">LOOKUP(2,1/(Log!$K$1:$K$27569=DN94),Log!$G$1:$G$27569)</f>
        <v xml:space="preserve">Medium </v>
      </c>
      <c r="DR94" s="222">
        <f t="array" ref="DR94">LOOKUP(2,1/(Log!$K$1:$K$27569=DN94),Log!$H$1:$H$27569)</f>
        <v>2</v>
      </c>
      <c r="DS94" s="222" t="str">
        <f t="array" ref="DS94">LOOKUP(2,1/(Log!$K$1:$K$27569=DN94),Log!$J$1:$J$27569)</f>
        <v>People affected - People in need</v>
      </c>
      <c r="DT94" s="222" t="str">
        <f t="array" ref="DT94">LOOKUP(2,1/(Log!$K$1:$K$27569=DN94),Log!$I$1:$I$27569)</f>
        <v>https://www.exteriores.gob.es/Documents/FichasPais/NICARAGUA_FICHA%20PAIS.pdf</v>
      </c>
      <c r="DU94" s="223">
        <f t="array" ref="DU94">LOOKUP(2,1/(Log!$K$1:$K$27569=DN94),Log!$L$1:$L$27569)</f>
        <v>45659</v>
      </c>
      <c r="DV94" s="221" t="str">
        <f t="shared" si="98"/>
        <v>NIC001Moderate humanitarian conditions - Level 3</v>
      </c>
      <c r="DW94" s="213" t="str">
        <f t="array" ref="DW94">IF(LOOKUP(2,1/(Log!$K$1:$K$27569=DV94),Log!$E$1:$E$27569)="x","x",ROUND(LOOKUP(2,1/(Log!$K$1:$K$27569=DV94),Log!$E$1:$E$27569),-3))</f>
        <v>x</v>
      </c>
      <c r="DX94" s="224" t="str">
        <f t="array" ref="DX94">LOOKUP(2,1/(Log!$K$1:$K$27569=DV94),Log!$F$1:$F$27569)</f>
        <v xml:space="preserve">x
</v>
      </c>
      <c r="DY94" s="224" t="str">
        <f t="array" ref="DY94">LOOKUP(2,1/(Log!$K$1:$K$27569=DV94),Log!$G$1:$G$27569)</f>
        <v>x</v>
      </c>
      <c r="DZ94" s="224" t="str">
        <f t="array" ref="DZ94">LOOKUP(2,1/(Log!$K$1:$K$27569=DV94),Log!$H$1:$H$27569)</f>
        <v>x</v>
      </c>
      <c r="EA94" s="224" t="str">
        <f t="array" ref="EA94">LOOKUP(2,1/(Log!$K$1:$K$27569=DV94),Log!$J$1:$J$27569)</f>
        <v>There are no approximate or exact figures about moderate humanitarian conditions</v>
      </c>
      <c r="EB94" s="224" t="str">
        <f t="array" ref="EB94">LOOKUP(2,1/(Log!$K$1:$K$27569=DV94),Log!$I$1:$I$27569)</f>
        <v>x</v>
      </c>
      <c r="EC94" s="214">
        <f t="array" ref="EC94">LOOKUP(2,1/(Log!$K$1:$K$27569=DV94),Log!$L$1:$L$27569)</f>
        <v>45659</v>
      </c>
      <c r="ED94" s="222" t="str">
        <f t="shared" si="99"/>
        <v>NIC001Severe humanitarian conditions - Level 4</v>
      </c>
      <c r="EE94" s="218" t="str">
        <f t="array" ref="EE94">IF(LOOKUP(2,1/(Log!$K$1:$K$27569=ED94),Log!$E$1:$E$27569)="x","x",ROUND(LOOKUP(2,1/(Log!$K$1:$K$27569=ED94),Log!$E$1:$E$27569),-3))</f>
        <v>x</v>
      </c>
      <c r="EF94" s="222" t="str">
        <f t="array" ref="EF94">LOOKUP(2,1/(Log!$K$1:$K$27569=ED94),Log!$F$1:$F$27569)</f>
        <v xml:space="preserve">x
</v>
      </c>
      <c r="EG94" s="222" t="str">
        <f t="array" ref="EG94">LOOKUP(2,1/(Log!$K$1:$K$27569=ED94),Log!$G$1:$G$27569)</f>
        <v>x</v>
      </c>
      <c r="EH94" s="222" t="str">
        <f t="array" ref="EH94">LOOKUP(2,1/(Log!$K$1:$K$27569=ED94),Log!$H$1:$H$27569)</f>
        <v>x</v>
      </c>
      <c r="EI94" s="222" t="str">
        <f t="array" ref="EI94">LOOKUP(2,1/(Log!$K$1:$K$27569=ED94),Log!$J$1:$J$27569)</f>
        <v>There are no approximate or exact figures about severe humanitarian conditions</v>
      </c>
      <c r="EJ94" s="222" t="str">
        <f t="array" ref="EJ94">LOOKUP(2,1/(Log!$K$1:$K$27569=ED94),Log!$I$1:$I$27569)</f>
        <v>x</v>
      </c>
      <c r="EK94" s="223">
        <f t="array" ref="EK94">LOOKUP(2,1/(Log!$K$1:$K$27569=ED94),Log!$L$1:$L$27569)</f>
        <v>45659</v>
      </c>
      <c r="EL94" s="221" t="str">
        <f t="shared" si="100"/>
        <v>NIC001Extreme humanitarian conditions - Level 5</v>
      </c>
      <c r="EM94" s="213" t="str">
        <f t="array" ref="EM94">IF(LOOKUP(2,1/(Log!$K$1:$K$27569=EL94),Log!$E$1:$E$27569)="x","x",ROUND(LOOKUP(2,1/(Log!$K$1:$K$27569=EL94),Log!$E$1:$E$27569),-3))</f>
        <v>x</v>
      </c>
      <c r="EN94" s="224" t="str">
        <f t="array" ref="EN94">LOOKUP(2,1/(Log!$K$1:$K$27569=EL94),Log!$F$1:$F$27569)</f>
        <v xml:space="preserve">x
</v>
      </c>
      <c r="EO94" s="224" t="str">
        <f t="array" ref="EO94">LOOKUP(2,1/(Log!$K$1:$K$27569=EL94),Log!$G$1:$G$27569)</f>
        <v>x</v>
      </c>
      <c r="EP94" s="224" t="str">
        <f t="array" ref="EP94">LOOKUP(2,1/(Log!$K$1:$K$27569=EL94),Log!$H$1:$H$27569)</f>
        <v>x</v>
      </c>
      <c r="EQ94" s="224" t="str">
        <f t="array" ref="EQ94">LOOKUP(2,1/(Log!$K$1:$K$27569=EL94),Log!$J$1:$J$27569)</f>
        <v>There are no approximate or exact figures about extreme humanitarian conditions</v>
      </c>
      <c r="ER94" s="224" t="str">
        <f t="array" ref="ER94">LOOKUP(2,1/(Log!$K$1:$K$27569=EL94),Log!$I$1:$I$27569)</f>
        <v>x</v>
      </c>
      <c r="ES94" s="214">
        <f t="array" ref="ES94">LOOKUP(2,1/(Log!$K$1:$K$27569=EL94),Log!$L$1:$L$27569)</f>
        <v>45659</v>
      </c>
      <c r="ET94" s="222" t="str">
        <f t="shared" si="101"/>
        <v>NIC001Fatalities in all crises</v>
      </c>
      <c r="EU94" s="222">
        <f t="array" ref="EU94">LOOKUP(2,1/(Log!$K$1:$K$27569=ET94),Log!$E$1:$E$27569)</f>
        <v>8</v>
      </c>
      <c r="EV94" s="222" t="str">
        <f t="array" ref="EV94">LOOKUP(2,1/(Log!$K$1:$K$27569=ET94),Log!$F$1:$F$27569)</f>
        <v>ACLED accessed 22/04/2025</v>
      </c>
      <c r="EW94" s="222" t="str">
        <f t="array" ref="EW94">LOOKUP(2,1/(Log!$K$1:$K$27569=ET94),Log!$G$1:$G$27569)</f>
        <v xml:space="preserve">Medium </v>
      </c>
      <c r="EX94" s="222">
        <f t="array" ref="EX94">LOOKUP(2,1/(Log!$K$1:$K$27569=ET94),Log!$H$1:$H$27569)</f>
        <v>2</v>
      </c>
      <c r="EY94" s="222" t="str">
        <f t="array" ref="EY94">LOOKUP(2,1/(Log!$K$1:$K$27569=ET94),Log!$J$1:$J$27569)</f>
        <v>Fatalities reported in battles, riots, and violence against civilians from 1 October 2024 to 1 April 2025. The evolving nature of the situation, challenges in data collection due to limited access to affected areas, and potential delays in reporting can lead to discrepancies or underreporting. In addition, significant unrest, in some regions may hinder the ability to fully verify incidents, which contributes to the medium reliability rating of this data</v>
      </c>
      <c r="EZ94" s="222" t="str">
        <f t="array" ref="EZ94">LOOKUP(2,1/(Log!$K$1:$K$27569=ET94),Log!$I$1:$I$27569)</f>
        <v>https://acleddata.com/data-export-tool/</v>
      </c>
      <c r="FA94" s="223">
        <f t="array" ref="FA94">LOOKUP(2,1/(Log!$K$1:$K$27569=ET94),Log!$L$1:$L$27569)</f>
        <v>45777</v>
      </c>
      <c r="FB94" s="221" t="str">
        <f t="shared" si="102"/>
        <v>NIC001Crisis affected groups</v>
      </c>
      <c r="FC94" s="224" t="str">
        <f t="array" ref="FC94">LOOKUP(2,1/(Log!$K$1:$K$27569=FB94),Log!$E$1:$E$27569)</f>
        <v>x</v>
      </c>
      <c r="FD94" s="224" t="str">
        <f t="array" ref="FD94">LOOKUP(2,1/(Log!$K$1:$K$27569=FB94),Log!$F$1:$F$27569)</f>
        <v xml:space="preserve">x
</v>
      </c>
      <c r="FE94" s="224" t="str">
        <f t="array" ref="FE94">LOOKUP(2,1/(Log!$K$1:$K$27569=FB94),Log!$G$1:$G$27569)</f>
        <v>x</v>
      </c>
      <c r="FF94" s="224" t="str">
        <f t="array" ref="FF94">LOOKUP(2,1/(Log!$K$1:$K$27569=FB94),Log!$H$1:$H$27569)</f>
        <v>x</v>
      </c>
      <c r="FG94" s="224" t="str">
        <f t="array" ref="FG94">LOOKUP(2,1/(Log!$K$1:$K$27569=FB94),Log!$J$1:$J$27569)</f>
        <v>No new data available for October 2024 update</v>
      </c>
      <c r="FH94" s="224" t="str">
        <f t="array" ref="FH94">LOOKUP(2,1/(Log!$K$1:$K$27569=FB94),Log!$I$1:$I$27569)</f>
        <v>x</v>
      </c>
      <c r="FI94" s="214">
        <f t="array" ref="FI94">LOOKUP(2,1/(Log!$K$1:$K$27569=FB94),Log!$L$1:$L$27569)</f>
        <v>45659</v>
      </c>
      <c r="FJ94" s="221" t="str">
        <f t="shared" si="103"/>
        <v>NIC001People facing limited access constraints</v>
      </c>
      <c r="FK94" s="222" t="str">
        <f t="array" ref="FK94">LOOKUP(2,1/(Log!$K$1:$K$27569=FJ94),Log!$E$1:$E$27569)</f>
        <v>x</v>
      </c>
      <c r="FL94" s="222" t="str">
        <f t="array" ref="FL94">LOOKUP(2,1/(Log!$K$1:$K$27569=FJ94),Log!$F$1:$F$27569)</f>
        <v>x</v>
      </c>
      <c r="FM94" s="222" t="str">
        <f t="array" ref="FM94">LOOKUP(2,1/(Log!$K$1:$K$27569=FJ94),Log!$G$1:$G$27569)</f>
        <v>x</v>
      </c>
      <c r="FN94" s="222" t="str">
        <f t="array" ref="FN94">LOOKUP(2,1/(Log!$K$1:$K$27569=FJ94),Log!$H$1:$H$27569)</f>
        <v>x</v>
      </c>
      <c r="FO94" s="222" t="str">
        <f t="array" ref="FO94">LOOKUP(2,1/(Log!$K$1:$K$27569=FJ94),Log!$J$1:$J$27569)</f>
        <v>There are no approximate or exact figures about people in need facing limited access constraints</v>
      </c>
      <c r="FP94" s="218" t="str">
        <f t="array" ref="FP94">LOOKUP(2,1/(Log!$K$1:$K$27569=FJ94),Log!$I$1:$I$27569)</f>
        <v>x</v>
      </c>
      <c r="FQ94" s="219">
        <f t="array" ref="FQ94">LOOKUP(2,1/(Log!$K$1:$K$27569=FJ94),Log!$L$1:$L$27569)</f>
        <v>44921</v>
      </c>
      <c r="FR94" s="221" t="str">
        <f t="shared" si="104"/>
        <v>NIC001People facing restricted access constraints</v>
      </c>
      <c r="FS94" s="224" t="str">
        <f t="array" ref="FS94">LOOKUP(2,1/(Log!$K$1:$K$27569=FR94),Log!$E$1:$E$27569)</f>
        <v>x</v>
      </c>
      <c r="FT94" s="224" t="str">
        <f t="array" ref="FT94">LOOKUP(2,1/(Log!$K$1:$K$27569=FR94),Log!$F$1:$F$27569)</f>
        <v>x</v>
      </c>
      <c r="FU94" s="224" t="str">
        <f t="array" ref="FU94">LOOKUP(2,1/(Log!$K$1:$K$27569=FR94),Log!$G$1:$G$27569)</f>
        <v>x</v>
      </c>
      <c r="FV94" s="224" t="str">
        <f t="array" ref="FV94">LOOKUP(2,1/(Log!$K$1:$K$27569=FR94),Log!$H$1:$H$27569)</f>
        <v>x</v>
      </c>
      <c r="FW94" s="224" t="str">
        <f t="array" ref="FW94">LOOKUP(2,1/(Log!$K$1:$K$27569=FR94),Log!$J$1:$J$27569)</f>
        <v>There are no approximate or exact figures about people in need facing restricted access constraints</v>
      </c>
      <c r="FX94" s="224" t="str">
        <f t="array" ref="FX94">LOOKUP(2,1/(Log!$K$1:$K$27569=FR94),Log!$I$1:$I$27569)</f>
        <v>x</v>
      </c>
      <c r="FY94" s="214">
        <f t="array" ref="FY94">LOOKUP(2,1/(Log!$K$1:$K$27569=FR94),Log!$L$1:$L$27569)</f>
        <v>44921</v>
      </c>
      <c r="FZ94" s="222" t="str">
        <f t="shared" si="105"/>
        <v>NIC001Impediments to entry into country (bureaucratic and administrative)</v>
      </c>
      <c r="GA94" s="222">
        <f t="array" ref="GA94">LOOKUP(2,1/(Log!$K$1:$K$27569=FZ94),Log!$E$1:$E$27569)</f>
        <v>2</v>
      </c>
      <c r="GB94" s="222" t="str">
        <f t="array" ref="GB94">LOOKUP(2,1/(Log!$K$1:$K$27569=FZ94),Log!$F$1:$F$27569)</f>
        <v>ACAPS Access Methodology</v>
      </c>
      <c r="GC94" s="222" t="str">
        <f t="array" ref="GC94">LOOKUP(2,1/(Log!$K$1:$K$27569=FZ94),Log!$G$1:$G$27569)</f>
        <v>Medium</v>
      </c>
      <c r="GD94" s="222">
        <f t="array" ref="GD94">LOOKUP(2,1/(Log!$K$1:$K$27569=FZ94),Log!$H$1:$H$27569)</f>
        <v>2</v>
      </c>
      <c r="GE94" s="222" t="str">
        <f t="array" ref="GE94">LOOKUP(2,1/(Log!$K$1:$K$27569=FZ94),Log!$J$1:$J$27569)</f>
        <v>x</v>
      </c>
      <c r="GF94" s="222" t="str">
        <f t="array" ref="GF94">LOOKUP(2,1/(Log!$K$1:$K$27569=FZ94),Log!$I$1:$I$27569)</f>
        <v>x</v>
      </c>
      <c r="GG94" s="223">
        <f t="array" ref="GG94">LOOKUP(2,1/(Log!$K$1:$K$27569=FZ94),Log!$L$1:$L$27569)</f>
        <v>45614</v>
      </c>
      <c r="GH94" s="221" t="str">
        <f t="shared" si="106"/>
        <v>NIC001Restriction of movement (impediments to freedom of movement and/or administrative restrictions)</v>
      </c>
      <c r="GI94" s="224">
        <f t="array" ref="GI94">LOOKUP(2,1/(Log!$K$1:$K$27569=GH94),Log!$E$1:$E$27569)</f>
        <v>0</v>
      </c>
      <c r="GJ94" s="224" t="str">
        <f t="array" ref="GJ94">LOOKUP(2,1/(Log!$K$1:$K$27569=GH94),Log!$F$1:$F$27569)</f>
        <v>ACAPS Access Methodology</v>
      </c>
      <c r="GK94" s="224" t="str">
        <f t="array" ref="GK94">LOOKUP(2,1/(Log!$K$1:$K$27569=GH94),Log!$G$1:$G$27569)</f>
        <v>Medium</v>
      </c>
      <c r="GL94" s="224">
        <f t="array" ref="GL94">LOOKUP(2,1/(Log!$K$1:$K$27569=GH94),Log!$H$1:$H$27569)</f>
        <v>2</v>
      </c>
      <c r="GM94" s="224" t="str">
        <f t="array" ref="GM94">LOOKUP(2,1/(Log!$K$1:$K$27569=GH94),Log!$J$1:$J$27569)</f>
        <v>x</v>
      </c>
      <c r="GN94" s="224" t="str">
        <f t="array" ref="GN94">LOOKUP(2,1/(Log!$K$1:$K$27569=GH94),Log!$I$1:$I$27569)</f>
        <v>x</v>
      </c>
      <c r="GO94" s="214">
        <f t="array" ref="GO94">LOOKUP(2,1/(Log!$K$1:$K$27569=GH94),Log!$L$1:$L$27569)</f>
        <v>45614</v>
      </c>
      <c r="GP94" s="222" t="str">
        <f t="shared" si="107"/>
        <v>NIC001Interference into implementation of humanitarian activities</v>
      </c>
      <c r="GQ94" s="222">
        <f t="array" ref="GQ94">LOOKUP(2,1/(Log!$K$1:$K$27569=GP94),Log!$E$1:$E$27569)</f>
        <v>2</v>
      </c>
      <c r="GR94" s="222" t="str">
        <f t="array" ref="GR94">LOOKUP(2,1/(Log!$K$1:$K$27569=GP94),Log!$F$1:$F$27569)</f>
        <v>ACAPS Access Methodology</v>
      </c>
      <c r="GS94" s="222" t="str">
        <f t="array" ref="GS94">LOOKUP(2,1/(Log!$K$1:$K$27569=GP94),Log!$G$1:$G$27569)</f>
        <v>Medium</v>
      </c>
      <c r="GT94" s="222">
        <f t="array" ref="GT94">LOOKUP(2,1/(Log!$K$1:$K$27569=GP94),Log!$H$1:$H$27569)</f>
        <v>2</v>
      </c>
      <c r="GU94" s="222" t="str">
        <f t="array" ref="GU94">LOOKUP(2,1/(Log!$K$1:$K$27569=GP94),Log!$J$1:$J$27569)</f>
        <v>x</v>
      </c>
      <c r="GV94" s="222" t="str">
        <f t="array" ref="GV94">LOOKUP(2,1/(Log!$K$1:$K$27569=GP94),Log!$I$1:$I$27569)</f>
        <v>x</v>
      </c>
      <c r="GW94" s="223">
        <f t="array" ref="GW94">LOOKUP(2,1/(Log!$K$1:$K$27569=GP94),Log!$L$1:$L$27569)</f>
        <v>45614</v>
      </c>
      <c r="GX94" s="221" t="str">
        <f t="shared" si="108"/>
        <v>NIC001Violence against personnel, facilities and assets</v>
      </c>
      <c r="GY94" s="224">
        <f t="array" ref="GY94">LOOKUP(2,1/(Log!$K$1:$K$27569=GX94),Log!$E$1:$E$27569)</f>
        <v>0</v>
      </c>
      <c r="GZ94" s="224" t="str">
        <f t="array" ref="GZ94">LOOKUP(2,1/(Log!$K$1:$K$27569=GX94),Log!$F$1:$F$27569)</f>
        <v>ACAPS Access Methodology</v>
      </c>
      <c r="HA94" s="224" t="str">
        <f t="array" ref="HA94">LOOKUP(2,1/(Log!$K$1:$K$27569=GX94),Log!$G$1:$G$27569)</f>
        <v>Medium</v>
      </c>
      <c r="HB94" s="224">
        <f t="array" ref="HB94">LOOKUP(2,1/(Log!$K$1:$K$27569=GX94),Log!$H$1:$H$27569)</f>
        <v>2</v>
      </c>
      <c r="HC94" s="224" t="str">
        <f t="array" ref="HC94">LOOKUP(2,1/(Log!$K$1:$K$27569=GX94),Log!$J$1:$J$27569)</f>
        <v>x</v>
      </c>
      <c r="HD94" s="224" t="str">
        <f t="array" ref="HD94">LOOKUP(2,1/(Log!$K$1:$K$27569=GX94),Log!$I$1:$I$27569)</f>
        <v>x</v>
      </c>
      <c r="HE94" s="214">
        <f t="array" ref="HE94">LOOKUP(2,1/(Log!$K$1:$K$27569=GX94),Log!$L$1:$L$27569)</f>
        <v>45614</v>
      </c>
      <c r="HF94" s="222" t="str">
        <f t="shared" si="109"/>
        <v>NIC001Denial of existence of humanitarian needs or entitlements to assistance</v>
      </c>
      <c r="HG94" s="222">
        <f t="array" ref="HG94">LOOKUP(2,1/(Log!$K$1:$K$27569=HF94),Log!$E$1:$E$27569)</f>
        <v>0</v>
      </c>
      <c r="HH94" s="222" t="str">
        <f t="array" ref="HH94">LOOKUP(2,1/(Log!$K$1:$K$27569=HF94),Log!$F$1:$F$27569)</f>
        <v>ACAPS Access Methodology</v>
      </c>
      <c r="HI94" s="222" t="str">
        <f t="array" ref="HI94">LOOKUP(2,1/(Log!$K$1:$K$27569=HF94),Log!$G$1:$G$27569)</f>
        <v>Medium</v>
      </c>
      <c r="HJ94" s="222">
        <f t="array" ref="HJ94">LOOKUP(2,1/(Log!$K$1:$K$27569=HF94),Log!$H$1:$H$27569)</f>
        <v>2</v>
      </c>
      <c r="HK94" s="222" t="str">
        <f t="array" ref="HK94">LOOKUP(2,1/(Log!$K$1:$K$27569=HF94),Log!$J$1:$J$27569)</f>
        <v>x</v>
      </c>
      <c r="HL94" s="222" t="str">
        <f t="array" ref="HL94">LOOKUP(2,1/(Log!$K$1:$K$27569=HF94),Log!$I$1:$I$27569)</f>
        <v>x</v>
      </c>
      <c r="HM94" s="223">
        <f t="array" ref="HM94">LOOKUP(2,1/(Log!$K$1:$K$27569=HF94),Log!$L$1:$L$27569)</f>
        <v>45614</v>
      </c>
      <c r="HN94" s="221" t="str">
        <f t="shared" si="110"/>
        <v>NIC001Restriction and obstruction of access to services and assistance</v>
      </c>
      <c r="HO94" s="224">
        <f t="array" ref="HO94">LOOKUP(2,1/(Log!$K$1:$K$27569=HN94),Log!$E$1:$E$27569)</f>
        <v>0</v>
      </c>
      <c r="HP94" s="224" t="str">
        <f t="array" ref="HP94">LOOKUP(2,1/(Log!$K$1:$K$27569=HN94),Log!$F$1:$F$27569)</f>
        <v>ACAPS Access Methodology</v>
      </c>
      <c r="HQ94" s="224" t="str">
        <f t="array" ref="HQ94">LOOKUP(2,1/(Log!$K$1:$K$27569=HN94),Log!$G$1:$G$27569)</f>
        <v>Medium</v>
      </c>
      <c r="HR94" s="224">
        <f t="array" ref="HR94">LOOKUP(2,1/(Log!$K$1:$K$27569=HN94),Log!$H$1:$H$27569)</f>
        <v>2</v>
      </c>
      <c r="HS94" s="224" t="str">
        <f t="array" ref="HS94">LOOKUP(2,1/(Log!$K$1:$K$27569=HN94),Log!$J$1:$J$27569)</f>
        <v>x</v>
      </c>
      <c r="HT94" s="224" t="str">
        <f t="array" ref="HT94">LOOKUP(2,1/(Log!$K$1:$K$27569=HN94),Log!$I$1:$I$27569)</f>
        <v>x</v>
      </c>
      <c r="HU94" s="214">
        <f t="array" ref="HU94">LOOKUP(2,1/(Log!$K$1:$K$27569=HN94),Log!$L$1:$L$27569)</f>
        <v>45614</v>
      </c>
      <c r="HV94" s="222" t="str">
        <f t="shared" si="111"/>
        <v>NIC001Ongoing insecurity/hostilities affecting humanitarian assistance</v>
      </c>
      <c r="HW94" s="222">
        <f t="array" ref="HW94">LOOKUP(2,1/(Log!$K$1:$K$27569=HV94),Log!$E$1:$E$27569)</f>
        <v>0</v>
      </c>
      <c r="HX94" s="222" t="str">
        <f t="array" ref="HX94">LOOKUP(2,1/(Log!$K$1:$K$27569=HV94),Log!$F$1:$F$27569)</f>
        <v>ACAPS Access Methodology</v>
      </c>
      <c r="HY94" s="222" t="str">
        <f t="array" ref="HY94">LOOKUP(2,1/(Log!$K$1:$K$27569=HV94),Log!$G$1:$G$27569)</f>
        <v>Medium</v>
      </c>
      <c r="HZ94" s="222">
        <f t="array" ref="HZ94">LOOKUP(2,1/(Log!$K$1:$K$27569=HV94),Log!$H$1:$H$27569)</f>
        <v>2</v>
      </c>
      <c r="IA94" s="222" t="str">
        <f t="array" ref="IA94">LOOKUP(2,1/(Log!$K$1:$K$27569=HV94),Log!$J$1:$J$27569)</f>
        <v>x</v>
      </c>
      <c r="IB94" s="222" t="str">
        <f t="array" ref="IB94">LOOKUP(2,1/(Log!$K$1:$K$27569=HV94),Log!$I$1:$I$27569)</f>
        <v>x</v>
      </c>
      <c r="IC94" s="223">
        <f t="array" ref="IC94">LOOKUP(2,1/(Log!$K$1:$K$27569=HV94),Log!$L$1:$L$27569)</f>
        <v>45614</v>
      </c>
      <c r="ID94" s="221" t="str">
        <f t="shared" si="112"/>
        <v>NIC001Presence of mines and improvised explosive devices</v>
      </c>
      <c r="IE94" s="224">
        <f t="array" ref="IE94">LOOKUP(2,1/(Log!$K$1:$K$27569=ID94),Log!$E$1:$E$27569)</f>
        <v>0</v>
      </c>
      <c r="IF94" s="224" t="str">
        <f t="array" ref="IF94">LOOKUP(2,1/(Log!$K$1:$K$27569=ID94),Log!$F$1:$F$27569)</f>
        <v>ACAPS Access Methodology</v>
      </c>
      <c r="IG94" s="224" t="str">
        <f t="array" ref="IG94">LOOKUP(2,1/(Log!$K$1:$K$27569=ID94),Log!$G$1:$G$27569)</f>
        <v>Medium</v>
      </c>
      <c r="IH94" s="224">
        <f t="array" ref="IH94">LOOKUP(2,1/(Log!$K$1:$K$27569=ID94),Log!$H$1:$H$27569)</f>
        <v>2</v>
      </c>
      <c r="II94" s="224" t="str">
        <f t="array" ref="II94">LOOKUP(2,1/(Log!$K$1:$K$27569=ID94),Log!$J$1:$J$27569)</f>
        <v>x</v>
      </c>
      <c r="IJ94" s="224" t="str">
        <f t="array" ref="IJ94">LOOKUP(2,1/(Log!$K$1:$K$27569=ID94),Log!$I$1:$I$27569)</f>
        <v>x</v>
      </c>
      <c r="IK94" s="214">
        <f t="array" ref="IK94">LOOKUP(2,1/(Log!$K$1:$K$27569=ID94),Log!$L$1:$L$27569)</f>
        <v>45614</v>
      </c>
      <c r="IL94" s="222" t="str">
        <f t="shared" si="113"/>
        <v>NIC001Physical constraints in the environment (obstacles related to terrain, climate, lack of infrastructure, etc.)</v>
      </c>
      <c r="IM94" s="222">
        <f t="array" ref="IM94">LOOKUP(2,1/(Log!$K$1:$K$27569=IL94),Log!$E$1:$E$27569)</f>
        <v>0</v>
      </c>
      <c r="IN94" s="222" t="str">
        <f t="array" ref="IN94">LOOKUP(2,1/(Log!$K$1:$K$27569=IL94),Log!$F$1:$F$27569)</f>
        <v>ACAPS Access Methodology</v>
      </c>
      <c r="IO94" s="222" t="str">
        <f t="array" ref="IO94">LOOKUP(2,1/(Log!$K$1:$K$27569=IL94),Log!$G$1:$G$27569)</f>
        <v>Medium</v>
      </c>
      <c r="IP94" s="222">
        <f t="array" ref="IP94">LOOKUP(2,1/(Log!$K$1:$K$27569=IL94),Log!$H$1:$H$27569)</f>
        <v>2</v>
      </c>
      <c r="IQ94" s="222" t="str">
        <f t="array" ref="IQ94">LOOKUP(2,1/(Log!$K$1:$K$27569=IL94),Log!$J$1:$J$27569)</f>
        <v>x</v>
      </c>
      <c r="IR94" s="222" t="str">
        <f t="array" ref="IR94">LOOKUP(2,1/(Log!$K$1:$K$27569=IL94),Log!$I$1:$I$27569)</f>
        <v>x</v>
      </c>
      <c r="IS94" s="223">
        <f t="array" ref="IS94">LOOKUP(2,1/(Log!$K$1:$K$27569=IL94),Log!$L$1:$L$27569)</f>
        <v>45614</v>
      </c>
    </row>
    <row r="95" spans="1:253" s="11" customFormat="1" ht="13.35" customHeight="1">
      <c r="A95" s="11" t="str">
        <f>Lists!B:B</f>
        <v>Complex crisis in Pakistan</v>
      </c>
      <c r="B95" s="11" t="str">
        <f>Lists!F:F</f>
        <v>Conflict/ Violence,Drought/drier conditions,Floods,Political/economic crisis</v>
      </c>
      <c r="C95" s="11" t="str">
        <f>Lists!C:C</f>
        <v>PAK001</v>
      </c>
      <c r="D95" s="11" t="str">
        <f>Lists!A:A</f>
        <v>Pakistan</v>
      </c>
      <c r="E95" s="11" t="str">
        <f>Lists!D:D</f>
        <v>PAK</v>
      </c>
      <c r="F95" s="11" t="str">
        <f t="shared" si="76"/>
        <v>PAK001Total population</v>
      </c>
      <c r="G95" s="212">
        <f t="array" ref="G95">ROUND(LOOKUP(2,1/(Log!$K$1:$K$27569=F95),Log!$E$1:$E$27569),-3)</f>
        <v>254237000</v>
      </c>
      <c r="H95" s="213" t="str">
        <f t="array" ref="H95">LOOKUP(2,1/(Log!$K$1:$K$27569=F95),Log!$F$1:$F$27569)</f>
        <v>World Population Review accessed 15/04/2025</v>
      </c>
      <c r="I95" s="213" t="str">
        <f t="array" ref="I95">LOOKUP(2,1/(Log!$K$1:$K$27569=F95),Log!$G$1:$G$27569)</f>
        <v xml:space="preserve">Medium </v>
      </c>
      <c r="J95" s="213">
        <f t="array" ref="J95">LOOKUP(2,1/(Log!$K$1:$K$27569=F95),Log!$H$1:$H$27569)</f>
        <v>2</v>
      </c>
      <c r="K95" s="213" t="str">
        <f t="array" ref="K95">LOOKUP(2,1/(Log!$K$1:$K$27569=F95),Log!$J$1:$J$27569)</f>
        <v xml:space="preserve">The total population of Pakistan as of 19 November 2024. The source is reliable as it shows updated data considering the population movement. The number of registered refugees, undocumented Afghans living in Pakistan, and Pakistani refugees in Afghanistan are not additionally counted to avoid double counting. The reliability is medium as the situation on the ground is highly dynamic, and the data may no longer be accurate due to recent developments of Afghan regugees which is critical to consider. </v>
      </c>
      <c r="L95" s="213" t="str">
        <f t="array" ref="L95">LOOKUP(2,1/(Log!$K$1:$K$27569=F95),Log!$I$1:$I$27569)</f>
        <v>https://worldpopulationreview.com/countries/pakistan-population</v>
      </c>
      <c r="M95" s="214">
        <f t="array" ref="M95">LOOKUP(2,1/(Log!$K$1:$K$27569=F95),Log!$L$1:$L$27569)</f>
        <v>45777</v>
      </c>
      <c r="N95" s="221" t="str">
        <f t="shared" si="77"/>
        <v>PAK001Landmass affected</v>
      </c>
      <c r="O95" s="216">
        <f t="array" ref="O95">LOOKUP(2,1/(Log!$K$1:$K$27569=N95),Log!$E$1:$E$27569)</f>
        <v>770880</v>
      </c>
      <c r="P95" s="216" t="str">
        <f t="array" ref="P95">LOOKUP(2,1/(Log!$K$1:$K$27569=N95),Log!$F$1:$F$27569)</f>
        <v>World Bank accessed 15/04/2025</v>
      </c>
      <c r="Q95" s="216" t="str">
        <f t="array" ref="Q95">LOOKUP(2,1/(Log!$K$1:$K$27569=N95),Log!$G$1:$G$27569)</f>
        <v xml:space="preserve">Medium </v>
      </c>
      <c r="R95" s="216">
        <f t="array" ref="R95">LOOKUP(2,1/(Log!$K$1:$K$27569=N95),Log!$H$1:$H$27569)</f>
        <v>2</v>
      </c>
      <c r="S95" s="216" t="str">
        <f t="array" ref="S95">LOOKUP(2,1/(Log!$K$1:$K$27569=N95),Log!$J$1:$J$27569)</f>
        <v>The landmass affected is the whole landmass of Pakistan as a country. The whole country is affected by different types of conflict, drought, and natural hazards. Landmass data is from the last World Bank figure of 2021, which is not recent and but unlikely to have changed significantly.</v>
      </c>
      <c r="T95" s="216" t="str">
        <f t="array" ref="T95">LOOKUP(2,1/(Log!$K$1:$K$27569=N95),Log!$I$1:$I$27569)</f>
        <v>https://data.worldbank.org/indicator/AG.LND.TOTL.K2?view=chart&amp;locations=PK</v>
      </c>
      <c r="U95" s="217">
        <f t="array" ref="U95">LOOKUP(2,1/(Log!$K$1:$K$27569=N95),Log!$L$1:$L$27569)</f>
        <v>45777</v>
      </c>
      <c r="V95" s="221" t="str">
        <f t="shared" si="78"/>
        <v>PAK001People exposed</v>
      </c>
      <c r="W95" s="213">
        <f t="array" ref="W95">IF(LOOKUP(2,1/(Log!$K$1:$K$27569=V95),Log!$E$1:$E$27569)="x","x",ROUND(LOOKUP(2,1/(Log!$K$1:$K$27569=V95),Log!$E$1:$E$27569),-3))</f>
        <v>254237000</v>
      </c>
      <c r="X95" s="213" t="str">
        <f t="array" ref="X95">LOOKUP(2,1/(Log!$K$1:$K$27569=V95),Log!$F$1:$F$27569)</f>
        <v>World Population Review accessed 15/04/2025</v>
      </c>
      <c r="Y95" s="213" t="str">
        <f t="array" ref="Y95">LOOKUP(2,1/(Log!$K$1:$K$27569=V95),Log!$G$1:$G$27569)</f>
        <v xml:space="preserve">Medium </v>
      </c>
      <c r="Z95" s="213">
        <f t="array" ref="Z95">LOOKUP(2,1/(Log!$K$1:$K$27569=V95),Log!$H$1:$H$27569)</f>
        <v>2</v>
      </c>
      <c r="AA95" s="213" t="str">
        <f t="array" ref="AA95">LOOKUP(2,1/(Log!$K$1:$K$27569=V95),Log!$J$1:$J$27569)</f>
        <v>The number of people exposed corresponds to the total population of the country. Since the whole country is affected by different types of conflict, drought, and natural hazards, the entire population is considered to be exposed. This figure is taken from the World Population Review. It is valid as of 19/11/2024. This source is taken since it is the most up-to-date figure. The reliability of this data is medium because it is not considering population movement after 19 November 2024.</v>
      </c>
      <c r="AB95" s="213" t="str">
        <f t="array" ref="AB95">LOOKUP(2,1/(Log!$K$1:$K$27569=V95),Log!$I$1:$I$27569)</f>
        <v>https://worldpopulationreview.com/countries/pakistan-population</v>
      </c>
      <c r="AC95" s="214">
        <f t="array" ref="AC95">LOOKUP(2,1/(Log!$K$1:$K$27569=V95),Log!$L$1:$L$27569)</f>
        <v>45777</v>
      </c>
      <c r="AD95" s="221" t="str">
        <f t="shared" si="79"/>
        <v>PAK001People affected</v>
      </c>
      <c r="AE95" s="218">
        <f t="array" ref="AE95">IF(LOOKUP(2,1/(Log!$K$1:$K$27569=AD95),Log!$E$1:$E$27569)="x","x",ROUND(LOOKUP(2,1/(Log!$K$1:$K$27569=AD95),Log!$E$1:$E$27569),-3))</f>
        <v>102966000</v>
      </c>
      <c r="AF95" s="218" t="str">
        <f t="array" ref="AF95">LOOKUP(2,1/(Log!$K$1:$K$27569=AD95),Log!$F$1:$F$27569)</f>
        <v>World Bank 03/10/2024, WFP 02/11/2023; IPC 21/02/2025; UNHCR accessed 20/11/2024; UNHCR accessed 20/11/2024;  IDMC accessed 20/11/2024</v>
      </c>
      <c r="AG95" s="218" t="str">
        <f t="array" ref="AG95">LOOKUP(2,1/(Log!$K$1:$K$27569=AD95),Log!$G$1:$G$27569)</f>
        <v xml:space="preserve">Medium </v>
      </c>
      <c r="AH95" s="218">
        <f t="array" ref="AH95">LOOKUP(2,1/(Log!$K$1:$K$27569=AD95),Log!$H$1:$H$27569)</f>
        <v>2</v>
      </c>
      <c r="AI95" s="218" t="str">
        <f t="array" ref="AI95">LOOKUP(2,1/(Log!$K$1:$K$27569=AD95),Log!$J$1:$J$27569)</f>
        <v>The number of people affected corresponds to the number of people living in and below the poverty line in 2024 (World Bank data) across Pakistan.  The number of people affected by different crises is taken from the World Bank and World Population Review. COVID-19 precautionary measure, the catastrophic 2022 floods and macroeconomic volatility, poverty has increased and had a devastating impact on the economy and people living below the poverty line. It is usually difficult to estimate the affected population from natural hazards and sudden-onset crises. Pakistan has been facing multiple overlapping crises that affected people by different scale, such as extreme monsoon hazards like floods, high level of food insecurity, clashes between militant groups and security forces,  polio endemic etc which has made the estimation of affected population number as complex, and it is unclear how many people have been affected or displaced. So, we are not including these numbers from each crisis to avoid overlap. The IPC figures are restricted to three provinces (Sindh, Balochistan, and Khyber Pakhtunkhwa). As the World Bank data is based on the whole country, we considered the flood-affected people to be included here.  The reliability of this indicator is medium because it is based on estimations.</v>
      </c>
      <c r="AJ95" s="218" t="str">
        <f t="array" ref="AJ95">LOOKUP(2,1/(Log!$K$1:$K$27569=AD95),Log!$I$1:$I$27569)</f>
        <v>https://reliefweb.int/report/pakistan/wfp-pakistan-floods-situation-report-september-2023; https://www.worldbank.org/en/country/pakistan/overview; https://www.ipcinfo.org/ipc-country-analysis/details-map/en/c/1157024/?iso3=PAK; https://data.unhcr.org/en/situations/afghanistan; https://data.unhcr.org/en/country/afg; https://www.internal-displacement.org/database/displacement-data/</v>
      </c>
      <c r="AK95" s="219">
        <f t="array" ref="AK95">LOOKUP(2,1/(Log!$K$1:$K$27569=AD95),Log!$L$1:$L$27569)</f>
        <v>45777</v>
      </c>
      <c r="AL95" s="221" t="str">
        <f t="shared" si="80"/>
        <v>PAK001People displaced</v>
      </c>
      <c r="AM95" s="213">
        <f t="array" ref="AM95">IF(LOOKUP(2,1/(Log!$K$1:$K$27569=AL95),Log!$E$1:$E$27569)="x","x",ROUND(LOOKUP(2,1/(Log!$K$1:$K$27569=AL95),Log!$E$1:$E$27569),-3))</f>
        <v>3140000</v>
      </c>
      <c r="AN95" s="213" t="str">
        <f t="array" ref="AN95">LOOKUP(2,1/(Log!$K$1:$K$27569=AL95),Log!$F$1:$F$27569)</f>
        <v>UNHCR  19/02/2025; IOM accessed 15/04/2025; UNICEF 25/03/2025</v>
      </c>
      <c r="AO95" s="213" t="str">
        <f t="array" ref="AO95">LOOKUP(2,1/(Log!$K$1:$K$27569=AL95),Log!$G$1:$G$27569)</f>
        <v xml:space="preserve">Medium </v>
      </c>
      <c r="AP95" s="213">
        <f t="array" ref="AP95">LOOKUP(2,1/(Log!$K$1:$K$27569=AL95),Log!$H$1:$H$27569)</f>
        <v>2</v>
      </c>
      <c r="AQ95" s="213" t="str">
        <f t="array" ref="AQ95">LOOKUP(2,1/(Log!$K$1:$K$27569=AL95),Log!$J$1:$J$27569)</f>
        <v>Displacement in Pakistan seems temporary as many return to their homes after incidents or hazards. Displacement happen in Pakistan frequently on a regular basis derived from natural hazards, internal conflicts, poverty etc. The number of people displaced by the crisis includes the Afghan refugees in Pakistan, the total number of IDPs as of August 2024,  and the 2024 monsoon flood. These figures are taken from UNHCR 3RP, IOM, and UNICEF respectively. The reliability of this data is medium because the situation on the ground is highly dynamic, and the data may no longer be accurate due to recent developments for which there is no updated source.</v>
      </c>
      <c r="AR95" s="213" t="str">
        <f t="array" ref="AR95">LOOKUP(2,1/(Log!$K$1:$K$27569=AL95),Log!$I$1:$I$27569)</f>
        <v>https://data.unhcr.org/en/documents/details/114538; https://dtm.iom.int/pakistan; https://reliefweb.int/report/pakistan/unicef-pakistan-humanitarian-situation-report-no-4-01-january-31-december-2024</v>
      </c>
      <c r="AS95" s="214">
        <f t="array" ref="AS95">LOOKUP(2,1/(Log!$K$1:$K$27569=AL95),Log!$L$1:$L$27569)</f>
        <v>45777</v>
      </c>
      <c r="AT95" s="222" t="str">
        <f t="shared" si="81"/>
        <v>PAK001Injuries reported</v>
      </c>
      <c r="AU95" s="218">
        <f t="array" ref="AU95">LOOKUP(2,1/(Log!$K$1:$K$27569=AT95),Log!$E$1:$E$27569)</f>
        <v>668</v>
      </c>
      <c r="AV95" s="218" t="str">
        <f t="array" ref="AV95">LOOKUP(2,1/(Log!$K$1:$K$27569=AT95),Log!$F$1:$F$27569)</f>
        <v>UNICEF 25/03/2025</v>
      </c>
      <c r="AW95" s="218" t="str">
        <f t="array" ref="AW95">LOOKUP(2,1/(Log!$K$1:$K$27569=AT95),Log!$G$1:$G$27569)</f>
        <v xml:space="preserve">Medium </v>
      </c>
      <c r="AX95" s="218">
        <f t="array" ref="AX95">LOOKUP(2,1/(Log!$K$1:$K$27569=AT95),Log!$H$1:$H$27569)</f>
        <v>2</v>
      </c>
      <c r="AY95" s="218" t="str">
        <f t="array" ref="AY95">LOOKUP(2,1/(Log!$K$1:$K$27569=AT95),Log!$J$1:$J$27569)</f>
        <v xml:space="preserve">The figure for the people injured is the total number of injured people in the 2024 flood. </v>
      </c>
      <c r="AZ95" s="218" t="str">
        <f t="array" ref="AZ95">LOOKUP(2,1/(Log!$K$1:$K$27569=AT95),Log!$I$1:$I$27569)</f>
        <v>https://reliefweb.int/report/pakistan/unicef-pakistan-humanitarian-situation-report-no-4-01-january-31-december-2024</v>
      </c>
      <c r="BA95" s="219">
        <f t="array" ref="BA95">LOOKUP(2,1/(Log!$K$1:$K$27569=AT95),Log!$L$1:$L$27569)</f>
        <v>45777</v>
      </c>
      <c r="BB95" s="221" t="str">
        <f t="shared" si="82"/>
        <v>PAK001Illness cases reported</v>
      </c>
      <c r="BC95" s="213" t="str">
        <f t="array" ref="BC95">LOOKUP(2,1/(Log!$K$1:$K$27569=BB95),Log!$E$1:$E$27569)</f>
        <v>x</v>
      </c>
      <c r="BD95" s="213" t="str">
        <f t="array" ref="BD95">LOOKUP(2,1/(Log!$K$1:$K$27569=BB95),Log!$F$1:$F$27569)</f>
        <v>x</v>
      </c>
      <c r="BE95" s="213" t="str">
        <f t="array" ref="BE95">LOOKUP(2,1/(Log!$K$1:$K$27569=BB95),Log!$G$1:$G$27569)</f>
        <v>x</v>
      </c>
      <c r="BF95" s="213" t="str">
        <f t="array" ref="BF95">LOOKUP(2,1/(Log!$K$1:$K$27569=BB95),Log!$H$1:$H$27569)</f>
        <v>x</v>
      </c>
      <c r="BG95" s="213" t="str">
        <f t="array" ref="BG95">LOOKUP(2,1/(Log!$K$1:$K$27569=BB95),Log!$J$1:$J$27569)</f>
        <v xml:space="preserve">Up-to-date, reliable data from open sources is not available. We cannot provide an accurate/estimate figure for this indicator. </v>
      </c>
      <c r="BH95" s="213" t="str">
        <f t="array" ref="BH95">LOOKUP(2,1/(Log!$K$1:$K$27569=BB95),Log!$I$1:$I$27569)</f>
        <v>x</v>
      </c>
      <c r="BI95" s="214">
        <f t="array" ref="BI95">LOOKUP(2,1/(Log!$K$1:$K$27569=BB95),Log!$L$1:$L$27569)</f>
        <v>45638</v>
      </c>
      <c r="BJ95" s="222" t="str">
        <f t="shared" si="83"/>
        <v>PAK001Fatalities reported</v>
      </c>
      <c r="BK95" s="222">
        <f t="array" ref="BK95">LOOKUP(2,1/(Log!$K$1:$K$27569=BJ95),Log!$E$1:$E$27569)</f>
        <v>2287</v>
      </c>
      <c r="BL95" s="222" t="str">
        <f t="array" ref="BL95">LOOKUP(2,1/(Log!$K$1:$K$27569=BJ95),Log!$F$1:$F$27569)</f>
        <v>ACLED accessed 15/04/2025</v>
      </c>
      <c r="BM95" s="222" t="str">
        <f t="array" ref="BM95">LOOKUP(2,1/(Log!$K$1:$K$27569=BJ95),Log!$G$1:$G$27569)</f>
        <v xml:space="preserve">Medium </v>
      </c>
      <c r="BN95" s="222">
        <f t="array" ref="BN95">LOOKUP(2,1/(Log!$K$1:$K$27569=BJ95),Log!$H$1:$H$27569)</f>
        <v>2</v>
      </c>
      <c r="BO95" s="222" t="str">
        <f t="array" ref="BO95">LOOKUP(2,1/(Log!$K$1:$K$27569=BJ95),Log!$J$1:$J$27569)</f>
        <v>All conflict-related fatalities between 1 October 2024 and 31 March 2025 across all provinces as counted by ACLED. According to the National Disaster Agency, over 350 fatalities occurred due to the 2024 monsoon season between 1 July to 13 September. However these deaths have not been included in this month's calculation as they were accounted for last month. So far, no health (i.e. malnutrition) deaths have been included due to data gaps.</v>
      </c>
      <c r="BP95" s="218" t="str">
        <f t="array" ref="BP95">LOOKUP(2,1/(Log!$K$1:$K$27569=BJ95),Log!$I$1:$I$27569)</f>
        <v>https://acleddata.com/explorer/</v>
      </c>
      <c r="BQ95" s="223">
        <f t="array" ref="BQ95">LOOKUP(2,1/(Log!$K$1:$K$27569=BJ95),Log!$L$1:$L$27569)</f>
        <v>45777</v>
      </c>
      <c r="BR95" s="221" t="str">
        <f t="shared" si="84"/>
        <v>PAK001Buildings damaged</v>
      </c>
      <c r="BS95" s="224">
        <f t="array" ref="BS95">LOOKUP(2,1/(Log!$K$1:$K$27569=BR95),Log!$E$1:$E$27569)</f>
        <v>43225</v>
      </c>
      <c r="BT95" s="224" t="str">
        <f t="array" ref="BT95">LOOKUP(2,1/(Log!$K$1:$K$27569=BR95),Log!$F$1:$F$27569)</f>
        <v>NDMA 11/2024</v>
      </c>
      <c r="BU95" s="224" t="str">
        <f t="array" ref="BU95">LOOKUP(2,1/(Log!$K$1:$K$27569=BR95),Log!$G$1:$G$27569)</f>
        <v xml:space="preserve">Medium </v>
      </c>
      <c r="BV95" s="224">
        <f t="array" ref="BV95">LOOKUP(2,1/(Log!$K$1:$K$27569=BR95),Log!$H$1:$H$27569)</f>
        <v>2</v>
      </c>
      <c r="BW95" s="224" t="str">
        <f t="array" ref="BW95">LOOKUP(2,1/(Log!$K$1:$K$27569=BR95),Log!$J$1:$J$27569)</f>
        <v xml:space="preserve">The number of buildings damaged because of the 2024 monsoon flood </v>
      </c>
      <c r="BX95" s="224" t="str">
        <f t="array" ref="BX95">LOOKUP(2,1/(Log!$K$1:$K$27569=BR95),Log!$I$1:$I$27569)</f>
        <v>https://ndma.gov.pk/storage/publications/December2024/jOXrgqK4iqOaC2GeFaih.pdf</v>
      </c>
      <c r="BY95" s="214">
        <f t="array" ref="BY95">LOOKUP(2,1/(Log!$K$1:$K$27569=BR95),Log!$L$1:$L$27569)</f>
        <v>45777</v>
      </c>
      <c r="BZ95" s="222" t="str">
        <f t="shared" si="85"/>
        <v>PAK001Buildings destroyed</v>
      </c>
      <c r="CA95" s="222">
        <f t="array" ref="CA95">LOOKUP(2,1/(Log!$K$1:$K$27569=BZ95),Log!$E$1:$E$27569)</f>
        <v>14974</v>
      </c>
      <c r="CB95" s="222" t="str">
        <f t="array" ref="CB95">LOOKUP(2,1/(Log!$K$1:$K$27569=BZ95),Log!$F$1:$F$27569)</f>
        <v>NDMA 11/2024</v>
      </c>
      <c r="CC95" s="222" t="str">
        <f t="array" ref="CC95">LOOKUP(2,1/(Log!$K$1:$K$27569=BZ95),Log!$G$1:$G$27569)</f>
        <v xml:space="preserve">Medium </v>
      </c>
      <c r="CD95" s="222">
        <f t="array" ref="CD95">LOOKUP(2,1/(Log!$K$1:$K$27569=BZ95),Log!$H$1:$H$27569)</f>
        <v>2</v>
      </c>
      <c r="CE95" s="222" t="str">
        <f t="array" ref="CE95">LOOKUP(2,1/(Log!$K$1:$K$27569=BZ95),Log!$J$1:$J$27569)</f>
        <v xml:space="preserve">The number of buildings destroyed because of the 2024 monsoon flood </v>
      </c>
      <c r="CF95" s="222" t="str">
        <f t="array" ref="CF95">LOOKUP(2,1/(Log!$K$1:$K$27569=BZ95),Log!$I$1:$I$27569)</f>
        <v>https://ndma.gov.pk/storage/publications/December2024/jOXrgqK4iqOaC2GeFaih.pdf</v>
      </c>
      <c r="CG95" s="223">
        <f t="array" ref="CG95">LOOKUP(2,1/(Log!$K$1:$K$27569=BZ95),Log!$L$1:$L$27569)</f>
        <v>45777</v>
      </c>
      <c r="CH95" s="221" t="str">
        <f t="shared" si="86"/>
        <v>PAK001Buildings in the affected area</v>
      </c>
      <c r="CI95" s="222" t="e">
        <f t="array" ref="CI95">LOOKUP(2,1/(Log!$K$1:$K$27569=CH95),Log!$E$1:$E$27569)</f>
        <v>#N/A</v>
      </c>
      <c r="CJ95" s="222" t="e">
        <f t="array" ref="CJ95">LOOKUP(2,1/(Log!$K$1:$K$27569=CH95),Log!$F$1:$F$27569)</f>
        <v>#N/A</v>
      </c>
      <c r="CK95" s="222" t="e">
        <f t="array" ref="CK95">LOOKUP(2,1/(Log!$K$1:$K$27569=CH95),Log!$G$1:$G$27569)</f>
        <v>#N/A</v>
      </c>
      <c r="CL95" s="222" t="e">
        <f t="array" ref="CL95">LOOKUP(2,1/(Log!$K$1:$K$27569=CH95),Log!$H$1:$H$27569)</f>
        <v>#N/A</v>
      </c>
      <c r="CM95" s="222" t="e">
        <f t="array" ref="CM95">LOOKUP(2,1/(Log!$K$1:$K$27569=CH95),Log!$J$1:$J$27569)</f>
        <v>#N/A</v>
      </c>
      <c r="CN95" s="222" t="e">
        <f t="array" ref="CN95">LOOKUP(2,1/(Log!$K$1:$K$27569=CH95),Log!$I$1:$I$27569)</f>
        <v>#N/A</v>
      </c>
      <c r="CO95" s="225" t="e">
        <f t="array" ref="CO95">LOOKUP(2,1/(Log!$K$1:$K$27569=CH95),Log!$L$1:$L$27569)</f>
        <v>#N/A</v>
      </c>
      <c r="CP95" s="222" t="str">
        <f t="shared" si="87"/>
        <v>PAK001Economic Losses</v>
      </c>
      <c r="CQ95" s="224" t="str">
        <f t="array" ref="CQ95">LOOKUP(2,1/(Log!$K$1:$K$27569=CP95),Log!$E$1:$E$27569)</f>
        <v>x</v>
      </c>
      <c r="CR95" s="224" t="str">
        <f t="array" ref="CR95">LOOKUP(2,1/(Log!$K$1:$K$27569=CP95),Log!$F$1:$F$27569)</f>
        <v>x</v>
      </c>
      <c r="CS95" s="224" t="str">
        <f t="array" ref="CS95">LOOKUP(2,1/(Log!$K$1:$K$27569=CP95),Log!$G$1:$G$27569)</f>
        <v>x</v>
      </c>
      <c r="CT95" s="224" t="str">
        <f t="array" ref="CT95">LOOKUP(2,1/(Log!$K$1:$K$27569=CP95),Log!$H$1:$H$27569)</f>
        <v>x</v>
      </c>
      <c r="CU95" s="224" t="str">
        <f t="array" ref="CU95">LOOKUP(2,1/(Log!$K$1:$K$27569=CP95),Log!$J$1:$J$27569)</f>
        <v xml:space="preserve">Up-to-date, reliable data from open sources is not available. We cannot provide an accurate/estimate figure for this indicator. </v>
      </c>
      <c r="CV95" s="224" t="str">
        <f t="array" ref="CV95">LOOKUP(2,1/(Log!$K$1:$K$27569=CP95),Log!$I$1:$I$27569)</f>
        <v>x</v>
      </c>
      <c r="CW95" s="214">
        <f t="array" ref="CW95">LOOKUP(2,1/(Log!$K$1:$K$27569=CP95),Log!$L$1:$L$27569)</f>
        <v>45638</v>
      </c>
      <c r="CX95" s="222" t="str">
        <f t="shared" si="88"/>
        <v>PAK001People in Need</v>
      </c>
      <c r="CY95" s="218">
        <f t="shared" si="89"/>
        <v>12748000</v>
      </c>
      <c r="CZ95" s="218" t="str">
        <f t="shared" si="90"/>
        <v>IPC 21/02/2025; UNHCR 19/02/2025</v>
      </c>
      <c r="DA95" s="218" t="str">
        <f t="shared" si="91"/>
        <v xml:space="preserve">Medium </v>
      </c>
      <c r="DB95" s="218">
        <f t="shared" si="92"/>
        <v>2</v>
      </c>
      <c r="DC95" s="218" t="str">
        <f t="shared" si="93"/>
        <v>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and about 707,675 people are at IPC phase 4, so they are considered to have severe humanitarian needs. Level 3, moderate humanitarian conditions, is calculated by subtracting Level 4 PIN (707,675) from the total PIN of approximately 13.08 million. The reliability of this data is medium because it is based on projections/estimations. There is also no severity breakdown of needs of Afghan refugees. However, given that the large majority (nearly 80%) live in provinces classified as IPC level 3, it is highly probable that they are facing significant food shortages equivalent to Crisis (IPC 3) or higher.</v>
      </c>
      <c r="DD95" s="218" t="str">
        <f t="shared" si="94"/>
        <v xml:space="preserve">https://www.ipcinfo.org/ipc-country-analysis/details-map/en/c/1159508/?iso3=PAK; https://reliefweb.int/report/pakistan/regional-refugee-response-plan-afghanistan-situation-2024-2025; </v>
      </c>
      <c r="DE95" s="220">
        <f t="shared" si="95"/>
        <v>45777</v>
      </c>
      <c r="DF95" s="221" t="str">
        <f t="shared" si="96"/>
        <v>PAK001Minimal humanitarian conditions - Level 1</v>
      </c>
      <c r="DG95" s="213">
        <f t="array" ref="DG95">IF(LOOKUP(2,1/(Log!$K$1:$K$27569=DF95),Log!$E$1:$E$27569)="x","x",ROUND(LOOKUP(2,1/(Log!$K$1:$K$27569=DF95),Log!$E$1:$E$27569),-3))</f>
        <v>151271000</v>
      </c>
      <c r="DH95" s="224" t="str">
        <f t="array" ref="DH95">LOOKUP(2,1/(Log!$K$1:$K$27569=DF95),Log!$F$1:$F$27569)</f>
        <v>World Bank 03/10/2024, WFP 02/11/2023; IPC 21/02/2025; World Population Review accessed 20/11/2024; UNHCR accessed 31/12/2024; IDMC accessed 05/01/2025</v>
      </c>
      <c r="DI95" s="224" t="str">
        <f t="array" ref="DI95">LOOKUP(2,1/(Log!$K$1:$K$27569=DF95),Log!$G$1:$G$27569)</f>
        <v xml:space="preserve">Medium </v>
      </c>
      <c r="DJ95" s="224">
        <f t="array" ref="DJ95">LOOKUP(2,1/(Log!$K$1:$K$27569=DF95),Log!$H$1:$H$27569)</f>
        <v>2</v>
      </c>
      <c r="DK95" s="224" t="str">
        <f t="array" ref="DK95">LOOKUP(2,1/(Log!$K$1:$K$27569=DF95),Log!$J$1:$J$27569)</f>
        <v>According to INFORM SI methodology, the number of people in Level 1 is equal to the people exposed minus the people affected. People in Level 1 are able to meet their basic needs without employing irreversible coping strategies. The reliability of this data is medium because it is based on projections/estimations.</v>
      </c>
      <c r="DL95" s="224" t="str">
        <f t="array" ref="DL95">LOOKUP(2,1/(Log!$K$1:$K$27569=DF95),Log!$I$1:$I$27569)</f>
        <v>https://www.worldbank.org/en/country/pakistan/overview; https://reliefweb.int/report/pakistan/wfp-pakistan-floods-situation-report-september-2023; https://www.ipcinfo.org/ipc-country-analysis/details-map/en/c/1157024/?iso3=PAK; https://worldpopulationreview.com/countries/pakistan-population; https://data.unhcr.org/en/situations/afghanistan; https://www.internal-displacement.org/database/displacement-data/</v>
      </c>
      <c r="DM95" s="214">
        <f t="array" ref="DM95">LOOKUP(2,1/(Log!$K$1:$K$27569=DF95),Log!$L$1:$L$27569)</f>
        <v>45777</v>
      </c>
      <c r="DN95" s="222" t="str">
        <f t="shared" si="97"/>
        <v>PAK001Stressed humanitarian conditions - Level 2</v>
      </c>
      <c r="DO95" s="218">
        <f t="array" ref="DO95">IF(LOOKUP(2,1/(Log!$K$1:$K$27569=DN95),Log!$E$1:$E$27569)="x","x",ROUND(LOOKUP(2,1/(Log!$K$1:$K$27569=DN95),Log!$E$1:$E$27569),-3))</f>
        <v>90218000</v>
      </c>
      <c r="DP95" s="222" t="str">
        <f t="array" ref="DP95">LOOKUP(2,1/(Log!$K$1:$K$27569=DN95),Log!$F$1:$F$27569)</f>
        <v>UNICEF 05/12/2024; World Bank 03/10/2024, WFP 02/11/2023; IPC 21/02/2025; UNHCR accessed 20/11/2024; IDMC accessed 20/11/2024</v>
      </c>
      <c r="DQ95" s="222" t="str">
        <f t="array" ref="DQ95">LOOKUP(2,1/(Log!$K$1:$K$27569=DN95),Log!$G$1:$G$27569)</f>
        <v xml:space="preserve">Medium </v>
      </c>
      <c r="DR95" s="222">
        <f t="array" ref="DR95">LOOKUP(2,1/(Log!$K$1:$K$27569=DN95),Log!$H$1:$H$27569)</f>
        <v>2</v>
      </c>
      <c r="DS95" s="222" t="str">
        <f t="array" ref="DS95">LOOKUP(2,1/(Log!$K$1:$K$27569=DN95),Log!$J$1:$J$27569)</f>
        <v>According to INFORM SI methodology, the number of people in Level 2 is equal to the people affected minus the people in need. In Pakistan, over 104.9 million people are considered to be affected as they are living below the poverty line, among those 35.7 million are in need of humanitarian assistance due to flood. So the rest of the affected people are considered to have at least stressed level humanitarian condition. People in Level 2 might be facing some difficulties accessing basic services but are able to meet their needs without external assistance. The reliability of this data is medium because it is based on projections/estimations.</v>
      </c>
      <c r="DT95" s="222" t="str">
        <f t="array" ref="DT95">LOOKUP(2,1/(Log!$K$1:$K$27569=DN95),Log!$I$1:$I$27569)</f>
        <v>https://reliefweb.int/report/pakistan/humanitarian-action-children-2025-pakistan; https://reliefweb.int/report/pakistan/wfp-pakistan-floods-situation-report-september-2023; https://www.dawn.com/news/1866389#:~:text=These%2C%20together%20with%20fiscal%20consolidation,falling%20below%20the%20poverty%20line; https://www.ipcinfo.org/ipc-country-analysis/details-map/en/c/1157024/?iso3=PAK; https://data.unhcr.org/en/situations/afghanistan; https://www.internal-displacement.org/database/displacement-data/</v>
      </c>
      <c r="DU95" s="223">
        <f t="array" ref="DU95">LOOKUP(2,1/(Log!$K$1:$K$27569=DN95),Log!$L$1:$L$27569)</f>
        <v>45777</v>
      </c>
      <c r="DV95" s="221" t="str">
        <f t="shared" si="98"/>
        <v>PAK001Moderate humanitarian conditions - Level 3</v>
      </c>
      <c r="DW95" s="213">
        <f t="array" ref="DW95">IF(LOOKUP(2,1/(Log!$K$1:$K$27569=DV95),Log!$E$1:$E$27569)="x","x",ROUND(LOOKUP(2,1/(Log!$K$1:$K$27569=DV95),Log!$E$1:$E$27569),-3))</f>
        <v>12040000</v>
      </c>
      <c r="DX95" s="224" t="str">
        <f t="array" ref="DX95">LOOKUP(2,1/(Log!$K$1:$K$27569=DV95),Log!$F$1:$F$27569)</f>
        <v>IPC 21/02/2025; UNHCR 19/02/2025</v>
      </c>
      <c r="DY95" s="224" t="str">
        <f t="array" ref="DY95">LOOKUP(2,1/(Log!$K$1:$K$27569=DV95),Log!$G$1:$G$27569)</f>
        <v xml:space="preserve">Medium </v>
      </c>
      <c r="DZ95" s="224">
        <f t="array" ref="DZ95">LOOKUP(2,1/(Log!$K$1:$K$27569=DV95),Log!$H$1:$H$27569)</f>
        <v>2</v>
      </c>
      <c r="EA95" s="224" t="str">
        <f t="array" ref="EA95">LOOKUP(2,1/(Log!$K$1:$K$27569=DV95),Log!$J$1:$J$27569)</f>
        <v>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and about 707,675 people are at IPC phase 4, so they are considered to have severe humanitarian needs. Level 3, moderate humanitarian conditions, is calculated by subtracting Level 4 PIN (707,675) from the total PIN of approximately 13.08 million. The reliability of this data is medium because it is based on projections/estimations. There is also no severity breakdown of needs of Afghan refugees. However, given that the large majority (nearly 80%) live in provinces classified as IPC level 3, it is highly probable that they are facing significant food shortages equivalent to Crisis (IPC 3) or higher.</v>
      </c>
      <c r="EB95" s="224" t="str">
        <f t="array" ref="EB95">LOOKUP(2,1/(Log!$K$1:$K$27569=DV95),Log!$I$1:$I$27569)</f>
        <v xml:space="preserve">https://www.ipcinfo.org/ipc-country-analysis/details-map/en/c/1159508/?iso3=PAK; https://reliefweb.int/report/pakistan/regional-refugee-response-plan-afghanistan-situation-2024-2025; </v>
      </c>
      <c r="EC95" s="214">
        <f t="array" ref="EC95">LOOKUP(2,1/(Log!$K$1:$K$27569=DV95),Log!$L$1:$L$27569)</f>
        <v>45777</v>
      </c>
      <c r="ED95" s="222" t="str">
        <f t="shared" si="99"/>
        <v>PAK001Severe humanitarian conditions - Level 4</v>
      </c>
      <c r="EE95" s="218">
        <f t="array" ref="EE95">IF(LOOKUP(2,1/(Log!$K$1:$K$27569=ED95),Log!$E$1:$E$27569)="x","x",ROUND(LOOKUP(2,1/(Log!$K$1:$K$27569=ED95),Log!$E$1:$E$27569),-3))</f>
        <v>708000</v>
      </c>
      <c r="EF95" s="222" t="str">
        <f t="array" ref="EF95">LOOKUP(2,1/(Log!$K$1:$K$27569=ED95),Log!$F$1:$F$27569)</f>
        <v>IPC 21/02/2025</v>
      </c>
      <c r="EG95" s="222" t="str">
        <f t="array" ref="EG95">LOOKUP(2,1/(Log!$K$1:$K$27569=ED95),Log!$G$1:$G$27569)</f>
        <v xml:space="preserve">Medium </v>
      </c>
      <c r="EH95" s="222">
        <f t="array" ref="EH95">LOOKUP(2,1/(Log!$K$1:$K$27569=ED95),Log!$H$1:$H$27569)</f>
        <v>2</v>
      </c>
      <c r="EI95" s="222" t="str">
        <f t="array" ref="EI95">LOOKUP(2,1/(Log!$K$1:$K$27569=ED95),Log!$J$1:$J$27569)</f>
        <v>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medium because it is based on projections/estimations.</v>
      </c>
      <c r="EJ95" s="222" t="str">
        <f t="array" ref="EJ95">LOOKUP(2,1/(Log!$K$1:$K$27569=ED95),Log!$I$1:$I$27569)</f>
        <v>https://www.ipcinfo.org/ipc-country-analysis/details-map/en/c/1159508/</v>
      </c>
      <c r="EK95" s="223">
        <f t="array" ref="EK95">LOOKUP(2,1/(Log!$K$1:$K$27569=ED95),Log!$L$1:$L$27569)</f>
        <v>45777</v>
      </c>
      <c r="EL95" s="221" t="str">
        <f t="shared" si="100"/>
        <v>PAK001Extreme humanitarian conditions - Level 5</v>
      </c>
      <c r="EM95" s="213">
        <f t="array" ref="EM95">IF(LOOKUP(2,1/(Log!$K$1:$K$27569=EL95),Log!$E$1:$E$27569)="x","x",ROUND(LOOKUP(2,1/(Log!$K$1:$K$27569=EL95),Log!$E$1:$E$27569),-3))</f>
        <v>0</v>
      </c>
      <c r="EN95" s="224" t="str">
        <f t="array" ref="EN95">LOOKUP(2,1/(Log!$K$1:$K$27569=EL95),Log!$F$1:$F$27569)</f>
        <v>IPC 21/02/2025</v>
      </c>
      <c r="EO95" s="224" t="str">
        <f t="array" ref="EO95">LOOKUP(2,1/(Log!$K$1:$K$27569=EL95),Log!$G$1:$G$27569)</f>
        <v xml:space="preserve">Medium </v>
      </c>
      <c r="EP95" s="224">
        <f t="array" ref="EP95">LOOKUP(2,1/(Log!$K$1:$K$27569=EL95),Log!$H$1:$H$27569)</f>
        <v>2</v>
      </c>
      <c r="EQ95" s="224" t="str">
        <f t="array" ref="EQ95">LOOKUP(2,1/(Log!$K$1:$K$27569=EL95),Log!$J$1:$J$27569)</f>
        <v>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medium because it is based on projections/estimations.</v>
      </c>
      <c r="ER95" s="224" t="str">
        <f t="array" ref="ER95">LOOKUP(2,1/(Log!$K$1:$K$27569=EL95),Log!$I$1:$I$27569)</f>
        <v>https://www.ipcinfo.org/ipc-country-analysis/details-map/en/c/1159508/</v>
      </c>
      <c r="ES95" s="214">
        <f t="array" ref="ES95">LOOKUP(2,1/(Log!$K$1:$K$27569=EL95),Log!$L$1:$L$27569)</f>
        <v>45777</v>
      </c>
      <c r="ET95" s="222" t="str">
        <f t="shared" si="101"/>
        <v>PAK001Fatalities in all crises</v>
      </c>
      <c r="EU95" s="222">
        <f t="array" ref="EU95">LOOKUP(2,1/(Log!$K$1:$K$27569=ET95),Log!$E$1:$E$27569)</f>
        <v>2287</v>
      </c>
      <c r="EV95" s="222" t="str">
        <f t="array" ref="EV95">LOOKUP(2,1/(Log!$K$1:$K$27569=ET95),Log!$F$1:$F$27569)</f>
        <v>ACLED accessed 15/04/2025</v>
      </c>
      <c r="EW95" s="222" t="str">
        <f t="array" ref="EW95">LOOKUP(2,1/(Log!$K$1:$K$27569=ET95),Log!$G$1:$G$27569)</f>
        <v xml:space="preserve">Medium </v>
      </c>
      <c r="EX95" s="222">
        <f t="array" ref="EX95">LOOKUP(2,1/(Log!$K$1:$K$27569=ET95),Log!$H$1:$H$27569)</f>
        <v>2</v>
      </c>
      <c r="EY95" s="222" t="str">
        <f t="array" ref="EY95">LOOKUP(2,1/(Log!$K$1:$K$27569=ET95),Log!$J$1:$J$27569)</f>
        <v>All conflict-related fatalities between 1 October 2024 and 31 March 2025 across all provinces as counted by ACLED. So far, no health (i.e. malnutrition) deaths have been included due to data gaps.</v>
      </c>
      <c r="EZ95" s="222" t="str">
        <f t="array" ref="EZ95">LOOKUP(2,1/(Log!$K$1:$K$27569=ET95),Log!$I$1:$I$27569)</f>
        <v>https://acleddata.com/explorer/</v>
      </c>
      <c r="FA95" s="223">
        <f t="array" ref="FA95">LOOKUP(2,1/(Log!$K$1:$K$27569=ET95),Log!$L$1:$L$27569)</f>
        <v>45777</v>
      </c>
      <c r="FB95" s="221" t="str">
        <f t="shared" si="102"/>
        <v>PAK001Crisis affected groups</v>
      </c>
      <c r="FC95" s="224">
        <f t="array" ref="FC95">LOOKUP(2,1/(Log!$K$1:$K$27569=FB95),Log!$E$1:$E$27569)</f>
        <v>5</v>
      </c>
      <c r="FD95" s="224" t="str">
        <f t="array" ref="FD95">LOOKUP(2,1/(Log!$K$1:$K$27569=FB95),Log!$F$1:$F$27569)</f>
        <v>World Bank 03/10/2024, WFP 02/11/2023; IPC 21/02/2025; UNHCR accessed 20/11/2024; UNHCR accessed 20/11/2024;  IDMC accessed 20/11/2024</v>
      </c>
      <c r="FE95" s="224" t="str">
        <f t="array" ref="FE95">LOOKUP(2,1/(Log!$K$1:$K$27569=FB95),Log!$G$1:$G$27569)</f>
        <v xml:space="preserve">Medium </v>
      </c>
      <c r="FF95" s="224">
        <f t="array" ref="FF95">LOOKUP(2,1/(Log!$K$1:$K$27569=FB95),Log!$H$1:$H$27569)</f>
        <v>2</v>
      </c>
      <c r="FG95" s="224" t="str">
        <f t="array" ref="FG95">LOOKUP(2,1/(Log!$K$1:$K$27569=FB95),Log!$J$1:$J$27569)</f>
        <v>In this crisis, all 5 population groups are affected: IDPs, host population, non-host population, refugees and asylum seekers, and returnees.</v>
      </c>
      <c r="FH95" s="224" t="str">
        <f t="array" ref="FH95">LOOKUP(2,1/(Log!$K$1:$K$27569=FB95),Log!$I$1:$I$27569)</f>
        <v>https://reliefweb.int/report/pakistan/wfp-pakistan-floods-situation-report-september-2023; https://www.worldbank.org/en/country/pakistan/overview; https://www.ipcinfo.org/ipc-country-analysis/details-map/en/c/1157024/?iso3=PAK; https://data.unhcr.org/en/situations/afghanistan; https://data.unhcr.org/en/country/afg; https://www.internal-displacement.org/database/displacement-data/</v>
      </c>
      <c r="FI95" s="214">
        <f t="array" ref="FI95">LOOKUP(2,1/(Log!$K$1:$K$27569=FB95),Log!$L$1:$L$27569)</f>
        <v>45777</v>
      </c>
      <c r="FJ95" s="221" t="str">
        <f t="shared" si="103"/>
        <v>PAK001People facing limited access constraints</v>
      </c>
      <c r="FK95" s="222">
        <f t="array" ref="FK95">LOOKUP(2,1/(Log!$K$1:$K$27569=FJ95),Log!$E$1:$E$27569)</f>
        <v>2277100</v>
      </c>
      <c r="FL95" s="222" t="str">
        <f t="array" ref="FL95">LOOKUP(2,1/(Log!$K$1:$K$27569=FJ95),Log!$F$1:$F$27569)</f>
        <v>UNHCR Accessed 23/01/2025 ;</v>
      </c>
      <c r="FM95" s="222" t="str">
        <f t="array" ref="FM95">LOOKUP(2,1/(Log!$K$1:$K$27569=FJ95),Log!$G$1:$G$27569)</f>
        <v>High</v>
      </c>
      <c r="FN95" s="222">
        <f t="array" ref="FN95">LOOKUP(2,1/(Log!$K$1:$K$27569=FJ95),Log!$H$1:$H$27569)</f>
        <v>1</v>
      </c>
      <c r="FO95" s="222" t="str">
        <f t="array" ref="FO95">LOOKUP(2,1/(Log!$K$1:$K$27569=FJ95),Log!$J$1:$J$27569)</f>
        <v>The number of people facing limited access constraints includes registered Afgan refugees, Afgan Citizenship Card holders, and unregistered members of registered families living in Pakistan. The figure is taken from UNHCR. The reliability is set to high as it is up to date.</v>
      </c>
      <c r="FP95" s="218" t="str">
        <f t="array" ref="FP95">LOOKUP(2,1/(Log!$K$1:$K$27569=FJ95),Log!$I$1:$I$27569)</f>
        <v>https://data.unhcr.org/en/situations/afghanistan</v>
      </c>
      <c r="FQ95" s="219">
        <f t="array" ref="FQ95">LOOKUP(2,1/(Log!$K$1:$K$27569=FJ95),Log!$L$1:$L$27569)</f>
        <v>45777</v>
      </c>
      <c r="FR95" s="221" t="str">
        <f t="shared" si="104"/>
        <v>PAK001People facing restricted access constraints</v>
      </c>
      <c r="FS95" s="224">
        <f t="array" ref="FS95">LOOKUP(2,1/(Log!$K$1:$K$27569=FR95),Log!$E$1:$E$27569)</f>
        <v>822400</v>
      </c>
      <c r="FT95" s="224" t="str">
        <f t="array" ref="FT95">LOOKUP(2,1/(Log!$K$1:$K$27569=FR95),Log!$F$1:$F$27569)</f>
        <v>UNHCR Accessed 23/01/2025 ;</v>
      </c>
      <c r="FU95" s="224" t="str">
        <f t="array" ref="FU95">LOOKUP(2,1/(Log!$K$1:$K$27569=FR95),Log!$G$1:$G$27569)</f>
        <v>High</v>
      </c>
      <c r="FV95" s="224">
        <f t="array" ref="FV95">LOOKUP(2,1/(Log!$K$1:$K$27569=FR95),Log!$H$1:$H$27569)</f>
        <v>1</v>
      </c>
      <c r="FW95" s="224" t="str">
        <f t="array" ref="FW95">LOOKUP(2,1/(Log!$K$1:$K$27569=FR95),Log!$J$1:$J$27569)</f>
        <v>The number of people facing restricted access constraints includes the undocumented Afgan refugees living in Pakistan. The figure is taken from UNHCR. The reliability is set to high as it is up to date.</v>
      </c>
      <c r="FX95" s="224" t="str">
        <f t="array" ref="FX95">LOOKUP(2,1/(Log!$K$1:$K$27569=FR95),Log!$I$1:$I$27569)</f>
        <v>https://data.unhcr.org/en/situations/afghanistan</v>
      </c>
      <c r="FY95" s="214">
        <f t="array" ref="FY95">LOOKUP(2,1/(Log!$K$1:$K$27569=FR95),Log!$L$1:$L$27569)</f>
        <v>45777</v>
      </c>
      <c r="FZ95" s="222" t="str">
        <f t="shared" si="105"/>
        <v>PAK001Impediments to entry into country (bureaucratic and administrative)</v>
      </c>
      <c r="GA95" s="222">
        <f t="array" ref="GA95">LOOKUP(2,1/(Log!$K$1:$K$27569=FZ95),Log!$E$1:$E$27569)</f>
        <v>2</v>
      </c>
      <c r="GB95" s="222" t="str">
        <f t="array" ref="GB95">LOOKUP(2,1/(Log!$K$1:$K$27569=FZ95),Log!$F$1:$F$27569)</f>
        <v>ACAPS Access Methodology</v>
      </c>
      <c r="GC95" s="222" t="str">
        <f t="array" ref="GC95">LOOKUP(2,1/(Log!$K$1:$K$27569=FZ95),Log!$G$1:$G$27569)</f>
        <v>Medium</v>
      </c>
      <c r="GD95" s="222">
        <f t="array" ref="GD95">LOOKUP(2,1/(Log!$K$1:$K$27569=FZ95),Log!$H$1:$H$27569)</f>
        <v>2</v>
      </c>
      <c r="GE95" s="222" t="str">
        <f t="array" ref="GE95">LOOKUP(2,1/(Log!$K$1:$K$27569=FZ95),Log!$J$1:$J$27569)</f>
        <v>x</v>
      </c>
      <c r="GF95" s="222" t="str">
        <f t="array" ref="GF95">LOOKUP(2,1/(Log!$K$1:$K$27569=FZ95),Log!$I$1:$I$27569)</f>
        <v>x</v>
      </c>
      <c r="GG95" s="223">
        <f t="array" ref="GG95">LOOKUP(2,1/(Log!$K$1:$K$27569=FZ95),Log!$L$1:$L$27569)</f>
        <v>45610</v>
      </c>
      <c r="GH95" s="221" t="str">
        <f t="shared" si="106"/>
        <v>PAK001Restriction of movement (impediments to freedom of movement and/or administrative restrictions)</v>
      </c>
      <c r="GI95" s="224">
        <f t="array" ref="GI95">LOOKUP(2,1/(Log!$K$1:$K$27569=GH95),Log!$E$1:$E$27569)</f>
        <v>2</v>
      </c>
      <c r="GJ95" s="224" t="str">
        <f t="array" ref="GJ95">LOOKUP(2,1/(Log!$K$1:$K$27569=GH95),Log!$F$1:$F$27569)</f>
        <v>ACAPS Access Methodology</v>
      </c>
      <c r="GK95" s="224" t="str">
        <f t="array" ref="GK95">LOOKUP(2,1/(Log!$K$1:$K$27569=GH95),Log!$G$1:$G$27569)</f>
        <v>Medium</v>
      </c>
      <c r="GL95" s="224">
        <f t="array" ref="GL95">LOOKUP(2,1/(Log!$K$1:$K$27569=GH95),Log!$H$1:$H$27569)</f>
        <v>2</v>
      </c>
      <c r="GM95" s="224" t="str">
        <f t="array" ref="GM95">LOOKUP(2,1/(Log!$K$1:$K$27569=GH95),Log!$J$1:$J$27569)</f>
        <v>x</v>
      </c>
      <c r="GN95" s="224" t="str">
        <f t="array" ref="GN95">LOOKUP(2,1/(Log!$K$1:$K$27569=GH95),Log!$I$1:$I$27569)</f>
        <v>x</v>
      </c>
      <c r="GO95" s="214">
        <f t="array" ref="GO95">LOOKUP(2,1/(Log!$K$1:$K$27569=GH95),Log!$L$1:$L$27569)</f>
        <v>45610</v>
      </c>
      <c r="GP95" s="222" t="str">
        <f t="shared" si="107"/>
        <v>PAK001Interference into implementation of humanitarian activities</v>
      </c>
      <c r="GQ95" s="222">
        <f t="array" ref="GQ95">LOOKUP(2,1/(Log!$K$1:$K$27569=GP95),Log!$E$1:$E$27569)</f>
        <v>1</v>
      </c>
      <c r="GR95" s="222" t="str">
        <f t="array" ref="GR95">LOOKUP(2,1/(Log!$K$1:$K$27569=GP95),Log!$F$1:$F$27569)</f>
        <v>ACAPS Access Methodology</v>
      </c>
      <c r="GS95" s="222" t="str">
        <f t="array" ref="GS95">LOOKUP(2,1/(Log!$K$1:$K$27569=GP95),Log!$G$1:$G$27569)</f>
        <v>Medium</v>
      </c>
      <c r="GT95" s="222">
        <f t="array" ref="GT95">LOOKUP(2,1/(Log!$K$1:$K$27569=GP95),Log!$H$1:$H$27569)</f>
        <v>2</v>
      </c>
      <c r="GU95" s="222" t="str">
        <f t="array" ref="GU95">LOOKUP(2,1/(Log!$K$1:$K$27569=GP95),Log!$J$1:$J$27569)</f>
        <v>x</v>
      </c>
      <c r="GV95" s="222" t="str">
        <f t="array" ref="GV95">LOOKUP(2,1/(Log!$K$1:$K$27569=GP95),Log!$I$1:$I$27569)</f>
        <v>x</v>
      </c>
      <c r="GW95" s="223">
        <f t="array" ref="GW95">LOOKUP(2,1/(Log!$K$1:$K$27569=GP95),Log!$L$1:$L$27569)</f>
        <v>45610</v>
      </c>
      <c r="GX95" s="221" t="str">
        <f t="shared" si="108"/>
        <v>PAK001Violence against personnel, facilities and assets</v>
      </c>
      <c r="GY95" s="224">
        <f t="array" ref="GY95">LOOKUP(2,1/(Log!$K$1:$K$27569=GX95),Log!$E$1:$E$27569)</f>
        <v>0</v>
      </c>
      <c r="GZ95" s="224" t="str">
        <f t="array" ref="GZ95">LOOKUP(2,1/(Log!$K$1:$K$27569=GX95),Log!$F$1:$F$27569)</f>
        <v>ACAPS Access Methodology</v>
      </c>
      <c r="HA95" s="224" t="str">
        <f t="array" ref="HA95">LOOKUP(2,1/(Log!$K$1:$K$27569=GX95),Log!$G$1:$G$27569)</f>
        <v>Medium</v>
      </c>
      <c r="HB95" s="224">
        <f t="array" ref="HB95">LOOKUP(2,1/(Log!$K$1:$K$27569=GX95),Log!$H$1:$H$27569)</f>
        <v>2</v>
      </c>
      <c r="HC95" s="224" t="str">
        <f t="array" ref="HC95">LOOKUP(2,1/(Log!$K$1:$K$27569=GX95),Log!$J$1:$J$27569)</f>
        <v>x</v>
      </c>
      <c r="HD95" s="224" t="str">
        <f t="array" ref="HD95">LOOKUP(2,1/(Log!$K$1:$K$27569=GX95),Log!$I$1:$I$27569)</f>
        <v>x</v>
      </c>
      <c r="HE95" s="214">
        <f t="array" ref="HE95">LOOKUP(2,1/(Log!$K$1:$K$27569=GX95),Log!$L$1:$L$27569)</f>
        <v>45610</v>
      </c>
      <c r="HF95" s="222" t="str">
        <f t="shared" si="109"/>
        <v>PAK001Denial of existence of humanitarian needs or entitlements to assistance</v>
      </c>
      <c r="HG95" s="222">
        <f t="array" ref="HG95">LOOKUP(2,1/(Log!$K$1:$K$27569=HF95),Log!$E$1:$E$27569)</f>
        <v>2</v>
      </c>
      <c r="HH95" s="222" t="str">
        <f t="array" ref="HH95">LOOKUP(2,1/(Log!$K$1:$K$27569=HF95),Log!$F$1:$F$27569)</f>
        <v>ACAPS Access Methodology</v>
      </c>
      <c r="HI95" s="222" t="str">
        <f t="array" ref="HI95">LOOKUP(2,1/(Log!$K$1:$K$27569=HF95),Log!$G$1:$G$27569)</f>
        <v>Medium</v>
      </c>
      <c r="HJ95" s="222">
        <f t="array" ref="HJ95">LOOKUP(2,1/(Log!$K$1:$K$27569=HF95),Log!$H$1:$H$27569)</f>
        <v>2</v>
      </c>
      <c r="HK95" s="222" t="str">
        <f t="array" ref="HK95">LOOKUP(2,1/(Log!$K$1:$K$27569=HF95),Log!$J$1:$J$27569)</f>
        <v>x</v>
      </c>
      <c r="HL95" s="222" t="str">
        <f t="array" ref="HL95">LOOKUP(2,1/(Log!$K$1:$K$27569=HF95),Log!$I$1:$I$27569)</f>
        <v>x</v>
      </c>
      <c r="HM95" s="223">
        <f t="array" ref="HM95">LOOKUP(2,1/(Log!$K$1:$K$27569=HF95),Log!$L$1:$L$27569)</f>
        <v>45610</v>
      </c>
      <c r="HN95" s="221" t="str">
        <f t="shared" si="110"/>
        <v>PAK001Restriction and obstruction of access to services and assistance</v>
      </c>
      <c r="HO95" s="224">
        <f t="array" ref="HO95">LOOKUP(2,1/(Log!$K$1:$K$27569=HN95),Log!$E$1:$E$27569)</f>
        <v>3</v>
      </c>
      <c r="HP95" s="224" t="str">
        <f t="array" ref="HP95">LOOKUP(2,1/(Log!$K$1:$K$27569=HN95),Log!$F$1:$F$27569)</f>
        <v>ACAPS Access Methodology</v>
      </c>
      <c r="HQ95" s="224" t="str">
        <f t="array" ref="HQ95">LOOKUP(2,1/(Log!$K$1:$K$27569=HN95),Log!$G$1:$G$27569)</f>
        <v>Medium</v>
      </c>
      <c r="HR95" s="224">
        <f t="array" ref="HR95">LOOKUP(2,1/(Log!$K$1:$K$27569=HN95),Log!$H$1:$H$27569)</f>
        <v>2</v>
      </c>
      <c r="HS95" s="224" t="str">
        <f t="array" ref="HS95">LOOKUP(2,1/(Log!$K$1:$K$27569=HN95),Log!$J$1:$J$27569)</f>
        <v>x</v>
      </c>
      <c r="HT95" s="224" t="str">
        <f t="array" ref="HT95">LOOKUP(2,1/(Log!$K$1:$K$27569=HN95),Log!$I$1:$I$27569)</f>
        <v>x</v>
      </c>
      <c r="HU95" s="214">
        <f t="array" ref="HU95">LOOKUP(2,1/(Log!$K$1:$K$27569=HN95),Log!$L$1:$L$27569)</f>
        <v>45610</v>
      </c>
      <c r="HV95" s="222" t="str">
        <f t="shared" si="111"/>
        <v>PAK001Ongoing insecurity/hostilities affecting humanitarian assistance</v>
      </c>
      <c r="HW95" s="222">
        <f t="array" ref="HW95">LOOKUP(2,1/(Log!$K$1:$K$27569=HV95),Log!$E$1:$E$27569)</f>
        <v>3</v>
      </c>
      <c r="HX95" s="222" t="str">
        <f t="array" ref="HX95">LOOKUP(2,1/(Log!$K$1:$K$27569=HV95),Log!$F$1:$F$27569)</f>
        <v>ACAPS Access Methodology</v>
      </c>
      <c r="HY95" s="222" t="str">
        <f t="array" ref="HY95">LOOKUP(2,1/(Log!$K$1:$K$27569=HV95),Log!$G$1:$G$27569)</f>
        <v>Medium</v>
      </c>
      <c r="HZ95" s="222">
        <f t="array" ref="HZ95">LOOKUP(2,1/(Log!$K$1:$K$27569=HV95),Log!$H$1:$H$27569)</f>
        <v>2</v>
      </c>
      <c r="IA95" s="222" t="str">
        <f t="array" ref="IA95">LOOKUP(2,1/(Log!$K$1:$K$27569=HV95),Log!$J$1:$J$27569)</f>
        <v>x</v>
      </c>
      <c r="IB95" s="222" t="str">
        <f t="array" ref="IB95">LOOKUP(2,1/(Log!$K$1:$K$27569=HV95),Log!$I$1:$I$27569)</f>
        <v>x</v>
      </c>
      <c r="IC95" s="223">
        <f t="array" ref="IC95">LOOKUP(2,1/(Log!$K$1:$K$27569=HV95),Log!$L$1:$L$27569)</f>
        <v>45610</v>
      </c>
      <c r="ID95" s="221" t="str">
        <f t="shared" si="112"/>
        <v>PAK001Presence of mines and improvised explosive devices</v>
      </c>
      <c r="IE95" s="224">
        <f t="array" ref="IE95">LOOKUP(2,1/(Log!$K$1:$K$27569=ID95),Log!$E$1:$E$27569)</f>
        <v>1</v>
      </c>
      <c r="IF95" s="224" t="str">
        <f t="array" ref="IF95">LOOKUP(2,1/(Log!$K$1:$K$27569=ID95),Log!$F$1:$F$27569)</f>
        <v>ACAPS Access Methodology</v>
      </c>
      <c r="IG95" s="224" t="str">
        <f t="array" ref="IG95">LOOKUP(2,1/(Log!$K$1:$K$27569=ID95),Log!$G$1:$G$27569)</f>
        <v>Medium</v>
      </c>
      <c r="IH95" s="224">
        <f t="array" ref="IH95">LOOKUP(2,1/(Log!$K$1:$K$27569=ID95),Log!$H$1:$H$27569)</f>
        <v>2</v>
      </c>
      <c r="II95" s="224" t="str">
        <f t="array" ref="II95">LOOKUP(2,1/(Log!$K$1:$K$27569=ID95),Log!$J$1:$J$27569)</f>
        <v>x</v>
      </c>
      <c r="IJ95" s="224" t="str">
        <f t="array" ref="IJ95">LOOKUP(2,1/(Log!$K$1:$K$27569=ID95),Log!$I$1:$I$27569)</f>
        <v>x</v>
      </c>
      <c r="IK95" s="214">
        <f t="array" ref="IK95">LOOKUP(2,1/(Log!$K$1:$K$27569=ID95),Log!$L$1:$L$27569)</f>
        <v>45610</v>
      </c>
      <c r="IL95" s="222" t="str">
        <f t="shared" si="113"/>
        <v>PAK001Physical constraints in the environment (obstacles related to terrain, climate, lack of infrastructure, etc.)</v>
      </c>
      <c r="IM95" s="222">
        <f t="array" ref="IM95">LOOKUP(2,1/(Log!$K$1:$K$27569=IL95),Log!$E$1:$E$27569)</f>
        <v>3</v>
      </c>
      <c r="IN95" s="222" t="str">
        <f t="array" ref="IN95">LOOKUP(2,1/(Log!$K$1:$K$27569=IL95),Log!$F$1:$F$27569)</f>
        <v>ACAPS Access Methodology</v>
      </c>
      <c r="IO95" s="222" t="str">
        <f t="array" ref="IO95">LOOKUP(2,1/(Log!$K$1:$K$27569=IL95),Log!$G$1:$G$27569)</f>
        <v>Medium</v>
      </c>
      <c r="IP95" s="222">
        <f t="array" ref="IP95">LOOKUP(2,1/(Log!$K$1:$K$27569=IL95),Log!$H$1:$H$27569)</f>
        <v>2</v>
      </c>
      <c r="IQ95" s="222" t="str">
        <f t="array" ref="IQ95">LOOKUP(2,1/(Log!$K$1:$K$27569=IL95),Log!$J$1:$J$27569)</f>
        <v>x</v>
      </c>
      <c r="IR95" s="222" t="str">
        <f t="array" ref="IR95">LOOKUP(2,1/(Log!$K$1:$K$27569=IL95),Log!$I$1:$I$27569)</f>
        <v>x</v>
      </c>
      <c r="IS95" s="223">
        <f t="array" ref="IS95">LOOKUP(2,1/(Log!$K$1:$K$27569=IL95),Log!$L$1:$L$27569)</f>
        <v>45610</v>
      </c>
    </row>
    <row r="96" spans="1:253" s="11" customFormat="1" ht="13.35" customHeight="1">
      <c r="A96" s="11" t="str">
        <f>Lists!B:B</f>
        <v>Kashmir conflict in Pakistan</v>
      </c>
      <c r="B96" s="11" t="str">
        <f>Lists!F:F</f>
        <v>Conflict/ Violence</v>
      </c>
      <c r="C96" s="11" t="str">
        <f>Lists!C:C</f>
        <v>PAK004</v>
      </c>
      <c r="D96" s="11" t="str">
        <f>Lists!A:A</f>
        <v>Pakistan</v>
      </c>
      <c r="E96" s="11" t="str">
        <f>Lists!D:D</f>
        <v>PAK</v>
      </c>
      <c r="F96" s="11" t="str">
        <f t="shared" si="76"/>
        <v>PAK004Total population</v>
      </c>
      <c r="G96" s="212">
        <f t="array" ref="G96">ROUND(LOOKUP(2,1/(Log!$K$1:$K$27569=F96),Log!$E$1:$E$27569),-3)</f>
        <v>253972000</v>
      </c>
      <c r="H96" s="213" t="str">
        <f t="array" ref="H96">LOOKUP(2,1/(Log!$K$1:$K$27569=F96),Log!$F$1:$F$27569)</f>
        <v>World Population Review accessed 11/03/2025</v>
      </c>
      <c r="I96" s="213" t="str">
        <f t="array" ref="I96">LOOKUP(2,1/(Log!$K$1:$K$27569=F96),Log!$G$1:$G$27569)</f>
        <v xml:space="preserve">Medium </v>
      </c>
      <c r="J96" s="213">
        <f t="array" ref="J96">LOOKUP(2,1/(Log!$K$1:$K$27569=F96),Log!$H$1:$H$27569)</f>
        <v>2</v>
      </c>
      <c r="K96" s="213" t="str">
        <f t="array" ref="K96">LOOKUP(2,1/(Log!$K$1:$K$27569=F96),Log!$J$1:$J$27569)</f>
        <v xml:space="preserve">The total population of Pakistan as of 19 November 2024. The number of registerd refugees, undocumented Afghans living in Pakistan, and Pakistani refugees in Afghanistan are not counted to avoid double counting. </v>
      </c>
      <c r="L96" s="213" t="str">
        <f t="array" ref="L96">LOOKUP(2,1/(Log!$K$1:$K$27569=F96),Log!$I$1:$I$27569)</f>
        <v>https://worldpopulationreview.com/countries/pakistan-population</v>
      </c>
      <c r="M96" s="214">
        <f t="array" ref="M96">LOOKUP(2,1/(Log!$K$1:$K$27569=F96),Log!$L$1:$L$27569)</f>
        <v>45733</v>
      </c>
      <c r="N96" s="221" t="str">
        <f t="shared" si="77"/>
        <v>PAK004Landmass affected</v>
      </c>
      <c r="O96" s="216">
        <f t="array" ref="O96">LOOKUP(2,1/(Log!$K$1:$K$27569=N96),Log!$E$1:$E$27569)</f>
        <v>13297</v>
      </c>
      <c r="P96" s="216" t="str">
        <f t="array" ref="P96">LOOKUP(2,1/(Log!$K$1:$K$27569=N96),Log!$F$1:$F$27569)</f>
        <v>P&amp;DD GoAJ&amp;K accessed 20/11/2024</v>
      </c>
      <c r="Q96" s="216" t="str">
        <f t="array" ref="Q96">LOOKUP(2,1/(Log!$K$1:$K$27569=N96),Log!$G$1:$G$27569)</f>
        <v xml:space="preserve">Medium </v>
      </c>
      <c r="R96" s="216">
        <f t="array" ref="R96">LOOKUP(2,1/(Log!$K$1:$K$27569=N96),Log!$H$1:$H$27569)</f>
        <v>2</v>
      </c>
      <c r="S96" s="216" t="str">
        <f t="array" ref="S96">LOOKUP(2,1/(Log!$K$1:$K$27569=N96),Log!$J$1:$J$27569)</f>
        <v>The total landmass of Azad jammu and kashmir region.</v>
      </c>
      <c r="T96" s="216" t="str">
        <f t="array" ref="T96">LOOKUP(2,1/(Log!$K$1:$K$27569=N96),Log!$I$1:$I$27569)</f>
        <v>https://pndajk.gov.pk/statyearbook.php?page=AJK%20at%20a%20Glance</v>
      </c>
      <c r="U96" s="217">
        <f t="array" ref="U96">LOOKUP(2,1/(Log!$K$1:$K$27569=N96),Log!$L$1:$L$27569)</f>
        <v>45617</v>
      </c>
      <c r="V96" s="221" t="str">
        <f t="shared" si="78"/>
        <v>PAK004People exposed</v>
      </c>
      <c r="W96" s="213">
        <f t="array" ref="W96">IF(LOOKUP(2,1/(Log!$K$1:$K$27569=V96),Log!$E$1:$E$27569)="x","x",ROUND(LOOKUP(2,1/(Log!$K$1:$K$27569=V96),Log!$E$1:$E$27569),-3))</f>
        <v>4390000</v>
      </c>
      <c r="X96" s="213" t="str">
        <f t="array" ref="X96">LOOKUP(2,1/(Log!$K$1:$K$27569=V96),Log!$F$1:$F$27569)</f>
        <v>P&amp;DD GoAJ&amp;K accessed 20/11/2024</v>
      </c>
      <c r="Y96" s="213" t="str">
        <f t="array" ref="Y96">LOOKUP(2,1/(Log!$K$1:$K$27569=V96),Log!$G$1:$G$27569)</f>
        <v>High</v>
      </c>
      <c r="Z96" s="213">
        <f t="array" ref="Z96">LOOKUP(2,1/(Log!$K$1:$K$27569=V96),Log!$H$1:$H$27569)</f>
        <v>1</v>
      </c>
      <c r="AA96" s="213" t="str">
        <f t="array" ref="AA96">LOOKUP(2,1/(Log!$K$1:$K$27569=V96),Log!$J$1:$J$27569)</f>
        <v>The Projected number of people of 2022 living in the affected area of Azad Jammu and Kashmir. People are likely to be affected to different extents.</v>
      </c>
      <c r="AB96" s="213" t="str">
        <f t="array" ref="AB96">LOOKUP(2,1/(Log!$K$1:$K$27569=V96),Log!$I$1:$I$27569)</f>
        <v>https://pndajk.gov.pk/statyearbook.php?page=AJK%20at%20a%20Glance</v>
      </c>
      <c r="AC96" s="214">
        <f t="array" ref="AC96">LOOKUP(2,1/(Log!$K$1:$K$27569=V96),Log!$L$1:$L$27569)</f>
        <v>45617</v>
      </c>
      <c r="AD96" s="221" t="str">
        <f t="shared" si="79"/>
        <v>PAK004People affected</v>
      </c>
      <c r="AE96" s="218" t="str">
        <f t="array" ref="AE96">IF(LOOKUP(2,1/(Log!$K$1:$K$27569=AD96),Log!$E$1:$E$27569)="x","x",ROUND(LOOKUP(2,1/(Log!$K$1:$K$27569=AD96),Log!$E$1:$E$27569),-3))</f>
        <v>x</v>
      </c>
      <c r="AF96" s="218" t="str">
        <f t="array" ref="AF96">LOOKUP(2,1/(Log!$K$1:$K$27569=AD96),Log!$F$1:$F$27569)</f>
        <v>X</v>
      </c>
      <c r="AG96" s="218" t="str">
        <f t="array" ref="AG96">LOOKUP(2,1/(Log!$K$1:$K$27569=AD96),Log!$G$1:$G$27569)</f>
        <v>x</v>
      </c>
      <c r="AH96" s="218" t="str">
        <f t="array" ref="AH96">LOOKUP(2,1/(Log!$K$1:$K$27569=AD96),Log!$H$1:$H$27569)</f>
        <v>x</v>
      </c>
      <c r="AI96" s="218" t="str">
        <f t="array" ref="AI96">LOOKUP(2,1/(Log!$K$1:$K$27569=AD96),Log!$J$1:$J$27569)</f>
        <v>Due to information gap, it is difficult to understand how many people have been affected due to the crisis.</v>
      </c>
      <c r="AJ96" s="218" t="str">
        <f t="array" ref="AJ96">LOOKUP(2,1/(Log!$K$1:$K$27569=AD96),Log!$I$1:$I$27569)</f>
        <v>X</v>
      </c>
      <c r="AK96" s="219">
        <f t="array" ref="AK96">LOOKUP(2,1/(Log!$K$1:$K$27569=AD96),Log!$L$1:$L$27569)</f>
        <v>45617</v>
      </c>
      <c r="AL96" s="221" t="str">
        <f t="shared" si="80"/>
        <v>PAK004People displaced</v>
      </c>
      <c r="AM96" s="213" t="str">
        <f t="array" ref="AM96">IF(LOOKUP(2,1/(Log!$K$1:$K$27569=AL96),Log!$E$1:$E$27569)="x","x",ROUND(LOOKUP(2,1/(Log!$K$1:$K$27569=AL96),Log!$E$1:$E$27569),-3))</f>
        <v>x</v>
      </c>
      <c r="AN96" s="213" t="str">
        <f t="array" ref="AN96">LOOKUP(2,1/(Log!$K$1:$K$27569=AL96),Log!$F$1:$F$27569)</f>
        <v>X</v>
      </c>
      <c r="AO96" s="213" t="str">
        <f t="array" ref="AO96">LOOKUP(2,1/(Log!$K$1:$K$27569=AL96),Log!$G$1:$G$27569)</f>
        <v>x</v>
      </c>
      <c r="AP96" s="213" t="str">
        <f t="array" ref="AP96">LOOKUP(2,1/(Log!$K$1:$K$27569=AL96),Log!$H$1:$H$27569)</f>
        <v>x</v>
      </c>
      <c r="AQ96" s="213" t="str">
        <f t="array" ref="AQ96">LOOKUP(2,1/(Log!$K$1:$K$27569=AL96),Log!$J$1:$J$27569)</f>
        <v>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v>
      </c>
      <c r="AR96" s="213" t="str">
        <f t="array" ref="AR96">LOOKUP(2,1/(Log!$K$1:$K$27569=AL96),Log!$I$1:$I$27569)</f>
        <v>https://reliefweb.int/report/pakistan/pakistan-kashmir-government-pakistan-wfpecho-daily-flash-13-march-2019</v>
      </c>
      <c r="AS96" s="214">
        <f t="array" ref="AS96">LOOKUP(2,1/(Log!$K$1:$K$27569=AL96),Log!$L$1:$L$27569)</f>
        <v>45617</v>
      </c>
      <c r="AT96" s="222" t="str">
        <f t="shared" si="81"/>
        <v>PAK004Injuries reported</v>
      </c>
      <c r="AU96" s="218" t="str">
        <f t="array" ref="AU96">LOOKUP(2,1/(Log!$K$1:$K$27569=AT96),Log!$E$1:$E$27569)</f>
        <v>x</v>
      </c>
      <c r="AV96" s="218" t="str">
        <f t="array" ref="AV96">LOOKUP(2,1/(Log!$K$1:$K$27569=AT96),Log!$F$1:$F$27569)</f>
        <v>X</v>
      </c>
      <c r="AW96" s="218" t="str">
        <f t="array" ref="AW96">LOOKUP(2,1/(Log!$K$1:$K$27569=AT96),Log!$G$1:$G$27569)</f>
        <v>x</v>
      </c>
      <c r="AX96" s="218" t="str">
        <f t="array" ref="AX96">LOOKUP(2,1/(Log!$K$1:$K$27569=AT96),Log!$H$1:$H$27569)</f>
        <v>x</v>
      </c>
      <c r="AY96" s="218" t="str">
        <f t="array" ref="AY96">LOOKUP(2,1/(Log!$K$1:$K$27569=AT96),Log!$J$1:$J$27569)</f>
        <v>No information available</v>
      </c>
      <c r="AZ96" s="218" t="str">
        <f t="array" ref="AZ96">LOOKUP(2,1/(Log!$K$1:$K$27569=AT96),Log!$I$1:$I$27569)</f>
        <v>x</v>
      </c>
      <c r="BA96" s="219">
        <f t="array" ref="BA96">LOOKUP(2,1/(Log!$K$1:$K$27569=AT96),Log!$L$1:$L$27569)</f>
        <v>45617</v>
      </c>
      <c r="BB96" s="221" t="str">
        <f t="shared" si="82"/>
        <v>PAK004Illness cases reported</v>
      </c>
      <c r="BC96" s="213" t="str">
        <f t="array" ref="BC96">LOOKUP(2,1/(Log!$K$1:$K$27569=BB96),Log!$E$1:$E$27569)</f>
        <v>x</v>
      </c>
      <c r="BD96" s="213" t="str">
        <f t="array" ref="BD96">LOOKUP(2,1/(Log!$K$1:$K$27569=BB96),Log!$F$1:$F$27569)</f>
        <v>x</v>
      </c>
      <c r="BE96" s="213" t="str">
        <f t="array" ref="BE96">LOOKUP(2,1/(Log!$K$1:$K$27569=BB96),Log!$G$1:$G$27569)</f>
        <v>Medium</v>
      </c>
      <c r="BF96" s="213">
        <f t="array" ref="BF96">LOOKUP(2,1/(Log!$K$1:$K$27569=BB96),Log!$H$1:$H$27569)</f>
        <v>2</v>
      </c>
      <c r="BG96" s="213" t="str">
        <f t="array" ref="BG96">LOOKUP(2,1/(Log!$K$1:$K$27569=BB96),Log!$J$1:$J$27569)</f>
        <v>No data for the amount of illnesses as a direct result of increased insecurity in Azad Kashmir.</v>
      </c>
      <c r="BH96" s="213" t="str">
        <f t="array" ref="BH96">LOOKUP(2,1/(Log!$K$1:$K$27569=BB96),Log!$I$1:$I$27569)</f>
        <v>x</v>
      </c>
      <c r="BI96" s="214">
        <f t="array" ref="BI96">LOOKUP(2,1/(Log!$K$1:$K$27569=BB96),Log!$L$1:$L$27569)</f>
        <v>43523</v>
      </c>
      <c r="BJ96" s="222" t="str">
        <f t="shared" si="83"/>
        <v>PAK004Fatalities reported</v>
      </c>
      <c r="BK96" s="222">
        <f t="array" ref="BK96">LOOKUP(2,1/(Log!$K$1:$K$27569=BJ96),Log!$E$1:$E$27569)</f>
        <v>0</v>
      </c>
      <c r="BL96" s="222" t="str">
        <f t="array" ref="BL96">LOOKUP(2,1/(Log!$K$1:$K$27569=BJ96),Log!$F$1:$F$27569)</f>
        <v>ACLED accessed 10/03/2025</v>
      </c>
      <c r="BM96" s="222" t="str">
        <f t="array" ref="BM96">LOOKUP(2,1/(Log!$K$1:$K$27569=BJ96),Log!$G$1:$G$27569)</f>
        <v>Low</v>
      </c>
      <c r="BN96" s="222">
        <f t="array" ref="BN96">LOOKUP(2,1/(Log!$K$1:$K$27569=BJ96),Log!$H$1:$H$27569)</f>
        <v>3</v>
      </c>
      <c r="BO96" s="222" t="str">
        <f t="array" ref="BO96">LOOKUP(2,1/(Log!$K$1:$K$27569=BJ96),Log!$J$1:$J$27569)</f>
        <v>All conflict-related fatalities between 1 July and 31 December 2024 across Azad Kashmir provinces as counted by ACLED. So far no health (i.e. malnutrition) deaths have been included due to data gaps.  Information gaps and access constraints make it very likely that not all casualties are being counted.</v>
      </c>
      <c r="BP96" s="218" t="str">
        <f t="array" ref="BP96">LOOKUP(2,1/(Log!$K$1:$K$27569=BJ96),Log!$I$1:$I$27569)</f>
        <v>https://acleddata.com/explorer/</v>
      </c>
      <c r="BQ96" s="223">
        <f t="array" ref="BQ96">LOOKUP(2,1/(Log!$K$1:$K$27569=BJ96),Log!$L$1:$L$27569)</f>
        <v>45733</v>
      </c>
      <c r="BR96" s="221" t="str">
        <f t="shared" si="84"/>
        <v>PAK004Buildings damaged</v>
      </c>
      <c r="BS96" s="224" t="str">
        <f t="array" ref="BS96">LOOKUP(2,1/(Log!$K$1:$K$27569=BR96),Log!$E$1:$E$27569)</f>
        <v>x</v>
      </c>
      <c r="BT96" s="224" t="str">
        <f t="array" ref="BT96">LOOKUP(2,1/(Log!$K$1:$K$27569=BR96),Log!$F$1:$F$27569)</f>
        <v>x</v>
      </c>
      <c r="BU96" s="224" t="str">
        <f t="array" ref="BU96">LOOKUP(2,1/(Log!$K$1:$K$27569=BR96),Log!$G$1:$G$27569)</f>
        <v>Medium</v>
      </c>
      <c r="BV96" s="224">
        <f t="array" ref="BV96">LOOKUP(2,1/(Log!$K$1:$K$27569=BR96),Log!$H$1:$H$27569)</f>
        <v>2</v>
      </c>
      <c r="BW96" s="224" t="str">
        <f t="array" ref="BW96">LOOKUP(2,1/(Log!$K$1:$K$27569=BR96),Log!$J$1:$J$27569)</f>
        <v>No data for the amount of crisis related damages due to the increased insecurity in Azad Kashmir.</v>
      </c>
      <c r="BX96" s="224" t="str">
        <f t="array" ref="BX96">LOOKUP(2,1/(Log!$K$1:$K$27569=BR96),Log!$I$1:$I$27569)</f>
        <v>x</v>
      </c>
      <c r="BY96" s="214">
        <f t="array" ref="BY96">LOOKUP(2,1/(Log!$K$1:$K$27569=BR96),Log!$L$1:$L$27569)</f>
        <v>43523</v>
      </c>
      <c r="BZ96" s="222" t="str">
        <f t="shared" si="85"/>
        <v>PAK004Buildings destroyed</v>
      </c>
      <c r="CA96" s="222" t="str">
        <f t="array" ref="CA96">LOOKUP(2,1/(Log!$K$1:$K$27569=BZ96),Log!$E$1:$E$27569)</f>
        <v>x</v>
      </c>
      <c r="CB96" s="222" t="str">
        <f t="array" ref="CB96">LOOKUP(2,1/(Log!$K$1:$K$27569=BZ96),Log!$F$1:$F$27569)</f>
        <v>x</v>
      </c>
      <c r="CC96" s="222" t="str">
        <f t="array" ref="CC96">LOOKUP(2,1/(Log!$K$1:$K$27569=BZ96),Log!$G$1:$G$27569)</f>
        <v>x</v>
      </c>
      <c r="CD96" s="222" t="str">
        <f t="array" ref="CD96">LOOKUP(2,1/(Log!$K$1:$K$27569=BZ96),Log!$H$1:$H$27569)</f>
        <v>x</v>
      </c>
      <c r="CE96" s="222" t="str">
        <f t="array" ref="CE96">LOOKUP(2,1/(Log!$K$1:$K$27569=BZ96),Log!$J$1:$J$27569)</f>
        <v>No data for the amount of total damages due to the increased insecurity in Azad Kashmir.</v>
      </c>
      <c r="CF96" s="222" t="str">
        <f t="array" ref="CF96">LOOKUP(2,1/(Log!$K$1:$K$27569=BZ96),Log!$I$1:$I$27569)</f>
        <v>x</v>
      </c>
      <c r="CG96" s="223">
        <f t="array" ref="CG96">LOOKUP(2,1/(Log!$K$1:$K$27569=BZ96),Log!$L$1:$L$27569)</f>
        <v>43523</v>
      </c>
      <c r="CH96" s="221" t="str">
        <f t="shared" si="86"/>
        <v>PAK004Buildings in the affected area</v>
      </c>
      <c r="CI96" s="222" t="e">
        <f t="array" ref="CI96">LOOKUP(2,1/(Log!$K$1:$K$27569=CH96),Log!$E$1:$E$27569)</f>
        <v>#N/A</v>
      </c>
      <c r="CJ96" s="222" t="e">
        <f t="array" ref="CJ96">LOOKUP(2,1/(Log!$K$1:$K$27569=CH96),Log!$F$1:$F$27569)</f>
        <v>#N/A</v>
      </c>
      <c r="CK96" s="222" t="e">
        <f t="array" ref="CK96">LOOKUP(2,1/(Log!$K$1:$K$27569=CH96),Log!$G$1:$G$27569)</f>
        <v>#N/A</v>
      </c>
      <c r="CL96" s="222" t="e">
        <f t="array" ref="CL96">LOOKUP(2,1/(Log!$K$1:$K$27569=CH96),Log!$H$1:$H$27569)</f>
        <v>#N/A</v>
      </c>
      <c r="CM96" s="222" t="e">
        <f t="array" ref="CM96">LOOKUP(2,1/(Log!$K$1:$K$27569=CH96),Log!$J$1:$J$27569)</f>
        <v>#N/A</v>
      </c>
      <c r="CN96" s="222" t="e">
        <f t="array" ref="CN96">LOOKUP(2,1/(Log!$K$1:$K$27569=CH96),Log!$I$1:$I$27569)</f>
        <v>#N/A</v>
      </c>
      <c r="CO96" s="225" t="e">
        <f t="array" ref="CO96">LOOKUP(2,1/(Log!$K$1:$K$27569=CH96),Log!$L$1:$L$27569)</f>
        <v>#N/A</v>
      </c>
      <c r="CP96" s="222" t="str">
        <f t="shared" si="87"/>
        <v>PAK004Economic Losses</v>
      </c>
      <c r="CQ96" s="224" t="str">
        <f t="array" ref="CQ96">LOOKUP(2,1/(Log!$K$1:$K$27569=CP96),Log!$E$1:$E$27569)</f>
        <v>x</v>
      </c>
      <c r="CR96" s="224" t="str">
        <f t="array" ref="CR96">LOOKUP(2,1/(Log!$K$1:$K$27569=CP96),Log!$F$1:$F$27569)</f>
        <v>x</v>
      </c>
      <c r="CS96" s="224" t="str">
        <f t="array" ref="CS96">LOOKUP(2,1/(Log!$K$1:$K$27569=CP96),Log!$G$1:$G$27569)</f>
        <v>Medium</v>
      </c>
      <c r="CT96" s="224">
        <f t="array" ref="CT96">LOOKUP(2,1/(Log!$K$1:$K$27569=CP96),Log!$H$1:$H$27569)</f>
        <v>2</v>
      </c>
      <c r="CU96" s="224" t="str">
        <f t="array" ref="CU96">LOOKUP(2,1/(Log!$K$1:$K$27569=CP96),Log!$J$1:$J$27569)</f>
        <v>No data on economic losses due to the increased insecurity in Azad Kashmir.</v>
      </c>
      <c r="CV96" s="224" t="str">
        <f t="array" ref="CV96">LOOKUP(2,1/(Log!$K$1:$K$27569=CP96),Log!$I$1:$I$27569)</f>
        <v>x</v>
      </c>
      <c r="CW96" s="214">
        <f t="array" ref="CW96">LOOKUP(2,1/(Log!$K$1:$K$27569=CP96),Log!$L$1:$L$27569)</f>
        <v>43523</v>
      </c>
      <c r="CX96" s="222" t="str">
        <f t="shared" si="88"/>
        <v>PAK004People in Need</v>
      </c>
      <c r="CY96" s="218" t="str">
        <f t="shared" si="89"/>
        <v>x</v>
      </c>
      <c r="CZ96" s="218" t="str">
        <f t="shared" si="90"/>
        <v>X</v>
      </c>
      <c r="DA96" s="218" t="str">
        <f t="shared" si="91"/>
        <v>x</v>
      </c>
      <c r="DB96" s="218" t="str">
        <f t="shared" si="92"/>
        <v>x</v>
      </c>
      <c r="DC96" s="218" t="str">
        <f t="shared" si="93"/>
        <v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v>
      </c>
      <c r="DD96" s="218" t="str">
        <f t="shared" si="94"/>
        <v>X</v>
      </c>
      <c r="DE96" s="220">
        <f t="shared" si="95"/>
        <v>45617</v>
      </c>
      <c r="DF96" s="221" t="str">
        <f t="shared" si="96"/>
        <v>PAK004Minimal humanitarian conditions - Level 1</v>
      </c>
      <c r="DG96" s="213">
        <f t="array" ref="DG96">IF(LOOKUP(2,1/(Log!$K$1:$K$27569=DF96),Log!$E$1:$E$27569)="x","x",ROUND(LOOKUP(2,1/(Log!$K$1:$K$27569=DF96),Log!$E$1:$E$27569),-3))</f>
        <v>4390000</v>
      </c>
      <c r="DH96" s="224" t="str">
        <f t="array" ref="DH96">LOOKUP(2,1/(Log!$K$1:$K$27569=DF96),Log!$F$1:$F$27569)</f>
        <v>P&amp;DD GoAJ&amp;K accessed 20/11/2024</v>
      </c>
      <c r="DI96" s="224" t="str">
        <f t="array" ref="DI96">LOOKUP(2,1/(Log!$K$1:$K$27569=DF96),Log!$G$1:$G$27569)</f>
        <v>High</v>
      </c>
      <c r="DJ96" s="224">
        <f t="array" ref="DJ96">LOOKUP(2,1/(Log!$K$1:$K$27569=DF96),Log!$H$1:$H$27569)</f>
        <v>1</v>
      </c>
      <c r="DK96" s="224" t="str">
        <f t="array" ref="DK96">LOOKUP(2,1/(Log!$K$1:$K$27569=DF96),Log!$J$1:$J$27569)</f>
        <v>The population exposed (Level 1) includes the total population of Azad Jammu and Kashmir. While it can be assummed that the population faced humanitarian needs at differnt level, particularly following the crackdown that began in August 2019 which has resulted in anecdotal reports of security and protection concerns, and lack of access to educations, the information is not verifiable.</v>
      </c>
      <c r="DL96" s="224" t="str">
        <f t="array" ref="DL96">LOOKUP(2,1/(Log!$K$1:$K$27569=DF96),Log!$I$1:$I$27569)</f>
        <v>https://pndajk.gov.pk/statyearbook.php?page=AJK%20at%20a%20Glance</v>
      </c>
      <c r="DM96" s="214">
        <f t="array" ref="DM96">LOOKUP(2,1/(Log!$K$1:$K$27569=DF96),Log!$L$1:$L$27569)</f>
        <v>45617</v>
      </c>
      <c r="DN96" s="222" t="str">
        <f t="shared" si="97"/>
        <v>PAK004Stressed humanitarian conditions - Level 2</v>
      </c>
      <c r="DO96" s="218" t="str">
        <f t="array" ref="DO96">IF(LOOKUP(2,1/(Log!$K$1:$K$27569=DN96),Log!$E$1:$E$27569)="x","x",ROUND(LOOKUP(2,1/(Log!$K$1:$K$27569=DN96),Log!$E$1:$E$27569),-3))</f>
        <v>x</v>
      </c>
      <c r="DP96" s="222" t="str">
        <f t="array" ref="DP96">LOOKUP(2,1/(Log!$K$1:$K$27569=DN96),Log!$F$1:$F$27569)</f>
        <v>X</v>
      </c>
      <c r="DQ96" s="222" t="str">
        <f t="array" ref="DQ96">LOOKUP(2,1/(Log!$K$1:$K$27569=DN96),Log!$G$1:$G$27569)</f>
        <v>x</v>
      </c>
      <c r="DR96" s="222" t="str">
        <f t="array" ref="DR96">LOOKUP(2,1/(Log!$K$1:$K$27569=DN96),Log!$H$1:$H$27569)</f>
        <v>x</v>
      </c>
      <c r="DS96" s="222" t="str">
        <f t="array" ref="DS96">LOOKUP(2,1/(Log!$K$1:$K$27569=DN96),Log!$J$1:$J$27569)</f>
        <v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v>
      </c>
      <c r="DT96" s="222" t="str">
        <f t="array" ref="DT96">LOOKUP(2,1/(Log!$K$1:$K$27569=DN96),Log!$I$1:$I$27569)</f>
        <v>X</v>
      </c>
      <c r="DU96" s="223">
        <f t="array" ref="DU96">LOOKUP(2,1/(Log!$K$1:$K$27569=DN96),Log!$L$1:$L$27569)</f>
        <v>45617</v>
      </c>
      <c r="DV96" s="221" t="str">
        <f t="shared" si="98"/>
        <v>PAK004Moderate humanitarian conditions - Level 3</v>
      </c>
      <c r="DW96" s="213" t="str">
        <f t="array" ref="DW96">IF(LOOKUP(2,1/(Log!$K$1:$K$27569=DV96),Log!$E$1:$E$27569)="x","x",ROUND(LOOKUP(2,1/(Log!$K$1:$K$27569=DV96),Log!$E$1:$E$27569),-3))</f>
        <v>x</v>
      </c>
      <c r="DX96" s="224" t="str">
        <f t="array" ref="DX96">LOOKUP(2,1/(Log!$K$1:$K$27569=DV96),Log!$F$1:$F$27569)</f>
        <v>X</v>
      </c>
      <c r="DY96" s="224" t="str">
        <f t="array" ref="DY96">LOOKUP(2,1/(Log!$K$1:$K$27569=DV96),Log!$G$1:$G$27569)</f>
        <v>x</v>
      </c>
      <c r="DZ96" s="224" t="str">
        <f t="array" ref="DZ96">LOOKUP(2,1/(Log!$K$1:$K$27569=DV96),Log!$H$1:$H$27569)</f>
        <v>x</v>
      </c>
      <c r="EA96" s="224" t="str">
        <f t="array" ref="EA96">LOOKUP(2,1/(Log!$K$1:$K$27569=DV96),Log!$J$1:$J$27569)</f>
        <v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v>
      </c>
      <c r="EB96" s="224" t="str">
        <f t="array" ref="EB96">LOOKUP(2,1/(Log!$K$1:$K$27569=DV96),Log!$I$1:$I$27569)</f>
        <v>X</v>
      </c>
      <c r="EC96" s="214">
        <f t="array" ref="EC96">LOOKUP(2,1/(Log!$K$1:$K$27569=DV96),Log!$L$1:$L$27569)</f>
        <v>45617</v>
      </c>
      <c r="ED96" s="222" t="str">
        <f t="shared" si="99"/>
        <v>PAK004Severe humanitarian conditions - Level 4</v>
      </c>
      <c r="EE96" s="218" t="str">
        <f t="array" ref="EE96">IF(LOOKUP(2,1/(Log!$K$1:$K$27569=ED96),Log!$E$1:$E$27569)="x","x",ROUND(LOOKUP(2,1/(Log!$K$1:$K$27569=ED96),Log!$E$1:$E$27569),-3))</f>
        <v>x</v>
      </c>
      <c r="EF96" s="222" t="str">
        <f t="array" ref="EF96">LOOKUP(2,1/(Log!$K$1:$K$27569=ED96),Log!$F$1:$F$27569)</f>
        <v>X</v>
      </c>
      <c r="EG96" s="222" t="str">
        <f t="array" ref="EG96">LOOKUP(2,1/(Log!$K$1:$K$27569=ED96),Log!$G$1:$G$27569)</f>
        <v>x</v>
      </c>
      <c r="EH96" s="222" t="str">
        <f t="array" ref="EH96">LOOKUP(2,1/(Log!$K$1:$K$27569=ED96),Log!$H$1:$H$27569)</f>
        <v>x</v>
      </c>
      <c r="EI96" s="222" t="str">
        <f t="array" ref="EI96">LOOKUP(2,1/(Log!$K$1:$K$27569=ED96),Log!$J$1:$J$27569)</f>
        <v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v>
      </c>
      <c r="EJ96" s="222" t="str">
        <f t="array" ref="EJ96">LOOKUP(2,1/(Log!$K$1:$K$27569=ED96),Log!$I$1:$I$27569)</f>
        <v>X</v>
      </c>
      <c r="EK96" s="223">
        <f t="array" ref="EK96">LOOKUP(2,1/(Log!$K$1:$K$27569=ED96),Log!$L$1:$L$27569)</f>
        <v>45617</v>
      </c>
      <c r="EL96" s="221" t="str">
        <f t="shared" si="100"/>
        <v>PAK004Extreme humanitarian conditions - Level 5</v>
      </c>
      <c r="EM96" s="213" t="str">
        <f t="array" ref="EM96">IF(LOOKUP(2,1/(Log!$K$1:$K$27569=EL96),Log!$E$1:$E$27569)="x","x",ROUND(LOOKUP(2,1/(Log!$K$1:$K$27569=EL96),Log!$E$1:$E$27569),-3))</f>
        <v>x</v>
      </c>
      <c r="EN96" s="224" t="str">
        <f t="array" ref="EN96">LOOKUP(2,1/(Log!$K$1:$K$27569=EL96),Log!$F$1:$F$27569)</f>
        <v>X</v>
      </c>
      <c r="EO96" s="224" t="str">
        <f t="array" ref="EO96">LOOKUP(2,1/(Log!$K$1:$K$27569=EL96),Log!$G$1:$G$27569)</f>
        <v>x</v>
      </c>
      <c r="EP96" s="224" t="str">
        <f t="array" ref="EP96">LOOKUP(2,1/(Log!$K$1:$K$27569=EL96),Log!$H$1:$H$27569)</f>
        <v>x</v>
      </c>
      <c r="EQ96" s="224" t="str">
        <f t="array" ref="EQ96">LOOKUP(2,1/(Log!$K$1:$K$27569=EL96),Log!$J$1:$J$27569)</f>
        <v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v>
      </c>
      <c r="ER96" s="224" t="str">
        <f t="array" ref="ER96">LOOKUP(2,1/(Log!$K$1:$K$27569=EL96),Log!$I$1:$I$27569)</f>
        <v>X</v>
      </c>
      <c r="ES96" s="214">
        <f t="array" ref="ES96">LOOKUP(2,1/(Log!$K$1:$K$27569=EL96),Log!$L$1:$L$27569)</f>
        <v>45617</v>
      </c>
      <c r="ET96" s="222" t="str">
        <f t="shared" si="101"/>
        <v>PAK004Fatalities in all crises</v>
      </c>
      <c r="EU96" s="222">
        <f t="array" ref="EU96">LOOKUP(2,1/(Log!$K$1:$K$27569=ET96),Log!$E$1:$E$27569)</f>
        <v>2396</v>
      </c>
      <c r="EV96" s="222" t="str">
        <f t="array" ref="EV96">LOOKUP(2,1/(Log!$K$1:$K$27569=ET96),Log!$F$1:$F$27569)</f>
        <v>ACLED accessed 10/03/2025; UNICEF 28/11/2024</v>
      </c>
      <c r="EW96" s="222" t="str">
        <f t="array" ref="EW96">LOOKUP(2,1/(Log!$K$1:$K$27569=ET96),Log!$G$1:$G$27569)</f>
        <v xml:space="preserve">Medium </v>
      </c>
      <c r="EX96" s="222">
        <f t="array" ref="EX96">LOOKUP(2,1/(Log!$K$1:$K$27569=ET96),Log!$H$1:$H$27569)</f>
        <v>2</v>
      </c>
      <c r="EY96" s="222" t="str">
        <f t="array" ref="EY96">LOOKUP(2,1/(Log!$K$1:$K$27569=ET96),Log!$J$1:$J$27569)</f>
        <v>All conflict-related fatalities between 1 August and 31 January 2025 across all provinces as counted by ACLED and fatalities from the 2024 monsoon flood. So far no health (i.e. malnutrition) deaths have been included due to data gaps.</v>
      </c>
      <c r="EZ96" s="222" t="str">
        <f t="array" ref="EZ96">LOOKUP(2,1/(Log!$K$1:$K$27569=ET96),Log!$I$1:$I$27569)</f>
        <v>https://acleddata.com/data-export-tool/; https://reliefweb.int/report/pakistan/unicef-pakistan-humanitarian-situation-report-no-3-1-july-30-september-2024</v>
      </c>
      <c r="FA96" s="223">
        <f t="array" ref="FA96">LOOKUP(2,1/(Log!$K$1:$K$27569=ET96),Log!$L$1:$L$27569)</f>
        <v>45733</v>
      </c>
      <c r="FB96" s="221" t="str">
        <f t="shared" si="102"/>
        <v>PAK004Crisis affected groups</v>
      </c>
      <c r="FC96" s="224">
        <f t="array" ref="FC96">LOOKUP(2,1/(Log!$K$1:$K$27569=FB96),Log!$E$1:$E$27569)</f>
        <v>3</v>
      </c>
      <c r="FD96" s="224" t="str">
        <f t="array" ref="FD96">LOOKUP(2,1/(Log!$K$1:$K$27569=FB96),Log!$F$1:$F$27569)</f>
        <v>UNHCR 31/12/2018</v>
      </c>
      <c r="FE96" s="224" t="str">
        <f t="array" ref="FE96">LOOKUP(2,1/(Log!$K$1:$K$27569=FB96),Log!$G$1:$G$27569)</f>
        <v>Medium</v>
      </c>
      <c r="FF96" s="224">
        <f t="array" ref="FF96">LOOKUP(2,1/(Log!$K$1:$K$27569=FB96),Log!$H$1:$H$27569)</f>
        <v>2</v>
      </c>
      <c r="FG96" s="224" t="str">
        <f t="array" ref="FG96">LOOKUP(2,1/(Log!$K$1:$K$27569=FB96),Log!$J$1:$J$27569)</f>
        <v>Afghan refugees, host and non-host</v>
      </c>
      <c r="FH96" s="224" t="str">
        <f t="array" ref="FH96">LOOKUP(2,1/(Log!$K$1:$K$27569=FB96),Log!$I$1:$I$27569)</f>
        <v>https://reliefweb.int/sites/reliefweb.int/files/resources/67668.pdf</v>
      </c>
      <c r="FI96" s="214">
        <f t="array" ref="FI96">LOOKUP(2,1/(Log!$K$1:$K$27569=FB96),Log!$L$1:$L$27569)</f>
        <v>43523</v>
      </c>
      <c r="FJ96" s="221" t="str">
        <f t="shared" si="103"/>
        <v>PAK004People facing limited access constraints</v>
      </c>
      <c r="FK96" s="222" t="str">
        <f t="array" ref="FK96">LOOKUP(2,1/(Log!$K$1:$K$27569=FJ96),Log!$E$1:$E$27569)</f>
        <v>x</v>
      </c>
      <c r="FL96" s="222" t="str">
        <f t="array" ref="FL96">LOOKUP(2,1/(Log!$K$1:$K$27569=FJ96),Log!$F$1:$F$27569)</f>
        <v>ACAPS ACCESS MAP</v>
      </c>
      <c r="FM96" s="222" t="str">
        <f t="array" ref="FM96">LOOKUP(2,1/(Log!$K$1:$K$27569=FJ96),Log!$G$1:$G$27569)</f>
        <v>x</v>
      </c>
      <c r="FN96" s="222" t="str">
        <f t="array" ref="FN96">LOOKUP(2,1/(Log!$K$1:$K$27569=FJ96),Log!$H$1:$H$27569)</f>
        <v>x</v>
      </c>
      <c r="FO96" s="222" t="str">
        <f t="array" ref="FO96">LOOKUP(2,1/(Log!$K$1:$K$27569=FJ96),Log!$J$1:$J$27569)</f>
        <v>Acaps Acces map score</v>
      </c>
      <c r="FP96" s="218" t="str">
        <f t="array" ref="FP96">LOOKUP(2,1/(Log!$K$1:$K$27569=FJ96),Log!$I$1:$I$27569)</f>
        <v>http://humanitarianaccess.acaps.org/</v>
      </c>
      <c r="FQ96" s="219">
        <f t="array" ref="FQ96">LOOKUP(2,1/(Log!$K$1:$K$27569=FJ96),Log!$L$1:$L$27569)</f>
        <v>43578</v>
      </c>
      <c r="FR96" s="221" t="str">
        <f t="shared" si="104"/>
        <v>PAK004People facing restricted access constraints</v>
      </c>
      <c r="FS96" s="224" t="str">
        <f t="array" ref="FS96">LOOKUP(2,1/(Log!$K$1:$K$27569=FR96),Log!$E$1:$E$27569)</f>
        <v>x</v>
      </c>
      <c r="FT96" s="224" t="str">
        <f t="array" ref="FT96">LOOKUP(2,1/(Log!$K$1:$K$27569=FR96),Log!$F$1:$F$27569)</f>
        <v>ACAPS ACCESS MAP</v>
      </c>
      <c r="FU96" s="224" t="str">
        <f t="array" ref="FU96">LOOKUP(2,1/(Log!$K$1:$K$27569=FR96),Log!$G$1:$G$27569)</f>
        <v>x</v>
      </c>
      <c r="FV96" s="224" t="str">
        <f t="array" ref="FV96">LOOKUP(2,1/(Log!$K$1:$K$27569=FR96),Log!$H$1:$H$27569)</f>
        <v>x</v>
      </c>
      <c r="FW96" s="224" t="str">
        <f t="array" ref="FW96">LOOKUP(2,1/(Log!$K$1:$K$27569=FR96),Log!$J$1:$J$27569)</f>
        <v>Acaps Acces map score</v>
      </c>
      <c r="FX96" s="224" t="str">
        <f t="array" ref="FX96">LOOKUP(2,1/(Log!$K$1:$K$27569=FR96),Log!$I$1:$I$27569)</f>
        <v>http://humanitarianaccess.acaps.org/</v>
      </c>
      <c r="FY96" s="214">
        <f t="array" ref="FY96">LOOKUP(2,1/(Log!$K$1:$K$27569=FR96),Log!$L$1:$L$27569)</f>
        <v>43578</v>
      </c>
      <c r="FZ96" s="222" t="str">
        <f t="shared" si="105"/>
        <v>PAK004Impediments to entry into country (bureaucratic and administrative)</v>
      </c>
      <c r="GA96" s="222">
        <f t="array" ref="GA96">LOOKUP(2,1/(Log!$K$1:$K$27569=FZ96),Log!$E$1:$E$27569)</f>
        <v>1</v>
      </c>
      <c r="GB96" s="222" t="str">
        <f t="array" ref="GB96">LOOKUP(2,1/(Log!$K$1:$K$27569=FZ96),Log!$F$1:$F$27569)</f>
        <v>ACAPS Access Methodology</v>
      </c>
      <c r="GC96" s="222" t="str">
        <f t="array" ref="GC96">LOOKUP(2,1/(Log!$K$1:$K$27569=FZ96),Log!$G$1:$G$27569)</f>
        <v>Medium</v>
      </c>
      <c r="GD96" s="222">
        <f t="array" ref="GD96">LOOKUP(2,1/(Log!$K$1:$K$27569=FZ96),Log!$H$1:$H$27569)</f>
        <v>2</v>
      </c>
      <c r="GE96" s="222" t="str">
        <f t="array" ref="GE96">LOOKUP(2,1/(Log!$K$1:$K$27569=FZ96),Log!$J$1:$J$27569)</f>
        <v>x</v>
      </c>
      <c r="GF96" s="222" t="str">
        <f t="array" ref="GF96">LOOKUP(2,1/(Log!$K$1:$K$27569=FZ96),Log!$I$1:$I$27569)</f>
        <v>x</v>
      </c>
      <c r="GG96" s="223">
        <f t="array" ref="GG96">LOOKUP(2,1/(Log!$K$1:$K$27569=FZ96),Log!$L$1:$L$27569)</f>
        <v>45622</v>
      </c>
      <c r="GH96" s="221" t="str">
        <f t="shared" si="106"/>
        <v>PAK004Restriction of movement (impediments to freedom of movement and/or administrative restrictions)</v>
      </c>
      <c r="GI96" s="224">
        <f t="array" ref="GI96">LOOKUP(2,1/(Log!$K$1:$K$27569=GH96),Log!$E$1:$E$27569)</f>
        <v>2</v>
      </c>
      <c r="GJ96" s="224" t="str">
        <f t="array" ref="GJ96">LOOKUP(2,1/(Log!$K$1:$K$27569=GH96),Log!$F$1:$F$27569)</f>
        <v>ACAPS Access Methodology</v>
      </c>
      <c r="GK96" s="224" t="str">
        <f t="array" ref="GK96">LOOKUP(2,1/(Log!$K$1:$K$27569=GH96),Log!$G$1:$G$27569)</f>
        <v>Medium</v>
      </c>
      <c r="GL96" s="224">
        <f t="array" ref="GL96">LOOKUP(2,1/(Log!$K$1:$K$27569=GH96),Log!$H$1:$H$27569)</f>
        <v>2</v>
      </c>
      <c r="GM96" s="224" t="str">
        <f t="array" ref="GM96">LOOKUP(2,1/(Log!$K$1:$K$27569=GH96),Log!$J$1:$J$27569)</f>
        <v>x</v>
      </c>
      <c r="GN96" s="224" t="str">
        <f t="array" ref="GN96">LOOKUP(2,1/(Log!$K$1:$K$27569=GH96),Log!$I$1:$I$27569)</f>
        <v>x</v>
      </c>
      <c r="GO96" s="214">
        <f t="array" ref="GO96">LOOKUP(2,1/(Log!$K$1:$K$27569=GH96),Log!$L$1:$L$27569)</f>
        <v>45622</v>
      </c>
      <c r="GP96" s="222" t="str">
        <f t="shared" si="107"/>
        <v>PAK004Interference into implementation of humanitarian activities</v>
      </c>
      <c r="GQ96" s="222">
        <f t="array" ref="GQ96">LOOKUP(2,1/(Log!$K$1:$K$27569=GP96),Log!$E$1:$E$27569)</f>
        <v>1</v>
      </c>
      <c r="GR96" s="222" t="str">
        <f t="array" ref="GR96">LOOKUP(2,1/(Log!$K$1:$K$27569=GP96),Log!$F$1:$F$27569)</f>
        <v>ACAPS Access Methodology</v>
      </c>
      <c r="GS96" s="222" t="str">
        <f t="array" ref="GS96">LOOKUP(2,1/(Log!$K$1:$K$27569=GP96),Log!$G$1:$G$27569)</f>
        <v>Medium</v>
      </c>
      <c r="GT96" s="222">
        <f t="array" ref="GT96">LOOKUP(2,1/(Log!$K$1:$K$27569=GP96),Log!$H$1:$H$27569)</f>
        <v>2</v>
      </c>
      <c r="GU96" s="222" t="str">
        <f t="array" ref="GU96">LOOKUP(2,1/(Log!$K$1:$K$27569=GP96),Log!$J$1:$J$27569)</f>
        <v>x</v>
      </c>
      <c r="GV96" s="222" t="str">
        <f t="array" ref="GV96">LOOKUP(2,1/(Log!$K$1:$K$27569=GP96),Log!$I$1:$I$27569)</f>
        <v>x</v>
      </c>
      <c r="GW96" s="223">
        <f t="array" ref="GW96">LOOKUP(2,1/(Log!$K$1:$K$27569=GP96),Log!$L$1:$L$27569)</f>
        <v>45622</v>
      </c>
      <c r="GX96" s="221" t="str">
        <f t="shared" si="108"/>
        <v>PAK004Violence against personnel, facilities and assets</v>
      </c>
      <c r="GY96" s="224">
        <f t="array" ref="GY96">LOOKUP(2,1/(Log!$K$1:$K$27569=GX96),Log!$E$1:$E$27569)</f>
        <v>0</v>
      </c>
      <c r="GZ96" s="224" t="str">
        <f t="array" ref="GZ96">LOOKUP(2,1/(Log!$K$1:$K$27569=GX96),Log!$F$1:$F$27569)</f>
        <v>ACAPS Access Methodology</v>
      </c>
      <c r="HA96" s="224" t="str">
        <f t="array" ref="HA96">LOOKUP(2,1/(Log!$K$1:$K$27569=GX96),Log!$G$1:$G$27569)</f>
        <v>Medium</v>
      </c>
      <c r="HB96" s="224">
        <f t="array" ref="HB96">LOOKUP(2,1/(Log!$K$1:$K$27569=GX96),Log!$H$1:$H$27569)</f>
        <v>2</v>
      </c>
      <c r="HC96" s="224" t="str">
        <f t="array" ref="HC96">LOOKUP(2,1/(Log!$K$1:$K$27569=GX96),Log!$J$1:$J$27569)</f>
        <v>x</v>
      </c>
      <c r="HD96" s="224" t="str">
        <f t="array" ref="HD96">LOOKUP(2,1/(Log!$K$1:$K$27569=GX96),Log!$I$1:$I$27569)</f>
        <v>x</v>
      </c>
      <c r="HE96" s="214">
        <f t="array" ref="HE96">LOOKUP(2,1/(Log!$K$1:$K$27569=GX96),Log!$L$1:$L$27569)</f>
        <v>45622</v>
      </c>
      <c r="HF96" s="222" t="str">
        <f t="shared" si="109"/>
        <v>PAK004Denial of existence of humanitarian needs or entitlements to assistance</v>
      </c>
      <c r="HG96" s="222">
        <f t="array" ref="HG96">LOOKUP(2,1/(Log!$K$1:$K$27569=HF96),Log!$E$1:$E$27569)</f>
        <v>0</v>
      </c>
      <c r="HH96" s="222" t="str">
        <f t="array" ref="HH96">LOOKUP(2,1/(Log!$K$1:$K$27569=HF96),Log!$F$1:$F$27569)</f>
        <v>ACAPS Access Methodology</v>
      </c>
      <c r="HI96" s="222" t="str">
        <f t="array" ref="HI96">LOOKUP(2,1/(Log!$K$1:$K$27569=HF96),Log!$G$1:$G$27569)</f>
        <v>Medium</v>
      </c>
      <c r="HJ96" s="222">
        <f t="array" ref="HJ96">LOOKUP(2,1/(Log!$K$1:$K$27569=HF96),Log!$H$1:$H$27569)</f>
        <v>2</v>
      </c>
      <c r="HK96" s="222" t="str">
        <f t="array" ref="HK96">LOOKUP(2,1/(Log!$K$1:$K$27569=HF96),Log!$J$1:$J$27569)</f>
        <v>x</v>
      </c>
      <c r="HL96" s="222" t="str">
        <f t="array" ref="HL96">LOOKUP(2,1/(Log!$K$1:$K$27569=HF96),Log!$I$1:$I$27569)</f>
        <v>x</v>
      </c>
      <c r="HM96" s="223">
        <f t="array" ref="HM96">LOOKUP(2,1/(Log!$K$1:$K$27569=HF96),Log!$L$1:$L$27569)</f>
        <v>45622</v>
      </c>
      <c r="HN96" s="221" t="str">
        <f t="shared" si="110"/>
        <v>PAK004Restriction and obstruction of access to services and assistance</v>
      </c>
      <c r="HO96" s="224">
        <f t="array" ref="HO96">LOOKUP(2,1/(Log!$K$1:$K$27569=HN96),Log!$E$1:$E$27569)</f>
        <v>2</v>
      </c>
      <c r="HP96" s="224" t="str">
        <f t="array" ref="HP96">LOOKUP(2,1/(Log!$K$1:$K$27569=HN96),Log!$F$1:$F$27569)</f>
        <v>ACAPS Access Methodology</v>
      </c>
      <c r="HQ96" s="224" t="str">
        <f t="array" ref="HQ96">LOOKUP(2,1/(Log!$K$1:$K$27569=HN96),Log!$G$1:$G$27569)</f>
        <v>Medium</v>
      </c>
      <c r="HR96" s="224">
        <f t="array" ref="HR96">LOOKUP(2,1/(Log!$K$1:$K$27569=HN96),Log!$H$1:$H$27569)</f>
        <v>2</v>
      </c>
      <c r="HS96" s="224" t="str">
        <f t="array" ref="HS96">LOOKUP(2,1/(Log!$K$1:$K$27569=HN96),Log!$J$1:$J$27569)</f>
        <v>x</v>
      </c>
      <c r="HT96" s="224" t="str">
        <f t="array" ref="HT96">LOOKUP(2,1/(Log!$K$1:$K$27569=HN96),Log!$I$1:$I$27569)</f>
        <v>x</v>
      </c>
      <c r="HU96" s="214">
        <f t="array" ref="HU96">LOOKUP(2,1/(Log!$K$1:$K$27569=HN96),Log!$L$1:$L$27569)</f>
        <v>45622</v>
      </c>
      <c r="HV96" s="222" t="str">
        <f t="shared" si="111"/>
        <v>PAK004Ongoing insecurity/hostilities affecting humanitarian assistance</v>
      </c>
      <c r="HW96" s="222">
        <f t="array" ref="HW96">LOOKUP(2,1/(Log!$K$1:$K$27569=HV96),Log!$E$1:$E$27569)</f>
        <v>0</v>
      </c>
      <c r="HX96" s="222" t="str">
        <f t="array" ref="HX96">LOOKUP(2,1/(Log!$K$1:$K$27569=HV96),Log!$F$1:$F$27569)</f>
        <v>ACAPS Access Methodology</v>
      </c>
      <c r="HY96" s="222" t="str">
        <f t="array" ref="HY96">LOOKUP(2,1/(Log!$K$1:$K$27569=HV96),Log!$G$1:$G$27569)</f>
        <v>Medium</v>
      </c>
      <c r="HZ96" s="222">
        <f t="array" ref="HZ96">LOOKUP(2,1/(Log!$K$1:$K$27569=HV96),Log!$H$1:$H$27569)</f>
        <v>2</v>
      </c>
      <c r="IA96" s="222" t="str">
        <f t="array" ref="IA96">LOOKUP(2,1/(Log!$K$1:$K$27569=HV96),Log!$J$1:$J$27569)</f>
        <v>x</v>
      </c>
      <c r="IB96" s="222" t="str">
        <f t="array" ref="IB96">LOOKUP(2,1/(Log!$K$1:$K$27569=HV96),Log!$I$1:$I$27569)</f>
        <v>x</v>
      </c>
      <c r="IC96" s="223">
        <f t="array" ref="IC96">LOOKUP(2,1/(Log!$K$1:$K$27569=HV96),Log!$L$1:$L$27569)</f>
        <v>45622</v>
      </c>
      <c r="ID96" s="221" t="str">
        <f t="shared" si="112"/>
        <v>PAK004Presence of mines and improvised explosive devices</v>
      </c>
      <c r="IE96" s="224">
        <f t="array" ref="IE96">LOOKUP(2,1/(Log!$K$1:$K$27569=ID96),Log!$E$1:$E$27569)</f>
        <v>1</v>
      </c>
      <c r="IF96" s="224" t="str">
        <f t="array" ref="IF96">LOOKUP(2,1/(Log!$K$1:$K$27569=ID96),Log!$F$1:$F$27569)</f>
        <v>ACAPS Access Methodology</v>
      </c>
      <c r="IG96" s="224" t="str">
        <f t="array" ref="IG96">LOOKUP(2,1/(Log!$K$1:$K$27569=ID96),Log!$G$1:$G$27569)</f>
        <v>Medium</v>
      </c>
      <c r="IH96" s="224">
        <f t="array" ref="IH96">LOOKUP(2,1/(Log!$K$1:$K$27569=ID96),Log!$H$1:$H$27569)</f>
        <v>2</v>
      </c>
      <c r="II96" s="224" t="str">
        <f t="array" ref="II96">LOOKUP(2,1/(Log!$K$1:$K$27569=ID96),Log!$J$1:$J$27569)</f>
        <v>x</v>
      </c>
      <c r="IJ96" s="224" t="str">
        <f t="array" ref="IJ96">LOOKUP(2,1/(Log!$K$1:$K$27569=ID96),Log!$I$1:$I$27569)</f>
        <v>x</v>
      </c>
      <c r="IK96" s="214">
        <f t="array" ref="IK96">LOOKUP(2,1/(Log!$K$1:$K$27569=ID96),Log!$L$1:$L$27569)</f>
        <v>45622</v>
      </c>
      <c r="IL96" s="222" t="str">
        <f t="shared" si="113"/>
        <v>PAK004Physical constraints in the environment (obstacles related to terrain, climate, lack of infrastructure, etc.)</v>
      </c>
      <c r="IM96" s="222">
        <f t="array" ref="IM96">LOOKUP(2,1/(Log!$K$1:$K$27569=IL96),Log!$E$1:$E$27569)</f>
        <v>3</v>
      </c>
      <c r="IN96" s="222" t="str">
        <f t="array" ref="IN96">LOOKUP(2,1/(Log!$K$1:$K$27569=IL96),Log!$F$1:$F$27569)</f>
        <v>ACAPS Access Methodology</v>
      </c>
      <c r="IO96" s="222" t="str">
        <f t="array" ref="IO96">LOOKUP(2,1/(Log!$K$1:$K$27569=IL96),Log!$G$1:$G$27569)</f>
        <v>Medium</v>
      </c>
      <c r="IP96" s="222">
        <f t="array" ref="IP96">LOOKUP(2,1/(Log!$K$1:$K$27569=IL96),Log!$H$1:$H$27569)</f>
        <v>2</v>
      </c>
      <c r="IQ96" s="222" t="str">
        <f t="array" ref="IQ96">LOOKUP(2,1/(Log!$K$1:$K$27569=IL96),Log!$J$1:$J$27569)</f>
        <v>x</v>
      </c>
      <c r="IR96" s="222" t="str">
        <f t="array" ref="IR96">LOOKUP(2,1/(Log!$K$1:$K$27569=IL96),Log!$I$1:$I$27569)</f>
        <v>x</v>
      </c>
      <c r="IS96" s="223">
        <f t="array" ref="IS96">LOOKUP(2,1/(Log!$K$1:$K$27569=IL96),Log!$L$1:$L$27569)</f>
        <v>45622</v>
      </c>
    </row>
    <row r="97" spans="1:253" s="11" customFormat="1" ht="13.35" customHeight="1">
      <c r="A97" s="11" t="str">
        <f>Lists!B:B</f>
        <v>Venezuela displacement in Panama</v>
      </c>
      <c r="B97" s="11" t="str">
        <f>Lists!F:F</f>
        <v>International Displacement</v>
      </c>
      <c r="C97" s="11" t="str">
        <f>Lists!C:C</f>
        <v>PAN002</v>
      </c>
      <c r="D97" s="11" t="str">
        <f>Lists!A:A</f>
        <v>Panama</v>
      </c>
      <c r="E97" s="11" t="str">
        <f>Lists!D:D</f>
        <v>PAN</v>
      </c>
      <c r="F97" s="11" t="str">
        <f t="shared" si="76"/>
        <v>PAN002Total population</v>
      </c>
      <c r="G97" s="212">
        <f t="array" ref="G97">ROUND(LOOKUP(2,1/(Log!$K$1:$K$27569=F97),Log!$E$1:$E$27569),-3)</f>
        <v>4500000</v>
      </c>
      <c r="H97" s="213" t="str">
        <f t="array" ref="H97">LOOKUP(2,1/(Log!$K$1:$K$27569=F97),Log!$F$1:$F$27569)</f>
        <v>UNFPA  Accessed  26/03/2025</v>
      </c>
      <c r="I97" s="213" t="str">
        <f t="array" ref="I97">LOOKUP(2,1/(Log!$K$1:$K$27569=F97),Log!$G$1:$G$27569)</f>
        <v xml:space="preserve">Medium </v>
      </c>
      <c r="J97" s="213">
        <f t="array" ref="J97">LOOKUP(2,1/(Log!$K$1:$K$27569=F97),Log!$H$1:$H$27569)</f>
        <v>2</v>
      </c>
      <c r="K97" s="213" t="str">
        <f t="array" ref="K97">LOOKUP(2,1/(Log!$K$1:$K$27569=F97),Log!$J$1:$J$27569)</f>
        <v>According to the United Nations Population Fund (UNFPA) World Population Dashboard, the estimated total population of Panama for 2024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v>
      </c>
      <c r="L97" s="213" t="str">
        <f t="array" ref="L97">LOOKUP(2,1/(Log!$K$1:$K$27569=F97),Log!$I$1:$I$27569)</f>
        <v>https://www.unfpa.org/data/world-population/PA</v>
      </c>
      <c r="M97" s="214">
        <f t="array" ref="M97">LOOKUP(2,1/(Log!$K$1:$K$27569=F97),Log!$L$1:$L$27569)</f>
        <v>45747</v>
      </c>
      <c r="N97" s="221" t="str">
        <f t="shared" si="77"/>
        <v>PAN002Landmass affected</v>
      </c>
      <c r="O97" s="216">
        <f t="array" ref="O97">LOOKUP(2,1/(Log!$K$1:$K$27569=N97),Log!$E$1:$E$27569)</f>
        <v>74180</v>
      </c>
      <c r="P97" s="216" t="str">
        <f t="array" ref="P97">LOOKUP(2,1/(Log!$K$1:$K$27569=N97),Log!$F$1:$F$27569)</f>
        <v>World Bank accessed  13/03/2025; R4V 17/12/2024</v>
      </c>
      <c r="Q97" s="216" t="str">
        <f t="array" ref="Q97">LOOKUP(2,1/(Log!$K$1:$K$27569=N97),Log!$G$1:$G$27569)</f>
        <v xml:space="preserve">Medium </v>
      </c>
      <c r="R97" s="216">
        <f t="array" ref="R97">LOOKUP(2,1/(Log!$K$1:$K$27569=N97),Log!$H$1:$H$27569)</f>
        <v>2</v>
      </c>
      <c r="S97" s="216" t="str">
        <f t="array" ref="S97">LOOKUP(2,1/(Log!$K$1:$K$27569=N97),Log!$J$1:$J$27569)</f>
        <v xml:space="preserve">The consequences of Venezuelan Displacement in Panama are felt across the country, for either the Venezuelan in-site, the in transit or the host communities. Although the majority of the refugees reside in the southern and northern borders, all the country's departments have a presence of Venezuelans and may be affected in some way by it. </v>
      </c>
      <c r="T97" s="216" t="str">
        <f t="array" ref="T97">LOOKUP(2,1/(Log!$K$1:$K$27569=N97),Log!$I$1:$I$27569)</f>
        <v>https://data.worldbank.org/indicator/AG.LND.TOTL.K2?locations=PA; https://www.r4v.info/en/rmrp2025-2026</v>
      </c>
      <c r="U97" s="217">
        <f t="array" ref="U97">LOOKUP(2,1/(Log!$K$1:$K$27569=N97),Log!$L$1:$L$27569)</f>
        <v>45747</v>
      </c>
      <c r="V97" s="221" t="str">
        <f t="shared" si="78"/>
        <v>PAN002People exposed</v>
      </c>
      <c r="W97" s="213">
        <f t="array" ref="W97">IF(LOOKUP(2,1/(Log!$K$1:$K$27569=V97),Log!$E$1:$E$27569)="x","x",ROUND(LOOKUP(2,1/(Log!$K$1:$K$27569=V97),Log!$E$1:$E$27569),-3))</f>
        <v>4500000</v>
      </c>
      <c r="X97" s="213" t="str">
        <f t="array" ref="X97">LOOKUP(2,1/(Log!$K$1:$K$27569=V97),Log!$F$1:$F$27569)</f>
        <v>UNFPA  Accessed  26/03/2025</v>
      </c>
      <c r="Y97" s="213" t="str">
        <f t="array" ref="Y97">LOOKUP(2,1/(Log!$K$1:$K$27569=V97),Log!$G$1:$G$27569)</f>
        <v xml:space="preserve">Medium </v>
      </c>
      <c r="Z97" s="213">
        <f t="array" ref="Z97">LOOKUP(2,1/(Log!$K$1:$K$27569=V97),Log!$H$1:$H$27569)</f>
        <v>2</v>
      </c>
      <c r="AA97" s="213" t="str">
        <f t="array" ref="AA97">LOOKUP(2,1/(Log!$K$1:$K$27569=V97),Log!$J$1:$J$27569)</f>
        <v xml:space="preserve">The total number of people exposed to the impacts of Venezuelan displacement corresponds to the entire population of Panama, as the effects are felt nationwide. This includes economic, social, and infrastructural challenges that impact both local communities ((4 458 759) ) and  Venezuelan in Destination project by RMRP 2025-2026, (61.600)and In Transit by 2025 (396.000) =  4,916,359 </v>
      </c>
      <c r="AB97" s="213" t="str">
        <f t="array" ref="AB97">LOOKUP(2,1/(Log!$K$1:$K$27569=V97),Log!$I$1:$I$27569)</f>
        <v>https://www.unfpa.org/data/world-population/PA</v>
      </c>
      <c r="AC97" s="214">
        <f t="array" ref="AC97">LOOKUP(2,1/(Log!$K$1:$K$27569=V97),Log!$L$1:$L$27569)</f>
        <v>45747</v>
      </c>
      <c r="AD97" s="221" t="str">
        <f t="shared" si="79"/>
        <v>PAN002People affected</v>
      </c>
      <c r="AE97" s="218">
        <f t="array" ref="AE97">IF(LOOKUP(2,1/(Log!$K$1:$K$27569=AD97),Log!$E$1:$E$27569)="x","x",ROUND(LOOKUP(2,1/(Log!$K$1:$K$27569=AD97),Log!$E$1:$E$27569),-3))</f>
        <v>461000</v>
      </c>
      <c r="AF97" s="218" t="str">
        <f t="array" ref="AF97">LOOKUP(2,1/(Log!$K$1:$K$27569=AD97),Log!$F$1:$F$27569)</f>
        <v>R4V 17/12/2024</v>
      </c>
      <c r="AG97" s="218" t="str">
        <f t="array" ref="AG97">LOOKUP(2,1/(Log!$K$1:$K$27569=AD97),Log!$G$1:$G$27569)</f>
        <v xml:space="preserve">Medium </v>
      </c>
      <c r="AH97" s="218">
        <f t="array" ref="AH97">LOOKUP(2,1/(Log!$K$1:$K$27569=AD97),Log!$H$1:$H$27569)</f>
        <v>2</v>
      </c>
      <c r="AI97" s="218" t="str">
        <f t="array" ref="AI97">LOOKUP(2,1/(Log!$K$1:$K$27569=AD97),Log!$J$1:$J$27569)</f>
        <v>The number of people affected corresponds to the total number of Venezuelan refugees/asylum seekers projected to be in destination (61,600) the in-transit (396,000) and the host communities (3,200) in 2025 in Panamá, according to RMRP 2025-2026. This sources was selected for its accuracy and up-to-date data on Venezuelan displacement trends in Panama. The reliability of this data is medium as it is based on projections/estimations. No new reports have been released since the RMRP 2025–2026, so this remains the most current data available."</v>
      </c>
      <c r="AJ97" s="218" t="str">
        <f t="array" ref="AJ97">LOOKUP(2,1/(Log!$K$1:$K$27569=AD97),Log!$I$1:$I$27569)</f>
        <v>https://www.r4v.info/en/rmrp2025-2026</v>
      </c>
      <c r="AK97" s="219">
        <f t="array" ref="AK97">LOOKUP(2,1/(Log!$K$1:$K$27569=AD97),Log!$L$1:$L$27569)</f>
        <v>45777</v>
      </c>
      <c r="AL97" s="221" t="str">
        <f t="shared" si="80"/>
        <v>PAN002People displaced</v>
      </c>
      <c r="AM97" s="213">
        <f t="array" ref="AM97">IF(LOOKUP(2,1/(Log!$K$1:$K$27569=AL97),Log!$E$1:$E$27569)="x","x",ROUND(LOOKUP(2,1/(Log!$K$1:$K$27569=AL97),Log!$E$1:$E$27569),-3))</f>
        <v>458000</v>
      </c>
      <c r="AN97" s="213" t="str">
        <f t="array" ref="AN97">LOOKUP(2,1/(Log!$K$1:$K$27569=AL97),Log!$F$1:$F$27569)</f>
        <v>R4V 17/12/2024</v>
      </c>
      <c r="AO97" s="213" t="str">
        <f t="array" ref="AO97">LOOKUP(2,1/(Log!$K$1:$K$27569=AL97),Log!$G$1:$G$27569)</f>
        <v xml:space="preserve">Medium </v>
      </c>
      <c r="AP97" s="213">
        <f t="array" ref="AP97">LOOKUP(2,1/(Log!$K$1:$K$27569=AL97),Log!$H$1:$H$27569)</f>
        <v>2</v>
      </c>
      <c r="AQ97" s="213" t="str">
        <f t="array" ref="AQ97">LOOKUP(2,1/(Log!$K$1:$K$27569=AL97),Log!$J$1:$J$27569)</f>
        <v>The number of people displaced by the crisis is the summation of the projected number of Venezuelans in Destination (61.6k) and In Transit in 2025 (396k) = 457,600 according to RMRP 2025-2026. The reliability of this data is medium as  it is based on projections/estimations. This figure  was selected for its accuracy and up-to-date data on Venezuelan displacement trends in Panama.</v>
      </c>
      <c r="AR97" s="213" t="str">
        <f t="array" ref="AR97">LOOKUP(2,1/(Log!$K$1:$K$27569=AL97),Log!$I$1:$I$27569)</f>
        <v>https://www.r4v.info/en/rmrp2025-2026</v>
      </c>
      <c r="AS97" s="214">
        <f t="array" ref="AS97">LOOKUP(2,1/(Log!$K$1:$K$27569=AL97),Log!$L$1:$L$27569)</f>
        <v>45747</v>
      </c>
      <c r="AT97" s="222" t="str">
        <f t="shared" si="81"/>
        <v>PAN002Injuries reported</v>
      </c>
      <c r="AU97" s="218" t="str">
        <f t="array" ref="AU97">LOOKUP(2,1/(Log!$K$1:$K$27569=AT97),Log!$E$1:$E$27569)</f>
        <v>x</v>
      </c>
      <c r="AV97" s="218" t="str">
        <f t="array" ref="AV97">LOOKUP(2,1/(Log!$K$1:$K$27569=AT97),Log!$F$1:$F$27569)</f>
        <v>x</v>
      </c>
      <c r="AW97" s="218" t="str">
        <f t="array" ref="AW97">LOOKUP(2,1/(Log!$K$1:$K$27569=AT97),Log!$G$1:$G$27569)</f>
        <v>x</v>
      </c>
      <c r="AX97" s="218" t="str">
        <f t="array" ref="AX97">LOOKUP(2,1/(Log!$K$1:$K$27569=AT97),Log!$H$1:$H$27569)</f>
        <v>x</v>
      </c>
      <c r="AY97" s="218" t="str">
        <f t="array" ref="AY97">LOOKUP(2,1/(Log!$K$1:$K$27569=AT97),Log!$J$1:$J$27569)</f>
        <v>There are no approximate or exact figures about injuries reported</v>
      </c>
      <c r="AZ97" s="218" t="str">
        <f t="array" ref="AZ97">LOOKUP(2,1/(Log!$K$1:$K$27569=AT97),Log!$I$1:$I$27569)</f>
        <v>x</v>
      </c>
      <c r="BA97" s="219">
        <f t="array" ref="BA97">LOOKUP(2,1/(Log!$K$1:$K$27569=AT97),Log!$L$1:$L$27569)</f>
        <v>45747</v>
      </c>
      <c r="BB97" s="221" t="str">
        <f t="shared" si="82"/>
        <v>PAN002Illness cases reported</v>
      </c>
      <c r="BC97" s="213" t="str">
        <f t="array" ref="BC97">LOOKUP(2,1/(Log!$K$1:$K$27569=BB97),Log!$E$1:$E$27569)</f>
        <v>x</v>
      </c>
      <c r="BD97" s="213" t="str">
        <f t="array" ref="BD97">LOOKUP(2,1/(Log!$K$1:$K$27569=BB97),Log!$F$1:$F$27569)</f>
        <v>x</v>
      </c>
      <c r="BE97" s="213" t="str">
        <f t="array" ref="BE97">LOOKUP(2,1/(Log!$K$1:$K$27569=BB97),Log!$G$1:$G$27569)</f>
        <v>x</v>
      </c>
      <c r="BF97" s="213" t="str">
        <f t="array" ref="BF97">LOOKUP(2,1/(Log!$K$1:$K$27569=BB97),Log!$H$1:$H$27569)</f>
        <v>x</v>
      </c>
      <c r="BG97" s="213" t="str">
        <f t="array" ref="BG97">LOOKUP(2,1/(Log!$K$1:$K$27569=BB97),Log!$J$1:$J$27569)</f>
        <v>There are no approximate or exact figures about illness cases reported</v>
      </c>
      <c r="BH97" s="213" t="str">
        <f t="array" ref="BH97">LOOKUP(2,1/(Log!$K$1:$K$27569=BB97),Log!$I$1:$I$27569)</f>
        <v>x</v>
      </c>
      <c r="BI97" s="214">
        <f t="array" ref="BI97">LOOKUP(2,1/(Log!$K$1:$K$27569=BB97),Log!$L$1:$L$27569)</f>
        <v>45716</v>
      </c>
      <c r="BJ97" s="222" t="str">
        <f t="shared" si="83"/>
        <v>PAN002Fatalities reported</v>
      </c>
      <c r="BK97" s="222" t="str">
        <f t="array" ref="BK97">LOOKUP(2,1/(Log!$K$1:$K$27569=BJ97),Log!$E$1:$E$27569)</f>
        <v>x</v>
      </c>
      <c r="BL97" s="222" t="str">
        <f t="array" ref="BL97">LOOKUP(2,1/(Log!$K$1:$K$27569=BJ97),Log!$F$1:$F$27569)</f>
        <v>x</v>
      </c>
      <c r="BM97" s="222" t="str">
        <f t="array" ref="BM97">LOOKUP(2,1/(Log!$K$1:$K$27569=BJ97),Log!$G$1:$G$27569)</f>
        <v>x</v>
      </c>
      <c r="BN97" s="222" t="str">
        <f t="array" ref="BN97">LOOKUP(2,1/(Log!$K$1:$K$27569=BJ97),Log!$H$1:$H$27569)</f>
        <v>x</v>
      </c>
      <c r="BO97" s="222" t="str">
        <f t="array" ref="BO97">LOOKUP(2,1/(Log!$K$1:$K$27569=BJ97),Log!$J$1:$J$27569)</f>
        <v>x</v>
      </c>
      <c r="BP97" s="218" t="str">
        <f t="array" ref="BP97">LOOKUP(2,1/(Log!$K$1:$K$27569=BJ97),Log!$I$1:$I$27569)</f>
        <v>x</v>
      </c>
      <c r="BQ97" s="223">
        <f t="array" ref="BQ97">LOOKUP(2,1/(Log!$K$1:$K$27569=BJ97),Log!$L$1:$L$27569)</f>
        <v>45747</v>
      </c>
      <c r="BR97" s="221" t="str">
        <f t="shared" si="84"/>
        <v>PAN002Buildings damaged</v>
      </c>
      <c r="BS97" s="224" t="str">
        <f t="array" ref="BS97">LOOKUP(2,1/(Log!$K$1:$K$27569=BR97),Log!$E$1:$E$27569)</f>
        <v>x</v>
      </c>
      <c r="BT97" s="224" t="str">
        <f t="array" ref="BT97">LOOKUP(2,1/(Log!$K$1:$K$27569=BR97),Log!$F$1:$F$27569)</f>
        <v>x</v>
      </c>
      <c r="BU97" s="224" t="str">
        <f t="array" ref="BU97">LOOKUP(2,1/(Log!$K$1:$K$27569=BR97),Log!$G$1:$G$27569)</f>
        <v>x</v>
      </c>
      <c r="BV97" s="224" t="str">
        <f t="array" ref="BV97">LOOKUP(2,1/(Log!$K$1:$K$27569=BR97),Log!$H$1:$H$27569)</f>
        <v>x</v>
      </c>
      <c r="BW97" s="224" t="str">
        <f t="array" ref="BW97">LOOKUP(2,1/(Log!$K$1:$K$27569=BR97),Log!$J$1:$J$27569)</f>
        <v>There are no approximate or exact figures about buildings damaged</v>
      </c>
      <c r="BX97" s="224" t="str">
        <f t="array" ref="BX97">LOOKUP(2,1/(Log!$K$1:$K$27569=BR97),Log!$I$1:$I$27569)</f>
        <v>x</v>
      </c>
      <c r="BY97" s="214">
        <f t="array" ref="BY97">LOOKUP(2,1/(Log!$K$1:$K$27569=BR97),Log!$L$1:$L$27569)</f>
        <v>45716</v>
      </c>
      <c r="BZ97" s="222" t="str">
        <f t="shared" si="85"/>
        <v>PAN002Buildings destroyed</v>
      </c>
      <c r="CA97" s="222" t="str">
        <f t="array" ref="CA97">LOOKUP(2,1/(Log!$K$1:$K$27569=BZ97),Log!$E$1:$E$27569)</f>
        <v>x</v>
      </c>
      <c r="CB97" s="222" t="str">
        <f t="array" ref="CB97">LOOKUP(2,1/(Log!$K$1:$K$27569=BZ97),Log!$F$1:$F$27569)</f>
        <v>x</v>
      </c>
      <c r="CC97" s="222" t="str">
        <f t="array" ref="CC97">LOOKUP(2,1/(Log!$K$1:$K$27569=BZ97),Log!$G$1:$G$27569)</f>
        <v>x</v>
      </c>
      <c r="CD97" s="222" t="str">
        <f t="array" ref="CD97">LOOKUP(2,1/(Log!$K$1:$K$27569=BZ97),Log!$H$1:$H$27569)</f>
        <v>x</v>
      </c>
      <c r="CE97" s="222" t="str">
        <f t="array" ref="CE97">LOOKUP(2,1/(Log!$K$1:$K$27569=BZ97),Log!$J$1:$J$27569)</f>
        <v>There are no approximate or exact figures about buildings destroyed</v>
      </c>
      <c r="CF97" s="222" t="str">
        <f t="array" ref="CF97">LOOKUP(2,1/(Log!$K$1:$K$27569=BZ97),Log!$I$1:$I$27569)</f>
        <v>x</v>
      </c>
      <c r="CG97" s="223">
        <f t="array" ref="CG97">LOOKUP(2,1/(Log!$K$1:$K$27569=BZ97),Log!$L$1:$L$27569)</f>
        <v>45716</v>
      </c>
      <c r="CH97" s="221" t="str">
        <f t="shared" si="86"/>
        <v>PAN002Buildings in the affected area</v>
      </c>
      <c r="CI97" s="222" t="e">
        <f t="array" ref="CI97">LOOKUP(2,1/(Log!$K$1:$K$27569=CH97),Log!$E$1:$E$27569)</f>
        <v>#N/A</v>
      </c>
      <c r="CJ97" s="222" t="e">
        <f t="array" ref="CJ97">LOOKUP(2,1/(Log!$K$1:$K$27569=CH97),Log!$F$1:$F$27569)</f>
        <v>#N/A</v>
      </c>
      <c r="CK97" s="222" t="e">
        <f t="array" ref="CK97">LOOKUP(2,1/(Log!$K$1:$K$27569=CH97),Log!$G$1:$G$27569)</f>
        <v>#N/A</v>
      </c>
      <c r="CL97" s="222" t="e">
        <f t="array" ref="CL97">LOOKUP(2,1/(Log!$K$1:$K$27569=CH97),Log!$H$1:$H$27569)</f>
        <v>#N/A</v>
      </c>
      <c r="CM97" s="222" t="e">
        <f t="array" ref="CM97">LOOKUP(2,1/(Log!$K$1:$K$27569=CH97),Log!$J$1:$J$27569)</f>
        <v>#N/A</v>
      </c>
      <c r="CN97" s="222" t="e">
        <f t="array" ref="CN97">LOOKUP(2,1/(Log!$K$1:$K$27569=CH97),Log!$I$1:$I$27569)</f>
        <v>#N/A</v>
      </c>
      <c r="CO97" s="225" t="e">
        <f t="array" ref="CO97">LOOKUP(2,1/(Log!$K$1:$K$27569=CH97),Log!$L$1:$L$27569)</f>
        <v>#N/A</v>
      </c>
      <c r="CP97" s="222" t="str">
        <f t="shared" si="87"/>
        <v>PAN002Economic Losses</v>
      </c>
      <c r="CQ97" s="224" t="str">
        <f t="array" ref="CQ97">LOOKUP(2,1/(Log!$K$1:$K$27569=CP97),Log!$E$1:$E$27569)</f>
        <v>x</v>
      </c>
      <c r="CR97" s="224" t="str">
        <f t="array" ref="CR97">LOOKUP(2,1/(Log!$K$1:$K$27569=CP97),Log!$F$1:$F$27569)</f>
        <v>x</v>
      </c>
      <c r="CS97" s="224" t="str">
        <f t="array" ref="CS97">LOOKUP(2,1/(Log!$K$1:$K$27569=CP97),Log!$G$1:$G$27569)</f>
        <v>x</v>
      </c>
      <c r="CT97" s="224" t="str">
        <f t="array" ref="CT97">LOOKUP(2,1/(Log!$K$1:$K$27569=CP97),Log!$H$1:$H$27569)</f>
        <v>x</v>
      </c>
      <c r="CU97" s="224" t="str">
        <f t="array" ref="CU97">LOOKUP(2,1/(Log!$K$1:$K$27569=CP97),Log!$J$1:$J$27569)</f>
        <v>There are no approximate or exact figures about economic losses</v>
      </c>
      <c r="CV97" s="224" t="str">
        <f t="array" ref="CV97">LOOKUP(2,1/(Log!$K$1:$K$27569=CP97),Log!$I$1:$I$27569)</f>
        <v>x</v>
      </c>
      <c r="CW97" s="214">
        <f t="array" ref="CW97">LOOKUP(2,1/(Log!$K$1:$K$27569=CP97),Log!$L$1:$L$27569)</f>
        <v>45716</v>
      </c>
      <c r="CX97" s="222" t="str">
        <f t="shared" si="88"/>
        <v>PAN002People in Need</v>
      </c>
      <c r="CY97" s="218">
        <f t="shared" si="89"/>
        <v>412000</v>
      </c>
      <c r="CZ97" s="218" t="str">
        <f t="shared" si="90"/>
        <v>R4V 17/12/2024</v>
      </c>
      <c r="DA97" s="218" t="str">
        <f t="shared" si="91"/>
        <v xml:space="preserve">Medium </v>
      </c>
      <c r="DB97" s="218">
        <f t="shared" si="92"/>
        <v>2</v>
      </c>
      <c r="DC97" s="218" t="str">
        <f t="shared" si="93"/>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Venezuelan refugees/asylum seekers in need of humanitarian assistance in Panama are label as PiN in the RMRP 2025-2026, The sum-up of both is our PiN and Lvl 3 figure
</v>
      </c>
      <c r="DD97" s="218" t="str">
        <f t="shared" si="94"/>
        <v>https://www.r4v.info/en/rmrp2025-2026</v>
      </c>
      <c r="DE97" s="220">
        <f t="shared" si="95"/>
        <v>45747</v>
      </c>
      <c r="DF97" s="221" t="str">
        <f t="shared" si="96"/>
        <v>PAN002Minimal humanitarian conditions - Level 1</v>
      </c>
      <c r="DG97" s="213">
        <f t="array" ref="DG97">IF(LOOKUP(2,1/(Log!$K$1:$K$27569=DF97),Log!$E$1:$E$27569)="x","x",ROUND(LOOKUP(2,1/(Log!$K$1:$K$27569=DF97),Log!$E$1:$E$27569),-3))</f>
        <v>4036000</v>
      </c>
      <c r="DH97" s="224" t="str">
        <f t="array" ref="DH97">LOOKUP(2,1/(Log!$K$1:$K$27569=DF97),Log!$F$1:$F$27569)</f>
        <v>UNFPA  accessed 26\03\2025 ; R4V 17/12/2024</v>
      </c>
      <c r="DI97" s="224" t="str">
        <f t="array" ref="DI97">LOOKUP(2,1/(Log!$K$1:$K$27569=DF97),Log!$G$1:$G$27569)</f>
        <v xml:space="preserve">Medium </v>
      </c>
      <c r="DJ97" s="224">
        <f t="array" ref="DJ97">LOOKUP(2,1/(Log!$K$1:$K$27569=DF97),Log!$H$1:$H$27569)</f>
        <v>2</v>
      </c>
      <c r="DK97" s="224" t="str">
        <f t="array" ref="DK97">LOOKUP(2,1/(Log!$K$1:$K$27569=DF97),Log!$J$1:$J$27569)</f>
        <v>According to INFORM SI methodology, the number of people in Level 1 is equal to the people exposed minus the people affected. People in Level 1 are able to meet their basic needs without employing irreversible coping strategies</v>
      </c>
      <c r="DL97" s="224" t="str">
        <f t="array" ref="DL97">LOOKUP(2,1/(Log!$K$1:$K$27569=DF97),Log!$I$1:$I$27569)</f>
        <v>https://www.unfpa.org/data/world-population/PA; https://www.r4v.info/en/rmrp2025-2026</v>
      </c>
      <c r="DM97" s="214">
        <f t="array" ref="DM97">LOOKUP(2,1/(Log!$K$1:$K$27569=DF97),Log!$L$1:$L$27569)</f>
        <v>45747</v>
      </c>
      <c r="DN97" s="222" t="str">
        <f t="shared" si="97"/>
        <v>PAN002Stressed humanitarian conditions - Level 2</v>
      </c>
      <c r="DO97" s="218">
        <f t="array" ref="DO97">IF(LOOKUP(2,1/(Log!$K$1:$K$27569=DN97),Log!$E$1:$E$27569)="x","x",ROUND(LOOKUP(2,1/(Log!$K$1:$K$27569=DN97),Log!$E$1:$E$27569),-3))</f>
        <v>52000</v>
      </c>
      <c r="DP97" s="222" t="str">
        <f t="array" ref="DP97">LOOKUP(2,1/(Log!$K$1:$K$27569=DN97),Log!$F$1:$F$27569)</f>
        <v>R4V 17/12/2024</v>
      </c>
      <c r="DQ97" s="222" t="str">
        <f t="array" ref="DQ97">LOOKUP(2,1/(Log!$K$1:$K$27569=DN97),Log!$G$1:$G$27569)</f>
        <v xml:space="preserve">Medium </v>
      </c>
      <c r="DR97" s="222">
        <f t="array" ref="DR97">LOOKUP(2,1/(Log!$K$1:$K$27569=DN97),Log!$H$1:$H$27569)</f>
        <v>2</v>
      </c>
      <c r="DS97" s="222" t="str">
        <f t="array" ref="DS97">LOOKUP(2,1/(Log!$K$1:$K$27569=DN97),Log!$J$1:$J$27569)</f>
        <v xml:space="preserve">According to INFORM SI methodology, the number of people in Level 2 is equal to the people affected minus the people in need. People in Level 2 might be facing some difficulties accessing basic services but are able to meet their needs without external assistance. </v>
      </c>
      <c r="DT97" s="222" t="str">
        <f t="array" ref="DT97">LOOKUP(2,1/(Log!$K$1:$K$27569=DN97),Log!$I$1:$I$27569)</f>
        <v>https://www.r4v.info/en/rmrp2025-2026</v>
      </c>
      <c r="DU97" s="223">
        <f t="array" ref="DU97">LOOKUP(2,1/(Log!$K$1:$K$27569=DN97),Log!$L$1:$L$27569)</f>
        <v>45747</v>
      </c>
      <c r="DV97" s="221" t="str">
        <f t="shared" si="98"/>
        <v>PAN002Moderate humanitarian conditions - Level 3</v>
      </c>
      <c r="DW97" s="213">
        <f t="array" ref="DW97">IF(LOOKUP(2,1/(Log!$K$1:$K$27569=DV97),Log!$E$1:$E$27569)="x","x",ROUND(LOOKUP(2,1/(Log!$K$1:$K$27569=DV97),Log!$E$1:$E$27569),-3))</f>
        <v>412000</v>
      </c>
      <c r="DX97" s="224" t="str">
        <f t="array" ref="DX97">LOOKUP(2,1/(Log!$K$1:$K$27569=DV97),Log!$F$1:$F$27569)</f>
        <v>R4V 17/12/2024</v>
      </c>
      <c r="DY97" s="224" t="str">
        <f t="array" ref="DY97">LOOKUP(2,1/(Log!$K$1:$K$27569=DV97),Log!$G$1:$G$27569)</f>
        <v xml:space="preserve">Medium </v>
      </c>
      <c r="DZ97" s="224">
        <f t="array" ref="DZ97">LOOKUP(2,1/(Log!$K$1:$K$27569=DV97),Log!$H$1:$H$27569)</f>
        <v>2</v>
      </c>
      <c r="EA97" s="224" t="str">
        <f t="array" ref="EA97">LOOKUP(2,1/(Log!$K$1:$K$27569=DV97),Log!$J$1:$J$27569)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Venezuelan refugees/asylum seekers in need of humanitarian assistance in Panama are label as PiN in the RMRP 2025-2026, The sum-up of both is our PiN and Lvl 3 figure
</v>
      </c>
      <c r="EB97" s="224" t="str">
        <f t="array" ref="EB97">LOOKUP(2,1/(Log!$K$1:$K$27569=DV97),Log!$I$1:$I$27569)</f>
        <v>https://www.r4v.info/en/rmrp2025-2026</v>
      </c>
      <c r="EC97" s="214">
        <f t="array" ref="EC97">LOOKUP(2,1/(Log!$K$1:$K$27569=DV97),Log!$L$1:$L$27569)</f>
        <v>45747</v>
      </c>
      <c r="ED97" s="222" t="str">
        <f t="shared" si="99"/>
        <v>PAN002Severe humanitarian conditions - Level 4</v>
      </c>
      <c r="EE97" s="218">
        <f t="array" ref="EE97">IF(LOOKUP(2,1/(Log!$K$1:$K$27569=ED97),Log!$E$1:$E$27569)="x","x",ROUND(LOOKUP(2,1/(Log!$K$1:$K$27569=ED97),Log!$E$1:$E$27569),-3))</f>
        <v>0</v>
      </c>
      <c r="EF97" s="222" t="str">
        <f t="array" ref="EF97">LOOKUP(2,1/(Log!$K$1:$K$27569=ED97),Log!$F$1:$F$27569)</f>
        <v>R4V 17/12/2024</v>
      </c>
      <c r="EG97" s="222" t="str">
        <f t="array" ref="EG97">LOOKUP(2,1/(Log!$K$1:$K$27569=ED97),Log!$G$1:$G$27569)</f>
        <v xml:space="preserve">Medium </v>
      </c>
      <c r="EH97" s="222">
        <f t="array" ref="EH97">LOOKUP(2,1/(Log!$K$1:$K$27569=ED97),Log!$H$1:$H$27569)</f>
        <v>2</v>
      </c>
      <c r="EI97" s="222" t="str">
        <f t="array" ref="EI97">LOOKUP(2,1/(Log!$K$1:$K$27569=ED97),Log!$J$1:$J$27569)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Venezuelan refugees/asylum seekers in need of humanitarian assistance in Panama are label as PiN in the RMRP 2025-2026, The sum-up of both is our PiN and Lvl 3 figure
</v>
      </c>
      <c r="EJ97" s="222" t="str">
        <f t="array" ref="EJ97">LOOKUP(2,1/(Log!$K$1:$K$27569=ED97),Log!$I$1:$I$27569)</f>
        <v>https://www.r4v.info/en/rmrp2025-2026</v>
      </c>
      <c r="EK97" s="223">
        <f t="array" ref="EK97">LOOKUP(2,1/(Log!$K$1:$K$27569=ED97),Log!$L$1:$L$27569)</f>
        <v>45747</v>
      </c>
      <c r="EL97" s="221" t="str">
        <f t="shared" si="100"/>
        <v>PAN002Extreme humanitarian conditions - Level 5</v>
      </c>
      <c r="EM97" s="213">
        <f t="array" ref="EM97">IF(LOOKUP(2,1/(Log!$K$1:$K$27569=EL97),Log!$E$1:$E$27569)="x","x",ROUND(LOOKUP(2,1/(Log!$K$1:$K$27569=EL97),Log!$E$1:$E$27569),-3))</f>
        <v>0</v>
      </c>
      <c r="EN97" s="224" t="str">
        <f t="array" ref="EN97">LOOKUP(2,1/(Log!$K$1:$K$27569=EL97),Log!$F$1:$F$27569)</f>
        <v>R4V 17/12/2024</v>
      </c>
      <c r="EO97" s="224" t="str">
        <f t="array" ref="EO97">LOOKUP(2,1/(Log!$K$1:$K$27569=EL97),Log!$G$1:$G$27569)</f>
        <v xml:space="preserve">Medium </v>
      </c>
      <c r="EP97" s="224">
        <f t="array" ref="EP97">LOOKUP(2,1/(Log!$K$1:$K$27569=EL97),Log!$H$1:$H$27569)</f>
        <v>2</v>
      </c>
      <c r="EQ97" s="224" t="str">
        <f t="array" ref="EQ97">LOOKUP(2,1/(Log!$K$1:$K$27569=EL97),Log!$J$1:$J$27569)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Venezuelan refugees/asylum seekers in need of humanitarian assistance in Panama are label as PiN in the RMRP 2025-2026, The sum-up of both is our PiN and Lvl 3 figure
</v>
      </c>
      <c r="ER97" s="224" t="str">
        <f t="array" ref="ER97">LOOKUP(2,1/(Log!$K$1:$K$27569=EL97),Log!$I$1:$I$27569)</f>
        <v>https://www.r4v.info/en/rmrp2025-2026</v>
      </c>
      <c r="ES97" s="214">
        <f t="array" ref="ES97">LOOKUP(2,1/(Log!$K$1:$K$27569=EL97),Log!$L$1:$L$27569)</f>
        <v>45747</v>
      </c>
      <c r="ET97" s="222" t="str">
        <f t="shared" si="101"/>
        <v>PAN002Fatalities in all crises</v>
      </c>
      <c r="EU97" s="222" t="str">
        <f t="array" ref="EU97">LOOKUP(2,1/(Log!$K$1:$K$27569=ET97),Log!$E$1:$E$27569)</f>
        <v>x</v>
      </c>
      <c r="EV97" s="222" t="str">
        <f t="array" ref="EV97">LOOKUP(2,1/(Log!$K$1:$K$27569=ET97),Log!$F$1:$F$27569)</f>
        <v>x</v>
      </c>
      <c r="EW97" s="222" t="str">
        <f t="array" ref="EW97">LOOKUP(2,1/(Log!$K$1:$K$27569=ET97),Log!$G$1:$G$27569)</f>
        <v>x</v>
      </c>
      <c r="EX97" s="222" t="str">
        <f t="array" ref="EX97">LOOKUP(2,1/(Log!$K$1:$K$27569=ET97),Log!$H$1:$H$27569)</f>
        <v>x</v>
      </c>
      <c r="EY97" s="222" t="str">
        <f t="array" ref="EY97">LOOKUP(2,1/(Log!$K$1:$K$27569=ET97),Log!$J$1:$J$27569)</f>
        <v>x</v>
      </c>
      <c r="EZ97" s="222" t="str">
        <f t="array" ref="EZ97">LOOKUP(2,1/(Log!$K$1:$K$27569=ET97),Log!$I$1:$I$27569)</f>
        <v>x</v>
      </c>
      <c r="FA97" s="223">
        <f t="array" ref="FA97">LOOKUP(2,1/(Log!$K$1:$K$27569=ET97),Log!$L$1:$L$27569)</f>
        <v>45747</v>
      </c>
      <c r="FB97" s="221" t="str">
        <f t="shared" si="102"/>
        <v>PAN002Crisis affected groups</v>
      </c>
      <c r="FC97" s="224">
        <f t="array" ref="FC97">LOOKUP(2,1/(Log!$K$1:$K$27569=FB97),Log!$E$1:$E$27569)</f>
        <v>3</v>
      </c>
      <c r="FD97" s="224" t="str">
        <f t="array" ref="FD97">LOOKUP(2,1/(Log!$K$1:$K$27569=FB97),Log!$F$1:$F$27569)</f>
        <v>R4V 17/ 12/2024</v>
      </c>
      <c r="FE97" s="224" t="str">
        <f t="array" ref="FE97">LOOKUP(2,1/(Log!$K$1:$K$27569=FB97),Log!$G$1:$G$27569)</f>
        <v xml:space="preserve">Medium </v>
      </c>
      <c r="FF97" s="224">
        <f t="array" ref="FF97">LOOKUP(2,1/(Log!$K$1:$K$27569=FB97),Log!$H$1:$H$27569)</f>
        <v>2</v>
      </c>
      <c r="FG97" s="224" t="str">
        <f t="array" ref="FG97">LOOKUP(2,1/(Log!$K$1:$K$27569=FB97),Log!$J$1:$J$27569)</f>
        <v>In this crisis, 3 out of 5 population groups are affected: host population., non host population and refugees/asylum seekers</v>
      </c>
      <c r="FH97" s="224" t="str">
        <f t="array" ref="FH97">LOOKUP(2,1/(Log!$K$1:$K$27569=FB97),Log!$I$1:$I$27569)</f>
        <v>https://www.r4v.info/en/rmrp2025-2026</v>
      </c>
      <c r="FI97" s="214">
        <f t="array" ref="FI97">LOOKUP(2,1/(Log!$K$1:$K$27569=FB97),Log!$L$1:$L$27569)</f>
        <v>45777</v>
      </c>
      <c r="FJ97" s="221" t="str">
        <f t="shared" si="103"/>
        <v>PAN002People facing limited access constraints</v>
      </c>
      <c r="FK97" s="222" t="str">
        <f t="array" ref="FK97">LOOKUP(2,1/(Log!$K$1:$K$27569=FJ97),Log!$E$1:$E$27569)</f>
        <v>x</v>
      </c>
      <c r="FL97" s="222" t="str">
        <f t="array" ref="FL97">LOOKUP(2,1/(Log!$K$1:$K$27569=FJ97),Log!$F$1:$F$27569)</f>
        <v>x</v>
      </c>
      <c r="FM97" s="222" t="str">
        <f t="array" ref="FM97">LOOKUP(2,1/(Log!$K$1:$K$27569=FJ97),Log!$G$1:$G$27569)</f>
        <v>x</v>
      </c>
      <c r="FN97" s="222" t="str">
        <f t="array" ref="FN97">LOOKUP(2,1/(Log!$K$1:$K$27569=FJ97),Log!$H$1:$H$27569)</f>
        <v>x</v>
      </c>
      <c r="FO97" s="222" t="str">
        <f t="array" ref="FO97">LOOKUP(2,1/(Log!$K$1:$K$27569=FJ97),Log!$J$1:$J$27569)</f>
        <v>There are no approximate or exact figures about people in need facing limited access constraints</v>
      </c>
      <c r="FP97" s="218" t="str">
        <f t="array" ref="FP97">LOOKUP(2,1/(Log!$K$1:$K$27569=FJ97),Log!$I$1:$I$27569)</f>
        <v>x</v>
      </c>
      <c r="FQ97" s="219">
        <f t="array" ref="FQ97">LOOKUP(2,1/(Log!$K$1:$K$27569=FJ97),Log!$L$1:$L$27569)</f>
        <v>45716</v>
      </c>
      <c r="FR97" s="221" t="str">
        <f t="shared" si="104"/>
        <v>PAN002People facing restricted access constraints</v>
      </c>
      <c r="FS97" s="224" t="str">
        <f t="array" ref="FS97">LOOKUP(2,1/(Log!$K$1:$K$27569=FR97),Log!$E$1:$E$27569)</f>
        <v>x</v>
      </c>
      <c r="FT97" s="224" t="str">
        <f t="array" ref="FT97">LOOKUP(2,1/(Log!$K$1:$K$27569=FR97),Log!$F$1:$F$27569)</f>
        <v>x</v>
      </c>
      <c r="FU97" s="224" t="str">
        <f t="array" ref="FU97">LOOKUP(2,1/(Log!$K$1:$K$27569=FR97),Log!$G$1:$G$27569)</f>
        <v>x</v>
      </c>
      <c r="FV97" s="224" t="str">
        <f t="array" ref="FV97">LOOKUP(2,1/(Log!$K$1:$K$27569=FR97),Log!$H$1:$H$27569)</f>
        <v>x</v>
      </c>
      <c r="FW97" s="224" t="str">
        <f t="array" ref="FW97">LOOKUP(2,1/(Log!$K$1:$K$27569=FR97),Log!$J$1:$J$27569)</f>
        <v>There are no approximate or exact figures about people in need facing restricted access constraints</v>
      </c>
      <c r="FX97" s="224" t="str">
        <f t="array" ref="FX97">LOOKUP(2,1/(Log!$K$1:$K$27569=FR97),Log!$I$1:$I$27569)</f>
        <v>x</v>
      </c>
      <c r="FY97" s="214">
        <f t="array" ref="FY97">LOOKUP(2,1/(Log!$K$1:$K$27569=FR97),Log!$L$1:$L$27569)</f>
        <v>45716</v>
      </c>
      <c r="FZ97" s="222" t="str">
        <f t="shared" si="105"/>
        <v>PAN002Impediments to entry into country (bureaucratic and administrative)</v>
      </c>
      <c r="GA97" s="222">
        <f t="array" ref="GA97">LOOKUP(2,1/(Log!$K$1:$K$27569=FZ97),Log!$E$1:$E$27569)</f>
        <v>1</v>
      </c>
      <c r="GB97" s="222" t="str">
        <f t="array" ref="GB97">LOOKUP(2,1/(Log!$K$1:$K$27569=FZ97),Log!$F$1:$F$27569)</f>
        <v>ACAPS Access Methodology</v>
      </c>
      <c r="GC97" s="222" t="str">
        <f t="array" ref="GC97">LOOKUP(2,1/(Log!$K$1:$K$27569=FZ97),Log!$G$1:$G$27569)</f>
        <v>Medium</v>
      </c>
      <c r="GD97" s="222">
        <f t="array" ref="GD97">LOOKUP(2,1/(Log!$K$1:$K$27569=FZ97),Log!$H$1:$H$27569)</f>
        <v>2</v>
      </c>
      <c r="GE97" s="222" t="str">
        <f t="array" ref="GE97">LOOKUP(2,1/(Log!$K$1:$K$27569=FZ97),Log!$J$1:$J$27569)</f>
        <v>x</v>
      </c>
      <c r="GF97" s="222" t="str">
        <f t="array" ref="GF97">LOOKUP(2,1/(Log!$K$1:$K$27569=FZ97),Log!$I$1:$I$27569)</f>
        <v>x</v>
      </c>
      <c r="GG97" s="223">
        <f t="array" ref="GG97">LOOKUP(2,1/(Log!$K$1:$K$27569=FZ97),Log!$L$1:$L$27569)</f>
        <v>45615</v>
      </c>
      <c r="GH97" s="221" t="str">
        <f t="shared" si="106"/>
        <v>PAN002Restriction of movement (impediments to freedom of movement and/or administrative restrictions)</v>
      </c>
      <c r="GI97" s="224">
        <f t="array" ref="GI97">LOOKUP(2,1/(Log!$K$1:$K$27569=GH97),Log!$E$1:$E$27569)</f>
        <v>1</v>
      </c>
      <c r="GJ97" s="224" t="str">
        <f t="array" ref="GJ97">LOOKUP(2,1/(Log!$K$1:$K$27569=GH97),Log!$F$1:$F$27569)</f>
        <v>ACAPS Access Methodology</v>
      </c>
      <c r="GK97" s="224" t="str">
        <f t="array" ref="GK97">LOOKUP(2,1/(Log!$K$1:$K$27569=GH97),Log!$G$1:$G$27569)</f>
        <v>Medium</v>
      </c>
      <c r="GL97" s="224">
        <f t="array" ref="GL97">LOOKUP(2,1/(Log!$K$1:$K$27569=GH97),Log!$H$1:$H$27569)</f>
        <v>2</v>
      </c>
      <c r="GM97" s="224" t="str">
        <f t="array" ref="GM97">LOOKUP(2,1/(Log!$K$1:$K$27569=GH97),Log!$J$1:$J$27569)</f>
        <v>x</v>
      </c>
      <c r="GN97" s="224" t="str">
        <f t="array" ref="GN97">LOOKUP(2,1/(Log!$K$1:$K$27569=GH97),Log!$I$1:$I$27569)</f>
        <v>x</v>
      </c>
      <c r="GO97" s="214">
        <f t="array" ref="GO97">LOOKUP(2,1/(Log!$K$1:$K$27569=GH97),Log!$L$1:$L$27569)</f>
        <v>45615</v>
      </c>
      <c r="GP97" s="222" t="str">
        <f t="shared" si="107"/>
        <v>PAN002Interference into implementation of humanitarian activities</v>
      </c>
      <c r="GQ97" s="222">
        <f t="array" ref="GQ97">LOOKUP(2,1/(Log!$K$1:$K$27569=GP97),Log!$E$1:$E$27569)</f>
        <v>0</v>
      </c>
      <c r="GR97" s="222" t="str">
        <f t="array" ref="GR97">LOOKUP(2,1/(Log!$K$1:$K$27569=GP97),Log!$F$1:$F$27569)</f>
        <v>ACAPS Access Methodology</v>
      </c>
      <c r="GS97" s="222" t="str">
        <f t="array" ref="GS97">LOOKUP(2,1/(Log!$K$1:$K$27569=GP97),Log!$G$1:$G$27569)</f>
        <v>Medium</v>
      </c>
      <c r="GT97" s="222">
        <f t="array" ref="GT97">LOOKUP(2,1/(Log!$K$1:$K$27569=GP97),Log!$H$1:$H$27569)</f>
        <v>2</v>
      </c>
      <c r="GU97" s="222" t="str">
        <f t="array" ref="GU97">LOOKUP(2,1/(Log!$K$1:$K$27569=GP97),Log!$J$1:$J$27569)</f>
        <v>x</v>
      </c>
      <c r="GV97" s="222" t="str">
        <f t="array" ref="GV97">LOOKUP(2,1/(Log!$K$1:$K$27569=GP97),Log!$I$1:$I$27569)</f>
        <v>x</v>
      </c>
      <c r="GW97" s="223">
        <f t="array" ref="GW97">LOOKUP(2,1/(Log!$K$1:$K$27569=GP97),Log!$L$1:$L$27569)</f>
        <v>45615</v>
      </c>
      <c r="GX97" s="221" t="str">
        <f t="shared" si="108"/>
        <v>PAN002Violence against personnel, facilities and assets</v>
      </c>
      <c r="GY97" s="224">
        <f t="array" ref="GY97">LOOKUP(2,1/(Log!$K$1:$K$27569=GX97),Log!$E$1:$E$27569)</f>
        <v>0</v>
      </c>
      <c r="GZ97" s="224" t="str">
        <f t="array" ref="GZ97">LOOKUP(2,1/(Log!$K$1:$K$27569=GX97),Log!$F$1:$F$27569)</f>
        <v>ACAPS Access Methodology</v>
      </c>
      <c r="HA97" s="224" t="str">
        <f t="array" ref="HA97">LOOKUP(2,1/(Log!$K$1:$K$27569=GX97),Log!$G$1:$G$27569)</f>
        <v>Medium</v>
      </c>
      <c r="HB97" s="224">
        <f t="array" ref="HB97">LOOKUP(2,1/(Log!$K$1:$K$27569=GX97),Log!$H$1:$H$27569)</f>
        <v>2</v>
      </c>
      <c r="HC97" s="224" t="str">
        <f t="array" ref="HC97">LOOKUP(2,1/(Log!$K$1:$K$27569=GX97),Log!$J$1:$J$27569)</f>
        <v>x</v>
      </c>
      <c r="HD97" s="224" t="str">
        <f t="array" ref="HD97">LOOKUP(2,1/(Log!$K$1:$K$27569=GX97),Log!$I$1:$I$27569)</f>
        <v>x</v>
      </c>
      <c r="HE97" s="214">
        <f t="array" ref="HE97">LOOKUP(2,1/(Log!$K$1:$K$27569=GX97),Log!$L$1:$L$27569)</f>
        <v>45615</v>
      </c>
      <c r="HF97" s="222" t="str">
        <f t="shared" si="109"/>
        <v>PAN002Denial of existence of humanitarian needs or entitlements to assistance</v>
      </c>
      <c r="HG97" s="222">
        <f t="array" ref="HG97">LOOKUP(2,1/(Log!$K$1:$K$27569=HF97),Log!$E$1:$E$27569)</f>
        <v>0</v>
      </c>
      <c r="HH97" s="222" t="str">
        <f t="array" ref="HH97">LOOKUP(2,1/(Log!$K$1:$K$27569=HF97),Log!$F$1:$F$27569)</f>
        <v>ACAPS Access Methodology</v>
      </c>
      <c r="HI97" s="222" t="str">
        <f t="array" ref="HI97">LOOKUP(2,1/(Log!$K$1:$K$27569=HF97),Log!$G$1:$G$27569)</f>
        <v>Medium</v>
      </c>
      <c r="HJ97" s="222">
        <f t="array" ref="HJ97">LOOKUP(2,1/(Log!$K$1:$K$27569=HF97),Log!$H$1:$H$27569)</f>
        <v>2</v>
      </c>
      <c r="HK97" s="222" t="str">
        <f t="array" ref="HK97">LOOKUP(2,1/(Log!$K$1:$K$27569=HF97),Log!$J$1:$J$27569)</f>
        <v>x</v>
      </c>
      <c r="HL97" s="222" t="str">
        <f t="array" ref="HL97">LOOKUP(2,1/(Log!$K$1:$K$27569=HF97),Log!$I$1:$I$27569)</f>
        <v>x</v>
      </c>
      <c r="HM97" s="223">
        <f t="array" ref="HM97">LOOKUP(2,1/(Log!$K$1:$K$27569=HF97),Log!$L$1:$L$27569)</f>
        <v>45615</v>
      </c>
      <c r="HN97" s="221" t="str">
        <f t="shared" si="110"/>
        <v>PAN002Restriction and obstruction of access to services and assistance</v>
      </c>
      <c r="HO97" s="224">
        <f t="array" ref="HO97">LOOKUP(2,1/(Log!$K$1:$K$27569=HN97),Log!$E$1:$E$27569)</f>
        <v>0</v>
      </c>
      <c r="HP97" s="224" t="str">
        <f t="array" ref="HP97">LOOKUP(2,1/(Log!$K$1:$K$27569=HN97),Log!$F$1:$F$27569)</f>
        <v>ACAPS Access Methodology</v>
      </c>
      <c r="HQ97" s="224" t="str">
        <f t="array" ref="HQ97">LOOKUP(2,1/(Log!$K$1:$K$27569=HN97),Log!$G$1:$G$27569)</f>
        <v>Medium</v>
      </c>
      <c r="HR97" s="224">
        <f t="array" ref="HR97">LOOKUP(2,1/(Log!$K$1:$K$27569=HN97),Log!$H$1:$H$27569)</f>
        <v>2</v>
      </c>
      <c r="HS97" s="224" t="str">
        <f t="array" ref="HS97">LOOKUP(2,1/(Log!$K$1:$K$27569=HN97),Log!$J$1:$J$27569)</f>
        <v>x</v>
      </c>
      <c r="HT97" s="224" t="str">
        <f t="array" ref="HT97">LOOKUP(2,1/(Log!$K$1:$K$27569=HN97),Log!$I$1:$I$27569)</f>
        <v>x</v>
      </c>
      <c r="HU97" s="214">
        <f t="array" ref="HU97">LOOKUP(2,1/(Log!$K$1:$K$27569=HN97),Log!$L$1:$L$27569)</f>
        <v>45615</v>
      </c>
      <c r="HV97" s="222" t="str">
        <f t="shared" si="111"/>
        <v>PAN002Ongoing insecurity/hostilities affecting humanitarian assistance</v>
      </c>
      <c r="HW97" s="222">
        <f t="array" ref="HW97">LOOKUP(2,1/(Log!$K$1:$K$27569=HV97),Log!$E$1:$E$27569)</f>
        <v>1</v>
      </c>
      <c r="HX97" s="222" t="str">
        <f t="array" ref="HX97">LOOKUP(2,1/(Log!$K$1:$K$27569=HV97),Log!$F$1:$F$27569)</f>
        <v>ACAPS Access Methodology</v>
      </c>
      <c r="HY97" s="222" t="str">
        <f t="array" ref="HY97">LOOKUP(2,1/(Log!$K$1:$K$27569=HV97),Log!$G$1:$G$27569)</f>
        <v>Medium</v>
      </c>
      <c r="HZ97" s="222">
        <f t="array" ref="HZ97">LOOKUP(2,1/(Log!$K$1:$K$27569=HV97),Log!$H$1:$H$27569)</f>
        <v>2</v>
      </c>
      <c r="IA97" s="222" t="str">
        <f t="array" ref="IA97">LOOKUP(2,1/(Log!$K$1:$K$27569=HV97),Log!$J$1:$J$27569)</f>
        <v>x</v>
      </c>
      <c r="IB97" s="222" t="str">
        <f t="array" ref="IB97">LOOKUP(2,1/(Log!$K$1:$K$27569=HV97),Log!$I$1:$I$27569)</f>
        <v>x</v>
      </c>
      <c r="IC97" s="223">
        <f t="array" ref="IC97">LOOKUP(2,1/(Log!$K$1:$K$27569=HV97),Log!$L$1:$L$27569)</f>
        <v>45615</v>
      </c>
      <c r="ID97" s="221" t="str">
        <f t="shared" si="112"/>
        <v>PAN002Presence of mines and improvised explosive devices</v>
      </c>
      <c r="IE97" s="224">
        <f t="array" ref="IE97">LOOKUP(2,1/(Log!$K$1:$K$27569=ID97),Log!$E$1:$E$27569)</f>
        <v>0</v>
      </c>
      <c r="IF97" s="224" t="str">
        <f t="array" ref="IF97">LOOKUP(2,1/(Log!$K$1:$K$27569=ID97),Log!$F$1:$F$27569)</f>
        <v>ACAPS Access Methodology</v>
      </c>
      <c r="IG97" s="224" t="str">
        <f t="array" ref="IG97">LOOKUP(2,1/(Log!$K$1:$K$27569=ID97),Log!$G$1:$G$27569)</f>
        <v>Medium</v>
      </c>
      <c r="IH97" s="224">
        <f t="array" ref="IH97">LOOKUP(2,1/(Log!$K$1:$K$27569=ID97),Log!$H$1:$H$27569)</f>
        <v>2</v>
      </c>
      <c r="II97" s="224" t="str">
        <f t="array" ref="II97">LOOKUP(2,1/(Log!$K$1:$K$27569=ID97),Log!$J$1:$J$27569)</f>
        <v>x</v>
      </c>
      <c r="IJ97" s="224" t="str">
        <f t="array" ref="IJ97">LOOKUP(2,1/(Log!$K$1:$K$27569=ID97),Log!$I$1:$I$27569)</f>
        <v>x</v>
      </c>
      <c r="IK97" s="214">
        <f t="array" ref="IK97">LOOKUP(2,1/(Log!$K$1:$K$27569=ID97),Log!$L$1:$L$27569)</f>
        <v>45615</v>
      </c>
      <c r="IL97" s="222" t="str">
        <f t="shared" si="113"/>
        <v>PAN002Physical constraints in the environment (obstacles related to terrain, climate, lack of infrastructure, etc.)</v>
      </c>
      <c r="IM97" s="222">
        <f t="array" ref="IM97">LOOKUP(2,1/(Log!$K$1:$K$27569=IL97),Log!$E$1:$E$27569)</f>
        <v>1</v>
      </c>
      <c r="IN97" s="222" t="str">
        <f t="array" ref="IN97">LOOKUP(2,1/(Log!$K$1:$K$27569=IL97),Log!$F$1:$F$27569)</f>
        <v>ACAPS Access Methodology</v>
      </c>
      <c r="IO97" s="222" t="str">
        <f t="array" ref="IO97">LOOKUP(2,1/(Log!$K$1:$K$27569=IL97),Log!$G$1:$G$27569)</f>
        <v>Medium</v>
      </c>
      <c r="IP97" s="222">
        <f t="array" ref="IP97">LOOKUP(2,1/(Log!$K$1:$K$27569=IL97),Log!$H$1:$H$27569)</f>
        <v>2</v>
      </c>
      <c r="IQ97" s="222" t="str">
        <f t="array" ref="IQ97">LOOKUP(2,1/(Log!$K$1:$K$27569=IL97),Log!$J$1:$J$27569)</f>
        <v>x</v>
      </c>
      <c r="IR97" s="222" t="str">
        <f t="array" ref="IR97">LOOKUP(2,1/(Log!$K$1:$K$27569=IL97),Log!$I$1:$I$27569)</f>
        <v>x</v>
      </c>
      <c r="IS97" s="223">
        <f t="array" ref="IS97">LOOKUP(2,1/(Log!$K$1:$K$27569=IL97),Log!$L$1:$L$27569)</f>
        <v>45615</v>
      </c>
    </row>
    <row r="98" spans="1:253" s="11" customFormat="1" ht="13.35" customHeight="1">
      <c r="A98" s="11" t="str">
        <f>Lists!B:B</f>
        <v>Venezuela displacement in Peru</v>
      </c>
      <c r="B98" s="11" t="str">
        <f>Lists!F:F</f>
        <v>International Displacement</v>
      </c>
      <c r="C98" s="11" t="str">
        <f>Lists!C:C</f>
        <v>PER002</v>
      </c>
      <c r="D98" s="11" t="str">
        <f>Lists!A:A</f>
        <v>Peru</v>
      </c>
      <c r="E98" s="11" t="str">
        <f>Lists!D:D</f>
        <v>PER</v>
      </c>
      <c r="F98" s="11" t="str">
        <f t="shared" si="76"/>
        <v>PER002Total population</v>
      </c>
      <c r="G98" s="212">
        <f t="array" ref="G98">ROUND(LOOKUP(2,1/(Log!$K$1:$K$27569=F98),Log!$E$1:$E$27569),-3)</f>
        <v>33000000</v>
      </c>
      <c r="H98" s="213" t="str">
        <f t="array" ref="H98">LOOKUP(2,1/(Log!$K$1:$K$27569=F98),Log!$F$1:$F$27569)</f>
        <v>UNFPA 21/12/2021</v>
      </c>
      <c r="I98" s="213" t="str">
        <f t="array" ref="I98">LOOKUP(2,1/(Log!$K$1:$K$27569=F98),Log!$G$1:$G$27569)</f>
        <v xml:space="preserve">Medium </v>
      </c>
      <c r="J98" s="213">
        <f t="array" ref="J98">LOOKUP(2,1/(Log!$K$1:$K$27569=F98),Log!$H$1:$H$27569)</f>
        <v>2</v>
      </c>
      <c r="K98" s="213" t="str">
        <f t="array" ref="K98">LOOKUP(2,1/(Log!$K$1:$K$27569=F98),Log!$J$1:$J$27569)</f>
        <v xml:space="preserve">Peru has an estimated population of 33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set the reliability of these figures to medium due to the data being based on the 2017 census. </v>
      </c>
      <c r="L98" s="213" t="str">
        <f t="array" ref="L98">LOOKUP(2,1/(Log!$K$1:$K$27569=F98),Log!$I$1:$I$27569)</f>
        <v>https://www.unfpa.org/sites/default/files/portal-document/ENG%20-%20DP.FPA_.CPD_.PER_.10%20-%20Peru%20CPD%20-%202022%20FRS%20-%20FINAL%20-%20revised%2012Dec21_0.pdf?utm_source=chatgpt.com</v>
      </c>
      <c r="M98" s="214">
        <f t="array" ref="M98">LOOKUP(2,1/(Log!$K$1:$K$27569=F98),Log!$L$1:$L$27569)</f>
        <v>45747</v>
      </c>
      <c r="N98" s="221" t="str">
        <f t="shared" si="77"/>
        <v>PER002Landmass affected</v>
      </c>
      <c r="O98" s="216">
        <f t="array" ref="O98">LOOKUP(2,1/(Log!$K$1:$K$27569=N98),Log!$E$1:$E$27569)</f>
        <v>672294</v>
      </c>
      <c r="P98" s="216" t="str">
        <f t="array" ref="P98">LOOKUP(2,1/(Log!$K$1:$K$27569=N98),Log!$F$1:$F$27569)</f>
        <v>City Population 23/07/2023; R4V 17/12/2024</v>
      </c>
      <c r="Q98" s="216" t="str">
        <f t="array" ref="Q98">LOOKUP(2,1/(Log!$K$1:$K$27569=N98),Log!$G$1:$G$27569)</f>
        <v xml:space="preserve">Medium </v>
      </c>
      <c r="R98" s="216">
        <f t="array" ref="R98">LOOKUP(2,1/(Log!$K$1:$K$27569=N98),Log!$H$1:$H$27569)</f>
        <v>2</v>
      </c>
      <c r="S98" s="216" t="str">
        <f t="array" ref="S98">LOOKUP(2,1/(Log!$K$1:$K$27569=N98),Log!$J$1:$J$27569)</f>
        <v xml:space="preserve">The figure of landmass affected due to the Venezuelan refugee crisis corresponds to the total population in the Peruvian departments with more than 10,000 Venezuelans in need in 2025: Ancash, Arequipa, Callao, Cusco, Ica, Junín, La Libertad, Lambayeque, Lima, Piura, Tacna, and Tumbes. Reliability is set to medium as R4V uses projected figures. </v>
      </c>
      <c r="T98" s="216" t="str">
        <f t="array" ref="T98">LOOKUP(2,1/(Log!$K$1:$K$27569=N98),Log!$I$1:$I$27569)</f>
        <v>https://www.citypopulation.de/en/peru/cities/; https://www.r4v.info/en/rmrp2025-2026</v>
      </c>
      <c r="U98" s="217">
        <f t="array" ref="U98">LOOKUP(2,1/(Log!$K$1:$K$27569=N98),Log!$L$1:$L$27569)</f>
        <v>45747</v>
      </c>
      <c r="V98" s="221" t="str">
        <f t="shared" si="78"/>
        <v>PER002People exposed</v>
      </c>
      <c r="W98" s="213">
        <f t="array" ref="W98">IF(LOOKUP(2,1/(Log!$K$1:$K$27569=V98),Log!$E$1:$E$27569)="x","x",ROUND(LOOKUP(2,1/(Log!$K$1:$K$27569=V98),Log!$E$1:$E$27569),-3))</f>
        <v>24844000</v>
      </c>
      <c r="X98" s="213" t="str">
        <f t="array" ref="X98">LOOKUP(2,1/(Log!$K$1:$K$27569=V98),Log!$F$1:$F$27569)</f>
        <v>R4V 17/12/2024; INEI 30/04/2022</v>
      </c>
      <c r="Y98" s="213" t="str">
        <f t="array" ref="Y98">LOOKUP(2,1/(Log!$K$1:$K$27569=V98),Log!$G$1:$G$27569)</f>
        <v>Low</v>
      </c>
      <c r="Z98" s="213">
        <f t="array" ref="Z98">LOOKUP(2,1/(Log!$K$1:$K$27569=V98),Log!$H$1:$H$27569)</f>
        <v>3</v>
      </c>
      <c r="AA98" s="213" t="str">
        <f t="array" ref="AA98">LOOKUP(2,1/(Log!$K$1:$K$27569=V98),Log!$J$1:$J$27569)</f>
        <v>The figure of people exposed  due to the Venezuelan refugee crisis corresponds to the total population in the Peruvian departments with more than 10,000 Venezuelans in need by 2025: Ancash, Arequipa, Callao, Cusco, Ica, Junín, La Libertad, Lambayeque, Lima, Piura, Tacna, and Tumbes.  Reliability is set to medium as R4V uses projected figures.  The population figures are based on the Government of Peru’s population projections for 2022, including both displaced Venezuelans and the overall population.
The reason behind this change is that it suits our threshold to open a crisis: at least 10,000 people with unmet needs in a region/department/province, so each of these departments in Peru would approve opening such a crisis. As a natural consequence, people living in these departments are the most exposed to the crisis. Reliability was set to low as we are using outdated figures for population</v>
      </c>
      <c r="AB98" s="213" t="str">
        <f t="array" ref="AB98">LOOKUP(2,1/(Log!$K$1:$K$27569=V98),Log!$I$1:$I$27569)</f>
        <v>https://www.r4v.info/en/rmrp2025-2026; https://cdn.www.gob.pe/uploads/document/file/3624028/Perú%3A%20Proyecciones%20de%20Población%20Total%20según%20Departamento%2C%20Provincia%20y%20Distrito%2C%202018-2022.pdf?v=1701294767</v>
      </c>
      <c r="AC98" s="214">
        <f t="array" ref="AC98">LOOKUP(2,1/(Log!$K$1:$K$27569=V98),Log!$L$1:$L$27569)</f>
        <v>45747</v>
      </c>
      <c r="AD98" s="221" t="str">
        <f t="shared" si="79"/>
        <v>PER002People affected</v>
      </c>
      <c r="AE98" s="218">
        <f t="array" ref="AE98">IF(LOOKUP(2,1/(Log!$K$1:$K$27569=AD98),Log!$E$1:$E$27569)="x","x",ROUND(LOOKUP(2,1/(Log!$K$1:$K$27569=AD98),Log!$E$1:$E$27569),-3))</f>
        <v>2913000</v>
      </c>
      <c r="AF98" s="218" t="str">
        <f t="array" ref="AF98">LOOKUP(2,1/(Log!$K$1:$K$27569=AD98),Log!$F$1:$F$27569)</f>
        <v>RMRP 17/12/2024; INEI 30/04/2022</v>
      </c>
      <c r="AG98" s="218" t="str">
        <f t="array" ref="AG98">LOOKUP(2,1/(Log!$K$1:$K$27569=AD98),Log!$G$1:$G$27569)</f>
        <v xml:space="preserve">Medium </v>
      </c>
      <c r="AH98" s="218">
        <f t="array" ref="AH98">LOOKUP(2,1/(Log!$K$1:$K$27569=AD98),Log!$H$1:$H$27569)</f>
        <v>2</v>
      </c>
      <c r="AI98" s="218" t="str">
        <f t="array" ref="AI98">LOOKUP(2,1/(Log!$K$1:$K$27569=AD98),Log!$J$1:$J$27569)</f>
        <v xml:space="preserve">The number of people affected is the sum of the 2025 projections for Venezuelan refugees/asylum seekers in residence (1.7 million), those in transit (352.5K), and affected host communities (860K), as reported in the RMRP 2025–2026. This source was selected for its reliability in reporting on Venezuelan refugees and migrants in Peru, based on multisectoral needs assessments conducted in September 2024. The in-transit figure may include non-Venezuelan migrants, which introduces some uncertainty. Reliability is set to medium for this reason. No new reports have been released since the RMRP 2025–2026, so this remains the most current data available
</v>
      </c>
      <c r="AJ98" s="218" t="str">
        <f t="array" ref="AJ98">LOOKUP(2,1/(Log!$K$1:$K$27569=AD98),Log!$I$1:$I$27569)</f>
        <v>https://www.r4v.info/en/rmrp2025-2026</v>
      </c>
      <c r="AK98" s="219">
        <f t="array" ref="AK98">LOOKUP(2,1/(Log!$K$1:$K$27569=AD98),Log!$L$1:$L$27569)</f>
        <v>45777</v>
      </c>
      <c r="AL98" s="221" t="str">
        <f t="shared" si="80"/>
        <v>PER002People displaced</v>
      </c>
      <c r="AM98" s="213">
        <f t="array" ref="AM98">IF(LOOKUP(2,1/(Log!$K$1:$K$27569=AL98),Log!$E$1:$E$27569)="x","x",ROUND(LOOKUP(2,1/(Log!$K$1:$K$27569=AL98),Log!$E$1:$E$27569),-3))</f>
        <v>2053000</v>
      </c>
      <c r="AN98" s="213" t="str">
        <f t="array" ref="AN98">LOOKUP(2,1/(Log!$K$1:$K$27569=AL98),Log!$F$1:$F$27569)</f>
        <v>RMRP 17/12/2024; INEI 30/04/2022</v>
      </c>
      <c r="AO98" s="213" t="str">
        <f t="array" ref="AO98">LOOKUP(2,1/(Log!$K$1:$K$27569=AL98),Log!$G$1:$G$27569)</f>
        <v xml:space="preserve">Medium </v>
      </c>
      <c r="AP98" s="213">
        <f t="array" ref="AP98">LOOKUP(2,1/(Log!$K$1:$K$27569=AL98),Log!$H$1:$H$27569)</f>
        <v>2</v>
      </c>
      <c r="AQ98" s="213" t="str">
        <f t="array" ref="AQ98">LOOKUP(2,1/(Log!$K$1:$K$27569=AL98),Log!$J$1:$J$27569)</f>
        <v xml:space="preserve">The number of displaced people in Peru is calculated by summing the projected number of Venezuelans in residence (1.70 million) and those in transit (352.5K) in 2025. This data is sourced from R4V, selected for its up-to-date and comprehensive coverage of the regional situation. The reliability is set to medium, as the source does not clarify whether the in-transit population is already included in the overall projection, which could lead to potential double-counting. Additionally, the in-transit figure may include individuals of other nationalities. UNHCR data was also reviewed, and no updates beyond the RMRP 2025–2026 have been published, making this the most current data available at the time of reporting.
</v>
      </c>
      <c r="AR98" s="213" t="str">
        <f t="array" ref="AR98">LOOKUP(2,1/(Log!$K$1:$K$27569=AL98),Log!$I$1:$I$27569)</f>
        <v>https://www.r4v.info/en/rmrp2025-2026</v>
      </c>
      <c r="AS98" s="214">
        <f t="array" ref="AS98">LOOKUP(2,1/(Log!$K$1:$K$27569=AL98),Log!$L$1:$L$27569)</f>
        <v>45777</v>
      </c>
      <c r="AT98" s="222" t="str">
        <f t="shared" si="81"/>
        <v>PER002Injuries reported</v>
      </c>
      <c r="AU98" s="218" t="str">
        <f t="array" ref="AU98">LOOKUP(2,1/(Log!$K$1:$K$27569=AT98),Log!$E$1:$E$27569)</f>
        <v>x</v>
      </c>
      <c r="AV98" s="218" t="str">
        <f t="array" ref="AV98">LOOKUP(2,1/(Log!$K$1:$K$27569=AT98),Log!$F$1:$F$27569)</f>
        <v>x</v>
      </c>
      <c r="AW98" s="218" t="str">
        <f t="array" ref="AW98">LOOKUP(2,1/(Log!$K$1:$K$27569=AT98),Log!$G$1:$G$27569)</f>
        <v>x</v>
      </c>
      <c r="AX98" s="218" t="str">
        <f t="array" ref="AX98">LOOKUP(2,1/(Log!$K$1:$K$27569=AT98),Log!$H$1:$H$27569)</f>
        <v>x</v>
      </c>
      <c r="AY98" s="218" t="str">
        <f t="array" ref="AY98">LOOKUP(2,1/(Log!$K$1:$K$27569=AT98),Log!$J$1:$J$27569)</f>
        <v xml:space="preserve">Up-to-date, reliable data from open sources is not available. We cannot provide an accurate/estimate figure for this indicator. </v>
      </c>
      <c r="AZ98" s="218" t="str">
        <f t="array" ref="AZ98">LOOKUP(2,1/(Log!$K$1:$K$27569=AT98),Log!$I$1:$I$27569)</f>
        <v>x</v>
      </c>
      <c r="BA98" s="219">
        <f t="array" ref="BA98">LOOKUP(2,1/(Log!$K$1:$K$27569=AT98),Log!$L$1:$L$27569)</f>
        <v>45747</v>
      </c>
      <c r="BB98" s="221" t="str">
        <f t="shared" si="82"/>
        <v>PER002Illness cases reported</v>
      </c>
      <c r="BC98" s="213" t="str">
        <f t="array" ref="BC98">LOOKUP(2,1/(Log!$K$1:$K$27569=BB98),Log!$E$1:$E$27569)</f>
        <v>x</v>
      </c>
      <c r="BD98" s="213" t="str">
        <f t="array" ref="BD98">LOOKUP(2,1/(Log!$K$1:$K$27569=BB98),Log!$F$1:$F$27569)</f>
        <v>x</v>
      </c>
      <c r="BE98" s="213" t="str">
        <f t="array" ref="BE98">LOOKUP(2,1/(Log!$K$1:$K$27569=BB98),Log!$G$1:$G$27569)</f>
        <v>x</v>
      </c>
      <c r="BF98" s="213" t="str">
        <f t="array" ref="BF98">LOOKUP(2,1/(Log!$K$1:$K$27569=BB98),Log!$H$1:$H$27569)</f>
        <v>x</v>
      </c>
      <c r="BG98" s="213" t="str">
        <f t="array" ref="BG98">LOOKUP(2,1/(Log!$K$1:$K$27569=BB98),Log!$J$1:$J$27569)</f>
        <v>No new data available for feb 2025 update</v>
      </c>
      <c r="BH98" s="213" t="str">
        <f t="array" ref="BH98">LOOKUP(2,1/(Log!$K$1:$K$27569=BB98),Log!$I$1:$I$27569)</f>
        <v>x</v>
      </c>
      <c r="BI98" s="214">
        <f t="array" ref="BI98">LOOKUP(2,1/(Log!$K$1:$K$27569=BB98),Log!$L$1:$L$27569)</f>
        <v>45715</v>
      </c>
      <c r="BJ98" s="222" t="str">
        <f t="shared" si="83"/>
        <v>PER002Fatalities reported</v>
      </c>
      <c r="BK98" s="222" t="str">
        <f t="array" ref="BK98">LOOKUP(2,1/(Log!$K$1:$K$27569=BJ98),Log!$E$1:$E$27569)</f>
        <v>x</v>
      </c>
      <c r="BL98" s="222" t="str">
        <f t="array" ref="BL98">LOOKUP(2,1/(Log!$K$1:$K$27569=BJ98),Log!$F$1:$F$27569)</f>
        <v>x</v>
      </c>
      <c r="BM98" s="222" t="str">
        <f t="array" ref="BM98">LOOKUP(2,1/(Log!$K$1:$K$27569=BJ98),Log!$G$1:$G$27569)</f>
        <v>x</v>
      </c>
      <c r="BN98" s="222" t="str">
        <f t="array" ref="BN98">LOOKUP(2,1/(Log!$K$1:$K$27569=BJ98),Log!$H$1:$H$27569)</f>
        <v>x</v>
      </c>
      <c r="BO98" s="222" t="str">
        <f t="array" ref="BO98">LOOKUP(2,1/(Log!$K$1:$K$27569=BJ98),Log!$J$1:$J$27569)</f>
        <v xml:space="preserve">Up-to-date, reliable data from open sources is not available. We cannot provide an accurate/estimate figure for this indicator. </v>
      </c>
      <c r="BP98" s="218" t="str">
        <f t="array" ref="BP98">LOOKUP(2,1/(Log!$K$1:$K$27569=BJ98),Log!$I$1:$I$27569)</f>
        <v>x</v>
      </c>
      <c r="BQ98" s="223">
        <f t="array" ref="BQ98">LOOKUP(2,1/(Log!$K$1:$K$27569=BJ98),Log!$L$1:$L$27569)</f>
        <v>45747</v>
      </c>
      <c r="BR98" s="221" t="str">
        <f t="shared" si="84"/>
        <v>PER002Buildings damaged</v>
      </c>
      <c r="BS98" s="224" t="str">
        <f t="array" ref="BS98">LOOKUP(2,1/(Log!$K$1:$K$27569=BR98),Log!$E$1:$E$27569)</f>
        <v>x</v>
      </c>
      <c r="BT98" s="224" t="str">
        <f t="array" ref="BT98">LOOKUP(2,1/(Log!$K$1:$K$27569=BR98),Log!$F$1:$F$27569)</f>
        <v>x</v>
      </c>
      <c r="BU98" s="224" t="str">
        <f t="array" ref="BU98">LOOKUP(2,1/(Log!$K$1:$K$27569=BR98),Log!$G$1:$G$27569)</f>
        <v>x</v>
      </c>
      <c r="BV98" s="224" t="str">
        <f t="array" ref="BV98">LOOKUP(2,1/(Log!$K$1:$K$27569=BR98),Log!$H$1:$H$27569)</f>
        <v>x</v>
      </c>
      <c r="BW98" s="224" t="str">
        <f t="array" ref="BW98">LOOKUP(2,1/(Log!$K$1:$K$27569=BR98),Log!$J$1:$J$27569)</f>
        <v>No new data available for feb 2025 update</v>
      </c>
      <c r="BX98" s="224" t="str">
        <f t="array" ref="BX98">LOOKUP(2,1/(Log!$K$1:$K$27569=BR98),Log!$I$1:$I$27569)</f>
        <v>x</v>
      </c>
      <c r="BY98" s="214">
        <f t="array" ref="BY98">LOOKUP(2,1/(Log!$K$1:$K$27569=BR98),Log!$L$1:$L$27569)</f>
        <v>45715</v>
      </c>
      <c r="BZ98" s="222" t="str">
        <f t="shared" si="85"/>
        <v>PER002Buildings destroyed</v>
      </c>
      <c r="CA98" s="222" t="str">
        <f t="array" ref="CA98">LOOKUP(2,1/(Log!$K$1:$K$27569=BZ98),Log!$E$1:$E$27569)</f>
        <v>x</v>
      </c>
      <c r="CB98" s="222" t="str">
        <f t="array" ref="CB98">LOOKUP(2,1/(Log!$K$1:$K$27569=BZ98),Log!$F$1:$F$27569)</f>
        <v>x</v>
      </c>
      <c r="CC98" s="222" t="str">
        <f t="array" ref="CC98">LOOKUP(2,1/(Log!$K$1:$K$27569=BZ98),Log!$G$1:$G$27569)</f>
        <v>x</v>
      </c>
      <c r="CD98" s="222" t="str">
        <f t="array" ref="CD98">LOOKUP(2,1/(Log!$K$1:$K$27569=BZ98),Log!$H$1:$H$27569)</f>
        <v>x</v>
      </c>
      <c r="CE98" s="222" t="str">
        <f t="array" ref="CE98">LOOKUP(2,1/(Log!$K$1:$K$27569=BZ98),Log!$J$1:$J$27569)</f>
        <v>No new data available for feb 2025 update</v>
      </c>
      <c r="CF98" s="222" t="str">
        <f t="array" ref="CF98">LOOKUP(2,1/(Log!$K$1:$K$27569=BZ98),Log!$I$1:$I$27569)</f>
        <v>x</v>
      </c>
      <c r="CG98" s="223">
        <f t="array" ref="CG98">LOOKUP(2,1/(Log!$K$1:$K$27569=BZ98),Log!$L$1:$L$27569)</f>
        <v>45715</v>
      </c>
      <c r="CH98" s="221" t="str">
        <f t="shared" si="86"/>
        <v>PER002Buildings in the affected area</v>
      </c>
      <c r="CI98" s="222" t="e">
        <f t="array" ref="CI98">LOOKUP(2,1/(Log!$K$1:$K$27569=CH98),Log!$E$1:$E$27569)</f>
        <v>#N/A</v>
      </c>
      <c r="CJ98" s="222" t="e">
        <f t="array" ref="CJ98">LOOKUP(2,1/(Log!$K$1:$K$27569=CH98),Log!$F$1:$F$27569)</f>
        <v>#N/A</v>
      </c>
      <c r="CK98" s="222" t="e">
        <f t="array" ref="CK98">LOOKUP(2,1/(Log!$K$1:$K$27569=CH98),Log!$G$1:$G$27569)</f>
        <v>#N/A</v>
      </c>
      <c r="CL98" s="222" t="e">
        <f t="array" ref="CL98">LOOKUP(2,1/(Log!$K$1:$K$27569=CH98),Log!$H$1:$H$27569)</f>
        <v>#N/A</v>
      </c>
      <c r="CM98" s="222" t="e">
        <f t="array" ref="CM98">LOOKUP(2,1/(Log!$K$1:$K$27569=CH98),Log!$J$1:$J$27569)</f>
        <v>#N/A</v>
      </c>
      <c r="CN98" s="222" t="e">
        <f t="array" ref="CN98">LOOKUP(2,1/(Log!$K$1:$K$27569=CH98),Log!$I$1:$I$27569)</f>
        <v>#N/A</v>
      </c>
      <c r="CO98" s="225" t="e">
        <f t="array" ref="CO98">LOOKUP(2,1/(Log!$K$1:$K$27569=CH98),Log!$L$1:$L$27569)</f>
        <v>#N/A</v>
      </c>
      <c r="CP98" s="222" t="str">
        <f t="shared" si="87"/>
        <v>PER002Economic Losses</v>
      </c>
      <c r="CQ98" s="224" t="str">
        <f t="array" ref="CQ98">LOOKUP(2,1/(Log!$K$1:$K$27569=CP98),Log!$E$1:$E$27569)</f>
        <v>x</v>
      </c>
      <c r="CR98" s="224" t="str">
        <f t="array" ref="CR98">LOOKUP(2,1/(Log!$K$1:$K$27569=CP98),Log!$F$1:$F$27569)</f>
        <v>x</v>
      </c>
      <c r="CS98" s="224" t="str">
        <f t="array" ref="CS98">LOOKUP(2,1/(Log!$K$1:$K$27569=CP98),Log!$G$1:$G$27569)</f>
        <v>x</v>
      </c>
      <c r="CT98" s="224" t="str">
        <f t="array" ref="CT98">LOOKUP(2,1/(Log!$K$1:$K$27569=CP98),Log!$H$1:$H$27569)</f>
        <v>x</v>
      </c>
      <c r="CU98" s="224" t="str">
        <f t="array" ref="CU98">LOOKUP(2,1/(Log!$K$1:$K$27569=CP98),Log!$J$1:$J$27569)</f>
        <v>No new data available for feb 2025 update</v>
      </c>
      <c r="CV98" s="224" t="str">
        <f t="array" ref="CV98">LOOKUP(2,1/(Log!$K$1:$K$27569=CP98),Log!$I$1:$I$27569)</f>
        <v>x</v>
      </c>
      <c r="CW98" s="214">
        <f t="array" ref="CW98">LOOKUP(2,1/(Log!$K$1:$K$27569=CP98),Log!$L$1:$L$27569)</f>
        <v>45715</v>
      </c>
      <c r="CX98" s="222" t="str">
        <f t="shared" si="88"/>
        <v>PER002People in Need</v>
      </c>
      <c r="CY98" s="218">
        <f t="shared" si="89"/>
        <v>2270000</v>
      </c>
      <c r="CZ98" s="218" t="str">
        <f t="shared" si="90"/>
        <v>RMRP 17/12/2024; INEI 30/04/2022</v>
      </c>
      <c r="DA98" s="218" t="str">
        <f t="shared" si="91"/>
        <v xml:space="preserve">low </v>
      </c>
      <c r="DB98" s="218">
        <f t="shared" si="92"/>
        <v>3</v>
      </c>
      <c r="DC98" s="218" t="str">
        <f t="shared" si="93"/>
        <v>According to INFORM Severity Index methodology, the sum of people in levels 3, 4 and 5 is equal to the total number of people in need: the sum of the in-destination Venezuelan refugees/asylum seekers (1.09M), the in-transit  (319.6K), and the affected host communities (860K) in need of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low due to the uncertainty of whether the in-transit population is already included in the projected population in need (PiN), which could result in double-counting. Additionally, the in-transit figure may include other nationals.</v>
      </c>
      <c r="DD98" s="218" t="str">
        <f t="shared" si="94"/>
        <v xml:space="preserve"> https://www.r4v.info/en/rmrp2025-2026</v>
      </c>
      <c r="DE98" s="220">
        <f t="shared" si="95"/>
        <v>45777</v>
      </c>
      <c r="DF98" s="221" t="str">
        <f t="shared" si="96"/>
        <v>PER002Minimal humanitarian conditions - Level 1</v>
      </c>
      <c r="DG98" s="213">
        <f t="array" ref="DG98">IF(LOOKUP(2,1/(Log!$K$1:$K$27569=DF98),Log!$E$1:$E$27569)="x","x",ROUND(LOOKUP(2,1/(Log!$K$1:$K$27569=DF98),Log!$E$1:$E$27569),-3))</f>
        <v>21931000</v>
      </c>
      <c r="DH98" s="224" t="str">
        <f t="array" ref="DH98">LOOKUP(2,1/(Log!$K$1:$K$27569=DF98),Log!$F$1:$F$27569)</f>
        <v>RMRP 17/12/2024; INEI 30/04/2022</v>
      </c>
      <c r="DI98" s="224" t="str">
        <f t="array" ref="DI98">LOOKUP(2,1/(Log!$K$1:$K$27569=DF98),Log!$G$1:$G$27569)</f>
        <v xml:space="preserve">Medium </v>
      </c>
      <c r="DJ98" s="224">
        <f t="array" ref="DJ98">LOOKUP(2,1/(Log!$K$1:$K$27569=DF98),Log!$H$1:$H$27569)</f>
        <v>2</v>
      </c>
      <c r="DK98" s="224" t="str">
        <f t="array" ref="DK98">LOOKUP(2,1/(Log!$K$1:$K$27569=DF98),Log!$J$1:$J$27569)</f>
        <v xml:space="preserve">According to INFORM SI methodology, the number of people in Level 1 is equal to the people exposed minus the people affected. People in Level 1 are able to meet their basic needs without employing irreversible coping strategies. Reliability is set to Medium because the source doesn't explain if the in-transit were included in the projected PiN for 2025, so there may be a doublecounting. Additionally, the in-transit figure may include other nationals. </v>
      </c>
      <c r="DL98" s="224" t="str">
        <f t="array" ref="DL98">LOOKUP(2,1/(Log!$K$1:$K$27569=DF98),Log!$I$1:$I$27569)</f>
        <v>https://www.r4v.info/en/rmrp2025-2026; https://cdn.www.gob.pe/uploads/document/file/3624028/Perú%3A%20Proyecciones%20de%20Población%20Total%20según%20Departamento%2C%20Provincia%20y%20Distrito%2C%202018-2022.pdf?v=1701294767</v>
      </c>
      <c r="DM98" s="214">
        <f t="array" ref="DM98">LOOKUP(2,1/(Log!$K$1:$K$27569=DF98),Log!$L$1:$L$27569)</f>
        <v>45777</v>
      </c>
      <c r="DN98" s="222" t="str">
        <f t="shared" si="97"/>
        <v>PER002Stressed humanitarian conditions - Level 2</v>
      </c>
      <c r="DO98" s="218">
        <f t="array" ref="DO98">IF(LOOKUP(2,1/(Log!$K$1:$K$27569=DN98),Log!$E$1:$E$27569)="x","x",ROUND(LOOKUP(2,1/(Log!$K$1:$K$27569=DN98),Log!$E$1:$E$27569),-3))</f>
        <v>643000</v>
      </c>
      <c r="DP98" s="222" t="str">
        <f t="array" ref="DP98">LOOKUP(2,1/(Log!$K$1:$K$27569=DN98),Log!$F$1:$F$27569)</f>
        <v>RMRP 17/12/2024; INEI 30/04/2022</v>
      </c>
      <c r="DQ98" s="222" t="str">
        <f t="array" ref="DQ98">LOOKUP(2,1/(Log!$K$1:$K$27569=DN98),Log!$G$1:$G$27569)</f>
        <v xml:space="preserve">Medium </v>
      </c>
      <c r="DR98" s="222">
        <f t="array" ref="DR98">LOOKUP(2,1/(Log!$K$1:$K$27569=DN98),Log!$H$1:$H$27569)</f>
        <v>2</v>
      </c>
      <c r="DS98" s="222" t="str">
        <f t="array" ref="DS98">LOOKUP(2,1/(Log!$K$1:$K$27569=DN98),Log!$J$1:$J$27569)</f>
        <v>According to INFORM SI methodology, the number of people in Level 2 is equal to the people affected minus the people in need. Reliability is set to Medium because the source doesn't explain if the in-transit were included in the projected PiN, so there may be a doublecounting.</v>
      </c>
      <c r="DT98" s="222" t="str">
        <f t="array" ref="DT98">LOOKUP(2,1/(Log!$K$1:$K$27569=DN98),Log!$I$1:$I$27569)</f>
        <v xml:space="preserve"> https://www.r4v.info/en/rmrp2025-2026</v>
      </c>
      <c r="DU98" s="223">
        <f t="array" ref="DU98">LOOKUP(2,1/(Log!$K$1:$K$27569=DN98),Log!$L$1:$L$27569)</f>
        <v>45777</v>
      </c>
      <c r="DV98" s="221" t="str">
        <f t="shared" si="98"/>
        <v>PER002Moderate humanitarian conditions - Level 3</v>
      </c>
      <c r="DW98" s="213">
        <f t="array" ref="DW98">IF(LOOKUP(2,1/(Log!$K$1:$K$27569=DV98),Log!$E$1:$E$27569)="x","x",ROUND(LOOKUP(2,1/(Log!$K$1:$K$27569=DV98),Log!$E$1:$E$27569),-3))</f>
        <v>2270000</v>
      </c>
      <c r="DX98" s="224" t="str">
        <f t="array" ref="DX98">LOOKUP(2,1/(Log!$K$1:$K$27569=DV98),Log!$F$1:$F$27569)</f>
        <v>RMRP 17/12/2024; INEI 30/04/2022</v>
      </c>
      <c r="DY98" s="224" t="str">
        <f t="array" ref="DY98">LOOKUP(2,1/(Log!$K$1:$K$27569=DV98),Log!$G$1:$G$27569)</f>
        <v xml:space="preserve">low </v>
      </c>
      <c r="DZ98" s="224">
        <f t="array" ref="DZ98">LOOKUP(2,1/(Log!$K$1:$K$27569=DV98),Log!$H$1:$H$27569)</f>
        <v>3</v>
      </c>
      <c r="EA98" s="224" t="str">
        <f t="array" ref="EA98">LOOKUP(2,1/(Log!$K$1:$K$27569=DV98),Log!$J$1:$J$27569)</f>
        <v>According to INFORM Severity Index methodology, the sum of people in levels 3, 4 and 5 is equal to the total number of people in need: the sum of the in-destination Venezuelan refugees/asylum seekers (1.09M), the in-transit  (319.6K), and the affected host communities (860K) in need of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low due to the uncertainty of whether the in-transit population is already included in the projected population in need (PiN), which could result in double-counting. Additionally, the in-transit figure may include other nationals.</v>
      </c>
      <c r="EB98" s="224" t="str">
        <f t="array" ref="EB98">LOOKUP(2,1/(Log!$K$1:$K$27569=DV98),Log!$I$1:$I$27569)</f>
        <v xml:space="preserve"> https://www.r4v.info/en/rmrp2025-2026</v>
      </c>
      <c r="EC98" s="214">
        <f t="array" ref="EC98">LOOKUP(2,1/(Log!$K$1:$K$27569=DV98),Log!$L$1:$L$27569)</f>
        <v>45777</v>
      </c>
      <c r="ED98" s="222" t="str">
        <f t="shared" si="99"/>
        <v>PER002Severe humanitarian conditions - Level 4</v>
      </c>
      <c r="EE98" s="218" t="str">
        <f t="array" ref="EE98">IF(LOOKUP(2,1/(Log!$K$1:$K$27569=ED98),Log!$E$1:$E$27569)="x","x",ROUND(LOOKUP(2,1/(Log!$K$1:$K$27569=ED98),Log!$E$1:$E$27569),-3))</f>
        <v>x</v>
      </c>
      <c r="EF98" s="222" t="str">
        <f t="array" ref="EF98">LOOKUP(2,1/(Log!$K$1:$K$27569=ED98),Log!$F$1:$F$27569)</f>
        <v>x</v>
      </c>
      <c r="EG98" s="222" t="str">
        <f t="array" ref="EG98">LOOKUP(2,1/(Log!$K$1:$K$27569=ED98),Log!$G$1:$G$27569)</f>
        <v>x</v>
      </c>
      <c r="EH98" s="222" t="str">
        <f t="array" ref="EH98">LOOKUP(2,1/(Log!$K$1:$K$27569=ED98),Log!$H$1:$H$27569)</f>
        <v>x</v>
      </c>
      <c r="EI98" s="222" t="str">
        <f t="array" ref="EI98">LOOKUP(2,1/(Log!$K$1:$K$27569=ED98),Log!$J$1:$J$27569)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98" s="222" t="str">
        <f t="array" ref="EJ98">LOOKUP(2,1/(Log!$K$1:$K$27569=ED98),Log!$I$1:$I$27569)</f>
        <v>x</v>
      </c>
      <c r="EK98" s="223">
        <f t="array" ref="EK98">LOOKUP(2,1/(Log!$K$1:$K$27569=ED98),Log!$L$1:$L$27569)</f>
        <v>45777</v>
      </c>
      <c r="EL98" s="221" t="str">
        <f t="shared" si="100"/>
        <v>PER002Extreme humanitarian conditions - Level 5</v>
      </c>
      <c r="EM98" s="213" t="str">
        <f t="array" ref="EM98">IF(LOOKUP(2,1/(Log!$K$1:$K$27569=EL98),Log!$E$1:$E$27569)="x","x",ROUND(LOOKUP(2,1/(Log!$K$1:$K$27569=EL98),Log!$E$1:$E$27569),-3))</f>
        <v>x</v>
      </c>
      <c r="EN98" s="224" t="str">
        <f t="array" ref="EN98">LOOKUP(2,1/(Log!$K$1:$K$27569=EL98),Log!$F$1:$F$27569)</f>
        <v>x</v>
      </c>
      <c r="EO98" s="224" t="str">
        <f t="array" ref="EO98">LOOKUP(2,1/(Log!$K$1:$K$27569=EL98),Log!$G$1:$G$27569)</f>
        <v>x</v>
      </c>
      <c r="EP98" s="224" t="str">
        <f t="array" ref="EP98">LOOKUP(2,1/(Log!$K$1:$K$27569=EL98),Log!$H$1:$H$27569)</f>
        <v>x</v>
      </c>
      <c r="EQ98" s="224" t="str">
        <f t="array" ref="EQ98">LOOKUP(2,1/(Log!$K$1:$K$27569=EL98),Log!$J$1:$J$27569)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98" s="224" t="str">
        <f t="array" ref="ER98">LOOKUP(2,1/(Log!$K$1:$K$27569=EL98),Log!$I$1:$I$27569)</f>
        <v>x</v>
      </c>
      <c r="ES98" s="214">
        <f t="array" ref="ES98">LOOKUP(2,1/(Log!$K$1:$K$27569=EL98),Log!$L$1:$L$27569)</f>
        <v>45777</v>
      </c>
      <c r="ET98" s="222" t="str">
        <f t="shared" si="101"/>
        <v>PER002Fatalities in all crises</v>
      </c>
      <c r="EU98" s="222" t="str">
        <f t="array" ref="EU98">LOOKUP(2,1/(Log!$K$1:$K$27569=ET98),Log!$E$1:$E$27569)</f>
        <v>x</v>
      </c>
      <c r="EV98" s="222" t="str">
        <f t="array" ref="EV98">LOOKUP(2,1/(Log!$K$1:$K$27569=ET98),Log!$F$1:$F$27569)</f>
        <v>x</v>
      </c>
      <c r="EW98" s="222" t="str">
        <f t="array" ref="EW98">LOOKUP(2,1/(Log!$K$1:$K$27569=ET98),Log!$G$1:$G$27569)</f>
        <v>x</v>
      </c>
      <c r="EX98" s="222" t="str">
        <f t="array" ref="EX98">LOOKUP(2,1/(Log!$K$1:$K$27569=ET98),Log!$H$1:$H$27569)</f>
        <v>x</v>
      </c>
      <c r="EY98" s="222" t="str">
        <f t="array" ref="EY98">LOOKUP(2,1/(Log!$K$1:$K$27569=ET98),Log!$J$1:$J$27569)</f>
        <v xml:space="preserve">Up-to-date, reliable data from open sources is not available. We cannot provide an accurate/estimate figure for this indicator. </v>
      </c>
      <c r="EZ98" s="222" t="str">
        <f t="array" ref="EZ98">LOOKUP(2,1/(Log!$K$1:$K$27569=ET98),Log!$I$1:$I$27569)</f>
        <v>x</v>
      </c>
      <c r="FA98" s="223">
        <f t="array" ref="FA98">LOOKUP(2,1/(Log!$K$1:$K$27569=ET98),Log!$L$1:$L$27569)</f>
        <v>45747</v>
      </c>
      <c r="FB98" s="221" t="str">
        <f t="shared" si="102"/>
        <v>PER002Crisis affected groups</v>
      </c>
      <c r="FC98" s="224">
        <f t="array" ref="FC98">LOOKUP(2,1/(Log!$K$1:$K$27569=FB98),Log!$E$1:$E$27569)</f>
        <v>3</v>
      </c>
      <c r="FD98" s="224" t="str">
        <f t="array" ref="FD98">LOOKUP(2,1/(Log!$K$1:$K$27569=FB98),Log!$F$1:$F$27569)</f>
        <v>RMRP 17/12/2024; INEI 30/04/2022</v>
      </c>
      <c r="FE98" s="224" t="str">
        <f t="array" ref="FE98">LOOKUP(2,1/(Log!$K$1:$K$27569=FB98),Log!$G$1:$G$27569)</f>
        <v>High</v>
      </c>
      <c r="FF98" s="224">
        <f t="array" ref="FF98">LOOKUP(2,1/(Log!$K$1:$K$27569=FB98),Log!$H$1:$H$27569)</f>
        <v>1</v>
      </c>
      <c r="FG98" s="224" t="str">
        <f t="array" ref="FG98">LOOKUP(2,1/(Log!$K$1:$K$27569=FB98),Log!$J$1:$J$27569)</f>
        <v xml:space="preserve"> In this crisis, 3 out of 5 population groups are affected: host population, non-host population, refugees and asylum seekers,</v>
      </c>
      <c r="FH98" s="224" t="str">
        <f t="array" ref="FH98">LOOKUP(2,1/(Log!$K$1:$K$27569=FB98),Log!$I$1:$I$27569)</f>
        <v>https://www.r4v.info/en/rmrp2024update</v>
      </c>
      <c r="FI98" s="214">
        <f t="array" ref="FI98">LOOKUP(2,1/(Log!$K$1:$K$27569=FB98),Log!$L$1:$L$27569)</f>
        <v>45777</v>
      </c>
      <c r="FJ98" s="221" t="str">
        <f t="shared" si="103"/>
        <v>PER002People facing limited access constraints</v>
      </c>
      <c r="FK98" s="222" t="str">
        <f t="array" ref="FK98">LOOKUP(2,1/(Log!$K$1:$K$27569=FJ98),Log!$E$1:$E$27569)</f>
        <v>x</v>
      </c>
      <c r="FL98" s="222" t="str">
        <f t="array" ref="FL98">LOOKUP(2,1/(Log!$K$1:$K$27569=FJ98),Log!$F$1:$F$27569)</f>
        <v>x</v>
      </c>
      <c r="FM98" s="222" t="str">
        <f t="array" ref="FM98">LOOKUP(2,1/(Log!$K$1:$K$27569=FJ98),Log!$G$1:$G$27569)</f>
        <v>x</v>
      </c>
      <c r="FN98" s="222" t="str">
        <f t="array" ref="FN98">LOOKUP(2,1/(Log!$K$1:$K$27569=FJ98),Log!$H$1:$H$27569)</f>
        <v>x</v>
      </c>
      <c r="FO98" s="222" t="str">
        <f t="array" ref="FO98">LOOKUP(2,1/(Log!$K$1:$K$27569=FJ98),Log!$J$1:$J$27569)</f>
        <v>No new data available for feb 2025 update</v>
      </c>
      <c r="FP98" s="218" t="str">
        <f t="array" ref="FP98">LOOKUP(2,1/(Log!$K$1:$K$27569=FJ98),Log!$I$1:$I$27569)</f>
        <v>x</v>
      </c>
      <c r="FQ98" s="219">
        <f t="array" ref="FQ98">LOOKUP(2,1/(Log!$K$1:$K$27569=FJ98),Log!$L$1:$L$27569)</f>
        <v>45715</v>
      </c>
      <c r="FR98" s="221" t="str">
        <f t="shared" si="104"/>
        <v>PER002People facing restricted access constraints</v>
      </c>
      <c r="FS98" s="224" t="str">
        <f t="array" ref="FS98">LOOKUP(2,1/(Log!$K$1:$K$27569=FR98),Log!$E$1:$E$27569)</f>
        <v>x</v>
      </c>
      <c r="FT98" s="224" t="str">
        <f t="array" ref="FT98">LOOKUP(2,1/(Log!$K$1:$K$27569=FR98),Log!$F$1:$F$27569)</f>
        <v>x</v>
      </c>
      <c r="FU98" s="224" t="str">
        <f t="array" ref="FU98">LOOKUP(2,1/(Log!$K$1:$K$27569=FR98),Log!$G$1:$G$27569)</f>
        <v>x</v>
      </c>
      <c r="FV98" s="224" t="str">
        <f t="array" ref="FV98">LOOKUP(2,1/(Log!$K$1:$K$27569=FR98),Log!$H$1:$H$27569)</f>
        <v>x</v>
      </c>
      <c r="FW98" s="224" t="str">
        <f t="array" ref="FW98">LOOKUP(2,1/(Log!$K$1:$K$27569=FR98),Log!$J$1:$J$27569)</f>
        <v>No new data available for feb 2025 update</v>
      </c>
      <c r="FX98" s="224" t="str">
        <f t="array" ref="FX98">LOOKUP(2,1/(Log!$K$1:$K$27569=FR98),Log!$I$1:$I$27569)</f>
        <v>x</v>
      </c>
      <c r="FY98" s="214">
        <f t="array" ref="FY98">LOOKUP(2,1/(Log!$K$1:$K$27569=FR98),Log!$L$1:$L$27569)</f>
        <v>45715</v>
      </c>
      <c r="FZ98" s="222" t="str">
        <f t="shared" si="105"/>
        <v>PER002Impediments to entry into country (bureaucratic and administrative)</v>
      </c>
      <c r="GA98" s="222">
        <f t="array" ref="GA98">LOOKUP(2,1/(Log!$K$1:$K$27569=FZ98),Log!$E$1:$E$27569)</f>
        <v>0</v>
      </c>
      <c r="GB98" s="222" t="str">
        <f t="array" ref="GB98">LOOKUP(2,1/(Log!$K$1:$K$27569=FZ98),Log!$F$1:$F$27569)</f>
        <v>ACAPS Access Methodology</v>
      </c>
      <c r="GC98" s="222" t="str">
        <f t="array" ref="GC98">LOOKUP(2,1/(Log!$K$1:$K$27569=FZ98),Log!$G$1:$G$27569)</f>
        <v>Medium</v>
      </c>
      <c r="GD98" s="222">
        <f t="array" ref="GD98">LOOKUP(2,1/(Log!$K$1:$K$27569=FZ98),Log!$H$1:$H$27569)</f>
        <v>2</v>
      </c>
      <c r="GE98" s="222" t="str">
        <f t="array" ref="GE98">LOOKUP(2,1/(Log!$K$1:$K$27569=FZ98),Log!$J$1:$J$27569)</f>
        <v>x</v>
      </c>
      <c r="GF98" s="222" t="str">
        <f t="array" ref="GF98">LOOKUP(2,1/(Log!$K$1:$K$27569=FZ98),Log!$I$1:$I$27569)</f>
        <v>x</v>
      </c>
      <c r="GG98" s="223">
        <f t="array" ref="GG98">LOOKUP(2,1/(Log!$K$1:$K$27569=FZ98),Log!$L$1:$L$27569)</f>
        <v>45615</v>
      </c>
      <c r="GH98" s="221" t="str">
        <f t="shared" si="106"/>
        <v>PER002Restriction of movement (impediments to freedom of movement and/or administrative restrictions)</v>
      </c>
      <c r="GI98" s="224">
        <f t="array" ref="GI98">LOOKUP(2,1/(Log!$K$1:$K$27569=GH98),Log!$E$1:$E$27569)</f>
        <v>0</v>
      </c>
      <c r="GJ98" s="224" t="str">
        <f t="array" ref="GJ98">LOOKUP(2,1/(Log!$K$1:$K$27569=GH98),Log!$F$1:$F$27569)</f>
        <v>ACAPS Access Methodology</v>
      </c>
      <c r="GK98" s="224" t="str">
        <f t="array" ref="GK98">LOOKUP(2,1/(Log!$K$1:$K$27569=GH98),Log!$G$1:$G$27569)</f>
        <v>Medium</v>
      </c>
      <c r="GL98" s="224">
        <f t="array" ref="GL98">LOOKUP(2,1/(Log!$K$1:$K$27569=GH98),Log!$H$1:$H$27569)</f>
        <v>2</v>
      </c>
      <c r="GM98" s="224" t="str">
        <f t="array" ref="GM98">LOOKUP(2,1/(Log!$K$1:$K$27569=GH98),Log!$J$1:$J$27569)</f>
        <v>x</v>
      </c>
      <c r="GN98" s="224" t="str">
        <f t="array" ref="GN98">LOOKUP(2,1/(Log!$K$1:$K$27569=GH98),Log!$I$1:$I$27569)</f>
        <v>x</v>
      </c>
      <c r="GO98" s="214">
        <f t="array" ref="GO98">LOOKUP(2,1/(Log!$K$1:$K$27569=GH98),Log!$L$1:$L$27569)</f>
        <v>45615</v>
      </c>
      <c r="GP98" s="222" t="str">
        <f t="shared" si="107"/>
        <v>PER002Interference into implementation of humanitarian activities</v>
      </c>
      <c r="GQ98" s="222">
        <f t="array" ref="GQ98">LOOKUP(2,1/(Log!$K$1:$K$27569=GP98),Log!$E$1:$E$27569)</f>
        <v>0</v>
      </c>
      <c r="GR98" s="222" t="str">
        <f t="array" ref="GR98">LOOKUP(2,1/(Log!$K$1:$K$27569=GP98),Log!$F$1:$F$27569)</f>
        <v>ACAPS Access Methodology</v>
      </c>
      <c r="GS98" s="222" t="str">
        <f t="array" ref="GS98">LOOKUP(2,1/(Log!$K$1:$K$27569=GP98),Log!$G$1:$G$27569)</f>
        <v>Medium</v>
      </c>
      <c r="GT98" s="222">
        <f t="array" ref="GT98">LOOKUP(2,1/(Log!$K$1:$K$27569=GP98),Log!$H$1:$H$27569)</f>
        <v>2</v>
      </c>
      <c r="GU98" s="222" t="str">
        <f t="array" ref="GU98">LOOKUP(2,1/(Log!$K$1:$K$27569=GP98),Log!$J$1:$J$27569)</f>
        <v>x</v>
      </c>
      <c r="GV98" s="222" t="str">
        <f t="array" ref="GV98">LOOKUP(2,1/(Log!$K$1:$K$27569=GP98),Log!$I$1:$I$27569)</f>
        <v>x</v>
      </c>
      <c r="GW98" s="223">
        <f t="array" ref="GW98">LOOKUP(2,1/(Log!$K$1:$K$27569=GP98),Log!$L$1:$L$27569)</f>
        <v>45615</v>
      </c>
      <c r="GX98" s="221" t="str">
        <f t="shared" si="108"/>
        <v>PER002Violence against personnel, facilities and assets</v>
      </c>
      <c r="GY98" s="224">
        <f t="array" ref="GY98">LOOKUP(2,1/(Log!$K$1:$K$27569=GX98),Log!$E$1:$E$27569)</f>
        <v>0</v>
      </c>
      <c r="GZ98" s="224" t="str">
        <f t="array" ref="GZ98">LOOKUP(2,1/(Log!$K$1:$K$27569=GX98),Log!$F$1:$F$27569)</f>
        <v>ACAPS Access Methodology</v>
      </c>
      <c r="HA98" s="224" t="str">
        <f t="array" ref="HA98">LOOKUP(2,1/(Log!$K$1:$K$27569=GX98),Log!$G$1:$G$27569)</f>
        <v>Medium</v>
      </c>
      <c r="HB98" s="224">
        <f t="array" ref="HB98">LOOKUP(2,1/(Log!$K$1:$K$27569=GX98),Log!$H$1:$H$27569)</f>
        <v>2</v>
      </c>
      <c r="HC98" s="224" t="str">
        <f t="array" ref="HC98">LOOKUP(2,1/(Log!$K$1:$K$27569=GX98),Log!$J$1:$J$27569)</f>
        <v>x</v>
      </c>
      <c r="HD98" s="224" t="str">
        <f t="array" ref="HD98">LOOKUP(2,1/(Log!$K$1:$K$27569=GX98),Log!$I$1:$I$27569)</f>
        <v>x</v>
      </c>
      <c r="HE98" s="214">
        <f t="array" ref="HE98">LOOKUP(2,1/(Log!$K$1:$K$27569=GX98),Log!$L$1:$L$27569)</f>
        <v>45615</v>
      </c>
      <c r="HF98" s="222" t="str">
        <f t="shared" si="109"/>
        <v>PER002Denial of existence of humanitarian needs or entitlements to assistance</v>
      </c>
      <c r="HG98" s="222">
        <f t="array" ref="HG98">LOOKUP(2,1/(Log!$K$1:$K$27569=HF98),Log!$E$1:$E$27569)</f>
        <v>2</v>
      </c>
      <c r="HH98" s="222" t="str">
        <f t="array" ref="HH98">LOOKUP(2,1/(Log!$K$1:$K$27569=HF98),Log!$F$1:$F$27569)</f>
        <v>ACAPS Access Methodology</v>
      </c>
      <c r="HI98" s="222" t="str">
        <f t="array" ref="HI98">LOOKUP(2,1/(Log!$K$1:$K$27569=HF98),Log!$G$1:$G$27569)</f>
        <v>Medium</v>
      </c>
      <c r="HJ98" s="222">
        <f t="array" ref="HJ98">LOOKUP(2,1/(Log!$K$1:$K$27569=HF98),Log!$H$1:$H$27569)</f>
        <v>2</v>
      </c>
      <c r="HK98" s="222" t="str">
        <f t="array" ref="HK98">LOOKUP(2,1/(Log!$K$1:$K$27569=HF98),Log!$J$1:$J$27569)</f>
        <v>x</v>
      </c>
      <c r="HL98" s="222" t="str">
        <f t="array" ref="HL98">LOOKUP(2,1/(Log!$K$1:$K$27569=HF98),Log!$I$1:$I$27569)</f>
        <v>x</v>
      </c>
      <c r="HM98" s="223">
        <f t="array" ref="HM98">LOOKUP(2,1/(Log!$K$1:$K$27569=HF98),Log!$L$1:$L$27569)</f>
        <v>45615</v>
      </c>
      <c r="HN98" s="221" t="str">
        <f t="shared" si="110"/>
        <v>PER002Restriction and obstruction of access to services and assistance</v>
      </c>
      <c r="HO98" s="224">
        <f t="array" ref="HO98">LOOKUP(2,1/(Log!$K$1:$K$27569=HN98),Log!$E$1:$E$27569)</f>
        <v>1</v>
      </c>
      <c r="HP98" s="224" t="str">
        <f t="array" ref="HP98">LOOKUP(2,1/(Log!$K$1:$K$27569=HN98),Log!$F$1:$F$27569)</f>
        <v>ACAPS Access Methodology</v>
      </c>
      <c r="HQ98" s="224" t="str">
        <f t="array" ref="HQ98">LOOKUP(2,1/(Log!$K$1:$K$27569=HN98),Log!$G$1:$G$27569)</f>
        <v>Medium</v>
      </c>
      <c r="HR98" s="224">
        <f t="array" ref="HR98">LOOKUP(2,1/(Log!$K$1:$K$27569=HN98),Log!$H$1:$H$27569)</f>
        <v>2</v>
      </c>
      <c r="HS98" s="224" t="str">
        <f t="array" ref="HS98">LOOKUP(2,1/(Log!$K$1:$K$27569=HN98),Log!$J$1:$J$27569)</f>
        <v>x</v>
      </c>
      <c r="HT98" s="224" t="str">
        <f t="array" ref="HT98">LOOKUP(2,1/(Log!$K$1:$K$27569=HN98),Log!$I$1:$I$27569)</f>
        <v>x</v>
      </c>
      <c r="HU98" s="214">
        <f t="array" ref="HU98">LOOKUP(2,1/(Log!$K$1:$K$27569=HN98),Log!$L$1:$L$27569)</f>
        <v>45615</v>
      </c>
      <c r="HV98" s="222" t="str">
        <f t="shared" si="111"/>
        <v>PER002Ongoing insecurity/hostilities affecting humanitarian assistance</v>
      </c>
      <c r="HW98" s="222">
        <f t="array" ref="HW98">LOOKUP(2,1/(Log!$K$1:$K$27569=HV98),Log!$E$1:$E$27569)</f>
        <v>0</v>
      </c>
      <c r="HX98" s="222" t="str">
        <f t="array" ref="HX98">LOOKUP(2,1/(Log!$K$1:$K$27569=HV98),Log!$F$1:$F$27569)</f>
        <v>ACAPS Access Methodology</v>
      </c>
      <c r="HY98" s="222" t="str">
        <f t="array" ref="HY98">LOOKUP(2,1/(Log!$K$1:$K$27569=HV98),Log!$G$1:$G$27569)</f>
        <v>Medium</v>
      </c>
      <c r="HZ98" s="222">
        <f t="array" ref="HZ98">LOOKUP(2,1/(Log!$K$1:$K$27569=HV98),Log!$H$1:$H$27569)</f>
        <v>2</v>
      </c>
      <c r="IA98" s="222" t="str">
        <f t="array" ref="IA98">LOOKUP(2,1/(Log!$K$1:$K$27569=HV98),Log!$J$1:$J$27569)</f>
        <v>x</v>
      </c>
      <c r="IB98" s="222" t="str">
        <f t="array" ref="IB98">LOOKUP(2,1/(Log!$K$1:$K$27569=HV98),Log!$I$1:$I$27569)</f>
        <v>x</v>
      </c>
      <c r="IC98" s="223">
        <f t="array" ref="IC98">LOOKUP(2,1/(Log!$K$1:$K$27569=HV98),Log!$L$1:$L$27569)</f>
        <v>45615</v>
      </c>
      <c r="ID98" s="221" t="str">
        <f t="shared" si="112"/>
        <v>PER002Presence of mines and improvised explosive devices</v>
      </c>
      <c r="IE98" s="224">
        <f t="array" ref="IE98">LOOKUP(2,1/(Log!$K$1:$K$27569=ID98),Log!$E$1:$E$27569)</f>
        <v>1</v>
      </c>
      <c r="IF98" s="224" t="str">
        <f t="array" ref="IF98">LOOKUP(2,1/(Log!$K$1:$K$27569=ID98),Log!$F$1:$F$27569)</f>
        <v>ACAPS Access Methodology</v>
      </c>
      <c r="IG98" s="224" t="str">
        <f t="array" ref="IG98">LOOKUP(2,1/(Log!$K$1:$K$27569=ID98),Log!$G$1:$G$27569)</f>
        <v>Medium</v>
      </c>
      <c r="IH98" s="224">
        <f t="array" ref="IH98">LOOKUP(2,1/(Log!$K$1:$K$27569=ID98),Log!$H$1:$H$27569)</f>
        <v>2</v>
      </c>
      <c r="II98" s="224" t="str">
        <f t="array" ref="II98">LOOKUP(2,1/(Log!$K$1:$K$27569=ID98),Log!$J$1:$J$27569)</f>
        <v>x</v>
      </c>
      <c r="IJ98" s="224" t="str">
        <f t="array" ref="IJ98">LOOKUP(2,1/(Log!$K$1:$K$27569=ID98),Log!$I$1:$I$27569)</f>
        <v>x</v>
      </c>
      <c r="IK98" s="214">
        <f t="array" ref="IK98">LOOKUP(2,1/(Log!$K$1:$K$27569=ID98),Log!$L$1:$L$27569)</f>
        <v>45615</v>
      </c>
      <c r="IL98" s="222" t="str">
        <f t="shared" si="113"/>
        <v>PER002Physical constraints in the environment (obstacles related to terrain, climate, lack of infrastructure, etc.)</v>
      </c>
      <c r="IM98" s="222">
        <f t="array" ref="IM98">LOOKUP(2,1/(Log!$K$1:$K$27569=IL98),Log!$E$1:$E$27569)</f>
        <v>1</v>
      </c>
      <c r="IN98" s="222" t="str">
        <f t="array" ref="IN98">LOOKUP(2,1/(Log!$K$1:$K$27569=IL98),Log!$F$1:$F$27569)</f>
        <v>ACAPS Access Methodology</v>
      </c>
      <c r="IO98" s="222" t="str">
        <f t="array" ref="IO98">LOOKUP(2,1/(Log!$K$1:$K$27569=IL98),Log!$G$1:$G$27569)</f>
        <v>Medium</v>
      </c>
      <c r="IP98" s="222">
        <f t="array" ref="IP98">LOOKUP(2,1/(Log!$K$1:$K$27569=IL98),Log!$H$1:$H$27569)</f>
        <v>2</v>
      </c>
      <c r="IQ98" s="222" t="str">
        <f t="array" ref="IQ98">LOOKUP(2,1/(Log!$K$1:$K$27569=IL98),Log!$J$1:$J$27569)</f>
        <v>x</v>
      </c>
      <c r="IR98" s="222" t="str">
        <f t="array" ref="IR98">LOOKUP(2,1/(Log!$K$1:$K$27569=IL98),Log!$I$1:$I$27569)</f>
        <v>x</v>
      </c>
      <c r="IS98" s="223">
        <f t="array" ref="IS98">LOOKUP(2,1/(Log!$K$1:$K$27569=IL98),Log!$L$1:$L$27569)</f>
        <v>45615</v>
      </c>
    </row>
    <row r="99" spans="1:253" s="11" customFormat="1" ht="13.35" customHeight="1">
      <c r="A99" s="11" t="str">
        <f>Lists!B:B</f>
        <v>Mindanao conflict</v>
      </c>
      <c r="B99" s="11" t="str">
        <f>Lists!F:F</f>
        <v>Conflict/ Violence</v>
      </c>
      <c r="C99" s="11" t="str">
        <f>Lists!C:C</f>
        <v>PHL003</v>
      </c>
      <c r="D99" s="11" t="str">
        <f>Lists!A:A</f>
        <v>Philippines</v>
      </c>
      <c r="E99" s="11" t="str">
        <f>Lists!D:D</f>
        <v>PHL</v>
      </c>
      <c r="F99" s="11" t="str">
        <f t="shared" ref="F99:F130" si="114">C99&amp;""&amp;$F$1</f>
        <v>PHL003Total population</v>
      </c>
      <c r="G99" s="212">
        <f t="array" ref="G99">ROUND(LOOKUP(2,1/(Log!$K$1:$K$27569=F99),Log!$E$1:$E$27569),-3)</f>
        <v>109033000</v>
      </c>
      <c r="H99" s="213" t="str">
        <f t="array" ref="H99">LOOKUP(2,1/(Log!$K$1:$K$27569=F99),Log!$F$1:$F$27569)</f>
        <v>PSA accessed 15/12/2024</v>
      </c>
      <c r="I99" s="213" t="str">
        <f t="array" ref="I99">LOOKUP(2,1/(Log!$K$1:$K$27569=F99),Log!$G$1:$G$27569)</f>
        <v xml:space="preserve">Medium </v>
      </c>
      <c r="J99" s="213">
        <f t="array" ref="J99">LOOKUP(2,1/(Log!$K$1:$K$27569=F99),Log!$H$1:$H$27569)</f>
        <v>2</v>
      </c>
      <c r="K99" s="213" t="str">
        <f t="array" ref="K99">LOOKUP(2,1/(Log!$K$1:$K$27569=F99),Log!$J$1:$J$27569)</f>
        <v>The total population living in the Philippines is taken from the Philippine Statistics Authority. The source is chosen because it is official, and the reliability is set to medium as it's based on projections from the 2020 census.</v>
      </c>
      <c r="L99" s="213" t="str">
        <f t="array" ref="L99">LOOKUP(2,1/(Log!$K$1:$K$27569=F99),Log!$I$1:$I$27569)</f>
        <v>https://psa.gov.ph/system/files/phcd/2022-12/Table%2520B%2520-%2520Population%2520and%2520Annual%2520Growth%2520Rates%2520by%2520Province%252C%2520City%252C%2520and%2520Municipality%2520-%2520By%2520Region_AGBA_rev.xlsx</v>
      </c>
      <c r="M99" s="214">
        <f t="array" ref="M99">LOOKUP(2,1/(Log!$K$1:$K$27569=F99),Log!$L$1:$L$27569)</f>
        <v>45777</v>
      </c>
      <c r="N99" s="221" t="str">
        <f t="shared" ref="N99:N130" si="115">C99&amp;""&amp;$N$1</f>
        <v>PHL003Landmass affected</v>
      </c>
      <c r="O99" s="216">
        <f t="array" ref="O99">LOOKUP(2,1/(Log!$K$1:$K$27569=N99),Log!$E$1:$E$27569)</f>
        <v>99949</v>
      </c>
      <c r="P99" s="216" t="str">
        <f t="array" ref="P99">LOOKUP(2,1/(Log!$K$1:$K$27569=N99),Log!$F$1:$F$27569)</f>
        <v>City Population accessed 16/08/2024; OCHA 23/07/2024; ACLED accessed 16/08/2024</v>
      </c>
      <c r="Q99" s="216" t="str">
        <f t="array" ref="Q99">LOOKUP(2,1/(Log!$K$1:$K$27569=N99),Log!$G$1:$G$27569)</f>
        <v xml:space="preserve">Medium </v>
      </c>
      <c r="R99" s="216">
        <f t="array" ref="R99">LOOKUP(2,1/(Log!$K$1:$K$27569=N99),Log!$H$1:$H$27569)</f>
        <v>2</v>
      </c>
      <c r="S99" s="216" t="str">
        <f t="array" ref="S99">LOOKUP(2,1/(Log!$K$1:$K$27569=N99),Log!$J$1:$J$27569)</f>
        <v xml:space="preserve">The entire Mindanao island is considered to be affected by conflict/violence. So, all the regions of the Mindanao islands are considered to be affected by the crises. Regions included: Region IX (Zamboanga Peninsula), Region XI (Davao Region), Region X (Northern Mindanao), Region XII (Soccsksargen), Region XIII (Caraga), Bangsamoro Autonomous Region In Muslim Mindanao (BARMM) </v>
      </c>
      <c r="T99" s="216" t="str">
        <f t="array" ref="T99">LOOKUP(2,1/(Log!$K$1:$K$27569=N99),Log!$I$1:$I$27569)</f>
        <v>http://www.citypopulation.de/en/philippines/admin/
https://reliefweb.int/report/philippines/philippines-mindanao-displacement-snapshot-23-july-2024
https://acleddata.com/data-export-tool/</v>
      </c>
      <c r="U99" s="217">
        <f t="array" ref="U99">LOOKUP(2,1/(Log!$K$1:$K$27569=N99),Log!$L$1:$L$27569)</f>
        <v>45777</v>
      </c>
      <c r="V99" s="221" t="str">
        <f t="shared" ref="V99:V130" si="116">C99&amp;""&amp;$V$1</f>
        <v>PHL003People exposed</v>
      </c>
      <c r="W99" s="213">
        <f t="array" ref="W99">IF(LOOKUP(2,1/(Log!$K$1:$K$27569=V99),Log!$E$1:$E$27569)="x","x",ROUND(LOOKUP(2,1/(Log!$K$1:$K$27569=V99),Log!$E$1:$E$27569),-3))</f>
        <v>26252000</v>
      </c>
      <c r="X99" s="213" t="str">
        <f t="array" ref="X99">LOOKUP(2,1/(Log!$K$1:$K$27569=V99),Log!$F$1:$F$27569)</f>
        <v>PSA accessed 15/12/2024; OCHA 23/07/2024; ACLED accessed 16/08/2024</v>
      </c>
      <c r="Y99" s="213" t="str">
        <f t="array" ref="Y99">LOOKUP(2,1/(Log!$K$1:$K$27569=V99),Log!$G$1:$G$27569)</f>
        <v xml:space="preserve">Medium </v>
      </c>
      <c r="Z99" s="213">
        <f t="array" ref="Z99">LOOKUP(2,1/(Log!$K$1:$K$27569=V99),Log!$H$1:$H$27569)</f>
        <v>2</v>
      </c>
      <c r="AA99" s="213" t="str">
        <f t="array" ref="AA99">LOOKUP(2,1/(Log!$K$1:$K$27569=V99),Log!$J$1:$J$27569)</f>
        <v>The number of people exposed corresponds to total population living in the entire Mindanao island as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the data includes high-quality information alongside some elements with lower quality, resulting in an overall medium reliability.</v>
      </c>
      <c r="AB99" s="213" t="str">
        <f t="array" ref="AB99">LOOKUP(2,1/(Log!$K$1:$K$27569=V99),Log!$I$1:$I$27569)</f>
        <v>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v>
      </c>
      <c r="AC99" s="214">
        <f t="array" ref="AC99">LOOKUP(2,1/(Log!$K$1:$K$27569=V99),Log!$L$1:$L$27569)</f>
        <v>45777</v>
      </c>
      <c r="AD99" s="221" t="str">
        <f t="shared" ref="AD99:AD130" si="117">C99&amp;""&amp;$AD$1</f>
        <v>PHL003People affected</v>
      </c>
      <c r="AE99" s="218">
        <f t="array" ref="AE99">IF(LOOKUP(2,1/(Log!$K$1:$K$27569=AD99),Log!$E$1:$E$27569)="x","x",ROUND(LOOKUP(2,1/(Log!$K$1:$K$27569=AD99),Log!$E$1:$E$27569),-3))</f>
        <v>96000</v>
      </c>
      <c r="AF99" s="218" t="str">
        <f t="array" ref="AF99">LOOKUP(2,1/(Log!$K$1:$K$27569=AD99),Log!$F$1:$F$27569)</f>
        <v>OCHA 27/03/2025</v>
      </c>
      <c r="AG99" s="218" t="str">
        <f t="array" ref="AG99">LOOKUP(2,1/(Log!$K$1:$K$27569=AD99),Log!$G$1:$G$27569)</f>
        <v xml:space="preserve">Medium </v>
      </c>
      <c r="AH99" s="218">
        <f t="array" ref="AH99">LOOKUP(2,1/(Log!$K$1:$K$27569=AD99),Log!$H$1:$H$27569)</f>
        <v>2</v>
      </c>
      <c r="AI99" s="218" t="str">
        <f t="array" ref="AI99">LOOKUP(2,1/(Log!$K$1:$K$27569=AD99),Log!$J$1:$J$27569)</f>
        <v>The number of people affected corresponds to the people displaced by conflict and violence. The entire Mindanao island is considered to be affected by conflict/violence.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So, the people displaced by conflict and violence are considered as affected. This source was chosen because it is a reliable source for the number of IDPs due to violence and conflict in the Mindanao islands. The reliability of this indicator is medium because it includes high-quality information alongside some elements with lower quality, and is based on estimations, resulting in an overall medium reliability.</v>
      </c>
      <c r="AJ99" s="218" t="str">
        <f t="array" ref="AJ99">LOOKUP(2,1/(Log!$K$1:$K$27569=AD99),Log!$I$1:$I$27569)</f>
        <v>https://reliefweb.int/report/philippines/philippines-mindanao-displacement-snapshot-21-march-2025</v>
      </c>
      <c r="AK99" s="219">
        <f t="array" ref="AK99">LOOKUP(2,1/(Log!$K$1:$K$27569=AD99),Log!$L$1:$L$27569)</f>
        <v>45777</v>
      </c>
      <c r="AL99" s="221" t="str">
        <f t="shared" ref="AL99:AL130" si="118">C99&amp;""&amp;$AL$1</f>
        <v>PHL003People displaced</v>
      </c>
      <c r="AM99" s="213">
        <f t="array" ref="AM99">IF(LOOKUP(2,1/(Log!$K$1:$K$27569=AL99),Log!$E$1:$E$27569)="x","x",ROUND(LOOKUP(2,1/(Log!$K$1:$K$27569=AL99),Log!$E$1:$E$27569),-3))</f>
        <v>96000</v>
      </c>
      <c r="AN99" s="213" t="str">
        <f t="array" ref="AN99">LOOKUP(2,1/(Log!$K$1:$K$27569=AL99),Log!$F$1:$F$27569)</f>
        <v>OCHA 27/03/2025</v>
      </c>
      <c r="AO99" s="213" t="str">
        <f t="array" ref="AO99">LOOKUP(2,1/(Log!$K$1:$K$27569=AL99),Log!$G$1:$G$27569)</f>
        <v xml:space="preserve">Medium </v>
      </c>
      <c r="AP99" s="213">
        <f t="array" ref="AP99">LOOKUP(2,1/(Log!$K$1:$K$27569=AL99),Log!$H$1:$H$27569)</f>
        <v>2</v>
      </c>
      <c r="AQ99" s="213" t="str">
        <f t="array" ref="AQ99">LOOKUP(2,1/(Log!$K$1:$K$27569=AL99),Log!$J$1:$J$27569)</f>
        <v>The number of people displaced by the crisis is the total number of IDPs in the Mindanao islands according to OCHA due to violence and armed conflict. Calculation using OCHA report: People displaced =  IDPs due to conflict (12,200 + 80,300 + 3,600) = 96100.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v>
      </c>
      <c r="AR99" s="213" t="str">
        <f t="array" ref="AR99">LOOKUP(2,1/(Log!$K$1:$K$27569=AL99),Log!$I$1:$I$27569)</f>
        <v>https://reliefweb.int/report/philippines/philippines-mindanao-displacement-snapshot-21-march-2025</v>
      </c>
      <c r="AS99" s="214">
        <f t="array" ref="AS99">LOOKUP(2,1/(Log!$K$1:$K$27569=AL99),Log!$L$1:$L$27569)</f>
        <v>45777</v>
      </c>
      <c r="AT99" s="222" t="str">
        <f t="shared" ref="AT99:AT130" si="119">C99&amp;""&amp;$AT$1</f>
        <v>PHL003Injuries reported</v>
      </c>
      <c r="AU99" s="218" t="str">
        <f t="array" ref="AU99">LOOKUP(2,1/(Log!$K$1:$K$27569=AT99),Log!$E$1:$E$27569)</f>
        <v>x</v>
      </c>
      <c r="AV99" s="218" t="str">
        <f t="array" ref="AV99">LOOKUP(2,1/(Log!$K$1:$K$27569=AT99),Log!$F$1:$F$27569)</f>
        <v>x</v>
      </c>
      <c r="AW99" s="218" t="str">
        <f t="array" ref="AW99">LOOKUP(2,1/(Log!$K$1:$K$27569=AT99),Log!$G$1:$G$27569)</f>
        <v>x</v>
      </c>
      <c r="AX99" s="218" t="str">
        <f t="array" ref="AX99">LOOKUP(2,1/(Log!$K$1:$K$27569=AT99),Log!$H$1:$H$27569)</f>
        <v>x</v>
      </c>
      <c r="AY99" s="218" t="str">
        <f t="array" ref="AY99">LOOKUP(2,1/(Log!$K$1:$K$27569=AT99),Log!$J$1:$J$27569)</f>
        <v xml:space="preserve">Limited data/information available </v>
      </c>
      <c r="AZ99" s="218" t="str">
        <f t="array" ref="AZ99">LOOKUP(2,1/(Log!$K$1:$K$27569=AT99),Log!$I$1:$I$27569)</f>
        <v>x</v>
      </c>
      <c r="BA99" s="219">
        <f t="array" ref="BA99">LOOKUP(2,1/(Log!$K$1:$K$27569=AT99),Log!$L$1:$L$27569)</f>
        <v>45777</v>
      </c>
      <c r="BB99" s="221" t="str">
        <f t="shared" ref="BB99:BB130" si="120">C99&amp;""&amp;$BB$1</f>
        <v>PHL003Illness cases reported</v>
      </c>
      <c r="BC99" s="213" t="str">
        <f t="array" ref="BC99">LOOKUP(2,1/(Log!$K$1:$K$27569=BB99),Log!$E$1:$E$27569)</f>
        <v>x</v>
      </c>
      <c r="BD99" s="213" t="str">
        <f t="array" ref="BD99">LOOKUP(2,1/(Log!$K$1:$K$27569=BB99),Log!$F$1:$F$27569)</f>
        <v>x</v>
      </c>
      <c r="BE99" s="213" t="str">
        <f t="array" ref="BE99">LOOKUP(2,1/(Log!$K$1:$K$27569=BB99),Log!$G$1:$G$27569)</f>
        <v>x</v>
      </c>
      <c r="BF99" s="213" t="str">
        <f t="array" ref="BF99">LOOKUP(2,1/(Log!$K$1:$K$27569=BB99),Log!$H$1:$H$27569)</f>
        <v>x</v>
      </c>
      <c r="BG99" s="213" t="str">
        <f t="array" ref="BG99">LOOKUP(2,1/(Log!$K$1:$K$27569=BB99),Log!$J$1:$J$27569)</f>
        <v xml:space="preserve">Limited data/information available </v>
      </c>
      <c r="BH99" s="213" t="str">
        <f t="array" ref="BH99">LOOKUP(2,1/(Log!$K$1:$K$27569=BB99),Log!$I$1:$I$27569)</f>
        <v>x</v>
      </c>
      <c r="BI99" s="214">
        <f t="array" ref="BI99">LOOKUP(2,1/(Log!$K$1:$K$27569=BB99),Log!$L$1:$L$27569)</f>
        <v>45595</v>
      </c>
      <c r="BJ99" s="222" t="str">
        <f t="shared" ref="BJ99:BJ130" si="121">C99&amp;""&amp;$BJ$1</f>
        <v>PHL003Fatalities reported</v>
      </c>
      <c r="BK99" s="222">
        <f t="array" ref="BK99">LOOKUP(2,1/(Log!$K$1:$K$27569=BJ99),Log!$E$1:$E$27569)</f>
        <v>147</v>
      </c>
      <c r="BL99" s="222" t="str">
        <f t="array" ref="BL99">LOOKUP(2,1/(Log!$K$1:$K$27569=BJ99),Log!$F$1:$F$27569)</f>
        <v>ACLED accessed 12/04/2025</v>
      </c>
      <c r="BM99" s="222" t="str">
        <f t="array" ref="BM99">LOOKUP(2,1/(Log!$K$1:$K$27569=BJ99),Log!$G$1:$G$27569)</f>
        <v xml:space="preserve">Medium </v>
      </c>
      <c r="BN99" s="222">
        <f t="array" ref="BN99">LOOKUP(2,1/(Log!$K$1:$K$27569=BJ99),Log!$H$1:$H$27569)</f>
        <v>2</v>
      </c>
      <c r="BO99" s="222" t="str">
        <f t="array" ref="BO99">LOOKUP(2,1/(Log!$K$1:$K$27569=BJ99),Log!$J$1:$J$27569)</f>
        <v xml:space="preserve">This is the total number of fatalities due to conflict and violence in Mindanao between 1 October 2024 -  31 March 2025 from ACLED which records all violent incidents, including protests, riots, battles, armed violence against civilians. </v>
      </c>
      <c r="BP99" s="218" t="str">
        <f t="array" ref="BP99">LOOKUP(2,1/(Log!$K$1:$K$27569=BJ99),Log!$I$1:$I$27569)</f>
        <v>https://acleddata.com/data-export-tool/</v>
      </c>
      <c r="BQ99" s="223">
        <f t="array" ref="BQ99">LOOKUP(2,1/(Log!$K$1:$K$27569=BJ99),Log!$L$1:$L$27569)</f>
        <v>45777</v>
      </c>
      <c r="BR99" s="221" t="str">
        <f t="shared" ref="BR99:BR130" si="122">C99&amp;""&amp;$BR$1</f>
        <v>PHL003Buildings damaged</v>
      </c>
      <c r="BS99" s="224" t="str">
        <f t="array" ref="BS99">LOOKUP(2,1/(Log!$K$1:$K$27569=BR99),Log!$E$1:$E$27569)</f>
        <v>x</v>
      </c>
      <c r="BT99" s="224" t="str">
        <f t="array" ref="BT99">LOOKUP(2,1/(Log!$K$1:$K$27569=BR99),Log!$F$1:$F$27569)</f>
        <v>x</v>
      </c>
      <c r="BU99" s="224" t="str">
        <f t="array" ref="BU99">LOOKUP(2,1/(Log!$K$1:$K$27569=BR99),Log!$G$1:$G$27569)</f>
        <v>x</v>
      </c>
      <c r="BV99" s="224" t="str">
        <f t="array" ref="BV99">LOOKUP(2,1/(Log!$K$1:$K$27569=BR99),Log!$H$1:$H$27569)</f>
        <v>x</v>
      </c>
      <c r="BW99" s="224" t="str">
        <f t="array" ref="BW99">LOOKUP(2,1/(Log!$K$1:$K$27569=BR99),Log!$J$1:$J$27569)</f>
        <v xml:space="preserve">Limited data/information available </v>
      </c>
      <c r="BX99" s="224" t="str">
        <f t="array" ref="BX99">LOOKUP(2,1/(Log!$K$1:$K$27569=BR99),Log!$I$1:$I$27569)</f>
        <v>x</v>
      </c>
      <c r="BY99" s="214">
        <f t="array" ref="BY99">LOOKUP(2,1/(Log!$K$1:$K$27569=BR99),Log!$L$1:$L$27569)</f>
        <v>45595</v>
      </c>
      <c r="BZ99" s="222" t="str">
        <f t="shared" ref="BZ99:BZ130" si="123">$C99&amp;""&amp;$BZ$1</f>
        <v>PHL003Buildings destroyed</v>
      </c>
      <c r="CA99" s="222" t="str">
        <f t="array" ref="CA99">LOOKUP(2,1/(Log!$K$1:$K$27569=BZ99),Log!$E$1:$E$27569)</f>
        <v>x</v>
      </c>
      <c r="CB99" s="222" t="str">
        <f t="array" ref="CB99">LOOKUP(2,1/(Log!$K$1:$K$27569=BZ99),Log!$F$1:$F$27569)</f>
        <v>x</v>
      </c>
      <c r="CC99" s="222" t="str">
        <f t="array" ref="CC99">LOOKUP(2,1/(Log!$K$1:$K$27569=BZ99),Log!$G$1:$G$27569)</f>
        <v>x</v>
      </c>
      <c r="CD99" s="222" t="str">
        <f t="array" ref="CD99">LOOKUP(2,1/(Log!$K$1:$K$27569=BZ99),Log!$H$1:$H$27569)</f>
        <v>x</v>
      </c>
      <c r="CE99" s="222" t="str">
        <f t="array" ref="CE99">LOOKUP(2,1/(Log!$K$1:$K$27569=BZ99),Log!$J$1:$J$27569)</f>
        <v xml:space="preserve">Limited data/information available </v>
      </c>
      <c r="CF99" s="222" t="str">
        <f t="array" ref="CF99">LOOKUP(2,1/(Log!$K$1:$K$27569=BZ99),Log!$I$1:$I$27569)</f>
        <v>x</v>
      </c>
      <c r="CG99" s="223">
        <f t="array" ref="CG99">LOOKUP(2,1/(Log!$K$1:$K$27569=BZ99),Log!$L$1:$L$27569)</f>
        <v>45595</v>
      </c>
      <c r="CH99" s="221" t="str">
        <f t="shared" ref="CH99:CH130" si="124">$C99&amp;""&amp;$CH$1</f>
        <v>PHL003Buildings in the affected area</v>
      </c>
      <c r="CI99" s="222" t="e">
        <f t="array" ref="CI99">LOOKUP(2,1/(Log!$K$1:$K$27569=CH99),Log!$E$1:$E$27569)</f>
        <v>#N/A</v>
      </c>
      <c r="CJ99" s="222" t="e">
        <f t="array" ref="CJ99">LOOKUP(2,1/(Log!$K$1:$K$27569=CH99),Log!$F$1:$F$27569)</f>
        <v>#N/A</v>
      </c>
      <c r="CK99" s="222" t="e">
        <f t="array" ref="CK99">LOOKUP(2,1/(Log!$K$1:$K$27569=CH99),Log!$G$1:$G$27569)</f>
        <v>#N/A</v>
      </c>
      <c r="CL99" s="222" t="e">
        <f t="array" ref="CL99">LOOKUP(2,1/(Log!$K$1:$K$27569=CH99),Log!$H$1:$H$27569)</f>
        <v>#N/A</v>
      </c>
      <c r="CM99" s="222" t="e">
        <f t="array" ref="CM99">LOOKUP(2,1/(Log!$K$1:$K$27569=CH99),Log!$J$1:$J$27569)</f>
        <v>#N/A</v>
      </c>
      <c r="CN99" s="222" t="e">
        <f t="array" ref="CN99">LOOKUP(2,1/(Log!$K$1:$K$27569=CH99),Log!$I$1:$I$27569)</f>
        <v>#N/A</v>
      </c>
      <c r="CO99" s="225" t="e">
        <f t="array" ref="CO99">LOOKUP(2,1/(Log!$K$1:$K$27569=CH99),Log!$L$1:$L$27569)</f>
        <v>#N/A</v>
      </c>
      <c r="CP99" s="222" t="str">
        <f t="shared" ref="CP99:CP130" si="125">$C99&amp;""&amp;$CP$1</f>
        <v>PHL003Economic Losses</v>
      </c>
      <c r="CQ99" s="224" t="str">
        <f t="array" ref="CQ99">LOOKUP(2,1/(Log!$K$1:$K$27569=CP99),Log!$E$1:$E$27569)</f>
        <v>x</v>
      </c>
      <c r="CR99" s="224" t="str">
        <f t="array" ref="CR99">LOOKUP(2,1/(Log!$K$1:$K$27569=CP99),Log!$F$1:$F$27569)</f>
        <v>x</v>
      </c>
      <c r="CS99" s="224" t="str">
        <f t="array" ref="CS99">LOOKUP(2,1/(Log!$K$1:$K$27569=CP99),Log!$G$1:$G$27569)</f>
        <v>x</v>
      </c>
      <c r="CT99" s="224" t="str">
        <f t="array" ref="CT99">LOOKUP(2,1/(Log!$K$1:$K$27569=CP99),Log!$H$1:$H$27569)</f>
        <v>x</v>
      </c>
      <c r="CU99" s="224" t="str">
        <f t="array" ref="CU99">LOOKUP(2,1/(Log!$K$1:$K$27569=CP99),Log!$J$1:$J$27569)</f>
        <v xml:space="preserve">Limited data/information available </v>
      </c>
      <c r="CV99" s="224" t="str">
        <f t="array" ref="CV99">LOOKUP(2,1/(Log!$K$1:$K$27569=CP99),Log!$I$1:$I$27569)</f>
        <v>x</v>
      </c>
      <c r="CW99" s="214">
        <f t="array" ref="CW99">LOOKUP(2,1/(Log!$K$1:$K$27569=CP99),Log!$L$1:$L$27569)</f>
        <v>45595</v>
      </c>
      <c r="CX99" s="222" t="str">
        <f t="shared" ref="CX99:CX130" si="126">$C99&amp;""&amp;$CX$1</f>
        <v>PHL003People in Need</v>
      </c>
      <c r="CY99" s="218">
        <f t="shared" ref="CY99:CY130" si="127">IF(DW99="x","x",SUM(DW99,EE99,EM99))</f>
        <v>96000</v>
      </c>
      <c r="CZ99" s="218" t="str">
        <f t="shared" ref="CZ99:CZ130" si="128">DX99</f>
        <v>OCHA 27/03/2025</v>
      </c>
      <c r="DA99" s="218" t="str">
        <f t="shared" ref="DA99:DA130" si="129">DY99</f>
        <v xml:space="preserve">Medium </v>
      </c>
      <c r="DB99" s="218">
        <f t="shared" ref="DB99:DB130" si="130">DZ99</f>
        <v>2</v>
      </c>
      <c r="DC99" s="218" t="str">
        <f t="shared" ref="DC99:DC130" si="131">EA99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v>
      </c>
      <c r="DD99" s="218" t="str">
        <f t="shared" ref="DD99:DD130" si="132">EB99</f>
        <v>https://reliefweb.int/report/philippines/philippines-mindanao-displacement-snapshot-21-march-2025</v>
      </c>
      <c r="DE99" s="220">
        <f t="shared" ref="DE99:DE130" si="133">EC99</f>
        <v>45777</v>
      </c>
      <c r="DF99" s="221" t="str">
        <f t="shared" ref="DF99:DF130" si="134">$C99&amp;""&amp;$DF$1</f>
        <v>PHL003Minimal humanitarian conditions - Level 1</v>
      </c>
      <c r="DG99" s="213">
        <f t="array" ref="DG99">IF(LOOKUP(2,1/(Log!$K$1:$K$27569=DF99),Log!$E$1:$E$27569)="x","x",ROUND(LOOKUP(2,1/(Log!$K$1:$K$27569=DF99),Log!$E$1:$E$27569),-3))</f>
        <v>26156000</v>
      </c>
      <c r="DH99" s="224" t="str">
        <f t="array" ref="DH99">LOOKUP(2,1/(Log!$K$1:$K$27569=DF99),Log!$F$1:$F$27569)</f>
        <v>PSA accessed 15/12/2024; OCHA 23/07/2024; ACLED accessed 16/08/2024; OCHA 27/03/2025</v>
      </c>
      <c r="DI99" s="224" t="str">
        <f t="array" ref="DI99">LOOKUP(2,1/(Log!$K$1:$K$27569=DF99),Log!$G$1:$G$27569)</f>
        <v xml:space="preserve">Medium </v>
      </c>
      <c r="DJ99" s="224">
        <f t="array" ref="DJ99">LOOKUP(2,1/(Log!$K$1:$K$27569=DF99),Log!$H$1:$H$27569)</f>
        <v>2</v>
      </c>
      <c r="DK99" s="224" t="str">
        <f t="array" ref="DK99">LOOKUP(2,1/(Log!$K$1:$K$27569=DF99),Log!$J$1:$J$27569)</f>
        <v>According to INFORM SI methodology, the number of people in Level 1 is equal to the people exposed minus the people affected. People in Level 1 are able to meet their basic needs without employing irreversible coping strategies.</v>
      </c>
      <c r="DL99" s="224" t="str">
        <f t="array" ref="DL99">LOOKUP(2,1/(Log!$K$1:$K$27569=DF99),Log!$I$1:$I$27569)</f>
        <v>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
https://reliefweb.int/report/philippines/philippines-mindanao-displacement-snapshot-21-march-2025</v>
      </c>
      <c r="DM99" s="214">
        <f t="array" ref="DM99">LOOKUP(2,1/(Log!$K$1:$K$27569=DF99),Log!$L$1:$L$27569)</f>
        <v>45777</v>
      </c>
      <c r="DN99" s="222" t="str">
        <f t="shared" ref="DN99:DN130" si="135">$C99&amp;""&amp;$DN$1</f>
        <v>PHL003Stressed humanitarian conditions - Level 2</v>
      </c>
      <c r="DO99" s="218">
        <f t="array" ref="DO99">IF(LOOKUP(2,1/(Log!$K$1:$K$27569=DN99),Log!$E$1:$E$27569)="x","x",ROUND(LOOKUP(2,1/(Log!$K$1:$K$27569=DN99),Log!$E$1:$E$27569),-3))</f>
        <v>0</v>
      </c>
      <c r="DP99" s="222" t="str">
        <f t="array" ref="DP99">LOOKUP(2,1/(Log!$K$1:$K$27569=DN99),Log!$F$1:$F$27569)</f>
        <v>x</v>
      </c>
      <c r="DQ99" s="222" t="str">
        <f t="array" ref="DQ99">LOOKUP(2,1/(Log!$K$1:$K$27569=DN99),Log!$G$1:$G$27569)</f>
        <v xml:space="preserve">Medium </v>
      </c>
      <c r="DR99" s="222">
        <f t="array" ref="DR99">LOOKUP(2,1/(Log!$K$1:$K$27569=DN99),Log!$H$1:$H$27569)</f>
        <v>2</v>
      </c>
      <c r="DS99" s="222" t="str">
        <f t="array" ref="DS99">LOOKUP(2,1/(Log!$K$1:$K$27569=DN99),Log!$J$1:$J$27569)</f>
        <v>According to INFORM SI methodology, the number of people in Level 2 is equal to the people affected minus the people in need. Since all the people affected are also in need, there are no people in Level 2.</v>
      </c>
      <c r="DT99" s="222" t="str">
        <f t="array" ref="DT99">LOOKUP(2,1/(Log!$K$1:$K$27569=DN99),Log!$I$1:$I$27569)</f>
        <v>x</v>
      </c>
      <c r="DU99" s="223">
        <f t="array" ref="DU99">LOOKUP(2,1/(Log!$K$1:$K$27569=DN99),Log!$L$1:$L$27569)</f>
        <v>45777</v>
      </c>
      <c r="DV99" s="221" t="str">
        <f t="shared" ref="DV99:DV130" si="136">$C99&amp;""&amp;$DV$1</f>
        <v>PHL003Moderate humanitarian conditions - Level 3</v>
      </c>
      <c r="DW99" s="213">
        <f t="array" ref="DW99">IF(LOOKUP(2,1/(Log!$K$1:$K$27569=DV99),Log!$E$1:$E$27569)="x","x",ROUND(LOOKUP(2,1/(Log!$K$1:$K$27569=DV99),Log!$E$1:$E$27569),-3))</f>
        <v>96000</v>
      </c>
      <c r="DX99" s="224" t="str">
        <f t="array" ref="DX99">LOOKUP(2,1/(Log!$K$1:$K$27569=DV99),Log!$F$1:$F$27569)</f>
        <v>OCHA 27/03/2025</v>
      </c>
      <c r="DY99" s="224" t="str">
        <f t="array" ref="DY99">LOOKUP(2,1/(Log!$K$1:$K$27569=DV99),Log!$G$1:$G$27569)</f>
        <v xml:space="preserve">Medium </v>
      </c>
      <c r="DZ99" s="224">
        <f t="array" ref="DZ99">LOOKUP(2,1/(Log!$K$1:$K$27569=DV99),Log!$H$1:$H$27569)</f>
        <v>2</v>
      </c>
      <c r="EA99" s="224" t="str">
        <f t="array" ref="EA99">LOOKUP(2,1/(Log!$K$1:$K$27569=DV99),Log!$J$1:$J$27569)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v>
      </c>
      <c r="EB99" s="224" t="str">
        <f t="array" ref="EB99">LOOKUP(2,1/(Log!$K$1:$K$27569=DV99),Log!$I$1:$I$27569)</f>
        <v>https://reliefweb.int/report/philippines/philippines-mindanao-displacement-snapshot-21-march-2025</v>
      </c>
      <c r="EC99" s="214">
        <f t="array" ref="EC99">LOOKUP(2,1/(Log!$K$1:$K$27569=DV99),Log!$L$1:$L$27569)</f>
        <v>45777</v>
      </c>
      <c r="ED99" s="222" t="str">
        <f t="shared" ref="ED99:ED130" si="137">$C99&amp;""&amp;$EE$1</f>
        <v>PHL003Severe humanitarian conditions - Level 4</v>
      </c>
      <c r="EE99" s="218" t="str">
        <f t="array" ref="EE99">IF(LOOKUP(2,1/(Log!$K$1:$K$27569=ED99),Log!$E$1:$E$27569)="x","x",ROUND(LOOKUP(2,1/(Log!$K$1:$K$27569=ED99),Log!$E$1:$E$27569),-3))</f>
        <v>x</v>
      </c>
      <c r="EF99" s="222" t="str">
        <f t="array" ref="EF99">LOOKUP(2,1/(Log!$K$1:$K$27569=ED99),Log!$F$1:$F$27569)</f>
        <v>x</v>
      </c>
      <c r="EG99" s="222" t="str">
        <f t="array" ref="EG99">LOOKUP(2,1/(Log!$K$1:$K$27569=ED99),Log!$G$1:$G$27569)</f>
        <v>x</v>
      </c>
      <c r="EH99" s="222" t="str">
        <f t="array" ref="EH99">LOOKUP(2,1/(Log!$K$1:$K$27569=ED99),Log!$H$1:$H$27569)</f>
        <v>x</v>
      </c>
      <c r="EI99" s="222" t="str">
        <f t="array" ref="EI99">LOOKUP(2,1/(Log!$K$1:$K$27569=ED99),Log!$J$1:$J$27569)</f>
        <v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v>
      </c>
      <c r="EJ99" s="222" t="str">
        <f t="array" ref="EJ99">LOOKUP(2,1/(Log!$K$1:$K$27569=ED99),Log!$I$1:$I$27569)</f>
        <v>x</v>
      </c>
      <c r="EK99" s="223">
        <f t="array" ref="EK99">LOOKUP(2,1/(Log!$K$1:$K$27569=ED99),Log!$L$1:$L$27569)</f>
        <v>45777</v>
      </c>
      <c r="EL99" s="221" t="str">
        <f t="shared" ref="EL99:EL130" si="138">$C99&amp;""&amp;$EM$1</f>
        <v>PHL003Extreme humanitarian conditions - Level 5</v>
      </c>
      <c r="EM99" s="213" t="str">
        <f t="array" ref="EM99">IF(LOOKUP(2,1/(Log!$K$1:$K$27569=EL99),Log!$E$1:$E$27569)="x","x",ROUND(LOOKUP(2,1/(Log!$K$1:$K$27569=EL99),Log!$E$1:$E$27569),-3))</f>
        <v>x</v>
      </c>
      <c r="EN99" s="224" t="str">
        <f t="array" ref="EN99">LOOKUP(2,1/(Log!$K$1:$K$27569=EL99),Log!$F$1:$F$27569)</f>
        <v>x</v>
      </c>
      <c r="EO99" s="224" t="str">
        <f t="array" ref="EO99">LOOKUP(2,1/(Log!$K$1:$K$27569=EL99),Log!$G$1:$G$27569)</f>
        <v>x</v>
      </c>
      <c r="EP99" s="224" t="str">
        <f t="array" ref="EP99">LOOKUP(2,1/(Log!$K$1:$K$27569=EL99),Log!$H$1:$H$27569)</f>
        <v>x</v>
      </c>
      <c r="EQ99" s="224" t="str">
        <f t="array" ref="EQ99">LOOKUP(2,1/(Log!$K$1:$K$27569=EL99),Log!$J$1:$J$27569)</f>
        <v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v>
      </c>
      <c r="ER99" s="224" t="str">
        <f t="array" ref="ER99">LOOKUP(2,1/(Log!$K$1:$K$27569=EL99),Log!$I$1:$I$27569)</f>
        <v>x</v>
      </c>
      <c r="ES99" s="214">
        <f t="array" ref="ES99">LOOKUP(2,1/(Log!$K$1:$K$27569=EL99),Log!$L$1:$L$27569)</f>
        <v>45777</v>
      </c>
      <c r="ET99" s="222" t="str">
        <f t="shared" ref="ET99:ET130" si="139">$C99&amp;""&amp;$ET$1</f>
        <v>PHL003Fatalities in all crises</v>
      </c>
      <c r="EU99" s="222">
        <f t="array" ref="EU99">LOOKUP(2,1/(Log!$K$1:$K$27569=ET99),Log!$E$1:$E$27569)</f>
        <v>147</v>
      </c>
      <c r="EV99" s="222" t="str">
        <f t="array" ref="EV99">LOOKUP(2,1/(Log!$K$1:$K$27569=ET99),Log!$F$1:$F$27569)</f>
        <v>ACLED accessed 12/04/2025</v>
      </c>
      <c r="EW99" s="222" t="str">
        <f t="array" ref="EW99">LOOKUP(2,1/(Log!$K$1:$K$27569=ET99),Log!$G$1:$G$27569)</f>
        <v xml:space="preserve">Medium </v>
      </c>
      <c r="EX99" s="222">
        <f t="array" ref="EX99">LOOKUP(2,1/(Log!$K$1:$K$27569=ET99),Log!$H$1:$H$27569)</f>
        <v>2</v>
      </c>
      <c r="EY99" s="222" t="str">
        <f t="array" ref="EY99">LOOKUP(2,1/(Log!$K$1:$K$27569=ET99),Log!$J$1:$J$27569)</f>
        <v xml:space="preserve">This is the total number of fatalities due to conflict and violence in Mindanao between 1 October 2024 -  31 March 2025 from ACLED which records all violent incidents, including protests, riots, battles, armed violence against civilians. </v>
      </c>
      <c r="EZ99" s="222" t="str">
        <f t="array" ref="EZ99">LOOKUP(2,1/(Log!$K$1:$K$27569=ET99),Log!$I$1:$I$27569)</f>
        <v>https://acleddata.com/data-export-tool/</v>
      </c>
      <c r="FA99" s="223">
        <f t="array" ref="FA99">LOOKUP(2,1/(Log!$K$1:$K$27569=ET99),Log!$L$1:$L$27569)</f>
        <v>45777</v>
      </c>
      <c r="FB99" s="221" t="str">
        <f t="shared" ref="FB99:FB130" si="140">$C99&amp;""&amp;$FB$1</f>
        <v>PHL003Crisis affected groups</v>
      </c>
      <c r="FC99" s="224">
        <f t="array" ref="FC99">LOOKUP(2,1/(Log!$K$1:$K$27569=FB99),Log!$E$1:$E$27569)</f>
        <v>4</v>
      </c>
      <c r="FD99" s="224" t="str">
        <f t="array" ref="FD99">LOOKUP(2,1/(Log!$K$1:$K$27569=FB99),Log!$F$1:$F$27569)</f>
        <v>OCHA 17/05/2024; ECHO 29/04/2024</v>
      </c>
      <c r="FE99" s="224" t="str">
        <f t="array" ref="FE99">LOOKUP(2,1/(Log!$K$1:$K$27569=FB99),Log!$G$1:$G$27569)</f>
        <v>High</v>
      </c>
      <c r="FF99" s="224">
        <f t="array" ref="FF99">LOOKUP(2,1/(Log!$K$1:$K$27569=FB99),Log!$H$1:$H$27569)</f>
        <v>1</v>
      </c>
      <c r="FG99" s="224" t="str">
        <f t="array" ref="FG99">LOOKUP(2,1/(Log!$K$1:$K$27569=FB99),Log!$J$1:$J$27569)</f>
        <v>In this crisis, 4 out of 5 population groups are affected: IDPs, host population, non-host population, and returnees.</v>
      </c>
      <c r="FH99" s="224" t="str">
        <f t="array" ref="FH99">LOOKUP(2,1/(Log!$K$1:$K$27569=FB99),Log!$I$1:$I$27569)</f>
        <v>https://reliefweb.int/report/philippines/philippines-mindanao-displacement-snapshot-17-may-2024
https://reliefweb.int/report/philippines/philippines-mindanao-armed-conflict-dg-echo-partners-local-authorities-echo-daily-flash-29-april-2024</v>
      </c>
      <c r="FI99" s="214">
        <f t="array" ref="FI99">LOOKUP(2,1/(Log!$K$1:$K$27569=FB99),Log!$L$1:$L$27569)</f>
        <v>45777</v>
      </c>
      <c r="FJ99" s="221" t="str">
        <f t="shared" ref="FJ99:FJ130" si="141">$C99&amp;""&amp;$FJ$1</f>
        <v>PHL003People facing limited access constraints</v>
      </c>
      <c r="FK99" s="222" t="str">
        <f t="array" ref="FK99">LOOKUP(2,1/(Log!$K$1:$K$27569=FJ99),Log!$E$1:$E$27569)</f>
        <v>x</v>
      </c>
      <c r="FL99" s="222" t="str">
        <f t="array" ref="FL99">LOOKUP(2,1/(Log!$K$1:$K$27569=FJ99),Log!$F$1:$F$27569)</f>
        <v>x</v>
      </c>
      <c r="FM99" s="222" t="str">
        <f t="array" ref="FM99">LOOKUP(2,1/(Log!$K$1:$K$27569=FJ99),Log!$G$1:$G$27569)</f>
        <v>x</v>
      </c>
      <c r="FN99" s="222" t="str">
        <f t="array" ref="FN99">LOOKUP(2,1/(Log!$K$1:$K$27569=FJ99),Log!$H$1:$H$27569)</f>
        <v>x</v>
      </c>
      <c r="FO99" s="222" t="str">
        <f t="array" ref="FO99">LOOKUP(2,1/(Log!$K$1:$K$27569=FJ99),Log!$J$1:$J$27569)</f>
        <v>There is no data on people facing access constraints</v>
      </c>
      <c r="FP99" s="218" t="str">
        <f t="array" ref="FP99">LOOKUP(2,1/(Log!$K$1:$K$27569=FJ99),Log!$I$1:$I$27569)</f>
        <v>x</v>
      </c>
      <c r="FQ99" s="219">
        <f t="array" ref="FQ99">LOOKUP(2,1/(Log!$K$1:$K$27569=FJ99),Log!$L$1:$L$27569)</f>
        <v>45595</v>
      </c>
      <c r="FR99" s="221" t="str">
        <f t="shared" ref="FR99:FR130" si="142">$C99&amp;""&amp;$FR$1</f>
        <v>PHL003People facing restricted access constraints</v>
      </c>
      <c r="FS99" s="224" t="str">
        <f t="array" ref="FS99">LOOKUP(2,1/(Log!$K$1:$K$27569=FR99),Log!$E$1:$E$27569)</f>
        <v>x</v>
      </c>
      <c r="FT99" s="224" t="str">
        <f t="array" ref="FT99">LOOKUP(2,1/(Log!$K$1:$K$27569=FR99),Log!$F$1:$F$27569)</f>
        <v>x</v>
      </c>
      <c r="FU99" s="224" t="str">
        <f t="array" ref="FU99">LOOKUP(2,1/(Log!$K$1:$K$27569=FR99),Log!$G$1:$G$27569)</f>
        <v>x</v>
      </c>
      <c r="FV99" s="224" t="str">
        <f t="array" ref="FV99">LOOKUP(2,1/(Log!$K$1:$K$27569=FR99),Log!$H$1:$H$27569)</f>
        <v>x</v>
      </c>
      <c r="FW99" s="224" t="str">
        <f t="array" ref="FW99">LOOKUP(2,1/(Log!$K$1:$K$27569=FR99),Log!$J$1:$J$27569)</f>
        <v>There is no data on people facing access constraints</v>
      </c>
      <c r="FX99" s="224" t="str">
        <f t="array" ref="FX99">LOOKUP(2,1/(Log!$K$1:$K$27569=FR99),Log!$I$1:$I$27569)</f>
        <v>x</v>
      </c>
      <c r="FY99" s="214">
        <f t="array" ref="FY99">LOOKUP(2,1/(Log!$K$1:$K$27569=FR99),Log!$L$1:$L$27569)</f>
        <v>45595</v>
      </c>
      <c r="FZ99" s="222" t="str">
        <f t="shared" ref="FZ99:FZ130" si="143">$C99&amp;""&amp;$FZ$1</f>
        <v>PHL003Impediments to entry into country (bureaucratic and administrative)</v>
      </c>
      <c r="GA99" s="222">
        <f t="array" ref="GA99">LOOKUP(2,1/(Log!$K$1:$K$27569=FZ99),Log!$E$1:$E$27569)</f>
        <v>1</v>
      </c>
      <c r="GB99" s="222" t="str">
        <f t="array" ref="GB99">LOOKUP(2,1/(Log!$K$1:$K$27569=FZ99),Log!$F$1:$F$27569)</f>
        <v>ACAPS Access Methodology</v>
      </c>
      <c r="GC99" s="222" t="str">
        <f t="array" ref="GC99">LOOKUP(2,1/(Log!$K$1:$K$27569=FZ99),Log!$G$1:$G$27569)</f>
        <v>Medium</v>
      </c>
      <c r="GD99" s="222">
        <f t="array" ref="GD99">LOOKUP(2,1/(Log!$K$1:$K$27569=FZ99),Log!$H$1:$H$27569)</f>
        <v>2</v>
      </c>
      <c r="GE99" s="222" t="str">
        <f t="array" ref="GE99">LOOKUP(2,1/(Log!$K$1:$K$27569=FZ99),Log!$J$1:$J$27569)</f>
        <v>x</v>
      </c>
      <c r="GF99" s="222" t="str">
        <f t="array" ref="GF99">LOOKUP(2,1/(Log!$K$1:$K$27569=FZ99),Log!$I$1:$I$27569)</f>
        <v>x</v>
      </c>
      <c r="GG99" s="223">
        <f t="array" ref="GG99">LOOKUP(2,1/(Log!$K$1:$K$27569=FZ99),Log!$L$1:$L$27569)</f>
        <v>45609</v>
      </c>
      <c r="GH99" s="221" t="str">
        <f t="shared" ref="GH99:GH130" si="144">$C99&amp;""&amp;$GH$1</f>
        <v>PHL003Restriction of movement (impediments to freedom of movement and/or administrative restrictions)</v>
      </c>
      <c r="GI99" s="224">
        <f t="array" ref="GI99">LOOKUP(2,1/(Log!$K$1:$K$27569=GH99),Log!$E$1:$E$27569)</f>
        <v>0</v>
      </c>
      <c r="GJ99" s="224" t="str">
        <f t="array" ref="GJ99">LOOKUP(2,1/(Log!$K$1:$K$27569=GH99),Log!$F$1:$F$27569)</f>
        <v>ACAPS Access Methodology</v>
      </c>
      <c r="GK99" s="224" t="str">
        <f t="array" ref="GK99">LOOKUP(2,1/(Log!$K$1:$K$27569=GH99),Log!$G$1:$G$27569)</f>
        <v>Medium</v>
      </c>
      <c r="GL99" s="224">
        <f t="array" ref="GL99">LOOKUP(2,1/(Log!$K$1:$K$27569=GH99),Log!$H$1:$H$27569)</f>
        <v>2</v>
      </c>
      <c r="GM99" s="224" t="str">
        <f t="array" ref="GM99">LOOKUP(2,1/(Log!$K$1:$K$27569=GH99),Log!$J$1:$J$27569)</f>
        <v>x</v>
      </c>
      <c r="GN99" s="224" t="str">
        <f t="array" ref="GN99">LOOKUP(2,1/(Log!$K$1:$K$27569=GH99),Log!$I$1:$I$27569)</f>
        <v>x</v>
      </c>
      <c r="GO99" s="214">
        <f t="array" ref="GO99">LOOKUP(2,1/(Log!$K$1:$K$27569=GH99),Log!$L$1:$L$27569)</f>
        <v>45609</v>
      </c>
      <c r="GP99" s="222" t="str">
        <f t="shared" ref="GP99:GP130" si="145">$C99&amp;""&amp;$GP$1</f>
        <v>PHL003Interference into implementation of humanitarian activities</v>
      </c>
      <c r="GQ99" s="222">
        <f t="array" ref="GQ99">LOOKUP(2,1/(Log!$K$1:$K$27569=GP99),Log!$E$1:$E$27569)</f>
        <v>0</v>
      </c>
      <c r="GR99" s="222" t="str">
        <f t="array" ref="GR99">LOOKUP(2,1/(Log!$K$1:$K$27569=GP99),Log!$F$1:$F$27569)</f>
        <v>ACAPS Access Methodology</v>
      </c>
      <c r="GS99" s="222" t="str">
        <f t="array" ref="GS99">LOOKUP(2,1/(Log!$K$1:$K$27569=GP99),Log!$G$1:$G$27569)</f>
        <v>Medium</v>
      </c>
      <c r="GT99" s="222">
        <f t="array" ref="GT99">LOOKUP(2,1/(Log!$K$1:$K$27569=GP99),Log!$H$1:$H$27569)</f>
        <v>2</v>
      </c>
      <c r="GU99" s="222" t="str">
        <f t="array" ref="GU99">LOOKUP(2,1/(Log!$K$1:$K$27569=GP99),Log!$J$1:$J$27569)</f>
        <v>x</v>
      </c>
      <c r="GV99" s="222" t="str">
        <f t="array" ref="GV99">LOOKUP(2,1/(Log!$K$1:$K$27569=GP99),Log!$I$1:$I$27569)</f>
        <v>x</v>
      </c>
      <c r="GW99" s="223">
        <f t="array" ref="GW99">LOOKUP(2,1/(Log!$K$1:$K$27569=GP99),Log!$L$1:$L$27569)</f>
        <v>45609</v>
      </c>
      <c r="GX99" s="221" t="str">
        <f t="shared" ref="GX99:GX130" si="146">$C99&amp;""&amp;$GX$1</f>
        <v>PHL003Violence against personnel, facilities and assets</v>
      </c>
      <c r="GY99" s="224">
        <f t="array" ref="GY99">LOOKUP(2,1/(Log!$K$1:$K$27569=GX99),Log!$E$1:$E$27569)</f>
        <v>0</v>
      </c>
      <c r="GZ99" s="224" t="str">
        <f t="array" ref="GZ99">LOOKUP(2,1/(Log!$K$1:$K$27569=GX99),Log!$F$1:$F$27569)</f>
        <v>ACAPS Access Methodology</v>
      </c>
      <c r="HA99" s="224" t="str">
        <f t="array" ref="HA99">LOOKUP(2,1/(Log!$K$1:$K$27569=GX99),Log!$G$1:$G$27569)</f>
        <v>Medium</v>
      </c>
      <c r="HB99" s="224">
        <f t="array" ref="HB99">LOOKUP(2,1/(Log!$K$1:$K$27569=GX99),Log!$H$1:$H$27569)</f>
        <v>2</v>
      </c>
      <c r="HC99" s="224" t="str">
        <f t="array" ref="HC99">LOOKUP(2,1/(Log!$K$1:$K$27569=GX99),Log!$J$1:$J$27569)</f>
        <v>x</v>
      </c>
      <c r="HD99" s="224" t="str">
        <f t="array" ref="HD99">LOOKUP(2,1/(Log!$K$1:$K$27569=GX99),Log!$I$1:$I$27569)</f>
        <v>x</v>
      </c>
      <c r="HE99" s="214">
        <f t="array" ref="HE99">LOOKUP(2,1/(Log!$K$1:$K$27569=GX99),Log!$L$1:$L$27569)</f>
        <v>45609</v>
      </c>
      <c r="HF99" s="222" t="str">
        <f t="shared" ref="HF99:HF130" si="147">$C99&amp;""&amp;$HF$1</f>
        <v>PHL003Denial of existence of humanitarian needs or entitlements to assistance</v>
      </c>
      <c r="HG99" s="222">
        <f t="array" ref="HG99">LOOKUP(2,1/(Log!$K$1:$K$27569=HF99),Log!$E$1:$E$27569)</f>
        <v>0</v>
      </c>
      <c r="HH99" s="222" t="str">
        <f t="array" ref="HH99">LOOKUP(2,1/(Log!$K$1:$K$27569=HF99),Log!$F$1:$F$27569)</f>
        <v>ACAPS Access Methodology</v>
      </c>
      <c r="HI99" s="222" t="str">
        <f t="array" ref="HI99">LOOKUP(2,1/(Log!$K$1:$K$27569=HF99),Log!$G$1:$G$27569)</f>
        <v>Medium</v>
      </c>
      <c r="HJ99" s="222">
        <f t="array" ref="HJ99">LOOKUP(2,1/(Log!$K$1:$K$27569=HF99),Log!$H$1:$H$27569)</f>
        <v>2</v>
      </c>
      <c r="HK99" s="222" t="str">
        <f t="array" ref="HK99">LOOKUP(2,1/(Log!$K$1:$K$27569=HF99),Log!$J$1:$J$27569)</f>
        <v>x</v>
      </c>
      <c r="HL99" s="222" t="str">
        <f t="array" ref="HL99">LOOKUP(2,1/(Log!$K$1:$K$27569=HF99),Log!$I$1:$I$27569)</f>
        <v>x</v>
      </c>
      <c r="HM99" s="223">
        <f t="array" ref="HM99">LOOKUP(2,1/(Log!$K$1:$K$27569=HF99),Log!$L$1:$L$27569)</f>
        <v>45609</v>
      </c>
      <c r="HN99" s="221" t="str">
        <f t="shared" ref="HN99:HN130" si="148">$C99&amp;""&amp;$HN$1</f>
        <v>PHL003Restriction and obstruction of access to services and assistance</v>
      </c>
      <c r="HO99" s="224">
        <f t="array" ref="HO99">LOOKUP(2,1/(Log!$K$1:$K$27569=HN99),Log!$E$1:$E$27569)</f>
        <v>0</v>
      </c>
      <c r="HP99" s="224" t="str">
        <f t="array" ref="HP99">LOOKUP(2,1/(Log!$K$1:$K$27569=HN99),Log!$F$1:$F$27569)</f>
        <v>ACAPS Access Methodology</v>
      </c>
      <c r="HQ99" s="224" t="str">
        <f t="array" ref="HQ99">LOOKUP(2,1/(Log!$K$1:$K$27569=HN99),Log!$G$1:$G$27569)</f>
        <v>Medium</v>
      </c>
      <c r="HR99" s="224">
        <f t="array" ref="HR99">LOOKUP(2,1/(Log!$K$1:$K$27569=HN99),Log!$H$1:$H$27569)</f>
        <v>2</v>
      </c>
      <c r="HS99" s="224" t="str">
        <f t="array" ref="HS99">LOOKUP(2,1/(Log!$K$1:$K$27569=HN99),Log!$J$1:$J$27569)</f>
        <v>x</v>
      </c>
      <c r="HT99" s="224" t="str">
        <f t="array" ref="HT99">LOOKUP(2,1/(Log!$K$1:$K$27569=HN99),Log!$I$1:$I$27569)</f>
        <v>x</v>
      </c>
      <c r="HU99" s="214">
        <f t="array" ref="HU99">LOOKUP(2,1/(Log!$K$1:$K$27569=HN99),Log!$L$1:$L$27569)</f>
        <v>45609</v>
      </c>
      <c r="HV99" s="222" t="str">
        <f t="shared" ref="HV99:HV130" si="149">$C99&amp;""&amp;$HV$1</f>
        <v>PHL003Ongoing insecurity/hostilities affecting humanitarian assistance</v>
      </c>
      <c r="HW99" s="222">
        <f t="array" ref="HW99">LOOKUP(2,1/(Log!$K$1:$K$27569=HV99),Log!$E$1:$E$27569)</f>
        <v>0</v>
      </c>
      <c r="HX99" s="222" t="str">
        <f t="array" ref="HX99">LOOKUP(2,1/(Log!$K$1:$K$27569=HV99),Log!$F$1:$F$27569)</f>
        <v>ACAPS Access Methodology</v>
      </c>
      <c r="HY99" s="222" t="str">
        <f t="array" ref="HY99">LOOKUP(2,1/(Log!$K$1:$K$27569=HV99),Log!$G$1:$G$27569)</f>
        <v>Medium</v>
      </c>
      <c r="HZ99" s="222">
        <f t="array" ref="HZ99">LOOKUP(2,1/(Log!$K$1:$K$27569=HV99),Log!$H$1:$H$27569)</f>
        <v>2</v>
      </c>
      <c r="IA99" s="222" t="str">
        <f t="array" ref="IA99">LOOKUP(2,1/(Log!$K$1:$K$27569=HV99),Log!$J$1:$J$27569)</f>
        <v>x</v>
      </c>
      <c r="IB99" s="222" t="str">
        <f t="array" ref="IB99">LOOKUP(2,1/(Log!$K$1:$K$27569=HV99),Log!$I$1:$I$27569)</f>
        <v>x</v>
      </c>
      <c r="IC99" s="223">
        <f t="array" ref="IC99">LOOKUP(2,1/(Log!$K$1:$K$27569=HV99),Log!$L$1:$L$27569)</f>
        <v>45609</v>
      </c>
      <c r="ID99" s="221" t="str">
        <f t="shared" ref="ID99:ID130" si="150">$C99&amp;""&amp;$ID$1</f>
        <v>PHL003Presence of mines and improvised explosive devices</v>
      </c>
      <c r="IE99" s="224">
        <f t="array" ref="IE99">LOOKUP(2,1/(Log!$K$1:$K$27569=ID99),Log!$E$1:$E$27569)</f>
        <v>1</v>
      </c>
      <c r="IF99" s="224" t="str">
        <f t="array" ref="IF99">LOOKUP(2,1/(Log!$K$1:$K$27569=ID99),Log!$F$1:$F$27569)</f>
        <v>ACAPS Access Methodology</v>
      </c>
      <c r="IG99" s="224" t="str">
        <f t="array" ref="IG99">LOOKUP(2,1/(Log!$K$1:$K$27569=ID99),Log!$G$1:$G$27569)</f>
        <v>Medium</v>
      </c>
      <c r="IH99" s="224">
        <f t="array" ref="IH99">LOOKUP(2,1/(Log!$K$1:$K$27569=ID99),Log!$H$1:$H$27569)</f>
        <v>2</v>
      </c>
      <c r="II99" s="224" t="str">
        <f t="array" ref="II99">LOOKUP(2,1/(Log!$K$1:$K$27569=ID99),Log!$J$1:$J$27569)</f>
        <v>x</v>
      </c>
      <c r="IJ99" s="224" t="str">
        <f t="array" ref="IJ99">LOOKUP(2,1/(Log!$K$1:$K$27569=ID99),Log!$I$1:$I$27569)</f>
        <v>x</v>
      </c>
      <c r="IK99" s="214">
        <f t="array" ref="IK99">LOOKUP(2,1/(Log!$K$1:$K$27569=ID99),Log!$L$1:$L$27569)</f>
        <v>45623</v>
      </c>
      <c r="IL99" s="222" t="str">
        <f t="shared" ref="IL99:IL130" si="151">$C99&amp;""&amp;$IL$1</f>
        <v>PHL003Physical constraints in the environment (obstacles related to terrain, climate, lack of infrastructure, etc.)</v>
      </c>
      <c r="IM99" s="222">
        <f t="array" ref="IM99">LOOKUP(2,1/(Log!$K$1:$K$27569=IL99),Log!$E$1:$E$27569)</f>
        <v>3</v>
      </c>
      <c r="IN99" s="222" t="str">
        <f t="array" ref="IN99">LOOKUP(2,1/(Log!$K$1:$K$27569=IL99),Log!$F$1:$F$27569)</f>
        <v>ACAPS Access Methodology</v>
      </c>
      <c r="IO99" s="222" t="str">
        <f t="array" ref="IO99">LOOKUP(2,1/(Log!$K$1:$K$27569=IL99),Log!$G$1:$G$27569)</f>
        <v>Medium</v>
      </c>
      <c r="IP99" s="222">
        <f t="array" ref="IP99">LOOKUP(2,1/(Log!$K$1:$K$27569=IL99),Log!$H$1:$H$27569)</f>
        <v>2</v>
      </c>
      <c r="IQ99" s="222" t="str">
        <f t="array" ref="IQ99">LOOKUP(2,1/(Log!$K$1:$K$27569=IL99),Log!$J$1:$J$27569)</f>
        <v>x</v>
      </c>
      <c r="IR99" s="222" t="str">
        <f t="array" ref="IR99">LOOKUP(2,1/(Log!$K$1:$K$27569=IL99),Log!$I$1:$I$27569)</f>
        <v>x</v>
      </c>
      <c r="IS99" s="223">
        <f t="array" ref="IS99">LOOKUP(2,1/(Log!$K$1:$K$27569=IL99),Log!$L$1:$L$27569)</f>
        <v>45609</v>
      </c>
    </row>
    <row r="100" spans="1:253" s="11" customFormat="1" ht="13.35" customHeight="1">
      <c r="A100" s="11" t="str">
        <f>Lists!B:B</f>
        <v>Highlands Violence</v>
      </c>
      <c r="B100" s="11" t="str">
        <f>Lists!F:F</f>
        <v>Conflict/ Violence</v>
      </c>
      <c r="C100" s="11" t="str">
        <f>Lists!C:C</f>
        <v>PNG003</v>
      </c>
      <c r="D100" s="11" t="str">
        <f>Lists!A:A</f>
        <v>Papua New Guinea</v>
      </c>
      <c r="E100" s="11" t="str">
        <f>Lists!D:D</f>
        <v>PNG</v>
      </c>
      <c r="F100" s="11" t="str">
        <f t="shared" si="114"/>
        <v>PNG003Total population</v>
      </c>
      <c r="G100" s="212">
        <f t="array" ref="G100">ROUND(LOOKUP(2,1/(Log!$K$1:$K$27569=F100),Log!$E$1:$E$27569),-3)</f>
        <v>10728000</v>
      </c>
      <c r="H100" s="213" t="str">
        <f t="array" ref="H100">LOOKUP(2,1/(Log!$K$1:$K$27569=F100),Log!$F$1:$F$27569)</f>
        <v>Worldometers accessed on 24/04/2025</v>
      </c>
      <c r="I100" s="213" t="str">
        <f t="array" ref="I100">LOOKUP(2,1/(Log!$K$1:$K$27569=F100),Log!$G$1:$G$27569)</f>
        <v xml:space="preserve">Medium </v>
      </c>
      <c r="J100" s="213">
        <f t="array" ref="J100">LOOKUP(2,1/(Log!$K$1:$K$27569=F100),Log!$H$1:$H$27569)</f>
        <v>2</v>
      </c>
      <c r="K100" s="213" t="str">
        <f t="array" ref="K100">LOOKUP(2,1/(Log!$K$1:$K$27569=F100),Log!$J$1:$J$27569)</f>
        <v>Total population living in Papua New Guinea according to Worldometers. The source is used because it is reliable and the reliability is set to medium as ir's based on estimations.</v>
      </c>
      <c r="L100" s="213" t="str">
        <f t="array" ref="L100">LOOKUP(2,1/(Log!$K$1:$K$27569=F100),Log!$I$1:$I$27569)</f>
        <v>https://www.worldometers.info/world-population/papua-new-guinea-population/</v>
      </c>
      <c r="M100" s="214">
        <f t="array" ref="M100">LOOKUP(2,1/(Log!$K$1:$K$27569=F100),Log!$L$1:$L$27569)</f>
        <v>45777</v>
      </c>
      <c r="N100" s="221" t="str">
        <f t="shared" si="115"/>
        <v>PNG003Landmass affected</v>
      </c>
      <c r="O100" s="216">
        <f t="array" ref="O100">LOOKUP(2,1/(Log!$K$1:$K$27569=N100),Log!$E$1:$E$27569)</f>
        <v>63667</v>
      </c>
      <c r="P100" s="216" t="str">
        <f t="array" ref="P100">LOOKUP(2,1/(Log!$K$1:$K$27569=N100),Log!$F$1:$F$27569)</f>
        <v>City Population accessed 24/04/2025; UNCT PNG 09/08/2022; ACLED accessed 10/02/2025</v>
      </c>
      <c r="Q100" s="216" t="str">
        <f t="array" ref="Q100">LOOKUP(2,1/(Log!$K$1:$K$27569=N100),Log!$G$1:$G$27569)</f>
        <v xml:space="preserve">Medium </v>
      </c>
      <c r="R100" s="216">
        <f t="array" ref="R100">LOOKUP(2,1/(Log!$K$1:$K$27569=N100),Log!$H$1:$H$27569)</f>
        <v>2</v>
      </c>
      <c r="S100" s="216" t="str">
        <f t="array" ref="S100">LOOKUP(2,1/(Log!$K$1:$K$27569=N100),Log!$J$1:$J$27569)</f>
        <v xml:space="preserve">The affected area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v>
      </c>
      <c r="T100" s="216" t="str">
        <f t="array" ref="T100">LOOKUP(2,1/(Log!$K$1:$K$27569=N100),Log!$I$1:$I$27569)</f>
        <v>https://www.citypopulation.de/en/papuanewguinea/cities/
https://reliefweb.int/report/papua-new-guinea/papua-new-guinea-highlands-violence-humanitarian-needs-and-priorities-aug-2022-may-2023-issued-09-aug-2022
https://acleddata.com/data-export-tool/
https://reliefweb.int/report/papua-new-guinea/papua-new-guinea-humanitarian-highlights-latest-incidents-updated-1-november-2024
https://reliefweb.int/report/papua-new-guinea/papua-new-guinea-humanitarian-highlights-latest-incidents-31-january-2025</v>
      </c>
      <c r="U100" s="217">
        <f t="array" ref="U100">LOOKUP(2,1/(Log!$K$1:$K$27569=N100),Log!$L$1:$L$27569)</f>
        <v>45777</v>
      </c>
      <c r="V100" s="221" t="str">
        <f t="shared" si="116"/>
        <v>PNG003People exposed</v>
      </c>
      <c r="W100" s="213">
        <f t="array" ref="W100">IF(LOOKUP(2,1/(Log!$K$1:$K$27569=V100),Log!$E$1:$E$27569)="x","x",ROUND(LOOKUP(2,1/(Log!$K$1:$K$27569=V100),Log!$E$1:$E$27569),-3))</f>
        <v>4566000</v>
      </c>
      <c r="X100" s="213" t="str">
        <f t="array" ref="X100">LOOKUP(2,1/(Log!$K$1:$K$27569=V100),Log!$F$1:$F$27569)</f>
        <v>NSO 01/08/2023; UNCT PNG 09/08/2022; ACLED accessed 10/02/2025</v>
      </c>
      <c r="Y100" s="213" t="str">
        <f t="array" ref="Y100">LOOKUP(2,1/(Log!$K$1:$K$27569=V100),Log!$G$1:$G$27569)</f>
        <v xml:space="preserve">Medium </v>
      </c>
      <c r="Z100" s="213">
        <f t="array" ref="Z100">LOOKUP(2,1/(Log!$K$1:$K$27569=V100),Log!$H$1:$H$27569)</f>
        <v>2</v>
      </c>
      <c r="AA100" s="213" t="str">
        <f t="array" ref="AA100">LOOKUP(2,1/(Log!$K$1:$K$27569=V100),Log!$J$1:$J$27569)</f>
        <v>The number of people exposed corresponds to the total population living in the areas concerned by the crisis which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The figure is taken from page 5 of the report " National Population Estimate 2021" (NSO 01/08/2023).
The source for the province-wise population figures was chosen because it is reliable and provides the latest region and province-wise population statistics.
The reliability of this data/indicator is medium because the population figure is an estimate and not very recent.</v>
      </c>
      <c r="AB100" s="213" t="str">
        <f t="array" ref="AB100">LOOKUP(2,1/(Log!$K$1:$K$27569=V100),Log!$I$1:$I$27569)</f>
        <v>https://www.nso.gov.pg/download/118/population-estimates-2021/3753/00_png-_population_estimate_results.pdf
https://reliefweb.int/report/papua-new-guinea/papua-new-guinea-highlands-violence-humanitarian-needs-and-priorities-aug-2022-may-2023-issued-09-aug-2022
https://acleddata.com/data-export-tool/</v>
      </c>
      <c r="AC100" s="214">
        <f t="array" ref="AC100">LOOKUP(2,1/(Log!$K$1:$K$27569=V100),Log!$L$1:$L$27569)</f>
        <v>45777</v>
      </c>
      <c r="AD100" s="221" t="str">
        <f t="shared" si="117"/>
        <v>PNG003People affected</v>
      </c>
      <c r="AE100" s="218">
        <f t="array" ref="AE100">IF(LOOKUP(2,1/(Log!$K$1:$K$27569=AD100),Log!$E$1:$E$27569)="x","x",ROUND(LOOKUP(2,1/(Log!$K$1:$K$27569=AD100),Log!$E$1:$E$27569),-3))</f>
        <v>571000</v>
      </c>
      <c r="AF100" s="218" t="str">
        <f t="array" ref="AF100">LOOKUP(2,1/(Log!$K$1:$K$27569=AD100),Log!$F$1:$F$27569)</f>
        <v>NSO 01/08/2023;ACLED accessed 10/02/2025; ANU 25/09/2024; UNCT PNG 08/11/2024; UNCT PNG 31/01/2025</v>
      </c>
      <c r="AG100" s="218" t="str">
        <f t="array" ref="AG100">LOOKUP(2,1/(Log!$K$1:$K$27569=AD100),Log!$G$1:$G$27569)</f>
        <v xml:space="preserve">Medium </v>
      </c>
      <c r="AH100" s="218">
        <f t="array" ref="AH100">LOOKUP(2,1/(Log!$K$1:$K$27569=AD100),Log!$H$1:$H$27569)</f>
        <v>2</v>
      </c>
      <c r="AI100" s="218" t="str">
        <f t="array" ref="AI100">LOOKUP(2,1/(Log!$K$1:$K$27569=AD100),Log!$J$1:$J$27569)</f>
        <v>The number of people affected corresponds to the population of the Enga province. Enga province is by far the most violence-affected province in the Highlands region. The figure is taken from page 5 of the report " National Population Estimate 2021" (NSO 01/08/2023). The source was chosen because it is a reliable source for the latest region and province-wise population statistics. The reliability of this data/indicator is medium because the population figure is an estimate and not very recent.</v>
      </c>
      <c r="AJ100" s="218" t="str">
        <f t="array" ref="AJ100">LOOKUP(2,1/(Log!$K$1:$K$27569=AD100),Log!$I$1:$I$27569)</f>
        <v>https://www.nso.gov.pg/download/118/population-estimates-2021/3753/00_png-_population_estimate_results.pdf
https://acleddata.com/data-export-tool/
https://reliefweb.int/report/papua-new-guinea/enga-tribal-violence-pngs-top-security-threat-comes-within
https://reliefweb.int/report/papua-new-guinea/papua-new-guinea-humanitarian-highlights-latest-incidents-updated-1-november-2024
https://reliefweb.int/report/papua-new-guinea/papua-new-guinea-humanitarian-highlights-latest-incidents-31-january-2025</v>
      </c>
      <c r="AK100" s="219">
        <f t="array" ref="AK100">LOOKUP(2,1/(Log!$K$1:$K$27569=AD100),Log!$L$1:$L$27569)</f>
        <v>45777</v>
      </c>
      <c r="AL100" s="221" t="str">
        <f t="shared" si="118"/>
        <v>PNG003People displaced</v>
      </c>
      <c r="AM100" s="213">
        <f t="array" ref="AM100">IF(LOOKUP(2,1/(Log!$K$1:$K$27569=AL100),Log!$E$1:$E$27569)="x","x",ROUND(LOOKUP(2,1/(Log!$K$1:$K$27569=AL100),Log!$E$1:$E$27569),-3))</f>
        <v>25000</v>
      </c>
      <c r="AN100" s="213" t="str">
        <f t="array" ref="AN100">LOOKUP(2,1/(Log!$K$1:$K$27569=AL100),Log!$F$1:$F$27569)</f>
        <v>IOM 26/03/2024</v>
      </c>
      <c r="AO100" s="213" t="str">
        <f t="array" ref="AO100">LOOKUP(2,1/(Log!$K$1:$K$27569=AL100),Log!$G$1:$G$27569)</f>
        <v>Low</v>
      </c>
      <c r="AP100" s="213">
        <f t="array" ref="AP100">LOOKUP(2,1/(Log!$K$1:$K$27569=AL100),Log!$H$1:$H$27569)</f>
        <v>3</v>
      </c>
      <c r="AQ100" s="213" t="str">
        <f t="array" ref="AQ100">LOOKUP(2,1/(Log!$K$1:$K$27569=AL100),Log!$J$1:$J$27569)</f>
        <v>The number of people displaced by the crisis is the number of IDPs who were displaced due to the violence in the Highlands region. The IOM DTM report published in March 2024 showed that around 25,453 people are displaced in the Enga province due to violence and conflict. However, it is likely that more people are displaced but have not been reported due to lack of information.
This figure is taken from the IOM DTM report, page 1 (IOM 26/03/2024).
The source was chosen because it is the only reliable source for the number of IDPs in the Highlands region.
The reliability of this data/indicator is low because the displaced figure is not very recent and is likely to be an underestimation due to lack of information.</v>
      </c>
      <c r="AR100" s="213" t="str">
        <f t="array" ref="AR100">LOOKUP(2,1/(Log!$K$1:$K$27569=AL100),Log!$I$1:$I$27569)</f>
        <v>https://dtm.iom.int/reports/papua-new-guinea-wapenamanda-conflict-rapid-assessment-report-20-march-2024</v>
      </c>
      <c r="AS100" s="214">
        <f t="array" ref="AS100">LOOKUP(2,1/(Log!$K$1:$K$27569=AL100),Log!$L$1:$L$27569)</f>
        <v>45777</v>
      </c>
      <c r="AT100" s="222" t="str">
        <f t="shared" si="119"/>
        <v>PNG003Injuries reported</v>
      </c>
      <c r="AU100" s="218" t="str">
        <f t="array" ref="AU100">LOOKUP(2,1/(Log!$K$1:$K$27569=AT100),Log!$E$1:$E$27569)</f>
        <v>x</v>
      </c>
      <c r="AV100" s="218" t="str">
        <f t="array" ref="AV100">LOOKUP(2,1/(Log!$K$1:$K$27569=AT100),Log!$F$1:$F$27569)</f>
        <v>x</v>
      </c>
      <c r="AW100" s="218" t="str">
        <f t="array" ref="AW100">LOOKUP(2,1/(Log!$K$1:$K$27569=AT100),Log!$G$1:$G$27569)</f>
        <v>x</v>
      </c>
      <c r="AX100" s="218" t="str">
        <f t="array" ref="AX100">LOOKUP(2,1/(Log!$K$1:$K$27569=AT100),Log!$H$1:$H$27569)</f>
        <v>x</v>
      </c>
      <c r="AY100" s="218" t="str">
        <f t="array" ref="AY100">LOOKUP(2,1/(Log!$K$1:$K$27569=AT100),Log!$J$1:$J$27569)</f>
        <v xml:space="preserve">Limited data/information available </v>
      </c>
      <c r="AZ100" s="218" t="str">
        <f t="array" ref="AZ100">LOOKUP(2,1/(Log!$K$1:$K$27569=AT100),Log!$I$1:$I$27569)</f>
        <v>x</v>
      </c>
      <c r="BA100" s="219">
        <f t="array" ref="BA100">LOOKUP(2,1/(Log!$K$1:$K$27569=AT100),Log!$L$1:$L$27569)</f>
        <v>45777</v>
      </c>
      <c r="BB100" s="221" t="str">
        <f t="shared" si="120"/>
        <v>PNG003Illness cases reported</v>
      </c>
      <c r="BC100" s="213" t="str">
        <f t="array" ref="BC100">LOOKUP(2,1/(Log!$K$1:$K$27569=BB100),Log!$E$1:$E$27569)</f>
        <v>x</v>
      </c>
      <c r="BD100" s="213" t="str">
        <f t="array" ref="BD100">LOOKUP(2,1/(Log!$K$1:$K$27569=BB100),Log!$F$1:$F$27569)</f>
        <v>x</v>
      </c>
      <c r="BE100" s="213" t="str">
        <f t="array" ref="BE100">LOOKUP(2,1/(Log!$K$1:$K$27569=BB100),Log!$G$1:$G$27569)</f>
        <v>x</v>
      </c>
      <c r="BF100" s="213" t="str">
        <f t="array" ref="BF100">LOOKUP(2,1/(Log!$K$1:$K$27569=BB100),Log!$H$1:$H$27569)</f>
        <v>x</v>
      </c>
      <c r="BG100" s="213" t="str">
        <f t="array" ref="BG100">LOOKUP(2,1/(Log!$K$1:$K$27569=BB100),Log!$J$1:$J$27569)</f>
        <v xml:space="preserve">Limited data/information available </v>
      </c>
      <c r="BH100" s="213" t="str">
        <f t="array" ref="BH100">LOOKUP(2,1/(Log!$K$1:$K$27569=BB100),Log!$I$1:$I$27569)</f>
        <v>x</v>
      </c>
      <c r="BI100" s="214">
        <f t="array" ref="BI100">LOOKUP(2,1/(Log!$K$1:$K$27569=BB100),Log!$L$1:$L$27569)</f>
        <v>45525</v>
      </c>
      <c r="BJ100" s="222" t="str">
        <f t="shared" si="121"/>
        <v>PNG003Fatalities reported</v>
      </c>
      <c r="BK100" s="222">
        <f t="array" ref="BK100">LOOKUP(2,1/(Log!$K$1:$K$27569=BJ100),Log!$E$1:$E$27569)</f>
        <v>70</v>
      </c>
      <c r="BL100" s="222" t="str">
        <f t="array" ref="BL100">LOOKUP(2,1/(Log!$K$1:$K$27569=BJ100),Log!$F$1:$F$27569)</f>
        <v>ACLED accessed 12/04/2025</v>
      </c>
      <c r="BM100" s="222" t="str">
        <f t="array" ref="BM100">LOOKUP(2,1/(Log!$K$1:$K$27569=BJ100),Log!$G$1:$G$27569)</f>
        <v xml:space="preserve">Medium </v>
      </c>
      <c r="BN100" s="222">
        <f t="array" ref="BN100">LOOKUP(2,1/(Log!$K$1:$K$27569=BJ100),Log!$H$1:$H$27569)</f>
        <v>2</v>
      </c>
      <c r="BO100" s="222" t="str">
        <f t="array" ref="BO100">LOOKUP(2,1/(Log!$K$1:$K$27569=BJ100),Log!$J$1:$J$27569)</f>
        <v xml:space="preserve">The total number of fatalities in Highlands Violence crisis between 1 October  2024 -  31 March 2025 </v>
      </c>
      <c r="BP100" s="218" t="str">
        <f t="array" ref="BP100">LOOKUP(2,1/(Log!$K$1:$K$27569=BJ100),Log!$I$1:$I$27569)</f>
        <v>https://acleddata.com/data-export-tool/</v>
      </c>
      <c r="BQ100" s="223">
        <f t="array" ref="BQ100">LOOKUP(2,1/(Log!$K$1:$K$27569=BJ100),Log!$L$1:$L$27569)</f>
        <v>45777</v>
      </c>
      <c r="BR100" s="221" t="str">
        <f t="shared" si="122"/>
        <v>PNG003Buildings damaged</v>
      </c>
      <c r="BS100" s="224" t="str">
        <f t="array" ref="BS100">LOOKUP(2,1/(Log!$K$1:$K$27569=BR100),Log!$E$1:$E$27569)</f>
        <v>x</v>
      </c>
      <c r="BT100" s="224" t="str">
        <f t="array" ref="BT100">LOOKUP(2,1/(Log!$K$1:$K$27569=BR100),Log!$F$1:$F$27569)</f>
        <v>x</v>
      </c>
      <c r="BU100" s="224" t="str">
        <f t="array" ref="BU100">LOOKUP(2,1/(Log!$K$1:$K$27569=BR100),Log!$G$1:$G$27569)</f>
        <v>x</v>
      </c>
      <c r="BV100" s="224" t="str">
        <f t="array" ref="BV100">LOOKUP(2,1/(Log!$K$1:$K$27569=BR100),Log!$H$1:$H$27569)</f>
        <v>x</v>
      </c>
      <c r="BW100" s="224" t="str">
        <f t="array" ref="BW100">LOOKUP(2,1/(Log!$K$1:$K$27569=BR100),Log!$J$1:$J$27569)</f>
        <v xml:space="preserve">Limited data/information available </v>
      </c>
      <c r="BX100" s="224" t="str">
        <f t="array" ref="BX100">LOOKUP(2,1/(Log!$K$1:$K$27569=BR100),Log!$I$1:$I$27569)</f>
        <v>x</v>
      </c>
      <c r="BY100" s="214">
        <f t="array" ref="BY100">LOOKUP(2,1/(Log!$K$1:$K$27569=BR100),Log!$L$1:$L$27569)</f>
        <v>45525</v>
      </c>
      <c r="BZ100" s="222" t="str">
        <f t="shared" si="123"/>
        <v>PNG003Buildings destroyed</v>
      </c>
      <c r="CA100" s="222" t="str">
        <f t="array" ref="CA100">LOOKUP(2,1/(Log!$K$1:$K$27569=BZ100),Log!$E$1:$E$27569)</f>
        <v>x</v>
      </c>
      <c r="CB100" s="222" t="str">
        <f t="array" ref="CB100">LOOKUP(2,1/(Log!$K$1:$K$27569=BZ100),Log!$F$1:$F$27569)</f>
        <v>x</v>
      </c>
      <c r="CC100" s="222" t="str">
        <f t="array" ref="CC100">LOOKUP(2,1/(Log!$K$1:$K$27569=BZ100),Log!$G$1:$G$27569)</f>
        <v>x</v>
      </c>
      <c r="CD100" s="222" t="str">
        <f t="array" ref="CD100">LOOKUP(2,1/(Log!$K$1:$K$27569=BZ100),Log!$H$1:$H$27569)</f>
        <v>x</v>
      </c>
      <c r="CE100" s="222" t="str">
        <f t="array" ref="CE100">LOOKUP(2,1/(Log!$K$1:$K$27569=BZ100),Log!$J$1:$J$27569)</f>
        <v xml:space="preserve">Limited data/information available </v>
      </c>
      <c r="CF100" s="222" t="str">
        <f t="array" ref="CF100">LOOKUP(2,1/(Log!$K$1:$K$27569=BZ100),Log!$I$1:$I$27569)</f>
        <v>x</v>
      </c>
      <c r="CG100" s="223">
        <f t="array" ref="CG100">LOOKUP(2,1/(Log!$K$1:$K$27569=BZ100),Log!$L$1:$L$27569)</f>
        <v>45525</v>
      </c>
      <c r="CH100" s="221" t="str">
        <f t="shared" si="124"/>
        <v>PNG003Buildings in the affected area</v>
      </c>
      <c r="CI100" s="222" t="e">
        <f t="array" ref="CI100">LOOKUP(2,1/(Log!$K$1:$K$27569=CH100),Log!$E$1:$E$27569)</f>
        <v>#N/A</v>
      </c>
      <c r="CJ100" s="222" t="e">
        <f t="array" ref="CJ100">LOOKUP(2,1/(Log!$K$1:$K$27569=CH100),Log!$F$1:$F$27569)</f>
        <v>#N/A</v>
      </c>
      <c r="CK100" s="222" t="e">
        <f t="array" ref="CK100">LOOKUP(2,1/(Log!$K$1:$K$27569=CH100),Log!$G$1:$G$27569)</f>
        <v>#N/A</v>
      </c>
      <c r="CL100" s="222" t="e">
        <f t="array" ref="CL100">LOOKUP(2,1/(Log!$K$1:$K$27569=CH100),Log!$H$1:$H$27569)</f>
        <v>#N/A</v>
      </c>
      <c r="CM100" s="222" t="e">
        <f t="array" ref="CM100">LOOKUP(2,1/(Log!$K$1:$K$27569=CH100),Log!$J$1:$J$27569)</f>
        <v>#N/A</v>
      </c>
      <c r="CN100" s="222" t="e">
        <f t="array" ref="CN100">LOOKUP(2,1/(Log!$K$1:$K$27569=CH100),Log!$I$1:$I$27569)</f>
        <v>#N/A</v>
      </c>
      <c r="CO100" s="225" t="e">
        <f t="array" ref="CO100">LOOKUP(2,1/(Log!$K$1:$K$27569=CH100),Log!$L$1:$L$27569)</f>
        <v>#N/A</v>
      </c>
      <c r="CP100" s="222" t="str">
        <f t="shared" si="125"/>
        <v>PNG003Economic Losses</v>
      </c>
      <c r="CQ100" s="224" t="str">
        <f t="array" ref="CQ100">LOOKUP(2,1/(Log!$K$1:$K$27569=CP100),Log!$E$1:$E$27569)</f>
        <v>x</v>
      </c>
      <c r="CR100" s="224" t="str">
        <f t="array" ref="CR100">LOOKUP(2,1/(Log!$K$1:$K$27569=CP100),Log!$F$1:$F$27569)</f>
        <v>x</v>
      </c>
      <c r="CS100" s="224" t="str">
        <f t="array" ref="CS100">LOOKUP(2,1/(Log!$K$1:$K$27569=CP100),Log!$G$1:$G$27569)</f>
        <v>x</v>
      </c>
      <c r="CT100" s="224" t="str">
        <f t="array" ref="CT100">LOOKUP(2,1/(Log!$K$1:$K$27569=CP100),Log!$H$1:$H$27569)</f>
        <v>x</v>
      </c>
      <c r="CU100" s="224" t="str">
        <f t="array" ref="CU100">LOOKUP(2,1/(Log!$K$1:$K$27569=CP100),Log!$J$1:$J$27569)</f>
        <v xml:space="preserve">Limited data/information available </v>
      </c>
      <c r="CV100" s="224" t="str">
        <f t="array" ref="CV100">LOOKUP(2,1/(Log!$K$1:$K$27569=CP100),Log!$I$1:$I$27569)</f>
        <v>x</v>
      </c>
      <c r="CW100" s="214">
        <f t="array" ref="CW100">LOOKUP(2,1/(Log!$K$1:$K$27569=CP100),Log!$L$1:$L$27569)</f>
        <v>45525</v>
      </c>
      <c r="CX100" s="222" t="str">
        <f t="shared" si="126"/>
        <v>PNG003People in Need</v>
      </c>
      <c r="CY100" s="218">
        <f t="shared" si="127"/>
        <v>25000</v>
      </c>
      <c r="CZ100" s="218" t="str">
        <f t="shared" si="128"/>
        <v>IOM 20/03/2024; UNCT PNG 09/08/2022</v>
      </c>
      <c r="DA100" s="218" t="str">
        <f t="shared" si="129"/>
        <v>Low</v>
      </c>
      <c r="DB100" s="218">
        <f t="shared" si="130"/>
        <v>3</v>
      </c>
      <c r="DC100" s="218" t="str">
        <f t="shared" si="131"/>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source was chosen as it is the only reliable source for the number of IDPs.
The reliability of this data/indicator is low because of the following reasons
- the displaced figure (which is equal to the people in need) is not very recent and is likely to be an underestimation due to lack of information.
- the people in need figure is an underestimation as the people in need figure is likely to comprise other groups than the IDPs but there is no information regarding the needs of the other groups</v>
      </c>
      <c r="DD100" s="218" t="str">
        <f t="shared" si="132"/>
        <v>https://dtm.iom.int/reports/papua-new-guinea-wapenamanda-conflict-rapid-assessment-report-20-march-2024
https://reliefweb.int/report/papua-new-guinea/papua-new-guinea-highlands-violence-humanitarian-needs-and-priorities-aug-2022-may-2023-issued-09-aug-2022</v>
      </c>
      <c r="DE100" s="220">
        <f t="shared" si="133"/>
        <v>45777</v>
      </c>
      <c r="DF100" s="221" t="str">
        <f t="shared" si="134"/>
        <v>PNG003Minimal humanitarian conditions - Level 1</v>
      </c>
      <c r="DG100" s="213">
        <f t="array" ref="DG100">IF(LOOKUP(2,1/(Log!$K$1:$K$27569=DF100),Log!$E$1:$E$27569)="x","x",ROUND(LOOKUP(2,1/(Log!$K$1:$K$27569=DF100),Log!$E$1:$E$27569),-3))</f>
        <v>3995000</v>
      </c>
      <c r="DH100" s="224" t="str">
        <f t="array" ref="DH100">LOOKUP(2,1/(Log!$K$1:$K$27569=DF100),Log!$F$1:$F$27569)</f>
        <v>NSO 01/08/2023; UNCT PNG 09/08/2022; ACLED accessed 10/02/2025; ANU 25/09/2024; UNCT PNG 08/11/2024; UNCT PNG 31/01/2025</v>
      </c>
      <c r="DI100" s="224" t="str">
        <f t="array" ref="DI100">LOOKUP(2,1/(Log!$K$1:$K$27569=DF100),Log!$G$1:$G$27569)</f>
        <v xml:space="preserve">Medium </v>
      </c>
      <c r="DJ100" s="224">
        <f t="array" ref="DJ100">LOOKUP(2,1/(Log!$K$1:$K$27569=DF100),Log!$H$1:$H$27569)</f>
        <v>2</v>
      </c>
      <c r="DK100" s="224" t="str">
        <f t="array" ref="DK100">LOOKUP(2,1/(Log!$K$1:$K$27569=DF100),Log!$J$1:$J$27569)</f>
        <v>According to INFORM SI methodology, the number of people in Level 1 is equal to the people exposed minus the people affected. People in Level 1 are able to meet their basic needs without employing irreversible coping strategies.</v>
      </c>
      <c r="DL100" s="224" t="str">
        <f t="array" ref="DL100">LOOKUP(2,1/(Log!$K$1:$K$27569=DF100),Log!$I$1:$I$27569)</f>
        <v>https://www.nso.gov.pg/statistics/population/
https://reliefweb.int/report/papua-new-guinea/papua-new-guinea-highlands-violence-humanitarian-needs-and-priorities-aug-2022-may-2023-issued-09-aug-2022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v>
      </c>
      <c r="DM100" s="214">
        <f t="array" ref="DM100">LOOKUP(2,1/(Log!$K$1:$K$27569=DF100),Log!$L$1:$L$27569)</f>
        <v>45777</v>
      </c>
      <c r="DN100" s="222" t="str">
        <f t="shared" si="135"/>
        <v>PNG003Stressed humanitarian conditions - Level 2</v>
      </c>
      <c r="DO100" s="218">
        <f t="array" ref="DO100">IF(LOOKUP(2,1/(Log!$K$1:$K$27569=DN100),Log!$E$1:$E$27569)="x","x",ROUND(LOOKUP(2,1/(Log!$K$1:$K$27569=DN100),Log!$E$1:$E$27569),-3))</f>
        <v>546000</v>
      </c>
      <c r="DP100" s="222" t="str">
        <f t="array" ref="DP100">LOOKUP(2,1/(Log!$K$1:$K$27569=DN100),Log!$F$1:$F$27569)</f>
        <v>NSO 01/08/2023;ACLED accessed 10/02/2025; ANU 25/09/2024; UNCT PNG 08/11/2024; UNCT PNG 31/01/2025; IOM 20/03/2024; UNCT PNG 09/08/2022</v>
      </c>
      <c r="DQ100" s="222" t="str">
        <f t="array" ref="DQ100">LOOKUP(2,1/(Log!$K$1:$K$27569=DN100),Log!$G$1:$G$27569)</f>
        <v>Low</v>
      </c>
      <c r="DR100" s="222">
        <f t="array" ref="DR100">LOOKUP(2,1/(Log!$K$1:$K$27569=DN100),Log!$H$1:$H$27569)</f>
        <v>3</v>
      </c>
      <c r="DS100" s="222" t="str">
        <f t="array" ref="DS100">LOOKUP(2,1/(Log!$K$1:$K$27569=DN100),Log!$J$1:$J$27569)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100" s="222" t="str">
        <f t="array" ref="DT100">LOOKUP(2,1/(Log!$K$1:$K$27569=DN100),Log!$I$1:$I$27569)</f>
        <v>https://www.nso.gov.pg/download/118/population-estimates-2021/3753/00_png-_population_estimate_results.pdf
https://acleddata.com/data-export-tool/
https://reliefweb.int/report/papua-new-guinea/enga-tribal-violence-pngs-top-security-threat-comes-within
https://reliefweb.int/report/papua-new-guinea/papua-new-guinea-humanitarian-highlights-latest-incidents-updated-1-november-2024
https://reliefweb.int/report/papua-new-guinea/papua-new-guinea-humanitarian-highlights-latest-incidents-31-january-2025
https://dtm.iom.int/reports/papua-new-guinea-wapenamanda-conflict-rapid-assessment-report-20-march-2024
https://reliefweb.int/report/papua-new-guinea/papua-new-guinea-highlands-violence-humanitarian-needs-and-priorities-aug-2022-may-2023-issued-09-aug-2022</v>
      </c>
      <c r="DU100" s="223">
        <f t="array" ref="DU100">LOOKUP(2,1/(Log!$K$1:$K$27569=DN100),Log!$L$1:$L$27569)</f>
        <v>45777</v>
      </c>
      <c r="DV100" s="221" t="str">
        <f t="shared" si="136"/>
        <v>PNG003Moderate humanitarian conditions - Level 3</v>
      </c>
      <c r="DW100" s="213">
        <f t="array" ref="DW100">IF(LOOKUP(2,1/(Log!$K$1:$K$27569=DV100),Log!$E$1:$E$27569)="x","x",ROUND(LOOKUP(2,1/(Log!$K$1:$K$27569=DV100),Log!$E$1:$E$27569),-3))</f>
        <v>25000</v>
      </c>
      <c r="DX100" s="224" t="str">
        <f t="array" ref="DX100">LOOKUP(2,1/(Log!$K$1:$K$27569=DV100),Log!$F$1:$F$27569)</f>
        <v>IOM 20/03/2024; UNCT PNG 09/08/2022</v>
      </c>
      <c r="DY100" s="224" t="str">
        <f t="array" ref="DY100">LOOKUP(2,1/(Log!$K$1:$K$27569=DV100),Log!$G$1:$G$27569)</f>
        <v>Low</v>
      </c>
      <c r="DZ100" s="224">
        <f t="array" ref="DZ100">LOOKUP(2,1/(Log!$K$1:$K$27569=DV100),Log!$H$1:$H$27569)</f>
        <v>3</v>
      </c>
      <c r="EA100" s="224" t="str">
        <f t="array" ref="EA100">LOOKUP(2,1/(Log!$K$1:$K$27569=DV100),Log!$J$1:$J$27569)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source was chosen as it is the only reliable source for the number of IDPs.
The reliability of this data/indicator is low because of the following reasons
- the displaced figure (which is equal to the people in need) is not very recent and is likely to be an underestimation due to lack of information.
- the people in need figure is an underestimation as the people in need figure is likely to comprise other groups than the IDPs but there is no information regarding the needs of the other groups</v>
      </c>
      <c r="EB100" s="224" t="str">
        <f t="array" ref="EB100">LOOKUP(2,1/(Log!$K$1:$K$27569=DV100),Log!$I$1:$I$27569)</f>
        <v>https://dtm.iom.int/reports/papua-new-guinea-wapenamanda-conflict-rapid-assessment-report-20-march-2024
https://reliefweb.int/report/papua-new-guinea/papua-new-guinea-highlands-violence-humanitarian-needs-and-priorities-aug-2022-may-2023-issued-09-aug-2022</v>
      </c>
      <c r="EC100" s="214">
        <f t="array" ref="EC100">LOOKUP(2,1/(Log!$K$1:$K$27569=DV100),Log!$L$1:$L$27569)</f>
        <v>45777</v>
      </c>
      <c r="ED100" s="222" t="str">
        <f t="shared" si="137"/>
        <v>PNG003Severe humanitarian conditions - Level 4</v>
      </c>
      <c r="EE100" s="218" t="str">
        <f t="array" ref="EE100">IF(LOOKUP(2,1/(Log!$K$1:$K$27569=ED100),Log!$E$1:$E$27569)="x","x",ROUND(LOOKUP(2,1/(Log!$K$1:$K$27569=ED100),Log!$E$1:$E$27569),-3))</f>
        <v>x</v>
      </c>
      <c r="EF100" s="222" t="str">
        <f t="array" ref="EF100">LOOKUP(2,1/(Log!$K$1:$K$27569=ED100),Log!$F$1:$F$27569)</f>
        <v>x</v>
      </c>
      <c r="EG100" s="222" t="str">
        <f t="array" ref="EG100">LOOKUP(2,1/(Log!$K$1:$K$27569=ED100),Log!$G$1:$G$27569)</f>
        <v>x</v>
      </c>
      <c r="EH100" s="222" t="str">
        <f t="array" ref="EH100">LOOKUP(2,1/(Log!$K$1:$K$27569=ED100),Log!$H$1:$H$27569)</f>
        <v>x</v>
      </c>
      <c r="EI100" s="222" t="str">
        <f t="array" ref="EI100">LOOKUP(2,1/(Log!$K$1:$K$27569=ED100),Log!$J$1:$J$27569)</f>
        <v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v>
      </c>
      <c r="EJ100" s="222" t="str">
        <f t="array" ref="EJ100">LOOKUP(2,1/(Log!$K$1:$K$27569=ED100),Log!$I$1:$I$27569)</f>
        <v>x</v>
      </c>
      <c r="EK100" s="223">
        <f t="array" ref="EK100">LOOKUP(2,1/(Log!$K$1:$K$27569=ED100),Log!$L$1:$L$27569)</f>
        <v>45777</v>
      </c>
      <c r="EL100" s="221" t="str">
        <f t="shared" si="138"/>
        <v>PNG003Extreme humanitarian conditions - Level 5</v>
      </c>
      <c r="EM100" s="213" t="str">
        <f t="array" ref="EM100">IF(LOOKUP(2,1/(Log!$K$1:$K$27569=EL100),Log!$E$1:$E$27569)="x","x",ROUND(LOOKUP(2,1/(Log!$K$1:$K$27569=EL100),Log!$E$1:$E$27569),-3))</f>
        <v>x</v>
      </c>
      <c r="EN100" s="224" t="str">
        <f t="array" ref="EN100">LOOKUP(2,1/(Log!$K$1:$K$27569=EL100),Log!$F$1:$F$27569)</f>
        <v>x</v>
      </c>
      <c r="EO100" s="224" t="str">
        <f t="array" ref="EO100">LOOKUP(2,1/(Log!$K$1:$K$27569=EL100),Log!$G$1:$G$27569)</f>
        <v>x</v>
      </c>
      <c r="EP100" s="224" t="str">
        <f t="array" ref="EP100">LOOKUP(2,1/(Log!$K$1:$K$27569=EL100),Log!$H$1:$H$27569)</f>
        <v>x</v>
      </c>
      <c r="EQ100" s="224" t="str">
        <f t="array" ref="EQ100">LOOKUP(2,1/(Log!$K$1:$K$27569=EL100),Log!$J$1:$J$27569)</f>
        <v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v>
      </c>
      <c r="ER100" s="224" t="str">
        <f t="array" ref="ER100">LOOKUP(2,1/(Log!$K$1:$K$27569=EL100),Log!$I$1:$I$27569)</f>
        <v>x</v>
      </c>
      <c r="ES100" s="214">
        <f t="array" ref="ES100">LOOKUP(2,1/(Log!$K$1:$K$27569=EL100),Log!$L$1:$L$27569)</f>
        <v>45777</v>
      </c>
      <c r="ET100" s="222" t="str">
        <f t="shared" si="139"/>
        <v>PNG003Fatalities in all crises</v>
      </c>
      <c r="EU100" s="222">
        <f t="array" ref="EU100">LOOKUP(2,1/(Log!$K$1:$K$27569=ET100),Log!$E$1:$E$27569)</f>
        <v>70</v>
      </c>
      <c r="EV100" s="222" t="str">
        <f t="array" ref="EV100">LOOKUP(2,1/(Log!$K$1:$K$27569=ET100),Log!$F$1:$F$27569)</f>
        <v>ACLED accessed 12/04/2025</v>
      </c>
      <c r="EW100" s="222" t="str">
        <f t="array" ref="EW100">LOOKUP(2,1/(Log!$K$1:$K$27569=ET100),Log!$G$1:$G$27569)</f>
        <v xml:space="preserve">Medium </v>
      </c>
      <c r="EX100" s="222">
        <f t="array" ref="EX100">LOOKUP(2,1/(Log!$K$1:$K$27569=ET100),Log!$H$1:$H$27569)</f>
        <v>2</v>
      </c>
      <c r="EY100" s="222" t="str">
        <f t="array" ref="EY100">LOOKUP(2,1/(Log!$K$1:$K$27569=ET100),Log!$J$1:$J$27569)</f>
        <v>The total number of fatalities in Highlands Violence crisis between 1 October  2024 -  31 March 2025</v>
      </c>
      <c r="EZ100" s="222" t="str">
        <f t="array" ref="EZ100">LOOKUP(2,1/(Log!$K$1:$K$27569=ET100),Log!$I$1:$I$27569)</f>
        <v>https://acleddata.com/data-export-tool/</v>
      </c>
      <c r="FA100" s="223">
        <f t="array" ref="FA100">LOOKUP(2,1/(Log!$K$1:$K$27569=ET100),Log!$L$1:$L$27569)</f>
        <v>45777</v>
      </c>
      <c r="FB100" s="221" t="str">
        <f t="shared" si="140"/>
        <v>PNG003Crisis affected groups</v>
      </c>
      <c r="FC100" s="224">
        <f t="array" ref="FC100">LOOKUP(2,1/(Log!$K$1:$K$27569=FB100),Log!$E$1:$E$27569)</f>
        <v>4</v>
      </c>
      <c r="FD100" s="224" t="str">
        <f t="array" ref="FD100">LOOKUP(2,1/(Log!$K$1:$K$27569=FB100),Log!$F$1:$F$27569)</f>
        <v>NSO 01/08/2023;ACLED accessed 10/02/2025; ANU 25/09/2024; UNCT PNG 08/11/2024; UNCT PNG 31/01/2025</v>
      </c>
      <c r="FE100" s="224" t="str">
        <f t="array" ref="FE100">LOOKUP(2,1/(Log!$K$1:$K$27569=FB100),Log!$G$1:$G$27569)</f>
        <v xml:space="preserve">Medium </v>
      </c>
      <c r="FF100" s="224">
        <f t="array" ref="FF100">LOOKUP(2,1/(Log!$K$1:$K$27569=FB100),Log!$H$1:$H$27569)</f>
        <v>2</v>
      </c>
      <c r="FG100" s="224" t="str">
        <f t="array" ref="FG100">LOOKUP(2,1/(Log!$K$1:$K$27569=FB100),Log!$J$1:$J$27569)</f>
        <v>In this crisis, 4 out of 5 population groups are affected: Host population, non-host population, returnees, and IDPs.</v>
      </c>
      <c r="FH100" s="224" t="str">
        <f t="array" ref="FH100">LOOKUP(2,1/(Log!$K$1:$K$27569=FB100),Log!$I$1:$I$27569)</f>
        <v>https://www.nso.gov.pg/download/118/population-estimates-2021/3753/00_png-_population_estimate_results.pdf
https://acleddata.com/data-export-tool/
https://reliefweb.int/report/papua-new-guinea/enga-tribal-violence-pngs-top-security-threat-comes-within
https://reliefweb.int/report/papua-new-guinea/papua-new-guinea-humanitarian-highlights-latest-incidents-updated-1-november-2024
https://reliefweb.int/report/papua-new-guinea/papua-new-guinea-humanitarian-highlights-latest-incidents-31-january-2025</v>
      </c>
      <c r="FI100" s="214">
        <f t="array" ref="FI100">LOOKUP(2,1/(Log!$K$1:$K$27569=FB100),Log!$L$1:$L$27569)</f>
        <v>45777</v>
      </c>
      <c r="FJ100" s="221" t="str">
        <f t="shared" si="141"/>
        <v>PNG003People facing limited access constraints</v>
      </c>
      <c r="FK100" s="222" t="str">
        <f t="array" ref="FK100">LOOKUP(2,1/(Log!$K$1:$K$27569=FJ100),Log!$E$1:$E$27569)</f>
        <v>x</v>
      </c>
      <c r="FL100" s="222" t="str">
        <f t="array" ref="FL100">LOOKUP(2,1/(Log!$K$1:$K$27569=FJ100),Log!$F$1:$F$27569)</f>
        <v>x</v>
      </c>
      <c r="FM100" s="222" t="str">
        <f t="array" ref="FM100">LOOKUP(2,1/(Log!$K$1:$K$27569=FJ100),Log!$G$1:$G$27569)</f>
        <v>x</v>
      </c>
      <c r="FN100" s="222" t="str">
        <f t="array" ref="FN100">LOOKUP(2,1/(Log!$K$1:$K$27569=FJ100),Log!$H$1:$H$27569)</f>
        <v>x</v>
      </c>
      <c r="FO100" s="222" t="str">
        <f t="array" ref="FO100">LOOKUP(2,1/(Log!$K$1:$K$27569=FJ100),Log!$J$1:$J$27569)</f>
        <v>There is no data on people facing access constraints</v>
      </c>
      <c r="FP100" s="218" t="str">
        <f t="array" ref="FP100">LOOKUP(2,1/(Log!$K$1:$K$27569=FJ100),Log!$I$1:$I$27569)</f>
        <v>x</v>
      </c>
      <c r="FQ100" s="219">
        <f t="array" ref="FQ100">LOOKUP(2,1/(Log!$K$1:$K$27569=FJ100),Log!$L$1:$L$27569)</f>
        <v>45525</v>
      </c>
      <c r="FR100" s="221" t="str">
        <f t="shared" si="142"/>
        <v>PNG003People facing restricted access constraints</v>
      </c>
      <c r="FS100" s="224" t="str">
        <f t="array" ref="FS100">LOOKUP(2,1/(Log!$K$1:$K$27569=FR100),Log!$E$1:$E$27569)</f>
        <v>x</v>
      </c>
      <c r="FT100" s="224" t="str">
        <f t="array" ref="FT100">LOOKUP(2,1/(Log!$K$1:$K$27569=FR100),Log!$F$1:$F$27569)</f>
        <v>x</v>
      </c>
      <c r="FU100" s="224" t="str">
        <f t="array" ref="FU100">LOOKUP(2,1/(Log!$K$1:$K$27569=FR100),Log!$G$1:$G$27569)</f>
        <v>x</v>
      </c>
      <c r="FV100" s="224" t="str">
        <f t="array" ref="FV100">LOOKUP(2,1/(Log!$K$1:$K$27569=FR100),Log!$H$1:$H$27569)</f>
        <v>x</v>
      </c>
      <c r="FW100" s="224" t="str">
        <f t="array" ref="FW100">LOOKUP(2,1/(Log!$K$1:$K$27569=FR100),Log!$J$1:$J$27569)</f>
        <v>There is no data on people facing access constraints</v>
      </c>
      <c r="FX100" s="224" t="str">
        <f t="array" ref="FX100">LOOKUP(2,1/(Log!$K$1:$K$27569=FR100),Log!$I$1:$I$27569)</f>
        <v>x</v>
      </c>
      <c r="FY100" s="214">
        <f t="array" ref="FY100">LOOKUP(2,1/(Log!$K$1:$K$27569=FR100),Log!$L$1:$L$27569)</f>
        <v>45525</v>
      </c>
      <c r="FZ100" s="222" t="str">
        <f t="shared" si="143"/>
        <v>PNG003Impediments to entry into country (bureaucratic and administrative)</v>
      </c>
      <c r="GA100" s="222">
        <f t="array" ref="GA100">LOOKUP(2,1/(Log!$K$1:$K$27569=FZ100),Log!$E$1:$E$27569)</f>
        <v>0</v>
      </c>
      <c r="GB100" s="222" t="str">
        <f t="array" ref="GB100">LOOKUP(2,1/(Log!$K$1:$K$27569=FZ100),Log!$F$1:$F$27569)</f>
        <v>ACAPS Access Methodology</v>
      </c>
      <c r="GC100" s="222" t="str">
        <f t="array" ref="GC100">LOOKUP(2,1/(Log!$K$1:$K$27569=FZ100),Log!$G$1:$G$27569)</f>
        <v>Medium</v>
      </c>
      <c r="GD100" s="222">
        <f t="array" ref="GD100">LOOKUP(2,1/(Log!$K$1:$K$27569=FZ100),Log!$H$1:$H$27569)</f>
        <v>2</v>
      </c>
      <c r="GE100" s="222" t="str">
        <f t="array" ref="GE100">LOOKUP(2,1/(Log!$K$1:$K$27569=FZ100),Log!$J$1:$J$27569)</f>
        <v>x</v>
      </c>
      <c r="GF100" s="222" t="str">
        <f t="array" ref="GF100">LOOKUP(2,1/(Log!$K$1:$K$27569=FZ100),Log!$I$1:$I$27569)</f>
        <v>x</v>
      </c>
      <c r="GG100" s="223">
        <f t="array" ref="GG100">LOOKUP(2,1/(Log!$K$1:$K$27569=FZ100),Log!$L$1:$L$27569)</f>
        <v>45609</v>
      </c>
      <c r="GH100" s="221" t="str">
        <f t="shared" si="144"/>
        <v>PNG003Restriction of movement (impediments to freedom of movement and/or administrative restrictions)</v>
      </c>
      <c r="GI100" s="224">
        <f t="array" ref="GI100">LOOKUP(2,1/(Log!$K$1:$K$27569=GH100),Log!$E$1:$E$27569)</f>
        <v>2</v>
      </c>
      <c r="GJ100" s="224" t="str">
        <f t="array" ref="GJ100">LOOKUP(2,1/(Log!$K$1:$K$27569=GH100),Log!$F$1:$F$27569)</f>
        <v>ACAPS Access Methodology</v>
      </c>
      <c r="GK100" s="224" t="str">
        <f t="array" ref="GK100">LOOKUP(2,1/(Log!$K$1:$K$27569=GH100),Log!$G$1:$G$27569)</f>
        <v>Medium</v>
      </c>
      <c r="GL100" s="224">
        <f t="array" ref="GL100">LOOKUP(2,1/(Log!$K$1:$K$27569=GH100),Log!$H$1:$H$27569)</f>
        <v>2</v>
      </c>
      <c r="GM100" s="224" t="str">
        <f t="array" ref="GM100">LOOKUP(2,1/(Log!$K$1:$K$27569=GH100),Log!$J$1:$J$27569)</f>
        <v>x</v>
      </c>
      <c r="GN100" s="224" t="str">
        <f t="array" ref="GN100">LOOKUP(2,1/(Log!$K$1:$K$27569=GH100),Log!$I$1:$I$27569)</f>
        <v>x</v>
      </c>
      <c r="GO100" s="214">
        <f t="array" ref="GO100">LOOKUP(2,1/(Log!$K$1:$K$27569=GH100),Log!$L$1:$L$27569)</f>
        <v>45609</v>
      </c>
      <c r="GP100" s="222" t="str">
        <f t="shared" si="145"/>
        <v>PNG003Interference into implementation of humanitarian activities</v>
      </c>
      <c r="GQ100" s="222">
        <f t="array" ref="GQ100">LOOKUP(2,1/(Log!$K$1:$K$27569=GP100),Log!$E$1:$E$27569)</f>
        <v>1</v>
      </c>
      <c r="GR100" s="222" t="str">
        <f t="array" ref="GR100">LOOKUP(2,1/(Log!$K$1:$K$27569=GP100),Log!$F$1:$F$27569)</f>
        <v>ACAPS Access Methodology</v>
      </c>
      <c r="GS100" s="222" t="str">
        <f t="array" ref="GS100">LOOKUP(2,1/(Log!$K$1:$K$27569=GP100),Log!$G$1:$G$27569)</f>
        <v>Medium</v>
      </c>
      <c r="GT100" s="222">
        <f t="array" ref="GT100">LOOKUP(2,1/(Log!$K$1:$K$27569=GP100),Log!$H$1:$H$27569)</f>
        <v>2</v>
      </c>
      <c r="GU100" s="222" t="str">
        <f t="array" ref="GU100">LOOKUP(2,1/(Log!$K$1:$K$27569=GP100),Log!$J$1:$J$27569)</f>
        <v>x</v>
      </c>
      <c r="GV100" s="222" t="str">
        <f t="array" ref="GV100">LOOKUP(2,1/(Log!$K$1:$K$27569=GP100),Log!$I$1:$I$27569)</f>
        <v>x</v>
      </c>
      <c r="GW100" s="223">
        <f t="array" ref="GW100">LOOKUP(2,1/(Log!$K$1:$K$27569=GP100),Log!$L$1:$L$27569)</f>
        <v>45609</v>
      </c>
      <c r="GX100" s="221" t="str">
        <f t="shared" si="146"/>
        <v>PNG003Violence against personnel, facilities and assets</v>
      </c>
      <c r="GY100" s="224">
        <f t="array" ref="GY100">LOOKUP(2,1/(Log!$K$1:$K$27569=GX100),Log!$E$1:$E$27569)</f>
        <v>0</v>
      </c>
      <c r="GZ100" s="224" t="str">
        <f t="array" ref="GZ100">LOOKUP(2,1/(Log!$K$1:$K$27569=GX100),Log!$F$1:$F$27569)</f>
        <v>ACAPS Access Methodology</v>
      </c>
      <c r="HA100" s="224" t="str">
        <f t="array" ref="HA100">LOOKUP(2,1/(Log!$K$1:$K$27569=GX100),Log!$G$1:$G$27569)</f>
        <v>Medium</v>
      </c>
      <c r="HB100" s="224">
        <f t="array" ref="HB100">LOOKUP(2,1/(Log!$K$1:$K$27569=GX100),Log!$H$1:$H$27569)</f>
        <v>2</v>
      </c>
      <c r="HC100" s="224" t="str">
        <f t="array" ref="HC100">LOOKUP(2,1/(Log!$K$1:$K$27569=GX100),Log!$J$1:$J$27569)</f>
        <v>x</v>
      </c>
      <c r="HD100" s="224" t="str">
        <f t="array" ref="HD100">LOOKUP(2,1/(Log!$K$1:$K$27569=GX100),Log!$I$1:$I$27569)</f>
        <v>x</v>
      </c>
      <c r="HE100" s="214">
        <f t="array" ref="HE100">LOOKUP(2,1/(Log!$K$1:$K$27569=GX100),Log!$L$1:$L$27569)</f>
        <v>45609</v>
      </c>
      <c r="HF100" s="222" t="str">
        <f t="shared" si="147"/>
        <v>PNG003Denial of existence of humanitarian needs or entitlements to assistance</v>
      </c>
      <c r="HG100" s="222">
        <f t="array" ref="HG100">LOOKUP(2,1/(Log!$K$1:$K$27569=HF100),Log!$E$1:$E$27569)</f>
        <v>0</v>
      </c>
      <c r="HH100" s="222" t="str">
        <f t="array" ref="HH100">LOOKUP(2,1/(Log!$K$1:$K$27569=HF100),Log!$F$1:$F$27569)</f>
        <v>ACAPS Access Methodology</v>
      </c>
      <c r="HI100" s="222" t="str">
        <f t="array" ref="HI100">LOOKUP(2,1/(Log!$K$1:$K$27569=HF100),Log!$G$1:$G$27569)</f>
        <v>Medium</v>
      </c>
      <c r="HJ100" s="222">
        <f t="array" ref="HJ100">LOOKUP(2,1/(Log!$K$1:$K$27569=HF100),Log!$H$1:$H$27569)</f>
        <v>2</v>
      </c>
      <c r="HK100" s="222" t="str">
        <f t="array" ref="HK100">LOOKUP(2,1/(Log!$K$1:$K$27569=HF100),Log!$J$1:$J$27569)</f>
        <v>x</v>
      </c>
      <c r="HL100" s="222" t="str">
        <f t="array" ref="HL100">LOOKUP(2,1/(Log!$K$1:$K$27569=HF100),Log!$I$1:$I$27569)</f>
        <v>x</v>
      </c>
      <c r="HM100" s="223">
        <f t="array" ref="HM100">LOOKUP(2,1/(Log!$K$1:$K$27569=HF100),Log!$L$1:$L$27569)</f>
        <v>45609</v>
      </c>
      <c r="HN100" s="221" t="str">
        <f t="shared" si="148"/>
        <v>PNG003Restriction and obstruction of access to services and assistance</v>
      </c>
      <c r="HO100" s="224">
        <f t="array" ref="HO100">LOOKUP(2,1/(Log!$K$1:$K$27569=HN100),Log!$E$1:$E$27569)</f>
        <v>2</v>
      </c>
      <c r="HP100" s="224" t="str">
        <f t="array" ref="HP100">LOOKUP(2,1/(Log!$K$1:$K$27569=HN100),Log!$F$1:$F$27569)</f>
        <v>ACAPS Access Methodology</v>
      </c>
      <c r="HQ100" s="224" t="str">
        <f t="array" ref="HQ100">LOOKUP(2,1/(Log!$K$1:$K$27569=HN100),Log!$G$1:$G$27569)</f>
        <v>Medium</v>
      </c>
      <c r="HR100" s="224">
        <f t="array" ref="HR100">LOOKUP(2,1/(Log!$K$1:$K$27569=HN100),Log!$H$1:$H$27569)</f>
        <v>2</v>
      </c>
      <c r="HS100" s="224" t="str">
        <f t="array" ref="HS100">LOOKUP(2,1/(Log!$K$1:$K$27569=HN100),Log!$J$1:$J$27569)</f>
        <v>x</v>
      </c>
      <c r="HT100" s="224" t="str">
        <f t="array" ref="HT100">LOOKUP(2,1/(Log!$K$1:$K$27569=HN100),Log!$I$1:$I$27569)</f>
        <v>x</v>
      </c>
      <c r="HU100" s="214">
        <f t="array" ref="HU100">LOOKUP(2,1/(Log!$K$1:$K$27569=HN100),Log!$L$1:$L$27569)</f>
        <v>45609</v>
      </c>
      <c r="HV100" s="222" t="str">
        <f t="shared" si="149"/>
        <v>PNG003Ongoing insecurity/hostilities affecting humanitarian assistance</v>
      </c>
      <c r="HW100" s="222">
        <f t="array" ref="HW100">LOOKUP(2,1/(Log!$K$1:$K$27569=HV100),Log!$E$1:$E$27569)</f>
        <v>3</v>
      </c>
      <c r="HX100" s="222" t="str">
        <f t="array" ref="HX100">LOOKUP(2,1/(Log!$K$1:$K$27569=HV100),Log!$F$1:$F$27569)</f>
        <v>ACAPS Access Methodology</v>
      </c>
      <c r="HY100" s="222" t="str">
        <f t="array" ref="HY100">LOOKUP(2,1/(Log!$K$1:$K$27569=HV100),Log!$G$1:$G$27569)</f>
        <v>Medium</v>
      </c>
      <c r="HZ100" s="222">
        <f t="array" ref="HZ100">LOOKUP(2,1/(Log!$K$1:$K$27569=HV100),Log!$H$1:$H$27569)</f>
        <v>2</v>
      </c>
      <c r="IA100" s="222" t="str">
        <f t="array" ref="IA100">LOOKUP(2,1/(Log!$K$1:$K$27569=HV100),Log!$J$1:$J$27569)</f>
        <v>x</v>
      </c>
      <c r="IB100" s="222" t="str">
        <f t="array" ref="IB100">LOOKUP(2,1/(Log!$K$1:$K$27569=HV100),Log!$I$1:$I$27569)</f>
        <v>x</v>
      </c>
      <c r="IC100" s="223">
        <f t="array" ref="IC100">LOOKUP(2,1/(Log!$K$1:$K$27569=HV100),Log!$L$1:$L$27569)</f>
        <v>45609</v>
      </c>
      <c r="ID100" s="221" t="str">
        <f t="shared" si="150"/>
        <v>PNG003Presence of mines and improvised explosive devices</v>
      </c>
      <c r="IE100" s="224">
        <f t="array" ref="IE100">LOOKUP(2,1/(Log!$K$1:$K$27569=ID100),Log!$E$1:$E$27569)</f>
        <v>0</v>
      </c>
      <c r="IF100" s="224" t="str">
        <f t="array" ref="IF100">LOOKUP(2,1/(Log!$K$1:$K$27569=ID100),Log!$F$1:$F$27569)</f>
        <v>ACAPS Access Methodology</v>
      </c>
      <c r="IG100" s="224" t="str">
        <f t="array" ref="IG100">LOOKUP(2,1/(Log!$K$1:$K$27569=ID100),Log!$G$1:$G$27569)</f>
        <v>Medium</v>
      </c>
      <c r="IH100" s="224">
        <f t="array" ref="IH100">LOOKUP(2,1/(Log!$K$1:$K$27569=ID100),Log!$H$1:$H$27569)</f>
        <v>2</v>
      </c>
      <c r="II100" s="224" t="str">
        <f t="array" ref="II100">LOOKUP(2,1/(Log!$K$1:$K$27569=ID100),Log!$J$1:$J$27569)</f>
        <v>x</v>
      </c>
      <c r="IJ100" s="224" t="str">
        <f t="array" ref="IJ100">LOOKUP(2,1/(Log!$K$1:$K$27569=ID100),Log!$I$1:$I$27569)</f>
        <v>x</v>
      </c>
      <c r="IK100" s="214">
        <f t="array" ref="IK100">LOOKUP(2,1/(Log!$K$1:$K$27569=ID100),Log!$L$1:$L$27569)</f>
        <v>45609</v>
      </c>
      <c r="IL100" s="222" t="str">
        <f t="shared" si="151"/>
        <v>PNG003Physical constraints in the environment (obstacles related to terrain, climate, lack of infrastructure, etc.)</v>
      </c>
      <c r="IM100" s="222">
        <f t="array" ref="IM100">LOOKUP(2,1/(Log!$K$1:$K$27569=IL100),Log!$E$1:$E$27569)</f>
        <v>3</v>
      </c>
      <c r="IN100" s="222" t="str">
        <f t="array" ref="IN100">LOOKUP(2,1/(Log!$K$1:$K$27569=IL100),Log!$F$1:$F$27569)</f>
        <v>ACAPS Access Methodology</v>
      </c>
      <c r="IO100" s="222" t="str">
        <f t="array" ref="IO100">LOOKUP(2,1/(Log!$K$1:$K$27569=IL100),Log!$G$1:$G$27569)</f>
        <v>Medium</v>
      </c>
      <c r="IP100" s="222">
        <f t="array" ref="IP100">LOOKUP(2,1/(Log!$K$1:$K$27569=IL100),Log!$H$1:$H$27569)</f>
        <v>2</v>
      </c>
      <c r="IQ100" s="222" t="str">
        <f t="array" ref="IQ100">LOOKUP(2,1/(Log!$K$1:$K$27569=IL100),Log!$J$1:$J$27569)</f>
        <v>x</v>
      </c>
      <c r="IR100" s="222" t="str">
        <f t="array" ref="IR100">LOOKUP(2,1/(Log!$K$1:$K$27569=IL100),Log!$I$1:$I$27569)</f>
        <v>x</v>
      </c>
      <c r="IS100" s="223">
        <f t="array" ref="IS100">LOOKUP(2,1/(Log!$K$1:$K$27569=IL100),Log!$L$1:$L$27569)</f>
        <v>45609</v>
      </c>
    </row>
    <row r="101" spans="1:253" s="11" customFormat="1" ht="13.35" customHeight="1">
      <c r="A101" s="11" t="str">
        <f>Lists!B:B</f>
        <v>Displacement from Russia-Ukraine conflict in Poland</v>
      </c>
      <c r="B101" s="11" t="str">
        <f>Lists!F:F</f>
        <v>International Displacement</v>
      </c>
      <c r="C101" s="11" t="str">
        <f>Lists!C:C</f>
        <v>POL002</v>
      </c>
      <c r="D101" s="11" t="str">
        <f>Lists!A:A</f>
        <v>Poland</v>
      </c>
      <c r="E101" s="11" t="str">
        <f>Lists!D:D</f>
        <v>POL</v>
      </c>
      <c r="F101" s="11" t="str">
        <f t="shared" si="114"/>
        <v>POL002Total population</v>
      </c>
      <c r="G101" s="212">
        <f t="array" ref="G101">ROUND(LOOKUP(2,1/(Log!$K$1:$K$27569=F101),Log!$E$1:$E$27569),-3)</f>
        <v>37687000</v>
      </c>
      <c r="H101" s="213" t="str">
        <f t="array" ref="H101">LOOKUP(2,1/(Log!$K$1:$K$27569=F101),Log!$F$1:$F$27569)</f>
        <v>World Bank 2023; UNHCR accessed 20/04/2025</v>
      </c>
      <c r="I101" s="213" t="str">
        <f t="array" ref="I101">LOOKUP(2,1/(Log!$K$1:$K$27569=F101),Log!$G$1:$G$27569)</f>
        <v>High</v>
      </c>
      <c r="J101" s="213">
        <f t="array" ref="J101">LOOKUP(2,1/(Log!$K$1:$K$27569=F101),Log!$H$1:$H$27569)</f>
        <v>1</v>
      </c>
      <c r="K101" s="213" t="str">
        <f t="array" ref="K101">LOOKUP(2,1/(Log!$K$1:$K$27569=F101),Log!$J$1:$J$27569)</f>
        <v>The baseline population figure of (36,687,353) people is aggregated with (999,710) refugees from Ukraine in Poland according to UNHCR as of 07 April 2025. The World Bank and UNHCR sources were chosen because they provide the population and refugee data needed for the indicator's calculations as per the INFORM Severity Index methodology. The reliability is high because the data is recent.</v>
      </c>
      <c r="L101" s="213" t="str">
        <f t="array" ref="L101">LOOKUP(2,1/(Log!$K$1:$K$27569=F101),Log!$I$1:$I$27569)</f>
        <v>https://data.worldbank.org/indicator/SP.POP.TOTL?locations=PL&amp;page=2+%3B+https%3A%2F%2F ; https://data.unhcr.org/en/situations/ukraine</v>
      </c>
      <c r="M101" s="214">
        <f t="array" ref="M101">LOOKUP(2,1/(Log!$K$1:$K$27569=F101),Log!$L$1:$L$27569)</f>
        <v>45773</v>
      </c>
      <c r="N101" s="221" t="str">
        <f t="shared" si="115"/>
        <v>POL002Landmass affected</v>
      </c>
      <c r="O101" s="216">
        <f t="array" ref="O101">LOOKUP(2,1/(Log!$K$1:$K$27569=N101),Log!$E$1:$E$27569)</f>
        <v>306090</v>
      </c>
      <c r="P101" s="216" t="str">
        <f t="array" ref="P101">LOOKUP(2,1/(Log!$K$1:$K$27569=N101),Log!$F$1:$F$27569)</f>
        <v>World Bank 2022; UNHCR 07/01/2025</v>
      </c>
      <c r="Q101" s="216" t="str">
        <f t="array" ref="Q101">LOOKUP(2,1/(Log!$K$1:$K$27569=N101),Log!$G$1:$G$27569)</f>
        <v xml:space="preserve">Medium </v>
      </c>
      <c r="R101" s="216">
        <f t="array" ref="R101">LOOKUP(2,1/(Log!$K$1:$K$27569=N101),Log!$H$1:$H$27569)</f>
        <v>2</v>
      </c>
      <c r="S101" s="216" t="str">
        <f t="array" ref="S101">LOOKUP(2,1/(Log!$K$1:$K$27569=N101),Log!$J$1:$J$27569)</f>
        <v>The whole country is considered exposed, as refugees reside across the country, therefore the total landmass of Poland is considered affected. The sources were chosen because they are the most reliable, OCHA provides landmass data and UNHCR is the source for the Regional Response Plan 2025-2026 on the crisis of refugees from Ukraine in Poland. The reliability is high because the data is triangulated using multiple reliable sources.</v>
      </c>
      <c r="T101" s="216" t="str">
        <f t="array" ref="T101">LOOKUP(2,1/(Log!$K$1:$K$27569=N101),Log!$I$1:$I$27569)</f>
        <v>https://data.worldbank.org/indicator/AG.LND.TOTL.K2?locations=PL; https://reliefweb.int/report/poland/regional-refugee-response-plan-ukraine-situation-2025-2026</v>
      </c>
      <c r="U101" s="217">
        <f t="array" ref="U101">LOOKUP(2,1/(Log!$K$1:$K$27569=N101),Log!$L$1:$L$27569)</f>
        <v>45773</v>
      </c>
      <c r="V101" s="221" t="str">
        <f t="shared" si="116"/>
        <v>POL002People exposed</v>
      </c>
      <c r="W101" s="213">
        <f t="array" ref="W101">IF(LOOKUP(2,1/(Log!$K$1:$K$27569=V101),Log!$E$1:$E$27569)="x","x",ROUND(LOOKUP(2,1/(Log!$K$1:$K$27569=V101),Log!$E$1:$E$27569),-3))</f>
        <v>37687000</v>
      </c>
      <c r="X101" s="213" t="str">
        <f t="array" ref="X101">LOOKUP(2,1/(Log!$K$1:$K$27569=V101),Log!$F$1:$F$27569)</f>
        <v>World Bank 2023; UNHCR accessed 20/04/2025</v>
      </c>
      <c r="Y101" s="213" t="str">
        <f t="array" ref="Y101">LOOKUP(2,1/(Log!$K$1:$K$27569=V101),Log!$G$1:$G$27569)</f>
        <v xml:space="preserve">Medium </v>
      </c>
      <c r="Z101" s="213">
        <f t="array" ref="Z101">LOOKUP(2,1/(Log!$K$1:$K$27569=V101),Log!$H$1:$H$27569)</f>
        <v>2</v>
      </c>
      <c r="AA101" s="213" t="str">
        <f t="array" ref="AA101">LOOKUP(2,1/(Log!$K$1:$K$27569=V101),Log!$J$1:$J$27569)</f>
        <v>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v>
      </c>
      <c r="AB101" s="213" t="str">
        <f t="array" ref="AB101">LOOKUP(2,1/(Log!$K$1:$K$27569=V101),Log!$I$1:$I$27569)</f>
        <v>https://data.worldbank.org/indicator/SP.POP.TOTL?locations=PL&amp;page=2+%3B+https%3A%2F%2F ; https://data.unhcr.org/en/situations/ukraine</v>
      </c>
      <c r="AC101" s="214">
        <f t="array" ref="AC101">LOOKUP(2,1/(Log!$K$1:$K$27569=V101),Log!$L$1:$L$27569)</f>
        <v>45773</v>
      </c>
      <c r="AD101" s="221" t="str">
        <f t="shared" si="117"/>
        <v>POL002People affected</v>
      </c>
      <c r="AE101" s="218">
        <f t="array" ref="AE101">IF(LOOKUP(2,1/(Log!$K$1:$K$27569=AD101),Log!$E$1:$E$27569)="x","x",ROUND(LOOKUP(2,1/(Log!$K$1:$K$27569=AD101),Log!$E$1:$E$27569),-3))</f>
        <v>1000000</v>
      </c>
      <c r="AF101" s="218" t="str">
        <f t="array" ref="AF101">LOOKUP(2,1/(Log!$K$1:$K$27569=AD101),Log!$F$1:$F$27569)</f>
        <v>UNHCR accessed 20/04/2025</v>
      </c>
      <c r="AG101" s="218" t="str">
        <f t="array" ref="AG101">LOOKUP(2,1/(Log!$K$1:$K$27569=AD101),Log!$G$1:$G$27569)</f>
        <v xml:space="preserve">Medium </v>
      </c>
      <c r="AH101" s="218">
        <f t="array" ref="AH101">LOOKUP(2,1/(Log!$K$1:$K$27569=AD101),Log!$H$1:$H$27569)</f>
        <v>2</v>
      </c>
      <c r="AI101" s="218" t="str">
        <f t="array" ref="AI101">LOOKUP(2,1/(Log!$K$1:$K$27569=AD101),Log!$J$1:$J$27569)</f>
        <v>The number of people affected by the crisis is taken from UNHCR website. The number corresponds to the number of refugees from Ukraine in Poland.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v>
      </c>
      <c r="AJ101" s="218" t="str">
        <f t="array" ref="AJ101">LOOKUP(2,1/(Log!$K$1:$K$27569=AD101),Log!$I$1:$I$27569)</f>
        <v>https://data.unhcr.org/en/situations/ukraine</v>
      </c>
      <c r="AK101" s="219">
        <f t="array" ref="AK101">LOOKUP(2,1/(Log!$K$1:$K$27569=AD101),Log!$L$1:$L$27569)</f>
        <v>45773</v>
      </c>
      <c r="AL101" s="221" t="str">
        <f t="shared" si="118"/>
        <v>POL002People displaced</v>
      </c>
      <c r="AM101" s="213">
        <f t="array" ref="AM101">IF(LOOKUP(2,1/(Log!$K$1:$K$27569=AL101),Log!$E$1:$E$27569)="x","x",ROUND(LOOKUP(2,1/(Log!$K$1:$K$27569=AL101),Log!$E$1:$E$27569),-3))</f>
        <v>1000000</v>
      </c>
      <c r="AN101" s="213" t="str">
        <f t="array" ref="AN101">LOOKUP(2,1/(Log!$K$1:$K$27569=AL101),Log!$F$1:$F$27569)</f>
        <v>UNHCR accessed 20/04/2025</v>
      </c>
      <c r="AO101" s="213" t="str">
        <f t="array" ref="AO101">LOOKUP(2,1/(Log!$K$1:$K$27569=AL101),Log!$G$1:$G$27569)</f>
        <v>High</v>
      </c>
      <c r="AP101" s="213">
        <f t="array" ref="AP101">LOOKUP(2,1/(Log!$K$1:$K$27569=AL101),Log!$H$1:$H$27569)</f>
        <v>1</v>
      </c>
      <c r="AQ101" s="213" t="str">
        <f t="array" ref="AQ101">LOOKUP(2,1/(Log!$K$1:$K$27569=AL101),Log!$J$1:$J$27569)</f>
        <v>The number of people displaced by the crisis includes the number of refugees from Ukraine to Poland. This figure is taken from UNHCR website. This source was chosen because UNHCR is the most reliable source reporting the number of refugees from Ukraine to Poland. The reliability of this data is high because it is recent.</v>
      </c>
      <c r="AR101" s="213" t="str">
        <f t="array" ref="AR101">LOOKUP(2,1/(Log!$K$1:$K$27569=AL101),Log!$I$1:$I$27569)</f>
        <v>https://data.unhcr.org/en/situations/ukraine</v>
      </c>
      <c r="AS101" s="214">
        <f t="array" ref="AS101">LOOKUP(2,1/(Log!$K$1:$K$27569=AL101),Log!$L$1:$L$27569)</f>
        <v>45773</v>
      </c>
      <c r="AT101" s="222" t="str">
        <f t="shared" si="119"/>
        <v>POL002Injuries reported</v>
      </c>
      <c r="AU101" s="218" t="str">
        <f t="array" ref="AU101">LOOKUP(2,1/(Log!$K$1:$K$27569=AT101),Log!$E$1:$E$27569)</f>
        <v>x</v>
      </c>
      <c r="AV101" s="218" t="str">
        <f t="array" ref="AV101">LOOKUP(2,1/(Log!$K$1:$K$27569=AT101),Log!$F$1:$F$27569)</f>
        <v>x</v>
      </c>
      <c r="AW101" s="218" t="str">
        <f t="array" ref="AW101">LOOKUP(2,1/(Log!$K$1:$K$27569=AT101),Log!$G$1:$G$27569)</f>
        <v>x</v>
      </c>
      <c r="AX101" s="218" t="str">
        <f t="array" ref="AX101">LOOKUP(2,1/(Log!$K$1:$K$27569=AT101),Log!$H$1:$H$27569)</f>
        <v>x</v>
      </c>
      <c r="AY101" s="218" t="str">
        <f t="array" ref="AY101">LOOKUP(2,1/(Log!$K$1:$K$27569=AT101),Log!$J$1:$J$27569)</f>
        <v xml:space="preserve">There is no available information. </v>
      </c>
      <c r="AZ101" s="218" t="str">
        <f t="array" ref="AZ101">LOOKUP(2,1/(Log!$K$1:$K$27569=AT101),Log!$I$1:$I$27569)</f>
        <v>x</v>
      </c>
      <c r="BA101" s="219">
        <f t="array" ref="BA101">LOOKUP(2,1/(Log!$K$1:$K$27569=AT101),Log!$L$1:$L$27569)</f>
        <v>45626</v>
      </c>
      <c r="BB101" s="221" t="str">
        <f t="shared" si="120"/>
        <v>POL002Illness cases reported</v>
      </c>
      <c r="BC101" s="213" t="str">
        <f t="array" ref="BC101">LOOKUP(2,1/(Log!$K$1:$K$27569=BB101),Log!$E$1:$E$27569)</f>
        <v>x</v>
      </c>
      <c r="BD101" s="213" t="str">
        <f t="array" ref="BD101">LOOKUP(2,1/(Log!$K$1:$K$27569=BB101),Log!$F$1:$F$27569)</f>
        <v>x</v>
      </c>
      <c r="BE101" s="213" t="str">
        <f t="array" ref="BE101">LOOKUP(2,1/(Log!$K$1:$K$27569=BB101),Log!$G$1:$G$27569)</f>
        <v>x</v>
      </c>
      <c r="BF101" s="213" t="str">
        <f t="array" ref="BF101">LOOKUP(2,1/(Log!$K$1:$K$27569=BB101),Log!$H$1:$H$27569)</f>
        <v>x</v>
      </c>
      <c r="BG101" s="213" t="str">
        <f t="array" ref="BG101">LOOKUP(2,1/(Log!$K$1:$K$27569=BB101),Log!$J$1:$J$27569)</f>
        <v xml:space="preserve">There is no available information. </v>
      </c>
      <c r="BH101" s="213" t="str">
        <f t="array" ref="BH101">LOOKUP(2,1/(Log!$K$1:$K$27569=BB101),Log!$I$1:$I$27569)</f>
        <v>x</v>
      </c>
      <c r="BI101" s="214">
        <f t="array" ref="BI101">LOOKUP(2,1/(Log!$K$1:$K$27569=BB101),Log!$L$1:$L$27569)</f>
        <v>45626</v>
      </c>
      <c r="BJ101" s="222" t="str">
        <f t="shared" si="121"/>
        <v>POL002Fatalities reported</v>
      </c>
      <c r="BK101" s="222">
        <f t="array" ref="BK101">LOOKUP(2,1/(Log!$K$1:$K$27569=BJ101),Log!$E$1:$E$27569)</f>
        <v>0</v>
      </c>
      <c r="BL101" s="222" t="str">
        <f t="array" ref="BL101">LOOKUP(2,1/(Log!$K$1:$K$27569=BJ101),Log!$F$1:$F$27569)</f>
        <v>ACLED accessed 20/04/2025</v>
      </c>
      <c r="BM101" s="222" t="str">
        <f t="array" ref="BM101">LOOKUP(2,1/(Log!$K$1:$K$27569=BJ101),Log!$G$1:$G$27569)</f>
        <v xml:space="preserve">Medium </v>
      </c>
      <c r="BN101" s="222">
        <f t="array" ref="BN101">LOOKUP(2,1/(Log!$K$1:$K$27569=BJ101),Log!$H$1:$H$27569)</f>
        <v>2</v>
      </c>
      <c r="BO101" s="222" t="str">
        <f t="array" ref="BO101">LOOKUP(2,1/(Log!$K$1:$K$27569=BJ101),Log!$J$1:$J$27569)</f>
        <v>The total number of fatalities in Displacement from Ukraine conflict in Poland crisis between 1 October  2024 -  31 March 2025</v>
      </c>
      <c r="BP101" s="218" t="str">
        <f t="array" ref="BP101">LOOKUP(2,1/(Log!$K$1:$K$27569=BJ101),Log!$I$1:$I$27569)</f>
        <v>https://acleddata.com/explorer/</v>
      </c>
      <c r="BQ101" s="223">
        <f t="array" ref="BQ101">LOOKUP(2,1/(Log!$K$1:$K$27569=BJ101),Log!$L$1:$L$27569)</f>
        <v>45773</v>
      </c>
      <c r="BR101" s="221" t="str">
        <f t="shared" si="122"/>
        <v>POL002Buildings damaged</v>
      </c>
      <c r="BS101" s="224">
        <f t="array" ref="BS101">LOOKUP(2,1/(Log!$K$1:$K$27569=BR101),Log!$E$1:$E$27569)</f>
        <v>0</v>
      </c>
      <c r="BT101" s="224" t="str">
        <f t="array" ref="BT101">LOOKUP(2,1/(Log!$K$1:$K$27569=BR101),Log!$F$1:$F$27569)</f>
        <v>x</v>
      </c>
      <c r="BU101" s="224" t="str">
        <f t="array" ref="BU101">LOOKUP(2,1/(Log!$K$1:$K$27569=BR101),Log!$G$1:$G$27569)</f>
        <v>x</v>
      </c>
      <c r="BV101" s="224" t="str">
        <f t="array" ref="BV101">LOOKUP(2,1/(Log!$K$1:$K$27569=BR101),Log!$H$1:$H$27569)</f>
        <v>x</v>
      </c>
      <c r="BW101" s="224" t="str">
        <f t="array" ref="BW101">LOOKUP(2,1/(Log!$K$1:$K$27569=BR101),Log!$J$1:$J$27569)</f>
        <v>Not applicable.</v>
      </c>
      <c r="BX101" s="224" t="str">
        <f t="array" ref="BX101">LOOKUP(2,1/(Log!$K$1:$K$27569=BR101),Log!$I$1:$I$27569)</f>
        <v>x</v>
      </c>
      <c r="BY101" s="214">
        <f t="array" ref="BY101">LOOKUP(2,1/(Log!$K$1:$K$27569=BR101),Log!$L$1:$L$27569)</f>
        <v>45626</v>
      </c>
      <c r="BZ101" s="222" t="str">
        <f t="shared" si="123"/>
        <v>POL002Buildings destroyed</v>
      </c>
      <c r="CA101" s="222">
        <f t="array" ref="CA101">LOOKUP(2,1/(Log!$K$1:$K$27569=BZ101),Log!$E$1:$E$27569)</f>
        <v>0</v>
      </c>
      <c r="CB101" s="222" t="str">
        <f t="array" ref="CB101">LOOKUP(2,1/(Log!$K$1:$K$27569=BZ101),Log!$F$1:$F$27569)</f>
        <v>x</v>
      </c>
      <c r="CC101" s="222" t="str">
        <f t="array" ref="CC101">LOOKUP(2,1/(Log!$K$1:$K$27569=BZ101),Log!$G$1:$G$27569)</f>
        <v>x</v>
      </c>
      <c r="CD101" s="222" t="str">
        <f t="array" ref="CD101">LOOKUP(2,1/(Log!$K$1:$K$27569=BZ101),Log!$H$1:$H$27569)</f>
        <v>x</v>
      </c>
      <c r="CE101" s="222" t="str">
        <f t="array" ref="CE101">LOOKUP(2,1/(Log!$K$1:$K$27569=BZ101),Log!$J$1:$J$27569)</f>
        <v>Not applicable.</v>
      </c>
      <c r="CF101" s="222" t="str">
        <f t="array" ref="CF101">LOOKUP(2,1/(Log!$K$1:$K$27569=BZ101),Log!$I$1:$I$27569)</f>
        <v>x</v>
      </c>
      <c r="CG101" s="223">
        <f t="array" ref="CG101">LOOKUP(2,1/(Log!$K$1:$K$27569=BZ101),Log!$L$1:$L$27569)</f>
        <v>45626</v>
      </c>
      <c r="CH101" s="221" t="str">
        <f t="shared" si="124"/>
        <v>POL002Buildings in the affected area</v>
      </c>
      <c r="CI101" s="222" t="e">
        <f t="array" ref="CI101">LOOKUP(2,1/(Log!$K$1:$K$27569=CH101),Log!$E$1:$E$27569)</f>
        <v>#N/A</v>
      </c>
      <c r="CJ101" s="222" t="e">
        <f t="array" ref="CJ101">LOOKUP(2,1/(Log!$K$1:$K$27569=CH101),Log!$F$1:$F$27569)</f>
        <v>#N/A</v>
      </c>
      <c r="CK101" s="222" t="e">
        <f t="array" ref="CK101">LOOKUP(2,1/(Log!$K$1:$K$27569=CH101),Log!$G$1:$G$27569)</f>
        <v>#N/A</v>
      </c>
      <c r="CL101" s="222" t="e">
        <f t="array" ref="CL101">LOOKUP(2,1/(Log!$K$1:$K$27569=CH101),Log!$H$1:$H$27569)</f>
        <v>#N/A</v>
      </c>
      <c r="CM101" s="222" t="e">
        <f t="array" ref="CM101">LOOKUP(2,1/(Log!$K$1:$K$27569=CH101),Log!$J$1:$J$27569)</f>
        <v>#N/A</v>
      </c>
      <c r="CN101" s="222" t="e">
        <f t="array" ref="CN101">LOOKUP(2,1/(Log!$K$1:$K$27569=CH101),Log!$I$1:$I$27569)</f>
        <v>#N/A</v>
      </c>
      <c r="CO101" s="225" t="e">
        <f t="array" ref="CO101">LOOKUP(2,1/(Log!$K$1:$K$27569=CH101),Log!$L$1:$L$27569)</f>
        <v>#N/A</v>
      </c>
      <c r="CP101" s="222" t="str">
        <f t="shared" si="125"/>
        <v>POL002Economic Losses</v>
      </c>
      <c r="CQ101" s="224" t="str">
        <f t="array" ref="CQ101">LOOKUP(2,1/(Log!$K$1:$K$27569=CP101),Log!$E$1:$E$27569)</f>
        <v>x</v>
      </c>
      <c r="CR101" s="224" t="str">
        <f t="array" ref="CR101">LOOKUP(2,1/(Log!$K$1:$K$27569=CP101),Log!$F$1:$F$27569)</f>
        <v>x</v>
      </c>
      <c r="CS101" s="224" t="str">
        <f t="array" ref="CS101">LOOKUP(2,1/(Log!$K$1:$K$27569=CP101),Log!$G$1:$G$27569)</f>
        <v>x</v>
      </c>
      <c r="CT101" s="224" t="str">
        <f t="array" ref="CT101">LOOKUP(2,1/(Log!$K$1:$K$27569=CP101),Log!$H$1:$H$27569)</f>
        <v>x</v>
      </c>
      <c r="CU101" s="224" t="str">
        <f t="array" ref="CU101">LOOKUP(2,1/(Log!$K$1:$K$27569=CP101),Log!$J$1:$J$27569)</f>
        <v xml:space="preserve">There is no available information. </v>
      </c>
      <c r="CV101" s="224" t="str">
        <f t="array" ref="CV101">LOOKUP(2,1/(Log!$K$1:$K$27569=CP101),Log!$I$1:$I$27569)</f>
        <v>x</v>
      </c>
      <c r="CW101" s="214">
        <f t="array" ref="CW101">LOOKUP(2,1/(Log!$K$1:$K$27569=CP101),Log!$L$1:$L$27569)</f>
        <v>45626</v>
      </c>
      <c r="CX101" s="222" t="str">
        <f t="shared" si="126"/>
        <v>POL002People in Need</v>
      </c>
      <c r="CY101" s="218">
        <f t="shared" si="127"/>
        <v>1000000</v>
      </c>
      <c r="CZ101" s="218" t="str">
        <f t="shared" si="128"/>
        <v>UNHCR accessed 20/04/2025; UNHCR 07/01/2025</v>
      </c>
      <c r="DA101" s="218" t="str">
        <f t="shared" si="129"/>
        <v>Low</v>
      </c>
      <c r="DB101" s="218">
        <f t="shared" si="130"/>
        <v>3</v>
      </c>
      <c r="DC101" s="218" t="str">
        <f t="shared" si="131"/>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DD101" s="218" t="str">
        <f t="shared" si="132"/>
        <v>https://data.unhcr.org/en/situations/ukraine; https://reliefweb.int/report/poland/regional-refugee-response-plan-ukraine-situation-2025-2026</v>
      </c>
      <c r="DE101" s="220">
        <f t="shared" si="133"/>
        <v>45773</v>
      </c>
      <c r="DF101" s="221" t="str">
        <f t="shared" si="134"/>
        <v>POL002Minimal humanitarian conditions - Level 1</v>
      </c>
      <c r="DG101" s="213">
        <f t="array" ref="DG101">IF(LOOKUP(2,1/(Log!$K$1:$K$27569=DF101),Log!$E$1:$E$27569)="x","x",ROUND(LOOKUP(2,1/(Log!$K$1:$K$27569=DF101),Log!$E$1:$E$27569),-3))</f>
        <v>36687000</v>
      </c>
      <c r="DH101" s="224" t="str">
        <f t="array" ref="DH101">LOOKUP(2,1/(Log!$K$1:$K$27569=DF101),Log!$F$1:$F$27569)</f>
        <v>World Bank 2023; UNHCR accessed 20/04/2025</v>
      </c>
      <c r="DI101" s="224" t="str">
        <f t="array" ref="DI101">LOOKUP(2,1/(Log!$K$1:$K$27569=DF101),Log!$G$1:$G$27569)</f>
        <v xml:space="preserve">Medium </v>
      </c>
      <c r="DJ101" s="224">
        <f t="array" ref="DJ101">LOOKUP(2,1/(Log!$K$1:$K$27569=DF101),Log!$H$1:$H$27569)</f>
        <v>2</v>
      </c>
      <c r="DK101" s="224" t="str">
        <f t="array" ref="DK101">LOOKUP(2,1/(Log!$K$1:$K$27569=DF101),Log!$J$1:$J$27569)</f>
        <v>According to INFORM Severity Index methodology, the number of people in Level 1 is equal to the people exposed minus the people affected. People in Level 1 are able to meet their basic needs without employing irreversible coping strategies.</v>
      </c>
      <c r="DL101" s="224" t="str">
        <f t="array" ref="DL101">LOOKUP(2,1/(Log!$K$1:$K$27569=DF101),Log!$I$1:$I$27569)</f>
        <v>https://data.worldbank.org/indicator/SP.POP.TOTL?locations=PL&amp;page=2+%3B+https%3A%2F%2F ; https://data.unhcr.org/en/situations/ukraine</v>
      </c>
      <c r="DM101" s="214">
        <f t="array" ref="DM101">LOOKUP(2,1/(Log!$K$1:$K$27569=DF101),Log!$L$1:$L$27569)</f>
        <v>45773</v>
      </c>
      <c r="DN101" s="222" t="str">
        <f t="shared" si="135"/>
        <v>POL002Stressed humanitarian conditions - Level 2</v>
      </c>
      <c r="DO101" s="218">
        <f t="array" ref="DO101">IF(LOOKUP(2,1/(Log!$K$1:$K$27569=DN101),Log!$E$1:$E$27569)="x","x",ROUND(LOOKUP(2,1/(Log!$K$1:$K$27569=DN101),Log!$E$1:$E$27569),-3))</f>
        <v>0</v>
      </c>
      <c r="DP101" s="222" t="str">
        <f t="array" ref="DP101">LOOKUP(2,1/(Log!$K$1:$K$27569=DN101),Log!$F$1:$F$27569)</f>
        <v>UNHCR accessed 20/04/2025; UNHCR 07/01/2025</v>
      </c>
      <c r="DQ101" s="222" t="str">
        <f t="array" ref="DQ101">LOOKUP(2,1/(Log!$K$1:$K$27569=DN101),Log!$G$1:$G$27569)</f>
        <v xml:space="preserve">Medium </v>
      </c>
      <c r="DR101" s="222">
        <f t="array" ref="DR101">LOOKUP(2,1/(Log!$K$1:$K$27569=DN101),Log!$H$1:$H$27569)</f>
        <v>2</v>
      </c>
      <c r="DS101" s="222" t="str">
        <f t="array" ref="DS101">LOOKUP(2,1/(Log!$K$1:$K$27569=DN101),Log!$J$1:$J$27569)</f>
        <v>According to INFORM Severity Index methodology, the number of people in Level 2 is equal to the people affected minus the people in need. Since all the people affected are also in need, there are no people in Level 2. </v>
      </c>
      <c r="DT101" s="222" t="str">
        <f t="array" ref="DT101">LOOKUP(2,1/(Log!$K$1:$K$27569=DN101),Log!$I$1:$I$27569)</f>
        <v>https://data.unhcr.org/en/situations/ukraine; https://reliefweb.int/report/poland/regional-refugee-response-plan-ukraine-situation-2025-2026</v>
      </c>
      <c r="DU101" s="223">
        <f t="array" ref="DU101">LOOKUP(2,1/(Log!$K$1:$K$27569=DN101),Log!$L$1:$L$27569)</f>
        <v>45773</v>
      </c>
      <c r="DV101" s="221" t="str">
        <f t="shared" si="136"/>
        <v>POL002Moderate humanitarian conditions - Level 3</v>
      </c>
      <c r="DW101" s="213">
        <f t="array" ref="DW101">IF(LOOKUP(2,1/(Log!$K$1:$K$27569=DV101),Log!$E$1:$E$27569)="x","x",ROUND(LOOKUP(2,1/(Log!$K$1:$K$27569=DV101),Log!$E$1:$E$27569),-3))</f>
        <v>1000000</v>
      </c>
      <c r="DX101" s="224" t="str">
        <f t="array" ref="DX101">LOOKUP(2,1/(Log!$K$1:$K$27569=DV101),Log!$F$1:$F$27569)</f>
        <v>UNHCR accessed 20/04/2025; UNHCR 07/01/2025</v>
      </c>
      <c r="DY101" s="224" t="str">
        <f t="array" ref="DY101">LOOKUP(2,1/(Log!$K$1:$K$27569=DV101),Log!$G$1:$G$27569)</f>
        <v>Low</v>
      </c>
      <c r="DZ101" s="224">
        <f t="array" ref="DZ101">LOOKUP(2,1/(Log!$K$1:$K$27569=DV101),Log!$H$1:$H$27569)</f>
        <v>3</v>
      </c>
      <c r="EA101" s="224" t="str">
        <f t="array" ref="EA101">LOOKUP(2,1/(Log!$K$1:$K$27569=DV101),Log!$J$1:$J$27569)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B101" s="224" t="str">
        <f t="array" ref="EB101">LOOKUP(2,1/(Log!$K$1:$K$27569=DV101),Log!$I$1:$I$27569)</f>
        <v>https://data.unhcr.org/en/situations/ukraine; https://reliefweb.int/report/poland/regional-refugee-response-plan-ukraine-situation-2025-2026</v>
      </c>
      <c r="EC101" s="214">
        <f t="array" ref="EC101">LOOKUP(2,1/(Log!$K$1:$K$27569=DV101),Log!$L$1:$L$27569)</f>
        <v>45773</v>
      </c>
      <c r="ED101" s="222" t="str">
        <f t="shared" si="137"/>
        <v>POL002Severe humanitarian conditions - Level 4</v>
      </c>
      <c r="EE101" s="218">
        <f t="array" ref="EE101">IF(LOOKUP(2,1/(Log!$K$1:$K$27569=ED101),Log!$E$1:$E$27569)="x","x",ROUND(LOOKUP(2,1/(Log!$K$1:$K$27569=ED101),Log!$E$1:$E$27569),-3))</f>
        <v>0</v>
      </c>
      <c r="EF101" s="222" t="str">
        <f t="array" ref="EF101">LOOKUP(2,1/(Log!$K$1:$K$27569=ED101),Log!$F$1:$F$27569)</f>
        <v>UNHCR accessed 20/04/2025; UNHCR 07/01/2025</v>
      </c>
      <c r="EG101" s="222" t="str">
        <f t="array" ref="EG101">LOOKUP(2,1/(Log!$K$1:$K$27569=ED101),Log!$G$1:$G$27569)</f>
        <v>Low</v>
      </c>
      <c r="EH101" s="222">
        <f t="array" ref="EH101">LOOKUP(2,1/(Log!$K$1:$K$27569=ED101),Log!$H$1:$H$27569)</f>
        <v>3</v>
      </c>
      <c r="EI101" s="222" t="str">
        <f t="array" ref="EI101">LOOKUP(2,1/(Log!$K$1:$K$27569=ED101),Log!$J$1:$J$27569)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J101" s="222" t="str">
        <f t="array" ref="EJ101">LOOKUP(2,1/(Log!$K$1:$K$27569=ED101),Log!$I$1:$I$27569)</f>
        <v>https://data.unhcr.org/en/situations/ukraine; https://reliefweb.int/report/poland/regional-refugee-response-plan-ukraine-situation-2025-2026</v>
      </c>
      <c r="EK101" s="223">
        <f t="array" ref="EK101">LOOKUP(2,1/(Log!$K$1:$K$27569=ED101),Log!$L$1:$L$27569)</f>
        <v>45773</v>
      </c>
      <c r="EL101" s="221" t="str">
        <f t="shared" si="138"/>
        <v>POL002Extreme humanitarian conditions - Level 5</v>
      </c>
      <c r="EM101" s="213">
        <f t="array" ref="EM101">IF(LOOKUP(2,1/(Log!$K$1:$K$27569=EL101),Log!$E$1:$E$27569)="x","x",ROUND(LOOKUP(2,1/(Log!$K$1:$K$27569=EL101),Log!$E$1:$E$27569),-3))</f>
        <v>0</v>
      </c>
      <c r="EN101" s="224" t="str">
        <f t="array" ref="EN101">LOOKUP(2,1/(Log!$K$1:$K$27569=EL101),Log!$F$1:$F$27569)</f>
        <v>UNHCR accessed 20/04/2025; UNHCR 07/01/2025</v>
      </c>
      <c r="EO101" s="224" t="str">
        <f t="array" ref="EO101">LOOKUP(2,1/(Log!$K$1:$K$27569=EL101),Log!$G$1:$G$27569)</f>
        <v>Low</v>
      </c>
      <c r="EP101" s="224">
        <f t="array" ref="EP101">LOOKUP(2,1/(Log!$K$1:$K$27569=EL101),Log!$H$1:$H$27569)</f>
        <v>3</v>
      </c>
      <c r="EQ101" s="224" t="str">
        <f t="array" ref="EQ101">LOOKUP(2,1/(Log!$K$1:$K$27569=EL101),Log!$J$1:$J$27569)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R101" s="224" t="str">
        <f t="array" ref="ER101">LOOKUP(2,1/(Log!$K$1:$K$27569=EL101),Log!$I$1:$I$27569)</f>
        <v>https://data.unhcr.org/en/situations/ukraine; https://reliefweb.int/report/poland/regional-refugee-response-plan-ukraine-situation-2025-2026</v>
      </c>
      <c r="ES101" s="214">
        <f t="array" ref="ES101">LOOKUP(2,1/(Log!$K$1:$K$27569=EL101),Log!$L$1:$L$27569)</f>
        <v>45773</v>
      </c>
      <c r="ET101" s="222" t="str">
        <f t="shared" si="139"/>
        <v>POL002Fatalities in all crises</v>
      </c>
      <c r="EU101" s="222">
        <f t="array" ref="EU101">LOOKUP(2,1/(Log!$K$1:$K$27569=ET101),Log!$E$1:$E$27569)</f>
        <v>0</v>
      </c>
      <c r="EV101" s="222" t="str">
        <f t="array" ref="EV101">LOOKUP(2,1/(Log!$K$1:$K$27569=ET101),Log!$F$1:$F$27569)</f>
        <v>ACLED accessed 20/04/2025</v>
      </c>
      <c r="EW101" s="222" t="str">
        <f t="array" ref="EW101">LOOKUP(2,1/(Log!$K$1:$K$27569=ET101),Log!$G$1:$G$27569)</f>
        <v xml:space="preserve">Medium </v>
      </c>
      <c r="EX101" s="222">
        <f t="array" ref="EX101">LOOKUP(2,1/(Log!$K$1:$K$27569=ET101),Log!$H$1:$H$27569)</f>
        <v>2</v>
      </c>
      <c r="EY101" s="222" t="str">
        <f t="array" ref="EY101">LOOKUP(2,1/(Log!$K$1:$K$27569=ET101),Log!$J$1:$J$27569)</f>
        <v>The total number of fatalities in all crises between 1 October  2024 -  31 March 2025</v>
      </c>
      <c r="EZ101" s="222" t="str">
        <f t="array" ref="EZ101">LOOKUP(2,1/(Log!$K$1:$K$27569=ET101),Log!$I$1:$I$27569)</f>
        <v>https://acleddata.com/explorer/</v>
      </c>
      <c r="FA101" s="223">
        <f t="array" ref="FA101">LOOKUP(2,1/(Log!$K$1:$K$27569=ET101),Log!$L$1:$L$27569)</f>
        <v>45773</v>
      </c>
      <c r="FB101" s="221" t="str">
        <f t="shared" si="140"/>
        <v>POL002Crisis affected groups</v>
      </c>
      <c r="FC101" s="224">
        <f t="array" ref="FC101">LOOKUP(2,1/(Log!$K$1:$K$27569=FB101),Log!$E$1:$E$27569)</f>
        <v>2</v>
      </c>
      <c r="FD101" s="224" t="str">
        <f t="array" ref="FD101">LOOKUP(2,1/(Log!$K$1:$K$27569=FB101),Log!$F$1:$F$27569)</f>
        <v>UNHCR 07/01/2025</v>
      </c>
      <c r="FE101" s="224" t="str">
        <f t="array" ref="FE101">LOOKUP(2,1/(Log!$K$1:$K$27569=FB101),Log!$G$1:$G$27569)</f>
        <v>High</v>
      </c>
      <c r="FF101" s="224">
        <f t="array" ref="FF101">LOOKUP(2,1/(Log!$K$1:$K$27569=FB101),Log!$H$1:$H$27569)</f>
        <v>1</v>
      </c>
      <c r="FG101" s="224" t="str">
        <f t="array" ref="FG101">LOOKUP(2,1/(Log!$K$1:$K$27569=FB101),Log!$J$1:$J$27569)</f>
        <v>In this crisis, 2 out of 5 population groups are affected: refugees and host population.</v>
      </c>
      <c r="FH101" s="224" t="str">
        <f t="array" ref="FH101">LOOKUP(2,1/(Log!$K$1:$K$27569=FB101),Log!$I$1:$I$27569)</f>
        <v>https://reliefweb.int/report/poland/regional-refugee-response-plan-ukraine-situation-2025-2026</v>
      </c>
      <c r="FI101" s="214">
        <f t="array" ref="FI101">LOOKUP(2,1/(Log!$K$1:$K$27569=FB101),Log!$L$1:$L$27569)</f>
        <v>45773</v>
      </c>
      <c r="FJ101" s="221" t="str">
        <f t="shared" si="141"/>
        <v>POL002People facing limited access constraints</v>
      </c>
      <c r="FK101" s="222" t="str">
        <f t="array" ref="FK101">LOOKUP(2,1/(Log!$K$1:$K$27569=FJ101),Log!$E$1:$E$27569)</f>
        <v>x</v>
      </c>
      <c r="FL101" s="222" t="str">
        <f t="array" ref="FL101">LOOKUP(2,1/(Log!$K$1:$K$27569=FJ101),Log!$F$1:$F$27569)</f>
        <v>x</v>
      </c>
      <c r="FM101" s="222" t="str">
        <f t="array" ref="FM101">LOOKUP(2,1/(Log!$K$1:$K$27569=FJ101),Log!$G$1:$G$27569)</f>
        <v>x</v>
      </c>
      <c r="FN101" s="222" t="str">
        <f t="array" ref="FN101">LOOKUP(2,1/(Log!$K$1:$K$27569=FJ101),Log!$H$1:$H$27569)</f>
        <v>x</v>
      </c>
      <c r="FO101" s="222" t="str">
        <f t="array" ref="FO101">LOOKUP(2,1/(Log!$K$1:$K$27569=FJ101),Log!$J$1:$J$27569)</f>
        <v xml:space="preserve">There is no available information. </v>
      </c>
      <c r="FP101" s="218" t="str">
        <f t="array" ref="FP101">LOOKUP(2,1/(Log!$K$1:$K$27569=FJ101),Log!$I$1:$I$27569)</f>
        <v>x</v>
      </c>
      <c r="FQ101" s="219">
        <f t="array" ref="FQ101">LOOKUP(2,1/(Log!$K$1:$K$27569=FJ101),Log!$L$1:$L$27569)</f>
        <v>45626</v>
      </c>
      <c r="FR101" s="221" t="str">
        <f t="shared" si="142"/>
        <v>POL002People facing restricted access constraints</v>
      </c>
      <c r="FS101" s="224" t="str">
        <f t="array" ref="FS101">LOOKUP(2,1/(Log!$K$1:$K$27569=FR101),Log!$E$1:$E$27569)</f>
        <v>x</v>
      </c>
      <c r="FT101" s="224" t="str">
        <f t="array" ref="FT101">LOOKUP(2,1/(Log!$K$1:$K$27569=FR101),Log!$F$1:$F$27569)</f>
        <v>x</v>
      </c>
      <c r="FU101" s="224" t="str">
        <f t="array" ref="FU101">LOOKUP(2,1/(Log!$K$1:$K$27569=FR101),Log!$G$1:$G$27569)</f>
        <v>x</v>
      </c>
      <c r="FV101" s="224" t="str">
        <f t="array" ref="FV101">LOOKUP(2,1/(Log!$K$1:$K$27569=FR101),Log!$H$1:$H$27569)</f>
        <v>x</v>
      </c>
      <c r="FW101" s="224" t="str">
        <f t="array" ref="FW101">LOOKUP(2,1/(Log!$K$1:$K$27569=FR101),Log!$J$1:$J$27569)</f>
        <v xml:space="preserve">There is no available information. </v>
      </c>
      <c r="FX101" s="224" t="str">
        <f t="array" ref="FX101">LOOKUP(2,1/(Log!$K$1:$K$27569=FR101),Log!$I$1:$I$27569)</f>
        <v>x</v>
      </c>
      <c r="FY101" s="214">
        <f t="array" ref="FY101">LOOKUP(2,1/(Log!$K$1:$K$27569=FR101),Log!$L$1:$L$27569)</f>
        <v>45626</v>
      </c>
      <c r="FZ101" s="222" t="str">
        <f t="shared" si="143"/>
        <v>POL002Impediments to entry into country (bureaucratic and administrative)</v>
      </c>
      <c r="GA101" s="222">
        <f t="array" ref="GA101">LOOKUP(2,1/(Log!$K$1:$K$27569=FZ101),Log!$E$1:$E$27569)</f>
        <v>0</v>
      </c>
      <c r="GB101" s="222" t="str">
        <f t="array" ref="GB101">LOOKUP(2,1/(Log!$K$1:$K$27569=FZ101),Log!$F$1:$F$27569)</f>
        <v>ACAPS Access Methodology</v>
      </c>
      <c r="GC101" s="222" t="str">
        <f t="array" ref="GC101">LOOKUP(2,1/(Log!$K$1:$K$27569=FZ101),Log!$G$1:$G$27569)</f>
        <v>Medium</v>
      </c>
      <c r="GD101" s="222">
        <f t="array" ref="GD101">LOOKUP(2,1/(Log!$K$1:$K$27569=FZ101),Log!$H$1:$H$27569)</f>
        <v>2</v>
      </c>
      <c r="GE101" s="222" t="str">
        <f t="array" ref="GE101">LOOKUP(2,1/(Log!$K$1:$K$27569=FZ101),Log!$J$1:$J$27569)</f>
        <v>x</v>
      </c>
      <c r="GF101" s="222" t="str">
        <f t="array" ref="GF101">LOOKUP(2,1/(Log!$K$1:$K$27569=FZ101),Log!$I$1:$I$27569)</f>
        <v>x</v>
      </c>
      <c r="GG101" s="223">
        <f t="array" ref="GG101">LOOKUP(2,1/(Log!$K$1:$K$27569=FZ101),Log!$L$1:$L$27569)</f>
        <v>45609</v>
      </c>
      <c r="GH101" s="221" t="str">
        <f t="shared" si="144"/>
        <v>POL002Restriction of movement (impediments to freedom of movement and/or administrative restrictions)</v>
      </c>
      <c r="GI101" s="224">
        <f t="array" ref="GI101">LOOKUP(2,1/(Log!$K$1:$K$27569=GH101),Log!$E$1:$E$27569)</f>
        <v>0</v>
      </c>
      <c r="GJ101" s="224" t="str">
        <f t="array" ref="GJ101">LOOKUP(2,1/(Log!$K$1:$K$27569=GH101),Log!$F$1:$F$27569)</f>
        <v>ACAPS Access Methodology</v>
      </c>
      <c r="GK101" s="224" t="str">
        <f t="array" ref="GK101">LOOKUP(2,1/(Log!$K$1:$K$27569=GH101),Log!$G$1:$G$27569)</f>
        <v>Medium</v>
      </c>
      <c r="GL101" s="224">
        <f t="array" ref="GL101">LOOKUP(2,1/(Log!$K$1:$K$27569=GH101),Log!$H$1:$H$27569)</f>
        <v>2</v>
      </c>
      <c r="GM101" s="224" t="str">
        <f t="array" ref="GM101">LOOKUP(2,1/(Log!$K$1:$K$27569=GH101),Log!$J$1:$J$27569)</f>
        <v>x</v>
      </c>
      <c r="GN101" s="224" t="str">
        <f t="array" ref="GN101">LOOKUP(2,1/(Log!$K$1:$K$27569=GH101),Log!$I$1:$I$27569)</f>
        <v>x</v>
      </c>
      <c r="GO101" s="214">
        <f t="array" ref="GO101">LOOKUP(2,1/(Log!$K$1:$K$27569=GH101),Log!$L$1:$L$27569)</f>
        <v>45609</v>
      </c>
      <c r="GP101" s="222" t="str">
        <f t="shared" si="145"/>
        <v>POL002Interference into implementation of humanitarian activities</v>
      </c>
      <c r="GQ101" s="222">
        <f t="array" ref="GQ101">LOOKUP(2,1/(Log!$K$1:$K$27569=GP101),Log!$E$1:$E$27569)</f>
        <v>0</v>
      </c>
      <c r="GR101" s="222" t="str">
        <f t="array" ref="GR101">LOOKUP(2,1/(Log!$K$1:$K$27569=GP101),Log!$F$1:$F$27569)</f>
        <v>ACAPS Access Methodology</v>
      </c>
      <c r="GS101" s="222" t="str">
        <f t="array" ref="GS101">LOOKUP(2,1/(Log!$K$1:$K$27569=GP101),Log!$G$1:$G$27569)</f>
        <v>Medium</v>
      </c>
      <c r="GT101" s="222">
        <f t="array" ref="GT101">LOOKUP(2,1/(Log!$K$1:$K$27569=GP101),Log!$H$1:$H$27569)</f>
        <v>2</v>
      </c>
      <c r="GU101" s="222" t="str">
        <f t="array" ref="GU101">LOOKUP(2,1/(Log!$K$1:$K$27569=GP101),Log!$J$1:$J$27569)</f>
        <v>x</v>
      </c>
      <c r="GV101" s="222" t="str">
        <f t="array" ref="GV101">LOOKUP(2,1/(Log!$K$1:$K$27569=GP101),Log!$I$1:$I$27569)</f>
        <v>x</v>
      </c>
      <c r="GW101" s="223">
        <f t="array" ref="GW101">LOOKUP(2,1/(Log!$K$1:$K$27569=GP101),Log!$L$1:$L$27569)</f>
        <v>45609</v>
      </c>
      <c r="GX101" s="221" t="str">
        <f t="shared" si="146"/>
        <v>POL002Violence against personnel, facilities and assets</v>
      </c>
      <c r="GY101" s="224">
        <f t="array" ref="GY101">LOOKUP(2,1/(Log!$K$1:$K$27569=GX101),Log!$E$1:$E$27569)</f>
        <v>0</v>
      </c>
      <c r="GZ101" s="224" t="str">
        <f t="array" ref="GZ101">LOOKUP(2,1/(Log!$K$1:$K$27569=GX101),Log!$F$1:$F$27569)</f>
        <v>ACAPS Access Methodology</v>
      </c>
      <c r="HA101" s="224" t="str">
        <f t="array" ref="HA101">LOOKUP(2,1/(Log!$K$1:$K$27569=GX101),Log!$G$1:$G$27569)</f>
        <v>Medium</v>
      </c>
      <c r="HB101" s="224">
        <f t="array" ref="HB101">LOOKUP(2,1/(Log!$K$1:$K$27569=GX101),Log!$H$1:$H$27569)</f>
        <v>2</v>
      </c>
      <c r="HC101" s="224" t="str">
        <f t="array" ref="HC101">LOOKUP(2,1/(Log!$K$1:$K$27569=GX101),Log!$J$1:$J$27569)</f>
        <v>x</v>
      </c>
      <c r="HD101" s="224" t="str">
        <f t="array" ref="HD101">LOOKUP(2,1/(Log!$K$1:$K$27569=GX101),Log!$I$1:$I$27569)</f>
        <v>x</v>
      </c>
      <c r="HE101" s="214">
        <f t="array" ref="HE101">LOOKUP(2,1/(Log!$K$1:$K$27569=GX101),Log!$L$1:$L$27569)</f>
        <v>45609</v>
      </c>
      <c r="HF101" s="222" t="str">
        <f t="shared" si="147"/>
        <v>POL002Denial of existence of humanitarian needs or entitlements to assistance</v>
      </c>
      <c r="HG101" s="222">
        <f t="array" ref="HG101">LOOKUP(2,1/(Log!$K$1:$K$27569=HF101),Log!$E$1:$E$27569)</f>
        <v>0</v>
      </c>
      <c r="HH101" s="222" t="str">
        <f t="array" ref="HH101">LOOKUP(2,1/(Log!$K$1:$K$27569=HF101),Log!$F$1:$F$27569)</f>
        <v>ACAPS Access Methodology</v>
      </c>
      <c r="HI101" s="222" t="str">
        <f t="array" ref="HI101">LOOKUP(2,1/(Log!$K$1:$K$27569=HF101),Log!$G$1:$G$27569)</f>
        <v>Medium</v>
      </c>
      <c r="HJ101" s="222">
        <f t="array" ref="HJ101">LOOKUP(2,1/(Log!$K$1:$K$27569=HF101),Log!$H$1:$H$27569)</f>
        <v>2</v>
      </c>
      <c r="HK101" s="222" t="str">
        <f t="array" ref="HK101">LOOKUP(2,1/(Log!$K$1:$K$27569=HF101),Log!$J$1:$J$27569)</f>
        <v>x</v>
      </c>
      <c r="HL101" s="222" t="str">
        <f t="array" ref="HL101">LOOKUP(2,1/(Log!$K$1:$K$27569=HF101),Log!$I$1:$I$27569)</f>
        <v>x</v>
      </c>
      <c r="HM101" s="223">
        <f t="array" ref="HM101">LOOKUP(2,1/(Log!$K$1:$K$27569=HF101),Log!$L$1:$L$27569)</f>
        <v>45609</v>
      </c>
      <c r="HN101" s="221" t="str">
        <f t="shared" si="148"/>
        <v>POL002Restriction and obstruction of access to services and assistance</v>
      </c>
      <c r="HO101" s="224">
        <f t="array" ref="HO101">LOOKUP(2,1/(Log!$K$1:$K$27569=HN101),Log!$E$1:$E$27569)</f>
        <v>0</v>
      </c>
      <c r="HP101" s="224" t="str">
        <f t="array" ref="HP101">LOOKUP(2,1/(Log!$K$1:$K$27569=HN101),Log!$F$1:$F$27569)</f>
        <v>ACAPS Access Methodology</v>
      </c>
      <c r="HQ101" s="224" t="str">
        <f t="array" ref="HQ101">LOOKUP(2,1/(Log!$K$1:$K$27569=HN101),Log!$G$1:$G$27569)</f>
        <v>Medium</v>
      </c>
      <c r="HR101" s="224">
        <f t="array" ref="HR101">LOOKUP(2,1/(Log!$K$1:$K$27569=HN101),Log!$H$1:$H$27569)</f>
        <v>2</v>
      </c>
      <c r="HS101" s="224" t="str">
        <f t="array" ref="HS101">LOOKUP(2,1/(Log!$K$1:$K$27569=HN101),Log!$J$1:$J$27569)</f>
        <v>x</v>
      </c>
      <c r="HT101" s="224" t="str">
        <f t="array" ref="HT101">LOOKUP(2,1/(Log!$K$1:$K$27569=HN101),Log!$I$1:$I$27569)</f>
        <v>x</v>
      </c>
      <c r="HU101" s="214">
        <f t="array" ref="HU101">LOOKUP(2,1/(Log!$K$1:$K$27569=HN101),Log!$L$1:$L$27569)</f>
        <v>45609</v>
      </c>
      <c r="HV101" s="222" t="str">
        <f t="shared" si="149"/>
        <v>POL002Ongoing insecurity/hostilities affecting humanitarian assistance</v>
      </c>
      <c r="HW101" s="222">
        <f t="array" ref="HW101">LOOKUP(2,1/(Log!$K$1:$K$27569=HV101),Log!$E$1:$E$27569)</f>
        <v>0</v>
      </c>
      <c r="HX101" s="222" t="str">
        <f t="array" ref="HX101">LOOKUP(2,1/(Log!$K$1:$K$27569=HV101),Log!$F$1:$F$27569)</f>
        <v>ACAPS Access Methodology</v>
      </c>
      <c r="HY101" s="222" t="str">
        <f t="array" ref="HY101">LOOKUP(2,1/(Log!$K$1:$K$27569=HV101),Log!$G$1:$G$27569)</f>
        <v>Medium</v>
      </c>
      <c r="HZ101" s="222">
        <f t="array" ref="HZ101">LOOKUP(2,1/(Log!$K$1:$K$27569=HV101),Log!$H$1:$H$27569)</f>
        <v>2</v>
      </c>
      <c r="IA101" s="222" t="str">
        <f t="array" ref="IA101">LOOKUP(2,1/(Log!$K$1:$K$27569=HV101),Log!$J$1:$J$27569)</f>
        <v>x</v>
      </c>
      <c r="IB101" s="222" t="str">
        <f t="array" ref="IB101">LOOKUP(2,1/(Log!$K$1:$K$27569=HV101),Log!$I$1:$I$27569)</f>
        <v>x</v>
      </c>
      <c r="IC101" s="223">
        <f t="array" ref="IC101">LOOKUP(2,1/(Log!$K$1:$K$27569=HV101),Log!$L$1:$L$27569)</f>
        <v>45609</v>
      </c>
      <c r="ID101" s="221" t="str">
        <f t="shared" si="150"/>
        <v>POL002Presence of mines and improvised explosive devices</v>
      </c>
      <c r="IE101" s="224">
        <f t="array" ref="IE101">LOOKUP(2,1/(Log!$K$1:$K$27569=ID101),Log!$E$1:$E$27569)</f>
        <v>0</v>
      </c>
      <c r="IF101" s="224" t="str">
        <f t="array" ref="IF101">LOOKUP(2,1/(Log!$K$1:$K$27569=ID101),Log!$F$1:$F$27569)</f>
        <v>ACAPS Access Methodology</v>
      </c>
      <c r="IG101" s="224" t="str">
        <f t="array" ref="IG101">LOOKUP(2,1/(Log!$K$1:$K$27569=ID101),Log!$G$1:$G$27569)</f>
        <v>Medium</v>
      </c>
      <c r="IH101" s="224">
        <f t="array" ref="IH101">LOOKUP(2,1/(Log!$K$1:$K$27569=ID101),Log!$H$1:$H$27569)</f>
        <v>2</v>
      </c>
      <c r="II101" s="224" t="str">
        <f t="array" ref="II101">LOOKUP(2,1/(Log!$K$1:$K$27569=ID101),Log!$J$1:$J$27569)</f>
        <v>x</v>
      </c>
      <c r="IJ101" s="224" t="str">
        <f t="array" ref="IJ101">LOOKUP(2,1/(Log!$K$1:$K$27569=ID101),Log!$I$1:$I$27569)</f>
        <v>x</v>
      </c>
      <c r="IK101" s="214">
        <f t="array" ref="IK101">LOOKUP(2,1/(Log!$K$1:$K$27569=ID101),Log!$L$1:$L$27569)</f>
        <v>45609</v>
      </c>
      <c r="IL101" s="222" t="str">
        <f t="shared" si="151"/>
        <v>POL002Physical constraints in the environment (obstacles related to terrain, climate, lack of infrastructure, etc.)</v>
      </c>
      <c r="IM101" s="222">
        <f t="array" ref="IM101">LOOKUP(2,1/(Log!$K$1:$K$27569=IL101),Log!$E$1:$E$27569)</f>
        <v>2</v>
      </c>
      <c r="IN101" s="222" t="str">
        <f t="array" ref="IN101">LOOKUP(2,1/(Log!$K$1:$K$27569=IL101),Log!$F$1:$F$27569)</f>
        <v>ACAPS Access Methodology</v>
      </c>
      <c r="IO101" s="222" t="str">
        <f t="array" ref="IO101">LOOKUP(2,1/(Log!$K$1:$K$27569=IL101),Log!$G$1:$G$27569)</f>
        <v>Medium</v>
      </c>
      <c r="IP101" s="222">
        <f t="array" ref="IP101">LOOKUP(2,1/(Log!$K$1:$K$27569=IL101),Log!$H$1:$H$27569)</f>
        <v>2</v>
      </c>
      <c r="IQ101" s="222" t="str">
        <f t="array" ref="IQ101">LOOKUP(2,1/(Log!$K$1:$K$27569=IL101),Log!$J$1:$J$27569)</f>
        <v>x</v>
      </c>
      <c r="IR101" s="222" t="str">
        <f t="array" ref="IR101">LOOKUP(2,1/(Log!$K$1:$K$27569=IL101),Log!$I$1:$I$27569)</f>
        <v>x</v>
      </c>
      <c r="IS101" s="223">
        <f t="array" ref="IS101">LOOKUP(2,1/(Log!$K$1:$K$27569=IL101),Log!$L$1:$L$27569)</f>
        <v>45609</v>
      </c>
    </row>
    <row r="102" spans="1:253" s="11" customFormat="1" ht="13.35" customHeight="1">
      <c r="A102" s="11" t="str">
        <f>Lists!B:B</f>
        <v>Complex crisis in DPRK</v>
      </c>
      <c r="B102" s="11" t="str">
        <f>Lists!F:F</f>
        <v>Floods,Drought/drier conditions,Political/economic crisis</v>
      </c>
      <c r="C102" s="11" t="str">
        <f>Lists!C:C</f>
        <v>PRK001</v>
      </c>
      <c r="D102" s="11" t="str">
        <f>Lists!A:A</f>
        <v>DPRK</v>
      </c>
      <c r="E102" s="11" t="str">
        <f>Lists!D:D</f>
        <v>PRK</v>
      </c>
      <c r="F102" s="11" t="str">
        <f t="shared" si="114"/>
        <v>PRK001Total population</v>
      </c>
      <c r="G102" s="212">
        <f t="array" ref="G102">ROUND(LOOKUP(2,1/(Log!$K$1:$K$27569=F102),Log!$E$1:$E$27569),-3)</f>
        <v>26553000</v>
      </c>
      <c r="H102" s="213" t="str">
        <f t="array" ref="H102">LOOKUP(2,1/(Log!$K$1:$K$27569=F102),Log!$F$1:$F$27569)</f>
        <v>World Population Review accessed 13/04/2025</v>
      </c>
      <c r="I102" s="213" t="str">
        <f t="array" ref="I102">LOOKUP(2,1/(Log!$K$1:$K$27569=F102),Log!$G$1:$G$27569)</f>
        <v xml:space="preserve">Medium </v>
      </c>
      <c r="J102" s="213">
        <f t="array" ref="J102">LOOKUP(2,1/(Log!$K$1:$K$27569=F102),Log!$H$1:$H$27569)</f>
        <v>2</v>
      </c>
      <c r="K102" s="213" t="str">
        <f t="array" ref="K102">LOOKUP(2,1/(Log!$K$1:$K$27569=F102),Log!$J$1:$J$27569)</f>
        <v>Total population in the country as of 19 November 2024. This source was chosen because it is the most up to date source. The reliability is set to medium as it's based on projections.</v>
      </c>
      <c r="L102" s="213" t="str">
        <f t="array" ref="L102">LOOKUP(2,1/(Log!$K$1:$K$27569=F102),Log!$I$1:$I$27569)</f>
        <v>https://worldpopulationreview.com/countries/north-korea-population</v>
      </c>
      <c r="M102" s="214">
        <f t="array" ref="M102">LOOKUP(2,1/(Log!$K$1:$K$27569=F102),Log!$L$1:$L$27569)</f>
        <v>45777</v>
      </c>
      <c r="N102" s="221" t="str">
        <f t="shared" si="115"/>
        <v>PRK001Landmass affected</v>
      </c>
      <c r="O102" s="216">
        <f t="array" ref="O102">LOOKUP(2,1/(Log!$K$1:$K$27569=N102),Log!$E$1:$E$27569)</f>
        <v>120410</v>
      </c>
      <c r="P102" s="216" t="str">
        <f t="array" ref="P102">LOOKUP(2,1/(Log!$K$1:$K$27569=N102),Log!$F$1:$F$27569)</f>
        <v>World Bank accessed 13/04/2025</v>
      </c>
      <c r="Q102" s="216" t="str">
        <f t="array" ref="Q102">LOOKUP(2,1/(Log!$K$1:$K$27569=N102),Log!$G$1:$G$27569)</f>
        <v>High</v>
      </c>
      <c r="R102" s="216">
        <f t="array" ref="R102">LOOKUP(2,1/(Log!$K$1:$K$27569=N102),Log!$H$1:$H$27569)</f>
        <v>1</v>
      </c>
      <c r="S102" s="216" t="str">
        <f t="array" ref="S102">LOOKUP(2,1/(Log!$K$1:$K$27569=N102),Log!$J$1:$J$27569)</f>
        <v xml:space="preserve">DPRK is one of the world's poorest countries with least development.  North Korea has high level of social and economic inequalities. The whole of the country is considered affected as all people are affected by multiple crises at different severity level. </v>
      </c>
      <c r="T102" s="216" t="str">
        <f t="array" ref="T102">LOOKUP(2,1/(Log!$K$1:$K$27569=N102),Log!$I$1:$I$27569)</f>
        <v>https://data.worldbank.org/indicator/AG.LND.TOTL.K2?locations=KP</v>
      </c>
      <c r="U102" s="217">
        <f t="array" ref="U102">LOOKUP(2,1/(Log!$K$1:$K$27569=N102),Log!$L$1:$L$27569)</f>
        <v>45777</v>
      </c>
      <c r="V102" s="221" t="str">
        <f t="shared" si="116"/>
        <v>PRK001People exposed</v>
      </c>
      <c r="W102" s="213">
        <f t="array" ref="W102">IF(LOOKUP(2,1/(Log!$K$1:$K$27569=V102),Log!$E$1:$E$27569)="x","x",ROUND(LOOKUP(2,1/(Log!$K$1:$K$27569=V102),Log!$E$1:$E$27569),-3))</f>
        <v>26553000</v>
      </c>
      <c r="X102" s="213" t="str">
        <f t="array" ref="X102">LOOKUP(2,1/(Log!$K$1:$K$27569=V102),Log!$F$1:$F$27569)</f>
        <v>World Population Review accessed 13/04/2025</v>
      </c>
      <c r="Y102" s="213" t="str">
        <f t="array" ref="Y102">LOOKUP(2,1/(Log!$K$1:$K$27569=V102),Log!$G$1:$G$27569)</f>
        <v xml:space="preserve">Medium </v>
      </c>
      <c r="Z102" s="213">
        <f t="array" ref="Z102">LOOKUP(2,1/(Log!$K$1:$K$27569=V102),Log!$H$1:$H$27569)</f>
        <v>2</v>
      </c>
      <c r="AA102" s="213" t="str">
        <f t="array" ref="AA102">LOOKUP(2,1/(Log!$K$1:$K$27569=V102),Log!$J$1:$J$27569)</f>
        <v>The number of people exposed corresponds to the total population of the country. DPRK is one of the most underdeveloped countries in the world, especially in Asia. Human Right Watch has reported gross human rights violations in North Korea for years which indicates that the social justice system is absent and struggling with severe poverty. The government system is run by a dictator with serious violations of rights reported. Considering the restricted basic human rights and services available to the people, the whole population is exposed to different levels of multiple crises. This figure is taken from World Population Review accessed (09/02/2025). It is valid as of 19 November 2024. This source was chosen because it is the most up-to-date source. The reliability of this data is medium because it is based on estimations.</v>
      </c>
      <c r="AB102" s="213" t="str">
        <f t="array" ref="AB102">LOOKUP(2,1/(Log!$K$1:$K$27569=V102),Log!$I$1:$I$27569)</f>
        <v>https://worldpopulationreview.com/countries/north-korea-population ; https://worldpopulationreview.com/countries/north-korea-population</v>
      </c>
      <c r="AC102" s="214">
        <f t="array" ref="AC102">LOOKUP(2,1/(Log!$K$1:$K$27569=V102),Log!$L$1:$L$27569)</f>
        <v>45777</v>
      </c>
      <c r="AD102" s="221" t="str">
        <f t="shared" si="117"/>
        <v>PRK001People affected</v>
      </c>
      <c r="AE102" s="218">
        <f t="array" ref="AE102">IF(LOOKUP(2,1/(Log!$K$1:$K$27569=AD102),Log!$E$1:$E$27569)="x","x",ROUND(LOOKUP(2,1/(Log!$K$1:$K$27569=AD102),Log!$E$1:$E$27569),-3))</f>
        <v>26553000</v>
      </c>
      <c r="AF102" s="218" t="str">
        <f t="array" ref="AF102">LOOKUP(2,1/(Log!$K$1:$K$27569=AD102),Log!$F$1:$F$27569)</f>
        <v>World Population Review accessed 13/04/2025</v>
      </c>
      <c r="AG102" s="218" t="str">
        <f t="array" ref="AG102">LOOKUP(2,1/(Log!$K$1:$K$27569=AD102),Log!$G$1:$G$27569)</f>
        <v xml:space="preserve">Medium </v>
      </c>
      <c r="AH102" s="218">
        <f t="array" ref="AH102">LOOKUP(2,1/(Log!$K$1:$K$27569=AD102),Log!$H$1:$H$27569)</f>
        <v>2</v>
      </c>
      <c r="AI102" s="218" t="str">
        <f t="array" ref="AI102">LOOKUP(2,1/(Log!$K$1:$K$27569=AD102),Log!$J$1:$J$27569)</f>
        <v>The number of people affected corresponds to the total population of the country. UN COI (Commission of Inquiry) has reported widespread human rights violations including crime against humanity in DPRK which indicates the whole population is affected to different crises with different severity levels. This figure is taken from the World Population Review accessed (09/02/2025). It is valid as at 19 November 2024. This source was chosen because it is the most up to date source. The reliability of this data is medium because it is based on estimations.</v>
      </c>
      <c r="AJ102" s="218" t="str">
        <f t="array" ref="AJ102">LOOKUP(2,1/(Log!$K$1:$K$27569=AD102),Log!$I$1:$I$27569)</f>
        <v xml:space="preserve">https://worldpopulationreview.com/countries/north-korea-population </v>
      </c>
      <c r="AK102" s="219">
        <f t="array" ref="AK102">LOOKUP(2,1/(Log!$K$1:$K$27569=AD102),Log!$L$1:$L$27569)</f>
        <v>45777</v>
      </c>
      <c r="AL102" s="221" t="str">
        <f t="shared" si="118"/>
        <v>PRK001People displaced</v>
      </c>
      <c r="AM102" s="213">
        <f t="array" ref="AM102">IF(LOOKUP(2,1/(Log!$K$1:$K$27569=AL102),Log!$E$1:$E$27569)="x","x",ROUND(LOOKUP(2,1/(Log!$K$1:$K$27569=AL102),Log!$E$1:$E$27569),-3))</f>
        <v>34000</v>
      </c>
      <c r="AN102" s="213" t="str">
        <f t="array" ref="AN102">LOOKUP(2,1/(Log!$K$1:$K$27569=AL102),Log!$F$1:$F$27569)</f>
        <v>Anadolu Ajansı 20/12/2024; MOU accessed 13/04/2025</v>
      </c>
      <c r="AO102" s="213" t="str">
        <f t="array" ref="AO102">LOOKUP(2,1/(Log!$K$1:$K$27569=AL102),Log!$G$1:$G$27569)</f>
        <v xml:space="preserve">Medium </v>
      </c>
      <c r="AP102" s="213">
        <f t="array" ref="AP102">LOOKUP(2,1/(Log!$K$1:$K$27569=AL102),Log!$H$1:$H$27569)</f>
        <v>2</v>
      </c>
      <c r="AQ102" s="213" t="str">
        <f t="array" ref="AQ102">LOOKUP(2,1/(Log!$K$1:$K$27569=AL102),Log!$J$1:$J$27569)</f>
        <v>The number of people displaced by the complex crisis includes the number of IDPs displaced in North Korea’s Chagang Province due to the summer floods in July 2024 and the number of people displaced to South Korea as of  2023. North Koreans use smuggling routes to reach China or South Korea. About 34,226 North Koreans have arrived in South Korea as of  2023. The number of North Koreans in other host countries is unclear. The number of internally displaced persons is also unclear. More than 15,000 have been displaced in North Korea’s Chagang Province due to the summer floods in July 2024. After spending four months in the capital, Pyongyang, flood victims in North Korea have returned to their homes, according to the state-run Korea Central News Agency. These figures are taken from The Anadolu Ajansı  and Ministry of Unification accessed 13/04/2025. These sources are the only sources available, and therefore, they are considered to have medium reliability.</v>
      </c>
      <c r="AR102" s="213" t="str">
        <f t="array" ref="AR102">LOOKUP(2,1/(Log!$K$1:$K$27569=AL102),Log!$I$1:$I$27569)</f>
        <v xml:space="preserve">https://www.aa.com.tr/en/asia-pacific/flood-hit-north-koreans-return-to-native-province/3430258; https://www.unikorea.go.kr/eng_unikorea/relations/statistics/defectors/ </v>
      </c>
      <c r="AS102" s="214">
        <f t="array" ref="AS102">LOOKUP(2,1/(Log!$K$1:$K$27569=AL102),Log!$L$1:$L$27569)</f>
        <v>45777</v>
      </c>
      <c r="AT102" s="222" t="str">
        <f t="shared" si="119"/>
        <v>PRK001Injuries reported</v>
      </c>
      <c r="AU102" s="218">
        <f t="array" ref="AU102">LOOKUP(2,1/(Log!$K$1:$K$27569=AT102),Log!$E$1:$E$27569)</f>
        <v>0</v>
      </c>
      <c r="AV102" s="218" t="str">
        <f t="array" ref="AV102">LOOKUP(2,1/(Log!$K$1:$K$27569=AT102),Log!$F$1:$F$27569)</f>
        <v>x</v>
      </c>
      <c r="AW102" s="218" t="str">
        <f t="array" ref="AW102">LOOKUP(2,1/(Log!$K$1:$K$27569=AT102),Log!$G$1:$G$27569)</f>
        <v>x</v>
      </c>
      <c r="AX102" s="218" t="str">
        <f t="array" ref="AX102">LOOKUP(2,1/(Log!$K$1:$K$27569=AT102),Log!$H$1:$H$27569)</f>
        <v>x</v>
      </c>
      <c r="AY102" s="218" t="str">
        <f t="array" ref="AY102">LOOKUP(2,1/(Log!$K$1:$K$27569=AT102),Log!$J$1:$J$27569)</f>
        <v>x</v>
      </c>
      <c r="AZ102" s="218" t="str">
        <f t="array" ref="AZ102">LOOKUP(2,1/(Log!$K$1:$K$27569=AT102),Log!$I$1:$I$27569)</f>
        <v>x</v>
      </c>
      <c r="BA102" s="219">
        <f t="array" ref="BA102">LOOKUP(2,1/(Log!$K$1:$K$27569=AT102),Log!$L$1:$L$27569)</f>
        <v>45777</v>
      </c>
      <c r="BB102" s="221" t="str">
        <f t="shared" si="120"/>
        <v>PRK001Illness cases reported</v>
      </c>
      <c r="BC102" s="213" t="str">
        <f t="array" ref="BC102">LOOKUP(2,1/(Log!$K$1:$K$27569=BB102),Log!$E$1:$E$27569)</f>
        <v>x</v>
      </c>
      <c r="BD102" s="213">
        <f t="array" ref="BD102">LOOKUP(2,1/(Log!$K$1:$K$27569=BB102),Log!$F$1:$F$27569)</f>
        <v>0</v>
      </c>
      <c r="BE102" s="213" t="str">
        <f t="array" ref="BE102">LOOKUP(2,1/(Log!$K$1:$K$27569=BB102),Log!$G$1:$G$27569)</f>
        <v>x</v>
      </c>
      <c r="BF102" s="213" t="str">
        <f t="array" ref="BF102">LOOKUP(2,1/(Log!$K$1:$K$27569=BB102),Log!$H$1:$H$27569)</f>
        <v>x</v>
      </c>
      <c r="BG102" s="213">
        <f t="array" ref="BG102">LOOKUP(2,1/(Log!$K$1:$K$27569=BB102),Log!$J$1:$J$27569)</f>
        <v>0</v>
      </c>
      <c r="BH102" s="213">
        <f t="array" ref="BH102">LOOKUP(2,1/(Log!$K$1:$K$27569=BB102),Log!$I$1:$I$27569)</f>
        <v>0</v>
      </c>
      <c r="BI102" s="214">
        <f t="array" ref="BI102">LOOKUP(2,1/(Log!$K$1:$K$27569=BB102),Log!$L$1:$L$27569)</f>
        <v>43493</v>
      </c>
      <c r="BJ102" s="222" t="str">
        <f t="shared" si="121"/>
        <v>PRK001Fatalities reported</v>
      </c>
      <c r="BK102" s="222">
        <f t="array" ref="BK102">LOOKUP(2,1/(Log!$K$1:$K$27569=BJ102),Log!$E$1:$E$27569)</f>
        <v>0</v>
      </c>
      <c r="BL102" s="222" t="str">
        <f t="array" ref="BL102">LOOKUP(2,1/(Log!$K$1:$K$27569=BJ102),Log!$F$1:$F$27569)</f>
        <v>ACLED accessed  13/04/2025</v>
      </c>
      <c r="BM102" s="222" t="str">
        <f t="array" ref="BM102">LOOKUP(2,1/(Log!$K$1:$K$27569=BJ102),Log!$G$1:$G$27569)</f>
        <v xml:space="preserve">Medium </v>
      </c>
      <c r="BN102" s="222">
        <f t="array" ref="BN102">LOOKUP(2,1/(Log!$K$1:$K$27569=BJ102),Log!$H$1:$H$27569)</f>
        <v>2</v>
      </c>
      <c r="BO102" s="222" t="str">
        <f t="array" ref="BO102">LOOKUP(2,1/(Log!$K$1:$K$27569=BJ102),Log!$J$1:$J$27569)</f>
        <v xml:space="preserve">The total number of recorded fatalities between 1 October 2024 to 31 March 2025. </v>
      </c>
      <c r="BP102" s="218" t="str">
        <f t="array" ref="BP102">LOOKUP(2,1/(Log!$K$1:$K$27569=BJ102),Log!$I$1:$I$27569)</f>
        <v>https://acleddata.com/explorer/</v>
      </c>
      <c r="BQ102" s="223">
        <f t="array" ref="BQ102">LOOKUP(2,1/(Log!$K$1:$K$27569=BJ102),Log!$L$1:$L$27569)</f>
        <v>45777</v>
      </c>
      <c r="BR102" s="221" t="str">
        <f t="shared" si="122"/>
        <v>PRK001Buildings damaged</v>
      </c>
      <c r="BS102" s="224" t="str">
        <f t="array" ref="BS102">LOOKUP(2,1/(Log!$K$1:$K$27569=BR102),Log!$E$1:$E$27569)</f>
        <v>x</v>
      </c>
      <c r="BT102" s="224">
        <f t="array" ref="BT102">LOOKUP(2,1/(Log!$K$1:$K$27569=BR102),Log!$F$1:$F$27569)</f>
        <v>0</v>
      </c>
      <c r="BU102" s="224" t="str">
        <f t="array" ref="BU102">LOOKUP(2,1/(Log!$K$1:$K$27569=BR102),Log!$G$1:$G$27569)</f>
        <v>x</v>
      </c>
      <c r="BV102" s="224" t="str">
        <f t="array" ref="BV102">LOOKUP(2,1/(Log!$K$1:$K$27569=BR102),Log!$H$1:$H$27569)</f>
        <v>x</v>
      </c>
      <c r="BW102" s="224">
        <f t="array" ref="BW102">LOOKUP(2,1/(Log!$K$1:$K$27569=BR102),Log!$J$1:$J$27569)</f>
        <v>0</v>
      </c>
      <c r="BX102" s="224">
        <f t="array" ref="BX102">LOOKUP(2,1/(Log!$K$1:$K$27569=BR102),Log!$I$1:$I$27569)</f>
        <v>0</v>
      </c>
      <c r="BY102" s="214">
        <f t="array" ref="BY102">LOOKUP(2,1/(Log!$K$1:$K$27569=BR102),Log!$L$1:$L$27569)</f>
        <v>43493</v>
      </c>
      <c r="BZ102" s="222" t="str">
        <f t="shared" si="123"/>
        <v>PRK001Buildings destroyed</v>
      </c>
      <c r="CA102" s="222" t="str">
        <f t="array" ref="CA102">LOOKUP(2,1/(Log!$K$1:$K$27569=BZ102),Log!$E$1:$E$27569)</f>
        <v>x</v>
      </c>
      <c r="CB102" s="222">
        <f t="array" ref="CB102">LOOKUP(2,1/(Log!$K$1:$K$27569=BZ102),Log!$F$1:$F$27569)</f>
        <v>0</v>
      </c>
      <c r="CC102" s="222" t="str">
        <f t="array" ref="CC102">LOOKUP(2,1/(Log!$K$1:$K$27569=BZ102),Log!$G$1:$G$27569)</f>
        <v>x</v>
      </c>
      <c r="CD102" s="222" t="str">
        <f t="array" ref="CD102">LOOKUP(2,1/(Log!$K$1:$K$27569=BZ102),Log!$H$1:$H$27569)</f>
        <v>x</v>
      </c>
      <c r="CE102" s="222">
        <f t="array" ref="CE102">LOOKUP(2,1/(Log!$K$1:$K$27569=BZ102),Log!$J$1:$J$27569)</f>
        <v>0</v>
      </c>
      <c r="CF102" s="222">
        <f t="array" ref="CF102">LOOKUP(2,1/(Log!$K$1:$K$27569=BZ102),Log!$I$1:$I$27569)</f>
        <v>0</v>
      </c>
      <c r="CG102" s="223">
        <f t="array" ref="CG102">LOOKUP(2,1/(Log!$K$1:$K$27569=BZ102),Log!$L$1:$L$27569)</f>
        <v>43493</v>
      </c>
      <c r="CH102" s="221" t="str">
        <f t="shared" si="124"/>
        <v>PRK001Buildings in the affected area</v>
      </c>
      <c r="CI102" s="222" t="e">
        <f t="array" ref="CI102">LOOKUP(2,1/(Log!$K$1:$K$27569=CH102),Log!$E$1:$E$27569)</f>
        <v>#N/A</v>
      </c>
      <c r="CJ102" s="222" t="e">
        <f t="array" ref="CJ102">LOOKUP(2,1/(Log!$K$1:$K$27569=CH102),Log!$F$1:$F$27569)</f>
        <v>#N/A</v>
      </c>
      <c r="CK102" s="222" t="e">
        <f t="array" ref="CK102">LOOKUP(2,1/(Log!$K$1:$K$27569=CH102),Log!$G$1:$G$27569)</f>
        <v>#N/A</v>
      </c>
      <c r="CL102" s="222" t="e">
        <f t="array" ref="CL102">LOOKUP(2,1/(Log!$K$1:$K$27569=CH102),Log!$H$1:$H$27569)</f>
        <v>#N/A</v>
      </c>
      <c r="CM102" s="222" t="e">
        <f t="array" ref="CM102">LOOKUP(2,1/(Log!$K$1:$K$27569=CH102),Log!$J$1:$J$27569)</f>
        <v>#N/A</v>
      </c>
      <c r="CN102" s="222" t="e">
        <f t="array" ref="CN102">LOOKUP(2,1/(Log!$K$1:$K$27569=CH102),Log!$I$1:$I$27569)</f>
        <v>#N/A</v>
      </c>
      <c r="CO102" s="225" t="e">
        <f t="array" ref="CO102">LOOKUP(2,1/(Log!$K$1:$K$27569=CH102),Log!$L$1:$L$27569)</f>
        <v>#N/A</v>
      </c>
      <c r="CP102" s="222" t="str">
        <f t="shared" si="125"/>
        <v>PRK001Economic Losses</v>
      </c>
      <c r="CQ102" s="224" t="str">
        <f t="array" ref="CQ102">LOOKUP(2,1/(Log!$K$1:$K$27569=CP102),Log!$E$1:$E$27569)</f>
        <v>x</v>
      </c>
      <c r="CR102" s="224">
        <f t="array" ref="CR102">LOOKUP(2,1/(Log!$K$1:$K$27569=CP102),Log!$F$1:$F$27569)</f>
        <v>0</v>
      </c>
      <c r="CS102" s="224" t="str">
        <f t="array" ref="CS102">LOOKUP(2,1/(Log!$K$1:$K$27569=CP102),Log!$G$1:$G$27569)</f>
        <v>x</v>
      </c>
      <c r="CT102" s="224" t="str">
        <f t="array" ref="CT102">LOOKUP(2,1/(Log!$K$1:$K$27569=CP102),Log!$H$1:$H$27569)</f>
        <v>x</v>
      </c>
      <c r="CU102" s="224">
        <f t="array" ref="CU102">LOOKUP(2,1/(Log!$K$1:$K$27569=CP102),Log!$J$1:$J$27569)</f>
        <v>0</v>
      </c>
      <c r="CV102" s="224">
        <f t="array" ref="CV102">LOOKUP(2,1/(Log!$K$1:$K$27569=CP102),Log!$I$1:$I$27569)</f>
        <v>0</v>
      </c>
      <c r="CW102" s="214">
        <f t="array" ref="CW102">LOOKUP(2,1/(Log!$K$1:$K$27569=CP102),Log!$L$1:$L$27569)</f>
        <v>43493</v>
      </c>
      <c r="CX102" s="222" t="str">
        <f t="shared" si="126"/>
        <v>PRK001People in Need</v>
      </c>
      <c r="CY102" s="218">
        <f t="shared" si="127"/>
        <v>10429000</v>
      </c>
      <c r="CZ102" s="218" t="str">
        <f t="shared" si="128"/>
        <v>UN RC DPRK 10/02/2020 ; World Population Review accessed 09/02/2024</v>
      </c>
      <c r="DA102" s="218" t="str">
        <f t="shared" si="129"/>
        <v>Low</v>
      </c>
      <c r="DB102" s="218">
        <f t="shared" si="130"/>
        <v>3</v>
      </c>
      <c r="DC102" s="218" t="str">
        <f t="shared" si="131"/>
        <v xml:space="preserve">According to INFORM Severity Index methodology, the sum of people in levels 3, 4 and 5 is equal to the total number of people in need. Level 3 includes the PIN (as assessed by the 2020 Needs and Priorities Overview),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 This source was chosen because it is comprehensive of multiple sectors. The reliability of this data is [low] because it is not up to date. </v>
      </c>
      <c r="DD102" s="218" t="str">
        <f t="shared" si="132"/>
        <v>https://reliefweb.int/report/democratic-peoples-republic-korea/provisional-2020-dpr-korea-needs-and-priorities-overview; https://worldpopulationreview.com/countries/north-korea-population</v>
      </c>
      <c r="DE102" s="220">
        <f t="shared" si="133"/>
        <v>45777</v>
      </c>
      <c r="DF102" s="221" t="str">
        <f t="shared" si="134"/>
        <v>PRK001Minimal humanitarian conditions - Level 1</v>
      </c>
      <c r="DG102" s="213">
        <f t="array" ref="DG102">IF(LOOKUP(2,1/(Log!$K$1:$K$27569=DF102),Log!$E$1:$E$27569)="x","x",ROUND(LOOKUP(2,1/(Log!$K$1:$K$27569=DF102),Log!$E$1:$E$27569),-3))</f>
        <v>0</v>
      </c>
      <c r="DH102" s="224" t="str">
        <f t="array" ref="DH102">LOOKUP(2,1/(Log!$K$1:$K$27569=DF102),Log!$F$1:$F$27569)</f>
        <v>UN RC DPRK 10/02/2020 ; World Population Review accessed 09/02/2024</v>
      </c>
      <c r="DI102" s="224" t="str">
        <f t="array" ref="DI102">LOOKUP(2,1/(Log!$K$1:$K$27569=DF102),Log!$G$1:$G$27569)</f>
        <v>Low</v>
      </c>
      <c r="DJ102" s="224">
        <f t="array" ref="DJ102">LOOKUP(2,1/(Log!$K$1:$K$27569=DF102),Log!$H$1:$H$27569)</f>
        <v>3</v>
      </c>
      <c r="DK102" s="224" t="str">
        <f t="array" ref="DK102">LOOKUP(2,1/(Log!$K$1:$K$27569=DF102),Log!$J$1:$J$27569)</f>
        <v xml:space="preserve">According to INFORM SI methodology, the number of people in Level 1 is equal to the people exposed minus the people affected. Since the whole population is affected, there are no people in Level 1. </v>
      </c>
      <c r="DL102" s="224" t="str">
        <f t="array" ref="DL102">LOOKUP(2,1/(Log!$K$1:$K$27569=DF102),Log!$I$1:$I$27569)</f>
        <v>https://reliefweb.int/report/democratic-peoples-republic-korea/provisional-2020-dpr-korea-needs-and-priorities-overview; https://worldpopulationreview.com/countries/north-korea-population</v>
      </c>
      <c r="DM102" s="214">
        <f t="array" ref="DM102">LOOKUP(2,1/(Log!$K$1:$K$27569=DF102),Log!$L$1:$L$27569)</f>
        <v>45777</v>
      </c>
      <c r="DN102" s="222" t="str">
        <f t="shared" si="135"/>
        <v>PRK001Stressed humanitarian conditions - Level 2</v>
      </c>
      <c r="DO102" s="218">
        <f t="array" ref="DO102">IF(LOOKUP(2,1/(Log!$K$1:$K$27569=DN102),Log!$E$1:$E$27569)="x","x",ROUND(LOOKUP(2,1/(Log!$K$1:$K$27569=DN102),Log!$E$1:$E$27569),-3))</f>
        <v>16124000</v>
      </c>
      <c r="DP102" s="222" t="str">
        <f t="array" ref="DP102">LOOKUP(2,1/(Log!$K$1:$K$27569=DN102),Log!$F$1:$F$27569)</f>
        <v>UN RC DPRK 10/02/2020 ; World Population Review accessed 09/02/2024</v>
      </c>
      <c r="DQ102" s="222" t="str">
        <f t="array" ref="DQ102">LOOKUP(2,1/(Log!$K$1:$K$27569=DN102),Log!$G$1:$G$27569)</f>
        <v>Low</v>
      </c>
      <c r="DR102" s="222">
        <f t="array" ref="DR102">LOOKUP(2,1/(Log!$K$1:$K$27569=DN102),Log!$H$1:$H$27569)</f>
        <v>3</v>
      </c>
      <c r="DS102" s="222" t="str">
        <f t="array" ref="DS102">LOOKUP(2,1/(Log!$K$1:$K$27569=DN102),Log!$J$1:$J$27569)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102" s="222" t="str">
        <f t="array" ref="DT102">LOOKUP(2,1/(Log!$K$1:$K$27569=DN102),Log!$I$1:$I$27569)</f>
        <v>https://reliefweb.int/report/democratic-peoples-republic-korea/provisional-2020-dpr-korea-needs-and-priorities-overview; https://worldpopulationreview.com/countries/north-korea-population</v>
      </c>
      <c r="DU102" s="223">
        <f t="array" ref="DU102">LOOKUP(2,1/(Log!$K$1:$K$27569=DN102),Log!$L$1:$L$27569)</f>
        <v>45777</v>
      </c>
      <c r="DV102" s="221" t="str">
        <f t="shared" si="136"/>
        <v>PRK001Moderate humanitarian conditions - Level 3</v>
      </c>
      <c r="DW102" s="213">
        <f t="array" ref="DW102">IF(LOOKUP(2,1/(Log!$K$1:$K$27569=DV102),Log!$E$1:$E$27569)="x","x",ROUND(LOOKUP(2,1/(Log!$K$1:$K$27569=DV102),Log!$E$1:$E$27569),-3))</f>
        <v>4970000</v>
      </c>
      <c r="DX102" s="224" t="str">
        <f t="array" ref="DX102">LOOKUP(2,1/(Log!$K$1:$K$27569=DV102),Log!$F$1:$F$27569)</f>
        <v>UN RC DPRK 10/02/2020 ; World Population Review accessed 09/02/2024</v>
      </c>
      <c r="DY102" s="224" t="str">
        <f t="array" ref="DY102">LOOKUP(2,1/(Log!$K$1:$K$27569=DV102),Log!$G$1:$G$27569)</f>
        <v>Low</v>
      </c>
      <c r="DZ102" s="224">
        <f t="array" ref="DZ102">LOOKUP(2,1/(Log!$K$1:$K$27569=DV102),Log!$H$1:$H$27569)</f>
        <v>3</v>
      </c>
      <c r="EA102" s="224" t="str">
        <f t="array" ref="EA102">LOOKUP(2,1/(Log!$K$1:$K$27569=DV102),Log!$J$1:$J$27569)</f>
        <v xml:space="preserve">According to INFORM Severity Index methodology, the sum of people in levels 3, 4 and 5 is equal to the total number of people in need. Level 3 includes the PIN (as assessed by the 2020 Needs and Priorities Overview),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 This source was chosen because it is comprehensive of multiple sectors. The reliability of this data is [low] because it is not up to date. </v>
      </c>
      <c r="EB102" s="224" t="str">
        <f t="array" ref="EB102">LOOKUP(2,1/(Log!$K$1:$K$27569=DV102),Log!$I$1:$I$27569)</f>
        <v>https://reliefweb.int/report/democratic-peoples-republic-korea/provisional-2020-dpr-korea-needs-and-priorities-overview; https://worldpopulationreview.com/countries/north-korea-population</v>
      </c>
      <c r="EC102" s="214">
        <f t="array" ref="EC102">LOOKUP(2,1/(Log!$K$1:$K$27569=DV102),Log!$L$1:$L$27569)</f>
        <v>45777</v>
      </c>
      <c r="ED102" s="222" t="str">
        <f t="shared" si="137"/>
        <v>PRK001Severe humanitarian conditions - Level 4</v>
      </c>
      <c r="EE102" s="218">
        <f t="array" ref="EE102">IF(LOOKUP(2,1/(Log!$K$1:$K$27569=ED102),Log!$E$1:$E$27569)="x","x",ROUND(LOOKUP(2,1/(Log!$K$1:$K$27569=ED102),Log!$E$1:$E$27569),-3))</f>
        <v>5459000</v>
      </c>
      <c r="EF102" s="222" t="str">
        <f t="array" ref="EF102">LOOKUP(2,1/(Log!$K$1:$K$27569=ED102),Log!$F$1:$F$27569)</f>
        <v>UN RC DPRK 10/02/2020 ; World Population Review accessed 09/02/2024</v>
      </c>
      <c r="EG102" s="222" t="str">
        <f t="array" ref="EG102">LOOKUP(2,1/(Log!$K$1:$K$27569=ED102),Log!$G$1:$G$27569)</f>
        <v>Low</v>
      </c>
      <c r="EH102" s="222">
        <f t="array" ref="EH102">LOOKUP(2,1/(Log!$K$1:$K$27569=ED102),Log!$H$1:$H$27569)</f>
        <v>3</v>
      </c>
      <c r="EI102" s="222" t="str">
        <f t="array" ref="EI102">LOOKUP(2,1/(Log!$K$1:$K$27569=ED102),Log!$J$1:$J$27569)</f>
        <v xml:space="preserve">According to INFORM Severity Index methodology, the sum of people in levels 3, 4 and 5 is equal to the total number of people in need. Level 3 includes the PIN (as assessed by the 2020 Needs and Priorities Overview),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 This source was chosen because it is comprehensive of multiple sectors. The reliability of this data is [low] because it is not up to date. </v>
      </c>
      <c r="EJ102" s="222" t="str">
        <f t="array" ref="EJ102">LOOKUP(2,1/(Log!$K$1:$K$27569=ED102),Log!$I$1:$I$27569)</f>
        <v>https://reliefweb.int/report/democratic-peoples-republic-korea/provisional-2020-dpr-korea-needs-and-priorities-overview; https://worldpopulationreview.com/countries/north-korea-population</v>
      </c>
      <c r="EK102" s="223">
        <f t="array" ref="EK102">LOOKUP(2,1/(Log!$K$1:$K$27569=ED102),Log!$L$1:$L$27569)</f>
        <v>45777</v>
      </c>
      <c r="EL102" s="221" t="str">
        <f t="shared" si="138"/>
        <v>PRK001Extreme humanitarian conditions - Level 5</v>
      </c>
      <c r="EM102" s="213">
        <f t="array" ref="EM102">IF(LOOKUP(2,1/(Log!$K$1:$K$27569=EL102),Log!$E$1:$E$27569)="x","x",ROUND(LOOKUP(2,1/(Log!$K$1:$K$27569=EL102),Log!$E$1:$E$27569),-3))</f>
        <v>0</v>
      </c>
      <c r="EN102" s="224" t="str">
        <f t="array" ref="EN102">LOOKUP(2,1/(Log!$K$1:$K$27569=EL102),Log!$F$1:$F$27569)</f>
        <v>UN RC DPRK 10/02/2020 ; World Population Review accessed 09/02/2024</v>
      </c>
      <c r="EO102" s="224" t="str">
        <f t="array" ref="EO102">LOOKUP(2,1/(Log!$K$1:$K$27569=EL102),Log!$G$1:$G$27569)</f>
        <v>Low</v>
      </c>
      <c r="EP102" s="224">
        <f t="array" ref="EP102">LOOKUP(2,1/(Log!$K$1:$K$27569=EL102),Log!$H$1:$H$27569)</f>
        <v>3</v>
      </c>
      <c r="EQ102" s="224" t="str">
        <f t="array" ref="EQ102">LOOKUP(2,1/(Log!$K$1:$K$27569=EL102),Log!$J$1:$J$27569)</f>
        <v xml:space="preserve">According to INFORM Severity Index methodology, the sum of people in levels 3, 4 and 5 is equal to the total number of people in need. Level 3 includes the PIN (as assessed by the 2020 Needs and Priorities Overview),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 This source was chosen because it is comprehensive of multiple sectors. The reliability of this data is [low] because it is not up to date. </v>
      </c>
      <c r="ER102" s="224" t="str">
        <f t="array" ref="ER102">LOOKUP(2,1/(Log!$K$1:$K$27569=EL102),Log!$I$1:$I$27569)</f>
        <v>https://reliefweb.int/report/democratic-peoples-republic-korea/provisional-2020-dpr-korea-needs-and-priorities-overview; https://worldpopulationreview.com/countries/north-korea-population</v>
      </c>
      <c r="ES102" s="214">
        <f t="array" ref="ES102">LOOKUP(2,1/(Log!$K$1:$K$27569=EL102),Log!$L$1:$L$27569)</f>
        <v>45777</v>
      </c>
      <c r="ET102" s="222" t="str">
        <f t="shared" si="139"/>
        <v>PRK001Fatalities in all crises</v>
      </c>
      <c r="EU102" s="222">
        <f t="array" ref="EU102">LOOKUP(2,1/(Log!$K$1:$K$27569=ET102),Log!$E$1:$E$27569)</f>
        <v>0</v>
      </c>
      <c r="EV102" s="222" t="str">
        <f t="array" ref="EV102">LOOKUP(2,1/(Log!$K$1:$K$27569=ET102),Log!$F$1:$F$27569)</f>
        <v>ACLED accessed  13/04/2025</v>
      </c>
      <c r="EW102" s="222" t="str">
        <f t="array" ref="EW102">LOOKUP(2,1/(Log!$K$1:$K$27569=ET102),Log!$G$1:$G$27569)</f>
        <v xml:space="preserve">Medium </v>
      </c>
      <c r="EX102" s="222">
        <f t="array" ref="EX102">LOOKUP(2,1/(Log!$K$1:$K$27569=ET102),Log!$H$1:$H$27569)</f>
        <v>2</v>
      </c>
      <c r="EY102" s="222" t="str">
        <f t="array" ref="EY102">LOOKUP(2,1/(Log!$K$1:$K$27569=ET102),Log!$J$1:$J$27569)</f>
        <v xml:space="preserve">The total number of recorded fatalities between 1 October 2024 to 31 March 2025. </v>
      </c>
      <c r="EZ102" s="222" t="str">
        <f t="array" ref="EZ102">LOOKUP(2,1/(Log!$K$1:$K$27569=ET102),Log!$I$1:$I$27569)</f>
        <v>https://acleddata.com/explorer/</v>
      </c>
      <c r="FA102" s="223">
        <f t="array" ref="FA102">LOOKUP(2,1/(Log!$K$1:$K$27569=ET102),Log!$L$1:$L$27569)</f>
        <v>45777</v>
      </c>
      <c r="FB102" s="221" t="str">
        <f t="shared" si="140"/>
        <v>PRK001Crisis affected groups</v>
      </c>
      <c r="FC102" s="224">
        <f t="array" ref="FC102">LOOKUP(2,1/(Log!$K$1:$K$27569=FB102),Log!$E$1:$E$27569)</f>
        <v>3</v>
      </c>
      <c r="FD102" s="224" t="str">
        <f t="array" ref="FD102">LOOKUP(2,1/(Log!$K$1:$K$27569=FB102),Log!$F$1:$F$27569)</f>
        <v>UN RC DPRK 10/02/2020 ; World Population Review accessed 09/02/2024; The OWP 08/09/2024</v>
      </c>
      <c r="FE102" s="224" t="str">
        <f t="array" ref="FE102">LOOKUP(2,1/(Log!$K$1:$K$27569=FB102),Log!$G$1:$G$27569)</f>
        <v xml:space="preserve">Medium </v>
      </c>
      <c r="FF102" s="224">
        <f t="array" ref="FF102">LOOKUP(2,1/(Log!$K$1:$K$27569=FB102),Log!$H$1:$H$27569)</f>
        <v>2</v>
      </c>
      <c r="FG102" s="224" t="str">
        <f t="array" ref="FG102">LOOKUP(2,1/(Log!$K$1:$K$27569=FB102),Log!$J$1:$J$27569)</f>
        <v>In this crisis, 3 out of 5 population groups are affected: IDPs, host population and non-host population.</v>
      </c>
      <c r="FH102" s="224" t="str">
        <f t="array" ref="FH102">LOOKUP(2,1/(Log!$K$1:$K$27569=FB102),Log!$I$1:$I$27569)</f>
        <v>https://reliefweb.int/report/democratic-peoples-republic-korea/provisional-2020-dpr-korea-needs-and-priorities-overview; https://worldpopulationreview.com/countries/north-korea-population; https://theowp.org/north-korea-executes-officials-over-catastrophic-floods/</v>
      </c>
      <c r="FI102" s="214">
        <f t="array" ref="FI102">LOOKUP(2,1/(Log!$K$1:$K$27569=FB102),Log!$L$1:$L$27569)</f>
        <v>45777</v>
      </c>
      <c r="FJ102" s="221" t="str">
        <f t="shared" si="141"/>
        <v>PRK001People facing limited access constraints</v>
      </c>
      <c r="FK102" s="222" t="str">
        <f t="array" ref="FK102">LOOKUP(2,1/(Log!$K$1:$K$27569=FJ102),Log!$E$1:$E$27569)</f>
        <v>x</v>
      </c>
      <c r="FL102" s="222">
        <f t="array" ref="FL102">LOOKUP(2,1/(Log!$K$1:$K$27569=FJ102),Log!$F$1:$F$27569)</f>
        <v>0</v>
      </c>
      <c r="FM102" s="222" t="str">
        <f t="array" ref="FM102">LOOKUP(2,1/(Log!$K$1:$K$27569=FJ102),Log!$G$1:$G$27569)</f>
        <v>x</v>
      </c>
      <c r="FN102" s="222" t="str">
        <f t="array" ref="FN102">LOOKUP(2,1/(Log!$K$1:$K$27569=FJ102),Log!$H$1:$H$27569)</f>
        <v>x</v>
      </c>
      <c r="FO102" s="222">
        <f t="array" ref="FO102">LOOKUP(2,1/(Log!$K$1:$K$27569=FJ102),Log!$J$1:$J$27569)</f>
        <v>0</v>
      </c>
      <c r="FP102" s="218">
        <f t="array" ref="FP102">LOOKUP(2,1/(Log!$K$1:$K$27569=FJ102),Log!$I$1:$I$27569)</f>
        <v>0</v>
      </c>
      <c r="FQ102" s="219">
        <f t="array" ref="FQ102">LOOKUP(2,1/(Log!$K$1:$K$27569=FJ102),Log!$L$1:$L$27569)</f>
        <v>43493</v>
      </c>
      <c r="FR102" s="221" t="str">
        <f t="shared" si="142"/>
        <v>PRK001People facing restricted access constraints</v>
      </c>
      <c r="FS102" s="224" t="str">
        <f t="array" ref="FS102">LOOKUP(2,1/(Log!$K$1:$K$27569=FR102),Log!$E$1:$E$27569)</f>
        <v>x</v>
      </c>
      <c r="FT102" s="224">
        <f t="array" ref="FT102">LOOKUP(2,1/(Log!$K$1:$K$27569=FR102),Log!$F$1:$F$27569)</f>
        <v>0</v>
      </c>
      <c r="FU102" s="224" t="str">
        <f t="array" ref="FU102">LOOKUP(2,1/(Log!$K$1:$K$27569=FR102),Log!$G$1:$G$27569)</f>
        <v>x</v>
      </c>
      <c r="FV102" s="224" t="str">
        <f t="array" ref="FV102">LOOKUP(2,1/(Log!$K$1:$K$27569=FR102),Log!$H$1:$H$27569)</f>
        <v>x</v>
      </c>
      <c r="FW102" s="224">
        <f t="array" ref="FW102">LOOKUP(2,1/(Log!$K$1:$K$27569=FR102),Log!$J$1:$J$27569)</f>
        <v>0</v>
      </c>
      <c r="FX102" s="224">
        <f t="array" ref="FX102">LOOKUP(2,1/(Log!$K$1:$K$27569=FR102),Log!$I$1:$I$27569)</f>
        <v>0</v>
      </c>
      <c r="FY102" s="214">
        <f t="array" ref="FY102">LOOKUP(2,1/(Log!$K$1:$K$27569=FR102),Log!$L$1:$L$27569)</f>
        <v>43493</v>
      </c>
      <c r="FZ102" s="222" t="str">
        <f t="shared" si="143"/>
        <v>PRK001Impediments to entry into country (bureaucratic and administrative)</v>
      </c>
      <c r="GA102" s="222">
        <f t="array" ref="GA102">LOOKUP(2,1/(Log!$K$1:$K$27569=FZ102),Log!$E$1:$E$27569)</f>
        <v>0</v>
      </c>
      <c r="GB102" s="222" t="str">
        <f t="array" ref="GB102">LOOKUP(2,1/(Log!$K$1:$K$27569=FZ102),Log!$F$1:$F$27569)</f>
        <v>ACAPS Access Methodology</v>
      </c>
      <c r="GC102" s="222" t="str">
        <f t="array" ref="GC102">LOOKUP(2,1/(Log!$K$1:$K$27569=FZ102),Log!$G$1:$G$27569)</f>
        <v>Medium</v>
      </c>
      <c r="GD102" s="222">
        <f t="array" ref="GD102">LOOKUP(2,1/(Log!$K$1:$K$27569=FZ102),Log!$H$1:$H$27569)</f>
        <v>2</v>
      </c>
      <c r="GE102" s="222" t="str">
        <f t="array" ref="GE102">LOOKUP(2,1/(Log!$K$1:$K$27569=FZ102),Log!$J$1:$J$27569)</f>
        <v>x</v>
      </c>
      <c r="GF102" s="222" t="str">
        <f t="array" ref="GF102">LOOKUP(2,1/(Log!$K$1:$K$27569=FZ102),Log!$I$1:$I$27569)</f>
        <v>x</v>
      </c>
      <c r="GG102" s="223">
        <f t="array" ref="GG102">LOOKUP(2,1/(Log!$K$1:$K$27569=FZ102),Log!$L$1:$L$27569)</f>
        <v>45617</v>
      </c>
      <c r="GH102" s="221" t="str">
        <f t="shared" si="144"/>
        <v>PRK001Restriction of movement (impediments to freedom of movement and/or administrative restrictions)</v>
      </c>
      <c r="GI102" s="224">
        <f t="array" ref="GI102">LOOKUP(2,1/(Log!$K$1:$K$27569=GH102),Log!$E$1:$E$27569)</f>
        <v>1</v>
      </c>
      <c r="GJ102" s="224" t="str">
        <f t="array" ref="GJ102">LOOKUP(2,1/(Log!$K$1:$K$27569=GH102),Log!$F$1:$F$27569)</f>
        <v>ACAPS Access Methodology</v>
      </c>
      <c r="GK102" s="224" t="str">
        <f t="array" ref="GK102">LOOKUP(2,1/(Log!$K$1:$K$27569=GH102),Log!$G$1:$G$27569)</f>
        <v>Medium</v>
      </c>
      <c r="GL102" s="224">
        <f t="array" ref="GL102">LOOKUP(2,1/(Log!$K$1:$K$27569=GH102),Log!$H$1:$H$27569)</f>
        <v>2</v>
      </c>
      <c r="GM102" s="224" t="str">
        <f t="array" ref="GM102">LOOKUP(2,1/(Log!$K$1:$K$27569=GH102),Log!$J$1:$J$27569)</f>
        <v>x</v>
      </c>
      <c r="GN102" s="224" t="str">
        <f t="array" ref="GN102">LOOKUP(2,1/(Log!$K$1:$K$27569=GH102),Log!$I$1:$I$27569)</f>
        <v>x</v>
      </c>
      <c r="GO102" s="214">
        <f t="array" ref="GO102">LOOKUP(2,1/(Log!$K$1:$K$27569=GH102),Log!$L$1:$L$27569)</f>
        <v>45617</v>
      </c>
      <c r="GP102" s="222" t="str">
        <f t="shared" si="145"/>
        <v>PRK001Interference into implementation of humanitarian activities</v>
      </c>
      <c r="GQ102" s="222">
        <f t="array" ref="GQ102">LOOKUP(2,1/(Log!$K$1:$K$27569=GP102),Log!$E$1:$E$27569)</f>
        <v>1</v>
      </c>
      <c r="GR102" s="222" t="str">
        <f t="array" ref="GR102">LOOKUP(2,1/(Log!$K$1:$K$27569=GP102),Log!$F$1:$F$27569)</f>
        <v>ACAPS Access Methodology</v>
      </c>
      <c r="GS102" s="222" t="str">
        <f t="array" ref="GS102">LOOKUP(2,1/(Log!$K$1:$K$27569=GP102),Log!$G$1:$G$27569)</f>
        <v>Medium</v>
      </c>
      <c r="GT102" s="222">
        <f t="array" ref="GT102">LOOKUP(2,1/(Log!$K$1:$K$27569=GP102),Log!$H$1:$H$27569)</f>
        <v>2</v>
      </c>
      <c r="GU102" s="222" t="str">
        <f t="array" ref="GU102">LOOKUP(2,1/(Log!$K$1:$K$27569=GP102),Log!$J$1:$J$27569)</f>
        <v>x</v>
      </c>
      <c r="GV102" s="222" t="str">
        <f t="array" ref="GV102">LOOKUP(2,1/(Log!$K$1:$K$27569=GP102),Log!$I$1:$I$27569)</f>
        <v>x</v>
      </c>
      <c r="GW102" s="223">
        <f t="array" ref="GW102">LOOKUP(2,1/(Log!$K$1:$K$27569=GP102),Log!$L$1:$L$27569)</f>
        <v>45617</v>
      </c>
      <c r="GX102" s="221" t="str">
        <f t="shared" si="146"/>
        <v>PRK001Violence against personnel, facilities and assets</v>
      </c>
      <c r="GY102" s="224">
        <f t="array" ref="GY102">LOOKUP(2,1/(Log!$K$1:$K$27569=GX102),Log!$E$1:$E$27569)</f>
        <v>0</v>
      </c>
      <c r="GZ102" s="224" t="str">
        <f t="array" ref="GZ102">LOOKUP(2,1/(Log!$K$1:$K$27569=GX102),Log!$F$1:$F$27569)</f>
        <v>ACAPS Access Methodology</v>
      </c>
      <c r="HA102" s="224" t="str">
        <f t="array" ref="HA102">LOOKUP(2,1/(Log!$K$1:$K$27569=GX102),Log!$G$1:$G$27569)</f>
        <v>Medium</v>
      </c>
      <c r="HB102" s="224">
        <f t="array" ref="HB102">LOOKUP(2,1/(Log!$K$1:$K$27569=GX102),Log!$H$1:$H$27569)</f>
        <v>2</v>
      </c>
      <c r="HC102" s="224" t="str">
        <f t="array" ref="HC102">LOOKUP(2,1/(Log!$K$1:$K$27569=GX102),Log!$J$1:$J$27569)</f>
        <v>x</v>
      </c>
      <c r="HD102" s="224" t="str">
        <f t="array" ref="HD102">LOOKUP(2,1/(Log!$K$1:$K$27569=GX102),Log!$I$1:$I$27569)</f>
        <v>x</v>
      </c>
      <c r="HE102" s="214">
        <f t="array" ref="HE102">LOOKUP(2,1/(Log!$K$1:$K$27569=GX102),Log!$L$1:$L$27569)</f>
        <v>45617</v>
      </c>
      <c r="HF102" s="222" t="str">
        <f t="shared" si="147"/>
        <v>PRK001Denial of existence of humanitarian needs or entitlements to assistance</v>
      </c>
      <c r="HG102" s="222">
        <f t="array" ref="HG102">LOOKUP(2,1/(Log!$K$1:$K$27569=HF102),Log!$E$1:$E$27569)</f>
        <v>2</v>
      </c>
      <c r="HH102" s="222" t="str">
        <f t="array" ref="HH102">LOOKUP(2,1/(Log!$K$1:$K$27569=HF102),Log!$F$1:$F$27569)</f>
        <v>ACAPS Access Methodology</v>
      </c>
      <c r="HI102" s="222" t="str">
        <f t="array" ref="HI102">LOOKUP(2,1/(Log!$K$1:$K$27569=HF102),Log!$G$1:$G$27569)</f>
        <v>Medium</v>
      </c>
      <c r="HJ102" s="222">
        <f t="array" ref="HJ102">LOOKUP(2,1/(Log!$K$1:$K$27569=HF102),Log!$H$1:$H$27569)</f>
        <v>2</v>
      </c>
      <c r="HK102" s="222" t="str">
        <f t="array" ref="HK102">LOOKUP(2,1/(Log!$K$1:$K$27569=HF102),Log!$J$1:$J$27569)</f>
        <v>x</v>
      </c>
      <c r="HL102" s="222" t="str">
        <f t="array" ref="HL102">LOOKUP(2,1/(Log!$K$1:$K$27569=HF102),Log!$I$1:$I$27569)</f>
        <v>x</v>
      </c>
      <c r="HM102" s="223">
        <f t="array" ref="HM102">LOOKUP(2,1/(Log!$K$1:$K$27569=HF102),Log!$L$1:$L$27569)</f>
        <v>45617</v>
      </c>
      <c r="HN102" s="221" t="str">
        <f t="shared" si="148"/>
        <v>PRK001Restriction and obstruction of access to services and assistance</v>
      </c>
      <c r="HO102" s="224">
        <f t="array" ref="HO102">LOOKUP(2,1/(Log!$K$1:$K$27569=HN102),Log!$E$1:$E$27569)</f>
        <v>2</v>
      </c>
      <c r="HP102" s="224" t="str">
        <f t="array" ref="HP102">LOOKUP(2,1/(Log!$K$1:$K$27569=HN102),Log!$F$1:$F$27569)</f>
        <v>ACAPS Access Methodology</v>
      </c>
      <c r="HQ102" s="224" t="str">
        <f t="array" ref="HQ102">LOOKUP(2,1/(Log!$K$1:$K$27569=HN102),Log!$G$1:$G$27569)</f>
        <v>Medium</v>
      </c>
      <c r="HR102" s="224">
        <f t="array" ref="HR102">LOOKUP(2,1/(Log!$K$1:$K$27569=HN102),Log!$H$1:$H$27569)</f>
        <v>2</v>
      </c>
      <c r="HS102" s="224" t="str">
        <f t="array" ref="HS102">LOOKUP(2,1/(Log!$K$1:$K$27569=HN102),Log!$J$1:$J$27569)</f>
        <v>x</v>
      </c>
      <c r="HT102" s="224" t="str">
        <f t="array" ref="HT102">LOOKUP(2,1/(Log!$K$1:$K$27569=HN102),Log!$I$1:$I$27569)</f>
        <v>x</v>
      </c>
      <c r="HU102" s="214">
        <f t="array" ref="HU102">LOOKUP(2,1/(Log!$K$1:$K$27569=HN102),Log!$L$1:$L$27569)</f>
        <v>45617</v>
      </c>
      <c r="HV102" s="222" t="str">
        <f t="shared" si="149"/>
        <v>PRK001Ongoing insecurity/hostilities affecting humanitarian assistance</v>
      </c>
      <c r="HW102" s="222">
        <f t="array" ref="HW102">LOOKUP(2,1/(Log!$K$1:$K$27569=HV102),Log!$E$1:$E$27569)</f>
        <v>0</v>
      </c>
      <c r="HX102" s="222" t="str">
        <f t="array" ref="HX102">LOOKUP(2,1/(Log!$K$1:$K$27569=HV102),Log!$F$1:$F$27569)</f>
        <v>ACAPS Access Methodology</v>
      </c>
      <c r="HY102" s="222" t="str">
        <f t="array" ref="HY102">LOOKUP(2,1/(Log!$K$1:$K$27569=HV102),Log!$G$1:$G$27569)</f>
        <v>Medium</v>
      </c>
      <c r="HZ102" s="222">
        <f t="array" ref="HZ102">LOOKUP(2,1/(Log!$K$1:$K$27569=HV102),Log!$H$1:$H$27569)</f>
        <v>2</v>
      </c>
      <c r="IA102" s="222" t="str">
        <f t="array" ref="IA102">LOOKUP(2,1/(Log!$K$1:$K$27569=HV102),Log!$J$1:$J$27569)</f>
        <v>x</v>
      </c>
      <c r="IB102" s="222" t="str">
        <f t="array" ref="IB102">LOOKUP(2,1/(Log!$K$1:$K$27569=HV102),Log!$I$1:$I$27569)</f>
        <v>x</v>
      </c>
      <c r="IC102" s="223">
        <f t="array" ref="IC102">LOOKUP(2,1/(Log!$K$1:$K$27569=HV102),Log!$L$1:$L$27569)</f>
        <v>45617</v>
      </c>
      <c r="ID102" s="221" t="str">
        <f t="shared" si="150"/>
        <v>PRK001Presence of mines and improvised explosive devices</v>
      </c>
      <c r="IE102" s="224">
        <f t="array" ref="IE102">LOOKUP(2,1/(Log!$K$1:$K$27569=ID102),Log!$E$1:$E$27569)</f>
        <v>0</v>
      </c>
      <c r="IF102" s="224" t="str">
        <f t="array" ref="IF102">LOOKUP(2,1/(Log!$K$1:$K$27569=ID102),Log!$F$1:$F$27569)</f>
        <v>ACAPS Access Methodology</v>
      </c>
      <c r="IG102" s="224" t="str">
        <f t="array" ref="IG102">LOOKUP(2,1/(Log!$K$1:$K$27569=ID102),Log!$G$1:$G$27569)</f>
        <v>Medium</v>
      </c>
      <c r="IH102" s="224">
        <f t="array" ref="IH102">LOOKUP(2,1/(Log!$K$1:$K$27569=ID102),Log!$H$1:$H$27569)</f>
        <v>2</v>
      </c>
      <c r="II102" s="224" t="str">
        <f t="array" ref="II102">LOOKUP(2,1/(Log!$K$1:$K$27569=ID102),Log!$J$1:$J$27569)</f>
        <v>x</v>
      </c>
      <c r="IJ102" s="224" t="str">
        <f t="array" ref="IJ102">LOOKUP(2,1/(Log!$K$1:$K$27569=ID102),Log!$I$1:$I$27569)</f>
        <v>x</v>
      </c>
      <c r="IK102" s="214">
        <f t="array" ref="IK102">LOOKUP(2,1/(Log!$K$1:$K$27569=ID102),Log!$L$1:$L$27569)</f>
        <v>45617</v>
      </c>
      <c r="IL102" s="222" t="str">
        <f t="shared" si="151"/>
        <v>PRK001Physical constraints in the environment (obstacles related to terrain, climate, lack of infrastructure, etc.)</v>
      </c>
      <c r="IM102" s="222">
        <f t="array" ref="IM102">LOOKUP(2,1/(Log!$K$1:$K$27569=IL102),Log!$E$1:$E$27569)</f>
        <v>2</v>
      </c>
      <c r="IN102" s="222" t="str">
        <f t="array" ref="IN102">LOOKUP(2,1/(Log!$K$1:$K$27569=IL102),Log!$F$1:$F$27569)</f>
        <v>ACAPS Access Methodology</v>
      </c>
      <c r="IO102" s="222" t="str">
        <f t="array" ref="IO102">LOOKUP(2,1/(Log!$K$1:$K$27569=IL102),Log!$G$1:$G$27569)</f>
        <v>Medium</v>
      </c>
      <c r="IP102" s="222">
        <f t="array" ref="IP102">LOOKUP(2,1/(Log!$K$1:$K$27569=IL102),Log!$H$1:$H$27569)</f>
        <v>2</v>
      </c>
      <c r="IQ102" s="222" t="str">
        <f t="array" ref="IQ102">LOOKUP(2,1/(Log!$K$1:$K$27569=IL102),Log!$J$1:$J$27569)</f>
        <v>x</v>
      </c>
      <c r="IR102" s="222" t="str">
        <f t="array" ref="IR102">LOOKUP(2,1/(Log!$K$1:$K$27569=IL102),Log!$I$1:$I$27569)</f>
        <v>x</v>
      </c>
      <c r="IS102" s="223">
        <f t="array" ref="IS102">LOOKUP(2,1/(Log!$K$1:$K$27569=IL102),Log!$L$1:$L$27569)</f>
        <v>45617</v>
      </c>
    </row>
    <row r="103" spans="1:253" s="11" customFormat="1" ht="13.35" customHeight="1">
      <c r="A103" s="11" t="str">
        <f>Lists!B:B</f>
        <v>Conflict in Palestine</v>
      </c>
      <c r="B103" s="11" t="str">
        <f>Lists!F:F</f>
        <v>Conflict/ Violence</v>
      </c>
      <c r="C103" s="11" t="str">
        <f>Lists!C:C</f>
        <v>PSE002</v>
      </c>
      <c r="D103" s="11" t="str">
        <f>Lists!A:A</f>
        <v>Palestine</v>
      </c>
      <c r="E103" s="11" t="str">
        <f>Lists!D:D</f>
        <v>PSE</v>
      </c>
      <c r="F103" s="11" t="str">
        <f t="shared" si="114"/>
        <v>PSE002Total population</v>
      </c>
      <c r="G103" s="212">
        <f t="array" ref="G103">ROUND(LOOKUP(2,1/(Log!$K$1:$K$27569=F103),Log!$E$1:$E$27569),-3)</f>
        <v>5500000</v>
      </c>
      <c r="H103" s="213" t="str">
        <f t="array" ref="H103">LOOKUP(2,1/(Log!$K$1:$K$27569=F103),Log!$F$1:$F$27569)</f>
        <v>Humanitarian Action accessed 16/04/2025</v>
      </c>
      <c r="I103" s="213" t="str">
        <f t="array" ref="I103">LOOKUP(2,1/(Log!$K$1:$K$27569=F103),Log!$G$1:$G$27569)</f>
        <v>Low</v>
      </c>
      <c r="J103" s="213">
        <f t="array" ref="J103">LOOKUP(2,1/(Log!$K$1:$K$27569=F103),Log!$H$1:$H$27569)</f>
        <v>3</v>
      </c>
      <c r="K103" s="213" t="str">
        <f t="array" ref="K103">LOOKUP(2,1/(Log!$K$1:$K$27569=F103),Log!$J$1:$J$27569)</f>
        <v>The total population of the West Bank and Gaza in 2025, including refugees and asylum seekrs. The source is chosen instead of the World Bank as it provides more up-to-date figures and considers population growth, internal displacement, and cross-border displacement. The reliability of this data is low due to the volatile situation in Palestine and severe restrictions on humanitarian and media access, which limit the accuracy of the reported figures.</v>
      </c>
      <c r="L103" s="213" t="str">
        <f t="array" ref="L103">LOOKUP(2,1/(Log!$K$1:$K$27569=F103),Log!$I$1:$I$27569)</f>
        <v>https://humanitarianaction.info/plan/1273</v>
      </c>
      <c r="M103" s="214">
        <f t="array" ref="M103">LOOKUP(2,1/(Log!$K$1:$K$27569=F103),Log!$L$1:$L$27569)</f>
        <v>45763</v>
      </c>
      <c r="N103" s="221" t="str">
        <f t="shared" si="115"/>
        <v>PSE002Landmass affected</v>
      </c>
      <c r="O103" s="216">
        <f t="array" ref="O103">LOOKUP(2,1/(Log!$K$1:$K$27569=N103),Log!$E$1:$E$27569)</f>
        <v>6025</v>
      </c>
      <c r="P103" s="216" t="str">
        <f t="array" ref="P103">LOOKUP(2,1/(Log!$K$1:$K$27569=N103),Log!$F$1:$F$27569)</f>
        <v>PCBS accessed 16/04/2025</v>
      </c>
      <c r="Q103" s="216" t="str">
        <f t="array" ref="Q103">LOOKUP(2,1/(Log!$K$1:$K$27569=N103),Log!$G$1:$G$27569)</f>
        <v xml:space="preserve">Medium </v>
      </c>
      <c r="R103" s="216">
        <f t="array" ref="R103">LOOKUP(2,1/(Log!$K$1:$K$27569=N103),Log!$H$1:$H$27569)</f>
        <v>2</v>
      </c>
      <c r="S103" s="216" t="str">
        <f t="array" ref="S103">LOOKUP(2,1/(Log!$K$1:$K$27569=N103),Log!$J$1:$J$27569)</f>
        <v xml:space="preserve">The total landmass of the West Bank and Gaza are considered under this crisis, as the entrity of those areas are impacted by conflict. </v>
      </c>
      <c r="T103" s="216" t="str">
        <f t="array" ref="T103">LOOKUP(2,1/(Log!$K$1:$K$27569=N103),Log!$I$1:$I$27569)</f>
        <v>https://www.pcbs.gov.ps/site/lang__en/881/default.aspx#Census</v>
      </c>
      <c r="U103" s="217">
        <f t="array" ref="U103">LOOKUP(2,1/(Log!$K$1:$K$27569=N103),Log!$L$1:$L$27569)</f>
        <v>45763</v>
      </c>
      <c r="V103" s="221" t="str">
        <f t="shared" si="116"/>
        <v>PSE002People exposed</v>
      </c>
      <c r="W103" s="213">
        <f t="array" ref="W103">IF(LOOKUP(2,1/(Log!$K$1:$K$27569=V103),Log!$E$1:$E$27569)="x","x",ROUND(LOOKUP(2,1/(Log!$K$1:$K$27569=V103),Log!$E$1:$E$27569),-3))</f>
        <v>5370000</v>
      </c>
      <c r="X103" s="213" t="str">
        <f t="array" ref="X103">LOOKUP(2,1/(Log!$K$1:$K$27569=V103),Log!$F$1:$F$27569)</f>
        <v>PCBS accessed 16/04/2025 ; Humanitarian Action accessed 16/04/2025</v>
      </c>
      <c r="Y103" s="213" t="str">
        <f t="array" ref="Y103">LOOKUP(2,1/(Log!$K$1:$K$27569=V103),Log!$G$1:$G$27569)</f>
        <v>Low</v>
      </c>
      <c r="Z103" s="213">
        <f t="array" ref="Z103">LOOKUP(2,1/(Log!$K$1:$K$27569=V103),Log!$H$1:$H$27569)</f>
        <v>3</v>
      </c>
      <c r="AA103" s="213" t="str">
        <f t="array" ref="AA103">LOOKUP(2,1/(Log!$K$1:$K$27569=V103),Log!$J$1:$J$27569)</f>
        <v>The number of people exposed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v>
      </c>
      <c r="AB103" s="213" t="str">
        <f t="array" ref="AB103">LOOKUP(2,1/(Log!$K$1:$K$27569=V103),Log!$I$1:$I$27569)</f>
        <v>https://www.pcbs.gov.ps/site/lang__en/881/default.aspx#Census ; https://humanitarianaction.info/plan/1273</v>
      </c>
      <c r="AC103" s="214">
        <f t="array" ref="AC103">LOOKUP(2,1/(Log!$K$1:$K$27569=V103),Log!$L$1:$L$27569)</f>
        <v>45763</v>
      </c>
      <c r="AD103" s="221" t="str">
        <f t="shared" si="117"/>
        <v>PSE002People affected</v>
      </c>
      <c r="AE103" s="218">
        <f t="array" ref="AE103">IF(LOOKUP(2,1/(Log!$K$1:$K$27569=AD103),Log!$E$1:$E$27569)="x","x",ROUND(LOOKUP(2,1/(Log!$K$1:$K$27569=AD103),Log!$E$1:$E$27569),-3))</f>
        <v>5370000</v>
      </c>
      <c r="AF103" s="218" t="str">
        <f t="array" ref="AF103">LOOKUP(2,1/(Log!$K$1:$K$27569=AD103),Log!$F$1:$F$27569)</f>
        <v>PCBS accessed 16/04/2025 ; Humanitarian Action accessed 16/04/2025</v>
      </c>
      <c r="AG103" s="218" t="str">
        <f t="array" ref="AG103">LOOKUP(2,1/(Log!$K$1:$K$27569=AD103),Log!$G$1:$G$27569)</f>
        <v>Low</v>
      </c>
      <c r="AH103" s="218">
        <f t="array" ref="AH103">LOOKUP(2,1/(Log!$K$1:$K$27569=AD103),Log!$H$1:$H$27569)</f>
        <v>3</v>
      </c>
      <c r="AI103" s="218" t="str">
        <f t="array" ref="AI103">LOOKUP(2,1/(Log!$K$1:$K$27569=AD103),Log!$J$1:$J$27569)</f>
        <v>The number of people affected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v>
      </c>
      <c r="AJ103" s="218" t="str">
        <f t="array" ref="AJ103">LOOKUP(2,1/(Log!$K$1:$K$27569=AD103),Log!$I$1:$I$27569)</f>
        <v>https://www.pcbs.gov.ps/site/lang__en/881/default.aspx#Census ; https://humanitarianaction.info/plan/1273</v>
      </c>
      <c r="AK103" s="219">
        <f t="array" ref="AK103">LOOKUP(2,1/(Log!$K$1:$K$27569=AD103),Log!$L$1:$L$27569)</f>
        <v>45763</v>
      </c>
      <c r="AL103" s="221" t="str">
        <f t="shared" si="118"/>
        <v>PSE002People displaced</v>
      </c>
      <c r="AM103" s="213">
        <f t="array" ref="AM103">IF(LOOKUP(2,1/(Log!$K$1:$K$27569=AL103),Log!$E$1:$E$27569)="x","x",ROUND(LOOKUP(2,1/(Log!$K$1:$K$27569=AL103),Log!$E$1:$E$27569),-3))</f>
        <v>6118000</v>
      </c>
      <c r="AN103" s="213" t="str">
        <f t="array" ref="AN103">LOOKUP(2,1/(Log!$K$1:$K$27569=AL103),Log!$F$1:$F$27569)</f>
        <v>UNRWA accessed 23/03/2025; OCHA accessed 23/03/2025; OCHA 14/04/2025 ; UNRWA 16/01/2025 ; UNRWA 21/03/2025 ; SMC 16/04/2025</v>
      </c>
      <c r="AO103" s="213" t="str">
        <f t="array" ref="AO103">LOOKUP(2,1/(Log!$K$1:$K$27569=AL103),Log!$G$1:$G$27569)</f>
        <v>Low</v>
      </c>
      <c r="AP103" s="213">
        <f t="array" ref="AP103">LOOKUP(2,1/(Log!$K$1:$K$27569=AL103),Log!$H$1:$H$27569)</f>
        <v>3</v>
      </c>
      <c r="AQ103" s="213" t="str">
        <f t="array" ref="AQ103">LOOKUP(2,1/(Log!$K$1:$K$27569=AL103),Log!$J$1:$J$27569)</f>
        <v xml:space="preserve">The number of people displaced by the conflict in Palestine includes: the number of displaced people and returnees due to the 7 October conflict in Gaza, the newly displaced people in Gaza following the collapse of the ceasfire on 18 March,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medium because of the highly volatile context and the difficulty faced to keep track of the population’s movement. </v>
      </c>
      <c r="AR103" s="213" t="str">
        <f t="array" ref="AR103">LOOKUP(2,1/(Log!$K$1:$K$27569=AL103),Log!$I$1:$I$27569)</f>
        <v>https://www.unrwa.org/where-we-work ; https://www.ochaopt.org/data/demolition ; https://reliefweb.int/report/occupied-palestinian-territory/west-bank-l-monthly-snapshot-casualties-property-damage-and-displacement-28-february-2025 ; https://www.unrwa.org/resources/reports/unrwa-situation-report-155-situation-gaza-strip-and-west-bank-including-east-jerusalem ; https://www.unrwa.org/resources/reports/unrwa-situation-report-164-situation-gaza-strip-and-west-bank-including-east-jerusalem ; https://reliefweb.int/report/occupied-palestinian-territory/population-movement-monitoring-flash-update-april-09-15-2025-update-10</v>
      </c>
      <c r="AS103" s="214">
        <f t="array" ref="AS103">LOOKUP(2,1/(Log!$K$1:$K$27569=AL103),Log!$L$1:$L$27569)</f>
        <v>45763</v>
      </c>
      <c r="AT103" s="222" t="str">
        <f t="shared" si="119"/>
        <v>PSE002Injuries reported</v>
      </c>
      <c r="AU103" s="218">
        <f t="array" ref="AU103">LOOKUP(2,1/(Log!$K$1:$K$27569=AT103),Log!$E$1:$E$27569)</f>
        <v>14576</v>
      </c>
      <c r="AV103" s="218" t="str">
        <f t="array" ref="AV103">LOOKUP(2,1/(Log!$K$1:$K$27569=AT103),Log!$F$1:$F$27569)</f>
        <v>OCHA accessed  16/04/2025 ; OCHA 15/04/2025</v>
      </c>
      <c r="AW103" s="218" t="str">
        <f t="array" ref="AW103">LOOKUP(2,1/(Log!$K$1:$K$27569=AT103),Log!$G$1:$G$27569)</f>
        <v>Low</v>
      </c>
      <c r="AX103" s="218">
        <f t="array" ref="AX103">LOOKUP(2,1/(Log!$K$1:$K$27569=AT103),Log!$H$1:$H$27569)</f>
        <v>3</v>
      </c>
      <c r="AY103" s="218" t="str">
        <f t="array" ref="AY103">LOOKUP(2,1/(Log!$K$1:$K$27569=AT103),Log!$J$1:$J$27569)</f>
        <v xml:space="preserve">The figure corresponds to the number of people injured in the West Bank and Gaza in the last six months (between 5 September 2024 and 4 March 2025). The figures are taken from OCHA as they regularly update on the number of people injured. The reliability of this data is set to low as the figure is an underestimate due to the volatile context and the difficulty in keeping track of the number of people injured. </v>
      </c>
      <c r="AZ103" s="218" t="str">
        <f t="array" ref="AZ103">LOOKUP(2,1/(Log!$K$1:$K$27569=AT103),Log!$I$1:$I$27569)</f>
        <v>https://www.ochaopt.org/data/casualties ; https://www.ochaopt.org/content/reported-impact-snapshot-gaza-strip-15-april-2025</v>
      </c>
      <c r="BA103" s="219">
        <f t="array" ref="BA103">LOOKUP(2,1/(Log!$K$1:$K$27569=AT103),Log!$L$1:$L$27569)</f>
        <v>45763</v>
      </c>
      <c r="BB103" s="221" t="str">
        <f t="shared" si="120"/>
        <v>PSE002Illness cases reported</v>
      </c>
      <c r="BC103" s="213" t="str">
        <f t="array" ref="BC103">LOOKUP(2,1/(Log!$K$1:$K$27569=BB103),Log!$E$1:$E$27569)</f>
        <v>x</v>
      </c>
      <c r="BD103" s="213" t="str">
        <f t="array" ref="BD103">LOOKUP(2,1/(Log!$K$1:$K$27569=BB103),Log!$F$1:$F$27569)</f>
        <v>x</v>
      </c>
      <c r="BE103" s="213" t="str">
        <f t="array" ref="BE103">LOOKUP(2,1/(Log!$K$1:$K$27569=BB103),Log!$G$1:$G$27569)</f>
        <v>x</v>
      </c>
      <c r="BF103" s="213" t="str">
        <f t="array" ref="BF103">LOOKUP(2,1/(Log!$K$1:$K$27569=BB103),Log!$H$1:$H$27569)</f>
        <v>x</v>
      </c>
      <c r="BG103" s="213" t="str">
        <f t="array" ref="BG103">LOOKUP(2,1/(Log!$K$1:$K$27569=BB103),Log!$J$1:$J$27569)</f>
        <v xml:space="preserve">Up-to-date, reliable data from open sources is not available. We cannot provide an accurate/estimate figure for this indicator. </v>
      </c>
      <c r="BH103" s="213" t="str">
        <f t="array" ref="BH103">LOOKUP(2,1/(Log!$K$1:$K$27569=BB103),Log!$I$1:$I$27569)</f>
        <v>x</v>
      </c>
      <c r="BI103" s="214">
        <f t="array" ref="BI103">LOOKUP(2,1/(Log!$K$1:$K$27569=BB103),Log!$L$1:$L$27569)</f>
        <v>45701</v>
      </c>
      <c r="BJ103" s="222" t="str">
        <f t="shared" si="121"/>
        <v>PSE002Fatalities reported</v>
      </c>
      <c r="BK103" s="222">
        <f t="array" ref="BK103">LOOKUP(2,1/(Log!$K$1:$K$27569=BJ103),Log!$E$1:$E$27569)</f>
        <v>7365</v>
      </c>
      <c r="BL103" s="222" t="str">
        <f t="array" ref="BL103">LOOKUP(2,1/(Log!$K$1:$K$27569=BJ103),Log!$F$1:$F$27569)</f>
        <v>OCHA accessed  16/04/2025 ; OCHA 15/04/2025</v>
      </c>
      <c r="BM103" s="222" t="str">
        <f t="array" ref="BM103">LOOKUP(2,1/(Log!$K$1:$K$27569=BJ103),Log!$G$1:$G$27569)</f>
        <v>Low</v>
      </c>
      <c r="BN103" s="222">
        <f t="array" ref="BN103">LOOKUP(2,1/(Log!$K$1:$K$27569=BJ103),Log!$H$1:$H$27569)</f>
        <v>3</v>
      </c>
      <c r="BO103" s="222" t="str">
        <f t="array" ref="BO103">LOOKUP(2,1/(Log!$K$1:$K$27569=BJ103),Log!$J$1:$J$27569)</f>
        <v xml:space="preserve">The figure corresponds to the number of people killed in the West Bank and Gaza in the last six months (between 5 September 2024 and 4 March 2025). The figures are taken from OCHA as they regularly update on the number of people killed. The reliability of this data is set to low as the figure is an underestimate due to the volatile context and the difficulty in keeping track of the number of people killed. </v>
      </c>
      <c r="BP103" s="218" t="str">
        <f t="array" ref="BP103">LOOKUP(2,1/(Log!$K$1:$K$27569=BJ103),Log!$I$1:$I$27569)</f>
        <v>https://www.ochaopt.org/data/casualties ; https://www.ochaopt.org/content/reported-impact-snapshot-gaza-strip-15-april-2025</v>
      </c>
      <c r="BQ103" s="223">
        <f t="array" ref="BQ103">LOOKUP(2,1/(Log!$K$1:$K$27569=BJ103),Log!$L$1:$L$27569)</f>
        <v>45763</v>
      </c>
      <c r="BR103" s="221" t="str">
        <f t="shared" si="122"/>
        <v>PSE002Buildings damaged</v>
      </c>
      <c r="BS103" s="224" t="str">
        <f t="array" ref="BS103">LOOKUP(2,1/(Log!$K$1:$K$27569=BR103),Log!$E$1:$E$27569)</f>
        <v>x</v>
      </c>
      <c r="BT103" s="224" t="str">
        <f t="array" ref="BT103">LOOKUP(2,1/(Log!$K$1:$K$27569=BR103),Log!$F$1:$F$27569)</f>
        <v>x</v>
      </c>
      <c r="BU103" s="224" t="str">
        <f t="array" ref="BU103">LOOKUP(2,1/(Log!$K$1:$K$27569=BR103),Log!$G$1:$G$27569)</f>
        <v>x</v>
      </c>
      <c r="BV103" s="224" t="str">
        <f t="array" ref="BV103">LOOKUP(2,1/(Log!$K$1:$K$27569=BR103),Log!$H$1:$H$27569)</f>
        <v>x</v>
      </c>
      <c r="BW103" s="224" t="str">
        <f t="array" ref="BW103">LOOKUP(2,1/(Log!$K$1:$K$27569=BR103),Log!$J$1:$J$27569)</f>
        <v xml:space="preserve">Up-to-date, reliable data from open sources is not available. We cannot provide an accurate/estimate figure for this indicator. </v>
      </c>
      <c r="BX103" s="224" t="str">
        <f t="array" ref="BX103">LOOKUP(2,1/(Log!$K$1:$K$27569=BR103),Log!$I$1:$I$27569)</f>
        <v>x</v>
      </c>
      <c r="BY103" s="214">
        <f t="array" ref="BY103">LOOKUP(2,1/(Log!$K$1:$K$27569=BR103),Log!$L$1:$L$27569)</f>
        <v>45701</v>
      </c>
      <c r="BZ103" s="222" t="str">
        <f t="shared" si="123"/>
        <v>PSE002Buildings destroyed</v>
      </c>
      <c r="CA103" s="222" t="str">
        <f t="array" ref="CA103">LOOKUP(2,1/(Log!$K$1:$K$27569=BZ103),Log!$E$1:$E$27569)</f>
        <v>x</v>
      </c>
      <c r="CB103" s="222" t="str">
        <f t="array" ref="CB103">LOOKUP(2,1/(Log!$K$1:$K$27569=BZ103),Log!$F$1:$F$27569)</f>
        <v>x</v>
      </c>
      <c r="CC103" s="222" t="str">
        <f t="array" ref="CC103">LOOKUP(2,1/(Log!$K$1:$K$27569=BZ103),Log!$G$1:$G$27569)</f>
        <v>x</v>
      </c>
      <c r="CD103" s="222" t="str">
        <f t="array" ref="CD103">LOOKUP(2,1/(Log!$K$1:$K$27569=BZ103),Log!$H$1:$H$27569)</f>
        <v>x</v>
      </c>
      <c r="CE103" s="222" t="str">
        <f t="array" ref="CE103">LOOKUP(2,1/(Log!$K$1:$K$27569=BZ103),Log!$J$1:$J$27569)</f>
        <v xml:space="preserve">Up-to-date, reliable data from open sources is not available. We cannot provide an accurate/estimate figure for this indicator. </v>
      </c>
      <c r="CF103" s="222" t="str">
        <f t="array" ref="CF103">LOOKUP(2,1/(Log!$K$1:$K$27569=BZ103),Log!$I$1:$I$27569)</f>
        <v>x</v>
      </c>
      <c r="CG103" s="223">
        <f t="array" ref="CG103">LOOKUP(2,1/(Log!$K$1:$K$27569=BZ103),Log!$L$1:$L$27569)</f>
        <v>45701</v>
      </c>
      <c r="CH103" s="221" t="str">
        <f t="shared" si="124"/>
        <v>PSE002Buildings in the affected area</v>
      </c>
      <c r="CI103" s="222" t="e">
        <f t="array" ref="CI103">LOOKUP(2,1/(Log!$K$1:$K$27569=CH103),Log!$E$1:$E$27569)</f>
        <v>#N/A</v>
      </c>
      <c r="CJ103" s="222" t="e">
        <f t="array" ref="CJ103">LOOKUP(2,1/(Log!$K$1:$K$27569=CH103),Log!$F$1:$F$27569)</f>
        <v>#N/A</v>
      </c>
      <c r="CK103" s="222" t="e">
        <f t="array" ref="CK103">LOOKUP(2,1/(Log!$K$1:$K$27569=CH103),Log!$G$1:$G$27569)</f>
        <v>#N/A</v>
      </c>
      <c r="CL103" s="222" t="e">
        <f t="array" ref="CL103">LOOKUP(2,1/(Log!$K$1:$K$27569=CH103),Log!$H$1:$H$27569)</f>
        <v>#N/A</v>
      </c>
      <c r="CM103" s="222" t="e">
        <f t="array" ref="CM103">LOOKUP(2,1/(Log!$K$1:$K$27569=CH103),Log!$J$1:$J$27569)</f>
        <v>#N/A</v>
      </c>
      <c r="CN103" s="222" t="e">
        <f t="array" ref="CN103">LOOKUP(2,1/(Log!$K$1:$K$27569=CH103),Log!$I$1:$I$27569)</f>
        <v>#N/A</v>
      </c>
      <c r="CO103" s="225" t="e">
        <f t="array" ref="CO103">LOOKUP(2,1/(Log!$K$1:$K$27569=CH103),Log!$L$1:$L$27569)</f>
        <v>#N/A</v>
      </c>
      <c r="CP103" s="222" t="str">
        <f t="shared" si="125"/>
        <v>PSE002Economic Losses</v>
      </c>
      <c r="CQ103" s="224" t="str">
        <f t="array" ref="CQ103">LOOKUP(2,1/(Log!$K$1:$K$27569=CP103),Log!$E$1:$E$27569)</f>
        <v>x</v>
      </c>
      <c r="CR103" s="224" t="str">
        <f t="array" ref="CR103">LOOKUP(2,1/(Log!$K$1:$K$27569=CP103),Log!$F$1:$F$27569)</f>
        <v>x</v>
      </c>
      <c r="CS103" s="224" t="str">
        <f t="array" ref="CS103">LOOKUP(2,1/(Log!$K$1:$K$27569=CP103),Log!$G$1:$G$27569)</f>
        <v>x</v>
      </c>
      <c r="CT103" s="224" t="str">
        <f t="array" ref="CT103">LOOKUP(2,1/(Log!$K$1:$K$27569=CP103),Log!$H$1:$H$27569)</f>
        <v>x</v>
      </c>
      <c r="CU103" s="224" t="str">
        <f t="array" ref="CU103">LOOKUP(2,1/(Log!$K$1:$K$27569=CP103),Log!$J$1:$J$27569)</f>
        <v xml:space="preserve">Up-to-date, reliable data from open sources is not available. We cannot provide an accurate/estimate figure for this indicator. </v>
      </c>
      <c r="CV103" s="224" t="str">
        <f t="array" ref="CV103">LOOKUP(2,1/(Log!$K$1:$K$27569=CP103),Log!$I$1:$I$27569)</f>
        <v>x</v>
      </c>
      <c r="CW103" s="214">
        <f t="array" ref="CW103">LOOKUP(2,1/(Log!$K$1:$K$27569=CP103),Log!$L$1:$L$27569)</f>
        <v>45701</v>
      </c>
      <c r="CX103" s="222" t="str">
        <f t="shared" si="126"/>
        <v>PSE002People in Need</v>
      </c>
      <c r="CY103" s="218">
        <f t="shared" si="127"/>
        <v>3300000</v>
      </c>
      <c r="CZ103" s="218" t="str">
        <f t="shared" si="128"/>
        <v>OCHA 11/12/2024 ; OCHA 25/01/2023 ; IPC 08/11/2024</v>
      </c>
      <c r="DA103" s="218" t="str">
        <f t="shared" si="129"/>
        <v>Low</v>
      </c>
      <c r="DB103" s="218">
        <f t="shared" si="130"/>
        <v>3</v>
      </c>
      <c r="DC103" s="218" t="str">
        <f t="shared" si="131"/>
        <v>The number of people in Level 3 corresponds to the sum of people in Level 3 for each individual crisis for Palestine.</v>
      </c>
      <c r="DD103" s="218" t="str">
        <f t="shared" si="132"/>
        <v>https://www.ochaopt.org/content/flash-appeal-occupied-palestinian-territory-2025 ; https://www.unocha.org/publications/report/occupied-palestinian-territory/occupied-palestinian-territory-opt-humanitarian-needs-overview-2023-january-2023  ; https://www.ipcinfo.org/fileadmin/user_upload/ipcinfo/docs/IPC_Gaza_Strip_Acute_Food_Insecurity_Malnutrition_Sept2024_Aug2025_Special_Brief.pdf</v>
      </c>
      <c r="DE103" s="220">
        <f t="shared" si="133"/>
        <v>45763</v>
      </c>
      <c r="DF103" s="221" t="str">
        <f t="shared" si="134"/>
        <v>PSE002Minimal humanitarian conditions - Level 1</v>
      </c>
      <c r="DG103" s="213">
        <f t="array" ref="DG103">IF(LOOKUP(2,1/(Log!$K$1:$K$27569=DF103),Log!$E$1:$E$27569)="x","x",ROUND(LOOKUP(2,1/(Log!$K$1:$K$27569=DF103),Log!$E$1:$E$27569),-3))</f>
        <v>0</v>
      </c>
      <c r="DH103" s="224" t="str">
        <f t="array" ref="DH103">LOOKUP(2,1/(Log!$K$1:$K$27569=DF103),Log!$F$1:$F$27569)</f>
        <v>PCBS accessed 16/04/2025 ; Humanitarian Action accessed 16/04/2025 ; OCHA 11/12/2024</v>
      </c>
      <c r="DI103" s="224" t="str">
        <f t="array" ref="DI103">LOOKUP(2,1/(Log!$K$1:$K$27569=DF103),Log!$G$1:$G$27569)</f>
        <v>Low</v>
      </c>
      <c r="DJ103" s="224">
        <f t="array" ref="DJ103">LOOKUP(2,1/(Log!$K$1:$K$27569=DF103),Log!$H$1:$H$27569)</f>
        <v>3</v>
      </c>
      <c r="DK103" s="224" t="str">
        <f t="array" ref="DK103">LOOKUP(2,1/(Log!$K$1:$K$27569=DF103),Log!$J$1:$J$27569)</f>
        <v>The number of people in Level 1 corresponds to the sum of people in Level 1 for each individual crisis for Palestine.</v>
      </c>
      <c r="DL103" s="224" t="str">
        <f t="array" ref="DL103">LOOKUP(2,1/(Log!$K$1:$K$27569=DF103),Log!$I$1:$I$27569)</f>
        <v>https://www.pcbs.gov.ps/site/lang__en/881/default.aspx#Census ; https://humanitarianaction.info/plan/1273 ; https://www.ochaopt.org/content/flash-appeal-occupied-palestinian-territory-2025</v>
      </c>
      <c r="DM103" s="214">
        <f t="array" ref="DM103">LOOKUP(2,1/(Log!$K$1:$K$27569=DF103),Log!$L$1:$L$27569)</f>
        <v>45763</v>
      </c>
      <c r="DN103" s="222" t="str">
        <f t="shared" si="135"/>
        <v>PSE002Stressed humanitarian conditions - Level 2</v>
      </c>
      <c r="DO103" s="218">
        <f t="array" ref="DO103">IF(LOOKUP(2,1/(Log!$K$1:$K$27569=DN103),Log!$E$1:$E$27569)="x","x",ROUND(LOOKUP(2,1/(Log!$K$1:$K$27569=DN103),Log!$E$1:$E$27569),-3))</f>
        <v>2070000</v>
      </c>
      <c r="DP103" s="222" t="str">
        <f t="array" ref="DP103">LOOKUP(2,1/(Log!$K$1:$K$27569=DN103),Log!$F$1:$F$27569)</f>
        <v>PCBS accessed 16/04/2025 ; OCHA 11/12/2024 ; Humanitarian Action accessed 16/04/2025</v>
      </c>
      <c r="DQ103" s="222" t="str">
        <f t="array" ref="DQ103">LOOKUP(2,1/(Log!$K$1:$K$27569=DN103),Log!$G$1:$G$27569)</f>
        <v>Low</v>
      </c>
      <c r="DR103" s="222">
        <f t="array" ref="DR103">LOOKUP(2,1/(Log!$K$1:$K$27569=DN103),Log!$H$1:$H$27569)</f>
        <v>3</v>
      </c>
      <c r="DS103" s="222" t="str">
        <f t="array" ref="DS103">LOOKUP(2,1/(Log!$K$1:$K$27569=DN103),Log!$J$1:$J$27569)</f>
        <v>The number of people in Level 2 corresponds to the sum of people in Level 2 for each individual crisis for Palestine.</v>
      </c>
      <c r="DT103" s="222" t="str">
        <f t="array" ref="DT103">LOOKUP(2,1/(Log!$K$1:$K$27569=DN103),Log!$I$1:$I$27569)</f>
        <v>https://www.pcbs.gov.ps/site/lang__en/881/default.aspx#Census ; https://www.ochaopt.org/content/flash-appeal-occupied-palestinian-territory-2025 ; https://humanitarianaction.info/plan/1273</v>
      </c>
      <c r="DU103" s="223">
        <f t="array" ref="DU103">LOOKUP(2,1/(Log!$K$1:$K$27569=DN103),Log!$L$1:$L$27569)</f>
        <v>45763</v>
      </c>
      <c r="DV103" s="221" t="str">
        <f t="shared" si="136"/>
        <v>PSE002Moderate humanitarian conditions - Level 3</v>
      </c>
      <c r="DW103" s="213">
        <f t="array" ref="DW103">IF(LOOKUP(2,1/(Log!$K$1:$K$27569=DV103),Log!$E$1:$E$27569)="x","x",ROUND(LOOKUP(2,1/(Log!$K$1:$K$27569=DV103),Log!$E$1:$E$27569),-3))</f>
        <v>2079000</v>
      </c>
      <c r="DX103" s="224" t="str">
        <f t="array" ref="DX103">LOOKUP(2,1/(Log!$K$1:$K$27569=DV103),Log!$F$1:$F$27569)</f>
        <v>OCHA 11/12/2024 ; OCHA 25/01/2023 ; IPC 08/11/2024</v>
      </c>
      <c r="DY103" s="224" t="str">
        <f t="array" ref="DY103">LOOKUP(2,1/(Log!$K$1:$K$27569=DV103),Log!$G$1:$G$27569)</f>
        <v>Low</v>
      </c>
      <c r="DZ103" s="224">
        <f t="array" ref="DZ103">LOOKUP(2,1/(Log!$K$1:$K$27569=DV103),Log!$H$1:$H$27569)</f>
        <v>3</v>
      </c>
      <c r="EA103" s="224" t="str">
        <f t="array" ref="EA103">LOOKUP(2,1/(Log!$K$1:$K$27569=DV103),Log!$J$1:$J$27569)</f>
        <v>The number of people in Level 3 corresponds to the sum of people in Level 3 for each individual crisis for Palestine.</v>
      </c>
      <c r="EB103" s="224" t="str">
        <f t="array" ref="EB103">LOOKUP(2,1/(Log!$K$1:$K$27569=DV103),Log!$I$1:$I$27569)</f>
        <v>https://www.ochaopt.org/content/flash-appeal-occupied-palestinian-territory-2025 ; https://www.unocha.org/publications/report/occupied-palestinian-territory/occupied-palestinian-territory-opt-humanitarian-needs-overview-2023-january-2023  ; https://www.ipcinfo.org/fileadmin/user_upload/ipcinfo/docs/IPC_Gaza_Strip_Acute_Food_Insecurity_Malnutrition_Sept2024_Aug2025_Special_Brief.pdf</v>
      </c>
      <c r="EC103" s="214">
        <f t="array" ref="EC103">LOOKUP(2,1/(Log!$K$1:$K$27569=DV103),Log!$L$1:$L$27569)</f>
        <v>45763</v>
      </c>
      <c r="ED103" s="222" t="str">
        <f t="shared" si="137"/>
        <v>PSE002Severe humanitarian conditions - Level 4</v>
      </c>
      <c r="EE103" s="218">
        <f t="array" ref="EE103">IF(LOOKUP(2,1/(Log!$K$1:$K$27569=ED103),Log!$E$1:$E$27569)="x","x",ROUND(LOOKUP(2,1/(Log!$K$1:$K$27569=ED103),Log!$E$1:$E$27569),-3))</f>
        <v>876000</v>
      </c>
      <c r="EF103" s="222" t="str">
        <f t="array" ref="EF103">LOOKUP(2,1/(Log!$K$1:$K$27569=ED103),Log!$F$1:$F$27569)</f>
        <v>OCHA 11/12/2024 ; OCHA 25/01/2023 ; IPC 08/11/2024</v>
      </c>
      <c r="EG103" s="222" t="str">
        <f t="array" ref="EG103">LOOKUP(2,1/(Log!$K$1:$K$27569=ED103),Log!$G$1:$G$27569)</f>
        <v>Low</v>
      </c>
      <c r="EH103" s="222">
        <f t="array" ref="EH103">LOOKUP(2,1/(Log!$K$1:$K$27569=ED103),Log!$H$1:$H$27569)</f>
        <v>3</v>
      </c>
      <c r="EI103" s="222" t="str">
        <f t="array" ref="EI103">LOOKUP(2,1/(Log!$K$1:$K$27569=ED103),Log!$J$1:$J$27569)</f>
        <v>The number of people in Level 4 corresponds to the sum of people in Level 4 for each individual crisis for Palestine.</v>
      </c>
      <c r="EJ103" s="222" t="str">
        <f t="array" ref="EJ103">LOOKUP(2,1/(Log!$K$1:$K$27569=ED103),Log!$I$1:$I$27569)</f>
        <v>https://www.ochaopt.org/content/flash-appeal-occupied-palestinian-territory-2025 ; https://www.unocha.org/publications/report/occupied-palestinian-territory/occupied-palestinian-territory-opt-humanitarian-needs-overview-2023-january-2023  ; https://www.ipcinfo.org/fileadmin/user_upload/ipcinfo/docs/IPC_Gaza_Strip_Acute_Food_Insecurity_Malnutrition_Sept2024_Aug2025_Special_Brief.pdf</v>
      </c>
      <c r="EK103" s="223">
        <f t="array" ref="EK103">LOOKUP(2,1/(Log!$K$1:$K$27569=ED103),Log!$L$1:$L$27569)</f>
        <v>45763</v>
      </c>
      <c r="EL103" s="221" t="str">
        <f t="shared" si="138"/>
        <v>PSE002Extreme humanitarian conditions - Level 5</v>
      </c>
      <c r="EM103" s="213">
        <f t="array" ref="EM103">IF(LOOKUP(2,1/(Log!$K$1:$K$27569=EL103),Log!$E$1:$E$27569)="x","x",ROUND(LOOKUP(2,1/(Log!$K$1:$K$27569=EL103),Log!$E$1:$E$27569),-3))</f>
        <v>345000</v>
      </c>
      <c r="EN103" s="224" t="str">
        <f t="array" ref="EN103">LOOKUP(2,1/(Log!$K$1:$K$27569=EL103),Log!$F$1:$F$27569)</f>
        <v>OCHA 11/12/2024 ; OCHA 25/01/2023 ; IPC 08/11/2024</v>
      </c>
      <c r="EO103" s="224" t="str">
        <f t="array" ref="EO103">LOOKUP(2,1/(Log!$K$1:$K$27569=EL103),Log!$G$1:$G$27569)</f>
        <v>Low</v>
      </c>
      <c r="EP103" s="224">
        <f t="array" ref="EP103">LOOKUP(2,1/(Log!$K$1:$K$27569=EL103),Log!$H$1:$H$27569)</f>
        <v>3</v>
      </c>
      <c r="EQ103" s="224" t="str">
        <f t="array" ref="EQ103">LOOKUP(2,1/(Log!$K$1:$K$27569=EL103),Log!$J$1:$J$27569)</f>
        <v>The number of people in Level 5 corresponds to the sum of people in Level 5 for each individual crisis for Palestine.</v>
      </c>
      <c r="ER103" s="224" t="str">
        <f t="array" ref="ER103">LOOKUP(2,1/(Log!$K$1:$K$27569=EL103),Log!$I$1:$I$27569)</f>
        <v>https://www.ochaopt.org/content/flash-appeal-occupied-palestinian-territory-2025 ; https://www.unocha.org/publications/report/occupied-palestinian-territory/occupied-palestinian-territory-opt-humanitarian-needs-overview-2023-january-2023  ; https://www.ipcinfo.org/fileadmin/user_upload/ipcinfo/docs/IPC_Gaza_Strip_Acute_Food_Insecurity_Malnutrition_Sept2024_Aug2025_Special_Brief.pdf</v>
      </c>
      <c r="ES103" s="214">
        <f t="array" ref="ES103">LOOKUP(2,1/(Log!$K$1:$K$27569=EL103),Log!$L$1:$L$27569)</f>
        <v>45763</v>
      </c>
      <c r="ET103" s="222" t="str">
        <f t="shared" si="139"/>
        <v>PSE002Fatalities in all crises</v>
      </c>
      <c r="EU103" s="222">
        <f t="array" ref="EU103">LOOKUP(2,1/(Log!$K$1:$K$27569=ET103),Log!$E$1:$E$27569)</f>
        <v>7365</v>
      </c>
      <c r="EV103" s="222" t="str">
        <f t="array" ref="EV103">LOOKUP(2,1/(Log!$K$1:$K$27569=ET103),Log!$F$1:$F$27569)</f>
        <v>OCHA accessed  16/04/2025 ; OCHA 15/04/2025</v>
      </c>
      <c r="EW103" s="222" t="str">
        <f t="array" ref="EW103">LOOKUP(2,1/(Log!$K$1:$K$27569=ET103),Log!$G$1:$G$27569)</f>
        <v>Low</v>
      </c>
      <c r="EX103" s="222">
        <f t="array" ref="EX103">LOOKUP(2,1/(Log!$K$1:$K$27569=ET103),Log!$H$1:$H$27569)</f>
        <v>3</v>
      </c>
      <c r="EY103" s="222" t="str">
        <f t="array" ref="EY103">LOOKUP(2,1/(Log!$K$1:$K$27569=ET103),Log!$J$1:$J$27569)</f>
        <v xml:space="preserve">The figure corresponds to the number of people killed in the West Bank and Gaza in the last six months (between October 2024 and  March 2025). The figures are taken from OCHA as they regularly update on the number of people killed. The reliability of this data is set to low as the figure is an underestimate due to the volatile context and the difficulty in keeping track of the number of people killed. </v>
      </c>
      <c r="EZ103" s="222" t="str">
        <f t="array" ref="EZ103">LOOKUP(2,1/(Log!$K$1:$K$27569=ET103),Log!$I$1:$I$27569)</f>
        <v>https://www.ochaopt.org/data/casualties ; https://www.ochaopt.org/content/reported-impact-snapshot-gaza-strip-15-april-2025</v>
      </c>
      <c r="FA103" s="223">
        <f t="array" ref="FA103">LOOKUP(2,1/(Log!$K$1:$K$27569=ET103),Log!$L$1:$L$27569)</f>
        <v>45763</v>
      </c>
      <c r="FB103" s="221" t="str">
        <f t="shared" si="140"/>
        <v>PSE002Crisis affected groups</v>
      </c>
      <c r="FC103" s="224">
        <f t="array" ref="FC103">LOOKUP(2,1/(Log!$K$1:$K$27569=FB103),Log!$E$1:$E$27569)</f>
        <v>5</v>
      </c>
      <c r="FD103" s="224" t="str">
        <f t="array" ref="FD103">LOOKUP(2,1/(Log!$K$1:$K$27569=FB103),Log!$F$1:$F$27569)</f>
        <v>OCHA 11/12/2024</v>
      </c>
      <c r="FE103" s="224" t="str">
        <f t="array" ref="FE103">LOOKUP(2,1/(Log!$K$1:$K$27569=FB103),Log!$G$1:$G$27569)</f>
        <v>Low</v>
      </c>
      <c r="FF103" s="224">
        <f t="array" ref="FF103">LOOKUP(2,1/(Log!$K$1:$K$27569=FB103),Log!$H$1:$H$27569)</f>
        <v>3</v>
      </c>
      <c r="FG103" s="224" t="str">
        <f t="array" ref="FG103">LOOKUP(2,1/(Log!$K$1:$K$27569=FB103),Log!$J$1:$J$27569)</f>
        <v>In this crisis, all 5 population groups are affected: IDPs, host population, non-host population, refugees and asylum seekers, and returnees.</v>
      </c>
      <c r="FH103" s="224" t="str">
        <f t="array" ref="FH103">LOOKUP(2,1/(Log!$K$1:$K$27569=FB103),Log!$I$1:$I$27569)</f>
        <v>https://www.ochaopt.org/content/flash-appeal-occupied-palestinian-territory-2025</v>
      </c>
      <c r="FI103" s="214">
        <f t="array" ref="FI103">LOOKUP(2,1/(Log!$K$1:$K$27569=FB103),Log!$L$1:$L$27569)</f>
        <v>45763</v>
      </c>
      <c r="FJ103" s="221" t="str">
        <f t="shared" si="141"/>
        <v>PSE002People facing limited access constraints</v>
      </c>
      <c r="FK103" s="222" t="str">
        <f t="array" ref="FK103">LOOKUP(2,1/(Log!$K$1:$K$27569=FJ103),Log!$E$1:$E$27569)</f>
        <v>x</v>
      </c>
      <c r="FL103" s="222" t="str">
        <f t="array" ref="FL103">LOOKUP(2,1/(Log!$K$1:$K$27569=FJ103),Log!$F$1:$F$27569)</f>
        <v>x</v>
      </c>
      <c r="FM103" s="222" t="str">
        <f t="array" ref="FM103">LOOKUP(2,1/(Log!$K$1:$K$27569=FJ103),Log!$G$1:$G$27569)</f>
        <v>x</v>
      </c>
      <c r="FN103" s="222" t="str">
        <f t="array" ref="FN103">LOOKUP(2,1/(Log!$K$1:$K$27569=FJ103),Log!$H$1:$H$27569)</f>
        <v>x</v>
      </c>
      <c r="FO103" s="222" t="str">
        <f t="array" ref="FO103">LOOKUP(2,1/(Log!$K$1:$K$27569=FJ103),Log!$J$1:$J$27569)</f>
        <v xml:space="preserve">Up-to-date, reliable data from open sources is not available. We cannot provide an accurate/estimate figure for this indicator. </v>
      </c>
      <c r="FP103" s="218" t="str">
        <f t="array" ref="FP103">LOOKUP(2,1/(Log!$K$1:$K$27569=FJ103),Log!$I$1:$I$27569)</f>
        <v>x</v>
      </c>
      <c r="FQ103" s="219">
        <f t="array" ref="FQ103">LOOKUP(2,1/(Log!$K$1:$K$27569=FJ103),Log!$L$1:$L$27569)</f>
        <v>45701</v>
      </c>
      <c r="FR103" s="221" t="str">
        <f t="shared" si="142"/>
        <v>PSE002People facing restricted access constraints</v>
      </c>
      <c r="FS103" s="224" t="str">
        <f t="array" ref="FS103">LOOKUP(2,1/(Log!$K$1:$K$27569=FR103),Log!$E$1:$E$27569)</f>
        <v>x</v>
      </c>
      <c r="FT103" s="224" t="str">
        <f t="array" ref="FT103">LOOKUP(2,1/(Log!$K$1:$K$27569=FR103),Log!$F$1:$F$27569)</f>
        <v>x</v>
      </c>
      <c r="FU103" s="224" t="str">
        <f t="array" ref="FU103">LOOKUP(2,1/(Log!$K$1:$K$27569=FR103),Log!$G$1:$G$27569)</f>
        <v>x</v>
      </c>
      <c r="FV103" s="224" t="str">
        <f t="array" ref="FV103">LOOKUP(2,1/(Log!$K$1:$K$27569=FR103),Log!$H$1:$H$27569)</f>
        <v>x</v>
      </c>
      <c r="FW103" s="224" t="str">
        <f t="array" ref="FW103">LOOKUP(2,1/(Log!$K$1:$K$27569=FR103),Log!$J$1:$J$27569)</f>
        <v xml:space="preserve">Up-to-date, reliable data from open sources is not available. We cannot provide an accurate/estimate figure for this indicator. </v>
      </c>
      <c r="FX103" s="224" t="str">
        <f t="array" ref="FX103">LOOKUP(2,1/(Log!$K$1:$K$27569=FR103),Log!$I$1:$I$27569)</f>
        <v>x</v>
      </c>
      <c r="FY103" s="214">
        <f t="array" ref="FY103">LOOKUP(2,1/(Log!$K$1:$K$27569=FR103),Log!$L$1:$L$27569)</f>
        <v>45701</v>
      </c>
      <c r="FZ103" s="222" t="str">
        <f t="shared" si="143"/>
        <v>PSE002Impediments to entry into country (bureaucratic and administrative)</v>
      </c>
      <c r="GA103" s="222">
        <f t="array" ref="GA103">LOOKUP(2,1/(Log!$K$1:$K$27569=FZ103),Log!$E$1:$E$27569)</f>
        <v>1</v>
      </c>
      <c r="GB103" s="222" t="str">
        <f t="array" ref="GB103">LOOKUP(2,1/(Log!$K$1:$K$27569=FZ103),Log!$F$1:$F$27569)</f>
        <v>ACAPS Access Methodology</v>
      </c>
      <c r="GC103" s="222" t="str">
        <f t="array" ref="GC103">LOOKUP(2,1/(Log!$K$1:$K$27569=FZ103),Log!$G$1:$G$27569)</f>
        <v>Medium</v>
      </c>
      <c r="GD103" s="222">
        <f t="array" ref="GD103">LOOKUP(2,1/(Log!$K$1:$K$27569=FZ103),Log!$H$1:$H$27569)</f>
        <v>2</v>
      </c>
      <c r="GE103" s="222" t="str">
        <f t="array" ref="GE103">LOOKUP(2,1/(Log!$K$1:$K$27569=FZ103),Log!$J$1:$J$27569)</f>
        <v>x</v>
      </c>
      <c r="GF103" s="222" t="str">
        <f t="array" ref="GF103">LOOKUP(2,1/(Log!$K$1:$K$27569=FZ103),Log!$I$1:$I$27569)</f>
        <v>x</v>
      </c>
      <c r="GG103" s="223">
        <f t="array" ref="GG103">LOOKUP(2,1/(Log!$K$1:$K$27569=FZ103),Log!$L$1:$L$27569)</f>
        <v>45608</v>
      </c>
      <c r="GH103" s="221" t="str">
        <f t="shared" si="144"/>
        <v>PSE002Restriction of movement (impediments to freedom of movement and/or administrative restrictions)</v>
      </c>
      <c r="GI103" s="224">
        <f t="array" ref="GI103">LOOKUP(2,1/(Log!$K$1:$K$27569=GH103),Log!$E$1:$E$27569)</f>
        <v>3</v>
      </c>
      <c r="GJ103" s="224" t="str">
        <f t="array" ref="GJ103">LOOKUP(2,1/(Log!$K$1:$K$27569=GH103),Log!$F$1:$F$27569)</f>
        <v>ACAPS Access Methodology</v>
      </c>
      <c r="GK103" s="224" t="str">
        <f t="array" ref="GK103">LOOKUP(2,1/(Log!$K$1:$K$27569=GH103),Log!$G$1:$G$27569)</f>
        <v>Medium</v>
      </c>
      <c r="GL103" s="224">
        <f t="array" ref="GL103">LOOKUP(2,1/(Log!$K$1:$K$27569=GH103),Log!$H$1:$H$27569)</f>
        <v>2</v>
      </c>
      <c r="GM103" s="224" t="str">
        <f t="array" ref="GM103">LOOKUP(2,1/(Log!$K$1:$K$27569=GH103),Log!$J$1:$J$27569)</f>
        <v>x</v>
      </c>
      <c r="GN103" s="224" t="str">
        <f t="array" ref="GN103">LOOKUP(2,1/(Log!$K$1:$K$27569=GH103),Log!$I$1:$I$27569)</f>
        <v>x</v>
      </c>
      <c r="GO103" s="214">
        <f t="array" ref="GO103">LOOKUP(2,1/(Log!$K$1:$K$27569=GH103),Log!$L$1:$L$27569)</f>
        <v>45608</v>
      </c>
      <c r="GP103" s="222" t="str">
        <f t="shared" si="145"/>
        <v>PSE002Interference into implementation of humanitarian activities</v>
      </c>
      <c r="GQ103" s="222">
        <f t="array" ref="GQ103">LOOKUP(2,1/(Log!$K$1:$K$27569=GP103),Log!$E$1:$E$27569)</f>
        <v>2</v>
      </c>
      <c r="GR103" s="222" t="str">
        <f t="array" ref="GR103">LOOKUP(2,1/(Log!$K$1:$K$27569=GP103),Log!$F$1:$F$27569)</f>
        <v>ACAPS Access Methodology</v>
      </c>
      <c r="GS103" s="222" t="str">
        <f t="array" ref="GS103">LOOKUP(2,1/(Log!$K$1:$K$27569=GP103),Log!$G$1:$G$27569)</f>
        <v>Medium</v>
      </c>
      <c r="GT103" s="222">
        <f t="array" ref="GT103">LOOKUP(2,1/(Log!$K$1:$K$27569=GP103),Log!$H$1:$H$27569)</f>
        <v>2</v>
      </c>
      <c r="GU103" s="222" t="str">
        <f t="array" ref="GU103">LOOKUP(2,1/(Log!$K$1:$K$27569=GP103),Log!$J$1:$J$27569)</f>
        <v>x</v>
      </c>
      <c r="GV103" s="222" t="str">
        <f t="array" ref="GV103">LOOKUP(2,1/(Log!$K$1:$K$27569=GP103),Log!$I$1:$I$27569)</f>
        <v>x</v>
      </c>
      <c r="GW103" s="223">
        <f t="array" ref="GW103">LOOKUP(2,1/(Log!$K$1:$K$27569=GP103),Log!$L$1:$L$27569)</f>
        <v>45608</v>
      </c>
      <c r="GX103" s="221" t="str">
        <f t="shared" si="146"/>
        <v>PSE002Violence against personnel, facilities and assets</v>
      </c>
      <c r="GY103" s="224">
        <f t="array" ref="GY103">LOOKUP(2,1/(Log!$K$1:$K$27569=GX103),Log!$E$1:$E$27569)</f>
        <v>3</v>
      </c>
      <c r="GZ103" s="224" t="str">
        <f t="array" ref="GZ103">LOOKUP(2,1/(Log!$K$1:$K$27569=GX103),Log!$F$1:$F$27569)</f>
        <v>ACAPS Access Methodology</v>
      </c>
      <c r="HA103" s="224" t="str">
        <f t="array" ref="HA103">LOOKUP(2,1/(Log!$K$1:$K$27569=GX103),Log!$G$1:$G$27569)</f>
        <v>Medium</v>
      </c>
      <c r="HB103" s="224">
        <f t="array" ref="HB103">LOOKUP(2,1/(Log!$K$1:$K$27569=GX103),Log!$H$1:$H$27569)</f>
        <v>2</v>
      </c>
      <c r="HC103" s="224" t="str">
        <f t="array" ref="HC103">LOOKUP(2,1/(Log!$K$1:$K$27569=GX103),Log!$J$1:$J$27569)</f>
        <v>x</v>
      </c>
      <c r="HD103" s="224" t="str">
        <f t="array" ref="HD103">LOOKUP(2,1/(Log!$K$1:$K$27569=GX103),Log!$I$1:$I$27569)</f>
        <v>x</v>
      </c>
      <c r="HE103" s="214">
        <f t="array" ref="HE103">LOOKUP(2,1/(Log!$K$1:$K$27569=GX103),Log!$L$1:$L$27569)</f>
        <v>45608</v>
      </c>
      <c r="HF103" s="222" t="str">
        <f t="shared" si="147"/>
        <v>PSE002Denial of existence of humanitarian needs or entitlements to assistance</v>
      </c>
      <c r="HG103" s="222">
        <f t="array" ref="HG103">LOOKUP(2,1/(Log!$K$1:$K$27569=HF103),Log!$E$1:$E$27569)</f>
        <v>3</v>
      </c>
      <c r="HH103" s="222" t="str">
        <f t="array" ref="HH103">LOOKUP(2,1/(Log!$K$1:$K$27569=HF103),Log!$F$1:$F$27569)</f>
        <v>ACAPS Access Methodology</v>
      </c>
      <c r="HI103" s="222" t="str">
        <f t="array" ref="HI103">LOOKUP(2,1/(Log!$K$1:$K$27569=HF103),Log!$G$1:$G$27569)</f>
        <v>Medium</v>
      </c>
      <c r="HJ103" s="222">
        <f t="array" ref="HJ103">LOOKUP(2,1/(Log!$K$1:$K$27569=HF103),Log!$H$1:$H$27569)</f>
        <v>2</v>
      </c>
      <c r="HK103" s="222" t="str">
        <f t="array" ref="HK103">LOOKUP(2,1/(Log!$K$1:$K$27569=HF103),Log!$J$1:$J$27569)</f>
        <v>x</v>
      </c>
      <c r="HL103" s="222" t="str">
        <f t="array" ref="HL103">LOOKUP(2,1/(Log!$K$1:$K$27569=HF103),Log!$I$1:$I$27569)</f>
        <v>x</v>
      </c>
      <c r="HM103" s="223">
        <f t="array" ref="HM103">LOOKUP(2,1/(Log!$K$1:$K$27569=HF103),Log!$L$1:$L$27569)</f>
        <v>45608</v>
      </c>
      <c r="HN103" s="221" t="str">
        <f t="shared" si="148"/>
        <v>PSE002Restriction and obstruction of access to services and assistance</v>
      </c>
      <c r="HO103" s="224">
        <f t="array" ref="HO103">LOOKUP(2,1/(Log!$K$1:$K$27569=HN103),Log!$E$1:$E$27569)</f>
        <v>3</v>
      </c>
      <c r="HP103" s="224" t="str">
        <f t="array" ref="HP103">LOOKUP(2,1/(Log!$K$1:$K$27569=HN103),Log!$F$1:$F$27569)</f>
        <v>ACAPS Access Methodology</v>
      </c>
      <c r="HQ103" s="224" t="str">
        <f t="array" ref="HQ103">LOOKUP(2,1/(Log!$K$1:$K$27569=HN103),Log!$G$1:$G$27569)</f>
        <v>Medium</v>
      </c>
      <c r="HR103" s="224">
        <f t="array" ref="HR103">LOOKUP(2,1/(Log!$K$1:$K$27569=HN103),Log!$H$1:$H$27569)</f>
        <v>2</v>
      </c>
      <c r="HS103" s="224" t="str">
        <f t="array" ref="HS103">LOOKUP(2,1/(Log!$K$1:$K$27569=HN103),Log!$J$1:$J$27569)</f>
        <v>x</v>
      </c>
      <c r="HT103" s="224" t="str">
        <f t="array" ref="HT103">LOOKUP(2,1/(Log!$K$1:$K$27569=HN103),Log!$I$1:$I$27569)</f>
        <v>x</v>
      </c>
      <c r="HU103" s="214">
        <f t="array" ref="HU103">LOOKUP(2,1/(Log!$K$1:$K$27569=HN103),Log!$L$1:$L$27569)</f>
        <v>45608</v>
      </c>
      <c r="HV103" s="222" t="str">
        <f t="shared" si="149"/>
        <v>PSE002Ongoing insecurity/hostilities affecting humanitarian assistance</v>
      </c>
      <c r="HW103" s="222">
        <f t="array" ref="HW103">LOOKUP(2,1/(Log!$K$1:$K$27569=HV103),Log!$E$1:$E$27569)</f>
        <v>3</v>
      </c>
      <c r="HX103" s="222" t="str">
        <f t="array" ref="HX103">LOOKUP(2,1/(Log!$K$1:$K$27569=HV103),Log!$F$1:$F$27569)</f>
        <v>ACAPS Access Methodology</v>
      </c>
      <c r="HY103" s="222" t="str">
        <f t="array" ref="HY103">LOOKUP(2,1/(Log!$K$1:$K$27569=HV103),Log!$G$1:$G$27569)</f>
        <v>Medium</v>
      </c>
      <c r="HZ103" s="222">
        <f t="array" ref="HZ103">LOOKUP(2,1/(Log!$K$1:$K$27569=HV103),Log!$H$1:$H$27569)</f>
        <v>2</v>
      </c>
      <c r="IA103" s="222" t="str">
        <f t="array" ref="IA103">LOOKUP(2,1/(Log!$K$1:$K$27569=HV103),Log!$J$1:$J$27569)</f>
        <v>x</v>
      </c>
      <c r="IB103" s="222" t="str">
        <f t="array" ref="IB103">LOOKUP(2,1/(Log!$K$1:$K$27569=HV103),Log!$I$1:$I$27569)</f>
        <v>x</v>
      </c>
      <c r="IC103" s="223">
        <f t="array" ref="IC103">LOOKUP(2,1/(Log!$K$1:$K$27569=HV103),Log!$L$1:$L$27569)</f>
        <v>45608</v>
      </c>
      <c r="ID103" s="221" t="str">
        <f t="shared" si="150"/>
        <v>PSE002Presence of mines and improvised explosive devices</v>
      </c>
      <c r="IE103" s="224">
        <f t="array" ref="IE103">LOOKUP(2,1/(Log!$K$1:$K$27569=ID103),Log!$E$1:$E$27569)</f>
        <v>2</v>
      </c>
      <c r="IF103" s="224" t="str">
        <f t="array" ref="IF103">LOOKUP(2,1/(Log!$K$1:$K$27569=ID103),Log!$F$1:$F$27569)</f>
        <v>ACAPS Access Methodology</v>
      </c>
      <c r="IG103" s="224" t="str">
        <f t="array" ref="IG103">LOOKUP(2,1/(Log!$K$1:$K$27569=ID103),Log!$G$1:$G$27569)</f>
        <v>Medium</v>
      </c>
      <c r="IH103" s="224">
        <f t="array" ref="IH103">LOOKUP(2,1/(Log!$K$1:$K$27569=ID103),Log!$H$1:$H$27569)</f>
        <v>2</v>
      </c>
      <c r="II103" s="224" t="str">
        <f t="array" ref="II103">LOOKUP(2,1/(Log!$K$1:$K$27569=ID103),Log!$J$1:$J$27569)</f>
        <v>x</v>
      </c>
      <c r="IJ103" s="224" t="str">
        <f t="array" ref="IJ103">LOOKUP(2,1/(Log!$K$1:$K$27569=ID103),Log!$I$1:$I$27569)</f>
        <v>x</v>
      </c>
      <c r="IK103" s="214">
        <f t="array" ref="IK103">LOOKUP(2,1/(Log!$K$1:$K$27569=ID103),Log!$L$1:$L$27569)</f>
        <v>45608</v>
      </c>
      <c r="IL103" s="222" t="str">
        <f t="shared" si="151"/>
        <v>PSE002Physical constraints in the environment (obstacles related to terrain, climate, lack of infrastructure, etc.)</v>
      </c>
      <c r="IM103" s="222">
        <f t="array" ref="IM103">LOOKUP(2,1/(Log!$K$1:$K$27569=IL103),Log!$E$1:$E$27569)</f>
        <v>3</v>
      </c>
      <c r="IN103" s="222" t="str">
        <f t="array" ref="IN103">LOOKUP(2,1/(Log!$K$1:$K$27569=IL103),Log!$F$1:$F$27569)</f>
        <v>ACAPS Access Methodology</v>
      </c>
      <c r="IO103" s="222" t="str">
        <f t="array" ref="IO103">LOOKUP(2,1/(Log!$K$1:$K$27569=IL103),Log!$G$1:$G$27569)</f>
        <v>Medium</v>
      </c>
      <c r="IP103" s="222">
        <f t="array" ref="IP103">LOOKUP(2,1/(Log!$K$1:$K$27569=IL103),Log!$H$1:$H$27569)</f>
        <v>2</v>
      </c>
      <c r="IQ103" s="222" t="str">
        <f t="array" ref="IQ103">LOOKUP(2,1/(Log!$K$1:$K$27569=IL103),Log!$J$1:$J$27569)</f>
        <v>x</v>
      </c>
      <c r="IR103" s="222" t="str">
        <f t="array" ref="IR103">LOOKUP(2,1/(Log!$K$1:$K$27569=IL103),Log!$I$1:$I$27569)</f>
        <v>x</v>
      </c>
      <c r="IS103" s="223">
        <f t="array" ref="IS103">LOOKUP(2,1/(Log!$K$1:$K$27569=IL103),Log!$L$1:$L$27569)</f>
        <v>45608</v>
      </c>
    </row>
    <row r="104" spans="1:253" s="11" customFormat="1" ht="13.35" customHeight="1">
      <c r="A104" s="11" t="str">
        <f>Lists!B:B</f>
        <v>Conflict in West Bank</v>
      </c>
      <c r="B104" s="11" t="str">
        <f>Lists!F:F</f>
        <v>Conflict/ Violence</v>
      </c>
      <c r="C104" s="11" t="str">
        <f>Lists!C:C</f>
        <v>PSE003</v>
      </c>
      <c r="D104" s="11" t="str">
        <f>Lists!A:A</f>
        <v>Palestine</v>
      </c>
      <c r="E104" s="11" t="str">
        <f>Lists!D:D</f>
        <v>PSE</v>
      </c>
      <c r="F104" s="11" t="str">
        <f t="shared" si="114"/>
        <v>PSE003Total population</v>
      </c>
      <c r="G104" s="212">
        <f t="array" ref="G104">ROUND(LOOKUP(2,1/(Log!$K$1:$K$27569=F104),Log!$E$1:$E$27569),-3)</f>
        <v>5500000</v>
      </c>
      <c r="H104" s="213" t="str">
        <f t="array" ref="H104">LOOKUP(2,1/(Log!$K$1:$K$27569=F104),Log!$F$1:$F$27569)</f>
        <v>Humanitarian Action accessed 16/04/2025</v>
      </c>
      <c r="I104" s="213" t="str">
        <f t="array" ref="I104">LOOKUP(2,1/(Log!$K$1:$K$27569=F104),Log!$G$1:$G$27569)</f>
        <v>Low</v>
      </c>
      <c r="J104" s="213">
        <f t="array" ref="J104">LOOKUP(2,1/(Log!$K$1:$K$27569=F104),Log!$H$1:$H$27569)</f>
        <v>3</v>
      </c>
      <c r="K104" s="213" t="str">
        <f t="array" ref="K104">LOOKUP(2,1/(Log!$K$1:$K$27569=F104),Log!$J$1:$J$27569)</f>
        <v>The total population of the West Bank and Gaza in 2025, including refugees and asylum seekrs. The source is chosen instead of the World Bank as it provides more up-to-date figures and considers population growth, internal displacement, and cross-border displacement. The reliability of this data is low due to the volatile situation in Palestine and severe restrictions on humanitarian and media access, which limit the accuracy of the reported figures.</v>
      </c>
      <c r="L104" s="213" t="str">
        <f t="array" ref="L104">LOOKUP(2,1/(Log!$K$1:$K$27569=F104),Log!$I$1:$I$27569)</f>
        <v>https://humanitarianaction.info/plan/1273</v>
      </c>
      <c r="M104" s="214">
        <f t="array" ref="M104">LOOKUP(2,1/(Log!$K$1:$K$27569=F104),Log!$L$1:$L$27569)</f>
        <v>45763</v>
      </c>
      <c r="N104" s="221" t="str">
        <f t="shared" si="115"/>
        <v>PSE003Landmass affected</v>
      </c>
      <c r="O104" s="216">
        <f t="array" ref="O104">LOOKUP(2,1/(Log!$K$1:$K$27569=N104),Log!$E$1:$E$27569)</f>
        <v>5660</v>
      </c>
      <c r="P104" s="216" t="str">
        <f t="array" ref="P104">LOOKUP(2,1/(Log!$K$1:$K$27569=N104),Log!$F$1:$F$27569)</f>
        <v>PCBS accessed 16/04/2025</v>
      </c>
      <c r="Q104" s="216" t="str">
        <f t="array" ref="Q104">LOOKUP(2,1/(Log!$K$1:$K$27569=N104),Log!$G$1:$G$27569)</f>
        <v xml:space="preserve">Medium </v>
      </c>
      <c r="R104" s="216">
        <f t="array" ref="R104">LOOKUP(2,1/(Log!$K$1:$K$27569=N104),Log!$H$1:$H$27569)</f>
        <v>2</v>
      </c>
      <c r="S104" s="216" t="str">
        <f t="array" ref="S104">LOOKUP(2,1/(Log!$K$1:$K$27569=N104),Log!$J$1:$J$27569)</f>
        <v xml:space="preserve">The total landmass of the West Bank is considered under this crisis, as the entrity of the areas is impacted by conflict. </v>
      </c>
      <c r="T104" s="216" t="str">
        <f t="array" ref="T104">LOOKUP(2,1/(Log!$K$1:$K$27569=N104),Log!$I$1:$I$27569)</f>
        <v>https://www.pcbs.gov.ps/site/lang__en/881/default.aspx#Census</v>
      </c>
      <c r="U104" s="217">
        <f t="array" ref="U104">LOOKUP(2,1/(Log!$K$1:$K$27569=N104),Log!$L$1:$L$27569)</f>
        <v>45763</v>
      </c>
      <c r="V104" s="221" t="str">
        <f t="shared" si="116"/>
        <v>PSE003People exposed</v>
      </c>
      <c r="W104" s="213">
        <f t="array" ref="W104">IF(LOOKUP(2,1/(Log!$K$1:$K$27569=V104),Log!$E$1:$E$27569)="x","x",ROUND(LOOKUP(2,1/(Log!$K$1:$K$27569=V104),Log!$E$1:$E$27569),-3))</f>
        <v>3270000</v>
      </c>
      <c r="X104" s="213" t="str">
        <f t="array" ref="X104">LOOKUP(2,1/(Log!$K$1:$K$27569=V104),Log!$F$1:$F$27569)</f>
        <v>PCBS accessed 16/04/2025</v>
      </c>
      <c r="Y104" s="213" t="str">
        <f t="array" ref="Y104">LOOKUP(2,1/(Log!$K$1:$K$27569=V104),Log!$G$1:$G$27569)</f>
        <v>Low</v>
      </c>
      <c r="Z104" s="213">
        <f t="array" ref="Z104">LOOKUP(2,1/(Log!$K$1:$K$27569=V104),Log!$H$1:$H$27569)</f>
        <v>3</v>
      </c>
      <c r="AA104" s="213" t="str">
        <f t="array" ref="AA104">LOOKUP(2,1/(Log!$K$1:$K$27569=V104),Log!$J$1:$J$27569)</f>
        <v>The number of people exposed corresponds to the total population of the West Bank. This figure is taken from the Palestinian Central Bureau of Statistics. It is as of 2023. This source was chosen because it provides the most recent population figure. The reliability of this data is low due to the volatile situation in Palestine and severe restrictions on humanitarian and media access, which limit the accuracy of the reported figures and because the data was collected in 2023.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v>
      </c>
      <c r="AB104" s="213" t="str">
        <f t="array" ref="AB104">LOOKUP(2,1/(Log!$K$1:$K$27569=V104),Log!$I$1:$I$27569)</f>
        <v>https://www.pcbs.gov.ps/site/lang__en/881/default.aspx#Census</v>
      </c>
      <c r="AC104" s="214">
        <f t="array" ref="AC104">LOOKUP(2,1/(Log!$K$1:$K$27569=V104),Log!$L$1:$L$27569)</f>
        <v>45763</v>
      </c>
      <c r="AD104" s="221" t="str">
        <f t="shared" si="117"/>
        <v>PSE003People affected</v>
      </c>
      <c r="AE104" s="218">
        <f t="array" ref="AE104">IF(LOOKUP(2,1/(Log!$K$1:$K$27569=AD104),Log!$E$1:$E$27569)="x","x",ROUND(LOOKUP(2,1/(Log!$K$1:$K$27569=AD104),Log!$E$1:$E$27569),-3))</f>
        <v>3270000</v>
      </c>
      <c r="AF104" s="218" t="str">
        <f t="array" ref="AF104">LOOKUP(2,1/(Log!$K$1:$K$27569=AD104),Log!$F$1:$F$27569)</f>
        <v>PCBS accessed 16/04/2025</v>
      </c>
      <c r="AG104" s="218" t="str">
        <f t="array" ref="AG104">LOOKUP(2,1/(Log!$K$1:$K$27569=AD104),Log!$G$1:$G$27569)</f>
        <v>Low</v>
      </c>
      <c r="AH104" s="218">
        <f t="array" ref="AH104">LOOKUP(2,1/(Log!$K$1:$K$27569=AD104),Log!$H$1:$H$27569)</f>
        <v>3</v>
      </c>
      <c r="AI104" s="218" t="str">
        <f t="array" ref="AI104">LOOKUP(2,1/(Log!$K$1:$K$27569=AD104),Log!$J$1:$J$27569)</f>
        <v>The number of people affected corresponds to the total population of the West Bank. This figure is taken from the Palestinian Central Bureau of Statistics. It is valid as of 2023. This source was chosen because it provides the most recent population figure. The reliability of this data is low due to the volatile situation in Palestine and severe restrictions on humanitarian and media access, which limit the accuracy of the reported figures and because the data was collected in 2023.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v>
      </c>
      <c r="AJ104" s="218" t="str">
        <f t="array" ref="AJ104">LOOKUP(2,1/(Log!$K$1:$K$27569=AD104),Log!$I$1:$I$27569)</f>
        <v>https://www.pcbs.gov.ps/site/lang__en/881/default.aspx#Census</v>
      </c>
      <c r="AK104" s="219">
        <f t="array" ref="AK104">LOOKUP(2,1/(Log!$K$1:$K$27569=AD104),Log!$L$1:$L$27569)</f>
        <v>45763</v>
      </c>
      <c r="AL104" s="221" t="str">
        <f t="shared" si="118"/>
        <v>PSE003People displaced</v>
      </c>
      <c r="AM104" s="213">
        <f t="array" ref="AM104">IF(LOOKUP(2,1/(Log!$K$1:$K$27569=AL104),Log!$E$1:$E$27569)="x","x",ROUND(LOOKUP(2,1/(Log!$K$1:$K$27569=AL104),Log!$E$1:$E$27569),-3))</f>
        <v>4385000</v>
      </c>
      <c r="AN104" s="213" t="str">
        <f t="array" ref="AN104">LOOKUP(2,1/(Log!$K$1:$K$27569=AL104),Log!$F$1:$F$27569)</f>
        <v>UNRWA accessed 23/03/2025; OCHA accessed 23/03/2025; OCHA 14/04/2025</v>
      </c>
      <c r="AO104" s="213" t="str">
        <f t="array" ref="AO104">LOOKUP(2,1/(Log!$K$1:$K$27569=AL104),Log!$G$1:$G$27569)</f>
        <v xml:space="preserve">Medium </v>
      </c>
      <c r="AP104" s="213">
        <f t="array" ref="AP104">LOOKUP(2,1/(Log!$K$1:$K$27569=AL104),Log!$H$1:$H$27569)</f>
        <v>2</v>
      </c>
      <c r="AQ104" s="213" t="str">
        <f t="array" ref="AQ104">LOOKUP(2,1/(Log!$K$1:$K$27569=AL104),Log!$J$1:$J$27569)</f>
        <v xml:space="preserve">The number of people displaced by the conflict in the West Bank includes: the number of people displaced in the West Bank due to demolitions, the number of Palestinian refugees in Jordan, Lebanon, Syria, and the West Bank, the number of people displaced due to Israeli raids since January 2025, and the number of people displaced due to settler violence since 7 October 2023. These figures are taken from UNRWA and OCHA. The sources are chosen because they provide regular updates on the figures. The reliability of this data is medium because ACAPS decided to count the Palestinian refugees in Jordan, Syria, and Lebanon under this crisis even though not all of these refugees are displaced from the conflict in the West Bank, rather they have been displaced since the start of the conflict in 1948 from Palestinian cities that are currently referred to as Israel. Additionally, there is extreme humanitarian access restrictions in the West Bank that prevents humanitarian and non-humanitarian organisation to conduct assessments and provide accurate figures for the IDPs. The figures provided are likely underestimates. </v>
      </c>
      <c r="AR104" s="213" t="str">
        <f t="array" ref="AR104">LOOKUP(2,1/(Log!$K$1:$K$27569=AL104),Log!$I$1:$I$27569)</f>
        <v>https://www.unrwa.org/where-we-work ; https://www.ochaopt.org/data/demolition ; https://reliefweb.int/report/occupied-palestinian-territory/west-bank-l-monthly-snapshot-casualties-property-damage-and-displacement-28-february-2025</v>
      </c>
      <c r="AS104" s="214">
        <f t="array" ref="AS104">LOOKUP(2,1/(Log!$K$1:$K$27569=AL104),Log!$L$1:$L$27569)</f>
        <v>45763</v>
      </c>
      <c r="AT104" s="222" t="str">
        <f t="shared" si="119"/>
        <v>PSE003Injuries reported</v>
      </c>
      <c r="AU104" s="218">
        <f t="array" ref="AU104">LOOKUP(2,1/(Log!$K$1:$K$27569=AT104),Log!$E$1:$E$27569)</f>
        <v>1817</v>
      </c>
      <c r="AV104" s="218" t="str">
        <f t="array" ref="AV104">LOOKUP(2,1/(Log!$K$1:$K$27569=AT104),Log!$F$1:$F$27569)</f>
        <v>OCHA accessed  16/04/2025</v>
      </c>
      <c r="AW104" s="218" t="str">
        <f t="array" ref="AW104">LOOKUP(2,1/(Log!$K$1:$K$27569=AT104),Log!$G$1:$G$27569)</f>
        <v>Low</v>
      </c>
      <c r="AX104" s="218">
        <f t="array" ref="AX104">LOOKUP(2,1/(Log!$K$1:$K$27569=AT104),Log!$H$1:$H$27569)</f>
        <v>3</v>
      </c>
      <c r="AY104" s="218" t="str">
        <f t="array" ref="AY104">LOOKUP(2,1/(Log!$K$1:$K$27569=AT104),Log!$J$1:$J$27569)</f>
        <v xml:space="preserve">The figure corresponds to the number of people injured in the West Bank in the last six months (between October 2024 and March 2025). The figures are taken from OCHA as they regularly update on the number of people injured. The reliability of this data is set to low as due to the volatile context and the difficulty in keeping track of the number of people injured. </v>
      </c>
      <c r="AZ104" s="218" t="str">
        <f t="array" ref="AZ104">LOOKUP(2,1/(Log!$K$1:$K$27569=AT104),Log!$I$1:$I$27569)</f>
        <v>https://www.ochaopt.org/data/casualties</v>
      </c>
      <c r="BA104" s="219">
        <f t="array" ref="BA104">LOOKUP(2,1/(Log!$K$1:$K$27569=AT104),Log!$L$1:$L$27569)</f>
        <v>45763</v>
      </c>
      <c r="BB104" s="221" t="str">
        <f t="shared" si="120"/>
        <v>PSE003Illness cases reported</v>
      </c>
      <c r="BC104" s="213" t="str">
        <f t="array" ref="BC104">LOOKUP(2,1/(Log!$K$1:$K$27569=BB104),Log!$E$1:$E$27569)</f>
        <v>x</v>
      </c>
      <c r="BD104" s="213" t="str">
        <f t="array" ref="BD104">LOOKUP(2,1/(Log!$K$1:$K$27569=BB104),Log!$F$1:$F$27569)</f>
        <v>x</v>
      </c>
      <c r="BE104" s="213" t="str">
        <f t="array" ref="BE104">LOOKUP(2,1/(Log!$K$1:$K$27569=BB104),Log!$G$1:$G$27569)</f>
        <v>x</v>
      </c>
      <c r="BF104" s="213" t="str">
        <f t="array" ref="BF104">LOOKUP(2,1/(Log!$K$1:$K$27569=BB104),Log!$H$1:$H$27569)</f>
        <v>x</v>
      </c>
      <c r="BG104" s="213" t="str">
        <f t="array" ref="BG104">LOOKUP(2,1/(Log!$K$1:$K$27569=BB104),Log!$J$1:$J$27569)</f>
        <v xml:space="preserve">Up-to-date, reliable data from open sources is not available. We cannot provide an accurate/estimate figure for this indicator. </v>
      </c>
      <c r="BH104" s="213" t="str">
        <f t="array" ref="BH104">LOOKUP(2,1/(Log!$K$1:$K$27569=BB104),Log!$I$1:$I$27569)</f>
        <v>x</v>
      </c>
      <c r="BI104" s="214">
        <f t="array" ref="BI104">LOOKUP(2,1/(Log!$K$1:$K$27569=BB104),Log!$L$1:$L$27569)</f>
        <v>45701</v>
      </c>
      <c r="BJ104" s="222" t="str">
        <f t="shared" si="121"/>
        <v>PSE003Fatalities reported</v>
      </c>
      <c r="BK104" s="222">
        <f t="array" ref="BK104">LOOKUP(2,1/(Log!$K$1:$K$27569=BJ104),Log!$E$1:$E$27569)</f>
        <v>170</v>
      </c>
      <c r="BL104" s="222" t="str">
        <f t="array" ref="BL104">LOOKUP(2,1/(Log!$K$1:$K$27569=BJ104),Log!$F$1:$F$27569)</f>
        <v>OCHA accessed  16/04/2025</v>
      </c>
      <c r="BM104" s="222" t="str">
        <f t="array" ref="BM104">LOOKUP(2,1/(Log!$K$1:$K$27569=BJ104),Log!$G$1:$G$27569)</f>
        <v>Low</v>
      </c>
      <c r="BN104" s="222">
        <f t="array" ref="BN104">LOOKUP(2,1/(Log!$K$1:$K$27569=BJ104),Log!$H$1:$H$27569)</f>
        <v>3</v>
      </c>
      <c r="BO104" s="222" t="str">
        <f t="array" ref="BO104">LOOKUP(2,1/(Log!$K$1:$K$27569=BJ104),Log!$J$1:$J$27569)</f>
        <v xml:space="preserve">The figure corresponds to the number of people killed in the West Bank in the last six months (between October 2024 and  March 2025). The figures are taken from OCHA as they regularly update on the number of people killed. The reliability of this data is set to low as the figure due to the volatile context and the difficulty in keeping track of the number of people killed. </v>
      </c>
      <c r="BP104" s="218" t="str">
        <f t="array" ref="BP104">LOOKUP(2,1/(Log!$K$1:$K$27569=BJ104),Log!$I$1:$I$27569)</f>
        <v>https://www.ochaopt.org/data/casualties</v>
      </c>
      <c r="BQ104" s="223">
        <f t="array" ref="BQ104">LOOKUP(2,1/(Log!$K$1:$K$27569=BJ104),Log!$L$1:$L$27569)</f>
        <v>45763</v>
      </c>
      <c r="BR104" s="221" t="str">
        <f t="shared" si="122"/>
        <v>PSE003Buildings damaged</v>
      </c>
      <c r="BS104" s="224" t="str">
        <f t="array" ref="BS104">LOOKUP(2,1/(Log!$K$1:$K$27569=BR104),Log!$E$1:$E$27569)</f>
        <v>x</v>
      </c>
      <c r="BT104" s="224" t="str">
        <f t="array" ref="BT104">LOOKUP(2,1/(Log!$K$1:$K$27569=BR104),Log!$F$1:$F$27569)</f>
        <v>x</v>
      </c>
      <c r="BU104" s="224" t="str">
        <f t="array" ref="BU104">LOOKUP(2,1/(Log!$K$1:$K$27569=BR104),Log!$G$1:$G$27569)</f>
        <v>x</v>
      </c>
      <c r="BV104" s="224" t="str">
        <f t="array" ref="BV104">LOOKUP(2,1/(Log!$K$1:$K$27569=BR104),Log!$H$1:$H$27569)</f>
        <v>x</v>
      </c>
      <c r="BW104" s="224" t="str">
        <f t="array" ref="BW104">LOOKUP(2,1/(Log!$K$1:$K$27569=BR104),Log!$J$1:$J$27569)</f>
        <v xml:space="preserve">Up-to-date, reliable data from open sources is not available. We cannot provide an accurate/estimate figure for this indicator. </v>
      </c>
      <c r="BX104" s="224" t="str">
        <f t="array" ref="BX104">LOOKUP(2,1/(Log!$K$1:$K$27569=BR104),Log!$I$1:$I$27569)</f>
        <v>x</v>
      </c>
      <c r="BY104" s="214">
        <f t="array" ref="BY104">LOOKUP(2,1/(Log!$K$1:$K$27569=BR104),Log!$L$1:$L$27569)</f>
        <v>45701</v>
      </c>
      <c r="BZ104" s="222" t="str">
        <f t="shared" si="123"/>
        <v>PSE003Buildings destroyed</v>
      </c>
      <c r="CA104" s="222" t="str">
        <f t="array" ref="CA104">LOOKUP(2,1/(Log!$K$1:$K$27569=BZ104),Log!$E$1:$E$27569)</f>
        <v>x</v>
      </c>
      <c r="CB104" s="222" t="str">
        <f t="array" ref="CB104">LOOKUP(2,1/(Log!$K$1:$K$27569=BZ104),Log!$F$1:$F$27569)</f>
        <v>x</v>
      </c>
      <c r="CC104" s="222" t="str">
        <f t="array" ref="CC104">LOOKUP(2,1/(Log!$K$1:$K$27569=BZ104),Log!$G$1:$G$27569)</f>
        <v>x</v>
      </c>
      <c r="CD104" s="222" t="str">
        <f t="array" ref="CD104">LOOKUP(2,1/(Log!$K$1:$K$27569=BZ104),Log!$H$1:$H$27569)</f>
        <v>x</v>
      </c>
      <c r="CE104" s="222" t="str">
        <f t="array" ref="CE104">LOOKUP(2,1/(Log!$K$1:$K$27569=BZ104),Log!$J$1:$J$27569)</f>
        <v xml:space="preserve">Up-to-date, reliable data from open sources is not available. We cannot provide an accurate/estimate figure for this indicator. </v>
      </c>
      <c r="CF104" s="222" t="str">
        <f t="array" ref="CF104">LOOKUP(2,1/(Log!$K$1:$K$27569=BZ104),Log!$I$1:$I$27569)</f>
        <v>x</v>
      </c>
      <c r="CG104" s="223">
        <f t="array" ref="CG104">LOOKUP(2,1/(Log!$K$1:$K$27569=BZ104),Log!$L$1:$L$27569)</f>
        <v>45701</v>
      </c>
      <c r="CH104" s="221" t="str">
        <f t="shared" si="124"/>
        <v>PSE003Buildings in the affected area</v>
      </c>
      <c r="CI104" s="222" t="e">
        <f t="array" ref="CI104">LOOKUP(2,1/(Log!$K$1:$K$27569=CH104),Log!$E$1:$E$27569)</f>
        <v>#N/A</v>
      </c>
      <c r="CJ104" s="222" t="e">
        <f t="array" ref="CJ104">LOOKUP(2,1/(Log!$K$1:$K$27569=CH104),Log!$F$1:$F$27569)</f>
        <v>#N/A</v>
      </c>
      <c r="CK104" s="222" t="e">
        <f t="array" ref="CK104">LOOKUP(2,1/(Log!$K$1:$K$27569=CH104),Log!$G$1:$G$27569)</f>
        <v>#N/A</v>
      </c>
      <c r="CL104" s="222" t="e">
        <f t="array" ref="CL104">LOOKUP(2,1/(Log!$K$1:$K$27569=CH104),Log!$H$1:$H$27569)</f>
        <v>#N/A</v>
      </c>
      <c r="CM104" s="222" t="e">
        <f t="array" ref="CM104">LOOKUP(2,1/(Log!$K$1:$K$27569=CH104),Log!$J$1:$J$27569)</f>
        <v>#N/A</v>
      </c>
      <c r="CN104" s="222" t="e">
        <f t="array" ref="CN104">LOOKUP(2,1/(Log!$K$1:$K$27569=CH104),Log!$I$1:$I$27569)</f>
        <v>#N/A</v>
      </c>
      <c r="CO104" s="225" t="e">
        <f t="array" ref="CO104">LOOKUP(2,1/(Log!$K$1:$K$27569=CH104),Log!$L$1:$L$27569)</f>
        <v>#N/A</v>
      </c>
      <c r="CP104" s="222" t="str">
        <f t="shared" si="125"/>
        <v>PSE003Economic Losses</v>
      </c>
      <c r="CQ104" s="224" t="str">
        <f t="array" ref="CQ104">LOOKUP(2,1/(Log!$K$1:$K$27569=CP104),Log!$E$1:$E$27569)</f>
        <v>x</v>
      </c>
      <c r="CR104" s="224" t="str">
        <f t="array" ref="CR104">LOOKUP(2,1/(Log!$K$1:$K$27569=CP104),Log!$F$1:$F$27569)</f>
        <v>x</v>
      </c>
      <c r="CS104" s="224" t="str">
        <f t="array" ref="CS104">LOOKUP(2,1/(Log!$K$1:$K$27569=CP104),Log!$G$1:$G$27569)</f>
        <v>x</v>
      </c>
      <c r="CT104" s="224" t="str">
        <f t="array" ref="CT104">LOOKUP(2,1/(Log!$K$1:$K$27569=CP104),Log!$H$1:$H$27569)</f>
        <v>x</v>
      </c>
      <c r="CU104" s="224" t="str">
        <f t="array" ref="CU104">LOOKUP(2,1/(Log!$K$1:$K$27569=CP104),Log!$J$1:$J$27569)</f>
        <v xml:space="preserve">Up-to-date, reliable data from open sources is not available. We cannot provide an accurate/estimate figure for this indicator. </v>
      </c>
      <c r="CV104" s="224" t="str">
        <f t="array" ref="CV104">LOOKUP(2,1/(Log!$K$1:$K$27569=CP104),Log!$I$1:$I$27569)</f>
        <v>x</v>
      </c>
      <c r="CW104" s="214">
        <f t="array" ref="CW104">LOOKUP(2,1/(Log!$K$1:$K$27569=CP104),Log!$L$1:$L$27569)</f>
        <v>45701</v>
      </c>
      <c r="CX104" s="222" t="str">
        <f t="shared" si="126"/>
        <v>PSE003People in Need</v>
      </c>
      <c r="CY104" s="218">
        <f t="shared" si="127"/>
        <v>1200000</v>
      </c>
      <c r="CZ104" s="218" t="str">
        <f t="shared" si="128"/>
        <v>OCHA 11/12/2024 ; OCHA 25/01/2023</v>
      </c>
      <c r="DA104" s="218" t="str">
        <f t="shared" si="129"/>
        <v>Low</v>
      </c>
      <c r="DB104" s="218">
        <f t="shared" si="130"/>
        <v>3</v>
      </c>
      <c r="DC104" s="218" t="str">
        <f t="shared" si="131"/>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v>
      </c>
      <c r="DD104" s="218" t="str">
        <f t="shared" si="132"/>
        <v>https://www.ochaopt.org/content/flash-appeal-occupied-palestinian-territory-2025 ; https://www.unocha.org/publications/report/occupied-palestinian-territory/occupied-palestinian-territory-opt-humanitarian-needs-overview-2023-january-2023</v>
      </c>
      <c r="DE104" s="220">
        <f t="shared" si="133"/>
        <v>45763</v>
      </c>
      <c r="DF104" s="221" t="str">
        <f t="shared" si="134"/>
        <v>PSE003Minimal humanitarian conditions - Level 1</v>
      </c>
      <c r="DG104" s="213">
        <f t="array" ref="DG104">IF(LOOKUP(2,1/(Log!$K$1:$K$27569=DF104),Log!$E$1:$E$27569)="x","x",ROUND(LOOKUP(2,1/(Log!$K$1:$K$27569=DF104),Log!$E$1:$E$27569),-3))</f>
        <v>0</v>
      </c>
      <c r="DH104" s="224" t="str">
        <f t="array" ref="DH104">LOOKUP(2,1/(Log!$K$1:$K$27569=DF104),Log!$F$1:$F$27569)</f>
        <v>PCBS accessed 16/04/2025</v>
      </c>
      <c r="DI104" s="224" t="str">
        <f t="array" ref="DI104">LOOKUP(2,1/(Log!$K$1:$K$27569=DF104),Log!$G$1:$G$27569)</f>
        <v>Low</v>
      </c>
      <c r="DJ104" s="224">
        <f t="array" ref="DJ104">LOOKUP(2,1/(Log!$K$1:$K$27569=DF104),Log!$H$1:$H$27569)</f>
        <v>3</v>
      </c>
      <c r="DK104" s="224" t="str">
        <f t="array" ref="DK104">LOOKUP(2,1/(Log!$K$1:$K$27569=DF104),Log!$J$1:$J$27569)</f>
        <v>According to INFORM SI methodology, the number of people in Level 1 is equal to the people exposed minus the people affected. Since the whole population is affected, there are no people in Level 1.</v>
      </c>
      <c r="DL104" s="224" t="str">
        <f t="array" ref="DL104">LOOKUP(2,1/(Log!$K$1:$K$27569=DF104),Log!$I$1:$I$27569)</f>
        <v>https://www.pcbs.gov.ps/site/lang__en/881/default.aspx#Census</v>
      </c>
      <c r="DM104" s="214">
        <f t="array" ref="DM104">LOOKUP(2,1/(Log!$K$1:$K$27569=DF104),Log!$L$1:$L$27569)</f>
        <v>45763</v>
      </c>
      <c r="DN104" s="222" t="str">
        <f t="shared" si="135"/>
        <v>PSE003Stressed humanitarian conditions - Level 2</v>
      </c>
      <c r="DO104" s="218">
        <f t="array" ref="DO104">IF(LOOKUP(2,1/(Log!$K$1:$K$27569=DN104),Log!$E$1:$E$27569)="x","x",ROUND(LOOKUP(2,1/(Log!$K$1:$K$27569=DN104),Log!$E$1:$E$27569),-3))</f>
        <v>2070000</v>
      </c>
      <c r="DP104" s="222" t="str">
        <f t="array" ref="DP104">LOOKUP(2,1/(Log!$K$1:$K$27569=DN104),Log!$F$1:$F$27569)</f>
        <v>PCBS accessed 16/04/2025 ; OCHA 11/12/2024</v>
      </c>
      <c r="DQ104" s="222" t="str">
        <f t="array" ref="DQ104">LOOKUP(2,1/(Log!$K$1:$K$27569=DN104),Log!$G$1:$G$27569)</f>
        <v>Low</v>
      </c>
      <c r="DR104" s="222">
        <f t="array" ref="DR104">LOOKUP(2,1/(Log!$K$1:$K$27569=DN104),Log!$H$1:$H$27569)</f>
        <v>3</v>
      </c>
      <c r="DS104" s="222" t="str">
        <f t="array" ref="DS104">LOOKUP(2,1/(Log!$K$1:$K$27569=DN104),Log!$J$1:$J$27569)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104" s="222" t="str">
        <f t="array" ref="DT104">LOOKUP(2,1/(Log!$K$1:$K$27569=DN104),Log!$I$1:$I$27569)</f>
        <v>https://www.pcbs.gov.ps/site/lang__en/881/default.aspx#Census ; https://www.ochaopt.org/content/flash-appeal-occupied-palestinian-territory-2025</v>
      </c>
      <c r="DU104" s="223">
        <f t="array" ref="DU104">LOOKUP(2,1/(Log!$K$1:$K$27569=DN104),Log!$L$1:$L$27569)</f>
        <v>45763</v>
      </c>
      <c r="DV104" s="221" t="str">
        <f t="shared" si="136"/>
        <v>PSE003Moderate humanitarian conditions - Level 3</v>
      </c>
      <c r="DW104" s="213">
        <f t="array" ref="DW104">IF(LOOKUP(2,1/(Log!$K$1:$K$27569=DV104),Log!$E$1:$E$27569)="x","x",ROUND(LOOKUP(2,1/(Log!$K$1:$K$27569=DV104),Log!$E$1:$E$27569),-3))</f>
        <v>1200000</v>
      </c>
      <c r="DX104" s="224" t="str">
        <f t="array" ref="DX104">LOOKUP(2,1/(Log!$K$1:$K$27569=DV104),Log!$F$1:$F$27569)</f>
        <v>OCHA 11/12/2024 ; OCHA 25/01/2023</v>
      </c>
      <c r="DY104" s="224" t="str">
        <f t="array" ref="DY104">LOOKUP(2,1/(Log!$K$1:$K$27569=DV104),Log!$G$1:$G$27569)</f>
        <v>Low</v>
      </c>
      <c r="DZ104" s="224">
        <f t="array" ref="DZ104">LOOKUP(2,1/(Log!$K$1:$K$27569=DV104),Log!$H$1:$H$27569)</f>
        <v>3</v>
      </c>
      <c r="EA104" s="224" t="str">
        <f t="array" ref="EA104">LOOKUP(2,1/(Log!$K$1:$K$27569=DV104),Log!$J$1:$J$27569)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v>
      </c>
      <c r="EB104" s="224" t="str">
        <f t="array" ref="EB104">LOOKUP(2,1/(Log!$K$1:$K$27569=DV104),Log!$I$1:$I$27569)</f>
        <v>https://www.ochaopt.org/content/flash-appeal-occupied-palestinian-territory-2025 ; https://www.unocha.org/publications/report/occupied-palestinian-territory/occupied-palestinian-territory-opt-humanitarian-needs-overview-2023-january-2023</v>
      </c>
      <c r="EC104" s="214">
        <f t="array" ref="EC104">LOOKUP(2,1/(Log!$K$1:$K$27569=DV104),Log!$L$1:$L$27569)</f>
        <v>45763</v>
      </c>
      <c r="ED104" s="222" t="str">
        <f t="shared" si="137"/>
        <v>PSE003Severe humanitarian conditions - Level 4</v>
      </c>
      <c r="EE104" s="218" t="str">
        <f t="array" ref="EE104">IF(LOOKUP(2,1/(Log!$K$1:$K$27569=ED104),Log!$E$1:$E$27569)="x","x",ROUND(LOOKUP(2,1/(Log!$K$1:$K$27569=ED104),Log!$E$1:$E$27569),-3))</f>
        <v>x</v>
      </c>
      <c r="EF104" s="222" t="str">
        <f t="array" ref="EF104">LOOKUP(2,1/(Log!$K$1:$K$27569=ED104),Log!$F$1:$F$27569)</f>
        <v>OCHA 11/12/2024 ; OCHA 25/01/2023</v>
      </c>
      <c r="EG104" s="222" t="str">
        <f t="array" ref="EG104">LOOKUP(2,1/(Log!$K$1:$K$27569=ED104),Log!$G$1:$G$27569)</f>
        <v>Low</v>
      </c>
      <c r="EH104" s="222">
        <f t="array" ref="EH104">LOOKUP(2,1/(Log!$K$1:$K$27569=ED104),Log!$H$1:$H$27569)</f>
        <v>3</v>
      </c>
      <c r="EI104" s="222" t="str">
        <f t="array" ref="EI104">LOOKUP(2,1/(Log!$K$1:$K$27569=ED104),Log!$J$1:$J$27569)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v>
      </c>
      <c r="EJ104" s="222" t="str">
        <f t="array" ref="EJ104">LOOKUP(2,1/(Log!$K$1:$K$27569=ED104),Log!$I$1:$I$27569)</f>
        <v>https://www.ochaopt.org/content/flash-appeal-occupied-palestinian-territory-2025 ; https://www.unocha.org/publications/report/occupied-palestinian-territory/occupied-palestinian-territory-opt-humanitarian-needs-overview-2023-january-2023</v>
      </c>
      <c r="EK104" s="223">
        <f t="array" ref="EK104">LOOKUP(2,1/(Log!$K$1:$K$27569=ED104),Log!$L$1:$L$27569)</f>
        <v>45763</v>
      </c>
      <c r="EL104" s="221" t="str">
        <f t="shared" si="138"/>
        <v>PSE003Extreme humanitarian conditions - Level 5</v>
      </c>
      <c r="EM104" s="213" t="str">
        <f t="array" ref="EM104">IF(LOOKUP(2,1/(Log!$K$1:$K$27569=EL104),Log!$E$1:$E$27569)="x","x",ROUND(LOOKUP(2,1/(Log!$K$1:$K$27569=EL104),Log!$E$1:$E$27569),-3))</f>
        <v>x</v>
      </c>
      <c r="EN104" s="224" t="str">
        <f t="array" ref="EN104">LOOKUP(2,1/(Log!$K$1:$K$27569=EL104),Log!$F$1:$F$27569)</f>
        <v>OCHA 11/12/2024 ; OCHA 25/01/2023</v>
      </c>
      <c r="EO104" s="224" t="str">
        <f t="array" ref="EO104">LOOKUP(2,1/(Log!$K$1:$K$27569=EL104),Log!$G$1:$G$27569)</f>
        <v>Low</v>
      </c>
      <c r="EP104" s="224">
        <f t="array" ref="EP104">LOOKUP(2,1/(Log!$K$1:$K$27569=EL104),Log!$H$1:$H$27569)</f>
        <v>3</v>
      </c>
      <c r="EQ104" s="224" t="str">
        <f t="array" ref="EQ104">LOOKUP(2,1/(Log!$K$1:$K$27569=EL104),Log!$J$1:$J$27569)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v>
      </c>
      <c r="ER104" s="224" t="str">
        <f t="array" ref="ER104">LOOKUP(2,1/(Log!$K$1:$K$27569=EL104),Log!$I$1:$I$27569)</f>
        <v>https://www.ochaopt.org/content/flash-appeal-occupied-palestinian-territory-2025 ; https://www.unocha.org/publications/report/occupied-palestinian-territory/occupied-palestinian-territory-opt-humanitarian-needs-overview-2023-january-2023</v>
      </c>
      <c r="ES104" s="214">
        <f t="array" ref="ES104">LOOKUP(2,1/(Log!$K$1:$K$27569=EL104),Log!$L$1:$L$27569)</f>
        <v>45763</v>
      </c>
      <c r="ET104" s="222" t="str">
        <f t="shared" si="139"/>
        <v>PSE003Fatalities in all crises</v>
      </c>
      <c r="EU104" s="222">
        <f t="array" ref="EU104">LOOKUP(2,1/(Log!$K$1:$K$27569=ET104),Log!$E$1:$E$27569)</f>
        <v>7365</v>
      </c>
      <c r="EV104" s="222" t="str">
        <f t="array" ref="EV104">LOOKUP(2,1/(Log!$K$1:$K$27569=ET104),Log!$F$1:$F$27569)</f>
        <v>OCHA accessed  16/04/2025 ; OCHA 15/04/2025</v>
      </c>
      <c r="EW104" s="222" t="str">
        <f t="array" ref="EW104">LOOKUP(2,1/(Log!$K$1:$K$27569=ET104),Log!$G$1:$G$27569)</f>
        <v>Low</v>
      </c>
      <c r="EX104" s="222">
        <f t="array" ref="EX104">LOOKUP(2,1/(Log!$K$1:$K$27569=ET104),Log!$H$1:$H$27569)</f>
        <v>3</v>
      </c>
      <c r="EY104" s="222" t="str">
        <f t="array" ref="EY104">LOOKUP(2,1/(Log!$K$1:$K$27569=ET104),Log!$J$1:$J$27569)</f>
        <v xml:space="preserve">The figure corresponds to the number of people killed in the West Bank and Gaza in the last six months (between October 2024 and  March 2025). The figures are taken from OCHA as they regularly update on the number of people killed. The reliability of this data is set to low as the figure is an underestimate due to the volatile context and the difficulty in keeping track of the number of people killed. </v>
      </c>
      <c r="EZ104" s="222" t="str">
        <f t="array" ref="EZ104">LOOKUP(2,1/(Log!$K$1:$K$27569=ET104),Log!$I$1:$I$27569)</f>
        <v>https://www.ochaopt.org/data/casualties ; https://www.ochaopt.org/content/reported-impact-snapshot-gaza-strip-15-april-2025</v>
      </c>
      <c r="FA104" s="223">
        <f t="array" ref="FA104">LOOKUP(2,1/(Log!$K$1:$K$27569=ET104),Log!$L$1:$L$27569)</f>
        <v>45763</v>
      </c>
      <c r="FB104" s="221" t="str">
        <f t="shared" si="140"/>
        <v>PSE003Crisis affected groups</v>
      </c>
      <c r="FC104" s="224">
        <f t="array" ref="FC104">LOOKUP(2,1/(Log!$K$1:$K$27569=FB104),Log!$E$1:$E$27569)</f>
        <v>5</v>
      </c>
      <c r="FD104" s="224" t="str">
        <f t="array" ref="FD104">LOOKUP(2,1/(Log!$K$1:$K$27569=FB104),Log!$F$1:$F$27569)</f>
        <v>OCHA 11/12/2024</v>
      </c>
      <c r="FE104" s="224" t="str">
        <f t="array" ref="FE104">LOOKUP(2,1/(Log!$K$1:$K$27569=FB104),Log!$G$1:$G$27569)</f>
        <v>Low</v>
      </c>
      <c r="FF104" s="224">
        <f t="array" ref="FF104">LOOKUP(2,1/(Log!$K$1:$K$27569=FB104),Log!$H$1:$H$27569)</f>
        <v>3</v>
      </c>
      <c r="FG104" s="224" t="str">
        <f t="array" ref="FG104">LOOKUP(2,1/(Log!$K$1:$K$27569=FB104),Log!$J$1:$J$27569)</f>
        <v>In this crisis, all 5 population groups are affected: IDPs, host population, non-host population, refugees and asylum seekers, and returnees.</v>
      </c>
      <c r="FH104" s="224" t="str">
        <f t="array" ref="FH104">LOOKUP(2,1/(Log!$K$1:$K$27569=FB104),Log!$I$1:$I$27569)</f>
        <v>https://www.ochaopt.org/content/flash-appeal-occupied-palestinian-territory-2025</v>
      </c>
      <c r="FI104" s="214">
        <f t="array" ref="FI104">LOOKUP(2,1/(Log!$K$1:$K$27569=FB104),Log!$L$1:$L$27569)</f>
        <v>45763</v>
      </c>
      <c r="FJ104" s="221" t="str">
        <f t="shared" si="141"/>
        <v>PSE003People facing limited access constraints</v>
      </c>
      <c r="FK104" s="222" t="str">
        <f t="array" ref="FK104">LOOKUP(2,1/(Log!$K$1:$K$27569=FJ104),Log!$E$1:$E$27569)</f>
        <v>x</v>
      </c>
      <c r="FL104" s="222" t="str">
        <f t="array" ref="FL104">LOOKUP(2,1/(Log!$K$1:$K$27569=FJ104),Log!$F$1:$F$27569)</f>
        <v>x</v>
      </c>
      <c r="FM104" s="222" t="str">
        <f t="array" ref="FM104">LOOKUP(2,1/(Log!$K$1:$K$27569=FJ104),Log!$G$1:$G$27569)</f>
        <v>x</v>
      </c>
      <c r="FN104" s="222" t="str">
        <f t="array" ref="FN104">LOOKUP(2,1/(Log!$K$1:$K$27569=FJ104),Log!$H$1:$H$27569)</f>
        <v>x</v>
      </c>
      <c r="FO104" s="222" t="str">
        <f t="array" ref="FO104">LOOKUP(2,1/(Log!$K$1:$K$27569=FJ104),Log!$J$1:$J$27569)</f>
        <v xml:space="preserve">Up-to-date, reliable data from open sources is not available. We cannot provide an accurate/estimate figure for this indicator. </v>
      </c>
      <c r="FP104" s="218" t="str">
        <f t="array" ref="FP104">LOOKUP(2,1/(Log!$K$1:$K$27569=FJ104),Log!$I$1:$I$27569)</f>
        <v>x</v>
      </c>
      <c r="FQ104" s="219">
        <f t="array" ref="FQ104">LOOKUP(2,1/(Log!$K$1:$K$27569=FJ104),Log!$L$1:$L$27569)</f>
        <v>45701</v>
      </c>
      <c r="FR104" s="221" t="str">
        <f t="shared" si="142"/>
        <v>PSE003People facing restricted access constraints</v>
      </c>
      <c r="FS104" s="224" t="str">
        <f t="array" ref="FS104">LOOKUP(2,1/(Log!$K$1:$K$27569=FR104),Log!$E$1:$E$27569)</f>
        <v>x</v>
      </c>
      <c r="FT104" s="224" t="str">
        <f t="array" ref="FT104">LOOKUP(2,1/(Log!$K$1:$K$27569=FR104),Log!$F$1:$F$27569)</f>
        <v>x</v>
      </c>
      <c r="FU104" s="224" t="str">
        <f t="array" ref="FU104">LOOKUP(2,1/(Log!$K$1:$K$27569=FR104),Log!$G$1:$G$27569)</f>
        <v>x</v>
      </c>
      <c r="FV104" s="224" t="str">
        <f t="array" ref="FV104">LOOKUP(2,1/(Log!$K$1:$K$27569=FR104),Log!$H$1:$H$27569)</f>
        <v>x</v>
      </c>
      <c r="FW104" s="224" t="str">
        <f t="array" ref="FW104">LOOKUP(2,1/(Log!$K$1:$K$27569=FR104),Log!$J$1:$J$27569)</f>
        <v xml:space="preserve">Up-to-date, reliable data from open sources is not available. We cannot provide an accurate/estimate figure for this indicator. </v>
      </c>
      <c r="FX104" s="224" t="str">
        <f t="array" ref="FX104">LOOKUP(2,1/(Log!$K$1:$K$27569=FR104),Log!$I$1:$I$27569)</f>
        <v>x</v>
      </c>
      <c r="FY104" s="214">
        <f t="array" ref="FY104">LOOKUP(2,1/(Log!$K$1:$K$27569=FR104),Log!$L$1:$L$27569)</f>
        <v>45701</v>
      </c>
      <c r="FZ104" s="222" t="str">
        <f t="shared" si="143"/>
        <v>PSE003Impediments to entry into country (bureaucratic and administrative)</v>
      </c>
      <c r="GA104" s="222">
        <f t="array" ref="GA104">LOOKUP(2,1/(Log!$K$1:$K$27569=FZ104),Log!$E$1:$E$27569)</f>
        <v>1</v>
      </c>
      <c r="GB104" s="222" t="str">
        <f t="array" ref="GB104">LOOKUP(2,1/(Log!$K$1:$K$27569=FZ104),Log!$F$1:$F$27569)</f>
        <v>ACAPS Access Methodology</v>
      </c>
      <c r="GC104" s="222" t="str">
        <f t="array" ref="GC104">LOOKUP(2,1/(Log!$K$1:$K$27569=FZ104),Log!$G$1:$G$27569)</f>
        <v>Medium</v>
      </c>
      <c r="GD104" s="222">
        <f t="array" ref="GD104">LOOKUP(2,1/(Log!$K$1:$K$27569=FZ104),Log!$H$1:$H$27569)</f>
        <v>2</v>
      </c>
      <c r="GE104" s="222" t="str">
        <f t="array" ref="GE104">LOOKUP(2,1/(Log!$K$1:$K$27569=FZ104),Log!$J$1:$J$27569)</f>
        <v>x</v>
      </c>
      <c r="GF104" s="222" t="str">
        <f t="array" ref="GF104">LOOKUP(2,1/(Log!$K$1:$K$27569=FZ104),Log!$I$1:$I$27569)</f>
        <v>x</v>
      </c>
      <c r="GG104" s="223">
        <f t="array" ref="GG104">LOOKUP(2,1/(Log!$K$1:$K$27569=FZ104),Log!$L$1:$L$27569)</f>
        <v>45608</v>
      </c>
      <c r="GH104" s="221" t="str">
        <f t="shared" si="144"/>
        <v>PSE003Restriction of movement (impediments to freedom of movement and/or administrative restrictions)</v>
      </c>
      <c r="GI104" s="224">
        <f t="array" ref="GI104">LOOKUP(2,1/(Log!$K$1:$K$27569=GH104),Log!$E$1:$E$27569)</f>
        <v>3</v>
      </c>
      <c r="GJ104" s="224" t="str">
        <f t="array" ref="GJ104">LOOKUP(2,1/(Log!$K$1:$K$27569=GH104),Log!$F$1:$F$27569)</f>
        <v>ACAPS Access Methodology</v>
      </c>
      <c r="GK104" s="224" t="str">
        <f t="array" ref="GK104">LOOKUP(2,1/(Log!$K$1:$K$27569=GH104),Log!$G$1:$G$27569)</f>
        <v>Medium</v>
      </c>
      <c r="GL104" s="224">
        <f t="array" ref="GL104">LOOKUP(2,1/(Log!$K$1:$K$27569=GH104),Log!$H$1:$H$27569)</f>
        <v>2</v>
      </c>
      <c r="GM104" s="224" t="str">
        <f t="array" ref="GM104">LOOKUP(2,1/(Log!$K$1:$K$27569=GH104),Log!$J$1:$J$27569)</f>
        <v>x</v>
      </c>
      <c r="GN104" s="224" t="str">
        <f t="array" ref="GN104">LOOKUP(2,1/(Log!$K$1:$K$27569=GH104),Log!$I$1:$I$27569)</f>
        <v>x</v>
      </c>
      <c r="GO104" s="214">
        <f t="array" ref="GO104">LOOKUP(2,1/(Log!$K$1:$K$27569=GH104),Log!$L$1:$L$27569)</f>
        <v>45608</v>
      </c>
      <c r="GP104" s="222" t="str">
        <f t="shared" si="145"/>
        <v>PSE003Interference into implementation of humanitarian activities</v>
      </c>
      <c r="GQ104" s="222">
        <f t="array" ref="GQ104">LOOKUP(2,1/(Log!$K$1:$K$27569=GP104),Log!$E$1:$E$27569)</f>
        <v>2</v>
      </c>
      <c r="GR104" s="222" t="str">
        <f t="array" ref="GR104">LOOKUP(2,1/(Log!$K$1:$K$27569=GP104),Log!$F$1:$F$27569)</f>
        <v>ACAPS Access Methodology</v>
      </c>
      <c r="GS104" s="222" t="str">
        <f t="array" ref="GS104">LOOKUP(2,1/(Log!$K$1:$K$27569=GP104),Log!$G$1:$G$27569)</f>
        <v>Medium</v>
      </c>
      <c r="GT104" s="222">
        <f t="array" ref="GT104">LOOKUP(2,1/(Log!$K$1:$K$27569=GP104),Log!$H$1:$H$27569)</f>
        <v>2</v>
      </c>
      <c r="GU104" s="222" t="str">
        <f t="array" ref="GU104">LOOKUP(2,1/(Log!$K$1:$K$27569=GP104),Log!$J$1:$J$27569)</f>
        <v>x</v>
      </c>
      <c r="GV104" s="222" t="str">
        <f t="array" ref="GV104">LOOKUP(2,1/(Log!$K$1:$K$27569=GP104),Log!$I$1:$I$27569)</f>
        <v>x</v>
      </c>
      <c r="GW104" s="223">
        <f t="array" ref="GW104">LOOKUP(2,1/(Log!$K$1:$K$27569=GP104),Log!$L$1:$L$27569)</f>
        <v>45608</v>
      </c>
      <c r="GX104" s="221" t="str">
        <f t="shared" si="146"/>
        <v>PSE003Violence against personnel, facilities and assets</v>
      </c>
      <c r="GY104" s="224">
        <f t="array" ref="GY104">LOOKUP(2,1/(Log!$K$1:$K$27569=GX104),Log!$E$1:$E$27569)</f>
        <v>3</v>
      </c>
      <c r="GZ104" s="224" t="str">
        <f t="array" ref="GZ104">LOOKUP(2,1/(Log!$K$1:$K$27569=GX104),Log!$F$1:$F$27569)</f>
        <v>ACAPS Access Methodology</v>
      </c>
      <c r="HA104" s="224" t="str">
        <f t="array" ref="HA104">LOOKUP(2,1/(Log!$K$1:$K$27569=GX104),Log!$G$1:$G$27569)</f>
        <v>Medium</v>
      </c>
      <c r="HB104" s="224">
        <f t="array" ref="HB104">LOOKUP(2,1/(Log!$K$1:$K$27569=GX104),Log!$H$1:$H$27569)</f>
        <v>2</v>
      </c>
      <c r="HC104" s="224" t="str">
        <f t="array" ref="HC104">LOOKUP(2,1/(Log!$K$1:$K$27569=GX104),Log!$J$1:$J$27569)</f>
        <v>x</v>
      </c>
      <c r="HD104" s="224" t="str">
        <f t="array" ref="HD104">LOOKUP(2,1/(Log!$K$1:$K$27569=GX104),Log!$I$1:$I$27569)</f>
        <v>x</v>
      </c>
      <c r="HE104" s="214">
        <f t="array" ref="HE104">LOOKUP(2,1/(Log!$K$1:$K$27569=GX104),Log!$L$1:$L$27569)</f>
        <v>45608</v>
      </c>
      <c r="HF104" s="222" t="str">
        <f t="shared" si="147"/>
        <v>PSE003Denial of existence of humanitarian needs or entitlements to assistance</v>
      </c>
      <c r="HG104" s="222">
        <f t="array" ref="HG104">LOOKUP(2,1/(Log!$K$1:$K$27569=HF104),Log!$E$1:$E$27569)</f>
        <v>2</v>
      </c>
      <c r="HH104" s="222" t="str">
        <f t="array" ref="HH104">LOOKUP(2,1/(Log!$K$1:$K$27569=HF104),Log!$F$1:$F$27569)</f>
        <v>ACAPS Access Methodology</v>
      </c>
      <c r="HI104" s="222" t="str">
        <f t="array" ref="HI104">LOOKUP(2,1/(Log!$K$1:$K$27569=HF104),Log!$G$1:$G$27569)</f>
        <v>Medium</v>
      </c>
      <c r="HJ104" s="222">
        <f t="array" ref="HJ104">LOOKUP(2,1/(Log!$K$1:$K$27569=HF104),Log!$H$1:$H$27569)</f>
        <v>2</v>
      </c>
      <c r="HK104" s="222" t="str">
        <f t="array" ref="HK104">LOOKUP(2,1/(Log!$K$1:$K$27569=HF104),Log!$J$1:$J$27569)</f>
        <v>x</v>
      </c>
      <c r="HL104" s="222" t="str">
        <f t="array" ref="HL104">LOOKUP(2,1/(Log!$K$1:$K$27569=HF104),Log!$I$1:$I$27569)</f>
        <v>x</v>
      </c>
      <c r="HM104" s="223">
        <f t="array" ref="HM104">LOOKUP(2,1/(Log!$K$1:$K$27569=HF104),Log!$L$1:$L$27569)</f>
        <v>45608</v>
      </c>
      <c r="HN104" s="221" t="str">
        <f t="shared" si="148"/>
        <v>PSE003Restriction and obstruction of access to services and assistance</v>
      </c>
      <c r="HO104" s="224">
        <f t="array" ref="HO104">LOOKUP(2,1/(Log!$K$1:$K$27569=HN104),Log!$E$1:$E$27569)</f>
        <v>3</v>
      </c>
      <c r="HP104" s="224" t="str">
        <f t="array" ref="HP104">LOOKUP(2,1/(Log!$K$1:$K$27569=HN104),Log!$F$1:$F$27569)</f>
        <v>ACAPS Access Methodology</v>
      </c>
      <c r="HQ104" s="224" t="str">
        <f t="array" ref="HQ104">LOOKUP(2,1/(Log!$K$1:$K$27569=HN104),Log!$G$1:$G$27569)</f>
        <v>Medium</v>
      </c>
      <c r="HR104" s="224">
        <f t="array" ref="HR104">LOOKUP(2,1/(Log!$K$1:$K$27569=HN104),Log!$H$1:$H$27569)</f>
        <v>2</v>
      </c>
      <c r="HS104" s="224" t="str">
        <f t="array" ref="HS104">LOOKUP(2,1/(Log!$K$1:$K$27569=HN104),Log!$J$1:$J$27569)</f>
        <v>x</v>
      </c>
      <c r="HT104" s="224" t="str">
        <f t="array" ref="HT104">LOOKUP(2,1/(Log!$K$1:$K$27569=HN104),Log!$I$1:$I$27569)</f>
        <v>x</v>
      </c>
      <c r="HU104" s="214">
        <f t="array" ref="HU104">LOOKUP(2,1/(Log!$K$1:$K$27569=HN104),Log!$L$1:$L$27569)</f>
        <v>45608</v>
      </c>
      <c r="HV104" s="222" t="str">
        <f t="shared" si="149"/>
        <v>PSE003Ongoing insecurity/hostilities affecting humanitarian assistance</v>
      </c>
      <c r="HW104" s="222">
        <f t="array" ref="HW104">LOOKUP(2,1/(Log!$K$1:$K$27569=HV104),Log!$E$1:$E$27569)</f>
        <v>2</v>
      </c>
      <c r="HX104" s="222" t="str">
        <f t="array" ref="HX104">LOOKUP(2,1/(Log!$K$1:$K$27569=HV104),Log!$F$1:$F$27569)</f>
        <v>ACAPS Access Methodology</v>
      </c>
      <c r="HY104" s="222" t="str">
        <f t="array" ref="HY104">LOOKUP(2,1/(Log!$K$1:$K$27569=HV104),Log!$G$1:$G$27569)</f>
        <v>Medium</v>
      </c>
      <c r="HZ104" s="222">
        <f t="array" ref="HZ104">LOOKUP(2,1/(Log!$K$1:$K$27569=HV104),Log!$H$1:$H$27569)</f>
        <v>2</v>
      </c>
      <c r="IA104" s="222" t="str">
        <f t="array" ref="IA104">LOOKUP(2,1/(Log!$K$1:$K$27569=HV104),Log!$J$1:$J$27569)</f>
        <v>x</v>
      </c>
      <c r="IB104" s="222" t="str">
        <f t="array" ref="IB104">LOOKUP(2,1/(Log!$K$1:$K$27569=HV104),Log!$I$1:$I$27569)</f>
        <v>x</v>
      </c>
      <c r="IC104" s="223">
        <f t="array" ref="IC104">LOOKUP(2,1/(Log!$K$1:$K$27569=HV104),Log!$L$1:$L$27569)</f>
        <v>45608</v>
      </c>
      <c r="ID104" s="221" t="str">
        <f t="shared" si="150"/>
        <v>PSE003Presence of mines and improvised explosive devices</v>
      </c>
      <c r="IE104" s="224">
        <f t="array" ref="IE104">LOOKUP(2,1/(Log!$K$1:$K$27569=ID104),Log!$E$1:$E$27569)</f>
        <v>2</v>
      </c>
      <c r="IF104" s="224" t="str">
        <f t="array" ref="IF104">LOOKUP(2,1/(Log!$K$1:$K$27569=ID104),Log!$F$1:$F$27569)</f>
        <v>ACAPS Access Methodology</v>
      </c>
      <c r="IG104" s="224" t="str">
        <f t="array" ref="IG104">LOOKUP(2,1/(Log!$K$1:$K$27569=ID104),Log!$G$1:$G$27569)</f>
        <v>Medium</v>
      </c>
      <c r="IH104" s="224">
        <f t="array" ref="IH104">LOOKUP(2,1/(Log!$K$1:$K$27569=ID104),Log!$H$1:$H$27569)</f>
        <v>2</v>
      </c>
      <c r="II104" s="224" t="str">
        <f t="array" ref="II104">LOOKUP(2,1/(Log!$K$1:$K$27569=ID104),Log!$J$1:$J$27569)</f>
        <v>x</v>
      </c>
      <c r="IJ104" s="224" t="str">
        <f t="array" ref="IJ104">LOOKUP(2,1/(Log!$K$1:$K$27569=ID104),Log!$I$1:$I$27569)</f>
        <v>x</v>
      </c>
      <c r="IK104" s="214">
        <f t="array" ref="IK104">LOOKUP(2,1/(Log!$K$1:$K$27569=ID104),Log!$L$1:$L$27569)</f>
        <v>45608</v>
      </c>
      <c r="IL104" s="222" t="str">
        <f t="shared" si="151"/>
        <v>PSE003Physical constraints in the environment (obstacles related to terrain, climate, lack of infrastructure, etc.)</v>
      </c>
      <c r="IM104" s="222">
        <f t="array" ref="IM104">LOOKUP(2,1/(Log!$K$1:$K$27569=IL104),Log!$E$1:$E$27569)</f>
        <v>0</v>
      </c>
      <c r="IN104" s="222" t="str">
        <f t="array" ref="IN104">LOOKUP(2,1/(Log!$K$1:$K$27569=IL104),Log!$F$1:$F$27569)</f>
        <v>ACAPS Access Methodology</v>
      </c>
      <c r="IO104" s="222" t="str">
        <f t="array" ref="IO104">LOOKUP(2,1/(Log!$K$1:$K$27569=IL104),Log!$G$1:$G$27569)</f>
        <v>Medium</v>
      </c>
      <c r="IP104" s="222">
        <f t="array" ref="IP104">LOOKUP(2,1/(Log!$K$1:$K$27569=IL104),Log!$H$1:$H$27569)</f>
        <v>2</v>
      </c>
      <c r="IQ104" s="222" t="str">
        <f t="array" ref="IQ104">LOOKUP(2,1/(Log!$K$1:$K$27569=IL104),Log!$J$1:$J$27569)</f>
        <v>x</v>
      </c>
      <c r="IR104" s="222" t="str">
        <f t="array" ref="IR104">LOOKUP(2,1/(Log!$K$1:$K$27569=IL104),Log!$I$1:$I$27569)</f>
        <v>x</v>
      </c>
      <c r="IS104" s="223">
        <f t="array" ref="IS104">LOOKUP(2,1/(Log!$K$1:$K$27569=IL104),Log!$L$1:$L$27569)</f>
        <v>45608</v>
      </c>
    </row>
    <row r="105" spans="1:253" s="11" customFormat="1" ht="13.35" customHeight="1">
      <c r="A105" s="11" t="str">
        <f>Lists!B:B</f>
        <v>Conflict in Gaza</v>
      </c>
      <c r="B105" s="11" t="str">
        <f>Lists!F:F</f>
        <v>Conflict/ Violence</v>
      </c>
      <c r="C105" s="11" t="str">
        <f>Lists!C:C</f>
        <v>PSE004</v>
      </c>
      <c r="D105" s="11" t="str">
        <f>Lists!A:A</f>
        <v>Palestine</v>
      </c>
      <c r="E105" s="11" t="str">
        <f>Lists!D:D</f>
        <v>PSE</v>
      </c>
      <c r="F105" s="11" t="str">
        <f t="shared" si="114"/>
        <v>PSE004Total population</v>
      </c>
      <c r="G105" s="212">
        <f t="array" ref="G105">ROUND(LOOKUP(2,1/(Log!$K$1:$K$27569=F105),Log!$E$1:$E$27569),-3)</f>
        <v>5500000</v>
      </c>
      <c r="H105" s="213" t="str">
        <f t="array" ref="H105">LOOKUP(2,1/(Log!$K$1:$K$27569=F105),Log!$F$1:$F$27569)</f>
        <v>Humanitarian Action accessed 16/04/2025</v>
      </c>
      <c r="I105" s="213" t="str">
        <f t="array" ref="I105">LOOKUP(2,1/(Log!$K$1:$K$27569=F105),Log!$G$1:$G$27569)</f>
        <v>Low</v>
      </c>
      <c r="J105" s="213">
        <f t="array" ref="J105">LOOKUP(2,1/(Log!$K$1:$K$27569=F105),Log!$H$1:$H$27569)</f>
        <v>3</v>
      </c>
      <c r="K105" s="213" t="str">
        <f t="array" ref="K105">LOOKUP(2,1/(Log!$K$1:$K$27569=F105),Log!$J$1:$J$27569)</f>
        <v>The total population of the West Bank and Gaza in 2025, including refugees and asylum seekrs. The source is chosen instead of the World Bank as it provides more up-to-date figures and considers population growth, internal displacement, and cross-border displacement. The reliability of this data is low due to the volatile situation in Palestine and severe restrictions on humanitarian and media access, which limit the accuracy of the reported figures.</v>
      </c>
      <c r="L105" s="213" t="str">
        <f t="array" ref="L105">LOOKUP(2,1/(Log!$K$1:$K$27569=F105),Log!$I$1:$I$27569)</f>
        <v>https://humanitarianaction.info/plan/1273</v>
      </c>
      <c r="M105" s="214">
        <f t="array" ref="M105">LOOKUP(2,1/(Log!$K$1:$K$27569=F105),Log!$L$1:$L$27569)</f>
        <v>45763</v>
      </c>
      <c r="N105" s="221" t="str">
        <f t="shared" si="115"/>
        <v>PSE004Landmass affected</v>
      </c>
      <c r="O105" s="216">
        <f t="array" ref="O105">LOOKUP(2,1/(Log!$K$1:$K$27569=N105),Log!$E$1:$E$27569)</f>
        <v>365</v>
      </c>
      <c r="P105" s="216" t="str">
        <f t="array" ref="P105">LOOKUP(2,1/(Log!$K$1:$K$27569=N105),Log!$F$1:$F$27569)</f>
        <v>PCBS accessed 16/04/2025</v>
      </c>
      <c r="Q105" s="216" t="str">
        <f t="array" ref="Q105">LOOKUP(2,1/(Log!$K$1:$K$27569=N105),Log!$G$1:$G$27569)</f>
        <v xml:space="preserve">Medium </v>
      </c>
      <c r="R105" s="216">
        <f t="array" ref="R105">LOOKUP(2,1/(Log!$K$1:$K$27569=N105),Log!$H$1:$H$27569)</f>
        <v>2</v>
      </c>
      <c r="S105" s="216" t="str">
        <f t="array" ref="S105">LOOKUP(2,1/(Log!$K$1:$K$27569=N105),Log!$J$1:$J$27569)</f>
        <v xml:space="preserve">The total landmass of Gaza is considered under this crisis, as the entrity of the areas is impacted by conflict. </v>
      </c>
      <c r="T105" s="216" t="str">
        <f t="array" ref="T105">LOOKUP(2,1/(Log!$K$1:$K$27569=N105),Log!$I$1:$I$27569)</f>
        <v>https://www.pcbs.gov.ps/site/lang__en/881/default.aspx#Census</v>
      </c>
      <c r="U105" s="217">
        <f t="array" ref="U105">LOOKUP(2,1/(Log!$K$1:$K$27569=N105),Log!$L$1:$L$27569)</f>
        <v>45763</v>
      </c>
      <c r="V105" s="221" t="str">
        <f t="shared" si="116"/>
        <v>PSE004People exposed</v>
      </c>
      <c r="W105" s="213">
        <f t="array" ref="W105">IF(LOOKUP(2,1/(Log!$K$1:$K$27569=V105),Log!$E$1:$E$27569)="x","x",ROUND(LOOKUP(2,1/(Log!$K$1:$K$27569=V105),Log!$E$1:$E$27569),-3))</f>
        <v>2100000</v>
      </c>
      <c r="X105" s="213" t="str">
        <f t="array" ref="X105">LOOKUP(2,1/(Log!$K$1:$K$27569=V105),Log!$F$1:$F$27569)</f>
        <v>Humanitarian Action accessed 16/04/2025</v>
      </c>
      <c r="Y105" s="213" t="str">
        <f t="array" ref="Y105">LOOKUP(2,1/(Log!$K$1:$K$27569=V105),Log!$G$1:$G$27569)</f>
        <v>Low</v>
      </c>
      <c r="Z105" s="213">
        <f t="array" ref="Z105">LOOKUP(2,1/(Log!$K$1:$K$27569=V105),Log!$H$1:$H$27569)</f>
        <v>3</v>
      </c>
      <c r="AA105" s="213" t="str">
        <f t="array" ref="AA105">LOOKUP(2,1/(Log!$K$1:$K$27569=V105),Log!$J$1:$J$27569)</f>
        <v>The number of people exposed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v>
      </c>
      <c r="AB105" s="213" t="str">
        <f t="array" ref="AB105">LOOKUP(2,1/(Log!$K$1:$K$27569=V105),Log!$I$1:$I$27569)</f>
        <v>https://humanitarianaction.info/plan/1273</v>
      </c>
      <c r="AC105" s="214">
        <f t="array" ref="AC105">LOOKUP(2,1/(Log!$K$1:$K$27569=V105),Log!$L$1:$L$27569)</f>
        <v>45763</v>
      </c>
      <c r="AD105" s="221" t="str">
        <f t="shared" si="117"/>
        <v>PSE004People affected</v>
      </c>
      <c r="AE105" s="218">
        <f t="array" ref="AE105">IF(LOOKUP(2,1/(Log!$K$1:$K$27569=AD105),Log!$E$1:$E$27569)="x","x",ROUND(LOOKUP(2,1/(Log!$K$1:$K$27569=AD105),Log!$E$1:$E$27569),-3))</f>
        <v>2100000</v>
      </c>
      <c r="AF105" s="218" t="str">
        <f t="array" ref="AF105">LOOKUP(2,1/(Log!$K$1:$K$27569=AD105),Log!$F$1:$F$27569)</f>
        <v>Humanitarian Action accessed 16/04/2025</v>
      </c>
      <c r="AG105" s="218" t="str">
        <f t="array" ref="AG105">LOOKUP(2,1/(Log!$K$1:$K$27569=AD105),Log!$G$1:$G$27569)</f>
        <v>Low</v>
      </c>
      <c r="AH105" s="218">
        <f t="array" ref="AH105">LOOKUP(2,1/(Log!$K$1:$K$27569=AD105),Log!$H$1:$H$27569)</f>
        <v>3</v>
      </c>
      <c r="AI105" s="218" t="str">
        <f t="array" ref="AI105">LOOKUP(2,1/(Log!$K$1:$K$27569=AD105),Log!$J$1:$J$27569)</f>
        <v>The number of people affected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v>
      </c>
      <c r="AJ105" s="218" t="str">
        <f t="array" ref="AJ105">LOOKUP(2,1/(Log!$K$1:$K$27569=AD105),Log!$I$1:$I$27569)</f>
        <v>https://humanitarianaction.info/plan/1273</v>
      </c>
      <c r="AK105" s="219">
        <f t="array" ref="AK105">LOOKUP(2,1/(Log!$K$1:$K$27569=AD105),Log!$L$1:$L$27569)</f>
        <v>45763</v>
      </c>
      <c r="AL105" s="221" t="str">
        <f t="shared" si="118"/>
        <v>PSE004People displaced</v>
      </c>
      <c r="AM105" s="213">
        <f t="array" ref="AM105">IF(LOOKUP(2,1/(Log!$K$1:$K$27569=AL105),Log!$E$1:$E$27569)="x","x",ROUND(LOOKUP(2,1/(Log!$K$1:$K$27569=AL105),Log!$E$1:$E$27569),-3))</f>
        <v>1733000</v>
      </c>
      <c r="AN105" s="213" t="str">
        <f t="array" ref="AN105">LOOKUP(2,1/(Log!$K$1:$K$27569=AL105),Log!$F$1:$F$27569)</f>
        <v>UNRWA 16/01/2025 ; UNRWA 21/03/2025 ; SMC 16/04/2025</v>
      </c>
      <c r="AO105" s="213" t="str">
        <f t="array" ref="AO105">LOOKUP(2,1/(Log!$K$1:$K$27569=AL105),Log!$G$1:$G$27569)</f>
        <v xml:space="preserve">Medium </v>
      </c>
      <c r="AP105" s="213">
        <f t="array" ref="AP105">LOOKUP(2,1/(Log!$K$1:$K$27569=AL105),Log!$H$1:$H$27569)</f>
        <v>2</v>
      </c>
      <c r="AQ105" s="213" t="str">
        <f t="array" ref="AQ105">LOOKUP(2,1/(Log!$K$1:$K$27569=AL105),Log!$J$1:$J$27569)</f>
        <v>The number of people displaced by the conflict in Gaza includes: the number of displaced people and returnees due to the 7 October conflict in Gaza. This also includes the newly displaced Gazans after the collapse of the ceasefire on 18 March 2025. The number of Palestinian refugees in Gaza is not considered here as they are counted as displaced people or returnees due to the 7 October conflict. The figures are taken from UNRWA. The source is chosen because it provides regular updates on the figures. The reliability of this data is medium because of the highly volatile context and the difficulty faced to keep track of the population’s movement.</v>
      </c>
      <c r="AR105" s="213" t="str">
        <f t="array" ref="AR105">LOOKUP(2,1/(Log!$K$1:$K$27569=AL105),Log!$I$1:$I$27569)</f>
        <v>https://www.unrwa.org/resources/reports/unrwa-situation-report-155-situation-gaza-strip-and-west-bank-including-east-jerusalem ; https://www.unrwa.org/resources/reports/unrwa-situation-report-164-situation-gaza-strip-and-west-bank-including-east-jerusalem ; https://reliefweb.int/report/occupied-palestinian-territory/population-movement-monitoring-flash-update-april-09-15-2025-update-10</v>
      </c>
      <c r="AS105" s="214">
        <f t="array" ref="AS105">LOOKUP(2,1/(Log!$K$1:$K$27569=AL105),Log!$L$1:$L$27569)</f>
        <v>45763</v>
      </c>
      <c r="AT105" s="222" t="str">
        <f t="shared" si="119"/>
        <v>PSE004Injuries reported</v>
      </c>
      <c r="AU105" s="218">
        <f t="array" ref="AU105">LOOKUP(2,1/(Log!$K$1:$K$27569=AT105),Log!$E$1:$E$27569)</f>
        <v>12759</v>
      </c>
      <c r="AV105" s="218" t="str">
        <f t="array" ref="AV105">LOOKUP(2,1/(Log!$K$1:$K$27569=AT105),Log!$F$1:$F$27569)</f>
        <v>OCHA 15/04/2025</v>
      </c>
      <c r="AW105" s="218" t="str">
        <f t="array" ref="AW105">LOOKUP(2,1/(Log!$K$1:$K$27569=AT105),Log!$G$1:$G$27569)</f>
        <v>Low</v>
      </c>
      <c r="AX105" s="218">
        <f t="array" ref="AX105">LOOKUP(2,1/(Log!$K$1:$K$27569=AT105),Log!$H$1:$H$27569)</f>
        <v>3</v>
      </c>
      <c r="AY105" s="218" t="str">
        <f t="array" ref="AY105">LOOKUP(2,1/(Log!$K$1:$K$27569=AT105),Log!$J$1:$J$27569)</f>
        <v xml:space="preserve">The figure corresponds to the number of people injured in Gaza in the last six months (October 2024 to March 2025). The figures are taken from OCHA as they regularly update on the number of people injured. The reliability of this data is set to low as the figure is an underestimate due to the volatile context and the difficulty in keeping track of the number of people injured. </v>
      </c>
      <c r="AZ105" s="218" t="str">
        <f t="array" ref="AZ105">LOOKUP(2,1/(Log!$K$1:$K$27569=AT105),Log!$I$1:$I$27569)</f>
        <v>https://www.ochaopt.org/content/reported-impact-snapshot-gaza-strip-15-april-2025</v>
      </c>
      <c r="BA105" s="219">
        <f t="array" ref="BA105">LOOKUP(2,1/(Log!$K$1:$K$27569=AT105),Log!$L$1:$L$27569)</f>
        <v>45763</v>
      </c>
      <c r="BB105" s="221" t="str">
        <f t="shared" si="120"/>
        <v>PSE004Illness cases reported</v>
      </c>
      <c r="BC105" s="213" t="str">
        <f t="array" ref="BC105">LOOKUP(2,1/(Log!$K$1:$K$27569=BB105),Log!$E$1:$E$27569)</f>
        <v>x</v>
      </c>
      <c r="BD105" s="213" t="str">
        <f t="array" ref="BD105">LOOKUP(2,1/(Log!$K$1:$K$27569=BB105),Log!$F$1:$F$27569)</f>
        <v>x</v>
      </c>
      <c r="BE105" s="213" t="str">
        <f t="array" ref="BE105">LOOKUP(2,1/(Log!$K$1:$K$27569=BB105),Log!$G$1:$G$27569)</f>
        <v>x</v>
      </c>
      <c r="BF105" s="213" t="str">
        <f t="array" ref="BF105">LOOKUP(2,1/(Log!$K$1:$K$27569=BB105),Log!$H$1:$H$27569)</f>
        <v>x</v>
      </c>
      <c r="BG105" s="213" t="str">
        <f t="array" ref="BG105">LOOKUP(2,1/(Log!$K$1:$K$27569=BB105),Log!$J$1:$J$27569)</f>
        <v xml:space="preserve">Up-to-date, reliable data from open sources is not available. We cannot provide an accurate/estimate figure for this indicator. </v>
      </c>
      <c r="BH105" s="213" t="str">
        <f t="array" ref="BH105">LOOKUP(2,1/(Log!$K$1:$K$27569=BB105),Log!$I$1:$I$27569)</f>
        <v>x</v>
      </c>
      <c r="BI105" s="214">
        <f t="array" ref="BI105">LOOKUP(2,1/(Log!$K$1:$K$27569=BB105),Log!$L$1:$L$27569)</f>
        <v>45701</v>
      </c>
      <c r="BJ105" s="222" t="str">
        <f t="shared" si="121"/>
        <v>PSE004Fatalities reported</v>
      </c>
      <c r="BK105" s="222">
        <f t="array" ref="BK105">LOOKUP(2,1/(Log!$K$1:$K$27569=BJ105),Log!$E$1:$E$27569)</f>
        <v>7195</v>
      </c>
      <c r="BL105" s="222" t="str">
        <f t="array" ref="BL105">LOOKUP(2,1/(Log!$K$1:$K$27569=BJ105),Log!$F$1:$F$27569)</f>
        <v>OCHA 15/04/2025</v>
      </c>
      <c r="BM105" s="222" t="str">
        <f t="array" ref="BM105">LOOKUP(2,1/(Log!$K$1:$K$27569=BJ105),Log!$G$1:$G$27569)</f>
        <v>Low</v>
      </c>
      <c r="BN105" s="222">
        <f t="array" ref="BN105">LOOKUP(2,1/(Log!$K$1:$K$27569=BJ105),Log!$H$1:$H$27569)</f>
        <v>3</v>
      </c>
      <c r="BO105" s="222" t="str">
        <f t="array" ref="BO105">LOOKUP(2,1/(Log!$K$1:$K$27569=BJ105),Log!$J$1:$J$27569)</f>
        <v xml:space="preserve">The figure corresponds to the number of people killed in Gaza in the last six months (between October 2024 and  March 2025). The figures are taken from OCHA as they regularly update on the number of people killed. The reliability of this data is set to low as the figure is an underestimate due to the volatile context and the difficulty in keeping track of the number of people killed. </v>
      </c>
      <c r="BP105" s="218" t="str">
        <f t="array" ref="BP105">LOOKUP(2,1/(Log!$K$1:$K$27569=BJ105),Log!$I$1:$I$27569)</f>
        <v>https://www.ochaopt.org/content/reported-impact-snapshot-gaza-strip-15-april-2025</v>
      </c>
      <c r="BQ105" s="223">
        <f t="array" ref="BQ105">LOOKUP(2,1/(Log!$K$1:$K$27569=BJ105),Log!$L$1:$L$27569)</f>
        <v>45763</v>
      </c>
      <c r="BR105" s="221" t="str">
        <f t="shared" si="122"/>
        <v>PSE004Buildings damaged</v>
      </c>
      <c r="BS105" s="224" t="str">
        <f t="array" ref="BS105">LOOKUP(2,1/(Log!$K$1:$K$27569=BR105),Log!$E$1:$E$27569)</f>
        <v>x</v>
      </c>
      <c r="BT105" s="224" t="str">
        <f t="array" ref="BT105">LOOKUP(2,1/(Log!$K$1:$K$27569=BR105),Log!$F$1:$F$27569)</f>
        <v>x</v>
      </c>
      <c r="BU105" s="224" t="str">
        <f t="array" ref="BU105">LOOKUP(2,1/(Log!$K$1:$K$27569=BR105),Log!$G$1:$G$27569)</f>
        <v>x</v>
      </c>
      <c r="BV105" s="224" t="str">
        <f t="array" ref="BV105">LOOKUP(2,1/(Log!$K$1:$K$27569=BR105),Log!$H$1:$H$27569)</f>
        <v>x</v>
      </c>
      <c r="BW105" s="224" t="str">
        <f t="array" ref="BW105">LOOKUP(2,1/(Log!$K$1:$K$27569=BR105),Log!$J$1:$J$27569)</f>
        <v xml:space="preserve">Up-to-date, reliable data from open sources is not available. We cannot provide an accurate/estimate figure for this indicator. </v>
      </c>
      <c r="BX105" s="224" t="str">
        <f t="array" ref="BX105">LOOKUP(2,1/(Log!$K$1:$K$27569=BR105),Log!$I$1:$I$27569)</f>
        <v>x</v>
      </c>
      <c r="BY105" s="214">
        <f t="array" ref="BY105">LOOKUP(2,1/(Log!$K$1:$K$27569=BR105),Log!$L$1:$L$27569)</f>
        <v>45701</v>
      </c>
      <c r="BZ105" s="222" t="str">
        <f t="shared" si="123"/>
        <v>PSE004Buildings destroyed</v>
      </c>
      <c r="CA105" s="222" t="str">
        <f t="array" ref="CA105">LOOKUP(2,1/(Log!$K$1:$K$27569=BZ105),Log!$E$1:$E$27569)</f>
        <v>x</v>
      </c>
      <c r="CB105" s="222" t="str">
        <f t="array" ref="CB105">LOOKUP(2,1/(Log!$K$1:$K$27569=BZ105),Log!$F$1:$F$27569)</f>
        <v>x</v>
      </c>
      <c r="CC105" s="222" t="str">
        <f t="array" ref="CC105">LOOKUP(2,1/(Log!$K$1:$K$27569=BZ105),Log!$G$1:$G$27569)</f>
        <v>x</v>
      </c>
      <c r="CD105" s="222" t="str">
        <f t="array" ref="CD105">LOOKUP(2,1/(Log!$K$1:$K$27569=BZ105),Log!$H$1:$H$27569)</f>
        <v>x</v>
      </c>
      <c r="CE105" s="222" t="str">
        <f t="array" ref="CE105">LOOKUP(2,1/(Log!$K$1:$K$27569=BZ105),Log!$J$1:$J$27569)</f>
        <v xml:space="preserve">Up-to-date, reliable data from open sources is not available. We cannot provide an accurate/estimate figure for this indicator. </v>
      </c>
      <c r="CF105" s="222" t="str">
        <f t="array" ref="CF105">LOOKUP(2,1/(Log!$K$1:$K$27569=BZ105),Log!$I$1:$I$27569)</f>
        <v>x</v>
      </c>
      <c r="CG105" s="223">
        <f t="array" ref="CG105">LOOKUP(2,1/(Log!$K$1:$K$27569=BZ105),Log!$L$1:$L$27569)</f>
        <v>45701</v>
      </c>
      <c r="CH105" s="221" t="str">
        <f t="shared" si="124"/>
        <v>PSE004Buildings in the affected area</v>
      </c>
      <c r="CI105" s="222" t="e">
        <f t="array" ref="CI105">LOOKUP(2,1/(Log!$K$1:$K$27569=CH105),Log!$E$1:$E$27569)</f>
        <v>#N/A</v>
      </c>
      <c r="CJ105" s="222" t="e">
        <f t="array" ref="CJ105">LOOKUP(2,1/(Log!$K$1:$K$27569=CH105),Log!$F$1:$F$27569)</f>
        <v>#N/A</v>
      </c>
      <c r="CK105" s="222" t="e">
        <f t="array" ref="CK105">LOOKUP(2,1/(Log!$K$1:$K$27569=CH105),Log!$G$1:$G$27569)</f>
        <v>#N/A</v>
      </c>
      <c r="CL105" s="222" t="e">
        <f t="array" ref="CL105">LOOKUP(2,1/(Log!$K$1:$K$27569=CH105),Log!$H$1:$H$27569)</f>
        <v>#N/A</v>
      </c>
      <c r="CM105" s="222" t="e">
        <f t="array" ref="CM105">LOOKUP(2,1/(Log!$K$1:$K$27569=CH105),Log!$J$1:$J$27569)</f>
        <v>#N/A</v>
      </c>
      <c r="CN105" s="222" t="e">
        <f t="array" ref="CN105">LOOKUP(2,1/(Log!$K$1:$K$27569=CH105),Log!$I$1:$I$27569)</f>
        <v>#N/A</v>
      </c>
      <c r="CO105" s="225" t="e">
        <f t="array" ref="CO105">LOOKUP(2,1/(Log!$K$1:$K$27569=CH105),Log!$L$1:$L$27569)</f>
        <v>#N/A</v>
      </c>
      <c r="CP105" s="222" t="str">
        <f t="shared" si="125"/>
        <v>PSE004Economic Losses</v>
      </c>
      <c r="CQ105" s="224" t="str">
        <f t="array" ref="CQ105">LOOKUP(2,1/(Log!$K$1:$K$27569=CP105),Log!$E$1:$E$27569)</f>
        <v>x</v>
      </c>
      <c r="CR105" s="224" t="str">
        <f t="array" ref="CR105">LOOKUP(2,1/(Log!$K$1:$K$27569=CP105),Log!$F$1:$F$27569)</f>
        <v>x</v>
      </c>
      <c r="CS105" s="224" t="str">
        <f t="array" ref="CS105">LOOKUP(2,1/(Log!$K$1:$K$27569=CP105),Log!$G$1:$G$27569)</f>
        <v>x</v>
      </c>
      <c r="CT105" s="224" t="str">
        <f t="array" ref="CT105">LOOKUP(2,1/(Log!$K$1:$K$27569=CP105),Log!$H$1:$H$27569)</f>
        <v>x</v>
      </c>
      <c r="CU105" s="224" t="str">
        <f t="array" ref="CU105">LOOKUP(2,1/(Log!$K$1:$K$27569=CP105),Log!$J$1:$J$27569)</f>
        <v xml:space="preserve">Up-to-date, reliable data from open sources is not available. We cannot provide an accurate/estimate figure for this indicator. </v>
      </c>
      <c r="CV105" s="224" t="str">
        <f t="array" ref="CV105">LOOKUP(2,1/(Log!$K$1:$K$27569=CP105),Log!$I$1:$I$27569)</f>
        <v>x</v>
      </c>
      <c r="CW105" s="214">
        <f t="array" ref="CW105">LOOKUP(2,1/(Log!$K$1:$K$27569=CP105),Log!$L$1:$L$27569)</f>
        <v>45701</v>
      </c>
      <c r="CX105" s="222" t="str">
        <f t="shared" si="126"/>
        <v>PSE004People in Need</v>
      </c>
      <c r="CY105" s="218">
        <f t="shared" si="127"/>
        <v>2100000</v>
      </c>
      <c r="CZ105" s="218" t="str">
        <f t="shared" si="128"/>
        <v>OCHA 11/12/2024; IPC 08/11/2024</v>
      </c>
      <c r="DA105" s="218" t="str">
        <f t="shared" si="129"/>
        <v>Low</v>
      </c>
      <c r="DB105" s="218">
        <f t="shared" si="130"/>
        <v>3</v>
      </c>
      <c r="DC105" s="218" t="str">
        <f t="shared" si="131"/>
        <v>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3 is calculated based on the total PiN provided by OCHA's Flash Appeal minus the number of people facing IPC 4 and 5 across Gaza between November 2024 - April 2025.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v>
      </c>
      <c r="DD105" s="218" t="str">
        <f t="shared" si="132"/>
        <v>https://www.ochaopt.org/content/flash-appeal-occupied-palestinian-territory-2025 ; https://www.ipcinfo.org/fileadmin/user_upload/ipcinfo/docs/IPC_Gaza_Strip_Acute_Food_Insecurity_Malnutrition_Sept2024_Aug2025_Special_Brief.pdf</v>
      </c>
      <c r="DE105" s="220">
        <f t="shared" si="133"/>
        <v>45763</v>
      </c>
      <c r="DF105" s="221" t="str">
        <f t="shared" si="134"/>
        <v>PSE004Minimal humanitarian conditions - Level 1</v>
      </c>
      <c r="DG105" s="213">
        <f t="array" ref="DG105">IF(LOOKUP(2,1/(Log!$K$1:$K$27569=DF105),Log!$E$1:$E$27569)="x","x",ROUND(LOOKUP(2,1/(Log!$K$1:$K$27569=DF105),Log!$E$1:$E$27569),-3))</f>
        <v>0</v>
      </c>
      <c r="DH105" s="224" t="str">
        <f t="array" ref="DH105">LOOKUP(2,1/(Log!$K$1:$K$27569=DF105),Log!$F$1:$F$27569)</f>
        <v>Humanitarian Action accessed 16/04/2025 ; OCHA 11/12/2024</v>
      </c>
      <c r="DI105" s="224" t="str">
        <f t="array" ref="DI105">LOOKUP(2,1/(Log!$K$1:$K$27569=DF105),Log!$G$1:$G$27569)</f>
        <v>Low</v>
      </c>
      <c r="DJ105" s="224">
        <f t="array" ref="DJ105">LOOKUP(2,1/(Log!$K$1:$K$27569=DF105),Log!$H$1:$H$27569)</f>
        <v>3</v>
      </c>
      <c r="DK105" s="224" t="str">
        <f t="array" ref="DK105">LOOKUP(2,1/(Log!$K$1:$K$27569=DF105),Log!$J$1:$J$27569)</f>
        <v>According to INFORM SI methodology, the number of people in Level 1 is equal to the people exposed minus the people affected. Since the whole population is affected, there are no people in Level 1.</v>
      </c>
      <c r="DL105" s="224" t="str">
        <f t="array" ref="DL105">LOOKUP(2,1/(Log!$K$1:$K$27569=DF105),Log!$I$1:$I$27569)</f>
        <v>https://humanitarianaction.info/plan/1273 ; https://www.ochaopt.org/content/flash-appeal-occupied-palestinian-territory-2025</v>
      </c>
      <c r="DM105" s="214">
        <f t="array" ref="DM105">LOOKUP(2,1/(Log!$K$1:$K$27569=DF105),Log!$L$1:$L$27569)</f>
        <v>45763</v>
      </c>
      <c r="DN105" s="222" t="str">
        <f t="shared" si="135"/>
        <v>PSE004Stressed humanitarian conditions - Level 2</v>
      </c>
      <c r="DO105" s="218">
        <f t="array" ref="DO105">IF(LOOKUP(2,1/(Log!$K$1:$K$27569=DN105),Log!$E$1:$E$27569)="x","x",ROUND(LOOKUP(2,1/(Log!$K$1:$K$27569=DN105),Log!$E$1:$E$27569),-3))</f>
        <v>0</v>
      </c>
      <c r="DP105" s="222" t="str">
        <f t="array" ref="DP105">LOOKUP(2,1/(Log!$K$1:$K$27569=DN105),Log!$F$1:$F$27569)</f>
        <v>Humanitarian Action accessed 16/04/2025 ; OCHA 11/12/2024</v>
      </c>
      <c r="DQ105" s="222" t="str">
        <f t="array" ref="DQ105">LOOKUP(2,1/(Log!$K$1:$K$27569=DN105),Log!$G$1:$G$27569)</f>
        <v>Low</v>
      </c>
      <c r="DR105" s="222">
        <f t="array" ref="DR105">LOOKUP(2,1/(Log!$K$1:$K$27569=DN105),Log!$H$1:$H$27569)</f>
        <v>3</v>
      </c>
      <c r="DS105" s="222" t="str">
        <f t="array" ref="DS105">LOOKUP(2,1/(Log!$K$1:$K$27569=DN105),Log!$J$1:$J$27569)</f>
        <v>According to INFORM SI methodology, the number of people in Level 2 is equal to the people affected minus the people in need. Since all the people affected are also in need, there are no people in Level 2.</v>
      </c>
      <c r="DT105" s="222" t="str">
        <f t="array" ref="DT105">LOOKUP(2,1/(Log!$K$1:$K$27569=DN105),Log!$I$1:$I$27569)</f>
        <v>https://humanitarianaction.info/plan/1273 ; https://www.ochaopt.org/content/flash-appeal-occupied-palestinian-territory-2025</v>
      </c>
      <c r="DU105" s="223">
        <f t="array" ref="DU105">LOOKUP(2,1/(Log!$K$1:$K$27569=DN105),Log!$L$1:$L$27569)</f>
        <v>45763</v>
      </c>
      <c r="DV105" s="221" t="str">
        <f t="shared" si="136"/>
        <v>PSE004Moderate humanitarian conditions - Level 3</v>
      </c>
      <c r="DW105" s="213">
        <f t="array" ref="DW105">IF(LOOKUP(2,1/(Log!$K$1:$K$27569=DV105),Log!$E$1:$E$27569)="x","x",ROUND(LOOKUP(2,1/(Log!$K$1:$K$27569=DV105),Log!$E$1:$E$27569),-3))</f>
        <v>879000</v>
      </c>
      <c r="DX105" s="224" t="str">
        <f t="array" ref="DX105">LOOKUP(2,1/(Log!$K$1:$K$27569=DV105),Log!$F$1:$F$27569)</f>
        <v>OCHA 11/12/2024; IPC 08/11/2024</v>
      </c>
      <c r="DY105" s="224" t="str">
        <f t="array" ref="DY105">LOOKUP(2,1/(Log!$K$1:$K$27569=DV105),Log!$G$1:$G$27569)</f>
        <v>Low</v>
      </c>
      <c r="DZ105" s="224">
        <f t="array" ref="DZ105">LOOKUP(2,1/(Log!$K$1:$K$27569=DV105),Log!$H$1:$H$27569)</f>
        <v>3</v>
      </c>
      <c r="EA105" s="224" t="str">
        <f t="array" ref="EA105">LOOKUP(2,1/(Log!$K$1:$K$27569=DV105),Log!$J$1:$J$27569)</f>
        <v>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3 is calculated based on the total PiN provided by OCHA's Flash Appeal minus the number of people facing IPC 4 and 5 across Gaza between November 2024 - April 2025.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v>
      </c>
      <c r="EB105" s="224" t="str">
        <f t="array" ref="EB105">LOOKUP(2,1/(Log!$K$1:$K$27569=DV105),Log!$I$1:$I$27569)</f>
        <v>https://www.ochaopt.org/content/flash-appeal-occupied-palestinian-territory-2025 ; https://www.ipcinfo.org/fileadmin/user_upload/ipcinfo/docs/IPC_Gaza_Strip_Acute_Food_Insecurity_Malnutrition_Sept2024_Aug2025_Special_Brief.pdf</v>
      </c>
      <c r="EC105" s="214">
        <f t="array" ref="EC105">LOOKUP(2,1/(Log!$K$1:$K$27569=DV105),Log!$L$1:$L$27569)</f>
        <v>45763</v>
      </c>
      <c r="ED105" s="222" t="str">
        <f t="shared" si="137"/>
        <v>PSE004Severe humanitarian conditions - Level 4</v>
      </c>
      <c r="EE105" s="218">
        <f t="array" ref="EE105">IF(LOOKUP(2,1/(Log!$K$1:$K$27569=ED105),Log!$E$1:$E$27569)="x","x",ROUND(LOOKUP(2,1/(Log!$K$1:$K$27569=ED105),Log!$E$1:$E$27569),-3))</f>
        <v>876000</v>
      </c>
      <c r="EF105" s="222" t="str">
        <f t="array" ref="EF105">LOOKUP(2,1/(Log!$K$1:$K$27569=ED105),Log!$F$1:$F$27569)</f>
        <v>OCHA 11/12/2024; IPC 08/11/2024</v>
      </c>
      <c r="EG105" s="222" t="str">
        <f t="array" ref="EG105">LOOKUP(2,1/(Log!$K$1:$K$27569=ED105),Log!$G$1:$G$27569)</f>
        <v>Low</v>
      </c>
      <c r="EH105" s="222">
        <f t="array" ref="EH105">LOOKUP(2,1/(Log!$K$1:$K$27569=ED105),Log!$H$1:$H$27569)</f>
        <v>3</v>
      </c>
      <c r="EI105" s="222" t="str">
        <f t="array" ref="EI105">LOOKUP(2,1/(Log!$K$1:$K$27569=ED105),Log!$J$1:$J$27569)</f>
        <v>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4 corresponds to the number of people facing IPC 4 across Gaza between November 2024 - April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v>
      </c>
      <c r="EJ105" s="222" t="str">
        <f t="array" ref="EJ105">LOOKUP(2,1/(Log!$K$1:$K$27569=ED105),Log!$I$1:$I$27569)</f>
        <v>https://www.ochaopt.org/content/flash-appeal-occupied-palestinian-territory-2025 ; https://www.ipcinfo.org/fileadmin/user_upload/ipcinfo/docs/IPC_Gaza_Strip_Acute_Food_Insecurity_Malnutrition_Sept2024_Aug2025_Special_Brief.pdf</v>
      </c>
      <c r="EK105" s="223">
        <f t="array" ref="EK105">LOOKUP(2,1/(Log!$K$1:$K$27569=ED105),Log!$L$1:$L$27569)</f>
        <v>45763</v>
      </c>
      <c r="EL105" s="221" t="str">
        <f t="shared" si="138"/>
        <v>PSE004Extreme humanitarian conditions - Level 5</v>
      </c>
      <c r="EM105" s="213">
        <f t="array" ref="EM105">IF(LOOKUP(2,1/(Log!$K$1:$K$27569=EL105),Log!$E$1:$E$27569)="x","x",ROUND(LOOKUP(2,1/(Log!$K$1:$K$27569=EL105),Log!$E$1:$E$27569),-3))</f>
        <v>345000</v>
      </c>
      <c r="EN105" s="224" t="str">
        <f t="array" ref="EN105">LOOKUP(2,1/(Log!$K$1:$K$27569=EL105),Log!$F$1:$F$27569)</f>
        <v>OCHA 11/12/2024; IPC 08/11/2024</v>
      </c>
      <c r="EO105" s="224" t="str">
        <f t="array" ref="EO105">LOOKUP(2,1/(Log!$K$1:$K$27569=EL105),Log!$G$1:$G$27569)</f>
        <v>Low</v>
      </c>
      <c r="EP105" s="224">
        <f t="array" ref="EP105">LOOKUP(2,1/(Log!$K$1:$K$27569=EL105),Log!$H$1:$H$27569)</f>
        <v>3</v>
      </c>
      <c r="EQ105" s="224" t="str">
        <f t="array" ref="EQ105">LOOKUP(2,1/(Log!$K$1:$K$27569=EL105),Log!$J$1:$J$27569)</f>
        <v>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5 corresponds to the number of people facing IPC 5 across Gaza between November 2024 - April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v>
      </c>
      <c r="ER105" s="224" t="str">
        <f t="array" ref="ER105">LOOKUP(2,1/(Log!$K$1:$K$27569=EL105),Log!$I$1:$I$27569)</f>
        <v>https://www.ochaopt.org/content/flash-appeal-occupied-palestinian-territory-2025 ; https://www.ipcinfo.org/fileadmin/user_upload/ipcinfo/docs/IPC_Gaza_Strip_Acute_Food_Insecurity_Malnutrition_Sept2024_Aug2025_Special_Brief.pdf</v>
      </c>
      <c r="ES105" s="214">
        <f t="array" ref="ES105">LOOKUP(2,1/(Log!$K$1:$K$27569=EL105),Log!$L$1:$L$27569)</f>
        <v>45763</v>
      </c>
      <c r="ET105" s="222" t="str">
        <f t="shared" si="139"/>
        <v>PSE004Fatalities in all crises</v>
      </c>
      <c r="EU105" s="222">
        <f t="array" ref="EU105">LOOKUP(2,1/(Log!$K$1:$K$27569=ET105),Log!$E$1:$E$27569)</f>
        <v>7365</v>
      </c>
      <c r="EV105" s="222" t="str">
        <f t="array" ref="EV105">LOOKUP(2,1/(Log!$K$1:$K$27569=ET105),Log!$F$1:$F$27569)</f>
        <v xml:space="preserve"> OCHA accessed  16/04/2025 ; OCHA 15/04/2025 </v>
      </c>
      <c r="EW105" s="222" t="str">
        <f t="array" ref="EW105">LOOKUP(2,1/(Log!$K$1:$K$27569=ET105),Log!$G$1:$G$27569)</f>
        <v>Low</v>
      </c>
      <c r="EX105" s="222">
        <f t="array" ref="EX105">LOOKUP(2,1/(Log!$K$1:$K$27569=ET105),Log!$H$1:$H$27569)</f>
        <v>3</v>
      </c>
      <c r="EY105" s="222" t="str">
        <f t="array" ref="EY105">LOOKUP(2,1/(Log!$K$1:$K$27569=ET105),Log!$J$1:$J$27569)</f>
        <v xml:space="preserve">The figure corresponds to the number of people killed in the West Bank and Gaza in the last six months (between October 2024 and  March 2025). The figures are taken from OCHA as they regularly update on the number of people killed. The reliability of this data is set to low as the figure is an underestimate due to the volatile context and the difficulty in keeping track of the number of people killed. </v>
      </c>
      <c r="EZ105" s="222" t="str">
        <f t="array" ref="EZ105">LOOKUP(2,1/(Log!$K$1:$K$27569=ET105),Log!$I$1:$I$27569)</f>
        <v xml:space="preserve"> https://www.ochaopt.org/data/casualties ; https://www.ochaopt.org/content/reported-impact-snapshot-gaza-strip-15-april-2025 </v>
      </c>
      <c r="FA105" s="223">
        <f t="array" ref="FA105">LOOKUP(2,1/(Log!$K$1:$K$27569=ET105),Log!$L$1:$L$27569)</f>
        <v>45763</v>
      </c>
      <c r="FB105" s="221" t="str">
        <f t="shared" si="140"/>
        <v>PSE004Crisis affected groups</v>
      </c>
      <c r="FC105" s="224">
        <f t="array" ref="FC105">LOOKUP(2,1/(Log!$K$1:$K$27569=FB105),Log!$E$1:$E$27569)</f>
        <v>5</v>
      </c>
      <c r="FD105" s="224" t="str">
        <f t="array" ref="FD105">LOOKUP(2,1/(Log!$K$1:$K$27569=FB105),Log!$F$1:$F$27569)</f>
        <v>OCHA 11/12/2024</v>
      </c>
      <c r="FE105" s="224" t="str">
        <f t="array" ref="FE105">LOOKUP(2,1/(Log!$K$1:$K$27569=FB105),Log!$G$1:$G$27569)</f>
        <v>Low</v>
      </c>
      <c r="FF105" s="224">
        <f t="array" ref="FF105">LOOKUP(2,1/(Log!$K$1:$K$27569=FB105),Log!$H$1:$H$27569)</f>
        <v>3</v>
      </c>
      <c r="FG105" s="224" t="str">
        <f t="array" ref="FG105">LOOKUP(2,1/(Log!$K$1:$K$27569=FB105),Log!$J$1:$J$27569)</f>
        <v>In this crisis, all 5 population groups are affected: IDPs, host population, non-host population, refugees and asylum seekers, and returnees.</v>
      </c>
      <c r="FH105" s="224" t="str">
        <f t="array" ref="FH105">LOOKUP(2,1/(Log!$K$1:$K$27569=FB105),Log!$I$1:$I$27569)</f>
        <v>https://www.ochaopt.org/content/flash-appeal-occupied-palestinian-territory-2025</v>
      </c>
      <c r="FI105" s="214">
        <f t="array" ref="FI105">LOOKUP(2,1/(Log!$K$1:$K$27569=FB105),Log!$L$1:$L$27569)</f>
        <v>45763</v>
      </c>
      <c r="FJ105" s="221" t="str">
        <f t="shared" si="141"/>
        <v>PSE004People facing limited access constraints</v>
      </c>
      <c r="FK105" s="222" t="str">
        <f t="array" ref="FK105">LOOKUP(2,1/(Log!$K$1:$K$27569=FJ105),Log!$E$1:$E$27569)</f>
        <v>x</v>
      </c>
      <c r="FL105" s="222" t="str">
        <f t="array" ref="FL105">LOOKUP(2,1/(Log!$K$1:$K$27569=FJ105),Log!$F$1:$F$27569)</f>
        <v>x</v>
      </c>
      <c r="FM105" s="222" t="str">
        <f t="array" ref="FM105">LOOKUP(2,1/(Log!$K$1:$K$27569=FJ105),Log!$G$1:$G$27569)</f>
        <v>x</v>
      </c>
      <c r="FN105" s="222" t="str">
        <f t="array" ref="FN105">LOOKUP(2,1/(Log!$K$1:$K$27569=FJ105),Log!$H$1:$H$27569)</f>
        <v>x</v>
      </c>
      <c r="FO105" s="222" t="str">
        <f t="array" ref="FO105">LOOKUP(2,1/(Log!$K$1:$K$27569=FJ105),Log!$J$1:$J$27569)</f>
        <v xml:space="preserve">Up-to-date, reliable data from open sources is not available. We cannot provide an accurate/estimate figure for this indicator. </v>
      </c>
      <c r="FP105" s="218" t="str">
        <f t="array" ref="FP105">LOOKUP(2,1/(Log!$K$1:$K$27569=FJ105),Log!$I$1:$I$27569)</f>
        <v>x</v>
      </c>
      <c r="FQ105" s="219">
        <f t="array" ref="FQ105">LOOKUP(2,1/(Log!$K$1:$K$27569=FJ105),Log!$L$1:$L$27569)</f>
        <v>45701</v>
      </c>
      <c r="FR105" s="221" t="str">
        <f t="shared" si="142"/>
        <v>PSE004People facing restricted access constraints</v>
      </c>
      <c r="FS105" s="224" t="str">
        <f t="array" ref="FS105">LOOKUP(2,1/(Log!$K$1:$K$27569=FR105),Log!$E$1:$E$27569)</f>
        <v>x</v>
      </c>
      <c r="FT105" s="224" t="str">
        <f t="array" ref="FT105">LOOKUP(2,1/(Log!$K$1:$K$27569=FR105),Log!$F$1:$F$27569)</f>
        <v>x</v>
      </c>
      <c r="FU105" s="224" t="str">
        <f t="array" ref="FU105">LOOKUP(2,1/(Log!$K$1:$K$27569=FR105),Log!$G$1:$G$27569)</f>
        <v>x</v>
      </c>
      <c r="FV105" s="224" t="str">
        <f t="array" ref="FV105">LOOKUP(2,1/(Log!$K$1:$K$27569=FR105),Log!$H$1:$H$27569)</f>
        <v>x</v>
      </c>
      <c r="FW105" s="224" t="str">
        <f t="array" ref="FW105">LOOKUP(2,1/(Log!$K$1:$K$27569=FR105),Log!$J$1:$J$27569)</f>
        <v xml:space="preserve">Up-to-date, reliable data from open sources is not available. We cannot provide an accurate/estimate figure for this indicator. </v>
      </c>
      <c r="FX105" s="224" t="str">
        <f t="array" ref="FX105">LOOKUP(2,1/(Log!$K$1:$K$27569=FR105),Log!$I$1:$I$27569)</f>
        <v>x</v>
      </c>
      <c r="FY105" s="214">
        <f t="array" ref="FY105">LOOKUP(2,1/(Log!$K$1:$K$27569=FR105),Log!$L$1:$L$27569)</f>
        <v>45701</v>
      </c>
      <c r="FZ105" s="222" t="str">
        <f t="shared" si="143"/>
        <v>PSE004Impediments to entry into country (bureaucratic and administrative)</v>
      </c>
      <c r="GA105" s="222">
        <f t="array" ref="GA105">LOOKUP(2,1/(Log!$K$1:$K$27569=FZ105),Log!$E$1:$E$27569)</f>
        <v>1</v>
      </c>
      <c r="GB105" s="222" t="str">
        <f t="array" ref="GB105">LOOKUP(2,1/(Log!$K$1:$K$27569=FZ105),Log!$F$1:$F$27569)</f>
        <v>ACAPS Access Methodology</v>
      </c>
      <c r="GC105" s="222" t="str">
        <f t="array" ref="GC105">LOOKUP(2,1/(Log!$K$1:$K$27569=FZ105),Log!$G$1:$G$27569)</f>
        <v>Medium</v>
      </c>
      <c r="GD105" s="222">
        <f t="array" ref="GD105">LOOKUP(2,1/(Log!$K$1:$K$27569=FZ105),Log!$H$1:$H$27569)</f>
        <v>2</v>
      </c>
      <c r="GE105" s="222" t="str">
        <f t="array" ref="GE105">LOOKUP(2,1/(Log!$K$1:$K$27569=FZ105),Log!$J$1:$J$27569)</f>
        <v>x</v>
      </c>
      <c r="GF105" s="222" t="str">
        <f t="array" ref="GF105">LOOKUP(2,1/(Log!$K$1:$K$27569=FZ105),Log!$I$1:$I$27569)</f>
        <v>x</v>
      </c>
      <c r="GG105" s="223">
        <f t="array" ref="GG105">LOOKUP(2,1/(Log!$K$1:$K$27569=FZ105),Log!$L$1:$L$27569)</f>
        <v>45608</v>
      </c>
      <c r="GH105" s="221" t="str">
        <f t="shared" si="144"/>
        <v>PSE004Restriction of movement (impediments to freedom of movement and/or administrative restrictions)</v>
      </c>
      <c r="GI105" s="224">
        <f t="array" ref="GI105">LOOKUP(2,1/(Log!$K$1:$K$27569=GH105),Log!$E$1:$E$27569)</f>
        <v>3</v>
      </c>
      <c r="GJ105" s="224" t="str">
        <f t="array" ref="GJ105">LOOKUP(2,1/(Log!$K$1:$K$27569=GH105),Log!$F$1:$F$27569)</f>
        <v>ACAPS Access Methodology</v>
      </c>
      <c r="GK105" s="224" t="str">
        <f t="array" ref="GK105">LOOKUP(2,1/(Log!$K$1:$K$27569=GH105),Log!$G$1:$G$27569)</f>
        <v>Medium</v>
      </c>
      <c r="GL105" s="224">
        <f t="array" ref="GL105">LOOKUP(2,1/(Log!$K$1:$K$27569=GH105),Log!$H$1:$H$27569)</f>
        <v>2</v>
      </c>
      <c r="GM105" s="224" t="str">
        <f t="array" ref="GM105">LOOKUP(2,1/(Log!$K$1:$K$27569=GH105),Log!$J$1:$J$27569)</f>
        <v>x</v>
      </c>
      <c r="GN105" s="224" t="str">
        <f t="array" ref="GN105">LOOKUP(2,1/(Log!$K$1:$K$27569=GH105),Log!$I$1:$I$27569)</f>
        <v>x</v>
      </c>
      <c r="GO105" s="214">
        <f t="array" ref="GO105">LOOKUP(2,1/(Log!$K$1:$K$27569=GH105),Log!$L$1:$L$27569)</f>
        <v>45608</v>
      </c>
      <c r="GP105" s="222" t="str">
        <f t="shared" si="145"/>
        <v>PSE004Interference into implementation of humanitarian activities</v>
      </c>
      <c r="GQ105" s="222">
        <f t="array" ref="GQ105">LOOKUP(2,1/(Log!$K$1:$K$27569=GP105),Log!$E$1:$E$27569)</f>
        <v>2</v>
      </c>
      <c r="GR105" s="222" t="str">
        <f t="array" ref="GR105">LOOKUP(2,1/(Log!$K$1:$K$27569=GP105),Log!$F$1:$F$27569)</f>
        <v>ACAPS Access Methodology</v>
      </c>
      <c r="GS105" s="222" t="str">
        <f t="array" ref="GS105">LOOKUP(2,1/(Log!$K$1:$K$27569=GP105),Log!$G$1:$G$27569)</f>
        <v>Medium</v>
      </c>
      <c r="GT105" s="222">
        <f t="array" ref="GT105">LOOKUP(2,1/(Log!$K$1:$K$27569=GP105),Log!$H$1:$H$27569)</f>
        <v>2</v>
      </c>
      <c r="GU105" s="222" t="str">
        <f t="array" ref="GU105">LOOKUP(2,1/(Log!$K$1:$K$27569=GP105),Log!$J$1:$J$27569)</f>
        <v>x</v>
      </c>
      <c r="GV105" s="222" t="str">
        <f t="array" ref="GV105">LOOKUP(2,1/(Log!$K$1:$K$27569=GP105),Log!$I$1:$I$27569)</f>
        <v>x</v>
      </c>
      <c r="GW105" s="223">
        <f t="array" ref="GW105">LOOKUP(2,1/(Log!$K$1:$K$27569=GP105),Log!$L$1:$L$27569)</f>
        <v>45608</v>
      </c>
      <c r="GX105" s="221" t="str">
        <f t="shared" si="146"/>
        <v>PSE004Violence against personnel, facilities and assets</v>
      </c>
      <c r="GY105" s="224">
        <f t="array" ref="GY105">LOOKUP(2,1/(Log!$K$1:$K$27569=GX105),Log!$E$1:$E$27569)</f>
        <v>3</v>
      </c>
      <c r="GZ105" s="224" t="str">
        <f t="array" ref="GZ105">LOOKUP(2,1/(Log!$K$1:$K$27569=GX105),Log!$F$1:$F$27569)</f>
        <v>ACAPS Access Methodology</v>
      </c>
      <c r="HA105" s="224" t="str">
        <f t="array" ref="HA105">LOOKUP(2,1/(Log!$K$1:$K$27569=GX105),Log!$G$1:$G$27569)</f>
        <v>Medium</v>
      </c>
      <c r="HB105" s="224">
        <f t="array" ref="HB105">LOOKUP(2,1/(Log!$K$1:$K$27569=GX105),Log!$H$1:$H$27569)</f>
        <v>2</v>
      </c>
      <c r="HC105" s="224" t="str">
        <f t="array" ref="HC105">LOOKUP(2,1/(Log!$K$1:$K$27569=GX105),Log!$J$1:$J$27569)</f>
        <v>x</v>
      </c>
      <c r="HD105" s="224" t="str">
        <f t="array" ref="HD105">LOOKUP(2,1/(Log!$K$1:$K$27569=GX105),Log!$I$1:$I$27569)</f>
        <v>x</v>
      </c>
      <c r="HE105" s="214">
        <f t="array" ref="HE105">LOOKUP(2,1/(Log!$K$1:$K$27569=GX105),Log!$L$1:$L$27569)</f>
        <v>45608</v>
      </c>
      <c r="HF105" s="222" t="str">
        <f t="shared" si="147"/>
        <v>PSE004Denial of existence of humanitarian needs or entitlements to assistance</v>
      </c>
      <c r="HG105" s="222">
        <f t="array" ref="HG105">LOOKUP(2,1/(Log!$K$1:$K$27569=HF105),Log!$E$1:$E$27569)</f>
        <v>3</v>
      </c>
      <c r="HH105" s="222" t="str">
        <f t="array" ref="HH105">LOOKUP(2,1/(Log!$K$1:$K$27569=HF105),Log!$F$1:$F$27569)</f>
        <v>ACAPS Access Methodology</v>
      </c>
      <c r="HI105" s="222" t="str">
        <f t="array" ref="HI105">LOOKUP(2,1/(Log!$K$1:$K$27569=HF105),Log!$G$1:$G$27569)</f>
        <v>Medium</v>
      </c>
      <c r="HJ105" s="222">
        <f t="array" ref="HJ105">LOOKUP(2,1/(Log!$K$1:$K$27569=HF105),Log!$H$1:$H$27569)</f>
        <v>2</v>
      </c>
      <c r="HK105" s="222" t="str">
        <f t="array" ref="HK105">LOOKUP(2,1/(Log!$K$1:$K$27569=HF105),Log!$J$1:$J$27569)</f>
        <v>x</v>
      </c>
      <c r="HL105" s="222" t="str">
        <f t="array" ref="HL105">LOOKUP(2,1/(Log!$K$1:$K$27569=HF105),Log!$I$1:$I$27569)</f>
        <v>x</v>
      </c>
      <c r="HM105" s="223">
        <f t="array" ref="HM105">LOOKUP(2,1/(Log!$K$1:$K$27569=HF105),Log!$L$1:$L$27569)</f>
        <v>45608</v>
      </c>
      <c r="HN105" s="221" t="str">
        <f t="shared" si="148"/>
        <v>PSE004Restriction and obstruction of access to services and assistance</v>
      </c>
      <c r="HO105" s="224">
        <f t="array" ref="HO105">LOOKUP(2,1/(Log!$K$1:$K$27569=HN105),Log!$E$1:$E$27569)</f>
        <v>3</v>
      </c>
      <c r="HP105" s="224" t="str">
        <f t="array" ref="HP105">LOOKUP(2,1/(Log!$K$1:$K$27569=HN105),Log!$F$1:$F$27569)</f>
        <v>ACAPS Access Methodology</v>
      </c>
      <c r="HQ105" s="224" t="str">
        <f t="array" ref="HQ105">LOOKUP(2,1/(Log!$K$1:$K$27569=HN105),Log!$G$1:$G$27569)</f>
        <v>Medium</v>
      </c>
      <c r="HR105" s="224">
        <f t="array" ref="HR105">LOOKUP(2,1/(Log!$K$1:$K$27569=HN105),Log!$H$1:$H$27569)</f>
        <v>2</v>
      </c>
      <c r="HS105" s="224" t="str">
        <f t="array" ref="HS105">LOOKUP(2,1/(Log!$K$1:$K$27569=HN105),Log!$J$1:$J$27569)</f>
        <v>x</v>
      </c>
      <c r="HT105" s="224" t="str">
        <f t="array" ref="HT105">LOOKUP(2,1/(Log!$K$1:$K$27569=HN105),Log!$I$1:$I$27569)</f>
        <v>x</v>
      </c>
      <c r="HU105" s="214">
        <f t="array" ref="HU105">LOOKUP(2,1/(Log!$K$1:$K$27569=HN105),Log!$L$1:$L$27569)</f>
        <v>45608</v>
      </c>
      <c r="HV105" s="222" t="str">
        <f t="shared" si="149"/>
        <v>PSE004Ongoing insecurity/hostilities affecting humanitarian assistance</v>
      </c>
      <c r="HW105" s="222">
        <f t="array" ref="HW105">LOOKUP(2,1/(Log!$K$1:$K$27569=HV105),Log!$E$1:$E$27569)</f>
        <v>3</v>
      </c>
      <c r="HX105" s="222" t="str">
        <f t="array" ref="HX105">LOOKUP(2,1/(Log!$K$1:$K$27569=HV105),Log!$F$1:$F$27569)</f>
        <v>ACAPS Access Methodology</v>
      </c>
      <c r="HY105" s="222" t="str">
        <f t="array" ref="HY105">LOOKUP(2,1/(Log!$K$1:$K$27569=HV105),Log!$G$1:$G$27569)</f>
        <v>Medium</v>
      </c>
      <c r="HZ105" s="222">
        <f t="array" ref="HZ105">LOOKUP(2,1/(Log!$K$1:$K$27569=HV105),Log!$H$1:$H$27569)</f>
        <v>2</v>
      </c>
      <c r="IA105" s="222" t="str">
        <f t="array" ref="IA105">LOOKUP(2,1/(Log!$K$1:$K$27569=HV105),Log!$J$1:$J$27569)</f>
        <v>x</v>
      </c>
      <c r="IB105" s="222" t="str">
        <f t="array" ref="IB105">LOOKUP(2,1/(Log!$K$1:$K$27569=HV105),Log!$I$1:$I$27569)</f>
        <v>x</v>
      </c>
      <c r="IC105" s="223">
        <f t="array" ref="IC105">LOOKUP(2,1/(Log!$K$1:$K$27569=HV105),Log!$L$1:$L$27569)</f>
        <v>45608</v>
      </c>
      <c r="ID105" s="221" t="str">
        <f t="shared" si="150"/>
        <v>PSE004Presence of mines and improvised explosive devices</v>
      </c>
      <c r="IE105" s="224">
        <f t="array" ref="IE105">LOOKUP(2,1/(Log!$K$1:$K$27569=ID105),Log!$E$1:$E$27569)</f>
        <v>2</v>
      </c>
      <c r="IF105" s="224" t="str">
        <f t="array" ref="IF105">LOOKUP(2,1/(Log!$K$1:$K$27569=ID105),Log!$F$1:$F$27569)</f>
        <v>ACAPS Access Methodology</v>
      </c>
      <c r="IG105" s="224" t="str">
        <f t="array" ref="IG105">LOOKUP(2,1/(Log!$K$1:$K$27569=ID105),Log!$G$1:$G$27569)</f>
        <v>Medium</v>
      </c>
      <c r="IH105" s="224">
        <f t="array" ref="IH105">LOOKUP(2,1/(Log!$K$1:$K$27569=ID105),Log!$H$1:$H$27569)</f>
        <v>2</v>
      </c>
      <c r="II105" s="224" t="str">
        <f t="array" ref="II105">LOOKUP(2,1/(Log!$K$1:$K$27569=ID105),Log!$J$1:$J$27569)</f>
        <v>x</v>
      </c>
      <c r="IJ105" s="224" t="str">
        <f t="array" ref="IJ105">LOOKUP(2,1/(Log!$K$1:$K$27569=ID105),Log!$I$1:$I$27569)</f>
        <v>x</v>
      </c>
      <c r="IK105" s="214">
        <f t="array" ref="IK105">LOOKUP(2,1/(Log!$K$1:$K$27569=ID105),Log!$L$1:$L$27569)</f>
        <v>45608</v>
      </c>
      <c r="IL105" s="222" t="str">
        <f t="shared" si="151"/>
        <v>PSE004Physical constraints in the environment (obstacles related to terrain, climate, lack of infrastructure, etc.)</v>
      </c>
      <c r="IM105" s="222">
        <f t="array" ref="IM105">LOOKUP(2,1/(Log!$K$1:$K$27569=IL105),Log!$E$1:$E$27569)</f>
        <v>2</v>
      </c>
      <c r="IN105" s="222" t="str">
        <f t="array" ref="IN105">LOOKUP(2,1/(Log!$K$1:$K$27569=IL105),Log!$F$1:$F$27569)</f>
        <v>ACAPS Access Methodology</v>
      </c>
      <c r="IO105" s="222" t="str">
        <f t="array" ref="IO105">LOOKUP(2,1/(Log!$K$1:$K$27569=IL105),Log!$G$1:$G$27569)</f>
        <v>Medium</v>
      </c>
      <c r="IP105" s="222">
        <f t="array" ref="IP105">LOOKUP(2,1/(Log!$K$1:$K$27569=IL105),Log!$H$1:$H$27569)</f>
        <v>2</v>
      </c>
      <c r="IQ105" s="222" t="str">
        <f t="array" ref="IQ105">LOOKUP(2,1/(Log!$K$1:$K$27569=IL105),Log!$J$1:$J$27569)</f>
        <v>x</v>
      </c>
      <c r="IR105" s="222" t="str">
        <f t="array" ref="IR105">LOOKUP(2,1/(Log!$K$1:$K$27569=IL105),Log!$I$1:$I$27569)</f>
        <v>x</v>
      </c>
      <c r="IS105" s="223">
        <f t="array" ref="IS105">LOOKUP(2,1/(Log!$K$1:$K$27569=IL105),Log!$L$1:$L$27569)</f>
        <v>45608</v>
      </c>
    </row>
    <row r="106" spans="1:253" s="11" customFormat="1" ht="13.35" customHeight="1">
      <c r="A106" s="11" t="str">
        <f>Lists!B:B</f>
        <v>Displacement from Russia-Ukraine conflict in Romania</v>
      </c>
      <c r="B106" s="11" t="str">
        <f>Lists!F:F</f>
        <v>International Displacement</v>
      </c>
      <c r="C106" s="11" t="str">
        <f>Lists!C:C</f>
        <v>ROU002</v>
      </c>
      <c r="D106" s="11" t="str">
        <f>Lists!A:A</f>
        <v>Romania</v>
      </c>
      <c r="E106" s="11" t="str">
        <f>Lists!D:D</f>
        <v>ROU</v>
      </c>
      <c r="F106" s="11" t="str">
        <f t="shared" si="114"/>
        <v>ROU002Total population</v>
      </c>
      <c r="G106" s="212">
        <f t="array" ref="G106">ROUND(LOOKUP(2,1/(Log!$K$1:$K$27569=F106),Log!$E$1:$E$27569),-3)</f>
        <v>19242000</v>
      </c>
      <c r="H106" s="213" t="str">
        <f t="array" ref="H106">LOOKUP(2,1/(Log!$K$1:$K$27569=F106),Log!$F$1:$F$27569)</f>
        <v>World Bank 2023; UNHCR accessed 20/04/2025</v>
      </c>
      <c r="I106" s="213" t="str">
        <f t="array" ref="I106">LOOKUP(2,1/(Log!$K$1:$K$27569=F106),Log!$G$1:$G$27569)</f>
        <v>High</v>
      </c>
      <c r="J106" s="213">
        <f t="array" ref="J106">LOOKUP(2,1/(Log!$K$1:$K$27569=F106),Log!$H$1:$H$27569)</f>
        <v>1</v>
      </c>
      <c r="K106" s="213" t="str">
        <f t="array" ref="K106">LOOKUP(2,1/(Log!$K$1:$K$27569=F106),Log!$J$1:$J$27569)</f>
        <v>The baseline population figure of (19,059,479) people is aggregated with (182,440) refugees from Ukraine in Romania according to UNHCR as of 1 March 2025. The World Bank and UNHCR sources were chosen because they provide the population and refugee data needed for the indicator's calculations as per the INFORM Severity Index methodology. The reliability is high because the data is recent.</v>
      </c>
      <c r="L106" s="213" t="str">
        <f t="array" ref="L106">LOOKUP(2,1/(Log!$K$1:$K$27569=F106),Log!$I$1:$I$27569)</f>
        <v>https://data.worldbank.org/indicator/SP.POP.TOTL?locations=RO&amp;page=2+%3B+https%3A%2F%2F ; https://data2.unhcr.org/en/situations/ukraine</v>
      </c>
      <c r="M106" s="214">
        <f t="array" ref="M106">LOOKUP(2,1/(Log!$K$1:$K$27569=F106),Log!$L$1:$L$27569)</f>
        <v>45773</v>
      </c>
      <c r="N106" s="221" t="str">
        <f t="shared" si="115"/>
        <v>ROU002Landmass affected</v>
      </c>
      <c r="O106" s="216">
        <f t="array" ref="O106">LOOKUP(2,1/(Log!$K$1:$K$27569=N106),Log!$E$1:$E$27569)</f>
        <v>238396</v>
      </c>
      <c r="P106" s="216" t="str">
        <f t="array" ref="P106">LOOKUP(2,1/(Log!$K$1:$K$27569=N106),Log!$F$1:$F$27569)</f>
        <v>OCHA 04/04/2023; Militarnyi 14/12/2023; UNHCR 07/01/2025</v>
      </c>
      <c r="Q106" s="216" t="str">
        <f t="array" ref="Q106">LOOKUP(2,1/(Log!$K$1:$K$27569=N106),Log!$G$1:$G$27569)</f>
        <v>High</v>
      </c>
      <c r="R106" s="216">
        <f t="array" ref="R106">LOOKUP(2,1/(Log!$K$1:$K$27569=N106),Log!$H$1:$H$27569)</f>
        <v>1</v>
      </c>
      <c r="S106" s="216" t="str">
        <f t="array" ref="S106">LOOKUP(2,1/(Log!$K$1:$K$27569=N106),Log!$J$1:$J$27569)</f>
        <v>The whole country is considered exposed, as refugees reside across the country, therefore the total landmass of Romania is considered affected. The sources were chosen because they are the most reliable, OCHA provides landmass data and UNHCR is the source for the Regional Response Plan 2025-2026 on the crisis of refugees from Ukraine in Romania. The reliability is high because the data is triangulated using multiple reliable sources.</v>
      </c>
      <c r="T106" s="216" t="str">
        <f t="array" ref="T106">LOOKUP(2,1/(Log!$K$1:$K$27569=N106),Log!$I$1:$I$27569)</f>
        <v>https://data.humdata.org/dataset/cod-ab-rou; https://mil.in.ua/en/news/russian-drone-crashes-in-romania/; https://reliefweb.int/report/poland/regional-refugee-response-plan-ukraine-situation-2025-2026</v>
      </c>
      <c r="U106" s="217">
        <f t="array" ref="U106">LOOKUP(2,1/(Log!$K$1:$K$27569=N106),Log!$L$1:$L$27569)</f>
        <v>45773</v>
      </c>
      <c r="V106" s="221" t="str">
        <f t="shared" si="116"/>
        <v>ROU002People exposed</v>
      </c>
      <c r="W106" s="213">
        <f t="array" ref="W106">IF(LOOKUP(2,1/(Log!$K$1:$K$27569=V106),Log!$E$1:$E$27569)="x","x",ROUND(LOOKUP(2,1/(Log!$K$1:$K$27569=V106),Log!$E$1:$E$27569),-3))</f>
        <v>19242000</v>
      </c>
      <c r="X106" s="213" t="str">
        <f t="array" ref="X106">LOOKUP(2,1/(Log!$K$1:$K$27569=V106),Log!$F$1:$F$27569)</f>
        <v>World Bank 2023; UNHCR accessed 20/04/2025</v>
      </c>
      <c r="Y106" s="213" t="str">
        <f t="array" ref="Y106">LOOKUP(2,1/(Log!$K$1:$K$27569=V106),Log!$G$1:$G$27569)</f>
        <v xml:space="preserve">Medium </v>
      </c>
      <c r="Z106" s="213">
        <f t="array" ref="Z106">LOOKUP(2,1/(Log!$K$1:$K$27569=V106),Log!$H$1:$H$27569)</f>
        <v>2</v>
      </c>
      <c r="AA106" s="213" t="str">
        <f t="array" ref="AA106">LOOKUP(2,1/(Log!$K$1:$K$27569=V106),Log!$J$1:$J$27569)</f>
        <v>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v>
      </c>
      <c r="AB106" s="213" t="str">
        <f t="array" ref="AB106">LOOKUP(2,1/(Log!$K$1:$K$27569=V106),Log!$I$1:$I$27569)</f>
        <v>https://data.worldbank.org/indicator/SP.POP.TOTL?locations=RO&amp;page=2+%3B+https%3A%2F%2F ; https://data2.unhcr.org/en/situations/ukraine</v>
      </c>
      <c r="AC106" s="214">
        <f t="array" ref="AC106">LOOKUP(2,1/(Log!$K$1:$K$27569=V106),Log!$L$1:$L$27569)</f>
        <v>45773</v>
      </c>
      <c r="AD106" s="221" t="str">
        <f t="shared" si="117"/>
        <v>ROU002People affected</v>
      </c>
      <c r="AE106" s="218">
        <f t="array" ref="AE106">IF(LOOKUP(2,1/(Log!$K$1:$K$27569=AD106),Log!$E$1:$E$27569)="x","x",ROUND(LOOKUP(2,1/(Log!$K$1:$K$27569=AD106),Log!$E$1:$E$27569),-3))</f>
        <v>182000</v>
      </c>
      <c r="AF106" s="218" t="str">
        <f t="array" ref="AF106">LOOKUP(2,1/(Log!$K$1:$K$27569=AD106),Log!$F$1:$F$27569)</f>
        <v>UNHCR accessed 20/04/2025</v>
      </c>
      <c r="AG106" s="218" t="str">
        <f t="array" ref="AG106">LOOKUP(2,1/(Log!$K$1:$K$27569=AD106),Log!$G$1:$G$27569)</f>
        <v xml:space="preserve">Medium </v>
      </c>
      <c r="AH106" s="218">
        <f t="array" ref="AH106">LOOKUP(2,1/(Log!$K$1:$K$27569=AD106),Log!$H$1:$H$27569)</f>
        <v>2</v>
      </c>
      <c r="AI106" s="218" t="str">
        <f t="array" ref="AI106">LOOKUP(2,1/(Log!$K$1:$K$27569=AD106),Log!$J$1:$J$27569)</f>
        <v>The number of people affected by the Ukrainian crisis is taken from UNHCR website. The number corresponds to the number of refugees from Ukraine in Romania.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v>
      </c>
      <c r="AJ106" s="218" t="str">
        <f t="array" ref="AJ106">LOOKUP(2,1/(Log!$K$1:$K$27569=AD106),Log!$I$1:$I$27569)</f>
        <v>https://data.unhcr.org/en/situations/ukraine</v>
      </c>
      <c r="AK106" s="219">
        <f t="array" ref="AK106">LOOKUP(2,1/(Log!$K$1:$K$27569=AD106),Log!$L$1:$L$27569)</f>
        <v>45773</v>
      </c>
      <c r="AL106" s="221" t="str">
        <f t="shared" si="118"/>
        <v>ROU002People displaced</v>
      </c>
      <c r="AM106" s="213">
        <f t="array" ref="AM106">IF(LOOKUP(2,1/(Log!$K$1:$K$27569=AL106),Log!$E$1:$E$27569)="x","x",ROUND(LOOKUP(2,1/(Log!$K$1:$K$27569=AL106),Log!$E$1:$E$27569),-3))</f>
        <v>182000</v>
      </c>
      <c r="AN106" s="213" t="str">
        <f t="array" ref="AN106">LOOKUP(2,1/(Log!$K$1:$K$27569=AL106),Log!$F$1:$F$27569)</f>
        <v>UNHCR accessed 20/04/2025</v>
      </c>
      <c r="AO106" s="213" t="str">
        <f t="array" ref="AO106">LOOKUP(2,1/(Log!$K$1:$K$27569=AL106),Log!$G$1:$G$27569)</f>
        <v>High</v>
      </c>
      <c r="AP106" s="213">
        <f t="array" ref="AP106">LOOKUP(2,1/(Log!$K$1:$K$27569=AL106),Log!$H$1:$H$27569)</f>
        <v>1</v>
      </c>
      <c r="AQ106" s="213" t="str">
        <f t="array" ref="AQ106">LOOKUP(2,1/(Log!$K$1:$K$27569=AL106),Log!$J$1:$J$27569)</f>
        <v>The number of people displaced by the crisis includes the number of refugees from Ukraine to Romania. This figure is taken from UNHCR website. This source was chosen because UNHCR is the most reliable source reporting the number of refugees from Ukraine to Romania. The reliability of this data is high because it is recent.</v>
      </c>
      <c r="AR106" s="213" t="str">
        <f t="array" ref="AR106">LOOKUP(2,1/(Log!$K$1:$K$27569=AL106),Log!$I$1:$I$27569)</f>
        <v>https://data.unhcr.org/en/situations/ukraine</v>
      </c>
      <c r="AS106" s="214">
        <f t="array" ref="AS106">LOOKUP(2,1/(Log!$K$1:$K$27569=AL106),Log!$L$1:$L$27569)</f>
        <v>45773</v>
      </c>
      <c r="AT106" s="222" t="str">
        <f t="shared" si="119"/>
        <v>ROU002Injuries reported</v>
      </c>
      <c r="AU106" s="218" t="str">
        <f t="array" ref="AU106">LOOKUP(2,1/(Log!$K$1:$K$27569=AT106),Log!$E$1:$E$27569)</f>
        <v>x</v>
      </c>
      <c r="AV106" s="218" t="str">
        <f t="array" ref="AV106">LOOKUP(2,1/(Log!$K$1:$K$27569=AT106),Log!$F$1:$F$27569)</f>
        <v>x</v>
      </c>
      <c r="AW106" s="218" t="str">
        <f t="array" ref="AW106">LOOKUP(2,1/(Log!$K$1:$K$27569=AT106),Log!$G$1:$G$27569)</f>
        <v>x</v>
      </c>
      <c r="AX106" s="218" t="str">
        <f t="array" ref="AX106">LOOKUP(2,1/(Log!$K$1:$K$27569=AT106),Log!$H$1:$H$27569)</f>
        <v>x</v>
      </c>
      <c r="AY106" s="218" t="str">
        <f t="array" ref="AY106">LOOKUP(2,1/(Log!$K$1:$K$27569=AT106),Log!$J$1:$J$27569)</f>
        <v xml:space="preserve">There is no available information. </v>
      </c>
      <c r="AZ106" s="218" t="str">
        <f t="array" ref="AZ106">LOOKUP(2,1/(Log!$K$1:$K$27569=AT106),Log!$I$1:$I$27569)</f>
        <v>x</v>
      </c>
      <c r="BA106" s="219">
        <f t="array" ref="BA106">LOOKUP(2,1/(Log!$K$1:$K$27569=AT106),Log!$L$1:$L$27569)</f>
        <v>45626</v>
      </c>
      <c r="BB106" s="221" t="str">
        <f t="shared" si="120"/>
        <v>ROU002Illness cases reported</v>
      </c>
      <c r="BC106" s="213" t="str">
        <f t="array" ref="BC106">LOOKUP(2,1/(Log!$K$1:$K$27569=BB106),Log!$E$1:$E$27569)</f>
        <v>x</v>
      </c>
      <c r="BD106" s="213" t="str">
        <f t="array" ref="BD106">LOOKUP(2,1/(Log!$K$1:$K$27569=BB106),Log!$F$1:$F$27569)</f>
        <v>x</v>
      </c>
      <c r="BE106" s="213" t="str">
        <f t="array" ref="BE106">LOOKUP(2,1/(Log!$K$1:$K$27569=BB106),Log!$G$1:$G$27569)</f>
        <v>x</v>
      </c>
      <c r="BF106" s="213" t="str">
        <f t="array" ref="BF106">LOOKUP(2,1/(Log!$K$1:$K$27569=BB106),Log!$H$1:$H$27569)</f>
        <v>x</v>
      </c>
      <c r="BG106" s="213" t="str">
        <f t="array" ref="BG106">LOOKUP(2,1/(Log!$K$1:$K$27569=BB106),Log!$J$1:$J$27569)</f>
        <v xml:space="preserve">There is no available information. </v>
      </c>
      <c r="BH106" s="213" t="str">
        <f t="array" ref="BH106">LOOKUP(2,1/(Log!$K$1:$K$27569=BB106),Log!$I$1:$I$27569)</f>
        <v>x</v>
      </c>
      <c r="BI106" s="214">
        <f t="array" ref="BI106">LOOKUP(2,1/(Log!$K$1:$K$27569=BB106),Log!$L$1:$L$27569)</f>
        <v>45626</v>
      </c>
      <c r="BJ106" s="222" t="str">
        <f t="shared" si="121"/>
        <v>ROU002Fatalities reported</v>
      </c>
      <c r="BK106" s="222">
        <f t="array" ref="BK106">LOOKUP(2,1/(Log!$K$1:$K$27569=BJ106),Log!$E$1:$E$27569)</f>
        <v>0</v>
      </c>
      <c r="BL106" s="222" t="str">
        <f t="array" ref="BL106">LOOKUP(2,1/(Log!$K$1:$K$27569=BJ106),Log!$F$1:$F$27569)</f>
        <v>ACLED accessed 20/04/2025</v>
      </c>
      <c r="BM106" s="222" t="str">
        <f t="array" ref="BM106">LOOKUP(2,1/(Log!$K$1:$K$27569=BJ106),Log!$G$1:$G$27569)</f>
        <v xml:space="preserve">Medium </v>
      </c>
      <c r="BN106" s="222">
        <f t="array" ref="BN106">LOOKUP(2,1/(Log!$K$1:$K$27569=BJ106),Log!$H$1:$H$27569)</f>
        <v>2</v>
      </c>
      <c r="BO106" s="222" t="str">
        <f t="array" ref="BO106">LOOKUP(2,1/(Log!$K$1:$K$27569=BJ106),Log!$J$1:$J$27569)</f>
        <v>The total number of fatalities in Displacement from Ukraine conflict in Romania crisis between 1 October  2024 -  31 March 2025</v>
      </c>
      <c r="BP106" s="218" t="str">
        <f t="array" ref="BP106">LOOKUP(2,1/(Log!$K$1:$K$27569=BJ106),Log!$I$1:$I$27569)</f>
        <v>https://acleddata.com/explorer/</v>
      </c>
      <c r="BQ106" s="223">
        <f t="array" ref="BQ106">LOOKUP(2,1/(Log!$K$1:$K$27569=BJ106),Log!$L$1:$L$27569)</f>
        <v>45773</v>
      </c>
      <c r="BR106" s="221" t="str">
        <f t="shared" si="122"/>
        <v>ROU002Buildings damaged</v>
      </c>
      <c r="BS106" s="224">
        <f t="array" ref="BS106">LOOKUP(2,1/(Log!$K$1:$K$27569=BR106),Log!$E$1:$E$27569)</f>
        <v>0</v>
      </c>
      <c r="BT106" s="224" t="str">
        <f t="array" ref="BT106">LOOKUP(2,1/(Log!$K$1:$K$27569=BR106),Log!$F$1:$F$27569)</f>
        <v>x</v>
      </c>
      <c r="BU106" s="224" t="str">
        <f t="array" ref="BU106">LOOKUP(2,1/(Log!$K$1:$K$27569=BR106),Log!$G$1:$G$27569)</f>
        <v>x</v>
      </c>
      <c r="BV106" s="224" t="str">
        <f t="array" ref="BV106">LOOKUP(2,1/(Log!$K$1:$K$27569=BR106),Log!$H$1:$H$27569)</f>
        <v>x</v>
      </c>
      <c r="BW106" s="224" t="str">
        <f t="array" ref="BW106">LOOKUP(2,1/(Log!$K$1:$K$27569=BR106),Log!$J$1:$J$27569)</f>
        <v>Not applicable.</v>
      </c>
      <c r="BX106" s="224" t="str">
        <f t="array" ref="BX106">LOOKUP(2,1/(Log!$K$1:$K$27569=BR106),Log!$I$1:$I$27569)</f>
        <v>x</v>
      </c>
      <c r="BY106" s="214">
        <f t="array" ref="BY106">LOOKUP(2,1/(Log!$K$1:$K$27569=BR106),Log!$L$1:$L$27569)</f>
        <v>45626</v>
      </c>
      <c r="BZ106" s="222" t="str">
        <f t="shared" si="123"/>
        <v>ROU002Buildings destroyed</v>
      </c>
      <c r="CA106" s="222">
        <f t="array" ref="CA106">LOOKUP(2,1/(Log!$K$1:$K$27569=BZ106),Log!$E$1:$E$27569)</f>
        <v>0</v>
      </c>
      <c r="CB106" s="222" t="str">
        <f t="array" ref="CB106">LOOKUP(2,1/(Log!$K$1:$K$27569=BZ106),Log!$F$1:$F$27569)</f>
        <v>x</v>
      </c>
      <c r="CC106" s="222" t="str">
        <f t="array" ref="CC106">LOOKUP(2,1/(Log!$K$1:$K$27569=BZ106),Log!$G$1:$G$27569)</f>
        <v>x</v>
      </c>
      <c r="CD106" s="222" t="str">
        <f t="array" ref="CD106">LOOKUP(2,1/(Log!$K$1:$K$27569=BZ106),Log!$H$1:$H$27569)</f>
        <v>x</v>
      </c>
      <c r="CE106" s="222" t="str">
        <f t="array" ref="CE106">LOOKUP(2,1/(Log!$K$1:$K$27569=BZ106),Log!$J$1:$J$27569)</f>
        <v>Not applicable.</v>
      </c>
      <c r="CF106" s="222" t="str">
        <f t="array" ref="CF106">LOOKUP(2,1/(Log!$K$1:$K$27569=BZ106),Log!$I$1:$I$27569)</f>
        <v>x</v>
      </c>
      <c r="CG106" s="223">
        <f t="array" ref="CG106">LOOKUP(2,1/(Log!$K$1:$K$27569=BZ106),Log!$L$1:$L$27569)</f>
        <v>45626</v>
      </c>
      <c r="CH106" s="221" t="str">
        <f t="shared" si="124"/>
        <v>ROU002Buildings in the affected area</v>
      </c>
      <c r="CI106" s="222" t="e">
        <f t="array" ref="CI106">LOOKUP(2,1/(Log!$K$1:$K$27569=CH106),Log!$E$1:$E$27569)</f>
        <v>#N/A</v>
      </c>
      <c r="CJ106" s="222" t="e">
        <f t="array" ref="CJ106">LOOKUP(2,1/(Log!$K$1:$K$27569=CH106),Log!$F$1:$F$27569)</f>
        <v>#N/A</v>
      </c>
      <c r="CK106" s="222" t="e">
        <f t="array" ref="CK106">LOOKUP(2,1/(Log!$K$1:$K$27569=CH106),Log!$G$1:$G$27569)</f>
        <v>#N/A</v>
      </c>
      <c r="CL106" s="222" t="e">
        <f t="array" ref="CL106">LOOKUP(2,1/(Log!$K$1:$K$27569=CH106),Log!$H$1:$H$27569)</f>
        <v>#N/A</v>
      </c>
      <c r="CM106" s="222" t="e">
        <f t="array" ref="CM106">LOOKUP(2,1/(Log!$K$1:$K$27569=CH106),Log!$J$1:$J$27569)</f>
        <v>#N/A</v>
      </c>
      <c r="CN106" s="222" t="e">
        <f t="array" ref="CN106">LOOKUP(2,1/(Log!$K$1:$K$27569=CH106),Log!$I$1:$I$27569)</f>
        <v>#N/A</v>
      </c>
      <c r="CO106" s="225" t="e">
        <f t="array" ref="CO106">LOOKUP(2,1/(Log!$K$1:$K$27569=CH106),Log!$L$1:$L$27569)</f>
        <v>#N/A</v>
      </c>
      <c r="CP106" s="222" t="str">
        <f t="shared" si="125"/>
        <v>ROU002Economic Losses</v>
      </c>
      <c r="CQ106" s="224" t="str">
        <f t="array" ref="CQ106">LOOKUP(2,1/(Log!$K$1:$K$27569=CP106),Log!$E$1:$E$27569)</f>
        <v>x</v>
      </c>
      <c r="CR106" s="224" t="str">
        <f t="array" ref="CR106">LOOKUP(2,1/(Log!$K$1:$K$27569=CP106),Log!$F$1:$F$27569)</f>
        <v>x</v>
      </c>
      <c r="CS106" s="224" t="str">
        <f t="array" ref="CS106">LOOKUP(2,1/(Log!$K$1:$K$27569=CP106),Log!$G$1:$G$27569)</f>
        <v>x</v>
      </c>
      <c r="CT106" s="224" t="str">
        <f t="array" ref="CT106">LOOKUP(2,1/(Log!$K$1:$K$27569=CP106),Log!$H$1:$H$27569)</f>
        <v>x</v>
      </c>
      <c r="CU106" s="224" t="str">
        <f t="array" ref="CU106">LOOKUP(2,1/(Log!$K$1:$K$27569=CP106),Log!$J$1:$J$27569)</f>
        <v xml:space="preserve">There is no available information. </v>
      </c>
      <c r="CV106" s="224" t="str">
        <f t="array" ref="CV106">LOOKUP(2,1/(Log!$K$1:$K$27569=CP106),Log!$I$1:$I$27569)</f>
        <v>x</v>
      </c>
      <c r="CW106" s="214">
        <f t="array" ref="CW106">LOOKUP(2,1/(Log!$K$1:$K$27569=CP106),Log!$L$1:$L$27569)</f>
        <v>45626</v>
      </c>
      <c r="CX106" s="222" t="str">
        <f t="shared" si="126"/>
        <v>ROU002People in Need</v>
      </c>
      <c r="CY106" s="218">
        <f t="shared" si="127"/>
        <v>182000</v>
      </c>
      <c r="CZ106" s="218" t="str">
        <f t="shared" si="128"/>
        <v>UNHCR accessed 20/04/2025; UNHCR 07/01/2025</v>
      </c>
      <c r="DA106" s="218" t="str">
        <f t="shared" si="129"/>
        <v>Low</v>
      </c>
      <c r="DB106" s="218">
        <f t="shared" si="130"/>
        <v>3</v>
      </c>
      <c r="DC106" s="218" t="str">
        <f t="shared" si="131"/>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DD106" s="218" t="str">
        <f t="shared" si="132"/>
        <v>https://data2.unhcr.org/en/situations/ukraine; https://reliefweb.int/report/poland/regional-refugee-response-plan-ukraine-situation-2025-2026</v>
      </c>
      <c r="DE106" s="220">
        <f t="shared" si="133"/>
        <v>45773</v>
      </c>
      <c r="DF106" s="221" t="str">
        <f t="shared" si="134"/>
        <v>ROU002Minimal humanitarian conditions - Level 1</v>
      </c>
      <c r="DG106" s="213">
        <f t="array" ref="DG106">IF(LOOKUP(2,1/(Log!$K$1:$K$27569=DF106),Log!$E$1:$E$27569)="x","x",ROUND(LOOKUP(2,1/(Log!$K$1:$K$27569=DF106),Log!$E$1:$E$27569),-3))</f>
        <v>19059000</v>
      </c>
      <c r="DH106" s="224" t="str">
        <f t="array" ref="DH106">LOOKUP(2,1/(Log!$K$1:$K$27569=DF106),Log!$F$1:$F$27569)</f>
        <v>World Bank 2023; UNHCR accessed 20/04/2025</v>
      </c>
      <c r="DI106" s="224" t="str">
        <f t="array" ref="DI106">LOOKUP(2,1/(Log!$K$1:$K$27569=DF106),Log!$G$1:$G$27569)</f>
        <v xml:space="preserve">Medium </v>
      </c>
      <c r="DJ106" s="224">
        <f t="array" ref="DJ106">LOOKUP(2,1/(Log!$K$1:$K$27569=DF106),Log!$H$1:$H$27569)</f>
        <v>2</v>
      </c>
      <c r="DK106" s="224" t="str">
        <f t="array" ref="DK106">LOOKUP(2,1/(Log!$K$1:$K$27569=DF106),Log!$J$1:$J$27569)</f>
        <v>According to INFORM Severity Index methodology, the number of people in Level 1 is equal to the people exposed minus the people affected. People in Level 1 are able to meet their basic needs without employing irreversible coping strategies.</v>
      </c>
      <c r="DL106" s="224" t="str">
        <f t="array" ref="DL106">LOOKUP(2,1/(Log!$K$1:$K$27569=DF106),Log!$I$1:$I$27569)</f>
        <v>https://data.worldbank.org/indicator/SP.POP.TOTL?locations=RO&amp;page=2+%3B+https%3A%2F%2F ; https://data2.unhcr.org/en/situations/ukraine</v>
      </c>
      <c r="DM106" s="214">
        <f t="array" ref="DM106">LOOKUP(2,1/(Log!$K$1:$K$27569=DF106),Log!$L$1:$L$27569)</f>
        <v>45773</v>
      </c>
      <c r="DN106" s="222" t="str">
        <f t="shared" si="135"/>
        <v>ROU002Stressed humanitarian conditions - Level 2</v>
      </c>
      <c r="DO106" s="218">
        <f t="array" ref="DO106">IF(LOOKUP(2,1/(Log!$K$1:$K$27569=DN106),Log!$E$1:$E$27569)="x","x",ROUND(LOOKUP(2,1/(Log!$K$1:$K$27569=DN106),Log!$E$1:$E$27569),-3))</f>
        <v>0</v>
      </c>
      <c r="DP106" s="222" t="str">
        <f t="array" ref="DP106">LOOKUP(2,1/(Log!$K$1:$K$27569=DN106),Log!$F$1:$F$27569)</f>
        <v>UNHCR accessed 20/04/2025; UNHCR 07/01/2025</v>
      </c>
      <c r="DQ106" s="222" t="str">
        <f t="array" ref="DQ106">LOOKUP(2,1/(Log!$K$1:$K$27569=DN106),Log!$G$1:$G$27569)</f>
        <v xml:space="preserve">Medium </v>
      </c>
      <c r="DR106" s="222">
        <f t="array" ref="DR106">LOOKUP(2,1/(Log!$K$1:$K$27569=DN106),Log!$H$1:$H$27569)</f>
        <v>2</v>
      </c>
      <c r="DS106" s="222" t="str">
        <f t="array" ref="DS106">LOOKUP(2,1/(Log!$K$1:$K$27569=DN106),Log!$J$1:$J$27569)</f>
        <v>According to INFORM Severity Index methodology, the number of people in Level 2 is equal to the people affected minus the people in need. Since all the people affected are also in need, there are no people in Level 2. </v>
      </c>
      <c r="DT106" s="222" t="str">
        <f t="array" ref="DT106">LOOKUP(2,1/(Log!$K$1:$K$27569=DN106),Log!$I$1:$I$27569)</f>
        <v>https://data2.unhcr.org/en/situations/ukraine; https://reliefweb.int/report/poland/regional-refugee-response-plan-ukraine-situation-2025-2026</v>
      </c>
      <c r="DU106" s="223">
        <f t="array" ref="DU106">LOOKUP(2,1/(Log!$K$1:$K$27569=DN106),Log!$L$1:$L$27569)</f>
        <v>45773</v>
      </c>
      <c r="DV106" s="221" t="str">
        <f t="shared" si="136"/>
        <v>ROU002Moderate humanitarian conditions - Level 3</v>
      </c>
      <c r="DW106" s="213">
        <f t="array" ref="DW106">IF(LOOKUP(2,1/(Log!$K$1:$K$27569=DV106),Log!$E$1:$E$27569)="x","x",ROUND(LOOKUP(2,1/(Log!$K$1:$K$27569=DV106),Log!$E$1:$E$27569),-3))</f>
        <v>182000</v>
      </c>
      <c r="DX106" s="224" t="str">
        <f t="array" ref="DX106">LOOKUP(2,1/(Log!$K$1:$K$27569=DV106),Log!$F$1:$F$27569)</f>
        <v>UNHCR accessed 20/04/2025; UNHCR 07/01/2025</v>
      </c>
      <c r="DY106" s="224" t="str">
        <f t="array" ref="DY106">LOOKUP(2,1/(Log!$K$1:$K$27569=DV106),Log!$G$1:$G$27569)</f>
        <v>Low</v>
      </c>
      <c r="DZ106" s="224">
        <f t="array" ref="DZ106">LOOKUP(2,1/(Log!$K$1:$K$27569=DV106),Log!$H$1:$H$27569)</f>
        <v>3</v>
      </c>
      <c r="EA106" s="224" t="str">
        <f t="array" ref="EA106">LOOKUP(2,1/(Log!$K$1:$K$27569=DV106),Log!$J$1:$J$27569)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B106" s="224" t="str">
        <f t="array" ref="EB106">LOOKUP(2,1/(Log!$K$1:$K$27569=DV106),Log!$I$1:$I$27569)</f>
        <v>https://data2.unhcr.org/en/situations/ukraine; https://reliefweb.int/report/poland/regional-refugee-response-plan-ukraine-situation-2025-2026</v>
      </c>
      <c r="EC106" s="214">
        <f t="array" ref="EC106">LOOKUP(2,1/(Log!$K$1:$K$27569=DV106),Log!$L$1:$L$27569)</f>
        <v>45773</v>
      </c>
      <c r="ED106" s="222" t="str">
        <f t="shared" si="137"/>
        <v>ROU002Severe humanitarian conditions - Level 4</v>
      </c>
      <c r="EE106" s="218">
        <f t="array" ref="EE106">IF(LOOKUP(2,1/(Log!$K$1:$K$27569=ED106),Log!$E$1:$E$27569)="x","x",ROUND(LOOKUP(2,1/(Log!$K$1:$K$27569=ED106),Log!$E$1:$E$27569),-3))</f>
        <v>0</v>
      </c>
      <c r="EF106" s="222" t="str">
        <f t="array" ref="EF106">LOOKUP(2,1/(Log!$K$1:$K$27569=ED106),Log!$F$1:$F$27569)</f>
        <v>UNHCR accessed 20/04/2025; UNHCR 07/01/2025</v>
      </c>
      <c r="EG106" s="222" t="str">
        <f t="array" ref="EG106">LOOKUP(2,1/(Log!$K$1:$K$27569=ED106),Log!$G$1:$G$27569)</f>
        <v>Low</v>
      </c>
      <c r="EH106" s="222">
        <f t="array" ref="EH106">LOOKUP(2,1/(Log!$K$1:$K$27569=ED106),Log!$H$1:$H$27569)</f>
        <v>3</v>
      </c>
      <c r="EI106" s="222" t="str">
        <f t="array" ref="EI106">LOOKUP(2,1/(Log!$K$1:$K$27569=ED106),Log!$J$1:$J$27569)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J106" s="222" t="str">
        <f t="array" ref="EJ106">LOOKUP(2,1/(Log!$K$1:$K$27569=ED106),Log!$I$1:$I$27569)</f>
        <v>https://data2.unhcr.org/en/situations/ukraine; https://reliefweb.int/report/poland/regional-refugee-response-plan-ukraine-situation-2025-2026</v>
      </c>
      <c r="EK106" s="223">
        <f t="array" ref="EK106">LOOKUP(2,1/(Log!$K$1:$K$27569=ED106),Log!$L$1:$L$27569)</f>
        <v>45773</v>
      </c>
      <c r="EL106" s="221" t="str">
        <f t="shared" si="138"/>
        <v>ROU002Extreme humanitarian conditions - Level 5</v>
      </c>
      <c r="EM106" s="213">
        <f t="array" ref="EM106">IF(LOOKUP(2,1/(Log!$K$1:$K$27569=EL106),Log!$E$1:$E$27569)="x","x",ROUND(LOOKUP(2,1/(Log!$K$1:$K$27569=EL106),Log!$E$1:$E$27569),-3))</f>
        <v>0</v>
      </c>
      <c r="EN106" s="224" t="str">
        <f t="array" ref="EN106">LOOKUP(2,1/(Log!$K$1:$K$27569=EL106),Log!$F$1:$F$27569)</f>
        <v>UNHCR accessed 20/04/2025; UNHCR 07/01/2025</v>
      </c>
      <c r="EO106" s="224" t="str">
        <f t="array" ref="EO106">LOOKUP(2,1/(Log!$K$1:$K$27569=EL106),Log!$G$1:$G$27569)</f>
        <v>Low</v>
      </c>
      <c r="EP106" s="224">
        <f t="array" ref="EP106">LOOKUP(2,1/(Log!$K$1:$K$27569=EL106),Log!$H$1:$H$27569)</f>
        <v>3</v>
      </c>
      <c r="EQ106" s="224" t="str">
        <f t="array" ref="EQ106">LOOKUP(2,1/(Log!$K$1:$K$27569=EL106),Log!$J$1:$J$27569)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R106" s="224" t="str">
        <f t="array" ref="ER106">LOOKUP(2,1/(Log!$K$1:$K$27569=EL106),Log!$I$1:$I$27569)</f>
        <v>https://data2.unhcr.org/en/situations/ukraine; https://reliefweb.int/report/poland/regional-refugee-response-plan-ukraine-situation-2025-2026</v>
      </c>
      <c r="ES106" s="214">
        <f t="array" ref="ES106">LOOKUP(2,1/(Log!$K$1:$K$27569=EL106),Log!$L$1:$L$27569)</f>
        <v>45773</v>
      </c>
      <c r="ET106" s="222" t="str">
        <f t="shared" si="139"/>
        <v>ROU002Fatalities in all crises</v>
      </c>
      <c r="EU106" s="222">
        <f t="array" ref="EU106">LOOKUP(2,1/(Log!$K$1:$K$27569=ET106),Log!$E$1:$E$27569)</f>
        <v>0</v>
      </c>
      <c r="EV106" s="222" t="str">
        <f t="array" ref="EV106">LOOKUP(2,1/(Log!$K$1:$K$27569=ET106),Log!$F$1:$F$27569)</f>
        <v>ACLED accessed 20/04/2025</v>
      </c>
      <c r="EW106" s="222" t="str">
        <f t="array" ref="EW106">LOOKUP(2,1/(Log!$K$1:$K$27569=ET106),Log!$G$1:$G$27569)</f>
        <v xml:space="preserve">Medium </v>
      </c>
      <c r="EX106" s="222">
        <f t="array" ref="EX106">LOOKUP(2,1/(Log!$K$1:$K$27569=ET106),Log!$H$1:$H$27569)</f>
        <v>2</v>
      </c>
      <c r="EY106" s="222" t="str">
        <f t="array" ref="EY106">LOOKUP(2,1/(Log!$K$1:$K$27569=ET106),Log!$J$1:$J$27569)</f>
        <v>The total number of fatalities in all crises between 1 October  2024 -  31 March 2025</v>
      </c>
      <c r="EZ106" s="222" t="str">
        <f t="array" ref="EZ106">LOOKUP(2,1/(Log!$K$1:$K$27569=ET106),Log!$I$1:$I$27569)</f>
        <v>https://acleddata.com/explorer/</v>
      </c>
      <c r="FA106" s="223">
        <f t="array" ref="FA106">LOOKUP(2,1/(Log!$K$1:$K$27569=ET106),Log!$L$1:$L$27569)</f>
        <v>45773</v>
      </c>
      <c r="FB106" s="221" t="str">
        <f t="shared" si="140"/>
        <v>ROU002Crisis affected groups</v>
      </c>
      <c r="FC106" s="224">
        <f t="array" ref="FC106">LOOKUP(2,1/(Log!$K$1:$K$27569=FB106),Log!$E$1:$E$27569)</f>
        <v>2</v>
      </c>
      <c r="FD106" s="224" t="str">
        <f t="array" ref="FD106">LOOKUP(2,1/(Log!$K$1:$K$27569=FB106),Log!$F$1:$F$27569)</f>
        <v>UNHCR 07/01/2025</v>
      </c>
      <c r="FE106" s="224" t="str">
        <f t="array" ref="FE106">LOOKUP(2,1/(Log!$K$1:$K$27569=FB106),Log!$G$1:$G$27569)</f>
        <v>High</v>
      </c>
      <c r="FF106" s="224">
        <f t="array" ref="FF106">LOOKUP(2,1/(Log!$K$1:$K$27569=FB106),Log!$H$1:$H$27569)</f>
        <v>1</v>
      </c>
      <c r="FG106" s="224" t="str">
        <f t="array" ref="FG106">LOOKUP(2,1/(Log!$K$1:$K$27569=FB106),Log!$J$1:$J$27569)</f>
        <v>In this crisis, 2 out of 5 population groups are affected: refugees and host population.</v>
      </c>
      <c r="FH106" s="224" t="str">
        <f t="array" ref="FH106">LOOKUP(2,1/(Log!$K$1:$K$27569=FB106),Log!$I$1:$I$27569)</f>
        <v>https://reliefweb.int/report/poland/regional-refugee-response-plan-ukraine-situation-2025-2026</v>
      </c>
      <c r="FI106" s="214">
        <f t="array" ref="FI106">LOOKUP(2,1/(Log!$K$1:$K$27569=FB106),Log!$L$1:$L$27569)</f>
        <v>45773</v>
      </c>
      <c r="FJ106" s="221" t="str">
        <f t="shared" si="141"/>
        <v>ROU002People facing limited access constraints</v>
      </c>
      <c r="FK106" s="222" t="str">
        <f t="array" ref="FK106">LOOKUP(2,1/(Log!$K$1:$K$27569=FJ106),Log!$E$1:$E$27569)</f>
        <v>x</v>
      </c>
      <c r="FL106" s="222" t="str">
        <f t="array" ref="FL106">LOOKUP(2,1/(Log!$K$1:$K$27569=FJ106),Log!$F$1:$F$27569)</f>
        <v>x</v>
      </c>
      <c r="FM106" s="222" t="str">
        <f t="array" ref="FM106">LOOKUP(2,1/(Log!$K$1:$K$27569=FJ106),Log!$G$1:$G$27569)</f>
        <v>x</v>
      </c>
      <c r="FN106" s="222" t="str">
        <f t="array" ref="FN106">LOOKUP(2,1/(Log!$K$1:$K$27569=FJ106),Log!$H$1:$H$27569)</f>
        <v>x</v>
      </c>
      <c r="FO106" s="222" t="str">
        <f t="array" ref="FO106">LOOKUP(2,1/(Log!$K$1:$K$27569=FJ106),Log!$J$1:$J$27569)</f>
        <v xml:space="preserve">There is no available information. </v>
      </c>
      <c r="FP106" s="218" t="str">
        <f t="array" ref="FP106">LOOKUP(2,1/(Log!$K$1:$K$27569=FJ106),Log!$I$1:$I$27569)</f>
        <v>x</v>
      </c>
      <c r="FQ106" s="219">
        <f t="array" ref="FQ106">LOOKUP(2,1/(Log!$K$1:$K$27569=FJ106),Log!$L$1:$L$27569)</f>
        <v>45626</v>
      </c>
      <c r="FR106" s="221" t="str">
        <f t="shared" si="142"/>
        <v>ROU002People facing restricted access constraints</v>
      </c>
      <c r="FS106" s="224" t="str">
        <f t="array" ref="FS106">LOOKUP(2,1/(Log!$K$1:$K$27569=FR106),Log!$E$1:$E$27569)</f>
        <v>x</v>
      </c>
      <c r="FT106" s="224" t="str">
        <f t="array" ref="FT106">LOOKUP(2,1/(Log!$K$1:$K$27569=FR106),Log!$F$1:$F$27569)</f>
        <v>x</v>
      </c>
      <c r="FU106" s="224" t="str">
        <f t="array" ref="FU106">LOOKUP(2,1/(Log!$K$1:$K$27569=FR106),Log!$G$1:$G$27569)</f>
        <v>x</v>
      </c>
      <c r="FV106" s="224" t="str">
        <f t="array" ref="FV106">LOOKUP(2,1/(Log!$K$1:$K$27569=FR106),Log!$H$1:$H$27569)</f>
        <v>x</v>
      </c>
      <c r="FW106" s="224" t="str">
        <f t="array" ref="FW106">LOOKUP(2,1/(Log!$K$1:$K$27569=FR106),Log!$J$1:$J$27569)</f>
        <v xml:space="preserve">There is no available information. </v>
      </c>
      <c r="FX106" s="224" t="str">
        <f t="array" ref="FX106">LOOKUP(2,1/(Log!$K$1:$K$27569=FR106),Log!$I$1:$I$27569)</f>
        <v>x</v>
      </c>
      <c r="FY106" s="214">
        <f t="array" ref="FY106">LOOKUP(2,1/(Log!$K$1:$K$27569=FR106),Log!$L$1:$L$27569)</f>
        <v>45626</v>
      </c>
      <c r="FZ106" s="222" t="str">
        <f t="shared" si="143"/>
        <v>ROU002Impediments to entry into country (bureaucratic and administrative)</v>
      </c>
      <c r="GA106" s="222">
        <f t="array" ref="GA106">LOOKUP(2,1/(Log!$K$1:$K$27569=FZ106),Log!$E$1:$E$27569)</f>
        <v>0</v>
      </c>
      <c r="GB106" s="222" t="str">
        <f t="array" ref="GB106">LOOKUP(2,1/(Log!$K$1:$K$27569=FZ106),Log!$F$1:$F$27569)</f>
        <v>ACAPS Access Methodology</v>
      </c>
      <c r="GC106" s="222" t="str">
        <f t="array" ref="GC106">LOOKUP(2,1/(Log!$K$1:$K$27569=FZ106),Log!$G$1:$G$27569)</f>
        <v>Medium</v>
      </c>
      <c r="GD106" s="222">
        <f t="array" ref="GD106">LOOKUP(2,1/(Log!$K$1:$K$27569=FZ106),Log!$H$1:$H$27569)</f>
        <v>2</v>
      </c>
      <c r="GE106" s="222" t="str">
        <f t="array" ref="GE106">LOOKUP(2,1/(Log!$K$1:$K$27569=FZ106),Log!$J$1:$J$27569)</f>
        <v>x</v>
      </c>
      <c r="GF106" s="222" t="str">
        <f t="array" ref="GF106">LOOKUP(2,1/(Log!$K$1:$K$27569=FZ106),Log!$I$1:$I$27569)</f>
        <v>x</v>
      </c>
      <c r="GG106" s="223">
        <f t="array" ref="GG106">LOOKUP(2,1/(Log!$K$1:$K$27569=FZ106),Log!$L$1:$L$27569)</f>
        <v>45609</v>
      </c>
      <c r="GH106" s="221" t="str">
        <f t="shared" si="144"/>
        <v>ROU002Restriction of movement (impediments to freedom of movement and/or administrative restrictions)</v>
      </c>
      <c r="GI106" s="224">
        <f t="array" ref="GI106">LOOKUP(2,1/(Log!$K$1:$K$27569=GH106),Log!$E$1:$E$27569)</f>
        <v>0</v>
      </c>
      <c r="GJ106" s="224" t="str">
        <f t="array" ref="GJ106">LOOKUP(2,1/(Log!$K$1:$K$27569=GH106),Log!$F$1:$F$27569)</f>
        <v>ACAPS Access Methodology</v>
      </c>
      <c r="GK106" s="224" t="str">
        <f t="array" ref="GK106">LOOKUP(2,1/(Log!$K$1:$K$27569=GH106),Log!$G$1:$G$27569)</f>
        <v>Medium</v>
      </c>
      <c r="GL106" s="224">
        <f t="array" ref="GL106">LOOKUP(2,1/(Log!$K$1:$K$27569=GH106),Log!$H$1:$H$27569)</f>
        <v>2</v>
      </c>
      <c r="GM106" s="224" t="str">
        <f t="array" ref="GM106">LOOKUP(2,1/(Log!$K$1:$K$27569=GH106),Log!$J$1:$J$27569)</f>
        <v>x</v>
      </c>
      <c r="GN106" s="224" t="str">
        <f t="array" ref="GN106">LOOKUP(2,1/(Log!$K$1:$K$27569=GH106),Log!$I$1:$I$27569)</f>
        <v>x</v>
      </c>
      <c r="GO106" s="214">
        <f t="array" ref="GO106">LOOKUP(2,1/(Log!$K$1:$K$27569=GH106),Log!$L$1:$L$27569)</f>
        <v>45609</v>
      </c>
      <c r="GP106" s="222" t="str">
        <f t="shared" si="145"/>
        <v>ROU002Interference into implementation of humanitarian activities</v>
      </c>
      <c r="GQ106" s="222">
        <f t="array" ref="GQ106">LOOKUP(2,1/(Log!$K$1:$K$27569=GP106),Log!$E$1:$E$27569)</f>
        <v>0</v>
      </c>
      <c r="GR106" s="222" t="str">
        <f t="array" ref="GR106">LOOKUP(2,1/(Log!$K$1:$K$27569=GP106),Log!$F$1:$F$27569)</f>
        <v>ACAPS Access Methodology</v>
      </c>
      <c r="GS106" s="222" t="str">
        <f t="array" ref="GS106">LOOKUP(2,1/(Log!$K$1:$K$27569=GP106),Log!$G$1:$G$27569)</f>
        <v>Medium</v>
      </c>
      <c r="GT106" s="222">
        <f t="array" ref="GT106">LOOKUP(2,1/(Log!$K$1:$K$27569=GP106),Log!$H$1:$H$27569)</f>
        <v>2</v>
      </c>
      <c r="GU106" s="222" t="str">
        <f t="array" ref="GU106">LOOKUP(2,1/(Log!$K$1:$K$27569=GP106),Log!$J$1:$J$27569)</f>
        <v>x</v>
      </c>
      <c r="GV106" s="222" t="str">
        <f t="array" ref="GV106">LOOKUP(2,1/(Log!$K$1:$K$27569=GP106),Log!$I$1:$I$27569)</f>
        <v>x</v>
      </c>
      <c r="GW106" s="223">
        <f t="array" ref="GW106">LOOKUP(2,1/(Log!$K$1:$K$27569=GP106),Log!$L$1:$L$27569)</f>
        <v>45609</v>
      </c>
      <c r="GX106" s="221" t="str">
        <f t="shared" si="146"/>
        <v>ROU002Violence against personnel, facilities and assets</v>
      </c>
      <c r="GY106" s="224">
        <f t="array" ref="GY106">LOOKUP(2,1/(Log!$K$1:$K$27569=GX106),Log!$E$1:$E$27569)</f>
        <v>0</v>
      </c>
      <c r="GZ106" s="224" t="str">
        <f t="array" ref="GZ106">LOOKUP(2,1/(Log!$K$1:$K$27569=GX106),Log!$F$1:$F$27569)</f>
        <v>ACAPS Access Methodology</v>
      </c>
      <c r="HA106" s="224" t="str">
        <f t="array" ref="HA106">LOOKUP(2,1/(Log!$K$1:$K$27569=GX106),Log!$G$1:$G$27569)</f>
        <v>Medium</v>
      </c>
      <c r="HB106" s="224">
        <f t="array" ref="HB106">LOOKUP(2,1/(Log!$K$1:$K$27569=GX106),Log!$H$1:$H$27569)</f>
        <v>2</v>
      </c>
      <c r="HC106" s="224" t="str">
        <f t="array" ref="HC106">LOOKUP(2,1/(Log!$K$1:$K$27569=GX106),Log!$J$1:$J$27569)</f>
        <v>x</v>
      </c>
      <c r="HD106" s="224" t="str">
        <f t="array" ref="HD106">LOOKUP(2,1/(Log!$K$1:$K$27569=GX106),Log!$I$1:$I$27569)</f>
        <v>x</v>
      </c>
      <c r="HE106" s="214">
        <f t="array" ref="HE106">LOOKUP(2,1/(Log!$K$1:$K$27569=GX106),Log!$L$1:$L$27569)</f>
        <v>45609</v>
      </c>
      <c r="HF106" s="222" t="str">
        <f t="shared" si="147"/>
        <v>ROU002Denial of existence of humanitarian needs or entitlements to assistance</v>
      </c>
      <c r="HG106" s="222">
        <f t="array" ref="HG106">LOOKUP(2,1/(Log!$K$1:$K$27569=HF106),Log!$E$1:$E$27569)</f>
        <v>0</v>
      </c>
      <c r="HH106" s="222" t="str">
        <f t="array" ref="HH106">LOOKUP(2,1/(Log!$K$1:$K$27569=HF106),Log!$F$1:$F$27569)</f>
        <v>ACAPS Access Methodology</v>
      </c>
      <c r="HI106" s="222" t="str">
        <f t="array" ref="HI106">LOOKUP(2,1/(Log!$K$1:$K$27569=HF106),Log!$G$1:$G$27569)</f>
        <v>Medium</v>
      </c>
      <c r="HJ106" s="222">
        <f t="array" ref="HJ106">LOOKUP(2,1/(Log!$K$1:$K$27569=HF106),Log!$H$1:$H$27569)</f>
        <v>2</v>
      </c>
      <c r="HK106" s="222" t="str">
        <f t="array" ref="HK106">LOOKUP(2,1/(Log!$K$1:$K$27569=HF106),Log!$J$1:$J$27569)</f>
        <v>x</v>
      </c>
      <c r="HL106" s="222" t="str">
        <f t="array" ref="HL106">LOOKUP(2,1/(Log!$K$1:$K$27569=HF106),Log!$I$1:$I$27569)</f>
        <v>x</v>
      </c>
      <c r="HM106" s="223">
        <f t="array" ref="HM106">LOOKUP(2,1/(Log!$K$1:$K$27569=HF106),Log!$L$1:$L$27569)</f>
        <v>45609</v>
      </c>
      <c r="HN106" s="221" t="str">
        <f t="shared" si="148"/>
        <v>ROU002Restriction and obstruction of access to services and assistance</v>
      </c>
      <c r="HO106" s="224">
        <f t="array" ref="HO106">LOOKUP(2,1/(Log!$K$1:$K$27569=HN106),Log!$E$1:$E$27569)</f>
        <v>1</v>
      </c>
      <c r="HP106" s="224" t="str">
        <f t="array" ref="HP106">LOOKUP(2,1/(Log!$K$1:$K$27569=HN106),Log!$F$1:$F$27569)</f>
        <v>ACAPS Access Methodology</v>
      </c>
      <c r="HQ106" s="224" t="str">
        <f t="array" ref="HQ106">LOOKUP(2,1/(Log!$K$1:$K$27569=HN106),Log!$G$1:$G$27569)</f>
        <v>Medium</v>
      </c>
      <c r="HR106" s="224">
        <f t="array" ref="HR106">LOOKUP(2,1/(Log!$K$1:$K$27569=HN106),Log!$H$1:$H$27569)</f>
        <v>2</v>
      </c>
      <c r="HS106" s="224" t="str">
        <f t="array" ref="HS106">LOOKUP(2,1/(Log!$K$1:$K$27569=HN106),Log!$J$1:$J$27569)</f>
        <v>x</v>
      </c>
      <c r="HT106" s="224" t="str">
        <f t="array" ref="HT106">LOOKUP(2,1/(Log!$K$1:$K$27569=HN106),Log!$I$1:$I$27569)</f>
        <v>x</v>
      </c>
      <c r="HU106" s="214">
        <f t="array" ref="HU106">LOOKUP(2,1/(Log!$K$1:$K$27569=HN106),Log!$L$1:$L$27569)</f>
        <v>45609</v>
      </c>
      <c r="HV106" s="222" t="str">
        <f t="shared" si="149"/>
        <v>ROU002Ongoing insecurity/hostilities affecting humanitarian assistance</v>
      </c>
      <c r="HW106" s="222">
        <f t="array" ref="HW106">LOOKUP(2,1/(Log!$K$1:$K$27569=HV106),Log!$E$1:$E$27569)</f>
        <v>0</v>
      </c>
      <c r="HX106" s="222" t="str">
        <f t="array" ref="HX106">LOOKUP(2,1/(Log!$K$1:$K$27569=HV106),Log!$F$1:$F$27569)</f>
        <v>ACAPS Access Methodology</v>
      </c>
      <c r="HY106" s="222" t="str">
        <f t="array" ref="HY106">LOOKUP(2,1/(Log!$K$1:$K$27569=HV106),Log!$G$1:$G$27569)</f>
        <v>Medium</v>
      </c>
      <c r="HZ106" s="222">
        <f t="array" ref="HZ106">LOOKUP(2,1/(Log!$K$1:$K$27569=HV106),Log!$H$1:$H$27569)</f>
        <v>2</v>
      </c>
      <c r="IA106" s="222" t="str">
        <f t="array" ref="IA106">LOOKUP(2,1/(Log!$K$1:$K$27569=HV106),Log!$J$1:$J$27569)</f>
        <v>x</v>
      </c>
      <c r="IB106" s="222" t="str">
        <f t="array" ref="IB106">LOOKUP(2,1/(Log!$K$1:$K$27569=HV106),Log!$I$1:$I$27569)</f>
        <v>x</v>
      </c>
      <c r="IC106" s="223">
        <f t="array" ref="IC106">LOOKUP(2,1/(Log!$K$1:$K$27569=HV106),Log!$L$1:$L$27569)</f>
        <v>45609</v>
      </c>
      <c r="ID106" s="221" t="str">
        <f t="shared" si="150"/>
        <v>ROU002Presence of mines and improvised explosive devices</v>
      </c>
      <c r="IE106" s="224">
        <f t="array" ref="IE106">LOOKUP(2,1/(Log!$K$1:$K$27569=ID106),Log!$E$1:$E$27569)</f>
        <v>0</v>
      </c>
      <c r="IF106" s="224" t="str">
        <f t="array" ref="IF106">LOOKUP(2,1/(Log!$K$1:$K$27569=ID106),Log!$F$1:$F$27569)</f>
        <v>ACAPS Access Methodology</v>
      </c>
      <c r="IG106" s="224" t="str">
        <f t="array" ref="IG106">LOOKUP(2,1/(Log!$K$1:$K$27569=ID106),Log!$G$1:$G$27569)</f>
        <v>Medium</v>
      </c>
      <c r="IH106" s="224">
        <f t="array" ref="IH106">LOOKUP(2,1/(Log!$K$1:$K$27569=ID106),Log!$H$1:$H$27569)</f>
        <v>2</v>
      </c>
      <c r="II106" s="224" t="str">
        <f t="array" ref="II106">LOOKUP(2,1/(Log!$K$1:$K$27569=ID106),Log!$J$1:$J$27569)</f>
        <v>x</v>
      </c>
      <c r="IJ106" s="224" t="str">
        <f t="array" ref="IJ106">LOOKUP(2,1/(Log!$K$1:$K$27569=ID106),Log!$I$1:$I$27569)</f>
        <v>x</v>
      </c>
      <c r="IK106" s="214">
        <f t="array" ref="IK106">LOOKUP(2,1/(Log!$K$1:$K$27569=ID106),Log!$L$1:$L$27569)</f>
        <v>45609</v>
      </c>
      <c r="IL106" s="222" t="str">
        <f t="shared" si="151"/>
        <v>ROU002Physical constraints in the environment (obstacles related to terrain, climate, lack of infrastructure, etc.)</v>
      </c>
      <c r="IM106" s="222">
        <f t="array" ref="IM106">LOOKUP(2,1/(Log!$K$1:$K$27569=IL106),Log!$E$1:$E$27569)</f>
        <v>2</v>
      </c>
      <c r="IN106" s="222" t="str">
        <f t="array" ref="IN106">LOOKUP(2,1/(Log!$K$1:$K$27569=IL106),Log!$F$1:$F$27569)</f>
        <v>ACAPS Access Methodology</v>
      </c>
      <c r="IO106" s="222" t="str">
        <f t="array" ref="IO106">LOOKUP(2,1/(Log!$K$1:$K$27569=IL106),Log!$G$1:$G$27569)</f>
        <v>Medium</v>
      </c>
      <c r="IP106" s="222">
        <f t="array" ref="IP106">LOOKUP(2,1/(Log!$K$1:$K$27569=IL106),Log!$H$1:$H$27569)</f>
        <v>2</v>
      </c>
      <c r="IQ106" s="222" t="str">
        <f t="array" ref="IQ106">LOOKUP(2,1/(Log!$K$1:$K$27569=IL106),Log!$J$1:$J$27569)</f>
        <v>x</v>
      </c>
      <c r="IR106" s="222" t="str">
        <f t="array" ref="IR106">LOOKUP(2,1/(Log!$K$1:$K$27569=IL106),Log!$I$1:$I$27569)</f>
        <v>x</v>
      </c>
      <c r="IS106" s="223">
        <f t="array" ref="IS106">LOOKUP(2,1/(Log!$K$1:$K$27569=IL106),Log!$L$1:$L$27569)</f>
        <v>45609</v>
      </c>
    </row>
    <row r="107" spans="1:253" s="11" customFormat="1" ht="13.35" customHeight="1">
      <c r="A107" s="11" t="str">
        <f>Lists!B:B</f>
        <v>Displacement from Russia-Ukraine conflict in Russia</v>
      </c>
      <c r="B107" s="11" t="str">
        <f>Lists!F:F</f>
        <v>Conflict/ Violence,International Displacement</v>
      </c>
      <c r="C107" s="11" t="str">
        <f>Lists!C:C</f>
        <v>RUS002</v>
      </c>
      <c r="D107" s="11" t="str">
        <f>Lists!A:A</f>
        <v>Russia</v>
      </c>
      <c r="E107" s="11" t="str">
        <f>Lists!D:D</f>
        <v>RUS</v>
      </c>
      <c r="F107" s="11" t="str">
        <f t="shared" si="114"/>
        <v>RUS002Total population</v>
      </c>
      <c r="G107" s="212">
        <f t="array" ref="G107">ROUND(LOOKUP(2,1/(Log!$K$1:$K$27569=F107),Log!$E$1:$E$27569),-3)</f>
        <v>145050000</v>
      </c>
      <c r="H107" s="213" t="str">
        <f t="array" ref="H107">LOOKUP(2,1/(Log!$K$1:$K$27569=F107),Log!$F$1:$F$27569)</f>
        <v>World Bank 2023; UNHCR accessed 20/04/2025</v>
      </c>
      <c r="I107" s="213" t="str">
        <f t="array" ref="I107">LOOKUP(2,1/(Log!$K$1:$K$27569=F107),Log!$G$1:$G$27569)</f>
        <v xml:space="preserve">Medium </v>
      </c>
      <c r="J107" s="213">
        <f t="array" ref="J107">LOOKUP(2,1/(Log!$K$1:$K$27569=F107),Log!$H$1:$H$27569)</f>
        <v>2</v>
      </c>
      <c r="K107" s="213" t="str">
        <f t="array" ref="K107">LOOKUP(2,1/(Log!$K$1:$K$27569=F107),Log!$J$1:$J$27569)</f>
        <v>This is the total population in the country adjusted to population movement. The baseline population figure of (143,826,130) people is aggregated with (1,223,795) refugees from Ukraine in Russia according to UNHCR as of 30 June 2024.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v>
      </c>
      <c r="L107" s="213" t="str">
        <f t="array" ref="L107">LOOKUP(2,1/(Log!$K$1:$K$27569=F107),Log!$I$1:$I$27569)</f>
        <v>https://data.worldbank.org/indicator/SP.POP.TOTL?locations=RU&amp;page=2 ; https://data.unhcr.org/en/situations/ukraine</v>
      </c>
      <c r="M107" s="214">
        <f t="array" ref="M107">LOOKUP(2,1/(Log!$K$1:$K$27569=F107),Log!$L$1:$L$27569)</f>
        <v>45773</v>
      </c>
      <c r="N107" s="221" t="str">
        <f t="shared" si="115"/>
        <v>RUS002Landmass affected</v>
      </c>
      <c r="O107" s="216">
        <f t="array" ref="O107">LOOKUP(2,1/(Log!$K$1:$K$27569=N107),Log!$E$1:$E$27569)</f>
        <v>16376870</v>
      </c>
      <c r="P107" s="216" t="str">
        <f t="array" ref="P107">LOOKUP(2,1/(Log!$K$1:$K$27569=N107),Log!$F$1:$F$27569)</f>
        <v>World Bank accessed 26/03/2024</v>
      </c>
      <c r="Q107" s="216" t="str">
        <f t="array" ref="Q107">LOOKUP(2,1/(Log!$K$1:$K$27569=N107),Log!$G$1:$G$27569)</f>
        <v xml:space="preserve">Medium </v>
      </c>
      <c r="R107" s="216">
        <f t="array" ref="R107">LOOKUP(2,1/(Log!$K$1:$K$27569=N107),Log!$H$1:$H$27569)</f>
        <v>2</v>
      </c>
      <c r="S107" s="216" t="str">
        <f t="array" ref="S107">LOOKUP(2,1/(Log!$K$1:$K$27569=N107),Log!$J$1:$J$27569)</f>
        <v>The whole landmass is considered affected as refugees reside in across the country. The sources were chosen because they are the most reliable, OCHA provides landmass data and IOM is also reliable but one of the few available humanitarian sources on refugees from Ukraine in Russia . The reliability is low because it cannot be triangulated/cross-verified.</v>
      </c>
      <c r="T107" s="216" t="str">
        <f t="array" ref="T107">LOOKUP(2,1/(Log!$K$1:$K$27569=N107),Log!$I$1:$I$27569)</f>
        <v>https://data.worldbank.org/indicator/AG.LND.TOTL.K2?locations=RU</v>
      </c>
      <c r="U107" s="217">
        <f t="array" ref="U107">LOOKUP(2,1/(Log!$K$1:$K$27569=N107),Log!$L$1:$L$27569)</f>
        <v>45773</v>
      </c>
      <c r="V107" s="221" t="str">
        <f t="shared" si="116"/>
        <v>RUS002People exposed</v>
      </c>
      <c r="W107" s="213">
        <f t="array" ref="W107">IF(LOOKUP(2,1/(Log!$K$1:$K$27569=V107),Log!$E$1:$E$27569)="x","x",ROUND(LOOKUP(2,1/(Log!$K$1:$K$27569=V107),Log!$E$1:$E$27569),-3))</f>
        <v>145050000</v>
      </c>
      <c r="X107" s="213" t="str">
        <f t="array" ref="X107">LOOKUP(2,1/(Log!$K$1:$K$27569=V107),Log!$F$1:$F$27569)</f>
        <v>World Bank 2023; UNHCR accessed 20/04/2025</v>
      </c>
      <c r="Y107" s="213" t="str">
        <f t="array" ref="Y107">LOOKUP(2,1/(Log!$K$1:$K$27569=V107),Log!$G$1:$G$27569)</f>
        <v>Low</v>
      </c>
      <c r="Z107" s="213">
        <f t="array" ref="Z107">LOOKUP(2,1/(Log!$K$1:$K$27569=V107),Log!$H$1:$H$27569)</f>
        <v>3</v>
      </c>
      <c r="AA107" s="213" t="str">
        <f t="array" ref="AA107">LOOKUP(2,1/(Log!$K$1:$K$27569=V107),Log!$J$1:$J$27569)</f>
        <v xml:space="preserve">The number of people exposed corresponds to the total population of the country in Russia.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v>
      </c>
      <c r="AB107" s="213" t="str">
        <f t="array" ref="AB107">LOOKUP(2,1/(Log!$K$1:$K$27569=V107),Log!$I$1:$I$27569)</f>
        <v>https://data.worldbank.org/indicator/SP.POP.TOTL?locations=RU&amp;page=2 ; https://data.unhcr.org/en/situations/ukraine</v>
      </c>
      <c r="AC107" s="214">
        <f t="array" ref="AC107">LOOKUP(2,1/(Log!$K$1:$K$27569=V107),Log!$L$1:$L$27569)</f>
        <v>45773</v>
      </c>
      <c r="AD107" s="221" t="str">
        <f t="shared" si="117"/>
        <v>RUS002People affected</v>
      </c>
      <c r="AE107" s="218">
        <f t="array" ref="AE107">IF(LOOKUP(2,1/(Log!$K$1:$K$27569=AD107),Log!$E$1:$E$27569)="x","x",ROUND(LOOKUP(2,1/(Log!$K$1:$K$27569=AD107),Log!$E$1:$E$27569),-3))</f>
        <v>1224000</v>
      </c>
      <c r="AF107" s="218" t="str">
        <f t="array" ref="AF107">LOOKUP(2,1/(Log!$K$1:$K$27569=AD107),Log!$F$1:$F$27569)</f>
        <v>UNHCR accessed 20/04/2025</v>
      </c>
      <c r="AG107" s="218" t="str">
        <f t="array" ref="AG107">LOOKUP(2,1/(Log!$K$1:$K$27569=AD107),Log!$G$1:$G$27569)</f>
        <v>Low</v>
      </c>
      <c r="AH107" s="218">
        <f t="array" ref="AH107">LOOKUP(2,1/(Log!$K$1:$K$27569=AD107),Log!$H$1:$H$27569)</f>
        <v>3</v>
      </c>
      <c r="AI107" s="218" t="str">
        <f t="array" ref="AI107">LOOKUP(2,1/(Log!$K$1:$K$27569=AD107),Log!$J$1:$J$27569)</f>
        <v>The number of people affected by the crisis is taken from UNHCR website.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v>
      </c>
      <c r="AJ107" s="218" t="str">
        <f t="array" ref="AJ107">LOOKUP(2,1/(Log!$K$1:$K$27569=AD107),Log!$I$1:$I$27569)</f>
        <v>https://data.unhcr.org/en/situations/ukraine</v>
      </c>
      <c r="AK107" s="219">
        <f t="array" ref="AK107">LOOKUP(2,1/(Log!$K$1:$K$27569=AD107),Log!$L$1:$L$27569)</f>
        <v>45773</v>
      </c>
      <c r="AL107" s="221" t="str">
        <f t="shared" si="118"/>
        <v>RUS002People displaced</v>
      </c>
      <c r="AM107" s="213">
        <f t="array" ref="AM107">IF(LOOKUP(2,1/(Log!$K$1:$K$27569=AL107),Log!$E$1:$E$27569)="x","x",ROUND(LOOKUP(2,1/(Log!$K$1:$K$27569=AL107),Log!$E$1:$E$27569),-3))</f>
        <v>1224000</v>
      </c>
      <c r="AN107" s="213" t="str">
        <f t="array" ref="AN107">LOOKUP(2,1/(Log!$K$1:$K$27569=AL107),Log!$F$1:$F$27569)</f>
        <v>UNHCR accessed 20/04/2025</v>
      </c>
      <c r="AO107" s="213" t="str">
        <f t="array" ref="AO107">LOOKUP(2,1/(Log!$K$1:$K$27569=AL107),Log!$G$1:$G$27569)</f>
        <v xml:space="preserve">Medium </v>
      </c>
      <c r="AP107" s="213">
        <f t="array" ref="AP107">LOOKUP(2,1/(Log!$K$1:$K$27569=AL107),Log!$H$1:$H$27569)</f>
        <v>2</v>
      </c>
      <c r="AQ107" s="213" t="str">
        <f t="array" ref="AQ107">LOOKUP(2,1/(Log!$K$1:$K$27569=AL107),Log!$J$1:$J$27569)</f>
        <v xml:space="preserve">The number of people displaced by the crisis includes the number of refugees from Ukraine to Russia. This figure is taken from UNHCR website. This source was chosen because UNHCR is the only and most reliable source reporting the number of people displaced from Ukraine to Russia. The reliability of this data is medium because the methodologies used for data collection are generally consistent, though minor variations exist that could affect accuracy. </v>
      </c>
      <c r="AR107" s="213" t="str">
        <f t="array" ref="AR107">LOOKUP(2,1/(Log!$K$1:$K$27569=AL107),Log!$I$1:$I$27569)</f>
        <v>https://data.unhcr.org/en/situations/ukraine</v>
      </c>
      <c r="AS107" s="214">
        <f t="array" ref="AS107">LOOKUP(2,1/(Log!$K$1:$K$27569=AL107),Log!$L$1:$L$27569)</f>
        <v>45773</v>
      </c>
      <c r="AT107" s="222" t="str">
        <f t="shared" si="119"/>
        <v>RUS002Injuries reported</v>
      </c>
      <c r="AU107" s="218" t="str">
        <f t="array" ref="AU107">LOOKUP(2,1/(Log!$K$1:$K$27569=AT107),Log!$E$1:$E$27569)</f>
        <v>x</v>
      </c>
      <c r="AV107" s="218" t="str">
        <f t="array" ref="AV107">LOOKUP(2,1/(Log!$K$1:$K$27569=AT107),Log!$F$1:$F$27569)</f>
        <v>x</v>
      </c>
      <c r="AW107" s="218" t="str">
        <f t="array" ref="AW107">LOOKUP(2,1/(Log!$K$1:$K$27569=AT107),Log!$G$1:$G$27569)</f>
        <v>x</v>
      </c>
      <c r="AX107" s="218" t="str">
        <f t="array" ref="AX107">LOOKUP(2,1/(Log!$K$1:$K$27569=AT107),Log!$H$1:$H$27569)</f>
        <v>x</v>
      </c>
      <c r="AY107" s="218" t="str">
        <f t="array" ref="AY107">LOOKUP(2,1/(Log!$K$1:$K$27569=AT107),Log!$J$1:$J$27569)</f>
        <v xml:space="preserve">There is no available information. </v>
      </c>
      <c r="AZ107" s="218" t="str">
        <f t="array" ref="AZ107">LOOKUP(2,1/(Log!$K$1:$K$27569=AT107),Log!$I$1:$I$27569)</f>
        <v>x</v>
      </c>
      <c r="BA107" s="219">
        <f t="array" ref="BA107">LOOKUP(2,1/(Log!$K$1:$K$27569=AT107),Log!$L$1:$L$27569)</f>
        <v>45563</v>
      </c>
      <c r="BB107" s="221" t="str">
        <f t="shared" si="120"/>
        <v>RUS002Illness cases reported</v>
      </c>
      <c r="BC107" s="213" t="str">
        <f t="array" ref="BC107">LOOKUP(2,1/(Log!$K$1:$K$27569=BB107),Log!$E$1:$E$27569)</f>
        <v>x</v>
      </c>
      <c r="BD107" s="213" t="str">
        <f t="array" ref="BD107">LOOKUP(2,1/(Log!$K$1:$K$27569=BB107),Log!$F$1:$F$27569)</f>
        <v>x</v>
      </c>
      <c r="BE107" s="213" t="str">
        <f t="array" ref="BE107">LOOKUP(2,1/(Log!$K$1:$K$27569=BB107),Log!$G$1:$G$27569)</f>
        <v>x</v>
      </c>
      <c r="BF107" s="213" t="str">
        <f t="array" ref="BF107">LOOKUP(2,1/(Log!$K$1:$K$27569=BB107),Log!$H$1:$H$27569)</f>
        <v>x</v>
      </c>
      <c r="BG107" s="213" t="str">
        <f t="array" ref="BG107">LOOKUP(2,1/(Log!$K$1:$K$27569=BB107),Log!$J$1:$J$27569)</f>
        <v xml:space="preserve">There is no available information. </v>
      </c>
      <c r="BH107" s="213" t="str">
        <f t="array" ref="BH107">LOOKUP(2,1/(Log!$K$1:$K$27569=BB107),Log!$I$1:$I$27569)</f>
        <v>x</v>
      </c>
      <c r="BI107" s="214">
        <f t="array" ref="BI107">LOOKUP(2,1/(Log!$K$1:$K$27569=BB107),Log!$L$1:$L$27569)</f>
        <v>45563</v>
      </c>
      <c r="BJ107" s="222" t="str">
        <f t="shared" si="121"/>
        <v>RUS002Fatalities reported</v>
      </c>
      <c r="BK107" s="222">
        <f t="array" ref="BK107">LOOKUP(2,1/(Log!$K$1:$K$27569=BJ107),Log!$E$1:$E$27569)</f>
        <v>0</v>
      </c>
      <c r="BL107" s="222" t="str">
        <f t="array" ref="BL107">LOOKUP(2,1/(Log!$K$1:$K$27569=BJ107),Log!$F$1:$F$27569)</f>
        <v>ACLED accessed 20/04/2025</v>
      </c>
      <c r="BM107" s="222" t="str">
        <f t="array" ref="BM107">LOOKUP(2,1/(Log!$K$1:$K$27569=BJ107),Log!$G$1:$G$27569)</f>
        <v>Low</v>
      </c>
      <c r="BN107" s="222">
        <f t="array" ref="BN107">LOOKUP(2,1/(Log!$K$1:$K$27569=BJ107),Log!$H$1:$H$27569)</f>
        <v>3</v>
      </c>
      <c r="BO107" s="222" t="str">
        <f t="array" ref="BO107">LOOKUP(2,1/(Log!$K$1:$K$27569=BJ107),Log!$J$1:$J$27569)</f>
        <v>The total number of fatalities in Ukrainian refugees crisis between 1 October  2024 -  31 March 2025.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v>
      </c>
      <c r="BP107" s="218" t="str">
        <f t="array" ref="BP107">LOOKUP(2,1/(Log!$K$1:$K$27569=BJ107),Log!$I$1:$I$27569)</f>
        <v>https://acleddata.com/explorer/</v>
      </c>
      <c r="BQ107" s="223">
        <f t="array" ref="BQ107">LOOKUP(2,1/(Log!$K$1:$K$27569=BJ107),Log!$L$1:$L$27569)</f>
        <v>45773</v>
      </c>
      <c r="BR107" s="221" t="str">
        <f t="shared" si="122"/>
        <v>RUS002Buildings damaged</v>
      </c>
      <c r="BS107" s="224" t="str">
        <f t="array" ref="BS107">LOOKUP(2,1/(Log!$K$1:$K$27569=BR107),Log!$E$1:$E$27569)</f>
        <v>x</v>
      </c>
      <c r="BT107" s="224" t="str">
        <f t="array" ref="BT107">LOOKUP(2,1/(Log!$K$1:$K$27569=BR107),Log!$F$1:$F$27569)</f>
        <v>x</v>
      </c>
      <c r="BU107" s="224" t="str">
        <f t="array" ref="BU107">LOOKUP(2,1/(Log!$K$1:$K$27569=BR107),Log!$G$1:$G$27569)</f>
        <v>x</v>
      </c>
      <c r="BV107" s="224" t="str">
        <f t="array" ref="BV107">LOOKUP(2,1/(Log!$K$1:$K$27569=BR107),Log!$H$1:$H$27569)</f>
        <v>x</v>
      </c>
      <c r="BW107" s="224" t="str">
        <f t="array" ref="BW107">LOOKUP(2,1/(Log!$K$1:$K$27569=BR107),Log!$J$1:$J$27569)</f>
        <v>Not applicable.</v>
      </c>
      <c r="BX107" s="224" t="str">
        <f t="array" ref="BX107">LOOKUP(2,1/(Log!$K$1:$K$27569=BR107),Log!$I$1:$I$27569)</f>
        <v>x</v>
      </c>
      <c r="BY107" s="214">
        <f t="array" ref="BY107">LOOKUP(2,1/(Log!$K$1:$K$27569=BR107),Log!$L$1:$L$27569)</f>
        <v>45563</v>
      </c>
      <c r="BZ107" s="222" t="str">
        <f t="shared" si="123"/>
        <v>RUS002Buildings destroyed</v>
      </c>
      <c r="CA107" s="222" t="str">
        <f t="array" ref="CA107">LOOKUP(2,1/(Log!$K$1:$K$27569=BZ107),Log!$E$1:$E$27569)</f>
        <v>x</v>
      </c>
      <c r="CB107" s="222" t="str">
        <f t="array" ref="CB107">LOOKUP(2,1/(Log!$K$1:$K$27569=BZ107),Log!$F$1:$F$27569)</f>
        <v>x</v>
      </c>
      <c r="CC107" s="222" t="str">
        <f t="array" ref="CC107">LOOKUP(2,1/(Log!$K$1:$K$27569=BZ107),Log!$G$1:$G$27569)</f>
        <v>x</v>
      </c>
      <c r="CD107" s="222" t="str">
        <f t="array" ref="CD107">LOOKUP(2,1/(Log!$K$1:$K$27569=BZ107),Log!$H$1:$H$27569)</f>
        <v>x</v>
      </c>
      <c r="CE107" s="222" t="str">
        <f t="array" ref="CE107">LOOKUP(2,1/(Log!$K$1:$K$27569=BZ107),Log!$J$1:$J$27569)</f>
        <v>Not applicable.</v>
      </c>
      <c r="CF107" s="222" t="str">
        <f t="array" ref="CF107">LOOKUP(2,1/(Log!$K$1:$K$27569=BZ107),Log!$I$1:$I$27569)</f>
        <v>x</v>
      </c>
      <c r="CG107" s="223">
        <f t="array" ref="CG107">LOOKUP(2,1/(Log!$K$1:$K$27569=BZ107),Log!$L$1:$L$27569)</f>
        <v>45563</v>
      </c>
      <c r="CH107" s="221" t="str">
        <f t="shared" si="124"/>
        <v>RUS002Buildings in the affected area</v>
      </c>
      <c r="CI107" s="222" t="e">
        <f t="array" ref="CI107">LOOKUP(2,1/(Log!$K$1:$K$27569=CH107),Log!$E$1:$E$27569)</f>
        <v>#N/A</v>
      </c>
      <c r="CJ107" s="222" t="e">
        <f t="array" ref="CJ107">LOOKUP(2,1/(Log!$K$1:$K$27569=CH107),Log!$F$1:$F$27569)</f>
        <v>#N/A</v>
      </c>
      <c r="CK107" s="222" t="e">
        <f t="array" ref="CK107">LOOKUP(2,1/(Log!$K$1:$K$27569=CH107),Log!$G$1:$G$27569)</f>
        <v>#N/A</v>
      </c>
      <c r="CL107" s="222" t="e">
        <f t="array" ref="CL107">LOOKUP(2,1/(Log!$K$1:$K$27569=CH107),Log!$H$1:$H$27569)</f>
        <v>#N/A</v>
      </c>
      <c r="CM107" s="222" t="e">
        <f t="array" ref="CM107">LOOKUP(2,1/(Log!$K$1:$K$27569=CH107),Log!$J$1:$J$27569)</f>
        <v>#N/A</v>
      </c>
      <c r="CN107" s="222" t="e">
        <f t="array" ref="CN107">LOOKUP(2,1/(Log!$K$1:$K$27569=CH107),Log!$I$1:$I$27569)</f>
        <v>#N/A</v>
      </c>
      <c r="CO107" s="225" t="e">
        <f t="array" ref="CO107">LOOKUP(2,1/(Log!$K$1:$K$27569=CH107),Log!$L$1:$L$27569)</f>
        <v>#N/A</v>
      </c>
      <c r="CP107" s="222" t="str">
        <f t="shared" si="125"/>
        <v>RUS002Economic Losses</v>
      </c>
      <c r="CQ107" s="224" t="str">
        <f t="array" ref="CQ107">LOOKUP(2,1/(Log!$K$1:$K$27569=CP107),Log!$E$1:$E$27569)</f>
        <v>x</v>
      </c>
      <c r="CR107" s="224" t="str">
        <f t="array" ref="CR107">LOOKUP(2,1/(Log!$K$1:$K$27569=CP107),Log!$F$1:$F$27569)</f>
        <v>x</v>
      </c>
      <c r="CS107" s="224" t="str">
        <f t="array" ref="CS107">LOOKUP(2,1/(Log!$K$1:$K$27569=CP107),Log!$G$1:$G$27569)</f>
        <v>x</v>
      </c>
      <c r="CT107" s="224" t="str">
        <f t="array" ref="CT107">LOOKUP(2,1/(Log!$K$1:$K$27569=CP107),Log!$H$1:$H$27569)</f>
        <v>x</v>
      </c>
      <c r="CU107" s="224" t="str">
        <f t="array" ref="CU107">LOOKUP(2,1/(Log!$K$1:$K$27569=CP107),Log!$J$1:$J$27569)</f>
        <v>Not applicable.</v>
      </c>
      <c r="CV107" s="224" t="str">
        <f t="array" ref="CV107">LOOKUP(2,1/(Log!$K$1:$K$27569=CP107),Log!$I$1:$I$27569)</f>
        <v>x</v>
      </c>
      <c r="CW107" s="214">
        <f t="array" ref="CW107">LOOKUP(2,1/(Log!$K$1:$K$27569=CP107),Log!$L$1:$L$27569)</f>
        <v>45563</v>
      </c>
      <c r="CX107" s="222" t="str">
        <f t="shared" si="126"/>
        <v>RUS002People in Need</v>
      </c>
      <c r="CY107" s="218">
        <f t="shared" si="127"/>
        <v>1224000</v>
      </c>
      <c r="CZ107" s="218" t="str">
        <f t="shared" si="128"/>
        <v>UNHCR accessed 20/04/2025</v>
      </c>
      <c r="DA107" s="218" t="str">
        <f t="shared" si="129"/>
        <v>Low</v>
      </c>
      <c r="DB107" s="218">
        <f t="shared" si="130"/>
        <v>3</v>
      </c>
      <c r="DC107" s="218" t="str">
        <f t="shared" si="131"/>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DD107" s="218" t="str">
        <f t="shared" si="132"/>
        <v>https://data.unhcr.org/en/situations/ukraine</v>
      </c>
      <c r="DE107" s="220">
        <f t="shared" si="133"/>
        <v>45773</v>
      </c>
      <c r="DF107" s="221" t="str">
        <f t="shared" si="134"/>
        <v>RUS002Minimal humanitarian conditions - Level 1</v>
      </c>
      <c r="DG107" s="213">
        <f t="array" ref="DG107">IF(LOOKUP(2,1/(Log!$K$1:$K$27569=DF107),Log!$E$1:$E$27569)="x","x",ROUND(LOOKUP(2,1/(Log!$K$1:$K$27569=DF107),Log!$E$1:$E$27569),-3))</f>
        <v>143826000</v>
      </c>
      <c r="DH107" s="224" t="str">
        <f t="array" ref="DH107">LOOKUP(2,1/(Log!$K$1:$K$27569=DF107),Log!$F$1:$F$27569)</f>
        <v>World Bank 2023; UNHCR accessed 20/04/2025</v>
      </c>
      <c r="DI107" s="224" t="str">
        <f t="array" ref="DI107">LOOKUP(2,1/(Log!$K$1:$K$27569=DF107),Log!$G$1:$G$27569)</f>
        <v xml:space="preserve">Medium </v>
      </c>
      <c r="DJ107" s="224">
        <f t="array" ref="DJ107">LOOKUP(2,1/(Log!$K$1:$K$27569=DF107),Log!$H$1:$H$27569)</f>
        <v>2</v>
      </c>
      <c r="DK107" s="224" t="str">
        <f t="array" ref="DK107">LOOKUP(2,1/(Log!$K$1:$K$27569=DF107),Log!$J$1:$J$27569)</f>
        <v>According to INFORM Severity Index methodology, the number of people in Level 1 is equal to the people exposed minus the people affected. People in Level 1 are able to meet their basic needs without employing irreversible coping strategies.</v>
      </c>
      <c r="DL107" s="224" t="str">
        <f t="array" ref="DL107">LOOKUP(2,1/(Log!$K$1:$K$27569=DF107),Log!$I$1:$I$27569)</f>
        <v>https://data.worldbank.org/indicator/SP.POP.TOTL?locations=RU&amp;page=2 ; https://data.unhcr.org/en/situations/ukraine</v>
      </c>
      <c r="DM107" s="214">
        <f t="array" ref="DM107">LOOKUP(2,1/(Log!$K$1:$K$27569=DF107),Log!$L$1:$L$27569)</f>
        <v>45773</v>
      </c>
      <c r="DN107" s="222" t="str">
        <f t="shared" si="135"/>
        <v>RUS002Stressed humanitarian conditions - Level 2</v>
      </c>
      <c r="DO107" s="218">
        <f t="array" ref="DO107">IF(LOOKUP(2,1/(Log!$K$1:$K$27569=DN107),Log!$E$1:$E$27569)="x","x",ROUND(LOOKUP(2,1/(Log!$K$1:$K$27569=DN107),Log!$E$1:$E$27569),-3))</f>
        <v>0</v>
      </c>
      <c r="DP107" s="222" t="str">
        <f t="array" ref="DP107">LOOKUP(2,1/(Log!$K$1:$K$27569=DN107),Log!$F$1:$F$27569)</f>
        <v>UNHCR accessed 20/04/2025</v>
      </c>
      <c r="DQ107" s="222" t="str">
        <f t="array" ref="DQ107">LOOKUP(2,1/(Log!$K$1:$K$27569=DN107),Log!$G$1:$G$27569)</f>
        <v xml:space="preserve">Medium </v>
      </c>
      <c r="DR107" s="222">
        <f t="array" ref="DR107">LOOKUP(2,1/(Log!$K$1:$K$27569=DN107),Log!$H$1:$H$27569)</f>
        <v>2</v>
      </c>
      <c r="DS107" s="222" t="str">
        <f t="array" ref="DS107">LOOKUP(2,1/(Log!$K$1:$K$27569=DN107),Log!$J$1:$J$27569)</f>
        <v>According to INFORM Severity Index methodology, the number of people in Level 2 is equal to the people affected minus the people in need. Since all the people affected are also in need, there are no people in Level 2. </v>
      </c>
      <c r="DT107" s="222" t="str">
        <f t="array" ref="DT107">LOOKUP(2,1/(Log!$K$1:$K$27569=DN107),Log!$I$1:$I$27569)</f>
        <v>https://data.unhcr.org/en/situations/ukraine</v>
      </c>
      <c r="DU107" s="223">
        <f t="array" ref="DU107">LOOKUP(2,1/(Log!$K$1:$K$27569=DN107),Log!$L$1:$L$27569)</f>
        <v>45773</v>
      </c>
      <c r="DV107" s="221" t="str">
        <f t="shared" si="136"/>
        <v>RUS002Moderate humanitarian conditions - Level 3</v>
      </c>
      <c r="DW107" s="213">
        <f t="array" ref="DW107">IF(LOOKUP(2,1/(Log!$K$1:$K$27569=DV107),Log!$E$1:$E$27569)="x","x",ROUND(LOOKUP(2,1/(Log!$K$1:$K$27569=DV107),Log!$E$1:$E$27569),-3))</f>
        <v>1224000</v>
      </c>
      <c r="DX107" s="224" t="str">
        <f t="array" ref="DX107">LOOKUP(2,1/(Log!$K$1:$K$27569=DV107),Log!$F$1:$F$27569)</f>
        <v>UNHCR accessed 20/04/2025</v>
      </c>
      <c r="DY107" s="224" t="str">
        <f t="array" ref="DY107">LOOKUP(2,1/(Log!$K$1:$K$27569=DV107),Log!$G$1:$G$27569)</f>
        <v>Low</v>
      </c>
      <c r="DZ107" s="224">
        <f t="array" ref="DZ107">LOOKUP(2,1/(Log!$K$1:$K$27569=DV107),Log!$H$1:$H$27569)</f>
        <v>3</v>
      </c>
      <c r="EA107" s="224" t="str">
        <f t="array" ref="EA107">LOOKUP(2,1/(Log!$K$1:$K$27569=DV107),Log!$J$1:$J$27569)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B107" s="224" t="str">
        <f t="array" ref="EB107">LOOKUP(2,1/(Log!$K$1:$K$27569=DV107),Log!$I$1:$I$27569)</f>
        <v>https://data.unhcr.org/en/situations/ukraine</v>
      </c>
      <c r="EC107" s="214">
        <f t="array" ref="EC107">LOOKUP(2,1/(Log!$K$1:$K$27569=DV107),Log!$L$1:$L$27569)</f>
        <v>45773</v>
      </c>
      <c r="ED107" s="222" t="str">
        <f t="shared" si="137"/>
        <v>RUS002Severe humanitarian conditions - Level 4</v>
      </c>
      <c r="EE107" s="218">
        <f t="array" ref="EE107">IF(LOOKUP(2,1/(Log!$K$1:$K$27569=ED107),Log!$E$1:$E$27569)="x","x",ROUND(LOOKUP(2,1/(Log!$K$1:$K$27569=ED107),Log!$E$1:$E$27569),-3))</f>
        <v>0</v>
      </c>
      <c r="EF107" s="222" t="str">
        <f t="array" ref="EF107">LOOKUP(2,1/(Log!$K$1:$K$27569=ED107),Log!$F$1:$F$27569)</f>
        <v>UNHCR accessed 20/04/2025</v>
      </c>
      <c r="EG107" s="222" t="str">
        <f t="array" ref="EG107">LOOKUP(2,1/(Log!$K$1:$K$27569=ED107),Log!$G$1:$G$27569)</f>
        <v>Low</v>
      </c>
      <c r="EH107" s="222">
        <f t="array" ref="EH107">LOOKUP(2,1/(Log!$K$1:$K$27569=ED107),Log!$H$1:$H$27569)</f>
        <v>3</v>
      </c>
      <c r="EI107" s="222" t="str">
        <f t="array" ref="EI107">LOOKUP(2,1/(Log!$K$1:$K$27569=ED107),Log!$J$1:$J$27569)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J107" s="222" t="str">
        <f t="array" ref="EJ107">LOOKUP(2,1/(Log!$K$1:$K$27569=ED107),Log!$I$1:$I$27569)</f>
        <v>https://data.unhcr.org/en/situations/ukraine</v>
      </c>
      <c r="EK107" s="223">
        <f t="array" ref="EK107">LOOKUP(2,1/(Log!$K$1:$K$27569=ED107),Log!$L$1:$L$27569)</f>
        <v>45773</v>
      </c>
      <c r="EL107" s="221" t="str">
        <f t="shared" si="138"/>
        <v>RUS002Extreme humanitarian conditions - Level 5</v>
      </c>
      <c r="EM107" s="213">
        <f t="array" ref="EM107">IF(LOOKUP(2,1/(Log!$K$1:$K$27569=EL107),Log!$E$1:$E$27569)="x","x",ROUND(LOOKUP(2,1/(Log!$K$1:$K$27569=EL107),Log!$E$1:$E$27569),-3))</f>
        <v>0</v>
      </c>
      <c r="EN107" s="224" t="str">
        <f t="array" ref="EN107">LOOKUP(2,1/(Log!$K$1:$K$27569=EL107),Log!$F$1:$F$27569)</f>
        <v>UNHCR accessed 20/04/2025</v>
      </c>
      <c r="EO107" s="224" t="str">
        <f t="array" ref="EO107">LOOKUP(2,1/(Log!$K$1:$K$27569=EL107),Log!$G$1:$G$27569)</f>
        <v>Low</v>
      </c>
      <c r="EP107" s="224">
        <f t="array" ref="EP107">LOOKUP(2,1/(Log!$K$1:$K$27569=EL107),Log!$H$1:$H$27569)</f>
        <v>3</v>
      </c>
      <c r="EQ107" s="224" t="str">
        <f t="array" ref="EQ107">LOOKUP(2,1/(Log!$K$1:$K$27569=EL107),Log!$J$1:$J$27569)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R107" s="224" t="str">
        <f t="array" ref="ER107">LOOKUP(2,1/(Log!$K$1:$K$27569=EL107),Log!$I$1:$I$27569)</f>
        <v>https://data.unhcr.org/en/situations/ukraine</v>
      </c>
      <c r="ES107" s="214">
        <f t="array" ref="ES107">LOOKUP(2,1/(Log!$K$1:$K$27569=EL107),Log!$L$1:$L$27569)</f>
        <v>45773</v>
      </c>
      <c r="ET107" s="222" t="str">
        <f t="shared" si="139"/>
        <v>RUS002Fatalities in all crises</v>
      </c>
      <c r="EU107" s="222">
        <f t="array" ref="EU107">LOOKUP(2,1/(Log!$K$1:$K$27569=ET107),Log!$E$1:$E$27569)</f>
        <v>0</v>
      </c>
      <c r="EV107" s="222" t="str">
        <f t="array" ref="EV107">LOOKUP(2,1/(Log!$K$1:$K$27569=ET107),Log!$F$1:$F$27569)</f>
        <v>ACLED accessed 20/04/2025</v>
      </c>
      <c r="EW107" s="222" t="str">
        <f t="array" ref="EW107">LOOKUP(2,1/(Log!$K$1:$K$27569=ET107),Log!$G$1:$G$27569)</f>
        <v>Low</v>
      </c>
      <c r="EX107" s="222">
        <f t="array" ref="EX107">LOOKUP(2,1/(Log!$K$1:$K$27569=ET107),Log!$H$1:$H$27569)</f>
        <v>3</v>
      </c>
      <c r="EY107" s="222" t="str">
        <f t="array" ref="EY107">LOOKUP(2,1/(Log!$K$1:$K$27569=ET107),Log!$J$1:$J$27569)</f>
        <v>The total number of fatalities in all crises between 1 October  2024 -  31 March 2025</v>
      </c>
      <c r="EZ107" s="222" t="str">
        <f t="array" ref="EZ107">LOOKUP(2,1/(Log!$K$1:$K$27569=ET107),Log!$I$1:$I$27569)</f>
        <v>https://acleddata.com/explorer/</v>
      </c>
      <c r="FA107" s="223">
        <f t="array" ref="FA107">LOOKUP(2,1/(Log!$K$1:$K$27569=ET107),Log!$L$1:$L$27569)</f>
        <v>45773</v>
      </c>
      <c r="FB107" s="221" t="str">
        <f t="shared" si="140"/>
        <v>RUS002Crisis affected groups</v>
      </c>
      <c r="FC107" s="224">
        <f t="array" ref="FC107">LOOKUP(2,1/(Log!$K$1:$K$27569=FB107),Log!$E$1:$E$27569)</f>
        <v>2</v>
      </c>
      <c r="FD107" s="224" t="str">
        <f t="array" ref="FD107">LOOKUP(2,1/(Log!$K$1:$K$27569=FB107),Log!$F$1:$F$27569)</f>
        <v>UNHCR accessed 20/04/2025</v>
      </c>
      <c r="FE107" s="224" t="str">
        <f t="array" ref="FE107">LOOKUP(2,1/(Log!$K$1:$K$27569=FB107),Log!$G$1:$G$27569)</f>
        <v xml:space="preserve">Medium </v>
      </c>
      <c r="FF107" s="224">
        <f t="array" ref="FF107">LOOKUP(2,1/(Log!$K$1:$K$27569=FB107),Log!$H$1:$H$27569)</f>
        <v>2</v>
      </c>
      <c r="FG107" s="224" t="str">
        <f t="array" ref="FG107">LOOKUP(2,1/(Log!$K$1:$K$27569=FB107),Log!$J$1:$J$27569)</f>
        <v>In this crisis, 2 out of 5 population groups are affected: refugees and host population.</v>
      </c>
      <c r="FH107" s="224" t="str">
        <f t="array" ref="FH107">LOOKUP(2,1/(Log!$K$1:$K$27569=FB107),Log!$I$1:$I$27569)</f>
        <v>https://data.unhcr.org/en/situations/ukraine</v>
      </c>
      <c r="FI107" s="214">
        <f t="array" ref="FI107">LOOKUP(2,1/(Log!$K$1:$K$27569=FB107),Log!$L$1:$L$27569)</f>
        <v>45773</v>
      </c>
      <c r="FJ107" s="221" t="str">
        <f t="shared" si="141"/>
        <v>RUS002People facing limited access constraints</v>
      </c>
      <c r="FK107" s="222" t="str">
        <f t="array" ref="FK107">LOOKUP(2,1/(Log!$K$1:$K$27569=FJ107),Log!$E$1:$E$27569)</f>
        <v>x</v>
      </c>
      <c r="FL107" s="222" t="str">
        <f t="array" ref="FL107">LOOKUP(2,1/(Log!$K$1:$K$27569=FJ107),Log!$F$1:$F$27569)</f>
        <v>x</v>
      </c>
      <c r="FM107" s="222" t="str">
        <f t="array" ref="FM107">LOOKUP(2,1/(Log!$K$1:$K$27569=FJ107),Log!$G$1:$G$27569)</f>
        <v>x</v>
      </c>
      <c r="FN107" s="222" t="str">
        <f t="array" ref="FN107">LOOKUP(2,1/(Log!$K$1:$K$27569=FJ107),Log!$H$1:$H$27569)</f>
        <v>x</v>
      </c>
      <c r="FO107" s="222" t="str">
        <f t="array" ref="FO107">LOOKUP(2,1/(Log!$K$1:$K$27569=FJ107),Log!$J$1:$J$27569)</f>
        <v xml:space="preserve">There is no available information. </v>
      </c>
      <c r="FP107" s="218" t="str">
        <f t="array" ref="FP107">LOOKUP(2,1/(Log!$K$1:$K$27569=FJ107),Log!$I$1:$I$27569)</f>
        <v>x</v>
      </c>
      <c r="FQ107" s="219">
        <f t="array" ref="FQ107">LOOKUP(2,1/(Log!$K$1:$K$27569=FJ107),Log!$L$1:$L$27569)</f>
        <v>45563</v>
      </c>
      <c r="FR107" s="221" t="str">
        <f t="shared" si="142"/>
        <v>RUS002People facing restricted access constraints</v>
      </c>
      <c r="FS107" s="224" t="str">
        <f t="array" ref="FS107">LOOKUP(2,1/(Log!$K$1:$K$27569=FR107),Log!$E$1:$E$27569)</f>
        <v>x</v>
      </c>
      <c r="FT107" s="224" t="str">
        <f t="array" ref="FT107">LOOKUP(2,1/(Log!$K$1:$K$27569=FR107),Log!$F$1:$F$27569)</f>
        <v>x</v>
      </c>
      <c r="FU107" s="224" t="str">
        <f t="array" ref="FU107">LOOKUP(2,1/(Log!$K$1:$K$27569=FR107),Log!$G$1:$G$27569)</f>
        <v>x</v>
      </c>
      <c r="FV107" s="224" t="str">
        <f t="array" ref="FV107">LOOKUP(2,1/(Log!$K$1:$K$27569=FR107),Log!$H$1:$H$27569)</f>
        <v>x</v>
      </c>
      <c r="FW107" s="224" t="str">
        <f t="array" ref="FW107">LOOKUP(2,1/(Log!$K$1:$K$27569=FR107),Log!$J$1:$J$27569)</f>
        <v xml:space="preserve">There is no available information. </v>
      </c>
      <c r="FX107" s="224" t="str">
        <f t="array" ref="FX107">LOOKUP(2,1/(Log!$K$1:$K$27569=FR107),Log!$I$1:$I$27569)</f>
        <v>x</v>
      </c>
      <c r="FY107" s="214">
        <f t="array" ref="FY107">LOOKUP(2,1/(Log!$K$1:$K$27569=FR107),Log!$L$1:$L$27569)</f>
        <v>45563</v>
      </c>
      <c r="FZ107" s="222" t="str">
        <f t="shared" si="143"/>
        <v>RUS002Impediments to entry into country (bureaucratic and administrative)</v>
      </c>
      <c r="GA107" s="222">
        <f t="array" ref="GA107">LOOKUP(2,1/(Log!$K$1:$K$27569=FZ107),Log!$E$1:$E$27569)</f>
        <v>2</v>
      </c>
      <c r="GB107" s="222" t="str">
        <f t="array" ref="GB107">LOOKUP(2,1/(Log!$K$1:$K$27569=FZ107),Log!$F$1:$F$27569)</f>
        <v>ACAPS Access Methodology</v>
      </c>
      <c r="GC107" s="222" t="str">
        <f t="array" ref="GC107">LOOKUP(2,1/(Log!$K$1:$K$27569=FZ107),Log!$G$1:$G$27569)</f>
        <v>Medium</v>
      </c>
      <c r="GD107" s="222">
        <f t="array" ref="GD107">LOOKUP(2,1/(Log!$K$1:$K$27569=FZ107),Log!$H$1:$H$27569)</f>
        <v>2</v>
      </c>
      <c r="GE107" s="222" t="str">
        <f t="array" ref="GE107">LOOKUP(2,1/(Log!$K$1:$K$27569=FZ107),Log!$J$1:$J$27569)</f>
        <v>x</v>
      </c>
      <c r="GF107" s="222" t="str">
        <f t="array" ref="GF107">LOOKUP(2,1/(Log!$K$1:$K$27569=FZ107),Log!$I$1:$I$27569)</f>
        <v>x</v>
      </c>
      <c r="GG107" s="223">
        <f t="array" ref="GG107">LOOKUP(2,1/(Log!$K$1:$K$27569=FZ107),Log!$L$1:$L$27569)</f>
        <v>45609</v>
      </c>
      <c r="GH107" s="221" t="str">
        <f t="shared" si="144"/>
        <v>RUS002Restriction of movement (impediments to freedom of movement and/or administrative restrictions)</v>
      </c>
      <c r="GI107" s="224">
        <f t="array" ref="GI107">LOOKUP(2,1/(Log!$K$1:$K$27569=GH107),Log!$E$1:$E$27569)</f>
        <v>2</v>
      </c>
      <c r="GJ107" s="224" t="str">
        <f t="array" ref="GJ107">LOOKUP(2,1/(Log!$K$1:$K$27569=GH107),Log!$F$1:$F$27569)</f>
        <v>ACAPS Access Methodology</v>
      </c>
      <c r="GK107" s="224" t="str">
        <f t="array" ref="GK107">LOOKUP(2,1/(Log!$K$1:$K$27569=GH107),Log!$G$1:$G$27569)</f>
        <v>Medium</v>
      </c>
      <c r="GL107" s="224">
        <f t="array" ref="GL107">LOOKUP(2,1/(Log!$K$1:$K$27569=GH107),Log!$H$1:$H$27569)</f>
        <v>2</v>
      </c>
      <c r="GM107" s="224" t="str">
        <f t="array" ref="GM107">LOOKUP(2,1/(Log!$K$1:$K$27569=GH107),Log!$J$1:$J$27569)</f>
        <v>x</v>
      </c>
      <c r="GN107" s="224" t="str">
        <f t="array" ref="GN107">LOOKUP(2,1/(Log!$K$1:$K$27569=GH107),Log!$I$1:$I$27569)</f>
        <v>x</v>
      </c>
      <c r="GO107" s="214">
        <f t="array" ref="GO107">LOOKUP(2,1/(Log!$K$1:$K$27569=GH107),Log!$L$1:$L$27569)</f>
        <v>45609</v>
      </c>
      <c r="GP107" s="222" t="str">
        <f t="shared" si="145"/>
        <v>RUS002Interference into implementation of humanitarian activities</v>
      </c>
      <c r="GQ107" s="222">
        <f t="array" ref="GQ107">LOOKUP(2,1/(Log!$K$1:$K$27569=GP107),Log!$E$1:$E$27569)</f>
        <v>2</v>
      </c>
      <c r="GR107" s="222" t="str">
        <f t="array" ref="GR107">LOOKUP(2,1/(Log!$K$1:$K$27569=GP107),Log!$F$1:$F$27569)</f>
        <v>ACAPS Access Methodology</v>
      </c>
      <c r="GS107" s="222" t="str">
        <f t="array" ref="GS107">LOOKUP(2,1/(Log!$K$1:$K$27569=GP107),Log!$G$1:$G$27569)</f>
        <v>Medium</v>
      </c>
      <c r="GT107" s="222">
        <f t="array" ref="GT107">LOOKUP(2,1/(Log!$K$1:$K$27569=GP107),Log!$H$1:$H$27569)</f>
        <v>2</v>
      </c>
      <c r="GU107" s="222" t="str">
        <f t="array" ref="GU107">LOOKUP(2,1/(Log!$K$1:$K$27569=GP107),Log!$J$1:$J$27569)</f>
        <v>x</v>
      </c>
      <c r="GV107" s="222" t="str">
        <f t="array" ref="GV107">LOOKUP(2,1/(Log!$K$1:$K$27569=GP107),Log!$I$1:$I$27569)</f>
        <v>x</v>
      </c>
      <c r="GW107" s="223">
        <f t="array" ref="GW107">LOOKUP(2,1/(Log!$K$1:$K$27569=GP107),Log!$L$1:$L$27569)</f>
        <v>45609</v>
      </c>
      <c r="GX107" s="221" t="str">
        <f t="shared" si="146"/>
        <v>RUS002Violence against personnel, facilities and assets</v>
      </c>
      <c r="GY107" s="224">
        <f t="array" ref="GY107">LOOKUP(2,1/(Log!$K$1:$K$27569=GX107),Log!$E$1:$E$27569)</f>
        <v>0</v>
      </c>
      <c r="GZ107" s="224" t="str">
        <f t="array" ref="GZ107">LOOKUP(2,1/(Log!$K$1:$K$27569=GX107),Log!$F$1:$F$27569)</f>
        <v>ACAPS Access Methodology</v>
      </c>
      <c r="HA107" s="224" t="str">
        <f t="array" ref="HA107">LOOKUP(2,1/(Log!$K$1:$K$27569=GX107),Log!$G$1:$G$27569)</f>
        <v>Medium</v>
      </c>
      <c r="HB107" s="224">
        <f t="array" ref="HB107">LOOKUP(2,1/(Log!$K$1:$K$27569=GX107),Log!$H$1:$H$27569)</f>
        <v>2</v>
      </c>
      <c r="HC107" s="224" t="str">
        <f t="array" ref="HC107">LOOKUP(2,1/(Log!$K$1:$K$27569=GX107),Log!$J$1:$J$27569)</f>
        <v>x</v>
      </c>
      <c r="HD107" s="224" t="str">
        <f t="array" ref="HD107">LOOKUP(2,1/(Log!$K$1:$K$27569=GX107),Log!$I$1:$I$27569)</f>
        <v>x</v>
      </c>
      <c r="HE107" s="214">
        <f t="array" ref="HE107">LOOKUP(2,1/(Log!$K$1:$K$27569=GX107),Log!$L$1:$L$27569)</f>
        <v>45609</v>
      </c>
      <c r="HF107" s="222" t="str">
        <f t="shared" si="147"/>
        <v>RUS002Denial of existence of humanitarian needs or entitlements to assistance</v>
      </c>
      <c r="HG107" s="222">
        <f t="array" ref="HG107">LOOKUP(2,1/(Log!$K$1:$K$27569=HF107),Log!$E$1:$E$27569)</f>
        <v>2</v>
      </c>
      <c r="HH107" s="222" t="str">
        <f t="array" ref="HH107">LOOKUP(2,1/(Log!$K$1:$K$27569=HF107),Log!$F$1:$F$27569)</f>
        <v>ACAPS Access Methodology</v>
      </c>
      <c r="HI107" s="222" t="str">
        <f t="array" ref="HI107">LOOKUP(2,1/(Log!$K$1:$K$27569=HF107),Log!$G$1:$G$27569)</f>
        <v>Medium</v>
      </c>
      <c r="HJ107" s="222">
        <f t="array" ref="HJ107">LOOKUP(2,1/(Log!$K$1:$K$27569=HF107),Log!$H$1:$H$27569)</f>
        <v>2</v>
      </c>
      <c r="HK107" s="222" t="str">
        <f t="array" ref="HK107">LOOKUP(2,1/(Log!$K$1:$K$27569=HF107),Log!$J$1:$J$27569)</f>
        <v>x</v>
      </c>
      <c r="HL107" s="222" t="str">
        <f t="array" ref="HL107">LOOKUP(2,1/(Log!$K$1:$K$27569=HF107),Log!$I$1:$I$27569)</f>
        <v>x</v>
      </c>
      <c r="HM107" s="223">
        <f t="array" ref="HM107">LOOKUP(2,1/(Log!$K$1:$K$27569=HF107),Log!$L$1:$L$27569)</f>
        <v>45609</v>
      </c>
      <c r="HN107" s="221" t="str">
        <f t="shared" si="148"/>
        <v>RUS002Restriction and obstruction of access to services and assistance</v>
      </c>
      <c r="HO107" s="224">
        <f t="array" ref="HO107">LOOKUP(2,1/(Log!$K$1:$K$27569=HN107),Log!$E$1:$E$27569)</f>
        <v>2</v>
      </c>
      <c r="HP107" s="224" t="str">
        <f t="array" ref="HP107">LOOKUP(2,1/(Log!$K$1:$K$27569=HN107),Log!$F$1:$F$27569)</f>
        <v>ACAPS Access Methodology</v>
      </c>
      <c r="HQ107" s="224" t="str">
        <f t="array" ref="HQ107">LOOKUP(2,1/(Log!$K$1:$K$27569=HN107),Log!$G$1:$G$27569)</f>
        <v>Medium</v>
      </c>
      <c r="HR107" s="224">
        <f t="array" ref="HR107">LOOKUP(2,1/(Log!$K$1:$K$27569=HN107),Log!$H$1:$H$27569)</f>
        <v>2</v>
      </c>
      <c r="HS107" s="224" t="str">
        <f t="array" ref="HS107">LOOKUP(2,1/(Log!$K$1:$K$27569=HN107),Log!$J$1:$J$27569)</f>
        <v>x</v>
      </c>
      <c r="HT107" s="224" t="str">
        <f t="array" ref="HT107">LOOKUP(2,1/(Log!$K$1:$K$27569=HN107),Log!$I$1:$I$27569)</f>
        <v>x</v>
      </c>
      <c r="HU107" s="214">
        <f t="array" ref="HU107">LOOKUP(2,1/(Log!$K$1:$K$27569=HN107),Log!$L$1:$L$27569)</f>
        <v>45609</v>
      </c>
      <c r="HV107" s="222" t="str">
        <f t="shared" si="149"/>
        <v>RUS002Ongoing insecurity/hostilities affecting humanitarian assistance</v>
      </c>
      <c r="HW107" s="222">
        <f t="array" ref="HW107">LOOKUP(2,1/(Log!$K$1:$K$27569=HV107),Log!$E$1:$E$27569)</f>
        <v>2</v>
      </c>
      <c r="HX107" s="222" t="str">
        <f t="array" ref="HX107">LOOKUP(2,1/(Log!$K$1:$K$27569=HV107),Log!$F$1:$F$27569)</f>
        <v>ACAPS Access Methodology</v>
      </c>
      <c r="HY107" s="222" t="str">
        <f t="array" ref="HY107">LOOKUP(2,1/(Log!$K$1:$K$27569=HV107),Log!$G$1:$G$27569)</f>
        <v>Medium</v>
      </c>
      <c r="HZ107" s="222">
        <f t="array" ref="HZ107">LOOKUP(2,1/(Log!$K$1:$K$27569=HV107),Log!$H$1:$H$27569)</f>
        <v>2</v>
      </c>
      <c r="IA107" s="222" t="str">
        <f t="array" ref="IA107">LOOKUP(2,1/(Log!$K$1:$K$27569=HV107),Log!$J$1:$J$27569)</f>
        <v>x</v>
      </c>
      <c r="IB107" s="222" t="str">
        <f t="array" ref="IB107">LOOKUP(2,1/(Log!$K$1:$K$27569=HV107),Log!$I$1:$I$27569)</f>
        <v>x</v>
      </c>
      <c r="IC107" s="223">
        <f t="array" ref="IC107">LOOKUP(2,1/(Log!$K$1:$K$27569=HV107),Log!$L$1:$L$27569)</f>
        <v>45609</v>
      </c>
      <c r="ID107" s="221" t="str">
        <f t="shared" si="150"/>
        <v>RUS002Presence of mines and improvised explosive devices</v>
      </c>
      <c r="IE107" s="224">
        <f t="array" ref="IE107">LOOKUP(2,1/(Log!$K$1:$K$27569=ID107),Log!$E$1:$E$27569)</f>
        <v>0</v>
      </c>
      <c r="IF107" s="224" t="str">
        <f t="array" ref="IF107">LOOKUP(2,1/(Log!$K$1:$K$27569=ID107),Log!$F$1:$F$27569)</f>
        <v>ACAPS Access Methodology</v>
      </c>
      <c r="IG107" s="224" t="str">
        <f t="array" ref="IG107">LOOKUP(2,1/(Log!$K$1:$K$27569=ID107),Log!$G$1:$G$27569)</f>
        <v>Medium</v>
      </c>
      <c r="IH107" s="224">
        <f t="array" ref="IH107">LOOKUP(2,1/(Log!$K$1:$K$27569=ID107),Log!$H$1:$H$27569)</f>
        <v>2</v>
      </c>
      <c r="II107" s="224" t="str">
        <f t="array" ref="II107">LOOKUP(2,1/(Log!$K$1:$K$27569=ID107),Log!$J$1:$J$27569)</f>
        <v>x</v>
      </c>
      <c r="IJ107" s="224" t="str">
        <f t="array" ref="IJ107">LOOKUP(2,1/(Log!$K$1:$K$27569=ID107),Log!$I$1:$I$27569)</f>
        <v>x</v>
      </c>
      <c r="IK107" s="214">
        <f t="array" ref="IK107">LOOKUP(2,1/(Log!$K$1:$K$27569=ID107),Log!$L$1:$L$27569)</f>
        <v>45609</v>
      </c>
      <c r="IL107" s="222" t="str">
        <f t="shared" si="151"/>
        <v>RUS002Physical constraints in the environment (obstacles related to terrain, climate, lack of infrastructure, etc.)</v>
      </c>
      <c r="IM107" s="222">
        <f t="array" ref="IM107">LOOKUP(2,1/(Log!$K$1:$K$27569=IL107),Log!$E$1:$E$27569)</f>
        <v>2</v>
      </c>
      <c r="IN107" s="222" t="str">
        <f t="array" ref="IN107">LOOKUP(2,1/(Log!$K$1:$K$27569=IL107),Log!$F$1:$F$27569)</f>
        <v>ACAPS Access Methodology</v>
      </c>
      <c r="IO107" s="222" t="str">
        <f t="array" ref="IO107">LOOKUP(2,1/(Log!$K$1:$K$27569=IL107),Log!$G$1:$G$27569)</f>
        <v>Medium</v>
      </c>
      <c r="IP107" s="222">
        <f t="array" ref="IP107">LOOKUP(2,1/(Log!$K$1:$K$27569=IL107),Log!$H$1:$H$27569)</f>
        <v>2</v>
      </c>
      <c r="IQ107" s="222" t="str">
        <f t="array" ref="IQ107">LOOKUP(2,1/(Log!$K$1:$K$27569=IL107),Log!$J$1:$J$27569)</f>
        <v>x</v>
      </c>
      <c r="IR107" s="222" t="str">
        <f t="array" ref="IR107">LOOKUP(2,1/(Log!$K$1:$K$27569=IL107),Log!$I$1:$I$27569)</f>
        <v>x</v>
      </c>
      <c r="IS107" s="223">
        <f t="array" ref="IS107">LOOKUP(2,1/(Log!$K$1:$K$27569=IL107),Log!$L$1:$L$27569)</f>
        <v>45609</v>
      </c>
    </row>
    <row r="108" spans="1:253" s="11" customFormat="1" ht="13.35" customHeight="1">
      <c r="A108" s="11" t="str">
        <f>Lists!B:B</f>
        <v>Burundi and DRC refugees in Rwanda</v>
      </c>
      <c r="B108" s="11" t="str">
        <f>Lists!F:F</f>
        <v>International Displacement</v>
      </c>
      <c r="C108" s="11" t="str">
        <f>Lists!C:C</f>
        <v>RWA002</v>
      </c>
      <c r="D108" s="11" t="str">
        <f>Lists!A:A</f>
        <v>Rwanda</v>
      </c>
      <c r="E108" s="11" t="str">
        <f>Lists!D:D</f>
        <v>RWA</v>
      </c>
      <c r="F108" s="11" t="str">
        <f t="shared" si="114"/>
        <v>RWA002Total population</v>
      </c>
      <c r="G108" s="212">
        <f t="array" ref="G108">ROUND(LOOKUP(2,1/(Log!$K$1:$K$27569=F108),Log!$E$1:$E$27569),-3)</f>
        <v>14736000</v>
      </c>
      <c r="H108" s="213" t="str">
        <f t="array" ref="H108">LOOKUP(2,1/(Log!$K$1:$K$27569=F108),Log!$F$1:$F$27569)</f>
        <v>World Population Review accessed  13/04/2024; UNHCR 31/03/2025</v>
      </c>
      <c r="I108" s="213" t="str">
        <f t="array" ref="I108">LOOKUP(2,1/(Log!$K$1:$K$27569=F108),Log!$G$1:$G$27569)</f>
        <v xml:space="preserve">Medium </v>
      </c>
      <c r="J108" s="213">
        <f t="array" ref="J108">LOOKUP(2,1/(Log!$K$1:$K$27569=F108),Log!$H$1:$H$27569)</f>
        <v>2</v>
      </c>
      <c r="K108" s="213" t="str">
        <f t="array" ref="K108">LOOKUP(2,1/(Log!$K$1:$K$27569=F108),Log!$J$1:$J$27569)</f>
        <v xml:space="preserve">Total population of Rwanda according to WPR (14,600,000)  plus Refugees and asylum seekers in Rwanda, who are mostly from the DRC and Burundi (135,952). </v>
      </c>
      <c r="L108" s="213" t="str">
        <f t="array" ref="L108">LOOKUP(2,1/(Log!$K$1:$K$27569=F108),Log!$I$1:$I$27569)</f>
        <v>https://worldpopulationreview.com/countries/rwanda-population; https://data.unhcr.org/en/country/RWA/719</v>
      </c>
      <c r="M108" s="214">
        <f t="array" ref="M108">LOOKUP(2,1/(Log!$K$1:$K$27569=F108),Log!$L$1:$L$27569)</f>
        <v>45776</v>
      </c>
      <c r="N108" s="221" t="str">
        <f t="shared" si="115"/>
        <v>RWA002Landmass affected</v>
      </c>
      <c r="O108" s="216">
        <f t="array" ref="O108">LOOKUP(2,1/(Log!$K$1:$K$27569=N108),Log!$E$1:$E$27569)</f>
        <v>20524</v>
      </c>
      <c r="P108" s="216" t="str">
        <f t="array" ref="P108">LOOKUP(2,1/(Log!$K$1:$K$27569=N108),Log!$F$1:$F$27569)</f>
        <v>Statoids accessed 17/07/2024</v>
      </c>
      <c r="Q108" s="216" t="str">
        <f t="array" ref="Q108">LOOKUP(2,1/(Log!$K$1:$K$27569=N108),Log!$G$1:$G$27569)</f>
        <v>Low</v>
      </c>
      <c r="R108" s="216">
        <f t="array" ref="R108">LOOKUP(2,1/(Log!$K$1:$K$27569=N108),Log!$H$1:$H$27569)</f>
        <v>3</v>
      </c>
      <c r="S108" s="216" t="str">
        <f t="array" ref="S108">LOOKUP(2,1/(Log!$K$1:$K$27569=N108),Log!$J$1:$J$27569)</f>
        <v>Landmass of the districts where refugees are hosted (Gatsibo, Nyarugenge, Kirehe, Gisagara, Huye, Nyamagabe, Karongi districts)</v>
      </c>
      <c r="T108" s="216" t="str">
        <f t="array" ref="T108">LOOKUP(2,1/(Log!$K$1:$K$27569=N108),Log!$I$1:$I$27569)</f>
        <v>http://www.statoids.com/yrw.html</v>
      </c>
      <c r="U108" s="217">
        <f t="array" ref="U108">LOOKUP(2,1/(Log!$K$1:$K$27569=N108),Log!$L$1:$L$27569)</f>
        <v>45776</v>
      </c>
      <c r="V108" s="221" t="str">
        <f t="shared" si="116"/>
        <v>RWA002People exposed</v>
      </c>
      <c r="W108" s="213">
        <f t="array" ref="W108">IF(LOOKUP(2,1/(Log!$K$1:$K$27569=V108),Log!$E$1:$E$27569)="x","x",ROUND(LOOKUP(2,1/(Log!$K$1:$K$27569=V108),Log!$E$1:$E$27569),-3))</f>
        <v>2518000</v>
      </c>
      <c r="X108" s="213" t="str">
        <f t="array" ref="X108">LOOKUP(2,1/(Log!$K$1:$K$27569=V108),Log!$F$1:$F$27569)</f>
        <v xml:space="preserve"> UNHCR 31 /03/2025; Statoids accessed 18/10/2024</v>
      </c>
      <c r="Y108" s="213" t="str">
        <f t="array" ref="Y108">LOOKUP(2,1/(Log!$K$1:$K$27569=V108),Log!$G$1:$G$27569)</f>
        <v>Low</v>
      </c>
      <c r="Z108" s="213">
        <f t="array" ref="Z108">LOOKUP(2,1/(Log!$K$1:$K$27569=V108),Log!$H$1:$H$27569)</f>
        <v>3</v>
      </c>
      <c r="AA108" s="213" t="str">
        <f t="array" ref="AA108">LOOKUP(2,1/(Log!$K$1:$K$27569=V108),Log!$J$1:$J$27569)</f>
        <v>The total population of the districts where the majority of refugees are hosted, including Gatsibo, Nyarugenge, Kirehe, Gisagara, Huye, Nyamagabe, Karongi (2,382,152 plus the refugees living in these districts are considered exposed. (135,952).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v>
      </c>
      <c r="AB108" s="213" t="str">
        <f t="array" ref="AB108">LOOKUP(2,1/(Log!$K$1:$K$27569=V108),Log!$I$1:$I$27569)</f>
        <v>http://www.statoids.com/yrw.html; https://data.unhcr.org/en/country/RWA/719</v>
      </c>
      <c r="AC108" s="214">
        <f t="array" ref="AC108">LOOKUP(2,1/(Log!$K$1:$K$27569=V108),Log!$L$1:$L$27569)</f>
        <v>45776</v>
      </c>
      <c r="AD108" s="221" t="str">
        <f t="shared" si="117"/>
        <v>RWA002People affected</v>
      </c>
      <c r="AE108" s="218">
        <f t="array" ref="AE108">IF(LOOKUP(2,1/(Log!$K$1:$K$27569=AD108),Log!$E$1:$E$27569)="x","x",ROUND(LOOKUP(2,1/(Log!$K$1:$K$27569=AD108),Log!$E$1:$E$27569),-3))</f>
        <v>136000</v>
      </c>
      <c r="AF108" s="218" t="str">
        <f t="array" ref="AF108">LOOKUP(2,1/(Log!$K$1:$K$27569=AD108),Log!$F$1:$F$27569)</f>
        <v>UNHCR 31/03/2025</v>
      </c>
      <c r="AG108" s="218" t="str">
        <f t="array" ref="AG108">LOOKUP(2,1/(Log!$K$1:$K$27569=AD108),Log!$G$1:$G$27569)</f>
        <v xml:space="preserve">Medium </v>
      </c>
      <c r="AH108" s="218">
        <f t="array" ref="AH108">LOOKUP(2,1/(Log!$K$1:$K$27569=AD108),Log!$H$1:$H$27569)</f>
        <v>2</v>
      </c>
      <c r="AI108" s="218" t="str">
        <f t="array" ref="AI108">LOOKUP(2,1/(Log!$K$1:$K$27569=AD108),Log!$J$1:$J$27569)</f>
        <v>The total number of people affected corresponds to Refugees and asylum seekers in Rwanda, who are mostly from the DRC and Burundi where by majority of them are hosted in Gatsibo, Nyarugenge, Kirehe, Gisagara, Huye, Nyamagabe, Karongi districts of Rwanda. All of them are considered as affected by this crisis. Host communities might have been affected, however there is lack of informaiton regarding the matter. The figure is taken fro UNHCR Dashboard as of 31 March 2025.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v>
      </c>
      <c r="AJ108" s="218" t="str">
        <f t="array" ref="AJ108">LOOKUP(2,1/(Log!$K$1:$K$27569=AD108),Log!$I$1:$I$27569)</f>
        <v>https://data.unhcr.org/en/country/RWA/719</v>
      </c>
      <c r="AK108" s="219">
        <f t="array" ref="AK108">LOOKUP(2,1/(Log!$K$1:$K$27569=AD108),Log!$L$1:$L$27569)</f>
        <v>45776</v>
      </c>
      <c r="AL108" s="221" t="str">
        <f t="shared" si="118"/>
        <v>RWA002People displaced</v>
      </c>
      <c r="AM108" s="213">
        <f t="array" ref="AM108">IF(LOOKUP(2,1/(Log!$K$1:$K$27569=AL108),Log!$E$1:$E$27569)="x","x",ROUND(LOOKUP(2,1/(Log!$K$1:$K$27569=AL108),Log!$E$1:$E$27569),-3))</f>
        <v>136000</v>
      </c>
      <c r="AN108" s="213" t="str">
        <f t="array" ref="AN108">LOOKUP(2,1/(Log!$K$1:$K$27569=AL108),Log!$F$1:$F$27569)</f>
        <v>UNHCR 31/03/2025</v>
      </c>
      <c r="AO108" s="213" t="str">
        <f t="array" ref="AO108">LOOKUP(2,1/(Log!$K$1:$K$27569=AL108),Log!$G$1:$G$27569)</f>
        <v xml:space="preserve">Medium </v>
      </c>
      <c r="AP108" s="213">
        <f t="array" ref="AP108">LOOKUP(2,1/(Log!$K$1:$K$27569=AL108),Log!$H$1:$H$27569)</f>
        <v>2</v>
      </c>
      <c r="AQ108" s="213" t="str">
        <f t="array" ref="AQ108">LOOKUP(2,1/(Log!$K$1:$K$27569=AL108),Log!$J$1:$J$27569)</f>
        <v>Total number of people displaced incudes refugees and asylum seekers in Rwanda, who are mostly from the DRC and Burundi were displaced due to this crisis. The figure is taken fro UNHCR Dashboard as of 31 March 2025.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v>
      </c>
      <c r="AR108" s="213" t="str">
        <f t="array" ref="AR108">LOOKUP(2,1/(Log!$K$1:$K$27569=AL108),Log!$I$1:$I$27569)</f>
        <v>https://data.unhcr.org/en/country/RWA/719</v>
      </c>
      <c r="AS108" s="214">
        <f t="array" ref="AS108">LOOKUP(2,1/(Log!$K$1:$K$27569=AL108),Log!$L$1:$L$27569)</f>
        <v>45776</v>
      </c>
      <c r="AT108" s="222" t="str">
        <f t="shared" si="119"/>
        <v>RWA002Injuries reported</v>
      </c>
      <c r="AU108" s="218" t="str">
        <f t="array" ref="AU108">LOOKUP(2,1/(Log!$K$1:$K$27569=AT108),Log!$E$1:$E$27569)</f>
        <v>x</v>
      </c>
      <c r="AV108" s="218" t="str">
        <f t="array" ref="AV108">LOOKUP(2,1/(Log!$K$1:$K$27569=AT108),Log!$F$1:$F$27569)</f>
        <v>UNHCR 2018</v>
      </c>
      <c r="AW108" s="218" t="str">
        <f t="array" ref="AW108">LOOKUP(2,1/(Log!$K$1:$K$27569=AT108),Log!$G$1:$G$27569)</f>
        <v>Medium</v>
      </c>
      <c r="AX108" s="218">
        <f t="array" ref="AX108">LOOKUP(2,1/(Log!$K$1:$K$27569=AT108),Log!$H$1:$H$27569)</f>
        <v>2</v>
      </c>
      <c r="AY108" s="218" t="str">
        <f t="array" ref="AY108">LOOKUP(2,1/(Log!$K$1:$K$27569=AT108),Log!$J$1:$J$27569)</f>
        <v>No recent information on injuries of the internationally displaced population. Could be calculated based on 2017 camp reports.</v>
      </c>
      <c r="AZ108" s="218" t="str">
        <f t="array" ref="AZ108">LOOKUP(2,1/(Log!$K$1:$K$27569=AT108),Log!$I$1:$I$27569)</f>
        <v>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v>
      </c>
      <c r="BA108" s="219">
        <f t="array" ref="BA108">LOOKUP(2,1/(Log!$K$1:$K$27569=AT108),Log!$L$1:$L$27569)</f>
        <v>43511</v>
      </c>
      <c r="BB108" s="221" t="str">
        <f t="shared" si="120"/>
        <v>RWA002Illness cases reported</v>
      </c>
      <c r="BC108" s="213">
        <f t="array" ref="BC108">LOOKUP(2,1/(Log!$K$1:$K$27569=BB108),Log!$E$1:$E$27569)</f>
        <v>66</v>
      </c>
      <c r="BD108" s="213" t="str">
        <f t="array" ref="BD108">LOOKUP(2,1/(Log!$K$1:$K$27569=BB108),Log!$F$1:$F$27569)</f>
        <v>WHO 20/12/2024</v>
      </c>
      <c r="BE108" s="213" t="str">
        <f t="array" ref="BE108">LOOKUP(2,1/(Log!$K$1:$K$27569=BB108),Log!$G$1:$G$27569)</f>
        <v>Low</v>
      </c>
      <c r="BF108" s="213">
        <f t="array" ref="BF108">LOOKUP(2,1/(Log!$K$1:$K$27569=BB108),Log!$H$1:$H$27569)</f>
        <v>3</v>
      </c>
      <c r="BG108" s="213" t="str">
        <f t="array" ref="BG108">LOOKUP(2,1/(Log!$K$1:$K$27569=BB108),Log!$J$1:$J$27569)</f>
        <v>As of 8 November 2024, 66 confirmed cases of Marburg virus , including 15 deaths (CFR, 23%), have been reported and 51 people have now recoveredin Rwanda however on 20 December 2024, after completion of two consecutive incubation periods (total of 42 days) without a new confirmed case being reported, the Ministry of Health of Rwanda declared the end of the outbreak. There are no reports of outbreaks affecting refugees at the time of reporting.</v>
      </c>
      <c r="BH108" s="213" t="str">
        <f t="array" ref="BH108">LOOKUP(2,1/(Log!$K$1:$K$27569=BB108),Log!$I$1:$I$27569)</f>
        <v>https://www.who.int/emergencies/disease-outbreak-news/item/2024-DON548</v>
      </c>
      <c r="BI108" s="214">
        <f t="array" ref="BI108">LOOKUP(2,1/(Log!$K$1:$K$27569=BB108),Log!$L$1:$L$27569)</f>
        <v>45776</v>
      </c>
      <c r="BJ108" s="222" t="str">
        <f t="shared" si="121"/>
        <v>RWA002Fatalities reported</v>
      </c>
      <c r="BK108" s="222" t="str">
        <f t="array" ref="BK108">LOOKUP(2,1/(Log!$K$1:$K$27569=BJ108),Log!$E$1:$E$27569)</f>
        <v>x</v>
      </c>
      <c r="BL108" s="222" t="str">
        <f t="array" ref="BL108">LOOKUP(2,1/(Log!$K$1:$K$27569=BJ108),Log!$F$1:$F$27569)</f>
        <v>x</v>
      </c>
      <c r="BM108" s="222" t="str">
        <f t="array" ref="BM108">LOOKUP(2,1/(Log!$K$1:$K$27569=BJ108),Log!$G$1:$G$27569)</f>
        <v>x</v>
      </c>
      <c r="BN108" s="222" t="str">
        <f t="array" ref="BN108">LOOKUP(2,1/(Log!$K$1:$K$27569=BJ108),Log!$H$1:$H$27569)</f>
        <v>x</v>
      </c>
      <c r="BO108" s="222" t="str">
        <f t="array" ref="BO108">LOOKUP(2,1/(Log!$K$1:$K$27569=BJ108),Log!$J$1:$J$27569)</f>
        <v>There is no available information on fatalities due to this crisis.</v>
      </c>
      <c r="BP108" s="218" t="str">
        <f t="array" ref="BP108">LOOKUP(2,1/(Log!$K$1:$K$27569=BJ108),Log!$I$1:$I$27569)</f>
        <v>x</v>
      </c>
      <c r="BQ108" s="223">
        <f t="array" ref="BQ108">LOOKUP(2,1/(Log!$K$1:$K$27569=BJ108),Log!$L$1:$L$27569)</f>
        <v>45776</v>
      </c>
      <c r="BR108" s="221" t="str">
        <f t="shared" si="122"/>
        <v>RWA002Buildings damaged</v>
      </c>
      <c r="BS108" s="224" t="str">
        <f t="array" ref="BS108">LOOKUP(2,1/(Log!$K$1:$K$27569=BR108),Log!$E$1:$E$27569)</f>
        <v>x</v>
      </c>
      <c r="BT108" s="224" t="str">
        <f t="array" ref="BT108">LOOKUP(2,1/(Log!$K$1:$K$27569=BR108),Log!$F$1:$F$27569)</f>
        <v>x</v>
      </c>
      <c r="BU108" s="224" t="str">
        <f t="array" ref="BU108">LOOKUP(2,1/(Log!$K$1:$K$27569=BR108),Log!$G$1:$G$27569)</f>
        <v>x</v>
      </c>
      <c r="BV108" s="224" t="str">
        <f t="array" ref="BV108">LOOKUP(2,1/(Log!$K$1:$K$27569=BR108),Log!$H$1:$H$27569)</f>
        <v>x</v>
      </c>
      <c r="BW108" s="224" t="str">
        <f t="array" ref="BW108">LOOKUP(2,1/(Log!$K$1:$K$27569=BR108),Log!$J$1:$J$27569)</f>
        <v>x</v>
      </c>
      <c r="BX108" s="224" t="str">
        <f t="array" ref="BX108">LOOKUP(2,1/(Log!$K$1:$K$27569=BR108),Log!$I$1:$I$27569)</f>
        <v>x</v>
      </c>
      <c r="BY108" s="214">
        <f t="array" ref="BY108">LOOKUP(2,1/(Log!$K$1:$K$27569=BR108),Log!$L$1:$L$27569)</f>
        <v>45741</v>
      </c>
      <c r="BZ108" s="222" t="str">
        <f t="shared" si="123"/>
        <v>RWA002Buildings destroyed</v>
      </c>
      <c r="CA108" s="222" t="str">
        <f t="array" ref="CA108">LOOKUP(2,1/(Log!$K$1:$K$27569=BZ108),Log!$E$1:$E$27569)</f>
        <v>x</v>
      </c>
      <c r="CB108" s="222" t="str">
        <f t="array" ref="CB108">LOOKUP(2,1/(Log!$K$1:$K$27569=BZ108),Log!$F$1:$F$27569)</f>
        <v>x</v>
      </c>
      <c r="CC108" s="222" t="str">
        <f t="array" ref="CC108">LOOKUP(2,1/(Log!$K$1:$K$27569=BZ108),Log!$G$1:$G$27569)</f>
        <v>x</v>
      </c>
      <c r="CD108" s="222" t="str">
        <f t="array" ref="CD108">LOOKUP(2,1/(Log!$K$1:$K$27569=BZ108),Log!$H$1:$H$27569)</f>
        <v>x</v>
      </c>
      <c r="CE108" s="222" t="str">
        <f t="array" ref="CE108">LOOKUP(2,1/(Log!$K$1:$K$27569=BZ108),Log!$J$1:$J$27569)</f>
        <v>x</v>
      </c>
      <c r="CF108" s="222" t="str">
        <f t="array" ref="CF108">LOOKUP(2,1/(Log!$K$1:$K$27569=BZ108),Log!$I$1:$I$27569)</f>
        <v>x</v>
      </c>
      <c r="CG108" s="223">
        <f t="array" ref="CG108">LOOKUP(2,1/(Log!$K$1:$K$27569=BZ108),Log!$L$1:$L$27569)</f>
        <v>45741</v>
      </c>
      <c r="CH108" s="221" t="str">
        <f t="shared" si="124"/>
        <v>RWA002Buildings in the affected area</v>
      </c>
      <c r="CI108" s="222" t="e">
        <f t="array" ref="CI108">LOOKUP(2,1/(Log!$K$1:$K$27569=CH108),Log!$E$1:$E$27569)</f>
        <v>#N/A</v>
      </c>
      <c r="CJ108" s="222" t="e">
        <f t="array" ref="CJ108">LOOKUP(2,1/(Log!$K$1:$K$27569=CH108),Log!$F$1:$F$27569)</f>
        <v>#N/A</v>
      </c>
      <c r="CK108" s="222" t="e">
        <f t="array" ref="CK108">LOOKUP(2,1/(Log!$K$1:$K$27569=CH108),Log!$G$1:$G$27569)</f>
        <v>#N/A</v>
      </c>
      <c r="CL108" s="222" t="e">
        <f t="array" ref="CL108">LOOKUP(2,1/(Log!$K$1:$K$27569=CH108),Log!$H$1:$H$27569)</f>
        <v>#N/A</v>
      </c>
      <c r="CM108" s="222" t="e">
        <f t="array" ref="CM108">LOOKUP(2,1/(Log!$K$1:$K$27569=CH108),Log!$J$1:$J$27569)</f>
        <v>#N/A</v>
      </c>
      <c r="CN108" s="222" t="e">
        <f t="array" ref="CN108">LOOKUP(2,1/(Log!$K$1:$K$27569=CH108),Log!$I$1:$I$27569)</f>
        <v>#N/A</v>
      </c>
      <c r="CO108" s="225" t="e">
        <f t="array" ref="CO108">LOOKUP(2,1/(Log!$K$1:$K$27569=CH108),Log!$L$1:$L$27569)</f>
        <v>#N/A</v>
      </c>
      <c r="CP108" s="222" t="str">
        <f t="shared" si="125"/>
        <v>RWA002Economic Losses</v>
      </c>
      <c r="CQ108" s="224" t="str">
        <f t="array" ref="CQ108">LOOKUP(2,1/(Log!$K$1:$K$27569=CP108),Log!$E$1:$E$27569)</f>
        <v>x</v>
      </c>
      <c r="CR108" s="224" t="str">
        <f t="array" ref="CR108">LOOKUP(2,1/(Log!$K$1:$K$27569=CP108),Log!$F$1:$F$27569)</f>
        <v>x</v>
      </c>
      <c r="CS108" s="224" t="str">
        <f t="array" ref="CS108">LOOKUP(2,1/(Log!$K$1:$K$27569=CP108),Log!$G$1:$G$27569)</f>
        <v>x</v>
      </c>
      <c r="CT108" s="224" t="str">
        <f t="array" ref="CT108">LOOKUP(2,1/(Log!$K$1:$K$27569=CP108),Log!$H$1:$H$27569)</f>
        <v>x</v>
      </c>
      <c r="CU108" s="224" t="str">
        <f t="array" ref="CU108">LOOKUP(2,1/(Log!$K$1:$K$27569=CP108),Log!$J$1:$J$27569)</f>
        <v>x</v>
      </c>
      <c r="CV108" s="224" t="str">
        <f t="array" ref="CV108">LOOKUP(2,1/(Log!$K$1:$K$27569=CP108),Log!$I$1:$I$27569)</f>
        <v>x</v>
      </c>
      <c r="CW108" s="214">
        <f t="array" ref="CW108">LOOKUP(2,1/(Log!$K$1:$K$27569=CP108),Log!$L$1:$L$27569)</f>
        <v>45741</v>
      </c>
      <c r="CX108" s="222" t="str">
        <f t="shared" si="126"/>
        <v>RWA002People in Need</v>
      </c>
      <c r="CY108" s="218">
        <f t="shared" si="127"/>
        <v>136000</v>
      </c>
      <c r="CZ108" s="218" t="str">
        <f t="shared" si="128"/>
        <v>UNHCR 31/03/2025</v>
      </c>
      <c r="DA108" s="218" t="str">
        <f t="shared" si="129"/>
        <v xml:space="preserve">Medium </v>
      </c>
      <c r="DB108" s="218">
        <f t="shared" si="130"/>
        <v>2</v>
      </c>
      <c r="DC108" s="218" t="str">
        <f t="shared" si="131"/>
        <v xml:space="preserve"> 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v>
      </c>
      <c r="DD108" s="218" t="str">
        <f t="shared" si="132"/>
        <v>https://data.unhcr.org/en/country/RWA/719</v>
      </c>
      <c r="DE108" s="220">
        <f t="shared" si="133"/>
        <v>45776</v>
      </c>
      <c r="DF108" s="221" t="str">
        <f t="shared" si="134"/>
        <v>RWA002Minimal humanitarian conditions - Level 1</v>
      </c>
      <c r="DG108" s="213">
        <f t="array" ref="DG108">IF(LOOKUP(2,1/(Log!$K$1:$K$27569=DF108),Log!$E$1:$E$27569)="x","x",ROUND(LOOKUP(2,1/(Log!$K$1:$K$27569=DF108),Log!$E$1:$E$27569),-3))</f>
        <v>2382000</v>
      </c>
      <c r="DH108" s="224" t="str">
        <f t="array" ref="DH108">LOOKUP(2,1/(Log!$K$1:$K$27569=DF108),Log!$F$1:$F$27569)</f>
        <v xml:space="preserve">UNHCR 31/03/2025; Statoids accessed 18/10/2024 </v>
      </c>
      <c r="DI108" s="224" t="str">
        <f t="array" ref="DI108">LOOKUP(2,1/(Log!$K$1:$K$27569=DF108),Log!$G$1:$G$27569)</f>
        <v xml:space="preserve">Medium </v>
      </c>
      <c r="DJ108" s="224">
        <f t="array" ref="DJ108">LOOKUP(2,1/(Log!$K$1:$K$27569=DF108),Log!$H$1:$H$27569)</f>
        <v>2</v>
      </c>
      <c r="DK108" s="224" t="str">
        <f t="array" ref="DK108">LOOKUP(2,1/(Log!$K$1:$K$27569=DF108),Log!$J$1:$J$27569)</f>
        <v>According to INFORM severity index methodology, the number of people facing Minimal humanitarian conditions or in Level 1= People exposed - People affected. People in Level 1 are able to meet their basic needs without employing irreversible coping strategies.</v>
      </c>
      <c r="DL108" s="224" t="str">
        <f t="array" ref="DL108">LOOKUP(2,1/(Log!$K$1:$K$27569=DF108),Log!$I$1:$I$27569)</f>
        <v xml:space="preserve">https://data.unhcr.org/en/country/RWA/719; http://www.statoids.com/yrw.html </v>
      </c>
      <c r="DM108" s="214">
        <f t="array" ref="DM108">LOOKUP(2,1/(Log!$K$1:$K$27569=DF108),Log!$L$1:$L$27569)</f>
        <v>45776</v>
      </c>
      <c r="DN108" s="222" t="str">
        <f t="shared" si="135"/>
        <v>RWA002Stressed humanitarian conditions - Level 2</v>
      </c>
      <c r="DO108" s="218">
        <f t="array" ref="DO108">IF(LOOKUP(2,1/(Log!$K$1:$K$27569=DN108),Log!$E$1:$E$27569)="x","x",ROUND(LOOKUP(2,1/(Log!$K$1:$K$27569=DN108),Log!$E$1:$E$27569),-3))</f>
        <v>0</v>
      </c>
      <c r="DP108" s="222" t="str">
        <f t="array" ref="DP108">LOOKUP(2,1/(Log!$K$1:$K$27569=DN108),Log!$F$1:$F$27569)</f>
        <v>UNHCR 31/03/2025</v>
      </c>
      <c r="DQ108" s="222" t="str">
        <f t="array" ref="DQ108">LOOKUP(2,1/(Log!$K$1:$K$27569=DN108),Log!$G$1:$G$27569)</f>
        <v xml:space="preserve">Medium </v>
      </c>
      <c r="DR108" s="222">
        <f t="array" ref="DR108">LOOKUP(2,1/(Log!$K$1:$K$27569=DN108),Log!$H$1:$H$27569)</f>
        <v>2</v>
      </c>
      <c r="DS108" s="222" t="str">
        <f t="array" ref="DS108">LOOKUP(2,1/(Log!$K$1:$K$27569=DN108),Log!$J$1:$J$27569)</f>
        <v xml:space="preserve">According to INFORM severity index methodology, the number of people facing Stressed  humanitarian conditions or in Level 2= People Affected - People in Need. Since the people in need and the people affcted by the refugee crisis are the same in Rwanda, there are no people in streesed humanitarian conditions. </v>
      </c>
      <c r="DT108" s="222" t="str">
        <f t="array" ref="DT108">LOOKUP(2,1/(Log!$K$1:$K$27569=DN108),Log!$I$1:$I$27569)</f>
        <v>https://data.unhcr.org/en/country/RWA/719</v>
      </c>
      <c r="DU108" s="223">
        <f t="array" ref="DU108">LOOKUP(2,1/(Log!$K$1:$K$27569=DN108),Log!$L$1:$L$27569)</f>
        <v>45776</v>
      </c>
      <c r="DV108" s="221" t="str">
        <f t="shared" si="136"/>
        <v>RWA002Moderate humanitarian conditions - Level 3</v>
      </c>
      <c r="DW108" s="213">
        <f t="array" ref="DW108">IF(LOOKUP(2,1/(Log!$K$1:$K$27569=DV108),Log!$E$1:$E$27569)="x","x",ROUND(LOOKUP(2,1/(Log!$K$1:$K$27569=DV108),Log!$E$1:$E$27569),-3))</f>
        <v>136000</v>
      </c>
      <c r="DX108" s="224" t="str">
        <f t="array" ref="DX108">LOOKUP(2,1/(Log!$K$1:$K$27569=DV108),Log!$F$1:$F$27569)</f>
        <v>UNHCR 31/03/2025</v>
      </c>
      <c r="DY108" s="224" t="str">
        <f t="array" ref="DY108">LOOKUP(2,1/(Log!$K$1:$K$27569=DV108),Log!$G$1:$G$27569)</f>
        <v xml:space="preserve">Medium </v>
      </c>
      <c r="DZ108" s="224">
        <f t="array" ref="DZ108">LOOKUP(2,1/(Log!$K$1:$K$27569=DV108),Log!$H$1:$H$27569)</f>
        <v>2</v>
      </c>
      <c r="EA108" s="224" t="str">
        <f t="array" ref="EA108">LOOKUP(2,1/(Log!$K$1:$K$27569=DV108),Log!$J$1:$J$27569)</f>
        <v xml:space="preserve"> 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v>
      </c>
      <c r="EB108" s="224" t="str">
        <f t="array" ref="EB108">LOOKUP(2,1/(Log!$K$1:$K$27569=DV108),Log!$I$1:$I$27569)</f>
        <v>https://data.unhcr.org/en/country/RWA/719</v>
      </c>
      <c r="EC108" s="214">
        <f t="array" ref="EC108">LOOKUP(2,1/(Log!$K$1:$K$27569=DV108),Log!$L$1:$L$27569)</f>
        <v>45776</v>
      </c>
      <c r="ED108" s="222" t="str">
        <f t="shared" si="137"/>
        <v>RWA002Severe humanitarian conditions - Level 4</v>
      </c>
      <c r="EE108" s="218">
        <f t="array" ref="EE108">IF(LOOKUP(2,1/(Log!$K$1:$K$27569=ED108),Log!$E$1:$E$27569)="x","x",ROUND(LOOKUP(2,1/(Log!$K$1:$K$27569=ED108),Log!$E$1:$E$27569),-3))</f>
        <v>0</v>
      </c>
      <c r="EF108" s="222" t="str">
        <f t="array" ref="EF108">LOOKUP(2,1/(Log!$K$1:$K$27569=ED108),Log!$F$1:$F$27569)</f>
        <v>x</v>
      </c>
      <c r="EG108" s="222" t="str">
        <f t="array" ref="EG108">LOOKUP(2,1/(Log!$K$1:$K$27569=ED108),Log!$G$1:$G$27569)</f>
        <v>Low</v>
      </c>
      <c r="EH108" s="222">
        <f t="array" ref="EH108">LOOKUP(2,1/(Log!$K$1:$K$27569=ED108),Log!$H$1:$H$27569)</f>
        <v>3</v>
      </c>
      <c r="EI108" s="222" t="str">
        <f t="array" ref="EI108">LOOKUP(2,1/(Log!$K$1:$K$27569=ED108),Log!$J$1:$J$27569)</f>
        <v>Even though some of the refugees and asylum seekers may have level 4  needs, there is not enough information available to assess the siutation.</v>
      </c>
      <c r="EJ108" s="222" t="str">
        <f t="array" ref="EJ108">LOOKUP(2,1/(Log!$K$1:$K$27569=ED108),Log!$I$1:$I$27569)</f>
        <v>x</v>
      </c>
      <c r="EK108" s="223">
        <f t="array" ref="EK108">LOOKUP(2,1/(Log!$K$1:$K$27569=ED108),Log!$L$1:$L$27569)</f>
        <v>45776</v>
      </c>
      <c r="EL108" s="221" t="str">
        <f t="shared" si="138"/>
        <v>RWA002Extreme humanitarian conditions - Level 5</v>
      </c>
      <c r="EM108" s="213">
        <f t="array" ref="EM108">IF(LOOKUP(2,1/(Log!$K$1:$K$27569=EL108),Log!$E$1:$E$27569)="x","x",ROUND(LOOKUP(2,1/(Log!$K$1:$K$27569=EL108),Log!$E$1:$E$27569),-3))</f>
        <v>0</v>
      </c>
      <c r="EN108" s="224" t="str">
        <f t="array" ref="EN108">LOOKUP(2,1/(Log!$K$1:$K$27569=EL108),Log!$F$1:$F$27569)</f>
        <v>x</v>
      </c>
      <c r="EO108" s="224" t="str">
        <f t="array" ref="EO108">LOOKUP(2,1/(Log!$K$1:$K$27569=EL108),Log!$G$1:$G$27569)</f>
        <v>Low</v>
      </c>
      <c r="EP108" s="224">
        <f t="array" ref="EP108">LOOKUP(2,1/(Log!$K$1:$K$27569=EL108),Log!$H$1:$H$27569)</f>
        <v>3</v>
      </c>
      <c r="EQ108" s="224" t="str">
        <f t="array" ref="EQ108">LOOKUP(2,1/(Log!$K$1:$K$27569=EL108),Log!$J$1:$J$27569)</f>
        <v>Even though some of the refugees and asylum seekers may have level 5  needs, there is not enough information available to assess the siutation.</v>
      </c>
      <c r="ER108" s="224" t="str">
        <f t="array" ref="ER108">LOOKUP(2,1/(Log!$K$1:$K$27569=EL108),Log!$I$1:$I$27569)</f>
        <v>x</v>
      </c>
      <c r="ES108" s="214">
        <f t="array" ref="ES108">LOOKUP(2,1/(Log!$K$1:$K$27569=EL108),Log!$L$1:$L$27569)</f>
        <v>45776</v>
      </c>
      <c r="ET108" s="222" t="str">
        <f t="shared" si="139"/>
        <v>RWA002Fatalities in all crises</v>
      </c>
      <c r="EU108" s="222" t="str">
        <f t="array" ref="EU108">LOOKUP(2,1/(Log!$K$1:$K$27569=ET108),Log!$E$1:$E$27569)</f>
        <v>x</v>
      </c>
      <c r="EV108" s="222" t="str">
        <f t="array" ref="EV108">LOOKUP(2,1/(Log!$K$1:$K$27569=ET108),Log!$F$1:$F$27569)</f>
        <v>x</v>
      </c>
      <c r="EW108" s="222" t="str">
        <f t="array" ref="EW108">LOOKUP(2,1/(Log!$K$1:$K$27569=ET108),Log!$G$1:$G$27569)</f>
        <v>x</v>
      </c>
      <c r="EX108" s="222" t="str">
        <f t="array" ref="EX108">LOOKUP(2,1/(Log!$K$1:$K$27569=ET108),Log!$H$1:$H$27569)</f>
        <v>x</v>
      </c>
      <c r="EY108" s="222" t="str">
        <f t="array" ref="EY108">LOOKUP(2,1/(Log!$K$1:$K$27569=ET108),Log!$J$1:$J$27569)</f>
        <v>There is no available information on fatalities due to this crisis.</v>
      </c>
      <c r="EZ108" s="222" t="str">
        <f t="array" ref="EZ108">LOOKUP(2,1/(Log!$K$1:$K$27569=ET108),Log!$I$1:$I$27569)</f>
        <v>x</v>
      </c>
      <c r="FA108" s="223">
        <f t="array" ref="FA108">LOOKUP(2,1/(Log!$K$1:$K$27569=ET108),Log!$L$1:$L$27569)</f>
        <v>45776</v>
      </c>
      <c r="FB108" s="221" t="str">
        <f t="shared" si="140"/>
        <v>RWA002Crisis affected groups</v>
      </c>
      <c r="FC108" s="224">
        <f t="array" ref="FC108">LOOKUP(2,1/(Log!$K$1:$K$27569=FB108),Log!$E$1:$E$27569)</f>
        <v>2</v>
      </c>
      <c r="FD108" s="224" t="str">
        <f t="array" ref="FD108">LOOKUP(2,1/(Log!$K$1:$K$27569=FB108),Log!$F$1:$F$27569)</f>
        <v>UNHCR 31/03/2025</v>
      </c>
      <c r="FE108" s="224" t="str">
        <f t="array" ref="FE108">LOOKUP(2,1/(Log!$K$1:$K$27569=FB108),Log!$G$1:$G$27569)</f>
        <v xml:space="preserve">Medium </v>
      </c>
      <c r="FF108" s="224">
        <f t="array" ref="FF108">LOOKUP(2,1/(Log!$K$1:$K$27569=FB108),Log!$H$1:$H$27569)</f>
        <v>2</v>
      </c>
      <c r="FG108" s="224" t="str">
        <f t="array" ref="FG108">LOOKUP(2,1/(Log!$K$1:$K$27569=FB108),Log!$J$1:$J$27569)</f>
        <v>In this crisis, 2 out of 5 population groups are affected: Refugee &amp; Host population.</v>
      </c>
      <c r="FH108" s="224" t="str">
        <f t="array" ref="FH108">LOOKUP(2,1/(Log!$K$1:$K$27569=FB108),Log!$I$1:$I$27569)</f>
        <v>https://data.unhcr.org/en/country/rwa</v>
      </c>
      <c r="FI108" s="214">
        <f t="array" ref="FI108">LOOKUP(2,1/(Log!$K$1:$K$27569=FB108),Log!$L$1:$L$27569)</f>
        <v>45776</v>
      </c>
      <c r="FJ108" s="221" t="str">
        <f t="shared" si="141"/>
        <v>RWA002People facing limited access constraints</v>
      </c>
      <c r="FK108" s="222">
        <f t="array" ref="FK108">LOOKUP(2,1/(Log!$K$1:$K$27569=FJ108),Log!$E$1:$E$27569)</f>
        <v>0</v>
      </c>
      <c r="FL108" s="222">
        <f t="array" ref="FL108">LOOKUP(2,1/(Log!$K$1:$K$27569=FJ108),Log!$F$1:$F$27569)</f>
        <v>0</v>
      </c>
      <c r="FM108" s="222" t="str">
        <f t="array" ref="FM108">LOOKUP(2,1/(Log!$K$1:$K$27569=FJ108),Log!$G$1:$G$27569)</f>
        <v>Medium</v>
      </c>
      <c r="FN108" s="222">
        <f t="array" ref="FN108">LOOKUP(2,1/(Log!$K$1:$K$27569=FJ108),Log!$H$1:$H$27569)</f>
        <v>2</v>
      </c>
      <c r="FO108" s="222" t="str">
        <f t="array" ref="FO108">LOOKUP(2,1/(Log!$K$1:$K$27569=FJ108),Log!$J$1:$J$27569)</f>
        <v>No (significant) access constraints.</v>
      </c>
      <c r="FP108" s="218">
        <f t="array" ref="FP108">LOOKUP(2,1/(Log!$K$1:$K$27569=FJ108),Log!$I$1:$I$27569)</f>
        <v>0</v>
      </c>
      <c r="FQ108" s="219">
        <f t="array" ref="FQ108">LOOKUP(2,1/(Log!$K$1:$K$27569=FJ108),Log!$L$1:$L$27569)</f>
        <v>43511</v>
      </c>
      <c r="FR108" s="221" t="str">
        <f t="shared" si="142"/>
        <v>RWA002People facing restricted access constraints</v>
      </c>
      <c r="FS108" s="224">
        <f t="array" ref="FS108">LOOKUP(2,1/(Log!$K$1:$K$27569=FR108),Log!$E$1:$E$27569)</f>
        <v>0</v>
      </c>
      <c r="FT108" s="224">
        <f t="array" ref="FT108">LOOKUP(2,1/(Log!$K$1:$K$27569=FR108),Log!$F$1:$F$27569)</f>
        <v>0</v>
      </c>
      <c r="FU108" s="224" t="str">
        <f t="array" ref="FU108">LOOKUP(2,1/(Log!$K$1:$K$27569=FR108),Log!$G$1:$G$27569)</f>
        <v>Medium</v>
      </c>
      <c r="FV108" s="224">
        <f t="array" ref="FV108">LOOKUP(2,1/(Log!$K$1:$K$27569=FR108),Log!$H$1:$H$27569)</f>
        <v>2</v>
      </c>
      <c r="FW108" s="224">
        <f t="array" ref="FW108">LOOKUP(2,1/(Log!$K$1:$K$27569=FR108),Log!$J$1:$J$27569)</f>
        <v>0</v>
      </c>
      <c r="FX108" s="224">
        <f t="array" ref="FX108">LOOKUP(2,1/(Log!$K$1:$K$27569=FR108),Log!$I$1:$I$27569)</f>
        <v>0</v>
      </c>
      <c r="FY108" s="214">
        <f t="array" ref="FY108">LOOKUP(2,1/(Log!$K$1:$K$27569=FR108),Log!$L$1:$L$27569)</f>
        <v>43511</v>
      </c>
      <c r="FZ108" s="222" t="str">
        <f t="shared" si="143"/>
        <v>RWA002Impediments to entry into country (bureaucratic and administrative)</v>
      </c>
      <c r="GA108" s="222">
        <f t="array" ref="GA108">LOOKUP(2,1/(Log!$K$1:$K$27569=FZ108),Log!$E$1:$E$27569)</f>
        <v>1</v>
      </c>
      <c r="GB108" s="222" t="str">
        <f t="array" ref="GB108">LOOKUP(2,1/(Log!$K$1:$K$27569=FZ108),Log!$F$1:$F$27569)</f>
        <v>ACAPS Access Methodology</v>
      </c>
      <c r="GC108" s="222" t="str">
        <f t="array" ref="GC108">LOOKUP(2,1/(Log!$K$1:$K$27569=FZ108),Log!$G$1:$G$27569)</f>
        <v>Medium</v>
      </c>
      <c r="GD108" s="222">
        <f t="array" ref="GD108">LOOKUP(2,1/(Log!$K$1:$K$27569=FZ108),Log!$H$1:$H$27569)</f>
        <v>2</v>
      </c>
      <c r="GE108" s="222" t="str">
        <f t="array" ref="GE108">LOOKUP(2,1/(Log!$K$1:$K$27569=FZ108),Log!$J$1:$J$27569)</f>
        <v>x</v>
      </c>
      <c r="GF108" s="222" t="str">
        <f t="array" ref="GF108">LOOKUP(2,1/(Log!$K$1:$K$27569=FZ108),Log!$I$1:$I$27569)</f>
        <v>x</v>
      </c>
      <c r="GG108" s="223">
        <f t="array" ref="GG108">LOOKUP(2,1/(Log!$K$1:$K$27569=FZ108),Log!$L$1:$L$27569)</f>
        <v>45611</v>
      </c>
      <c r="GH108" s="221" t="str">
        <f t="shared" si="144"/>
        <v>RWA002Restriction of movement (impediments to freedom of movement and/or administrative restrictions)</v>
      </c>
      <c r="GI108" s="224">
        <f t="array" ref="GI108">LOOKUP(2,1/(Log!$K$1:$K$27569=GH108),Log!$E$1:$E$27569)</f>
        <v>0</v>
      </c>
      <c r="GJ108" s="224" t="str">
        <f t="array" ref="GJ108">LOOKUP(2,1/(Log!$K$1:$K$27569=GH108),Log!$F$1:$F$27569)</f>
        <v>ACAPS Access Methodology</v>
      </c>
      <c r="GK108" s="224" t="str">
        <f t="array" ref="GK108">LOOKUP(2,1/(Log!$K$1:$K$27569=GH108),Log!$G$1:$G$27569)</f>
        <v>Medium</v>
      </c>
      <c r="GL108" s="224">
        <f t="array" ref="GL108">LOOKUP(2,1/(Log!$K$1:$K$27569=GH108),Log!$H$1:$H$27569)</f>
        <v>2</v>
      </c>
      <c r="GM108" s="224" t="str">
        <f t="array" ref="GM108">LOOKUP(2,1/(Log!$K$1:$K$27569=GH108),Log!$J$1:$J$27569)</f>
        <v>x</v>
      </c>
      <c r="GN108" s="224" t="str">
        <f t="array" ref="GN108">LOOKUP(2,1/(Log!$K$1:$K$27569=GH108),Log!$I$1:$I$27569)</f>
        <v>x</v>
      </c>
      <c r="GO108" s="214">
        <f t="array" ref="GO108">LOOKUP(2,1/(Log!$K$1:$K$27569=GH108),Log!$L$1:$L$27569)</f>
        <v>45611</v>
      </c>
      <c r="GP108" s="222" t="str">
        <f t="shared" si="145"/>
        <v>RWA002Interference into implementation of humanitarian activities</v>
      </c>
      <c r="GQ108" s="222">
        <f t="array" ref="GQ108">LOOKUP(2,1/(Log!$K$1:$K$27569=GP108),Log!$E$1:$E$27569)</f>
        <v>0</v>
      </c>
      <c r="GR108" s="222" t="str">
        <f t="array" ref="GR108">LOOKUP(2,1/(Log!$K$1:$K$27569=GP108),Log!$F$1:$F$27569)</f>
        <v>ACAPS Access Methodology</v>
      </c>
      <c r="GS108" s="222" t="str">
        <f t="array" ref="GS108">LOOKUP(2,1/(Log!$K$1:$K$27569=GP108),Log!$G$1:$G$27569)</f>
        <v>Medium</v>
      </c>
      <c r="GT108" s="222">
        <f t="array" ref="GT108">LOOKUP(2,1/(Log!$K$1:$K$27569=GP108),Log!$H$1:$H$27569)</f>
        <v>2</v>
      </c>
      <c r="GU108" s="222" t="str">
        <f t="array" ref="GU108">LOOKUP(2,1/(Log!$K$1:$K$27569=GP108),Log!$J$1:$J$27569)</f>
        <v>x</v>
      </c>
      <c r="GV108" s="222" t="str">
        <f t="array" ref="GV108">LOOKUP(2,1/(Log!$K$1:$K$27569=GP108),Log!$I$1:$I$27569)</f>
        <v>x</v>
      </c>
      <c r="GW108" s="223">
        <f t="array" ref="GW108">LOOKUP(2,1/(Log!$K$1:$K$27569=GP108),Log!$L$1:$L$27569)</f>
        <v>45611</v>
      </c>
      <c r="GX108" s="221" t="str">
        <f t="shared" si="146"/>
        <v>RWA002Violence against personnel, facilities and assets</v>
      </c>
      <c r="GY108" s="224">
        <f t="array" ref="GY108">LOOKUP(2,1/(Log!$K$1:$K$27569=GX108),Log!$E$1:$E$27569)</f>
        <v>0</v>
      </c>
      <c r="GZ108" s="224" t="str">
        <f t="array" ref="GZ108">LOOKUP(2,1/(Log!$K$1:$K$27569=GX108),Log!$F$1:$F$27569)</f>
        <v>ACAPS Access Methodology</v>
      </c>
      <c r="HA108" s="224" t="str">
        <f t="array" ref="HA108">LOOKUP(2,1/(Log!$K$1:$K$27569=GX108),Log!$G$1:$G$27569)</f>
        <v>Medium</v>
      </c>
      <c r="HB108" s="224">
        <f t="array" ref="HB108">LOOKUP(2,1/(Log!$K$1:$K$27569=GX108),Log!$H$1:$H$27569)</f>
        <v>2</v>
      </c>
      <c r="HC108" s="224" t="str">
        <f t="array" ref="HC108">LOOKUP(2,1/(Log!$K$1:$K$27569=GX108),Log!$J$1:$J$27569)</f>
        <v>x</v>
      </c>
      <c r="HD108" s="224" t="str">
        <f t="array" ref="HD108">LOOKUP(2,1/(Log!$K$1:$K$27569=GX108),Log!$I$1:$I$27569)</f>
        <v>x</v>
      </c>
      <c r="HE108" s="214">
        <f t="array" ref="HE108">LOOKUP(2,1/(Log!$K$1:$K$27569=GX108),Log!$L$1:$L$27569)</f>
        <v>45611</v>
      </c>
      <c r="HF108" s="222" t="str">
        <f t="shared" si="147"/>
        <v>RWA002Denial of existence of humanitarian needs or entitlements to assistance</v>
      </c>
      <c r="HG108" s="222">
        <f t="array" ref="HG108">LOOKUP(2,1/(Log!$K$1:$K$27569=HF108),Log!$E$1:$E$27569)</f>
        <v>0</v>
      </c>
      <c r="HH108" s="222" t="str">
        <f t="array" ref="HH108">LOOKUP(2,1/(Log!$K$1:$K$27569=HF108),Log!$F$1:$F$27569)</f>
        <v>ACAPS Access Methodology</v>
      </c>
      <c r="HI108" s="222" t="str">
        <f t="array" ref="HI108">LOOKUP(2,1/(Log!$K$1:$K$27569=HF108),Log!$G$1:$G$27569)</f>
        <v>Medium</v>
      </c>
      <c r="HJ108" s="222">
        <f t="array" ref="HJ108">LOOKUP(2,1/(Log!$K$1:$K$27569=HF108),Log!$H$1:$H$27569)</f>
        <v>2</v>
      </c>
      <c r="HK108" s="222" t="str">
        <f t="array" ref="HK108">LOOKUP(2,1/(Log!$K$1:$K$27569=HF108),Log!$J$1:$J$27569)</f>
        <v>x</v>
      </c>
      <c r="HL108" s="222" t="str">
        <f t="array" ref="HL108">LOOKUP(2,1/(Log!$K$1:$K$27569=HF108),Log!$I$1:$I$27569)</f>
        <v>x</v>
      </c>
      <c r="HM108" s="223">
        <f t="array" ref="HM108">LOOKUP(2,1/(Log!$K$1:$K$27569=HF108),Log!$L$1:$L$27569)</f>
        <v>45611</v>
      </c>
      <c r="HN108" s="221" t="str">
        <f t="shared" si="148"/>
        <v>RWA002Restriction and obstruction of access to services and assistance</v>
      </c>
      <c r="HO108" s="224">
        <f t="array" ref="HO108">LOOKUP(2,1/(Log!$K$1:$K$27569=HN108),Log!$E$1:$E$27569)</f>
        <v>0</v>
      </c>
      <c r="HP108" s="224" t="str">
        <f t="array" ref="HP108">LOOKUP(2,1/(Log!$K$1:$K$27569=HN108),Log!$F$1:$F$27569)</f>
        <v>ACAPS Access Methodology</v>
      </c>
      <c r="HQ108" s="224" t="str">
        <f t="array" ref="HQ108">LOOKUP(2,1/(Log!$K$1:$K$27569=HN108),Log!$G$1:$G$27569)</f>
        <v>Medium</v>
      </c>
      <c r="HR108" s="224">
        <f t="array" ref="HR108">LOOKUP(2,1/(Log!$K$1:$K$27569=HN108),Log!$H$1:$H$27569)</f>
        <v>2</v>
      </c>
      <c r="HS108" s="224" t="str">
        <f t="array" ref="HS108">LOOKUP(2,1/(Log!$K$1:$K$27569=HN108),Log!$J$1:$J$27569)</f>
        <v>x</v>
      </c>
      <c r="HT108" s="224" t="str">
        <f t="array" ref="HT108">LOOKUP(2,1/(Log!$K$1:$K$27569=HN108),Log!$I$1:$I$27569)</f>
        <v>x</v>
      </c>
      <c r="HU108" s="214">
        <f t="array" ref="HU108">LOOKUP(2,1/(Log!$K$1:$K$27569=HN108),Log!$L$1:$L$27569)</f>
        <v>45611</v>
      </c>
      <c r="HV108" s="222" t="str">
        <f t="shared" si="149"/>
        <v>RWA002Ongoing insecurity/hostilities affecting humanitarian assistance</v>
      </c>
      <c r="HW108" s="222">
        <f t="array" ref="HW108">LOOKUP(2,1/(Log!$K$1:$K$27569=HV108),Log!$E$1:$E$27569)</f>
        <v>0</v>
      </c>
      <c r="HX108" s="222" t="str">
        <f t="array" ref="HX108">LOOKUP(2,1/(Log!$K$1:$K$27569=HV108),Log!$F$1:$F$27569)</f>
        <v>ACAPS Access Methodology</v>
      </c>
      <c r="HY108" s="222" t="str">
        <f t="array" ref="HY108">LOOKUP(2,1/(Log!$K$1:$K$27569=HV108),Log!$G$1:$G$27569)</f>
        <v>Medium</v>
      </c>
      <c r="HZ108" s="222">
        <f t="array" ref="HZ108">LOOKUP(2,1/(Log!$K$1:$K$27569=HV108),Log!$H$1:$H$27569)</f>
        <v>2</v>
      </c>
      <c r="IA108" s="222" t="str">
        <f t="array" ref="IA108">LOOKUP(2,1/(Log!$K$1:$K$27569=HV108),Log!$J$1:$J$27569)</f>
        <v>x</v>
      </c>
      <c r="IB108" s="222" t="str">
        <f t="array" ref="IB108">LOOKUP(2,1/(Log!$K$1:$K$27569=HV108),Log!$I$1:$I$27569)</f>
        <v>x</v>
      </c>
      <c r="IC108" s="223">
        <f t="array" ref="IC108">LOOKUP(2,1/(Log!$K$1:$K$27569=HV108),Log!$L$1:$L$27569)</f>
        <v>45611</v>
      </c>
      <c r="ID108" s="221" t="str">
        <f t="shared" si="150"/>
        <v>RWA002Presence of mines and improvised explosive devices</v>
      </c>
      <c r="IE108" s="224">
        <f t="array" ref="IE108">LOOKUP(2,1/(Log!$K$1:$K$27569=ID108),Log!$E$1:$E$27569)</f>
        <v>0</v>
      </c>
      <c r="IF108" s="224" t="str">
        <f t="array" ref="IF108">LOOKUP(2,1/(Log!$K$1:$K$27569=ID108),Log!$F$1:$F$27569)</f>
        <v>ACAPS Access Methodology</v>
      </c>
      <c r="IG108" s="224" t="str">
        <f t="array" ref="IG108">LOOKUP(2,1/(Log!$K$1:$K$27569=ID108),Log!$G$1:$G$27569)</f>
        <v>Medium</v>
      </c>
      <c r="IH108" s="224">
        <f t="array" ref="IH108">LOOKUP(2,1/(Log!$K$1:$K$27569=ID108),Log!$H$1:$H$27569)</f>
        <v>2</v>
      </c>
      <c r="II108" s="224" t="str">
        <f t="array" ref="II108">LOOKUP(2,1/(Log!$K$1:$K$27569=ID108),Log!$J$1:$J$27569)</f>
        <v>x</v>
      </c>
      <c r="IJ108" s="224" t="str">
        <f t="array" ref="IJ108">LOOKUP(2,1/(Log!$K$1:$K$27569=ID108),Log!$I$1:$I$27569)</f>
        <v>x</v>
      </c>
      <c r="IK108" s="214">
        <f t="array" ref="IK108">LOOKUP(2,1/(Log!$K$1:$K$27569=ID108),Log!$L$1:$L$27569)</f>
        <v>45611</v>
      </c>
      <c r="IL108" s="222" t="str">
        <f t="shared" si="151"/>
        <v>RWA002Physical constraints in the environment (obstacles related to terrain, climate, lack of infrastructure, etc.)</v>
      </c>
      <c r="IM108" s="222">
        <f t="array" ref="IM108">LOOKUP(2,1/(Log!$K$1:$K$27569=IL108),Log!$E$1:$E$27569)</f>
        <v>1</v>
      </c>
      <c r="IN108" s="222" t="str">
        <f t="array" ref="IN108">LOOKUP(2,1/(Log!$K$1:$K$27569=IL108),Log!$F$1:$F$27569)</f>
        <v>ACAPS Access Methodology</v>
      </c>
      <c r="IO108" s="222" t="str">
        <f t="array" ref="IO108">LOOKUP(2,1/(Log!$K$1:$K$27569=IL108),Log!$G$1:$G$27569)</f>
        <v>Medium</v>
      </c>
      <c r="IP108" s="222">
        <f t="array" ref="IP108">LOOKUP(2,1/(Log!$K$1:$K$27569=IL108),Log!$H$1:$H$27569)</f>
        <v>2</v>
      </c>
      <c r="IQ108" s="222" t="str">
        <f t="array" ref="IQ108">LOOKUP(2,1/(Log!$K$1:$K$27569=IL108),Log!$J$1:$J$27569)</f>
        <v>x</v>
      </c>
      <c r="IR108" s="222" t="str">
        <f t="array" ref="IR108">LOOKUP(2,1/(Log!$K$1:$K$27569=IL108),Log!$I$1:$I$27569)</f>
        <v>x</v>
      </c>
      <c r="IS108" s="223">
        <f t="array" ref="IS108">LOOKUP(2,1/(Log!$K$1:$K$27569=IL108),Log!$L$1:$L$27569)</f>
        <v>45611</v>
      </c>
    </row>
    <row r="109" spans="1:253" s="11" customFormat="1" ht="13.35" customHeight="1">
      <c r="A109" s="11" t="str">
        <f>Lists!B:B</f>
        <v>Complex crisis in Sudan</v>
      </c>
      <c r="B109" s="11" t="str">
        <f>Lists!F:F</f>
        <v>International Displacement,Floods,Conflict/ Violence,Political/economic crisis</v>
      </c>
      <c r="C109" s="11" t="str">
        <f>Lists!C:C</f>
        <v>SDN001</v>
      </c>
      <c r="D109" s="11" t="str">
        <f>Lists!A:A</f>
        <v>Sudan</v>
      </c>
      <c r="E109" s="11" t="str">
        <f>Lists!D:D</f>
        <v>SDN</v>
      </c>
      <c r="F109" s="11" t="str">
        <f t="shared" si="114"/>
        <v>SDN001Total population</v>
      </c>
      <c r="G109" s="212">
        <f t="array" ref="G109">ROUND(LOOKUP(2,1/(Log!$K$1:$K$27569=F109),Log!$E$1:$E$27569),-3)</f>
        <v>47500000</v>
      </c>
      <c r="H109" s="213" t="str">
        <f t="array" ref="H109">LOOKUP(2,1/(Log!$K$1:$K$27569=F109),Log!$F$1:$F$27569)</f>
        <v>OCHA 31/12/2024</v>
      </c>
      <c r="I109" s="213" t="str">
        <f t="array" ref="I109">LOOKUP(2,1/(Log!$K$1:$K$27569=F109),Log!$G$1:$G$27569)</f>
        <v>High</v>
      </c>
      <c r="J109" s="213">
        <f t="array" ref="J109">LOOKUP(2,1/(Log!$K$1:$K$27569=F109),Log!$H$1:$H$27569)</f>
        <v>1</v>
      </c>
      <c r="K109" s="213" t="str">
        <f t="array" ref="K109">LOOKUP(2,1/(Log!$K$1:$K$27569=F109),Log!$J$1:$J$27569)</f>
        <v>The total population of Sudan in 2025, including refugees, migrants, and asylum seekers. The source is chosen instead of the World Bank as it provides more up-to-date figures and considers population growth, internal, and cross-border displacement.</v>
      </c>
      <c r="L109" s="213" t="str">
        <f t="array" ref="L109">LOOKUP(2,1/(Log!$K$1:$K$27569=F109),Log!$I$1:$I$27569)</f>
        <v>https://www.unocha.org/publications/report/sudan/sudan-humanitarian-needs-and-response-plan-2025-executive-summary-issued-december-2024</v>
      </c>
      <c r="M109" s="214">
        <f t="array" ref="M109">LOOKUP(2,1/(Log!$K$1:$K$27569=F109),Log!$L$1:$L$27569)</f>
        <v>45757</v>
      </c>
      <c r="N109" s="221" t="str">
        <f t="shared" si="115"/>
        <v>SDN001Landmass affected</v>
      </c>
      <c r="O109" s="216">
        <f t="array" ref="O109">LOOKUP(2,1/(Log!$K$1:$K$27569=N109),Log!$E$1:$E$27569)</f>
        <v>1840687</v>
      </c>
      <c r="P109" s="216" t="str">
        <f t="array" ref="P109">LOOKUP(2,1/(Log!$K$1:$K$27569=N109),Log!$F$1:$F$27569)</f>
        <v>City Population accessed 08/04/2025</v>
      </c>
      <c r="Q109" s="216" t="str">
        <f t="array" ref="Q109">LOOKUP(2,1/(Log!$K$1:$K$27569=N109),Log!$G$1:$G$27569)</f>
        <v>High</v>
      </c>
      <c r="R109" s="216">
        <f t="array" ref="R109">LOOKUP(2,1/(Log!$K$1:$K$27569=N109),Log!$H$1:$H$27569)</f>
        <v>1</v>
      </c>
      <c r="S109" s="216" t="str">
        <f t="array" ref="S109">LOOKUP(2,1/(Log!$K$1:$K$27569=N109),Log!$J$1:$J$27569)</f>
        <v>The figure represent the total landmass of Sudan as the whole country is impacted by the complex crisis.</v>
      </c>
      <c r="T109" s="216" t="str">
        <f t="array" ref="T109">LOOKUP(2,1/(Log!$K$1:$K$27569=N109),Log!$I$1:$I$27569)</f>
        <v>https://www.citypopulation.de/en/sudan/</v>
      </c>
      <c r="U109" s="217">
        <f t="array" ref="U109">LOOKUP(2,1/(Log!$K$1:$K$27569=N109),Log!$L$1:$L$27569)</f>
        <v>45757</v>
      </c>
      <c r="V109" s="221" t="str">
        <f t="shared" si="116"/>
        <v>SDN001People exposed</v>
      </c>
      <c r="W109" s="213">
        <f t="array" ref="W109">IF(LOOKUP(2,1/(Log!$K$1:$K$27569=V109),Log!$E$1:$E$27569)="x","x",ROUND(LOOKUP(2,1/(Log!$K$1:$K$27569=V109),Log!$E$1:$E$27569),-3))</f>
        <v>47500000</v>
      </c>
      <c r="X109" s="213" t="str">
        <f t="array" ref="X109">LOOKUP(2,1/(Log!$K$1:$K$27569=V109),Log!$F$1:$F$27569)</f>
        <v>OCHA 31/12/2024</v>
      </c>
      <c r="Y109" s="213" t="str">
        <f t="array" ref="Y109">LOOKUP(2,1/(Log!$K$1:$K$27569=V109),Log!$G$1:$G$27569)</f>
        <v>High</v>
      </c>
      <c r="Z109" s="213">
        <f t="array" ref="Z109">LOOKUP(2,1/(Log!$K$1:$K$27569=V109),Log!$H$1:$H$27569)</f>
        <v>1</v>
      </c>
      <c r="AA109" s="213" t="str">
        <f t="array" ref="AA109">LOOKUP(2,1/(Log!$K$1:$K$27569=V109),Log!$J$1:$J$27569)</f>
        <v>The number of people exposed corresponds to the total population of Sudan. This figure is taken from OCHA's HNRP. It is valid throughout 2025. This source was chosen because it provides the latest population figures. The reliability of this data is high because it is up to date.</v>
      </c>
      <c r="AB109" s="213" t="str">
        <f t="array" ref="AB109">LOOKUP(2,1/(Log!$K$1:$K$27569=V109),Log!$I$1:$I$27569)</f>
        <v>https://www.unocha.org/publications/report/sudan/sudan-humanitarian-needs-and-response-plan-2025-executive-summary-issued-december-2024</v>
      </c>
      <c r="AC109" s="214">
        <f t="array" ref="AC109">LOOKUP(2,1/(Log!$K$1:$K$27569=V109),Log!$L$1:$L$27569)</f>
        <v>45757</v>
      </c>
      <c r="AD109" s="221" t="str">
        <f t="shared" si="117"/>
        <v>SDN001People affected</v>
      </c>
      <c r="AE109" s="218">
        <f t="array" ref="AE109">IF(LOOKUP(2,1/(Log!$K$1:$K$27569=AD109),Log!$E$1:$E$27569)="x","x",ROUND(LOOKUP(2,1/(Log!$K$1:$K$27569=AD109),Log!$E$1:$E$27569),-3))</f>
        <v>47500000</v>
      </c>
      <c r="AF109" s="218" t="str">
        <f t="array" ref="AF109">LOOKUP(2,1/(Log!$K$1:$K$27569=AD109),Log!$F$1:$F$27569)</f>
        <v>OCHA 31/12/2024</v>
      </c>
      <c r="AG109" s="218" t="str">
        <f t="array" ref="AG109">LOOKUP(2,1/(Log!$K$1:$K$27569=AD109),Log!$G$1:$G$27569)</f>
        <v>High</v>
      </c>
      <c r="AH109" s="218">
        <f t="array" ref="AH109">LOOKUP(2,1/(Log!$K$1:$K$27569=AD109),Log!$H$1:$H$27569)</f>
        <v>1</v>
      </c>
      <c r="AI109" s="218" t="str">
        <f t="array" ref="AI109">LOOKUP(2,1/(Log!$K$1:$K$27569=AD109),Log!$J$1:$J$27569)</f>
        <v>The number of people affected corresponds to the total population of Sudan. The figure is taken from OCHA's HNRP. It is valid throughout 2025. This source was chosen because it provides up-to-date figure for the population exposed in Sudan. Other sources such as IPC have been considered, however they were not suitable because OCHA's HNRP is more inclusive of the needs resulting from food insecurity, floods, and displacement. The reliability of this indicator is high as it takes into consideration multiple/inter sectorial needs.</v>
      </c>
      <c r="AJ109" s="218" t="str">
        <f t="array" ref="AJ109">LOOKUP(2,1/(Log!$K$1:$K$27569=AD109),Log!$I$1:$I$27569)</f>
        <v>https://www.unocha.org/publications/report/sudan/sudan-humanitarian-needs-and-response-plan-2025-executive-summary-issued-december-2024</v>
      </c>
      <c r="AK109" s="219">
        <f t="array" ref="AK109">LOOKUP(2,1/(Log!$K$1:$K$27569=AD109),Log!$L$1:$L$27569)</f>
        <v>45757</v>
      </c>
      <c r="AL109" s="221" t="str">
        <f t="shared" si="118"/>
        <v>SDN001People displaced</v>
      </c>
      <c r="AM109" s="213">
        <f t="array" ref="AM109">IF(LOOKUP(2,1/(Log!$K$1:$K$27569=AL109),Log!$E$1:$E$27569)="x","x",ROUND(LOOKUP(2,1/(Log!$K$1:$K$27569=AL109),Log!$E$1:$E$27569),-3))</f>
        <v>15400000</v>
      </c>
      <c r="AN109" s="213" t="str">
        <f t="array" ref="AN109">LOOKUP(2,1/(Log!$K$1:$K$27569=AL109),Log!$F$1:$F$27569)</f>
        <v>UNHCR accessed 08/04/2025 ; UNHCR accessed 08/04/2025</v>
      </c>
      <c r="AO109" s="213" t="str">
        <f t="array" ref="AO109">LOOKUP(2,1/(Log!$K$1:$K$27569=AL109),Log!$G$1:$G$27569)</f>
        <v>High</v>
      </c>
      <c r="AP109" s="213">
        <f t="array" ref="AP109">LOOKUP(2,1/(Log!$K$1:$K$27569=AL109),Log!$H$1:$H$27569)</f>
        <v>1</v>
      </c>
      <c r="AQ109" s="213" t="str">
        <f t="array" ref="AQ109">LOOKUP(2,1/(Log!$K$1:$K$27569=AL109),Log!$J$1:$J$27569)</f>
        <v>The number of people displaced by the crisis includes the number of IDPs in Sudan,and the number of people displaced to other countries because of the crisis. The figure is taken from UNHCR . This source was chosen because it provides regular updates to the numbers of IDPs in Sudan and the number of people displaced to other countries because of the crisis, and it is the most reliable one. Other sources such as IOM have been considered, however they were not suitable as the reporting is based on locality level rather than the whole dipslacement figure. The reliability of this data is high as it is triangulated using multiple reliable sources. There is no recent data available on the number of IDP returnees in Sudan. OCHA's Revised Response Plan for 2023 estimated the number of IDP returnees at 1.3 million.</v>
      </c>
      <c r="AR109" s="213" t="str">
        <f t="array" ref="AR109">LOOKUP(2,1/(Log!$K$1:$K$27569=AL109),Log!$I$1:$I$27569)</f>
        <v>https://data.unhcr.org/en/situations/sudansituation ; https://data.unhcr.org/en/country/sdn</v>
      </c>
      <c r="AS109" s="214">
        <f t="array" ref="AS109">LOOKUP(2,1/(Log!$K$1:$K$27569=AL109),Log!$L$1:$L$27569)</f>
        <v>45757</v>
      </c>
      <c r="AT109" s="222" t="str">
        <f t="shared" si="119"/>
        <v>SDN001Injuries reported</v>
      </c>
      <c r="AU109" s="218" t="str">
        <f t="array" ref="AU109">LOOKUP(2,1/(Log!$K$1:$K$27569=AT109),Log!$E$1:$E$27569)</f>
        <v>x</v>
      </c>
      <c r="AV109" s="218" t="str">
        <f t="array" ref="AV109">LOOKUP(2,1/(Log!$K$1:$K$27569=AT109),Log!$F$1:$F$27569)</f>
        <v>x</v>
      </c>
      <c r="AW109" s="218" t="str">
        <f t="array" ref="AW109">LOOKUP(2,1/(Log!$K$1:$K$27569=AT109),Log!$G$1:$G$27569)</f>
        <v>x</v>
      </c>
      <c r="AX109" s="218" t="str">
        <f t="array" ref="AX109">LOOKUP(2,1/(Log!$K$1:$K$27569=AT109),Log!$H$1:$H$27569)</f>
        <v>x</v>
      </c>
      <c r="AY109" s="218" t="str">
        <f t="array" ref="AY109">LOOKUP(2,1/(Log!$K$1:$K$27569=AT109),Log!$J$1:$J$27569)</f>
        <v xml:space="preserve">Up-to-date, reliable data from open sources is not available. We cannot provide an accurate/estimate figure for this indicator. </v>
      </c>
      <c r="AZ109" s="218" t="str">
        <f t="array" ref="AZ109">LOOKUP(2,1/(Log!$K$1:$K$27569=AT109),Log!$I$1:$I$27569)</f>
        <v>x</v>
      </c>
      <c r="BA109" s="219">
        <f t="array" ref="BA109">LOOKUP(2,1/(Log!$K$1:$K$27569=AT109),Log!$L$1:$L$27569)</f>
        <v>45680</v>
      </c>
      <c r="BB109" s="221" t="str">
        <f t="shared" si="120"/>
        <v>SDN001Illness cases reported</v>
      </c>
      <c r="BC109" s="213" t="str">
        <f t="array" ref="BC109">LOOKUP(2,1/(Log!$K$1:$K$27569=BB109),Log!$E$1:$E$27569)</f>
        <v>x</v>
      </c>
      <c r="BD109" s="213" t="str">
        <f t="array" ref="BD109">LOOKUP(2,1/(Log!$K$1:$K$27569=BB109),Log!$F$1:$F$27569)</f>
        <v>x</v>
      </c>
      <c r="BE109" s="213" t="str">
        <f t="array" ref="BE109">LOOKUP(2,1/(Log!$K$1:$K$27569=BB109),Log!$G$1:$G$27569)</f>
        <v>x</v>
      </c>
      <c r="BF109" s="213" t="str">
        <f t="array" ref="BF109">LOOKUP(2,1/(Log!$K$1:$K$27569=BB109),Log!$H$1:$H$27569)</f>
        <v>x</v>
      </c>
      <c r="BG109" s="213" t="str">
        <f t="array" ref="BG109">LOOKUP(2,1/(Log!$K$1:$K$27569=BB109),Log!$J$1:$J$27569)</f>
        <v xml:space="preserve">Up-to-date, reliable data from open sources is not available. We cannot provide an accurate/estimate figure for this indicator. </v>
      </c>
      <c r="BH109" s="213" t="str">
        <f t="array" ref="BH109">LOOKUP(2,1/(Log!$K$1:$K$27569=BB109),Log!$I$1:$I$27569)</f>
        <v>x</v>
      </c>
      <c r="BI109" s="214">
        <f t="array" ref="BI109">LOOKUP(2,1/(Log!$K$1:$K$27569=BB109),Log!$L$1:$L$27569)</f>
        <v>45680</v>
      </c>
      <c r="BJ109" s="222" t="str">
        <f t="shared" si="121"/>
        <v>SDN001Fatalities reported</v>
      </c>
      <c r="BK109" s="222">
        <f t="array" ref="BK109">LOOKUP(2,1/(Log!$K$1:$K$27569=BJ109),Log!$E$1:$E$27569)</f>
        <v>12259</v>
      </c>
      <c r="BL109" s="222" t="str">
        <f t="array" ref="BL109">LOOKUP(2,1/(Log!$K$1:$K$27569=BJ109),Log!$F$1:$F$27569)</f>
        <v>ACLED accessed 08/04/2025</v>
      </c>
      <c r="BM109" s="222" t="str">
        <f t="array" ref="BM109">LOOKUP(2,1/(Log!$K$1:$K$27569=BJ109),Log!$G$1:$G$27569)</f>
        <v>Low</v>
      </c>
      <c r="BN109" s="222">
        <f t="array" ref="BN109">LOOKUP(2,1/(Log!$K$1:$K$27569=BJ109),Log!$H$1:$H$27569)</f>
        <v>3</v>
      </c>
      <c r="BO109" s="222" t="str">
        <f t="array" ref="BO109">LOOKUP(2,1/(Log!$K$1:$K$27569=BJ109),Log!$J$1:$J$27569)</f>
        <v>The figure represents the number of fatalities across Sudan between 1 Oct 2024 and 31 March 2025. Its reliability is assessed as low due to significant underreporting of incidents and the exclusion of indirect conflict-related casualities by most sources.</v>
      </c>
      <c r="BP109" s="218" t="str">
        <f t="array" ref="BP109">LOOKUP(2,1/(Log!$K$1:$K$27569=BJ109),Log!$I$1:$I$27569)</f>
        <v>https://acleddata.com/data-export-tool/</v>
      </c>
      <c r="BQ109" s="223">
        <f t="array" ref="BQ109">LOOKUP(2,1/(Log!$K$1:$K$27569=BJ109),Log!$L$1:$L$27569)</f>
        <v>45757</v>
      </c>
      <c r="BR109" s="221" t="str">
        <f t="shared" si="122"/>
        <v>SDN001Buildings damaged</v>
      </c>
      <c r="BS109" s="224" t="str">
        <f t="array" ref="BS109">LOOKUP(2,1/(Log!$K$1:$K$27569=BR109),Log!$E$1:$E$27569)</f>
        <v>x</v>
      </c>
      <c r="BT109" s="224" t="str">
        <f t="array" ref="BT109">LOOKUP(2,1/(Log!$K$1:$K$27569=BR109),Log!$F$1:$F$27569)</f>
        <v>x</v>
      </c>
      <c r="BU109" s="224" t="str">
        <f t="array" ref="BU109">LOOKUP(2,1/(Log!$K$1:$K$27569=BR109),Log!$G$1:$G$27569)</f>
        <v>x</v>
      </c>
      <c r="BV109" s="224" t="str">
        <f t="array" ref="BV109">LOOKUP(2,1/(Log!$K$1:$K$27569=BR109),Log!$H$1:$H$27569)</f>
        <v>x</v>
      </c>
      <c r="BW109" s="224" t="str">
        <f t="array" ref="BW109">LOOKUP(2,1/(Log!$K$1:$K$27569=BR109),Log!$J$1:$J$27569)</f>
        <v xml:space="preserve">Up-to-date, reliable data from open sources is not available. We cannot provide an accurate/estimate figure for this indicator. </v>
      </c>
      <c r="BX109" s="224" t="str">
        <f t="array" ref="BX109">LOOKUP(2,1/(Log!$K$1:$K$27569=BR109),Log!$I$1:$I$27569)</f>
        <v>x</v>
      </c>
      <c r="BY109" s="214">
        <f t="array" ref="BY109">LOOKUP(2,1/(Log!$K$1:$K$27569=BR109),Log!$L$1:$L$27569)</f>
        <v>45680</v>
      </c>
      <c r="BZ109" s="222" t="str">
        <f t="shared" si="123"/>
        <v>SDN001Buildings destroyed</v>
      </c>
      <c r="CA109" s="222" t="str">
        <f t="array" ref="CA109">LOOKUP(2,1/(Log!$K$1:$K$27569=BZ109),Log!$E$1:$E$27569)</f>
        <v>x</v>
      </c>
      <c r="CB109" s="222" t="str">
        <f t="array" ref="CB109">LOOKUP(2,1/(Log!$K$1:$K$27569=BZ109),Log!$F$1:$F$27569)</f>
        <v>x</v>
      </c>
      <c r="CC109" s="222" t="str">
        <f t="array" ref="CC109">LOOKUP(2,1/(Log!$K$1:$K$27569=BZ109),Log!$G$1:$G$27569)</f>
        <v>x</v>
      </c>
      <c r="CD109" s="222" t="str">
        <f t="array" ref="CD109">LOOKUP(2,1/(Log!$K$1:$K$27569=BZ109),Log!$H$1:$H$27569)</f>
        <v>x</v>
      </c>
      <c r="CE109" s="222" t="str">
        <f t="array" ref="CE109">LOOKUP(2,1/(Log!$K$1:$K$27569=BZ109),Log!$J$1:$J$27569)</f>
        <v xml:space="preserve">Up-to-date, reliable data from open sources is not available. We cannot provide an accurate/estimate figure for this indicator. </v>
      </c>
      <c r="CF109" s="222" t="str">
        <f t="array" ref="CF109">LOOKUP(2,1/(Log!$K$1:$K$27569=BZ109),Log!$I$1:$I$27569)</f>
        <v>x</v>
      </c>
      <c r="CG109" s="223">
        <f t="array" ref="CG109">LOOKUP(2,1/(Log!$K$1:$K$27569=BZ109),Log!$L$1:$L$27569)</f>
        <v>45680</v>
      </c>
      <c r="CH109" s="221" t="str">
        <f t="shared" si="124"/>
        <v>SDN001Buildings in the affected area</v>
      </c>
      <c r="CI109" s="222" t="e">
        <f t="array" ref="CI109">LOOKUP(2,1/(Log!$K$1:$K$27569=CH109),Log!$E$1:$E$27569)</f>
        <v>#N/A</v>
      </c>
      <c r="CJ109" s="222" t="e">
        <f t="array" ref="CJ109">LOOKUP(2,1/(Log!$K$1:$K$27569=CH109),Log!$F$1:$F$27569)</f>
        <v>#N/A</v>
      </c>
      <c r="CK109" s="222" t="e">
        <f t="array" ref="CK109">LOOKUP(2,1/(Log!$K$1:$K$27569=CH109),Log!$G$1:$G$27569)</f>
        <v>#N/A</v>
      </c>
      <c r="CL109" s="222" t="e">
        <f t="array" ref="CL109">LOOKUP(2,1/(Log!$K$1:$K$27569=CH109),Log!$H$1:$H$27569)</f>
        <v>#N/A</v>
      </c>
      <c r="CM109" s="222" t="e">
        <f t="array" ref="CM109">LOOKUP(2,1/(Log!$K$1:$K$27569=CH109),Log!$J$1:$J$27569)</f>
        <v>#N/A</v>
      </c>
      <c r="CN109" s="222" t="e">
        <f t="array" ref="CN109">LOOKUP(2,1/(Log!$K$1:$K$27569=CH109),Log!$I$1:$I$27569)</f>
        <v>#N/A</v>
      </c>
      <c r="CO109" s="225" t="e">
        <f t="array" ref="CO109">LOOKUP(2,1/(Log!$K$1:$K$27569=CH109),Log!$L$1:$L$27569)</f>
        <v>#N/A</v>
      </c>
      <c r="CP109" s="222" t="str">
        <f t="shared" si="125"/>
        <v>SDN001Economic Losses</v>
      </c>
      <c r="CQ109" s="224" t="str">
        <f t="array" ref="CQ109">LOOKUP(2,1/(Log!$K$1:$K$27569=CP109),Log!$E$1:$E$27569)</f>
        <v>x</v>
      </c>
      <c r="CR109" s="224" t="str">
        <f t="array" ref="CR109">LOOKUP(2,1/(Log!$K$1:$K$27569=CP109),Log!$F$1:$F$27569)</f>
        <v>x</v>
      </c>
      <c r="CS109" s="224" t="str">
        <f t="array" ref="CS109">LOOKUP(2,1/(Log!$K$1:$K$27569=CP109),Log!$G$1:$G$27569)</f>
        <v>x</v>
      </c>
      <c r="CT109" s="224" t="str">
        <f t="array" ref="CT109">LOOKUP(2,1/(Log!$K$1:$K$27569=CP109),Log!$H$1:$H$27569)</f>
        <v>x</v>
      </c>
      <c r="CU109" s="224" t="str">
        <f t="array" ref="CU109">LOOKUP(2,1/(Log!$K$1:$K$27569=CP109),Log!$J$1:$J$27569)</f>
        <v xml:space="preserve">Up-to-date, reliable data from open sources is not available. We cannot provide an accurate/estimate figure for this indicator. </v>
      </c>
      <c r="CV109" s="224" t="str">
        <f t="array" ref="CV109">LOOKUP(2,1/(Log!$K$1:$K$27569=CP109),Log!$I$1:$I$27569)</f>
        <v>x</v>
      </c>
      <c r="CW109" s="214">
        <f t="array" ref="CW109">LOOKUP(2,1/(Log!$K$1:$K$27569=CP109),Log!$L$1:$L$27569)</f>
        <v>45680</v>
      </c>
      <c r="CX109" s="222" t="str">
        <f t="shared" si="126"/>
        <v>SDN001People in Need</v>
      </c>
      <c r="CY109" s="218">
        <f t="shared" si="127"/>
        <v>30441000</v>
      </c>
      <c r="CZ109" s="218" t="str">
        <f t="shared" si="128"/>
        <v>OCHA 31/12/2024; OCHA 11/03/2025</v>
      </c>
      <c r="DA109" s="218" t="str">
        <f t="shared" si="129"/>
        <v xml:space="preserve">Medium </v>
      </c>
      <c r="DB109" s="218">
        <f t="shared" si="130"/>
        <v>2</v>
      </c>
      <c r="DC109" s="218" t="str">
        <f t="shared" si="131"/>
        <v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The reliability of this indicator is set to Medium because even though HNRP takes into consideration multiple/inter sectorial needs assessments to calculate severity levels by area, this approach may not fully capture what is happening at the admin level as all PIN are assumed to be in L3. The severity per area for the total people in need there might be an under/over-estimate. Also given the complexity of the crises, the accuracy of these estimates remains uncertain. </v>
      </c>
      <c r="DD109" s="218" t="str">
        <f t="shared" si="132"/>
        <v xml:space="preserve">https://www.unocha.org/publications/report/sudan/sudan-humanitarian-needs-and-response-plan-2025-executive-summary-issued-december-2024; https://data.humdata.org/dataset/sdn-jiaf-humanitarian-needs-pin-and-severity </v>
      </c>
      <c r="DE109" s="220">
        <f t="shared" si="133"/>
        <v>45757</v>
      </c>
      <c r="DF109" s="221" t="str">
        <f t="shared" si="134"/>
        <v>SDN001Minimal humanitarian conditions - Level 1</v>
      </c>
      <c r="DG109" s="213">
        <f t="array" ref="DG109">IF(LOOKUP(2,1/(Log!$K$1:$K$27569=DF109),Log!$E$1:$E$27569)="x","x",ROUND(LOOKUP(2,1/(Log!$K$1:$K$27569=DF109),Log!$E$1:$E$27569),-3))</f>
        <v>0</v>
      </c>
      <c r="DH109" s="224" t="str">
        <f t="array" ref="DH109">LOOKUP(2,1/(Log!$K$1:$K$27569=DF109),Log!$F$1:$F$27569)</f>
        <v>OCHA 31/12/2024; OCHA 11/03/2025</v>
      </c>
      <c r="DI109" s="224" t="str">
        <f t="array" ref="DI109">LOOKUP(2,1/(Log!$K$1:$K$27569=DF109),Log!$G$1:$G$27569)</f>
        <v xml:space="preserve">Medium </v>
      </c>
      <c r="DJ109" s="224">
        <f t="array" ref="DJ109">LOOKUP(2,1/(Log!$K$1:$K$27569=DF109),Log!$H$1:$H$27569)</f>
        <v>2</v>
      </c>
      <c r="DK109" s="224" t="str">
        <f t="array" ref="DK109">LOOKUP(2,1/(Log!$K$1:$K$27569=DF109),Log!$J$1:$J$27569)</f>
        <v>According to INFORM SI methodology, the number of people in Level 1 is equal to the people exposed minus the people affected. Since the whole population is affected, there are no people in Level 1.</v>
      </c>
      <c r="DL109" s="224" t="str">
        <f t="array" ref="DL109">LOOKUP(2,1/(Log!$K$1:$K$27569=DF109),Log!$I$1:$I$27569)</f>
        <v xml:space="preserve">https://www.unocha.org/publications/report/sudan/sudan-humanitarian-needs-and-response-plan-2025-executive-summary-issued-december-2024; https://data.humdata.org/dataset/sdn-jiaf-humanitarian-needs-pin-and-severity </v>
      </c>
      <c r="DM109" s="214">
        <f t="array" ref="DM109">LOOKUP(2,1/(Log!$K$1:$K$27569=DF109),Log!$L$1:$L$27569)</f>
        <v>45757</v>
      </c>
      <c r="DN109" s="222" t="str">
        <f t="shared" si="135"/>
        <v>SDN001Stressed humanitarian conditions - Level 2</v>
      </c>
      <c r="DO109" s="218">
        <f t="array" ref="DO109">IF(LOOKUP(2,1/(Log!$K$1:$K$27569=DN109),Log!$E$1:$E$27569)="x","x",ROUND(LOOKUP(2,1/(Log!$K$1:$K$27569=DN109),Log!$E$1:$E$27569),-3))</f>
        <v>17059000</v>
      </c>
      <c r="DP109" s="222" t="str">
        <f t="array" ref="DP109">LOOKUP(2,1/(Log!$K$1:$K$27569=DN109),Log!$F$1:$F$27569)</f>
        <v>OCHA 31/12/2024; OCHA 11/03/2025</v>
      </c>
      <c r="DQ109" s="222" t="str">
        <f t="array" ref="DQ109">LOOKUP(2,1/(Log!$K$1:$K$27569=DN109),Log!$G$1:$G$27569)</f>
        <v xml:space="preserve">Medium </v>
      </c>
      <c r="DR109" s="222">
        <f t="array" ref="DR109">LOOKUP(2,1/(Log!$K$1:$K$27569=DN109),Log!$H$1:$H$27569)</f>
        <v>2</v>
      </c>
      <c r="DS109" s="222" t="str">
        <f t="array" ref="DS109">LOOKUP(2,1/(Log!$K$1:$K$27569=DN109),Log!$J$1:$J$27569)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109" s="222" t="str">
        <f t="array" ref="DT109">LOOKUP(2,1/(Log!$K$1:$K$27569=DN109),Log!$I$1:$I$27569)</f>
        <v xml:space="preserve">https://www.unocha.org/publications/report/sudan/sudan-humanitarian-needs-and-response-plan-2025-executive-summary-issued-december-2024; https://data.humdata.org/dataset/sdn-jiaf-humanitarian-needs-pin-and-severity </v>
      </c>
      <c r="DU109" s="223">
        <f t="array" ref="DU109">LOOKUP(2,1/(Log!$K$1:$K$27569=DN109),Log!$L$1:$L$27569)</f>
        <v>45757</v>
      </c>
      <c r="DV109" s="221" t="str">
        <f t="shared" si="136"/>
        <v>SDN001Moderate humanitarian conditions - Level 3</v>
      </c>
      <c r="DW109" s="213">
        <f t="array" ref="DW109">IF(LOOKUP(2,1/(Log!$K$1:$K$27569=DV109),Log!$E$1:$E$27569)="x","x",ROUND(LOOKUP(2,1/(Log!$K$1:$K$27569=DV109),Log!$E$1:$E$27569),-3))</f>
        <v>12499000</v>
      </c>
      <c r="DX109" s="224" t="str">
        <f t="array" ref="DX109">LOOKUP(2,1/(Log!$K$1:$K$27569=DV109),Log!$F$1:$F$27569)</f>
        <v>OCHA 31/12/2024; OCHA 11/03/2025</v>
      </c>
      <c r="DY109" s="224" t="str">
        <f t="array" ref="DY109">LOOKUP(2,1/(Log!$K$1:$K$27569=DV109),Log!$G$1:$G$27569)</f>
        <v xml:space="preserve">Medium </v>
      </c>
      <c r="DZ109" s="224">
        <f t="array" ref="DZ109">LOOKUP(2,1/(Log!$K$1:$K$27569=DV109),Log!$H$1:$H$27569)</f>
        <v>2</v>
      </c>
      <c r="EA109" s="224" t="str">
        <f t="array" ref="EA109">LOOKUP(2,1/(Log!$K$1:$K$27569=DV109),Log!$J$1:$J$27569)</f>
        <v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The reliability of this indicator is set to Medium because even though HNRP takes into consideration multiple/inter sectorial needs assessments to calculate severity levels by area, this approach may not fully capture what is happening at the admin level as all PIN are assumed to be in L3. The severity per area for the total people in need there might be an under/over-estimate. Also given the complexity of the crises, the accuracy of these estimates remains uncertain. </v>
      </c>
      <c r="EB109" s="224" t="str">
        <f t="array" ref="EB109">LOOKUP(2,1/(Log!$K$1:$K$27569=DV109),Log!$I$1:$I$27569)</f>
        <v xml:space="preserve">https://www.unocha.org/publications/report/sudan/sudan-humanitarian-needs-and-response-plan-2025-executive-summary-issued-december-2024; https://data.humdata.org/dataset/sdn-jiaf-humanitarian-needs-pin-and-severity </v>
      </c>
      <c r="EC109" s="214">
        <f t="array" ref="EC109">LOOKUP(2,1/(Log!$K$1:$K$27569=DV109),Log!$L$1:$L$27569)</f>
        <v>45757</v>
      </c>
      <c r="ED109" s="222" t="str">
        <f t="shared" si="137"/>
        <v>SDN001Severe humanitarian conditions - Level 4</v>
      </c>
      <c r="EE109" s="218">
        <f t="array" ref="EE109">IF(LOOKUP(2,1/(Log!$K$1:$K$27569=ED109),Log!$E$1:$E$27569)="x","x",ROUND(LOOKUP(2,1/(Log!$K$1:$K$27569=ED109),Log!$E$1:$E$27569),-3))</f>
        <v>15619000</v>
      </c>
      <c r="EF109" s="222" t="str">
        <f t="array" ref="EF109">LOOKUP(2,1/(Log!$K$1:$K$27569=ED109),Log!$F$1:$F$27569)</f>
        <v>OCHA 31/12/2024; OCHA 11/03/2025</v>
      </c>
      <c r="EG109" s="222" t="str">
        <f t="array" ref="EG109">LOOKUP(2,1/(Log!$K$1:$K$27569=ED109),Log!$G$1:$G$27569)</f>
        <v xml:space="preserve">Medium </v>
      </c>
      <c r="EH109" s="222">
        <f t="array" ref="EH109">LOOKUP(2,1/(Log!$K$1:$K$27569=ED109),Log!$H$1:$H$27569)</f>
        <v>2</v>
      </c>
      <c r="EI109" s="222" t="str">
        <f t="array" ref="EI109">LOOKUP(2,1/(Log!$K$1:$K$27569=ED109),Log!$J$1:$J$27569)</f>
        <v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The reliability of this indicator is set to Medium because even though HNRP takes into consideration multiple/inter sectorial needs assessments to calculate severity levels by area, this approach may not fully capture what is happening at the admin level as all PIN are assumed to be in L3. The severity per area for the total people in need there might be an under/over-estimate. Also given the complexity of the crises, the accuracy of these estimates remains uncertain. </v>
      </c>
      <c r="EJ109" s="222" t="str">
        <f t="array" ref="EJ109">LOOKUP(2,1/(Log!$K$1:$K$27569=ED109),Log!$I$1:$I$27569)</f>
        <v xml:space="preserve">https://www.unocha.org/publications/report/sudan/sudan-humanitarian-needs-and-response-plan-2025-executive-summary-issued-december-2024; https://data.humdata.org/dataset/sdn-jiaf-humanitarian-needs-pin-and-severity </v>
      </c>
      <c r="EK109" s="223">
        <f t="array" ref="EK109">LOOKUP(2,1/(Log!$K$1:$K$27569=ED109),Log!$L$1:$L$27569)</f>
        <v>45757</v>
      </c>
      <c r="EL109" s="221" t="str">
        <f t="shared" si="138"/>
        <v>SDN001Extreme humanitarian conditions - Level 5</v>
      </c>
      <c r="EM109" s="213">
        <f t="array" ref="EM109">IF(LOOKUP(2,1/(Log!$K$1:$K$27569=EL109),Log!$E$1:$E$27569)="x","x",ROUND(LOOKUP(2,1/(Log!$K$1:$K$27569=EL109),Log!$E$1:$E$27569),-3))</f>
        <v>2323000</v>
      </c>
      <c r="EN109" s="224" t="str">
        <f t="array" ref="EN109">LOOKUP(2,1/(Log!$K$1:$K$27569=EL109),Log!$F$1:$F$27569)</f>
        <v>OCHA 31/12/2024; OCHA 11/03/2025</v>
      </c>
      <c r="EO109" s="224" t="str">
        <f t="array" ref="EO109">LOOKUP(2,1/(Log!$K$1:$K$27569=EL109),Log!$G$1:$G$27569)</f>
        <v xml:space="preserve">Medium </v>
      </c>
      <c r="EP109" s="224">
        <f t="array" ref="EP109">LOOKUP(2,1/(Log!$K$1:$K$27569=EL109),Log!$H$1:$H$27569)</f>
        <v>2</v>
      </c>
      <c r="EQ109" s="224" t="str">
        <f t="array" ref="EQ109">LOOKUP(2,1/(Log!$K$1:$K$27569=EL109),Log!$J$1:$J$27569)</f>
        <v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Extreme(Level 5) .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The reliability of this indicator is set to Medium because even though HNRP takes into consideration multiple/inter sectorial needs assessments to calculate severity levels by area, this approach may not fully capture what is happening at the admin level as all PIN are assumed to be in L5. The severity per area for the total people in need there might be an under/over-estimate. Also given the complexity of the crises, the accuracy of these estimates remains uncertain. </v>
      </c>
      <c r="ER109" s="224" t="str">
        <f t="array" ref="ER109">LOOKUP(2,1/(Log!$K$1:$K$27569=EL109),Log!$I$1:$I$27569)</f>
        <v xml:space="preserve">https://www.unocha.org/publications/report/sudan/sudan-humanitarian-needs-and-response-plan-2025-executive-summary-issued-december-2024; https://data.humdata.org/dataset/sdn-jiaf-humanitarian-needs-pin-and-severity </v>
      </c>
      <c r="ES109" s="214">
        <f t="array" ref="ES109">LOOKUP(2,1/(Log!$K$1:$K$27569=EL109),Log!$L$1:$L$27569)</f>
        <v>45757</v>
      </c>
      <c r="ET109" s="222" t="str">
        <f t="shared" si="139"/>
        <v>SDN001Fatalities in all crises</v>
      </c>
      <c r="EU109" s="222">
        <f t="array" ref="EU109">LOOKUP(2,1/(Log!$K$1:$K$27569=ET109),Log!$E$1:$E$27569)</f>
        <v>12259</v>
      </c>
      <c r="EV109" s="222" t="str">
        <f t="array" ref="EV109">LOOKUP(2,1/(Log!$K$1:$K$27569=ET109),Log!$F$1:$F$27569)</f>
        <v>ACLED accessed 08/04/2025</v>
      </c>
      <c r="EW109" s="222" t="str">
        <f t="array" ref="EW109">LOOKUP(2,1/(Log!$K$1:$K$27569=ET109),Log!$G$1:$G$27569)</f>
        <v>Low</v>
      </c>
      <c r="EX109" s="222">
        <f t="array" ref="EX109">LOOKUP(2,1/(Log!$K$1:$K$27569=ET109),Log!$H$1:$H$27569)</f>
        <v>3</v>
      </c>
      <c r="EY109" s="222" t="str">
        <f t="array" ref="EY109">LOOKUP(2,1/(Log!$K$1:$K$27569=ET109),Log!$J$1:$J$27569)</f>
        <v>The figure represents the number of fatalities across Sudan between 1 Oct 2024 and 31 March 2025. Its reliability is assessed as low due to significant underreporting of incidents and the exclusion of indirect conflict-related casualities by most sources.</v>
      </c>
      <c r="EZ109" s="222" t="str">
        <f t="array" ref="EZ109">LOOKUP(2,1/(Log!$K$1:$K$27569=ET109),Log!$I$1:$I$27569)</f>
        <v>https://acleddata.com/data-export-tool/</v>
      </c>
      <c r="FA109" s="223">
        <f t="array" ref="FA109">LOOKUP(2,1/(Log!$K$1:$K$27569=ET109),Log!$L$1:$L$27569)</f>
        <v>45757</v>
      </c>
      <c r="FB109" s="221" t="str">
        <f t="shared" si="140"/>
        <v>SDN001Crisis affected groups</v>
      </c>
      <c r="FC109" s="224">
        <f t="array" ref="FC109">LOOKUP(2,1/(Log!$K$1:$K$27569=FB109),Log!$E$1:$E$27569)</f>
        <v>5</v>
      </c>
      <c r="FD109" s="224" t="str">
        <f t="array" ref="FD109">LOOKUP(2,1/(Log!$K$1:$K$27569=FB109),Log!$F$1:$F$27569)</f>
        <v>OCHA 31/12/2024</v>
      </c>
      <c r="FE109" s="224" t="str">
        <f t="array" ref="FE109">LOOKUP(2,1/(Log!$K$1:$K$27569=FB109),Log!$G$1:$G$27569)</f>
        <v>High</v>
      </c>
      <c r="FF109" s="224">
        <f t="array" ref="FF109">LOOKUP(2,1/(Log!$K$1:$K$27569=FB109),Log!$H$1:$H$27569)</f>
        <v>1</v>
      </c>
      <c r="FG109" s="224" t="str">
        <f t="array" ref="FG109">LOOKUP(2,1/(Log!$K$1:$K$27569=FB109),Log!$J$1:$J$27569)</f>
        <v>In this crisis, all 5 population groups are affected: IDPs, host population, non-host population, refugees and asylum seekers, and returnees.</v>
      </c>
      <c r="FH109" s="224" t="str">
        <f t="array" ref="FH109">LOOKUP(2,1/(Log!$K$1:$K$27569=FB109),Log!$I$1:$I$27569)</f>
        <v>https://www.unocha.org/publications/report/sudan/sudan-humanitarian-needs-and-response-plan-2025-executive-summary-issued-december-2024</v>
      </c>
      <c r="FI109" s="214">
        <f t="array" ref="FI109">LOOKUP(2,1/(Log!$K$1:$K$27569=FB109),Log!$L$1:$L$27569)</f>
        <v>45757</v>
      </c>
      <c r="FJ109" s="221" t="str">
        <f t="shared" si="141"/>
        <v>SDN001People facing limited access constraints</v>
      </c>
      <c r="FK109" s="222" t="str">
        <f t="array" ref="FK109">LOOKUP(2,1/(Log!$K$1:$K$27569=FJ109),Log!$E$1:$E$27569)</f>
        <v>x</v>
      </c>
      <c r="FL109" s="222" t="str">
        <f t="array" ref="FL109">LOOKUP(2,1/(Log!$K$1:$K$27569=FJ109),Log!$F$1:$F$27569)</f>
        <v>x</v>
      </c>
      <c r="FM109" s="222" t="str">
        <f t="array" ref="FM109">LOOKUP(2,1/(Log!$K$1:$K$27569=FJ109),Log!$G$1:$G$27569)</f>
        <v>x</v>
      </c>
      <c r="FN109" s="222" t="str">
        <f t="array" ref="FN109">LOOKUP(2,1/(Log!$K$1:$K$27569=FJ109),Log!$H$1:$H$27569)</f>
        <v>x</v>
      </c>
      <c r="FO109" s="222" t="str">
        <f t="array" ref="FO109">LOOKUP(2,1/(Log!$K$1:$K$27569=FJ109),Log!$J$1:$J$27569)</f>
        <v xml:space="preserve">Up-to-date, reliable data from open sources is not available. We cannot provide an accurate/estimate figure for this indicator. </v>
      </c>
      <c r="FP109" s="218" t="str">
        <f t="array" ref="FP109">LOOKUP(2,1/(Log!$K$1:$K$27569=FJ109),Log!$I$1:$I$27569)</f>
        <v>x</v>
      </c>
      <c r="FQ109" s="219">
        <f t="array" ref="FQ109">LOOKUP(2,1/(Log!$K$1:$K$27569=FJ109),Log!$L$1:$L$27569)</f>
        <v>45680</v>
      </c>
      <c r="FR109" s="221" t="str">
        <f t="shared" si="142"/>
        <v>SDN001People facing restricted access constraints</v>
      </c>
      <c r="FS109" s="224" t="str">
        <f t="array" ref="FS109">LOOKUP(2,1/(Log!$K$1:$K$27569=FR109),Log!$E$1:$E$27569)</f>
        <v>x</v>
      </c>
      <c r="FT109" s="224" t="str">
        <f t="array" ref="FT109">LOOKUP(2,1/(Log!$K$1:$K$27569=FR109),Log!$F$1:$F$27569)</f>
        <v>x</v>
      </c>
      <c r="FU109" s="224" t="str">
        <f t="array" ref="FU109">LOOKUP(2,1/(Log!$K$1:$K$27569=FR109),Log!$G$1:$G$27569)</f>
        <v>x</v>
      </c>
      <c r="FV109" s="224" t="str">
        <f t="array" ref="FV109">LOOKUP(2,1/(Log!$K$1:$K$27569=FR109),Log!$H$1:$H$27569)</f>
        <v>x</v>
      </c>
      <c r="FW109" s="224" t="str">
        <f t="array" ref="FW109">LOOKUP(2,1/(Log!$K$1:$K$27569=FR109),Log!$J$1:$J$27569)</f>
        <v xml:space="preserve">Up-to-date, reliable data from open sources is not available. We cannot provide an accurate/estimate figure for this indicator. </v>
      </c>
      <c r="FX109" s="224" t="str">
        <f t="array" ref="FX109">LOOKUP(2,1/(Log!$K$1:$K$27569=FR109),Log!$I$1:$I$27569)</f>
        <v>x</v>
      </c>
      <c r="FY109" s="214">
        <f t="array" ref="FY109">LOOKUP(2,1/(Log!$K$1:$K$27569=FR109),Log!$L$1:$L$27569)</f>
        <v>45680</v>
      </c>
      <c r="FZ109" s="222" t="str">
        <f t="shared" si="143"/>
        <v>SDN001Impediments to entry into country (bureaucratic and administrative)</v>
      </c>
      <c r="GA109" s="222">
        <f t="array" ref="GA109">LOOKUP(2,1/(Log!$K$1:$K$27569=FZ109),Log!$E$1:$E$27569)</f>
        <v>2</v>
      </c>
      <c r="GB109" s="222" t="str">
        <f t="array" ref="GB109">LOOKUP(2,1/(Log!$K$1:$K$27569=FZ109),Log!$F$1:$F$27569)</f>
        <v>ACAPS Access Methodology</v>
      </c>
      <c r="GC109" s="222" t="str">
        <f t="array" ref="GC109">LOOKUP(2,1/(Log!$K$1:$K$27569=FZ109),Log!$G$1:$G$27569)</f>
        <v>Medium</v>
      </c>
      <c r="GD109" s="222">
        <f t="array" ref="GD109">LOOKUP(2,1/(Log!$K$1:$K$27569=FZ109),Log!$H$1:$H$27569)</f>
        <v>2</v>
      </c>
      <c r="GE109" s="222" t="str">
        <f t="array" ref="GE109">LOOKUP(2,1/(Log!$K$1:$K$27569=FZ109),Log!$J$1:$J$27569)</f>
        <v>x</v>
      </c>
      <c r="GF109" s="222" t="str">
        <f t="array" ref="GF109">LOOKUP(2,1/(Log!$K$1:$K$27569=FZ109),Log!$I$1:$I$27569)</f>
        <v>x</v>
      </c>
      <c r="GG109" s="223">
        <f t="array" ref="GG109">LOOKUP(2,1/(Log!$K$1:$K$27569=FZ109),Log!$L$1:$L$27569)</f>
        <v>45614</v>
      </c>
      <c r="GH109" s="221" t="str">
        <f t="shared" si="144"/>
        <v>SDN001Restriction of movement (impediments to freedom of movement and/or administrative restrictions)</v>
      </c>
      <c r="GI109" s="224">
        <f t="array" ref="GI109">LOOKUP(2,1/(Log!$K$1:$K$27569=GH109),Log!$E$1:$E$27569)</f>
        <v>3</v>
      </c>
      <c r="GJ109" s="224" t="str">
        <f t="array" ref="GJ109">LOOKUP(2,1/(Log!$K$1:$K$27569=GH109),Log!$F$1:$F$27569)</f>
        <v>ACAPS Access Methodology</v>
      </c>
      <c r="GK109" s="224" t="str">
        <f t="array" ref="GK109">LOOKUP(2,1/(Log!$K$1:$K$27569=GH109),Log!$G$1:$G$27569)</f>
        <v>Medium</v>
      </c>
      <c r="GL109" s="224">
        <f t="array" ref="GL109">LOOKUP(2,1/(Log!$K$1:$K$27569=GH109),Log!$H$1:$H$27569)</f>
        <v>2</v>
      </c>
      <c r="GM109" s="224" t="str">
        <f t="array" ref="GM109">LOOKUP(2,1/(Log!$K$1:$K$27569=GH109),Log!$J$1:$J$27569)</f>
        <v>x</v>
      </c>
      <c r="GN109" s="224" t="str">
        <f t="array" ref="GN109">LOOKUP(2,1/(Log!$K$1:$K$27569=GH109),Log!$I$1:$I$27569)</f>
        <v>x</v>
      </c>
      <c r="GO109" s="214">
        <f t="array" ref="GO109">LOOKUP(2,1/(Log!$K$1:$K$27569=GH109),Log!$L$1:$L$27569)</f>
        <v>45614</v>
      </c>
      <c r="GP109" s="222" t="str">
        <f t="shared" si="145"/>
        <v>SDN001Interference into implementation of humanitarian activities</v>
      </c>
      <c r="GQ109" s="222">
        <f t="array" ref="GQ109">LOOKUP(2,1/(Log!$K$1:$K$27569=GP109),Log!$E$1:$E$27569)</f>
        <v>3</v>
      </c>
      <c r="GR109" s="222" t="str">
        <f t="array" ref="GR109">LOOKUP(2,1/(Log!$K$1:$K$27569=GP109),Log!$F$1:$F$27569)</f>
        <v>ACAPS Access Methodology</v>
      </c>
      <c r="GS109" s="222" t="str">
        <f t="array" ref="GS109">LOOKUP(2,1/(Log!$K$1:$K$27569=GP109),Log!$G$1:$G$27569)</f>
        <v>Medium</v>
      </c>
      <c r="GT109" s="222">
        <f t="array" ref="GT109">LOOKUP(2,1/(Log!$K$1:$K$27569=GP109),Log!$H$1:$H$27569)</f>
        <v>2</v>
      </c>
      <c r="GU109" s="222" t="str">
        <f t="array" ref="GU109">LOOKUP(2,1/(Log!$K$1:$K$27569=GP109),Log!$J$1:$J$27569)</f>
        <v>x</v>
      </c>
      <c r="GV109" s="222" t="str">
        <f t="array" ref="GV109">LOOKUP(2,1/(Log!$K$1:$K$27569=GP109),Log!$I$1:$I$27569)</f>
        <v>x</v>
      </c>
      <c r="GW109" s="223">
        <f t="array" ref="GW109">LOOKUP(2,1/(Log!$K$1:$K$27569=GP109),Log!$L$1:$L$27569)</f>
        <v>45614</v>
      </c>
      <c r="GX109" s="221" t="str">
        <f t="shared" si="146"/>
        <v>SDN001Violence against personnel, facilities and assets</v>
      </c>
      <c r="GY109" s="224">
        <f t="array" ref="GY109">LOOKUP(2,1/(Log!$K$1:$K$27569=GX109),Log!$E$1:$E$27569)</f>
        <v>3</v>
      </c>
      <c r="GZ109" s="224" t="str">
        <f t="array" ref="GZ109">LOOKUP(2,1/(Log!$K$1:$K$27569=GX109),Log!$F$1:$F$27569)</f>
        <v>ACAPS Access Methodology</v>
      </c>
      <c r="HA109" s="224" t="str">
        <f t="array" ref="HA109">LOOKUP(2,1/(Log!$K$1:$K$27569=GX109),Log!$G$1:$G$27569)</f>
        <v>Medium</v>
      </c>
      <c r="HB109" s="224">
        <f t="array" ref="HB109">LOOKUP(2,1/(Log!$K$1:$K$27569=GX109),Log!$H$1:$H$27569)</f>
        <v>2</v>
      </c>
      <c r="HC109" s="224" t="str">
        <f t="array" ref="HC109">LOOKUP(2,1/(Log!$K$1:$K$27569=GX109),Log!$J$1:$J$27569)</f>
        <v>x</v>
      </c>
      <c r="HD109" s="224" t="str">
        <f t="array" ref="HD109">LOOKUP(2,1/(Log!$K$1:$K$27569=GX109),Log!$I$1:$I$27569)</f>
        <v>x</v>
      </c>
      <c r="HE109" s="214">
        <f t="array" ref="HE109">LOOKUP(2,1/(Log!$K$1:$K$27569=GX109),Log!$L$1:$L$27569)</f>
        <v>45614</v>
      </c>
      <c r="HF109" s="222" t="str">
        <f t="shared" si="147"/>
        <v>SDN001Denial of existence of humanitarian needs or entitlements to assistance</v>
      </c>
      <c r="HG109" s="222">
        <f t="array" ref="HG109">LOOKUP(2,1/(Log!$K$1:$K$27569=HF109),Log!$E$1:$E$27569)</f>
        <v>3</v>
      </c>
      <c r="HH109" s="222" t="str">
        <f t="array" ref="HH109">LOOKUP(2,1/(Log!$K$1:$K$27569=HF109),Log!$F$1:$F$27569)</f>
        <v>ACAPS Access Methodology</v>
      </c>
      <c r="HI109" s="222" t="str">
        <f t="array" ref="HI109">LOOKUP(2,1/(Log!$K$1:$K$27569=HF109),Log!$G$1:$G$27569)</f>
        <v>Medium</v>
      </c>
      <c r="HJ109" s="222">
        <f t="array" ref="HJ109">LOOKUP(2,1/(Log!$K$1:$K$27569=HF109),Log!$H$1:$H$27569)</f>
        <v>2</v>
      </c>
      <c r="HK109" s="222" t="str">
        <f t="array" ref="HK109">LOOKUP(2,1/(Log!$K$1:$K$27569=HF109),Log!$J$1:$J$27569)</f>
        <v>x</v>
      </c>
      <c r="HL109" s="222" t="str">
        <f t="array" ref="HL109">LOOKUP(2,1/(Log!$K$1:$K$27569=HF109),Log!$I$1:$I$27569)</f>
        <v>x</v>
      </c>
      <c r="HM109" s="223">
        <f t="array" ref="HM109">LOOKUP(2,1/(Log!$K$1:$K$27569=HF109),Log!$L$1:$L$27569)</f>
        <v>45614</v>
      </c>
      <c r="HN109" s="221" t="str">
        <f t="shared" si="148"/>
        <v>SDN001Restriction and obstruction of access to services and assistance</v>
      </c>
      <c r="HO109" s="224">
        <f t="array" ref="HO109">LOOKUP(2,1/(Log!$K$1:$K$27569=HN109),Log!$E$1:$E$27569)</f>
        <v>2</v>
      </c>
      <c r="HP109" s="224" t="str">
        <f t="array" ref="HP109">LOOKUP(2,1/(Log!$K$1:$K$27569=HN109),Log!$F$1:$F$27569)</f>
        <v>ACAPS Access Methodology</v>
      </c>
      <c r="HQ109" s="224" t="str">
        <f t="array" ref="HQ109">LOOKUP(2,1/(Log!$K$1:$K$27569=HN109),Log!$G$1:$G$27569)</f>
        <v>Medium</v>
      </c>
      <c r="HR109" s="224">
        <f t="array" ref="HR109">LOOKUP(2,1/(Log!$K$1:$K$27569=HN109),Log!$H$1:$H$27569)</f>
        <v>2</v>
      </c>
      <c r="HS109" s="224" t="str">
        <f t="array" ref="HS109">LOOKUP(2,1/(Log!$K$1:$K$27569=HN109),Log!$J$1:$J$27569)</f>
        <v>x</v>
      </c>
      <c r="HT109" s="224" t="str">
        <f t="array" ref="HT109">LOOKUP(2,1/(Log!$K$1:$K$27569=HN109),Log!$I$1:$I$27569)</f>
        <v>x</v>
      </c>
      <c r="HU109" s="214">
        <f t="array" ref="HU109">LOOKUP(2,1/(Log!$K$1:$K$27569=HN109),Log!$L$1:$L$27569)</f>
        <v>45614</v>
      </c>
      <c r="HV109" s="222" t="str">
        <f t="shared" si="149"/>
        <v>SDN001Ongoing insecurity/hostilities affecting humanitarian assistance</v>
      </c>
      <c r="HW109" s="222">
        <f t="array" ref="HW109">LOOKUP(2,1/(Log!$K$1:$K$27569=HV109),Log!$E$1:$E$27569)</f>
        <v>3</v>
      </c>
      <c r="HX109" s="222" t="str">
        <f t="array" ref="HX109">LOOKUP(2,1/(Log!$K$1:$K$27569=HV109),Log!$F$1:$F$27569)</f>
        <v>ACAPS Access Methodology</v>
      </c>
      <c r="HY109" s="222" t="str">
        <f t="array" ref="HY109">LOOKUP(2,1/(Log!$K$1:$K$27569=HV109),Log!$G$1:$G$27569)</f>
        <v>Medium</v>
      </c>
      <c r="HZ109" s="222">
        <f t="array" ref="HZ109">LOOKUP(2,1/(Log!$K$1:$K$27569=HV109),Log!$H$1:$H$27569)</f>
        <v>2</v>
      </c>
      <c r="IA109" s="222" t="str">
        <f t="array" ref="IA109">LOOKUP(2,1/(Log!$K$1:$K$27569=HV109),Log!$J$1:$J$27569)</f>
        <v>x</v>
      </c>
      <c r="IB109" s="222" t="str">
        <f t="array" ref="IB109">LOOKUP(2,1/(Log!$K$1:$K$27569=HV109),Log!$I$1:$I$27569)</f>
        <v>x</v>
      </c>
      <c r="IC109" s="223">
        <f t="array" ref="IC109">LOOKUP(2,1/(Log!$K$1:$K$27569=HV109),Log!$L$1:$L$27569)</f>
        <v>45614</v>
      </c>
      <c r="ID109" s="221" t="str">
        <f t="shared" si="150"/>
        <v>SDN001Presence of mines and improvised explosive devices</v>
      </c>
      <c r="IE109" s="224">
        <f t="array" ref="IE109">LOOKUP(2,1/(Log!$K$1:$K$27569=ID109),Log!$E$1:$E$27569)</f>
        <v>1</v>
      </c>
      <c r="IF109" s="224" t="str">
        <f t="array" ref="IF109">LOOKUP(2,1/(Log!$K$1:$K$27569=ID109),Log!$F$1:$F$27569)</f>
        <v>ACAPS Access Methodology</v>
      </c>
      <c r="IG109" s="224" t="str">
        <f t="array" ref="IG109">LOOKUP(2,1/(Log!$K$1:$K$27569=ID109),Log!$G$1:$G$27569)</f>
        <v>Medium</v>
      </c>
      <c r="IH109" s="224">
        <f t="array" ref="IH109">LOOKUP(2,1/(Log!$K$1:$K$27569=ID109),Log!$H$1:$H$27569)</f>
        <v>2</v>
      </c>
      <c r="II109" s="224" t="str">
        <f t="array" ref="II109">LOOKUP(2,1/(Log!$K$1:$K$27569=ID109),Log!$J$1:$J$27569)</f>
        <v>x</v>
      </c>
      <c r="IJ109" s="224" t="str">
        <f t="array" ref="IJ109">LOOKUP(2,1/(Log!$K$1:$K$27569=ID109),Log!$I$1:$I$27569)</f>
        <v>x</v>
      </c>
      <c r="IK109" s="214">
        <f t="array" ref="IK109">LOOKUP(2,1/(Log!$K$1:$K$27569=ID109),Log!$L$1:$L$27569)</f>
        <v>45614</v>
      </c>
      <c r="IL109" s="222" t="str">
        <f t="shared" si="151"/>
        <v>SDN001Physical constraints in the environment (obstacles related to terrain, climate, lack of infrastructure, etc.)</v>
      </c>
      <c r="IM109" s="222">
        <f t="array" ref="IM109">LOOKUP(2,1/(Log!$K$1:$K$27569=IL109),Log!$E$1:$E$27569)</f>
        <v>3</v>
      </c>
      <c r="IN109" s="222" t="str">
        <f t="array" ref="IN109">LOOKUP(2,1/(Log!$K$1:$K$27569=IL109),Log!$F$1:$F$27569)</f>
        <v>ACAPS Access Methodology</v>
      </c>
      <c r="IO109" s="222" t="str">
        <f t="array" ref="IO109">LOOKUP(2,1/(Log!$K$1:$K$27569=IL109),Log!$G$1:$G$27569)</f>
        <v>Medium</v>
      </c>
      <c r="IP109" s="222">
        <f t="array" ref="IP109">LOOKUP(2,1/(Log!$K$1:$K$27569=IL109),Log!$H$1:$H$27569)</f>
        <v>2</v>
      </c>
      <c r="IQ109" s="222" t="str">
        <f t="array" ref="IQ109">LOOKUP(2,1/(Log!$K$1:$K$27569=IL109),Log!$J$1:$J$27569)</f>
        <v>x</v>
      </c>
      <c r="IR109" s="222" t="str">
        <f t="array" ref="IR109">LOOKUP(2,1/(Log!$K$1:$K$27569=IL109),Log!$I$1:$I$27569)</f>
        <v>x</v>
      </c>
      <c r="IS109" s="223">
        <f t="array" ref="IS109">LOOKUP(2,1/(Log!$K$1:$K$27569=IL109),Log!$L$1:$L$27569)</f>
        <v>45614</v>
      </c>
    </row>
    <row r="110" spans="1:253" s="11" customFormat="1" ht="13.35" customHeight="1">
      <c r="A110" s="11" t="str">
        <f>Lists!B:B</f>
        <v>Refugees in Sudan</v>
      </c>
      <c r="B110" s="11" t="str">
        <f>Lists!F:F</f>
        <v>International Displacement</v>
      </c>
      <c r="C110" s="11" t="str">
        <f>Lists!C:C</f>
        <v>SDN005</v>
      </c>
      <c r="D110" s="11" t="str">
        <f>Lists!A:A</f>
        <v>Sudan</v>
      </c>
      <c r="E110" s="11" t="str">
        <f>Lists!D:D</f>
        <v>SDN</v>
      </c>
      <c r="F110" s="11" t="str">
        <f t="shared" si="114"/>
        <v>SDN005Total population</v>
      </c>
      <c r="G110" s="212">
        <f t="array" ref="G110">ROUND(LOOKUP(2,1/(Log!$K$1:$K$27569=F110),Log!$E$1:$E$27569),-3)</f>
        <v>47500000</v>
      </c>
      <c r="H110" s="213" t="str">
        <f t="array" ref="H110">LOOKUP(2,1/(Log!$K$1:$K$27569=F110),Log!$F$1:$F$27569)</f>
        <v>OCHA 31/12/2024</v>
      </c>
      <c r="I110" s="213" t="str">
        <f t="array" ref="I110">LOOKUP(2,1/(Log!$K$1:$K$27569=F110),Log!$G$1:$G$27569)</f>
        <v>High</v>
      </c>
      <c r="J110" s="213">
        <f t="array" ref="J110">LOOKUP(2,1/(Log!$K$1:$K$27569=F110),Log!$H$1:$H$27569)</f>
        <v>1</v>
      </c>
      <c r="K110" s="213" t="str">
        <f t="array" ref="K110">LOOKUP(2,1/(Log!$K$1:$K$27569=F110),Log!$J$1:$J$27569)</f>
        <v>The total population of Sudan in 2025, including refugees, migrants, and asylum seekers. The source is chosen instead of the World Bank as it provides more up-to-date figures and considers population growth, internal, and cross-border displacement.</v>
      </c>
      <c r="L110" s="213" t="str">
        <f t="array" ref="L110">LOOKUP(2,1/(Log!$K$1:$K$27569=F110),Log!$I$1:$I$27569)</f>
        <v>https://www.unocha.org/publications/report/sudan/sudan-humanitarian-needs-and-response-plan-2025-executive-summary-issued-december-2024</v>
      </c>
      <c r="M110" s="214">
        <f t="array" ref="M110">LOOKUP(2,1/(Log!$K$1:$K$27569=F110),Log!$L$1:$L$27569)</f>
        <v>45757</v>
      </c>
      <c r="N110" s="221" t="str">
        <f t="shared" si="115"/>
        <v>SDN005Landmass affected</v>
      </c>
      <c r="O110" s="216">
        <f t="array" ref="O110">LOOKUP(2,1/(Log!$K$1:$K$27569=N110),Log!$E$1:$E$27569)</f>
        <v>1840687</v>
      </c>
      <c r="P110" s="216" t="str">
        <f t="array" ref="P110">LOOKUP(2,1/(Log!$K$1:$K$27569=N110),Log!$F$1:$F$27569)</f>
        <v>City Population accessed 08/04/2025</v>
      </c>
      <c r="Q110" s="216" t="str">
        <f t="array" ref="Q110">LOOKUP(2,1/(Log!$K$1:$K$27569=N110),Log!$G$1:$G$27569)</f>
        <v>High</v>
      </c>
      <c r="R110" s="216">
        <f t="array" ref="R110">LOOKUP(2,1/(Log!$K$1:$K$27569=N110),Log!$H$1:$H$27569)</f>
        <v>1</v>
      </c>
      <c r="S110" s="216" t="str">
        <f t="array" ref="S110">LOOKUP(2,1/(Log!$K$1:$K$27569=N110),Log!$J$1:$J$27569)</f>
        <v>Refugees are hosted in all states in Sudan. The total landmass of the country is considered.</v>
      </c>
      <c r="T110" s="216" t="str">
        <f t="array" ref="T110">LOOKUP(2,1/(Log!$K$1:$K$27569=N110),Log!$I$1:$I$27569)</f>
        <v>https://www.citypopulation.de/en/sudan/</v>
      </c>
      <c r="U110" s="217">
        <f t="array" ref="U110">LOOKUP(2,1/(Log!$K$1:$K$27569=N110),Log!$L$1:$L$27569)</f>
        <v>45757</v>
      </c>
      <c r="V110" s="221" t="str">
        <f t="shared" si="116"/>
        <v>SDN005People exposed</v>
      </c>
      <c r="W110" s="213">
        <f t="array" ref="W110">IF(LOOKUP(2,1/(Log!$K$1:$K$27569=V110),Log!$E$1:$E$27569)="x","x",ROUND(LOOKUP(2,1/(Log!$K$1:$K$27569=V110),Log!$E$1:$E$27569),-3))</f>
        <v>47500000</v>
      </c>
      <c r="X110" s="213" t="str">
        <f t="array" ref="X110">LOOKUP(2,1/(Log!$K$1:$K$27569=V110),Log!$F$1:$F$27569)</f>
        <v>OCHA 31/12/2024</v>
      </c>
      <c r="Y110" s="213" t="str">
        <f t="array" ref="Y110">LOOKUP(2,1/(Log!$K$1:$K$27569=V110),Log!$G$1:$G$27569)</f>
        <v>High</v>
      </c>
      <c r="Z110" s="213">
        <f t="array" ref="Z110">LOOKUP(2,1/(Log!$K$1:$K$27569=V110),Log!$H$1:$H$27569)</f>
        <v>1</v>
      </c>
      <c r="AA110" s="213" t="str">
        <f t="array" ref="AA110">LOOKUP(2,1/(Log!$K$1:$K$27569=V110),Log!$J$1:$J$27569)</f>
        <v>The number of people exposed corresponds to the total population of Sudan. This figure is taken from OCHA's HNRP. It is valid throughout 2025. This source was chosen because it provides the latest population figures. The reliability of this data is high because it is up to date.</v>
      </c>
      <c r="AB110" s="213" t="str">
        <f t="array" ref="AB110">LOOKUP(2,1/(Log!$K$1:$K$27569=V110),Log!$I$1:$I$27569)</f>
        <v>https://www.unocha.org/publications/report/sudan/sudan-humanitarian-needs-and-response-plan-2025-executive-summary-issued-december-2024</v>
      </c>
      <c r="AC110" s="214">
        <f t="array" ref="AC110">LOOKUP(2,1/(Log!$K$1:$K$27569=V110),Log!$L$1:$L$27569)</f>
        <v>45757</v>
      </c>
      <c r="AD110" s="221" t="str">
        <f t="shared" si="117"/>
        <v>SDN005People affected</v>
      </c>
      <c r="AE110" s="218">
        <f t="array" ref="AE110">IF(LOOKUP(2,1/(Log!$K$1:$K$27569=AD110),Log!$E$1:$E$27569)="x","x",ROUND(LOOKUP(2,1/(Log!$K$1:$K$27569=AD110),Log!$E$1:$E$27569),-3))</f>
        <v>7221000</v>
      </c>
      <c r="AF110" s="218" t="str">
        <f t="array" ref="AF110">LOOKUP(2,1/(Log!$K$1:$K$27569=AD110),Log!$F$1:$F$27569)</f>
        <v>City Population accessed 08/04/2025</v>
      </c>
      <c r="AG110" s="218" t="str">
        <f t="array" ref="AG110">LOOKUP(2,1/(Log!$K$1:$K$27569=AD110),Log!$G$1:$G$27569)</f>
        <v>Low</v>
      </c>
      <c r="AH110" s="218">
        <f t="array" ref="AH110">LOOKUP(2,1/(Log!$K$1:$K$27569=AD110),Log!$H$1:$H$27569)</f>
        <v>3</v>
      </c>
      <c r="AI110" s="218" t="str">
        <f t="array" ref="AI110">LOOKUP(2,1/(Log!$K$1:$K$27569=AD110),Log!$J$1:$J$27569)</f>
        <v>The number of people affected corresponds to the total population living in the three states that host the largest number of refugees, which are White Nile, Kassala and Gedaref. This figure is taken from City Population. It is valid as of 2018. This source was chosen because it provides population data for Sudan’s states. The reliability of this data is low as the population figure is not up to date as it is based on census data from 2018.</v>
      </c>
      <c r="AJ110" s="218" t="str">
        <f t="array" ref="AJ110">LOOKUP(2,1/(Log!$K$1:$K$27569=AD110),Log!$I$1:$I$27569)</f>
        <v>https://www.citypopulation.de/en/sudan/</v>
      </c>
      <c r="AK110" s="219">
        <f t="array" ref="AK110">LOOKUP(2,1/(Log!$K$1:$K$27569=AD110),Log!$L$1:$L$27569)</f>
        <v>45757</v>
      </c>
      <c r="AL110" s="221" t="str">
        <f t="shared" si="118"/>
        <v>SDN005People displaced</v>
      </c>
      <c r="AM110" s="213">
        <f t="array" ref="AM110">IF(LOOKUP(2,1/(Log!$K$1:$K$27569=AL110),Log!$E$1:$E$27569)="x","x",ROUND(LOOKUP(2,1/(Log!$K$1:$K$27569=AL110),Log!$E$1:$E$27569),-3))</f>
        <v>838000</v>
      </c>
      <c r="AN110" s="213" t="str">
        <f t="array" ref="AN110">LOOKUP(2,1/(Log!$K$1:$K$27569=AL110),Log!$F$1:$F$27569)</f>
        <v>UNHCR accessed 08/04/2025</v>
      </c>
      <c r="AO110" s="213" t="str">
        <f t="array" ref="AO110">LOOKUP(2,1/(Log!$K$1:$K$27569=AL110),Log!$G$1:$G$27569)</f>
        <v>High</v>
      </c>
      <c r="AP110" s="213">
        <f t="array" ref="AP110">LOOKUP(2,1/(Log!$K$1:$K$27569=AL110),Log!$H$1:$H$27569)</f>
        <v>1</v>
      </c>
      <c r="AQ110" s="213" t="str">
        <f t="array" ref="AQ110">LOOKUP(2,1/(Log!$K$1:$K$27569=AL110),Log!$J$1:$J$27569)</f>
        <v xml:space="preserve">The number of people displaced by the crisis includes the number of refugees and asylum seekers. This figure is taken from UNHCR as of 31 December 2024. This source was chosen because it provides regular updates to the number of refugees and asylum seekers, and it is the most reliable one. The reliability of this data is high as it is up to date. </v>
      </c>
      <c r="AR110" s="213" t="str">
        <f t="array" ref="AR110">LOOKUP(2,1/(Log!$K$1:$K$27569=AL110),Log!$I$1:$I$27569)</f>
        <v>https://data.unhcr.org/en/country/sdn</v>
      </c>
      <c r="AS110" s="214">
        <f t="array" ref="AS110">LOOKUP(2,1/(Log!$K$1:$K$27569=AL110),Log!$L$1:$L$27569)</f>
        <v>45757</v>
      </c>
      <c r="AT110" s="222" t="str">
        <f t="shared" si="119"/>
        <v>SDN005Injuries reported</v>
      </c>
      <c r="AU110" s="218" t="str">
        <f t="array" ref="AU110">LOOKUP(2,1/(Log!$K$1:$K$27569=AT110),Log!$E$1:$E$27569)</f>
        <v>x</v>
      </c>
      <c r="AV110" s="218" t="str">
        <f t="array" ref="AV110">LOOKUP(2,1/(Log!$K$1:$K$27569=AT110),Log!$F$1:$F$27569)</f>
        <v>x</v>
      </c>
      <c r="AW110" s="218" t="str">
        <f t="array" ref="AW110">LOOKUP(2,1/(Log!$K$1:$K$27569=AT110),Log!$G$1:$G$27569)</f>
        <v>x</v>
      </c>
      <c r="AX110" s="218" t="str">
        <f t="array" ref="AX110">LOOKUP(2,1/(Log!$K$1:$K$27569=AT110),Log!$H$1:$H$27569)</f>
        <v>x</v>
      </c>
      <c r="AY110" s="218" t="str">
        <f t="array" ref="AY110">LOOKUP(2,1/(Log!$K$1:$K$27569=AT110),Log!$J$1:$J$27569)</f>
        <v xml:space="preserve">Up-to-date, reliable data from open sources is not available. We cannot provide an accurate/estimate figure for this indicator. </v>
      </c>
      <c r="AZ110" s="218" t="str">
        <f t="array" ref="AZ110">LOOKUP(2,1/(Log!$K$1:$K$27569=AT110),Log!$I$1:$I$27569)</f>
        <v>x</v>
      </c>
      <c r="BA110" s="219">
        <f t="array" ref="BA110">LOOKUP(2,1/(Log!$K$1:$K$27569=AT110),Log!$L$1:$L$27569)</f>
        <v>45680</v>
      </c>
      <c r="BB110" s="221" t="str">
        <f t="shared" si="120"/>
        <v>SDN005Illness cases reported</v>
      </c>
      <c r="BC110" s="213" t="str">
        <f t="array" ref="BC110">LOOKUP(2,1/(Log!$K$1:$K$27569=BB110),Log!$E$1:$E$27569)</f>
        <v>x</v>
      </c>
      <c r="BD110" s="213" t="str">
        <f t="array" ref="BD110">LOOKUP(2,1/(Log!$K$1:$K$27569=BB110),Log!$F$1:$F$27569)</f>
        <v>x</v>
      </c>
      <c r="BE110" s="213" t="str">
        <f t="array" ref="BE110">LOOKUP(2,1/(Log!$K$1:$K$27569=BB110),Log!$G$1:$G$27569)</f>
        <v>x</v>
      </c>
      <c r="BF110" s="213" t="str">
        <f t="array" ref="BF110">LOOKUP(2,1/(Log!$K$1:$K$27569=BB110),Log!$H$1:$H$27569)</f>
        <v>x</v>
      </c>
      <c r="BG110" s="213" t="str">
        <f t="array" ref="BG110">LOOKUP(2,1/(Log!$K$1:$K$27569=BB110),Log!$J$1:$J$27569)</f>
        <v xml:space="preserve">Up-to-date, reliable data from open sources is not available. We cannot provide an accurate/estimate figure for this indicator. </v>
      </c>
      <c r="BH110" s="213" t="str">
        <f t="array" ref="BH110">LOOKUP(2,1/(Log!$K$1:$K$27569=BB110),Log!$I$1:$I$27569)</f>
        <v>x</v>
      </c>
      <c r="BI110" s="214">
        <f t="array" ref="BI110">LOOKUP(2,1/(Log!$K$1:$K$27569=BB110),Log!$L$1:$L$27569)</f>
        <v>45680</v>
      </c>
      <c r="BJ110" s="222" t="str">
        <f t="shared" si="121"/>
        <v>SDN005Fatalities reported</v>
      </c>
      <c r="BK110" s="222">
        <f t="array" ref="BK110">LOOKUP(2,1/(Log!$K$1:$K$27569=BJ110),Log!$E$1:$E$27569)</f>
        <v>320</v>
      </c>
      <c r="BL110" s="222" t="str">
        <f t="array" ref="BL110">LOOKUP(2,1/(Log!$K$1:$K$27569=BJ110),Log!$F$1:$F$27569)</f>
        <v>ACLED accessed 08/04/2025</v>
      </c>
      <c r="BM110" s="222" t="str">
        <f t="array" ref="BM110">LOOKUP(2,1/(Log!$K$1:$K$27569=BJ110),Log!$G$1:$G$27569)</f>
        <v>High</v>
      </c>
      <c r="BN110" s="222">
        <f t="array" ref="BN110">LOOKUP(2,1/(Log!$K$1:$K$27569=BJ110),Log!$H$1:$H$27569)</f>
        <v>1</v>
      </c>
      <c r="BO110" s="222" t="str">
        <f t="array" ref="BO110">LOOKUP(2,1/(Log!$K$1:$K$27569=BJ110),Log!$J$1:$J$27569)</f>
        <v xml:space="preserve">The figure corresponds to the number of fatalities between 1 Oct 2024 to 31 March 2025 related to refugees in Sudan. While not all fatalities are related to the refugee status of people, the figure provides an indication of the security situation in the country and how impacted the refugees are by it. </v>
      </c>
      <c r="BP110" s="218" t="str">
        <f t="array" ref="BP110">LOOKUP(2,1/(Log!$K$1:$K$27569=BJ110),Log!$I$1:$I$27569)</f>
        <v>https://acleddata.com/data-export-tool/</v>
      </c>
      <c r="BQ110" s="223">
        <f t="array" ref="BQ110">LOOKUP(2,1/(Log!$K$1:$K$27569=BJ110),Log!$L$1:$L$27569)</f>
        <v>45757</v>
      </c>
      <c r="BR110" s="221" t="str">
        <f t="shared" si="122"/>
        <v>SDN005Buildings damaged</v>
      </c>
      <c r="BS110" s="224" t="str">
        <f t="array" ref="BS110">LOOKUP(2,1/(Log!$K$1:$K$27569=BR110),Log!$E$1:$E$27569)</f>
        <v>x</v>
      </c>
      <c r="BT110" s="224" t="str">
        <f t="array" ref="BT110">LOOKUP(2,1/(Log!$K$1:$K$27569=BR110),Log!$F$1:$F$27569)</f>
        <v>x</v>
      </c>
      <c r="BU110" s="224" t="str">
        <f t="array" ref="BU110">LOOKUP(2,1/(Log!$K$1:$K$27569=BR110),Log!$G$1:$G$27569)</f>
        <v>x</v>
      </c>
      <c r="BV110" s="224" t="str">
        <f t="array" ref="BV110">LOOKUP(2,1/(Log!$K$1:$K$27569=BR110),Log!$H$1:$H$27569)</f>
        <v>x</v>
      </c>
      <c r="BW110" s="224" t="str">
        <f t="array" ref="BW110">LOOKUP(2,1/(Log!$K$1:$K$27569=BR110),Log!$J$1:$J$27569)</f>
        <v xml:space="preserve">Up-to-date, reliable data from open sources is not available. We cannot provide an accurate/estimate figure for this indicator. </v>
      </c>
      <c r="BX110" s="224" t="str">
        <f t="array" ref="BX110">LOOKUP(2,1/(Log!$K$1:$K$27569=BR110),Log!$I$1:$I$27569)</f>
        <v>x</v>
      </c>
      <c r="BY110" s="214">
        <f t="array" ref="BY110">LOOKUP(2,1/(Log!$K$1:$K$27569=BR110),Log!$L$1:$L$27569)</f>
        <v>45680</v>
      </c>
      <c r="BZ110" s="222" t="str">
        <f t="shared" si="123"/>
        <v>SDN005Buildings destroyed</v>
      </c>
      <c r="CA110" s="222" t="str">
        <f t="array" ref="CA110">LOOKUP(2,1/(Log!$K$1:$K$27569=BZ110),Log!$E$1:$E$27569)</f>
        <v>x</v>
      </c>
      <c r="CB110" s="222" t="str">
        <f t="array" ref="CB110">LOOKUP(2,1/(Log!$K$1:$K$27569=BZ110),Log!$F$1:$F$27569)</f>
        <v>x</v>
      </c>
      <c r="CC110" s="222" t="str">
        <f t="array" ref="CC110">LOOKUP(2,1/(Log!$K$1:$K$27569=BZ110),Log!$G$1:$G$27569)</f>
        <v>x</v>
      </c>
      <c r="CD110" s="222" t="str">
        <f t="array" ref="CD110">LOOKUP(2,1/(Log!$K$1:$K$27569=BZ110),Log!$H$1:$H$27569)</f>
        <v>x</v>
      </c>
      <c r="CE110" s="222" t="str">
        <f t="array" ref="CE110">LOOKUP(2,1/(Log!$K$1:$K$27569=BZ110),Log!$J$1:$J$27569)</f>
        <v xml:space="preserve">Up-to-date, reliable data from open sources is not available. We cannot provide an accurate/estimate figure for this indicator. </v>
      </c>
      <c r="CF110" s="222" t="str">
        <f t="array" ref="CF110">LOOKUP(2,1/(Log!$K$1:$K$27569=BZ110),Log!$I$1:$I$27569)</f>
        <v>x</v>
      </c>
      <c r="CG110" s="223">
        <f t="array" ref="CG110">LOOKUP(2,1/(Log!$K$1:$K$27569=BZ110),Log!$L$1:$L$27569)</f>
        <v>45680</v>
      </c>
      <c r="CH110" s="221" t="str">
        <f t="shared" si="124"/>
        <v>SDN005Buildings in the affected area</v>
      </c>
      <c r="CI110" s="222" t="e">
        <f t="array" ref="CI110">LOOKUP(2,1/(Log!$K$1:$K$27569=CH110),Log!$E$1:$E$27569)</f>
        <v>#N/A</v>
      </c>
      <c r="CJ110" s="222" t="e">
        <f t="array" ref="CJ110">LOOKUP(2,1/(Log!$K$1:$K$27569=CH110),Log!$F$1:$F$27569)</f>
        <v>#N/A</v>
      </c>
      <c r="CK110" s="222" t="e">
        <f t="array" ref="CK110">LOOKUP(2,1/(Log!$K$1:$K$27569=CH110),Log!$G$1:$G$27569)</f>
        <v>#N/A</v>
      </c>
      <c r="CL110" s="222" t="e">
        <f t="array" ref="CL110">LOOKUP(2,1/(Log!$K$1:$K$27569=CH110),Log!$H$1:$H$27569)</f>
        <v>#N/A</v>
      </c>
      <c r="CM110" s="222" t="e">
        <f t="array" ref="CM110">LOOKUP(2,1/(Log!$K$1:$K$27569=CH110),Log!$J$1:$J$27569)</f>
        <v>#N/A</v>
      </c>
      <c r="CN110" s="222" t="e">
        <f t="array" ref="CN110">LOOKUP(2,1/(Log!$K$1:$K$27569=CH110),Log!$I$1:$I$27569)</f>
        <v>#N/A</v>
      </c>
      <c r="CO110" s="225" t="e">
        <f t="array" ref="CO110">LOOKUP(2,1/(Log!$K$1:$K$27569=CH110),Log!$L$1:$L$27569)</f>
        <v>#N/A</v>
      </c>
      <c r="CP110" s="222" t="str">
        <f t="shared" si="125"/>
        <v>SDN005Economic Losses</v>
      </c>
      <c r="CQ110" s="224" t="str">
        <f t="array" ref="CQ110">LOOKUP(2,1/(Log!$K$1:$K$27569=CP110),Log!$E$1:$E$27569)</f>
        <v>x</v>
      </c>
      <c r="CR110" s="224" t="str">
        <f t="array" ref="CR110">LOOKUP(2,1/(Log!$K$1:$K$27569=CP110),Log!$F$1:$F$27569)</f>
        <v>x</v>
      </c>
      <c r="CS110" s="224" t="str">
        <f t="array" ref="CS110">LOOKUP(2,1/(Log!$K$1:$K$27569=CP110),Log!$G$1:$G$27569)</f>
        <v>x</v>
      </c>
      <c r="CT110" s="224" t="str">
        <f t="array" ref="CT110">LOOKUP(2,1/(Log!$K$1:$K$27569=CP110),Log!$H$1:$H$27569)</f>
        <v>x</v>
      </c>
      <c r="CU110" s="224" t="str">
        <f t="array" ref="CU110">LOOKUP(2,1/(Log!$K$1:$K$27569=CP110),Log!$J$1:$J$27569)</f>
        <v xml:space="preserve">Up-to-date, reliable data from open sources is not available. We cannot provide an accurate/estimate figure for this indicator. </v>
      </c>
      <c r="CV110" s="224" t="str">
        <f t="array" ref="CV110">LOOKUP(2,1/(Log!$K$1:$K$27569=CP110),Log!$I$1:$I$27569)</f>
        <v>x</v>
      </c>
      <c r="CW110" s="214">
        <f t="array" ref="CW110">LOOKUP(2,1/(Log!$K$1:$K$27569=CP110),Log!$L$1:$L$27569)</f>
        <v>45680</v>
      </c>
      <c r="CX110" s="222" t="str">
        <f t="shared" si="126"/>
        <v>SDN005People in Need</v>
      </c>
      <c r="CY110" s="218">
        <f t="shared" si="127"/>
        <v>838000</v>
      </c>
      <c r="CZ110" s="218" t="str">
        <f t="shared" si="128"/>
        <v>UNHCR accessed 08/04/2025</v>
      </c>
      <c r="DA110" s="218" t="str">
        <f t="shared" si="129"/>
        <v>High</v>
      </c>
      <c r="DB110" s="218">
        <f t="shared" si="130"/>
        <v>1</v>
      </c>
      <c r="DC110" s="218" t="str">
        <f t="shared" si="131"/>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Sudan. These figures are taken from UNHCR. This source was chosen because it is the most reliable and only source reporting the number of refugees and asylum seekers. The reliability of this data is high because it is up to date.</v>
      </c>
      <c r="DD110" s="218" t="str">
        <f t="shared" si="132"/>
        <v>https://data.unhcr.org/en/country/sdn</v>
      </c>
      <c r="DE110" s="220">
        <f t="shared" si="133"/>
        <v>45757</v>
      </c>
      <c r="DF110" s="221" t="str">
        <f t="shared" si="134"/>
        <v>SDN005Minimal humanitarian conditions - Level 1</v>
      </c>
      <c r="DG110" s="213">
        <f t="array" ref="DG110">IF(LOOKUP(2,1/(Log!$K$1:$K$27569=DF110),Log!$E$1:$E$27569)="x","x",ROUND(LOOKUP(2,1/(Log!$K$1:$K$27569=DF110),Log!$E$1:$E$27569),-3))</f>
        <v>40279000</v>
      </c>
      <c r="DH110" s="224" t="str">
        <f t="array" ref="DH110">LOOKUP(2,1/(Log!$K$1:$K$27569=DF110),Log!$F$1:$F$27569)</f>
        <v>OCHA 31/12/2024 ; City Population accessed 08/04/2025</v>
      </c>
      <c r="DI110" s="224" t="str">
        <f t="array" ref="DI110">LOOKUP(2,1/(Log!$K$1:$K$27569=DF110),Log!$G$1:$G$27569)</f>
        <v>High</v>
      </c>
      <c r="DJ110" s="224">
        <f t="array" ref="DJ110">LOOKUP(2,1/(Log!$K$1:$K$27569=DF110),Log!$H$1:$H$27569)</f>
        <v>1</v>
      </c>
      <c r="DK110" s="224" t="str">
        <f t="array" ref="DK110">LOOKUP(2,1/(Log!$K$1:$K$27569=DF110),Log!$J$1:$J$27569)</f>
        <v>According to INFORM SI methodology, the number of people in Level 1 is equal to the people exposed minus the people affected. People in Level 1 are able to meet their basic needs without employing irreversible coping strategies.</v>
      </c>
      <c r="DL110" s="224" t="str">
        <f t="array" ref="DL110">LOOKUP(2,1/(Log!$K$1:$K$27569=DF110),Log!$I$1:$I$27569)</f>
        <v>https://www.unocha.org/publications/report/sudan/sudan-humanitarian-needs-and-response-plan-2025-executive-summary-issued-december-2024 ; https://www.citypopulation.de/en/sudan/</v>
      </c>
      <c r="DM110" s="214">
        <f t="array" ref="DM110">LOOKUP(2,1/(Log!$K$1:$K$27569=DF110),Log!$L$1:$L$27569)</f>
        <v>45757</v>
      </c>
      <c r="DN110" s="222" t="str">
        <f t="shared" si="135"/>
        <v>SDN005Stressed humanitarian conditions - Level 2</v>
      </c>
      <c r="DO110" s="218">
        <f t="array" ref="DO110">IF(LOOKUP(2,1/(Log!$K$1:$K$27569=DN110),Log!$E$1:$E$27569)="x","x",ROUND(LOOKUP(2,1/(Log!$K$1:$K$27569=DN110),Log!$E$1:$E$27569),-3))</f>
        <v>6383000</v>
      </c>
      <c r="DP110" s="222" t="str">
        <f t="array" ref="DP110">LOOKUP(2,1/(Log!$K$1:$K$27569=DN110),Log!$F$1:$F$27569)</f>
        <v>OCHA 31/12/2024 ; City Population accessed 08/04/2025</v>
      </c>
      <c r="DQ110" s="222" t="str">
        <f t="array" ref="DQ110">LOOKUP(2,1/(Log!$K$1:$K$27569=DN110),Log!$G$1:$G$27569)</f>
        <v>High</v>
      </c>
      <c r="DR110" s="222">
        <f t="array" ref="DR110">LOOKUP(2,1/(Log!$K$1:$K$27569=DN110),Log!$H$1:$H$27569)</f>
        <v>1</v>
      </c>
      <c r="DS110" s="222" t="str">
        <f t="array" ref="DS110">LOOKUP(2,1/(Log!$K$1:$K$27569=DN110),Log!$J$1:$J$27569)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110" s="222" t="str">
        <f t="array" ref="DT110">LOOKUP(2,1/(Log!$K$1:$K$27569=DN110),Log!$I$1:$I$27569)</f>
        <v>https://www.unocha.org/publications/report/sudan/sudan-humanitarian-needs-and-response-plan-2025-executive-summary-issued-december-2024 ; https://www.citypopulation.de/en/sudan/</v>
      </c>
      <c r="DU110" s="223">
        <f t="array" ref="DU110">LOOKUP(2,1/(Log!$K$1:$K$27569=DN110),Log!$L$1:$L$27569)</f>
        <v>45757</v>
      </c>
      <c r="DV110" s="221" t="str">
        <f t="shared" si="136"/>
        <v>SDN005Moderate humanitarian conditions - Level 3</v>
      </c>
      <c r="DW110" s="213">
        <f t="array" ref="DW110">IF(LOOKUP(2,1/(Log!$K$1:$K$27569=DV110),Log!$E$1:$E$27569)="x","x",ROUND(LOOKUP(2,1/(Log!$K$1:$K$27569=DV110),Log!$E$1:$E$27569),-3))</f>
        <v>838000</v>
      </c>
      <c r="DX110" s="224" t="str">
        <f t="array" ref="DX110">LOOKUP(2,1/(Log!$K$1:$K$27569=DV110),Log!$F$1:$F$27569)</f>
        <v>UNHCR accessed 08/04/2025</v>
      </c>
      <c r="DY110" s="224" t="str">
        <f t="array" ref="DY110">LOOKUP(2,1/(Log!$K$1:$K$27569=DV110),Log!$G$1:$G$27569)</f>
        <v>High</v>
      </c>
      <c r="DZ110" s="224">
        <f t="array" ref="DZ110">LOOKUP(2,1/(Log!$K$1:$K$27569=DV110),Log!$H$1:$H$27569)</f>
        <v>1</v>
      </c>
      <c r="EA110" s="224" t="str">
        <f t="array" ref="EA110">LOOKUP(2,1/(Log!$K$1:$K$27569=DV110),Log!$J$1:$J$27569)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Sudan. These figures are taken from UNHCR. This source was chosen because it is the most reliable and only source reporting the number of refugees and asylum seekers. The reliability of this data is high because it is up to date.</v>
      </c>
      <c r="EB110" s="224" t="str">
        <f t="array" ref="EB110">LOOKUP(2,1/(Log!$K$1:$K$27569=DV110),Log!$I$1:$I$27569)</f>
        <v>https://data.unhcr.org/en/country/sdn</v>
      </c>
      <c r="EC110" s="214">
        <f t="array" ref="EC110">LOOKUP(2,1/(Log!$K$1:$K$27569=DV110),Log!$L$1:$L$27569)</f>
        <v>45757</v>
      </c>
      <c r="ED110" s="222" t="str">
        <f t="shared" si="137"/>
        <v>SDN005Severe humanitarian conditions - Level 4</v>
      </c>
      <c r="EE110" s="218" t="str">
        <f t="array" ref="EE110">IF(LOOKUP(2,1/(Log!$K$1:$K$27569=ED110),Log!$E$1:$E$27569)="x","x",ROUND(LOOKUP(2,1/(Log!$K$1:$K$27569=ED110),Log!$E$1:$E$27569),-3))</f>
        <v>x</v>
      </c>
      <c r="EF110" s="222" t="str">
        <f t="array" ref="EF110">LOOKUP(2,1/(Log!$K$1:$K$27569=ED110),Log!$F$1:$F$27569)</f>
        <v>UNHCR accessed 08/04/2025</v>
      </c>
      <c r="EG110" s="222" t="str">
        <f t="array" ref="EG110">LOOKUP(2,1/(Log!$K$1:$K$27569=ED110),Log!$G$1:$G$27569)</f>
        <v>High</v>
      </c>
      <c r="EH110" s="222">
        <f t="array" ref="EH110">LOOKUP(2,1/(Log!$K$1:$K$27569=ED110),Log!$H$1:$H$27569)</f>
        <v>1</v>
      </c>
      <c r="EI110" s="222" t="str">
        <f t="array" ref="EI110">LOOKUP(2,1/(Log!$K$1:$K$27569=ED110),Log!$J$1:$J$27569)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110" s="222" t="str">
        <f t="array" ref="EJ110">LOOKUP(2,1/(Log!$K$1:$K$27569=ED110),Log!$I$1:$I$27569)</f>
        <v>https://data.unhcr.org/en/country/sdn</v>
      </c>
      <c r="EK110" s="223">
        <f t="array" ref="EK110">LOOKUP(2,1/(Log!$K$1:$K$27569=ED110),Log!$L$1:$L$27569)</f>
        <v>45757</v>
      </c>
      <c r="EL110" s="221" t="str">
        <f t="shared" si="138"/>
        <v>SDN005Extreme humanitarian conditions - Level 5</v>
      </c>
      <c r="EM110" s="213" t="str">
        <f t="array" ref="EM110">IF(LOOKUP(2,1/(Log!$K$1:$K$27569=EL110),Log!$E$1:$E$27569)="x","x",ROUND(LOOKUP(2,1/(Log!$K$1:$K$27569=EL110),Log!$E$1:$E$27569),-3))</f>
        <v>x</v>
      </c>
      <c r="EN110" s="224" t="str">
        <f t="array" ref="EN110">LOOKUP(2,1/(Log!$K$1:$K$27569=EL110),Log!$F$1:$F$27569)</f>
        <v>UNHCR accessed 08/04/2025</v>
      </c>
      <c r="EO110" s="224" t="str">
        <f t="array" ref="EO110">LOOKUP(2,1/(Log!$K$1:$K$27569=EL110),Log!$G$1:$G$27569)</f>
        <v>High</v>
      </c>
      <c r="EP110" s="224">
        <f t="array" ref="EP110">LOOKUP(2,1/(Log!$K$1:$K$27569=EL110),Log!$H$1:$H$27569)</f>
        <v>1</v>
      </c>
      <c r="EQ110" s="224" t="str">
        <f t="array" ref="EQ110">LOOKUP(2,1/(Log!$K$1:$K$27569=EL110),Log!$J$1:$J$27569)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110" s="224" t="str">
        <f t="array" ref="ER110">LOOKUP(2,1/(Log!$K$1:$K$27569=EL110),Log!$I$1:$I$27569)</f>
        <v>https://data.unhcr.org/en/country/sdn</v>
      </c>
      <c r="ES110" s="214">
        <f t="array" ref="ES110">LOOKUP(2,1/(Log!$K$1:$K$27569=EL110),Log!$L$1:$L$27569)</f>
        <v>45757</v>
      </c>
      <c r="ET110" s="222" t="str">
        <f t="shared" si="139"/>
        <v>SDN005Fatalities in all crises</v>
      </c>
      <c r="EU110" s="222">
        <f t="array" ref="EU110">LOOKUP(2,1/(Log!$K$1:$K$27569=ET110),Log!$E$1:$E$27569)</f>
        <v>12259</v>
      </c>
      <c r="EV110" s="222" t="str">
        <f t="array" ref="EV110">LOOKUP(2,1/(Log!$K$1:$K$27569=ET110),Log!$F$1:$F$27569)</f>
        <v>ACLED accessed 08/04/2025</v>
      </c>
      <c r="EW110" s="222" t="str">
        <f t="array" ref="EW110">LOOKUP(2,1/(Log!$K$1:$K$27569=ET110),Log!$G$1:$G$27569)</f>
        <v>High</v>
      </c>
      <c r="EX110" s="222">
        <f t="array" ref="EX110">LOOKUP(2,1/(Log!$K$1:$K$27569=ET110),Log!$H$1:$H$27569)</f>
        <v>1</v>
      </c>
      <c r="EY110" s="222" t="str">
        <f t="array" ref="EY110">LOOKUP(2,1/(Log!$K$1:$K$27569=ET110),Log!$J$1:$J$27569)</f>
        <v>The figure represents the number of fatalities across Sudan between 1 Oct 2024 and 31 March 2025. Its reliability is assessed as low due to significant underreporting of incidents and the exclusion of indirect conflict-related casualities by most sources.</v>
      </c>
      <c r="EZ110" s="222" t="str">
        <f t="array" ref="EZ110">LOOKUP(2,1/(Log!$K$1:$K$27569=ET110),Log!$I$1:$I$27569)</f>
        <v>https://acleddata.com/data-export-tool/</v>
      </c>
      <c r="FA110" s="223">
        <f t="array" ref="FA110">LOOKUP(2,1/(Log!$K$1:$K$27569=ET110),Log!$L$1:$L$27569)</f>
        <v>45757</v>
      </c>
      <c r="FB110" s="221" t="str">
        <f t="shared" si="140"/>
        <v>SDN005Crisis affected groups</v>
      </c>
      <c r="FC110" s="224">
        <f t="array" ref="FC110">LOOKUP(2,1/(Log!$K$1:$K$27569=FB110),Log!$E$1:$E$27569)</f>
        <v>2</v>
      </c>
      <c r="FD110" s="224" t="str">
        <f t="array" ref="FD110">LOOKUP(2,1/(Log!$K$1:$K$27569=FB110),Log!$F$1:$F$27569)</f>
        <v>UNHCR accessed 08/04/2025</v>
      </c>
      <c r="FE110" s="224" t="str">
        <f t="array" ref="FE110">LOOKUP(2,1/(Log!$K$1:$K$27569=FB110),Log!$G$1:$G$27569)</f>
        <v>High</v>
      </c>
      <c r="FF110" s="224">
        <f t="array" ref="FF110">LOOKUP(2,1/(Log!$K$1:$K$27569=FB110),Log!$H$1:$H$27569)</f>
        <v>1</v>
      </c>
      <c r="FG110" s="224" t="str">
        <f t="array" ref="FG110">LOOKUP(2,1/(Log!$K$1:$K$27569=FB110),Log!$J$1:$J$27569)</f>
        <v>In this crisis, 2 out of 5 population groups are affected: host population, refugees, and asylum seekers.</v>
      </c>
      <c r="FH110" s="224" t="str">
        <f t="array" ref="FH110">LOOKUP(2,1/(Log!$K$1:$K$27569=FB110),Log!$I$1:$I$27569)</f>
        <v>https://data.unhcr.org/en/country/sdn</v>
      </c>
      <c r="FI110" s="214">
        <f t="array" ref="FI110">LOOKUP(2,1/(Log!$K$1:$K$27569=FB110),Log!$L$1:$L$27569)</f>
        <v>45757</v>
      </c>
      <c r="FJ110" s="221" t="str">
        <f t="shared" si="141"/>
        <v>SDN005People facing limited access constraints</v>
      </c>
      <c r="FK110" s="222" t="str">
        <f t="array" ref="FK110">LOOKUP(2,1/(Log!$K$1:$K$27569=FJ110),Log!$E$1:$E$27569)</f>
        <v>x</v>
      </c>
      <c r="FL110" s="222" t="str">
        <f t="array" ref="FL110">LOOKUP(2,1/(Log!$K$1:$K$27569=FJ110),Log!$F$1:$F$27569)</f>
        <v>x</v>
      </c>
      <c r="FM110" s="222" t="str">
        <f t="array" ref="FM110">LOOKUP(2,1/(Log!$K$1:$K$27569=FJ110),Log!$G$1:$G$27569)</f>
        <v>x</v>
      </c>
      <c r="FN110" s="222" t="str">
        <f t="array" ref="FN110">LOOKUP(2,1/(Log!$K$1:$K$27569=FJ110),Log!$H$1:$H$27569)</f>
        <v>x</v>
      </c>
      <c r="FO110" s="222" t="str">
        <f t="array" ref="FO110">LOOKUP(2,1/(Log!$K$1:$K$27569=FJ110),Log!$J$1:$J$27569)</f>
        <v xml:space="preserve">Up-to-date, reliable data from open sources is not available. We cannot provide an accurate/estimate figure for this indicator. </v>
      </c>
      <c r="FP110" s="218" t="str">
        <f t="array" ref="FP110">LOOKUP(2,1/(Log!$K$1:$K$27569=FJ110),Log!$I$1:$I$27569)</f>
        <v>x</v>
      </c>
      <c r="FQ110" s="219">
        <f t="array" ref="FQ110">LOOKUP(2,1/(Log!$K$1:$K$27569=FJ110),Log!$L$1:$L$27569)</f>
        <v>45680</v>
      </c>
      <c r="FR110" s="221" t="str">
        <f t="shared" si="142"/>
        <v>SDN005People facing restricted access constraints</v>
      </c>
      <c r="FS110" s="224" t="str">
        <f t="array" ref="FS110">LOOKUP(2,1/(Log!$K$1:$K$27569=FR110),Log!$E$1:$E$27569)</f>
        <v>x</v>
      </c>
      <c r="FT110" s="224" t="str">
        <f t="array" ref="FT110">LOOKUP(2,1/(Log!$K$1:$K$27569=FR110),Log!$F$1:$F$27569)</f>
        <v>x</v>
      </c>
      <c r="FU110" s="224" t="str">
        <f t="array" ref="FU110">LOOKUP(2,1/(Log!$K$1:$K$27569=FR110),Log!$G$1:$G$27569)</f>
        <v>x</v>
      </c>
      <c r="FV110" s="224" t="str">
        <f t="array" ref="FV110">LOOKUP(2,1/(Log!$K$1:$K$27569=FR110),Log!$H$1:$H$27569)</f>
        <v>x</v>
      </c>
      <c r="FW110" s="224" t="str">
        <f t="array" ref="FW110">LOOKUP(2,1/(Log!$K$1:$K$27569=FR110),Log!$J$1:$J$27569)</f>
        <v xml:space="preserve">Up-to-date, reliable data from open sources is not available. We cannot provide an accurate/estimate figure for this indicator. </v>
      </c>
      <c r="FX110" s="224" t="str">
        <f t="array" ref="FX110">LOOKUP(2,1/(Log!$K$1:$K$27569=FR110),Log!$I$1:$I$27569)</f>
        <v>x</v>
      </c>
      <c r="FY110" s="214">
        <f t="array" ref="FY110">LOOKUP(2,1/(Log!$K$1:$K$27569=FR110),Log!$L$1:$L$27569)</f>
        <v>45680</v>
      </c>
      <c r="FZ110" s="222" t="str">
        <f t="shared" si="143"/>
        <v>SDN005Impediments to entry into country (bureaucratic and administrative)</v>
      </c>
      <c r="GA110" s="222">
        <f t="array" ref="GA110">LOOKUP(2,1/(Log!$K$1:$K$27569=FZ110),Log!$E$1:$E$27569)</f>
        <v>2</v>
      </c>
      <c r="GB110" s="222" t="str">
        <f t="array" ref="GB110">LOOKUP(2,1/(Log!$K$1:$K$27569=FZ110),Log!$F$1:$F$27569)</f>
        <v>ACAPS Access Methodology</v>
      </c>
      <c r="GC110" s="222" t="str">
        <f t="array" ref="GC110">LOOKUP(2,1/(Log!$K$1:$K$27569=FZ110),Log!$G$1:$G$27569)</f>
        <v>Medium</v>
      </c>
      <c r="GD110" s="222">
        <f t="array" ref="GD110">LOOKUP(2,1/(Log!$K$1:$K$27569=FZ110),Log!$H$1:$H$27569)</f>
        <v>2</v>
      </c>
      <c r="GE110" s="222" t="str">
        <f t="array" ref="GE110">LOOKUP(2,1/(Log!$K$1:$K$27569=FZ110),Log!$J$1:$J$27569)</f>
        <v>x</v>
      </c>
      <c r="GF110" s="222" t="str">
        <f t="array" ref="GF110">LOOKUP(2,1/(Log!$K$1:$K$27569=FZ110),Log!$I$1:$I$27569)</f>
        <v>x</v>
      </c>
      <c r="GG110" s="223">
        <f t="array" ref="GG110">LOOKUP(2,1/(Log!$K$1:$K$27569=FZ110),Log!$L$1:$L$27569)</f>
        <v>45615</v>
      </c>
      <c r="GH110" s="221" t="str">
        <f t="shared" si="144"/>
        <v>SDN005Restriction of movement (impediments to freedom of movement and/or administrative restrictions)</v>
      </c>
      <c r="GI110" s="224">
        <f t="array" ref="GI110">LOOKUP(2,1/(Log!$K$1:$K$27569=GH110),Log!$E$1:$E$27569)</f>
        <v>3</v>
      </c>
      <c r="GJ110" s="224" t="str">
        <f t="array" ref="GJ110">LOOKUP(2,1/(Log!$K$1:$K$27569=GH110),Log!$F$1:$F$27569)</f>
        <v>ACAPS Access Methodology</v>
      </c>
      <c r="GK110" s="224" t="str">
        <f t="array" ref="GK110">LOOKUP(2,1/(Log!$K$1:$K$27569=GH110),Log!$G$1:$G$27569)</f>
        <v>Medium</v>
      </c>
      <c r="GL110" s="224">
        <f t="array" ref="GL110">LOOKUP(2,1/(Log!$K$1:$K$27569=GH110),Log!$H$1:$H$27569)</f>
        <v>2</v>
      </c>
      <c r="GM110" s="224" t="str">
        <f t="array" ref="GM110">LOOKUP(2,1/(Log!$K$1:$K$27569=GH110),Log!$J$1:$J$27569)</f>
        <v>x</v>
      </c>
      <c r="GN110" s="224" t="str">
        <f t="array" ref="GN110">LOOKUP(2,1/(Log!$K$1:$K$27569=GH110),Log!$I$1:$I$27569)</f>
        <v>x</v>
      </c>
      <c r="GO110" s="214">
        <f t="array" ref="GO110">LOOKUP(2,1/(Log!$K$1:$K$27569=GH110),Log!$L$1:$L$27569)</f>
        <v>45615</v>
      </c>
      <c r="GP110" s="222" t="str">
        <f t="shared" si="145"/>
        <v>SDN005Interference into implementation of humanitarian activities</v>
      </c>
      <c r="GQ110" s="222">
        <f t="array" ref="GQ110">LOOKUP(2,1/(Log!$K$1:$K$27569=GP110),Log!$E$1:$E$27569)</f>
        <v>2</v>
      </c>
      <c r="GR110" s="222" t="str">
        <f t="array" ref="GR110">LOOKUP(2,1/(Log!$K$1:$K$27569=GP110),Log!$F$1:$F$27569)</f>
        <v>ACAPS Access Methodology</v>
      </c>
      <c r="GS110" s="222" t="str">
        <f t="array" ref="GS110">LOOKUP(2,1/(Log!$K$1:$K$27569=GP110),Log!$G$1:$G$27569)</f>
        <v>Medium</v>
      </c>
      <c r="GT110" s="222">
        <f t="array" ref="GT110">LOOKUP(2,1/(Log!$K$1:$K$27569=GP110),Log!$H$1:$H$27569)</f>
        <v>2</v>
      </c>
      <c r="GU110" s="222" t="str">
        <f t="array" ref="GU110">LOOKUP(2,1/(Log!$K$1:$K$27569=GP110),Log!$J$1:$J$27569)</f>
        <v>x</v>
      </c>
      <c r="GV110" s="222" t="str">
        <f t="array" ref="GV110">LOOKUP(2,1/(Log!$K$1:$K$27569=GP110),Log!$I$1:$I$27569)</f>
        <v>x</v>
      </c>
      <c r="GW110" s="223">
        <f t="array" ref="GW110">LOOKUP(2,1/(Log!$K$1:$K$27569=GP110),Log!$L$1:$L$27569)</f>
        <v>45615</v>
      </c>
      <c r="GX110" s="221" t="str">
        <f t="shared" si="146"/>
        <v>SDN005Violence against personnel, facilities and assets</v>
      </c>
      <c r="GY110" s="224">
        <f t="array" ref="GY110">LOOKUP(2,1/(Log!$K$1:$K$27569=GX110),Log!$E$1:$E$27569)</f>
        <v>3</v>
      </c>
      <c r="GZ110" s="224" t="str">
        <f t="array" ref="GZ110">LOOKUP(2,1/(Log!$K$1:$K$27569=GX110),Log!$F$1:$F$27569)</f>
        <v>ACAPS Access Methodology</v>
      </c>
      <c r="HA110" s="224" t="str">
        <f t="array" ref="HA110">LOOKUP(2,1/(Log!$K$1:$K$27569=GX110),Log!$G$1:$G$27569)</f>
        <v>Medium</v>
      </c>
      <c r="HB110" s="224">
        <f t="array" ref="HB110">LOOKUP(2,1/(Log!$K$1:$K$27569=GX110),Log!$H$1:$H$27569)</f>
        <v>2</v>
      </c>
      <c r="HC110" s="224" t="str">
        <f t="array" ref="HC110">LOOKUP(2,1/(Log!$K$1:$K$27569=GX110),Log!$J$1:$J$27569)</f>
        <v>x</v>
      </c>
      <c r="HD110" s="224" t="str">
        <f t="array" ref="HD110">LOOKUP(2,1/(Log!$K$1:$K$27569=GX110),Log!$I$1:$I$27569)</f>
        <v>x</v>
      </c>
      <c r="HE110" s="214">
        <f t="array" ref="HE110">LOOKUP(2,1/(Log!$K$1:$K$27569=GX110),Log!$L$1:$L$27569)</f>
        <v>45615</v>
      </c>
      <c r="HF110" s="222" t="str">
        <f t="shared" si="147"/>
        <v>SDN005Denial of existence of humanitarian needs or entitlements to assistance</v>
      </c>
      <c r="HG110" s="222">
        <f t="array" ref="HG110">LOOKUP(2,1/(Log!$K$1:$K$27569=HF110),Log!$E$1:$E$27569)</f>
        <v>0</v>
      </c>
      <c r="HH110" s="222" t="str">
        <f t="array" ref="HH110">LOOKUP(2,1/(Log!$K$1:$K$27569=HF110),Log!$F$1:$F$27569)</f>
        <v>ACAPS Access Methodology</v>
      </c>
      <c r="HI110" s="222" t="str">
        <f t="array" ref="HI110">LOOKUP(2,1/(Log!$K$1:$K$27569=HF110),Log!$G$1:$G$27569)</f>
        <v>Medium</v>
      </c>
      <c r="HJ110" s="222">
        <f t="array" ref="HJ110">LOOKUP(2,1/(Log!$K$1:$K$27569=HF110),Log!$H$1:$H$27569)</f>
        <v>2</v>
      </c>
      <c r="HK110" s="222" t="str">
        <f t="array" ref="HK110">LOOKUP(2,1/(Log!$K$1:$K$27569=HF110),Log!$J$1:$J$27569)</f>
        <v>x</v>
      </c>
      <c r="HL110" s="222" t="str">
        <f t="array" ref="HL110">LOOKUP(2,1/(Log!$K$1:$K$27569=HF110),Log!$I$1:$I$27569)</f>
        <v>x</v>
      </c>
      <c r="HM110" s="223">
        <f t="array" ref="HM110">LOOKUP(2,1/(Log!$K$1:$K$27569=HF110),Log!$L$1:$L$27569)</f>
        <v>45615</v>
      </c>
      <c r="HN110" s="221" t="str">
        <f t="shared" si="148"/>
        <v>SDN005Restriction and obstruction of access to services and assistance</v>
      </c>
      <c r="HO110" s="224">
        <f t="array" ref="HO110">LOOKUP(2,1/(Log!$K$1:$K$27569=HN110),Log!$E$1:$E$27569)</f>
        <v>0</v>
      </c>
      <c r="HP110" s="224" t="str">
        <f t="array" ref="HP110">LOOKUP(2,1/(Log!$K$1:$K$27569=HN110),Log!$F$1:$F$27569)</f>
        <v>ACAPS Access Methodology</v>
      </c>
      <c r="HQ110" s="224" t="str">
        <f t="array" ref="HQ110">LOOKUP(2,1/(Log!$K$1:$K$27569=HN110),Log!$G$1:$G$27569)</f>
        <v>Medium</v>
      </c>
      <c r="HR110" s="224">
        <f t="array" ref="HR110">LOOKUP(2,1/(Log!$K$1:$K$27569=HN110),Log!$H$1:$H$27569)</f>
        <v>2</v>
      </c>
      <c r="HS110" s="224" t="str">
        <f t="array" ref="HS110">LOOKUP(2,1/(Log!$K$1:$K$27569=HN110),Log!$J$1:$J$27569)</f>
        <v>x</v>
      </c>
      <c r="HT110" s="224" t="str">
        <f t="array" ref="HT110">LOOKUP(2,1/(Log!$K$1:$K$27569=HN110),Log!$I$1:$I$27569)</f>
        <v>x</v>
      </c>
      <c r="HU110" s="214">
        <f t="array" ref="HU110">LOOKUP(2,1/(Log!$K$1:$K$27569=HN110),Log!$L$1:$L$27569)</f>
        <v>45615</v>
      </c>
      <c r="HV110" s="222" t="str">
        <f t="shared" si="149"/>
        <v>SDN005Ongoing insecurity/hostilities affecting humanitarian assistance</v>
      </c>
      <c r="HW110" s="222">
        <f t="array" ref="HW110">LOOKUP(2,1/(Log!$K$1:$K$27569=HV110),Log!$E$1:$E$27569)</f>
        <v>3</v>
      </c>
      <c r="HX110" s="222" t="str">
        <f t="array" ref="HX110">LOOKUP(2,1/(Log!$K$1:$K$27569=HV110),Log!$F$1:$F$27569)</f>
        <v>ACAPS Access Methodology</v>
      </c>
      <c r="HY110" s="222" t="str">
        <f t="array" ref="HY110">LOOKUP(2,1/(Log!$K$1:$K$27569=HV110),Log!$G$1:$G$27569)</f>
        <v>Medium</v>
      </c>
      <c r="HZ110" s="222">
        <f t="array" ref="HZ110">LOOKUP(2,1/(Log!$K$1:$K$27569=HV110),Log!$H$1:$H$27569)</f>
        <v>2</v>
      </c>
      <c r="IA110" s="222" t="str">
        <f t="array" ref="IA110">LOOKUP(2,1/(Log!$K$1:$K$27569=HV110),Log!$J$1:$J$27569)</f>
        <v>x</v>
      </c>
      <c r="IB110" s="222" t="str">
        <f t="array" ref="IB110">LOOKUP(2,1/(Log!$K$1:$K$27569=HV110),Log!$I$1:$I$27569)</f>
        <v>x</v>
      </c>
      <c r="IC110" s="223">
        <f t="array" ref="IC110">LOOKUP(2,1/(Log!$K$1:$K$27569=HV110),Log!$L$1:$L$27569)</f>
        <v>45615</v>
      </c>
      <c r="ID110" s="221" t="str">
        <f t="shared" si="150"/>
        <v>SDN005Presence of mines and improvised explosive devices</v>
      </c>
      <c r="IE110" s="224">
        <f t="array" ref="IE110">LOOKUP(2,1/(Log!$K$1:$K$27569=ID110),Log!$E$1:$E$27569)</f>
        <v>1</v>
      </c>
      <c r="IF110" s="224" t="str">
        <f t="array" ref="IF110">LOOKUP(2,1/(Log!$K$1:$K$27569=ID110),Log!$F$1:$F$27569)</f>
        <v>ACAPS Access Methodology</v>
      </c>
      <c r="IG110" s="224" t="str">
        <f t="array" ref="IG110">LOOKUP(2,1/(Log!$K$1:$K$27569=ID110),Log!$G$1:$G$27569)</f>
        <v>Medium</v>
      </c>
      <c r="IH110" s="224">
        <f t="array" ref="IH110">LOOKUP(2,1/(Log!$K$1:$K$27569=ID110),Log!$H$1:$H$27569)</f>
        <v>2</v>
      </c>
      <c r="II110" s="224" t="str">
        <f t="array" ref="II110">LOOKUP(2,1/(Log!$K$1:$K$27569=ID110),Log!$J$1:$J$27569)</f>
        <v>x</v>
      </c>
      <c r="IJ110" s="224" t="str">
        <f t="array" ref="IJ110">LOOKUP(2,1/(Log!$K$1:$K$27569=ID110),Log!$I$1:$I$27569)</f>
        <v>x</v>
      </c>
      <c r="IK110" s="214">
        <f t="array" ref="IK110">LOOKUP(2,1/(Log!$K$1:$K$27569=ID110),Log!$L$1:$L$27569)</f>
        <v>45615</v>
      </c>
      <c r="IL110" s="222" t="str">
        <f t="shared" si="151"/>
        <v>SDN005Physical constraints in the environment (obstacles related to terrain, climate, lack of infrastructure, etc.)</v>
      </c>
      <c r="IM110" s="222">
        <f t="array" ref="IM110">LOOKUP(2,1/(Log!$K$1:$K$27569=IL110),Log!$E$1:$E$27569)</f>
        <v>3</v>
      </c>
      <c r="IN110" s="222" t="str">
        <f t="array" ref="IN110">LOOKUP(2,1/(Log!$K$1:$K$27569=IL110),Log!$F$1:$F$27569)</f>
        <v>ACAPS Access Methodology</v>
      </c>
      <c r="IO110" s="222" t="str">
        <f t="array" ref="IO110">LOOKUP(2,1/(Log!$K$1:$K$27569=IL110),Log!$G$1:$G$27569)</f>
        <v>Medium</v>
      </c>
      <c r="IP110" s="222">
        <f t="array" ref="IP110">LOOKUP(2,1/(Log!$K$1:$K$27569=IL110),Log!$H$1:$H$27569)</f>
        <v>2</v>
      </c>
      <c r="IQ110" s="222" t="str">
        <f t="array" ref="IQ110">LOOKUP(2,1/(Log!$K$1:$K$27569=IL110),Log!$J$1:$J$27569)</f>
        <v>x</v>
      </c>
      <c r="IR110" s="222" t="str">
        <f t="array" ref="IR110">LOOKUP(2,1/(Log!$K$1:$K$27569=IL110),Log!$I$1:$I$27569)</f>
        <v>x</v>
      </c>
      <c r="IS110" s="223">
        <f t="array" ref="IS110">LOOKUP(2,1/(Log!$K$1:$K$27569=IL110),Log!$L$1:$L$27569)</f>
        <v>45615</v>
      </c>
    </row>
    <row r="111" spans="1:253" s="11" customFormat="1" ht="13.35" customHeight="1">
      <c r="A111" s="11" t="str">
        <f>Lists!B:B</f>
        <v>Food security crisis in Senegal</v>
      </c>
      <c r="B111" s="11" t="str">
        <f>Lists!F:F</f>
        <v>Floods,Drought/drier conditions</v>
      </c>
      <c r="C111" s="11" t="str">
        <f>Lists!C:C</f>
        <v>SEN002</v>
      </c>
      <c r="D111" s="11" t="str">
        <f>Lists!A:A</f>
        <v>Senegal</v>
      </c>
      <c r="E111" s="11" t="str">
        <f>Lists!D:D</f>
        <v>SEN</v>
      </c>
      <c r="F111" s="11" t="str">
        <f t="shared" si="114"/>
        <v>SEN002Total population</v>
      </c>
      <c r="G111" s="212">
        <f t="array" ref="G111">ROUND(LOOKUP(2,1/(Log!$K$1:$K$27569=F111),Log!$E$1:$E$27569),-3)</f>
        <v>19076000</v>
      </c>
      <c r="H111" s="213" t="str">
        <f t="array" ref="H111">LOOKUP(2,1/(Log!$K$1:$K$27569=F111),Log!$F$1:$F$27569)</f>
        <v>Cadre Harmonisé 01/11/2024</v>
      </c>
      <c r="I111" s="213" t="str">
        <f t="array" ref="I111">LOOKUP(2,1/(Log!$K$1:$K$27569=F111),Log!$G$1:$G$27569)</f>
        <v xml:space="preserve">Medium </v>
      </c>
      <c r="J111" s="213">
        <f t="array" ref="J111">LOOKUP(2,1/(Log!$K$1:$K$27569=F111),Log!$H$1:$H$27569)</f>
        <v>2</v>
      </c>
      <c r="K111" s="213" t="str">
        <f t="array" ref="K111">LOOKUP(2,1/(Log!$K$1:$K$27569=F111),Log!$J$1:$J$27569)</f>
        <v>This is the population of Senegal in 2024, based on the current situation from October - December 2024, according to the Integrated Food Security Phase Classification (IPC) estimate. This estimate counts all residents regardless of legal status or citizenship but lacks net migration data. Therefore the reliability of this source is scored as medium because of lack of net migration data.</v>
      </c>
      <c r="L111" s="213" t="str">
        <f t="array" ref="L111">LOOKUP(2,1/(Log!$K$1:$K$27569=F111),Log!$I$1:$I$27569)</f>
        <v>https://www.ipcinfo.org/fileadmin/user_upload/ipcinfo/docs/ch/FICHE_COMMUNICATION_REGIONALE_SAO_D%C3%A9cembre_2024.pdf</v>
      </c>
      <c r="M111" s="214">
        <f t="array" ref="M111">LOOKUP(2,1/(Log!$K$1:$K$27569=F111),Log!$L$1:$L$27569)</f>
        <v>45776</v>
      </c>
      <c r="N111" s="221" t="str">
        <f t="shared" si="115"/>
        <v>SEN002Landmass affected</v>
      </c>
      <c r="O111" s="216">
        <f t="array" ref="O111">LOOKUP(2,1/(Log!$K$1:$K$27569=N111),Log!$E$1:$E$27569)</f>
        <v>192530</v>
      </c>
      <c r="P111" s="216" t="str">
        <f t="array" ref="P111">LOOKUP(2,1/(Log!$K$1:$K$27569=N111),Log!$F$1:$F$27569)</f>
        <v>World Bank 01/01/2022</v>
      </c>
      <c r="Q111" s="216" t="str">
        <f t="array" ref="Q111">LOOKUP(2,1/(Log!$K$1:$K$27569=N111),Log!$G$1:$G$27569)</f>
        <v>High</v>
      </c>
      <c r="R111" s="216">
        <f t="array" ref="R111">LOOKUP(2,1/(Log!$K$1:$K$27569=N111),Log!$H$1:$H$27569)</f>
        <v>1</v>
      </c>
      <c r="S111" s="216" t="str">
        <f t="array" ref="S111">LOOKUP(2,1/(Log!$K$1:$K$27569=N111),Log!$J$1:$J$27569)</f>
        <v>Food security crisis affects the entire country. Considering this, Senegal has a landmass of 192,530 sq. km. The source is old but the landmass areas are almost fixed over time so it does not affect the figure.</v>
      </c>
      <c r="T111" s="216" t="str">
        <f t="array" ref="T111">LOOKUP(2,1/(Log!$K$1:$K$27569=N111),Log!$I$1:$I$27569)</f>
        <v>https://data.worldbank.org/indicator/AG.LND.TOTL.K2?locations=SN</v>
      </c>
      <c r="U111" s="217">
        <f t="array" ref="U111">LOOKUP(2,1/(Log!$K$1:$K$27569=N111),Log!$L$1:$L$27569)</f>
        <v>45776</v>
      </c>
      <c r="V111" s="221" t="str">
        <f t="shared" si="116"/>
        <v>SEN002People exposed</v>
      </c>
      <c r="W111" s="213">
        <f t="array" ref="W111">IF(LOOKUP(2,1/(Log!$K$1:$K$27569=V111),Log!$E$1:$E$27569)="x","x",ROUND(LOOKUP(2,1/(Log!$K$1:$K$27569=V111),Log!$E$1:$E$27569),-3))</f>
        <v>19076000</v>
      </c>
      <c r="X111" s="213" t="str">
        <f t="array" ref="X111">LOOKUP(2,1/(Log!$K$1:$K$27569=V111),Log!$F$1:$F$27569)</f>
        <v>Cadre Harmonisé 01/11/2024</v>
      </c>
      <c r="Y111" s="213" t="str">
        <f t="array" ref="Y111">LOOKUP(2,1/(Log!$K$1:$K$27569=V111),Log!$G$1:$G$27569)</f>
        <v xml:space="preserve">Medium </v>
      </c>
      <c r="Z111" s="213">
        <f t="array" ref="Z111">LOOKUP(2,1/(Log!$K$1:$K$27569=V111),Log!$H$1:$H$27569)</f>
        <v>2</v>
      </c>
      <c r="AA111" s="213" t="str">
        <f t="array" ref="AA111">LOOKUP(2,1/(Log!$K$1:$K$27569=V111),Log!$J$1:$J$27569)</f>
        <v xml:space="preserve">The number of people exposed equals the total population of persons living in the 14 regions of Senegal. This figure was taken from the 2024 IPC current situation from October - December 2024 since it is the most up-to-date source. The reliability of this data is medium since the situation on the ground is highly dynamic, and the data may be now out of date. </v>
      </c>
      <c r="AB111" s="213" t="str">
        <f t="array" ref="AB111">LOOKUP(2,1/(Log!$K$1:$K$27569=V111),Log!$I$1:$I$27569)</f>
        <v>https://www.ipcinfo.org/fileadmin/user_upload/ipcinfo/docs/ch/FICHE_COMMUNICATION_REGIONALE_SAO_D%C3%A9cembre_2024.pdf</v>
      </c>
      <c r="AC111" s="214">
        <f t="array" ref="AC111">LOOKUP(2,1/(Log!$K$1:$K$27569=V111),Log!$L$1:$L$27569)</f>
        <v>45776</v>
      </c>
      <c r="AD111" s="221" t="str">
        <f t="shared" si="117"/>
        <v>SEN002People affected</v>
      </c>
      <c r="AE111" s="218">
        <f t="array" ref="AE111">IF(LOOKUP(2,1/(Log!$K$1:$K$27569=AD111),Log!$E$1:$E$27569)="x","x",ROUND(LOOKUP(2,1/(Log!$K$1:$K$27569=AD111),Log!$E$1:$E$27569),-3))</f>
        <v>4223000</v>
      </c>
      <c r="AF111" s="218" t="str">
        <f t="array" ref="AF111">LOOKUP(2,1/(Log!$K$1:$K$27569=AD111),Log!$F$1:$F$27569)</f>
        <v>Cadre Harmonisé 01/11/2024</v>
      </c>
      <c r="AG111" s="218" t="str">
        <f t="array" ref="AG111">LOOKUP(2,1/(Log!$K$1:$K$27569=AD111),Log!$G$1:$G$27569)</f>
        <v xml:space="preserve">Medium </v>
      </c>
      <c r="AH111" s="218">
        <f t="array" ref="AH111">LOOKUP(2,1/(Log!$K$1:$K$27569=AD111),Log!$H$1:$H$27569)</f>
        <v>2</v>
      </c>
      <c r="AI111" s="218" t="str">
        <f t="array" ref="AI111">LOOKUP(2,1/(Log!$K$1:$K$27569=AD111),Log!$J$1:$J$27569)</f>
        <v xml:space="preserve">The number of people affected corresponds to the summation of the populations in CH/IPC levels 2 (stressed food insecurity) and above, or 22% of the population. The figure was taken from the Cadre Harmonisé data resources for November 2024. The reliability of this data is medium since the situation on the ground is highly dynamic, and the data may be now out of date. </v>
      </c>
      <c r="AJ111" s="218" t="str">
        <f t="array" ref="AJ111">LOOKUP(2,1/(Log!$K$1:$K$27569=AD111),Log!$I$1:$I$27569)</f>
        <v>https://www.ipcinfo.org/fileadmin/user_upload/ipcinfo/docs/ch/FICHE_COMMUNICATION_REGIONALE_SAO_D%C3%A9cembre_2024.pdf</v>
      </c>
      <c r="AK111" s="219">
        <f t="array" ref="AK111">LOOKUP(2,1/(Log!$K$1:$K$27569=AD111),Log!$L$1:$L$27569)</f>
        <v>45776</v>
      </c>
      <c r="AL111" s="221" t="str">
        <f t="shared" si="118"/>
        <v>SEN002People displaced</v>
      </c>
      <c r="AM111" s="213" t="str">
        <f t="array" ref="AM111">IF(LOOKUP(2,1/(Log!$K$1:$K$27569=AL111),Log!$E$1:$E$27569)="x","x",ROUND(LOOKUP(2,1/(Log!$K$1:$K$27569=AL111),Log!$E$1:$E$27569),-3))</f>
        <v>x</v>
      </c>
      <c r="AN111" s="213" t="str">
        <f t="array" ref="AN111">LOOKUP(2,1/(Log!$K$1:$K$27569=AL111),Log!$F$1:$F$27569)</f>
        <v>x</v>
      </c>
      <c r="AO111" s="213" t="str">
        <f t="array" ref="AO111">LOOKUP(2,1/(Log!$K$1:$K$27569=AL111),Log!$G$1:$G$27569)</f>
        <v>x</v>
      </c>
      <c r="AP111" s="213" t="str">
        <f t="array" ref="AP111">LOOKUP(2,1/(Log!$K$1:$K$27569=AL111),Log!$H$1:$H$27569)</f>
        <v>x</v>
      </c>
      <c r="AQ111" s="213" t="str">
        <f t="array" ref="AQ111">LOOKUP(2,1/(Log!$K$1:$K$27569=AL111),Log!$J$1:$J$27569)</f>
        <v>There are no available official reports of displacement due to the drought and food insecurity crisis in Senegal. The Cadre Harmonisé analysis (Oct–Dec 2024) does not mention any population movement related to the drought. As such, we consider this an information gap and leave this entry blank due to the lack of evidence confirming the presence or absence of displacement.</v>
      </c>
      <c r="AR111" s="213" t="str">
        <f t="array" ref="AR111">LOOKUP(2,1/(Log!$K$1:$K$27569=AL111),Log!$I$1:$I$27569)</f>
        <v>x</v>
      </c>
      <c r="AS111" s="214">
        <f t="array" ref="AS111">LOOKUP(2,1/(Log!$K$1:$K$27569=AL111),Log!$L$1:$L$27569)</f>
        <v>45776</v>
      </c>
      <c r="AT111" s="222" t="str">
        <f t="shared" si="119"/>
        <v>SEN002Injuries reported</v>
      </c>
      <c r="AU111" s="218">
        <f t="array" ref="AU111">LOOKUP(2,1/(Log!$K$1:$K$27569=AT111),Log!$E$1:$E$27569)</f>
        <v>0</v>
      </c>
      <c r="AV111" s="218" t="str">
        <f t="array" ref="AV111">LOOKUP(2,1/(Log!$K$1:$K$27569=AT111),Log!$F$1:$F$27569)</f>
        <v>x</v>
      </c>
      <c r="AW111" s="218" t="str">
        <f t="array" ref="AW111">LOOKUP(2,1/(Log!$K$1:$K$27569=AT111),Log!$G$1:$G$27569)</f>
        <v>x</v>
      </c>
      <c r="AX111" s="218" t="str">
        <f t="array" ref="AX111">LOOKUP(2,1/(Log!$K$1:$K$27569=AT111),Log!$H$1:$H$27569)</f>
        <v>x</v>
      </c>
      <c r="AY111" s="218" t="str">
        <f t="array" ref="AY111">LOOKUP(2,1/(Log!$K$1:$K$27569=AT111),Log!$J$1:$J$27569)</f>
        <v>x</v>
      </c>
      <c r="AZ111" s="218" t="str">
        <f t="array" ref="AZ111">LOOKUP(2,1/(Log!$K$1:$K$27569=AT111),Log!$I$1:$I$27569)</f>
        <v>x</v>
      </c>
      <c r="BA111" s="219">
        <f t="array" ref="BA111">LOOKUP(2,1/(Log!$K$1:$K$27569=AT111),Log!$L$1:$L$27569)</f>
        <v>45776</v>
      </c>
      <c r="BB111" s="221" t="str">
        <f t="shared" si="120"/>
        <v>SEN002Illness cases reported</v>
      </c>
      <c r="BC111" s="213" t="str">
        <f t="array" ref="BC111">LOOKUP(2,1/(Log!$K$1:$K$27569=BB111),Log!$E$1:$E$27569)</f>
        <v>x</v>
      </c>
      <c r="BD111" s="213" t="str">
        <f t="array" ref="BD111">LOOKUP(2,1/(Log!$K$1:$K$27569=BB111),Log!$F$1:$F$27569)</f>
        <v>x</v>
      </c>
      <c r="BE111" s="213" t="str">
        <f t="array" ref="BE111">LOOKUP(2,1/(Log!$K$1:$K$27569=BB111),Log!$G$1:$G$27569)</f>
        <v>x</v>
      </c>
      <c r="BF111" s="213" t="str">
        <f t="array" ref="BF111">LOOKUP(2,1/(Log!$K$1:$K$27569=BB111),Log!$H$1:$H$27569)</f>
        <v>x</v>
      </c>
      <c r="BG111" s="213" t="str">
        <f t="array" ref="BG111">LOOKUP(2,1/(Log!$K$1:$K$27569=BB111),Log!$J$1:$J$27569)</f>
        <v>x</v>
      </c>
      <c r="BH111" s="213" t="str">
        <f t="array" ref="BH111">LOOKUP(2,1/(Log!$K$1:$K$27569=BB111),Log!$I$1:$I$27569)</f>
        <v>x</v>
      </c>
      <c r="BI111" s="214">
        <f t="array" ref="BI111">LOOKUP(2,1/(Log!$K$1:$K$27569=BB111),Log!$L$1:$L$27569)</f>
        <v>45776</v>
      </c>
      <c r="BJ111" s="222" t="str">
        <f t="shared" si="121"/>
        <v>SEN002Fatalities reported</v>
      </c>
      <c r="BK111" s="222">
        <f t="array" ref="BK111">LOOKUP(2,1/(Log!$K$1:$K$27569=BJ111),Log!$E$1:$E$27569)</f>
        <v>0</v>
      </c>
      <c r="BL111" s="222" t="str">
        <f t="array" ref="BL111">LOOKUP(2,1/(Log!$K$1:$K$27569=BJ111),Log!$F$1:$F$27569)</f>
        <v>x</v>
      </c>
      <c r="BM111" s="222" t="str">
        <f t="array" ref="BM111">LOOKUP(2,1/(Log!$K$1:$K$27569=BJ111),Log!$G$1:$G$27569)</f>
        <v>x</v>
      </c>
      <c r="BN111" s="222" t="str">
        <f t="array" ref="BN111">LOOKUP(2,1/(Log!$K$1:$K$27569=BJ111),Log!$H$1:$H$27569)</f>
        <v>x</v>
      </c>
      <c r="BO111" s="222" t="str">
        <f t="array" ref="BO111">LOOKUP(2,1/(Log!$K$1:$K$27569=BJ111),Log!$J$1:$J$27569)</f>
        <v>x</v>
      </c>
      <c r="BP111" s="218" t="str">
        <f t="array" ref="BP111">LOOKUP(2,1/(Log!$K$1:$K$27569=BJ111),Log!$I$1:$I$27569)</f>
        <v>x</v>
      </c>
      <c r="BQ111" s="223">
        <f t="array" ref="BQ111">LOOKUP(2,1/(Log!$K$1:$K$27569=BJ111),Log!$L$1:$L$27569)</f>
        <v>45776</v>
      </c>
      <c r="BR111" s="221" t="str">
        <f t="shared" si="122"/>
        <v>SEN002Buildings damaged</v>
      </c>
      <c r="BS111" s="224" t="str">
        <f t="array" ref="BS111">LOOKUP(2,1/(Log!$K$1:$K$27569=BR111),Log!$E$1:$E$27569)</f>
        <v>x</v>
      </c>
      <c r="BT111" s="224" t="str">
        <f t="array" ref="BT111">LOOKUP(2,1/(Log!$K$1:$K$27569=BR111),Log!$F$1:$F$27569)</f>
        <v>x</v>
      </c>
      <c r="BU111" s="224" t="str">
        <f t="array" ref="BU111">LOOKUP(2,1/(Log!$K$1:$K$27569=BR111),Log!$G$1:$G$27569)</f>
        <v>x</v>
      </c>
      <c r="BV111" s="224" t="str">
        <f t="array" ref="BV111">LOOKUP(2,1/(Log!$K$1:$K$27569=BR111),Log!$H$1:$H$27569)</f>
        <v>x</v>
      </c>
      <c r="BW111" s="224" t="str">
        <f t="array" ref="BW111">LOOKUP(2,1/(Log!$K$1:$K$27569=BR111),Log!$J$1:$J$27569)</f>
        <v>x</v>
      </c>
      <c r="BX111" s="224" t="str">
        <f t="array" ref="BX111">LOOKUP(2,1/(Log!$K$1:$K$27569=BR111),Log!$I$1:$I$27569)</f>
        <v>x</v>
      </c>
      <c r="BY111" s="214">
        <f t="array" ref="BY111">LOOKUP(2,1/(Log!$K$1:$K$27569=BR111),Log!$L$1:$L$27569)</f>
        <v>45776</v>
      </c>
      <c r="BZ111" s="222" t="str">
        <f t="shared" si="123"/>
        <v>SEN002Buildings destroyed</v>
      </c>
      <c r="CA111" s="222" t="str">
        <f t="array" ref="CA111">LOOKUP(2,1/(Log!$K$1:$K$27569=BZ111),Log!$E$1:$E$27569)</f>
        <v>x</v>
      </c>
      <c r="CB111" s="222" t="str">
        <f t="array" ref="CB111">LOOKUP(2,1/(Log!$K$1:$K$27569=BZ111),Log!$F$1:$F$27569)</f>
        <v>x</v>
      </c>
      <c r="CC111" s="222" t="str">
        <f t="array" ref="CC111">LOOKUP(2,1/(Log!$K$1:$K$27569=BZ111),Log!$G$1:$G$27569)</f>
        <v>x</v>
      </c>
      <c r="CD111" s="222" t="str">
        <f t="array" ref="CD111">LOOKUP(2,1/(Log!$K$1:$K$27569=BZ111),Log!$H$1:$H$27569)</f>
        <v>x</v>
      </c>
      <c r="CE111" s="222" t="str">
        <f t="array" ref="CE111">LOOKUP(2,1/(Log!$K$1:$K$27569=BZ111),Log!$J$1:$J$27569)</f>
        <v>x</v>
      </c>
      <c r="CF111" s="222" t="str">
        <f t="array" ref="CF111">LOOKUP(2,1/(Log!$K$1:$K$27569=BZ111),Log!$I$1:$I$27569)</f>
        <v>x</v>
      </c>
      <c r="CG111" s="223">
        <f t="array" ref="CG111">LOOKUP(2,1/(Log!$K$1:$K$27569=BZ111),Log!$L$1:$L$27569)</f>
        <v>45776</v>
      </c>
      <c r="CH111" s="221" t="str">
        <f t="shared" si="124"/>
        <v>SEN002Buildings in the affected area</v>
      </c>
      <c r="CI111" s="222" t="e">
        <f t="array" ref="CI111">LOOKUP(2,1/(Log!$K$1:$K$27569=CH111),Log!$E$1:$E$27569)</f>
        <v>#N/A</v>
      </c>
      <c r="CJ111" s="222" t="e">
        <f t="array" ref="CJ111">LOOKUP(2,1/(Log!$K$1:$K$27569=CH111),Log!$F$1:$F$27569)</f>
        <v>#N/A</v>
      </c>
      <c r="CK111" s="222" t="e">
        <f t="array" ref="CK111">LOOKUP(2,1/(Log!$K$1:$K$27569=CH111),Log!$G$1:$G$27569)</f>
        <v>#N/A</v>
      </c>
      <c r="CL111" s="222" t="e">
        <f t="array" ref="CL111">LOOKUP(2,1/(Log!$K$1:$K$27569=CH111),Log!$H$1:$H$27569)</f>
        <v>#N/A</v>
      </c>
      <c r="CM111" s="222" t="e">
        <f t="array" ref="CM111">LOOKUP(2,1/(Log!$K$1:$K$27569=CH111),Log!$J$1:$J$27569)</f>
        <v>#N/A</v>
      </c>
      <c r="CN111" s="222" t="e">
        <f t="array" ref="CN111">LOOKUP(2,1/(Log!$K$1:$K$27569=CH111),Log!$I$1:$I$27569)</f>
        <v>#N/A</v>
      </c>
      <c r="CO111" s="225" t="e">
        <f t="array" ref="CO111">LOOKUP(2,1/(Log!$K$1:$K$27569=CH111),Log!$L$1:$L$27569)</f>
        <v>#N/A</v>
      </c>
      <c r="CP111" s="222" t="str">
        <f t="shared" si="125"/>
        <v>SEN002Economic Losses</v>
      </c>
      <c r="CQ111" s="224" t="str">
        <f t="array" ref="CQ111">LOOKUP(2,1/(Log!$K$1:$K$27569=CP111),Log!$E$1:$E$27569)</f>
        <v>x</v>
      </c>
      <c r="CR111" s="224" t="str">
        <f t="array" ref="CR111">LOOKUP(2,1/(Log!$K$1:$K$27569=CP111),Log!$F$1:$F$27569)</f>
        <v>x</v>
      </c>
      <c r="CS111" s="224" t="str">
        <f t="array" ref="CS111">LOOKUP(2,1/(Log!$K$1:$K$27569=CP111),Log!$G$1:$G$27569)</f>
        <v>x</v>
      </c>
      <c r="CT111" s="224" t="str">
        <f t="array" ref="CT111">LOOKUP(2,1/(Log!$K$1:$K$27569=CP111),Log!$H$1:$H$27569)</f>
        <v>x</v>
      </c>
      <c r="CU111" s="224" t="str">
        <f t="array" ref="CU111">LOOKUP(2,1/(Log!$K$1:$K$27569=CP111),Log!$J$1:$J$27569)</f>
        <v>x</v>
      </c>
      <c r="CV111" s="224" t="str">
        <f t="array" ref="CV111">LOOKUP(2,1/(Log!$K$1:$K$27569=CP111),Log!$I$1:$I$27569)</f>
        <v>x</v>
      </c>
      <c r="CW111" s="214">
        <f t="array" ref="CW111">LOOKUP(2,1/(Log!$K$1:$K$27569=CP111),Log!$L$1:$L$27569)</f>
        <v>45776</v>
      </c>
      <c r="CX111" s="222" t="str">
        <f t="shared" si="126"/>
        <v>SEN002People in Need</v>
      </c>
      <c r="CY111" s="218">
        <f t="shared" si="127"/>
        <v>892000</v>
      </c>
      <c r="CZ111" s="218" t="str">
        <f t="shared" si="128"/>
        <v>Cadre Harmonisé 01/11/2024</v>
      </c>
      <c r="DA111" s="218" t="str">
        <f t="shared" si="129"/>
        <v>High</v>
      </c>
      <c r="DB111" s="218">
        <f t="shared" si="130"/>
        <v>1</v>
      </c>
      <c r="DC111" s="218" t="str">
        <f t="shared" si="131"/>
        <v xml:space="preserve">According to INFORM Severity Index methodology, the sum of people in levels 3, level 4 and level 5, is equal to the total number of people in need as presented in the 2024 IPC current situation from October - December 2024. Since food needs are reported to be a priority, with high percentages of people in rural areas indicating food as their primary need, ACAPS considered using IPC as a source for the PIN.  This figure corresponds to the IPC/CH level 3 (crisis) food insecurity. </v>
      </c>
      <c r="DD111" s="218" t="str">
        <f t="shared" si="132"/>
        <v>https://www.ipcinfo.org/fileadmin/user_upload/ipcinfo/docs/ch/FICHE_COMMUNICATION_REGIONALE_SAO_D%C3%A9cembre_2024.pdf</v>
      </c>
      <c r="DE111" s="220">
        <f t="shared" si="133"/>
        <v>45776</v>
      </c>
      <c r="DF111" s="221" t="str">
        <f t="shared" si="134"/>
        <v>SEN002Minimal humanitarian conditions - Level 1</v>
      </c>
      <c r="DG111" s="213">
        <f t="array" ref="DG111">IF(LOOKUP(2,1/(Log!$K$1:$K$27569=DF111),Log!$E$1:$E$27569)="x","x",ROUND(LOOKUP(2,1/(Log!$K$1:$K$27569=DF111),Log!$E$1:$E$27569),-3))</f>
        <v>14853000</v>
      </c>
      <c r="DH111" s="224" t="str">
        <f t="array" ref="DH111">LOOKUP(2,1/(Log!$K$1:$K$27569=DF111),Log!$F$1:$F$27569)</f>
        <v>Cadre Harmonisé 01/11/2024</v>
      </c>
      <c r="DI111" s="224" t="str">
        <f t="array" ref="DI111">LOOKUP(2,1/(Log!$K$1:$K$27569=DF111),Log!$G$1:$G$27569)</f>
        <v>High</v>
      </c>
      <c r="DJ111" s="224">
        <f t="array" ref="DJ111">LOOKUP(2,1/(Log!$K$1:$K$27569=DF111),Log!$H$1:$H$27569)</f>
        <v>1</v>
      </c>
      <c r="DK111" s="224" t="str">
        <f t="array" ref="DK111">LOOKUP(2,1/(Log!$K$1:$K$27569=DF111),Log!$J$1:$J$27569)</f>
        <v xml:space="preserve">According to INFORM SI methodology, the number of people in Level 1 is equal to the people exposed minus the people affected. People in Level 1 from Senegal, can meet their basic needs without employing irreversible coping strategies. The data might have medium reliability as it is likely to be an estimation as many host communities remain unregistered.  </v>
      </c>
      <c r="DL111" s="224" t="str">
        <f t="array" ref="DL111">LOOKUP(2,1/(Log!$K$1:$K$27569=DF111),Log!$I$1:$I$27569)</f>
        <v>https://www.ipcinfo.org/fileadmin/user_upload/ipcinfo/docs/ch/FICHE_COMMUNICATION_REGIONALE_SAO_D%C3%A9cembre_2024.pdf</v>
      </c>
      <c r="DM111" s="214">
        <f t="array" ref="DM111">LOOKUP(2,1/(Log!$K$1:$K$27569=DF111),Log!$L$1:$L$27569)</f>
        <v>45776</v>
      </c>
      <c r="DN111" s="222" t="str">
        <f t="shared" si="135"/>
        <v>SEN002Stressed humanitarian conditions - Level 2</v>
      </c>
      <c r="DO111" s="218">
        <f t="array" ref="DO111">IF(LOOKUP(2,1/(Log!$K$1:$K$27569=DN111),Log!$E$1:$E$27569)="x","x",ROUND(LOOKUP(2,1/(Log!$K$1:$K$27569=DN111),Log!$E$1:$E$27569),-3))</f>
        <v>3330000</v>
      </c>
      <c r="DP111" s="222" t="str">
        <f t="array" ref="DP111">LOOKUP(2,1/(Log!$K$1:$K$27569=DN111),Log!$F$1:$F$27569)</f>
        <v>Cadre Harmonisé 01/11/2024</v>
      </c>
      <c r="DQ111" s="222" t="str">
        <f t="array" ref="DQ111">LOOKUP(2,1/(Log!$K$1:$K$27569=DN111),Log!$G$1:$G$27569)</f>
        <v>High</v>
      </c>
      <c r="DR111" s="222">
        <f t="array" ref="DR111">LOOKUP(2,1/(Log!$K$1:$K$27569=DN111),Log!$H$1:$H$27569)</f>
        <v>1</v>
      </c>
      <c r="DS111" s="222" t="str">
        <f t="array" ref="DS111">LOOKUP(2,1/(Log!$K$1:$K$27569=DN111),Log!$J$1:$J$27569)</f>
        <v>According to INFORM SI methodology, the number of people in Level 2 is equal to the people affected minus the people in need. People in the stressed humanitarian level might be facing some difficulties accessing basic services but are able to meet their needs without external assistance.</v>
      </c>
      <c r="DT111" s="222" t="str">
        <f t="array" ref="DT111">LOOKUP(2,1/(Log!$K$1:$K$27569=DN111),Log!$I$1:$I$27569)</f>
        <v>https://www.ipcinfo.org/fileadmin/user_upload/ipcinfo/docs/ch/FICHE_COMMUNICATION_REGIONALE_SAO_D%C3%A9cembre_2024.pdf</v>
      </c>
      <c r="DU111" s="223">
        <f t="array" ref="DU111">LOOKUP(2,1/(Log!$K$1:$K$27569=DN111),Log!$L$1:$L$27569)</f>
        <v>45776</v>
      </c>
      <c r="DV111" s="221" t="str">
        <f t="shared" si="136"/>
        <v>SEN002Moderate humanitarian conditions - Level 3</v>
      </c>
      <c r="DW111" s="213">
        <f t="array" ref="DW111">IF(LOOKUP(2,1/(Log!$K$1:$K$27569=DV111),Log!$E$1:$E$27569)="x","x",ROUND(LOOKUP(2,1/(Log!$K$1:$K$27569=DV111),Log!$E$1:$E$27569),-3))</f>
        <v>834000</v>
      </c>
      <c r="DX111" s="224" t="str">
        <f t="array" ref="DX111">LOOKUP(2,1/(Log!$K$1:$K$27569=DV111),Log!$F$1:$F$27569)</f>
        <v>Cadre Harmonisé 01/11/2024</v>
      </c>
      <c r="DY111" s="224" t="str">
        <f t="array" ref="DY111">LOOKUP(2,1/(Log!$K$1:$K$27569=DV111),Log!$G$1:$G$27569)</f>
        <v>High</v>
      </c>
      <c r="DZ111" s="224">
        <f t="array" ref="DZ111">LOOKUP(2,1/(Log!$K$1:$K$27569=DV111),Log!$H$1:$H$27569)</f>
        <v>1</v>
      </c>
      <c r="EA111" s="224" t="str">
        <f t="array" ref="EA111">LOOKUP(2,1/(Log!$K$1:$K$27569=DV111),Log!$J$1:$J$27569)</f>
        <v xml:space="preserve">According to INFORM Severity Index methodology, the sum of people in levels 3, level 4 and level 5, is equal to the total number of people in need as presented in the 2024 IPC current situation from October - December 2024. Since food needs are reported to be a priority, with high percentages of people in rural areas indicating food as their primary need, ACAPS considered using IPC as a source for the PIN.  This figure corresponds to the IPC/CH level 3 (crisis) food insecurity. </v>
      </c>
      <c r="EB111" s="224" t="str">
        <f t="array" ref="EB111">LOOKUP(2,1/(Log!$K$1:$K$27569=DV111),Log!$I$1:$I$27569)</f>
        <v>https://www.ipcinfo.org/fileadmin/user_upload/ipcinfo/docs/ch/FICHE_COMMUNICATION_REGIONALE_SAO_D%C3%A9cembre_2024.pdf</v>
      </c>
      <c r="EC111" s="214">
        <f t="array" ref="EC111">LOOKUP(2,1/(Log!$K$1:$K$27569=DV111),Log!$L$1:$L$27569)</f>
        <v>45776</v>
      </c>
      <c r="ED111" s="222" t="str">
        <f t="shared" si="137"/>
        <v>SEN002Severe humanitarian conditions - Level 4</v>
      </c>
      <c r="EE111" s="218">
        <f t="array" ref="EE111">IF(LOOKUP(2,1/(Log!$K$1:$K$27569=ED111),Log!$E$1:$E$27569)="x","x",ROUND(LOOKUP(2,1/(Log!$K$1:$K$27569=ED111),Log!$E$1:$E$27569),-3))</f>
        <v>58000</v>
      </c>
      <c r="EF111" s="222" t="str">
        <f t="array" ref="EF111">LOOKUP(2,1/(Log!$K$1:$K$27569=ED111),Log!$F$1:$F$27569)</f>
        <v>Cadre Harmonisé 01/11/2024</v>
      </c>
      <c r="EG111" s="222" t="str">
        <f t="array" ref="EG111">LOOKUP(2,1/(Log!$K$1:$K$27569=ED111),Log!$G$1:$G$27569)</f>
        <v>High</v>
      </c>
      <c r="EH111" s="222">
        <f t="array" ref="EH111">LOOKUP(2,1/(Log!$K$1:$K$27569=ED111),Log!$H$1:$H$27569)</f>
        <v>1</v>
      </c>
      <c r="EI111" s="222" t="str">
        <f t="array" ref="EI111">LOOKUP(2,1/(Log!$K$1:$K$27569=ED111),Log!$J$1:$J$27569)</f>
        <v xml:space="preserve">This figure corresponds to IPC/CH Level 4 (Emergency) food insecurity conditions. </v>
      </c>
      <c r="EJ111" s="222" t="str">
        <f t="array" ref="EJ111">LOOKUP(2,1/(Log!$K$1:$K$27569=ED111),Log!$I$1:$I$27569)</f>
        <v>https://www.ipcinfo.org/fileadmin/user_upload/ipcinfo/docs/ch/FICHE_COMMUNICATION_REGIONALE_SAO_D%C3%A9cembre_2024.pdf</v>
      </c>
      <c r="EK111" s="223">
        <f t="array" ref="EK111">LOOKUP(2,1/(Log!$K$1:$K$27569=ED111),Log!$L$1:$L$27569)</f>
        <v>45776</v>
      </c>
      <c r="EL111" s="221" t="str">
        <f t="shared" si="138"/>
        <v>SEN002Extreme humanitarian conditions - Level 5</v>
      </c>
      <c r="EM111" s="213">
        <f t="array" ref="EM111">IF(LOOKUP(2,1/(Log!$K$1:$K$27569=EL111),Log!$E$1:$E$27569)="x","x",ROUND(LOOKUP(2,1/(Log!$K$1:$K$27569=EL111),Log!$E$1:$E$27569),-3))</f>
        <v>0</v>
      </c>
      <c r="EN111" s="224" t="str">
        <f t="array" ref="EN111">LOOKUP(2,1/(Log!$K$1:$K$27569=EL111),Log!$F$1:$F$27569)</f>
        <v>Cadre Harmonisé 01/11/2024</v>
      </c>
      <c r="EO111" s="224" t="str">
        <f t="array" ref="EO111">LOOKUP(2,1/(Log!$K$1:$K$27569=EL111),Log!$G$1:$G$27569)</f>
        <v>High</v>
      </c>
      <c r="EP111" s="224">
        <f t="array" ref="EP111">LOOKUP(2,1/(Log!$K$1:$K$27569=EL111),Log!$H$1:$H$27569)</f>
        <v>1</v>
      </c>
      <c r="EQ111" s="224" t="str">
        <f t="array" ref="EQ111">LOOKUP(2,1/(Log!$K$1:$K$27569=EL111),Log!$J$1:$J$27569)</f>
        <v>Extreme humanitarian conditions level 5 similar to IPC population phase 5 of the Cadre Harmonisé from a current situation running from October - December 2024, were not registered in the regions of Senegal.</v>
      </c>
      <c r="ER111" s="224" t="str">
        <f t="array" ref="ER111">LOOKUP(2,1/(Log!$K$1:$K$27569=EL111),Log!$I$1:$I$27569)</f>
        <v>https://www.ipcinfo.org/fileadmin/user_upload/ipcinfo/docs/ch/FICHE_COMMUNICATION_REGIONALE_SAO_D%C3%A9cembre_2024.pdf</v>
      </c>
      <c r="ES111" s="214">
        <f t="array" ref="ES111">LOOKUP(2,1/(Log!$K$1:$K$27569=EL111),Log!$L$1:$L$27569)</f>
        <v>45776</v>
      </c>
      <c r="ET111" s="222" t="str">
        <f t="shared" si="139"/>
        <v>SEN002Fatalities in all crises</v>
      </c>
      <c r="EU111" s="222">
        <f t="array" ref="EU111">LOOKUP(2,1/(Log!$K$1:$K$27569=ET111),Log!$E$1:$E$27569)</f>
        <v>0</v>
      </c>
      <c r="EV111" s="222" t="str">
        <f t="array" ref="EV111">LOOKUP(2,1/(Log!$K$1:$K$27569=ET111),Log!$F$1:$F$27569)</f>
        <v>x</v>
      </c>
      <c r="EW111" s="222" t="str">
        <f t="array" ref="EW111">LOOKUP(2,1/(Log!$K$1:$K$27569=ET111),Log!$G$1:$G$27569)</f>
        <v>x</v>
      </c>
      <c r="EX111" s="222" t="str">
        <f t="array" ref="EX111">LOOKUP(2,1/(Log!$K$1:$K$27569=ET111),Log!$H$1:$H$27569)</f>
        <v>x</v>
      </c>
      <c r="EY111" s="222" t="str">
        <f t="array" ref="EY111">LOOKUP(2,1/(Log!$K$1:$K$27569=ET111),Log!$J$1:$J$27569)</f>
        <v>x</v>
      </c>
      <c r="EZ111" s="222" t="str">
        <f t="array" ref="EZ111">LOOKUP(2,1/(Log!$K$1:$K$27569=ET111),Log!$I$1:$I$27569)</f>
        <v>x</v>
      </c>
      <c r="FA111" s="223">
        <f t="array" ref="FA111">LOOKUP(2,1/(Log!$K$1:$K$27569=ET111),Log!$L$1:$L$27569)</f>
        <v>45776</v>
      </c>
      <c r="FB111" s="221" t="str">
        <f t="shared" si="140"/>
        <v>SEN002Crisis affected groups</v>
      </c>
      <c r="FC111" s="224">
        <f t="array" ref="FC111">LOOKUP(2,1/(Log!$K$1:$K$27569=FB111),Log!$E$1:$E$27569)</f>
        <v>5</v>
      </c>
      <c r="FD111" s="224" t="str">
        <f t="array" ref="FD111">LOOKUP(2,1/(Log!$K$1:$K$27569=FB111),Log!$F$1:$F$27569)</f>
        <v>Cadre Harmonisé 01/11/2025</v>
      </c>
      <c r="FE111" s="224" t="str">
        <f t="array" ref="FE111">LOOKUP(2,1/(Log!$K$1:$K$27569=FB111),Log!$G$1:$G$27569)</f>
        <v>High</v>
      </c>
      <c r="FF111" s="224">
        <f t="array" ref="FF111">LOOKUP(2,1/(Log!$K$1:$K$27569=FB111),Log!$H$1:$H$27569)</f>
        <v>1</v>
      </c>
      <c r="FG111" s="224" t="str">
        <f t="array" ref="FG111">LOOKUP(2,1/(Log!$K$1:$K$27569=FB111),Log!$J$1:$J$27569)</f>
        <v>The food security crisis affects all five population groups across Senegal: internally displaced persons, refugees, asylum seekers, host communities, and non-host communities. Given that the Cadre Harmonisé covers all 14 regions and the crisis is considered nationwide, we consider all groups as potentially affected by food insecurity.</v>
      </c>
      <c r="FH111" s="224" t="str">
        <f t="array" ref="FH111">LOOKUP(2,1/(Log!$K$1:$K$27569=FB111),Log!$I$1:$I$27569)</f>
        <v>https://www.ipcinfo.org/fileadmin/user_upload/ipcinfo/docs/ch/FICHE_COMMUNICATION_REGIONALE_SAO_D%C3%A9cembre_2024.pdf</v>
      </c>
      <c r="FI111" s="214">
        <f t="array" ref="FI111">LOOKUP(2,1/(Log!$K$1:$K$27569=FB111),Log!$L$1:$L$27569)</f>
        <v>45776</v>
      </c>
      <c r="FJ111" s="221" t="str">
        <f t="shared" si="141"/>
        <v>SEN002People facing limited access constraints</v>
      </c>
      <c r="FK111" s="222" t="str">
        <f t="array" ref="FK111">LOOKUP(2,1/(Log!$K$1:$K$27569=FJ111),Log!$E$1:$E$27569)</f>
        <v>x</v>
      </c>
      <c r="FL111" s="222" t="str">
        <f t="array" ref="FL111">LOOKUP(2,1/(Log!$K$1:$K$27569=FJ111),Log!$F$1:$F$27569)</f>
        <v>x</v>
      </c>
      <c r="FM111" s="222" t="str">
        <f t="array" ref="FM111">LOOKUP(2,1/(Log!$K$1:$K$27569=FJ111),Log!$G$1:$G$27569)</f>
        <v>x</v>
      </c>
      <c r="FN111" s="222" t="str">
        <f t="array" ref="FN111">LOOKUP(2,1/(Log!$K$1:$K$27569=FJ111),Log!$H$1:$H$27569)</f>
        <v>x</v>
      </c>
      <c r="FO111" s="222" t="str">
        <f t="array" ref="FO111">LOOKUP(2,1/(Log!$K$1:$K$27569=FJ111),Log!$J$1:$J$27569)</f>
        <v>x</v>
      </c>
      <c r="FP111" s="218" t="str">
        <f t="array" ref="FP111">LOOKUP(2,1/(Log!$K$1:$K$27569=FJ111),Log!$I$1:$I$27569)</f>
        <v>x</v>
      </c>
      <c r="FQ111" s="219">
        <f t="array" ref="FQ111">LOOKUP(2,1/(Log!$K$1:$K$27569=FJ111),Log!$L$1:$L$27569)</f>
        <v>45776</v>
      </c>
      <c r="FR111" s="221" t="str">
        <f t="shared" si="142"/>
        <v>SEN002People facing restricted access constraints</v>
      </c>
      <c r="FS111" s="224" t="str">
        <f t="array" ref="FS111">LOOKUP(2,1/(Log!$K$1:$K$27569=FR111),Log!$E$1:$E$27569)</f>
        <v>x</v>
      </c>
      <c r="FT111" s="224" t="str">
        <f t="array" ref="FT111">LOOKUP(2,1/(Log!$K$1:$K$27569=FR111),Log!$F$1:$F$27569)</f>
        <v>x</v>
      </c>
      <c r="FU111" s="224" t="str">
        <f t="array" ref="FU111">LOOKUP(2,1/(Log!$K$1:$K$27569=FR111),Log!$G$1:$G$27569)</f>
        <v>x</v>
      </c>
      <c r="FV111" s="224" t="str">
        <f t="array" ref="FV111">LOOKUP(2,1/(Log!$K$1:$K$27569=FR111),Log!$H$1:$H$27569)</f>
        <v>x</v>
      </c>
      <c r="FW111" s="224" t="str">
        <f t="array" ref="FW111">LOOKUP(2,1/(Log!$K$1:$K$27569=FR111),Log!$J$1:$J$27569)</f>
        <v>x</v>
      </c>
      <c r="FX111" s="224" t="str">
        <f t="array" ref="FX111">LOOKUP(2,1/(Log!$K$1:$K$27569=FR111),Log!$I$1:$I$27569)</f>
        <v>x</v>
      </c>
      <c r="FY111" s="214">
        <f t="array" ref="FY111">LOOKUP(2,1/(Log!$K$1:$K$27569=FR111),Log!$L$1:$L$27569)</f>
        <v>45776</v>
      </c>
      <c r="FZ111" s="222" t="str">
        <f t="shared" si="143"/>
        <v>SEN002Impediments to entry into country (bureaucratic and administrative)</v>
      </c>
      <c r="GA111" s="222">
        <f t="array" ref="GA111">LOOKUP(2,1/(Log!$K$1:$K$27569=FZ111),Log!$E$1:$E$27569)</f>
        <v>0</v>
      </c>
      <c r="GB111" s="222" t="str">
        <f t="array" ref="GB111">LOOKUP(2,1/(Log!$K$1:$K$27569=FZ111),Log!$F$1:$F$27569)</f>
        <v>ACAPS Access Methodology</v>
      </c>
      <c r="GC111" s="222" t="str">
        <f t="array" ref="GC111">LOOKUP(2,1/(Log!$K$1:$K$27569=FZ111),Log!$G$1:$G$27569)</f>
        <v>Medium</v>
      </c>
      <c r="GD111" s="222">
        <f t="array" ref="GD111">LOOKUP(2,1/(Log!$K$1:$K$27569=FZ111),Log!$H$1:$H$27569)</f>
        <v>2</v>
      </c>
      <c r="GE111" s="222" t="str">
        <f t="array" ref="GE111">LOOKUP(2,1/(Log!$K$1:$K$27569=FZ111),Log!$J$1:$J$27569)</f>
        <v>x</v>
      </c>
      <c r="GF111" s="222" t="str">
        <f t="array" ref="GF111">LOOKUP(2,1/(Log!$K$1:$K$27569=FZ111),Log!$I$1:$I$27569)</f>
        <v>x</v>
      </c>
      <c r="GG111" s="223">
        <f t="array" ref="GG111">LOOKUP(2,1/(Log!$K$1:$K$27569=FZ111),Log!$L$1:$L$27569)</f>
        <v>45615</v>
      </c>
      <c r="GH111" s="221" t="str">
        <f t="shared" si="144"/>
        <v>SEN002Restriction of movement (impediments to freedom of movement and/or administrative restrictions)</v>
      </c>
      <c r="GI111" s="224">
        <f t="array" ref="GI111">LOOKUP(2,1/(Log!$K$1:$K$27569=GH111),Log!$E$1:$E$27569)</f>
        <v>0</v>
      </c>
      <c r="GJ111" s="224" t="str">
        <f t="array" ref="GJ111">LOOKUP(2,1/(Log!$K$1:$K$27569=GH111),Log!$F$1:$F$27569)</f>
        <v>ACAPS Access Methodology</v>
      </c>
      <c r="GK111" s="224" t="str">
        <f t="array" ref="GK111">LOOKUP(2,1/(Log!$K$1:$K$27569=GH111),Log!$G$1:$G$27569)</f>
        <v>Medium</v>
      </c>
      <c r="GL111" s="224">
        <f t="array" ref="GL111">LOOKUP(2,1/(Log!$K$1:$K$27569=GH111),Log!$H$1:$H$27569)</f>
        <v>2</v>
      </c>
      <c r="GM111" s="224" t="str">
        <f t="array" ref="GM111">LOOKUP(2,1/(Log!$K$1:$K$27569=GH111),Log!$J$1:$J$27569)</f>
        <v>x</v>
      </c>
      <c r="GN111" s="224" t="str">
        <f t="array" ref="GN111">LOOKUP(2,1/(Log!$K$1:$K$27569=GH111),Log!$I$1:$I$27569)</f>
        <v>x</v>
      </c>
      <c r="GO111" s="214">
        <f t="array" ref="GO111">LOOKUP(2,1/(Log!$K$1:$K$27569=GH111),Log!$L$1:$L$27569)</f>
        <v>45615</v>
      </c>
      <c r="GP111" s="222" t="str">
        <f t="shared" si="145"/>
        <v>SEN002Interference into implementation of humanitarian activities</v>
      </c>
      <c r="GQ111" s="222">
        <f t="array" ref="GQ111">LOOKUP(2,1/(Log!$K$1:$K$27569=GP111),Log!$E$1:$E$27569)</f>
        <v>0</v>
      </c>
      <c r="GR111" s="222" t="str">
        <f t="array" ref="GR111">LOOKUP(2,1/(Log!$K$1:$K$27569=GP111),Log!$F$1:$F$27569)</f>
        <v>ACAPS Access Methodology</v>
      </c>
      <c r="GS111" s="222" t="str">
        <f t="array" ref="GS111">LOOKUP(2,1/(Log!$K$1:$K$27569=GP111),Log!$G$1:$G$27569)</f>
        <v>Medium</v>
      </c>
      <c r="GT111" s="222">
        <f t="array" ref="GT111">LOOKUP(2,1/(Log!$K$1:$K$27569=GP111),Log!$H$1:$H$27569)</f>
        <v>2</v>
      </c>
      <c r="GU111" s="222" t="str">
        <f t="array" ref="GU111">LOOKUP(2,1/(Log!$K$1:$K$27569=GP111),Log!$J$1:$J$27569)</f>
        <v>x</v>
      </c>
      <c r="GV111" s="222" t="str">
        <f t="array" ref="GV111">LOOKUP(2,1/(Log!$K$1:$K$27569=GP111),Log!$I$1:$I$27569)</f>
        <v>x</v>
      </c>
      <c r="GW111" s="223">
        <f t="array" ref="GW111">LOOKUP(2,1/(Log!$K$1:$K$27569=GP111),Log!$L$1:$L$27569)</f>
        <v>45615</v>
      </c>
      <c r="GX111" s="221" t="str">
        <f t="shared" si="146"/>
        <v>SEN002Violence against personnel, facilities and assets</v>
      </c>
      <c r="GY111" s="224">
        <f t="array" ref="GY111">LOOKUP(2,1/(Log!$K$1:$K$27569=GX111),Log!$E$1:$E$27569)</f>
        <v>0</v>
      </c>
      <c r="GZ111" s="224" t="str">
        <f t="array" ref="GZ111">LOOKUP(2,1/(Log!$K$1:$K$27569=GX111),Log!$F$1:$F$27569)</f>
        <v>ACAPS Access Methodology</v>
      </c>
      <c r="HA111" s="224" t="str">
        <f t="array" ref="HA111">LOOKUP(2,1/(Log!$K$1:$K$27569=GX111),Log!$G$1:$G$27569)</f>
        <v>Medium</v>
      </c>
      <c r="HB111" s="224">
        <f t="array" ref="HB111">LOOKUP(2,1/(Log!$K$1:$K$27569=GX111),Log!$H$1:$H$27569)</f>
        <v>2</v>
      </c>
      <c r="HC111" s="224" t="str">
        <f t="array" ref="HC111">LOOKUP(2,1/(Log!$K$1:$K$27569=GX111),Log!$J$1:$J$27569)</f>
        <v>x</v>
      </c>
      <c r="HD111" s="224" t="str">
        <f t="array" ref="HD111">LOOKUP(2,1/(Log!$K$1:$K$27569=GX111),Log!$I$1:$I$27569)</f>
        <v>x</v>
      </c>
      <c r="HE111" s="214">
        <f t="array" ref="HE111">LOOKUP(2,1/(Log!$K$1:$K$27569=GX111),Log!$L$1:$L$27569)</f>
        <v>45615</v>
      </c>
      <c r="HF111" s="222" t="str">
        <f t="shared" si="147"/>
        <v>SEN002Denial of existence of humanitarian needs or entitlements to assistance</v>
      </c>
      <c r="HG111" s="222">
        <f t="array" ref="HG111">LOOKUP(2,1/(Log!$K$1:$K$27569=HF111),Log!$E$1:$E$27569)</f>
        <v>0</v>
      </c>
      <c r="HH111" s="222" t="str">
        <f t="array" ref="HH111">LOOKUP(2,1/(Log!$K$1:$K$27569=HF111),Log!$F$1:$F$27569)</f>
        <v>ACAPS Access Methodology</v>
      </c>
      <c r="HI111" s="222" t="str">
        <f t="array" ref="HI111">LOOKUP(2,1/(Log!$K$1:$K$27569=HF111),Log!$G$1:$G$27569)</f>
        <v>Medium</v>
      </c>
      <c r="HJ111" s="222">
        <f t="array" ref="HJ111">LOOKUP(2,1/(Log!$K$1:$K$27569=HF111),Log!$H$1:$H$27569)</f>
        <v>2</v>
      </c>
      <c r="HK111" s="222" t="str">
        <f t="array" ref="HK111">LOOKUP(2,1/(Log!$K$1:$K$27569=HF111),Log!$J$1:$J$27569)</f>
        <v>x</v>
      </c>
      <c r="HL111" s="222" t="str">
        <f t="array" ref="HL111">LOOKUP(2,1/(Log!$K$1:$K$27569=HF111),Log!$I$1:$I$27569)</f>
        <v>x</v>
      </c>
      <c r="HM111" s="223">
        <f t="array" ref="HM111">LOOKUP(2,1/(Log!$K$1:$K$27569=HF111),Log!$L$1:$L$27569)</f>
        <v>45615</v>
      </c>
      <c r="HN111" s="221" t="str">
        <f t="shared" si="148"/>
        <v>SEN002Restriction and obstruction of access to services and assistance</v>
      </c>
      <c r="HO111" s="224">
        <f t="array" ref="HO111">LOOKUP(2,1/(Log!$K$1:$K$27569=HN111),Log!$E$1:$E$27569)</f>
        <v>0</v>
      </c>
      <c r="HP111" s="224" t="str">
        <f t="array" ref="HP111">LOOKUP(2,1/(Log!$K$1:$K$27569=HN111),Log!$F$1:$F$27569)</f>
        <v>ACAPS Access Methodology</v>
      </c>
      <c r="HQ111" s="224" t="str">
        <f t="array" ref="HQ111">LOOKUP(2,1/(Log!$K$1:$K$27569=HN111),Log!$G$1:$G$27569)</f>
        <v>Medium</v>
      </c>
      <c r="HR111" s="224">
        <f t="array" ref="HR111">LOOKUP(2,1/(Log!$K$1:$K$27569=HN111),Log!$H$1:$H$27569)</f>
        <v>2</v>
      </c>
      <c r="HS111" s="224" t="str">
        <f t="array" ref="HS111">LOOKUP(2,1/(Log!$K$1:$K$27569=HN111),Log!$J$1:$J$27569)</f>
        <v>x</v>
      </c>
      <c r="HT111" s="224" t="str">
        <f t="array" ref="HT111">LOOKUP(2,1/(Log!$K$1:$K$27569=HN111),Log!$I$1:$I$27569)</f>
        <v>x</v>
      </c>
      <c r="HU111" s="214">
        <f t="array" ref="HU111">LOOKUP(2,1/(Log!$K$1:$K$27569=HN111),Log!$L$1:$L$27569)</f>
        <v>45615</v>
      </c>
      <c r="HV111" s="222" t="str">
        <f t="shared" si="149"/>
        <v>SEN002Ongoing insecurity/hostilities affecting humanitarian assistance</v>
      </c>
      <c r="HW111" s="222">
        <f t="array" ref="HW111">LOOKUP(2,1/(Log!$K$1:$K$27569=HV111),Log!$E$1:$E$27569)</f>
        <v>0</v>
      </c>
      <c r="HX111" s="222" t="str">
        <f t="array" ref="HX111">LOOKUP(2,1/(Log!$K$1:$K$27569=HV111),Log!$F$1:$F$27569)</f>
        <v>ACAPS Access Methodology</v>
      </c>
      <c r="HY111" s="222" t="str">
        <f t="array" ref="HY111">LOOKUP(2,1/(Log!$K$1:$K$27569=HV111),Log!$G$1:$G$27569)</f>
        <v>Medium</v>
      </c>
      <c r="HZ111" s="222">
        <f t="array" ref="HZ111">LOOKUP(2,1/(Log!$K$1:$K$27569=HV111),Log!$H$1:$H$27569)</f>
        <v>2</v>
      </c>
      <c r="IA111" s="222" t="str">
        <f t="array" ref="IA111">LOOKUP(2,1/(Log!$K$1:$K$27569=HV111),Log!$J$1:$J$27569)</f>
        <v>x</v>
      </c>
      <c r="IB111" s="222" t="str">
        <f t="array" ref="IB111">LOOKUP(2,1/(Log!$K$1:$K$27569=HV111),Log!$I$1:$I$27569)</f>
        <v>x</v>
      </c>
      <c r="IC111" s="223">
        <f t="array" ref="IC111">LOOKUP(2,1/(Log!$K$1:$K$27569=HV111),Log!$L$1:$L$27569)</f>
        <v>45615</v>
      </c>
      <c r="ID111" s="221" t="str">
        <f t="shared" si="150"/>
        <v>SEN002Presence of mines and improvised explosive devices</v>
      </c>
      <c r="IE111" s="224">
        <f t="array" ref="IE111">LOOKUP(2,1/(Log!$K$1:$K$27569=ID111),Log!$E$1:$E$27569)</f>
        <v>1</v>
      </c>
      <c r="IF111" s="224" t="str">
        <f t="array" ref="IF111">LOOKUP(2,1/(Log!$K$1:$K$27569=ID111),Log!$F$1:$F$27569)</f>
        <v>ACAPS Access Methodology</v>
      </c>
      <c r="IG111" s="224" t="str">
        <f t="array" ref="IG111">LOOKUP(2,1/(Log!$K$1:$K$27569=ID111),Log!$G$1:$G$27569)</f>
        <v>Medium</v>
      </c>
      <c r="IH111" s="224">
        <f t="array" ref="IH111">LOOKUP(2,1/(Log!$K$1:$K$27569=ID111),Log!$H$1:$H$27569)</f>
        <v>2</v>
      </c>
      <c r="II111" s="224" t="str">
        <f t="array" ref="II111">LOOKUP(2,1/(Log!$K$1:$K$27569=ID111),Log!$J$1:$J$27569)</f>
        <v>x</v>
      </c>
      <c r="IJ111" s="224" t="str">
        <f t="array" ref="IJ111">LOOKUP(2,1/(Log!$K$1:$K$27569=ID111),Log!$I$1:$I$27569)</f>
        <v>x</v>
      </c>
      <c r="IK111" s="214">
        <f t="array" ref="IK111">LOOKUP(2,1/(Log!$K$1:$K$27569=ID111),Log!$L$1:$L$27569)</f>
        <v>45615</v>
      </c>
      <c r="IL111" s="222" t="str">
        <f t="shared" si="151"/>
        <v>SEN002Physical constraints in the environment (obstacles related to terrain, climate, lack of infrastructure, etc.)</v>
      </c>
      <c r="IM111" s="222">
        <f t="array" ref="IM111">LOOKUP(2,1/(Log!$K$1:$K$27569=IL111),Log!$E$1:$E$27569)</f>
        <v>2</v>
      </c>
      <c r="IN111" s="222" t="str">
        <f t="array" ref="IN111">LOOKUP(2,1/(Log!$K$1:$K$27569=IL111),Log!$F$1:$F$27569)</f>
        <v>ACAPS Access Methodology</v>
      </c>
      <c r="IO111" s="222" t="str">
        <f t="array" ref="IO111">LOOKUP(2,1/(Log!$K$1:$K$27569=IL111),Log!$G$1:$G$27569)</f>
        <v>Medium</v>
      </c>
      <c r="IP111" s="222">
        <f t="array" ref="IP111">LOOKUP(2,1/(Log!$K$1:$K$27569=IL111),Log!$H$1:$H$27569)</f>
        <v>2</v>
      </c>
      <c r="IQ111" s="222" t="str">
        <f t="array" ref="IQ111">LOOKUP(2,1/(Log!$K$1:$K$27569=IL111),Log!$J$1:$J$27569)</f>
        <v>x</v>
      </c>
      <c r="IR111" s="222" t="str">
        <f t="array" ref="IR111">LOOKUP(2,1/(Log!$K$1:$K$27569=IL111),Log!$I$1:$I$27569)</f>
        <v>x</v>
      </c>
      <c r="IS111" s="223">
        <f t="array" ref="IS111">LOOKUP(2,1/(Log!$K$1:$K$27569=IL111),Log!$L$1:$L$27569)</f>
        <v>45615</v>
      </c>
    </row>
    <row r="112" spans="1:253" s="11" customFormat="1" ht="13.35" customHeight="1">
      <c r="A112" s="11" t="str">
        <f>Lists!B:B</f>
        <v>Complex crisis in El Salvador</v>
      </c>
      <c r="B112" s="11" t="str">
        <f>Lists!F:F</f>
        <v>International Displacement,Floods,Drought/drier conditions</v>
      </c>
      <c r="C112" s="11" t="str">
        <f>Lists!C:C</f>
        <v>SLV001</v>
      </c>
      <c r="D112" s="11" t="str">
        <f>Lists!A:A</f>
        <v>El Salvador</v>
      </c>
      <c r="E112" s="11" t="str">
        <f>Lists!D:D</f>
        <v>SLV</v>
      </c>
      <c r="F112" s="11" t="str">
        <f t="shared" si="114"/>
        <v>SLV001Total population</v>
      </c>
      <c r="G112" s="212">
        <f t="array" ref="G112">ROUND(LOOKUP(2,1/(Log!$K$1:$K$27569=F112),Log!$E$1:$E$27569),-3)</f>
        <v>6400000</v>
      </c>
      <c r="H112" s="213" t="str">
        <f t="array" ref="H112">LOOKUP(2,1/(Log!$K$1:$K$27569=F112),Log!$F$1:$F$27569)</f>
        <v>OCHA 04/02/2025</v>
      </c>
      <c r="I112" s="213" t="str">
        <f t="array" ref="I112">LOOKUP(2,1/(Log!$K$1:$K$27569=F112),Log!$G$1:$G$27569)</f>
        <v xml:space="preserve">Medium </v>
      </c>
      <c r="J112" s="213">
        <f t="array" ref="J112">LOOKUP(2,1/(Log!$K$1:$K$27569=F112),Log!$H$1:$H$27569)</f>
        <v>2</v>
      </c>
      <c r="K112" s="213" t="str">
        <f t="array" ref="K112">LOOKUP(2,1/(Log!$K$1:$K$27569=F112),Log!$J$1:$J$27569)</f>
        <v>This is the population of El Salvador in 2025 using Humanitarian Response. This has been chosen over the World Bank or other local sources as it provides more up-to-date figures and considers population migration internally, into and out of the country</v>
      </c>
      <c r="L112" s="213" t="str">
        <f t="array" ref="L112">LOOKUP(2,1/(Log!$K$1:$K$27569=F112),Log!$I$1:$I$27569)</f>
        <v>https://reliefweb.int/report/el-salvador/el-salvador-necesidades-humanitarias-y-plan-de-respuesta-2025-enero-2025?_gl=1*1shohxs*_ga*NDg0NDI4NjIxLjE3MzE1NTAwNjg.*_ga_E60ZNX2F68*MTc0MDQyODYzMS40MS4xLjE3NDA0Mjg2MzQuNTcuMC4w</v>
      </c>
      <c r="M112" s="214">
        <f t="array" ref="M112">LOOKUP(2,1/(Log!$K$1:$K$27569=F112),Log!$L$1:$L$27569)</f>
        <v>45777</v>
      </c>
      <c r="N112" s="221" t="str">
        <f t="shared" si="115"/>
        <v>SLV001Landmass affected</v>
      </c>
      <c r="O112" s="216">
        <f t="array" ref="O112">LOOKUP(2,1/(Log!$K$1:$K$27569=N112),Log!$E$1:$E$27569)</f>
        <v>20720</v>
      </c>
      <c r="P112" s="216" t="str">
        <f t="array" ref="P112">LOOKUP(2,1/(Log!$K$1:$K$27569=N112),Log!$F$1:$F$27569)</f>
        <v>World Bank  accessed 17/03/2025</v>
      </c>
      <c r="Q112" s="216" t="str">
        <f t="array" ref="Q112">LOOKUP(2,1/(Log!$K$1:$K$27569=N112),Log!$G$1:$G$27569)</f>
        <v xml:space="preserve">Medium </v>
      </c>
      <c r="R112" s="216">
        <f t="array" ref="R112">LOOKUP(2,1/(Log!$K$1:$K$27569=N112),Log!$H$1:$H$27569)</f>
        <v>2</v>
      </c>
      <c r="S112" s="216" t="str">
        <f t="array" ref="S112">LOOKUP(2,1/(Log!$K$1:$K$27569=N112),Log!$J$1:$J$27569)</f>
        <v>The potential humanitarian consequences of the complex crisis in El Salvador are felt across the whole country. This crisis is driven by ongoing  violence; prolonged drought conditions  and underlying socio-political challenges, all of which continue to affect people's livelihoods, safety, and access to basic service</v>
      </c>
      <c r="T112" s="216" t="str">
        <f t="array" ref="T112">LOOKUP(2,1/(Log!$K$1:$K$27569=N112),Log!$I$1:$I$27569)</f>
        <v>https://data.worldbank.org/indicator/AG.LND.TOTL.K2?locations=SV</v>
      </c>
      <c r="U112" s="217">
        <f t="array" ref="U112">LOOKUP(2,1/(Log!$K$1:$K$27569=N112),Log!$L$1:$L$27569)</f>
        <v>45777</v>
      </c>
      <c r="V112" s="221" t="str">
        <f t="shared" si="116"/>
        <v>SLV001People exposed</v>
      </c>
      <c r="W112" s="213">
        <f t="array" ref="W112">IF(LOOKUP(2,1/(Log!$K$1:$K$27569=V112),Log!$E$1:$E$27569)="x","x",ROUND(LOOKUP(2,1/(Log!$K$1:$K$27569=V112),Log!$E$1:$E$27569),-3))</f>
        <v>6400000</v>
      </c>
      <c r="X112" s="213" t="str">
        <f t="array" ref="X112">LOOKUP(2,1/(Log!$K$1:$K$27569=V112),Log!$F$1:$F$27569)</f>
        <v>OCHA 04/02/2025; WOLA 27/03/2025</v>
      </c>
      <c r="Y112" s="213" t="str">
        <f t="array" ref="Y112">LOOKUP(2,1/(Log!$K$1:$K$27569=V112),Log!$G$1:$G$27569)</f>
        <v xml:space="preserve">Medium </v>
      </c>
      <c r="Z112" s="213">
        <f t="array" ref="Z112">LOOKUP(2,1/(Log!$K$1:$K$27569=V112),Log!$H$1:$H$27569)</f>
        <v>2</v>
      </c>
      <c r="AA112" s="213" t="str">
        <f t="array" ref="AA112">LOOKUP(2,1/(Log!$K$1:$K$27569=V112),Log!$J$1:$J$27569)</f>
        <v>The complex crisis in El Salvador is driven by ongoing violence, prolonged drought conditions, and underlying socio-political challenges. The state of emergency declared by the government has led to broad executive powers, resulting in arbitrary arrests, forced displacement, and allegations of excessive force. Violence and insecurity are widespread, affecting both urban and rural areas. Drought, particularly in the eastern and northern regions, continues to impact agriculture and food security. Socio-political tensions and limited access to services further compound the crisis across the country.</v>
      </c>
      <c r="AB112" s="213" t="str">
        <f t="array" ref="AB112">LOOKUP(2,1/(Log!$K$1:$K$27569=V112),Log!$I$1:$I$27569)</f>
        <v>https://reliefweb.int/report/el-salvador/el-salvador-necesidades-humanitarias-y-plan-de-respuesta-2025-enero-2025?_gl=1*1shohxs*_ga*NDg0NDI4NjIxLjE3MzE1NTAwNjg.*_ga_E60ZNX2F68*MTc0MDQyODYzMS40MS4xLjE3NDA0Mjg2MzQuNTcuMC4w; https://www.wola.org/es/analysis/encarcelamiento-masivo-y-deterioro-democratico-3-anos-del-regimen-de-excepcion-en-el-salvador/</v>
      </c>
      <c r="AC112" s="214">
        <f t="array" ref="AC112">LOOKUP(2,1/(Log!$K$1:$K$27569=V112),Log!$L$1:$L$27569)</f>
        <v>45777</v>
      </c>
      <c r="AD112" s="221" t="str">
        <f t="shared" si="117"/>
        <v>SLV001People affected</v>
      </c>
      <c r="AE112" s="218">
        <f t="array" ref="AE112">IF(LOOKUP(2,1/(Log!$K$1:$K$27569=AD112),Log!$E$1:$E$27569)="x","x",ROUND(LOOKUP(2,1/(Log!$K$1:$K$27569=AD112),Log!$E$1:$E$27569),-3))</f>
        <v>5684000</v>
      </c>
      <c r="AF112" s="218" t="str">
        <f t="array" ref="AF112">LOOKUP(2,1/(Log!$K$1:$K$27569=AD112),Log!$F$1:$F$27569)</f>
        <v>OCHA accessed 24/02/2025</v>
      </c>
      <c r="AG112" s="218" t="str">
        <f t="array" ref="AG112">LOOKUP(2,1/(Log!$K$1:$K$27569=AD112),Log!$G$1:$G$27569)</f>
        <v xml:space="preserve">Medium </v>
      </c>
      <c r="AH112" s="218">
        <f t="array" ref="AH112">LOOKUP(2,1/(Log!$K$1:$K$27569=AD112),Log!$H$1:$H$27569)</f>
        <v>2</v>
      </c>
      <c r="AI112" s="218" t="str">
        <f t="array" ref="AI112">LOOKUP(2,1/(Log!$K$1:$K$27569=AD112),Log!$J$1:$J$27569)</f>
        <v>The number of people affected corresponds to the population living in any Admin 03 area with any number of People in Need (PiN), according to the HNO 2025. This includes areas such as Ahuachapán Sur (65,675), Ahuachapán Centro (217,526), Ahuachapán Norte (87,377), Santa Ana Oeste (141,333), and others, totaling all affected Admin 03 areas. The figure is taken from JIAF El Salvador – HNO 2025. This source was chosen because it is the only one that provides PiN figures disaggregated by admin level. Reliability is set to medium, as the number is based on population data and may be an overestimation. This is because we do not have clear evidence that all individuals living in these areas are directly affected by one or more of the crisis drivers; they simply reside in regions identified as affected.</v>
      </c>
      <c r="AJ112" s="218" t="str">
        <f t="array" ref="AJ112">LOOKUP(2,1/(Log!$K$1:$K$27569=AD112),Log!$I$1:$I$27569)</f>
        <v>https://data.humdata.org/dataset/slv-jiaf-humanitarian-needs-pin-and-severity</v>
      </c>
      <c r="AK112" s="219">
        <f t="array" ref="AK112">LOOKUP(2,1/(Log!$K$1:$K$27569=AD112),Log!$L$1:$L$27569)</f>
        <v>45777</v>
      </c>
      <c r="AL112" s="221" t="str">
        <f t="shared" si="118"/>
        <v>SLV001People displaced</v>
      </c>
      <c r="AM112" s="213">
        <f t="array" ref="AM112">IF(LOOKUP(2,1/(Log!$K$1:$K$27569=AL112),Log!$E$1:$E$27569)="x","x",ROUND(LOOKUP(2,1/(Log!$K$1:$K$27569=AL112),Log!$E$1:$E$27569),-3))</f>
        <v>289000</v>
      </c>
      <c r="AN112" s="213" t="str">
        <f t="array" ref="AN112">LOOKUP(2,1/(Log!$K$1:$K$27569=AL112),Log!$F$1:$F$27569)</f>
        <v>UNHCR 14/03/2025; El Savador Now 16/06/2024</v>
      </c>
      <c r="AO112" s="213" t="str">
        <f t="array" ref="AO112">LOOKUP(2,1/(Log!$K$1:$K$27569=AL112),Log!$G$1:$G$27569)</f>
        <v xml:space="preserve">Medium </v>
      </c>
      <c r="AP112" s="213">
        <f t="array" ref="AP112">LOOKUP(2,1/(Log!$K$1:$K$27569=AL112),Log!$H$1:$H$27569)</f>
        <v>2</v>
      </c>
      <c r="AQ112" s="213" t="str">
        <f t="array" ref="AQ112">LOOKUP(2,1/(Log!$K$1:$K$27569=AL112),Log!$J$1:$J$27569)</f>
        <v>The number of people displaced by the complex crisis in El Salvador includes Internally Displaced Persons (IDPs) (86,971), asylum-seekers in El Salvador (342), and refugees in El Salvador (174), based on the most recent UNHCR data. This totals 87,487 individuals currently displaced within El Salvador. The reliability of this figure is set to medium, as it is not entirely clear whether it includes non-Salvadoran migrants and refugees present in the country.
In addition to internal displacement, 133,042 Salvadorans submitted asylum applications abroad in 2023, and 68,633 have been recognized as refugees, "Forced displacement in and from El Salvador, Guatemala and Honduras." These figures represent Salvadoran nationals who have fled El Salvador due to violence and insecurity — particularly to countries like the United States (112,448 applications), Mexico (11,548), and others such as Spain, Italy, and Belize.</v>
      </c>
      <c r="AR112" s="213" t="str">
        <f t="array" ref="AR112">LOOKUP(2,1/(Log!$K$1:$K$27569=AL112),Log!$I$1:$I$27569)</f>
        <v>https://reliefweb.int/report/el-salvador/el-salvador-fact-sheet-january-2025; https://www.elsalvadornow.org/2024/06/16/201675-salvadorans-applied-for-asylum-or-refuge-worldwide-in-2023-according-to-unhcr-201675-salvadorenos-pidieron-asilo-o-refugio-a-nivel-mundial-en-2023-segun-cifras-de-acnur/?utm_source=chatgpt.com</v>
      </c>
      <c r="AS112" s="214">
        <f t="array" ref="AS112">LOOKUP(2,1/(Log!$K$1:$K$27569=AL112),Log!$L$1:$L$27569)</f>
        <v>45777</v>
      </c>
      <c r="AT112" s="222" t="str">
        <f t="shared" si="119"/>
        <v>SLV001Injuries reported</v>
      </c>
      <c r="AU112" s="218" t="str">
        <f t="array" ref="AU112">LOOKUP(2,1/(Log!$K$1:$K$27569=AT112),Log!$E$1:$E$27569)</f>
        <v>x</v>
      </c>
      <c r="AV112" s="218" t="str">
        <f t="array" ref="AV112">LOOKUP(2,1/(Log!$K$1:$K$27569=AT112),Log!$F$1:$F$27569)</f>
        <v>x</v>
      </c>
      <c r="AW112" s="218" t="str">
        <f t="array" ref="AW112">LOOKUP(2,1/(Log!$K$1:$K$27569=AT112),Log!$G$1:$G$27569)</f>
        <v>x</v>
      </c>
      <c r="AX112" s="218" t="str">
        <f t="array" ref="AX112">LOOKUP(2,1/(Log!$K$1:$K$27569=AT112),Log!$H$1:$H$27569)</f>
        <v>x</v>
      </c>
      <c r="AY112" s="218" t="str">
        <f t="array" ref="AY112">LOOKUP(2,1/(Log!$K$1:$K$27569=AT112),Log!$J$1:$J$27569)</f>
        <v>There are no approximate or exact figures about injuries reported</v>
      </c>
      <c r="AZ112" s="218" t="str">
        <f t="array" ref="AZ112">LOOKUP(2,1/(Log!$K$1:$K$27569=AT112),Log!$I$1:$I$27569)</f>
        <v>x</v>
      </c>
      <c r="BA112" s="219">
        <f t="array" ref="BA112">LOOKUP(2,1/(Log!$K$1:$K$27569=AT112),Log!$L$1:$L$27569)</f>
        <v>45747</v>
      </c>
      <c r="BB112" s="221" t="str">
        <f t="shared" si="120"/>
        <v>SLV001Illness cases reported</v>
      </c>
      <c r="BC112" s="213" t="str">
        <f t="array" ref="BC112">LOOKUP(2,1/(Log!$K$1:$K$27569=BB112),Log!$E$1:$E$27569)</f>
        <v>x</v>
      </c>
      <c r="BD112" s="213" t="str">
        <f t="array" ref="BD112">LOOKUP(2,1/(Log!$K$1:$K$27569=BB112),Log!$F$1:$F$27569)</f>
        <v>x</v>
      </c>
      <c r="BE112" s="213" t="str">
        <f t="array" ref="BE112">LOOKUP(2,1/(Log!$K$1:$K$27569=BB112),Log!$G$1:$G$27569)</f>
        <v>x</v>
      </c>
      <c r="BF112" s="213" t="str">
        <f t="array" ref="BF112">LOOKUP(2,1/(Log!$K$1:$K$27569=BB112),Log!$H$1:$H$27569)</f>
        <v>x</v>
      </c>
      <c r="BG112" s="213" t="str">
        <f t="array" ref="BG112">LOOKUP(2,1/(Log!$K$1:$K$27569=BB112),Log!$J$1:$J$27569)</f>
        <v>There are no approximate or exact figures about illness cases reportes</v>
      </c>
      <c r="BH112" s="213" t="str">
        <f t="array" ref="BH112">LOOKUP(2,1/(Log!$K$1:$K$27569=BB112),Log!$I$1:$I$27569)</f>
        <v>x</v>
      </c>
      <c r="BI112" s="214">
        <f t="array" ref="BI112">LOOKUP(2,1/(Log!$K$1:$K$27569=BB112),Log!$L$1:$L$27569)</f>
        <v>45713</v>
      </c>
      <c r="BJ112" s="222" t="str">
        <f t="shared" si="121"/>
        <v>SLV001Fatalities reported</v>
      </c>
      <c r="BK112" s="222">
        <f t="array" ref="BK112">LOOKUP(2,1/(Log!$K$1:$K$27569=BJ112),Log!$E$1:$E$27569)</f>
        <v>7</v>
      </c>
      <c r="BL112" s="222" t="str">
        <f t="array" ref="BL112">LOOKUP(2,1/(Log!$K$1:$K$27569=BJ112),Log!$F$1:$F$27569)</f>
        <v>ACLED accessed 22/04/2025</v>
      </c>
      <c r="BM112" s="222" t="str">
        <f t="array" ref="BM112">LOOKUP(2,1/(Log!$K$1:$K$27569=BJ112),Log!$G$1:$G$27569)</f>
        <v xml:space="preserve">Medium </v>
      </c>
      <c r="BN112" s="222">
        <f t="array" ref="BN112">LOOKUP(2,1/(Log!$K$1:$K$27569=BJ112),Log!$H$1:$H$27569)</f>
        <v>2</v>
      </c>
      <c r="BO112" s="222" t="str">
        <f t="array" ref="BO112">LOOKUP(2,1/(Log!$K$1:$K$27569=BJ112),Log!$J$1:$J$27569)</f>
        <v>Fatalities reported in battles, riots, and violence against civilians  from 1 October  2024 to 1 April  2025. Reliability set to Medium as we may be doublecounting from the latest report</v>
      </c>
      <c r="BP112" s="218" t="str">
        <f t="array" ref="BP112">LOOKUP(2,1/(Log!$K$1:$K$27569=BJ112),Log!$I$1:$I$27569)</f>
        <v>https://acleddata.com/dashboard/#/dashboard</v>
      </c>
      <c r="BQ112" s="223">
        <f t="array" ref="BQ112">LOOKUP(2,1/(Log!$K$1:$K$27569=BJ112),Log!$L$1:$L$27569)</f>
        <v>45777</v>
      </c>
      <c r="BR112" s="221" t="str">
        <f t="shared" si="122"/>
        <v>SLV001Buildings damaged</v>
      </c>
      <c r="BS112" s="224" t="str">
        <f t="array" ref="BS112">LOOKUP(2,1/(Log!$K$1:$K$27569=BR112),Log!$E$1:$E$27569)</f>
        <v>x</v>
      </c>
      <c r="BT112" s="224" t="str">
        <f t="array" ref="BT112">LOOKUP(2,1/(Log!$K$1:$K$27569=BR112),Log!$F$1:$F$27569)</f>
        <v>x</v>
      </c>
      <c r="BU112" s="224" t="str">
        <f t="array" ref="BU112">LOOKUP(2,1/(Log!$K$1:$K$27569=BR112),Log!$G$1:$G$27569)</f>
        <v>x</v>
      </c>
      <c r="BV112" s="224" t="str">
        <f t="array" ref="BV112">LOOKUP(2,1/(Log!$K$1:$K$27569=BR112),Log!$H$1:$H$27569)</f>
        <v>x</v>
      </c>
      <c r="BW112" s="224" t="str">
        <f t="array" ref="BW112">LOOKUP(2,1/(Log!$K$1:$K$27569=BR112),Log!$J$1:$J$27569)</f>
        <v>There are no approximate or exact figures about buildings damaged</v>
      </c>
      <c r="BX112" s="224" t="str">
        <f t="array" ref="BX112">LOOKUP(2,1/(Log!$K$1:$K$27569=BR112),Log!$I$1:$I$27569)</f>
        <v>x</v>
      </c>
      <c r="BY112" s="214">
        <f t="array" ref="BY112">LOOKUP(2,1/(Log!$K$1:$K$27569=BR112),Log!$L$1:$L$27569)</f>
        <v>45713</v>
      </c>
      <c r="BZ112" s="222" t="str">
        <f t="shared" si="123"/>
        <v>SLV001Buildings destroyed</v>
      </c>
      <c r="CA112" s="222" t="str">
        <f t="array" ref="CA112">LOOKUP(2,1/(Log!$K$1:$K$27569=BZ112),Log!$E$1:$E$27569)</f>
        <v>x</v>
      </c>
      <c r="CB112" s="222" t="str">
        <f t="array" ref="CB112">LOOKUP(2,1/(Log!$K$1:$K$27569=BZ112),Log!$F$1:$F$27569)</f>
        <v>x</v>
      </c>
      <c r="CC112" s="222" t="str">
        <f t="array" ref="CC112">LOOKUP(2,1/(Log!$K$1:$K$27569=BZ112),Log!$G$1:$G$27569)</f>
        <v>x</v>
      </c>
      <c r="CD112" s="222" t="str">
        <f t="array" ref="CD112">LOOKUP(2,1/(Log!$K$1:$K$27569=BZ112),Log!$H$1:$H$27569)</f>
        <v>x</v>
      </c>
      <c r="CE112" s="222" t="str">
        <f t="array" ref="CE112">LOOKUP(2,1/(Log!$K$1:$K$27569=BZ112),Log!$J$1:$J$27569)</f>
        <v>There are no approximate or exact figures about buildings destroyed</v>
      </c>
      <c r="CF112" s="222" t="str">
        <f t="array" ref="CF112">LOOKUP(2,1/(Log!$K$1:$K$27569=BZ112),Log!$I$1:$I$27569)</f>
        <v>x</v>
      </c>
      <c r="CG112" s="223">
        <f t="array" ref="CG112">LOOKUP(2,1/(Log!$K$1:$K$27569=BZ112),Log!$L$1:$L$27569)</f>
        <v>45713</v>
      </c>
      <c r="CH112" s="221" t="str">
        <f t="shared" si="124"/>
        <v>SLV001Buildings in the affected area</v>
      </c>
      <c r="CI112" s="222" t="e">
        <f t="array" ref="CI112">LOOKUP(2,1/(Log!$K$1:$K$27569=CH112),Log!$E$1:$E$27569)</f>
        <v>#N/A</v>
      </c>
      <c r="CJ112" s="222" t="e">
        <f t="array" ref="CJ112">LOOKUP(2,1/(Log!$K$1:$K$27569=CH112),Log!$F$1:$F$27569)</f>
        <v>#N/A</v>
      </c>
      <c r="CK112" s="222" t="e">
        <f t="array" ref="CK112">LOOKUP(2,1/(Log!$K$1:$K$27569=CH112),Log!$G$1:$G$27569)</f>
        <v>#N/A</v>
      </c>
      <c r="CL112" s="222" t="e">
        <f t="array" ref="CL112">LOOKUP(2,1/(Log!$K$1:$K$27569=CH112),Log!$H$1:$H$27569)</f>
        <v>#N/A</v>
      </c>
      <c r="CM112" s="222" t="e">
        <f t="array" ref="CM112">LOOKUP(2,1/(Log!$K$1:$K$27569=CH112),Log!$J$1:$J$27569)</f>
        <v>#N/A</v>
      </c>
      <c r="CN112" s="222" t="e">
        <f t="array" ref="CN112">LOOKUP(2,1/(Log!$K$1:$K$27569=CH112),Log!$I$1:$I$27569)</f>
        <v>#N/A</v>
      </c>
      <c r="CO112" s="225" t="e">
        <f t="array" ref="CO112">LOOKUP(2,1/(Log!$K$1:$K$27569=CH112),Log!$L$1:$L$27569)</f>
        <v>#N/A</v>
      </c>
      <c r="CP112" s="222" t="str">
        <f t="shared" si="125"/>
        <v>SLV001Economic Losses</v>
      </c>
      <c r="CQ112" s="224" t="str">
        <f t="array" ref="CQ112">LOOKUP(2,1/(Log!$K$1:$K$27569=CP112),Log!$E$1:$E$27569)</f>
        <v>x</v>
      </c>
      <c r="CR112" s="224" t="str">
        <f t="array" ref="CR112">LOOKUP(2,1/(Log!$K$1:$K$27569=CP112),Log!$F$1:$F$27569)</f>
        <v>x</v>
      </c>
      <c r="CS112" s="224" t="str">
        <f t="array" ref="CS112">LOOKUP(2,1/(Log!$K$1:$K$27569=CP112),Log!$G$1:$G$27569)</f>
        <v>x</v>
      </c>
      <c r="CT112" s="224" t="str">
        <f t="array" ref="CT112">LOOKUP(2,1/(Log!$K$1:$K$27569=CP112),Log!$H$1:$H$27569)</f>
        <v>x</v>
      </c>
      <c r="CU112" s="224" t="str">
        <f t="array" ref="CU112">LOOKUP(2,1/(Log!$K$1:$K$27569=CP112),Log!$J$1:$J$27569)</f>
        <v>The are no approximated figures for economic cost of violence in millions of dollars</v>
      </c>
      <c r="CV112" s="224" t="str">
        <f t="array" ref="CV112">LOOKUP(2,1/(Log!$K$1:$K$27569=CP112),Log!$I$1:$I$27569)</f>
        <v>x</v>
      </c>
      <c r="CW112" s="214">
        <f t="array" ref="CW112">LOOKUP(2,1/(Log!$K$1:$K$27569=CP112),Log!$L$1:$L$27569)</f>
        <v>45713</v>
      </c>
      <c r="CX112" s="222" t="str">
        <f t="shared" si="126"/>
        <v>SLV001People in Need</v>
      </c>
      <c r="CY112" s="218">
        <f t="shared" si="127"/>
        <v>819000</v>
      </c>
      <c r="CZ112" s="218" t="str">
        <f t="shared" si="128"/>
        <v>OCHA accessed 31/03/2025; OCHA 13/02/2025</v>
      </c>
      <c r="DA112" s="218" t="str">
        <f t="shared" si="129"/>
        <v>High</v>
      </c>
      <c r="DB112" s="218">
        <f t="shared" si="130"/>
        <v>1</v>
      </c>
      <c r="DC112" s="218" t="str">
        <f t="shared" si="131"/>
        <v xml:space="preserve">According to INFORM Severity Index methodology, the sum of people in levels 3, 4 and 5 is equal to the total number of people in need. To estimate the severity distribution of the people in need ACAPS used the PIN number from the HNO/HNRP and an JIAF as source for the severity distribution. The number was taken from the JIAF's Humanitarian Needs PiN and Severity 2025 Excel. Source was chosen because it is the most reliable and the most precise in its figures. Reliability was set to high accordingly. </v>
      </c>
      <c r="DD112" s="218" t="str">
        <f t="shared" si="132"/>
        <v>https://data.humdata.org/dataset/slv-jiaf-humanitarian-needs-pin-and-severity; https://reliefweb.int/report/el-salvador/el-salvador-necesidades-humanitarias-y-plan-de-respuesta-2025-enero-2025?_gl=1*1shohxs*_ga*NDg0NDI4NjIxLjE3MzE1NTAwNjg.*_ga_E60ZNX2F68*MTc0MDQyODYzMS40MS4xLjE3NDA0Mjg2MzQuNTcuMC4w</v>
      </c>
      <c r="DE112" s="220">
        <f t="shared" si="133"/>
        <v>45777</v>
      </c>
      <c r="DF112" s="221" t="str">
        <f t="shared" si="134"/>
        <v>SLV001Minimal humanitarian conditions - Level 1</v>
      </c>
      <c r="DG112" s="213">
        <f t="array" ref="DG112">IF(LOOKUP(2,1/(Log!$K$1:$K$27569=DF112),Log!$E$1:$E$27569)="x","x",ROUND(LOOKUP(2,1/(Log!$K$1:$K$27569=DF112),Log!$E$1:$E$27569),-3))</f>
        <v>716000</v>
      </c>
      <c r="DH112" s="224" t="str">
        <f t="array" ref="DH112">LOOKUP(2,1/(Log!$K$1:$K$27569=DF112),Log!$F$1:$F$27569)</f>
        <v>OCHA 04/02/2025; OCHA accessed 24/02/2025</v>
      </c>
      <c r="DI112" s="224" t="str">
        <f t="array" ref="DI112">LOOKUP(2,1/(Log!$K$1:$K$27569=DF112),Log!$G$1:$G$27569)</f>
        <v xml:space="preserve">Medium </v>
      </c>
      <c r="DJ112" s="224">
        <f t="array" ref="DJ112">LOOKUP(2,1/(Log!$K$1:$K$27569=DF112),Log!$H$1:$H$27569)</f>
        <v>2</v>
      </c>
      <c r="DK112" s="224" t="str">
        <f t="array" ref="DK112">LOOKUP(2,1/(Log!$K$1:$K$27569=DF112),Log!$J$1:$J$27569)</f>
        <v xml:space="preserve">According to INFORM SI methodology, the number of people in Level 1 is equal to the people exposed (6,400,000) minus the people affected (5683993). People in Level 1 are able to meet their basic needs without employing irreversible coping strategies. Reliability was set to medium as we may be overcounting </v>
      </c>
      <c r="DL112" s="224" t="str">
        <f t="array" ref="DL112">LOOKUP(2,1/(Log!$K$1:$K$27569=DF112),Log!$I$1:$I$27569)</f>
        <v>https://reliefweb.int/report/el-salvador/el-salvador-necesidades-humanitarias-y-plan-de-respuesta-2025-enero-2025?_gl=1*1shohxs*_ga*NDg0NDI4NjIxLjE3MzE1NTAwNjg.*_ga_E60ZNX2F68*MTc0MDQyODYzMS40MS4xLjE3NDA0Mjg2MzQuNTcuMC4w; https://data.humdata.org/dataset/slv-jiaf-humanitarian-needs-pin-and-severity</v>
      </c>
      <c r="DM112" s="214">
        <f t="array" ref="DM112">LOOKUP(2,1/(Log!$K$1:$K$27569=DF112),Log!$L$1:$L$27569)</f>
        <v>45777</v>
      </c>
      <c r="DN112" s="222" t="str">
        <f t="shared" si="135"/>
        <v>SLV001Stressed humanitarian conditions - Level 2</v>
      </c>
      <c r="DO112" s="218">
        <f t="array" ref="DO112">IF(LOOKUP(2,1/(Log!$K$1:$K$27569=DN112),Log!$E$1:$E$27569)="x","x",ROUND(LOOKUP(2,1/(Log!$K$1:$K$27569=DN112),Log!$E$1:$E$27569),-3))</f>
        <v>4865000</v>
      </c>
      <c r="DP112" s="222" t="str">
        <f t="array" ref="DP112">LOOKUP(2,1/(Log!$K$1:$K$27569=DN112),Log!$F$1:$F$27569)</f>
        <v>OCHA accessed 24/02/2025; OCHA 13/02/2025</v>
      </c>
      <c r="DQ112" s="222" t="str">
        <f t="array" ref="DQ112">LOOKUP(2,1/(Log!$K$1:$K$27569=DN112),Log!$G$1:$G$27569)</f>
        <v xml:space="preserve">Medium </v>
      </c>
      <c r="DR112" s="222">
        <f t="array" ref="DR112">LOOKUP(2,1/(Log!$K$1:$K$27569=DN112),Log!$H$1:$H$27569)</f>
        <v>2</v>
      </c>
      <c r="DS112" s="222" t="str">
        <f t="array" ref="DS112">LOOKUP(2,1/(Log!$K$1:$K$27569=DN112),Log!$J$1:$J$27569)</f>
        <v xml:space="preserve">According to INFORM SI methodology, the number of people in Level 2 is equal to the people affected (5683993) minus the people in need (818,700). People in Level 2 might be facing some difficulties accessing basic services but are able to meet their needs without external assistance. Reliability was set to medium as we may be overcounting </v>
      </c>
      <c r="DT112" s="222" t="str">
        <f t="array" ref="DT112">LOOKUP(2,1/(Log!$K$1:$K$27569=DN112),Log!$I$1:$I$27569)</f>
        <v>https://data.humdata.org/dataset/slv-jiaf-humanitarian-needs-pin-and-severity; https://reliefweb.int/report/el-salvador/el-salvador-necesidades-humanitarias-y-plan-de-respuesta-2025-enero-2025?_gl=1*1shohxs*_ga*NDg0NDI4NjIxLjE3MzE1NTAwNjg.*_ga_E60ZNX2F68*MTc0MDQyODYzMS40MS4xLjE3NDA0Mjg2MzQuNTcuMC4w</v>
      </c>
      <c r="DU112" s="223">
        <f t="array" ref="DU112">LOOKUP(2,1/(Log!$K$1:$K$27569=DN112),Log!$L$1:$L$27569)</f>
        <v>45777</v>
      </c>
      <c r="DV112" s="221" t="str">
        <f t="shared" si="136"/>
        <v>SLV001Moderate humanitarian conditions - Level 3</v>
      </c>
      <c r="DW112" s="213">
        <f t="array" ref="DW112">IF(LOOKUP(2,1/(Log!$K$1:$K$27569=DV112),Log!$E$1:$E$27569)="x","x",ROUND(LOOKUP(2,1/(Log!$K$1:$K$27569=DV112),Log!$E$1:$E$27569),-3))</f>
        <v>819000</v>
      </c>
      <c r="DX112" s="224" t="str">
        <f t="array" ref="DX112">LOOKUP(2,1/(Log!$K$1:$K$27569=DV112),Log!$F$1:$F$27569)</f>
        <v>OCHA accessed 31/03/2025; OCHA 13/02/2025</v>
      </c>
      <c r="DY112" s="224" t="str">
        <f t="array" ref="DY112">LOOKUP(2,1/(Log!$K$1:$K$27569=DV112),Log!$G$1:$G$27569)</f>
        <v>High</v>
      </c>
      <c r="DZ112" s="224">
        <f t="array" ref="DZ112">LOOKUP(2,1/(Log!$K$1:$K$27569=DV112),Log!$H$1:$H$27569)</f>
        <v>1</v>
      </c>
      <c r="EA112" s="224" t="str">
        <f t="array" ref="EA112">LOOKUP(2,1/(Log!$K$1:$K$27569=DV112),Log!$J$1:$J$27569)</f>
        <v xml:space="preserve">According to INFORM Severity Index methodology, the sum of people in levels 3, 4 and 5 is equal to the total number of people in need. To estimate the severity distribution of the people in need ACAPS used the PIN number from the HNO/HNRP and an JIAF as source for the severity distribution. The number was taken from the JIAF's Humanitarian Needs PiN and Severity 2025 Excel. Source was chosen because it is the most reliable and the most precise in its figures. Reliability was set to high accordingly. </v>
      </c>
      <c r="EB112" s="224" t="str">
        <f t="array" ref="EB112">LOOKUP(2,1/(Log!$K$1:$K$27569=DV112),Log!$I$1:$I$27569)</f>
        <v>https://data.humdata.org/dataset/slv-jiaf-humanitarian-needs-pin-and-severity; https://reliefweb.int/report/el-salvador/el-salvador-necesidades-humanitarias-y-plan-de-respuesta-2025-enero-2025?_gl=1*1shohxs*_ga*NDg0NDI4NjIxLjE3MzE1NTAwNjg.*_ga_E60ZNX2F68*MTc0MDQyODYzMS40MS4xLjE3NDA0Mjg2MzQuNTcuMC4w</v>
      </c>
      <c r="EC112" s="214">
        <f t="array" ref="EC112">LOOKUP(2,1/(Log!$K$1:$K$27569=DV112),Log!$L$1:$L$27569)</f>
        <v>45777</v>
      </c>
      <c r="ED112" s="222" t="str">
        <f t="shared" si="137"/>
        <v>SLV001Severe humanitarian conditions - Level 4</v>
      </c>
      <c r="EE112" s="218">
        <f t="array" ref="EE112">IF(LOOKUP(2,1/(Log!$K$1:$K$27569=ED112),Log!$E$1:$E$27569)="x","x",ROUND(LOOKUP(2,1/(Log!$K$1:$K$27569=ED112),Log!$E$1:$E$27569),-3))</f>
        <v>0</v>
      </c>
      <c r="EF112" s="222" t="str">
        <f t="array" ref="EF112">LOOKUP(2,1/(Log!$K$1:$K$27569=ED112),Log!$F$1:$F$27569)</f>
        <v>OCHA accessed 31/03/2025; OCHA 13/02/2025</v>
      </c>
      <c r="EG112" s="222" t="str">
        <f t="array" ref="EG112">LOOKUP(2,1/(Log!$K$1:$K$27569=ED112),Log!$G$1:$G$27569)</f>
        <v>High</v>
      </c>
      <c r="EH112" s="222">
        <f t="array" ref="EH112">LOOKUP(2,1/(Log!$K$1:$K$27569=ED112),Log!$H$1:$H$27569)</f>
        <v>1</v>
      </c>
      <c r="EI112" s="222" t="str">
        <f t="array" ref="EI112">LOOKUP(2,1/(Log!$K$1:$K$27569=ED112),Log!$J$1:$J$27569)</f>
        <v xml:space="preserve">According to INFORM Severity Index methodology, the sum of people in levels 3, 4 and 5 is equal to the total number of people in need. To estimate the severity distribution of the people in need ACAPS used the PIN number from the HNO/HNRP and an JIAF as source for the severity distribution. The number was taken from the JIAF's Humanitarian Needs PiN and Severity 2025 Excel. Source was chosen because it is the most reliable and the most precise in its figures. Reliability was set to high accordingly. </v>
      </c>
      <c r="EJ112" s="222" t="str">
        <f t="array" ref="EJ112">LOOKUP(2,1/(Log!$K$1:$K$27569=ED112),Log!$I$1:$I$27569)</f>
        <v>https://data.humdata.org/dataset/slv-jiaf-humanitarian-needs-pin-and-severity; https://reliefweb.int/report/el-salvador/el-salvador-necesidades-humanitarias-y-plan-de-respuesta-2025-enero-2025?_gl=1*1shohxs*_ga*NDg0NDI4NjIxLjE3MzE1NTAwNjg.*_ga_E60ZNX2F68*MTc0MDQyODYzMS40MS4xLjE3NDA0Mjg2MzQuNTcuMC4w</v>
      </c>
      <c r="EK112" s="223">
        <f t="array" ref="EK112">LOOKUP(2,1/(Log!$K$1:$K$27569=ED112),Log!$L$1:$L$27569)</f>
        <v>45777</v>
      </c>
      <c r="EL112" s="221" t="str">
        <f t="shared" si="138"/>
        <v>SLV001Extreme humanitarian conditions - Level 5</v>
      </c>
      <c r="EM112" s="213">
        <f t="array" ref="EM112">IF(LOOKUP(2,1/(Log!$K$1:$K$27569=EL112),Log!$E$1:$E$27569)="x","x",ROUND(LOOKUP(2,1/(Log!$K$1:$K$27569=EL112),Log!$E$1:$E$27569),-3))</f>
        <v>0</v>
      </c>
      <c r="EN112" s="224" t="str">
        <f t="array" ref="EN112">LOOKUP(2,1/(Log!$K$1:$K$27569=EL112),Log!$F$1:$F$27569)</f>
        <v>OCHA accessed 31/03/2025; OCHA 13/02/2025</v>
      </c>
      <c r="EO112" s="224" t="str">
        <f t="array" ref="EO112">LOOKUP(2,1/(Log!$K$1:$K$27569=EL112),Log!$G$1:$G$27569)</f>
        <v>High</v>
      </c>
      <c r="EP112" s="224">
        <f t="array" ref="EP112">LOOKUP(2,1/(Log!$K$1:$K$27569=EL112),Log!$H$1:$H$27569)</f>
        <v>1</v>
      </c>
      <c r="EQ112" s="224" t="str">
        <f t="array" ref="EQ112">LOOKUP(2,1/(Log!$K$1:$K$27569=EL112),Log!$J$1:$J$27569)</f>
        <v xml:space="preserve">According to INFORM Severity Index methodology, the sum of people in levels 3, 4 and 5 is equal to the total number of people in need. To estimate the severity distribution of the people in need ACAPS used the PIN number from the HNO/HNRP and an JIAF as source for the severity distribution. The number was taken from the JIAF's Humanitarian Needs PiN and Severity 2025 Excel. Source was chosen because it is the most reliable and the most precise in its figures. Reliability was set to high accordingly. </v>
      </c>
      <c r="ER112" s="224" t="str">
        <f t="array" ref="ER112">LOOKUP(2,1/(Log!$K$1:$K$27569=EL112),Log!$I$1:$I$27569)</f>
        <v>https://data.humdata.org/dataset/slv-jiaf-humanitarian-needs-pin-and-severity; https://reliefweb.int/report/el-salvador/el-salvador-necesidades-humanitarias-y-plan-de-respuesta-2025-enero-2025?_gl=1*1shohxs*_ga*NDg0NDI4NjIxLjE3MzE1NTAwNjg.*_ga_E60ZNX2F68*MTc0MDQyODYzMS40MS4xLjE3NDA0Mjg2MzQuNTcuMC4w</v>
      </c>
      <c r="ES112" s="214">
        <f t="array" ref="ES112">LOOKUP(2,1/(Log!$K$1:$K$27569=EL112),Log!$L$1:$L$27569)</f>
        <v>45777</v>
      </c>
      <c r="ET112" s="222" t="str">
        <f t="shared" si="139"/>
        <v>SLV001Fatalities in all crises</v>
      </c>
      <c r="EU112" s="222">
        <f t="array" ref="EU112">LOOKUP(2,1/(Log!$K$1:$K$27569=ET112),Log!$E$1:$E$27569)</f>
        <v>7</v>
      </c>
      <c r="EV112" s="222" t="str">
        <f t="array" ref="EV112">LOOKUP(2,1/(Log!$K$1:$K$27569=ET112),Log!$F$1:$F$27569)</f>
        <v>ACLED accessed 22/04/2025</v>
      </c>
      <c r="EW112" s="222" t="str">
        <f t="array" ref="EW112">LOOKUP(2,1/(Log!$K$1:$K$27569=ET112),Log!$G$1:$G$27569)</f>
        <v xml:space="preserve">Medium </v>
      </c>
      <c r="EX112" s="222">
        <f t="array" ref="EX112">LOOKUP(2,1/(Log!$K$1:$K$27569=ET112),Log!$H$1:$H$27569)</f>
        <v>2</v>
      </c>
      <c r="EY112" s="222" t="str">
        <f t="array" ref="EY112">LOOKUP(2,1/(Log!$K$1:$K$27569=ET112),Log!$J$1:$J$27569)</f>
        <v>Fatalities reported in battles, riots, and violence against civilians  from 1 October  2024 to 1 April  2025. Reliability set to Medium as we may be doublecounting from the latest report</v>
      </c>
      <c r="EZ112" s="222" t="str">
        <f t="array" ref="EZ112">LOOKUP(2,1/(Log!$K$1:$K$27569=ET112),Log!$I$1:$I$27569)</f>
        <v>https://acleddata.com/dashboard/#/dashboard</v>
      </c>
      <c r="FA112" s="223">
        <f t="array" ref="FA112">LOOKUP(2,1/(Log!$K$1:$K$27569=ET112),Log!$L$1:$L$27569)</f>
        <v>45777</v>
      </c>
      <c r="FB112" s="221" t="str">
        <f t="shared" si="140"/>
        <v>SLV001Crisis affected groups</v>
      </c>
      <c r="FC112" s="224">
        <f t="array" ref="FC112">LOOKUP(2,1/(Log!$K$1:$K$27569=FB112),Log!$E$1:$E$27569)</f>
        <v>4</v>
      </c>
      <c r="FD112" s="224" t="str">
        <f t="array" ref="FD112">LOOKUP(2,1/(Log!$K$1:$K$27569=FB112),Log!$F$1:$F$27569)</f>
        <v>OCHA 10/02/2023</v>
      </c>
      <c r="FE112" s="224" t="str">
        <f t="array" ref="FE112">LOOKUP(2,1/(Log!$K$1:$K$27569=FB112),Log!$G$1:$G$27569)</f>
        <v xml:space="preserve">Medium </v>
      </c>
      <c r="FF112" s="224">
        <f t="array" ref="FF112">LOOKUP(2,1/(Log!$K$1:$K$27569=FB112),Log!$H$1:$H$27569)</f>
        <v>2</v>
      </c>
      <c r="FG112" s="224" t="str">
        <f t="array" ref="FG112">LOOKUP(2,1/(Log!$K$1:$K$27569=FB112),Log!$J$1:$J$27569)</f>
        <v xml:space="preserve">Number of different types of affected population groups: 
- Refugees  
- Host 
- Non-Host                                                                                                                                                                                                                                                                                                                                                                                                                          - IDPs </v>
      </c>
      <c r="FH112" s="224" t="str">
        <f t="array" ref="FH112">LOOKUP(2,1/(Log!$K$1:$K$27569=FB112),Log!$I$1:$I$27569)</f>
        <v>https://reliefweb.int/sites/reliefweb.int/files/resources/El%20Salvador%2C%20Guatemala%20y%20Honduras%20-%20Panorama%20de%20Necesidades%20Humanitarias%20%28Ciclo%20del%20Programa%20Humanitario%202021%2C%20Julio%202021%29.pdf</v>
      </c>
      <c r="FI112" s="214">
        <f t="array" ref="FI112">LOOKUP(2,1/(Log!$K$1:$K$27569=FB112),Log!$L$1:$L$27569)</f>
        <v>45777</v>
      </c>
      <c r="FJ112" s="221" t="str">
        <f t="shared" si="141"/>
        <v>SLV001People facing limited access constraints</v>
      </c>
      <c r="FK112" s="222" t="str">
        <f t="array" ref="FK112">LOOKUP(2,1/(Log!$K$1:$K$27569=FJ112),Log!$E$1:$E$27569)</f>
        <v>x</v>
      </c>
      <c r="FL112" s="222" t="str">
        <f t="array" ref="FL112">LOOKUP(2,1/(Log!$K$1:$K$27569=FJ112),Log!$F$1:$F$27569)</f>
        <v>x</v>
      </c>
      <c r="FM112" s="222" t="str">
        <f t="array" ref="FM112">LOOKUP(2,1/(Log!$K$1:$K$27569=FJ112),Log!$G$1:$G$27569)</f>
        <v>x</v>
      </c>
      <c r="FN112" s="222" t="str">
        <f t="array" ref="FN112">LOOKUP(2,1/(Log!$K$1:$K$27569=FJ112),Log!$H$1:$H$27569)</f>
        <v>x</v>
      </c>
      <c r="FO112" s="222" t="str">
        <f t="array" ref="FO112">LOOKUP(2,1/(Log!$K$1:$K$27569=FJ112),Log!$J$1:$J$27569)</f>
        <v>There are no approximate or exact figures about people in need facing limited accesss constraints</v>
      </c>
      <c r="FP112" s="218" t="str">
        <f t="array" ref="FP112">LOOKUP(2,1/(Log!$K$1:$K$27569=FJ112),Log!$I$1:$I$27569)</f>
        <v>x</v>
      </c>
      <c r="FQ112" s="219">
        <f t="array" ref="FQ112">LOOKUP(2,1/(Log!$K$1:$K$27569=FJ112),Log!$L$1:$L$27569)</f>
        <v>45713</v>
      </c>
      <c r="FR112" s="221" t="str">
        <f t="shared" si="142"/>
        <v>SLV001People facing restricted access constraints</v>
      </c>
      <c r="FS112" s="224" t="str">
        <f t="array" ref="FS112">LOOKUP(2,1/(Log!$K$1:$K$27569=FR112),Log!$E$1:$E$27569)</f>
        <v>x</v>
      </c>
      <c r="FT112" s="224" t="str">
        <f t="array" ref="FT112">LOOKUP(2,1/(Log!$K$1:$K$27569=FR112),Log!$F$1:$F$27569)</f>
        <v>x</v>
      </c>
      <c r="FU112" s="224" t="str">
        <f t="array" ref="FU112">LOOKUP(2,1/(Log!$K$1:$K$27569=FR112),Log!$G$1:$G$27569)</f>
        <v>x</v>
      </c>
      <c r="FV112" s="224" t="str">
        <f t="array" ref="FV112">LOOKUP(2,1/(Log!$K$1:$K$27569=FR112),Log!$H$1:$H$27569)</f>
        <v>x</v>
      </c>
      <c r="FW112" s="224" t="str">
        <f t="array" ref="FW112">LOOKUP(2,1/(Log!$K$1:$K$27569=FR112),Log!$J$1:$J$27569)</f>
        <v>There are no approximate or exact figures about people in need facing restricted accesss constraints</v>
      </c>
      <c r="FX112" s="224" t="str">
        <f t="array" ref="FX112">LOOKUP(2,1/(Log!$K$1:$K$27569=FR112),Log!$I$1:$I$27569)</f>
        <v>x</v>
      </c>
      <c r="FY112" s="214">
        <f t="array" ref="FY112">LOOKUP(2,1/(Log!$K$1:$K$27569=FR112),Log!$L$1:$L$27569)</f>
        <v>45713</v>
      </c>
      <c r="FZ112" s="222" t="str">
        <f t="shared" si="143"/>
        <v>SLV001Impediments to entry into country (bureaucratic and administrative)</v>
      </c>
      <c r="GA112" s="222">
        <f t="array" ref="GA112">LOOKUP(2,1/(Log!$K$1:$K$27569=FZ112),Log!$E$1:$E$27569)</f>
        <v>2</v>
      </c>
      <c r="GB112" s="222" t="str">
        <f t="array" ref="GB112">LOOKUP(2,1/(Log!$K$1:$K$27569=FZ112),Log!$F$1:$F$27569)</f>
        <v>ACAPS Access Methodology</v>
      </c>
      <c r="GC112" s="222" t="str">
        <f t="array" ref="GC112">LOOKUP(2,1/(Log!$K$1:$K$27569=FZ112),Log!$G$1:$G$27569)</f>
        <v>Medium</v>
      </c>
      <c r="GD112" s="222">
        <f t="array" ref="GD112">LOOKUP(2,1/(Log!$K$1:$K$27569=FZ112),Log!$H$1:$H$27569)</f>
        <v>2</v>
      </c>
      <c r="GE112" s="222" t="str">
        <f t="array" ref="GE112">LOOKUP(2,1/(Log!$K$1:$K$27569=FZ112),Log!$J$1:$J$27569)</f>
        <v>x</v>
      </c>
      <c r="GF112" s="222" t="str">
        <f t="array" ref="GF112">LOOKUP(2,1/(Log!$K$1:$K$27569=FZ112),Log!$I$1:$I$27569)</f>
        <v>x</v>
      </c>
      <c r="GG112" s="223">
        <f t="array" ref="GG112">LOOKUP(2,1/(Log!$K$1:$K$27569=FZ112),Log!$L$1:$L$27569)</f>
        <v>45610</v>
      </c>
      <c r="GH112" s="221" t="str">
        <f t="shared" si="144"/>
        <v>SLV001Restriction of movement (impediments to freedom of movement and/or administrative restrictions)</v>
      </c>
      <c r="GI112" s="224">
        <f t="array" ref="GI112">LOOKUP(2,1/(Log!$K$1:$K$27569=GH112),Log!$E$1:$E$27569)</f>
        <v>1</v>
      </c>
      <c r="GJ112" s="224" t="str">
        <f t="array" ref="GJ112">LOOKUP(2,1/(Log!$K$1:$K$27569=GH112),Log!$F$1:$F$27569)</f>
        <v>ACAPS Access Methodology</v>
      </c>
      <c r="GK112" s="224" t="str">
        <f t="array" ref="GK112">LOOKUP(2,1/(Log!$K$1:$K$27569=GH112),Log!$G$1:$G$27569)</f>
        <v>Medium</v>
      </c>
      <c r="GL112" s="224">
        <f t="array" ref="GL112">LOOKUP(2,1/(Log!$K$1:$K$27569=GH112),Log!$H$1:$H$27569)</f>
        <v>2</v>
      </c>
      <c r="GM112" s="224" t="str">
        <f t="array" ref="GM112">LOOKUP(2,1/(Log!$K$1:$K$27569=GH112),Log!$J$1:$J$27569)</f>
        <v>x</v>
      </c>
      <c r="GN112" s="224" t="str">
        <f t="array" ref="GN112">LOOKUP(2,1/(Log!$K$1:$K$27569=GH112),Log!$I$1:$I$27569)</f>
        <v>x</v>
      </c>
      <c r="GO112" s="214">
        <f t="array" ref="GO112">LOOKUP(2,1/(Log!$K$1:$K$27569=GH112),Log!$L$1:$L$27569)</f>
        <v>45610</v>
      </c>
      <c r="GP112" s="222" t="str">
        <f t="shared" si="145"/>
        <v>SLV001Interference into implementation of humanitarian activities</v>
      </c>
      <c r="GQ112" s="222">
        <f t="array" ref="GQ112">LOOKUP(2,1/(Log!$K$1:$K$27569=GP112),Log!$E$1:$E$27569)</f>
        <v>1</v>
      </c>
      <c r="GR112" s="222" t="str">
        <f t="array" ref="GR112">LOOKUP(2,1/(Log!$K$1:$K$27569=GP112),Log!$F$1:$F$27569)</f>
        <v>ACAPS Access Methodology</v>
      </c>
      <c r="GS112" s="222" t="str">
        <f t="array" ref="GS112">LOOKUP(2,1/(Log!$K$1:$K$27569=GP112),Log!$G$1:$G$27569)</f>
        <v>Medium</v>
      </c>
      <c r="GT112" s="222">
        <f t="array" ref="GT112">LOOKUP(2,1/(Log!$K$1:$K$27569=GP112),Log!$H$1:$H$27569)</f>
        <v>2</v>
      </c>
      <c r="GU112" s="222" t="str">
        <f t="array" ref="GU112">LOOKUP(2,1/(Log!$K$1:$K$27569=GP112),Log!$J$1:$J$27569)</f>
        <v>x</v>
      </c>
      <c r="GV112" s="222" t="str">
        <f t="array" ref="GV112">LOOKUP(2,1/(Log!$K$1:$K$27569=GP112),Log!$I$1:$I$27569)</f>
        <v>x</v>
      </c>
      <c r="GW112" s="223">
        <f t="array" ref="GW112">LOOKUP(2,1/(Log!$K$1:$K$27569=GP112),Log!$L$1:$L$27569)</f>
        <v>45610</v>
      </c>
      <c r="GX112" s="221" t="str">
        <f t="shared" si="146"/>
        <v>SLV001Violence against personnel, facilities and assets</v>
      </c>
      <c r="GY112" s="224">
        <f t="array" ref="GY112">LOOKUP(2,1/(Log!$K$1:$K$27569=GX112),Log!$E$1:$E$27569)</f>
        <v>0</v>
      </c>
      <c r="GZ112" s="224" t="str">
        <f t="array" ref="GZ112">LOOKUP(2,1/(Log!$K$1:$K$27569=GX112),Log!$F$1:$F$27569)</f>
        <v>ACAPS Access Methodology</v>
      </c>
      <c r="HA112" s="224" t="str">
        <f t="array" ref="HA112">LOOKUP(2,1/(Log!$K$1:$K$27569=GX112),Log!$G$1:$G$27569)</f>
        <v>Medium</v>
      </c>
      <c r="HB112" s="224">
        <f t="array" ref="HB112">LOOKUP(2,1/(Log!$K$1:$K$27569=GX112),Log!$H$1:$H$27569)</f>
        <v>2</v>
      </c>
      <c r="HC112" s="224" t="str">
        <f t="array" ref="HC112">LOOKUP(2,1/(Log!$K$1:$K$27569=GX112),Log!$J$1:$J$27569)</f>
        <v>x</v>
      </c>
      <c r="HD112" s="224" t="str">
        <f t="array" ref="HD112">LOOKUP(2,1/(Log!$K$1:$K$27569=GX112),Log!$I$1:$I$27569)</f>
        <v>x</v>
      </c>
      <c r="HE112" s="214">
        <f t="array" ref="HE112">LOOKUP(2,1/(Log!$K$1:$K$27569=GX112),Log!$L$1:$L$27569)</f>
        <v>45610</v>
      </c>
      <c r="HF112" s="222" t="str">
        <f t="shared" si="147"/>
        <v>SLV001Denial of existence of humanitarian needs or entitlements to assistance</v>
      </c>
      <c r="HG112" s="222">
        <f t="array" ref="HG112">LOOKUP(2,1/(Log!$K$1:$K$27569=HF112),Log!$E$1:$E$27569)</f>
        <v>2</v>
      </c>
      <c r="HH112" s="222" t="str">
        <f t="array" ref="HH112">LOOKUP(2,1/(Log!$K$1:$K$27569=HF112),Log!$F$1:$F$27569)</f>
        <v>ACAPS Access Methodology</v>
      </c>
      <c r="HI112" s="222" t="str">
        <f t="array" ref="HI112">LOOKUP(2,1/(Log!$K$1:$K$27569=HF112),Log!$G$1:$G$27569)</f>
        <v>Medium</v>
      </c>
      <c r="HJ112" s="222">
        <f t="array" ref="HJ112">LOOKUP(2,1/(Log!$K$1:$K$27569=HF112),Log!$H$1:$H$27569)</f>
        <v>2</v>
      </c>
      <c r="HK112" s="222" t="str">
        <f t="array" ref="HK112">LOOKUP(2,1/(Log!$K$1:$K$27569=HF112),Log!$J$1:$J$27569)</f>
        <v>x</v>
      </c>
      <c r="HL112" s="222" t="str">
        <f t="array" ref="HL112">LOOKUP(2,1/(Log!$K$1:$K$27569=HF112),Log!$I$1:$I$27569)</f>
        <v>x</v>
      </c>
      <c r="HM112" s="223">
        <f t="array" ref="HM112">LOOKUP(2,1/(Log!$K$1:$K$27569=HF112),Log!$L$1:$L$27569)</f>
        <v>45610</v>
      </c>
      <c r="HN112" s="221" t="str">
        <f t="shared" si="148"/>
        <v>SLV001Restriction and obstruction of access to services and assistance</v>
      </c>
      <c r="HO112" s="224">
        <f t="array" ref="HO112">LOOKUP(2,1/(Log!$K$1:$K$27569=HN112),Log!$E$1:$E$27569)</f>
        <v>0</v>
      </c>
      <c r="HP112" s="224" t="str">
        <f t="array" ref="HP112">LOOKUP(2,1/(Log!$K$1:$K$27569=HN112),Log!$F$1:$F$27569)</f>
        <v>ACAPS Access Methodology</v>
      </c>
      <c r="HQ112" s="224" t="str">
        <f t="array" ref="HQ112">LOOKUP(2,1/(Log!$K$1:$K$27569=HN112),Log!$G$1:$G$27569)</f>
        <v>Medium</v>
      </c>
      <c r="HR112" s="224">
        <f t="array" ref="HR112">LOOKUP(2,1/(Log!$K$1:$K$27569=HN112),Log!$H$1:$H$27569)</f>
        <v>2</v>
      </c>
      <c r="HS112" s="224" t="str">
        <f t="array" ref="HS112">LOOKUP(2,1/(Log!$K$1:$K$27569=HN112),Log!$J$1:$J$27569)</f>
        <v>x</v>
      </c>
      <c r="HT112" s="224" t="str">
        <f t="array" ref="HT112">LOOKUP(2,1/(Log!$K$1:$K$27569=HN112),Log!$I$1:$I$27569)</f>
        <v>x</v>
      </c>
      <c r="HU112" s="214">
        <f t="array" ref="HU112">LOOKUP(2,1/(Log!$K$1:$K$27569=HN112),Log!$L$1:$L$27569)</f>
        <v>45610</v>
      </c>
      <c r="HV112" s="222" t="str">
        <f t="shared" si="149"/>
        <v>SLV001Ongoing insecurity/hostilities affecting humanitarian assistance</v>
      </c>
      <c r="HW112" s="222">
        <f t="array" ref="HW112">LOOKUP(2,1/(Log!$K$1:$K$27569=HV112),Log!$E$1:$E$27569)</f>
        <v>0</v>
      </c>
      <c r="HX112" s="222" t="str">
        <f t="array" ref="HX112">LOOKUP(2,1/(Log!$K$1:$K$27569=HV112),Log!$F$1:$F$27569)</f>
        <v>ACAPS Access Methodology</v>
      </c>
      <c r="HY112" s="222" t="str">
        <f t="array" ref="HY112">LOOKUP(2,1/(Log!$K$1:$K$27569=HV112),Log!$G$1:$G$27569)</f>
        <v>Medium</v>
      </c>
      <c r="HZ112" s="222">
        <f t="array" ref="HZ112">LOOKUP(2,1/(Log!$K$1:$K$27569=HV112),Log!$H$1:$H$27569)</f>
        <v>2</v>
      </c>
      <c r="IA112" s="222" t="str">
        <f t="array" ref="IA112">LOOKUP(2,1/(Log!$K$1:$K$27569=HV112),Log!$J$1:$J$27569)</f>
        <v>x</v>
      </c>
      <c r="IB112" s="222" t="str">
        <f t="array" ref="IB112">LOOKUP(2,1/(Log!$K$1:$K$27569=HV112),Log!$I$1:$I$27569)</f>
        <v>x</v>
      </c>
      <c r="IC112" s="223">
        <f t="array" ref="IC112">LOOKUP(2,1/(Log!$K$1:$K$27569=HV112),Log!$L$1:$L$27569)</f>
        <v>45610</v>
      </c>
      <c r="ID112" s="221" t="str">
        <f t="shared" si="150"/>
        <v>SLV001Presence of mines and improvised explosive devices</v>
      </c>
      <c r="IE112" s="224">
        <f t="array" ref="IE112">LOOKUP(2,1/(Log!$K$1:$K$27569=ID112),Log!$E$1:$E$27569)</f>
        <v>0</v>
      </c>
      <c r="IF112" s="224" t="str">
        <f t="array" ref="IF112">LOOKUP(2,1/(Log!$K$1:$K$27569=ID112),Log!$F$1:$F$27569)</f>
        <v>ACAPS Access Methodology</v>
      </c>
      <c r="IG112" s="224" t="str">
        <f t="array" ref="IG112">LOOKUP(2,1/(Log!$K$1:$K$27569=ID112),Log!$G$1:$G$27569)</f>
        <v>Medium</v>
      </c>
      <c r="IH112" s="224">
        <f t="array" ref="IH112">LOOKUP(2,1/(Log!$K$1:$K$27569=ID112),Log!$H$1:$H$27569)</f>
        <v>2</v>
      </c>
      <c r="II112" s="224" t="str">
        <f t="array" ref="II112">LOOKUP(2,1/(Log!$K$1:$K$27569=ID112),Log!$J$1:$J$27569)</f>
        <v>x</v>
      </c>
      <c r="IJ112" s="224" t="str">
        <f t="array" ref="IJ112">LOOKUP(2,1/(Log!$K$1:$K$27569=ID112),Log!$I$1:$I$27569)</f>
        <v>x</v>
      </c>
      <c r="IK112" s="214">
        <f t="array" ref="IK112">LOOKUP(2,1/(Log!$K$1:$K$27569=ID112),Log!$L$1:$L$27569)</f>
        <v>45610</v>
      </c>
      <c r="IL112" s="222" t="str">
        <f t="shared" si="151"/>
        <v>SLV001Physical constraints in the environment (obstacles related to terrain, climate, lack of infrastructure, etc.)</v>
      </c>
      <c r="IM112" s="222">
        <f t="array" ref="IM112">LOOKUP(2,1/(Log!$K$1:$K$27569=IL112),Log!$E$1:$E$27569)</f>
        <v>2</v>
      </c>
      <c r="IN112" s="222" t="str">
        <f t="array" ref="IN112">LOOKUP(2,1/(Log!$K$1:$K$27569=IL112),Log!$F$1:$F$27569)</f>
        <v>ACAPS Access Methodology</v>
      </c>
      <c r="IO112" s="222" t="str">
        <f t="array" ref="IO112">LOOKUP(2,1/(Log!$K$1:$K$27569=IL112),Log!$G$1:$G$27569)</f>
        <v>Medium</v>
      </c>
      <c r="IP112" s="222">
        <f t="array" ref="IP112">LOOKUP(2,1/(Log!$K$1:$K$27569=IL112),Log!$H$1:$H$27569)</f>
        <v>2</v>
      </c>
      <c r="IQ112" s="222" t="str">
        <f t="array" ref="IQ112">LOOKUP(2,1/(Log!$K$1:$K$27569=IL112),Log!$J$1:$J$27569)</f>
        <v>x</v>
      </c>
      <c r="IR112" s="222" t="str">
        <f t="array" ref="IR112">LOOKUP(2,1/(Log!$K$1:$K$27569=IL112),Log!$I$1:$I$27569)</f>
        <v>x</v>
      </c>
      <c r="IS112" s="223">
        <f t="array" ref="IS112">LOOKUP(2,1/(Log!$K$1:$K$27569=IL112),Log!$L$1:$L$27569)</f>
        <v>45610</v>
      </c>
    </row>
    <row r="113" spans="1:253" s="11" customFormat="1" ht="13.35" customHeight="1">
      <c r="A113" s="11" t="str">
        <f>Lists!B:B</f>
        <v>Complex crisis in Somalia</v>
      </c>
      <c r="B113" s="11" t="str">
        <f>Lists!F:F</f>
        <v>Conflict/ Violence,International Displacement,Floods,Drought/drier conditions</v>
      </c>
      <c r="C113" s="11" t="str">
        <f>Lists!C:C</f>
        <v>SOM001</v>
      </c>
      <c r="D113" s="11" t="str">
        <f>Lists!A:A</f>
        <v>Somalia</v>
      </c>
      <c r="E113" s="11" t="str">
        <f>Lists!D:D</f>
        <v>SOM</v>
      </c>
      <c r="F113" s="11" t="str">
        <f t="shared" si="114"/>
        <v>SOM001Total population</v>
      </c>
      <c r="G113" s="212">
        <f t="array" ref="G113">ROUND(LOOKUP(2,1/(Log!$K$1:$K$27569=F113),Log!$E$1:$E$27569),-3)</f>
        <v>19280000</v>
      </c>
      <c r="H113" s="213" t="str">
        <f t="array" ref="H113">LOOKUP(2,1/(Log!$K$1:$K$27569=F113),Log!$F$1:$F$27569)</f>
        <v>OCHA 22/01/2025</v>
      </c>
      <c r="I113" s="213" t="str">
        <f t="array" ref="I113">LOOKUP(2,1/(Log!$K$1:$K$27569=F113),Log!$G$1:$G$27569)</f>
        <v xml:space="preserve">Medium </v>
      </c>
      <c r="J113" s="213">
        <f t="array" ref="J113">LOOKUP(2,1/(Log!$K$1:$K$27569=F113),Log!$H$1:$H$27569)</f>
        <v>2</v>
      </c>
      <c r="K113" s="213" t="str">
        <f t="array" ref="K113">LOOKUP(2,1/(Log!$K$1:$K$27569=F113),Log!$J$1:$J$27569)</f>
        <v>Total population of Somalia according to the 2025 Humanitarian Needs and Response Plan (HNRP)</v>
      </c>
      <c r="L113" s="213" t="str">
        <f t="array" ref="L113">LOOKUP(2,1/(Log!$K$1:$K$27569=F113),Log!$I$1:$I$27569)</f>
        <v>https://reliefweb.int/report/somalia/somalia-2025-humanitarian-needs-and-response-plan-hnrp</v>
      </c>
      <c r="M113" s="214">
        <f t="array" ref="M113">LOOKUP(2,1/(Log!$K$1:$K$27569=F113),Log!$L$1:$L$27569)</f>
        <v>45776</v>
      </c>
      <c r="N113" s="221" t="str">
        <f t="shared" si="115"/>
        <v>SOM001Landmass affected</v>
      </c>
      <c r="O113" s="216">
        <f t="array" ref="O113">LOOKUP(2,1/(Log!$K$1:$K$27569=N113),Log!$E$1:$E$27569)</f>
        <v>627340</v>
      </c>
      <c r="P113" s="216" t="str">
        <f t="array" ref="P113">LOOKUP(2,1/(Log!$K$1:$K$27569=N113),Log!$F$1:$F$27569)</f>
        <v>World Bank Acessed 20/06/2024</v>
      </c>
      <c r="Q113" s="216" t="str">
        <f t="array" ref="Q113">LOOKUP(2,1/(Log!$K$1:$K$27569=N113),Log!$G$1:$G$27569)</f>
        <v>High</v>
      </c>
      <c r="R113" s="216">
        <f t="array" ref="R113">LOOKUP(2,1/(Log!$K$1:$K$27569=N113),Log!$H$1:$H$27569)</f>
        <v>1</v>
      </c>
      <c r="S113" s="216" t="str">
        <f t="array" ref="S113">LOOKUP(2,1/(Log!$K$1:$K$27569=N113),Log!$J$1:$J$27569)</f>
        <v>Total landmass as the whole country is considered affected as the whole country is impacted by conflicts, inter-communal tensions, droughts, and floods, leading to widespread displacement.</v>
      </c>
      <c r="T113" s="216" t="str">
        <f t="array" ref="T113">LOOKUP(2,1/(Log!$K$1:$K$27569=N113),Log!$I$1:$I$27569)</f>
        <v>https://data.worldbank.org/indicator/AG.LND.TOTL.K2?locations=SO</v>
      </c>
      <c r="U113" s="217">
        <f t="array" ref="U113">LOOKUP(2,1/(Log!$K$1:$K$27569=N113),Log!$L$1:$L$27569)</f>
        <v>45776</v>
      </c>
      <c r="V113" s="221" t="str">
        <f t="shared" si="116"/>
        <v>SOM001People exposed</v>
      </c>
      <c r="W113" s="213">
        <f t="array" ref="W113">IF(LOOKUP(2,1/(Log!$K$1:$K$27569=V113),Log!$E$1:$E$27569)="x","x",ROUND(LOOKUP(2,1/(Log!$K$1:$K$27569=V113),Log!$E$1:$E$27569),-3))</f>
        <v>19280000</v>
      </c>
      <c r="X113" s="213" t="str">
        <f t="array" ref="X113">LOOKUP(2,1/(Log!$K$1:$K$27569=V113),Log!$F$1:$F$27569)</f>
        <v>OCHA 22/01/2025</v>
      </c>
      <c r="Y113" s="213" t="str">
        <f t="array" ref="Y113">LOOKUP(2,1/(Log!$K$1:$K$27569=V113),Log!$G$1:$G$27569)</f>
        <v xml:space="preserve">Medium </v>
      </c>
      <c r="Z113" s="213">
        <f t="array" ref="Z113">LOOKUP(2,1/(Log!$K$1:$K$27569=V113),Log!$H$1:$H$27569)</f>
        <v>2</v>
      </c>
      <c r="AA113" s="213" t="str">
        <f t="array" ref="AA113">LOOKUP(2,1/(Log!$K$1:$K$27569=V113),Log!$J$1:$J$27569)</f>
        <v>The number of people exposed to the complex crisis reflects the total population of the country as multiple regions are directly impacted by conflicts, inter-communal tensions, droughts, and floods, leading to widespread displacement. People are forced to seek refuge across state lines, further complicating the situation. Additionally, the country faces severe food insecurity, worsened by ongoing conflicts, disease outbreaks, and economic instability. While sources like IPC were considered, using IPC alone would limit the analysis to 3.4 million people in need—those facing IPC Phase 3 and above for the period of January to March 2025. This figure does not fully capture the broader crisis affecting the entire country, which is why the total population from the Humanitarian Needs and Response Plan (HNRP) was chosen for a more comprehensive overview.</v>
      </c>
      <c r="AB113" s="213" t="str">
        <f t="array" ref="AB113">LOOKUP(2,1/(Log!$K$1:$K$27569=V113),Log!$I$1:$I$27569)</f>
        <v>https://reliefweb.int/report/somalia/somalia-2025-humanitarian-needs-and-response-plan-hnrp</v>
      </c>
      <c r="AC113" s="214">
        <f t="array" ref="AC113">LOOKUP(2,1/(Log!$K$1:$K$27569=V113),Log!$L$1:$L$27569)</f>
        <v>45776</v>
      </c>
      <c r="AD113" s="221" t="str">
        <f t="shared" si="117"/>
        <v>SOM001People affected</v>
      </c>
      <c r="AE113" s="218">
        <f t="array" ref="AE113">IF(LOOKUP(2,1/(Log!$K$1:$K$27569=AD113),Log!$E$1:$E$27569)="x","x",ROUND(LOOKUP(2,1/(Log!$K$1:$K$27569=AD113),Log!$E$1:$E$27569),-3))</f>
        <v>9080000</v>
      </c>
      <c r="AF113" s="218" t="str">
        <f t="array" ref="AF113">LOOKUP(2,1/(Log!$K$1:$K$27569=AD113),Log!$F$1:$F$27569)</f>
        <v>OCHA 22/01/2025</v>
      </c>
      <c r="AG113" s="218" t="str">
        <f t="array" ref="AG113">LOOKUP(2,1/(Log!$K$1:$K$27569=AD113),Log!$G$1:$G$27569)</f>
        <v xml:space="preserve">Medium </v>
      </c>
      <c r="AH113" s="218">
        <f t="array" ref="AH113">LOOKUP(2,1/(Log!$K$1:$K$27569=AD113),Log!$H$1:$H$27569)</f>
        <v>2</v>
      </c>
      <c r="AI113" s="218" t="str">
        <f t="array" ref="AI113">LOOKUP(2,1/(Log!$K$1:$K$27569=AD113),Log!$J$1:$J$27569)</f>
        <v>According to HNRP 2025, 9,080,000 people are affected by complex crisis in Somalia. The figure is taken from HNRP 2025 page 16.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 While sources like IPC were considered, using IPC alone would limit the analysis to 3.4 million people in need—those facing IPC Phase 3 and above for the period of January to March 2025. This figure does not fully capture the broader crisis affecting the entire country, which is why the Humanitarian Needs and Response Plan (HNRP) was chosen for a more comprehensive overview. The situation in Somalia is constantly evolving and therefore the data by HNRP may no longer be accurate due to recent developments for which there is no updated source thus resulting into medium reliabilty.</v>
      </c>
      <c r="AJ113" s="218" t="str">
        <f t="array" ref="AJ113">LOOKUP(2,1/(Log!$K$1:$K$27569=AD113),Log!$I$1:$I$27569)</f>
        <v>https://reliefweb.int/report/somalia/somalia-2025-humanitarian-needs-and-response-plan-hnrp</v>
      </c>
      <c r="AK113" s="219">
        <f t="array" ref="AK113">LOOKUP(2,1/(Log!$K$1:$K$27569=AD113),Log!$L$1:$L$27569)</f>
        <v>45776</v>
      </c>
      <c r="AL113" s="221" t="str">
        <f t="shared" si="118"/>
        <v>SOM001People displaced</v>
      </c>
      <c r="AM113" s="213">
        <f t="array" ref="AM113">IF(LOOKUP(2,1/(Log!$K$1:$K$27569=AL113),Log!$E$1:$E$27569)="x","x",ROUND(LOOKUP(2,1/(Log!$K$1:$K$27569=AL113),Log!$E$1:$E$27569),-3))</f>
        <v>8446000</v>
      </c>
      <c r="AN113" s="213" t="str">
        <f t="array" ref="AN113">LOOKUP(2,1/(Log!$K$1:$K$27569=AL113),Log!$F$1:$F$27569)</f>
        <v xml:space="preserve">    UNHCR 26/03/2025 ; UNHCR 31/03/2025 ; UNHCR 23/03/2025  ;IOM 31/03/2023; UNHCR 07/02/2025; OCHA 08/02/2023 </v>
      </c>
      <c r="AO113" s="213" t="str">
        <f t="array" ref="AO113">LOOKUP(2,1/(Log!$K$1:$K$27569=AL113),Log!$G$1:$G$27569)</f>
        <v xml:space="preserve">Medium </v>
      </c>
      <c r="AP113" s="213">
        <f t="array" ref="AP113">LOOKUP(2,1/(Log!$K$1:$K$27569=AL113),Log!$H$1:$H$27569)</f>
        <v>2</v>
      </c>
      <c r="AQ113" s="213" t="str">
        <f t="array" ref="AQ113">LOOKUP(2,1/(Log!$K$1:$K$27569=AL113),Log!$J$1:$J$27569)</f>
        <v>The total displaced population includes 2,949,000 internally displaced persons (IDPs) from 2023, plus 552,000 displaced between January and December 2024, plus 57,000 newly displaced in january- February 2025 bringing the total to 3,558,000, along with 3,100,000 in protracted displacement. Additionally, it accounts for 789,396 Somali refugees in neighboring countries, 43,449 refugees/asylum seekers within Somalia, and 955,414 refugee and IDP returnees. Refugees from other nationalities are not considered in this calculation, as their displacement is not primarily caused by the complex crisis in Somalia. UNHCR and IOM  is chosen here due to their regular updates on displacement. The reliability is set to medium because the methodologies used for data collection are generally consistent, though minor variations exist that could affect accuracy.</v>
      </c>
      <c r="AR113" s="213" t="str">
        <f t="array" ref="AR113">LOOKUP(2,1/(Log!$K$1:$K$27569=AL113),Log!$I$1:$I$27569)</f>
        <v>https://data.unhcr.org/en/documents/details/115282; https://data.unhcr.org/en/situations/horn; https://reliefweb.int/report/somalia/dtm-displacement-atlas-baseline-2-report-somalia-august-2022; https://data.unhcr.org/en/documents/details/114240; https://data.unhcr.org/en/documents/details/115281; https://reliefweb.int/report/somalia/somalia-humanitarian-needs-overview-2023-february-2023</v>
      </c>
      <c r="AS113" s="214">
        <f t="array" ref="AS113">LOOKUP(2,1/(Log!$K$1:$K$27569=AL113),Log!$L$1:$L$27569)</f>
        <v>45776</v>
      </c>
      <c r="AT113" s="222" t="str">
        <f t="shared" si="119"/>
        <v>SOM001Injuries reported</v>
      </c>
      <c r="AU113" s="218" t="str">
        <f t="array" ref="AU113">LOOKUP(2,1/(Log!$K$1:$K$27569=AT113),Log!$E$1:$E$27569)</f>
        <v>x</v>
      </c>
      <c r="AV113" s="218" t="str">
        <f t="array" ref="AV113">LOOKUP(2,1/(Log!$K$1:$K$27569=AT113),Log!$F$1:$F$27569)</f>
        <v>X</v>
      </c>
      <c r="AW113" s="218" t="str">
        <f t="array" ref="AW113">LOOKUP(2,1/(Log!$K$1:$K$27569=AT113),Log!$G$1:$G$27569)</f>
        <v>x</v>
      </c>
      <c r="AX113" s="218" t="str">
        <f t="array" ref="AX113">LOOKUP(2,1/(Log!$K$1:$K$27569=AT113),Log!$H$1:$H$27569)</f>
        <v>x</v>
      </c>
      <c r="AY113" s="218" t="str">
        <f t="array" ref="AY113">LOOKUP(2,1/(Log!$K$1:$K$27569=AT113),Log!$J$1:$J$27569)</f>
        <v>There is information gap on this.</v>
      </c>
      <c r="AZ113" s="218" t="str">
        <f t="array" ref="AZ113">LOOKUP(2,1/(Log!$K$1:$K$27569=AT113),Log!$I$1:$I$27569)</f>
        <v>X</v>
      </c>
      <c r="BA113" s="219">
        <f t="array" ref="BA113">LOOKUP(2,1/(Log!$K$1:$K$27569=AT113),Log!$L$1:$L$27569)</f>
        <v>45776</v>
      </c>
      <c r="BB113" s="221" t="str">
        <f t="shared" si="120"/>
        <v>SOM001Illness cases reported</v>
      </c>
      <c r="BC113" s="213">
        <f t="array" ref="BC113">LOOKUP(2,1/(Log!$K$1:$K$27569=BB113),Log!$E$1:$E$27569)</f>
        <v>1719800</v>
      </c>
      <c r="BD113" s="213" t="str">
        <f t="array" ref="BD113">LOOKUP(2,1/(Log!$K$1:$K$27569=BB113),Log!$F$1:$F$27569)</f>
        <v>UNICEF 11/08/2024; IPC 22/02/2025; OCHA 22/01/2025</v>
      </c>
      <c r="BE113" s="213" t="str">
        <f t="array" ref="BE113">LOOKUP(2,1/(Log!$K$1:$K$27569=BB113),Log!$G$1:$G$27569)</f>
        <v xml:space="preserve">Medium </v>
      </c>
      <c r="BF113" s="213">
        <f t="array" ref="BF113">LOOKUP(2,1/(Log!$K$1:$K$27569=BB113),Log!$H$1:$H$27569)</f>
        <v>2</v>
      </c>
      <c r="BG113" s="213" t="str">
        <f t="array" ref="BG113">LOOKUP(2,1/(Log!$K$1:$K$27569=BB113),Log!$J$1:$J$27569)</f>
        <v>An estimated 1.7 million children between 6-59 months in Somalia will likely suffer acute malnutrition in 2025, including 466,000 cases of Severe Acute Malnutrition (SAM) and 1.2 million Moderate Acute Malnutrition (MAM) cases. Despite improvements in the AWD/cholera situation in recent months, UNICEF and partners remain concerned that the  overall context in Somalia is conducive to a resurgence in cases and deaths if response efforts are not scaled up. In addition to the complex socio-political context and volatile security environment, the recent April-to-June Gu rainy season led to flooding that has destroyed critical health and WASH infrastructure, increasing the risk of rates of cholera transmission, As of the end of November 2024, a total of 19,800 cases of cholera had been reported, with 59% occurring in children under the age of five.</v>
      </c>
      <c r="BH113" s="213" t="str">
        <f t="array" ref="BH113">LOOKUP(2,1/(Log!$K$1:$K$27569=BB113),Log!$I$1:$I$27569)</f>
        <v>https://www.unicef.org/somalia/media/4926/file/UNICEF%20Somalia%20Cholera%20Response%20August%202024.pdf.pdf; https://www.ipcinfo.org/ipc-country-analysis/details-map/en/c/1159510/?iso3=SOM; https://reliefweb.int/report/somalia/somalia-2025-humanitarian-needs-and-response-plan-hnrp</v>
      </c>
      <c r="BI113" s="214">
        <f t="array" ref="BI113">LOOKUP(2,1/(Log!$K$1:$K$27569=BB113),Log!$L$1:$L$27569)</f>
        <v>45776</v>
      </c>
      <c r="BJ113" s="222" t="str">
        <f t="shared" si="121"/>
        <v>SOM001Fatalities reported</v>
      </c>
      <c r="BK113" s="222">
        <f t="array" ref="BK113">LOOKUP(2,1/(Log!$K$1:$K$27569=BJ113),Log!$E$1:$E$27569)</f>
        <v>4595</v>
      </c>
      <c r="BL113" s="222" t="str">
        <f t="array" ref="BL113">LOOKUP(2,1/(Log!$K$1:$K$27569=BJ113),Log!$F$1:$F$27569)</f>
        <v xml:space="preserve">ACLED Accessed  09/04/2025; </v>
      </c>
      <c r="BM113" s="222" t="str">
        <f t="array" ref="BM113">LOOKUP(2,1/(Log!$K$1:$K$27569=BJ113),Log!$G$1:$G$27569)</f>
        <v xml:space="preserve">Medium </v>
      </c>
      <c r="BN113" s="222">
        <f t="array" ref="BN113">LOOKUP(2,1/(Log!$K$1:$K$27569=BJ113),Log!$H$1:$H$27569)</f>
        <v>2</v>
      </c>
      <c r="BO113" s="222" t="str">
        <f t="array" ref="BO113">LOOKUP(2,1/(Log!$K$1:$K$27569=BJ113),Log!$J$1:$J$27569)</f>
        <v>Multiple regions in Somalia are affected by climatic shocks, conflict and insecurity. These impacts have resulted to a number of fatalities attributed to Battles, Violence against civilians, Explosions/Remote violence , Riots, Protests, Strategic develpments as documented by ACLED from 01/10/2024 to 01/04/2025.  There have 3482 fatalities. However the reported figure is likely an underestimate as the deaths resulting from other drivers, such as drought , are not tracked by ACLED thus resulting into medium reliabilty.</v>
      </c>
      <c r="BP113" s="218" t="str">
        <f t="array" ref="BP113">LOOKUP(2,1/(Log!$K$1:$K$27569=BJ113),Log!$I$1:$I$27569)</f>
        <v xml:space="preserve">https://acleddata.com/explorer/ </v>
      </c>
      <c r="BQ113" s="223">
        <f t="array" ref="BQ113">LOOKUP(2,1/(Log!$K$1:$K$27569=BJ113),Log!$L$1:$L$27569)</f>
        <v>45776</v>
      </c>
      <c r="BR113" s="221" t="str">
        <f t="shared" si="122"/>
        <v>SOM001Buildings damaged</v>
      </c>
      <c r="BS113" s="224" t="str">
        <f t="array" ref="BS113">LOOKUP(2,1/(Log!$K$1:$K$27569=BR113),Log!$E$1:$E$27569)</f>
        <v>x</v>
      </c>
      <c r="BT113" s="224" t="str">
        <f t="array" ref="BT113">LOOKUP(2,1/(Log!$K$1:$K$27569=BR113),Log!$F$1:$F$27569)</f>
        <v>x</v>
      </c>
      <c r="BU113" s="224" t="str">
        <f t="array" ref="BU113">LOOKUP(2,1/(Log!$K$1:$K$27569=BR113),Log!$G$1:$G$27569)</f>
        <v>x</v>
      </c>
      <c r="BV113" s="224" t="str">
        <f t="array" ref="BV113">LOOKUP(2,1/(Log!$K$1:$K$27569=BR113),Log!$H$1:$H$27569)</f>
        <v>x</v>
      </c>
      <c r="BW113" s="224" t="str">
        <f t="array" ref="BW113">LOOKUP(2,1/(Log!$K$1:$K$27569=BR113),Log!$J$1:$J$27569)</f>
        <v>Given the difficult nature of the circumstances in Somalia and the absence of up-to-date and reliable data from open sources, it is difficult to accurately estimate figures for this indicator</v>
      </c>
      <c r="BX113" s="224" t="str">
        <f t="array" ref="BX113">LOOKUP(2,1/(Log!$K$1:$K$27569=BR113),Log!$I$1:$I$27569)</f>
        <v>x</v>
      </c>
      <c r="BY113" s="214">
        <f t="array" ref="BY113">LOOKUP(2,1/(Log!$K$1:$K$27569=BR113),Log!$L$1:$L$27569)</f>
        <v>45776</v>
      </c>
      <c r="BZ113" s="222" t="str">
        <f t="shared" si="123"/>
        <v>SOM001Buildings destroyed</v>
      </c>
      <c r="CA113" s="222" t="str">
        <f t="array" ref="CA113">LOOKUP(2,1/(Log!$K$1:$K$27569=BZ113),Log!$E$1:$E$27569)</f>
        <v>x</v>
      </c>
      <c r="CB113" s="222" t="str">
        <f t="array" ref="CB113">LOOKUP(2,1/(Log!$K$1:$K$27569=BZ113),Log!$F$1:$F$27569)</f>
        <v>x</v>
      </c>
      <c r="CC113" s="222" t="str">
        <f t="array" ref="CC113">LOOKUP(2,1/(Log!$K$1:$K$27569=BZ113),Log!$G$1:$G$27569)</f>
        <v>x</v>
      </c>
      <c r="CD113" s="222" t="str">
        <f t="array" ref="CD113">LOOKUP(2,1/(Log!$K$1:$K$27569=BZ113),Log!$H$1:$H$27569)</f>
        <v>x</v>
      </c>
      <c r="CE113" s="222" t="str">
        <f t="array" ref="CE113">LOOKUP(2,1/(Log!$K$1:$K$27569=BZ113),Log!$J$1:$J$27569)</f>
        <v>Given the difficult nature of the circumstances in Somalia and the absence of up-to-date and reliable data from open sources, it is difficult to accurately estimate figures for this indicator</v>
      </c>
      <c r="CF113" s="222" t="str">
        <f t="array" ref="CF113">LOOKUP(2,1/(Log!$K$1:$K$27569=BZ113),Log!$I$1:$I$27569)</f>
        <v>x</v>
      </c>
      <c r="CG113" s="223">
        <f t="array" ref="CG113">LOOKUP(2,1/(Log!$K$1:$K$27569=BZ113),Log!$L$1:$L$27569)</f>
        <v>45776</v>
      </c>
      <c r="CH113" s="221" t="str">
        <f t="shared" si="124"/>
        <v>SOM001Buildings in the affected area</v>
      </c>
      <c r="CI113" s="222" t="e">
        <f t="array" ref="CI113">LOOKUP(2,1/(Log!$K$1:$K$27569=CH113),Log!$E$1:$E$27569)</f>
        <v>#N/A</v>
      </c>
      <c r="CJ113" s="222" t="e">
        <f t="array" ref="CJ113">LOOKUP(2,1/(Log!$K$1:$K$27569=CH113),Log!$F$1:$F$27569)</f>
        <v>#N/A</v>
      </c>
      <c r="CK113" s="222" t="e">
        <f t="array" ref="CK113">LOOKUP(2,1/(Log!$K$1:$K$27569=CH113),Log!$G$1:$G$27569)</f>
        <v>#N/A</v>
      </c>
      <c r="CL113" s="222" t="e">
        <f t="array" ref="CL113">LOOKUP(2,1/(Log!$K$1:$K$27569=CH113),Log!$H$1:$H$27569)</f>
        <v>#N/A</v>
      </c>
      <c r="CM113" s="222" t="e">
        <f t="array" ref="CM113">LOOKUP(2,1/(Log!$K$1:$K$27569=CH113),Log!$J$1:$J$27569)</f>
        <v>#N/A</v>
      </c>
      <c r="CN113" s="222" t="e">
        <f t="array" ref="CN113">LOOKUP(2,1/(Log!$K$1:$K$27569=CH113),Log!$I$1:$I$27569)</f>
        <v>#N/A</v>
      </c>
      <c r="CO113" s="225" t="e">
        <f t="array" ref="CO113">LOOKUP(2,1/(Log!$K$1:$K$27569=CH113),Log!$L$1:$L$27569)</f>
        <v>#N/A</v>
      </c>
      <c r="CP113" s="222" t="str">
        <f t="shared" si="125"/>
        <v>SOM001Economic Losses</v>
      </c>
      <c r="CQ113" s="224" t="str">
        <f t="array" ref="CQ113">LOOKUP(2,1/(Log!$K$1:$K$27569=CP113),Log!$E$1:$E$27569)</f>
        <v>x</v>
      </c>
      <c r="CR113" s="224" t="str">
        <f t="array" ref="CR113">LOOKUP(2,1/(Log!$K$1:$K$27569=CP113),Log!$F$1:$F$27569)</f>
        <v>x</v>
      </c>
      <c r="CS113" s="224" t="str">
        <f t="array" ref="CS113">LOOKUP(2,1/(Log!$K$1:$K$27569=CP113),Log!$G$1:$G$27569)</f>
        <v>x</v>
      </c>
      <c r="CT113" s="224" t="str">
        <f t="array" ref="CT113">LOOKUP(2,1/(Log!$K$1:$K$27569=CP113),Log!$H$1:$H$27569)</f>
        <v>x</v>
      </c>
      <c r="CU113" s="224" t="str">
        <f t="array" ref="CU113">LOOKUP(2,1/(Log!$K$1:$K$27569=CP113),Log!$J$1:$J$27569)</f>
        <v>Given the difficult nature of the circumstances in Somalia and the absence of up-to-date and reliable data from open sources, it is difficult to accurately estimate figures for this indicator</v>
      </c>
      <c r="CV113" s="224" t="str">
        <f t="array" ref="CV113">LOOKUP(2,1/(Log!$K$1:$K$27569=CP113),Log!$I$1:$I$27569)</f>
        <v>x</v>
      </c>
      <c r="CW113" s="214">
        <f t="array" ref="CW113">LOOKUP(2,1/(Log!$K$1:$K$27569=CP113),Log!$L$1:$L$27569)</f>
        <v>45776</v>
      </c>
      <c r="CX113" s="222" t="str">
        <f t="shared" si="126"/>
        <v>SOM001People in Need</v>
      </c>
      <c r="CY113" s="218">
        <f t="shared" si="127"/>
        <v>5980000</v>
      </c>
      <c r="CZ113" s="218" t="str">
        <f t="shared" si="128"/>
        <v>OCHA 22/01/2025</v>
      </c>
      <c r="DA113" s="218" t="str">
        <f t="shared" si="129"/>
        <v xml:space="preserve">Medium </v>
      </c>
      <c r="DB113" s="218">
        <f t="shared" si="130"/>
        <v>2</v>
      </c>
      <c r="DC113" s="218" t="str">
        <f t="shared" si="131"/>
        <v xml:space="preserve">HNRP  2025 contain the disaggregation of PIN by severity needed for the INFORM Severity Index, however the PiN figure provided  (5.98M) is a combination of all the seveirty levels. According to INFORM Severity Index methodology, the sum of people in levels 3, 4 and 5 is equal to the total number of people in need. The number of people in level 4 was provided by OCHA's HNRP page 15 and there was no people classified in level 5 as according HNRP 2025, severity of humanitarian needs saw marked improvements from  2024 to 2025 and therefore no population was classified in level 5. To estimate the number of people in level 3 = (PIN - people in level 4) = (5,979,741-3,100,000)=2879741. This approach is assigned as medium reliability because despite the use of the most recent HNO/HRP/HNRP, which incorporate multi-sectoral assessments, the fluid nature of humanitarian crises, severity levels may not fully capture sudden changes in needs. . </v>
      </c>
      <c r="DD113" s="218" t="str">
        <f t="shared" si="132"/>
        <v>https://reliefweb.int/report/somalia/somalia-2025-humanitarian-needs-and-response-plan-hnrp</v>
      </c>
      <c r="DE113" s="220">
        <f t="shared" si="133"/>
        <v>45776</v>
      </c>
      <c r="DF113" s="221" t="str">
        <f t="shared" si="134"/>
        <v>SOM001Minimal humanitarian conditions - Level 1</v>
      </c>
      <c r="DG113" s="213">
        <f t="array" ref="DG113">IF(LOOKUP(2,1/(Log!$K$1:$K$27569=DF113),Log!$E$1:$E$27569)="x","x",ROUND(LOOKUP(2,1/(Log!$K$1:$K$27569=DF113),Log!$E$1:$E$27569),-3))</f>
        <v>10200000</v>
      </c>
      <c r="DH113" s="224" t="str">
        <f t="array" ref="DH113">LOOKUP(2,1/(Log!$K$1:$K$27569=DF113),Log!$F$1:$F$27569)</f>
        <v xml:space="preserve">OCHA 22/01/2025; </v>
      </c>
      <c r="DI113" s="224" t="str">
        <f t="array" ref="DI113">LOOKUP(2,1/(Log!$K$1:$K$27569=DF113),Log!$G$1:$G$27569)</f>
        <v xml:space="preserve">Medium </v>
      </c>
      <c r="DJ113" s="224">
        <f t="array" ref="DJ113">LOOKUP(2,1/(Log!$K$1:$K$27569=DF113),Log!$H$1:$H$27569)</f>
        <v>2</v>
      </c>
      <c r="DK113" s="224" t="str">
        <f t="array" ref="DK113">LOOKUP(2,1/(Log!$K$1:$K$27569=DF113),Log!$J$1:$J$27569)</f>
        <v xml:space="preserve">According to INFORM severity index methodology, the number of people facing Minimal humanitarian conditions or in Level 1= People exposed - People Affected. According to HNRP 2025, the number of people affected is 9,080,000 (page 16). Additionally since the whole population is exposed to complex crisis in Somalia, the number of people exposed is the same as the total population which is 19,280,000. Therefore the number of people in level 1 is (19,280,000-9,080,000). This approach is assigned as medium reliability because despite the use of the most recent HNO/HRP/HNRP, which incorporate multi-sectoral assessments, the fluid nature of humanitarian crises, severity levels may not fully capture sudden changes in needs. </v>
      </c>
      <c r="DL113" s="224" t="str">
        <f t="array" ref="DL113">LOOKUP(2,1/(Log!$K$1:$K$27569=DF113),Log!$I$1:$I$27569)</f>
        <v>https://reliefweb.int/report/somalia/somalia-2025-humanitarian-needs-and-response-plan-hnrp</v>
      </c>
      <c r="DM113" s="214">
        <f t="array" ref="DM113">LOOKUP(2,1/(Log!$K$1:$K$27569=DF113),Log!$L$1:$L$27569)</f>
        <v>45776</v>
      </c>
      <c r="DN113" s="222" t="str">
        <f t="shared" si="135"/>
        <v>SOM001Stressed humanitarian conditions - Level 2</v>
      </c>
      <c r="DO113" s="218">
        <f t="array" ref="DO113">IF(LOOKUP(2,1/(Log!$K$1:$K$27569=DN113),Log!$E$1:$E$27569)="x","x",ROUND(LOOKUP(2,1/(Log!$K$1:$K$27569=DN113),Log!$E$1:$E$27569),-3))</f>
        <v>3100000</v>
      </c>
      <c r="DP113" s="222" t="str">
        <f t="array" ref="DP113">LOOKUP(2,1/(Log!$K$1:$K$27569=DN113),Log!$F$1:$F$27569)</f>
        <v>OCHA 22/01/2025;HDX 24/12/2024</v>
      </c>
      <c r="DQ113" s="222" t="str">
        <f t="array" ref="DQ113">LOOKUP(2,1/(Log!$K$1:$K$27569=DN113),Log!$G$1:$G$27569)</f>
        <v xml:space="preserve">Medium </v>
      </c>
      <c r="DR113" s="222">
        <f t="array" ref="DR113">LOOKUP(2,1/(Log!$K$1:$K$27569=DN113),Log!$H$1:$H$27569)</f>
        <v>2</v>
      </c>
      <c r="DS113" s="222" t="str">
        <f t="array" ref="DS113">LOOKUP(2,1/(Log!$K$1:$K$27569=DN113),Log!$J$1:$J$27569)</f>
        <v xml:space="preserve">According to the INFORM severity index methodology, people facing stressed humanitarian conditions or Level 2 = People affected - People in Need (PIN). The figure for people affected is privided by OCHA's HNRP 2025 page 16 and the People in Need figure is provided by OCHA's  2025 on page 14 however its a rounded off figure, The HDX exact figure was used here. (9,080,000-5,979,741). This approach is assigned as medium reliability because despite the use of the most recent HNO/HRP/HNRP, which incorporate multi-sectoral assessments, the fluid nature of humanitarian crises, severity levels may not fully capture sudden changes in needs. </v>
      </c>
      <c r="DT113" s="222" t="str">
        <f t="array" ref="DT113">LOOKUP(2,1/(Log!$K$1:$K$27569=DN113),Log!$I$1:$I$27569)</f>
        <v>https://reliefweb.int/report/somalia/somalia-2025-humanitarian-needs-and-response-plan-hnrp; https://data.humdata.org/dataset/som-jiaf-humanitarian-needs-pin-and-severity</v>
      </c>
      <c r="DU113" s="223">
        <f t="array" ref="DU113">LOOKUP(2,1/(Log!$K$1:$K$27569=DN113),Log!$L$1:$L$27569)</f>
        <v>45776</v>
      </c>
      <c r="DV113" s="221" t="str">
        <f t="shared" si="136"/>
        <v>SOM001Moderate humanitarian conditions - Level 3</v>
      </c>
      <c r="DW113" s="213">
        <f t="array" ref="DW113">IF(LOOKUP(2,1/(Log!$K$1:$K$27569=DV113),Log!$E$1:$E$27569)="x","x",ROUND(LOOKUP(2,1/(Log!$K$1:$K$27569=DV113),Log!$E$1:$E$27569),-3))</f>
        <v>2880000</v>
      </c>
      <c r="DX113" s="224" t="str">
        <f t="array" ref="DX113">LOOKUP(2,1/(Log!$K$1:$K$27569=DV113),Log!$F$1:$F$27569)</f>
        <v>OCHA 22/01/2025</v>
      </c>
      <c r="DY113" s="224" t="str">
        <f t="array" ref="DY113">LOOKUP(2,1/(Log!$K$1:$K$27569=DV113),Log!$G$1:$G$27569)</f>
        <v xml:space="preserve">Medium </v>
      </c>
      <c r="DZ113" s="224">
        <f t="array" ref="DZ113">LOOKUP(2,1/(Log!$K$1:$K$27569=DV113),Log!$H$1:$H$27569)</f>
        <v>2</v>
      </c>
      <c r="EA113" s="224" t="str">
        <f t="array" ref="EA113">LOOKUP(2,1/(Log!$K$1:$K$27569=DV113),Log!$J$1:$J$27569)</f>
        <v xml:space="preserve">HNRP  2025 contain the disaggregation of PIN by severity needed for the INFORM Severity Index, however the PiN figure provided  (5.98M) is a combination of all the seveirty levels. According to INFORM Severity Index methodology, the sum of people in levels 3, 4 and 5 is equal to the total number of people in need. The number of people in level 4 was provided by OCHA's HNRP page 15 and there was no people classified in level 5 as according HNRP 2025, severity of humanitarian needs saw marked improvements from  2024 to 2025 and therefore no population was classified in level 5. To estimate the number of people in level 3 = (PIN - people in level 4) = (5,979,741-3,100,000)=2879741. This approach is assigned as medium reliability because despite the use of the most recent HNO/HRP/HNRP, which incorporate multi-sectoral assessments, the fluid nature of humanitarian crises, severity levels may not fully capture sudden changes in needs. . </v>
      </c>
      <c r="EB113" s="224" t="str">
        <f t="array" ref="EB113">LOOKUP(2,1/(Log!$K$1:$K$27569=DV113),Log!$I$1:$I$27569)</f>
        <v>https://reliefweb.int/report/somalia/somalia-2025-humanitarian-needs-and-response-plan-hnrp</v>
      </c>
      <c r="EC113" s="214">
        <f t="array" ref="EC113">LOOKUP(2,1/(Log!$K$1:$K$27569=DV113),Log!$L$1:$L$27569)</f>
        <v>45776</v>
      </c>
      <c r="ED113" s="222" t="str">
        <f t="shared" si="137"/>
        <v>SOM001Severe humanitarian conditions - Level 4</v>
      </c>
      <c r="EE113" s="218">
        <f t="array" ref="EE113">IF(LOOKUP(2,1/(Log!$K$1:$K$27569=ED113),Log!$E$1:$E$27569)="x","x",ROUND(LOOKUP(2,1/(Log!$K$1:$K$27569=ED113),Log!$E$1:$E$27569),-3))</f>
        <v>3100000</v>
      </c>
      <c r="EF113" s="222" t="str">
        <f t="array" ref="EF113">LOOKUP(2,1/(Log!$K$1:$K$27569=ED113),Log!$F$1:$F$27569)</f>
        <v>OCHA 22/01/2025</v>
      </c>
      <c r="EG113" s="222" t="str">
        <f t="array" ref="EG113">LOOKUP(2,1/(Log!$K$1:$K$27569=ED113),Log!$G$1:$G$27569)</f>
        <v xml:space="preserve">Medium </v>
      </c>
      <c r="EH113" s="222">
        <f t="array" ref="EH113">LOOKUP(2,1/(Log!$K$1:$K$27569=ED113),Log!$H$1:$H$27569)</f>
        <v>2</v>
      </c>
      <c r="EI113" s="222" t="str">
        <f t="array" ref="EI113">LOOKUP(2,1/(Log!$K$1:$K$27569=ED113),Log!$J$1:$J$27569)</f>
        <v xml:space="preserve">The number of people in level 4 was taken from HNRP 2025 page 15. This approach is assigned as medium reliability because despite the use of the most recent HNO/HRP/HNRP, which incorporate multi-sectoral assessments, the fluid nature of humanitarian crises, severity levels may not fully capture sudden changes in needs. </v>
      </c>
      <c r="EJ113" s="222" t="str">
        <f t="array" ref="EJ113">LOOKUP(2,1/(Log!$K$1:$K$27569=ED113),Log!$I$1:$I$27569)</f>
        <v>https://reliefweb.int/report/somalia/somalia-2025-humanitarian-needs-and-response-plan-hnrp</v>
      </c>
      <c r="EK113" s="223">
        <f t="array" ref="EK113">LOOKUP(2,1/(Log!$K$1:$K$27569=ED113),Log!$L$1:$L$27569)</f>
        <v>45776</v>
      </c>
      <c r="EL113" s="221" t="str">
        <f t="shared" si="138"/>
        <v>SOM001Extreme humanitarian conditions - Level 5</v>
      </c>
      <c r="EM113" s="213">
        <f t="array" ref="EM113">IF(LOOKUP(2,1/(Log!$K$1:$K$27569=EL113),Log!$E$1:$E$27569)="x","x",ROUND(LOOKUP(2,1/(Log!$K$1:$K$27569=EL113),Log!$E$1:$E$27569),-3))</f>
        <v>0</v>
      </c>
      <c r="EN113" s="224" t="str">
        <f t="array" ref="EN113">LOOKUP(2,1/(Log!$K$1:$K$27569=EL113),Log!$F$1:$F$27569)</f>
        <v>OCHA 22/01/2025</v>
      </c>
      <c r="EO113" s="224" t="str">
        <f t="array" ref="EO113">LOOKUP(2,1/(Log!$K$1:$K$27569=EL113),Log!$G$1:$G$27569)</f>
        <v xml:space="preserve">Medium </v>
      </c>
      <c r="EP113" s="224">
        <f t="array" ref="EP113">LOOKUP(2,1/(Log!$K$1:$K$27569=EL113),Log!$H$1:$H$27569)</f>
        <v>2</v>
      </c>
      <c r="EQ113" s="224" t="str">
        <f t="array" ref="EQ113">LOOKUP(2,1/(Log!$K$1:$K$27569=EL113),Log!$J$1:$J$27569)</f>
        <v xml:space="preserve">This is according to HNRP 2025. The severity of humanitarian needs saw marked improvements from  2024 to 2025. The inter-cluster needs severity analysis did not identify any district in catastrophic severity (phase 5). Additionally approach is assigned as medium reliability because despite the use of the most recent HNO/HRP/HNRP, which incorporate multi-sectoral assessments, the fluid nature of humanitarian crises, severity levels may not fully capture sudden changes in needs. </v>
      </c>
      <c r="ER113" s="224" t="str">
        <f t="array" ref="ER113">LOOKUP(2,1/(Log!$K$1:$K$27569=EL113),Log!$I$1:$I$27569)</f>
        <v>https://reliefweb.int/report/somalia/somalia-2025-humanitarian-needs-and-response-plan-hnrp</v>
      </c>
      <c r="ES113" s="214">
        <f t="array" ref="ES113">LOOKUP(2,1/(Log!$K$1:$K$27569=EL113),Log!$L$1:$L$27569)</f>
        <v>45776</v>
      </c>
      <c r="ET113" s="222" t="str">
        <f t="shared" si="139"/>
        <v>SOM001Fatalities in all crises</v>
      </c>
      <c r="EU113" s="222">
        <f t="array" ref="EU113">LOOKUP(2,1/(Log!$K$1:$K$27569=ET113),Log!$E$1:$E$27569)</f>
        <v>4595</v>
      </c>
      <c r="EV113" s="222" t="str">
        <f t="array" ref="EV113">LOOKUP(2,1/(Log!$K$1:$K$27569=ET113),Log!$F$1:$F$27569)</f>
        <v xml:space="preserve">ACLED Accessed  09/04/2025; </v>
      </c>
      <c r="EW113" s="222" t="str">
        <f t="array" ref="EW113">LOOKUP(2,1/(Log!$K$1:$K$27569=ET113),Log!$G$1:$G$27569)</f>
        <v xml:space="preserve">Medium </v>
      </c>
      <c r="EX113" s="222">
        <f t="array" ref="EX113">LOOKUP(2,1/(Log!$K$1:$K$27569=ET113),Log!$H$1:$H$27569)</f>
        <v>2</v>
      </c>
      <c r="EY113" s="222" t="str">
        <f t="array" ref="EY113">LOOKUP(2,1/(Log!$K$1:$K$27569=ET113),Log!$J$1:$J$27569)</f>
        <v>Multiple regions in Somalia are affected by climatic shocks, conflict and insecurity. These impacts have resulted to a number of fatalities attributed to Battles, Violence against civilians, Explosions/Remote violence , Riots, Protests, Strategic develpments as documented by ACLED from 01/10/2024 to 01/04/2025.  There have been 3482 fatalities. However the reported figure is likely an underestimate as the deaths resulting from other drivers, such as drought , are not tracked by ACLED thus resulting into medium reliabilty.</v>
      </c>
      <c r="EZ113" s="222" t="str">
        <f t="array" ref="EZ113">LOOKUP(2,1/(Log!$K$1:$K$27569=ET113),Log!$I$1:$I$27569)</f>
        <v xml:space="preserve">https://acleddata.com/explorer/  </v>
      </c>
      <c r="FA113" s="223">
        <f t="array" ref="FA113">LOOKUP(2,1/(Log!$K$1:$K$27569=ET113),Log!$L$1:$L$27569)</f>
        <v>45776</v>
      </c>
      <c r="FB113" s="221" t="str">
        <f t="shared" si="140"/>
        <v>SOM001Crisis affected groups</v>
      </c>
      <c r="FC113" s="224">
        <f t="array" ref="FC113">LOOKUP(2,1/(Log!$K$1:$K$27569=FB113),Log!$E$1:$E$27569)</f>
        <v>5</v>
      </c>
      <c r="FD113" s="224" t="str">
        <f t="array" ref="FD113">LOOKUP(2,1/(Log!$K$1:$K$27569=FB113),Log!$F$1:$F$27569)</f>
        <v>OCHA 08/02/2023</v>
      </c>
      <c r="FE113" s="224" t="str">
        <f t="array" ref="FE113">LOOKUP(2,1/(Log!$K$1:$K$27569=FB113),Log!$G$1:$G$27569)</f>
        <v>High</v>
      </c>
      <c r="FF113" s="224">
        <f t="array" ref="FF113">LOOKUP(2,1/(Log!$K$1:$K$27569=FB113),Log!$H$1:$H$27569)</f>
        <v>1</v>
      </c>
      <c r="FG113" s="224" t="str">
        <f t="array" ref="FG113">LOOKUP(2,1/(Log!$K$1:$K$27569=FB113),Log!$J$1:$J$27569)</f>
        <v xml:space="preserve">In this crisis, all 5 population groups are affected: IDPs, host population, non-host population, refugees and asylum seekers, and returnees.’ </v>
      </c>
      <c r="FH113" s="224" t="str">
        <f t="array" ref="FH113">LOOKUP(2,1/(Log!$K$1:$K$27569=FB113),Log!$I$1:$I$27569)</f>
        <v>https://reliefweb.int/report/somalia/somalia-humanitarian-needs-overview-2023-february-2023</v>
      </c>
      <c r="FI113" s="214">
        <f t="array" ref="FI113">LOOKUP(2,1/(Log!$K$1:$K$27569=FB113),Log!$L$1:$L$27569)</f>
        <v>45776</v>
      </c>
      <c r="FJ113" s="221" t="str">
        <f t="shared" si="141"/>
        <v>SOM001People facing limited access constraints</v>
      </c>
      <c r="FK113" s="222" t="str">
        <f t="array" ref="FK113">LOOKUP(2,1/(Log!$K$1:$K$27569=FJ113),Log!$E$1:$E$27569)</f>
        <v>x</v>
      </c>
      <c r="FL113" s="222" t="str">
        <f t="array" ref="FL113">LOOKUP(2,1/(Log!$K$1:$K$27569=FJ113),Log!$F$1:$F$27569)</f>
        <v>x</v>
      </c>
      <c r="FM113" s="222" t="str">
        <f t="array" ref="FM113">LOOKUP(2,1/(Log!$K$1:$K$27569=FJ113),Log!$G$1:$G$27569)</f>
        <v>x</v>
      </c>
      <c r="FN113" s="222" t="str">
        <f t="array" ref="FN113">LOOKUP(2,1/(Log!$K$1:$K$27569=FJ113),Log!$H$1:$H$27569)</f>
        <v>x</v>
      </c>
      <c r="FO113" s="222" t="str">
        <f t="array" ref="FO113">LOOKUP(2,1/(Log!$K$1:$K$27569=FJ113),Log!$J$1:$J$27569)</f>
        <v>Given the difficult nature of the circumstances in Somalia and the absence of up-to-date and reliable data from open sources, it is difficult to accurately estimate figures for this indicator</v>
      </c>
      <c r="FP113" s="218" t="str">
        <f t="array" ref="FP113">LOOKUP(2,1/(Log!$K$1:$K$27569=FJ113),Log!$I$1:$I$27569)</f>
        <v>x</v>
      </c>
      <c r="FQ113" s="219">
        <f t="array" ref="FQ113">LOOKUP(2,1/(Log!$K$1:$K$27569=FJ113),Log!$L$1:$L$27569)</f>
        <v>45776</v>
      </c>
      <c r="FR113" s="221" t="str">
        <f t="shared" si="142"/>
        <v>SOM001People facing restricted access constraints</v>
      </c>
      <c r="FS113" s="224" t="str">
        <f t="array" ref="FS113">LOOKUP(2,1/(Log!$K$1:$K$27569=FR113),Log!$E$1:$E$27569)</f>
        <v>x</v>
      </c>
      <c r="FT113" s="224" t="str">
        <f t="array" ref="FT113">LOOKUP(2,1/(Log!$K$1:$K$27569=FR113),Log!$F$1:$F$27569)</f>
        <v>x</v>
      </c>
      <c r="FU113" s="224" t="str">
        <f t="array" ref="FU113">LOOKUP(2,1/(Log!$K$1:$K$27569=FR113),Log!$G$1:$G$27569)</f>
        <v>x</v>
      </c>
      <c r="FV113" s="224" t="str">
        <f t="array" ref="FV113">LOOKUP(2,1/(Log!$K$1:$K$27569=FR113),Log!$H$1:$H$27569)</f>
        <v>x</v>
      </c>
      <c r="FW113" s="224" t="str">
        <f t="array" ref="FW113">LOOKUP(2,1/(Log!$K$1:$K$27569=FR113),Log!$J$1:$J$27569)</f>
        <v>Given the difficult nature of the circumstances in Somalia and the absence of up-to-date and reliable data from open sources, it is difficult to accurately estimate figures for this indicator</v>
      </c>
      <c r="FX113" s="224" t="str">
        <f t="array" ref="FX113">LOOKUP(2,1/(Log!$K$1:$K$27569=FR113),Log!$I$1:$I$27569)</f>
        <v>x</v>
      </c>
      <c r="FY113" s="214">
        <f t="array" ref="FY113">LOOKUP(2,1/(Log!$K$1:$K$27569=FR113),Log!$L$1:$L$27569)</f>
        <v>45776</v>
      </c>
      <c r="FZ113" s="222" t="str">
        <f t="shared" si="143"/>
        <v>SOM001Impediments to entry into country (bureaucratic and administrative)</v>
      </c>
      <c r="GA113" s="222">
        <f t="array" ref="GA113">LOOKUP(2,1/(Log!$K$1:$K$27569=FZ113),Log!$E$1:$E$27569)</f>
        <v>2</v>
      </c>
      <c r="GB113" s="222" t="str">
        <f t="array" ref="GB113">LOOKUP(2,1/(Log!$K$1:$K$27569=FZ113),Log!$F$1:$F$27569)</f>
        <v>ACAPS Access Methodology</v>
      </c>
      <c r="GC113" s="222" t="str">
        <f t="array" ref="GC113">LOOKUP(2,1/(Log!$K$1:$K$27569=FZ113),Log!$G$1:$G$27569)</f>
        <v>Medium</v>
      </c>
      <c r="GD113" s="222">
        <f t="array" ref="GD113">LOOKUP(2,1/(Log!$K$1:$K$27569=FZ113),Log!$H$1:$H$27569)</f>
        <v>2</v>
      </c>
      <c r="GE113" s="222" t="str">
        <f t="array" ref="GE113">LOOKUP(2,1/(Log!$K$1:$K$27569=FZ113),Log!$J$1:$J$27569)</f>
        <v>x</v>
      </c>
      <c r="GF113" s="222" t="str">
        <f t="array" ref="GF113">LOOKUP(2,1/(Log!$K$1:$K$27569=FZ113),Log!$I$1:$I$27569)</f>
        <v>x</v>
      </c>
      <c r="GG113" s="223">
        <f t="array" ref="GG113">LOOKUP(2,1/(Log!$K$1:$K$27569=FZ113),Log!$L$1:$L$27569)</f>
        <v>45609</v>
      </c>
      <c r="GH113" s="221" t="str">
        <f t="shared" si="144"/>
        <v>SOM001Restriction of movement (impediments to freedom of movement and/or administrative restrictions)</v>
      </c>
      <c r="GI113" s="224">
        <f t="array" ref="GI113">LOOKUP(2,1/(Log!$K$1:$K$27569=GH113),Log!$E$1:$E$27569)</f>
        <v>3</v>
      </c>
      <c r="GJ113" s="224" t="str">
        <f t="array" ref="GJ113">LOOKUP(2,1/(Log!$K$1:$K$27569=GH113),Log!$F$1:$F$27569)</f>
        <v>ACAPS Access Methodology</v>
      </c>
      <c r="GK113" s="224" t="str">
        <f t="array" ref="GK113">LOOKUP(2,1/(Log!$K$1:$K$27569=GH113),Log!$G$1:$G$27569)</f>
        <v>Medium</v>
      </c>
      <c r="GL113" s="224">
        <f t="array" ref="GL113">LOOKUP(2,1/(Log!$K$1:$K$27569=GH113),Log!$H$1:$H$27569)</f>
        <v>2</v>
      </c>
      <c r="GM113" s="224" t="str">
        <f t="array" ref="GM113">LOOKUP(2,1/(Log!$K$1:$K$27569=GH113),Log!$J$1:$J$27569)</f>
        <v>x</v>
      </c>
      <c r="GN113" s="224" t="str">
        <f t="array" ref="GN113">LOOKUP(2,1/(Log!$K$1:$K$27569=GH113),Log!$I$1:$I$27569)</f>
        <v>x</v>
      </c>
      <c r="GO113" s="214">
        <f t="array" ref="GO113">LOOKUP(2,1/(Log!$K$1:$K$27569=GH113),Log!$L$1:$L$27569)</f>
        <v>45609</v>
      </c>
      <c r="GP113" s="222" t="str">
        <f t="shared" si="145"/>
        <v>SOM001Interference into implementation of humanitarian activities</v>
      </c>
      <c r="GQ113" s="222">
        <f t="array" ref="GQ113">LOOKUP(2,1/(Log!$K$1:$K$27569=GP113),Log!$E$1:$E$27569)</f>
        <v>3</v>
      </c>
      <c r="GR113" s="222" t="str">
        <f t="array" ref="GR113">LOOKUP(2,1/(Log!$K$1:$K$27569=GP113),Log!$F$1:$F$27569)</f>
        <v>ACAPS Access Methodology</v>
      </c>
      <c r="GS113" s="222" t="str">
        <f t="array" ref="GS113">LOOKUP(2,1/(Log!$K$1:$K$27569=GP113),Log!$G$1:$G$27569)</f>
        <v>Medium</v>
      </c>
      <c r="GT113" s="222">
        <f t="array" ref="GT113">LOOKUP(2,1/(Log!$K$1:$K$27569=GP113),Log!$H$1:$H$27569)</f>
        <v>2</v>
      </c>
      <c r="GU113" s="222" t="str">
        <f t="array" ref="GU113">LOOKUP(2,1/(Log!$K$1:$K$27569=GP113),Log!$J$1:$J$27569)</f>
        <v>x</v>
      </c>
      <c r="GV113" s="222" t="str">
        <f t="array" ref="GV113">LOOKUP(2,1/(Log!$K$1:$K$27569=GP113),Log!$I$1:$I$27569)</f>
        <v>x</v>
      </c>
      <c r="GW113" s="223">
        <f t="array" ref="GW113">LOOKUP(2,1/(Log!$K$1:$K$27569=GP113),Log!$L$1:$L$27569)</f>
        <v>45609</v>
      </c>
      <c r="GX113" s="221" t="str">
        <f t="shared" si="146"/>
        <v>SOM001Violence against personnel, facilities and assets</v>
      </c>
      <c r="GY113" s="224">
        <f t="array" ref="GY113">LOOKUP(2,1/(Log!$K$1:$K$27569=GX113),Log!$E$1:$E$27569)</f>
        <v>3</v>
      </c>
      <c r="GZ113" s="224" t="str">
        <f t="array" ref="GZ113">LOOKUP(2,1/(Log!$K$1:$K$27569=GX113),Log!$F$1:$F$27569)</f>
        <v>ACAPS Access Methodology</v>
      </c>
      <c r="HA113" s="224" t="str">
        <f t="array" ref="HA113">LOOKUP(2,1/(Log!$K$1:$K$27569=GX113),Log!$G$1:$G$27569)</f>
        <v>Medium</v>
      </c>
      <c r="HB113" s="224">
        <f t="array" ref="HB113">LOOKUP(2,1/(Log!$K$1:$K$27569=GX113),Log!$H$1:$H$27569)</f>
        <v>2</v>
      </c>
      <c r="HC113" s="224" t="str">
        <f t="array" ref="HC113">LOOKUP(2,1/(Log!$K$1:$K$27569=GX113),Log!$J$1:$J$27569)</f>
        <v>x</v>
      </c>
      <c r="HD113" s="224" t="str">
        <f t="array" ref="HD113">LOOKUP(2,1/(Log!$K$1:$K$27569=GX113),Log!$I$1:$I$27569)</f>
        <v>x</v>
      </c>
      <c r="HE113" s="214">
        <f t="array" ref="HE113">LOOKUP(2,1/(Log!$K$1:$K$27569=GX113),Log!$L$1:$L$27569)</f>
        <v>45609</v>
      </c>
      <c r="HF113" s="222" t="str">
        <f t="shared" si="147"/>
        <v>SOM001Denial of existence of humanitarian needs or entitlements to assistance</v>
      </c>
      <c r="HG113" s="222">
        <f t="array" ref="HG113">LOOKUP(2,1/(Log!$K$1:$K$27569=HF113),Log!$E$1:$E$27569)</f>
        <v>2</v>
      </c>
      <c r="HH113" s="222" t="str">
        <f t="array" ref="HH113">LOOKUP(2,1/(Log!$K$1:$K$27569=HF113),Log!$F$1:$F$27569)</f>
        <v>ACAPS Access Methodology</v>
      </c>
      <c r="HI113" s="222" t="str">
        <f t="array" ref="HI113">LOOKUP(2,1/(Log!$K$1:$K$27569=HF113),Log!$G$1:$G$27569)</f>
        <v>Medium</v>
      </c>
      <c r="HJ113" s="222">
        <f t="array" ref="HJ113">LOOKUP(2,1/(Log!$K$1:$K$27569=HF113),Log!$H$1:$H$27569)</f>
        <v>2</v>
      </c>
      <c r="HK113" s="222" t="str">
        <f t="array" ref="HK113">LOOKUP(2,1/(Log!$K$1:$K$27569=HF113),Log!$J$1:$J$27569)</f>
        <v>x</v>
      </c>
      <c r="HL113" s="222" t="str">
        <f t="array" ref="HL113">LOOKUP(2,1/(Log!$K$1:$K$27569=HF113),Log!$I$1:$I$27569)</f>
        <v>x</v>
      </c>
      <c r="HM113" s="223">
        <f t="array" ref="HM113">LOOKUP(2,1/(Log!$K$1:$K$27569=HF113),Log!$L$1:$L$27569)</f>
        <v>45609</v>
      </c>
      <c r="HN113" s="221" t="str">
        <f t="shared" si="148"/>
        <v>SOM001Restriction and obstruction of access to services and assistance</v>
      </c>
      <c r="HO113" s="224">
        <f t="array" ref="HO113">LOOKUP(2,1/(Log!$K$1:$K$27569=HN113),Log!$E$1:$E$27569)</f>
        <v>3</v>
      </c>
      <c r="HP113" s="224" t="str">
        <f t="array" ref="HP113">LOOKUP(2,1/(Log!$K$1:$K$27569=HN113),Log!$F$1:$F$27569)</f>
        <v>ACAPS Access Methodology</v>
      </c>
      <c r="HQ113" s="224" t="str">
        <f t="array" ref="HQ113">LOOKUP(2,1/(Log!$K$1:$K$27569=HN113),Log!$G$1:$G$27569)</f>
        <v>Medium</v>
      </c>
      <c r="HR113" s="224">
        <f t="array" ref="HR113">LOOKUP(2,1/(Log!$K$1:$K$27569=HN113),Log!$H$1:$H$27569)</f>
        <v>2</v>
      </c>
      <c r="HS113" s="224" t="str">
        <f t="array" ref="HS113">LOOKUP(2,1/(Log!$K$1:$K$27569=HN113),Log!$J$1:$J$27569)</f>
        <v>x</v>
      </c>
      <c r="HT113" s="224" t="str">
        <f t="array" ref="HT113">LOOKUP(2,1/(Log!$K$1:$K$27569=HN113),Log!$I$1:$I$27569)</f>
        <v>x</v>
      </c>
      <c r="HU113" s="214">
        <f t="array" ref="HU113">LOOKUP(2,1/(Log!$K$1:$K$27569=HN113),Log!$L$1:$L$27569)</f>
        <v>45609</v>
      </c>
      <c r="HV113" s="222" t="str">
        <f t="shared" si="149"/>
        <v>SOM001Ongoing insecurity/hostilities affecting humanitarian assistance</v>
      </c>
      <c r="HW113" s="222">
        <f t="array" ref="HW113">LOOKUP(2,1/(Log!$K$1:$K$27569=HV113),Log!$E$1:$E$27569)</f>
        <v>3</v>
      </c>
      <c r="HX113" s="222" t="str">
        <f t="array" ref="HX113">LOOKUP(2,1/(Log!$K$1:$K$27569=HV113),Log!$F$1:$F$27569)</f>
        <v>ACAPS Access Methodology</v>
      </c>
      <c r="HY113" s="222" t="str">
        <f t="array" ref="HY113">LOOKUP(2,1/(Log!$K$1:$K$27569=HV113),Log!$G$1:$G$27569)</f>
        <v>Medium</v>
      </c>
      <c r="HZ113" s="222">
        <f t="array" ref="HZ113">LOOKUP(2,1/(Log!$K$1:$K$27569=HV113),Log!$H$1:$H$27569)</f>
        <v>2</v>
      </c>
      <c r="IA113" s="222" t="str">
        <f t="array" ref="IA113">LOOKUP(2,1/(Log!$K$1:$K$27569=HV113),Log!$J$1:$J$27569)</f>
        <v>x</v>
      </c>
      <c r="IB113" s="222" t="str">
        <f t="array" ref="IB113">LOOKUP(2,1/(Log!$K$1:$K$27569=HV113),Log!$I$1:$I$27569)</f>
        <v>x</v>
      </c>
      <c r="IC113" s="223">
        <f t="array" ref="IC113">LOOKUP(2,1/(Log!$K$1:$K$27569=HV113),Log!$L$1:$L$27569)</f>
        <v>45609</v>
      </c>
      <c r="ID113" s="221" t="str">
        <f t="shared" si="150"/>
        <v>SOM001Presence of mines and improvised explosive devices</v>
      </c>
      <c r="IE113" s="224">
        <f t="array" ref="IE113">LOOKUP(2,1/(Log!$K$1:$K$27569=ID113),Log!$E$1:$E$27569)</f>
        <v>3</v>
      </c>
      <c r="IF113" s="224" t="str">
        <f t="array" ref="IF113">LOOKUP(2,1/(Log!$K$1:$K$27569=ID113),Log!$F$1:$F$27569)</f>
        <v>ACAPS Access Methodology</v>
      </c>
      <c r="IG113" s="224" t="str">
        <f t="array" ref="IG113">LOOKUP(2,1/(Log!$K$1:$K$27569=ID113),Log!$G$1:$G$27569)</f>
        <v>Medium</v>
      </c>
      <c r="IH113" s="224">
        <f t="array" ref="IH113">LOOKUP(2,1/(Log!$K$1:$K$27569=ID113),Log!$H$1:$H$27569)</f>
        <v>2</v>
      </c>
      <c r="II113" s="224" t="str">
        <f t="array" ref="II113">LOOKUP(2,1/(Log!$K$1:$K$27569=ID113),Log!$J$1:$J$27569)</f>
        <v>x</v>
      </c>
      <c r="IJ113" s="224" t="str">
        <f t="array" ref="IJ113">LOOKUP(2,1/(Log!$K$1:$K$27569=ID113),Log!$I$1:$I$27569)</f>
        <v>x</v>
      </c>
      <c r="IK113" s="214">
        <f t="array" ref="IK113">LOOKUP(2,1/(Log!$K$1:$K$27569=ID113),Log!$L$1:$L$27569)</f>
        <v>45609</v>
      </c>
      <c r="IL113" s="222" t="str">
        <f t="shared" si="151"/>
        <v>SOM001Physical constraints in the environment (obstacles related to terrain, climate, lack of infrastructure, etc.)</v>
      </c>
      <c r="IM113" s="222">
        <f t="array" ref="IM113">LOOKUP(2,1/(Log!$K$1:$K$27569=IL113),Log!$E$1:$E$27569)</f>
        <v>3</v>
      </c>
      <c r="IN113" s="222" t="str">
        <f t="array" ref="IN113">LOOKUP(2,1/(Log!$K$1:$K$27569=IL113),Log!$F$1:$F$27569)</f>
        <v>ACAPS Access Methodology</v>
      </c>
      <c r="IO113" s="222" t="str">
        <f t="array" ref="IO113">LOOKUP(2,1/(Log!$K$1:$K$27569=IL113),Log!$G$1:$G$27569)</f>
        <v>Medium</v>
      </c>
      <c r="IP113" s="222">
        <f t="array" ref="IP113">LOOKUP(2,1/(Log!$K$1:$K$27569=IL113),Log!$H$1:$H$27569)</f>
        <v>2</v>
      </c>
      <c r="IQ113" s="222" t="str">
        <f t="array" ref="IQ113">LOOKUP(2,1/(Log!$K$1:$K$27569=IL113),Log!$J$1:$J$27569)</f>
        <v>x</v>
      </c>
      <c r="IR113" s="222" t="str">
        <f t="array" ref="IR113">LOOKUP(2,1/(Log!$K$1:$K$27569=IL113),Log!$I$1:$I$27569)</f>
        <v>x</v>
      </c>
      <c r="IS113" s="223">
        <f t="array" ref="IS113">LOOKUP(2,1/(Log!$K$1:$K$27569=IL113),Log!$L$1:$L$27569)</f>
        <v>45609</v>
      </c>
    </row>
    <row r="114" spans="1:253" s="11" customFormat="1" ht="13.35" customHeight="1">
      <c r="A114" s="11" t="str">
        <f>Lists!B:B</f>
        <v>Mixed Migration Flows in Somalia</v>
      </c>
      <c r="B114" s="11" t="str">
        <f>Lists!F:F</f>
        <v>International Displacement</v>
      </c>
      <c r="C114" s="11" t="str">
        <f>Lists!C:C</f>
        <v>SOM002</v>
      </c>
      <c r="D114" s="11" t="str">
        <f>Lists!A:A</f>
        <v>Somalia</v>
      </c>
      <c r="E114" s="11" t="str">
        <f>Lists!D:D</f>
        <v>SOM</v>
      </c>
      <c r="F114" s="11" t="str">
        <f t="shared" si="114"/>
        <v>SOM002Total population</v>
      </c>
      <c r="G114" s="212">
        <f t="array" ref="G114">ROUND(LOOKUP(2,1/(Log!$K$1:$K$27569=F114),Log!$E$1:$E$27569),-3)</f>
        <v>19280000</v>
      </c>
      <c r="H114" s="213" t="str">
        <f t="array" ref="H114">LOOKUP(2,1/(Log!$K$1:$K$27569=F114),Log!$F$1:$F$27569)</f>
        <v>OCHA 22/01/2025</v>
      </c>
      <c r="I114" s="213" t="str">
        <f t="array" ref="I114">LOOKUP(2,1/(Log!$K$1:$K$27569=F114),Log!$G$1:$G$27569)</f>
        <v xml:space="preserve">Medium </v>
      </c>
      <c r="J114" s="213">
        <f t="array" ref="J114">LOOKUP(2,1/(Log!$K$1:$K$27569=F114),Log!$H$1:$H$27569)</f>
        <v>2</v>
      </c>
      <c r="K114" s="213" t="str">
        <f t="array" ref="K114">LOOKUP(2,1/(Log!$K$1:$K$27569=F114),Log!$J$1:$J$27569)</f>
        <v xml:space="preserve">Total population of Somalia according to the 2025 HNRP. </v>
      </c>
      <c r="L114" s="213" t="str">
        <f t="array" ref="L114">LOOKUP(2,1/(Log!$K$1:$K$27569=F114),Log!$I$1:$I$27569)</f>
        <v>https://reliefweb.int/report/somalia/somalia-2025-humanitarian-needs-and-response-plan-hnrp</v>
      </c>
      <c r="M114" s="214">
        <f t="array" ref="M114">LOOKUP(2,1/(Log!$K$1:$K$27569=F114),Log!$L$1:$L$27569)</f>
        <v>45776</v>
      </c>
      <c r="N114" s="221" t="str">
        <f t="shared" si="115"/>
        <v>SOM002Landmass affected</v>
      </c>
      <c r="O114" s="216">
        <f t="array" ref="O114">LOOKUP(2,1/(Log!$K$1:$K$27569=N114),Log!$E$1:$E$27569)</f>
        <v>98924</v>
      </c>
      <c r="P114" s="216" t="str">
        <f t="array" ref="P114">LOOKUP(2,1/(Log!$K$1:$K$27569=N114),Log!$F$1:$F$27569)</f>
        <v>City Population Accessed 20/06/2024</v>
      </c>
      <c r="Q114" s="216" t="str">
        <f t="array" ref="Q114">LOOKUP(2,1/(Log!$K$1:$K$27569=N114),Log!$G$1:$G$27569)</f>
        <v xml:space="preserve">Medium </v>
      </c>
      <c r="R114" s="216">
        <f t="array" ref="R114">LOOKUP(2,1/(Log!$K$1:$K$27569=N114),Log!$H$1:$H$27569)</f>
        <v>2</v>
      </c>
      <c r="S114" s="216" t="str">
        <f t="array" ref="S114">LOOKUP(2,1/(Log!$K$1:$K$27569=N114),Log!$J$1:$J$27569)</f>
        <v>Landmass of Woqooyi Galbeed and  Bari regions, which host majority of refugees and asylum seekers.</v>
      </c>
      <c r="T114" s="216" t="str">
        <f t="array" ref="T114">LOOKUP(2,1/(Log!$K$1:$K$27569=N114),Log!$I$1:$I$27569)</f>
        <v>https://www.citypopulation.de/en/somalia/</v>
      </c>
      <c r="U114" s="217">
        <f t="array" ref="U114">LOOKUP(2,1/(Log!$K$1:$K$27569=N114),Log!$L$1:$L$27569)</f>
        <v>45776</v>
      </c>
      <c r="V114" s="221" t="str">
        <f t="shared" si="116"/>
        <v>SOM002People exposed</v>
      </c>
      <c r="W114" s="213">
        <f t="array" ref="W114">IF(LOOKUP(2,1/(Log!$K$1:$K$27569=V114),Log!$E$1:$E$27569)="x","x",ROUND(LOOKUP(2,1/(Log!$K$1:$K$27569=V114),Log!$E$1:$E$27569),-3))</f>
        <v>2694000</v>
      </c>
      <c r="X114" s="213" t="str">
        <f t="array" ref="X114">LOOKUP(2,1/(Log!$K$1:$K$27569=V114),Log!$F$1:$F$27569)</f>
        <v>City Population Accessed 20/06/2024</v>
      </c>
      <c r="Y114" s="213" t="str">
        <f t="array" ref="Y114">LOOKUP(2,1/(Log!$K$1:$K$27569=V114),Log!$G$1:$G$27569)</f>
        <v>Low</v>
      </c>
      <c r="Z114" s="213">
        <f t="array" ref="Z114">LOOKUP(2,1/(Log!$K$1:$K$27569=V114),Log!$H$1:$H$27569)</f>
        <v>3</v>
      </c>
      <c r="AA114" s="213" t="str">
        <f t="array" ref="AA114">LOOKUP(2,1/(Log!$K$1:$K$27569=V114),Log!$J$1:$J$27569)</f>
        <v>The number of people exposed corresponds to the Population of Woqooyi Galbeed and Bari regions, which host majority of refugees and asylum seekers. The figures are taken from City population as it provides the population of different regions of Somalia additionally, its reliabilty is low as the population figures is not up to date as it is based on City population data as of 2019.</v>
      </c>
      <c r="AB114" s="213" t="str">
        <f t="array" ref="AB114">LOOKUP(2,1/(Log!$K$1:$K$27569=V114),Log!$I$1:$I$27569)</f>
        <v>https://www.citypopulation.de/en/somalia/</v>
      </c>
      <c r="AC114" s="214">
        <f t="array" ref="AC114">LOOKUP(2,1/(Log!$K$1:$K$27569=V114),Log!$L$1:$L$27569)</f>
        <v>45776</v>
      </c>
      <c r="AD114" s="221" t="str">
        <f t="shared" si="117"/>
        <v>SOM002People affected</v>
      </c>
      <c r="AE114" s="218">
        <f t="array" ref="AE114">IF(LOOKUP(2,1/(Log!$K$1:$K$27569=AD114),Log!$E$1:$E$27569)="x","x",ROUND(LOOKUP(2,1/(Log!$K$1:$K$27569=AD114),Log!$E$1:$E$27569),-3))</f>
        <v>43000</v>
      </c>
      <c r="AF114" s="218" t="str">
        <f t="array" ref="AF114">LOOKUP(2,1/(Log!$K$1:$K$27569=AD114),Log!$F$1:$F$27569)</f>
        <v xml:space="preserve"> UNHCR 26/03/2025 </v>
      </c>
      <c r="AG114" s="218" t="str">
        <f t="array" ref="AG114">LOOKUP(2,1/(Log!$K$1:$K$27569=AD114),Log!$G$1:$G$27569)</f>
        <v xml:space="preserve">Medium </v>
      </c>
      <c r="AH114" s="218">
        <f t="array" ref="AH114">LOOKUP(2,1/(Log!$K$1:$K$27569=AD114),Log!$H$1:$H$27569)</f>
        <v>2</v>
      </c>
      <c r="AI114" s="218" t="str">
        <f t="array" ref="AI114">LOOKUP(2,1/(Log!$K$1:$K$27569=AD114),Log!$J$1:$J$27569)</f>
        <v xml:space="preserve">The number of people affected corresponds to refugees and asylum seekers as documented by UNHCR at the end of February 2025 published on 26 March 2025, a total of 43,449 refugees and asylum-seekers are registered in Somalia,  mainly from Ethiopia ( 28,445 asylum seekers and refugees), Yemen (12,549 refugees and asylum seekers) and Syria (1,819 refugees and asylum seekes). The remaining 636 registered are from other countries The reliability of data is medium because the methodologies used for data collection are generally consistent, though minor variations exist that could affect accuracy. </v>
      </c>
      <c r="AJ114" s="218" t="str">
        <f t="array" ref="AJ114">LOOKUP(2,1/(Log!$K$1:$K$27569=AD114),Log!$I$1:$I$27569)</f>
        <v>https://data.unhcr.org/en/documents/details/115282</v>
      </c>
      <c r="AK114" s="219">
        <f t="array" ref="AK114">LOOKUP(2,1/(Log!$K$1:$K$27569=AD114),Log!$L$1:$L$27569)</f>
        <v>45776</v>
      </c>
      <c r="AL114" s="221" t="str">
        <f t="shared" si="118"/>
        <v>SOM002People displaced</v>
      </c>
      <c r="AM114" s="213">
        <f t="array" ref="AM114">IF(LOOKUP(2,1/(Log!$K$1:$K$27569=AL114),Log!$E$1:$E$27569)="x","x",ROUND(LOOKUP(2,1/(Log!$K$1:$K$27569=AL114),Log!$E$1:$E$27569),-3))</f>
        <v>43000</v>
      </c>
      <c r="AN114" s="213" t="str">
        <f t="array" ref="AN114">LOOKUP(2,1/(Log!$K$1:$K$27569=AL114),Log!$F$1:$F$27569)</f>
        <v xml:space="preserve"> UNHCR 26/03/2025 </v>
      </c>
      <c r="AO114" s="213" t="str">
        <f t="array" ref="AO114">LOOKUP(2,1/(Log!$K$1:$K$27569=AL114),Log!$G$1:$G$27569)</f>
        <v xml:space="preserve">Medium </v>
      </c>
      <c r="AP114" s="213">
        <f t="array" ref="AP114">LOOKUP(2,1/(Log!$K$1:$K$27569=AL114),Log!$H$1:$H$27569)</f>
        <v>2</v>
      </c>
      <c r="AQ114" s="213" t="str">
        <f t="array" ref="AQ114">LOOKUP(2,1/(Log!$K$1:$K$27569=AL114),Log!$J$1:$J$27569)</f>
        <v xml:space="preserve">The number of people displaced corresponds to refugees and asylum seekers as documented by UNHCR  at the end of February 2025, a total of 43,449 refugees and asylum-seekers are registered in Somalia, mainly from Ethiopia ( 28,445 asylum seekers and refugees), Yemen (12,549 refugees and asylum seekers) and Syria (1,819 refugees and asylum seekes). The remaining 636 registered are from other countries. The reliability of data is medium because the methodologies used for data collection are generally consistent, though minor variations exist that could affect accuracy. </v>
      </c>
      <c r="AR114" s="213" t="str">
        <f t="array" ref="AR114">LOOKUP(2,1/(Log!$K$1:$K$27569=AL114),Log!$I$1:$I$27569)</f>
        <v>https://data.unhcr.org/en/documents/details/115282</v>
      </c>
      <c r="AS114" s="214">
        <f t="array" ref="AS114">LOOKUP(2,1/(Log!$K$1:$K$27569=AL114),Log!$L$1:$L$27569)</f>
        <v>45776</v>
      </c>
      <c r="AT114" s="222" t="str">
        <f t="shared" si="119"/>
        <v>SOM002Injuries reported</v>
      </c>
      <c r="AU114" s="218" t="str">
        <f t="array" ref="AU114">LOOKUP(2,1/(Log!$K$1:$K$27569=AT114),Log!$E$1:$E$27569)</f>
        <v>x</v>
      </c>
      <c r="AV114" s="218" t="str">
        <f t="array" ref="AV114">LOOKUP(2,1/(Log!$K$1:$K$27569=AT114),Log!$F$1:$F$27569)</f>
        <v>x</v>
      </c>
      <c r="AW114" s="218" t="str">
        <f t="array" ref="AW114">LOOKUP(2,1/(Log!$K$1:$K$27569=AT114),Log!$G$1:$G$27569)</f>
        <v>x</v>
      </c>
      <c r="AX114" s="218" t="str">
        <f t="array" ref="AX114">LOOKUP(2,1/(Log!$K$1:$K$27569=AT114),Log!$H$1:$H$27569)</f>
        <v>x</v>
      </c>
      <c r="AY114" s="218" t="str">
        <f t="array" ref="AY114">LOOKUP(2,1/(Log!$K$1:$K$27569=AT114),Log!$J$1:$J$27569)</f>
        <v>x</v>
      </c>
      <c r="AZ114" s="218" t="str">
        <f t="array" ref="AZ114">LOOKUP(2,1/(Log!$K$1:$K$27569=AT114),Log!$I$1:$I$27569)</f>
        <v>x</v>
      </c>
      <c r="BA114" s="219">
        <f t="array" ref="BA114">LOOKUP(2,1/(Log!$K$1:$K$27569=AT114),Log!$L$1:$L$27569)</f>
        <v>45681</v>
      </c>
      <c r="BB114" s="221" t="str">
        <f t="shared" si="120"/>
        <v>SOM002Illness cases reported</v>
      </c>
      <c r="BC114" s="213" t="str">
        <f t="array" ref="BC114">LOOKUP(2,1/(Log!$K$1:$K$27569=BB114),Log!$E$1:$E$27569)</f>
        <v>x</v>
      </c>
      <c r="BD114" s="213" t="str">
        <f t="array" ref="BD114">LOOKUP(2,1/(Log!$K$1:$K$27569=BB114),Log!$F$1:$F$27569)</f>
        <v>x</v>
      </c>
      <c r="BE114" s="213" t="str">
        <f t="array" ref="BE114">LOOKUP(2,1/(Log!$K$1:$K$27569=BB114),Log!$G$1:$G$27569)</f>
        <v>x</v>
      </c>
      <c r="BF114" s="213" t="str">
        <f t="array" ref="BF114">LOOKUP(2,1/(Log!$K$1:$K$27569=BB114),Log!$H$1:$H$27569)</f>
        <v>x</v>
      </c>
      <c r="BG114" s="213" t="str">
        <f t="array" ref="BG114">LOOKUP(2,1/(Log!$K$1:$K$27569=BB114),Log!$J$1:$J$27569)</f>
        <v>There is an information gap on this indicator</v>
      </c>
      <c r="BH114" s="213" t="str">
        <f t="array" ref="BH114">LOOKUP(2,1/(Log!$K$1:$K$27569=BB114),Log!$I$1:$I$27569)</f>
        <v>x</v>
      </c>
      <c r="BI114" s="214">
        <f t="array" ref="BI114">LOOKUP(2,1/(Log!$K$1:$K$27569=BB114),Log!$L$1:$L$27569)</f>
        <v>45400</v>
      </c>
      <c r="BJ114" s="222" t="str">
        <f t="shared" si="121"/>
        <v>SOM002Fatalities reported</v>
      </c>
      <c r="BK114" s="222" t="str">
        <f t="array" ref="BK114">LOOKUP(2,1/(Log!$K$1:$K$27569=BJ114),Log!$E$1:$E$27569)</f>
        <v>x</v>
      </c>
      <c r="BL114" s="222" t="str">
        <f t="array" ref="BL114">LOOKUP(2,1/(Log!$K$1:$K$27569=BJ114),Log!$F$1:$F$27569)</f>
        <v>x</v>
      </c>
      <c r="BM114" s="222" t="str">
        <f t="array" ref="BM114">LOOKUP(2,1/(Log!$K$1:$K$27569=BJ114),Log!$G$1:$G$27569)</f>
        <v>Low</v>
      </c>
      <c r="BN114" s="222">
        <f t="array" ref="BN114">LOOKUP(2,1/(Log!$K$1:$K$27569=BJ114),Log!$H$1:$H$27569)</f>
        <v>3</v>
      </c>
      <c r="BO114" s="222" t="str">
        <f t="array" ref="BO114">LOOKUP(2,1/(Log!$K$1:$K$27569=BJ114),Log!$J$1:$J$27569)</f>
        <v>There are anecdotal informatin on fatalities as a result of mixed migration however, there lacks concrete figures on the number of victims using this specifi migration route</v>
      </c>
      <c r="BP114" s="218" t="str">
        <f t="array" ref="BP114">LOOKUP(2,1/(Log!$K$1:$K$27569=BJ114),Log!$I$1:$I$27569)</f>
        <v>x</v>
      </c>
      <c r="BQ114" s="223">
        <f t="array" ref="BQ114">LOOKUP(2,1/(Log!$K$1:$K$27569=BJ114),Log!$L$1:$L$27569)</f>
        <v>45776</v>
      </c>
      <c r="BR114" s="221" t="str">
        <f t="shared" si="122"/>
        <v>SOM002Buildings damaged</v>
      </c>
      <c r="BS114" s="224" t="str">
        <f t="array" ref="BS114">LOOKUP(2,1/(Log!$K$1:$K$27569=BR114),Log!$E$1:$E$27569)</f>
        <v>x</v>
      </c>
      <c r="BT114" s="224" t="str">
        <f t="array" ref="BT114">LOOKUP(2,1/(Log!$K$1:$K$27569=BR114),Log!$F$1:$F$27569)</f>
        <v>x</v>
      </c>
      <c r="BU114" s="224" t="str">
        <f t="array" ref="BU114">LOOKUP(2,1/(Log!$K$1:$K$27569=BR114),Log!$G$1:$G$27569)</f>
        <v>x</v>
      </c>
      <c r="BV114" s="224" t="str">
        <f t="array" ref="BV114">LOOKUP(2,1/(Log!$K$1:$K$27569=BR114),Log!$H$1:$H$27569)</f>
        <v>x</v>
      </c>
      <c r="BW114" s="224" t="str">
        <f t="array" ref="BW114">LOOKUP(2,1/(Log!$K$1:$K$27569=BR114),Log!$J$1:$J$27569)</f>
        <v>There is an information gap on this indicator</v>
      </c>
      <c r="BX114" s="224" t="str">
        <f t="array" ref="BX114">LOOKUP(2,1/(Log!$K$1:$K$27569=BR114),Log!$I$1:$I$27569)</f>
        <v>x</v>
      </c>
      <c r="BY114" s="214">
        <f t="array" ref="BY114">LOOKUP(2,1/(Log!$K$1:$K$27569=BR114),Log!$L$1:$L$27569)</f>
        <v>45400</v>
      </c>
      <c r="BZ114" s="222" t="str">
        <f t="shared" si="123"/>
        <v>SOM002Buildings destroyed</v>
      </c>
      <c r="CA114" s="222" t="str">
        <f t="array" ref="CA114">LOOKUP(2,1/(Log!$K$1:$K$27569=BZ114),Log!$E$1:$E$27569)</f>
        <v>x</v>
      </c>
      <c r="CB114" s="222" t="str">
        <f t="array" ref="CB114">LOOKUP(2,1/(Log!$K$1:$K$27569=BZ114),Log!$F$1:$F$27569)</f>
        <v>x</v>
      </c>
      <c r="CC114" s="222" t="str">
        <f t="array" ref="CC114">LOOKUP(2,1/(Log!$K$1:$K$27569=BZ114),Log!$G$1:$G$27569)</f>
        <v>x</v>
      </c>
      <c r="CD114" s="222" t="str">
        <f t="array" ref="CD114">LOOKUP(2,1/(Log!$K$1:$K$27569=BZ114),Log!$H$1:$H$27569)</f>
        <v>x</v>
      </c>
      <c r="CE114" s="222" t="str">
        <f t="array" ref="CE114">LOOKUP(2,1/(Log!$K$1:$K$27569=BZ114),Log!$J$1:$J$27569)</f>
        <v>There is an information gap on this indicator</v>
      </c>
      <c r="CF114" s="222" t="str">
        <f t="array" ref="CF114">LOOKUP(2,1/(Log!$K$1:$K$27569=BZ114),Log!$I$1:$I$27569)</f>
        <v>x</v>
      </c>
      <c r="CG114" s="223">
        <f t="array" ref="CG114">LOOKUP(2,1/(Log!$K$1:$K$27569=BZ114),Log!$L$1:$L$27569)</f>
        <v>45400</v>
      </c>
      <c r="CH114" s="221" t="str">
        <f t="shared" si="124"/>
        <v>SOM002Buildings in the affected area</v>
      </c>
      <c r="CI114" s="222" t="e">
        <f t="array" ref="CI114">LOOKUP(2,1/(Log!$K$1:$K$27569=CH114),Log!$E$1:$E$27569)</f>
        <v>#N/A</v>
      </c>
      <c r="CJ114" s="222" t="e">
        <f t="array" ref="CJ114">LOOKUP(2,1/(Log!$K$1:$K$27569=CH114),Log!$F$1:$F$27569)</f>
        <v>#N/A</v>
      </c>
      <c r="CK114" s="222" t="e">
        <f t="array" ref="CK114">LOOKUP(2,1/(Log!$K$1:$K$27569=CH114),Log!$G$1:$G$27569)</f>
        <v>#N/A</v>
      </c>
      <c r="CL114" s="222" t="e">
        <f t="array" ref="CL114">LOOKUP(2,1/(Log!$K$1:$K$27569=CH114),Log!$H$1:$H$27569)</f>
        <v>#N/A</v>
      </c>
      <c r="CM114" s="222" t="e">
        <f t="array" ref="CM114">LOOKUP(2,1/(Log!$K$1:$K$27569=CH114),Log!$J$1:$J$27569)</f>
        <v>#N/A</v>
      </c>
      <c r="CN114" s="222" t="e">
        <f t="array" ref="CN114">LOOKUP(2,1/(Log!$K$1:$K$27569=CH114),Log!$I$1:$I$27569)</f>
        <v>#N/A</v>
      </c>
      <c r="CO114" s="225" t="e">
        <f t="array" ref="CO114">LOOKUP(2,1/(Log!$K$1:$K$27569=CH114),Log!$L$1:$L$27569)</f>
        <v>#N/A</v>
      </c>
      <c r="CP114" s="222" t="str">
        <f t="shared" si="125"/>
        <v>SOM002Economic Losses</v>
      </c>
      <c r="CQ114" s="224" t="str">
        <f t="array" ref="CQ114">LOOKUP(2,1/(Log!$K$1:$K$27569=CP114),Log!$E$1:$E$27569)</f>
        <v>x</v>
      </c>
      <c r="CR114" s="224" t="str">
        <f t="array" ref="CR114">LOOKUP(2,1/(Log!$K$1:$K$27569=CP114),Log!$F$1:$F$27569)</f>
        <v>x</v>
      </c>
      <c r="CS114" s="224" t="str">
        <f t="array" ref="CS114">LOOKUP(2,1/(Log!$K$1:$K$27569=CP114),Log!$G$1:$G$27569)</f>
        <v>x</v>
      </c>
      <c r="CT114" s="224" t="str">
        <f t="array" ref="CT114">LOOKUP(2,1/(Log!$K$1:$K$27569=CP114),Log!$H$1:$H$27569)</f>
        <v>x</v>
      </c>
      <c r="CU114" s="224" t="str">
        <f t="array" ref="CU114">LOOKUP(2,1/(Log!$K$1:$K$27569=CP114),Log!$J$1:$J$27569)</f>
        <v>There is an information gap on this indicator</v>
      </c>
      <c r="CV114" s="224" t="str">
        <f t="array" ref="CV114">LOOKUP(2,1/(Log!$K$1:$K$27569=CP114),Log!$I$1:$I$27569)</f>
        <v>x</v>
      </c>
      <c r="CW114" s="214">
        <f t="array" ref="CW114">LOOKUP(2,1/(Log!$K$1:$K$27569=CP114),Log!$L$1:$L$27569)</f>
        <v>45400</v>
      </c>
      <c r="CX114" s="222" t="str">
        <f t="shared" si="126"/>
        <v>SOM002People in Need</v>
      </c>
      <c r="CY114" s="218">
        <f t="shared" si="127"/>
        <v>43000</v>
      </c>
      <c r="CZ114" s="218" t="str">
        <f t="shared" si="128"/>
        <v xml:space="preserve"> UNHCR 26/03/2025 </v>
      </c>
      <c r="DA114" s="218" t="str">
        <f t="shared" si="129"/>
        <v xml:space="preserve">Medium </v>
      </c>
      <c r="DB114" s="218">
        <f t="shared" si="130"/>
        <v>2</v>
      </c>
      <c r="DC114" s="218" t="str">
        <f t="shared" si="131"/>
        <v xml:space="preserve">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v>
      </c>
      <c r="DD114" s="218" t="str">
        <f t="shared" si="132"/>
        <v>https://data.unhcr.org/en/documents/details/115282</v>
      </c>
      <c r="DE114" s="220">
        <f t="shared" si="133"/>
        <v>45776</v>
      </c>
      <c r="DF114" s="221" t="str">
        <f t="shared" si="134"/>
        <v>SOM002Minimal humanitarian conditions - Level 1</v>
      </c>
      <c r="DG114" s="213">
        <f t="array" ref="DG114">IF(LOOKUP(2,1/(Log!$K$1:$K$27569=DF114),Log!$E$1:$E$27569)="x","x",ROUND(LOOKUP(2,1/(Log!$K$1:$K$27569=DF114),Log!$E$1:$E$27569),-3))</f>
        <v>2651000</v>
      </c>
      <c r="DH114" s="224" t="str">
        <f t="array" ref="DH114">LOOKUP(2,1/(Log!$K$1:$K$27569=DF114),Log!$F$1:$F$27569)</f>
        <v xml:space="preserve"> UNHCR 26/03/2025   ; City Population Accessed 20/06/2024</v>
      </c>
      <c r="DI114" s="224" t="str">
        <f t="array" ref="DI114">LOOKUP(2,1/(Log!$K$1:$K$27569=DF114),Log!$G$1:$G$27569)</f>
        <v xml:space="preserve">Medium </v>
      </c>
      <c r="DJ114" s="224">
        <f t="array" ref="DJ114">LOOKUP(2,1/(Log!$K$1:$K$27569=DF114),Log!$H$1:$H$27569)</f>
        <v>2</v>
      </c>
      <c r="DK114" s="224" t="str">
        <f t="array" ref="DK114">LOOKUP(2,1/(Log!$K$1:$K$27569=DF114),Log!$J$1:$J$27569)</f>
        <v xml:space="preserve">According to INFORM SI methodology, the number of people in Level 1 is equal to the people exposed minus the people affected. People in Level 1 are able to meet their basic needs without employing irreversible coping strategies. </v>
      </c>
      <c r="DL114" s="224" t="str">
        <f t="array" ref="DL114">LOOKUP(2,1/(Log!$K$1:$K$27569=DF114),Log!$I$1:$I$27569)</f>
        <v>https://data.unhcr.org/en/documents/details/115282;  https://www.citypopulation.de/en/somalia/</v>
      </c>
      <c r="DM114" s="214">
        <f t="array" ref="DM114">LOOKUP(2,1/(Log!$K$1:$K$27569=DF114),Log!$L$1:$L$27569)</f>
        <v>45776</v>
      </c>
      <c r="DN114" s="222" t="str">
        <f t="shared" si="135"/>
        <v>SOM002Stressed humanitarian conditions - Level 2</v>
      </c>
      <c r="DO114" s="218">
        <f t="array" ref="DO114">IF(LOOKUP(2,1/(Log!$K$1:$K$27569=DN114),Log!$E$1:$E$27569)="x","x",ROUND(LOOKUP(2,1/(Log!$K$1:$K$27569=DN114),Log!$E$1:$E$27569),-3))</f>
        <v>0</v>
      </c>
      <c r="DP114" s="222" t="str">
        <f t="array" ref="DP114">LOOKUP(2,1/(Log!$K$1:$K$27569=DN114),Log!$F$1:$F$27569)</f>
        <v xml:space="preserve"> UNHCR 26/03/2025 </v>
      </c>
      <c r="DQ114" s="222" t="str">
        <f t="array" ref="DQ114">LOOKUP(2,1/(Log!$K$1:$K$27569=DN114),Log!$G$1:$G$27569)</f>
        <v xml:space="preserve">Medium </v>
      </c>
      <c r="DR114" s="222">
        <f t="array" ref="DR114">LOOKUP(2,1/(Log!$K$1:$K$27569=DN114),Log!$H$1:$H$27569)</f>
        <v>2</v>
      </c>
      <c r="DS114" s="222" t="str">
        <f t="array" ref="DS114">LOOKUP(2,1/(Log!$K$1:$K$27569=DN114),Log!$J$1:$J$27569)</f>
        <v xml:space="preserve">According to INFORM SI methodology, the number of people in Level 2 is equal to the people affected minus the people in need. Since all the people affected are also in need, there are no people in Level 2. </v>
      </c>
      <c r="DT114" s="222" t="str">
        <f t="array" ref="DT114">LOOKUP(2,1/(Log!$K$1:$K$27569=DN114),Log!$I$1:$I$27569)</f>
        <v>https://data.unhcr.org/en/documents/details/115282</v>
      </c>
      <c r="DU114" s="223">
        <f t="array" ref="DU114">LOOKUP(2,1/(Log!$K$1:$K$27569=DN114),Log!$L$1:$L$27569)</f>
        <v>45776</v>
      </c>
      <c r="DV114" s="221" t="str">
        <f t="shared" si="136"/>
        <v>SOM002Moderate humanitarian conditions - Level 3</v>
      </c>
      <c r="DW114" s="213">
        <f t="array" ref="DW114">IF(LOOKUP(2,1/(Log!$K$1:$K$27569=DV114),Log!$E$1:$E$27569)="x","x",ROUND(LOOKUP(2,1/(Log!$K$1:$K$27569=DV114),Log!$E$1:$E$27569),-3))</f>
        <v>43000</v>
      </c>
      <c r="DX114" s="224" t="str">
        <f t="array" ref="DX114">LOOKUP(2,1/(Log!$K$1:$K$27569=DV114),Log!$F$1:$F$27569)</f>
        <v xml:space="preserve"> UNHCR 26/03/2025 </v>
      </c>
      <c r="DY114" s="224" t="str">
        <f t="array" ref="DY114">LOOKUP(2,1/(Log!$K$1:$K$27569=DV114),Log!$G$1:$G$27569)</f>
        <v xml:space="preserve">Medium </v>
      </c>
      <c r="DZ114" s="224">
        <f t="array" ref="DZ114">LOOKUP(2,1/(Log!$K$1:$K$27569=DV114),Log!$H$1:$H$27569)</f>
        <v>2</v>
      </c>
      <c r="EA114" s="224" t="str">
        <f t="array" ref="EA114">LOOKUP(2,1/(Log!$K$1:$K$27569=DV114),Log!$J$1:$J$27569)</f>
        <v xml:space="preserve">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v>
      </c>
      <c r="EB114" s="224" t="str">
        <f t="array" ref="EB114">LOOKUP(2,1/(Log!$K$1:$K$27569=DV114),Log!$I$1:$I$27569)</f>
        <v>https://data.unhcr.org/en/documents/details/115282</v>
      </c>
      <c r="EC114" s="214">
        <f t="array" ref="EC114">LOOKUP(2,1/(Log!$K$1:$K$27569=DV114),Log!$L$1:$L$27569)</f>
        <v>45776</v>
      </c>
      <c r="ED114" s="222" t="str">
        <f t="shared" si="137"/>
        <v>SOM002Severe humanitarian conditions - Level 4</v>
      </c>
      <c r="EE114" s="218" t="str">
        <f t="array" ref="EE114">IF(LOOKUP(2,1/(Log!$K$1:$K$27569=ED114),Log!$E$1:$E$27569)="x","x",ROUND(LOOKUP(2,1/(Log!$K$1:$K$27569=ED114),Log!$E$1:$E$27569),-3))</f>
        <v>x</v>
      </c>
      <c r="EF114" s="222" t="str">
        <f t="array" ref="EF114">LOOKUP(2,1/(Log!$K$1:$K$27569=ED114),Log!$F$1:$F$27569)</f>
        <v>x</v>
      </c>
      <c r="EG114" s="222" t="str">
        <f t="array" ref="EG114">LOOKUP(2,1/(Log!$K$1:$K$27569=ED114),Log!$G$1:$G$27569)</f>
        <v xml:space="preserve">Medium </v>
      </c>
      <c r="EH114" s="222">
        <f t="array" ref="EH114">LOOKUP(2,1/(Log!$K$1:$K$27569=ED114),Log!$H$1:$H$27569)</f>
        <v>2</v>
      </c>
      <c r="EI114" s="222" t="str">
        <f t="array" ref="EI114">LOOKUP(2,1/(Log!$K$1:$K$27569=ED114),Log!$J$1:$J$27569)</f>
        <v>While some refugees may be facing Level 4 and 5 conditions, there is no information to indicate this.</v>
      </c>
      <c r="EJ114" s="222" t="str">
        <f t="array" ref="EJ114">LOOKUP(2,1/(Log!$K$1:$K$27569=ED114),Log!$I$1:$I$27569)</f>
        <v>x</v>
      </c>
      <c r="EK114" s="223">
        <f t="array" ref="EK114">LOOKUP(2,1/(Log!$K$1:$K$27569=ED114),Log!$L$1:$L$27569)</f>
        <v>45776</v>
      </c>
      <c r="EL114" s="221" t="str">
        <f t="shared" si="138"/>
        <v>SOM002Extreme humanitarian conditions - Level 5</v>
      </c>
      <c r="EM114" s="213" t="str">
        <f t="array" ref="EM114">IF(LOOKUP(2,1/(Log!$K$1:$K$27569=EL114),Log!$E$1:$E$27569)="x","x",ROUND(LOOKUP(2,1/(Log!$K$1:$K$27569=EL114),Log!$E$1:$E$27569),-3))</f>
        <v>x</v>
      </c>
      <c r="EN114" s="224" t="str">
        <f t="array" ref="EN114">LOOKUP(2,1/(Log!$K$1:$K$27569=EL114),Log!$F$1:$F$27569)</f>
        <v>x</v>
      </c>
      <c r="EO114" s="224" t="str">
        <f t="array" ref="EO114">LOOKUP(2,1/(Log!$K$1:$K$27569=EL114),Log!$G$1:$G$27569)</f>
        <v xml:space="preserve">Medium </v>
      </c>
      <c r="EP114" s="224">
        <f t="array" ref="EP114">LOOKUP(2,1/(Log!$K$1:$K$27569=EL114),Log!$H$1:$H$27569)</f>
        <v>2</v>
      </c>
      <c r="EQ114" s="224" t="str">
        <f t="array" ref="EQ114">LOOKUP(2,1/(Log!$K$1:$K$27569=EL114),Log!$J$1:$J$27569)</f>
        <v xml:space="preserve">While some refugees may be facing Level 4 and 5 conditions, there is no information to indicate this. </v>
      </c>
      <c r="ER114" s="224" t="str">
        <f t="array" ref="ER114">LOOKUP(2,1/(Log!$K$1:$K$27569=EL114),Log!$I$1:$I$27569)</f>
        <v>x</v>
      </c>
      <c r="ES114" s="214">
        <f t="array" ref="ES114">LOOKUP(2,1/(Log!$K$1:$K$27569=EL114),Log!$L$1:$L$27569)</f>
        <v>45776</v>
      </c>
      <c r="ET114" s="222" t="str">
        <f t="shared" si="139"/>
        <v>SOM002Fatalities in all crises</v>
      </c>
      <c r="EU114" s="222">
        <f t="array" ref="EU114">LOOKUP(2,1/(Log!$K$1:$K$27569=ET114),Log!$E$1:$E$27569)</f>
        <v>4595</v>
      </c>
      <c r="EV114" s="222" t="str">
        <f t="array" ref="EV114">LOOKUP(2,1/(Log!$K$1:$K$27569=ET114),Log!$F$1:$F$27569)</f>
        <v>ACLED Accessed  09/04/2025;</v>
      </c>
      <c r="EW114" s="222" t="str">
        <f t="array" ref="EW114">LOOKUP(2,1/(Log!$K$1:$K$27569=ET114),Log!$G$1:$G$27569)</f>
        <v xml:space="preserve">Medium </v>
      </c>
      <c r="EX114" s="222">
        <f t="array" ref="EX114">LOOKUP(2,1/(Log!$K$1:$K$27569=ET114),Log!$H$1:$H$27569)</f>
        <v>2</v>
      </c>
      <c r="EY114" s="222" t="str">
        <f t="array" ref="EY114">LOOKUP(2,1/(Log!$K$1:$K$27569=ET114),Log!$J$1:$J$27569)</f>
        <v xml:space="preserve">Total fatalities reported in Somalia due to Battles, Violence against civilians, Explosions/Remote violence , Riots, Protests, Strategic developments from 01/10/2024 to 01/04/2025 (4,595) </v>
      </c>
      <c r="EZ114" s="222" t="str">
        <f t="array" ref="EZ114">LOOKUP(2,1/(Log!$K$1:$K$27569=ET114),Log!$I$1:$I$27569)</f>
        <v xml:space="preserve">https://acleddata.com/explorer/#1714654904371-01f34ad7-b1ac; </v>
      </c>
      <c r="FA114" s="223">
        <f t="array" ref="FA114">LOOKUP(2,1/(Log!$K$1:$K$27569=ET114),Log!$L$1:$L$27569)</f>
        <v>45776</v>
      </c>
      <c r="FB114" s="221" t="str">
        <f t="shared" si="140"/>
        <v>SOM002Crisis affected groups</v>
      </c>
      <c r="FC114" s="224">
        <f t="array" ref="FC114">LOOKUP(2,1/(Log!$K$1:$K$27569=FB114),Log!$E$1:$E$27569)</f>
        <v>2</v>
      </c>
      <c r="FD114" s="224" t="str">
        <f t="array" ref="FD114">LOOKUP(2,1/(Log!$K$1:$K$27569=FB114),Log!$F$1:$F$27569)</f>
        <v xml:space="preserve"> UNHCR 19/09/2024  ; City Population Accessed 20/06/2024</v>
      </c>
      <c r="FE114" s="224" t="str">
        <f t="array" ref="FE114">LOOKUP(2,1/(Log!$K$1:$K$27569=FB114),Log!$G$1:$G$27569)</f>
        <v xml:space="preserve">Medium </v>
      </c>
      <c r="FF114" s="224">
        <f t="array" ref="FF114">LOOKUP(2,1/(Log!$K$1:$K$27569=FB114),Log!$H$1:$H$27569)</f>
        <v>2</v>
      </c>
      <c r="FG114" s="224" t="str">
        <f t="array" ref="FG114">LOOKUP(2,1/(Log!$K$1:$K$27569=FB114),Log!$J$1:$J$27569)</f>
        <v xml:space="preserve"> In this crisis, 2 out of 5 population groups are affected: Host community + refugees/asylum seekers. </v>
      </c>
      <c r="FH114" s="224" t="str">
        <f t="array" ref="FH114">LOOKUP(2,1/(Log!$K$1:$K$27569=FB114),Log!$I$1:$I$27569)</f>
        <v>https://data.unhcr.org/en/documents/details/111293;  https://www.citypopulation.de/en/somalia/</v>
      </c>
      <c r="FI114" s="214">
        <f t="array" ref="FI114">LOOKUP(2,1/(Log!$K$1:$K$27569=FB114),Log!$L$1:$L$27569)</f>
        <v>45776</v>
      </c>
      <c r="FJ114" s="221" t="str">
        <f t="shared" si="141"/>
        <v>SOM002People facing limited access constraints</v>
      </c>
      <c r="FK114" s="222" t="str">
        <f t="array" ref="FK114">LOOKUP(2,1/(Log!$K$1:$K$27569=FJ114),Log!$E$1:$E$27569)</f>
        <v>x</v>
      </c>
      <c r="FL114" s="222" t="str">
        <f t="array" ref="FL114">LOOKUP(2,1/(Log!$K$1:$K$27569=FJ114),Log!$F$1:$F$27569)</f>
        <v>x</v>
      </c>
      <c r="FM114" s="222" t="str">
        <f t="array" ref="FM114">LOOKUP(2,1/(Log!$K$1:$K$27569=FJ114),Log!$G$1:$G$27569)</f>
        <v>x</v>
      </c>
      <c r="FN114" s="222" t="str">
        <f t="array" ref="FN114">LOOKUP(2,1/(Log!$K$1:$K$27569=FJ114),Log!$H$1:$H$27569)</f>
        <v>x</v>
      </c>
      <c r="FO114" s="222" t="str">
        <f t="array" ref="FO114">LOOKUP(2,1/(Log!$K$1:$K$27569=FJ114),Log!$J$1:$J$27569)</f>
        <v>There is an information gap on this indicator</v>
      </c>
      <c r="FP114" s="218" t="str">
        <f t="array" ref="FP114">LOOKUP(2,1/(Log!$K$1:$K$27569=FJ114),Log!$I$1:$I$27569)</f>
        <v>x</v>
      </c>
      <c r="FQ114" s="219">
        <f t="array" ref="FQ114">LOOKUP(2,1/(Log!$K$1:$K$27569=FJ114),Log!$L$1:$L$27569)</f>
        <v>45400</v>
      </c>
      <c r="FR114" s="221" t="str">
        <f t="shared" si="142"/>
        <v>SOM002People facing restricted access constraints</v>
      </c>
      <c r="FS114" s="224" t="str">
        <f t="array" ref="FS114">LOOKUP(2,1/(Log!$K$1:$K$27569=FR114),Log!$E$1:$E$27569)</f>
        <v>x</v>
      </c>
      <c r="FT114" s="224" t="str">
        <f t="array" ref="FT114">LOOKUP(2,1/(Log!$K$1:$K$27569=FR114),Log!$F$1:$F$27569)</f>
        <v>x</v>
      </c>
      <c r="FU114" s="224" t="str">
        <f t="array" ref="FU114">LOOKUP(2,1/(Log!$K$1:$K$27569=FR114),Log!$G$1:$G$27569)</f>
        <v>x</v>
      </c>
      <c r="FV114" s="224" t="str">
        <f t="array" ref="FV114">LOOKUP(2,1/(Log!$K$1:$K$27569=FR114),Log!$H$1:$H$27569)</f>
        <v>x</v>
      </c>
      <c r="FW114" s="224" t="str">
        <f t="array" ref="FW114">LOOKUP(2,1/(Log!$K$1:$K$27569=FR114),Log!$J$1:$J$27569)</f>
        <v>There is an information gap on this indicator</v>
      </c>
      <c r="FX114" s="224" t="str">
        <f t="array" ref="FX114">LOOKUP(2,1/(Log!$K$1:$K$27569=FR114),Log!$I$1:$I$27569)</f>
        <v>x</v>
      </c>
      <c r="FY114" s="214">
        <f t="array" ref="FY114">LOOKUP(2,1/(Log!$K$1:$K$27569=FR114),Log!$L$1:$L$27569)</f>
        <v>45400</v>
      </c>
      <c r="FZ114" s="222" t="str">
        <f t="shared" si="143"/>
        <v>SOM002Impediments to entry into country (bureaucratic and administrative)</v>
      </c>
      <c r="GA114" s="222">
        <f t="array" ref="GA114">LOOKUP(2,1/(Log!$K$1:$K$27569=FZ114),Log!$E$1:$E$27569)</f>
        <v>2</v>
      </c>
      <c r="GB114" s="222" t="str">
        <f t="array" ref="GB114">LOOKUP(2,1/(Log!$K$1:$K$27569=FZ114),Log!$F$1:$F$27569)</f>
        <v>ACAPS Access Methodology</v>
      </c>
      <c r="GC114" s="222" t="str">
        <f t="array" ref="GC114">LOOKUP(2,1/(Log!$K$1:$K$27569=FZ114),Log!$G$1:$G$27569)</f>
        <v>Medium</v>
      </c>
      <c r="GD114" s="222">
        <f t="array" ref="GD114">LOOKUP(2,1/(Log!$K$1:$K$27569=FZ114),Log!$H$1:$H$27569)</f>
        <v>2</v>
      </c>
      <c r="GE114" s="222" t="str">
        <f t="array" ref="GE114">LOOKUP(2,1/(Log!$K$1:$K$27569=FZ114),Log!$J$1:$J$27569)</f>
        <v>x</v>
      </c>
      <c r="GF114" s="222" t="str">
        <f t="array" ref="GF114">LOOKUP(2,1/(Log!$K$1:$K$27569=FZ114),Log!$I$1:$I$27569)</f>
        <v>x</v>
      </c>
      <c r="GG114" s="223">
        <f t="array" ref="GG114">LOOKUP(2,1/(Log!$K$1:$K$27569=FZ114),Log!$L$1:$L$27569)</f>
        <v>45609</v>
      </c>
      <c r="GH114" s="221" t="str">
        <f t="shared" si="144"/>
        <v>SOM002Restriction of movement (impediments to freedom of movement and/or administrative restrictions)</v>
      </c>
      <c r="GI114" s="224">
        <f t="array" ref="GI114">LOOKUP(2,1/(Log!$K$1:$K$27569=GH114),Log!$E$1:$E$27569)</f>
        <v>2</v>
      </c>
      <c r="GJ114" s="224" t="str">
        <f t="array" ref="GJ114">LOOKUP(2,1/(Log!$K$1:$K$27569=GH114),Log!$F$1:$F$27569)</f>
        <v>ACAPS Access Methodology</v>
      </c>
      <c r="GK114" s="224" t="str">
        <f t="array" ref="GK114">LOOKUP(2,1/(Log!$K$1:$K$27569=GH114),Log!$G$1:$G$27569)</f>
        <v>Medium</v>
      </c>
      <c r="GL114" s="224">
        <f t="array" ref="GL114">LOOKUP(2,1/(Log!$K$1:$K$27569=GH114),Log!$H$1:$H$27569)</f>
        <v>2</v>
      </c>
      <c r="GM114" s="224" t="str">
        <f t="array" ref="GM114">LOOKUP(2,1/(Log!$K$1:$K$27569=GH114),Log!$J$1:$J$27569)</f>
        <v>x</v>
      </c>
      <c r="GN114" s="224" t="str">
        <f t="array" ref="GN114">LOOKUP(2,1/(Log!$K$1:$K$27569=GH114),Log!$I$1:$I$27569)</f>
        <v>x</v>
      </c>
      <c r="GO114" s="214">
        <f t="array" ref="GO114">LOOKUP(2,1/(Log!$K$1:$K$27569=GH114),Log!$L$1:$L$27569)</f>
        <v>45609</v>
      </c>
      <c r="GP114" s="222" t="str">
        <f t="shared" si="145"/>
        <v>SOM002Interference into implementation of humanitarian activities</v>
      </c>
      <c r="GQ114" s="222">
        <f t="array" ref="GQ114">LOOKUP(2,1/(Log!$K$1:$K$27569=GP114),Log!$E$1:$E$27569)</f>
        <v>2</v>
      </c>
      <c r="GR114" s="222" t="str">
        <f t="array" ref="GR114">LOOKUP(2,1/(Log!$K$1:$K$27569=GP114),Log!$F$1:$F$27569)</f>
        <v>ACAPS Access Methodology</v>
      </c>
      <c r="GS114" s="222" t="str">
        <f t="array" ref="GS114">LOOKUP(2,1/(Log!$K$1:$K$27569=GP114),Log!$G$1:$G$27569)</f>
        <v>Medium</v>
      </c>
      <c r="GT114" s="222">
        <f t="array" ref="GT114">LOOKUP(2,1/(Log!$K$1:$K$27569=GP114),Log!$H$1:$H$27569)</f>
        <v>2</v>
      </c>
      <c r="GU114" s="222" t="str">
        <f t="array" ref="GU114">LOOKUP(2,1/(Log!$K$1:$K$27569=GP114),Log!$J$1:$J$27569)</f>
        <v>x</v>
      </c>
      <c r="GV114" s="222" t="str">
        <f t="array" ref="GV114">LOOKUP(2,1/(Log!$K$1:$K$27569=GP114),Log!$I$1:$I$27569)</f>
        <v>x</v>
      </c>
      <c r="GW114" s="223">
        <f t="array" ref="GW114">LOOKUP(2,1/(Log!$K$1:$K$27569=GP114),Log!$L$1:$L$27569)</f>
        <v>45609</v>
      </c>
      <c r="GX114" s="221" t="str">
        <f t="shared" si="146"/>
        <v>SOM002Violence against personnel, facilities and assets</v>
      </c>
      <c r="GY114" s="224">
        <f t="array" ref="GY114">LOOKUP(2,1/(Log!$K$1:$K$27569=GX114),Log!$E$1:$E$27569)</f>
        <v>0</v>
      </c>
      <c r="GZ114" s="224" t="str">
        <f t="array" ref="GZ114">LOOKUP(2,1/(Log!$K$1:$K$27569=GX114),Log!$F$1:$F$27569)</f>
        <v>ACAPS Access Methodology</v>
      </c>
      <c r="HA114" s="224" t="str">
        <f t="array" ref="HA114">LOOKUP(2,1/(Log!$K$1:$K$27569=GX114),Log!$G$1:$G$27569)</f>
        <v>Medium</v>
      </c>
      <c r="HB114" s="224">
        <f t="array" ref="HB114">LOOKUP(2,1/(Log!$K$1:$K$27569=GX114),Log!$H$1:$H$27569)</f>
        <v>2</v>
      </c>
      <c r="HC114" s="224" t="str">
        <f t="array" ref="HC114">LOOKUP(2,1/(Log!$K$1:$K$27569=GX114),Log!$J$1:$J$27569)</f>
        <v>x</v>
      </c>
      <c r="HD114" s="224" t="str">
        <f t="array" ref="HD114">LOOKUP(2,1/(Log!$K$1:$K$27569=GX114),Log!$I$1:$I$27569)</f>
        <v>x</v>
      </c>
      <c r="HE114" s="214">
        <f t="array" ref="HE114">LOOKUP(2,1/(Log!$K$1:$K$27569=GX114),Log!$L$1:$L$27569)</f>
        <v>45609</v>
      </c>
      <c r="HF114" s="222" t="str">
        <f t="shared" si="147"/>
        <v>SOM002Denial of existence of humanitarian needs or entitlements to assistance</v>
      </c>
      <c r="HG114" s="222">
        <f t="array" ref="HG114">LOOKUP(2,1/(Log!$K$1:$K$27569=HF114),Log!$E$1:$E$27569)</f>
        <v>2</v>
      </c>
      <c r="HH114" s="222" t="str">
        <f t="array" ref="HH114">LOOKUP(2,1/(Log!$K$1:$K$27569=HF114),Log!$F$1:$F$27569)</f>
        <v>ACAPS Access Methodology</v>
      </c>
      <c r="HI114" s="222" t="str">
        <f t="array" ref="HI114">LOOKUP(2,1/(Log!$K$1:$K$27569=HF114),Log!$G$1:$G$27569)</f>
        <v>Medium</v>
      </c>
      <c r="HJ114" s="222">
        <f t="array" ref="HJ114">LOOKUP(2,1/(Log!$K$1:$K$27569=HF114),Log!$H$1:$H$27569)</f>
        <v>2</v>
      </c>
      <c r="HK114" s="222" t="str">
        <f t="array" ref="HK114">LOOKUP(2,1/(Log!$K$1:$K$27569=HF114),Log!$J$1:$J$27569)</f>
        <v>x</v>
      </c>
      <c r="HL114" s="222" t="str">
        <f t="array" ref="HL114">LOOKUP(2,1/(Log!$K$1:$K$27569=HF114),Log!$I$1:$I$27569)</f>
        <v>x</v>
      </c>
      <c r="HM114" s="223">
        <f t="array" ref="HM114">LOOKUP(2,1/(Log!$K$1:$K$27569=HF114),Log!$L$1:$L$27569)</f>
        <v>45609</v>
      </c>
      <c r="HN114" s="221" t="str">
        <f t="shared" si="148"/>
        <v>SOM002Restriction and obstruction of access to services and assistance</v>
      </c>
      <c r="HO114" s="224">
        <f t="array" ref="HO114">LOOKUP(2,1/(Log!$K$1:$K$27569=HN114),Log!$E$1:$E$27569)</f>
        <v>3</v>
      </c>
      <c r="HP114" s="224" t="str">
        <f t="array" ref="HP114">LOOKUP(2,1/(Log!$K$1:$K$27569=HN114),Log!$F$1:$F$27569)</f>
        <v>ACAPS Access Methodology</v>
      </c>
      <c r="HQ114" s="224" t="str">
        <f t="array" ref="HQ114">LOOKUP(2,1/(Log!$K$1:$K$27569=HN114),Log!$G$1:$G$27569)</f>
        <v>Medium</v>
      </c>
      <c r="HR114" s="224">
        <f t="array" ref="HR114">LOOKUP(2,1/(Log!$K$1:$K$27569=HN114),Log!$H$1:$H$27569)</f>
        <v>2</v>
      </c>
      <c r="HS114" s="224" t="str">
        <f t="array" ref="HS114">LOOKUP(2,1/(Log!$K$1:$K$27569=HN114),Log!$J$1:$J$27569)</f>
        <v>x</v>
      </c>
      <c r="HT114" s="224" t="str">
        <f t="array" ref="HT114">LOOKUP(2,1/(Log!$K$1:$K$27569=HN114),Log!$I$1:$I$27569)</f>
        <v>x</v>
      </c>
      <c r="HU114" s="214">
        <f t="array" ref="HU114">LOOKUP(2,1/(Log!$K$1:$K$27569=HN114),Log!$L$1:$L$27569)</f>
        <v>45609</v>
      </c>
      <c r="HV114" s="222" t="str">
        <f t="shared" si="149"/>
        <v>SOM002Ongoing insecurity/hostilities affecting humanitarian assistance</v>
      </c>
      <c r="HW114" s="222">
        <f t="array" ref="HW114">LOOKUP(2,1/(Log!$K$1:$K$27569=HV114),Log!$E$1:$E$27569)</f>
        <v>3</v>
      </c>
      <c r="HX114" s="222" t="str">
        <f t="array" ref="HX114">LOOKUP(2,1/(Log!$K$1:$K$27569=HV114),Log!$F$1:$F$27569)</f>
        <v>ACAPS Access Methodology</v>
      </c>
      <c r="HY114" s="222" t="str">
        <f t="array" ref="HY114">LOOKUP(2,1/(Log!$K$1:$K$27569=HV114),Log!$G$1:$G$27569)</f>
        <v>Medium</v>
      </c>
      <c r="HZ114" s="222">
        <f t="array" ref="HZ114">LOOKUP(2,1/(Log!$K$1:$K$27569=HV114),Log!$H$1:$H$27569)</f>
        <v>2</v>
      </c>
      <c r="IA114" s="222" t="str">
        <f t="array" ref="IA114">LOOKUP(2,1/(Log!$K$1:$K$27569=HV114),Log!$J$1:$J$27569)</f>
        <v>x</v>
      </c>
      <c r="IB114" s="222" t="str">
        <f t="array" ref="IB114">LOOKUP(2,1/(Log!$K$1:$K$27569=HV114),Log!$I$1:$I$27569)</f>
        <v>x</v>
      </c>
      <c r="IC114" s="223">
        <f t="array" ref="IC114">LOOKUP(2,1/(Log!$K$1:$K$27569=HV114),Log!$L$1:$L$27569)</f>
        <v>45609</v>
      </c>
      <c r="ID114" s="221" t="str">
        <f t="shared" si="150"/>
        <v>SOM002Presence of mines and improvised explosive devices</v>
      </c>
      <c r="IE114" s="224">
        <f t="array" ref="IE114">LOOKUP(2,1/(Log!$K$1:$K$27569=ID114),Log!$E$1:$E$27569)</f>
        <v>3</v>
      </c>
      <c r="IF114" s="224" t="str">
        <f t="array" ref="IF114">LOOKUP(2,1/(Log!$K$1:$K$27569=ID114),Log!$F$1:$F$27569)</f>
        <v>ACAPS Access Methodology</v>
      </c>
      <c r="IG114" s="224" t="str">
        <f t="array" ref="IG114">LOOKUP(2,1/(Log!$K$1:$K$27569=ID114),Log!$G$1:$G$27569)</f>
        <v>Medium</v>
      </c>
      <c r="IH114" s="224">
        <f t="array" ref="IH114">LOOKUP(2,1/(Log!$K$1:$K$27569=ID114),Log!$H$1:$H$27569)</f>
        <v>2</v>
      </c>
      <c r="II114" s="224" t="str">
        <f t="array" ref="II114">LOOKUP(2,1/(Log!$K$1:$K$27569=ID114),Log!$J$1:$J$27569)</f>
        <v>x</v>
      </c>
      <c r="IJ114" s="224" t="str">
        <f t="array" ref="IJ114">LOOKUP(2,1/(Log!$K$1:$K$27569=ID114),Log!$I$1:$I$27569)</f>
        <v>x</v>
      </c>
      <c r="IK114" s="214">
        <f t="array" ref="IK114">LOOKUP(2,1/(Log!$K$1:$K$27569=ID114),Log!$L$1:$L$27569)</f>
        <v>45609</v>
      </c>
      <c r="IL114" s="222" t="str">
        <f t="shared" si="151"/>
        <v>SOM002Physical constraints in the environment (obstacles related to terrain, climate, lack of infrastructure, etc.)</v>
      </c>
      <c r="IM114" s="222">
        <f t="array" ref="IM114">LOOKUP(2,1/(Log!$K$1:$K$27569=IL114),Log!$E$1:$E$27569)</f>
        <v>3</v>
      </c>
      <c r="IN114" s="222" t="str">
        <f t="array" ref="IN114">LOOKUP(2,1/(Log!$K$1:$K$27569=IL114),Log!$F$1:$F$27569)</f>
        <v>ACAPS Access Methodology</v>
      </c>
      <c r="IO114" s="222" t="str">
        <f t="array" ref="IO114">LOOKUP(2,1/(Log!$K$1:$K$27569=IL114),Log!$G$1:$G$27569)</f>
        <v>Medium</v>
      </c>
      <c r="IP114" s="222">
        <f t="array" ref="IP114">LOOKUP(2,1/(Log!$K$1:$K$27569=IL114),Log!$H$1:$H$27569)</f>
        <v>2</v>
      </c>
      <c r="IQ114" s="222" t="str">
        <f t="array" ref="IQ114">LOOKUP(2,1/(Log!$K$1:$K$27569=IL114),Log!$J$1:$J$27569)</f>
        <v>x</v>
      </c>
      <c r="IR114" s="222" t="str">
        <f t="array" ref="IR114">LOOKUP(2,1/(Log!$K$1:$K$27569=IL114),Log!$I$1:$I$27569)</f>
        <v>x</v>
      </c>
      <c r="IS114" s="223">
        <f t="array" ref="IS114">LOOKUP(2,1/(Log!$K$1:$K$27569=IL114),Log!$L$1:$L$27569)</f>
        <v>45609</v>
      </c>
    </row>
    <row r="115" spans="1:253" s="11" customFormat="1" ht="13.35" customHeight="1">
      <c r="A115" s="11" t="str">
        <f>Lists!B:B</f>
        <v>Complex crisis in South Sudan</v>
      </c>
      <c r="B115" s="11" t="str">
        <f>Lists!F:F</f>
        <v>Conflict/ Violence,Floods,International Displacement</v>
      </c>
      <c r="C115" s="11" t="str">
        <f>Lists!C:C</f>
        <v>SSD001</v>
      </c>
      <c r="D115" s="11" t="str">
        <f>Lists!A:A</f>
        <v>South Sudan</v>
      </c>
      <c r="E115" s="11" t="str">
        <f>Lists!D:D</f>
        <v>SSD</v>
      </c>
      <c r="F115" s="11" t="str">
        <f t="shared" si="114"/>
        <v>SSD001Total population</v>
      </c>
      <c r="G115" s="212">
        <f t="array" ref="G115">ROUND(LOOKUP(2,1/(Log!$K$1:$K$27569=F115),Log!$E$1:$E$27569),-3)</f>
        <v>13400000</v>
      </c>
      <c r="H115" s="213" t="str">
        <f t="array" ref="H115">LOOKUP(2,1/(Log!$K$1:$K$27569=F115),Log!$F$1:$F$27569)</f>
        <v>OCHA 16/12/2024</v>
      </c>
      <c r="I115" s="213" t="str">
        <f t="array" ref="I115">LOOKUP(2,1/(Log!$K$1:$K$27569=F115),Log!$G$1:$G$27569)</f>
        <v xml:space="preserve">Medium </v>
      </c>
      <c r="J115" s="213">
        <f t="array" ref="J115">LOOKUP(2,1/(Log!$K$1:$K$27569=F115),Log!$H$1:$H$27569)</f>
        <v>2</v>
      </c>
      <c r="K115" s="213" t="str">
        <f t="array" ref="K115">LOOKUP(2,1/(Log!$K$1:$K$27569=F115),Log!$J$1:$J$27569)</f>
        <v>Total population of South Sudan according to the HNRP 2025 (13.4M) available on page 10 in the HNRP. The total population figures from the HNRP were preferred to accuratelly calculate level 1-5 PIN to avoid discrepancies.</v>
      </c>
      <c r="L115" s="213" t="str">
        <f t="array" ref="L115">LOOKUP(2,1/(Log!$K$1:$K$27569=F115),Log!$I$1:$I$27569)</f>
        <v>https://www.unocha.org/publications/report/south-sudan/south-sudan-humanitarian-needs-and-response-plan-2025-december-2024</v>
      </c>
      <c r="M115" s="214">
        <f t="array" ref="M115">LOOKUP(2,1/(Log!$K$1:$K$27569=F115),Log!$L$1:$L$27569)</f>
        <v>45776</v>
      </c>
      <c r="N115" s="221" t="str">
        <f t="shared" si="115"/>
        <v>SSD001Landmass affected</v>
      </c>
      <c r="O115" s="216">
        <f t="array" ref="O115">LOOKUP(2,1/(Log!$K$1:$K$27569=N115),Log!$E$1:$E$27569)</f>
        <v>631930</v>
      </c>
      <c r="P115" s="216" t="str">
        <f t="array" ref="P115">LOOKUP(2,1/(Log!$K$1:$K$27569=N115),Log!$F$1:$F$27569)</f>
        <v>WORLDBANK ACCESSED 24/03/2025</v>
      </c>
      <c r="Q115" s="216" t="str">
        <f t="array" ref="Q115">LOOKUP(2,1/(Log!$K$1:$K$27569=N115),Log!$G$1:$G$27569)</f>
        <v>Low</v>
      </c>
      <c r="R115" s="216">
        <f t="array" ref="R115">LOOKUP(2,1/(Log!$K$1:$K$27569=N115),Log!$H$1:$H$27569)</f>
        <v>3</v>
      </c>
      <c r="S115" s="216" t="str">
        <f t="array" ref="S115">LOOKUP(2,1/(Log!$K$1:$K$27569=N115),Log!$J$1:$J$27569)</f>
        <v>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v>
      </c>
      <c r="T115" s="216" t="str">
        <f t="array" ref="T115">LOOKUP(2,1/(Log!$K$1:$K$27569=N115),Log!$I$1:$I$27569)</f>
        <v>https://www.citypopulation.de/en/southsudan/cities/</v>
      </c>
      <c r="U115" s="217">
        <f t="array" ref="U115">LOOKUP(2,1/(Log!$K$1:$K$27569=N115),Log!$L$1:$L$27569)</f>
        <v>45776</v>
      </c>
      <c r="V115" s="221" t="str">
        <f t="shared" si="116"/>
        <v>SSD001People exposed</v>
      </c>
      <c r="W115" s="213">
        <f t="array" ref="W115">IF(LOOKUP(2,1/(Log!$K$1:$K$27569=V115),Log!$E$1:$E$27569)="x","x",ROUND(LOOKUP(2,1/(Log!$K$1:$K$27569=V115),Log!$E$1:$E$27569),-3))</f>
        <v>13400000</v>
      </c>
      <c r="X115" s="213" t="str">
        <f t="array" ref="X115">LOOKUP(2,1/(Log!$K$1:$K$27569=V115),Log!$F$1:$F$27569)</f>
        <v xml:space="preserve">OCHA 16/12/2024; </v>
      </c>
      <c r="Y115" s="213" t="str">
        <f t="array" ref="Y115">LOOKUP(2,1/(Log!$K$1:$K$27569=V115),Log!$G$1:$G$27569)</f>
        <v xml:space="preserve">Medium </v>
      </c>
      <c r="Z115" s="213">
        <f t="array" ref="Z115">LOOKUP(2,1/(Log!$K$1:$K$27569=V115),Log!$H$1:$H$27569)</f>
        <v>2</v>
      </c>
      <c r="AA115" s="213" t="str">
        <f t="array" ref="AA115">LOOKUP(2,1/(Log!$K$1:$K$27569=V115),Log!$J$1:$J$27569)</f>
        <v xml:space="preserve">The number of people exposed corresponds to the total population of the country. This figure is taken from HNRP 2025.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The reliability of this source is medium becuse the situation on the ground is highly dynamic, and the data may no longer be accurate due to recent developments for which there is no updated source. </v>
      </c>
      <c r="AB115" s="213" t="str">
        <f t="array" ref="AB115">LOOKUP(2,1/(Log!$K$1:$K$27569=V115),Log!$I$1:$I$27569)</f>
        <v>https://www.unocha.org/publications/report/south-sudan/south-sudan-humanitarian-needs-and-response-plan-2025-december-2024;</v>
      </c>
      <c r="AC115" s="214">
        <f t="array" ref="AC115">LOOKUP(2,1/(Log!$K$1:$K$27569=V115),Log!$L$1:$L$27569)</f>
        <v>45776</v>
      </c>
      <c r="AD115" s="221" t="str">
        <f t="shared" si="117"/>
        <v>SSD001People affected</v>
      </c>
      <c r="AE115" s="218">
        <f t="array" ref="AE115">IF(LOOKUP(2,1/(Log!$K$1:$K$27569=AD115),Log!$E$1:$E$27569)="x","x",ROUND(LOOKUP(2,1/(Log!$K$1:$K$27569=AD115),Log!$E$1:$E$27569),-3))</f>
        <v>11290000</v>
      </c>
      <c r="AF115" s="218" t="str">
        <f t="array" ref="AF115">LOOKUP(2,1/(Log!$K$1:$K$27569=AD115),Log!$F$1:$F$27569)</f>
        <v>OCHA 23/12/2024</v>
      </c>
      <c r="AG115" s="218" t="str">
        <f t="array" ref="AG115">LOOKUP(2,1/(Log!$K$1:$K$27569=AD115),Log!$G$1:$G$27569)</f>
        <v xml:space="preserve">Medium </v>
      </c>
      <c r="AH115" s="218">
        <f t="array" ref="AH115">LOOKUP(2,1/(Log!$K$1:$K$27569=AD115),Log!$H$1:$H$27569)</f>
        <v>2</v>
      </c>
      <c r="AI115" s="218" t="str">
        <f t="array" ref="AI115">LOOKUP(2,1/(Log!$K$1:$K$27569=AD115),Log!$J$1:$J$27569)</f>
        <v xml:space="preserve">This figure is taken from HDX 2025- the affected population covering the year 2025. HDX was chosen as it provided the breakdown of severity of people in need. The reliability of this source is medium becuse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most of the population vulnerable to the crisis.
</v>
      </c>
      <c r="AJ115" s="218" t="str">
        <f t="array" ref="AJ115">LOOKUP(2,1/(Log!$K$1:$K$27569=AD115),Log!$I$1:$I$27569)</f>
        <v>https://data.humdata.org/dataset/ssd-jiaf-humanitarian-needs-pin-and-severity</v>
      </c>
      <c r="AK115" s="219">
        <f t="array" ref="AK115">LOOKUP(2,1/(Log!$K$1:$K$27569=AD115),Log!$L$1:$L$27569)</f>
        <v>45776</v>
      </c>
      <c r="AL115" s="221" t="str">
        <f t="shared" si="118"/>
        <v>SSD001People displaced</v>
      </c>
      <c r="AM115" s="213">
        <f t="array" ref="AM115">IF(LOOKUP(2,1/(Log!$K$1:$K$27569=AL115),Log!$E$1:$E$27569)="x","x",ROUND(LOOKUP(2,1/(Log!$K$1:$K$27569=AL115),Log!$E$1:$E$27569),-3))</f>
        <v>7960000</v>
      </c>
      <c r="AN115" s="213" t="str">
        <f t="array" ref="AN115">LOOKUP(2,1/(Log!$K$1:$K$27569=AL115),Log!$F$1:$F$27569)</f>
        <v xml:space="preserve"> IOM 27/11/2024; UNHCR 31/03/2025 ; UNHCR 28/02/2025; OCHA 29/11/2024</v>
      </c>
      <c r="AO115" s="213" t="str">
        <f t="array" ref="AO115">LOOKUP(2,1/(Log!$K$1:$K$27569=AL115),Log!$G$1:$G$27569)</f>
        <v xml:space="preserve">Medium </v>
      </c>
      <c r="AP115" s="213">
        <f t="array" ref="AP115">LOOKUP(2,1/(Log!$K$1:$K$27569=AL115),Log!$H$1:$H$27569)</f>
        <v>2</v>
      </c>
      <c r="AQ115" s="213" t="str">
        <f t="array" ref="AQ115">LOOKUP(2,1/(Log!$K$1:$K$27569=AL115),Log!$J$1:$J$27569)</f>
        <v>The number of displaced people includes total number of IDPs (1,844,914), incoming refugees/asylum seekers(544,437) , returning refugees (2,895,002) and outgoing South Sudanese refugees in other countries (2,297,121) . While the number of returnees seems high, movement dynamics are complex. Some movements labelled as "returns" actually constitute back and forth movements which happen over the course of a person's lifetime. As of 29 November, about 379,000  people are displaced by floods  in 22 counties,  in South Sudan. This figure has been included in the above, its unclear if these people displaced by floods have returned .The reliabilty is set as medium as the methodologies used for data collection are generally consistent, though minor variations exist that could affect accuracy. N/B The current clashes in Upper Nile is likely to contribute to the IDPs with some displaced to Ethiopia</v>
      </c>
      <c r="AR115" s="213" t="str">
        <f t="array" ref="AR115">LOOKUP(2,1/(Log!$K$1:$K$27569=AL115),Log!$I$1:$I$27569)</f>
        <v>https://dtm.iom.int/reports/south-sudan-mobility-tracking-round-15-initial-data-release; https://data.unhcr.org/en/situations/southsudan; https://data.unhcr.org/en/country/ssd; https://reliefweb.int/report/south-sudan/south-sudan-floods-snapshot-29-november-2024</v>
      </c>
      <c r="AS115" s="214">
        <f t="array" ref="AS115">LOOKUP(2,1/(Log!$K$1:$K$27569=AL115),Log!$L$1:$L$27569)</f>
        <v>45776</v>
      </c>
      <c r="AT115" s="222" t="str">
        <f t="shared" si="119"/>
        <v>SSD001Injuries reported</v>
      </c>
      <c r="AU115" s="218" t="str">
        <f t="array" ref="AU115">LOOKUP(2,1/(Log!$K$1:$K$27569=AT115),Log!$E$1:$E$27569)</f>
        <v>x</v>
      </c>
      <c r="AV115" s="218" t="str">
        <f t="array" ref="AV115">LOOKUP(2,1/(Log!$K$1:$K$27569=AT115),Log!$F$1:$F$27569)</f>
        <v>x</v>
      </c>
      <c r="AW115" s="218" t="str">
        <f t="array" ref="AW115">LOOKUP(2,1/(Log!$K$1:$K$27569=AT115),Log!$G$1:$G$27569)</f>
        <v>Low</v>
      </c>
      <c r="AX115" s="218">
        <f t="array" ref="AX115">LOOKUP(2,1/(Log!$K$1:$K$27569=AT115),Log!$H$1:$H$27569)</f>
        <v>3</v>
      </c>
      <c r="AY115" s="218" t="str">
        <f t="array" ref="AY115">LOOKUP(2,1/(Log!$K$1:$K$27569=AT115),Log!$J$1:$J$27569)</f>
        <v>Although some people have been injured, there is no reliable information on the cumilative figures</v>
      </c>
      <c r="AZ115" s="218" t="str">
        <f t="array" ref="AZ115">LOOKUP(2,1/(Log!$K$1:$K$27569=AT115),Log!$I$1:$I$27569)</f>
        <v>x</v>
      </c>
      <c r="BA115" s="219">
        <f t="array" ref="BA115">LOOKUP(2,1/(Log!$K$1:$K$27569=AT115),Log!$L$1:$L$27569)</f>
        <v>45776</v>
      </c>
      <c r="BB115" s="221" t="str">
        <f t="shared" si="120"/>
        <v>SSD001Illness cases reported</v>
      </c>
      <c r="BC115" s="213">
        <f t="array" ref="BC115">LOOKUP(2,1/(Log!$K$1:$K$27569=BB115),Log!$E$1:$E$27569)</f>
        <v>3323941</v>
      </c>
      <c r="BD115" s="213" t="str">
        <f t="array" ref="BD115">LOOKUP(2,1/(Log!$K$1:$K$27569=BB115),Log!$F$1:$F$27569)</f>
        <v>WHO 20/08/2024; UNICEF 11/02/2025; IPC 18/11/2024;OCHA 29/03/2025; HEALTH CLUSTER 10/03/2025</v>
      </c>
      <c r="BE115" s="213" t="str">
        <f t="array" ref="BE115">LOOKUP(2,1/(Log!$K$1:$K$27569=BB115),Log!$G$1:$G$27569)</f>
        <v xml:space="preserve">Medium </v>
      </c>
      <c r="BF115" s="213">
        <f t="array" ref="BF115">LOOKUP(2,1/(Log!$K$1:$K$27569=BB115),Log!$H$1:$H$27569)</f>
        <v>2</v>
      </c>
      <c r="BG115" s="213" t="str">
        <f t="array" ref="BG115">LOOKUP(2,1/(Log!$K$1:$K$27569=BB115),Log!$J$1:$J$27569)</f>
        <v xml:space="preserve">  According to WHO, As of Epi week 32, 2024, 3,160 suspected measles cases were reported, whereby 173 were lab-confirmed plus  According to IPC analysis the nutrition situation has deteriorated in South Sudan, with an estimated 2.1 million children aged 6-59 months suffering  elevated levels of acute malnutrition between July 2024 and June 2025, including 650,000 cases of Severe Acute Malnutrition (SAM). About 1.11 million pregnant or breastfeeding women (PBW) are also suffering or expected to suffer elevated levels of acute malnutrition in the same period. Additionally In week 4 of 2025, a total of 81,085 malaria cases were reported, including 30 related deaths. The number of malaria cases increased by 0.4% in week 4 compared to week 3, and by 6% compared to the same period last year. As of 28 February, 32,682 cholera cases and 554 deaths were reported in 39 counties across eight states and the Ruweng Administrative Area. Children are the most affected, with age groups 0-4 years and 5-14 years accounting for 51% (29% and 22%, respectively) of the total cases. The Ministry of Health declared an mpox outbreak in Juba, Central Equatoria State following a confirmation mpox Case by the National Public Health Laboratory on 6 February 2025.</v>
      </c>
      <c r="BH115" s="213" t="str">
        <f t="array" ref="BH115">LOOKUP(2,1/(Log!$K$1:$K$27569=BB115),Log!$I$1:$I$27569)</f>
        <v xml:space="preserve"> https://www.afro.who.int/sites/default/files/2024-09/Measles%20Outbreak%20and%20Response%20Weekly%20Situation%20Update_Week%2026%2C%202024.pdf; https://reliefweb.int/report/south-sudan/unicef-south-sudan-cholera-flash-update-no-4-23-december-2-february-2025. ; https://reliefweb.int/report/south-sudan/south-sudan-ipc-acute-food-insecurity-and-acute-malnutrition-analysis-september-2024-july-2025-published-18-november-2024 ;https://reliefweb.int/report/south-sudan/south-sudan-humanitarian-snapshot-february-2025;https://reliefweb.int/report/south-sudan/south-sudan-health-cluster-bulletin-01-january-2025</v>
      </c>
      <c r="BI115" s="214">
        <f t="array" ref="BI115">LOOKUP(2,1/(Log!$K$1:$K$27569=BB115),Log!$L$1:$L$27569)</f>
        <v>45776</v>
      </c>
      <c r="BJ115" s="222" t="str">
        <f t="shared" si="121"/>
        <v>SSD001Fatalities reported</v>
      </c>
      <c r="BK115" s="222">
        <f t="array" ref="BK115">LOOKUP(2,1/(Log!$K$1:$K$27569=BJ115),Log!$E$1:$E$27569)</f>
        <v>1145</v>
      </c>
      <c r="BL115" s="222" t="str">
        <f t="array" ref="BL115">LOOKUP(2,1/(Log!$K$1:$K$27569=BJ115),Log!$F$1:$F$27569)</f>
        <v>ACLED accessed 09/04/2025</v>
      </c>
      <c r="BM115" s="222" t="str">
        <f t="array" ref="BM115">LOOKUP(2,1/(Log!$K$1:$K$27569=BJ115),Log!$G$1:$G$27569)</f>
        <v>Low</v>
      </c>
      <c r="BN115" s="222">
        <f t="array" ref="BN115">LOOKUP(2,1/(Log!$K$1:$K$27569=BJ115),Log!$H$1:$H$27569)</f>
        <v>3</v>
      </c>
      <c r="BO115" s="222" t="str">
        <f t="array" ref="BO115">LOOKUP(2,1/(Log!$K$1:$K$27569=BJ115),Log!$J$1:$J$27569)</f>
        <v>In South Sudan, the ongoing complex crisis has resulted in widespread violence, flooding, and displacement. Between 01 October 2024 and 01 April 2025, violence alone caused a significant number of fatalities. However, the impacts of other crises remain underreported. Approximately 1.4 million people have been affected by flooding across 44 counties and the Abyei Administrative Area, with the majority of those affected residing in Jonglei and Northern Bahr el Ghazal states, accounting for over 51% of the impacted population. Despite the extensive scale of displacement, food insecurity, and flooding, there is a critical lack of data on fatalities linked directly to these factors. This information gap hampers a comprehensive understanding of the true human toll of South Sudan's multi-faceted crisis.</v>
      </c>
      <c r="BP115" s="218" t="str">
        <f t="array" ref="BP115">LOOKUP(2,1/(Log!$K$1:$K$27569=BJ115),Log!$I$1:$I$27569)</f>
        <v>https://acleddata.com/explorer/</v>
      </c>
      <c r="BQ115" s="223">
        <f t="array" ref="BQ115">LOOKUP(2,1/(Log!$K$1:$K$27569=BJ115),Log!$L$1:$L$27569)</f>
        <v>45776</v>
      </c>
      <c r="BR115" s="221" t="str">
        <f t="shared" si="122"/>
        <v>SSD001Buildings damaged</v>
      </c>
      <c r="BS115" s="224" t="str">
        <f t="array" ref="BS115">LOOKUP(2,1/(Log!$K$1:$K$27569=BR115),Log!$E$1:$E$27569)</f>
        <v>x</v>
      </c>
      <c r="BT115" s="224" t="str">
        <f t="array" ref="BT115">LOOKUP(2,1/(Log!$K$1:$K$27569=BR115),Log!$F$1:$F$27569)</f>
        <v>x</v>
      </c>
      <c r="BU115" s="224" t="str">
        <f t="array" ref="BU115">LOOKUP(2,1/(Log!$K$1:$K$27569=BR115),Log!$G$1:$G$27569)</f>
        <v>Low</v>
      </c>
      <c r="BV115" s="224">
        <f t="array" ref="BV115">LOOKUP(2,1/(Log!$K$1:$K$27569=BR115),Log!$H$1:$H$27569)</f>
        <v>3</v>
      </c>
      <c r="BW115" s="224" t="str">
        <f t="array" ref="BW115">LOOKUP(2,1/(Log!$K$1:$K$27569=BR115),Log!$J$1:$J$27569)</f>
        <v>Given the difficult nature of the circumstances in South Sudan and the absence of up-to-date and reliable data from open sources, it is difficult to accurately estimate figures for this indicator</v>
      </c>
      <c r="BX115" s="224" t="str">
        <f t="array" ref="BX115">LOOKUP(2,1/(Log!$K$1:$K$27569=BR115),Log!$I$1:$I$27569)</f>
        <v>x</v>
      </c>
      <c r="BY115" s="214">
        <f t="array" ref="BY115">LOOKUP(2,1/(Log!$K$1:$K$27569=BR115),Log!$L$1:$L$27569)</f>
        <v>45776</v>
      </c>
      <c r="BZ115" s="222" t="str">
        <f t="shared" si="123"/>
        <v>SSD001Buildings destroyed</v>
      </c>
      <c r="CA115" s="222" t="str">
        <f t="array" ref="CA115">LOOKUP(2,1/(Log!$K$1:$K$27569=BZ115),Log!$E$1:$E$27569)</f>
        <v>x</v>
      </c>
      <c r="CB115" s="222" t="str">
        <f t="array" ref="CB115">LOOKUP(2,1/(Log!$K$1:$K$27569=BZ115),Log!$F$1:$F$27569)</f>
        <v>x</v>
      </c>
      <c r="CC115" s="222" t="str">
        <f t="array" ref="CC115">LOOKUP(2,1/(Log!$K$1:$K$27569=BZ115),Log!$G$1:$G$27569)</f>
        <v>Low</v>
      </c>
      <c r="CD115" s="222">
        <f t="array" ref="CD115">LOOKUP(2,1/(Log!$K$1:$K$27569=BZ115),Log!$H$1:$H$27569)</f>
        <v>3</v>
      </c>
      <c r="CE115" s="222" t="str">
        <f t="array" ref="CE115">LOOKUP(2,1/(Log!$K$1:$K$27569=BZ115),Log!$J$1:$J$27569)</f>
        <v>Given the difficult nature of the circumstances in South Sudan and the absence of up-to-date and reliable data from open sources, it is difficult to accurately estimate figures for this indicator</v>
      </c>
      <c r="CF115" s="222" t="str">
        <f t="array" ref="CF115">LOOKUP(2,1/(Log!$K$1:$K$27569=BZ115),Log!$I$1:$I$27569)</f>
        <v>x</v>
      </c>
      <c r="CG115" s="223">
        <f t="array" ref="CG115">LOOKUP(2,1/(Log!$K$1:$K$27569=BZ115),Log!$L$1:$L$27569)</f>
        <v>45776</v>
      </c>
      <c r="CH115" s="221" t="str">
        <f t="shared" si="124"/>
        <v>SSD001Buildings in the affected area</v>
      </c>
      <c r="CI115" s="222" t="e">
        <f t="array" ref="CI115">LOOKUP(2,1/(Log!$K$1:$K$27569=CH115),Log!$E$1:$E$27569)</f>
        <v>#N/A</v>
      </c>
      <c r="CJ115" s="222" t="e">
        <f t="array" ref="CJ115">LOOKUP(2,1/(Log!$K$1:$K$27569=CH115),Log!$F$1:$F$27569)</f>
        <v>#N/A</v>
      </c>
      <c r="CK115" s="222" t="e">
        <f t="array" ref="CK115">LOOKUP(2,1/(Log!$K$1:$K$27569=CH115),Log!$G$1:$G$27569)</f>
        <v>#N/A</v>
      </c>
      <c r="CL115" s="222" t="e">
        <f t="array" ref="CL115">LOOKUP(2,1/(Log!$K$1:$K$27569=CH115),Log!$H$1:$H$27569)</f>
        <v>#N/A</v>
      </c>
      <c r="CM115" s="222" t="e">
        <f t="array" ref="CM115">LOOKUP(2,1/(Log!$K$1:$K$27569=CH115),Log!$J$1:$J$27569)</f>
        <v>#N/A</v>
      </c>
      <c r="CN115" s="222" t="e">
        <f t="array" ref="CN115">LOOKUP(2,1/(Log!$K$1:$K$27569=CH115),Log!$I$1:$I$27569)</f>
        <v>#N/A</v>
      </c>
      <c r="CO115" s="225" t="e">
        <f t="array" ref="CO115">LOOKUP(2,1/(Log!$K$1:$K$27569=CH115),Log!$L$1:$L$27569)</f>
        <v>#N/A</v>
      </c>
      <c r="CP115" s="222" t="str">
        <f t="shared" si="125"/>
        <v>SSD001Economic Losses</v>
      </c>
      <c r="CQ115" s="224" t="str">
        <f t="array" ref="CQ115">LOOKUP(2,1/(Log!$K$1:$K$27569=CP115),Log!$E$1:$E$27569)</f>
        <v>x</v>
      </c>
      <c r="CR115" s="224" t="str">
        <f t="array" ref="CR115">LOOKUP(2,1/(Log!$K$1:$K$27569=CP115),Log!$F$1:$F$27569)</f>
        <v>x</v>
      </c>
      <c r="CS115" s="224" t="str">
        <f t="array" ref="CS115">LOOKUP(2,1/(Log!$K$1:$K$27569=CP115),Log!$G$1:$G$27569)</f>
        <v>Low</v>
      </c>
      <c r="CT115" s="224">
        <f t="array" ref="CT115">LOOKUP(2,1/(Log!$K$1:$K$27569=CP115),Log!$H$1:$H$27569)</f>
        <v>3</v>
      </c>
      <c r="CU115" s="224" t="str">
        <f t="array" ref="CU115">LOOKUP(2,1/(Log!$K$1:$K$27569=CP115),Log!$J$1:$J$27569)</f>
        <v>Given the difficult nature of the circumstances in South Sudan and the absence of up-to-date and reliable data from open sources, it is difficult to accurately estimate figures for this indicator</v>
      </c>
      <c r="CV115" s="224" t="str">
        <f t="array" ref="CV115">LOOKUP(2,1/(Log!$K$1:$K$27569=CP115),Log!$I$1:$I$27569)</f>
        <v>x</v>
      </c>
      <c r="CW115" s="214">
        <f t="array" ref="CW115">LOOKUP(2,1/(Log!$K$1:$K$27569=CP115),Log!$L$1:$L$27569)</f>
        <v>45776</v>
      </c>
      <c r="CX115" s="222" t="str">
        <f t="shared" si="126"/>
        <v>SSD001People in Need</v>
      </c>
      <c r="CY115" s="218">
        <f t="shared" si="127"/>
        <v>8610000</v>
      </c>
      <c r="CZ115" s="218" t="str">
        <f t="shared" si="128"/>
        <v>OCHA 23/12/2024</v>
      </c>
      <c r="DA115" s="218" t="str">
        <f t="shared" si="129"/>
        <v>Low</v>
      </c>
      <c r="DB115" s="218">
        <f t="shared" si="130"/>
        <v>3</v>
      </c>
      <c r="DC115" s="218" t="str">
        <f t="shared" si="131"/>
        <v>According to INFORM Severity Index methodology, the sum of people in levels 3, 4 and 5 is equal to the total number of people in need. To estimate the number of people in level 3, we used the PIN provided by HDX and since the HDX provided severity per aea for the people in level 4, we subtructed this from the PIN to get the number of people in level 3.  This approach was used as the HNRP 2025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v>
      </c>
      <c r="DD115" s="218" t="str">
        <f t="shared" si="132"/>
        <v>https://data.humdata.org/dataset/ssd-jiaf-humanitarian-needs-pin-and-severity</v>
      </c>
      <c r="DE115" s="220">
        <f t="shared" si="133"/>
        <v>45776</v>
      </c>
      <c r="DF115" s="221" t="str">
        <f t="shared" si="134"/>
        <v>SSD001Minimal humanitarian conditions - Level 1</v>
      </c>
      <c r="DG115" s="213">
        <f t="array" ref="DG115">IF(LOOKUP(2,1/(Log!$K$1:$K$27569=DF115),Log!$E$1:$E$27569)="x","x",ROUND(LOOKUP(2,1/(Log!$K$1:$K$27569=DF115),Log!$E$1:$E$27569),-3))</f>
        <v>2110000</v>
      </c>
      <c r="DH115" s="224" t="str">
        <f t="array" ref="DH115">LOOKUP(2,1/(Log!$K$1:$K$27569=DF115),Log!$F$1:$F$27569)</f>
        <v>OCHA 16/12/2024; HDX 23/12/2024</v>
      </c>
      <c r="DI115" s="224" t="str">
        <f t="array" ref="DI115">LOOKUP(2,1/(Log!$K$1:$K$27569=DF115),Log!$G$1:$G$27569)</f>
        <v xml:space="preserve">Medium </v>
      </c>
      <c r="DJ115" s="224">
        <f t="array" ref="DJ115">LOOKUP(2,1/(Log!$K$1:$K$27569=DF115),Log!$H$1:$H$27569)</f>
        <v>2</v>
      </c>
      <c r="DK115" s="224" t="str">
        <f t="array" ref="DK115">LOOKUP(2,1/(Log!$K$1:$K$27569=DF115),Log!$J$1:$J$27569)</f>
        <v xml:space="preserve">According to INFORM severity index methodology, the number of people facing Minimal humanitarian conditions or in Level 1= People exposed - People affected. </v>
      </c>
      <c r="DL115" s="224" t="str">
        <f t="array" ref="DL115">LOOKUP(2,1/(Log!$K$1:$K$27569=DF115),Log!$I$1:$I$27569)</f>
        <v>https://www.unocha.org/publications/report/south-sudan/south-sudan-humanitarian-needs-and-response-plan-2025-december-2024;https://data.humdata.org/dataset/ssd-jiaf-humanitarian-needs-pin-and-severity</v>
      </c>
      <c r="DM115" s="214">
        <f t="array" ref="DM115">LOOKUP(2,1/(Log!$K$1:$K$27569=DF115),Log!$L$1:$L$27569)</f>
        <v>45776</v>
      </c>
      <c r="DN115" s="222" t="str">
        <f t="shared" si="135"/>
        <v>SSD001Stressed humanitarian conditions - Level 2</v>
      </c>
      <c r="DO115" s="218">
        <f t="array" ref="DO115">IF(LOOKUP(2,1/(Log!$K$1:$K$27569=DN115),Log!$E$1:$E$27569)="x","x",ROUND(LOOKUP(2,1/(Log!$K$1:$K$27569=DN115),Log!$E$1:$E$27569),-3))</f>
        <v>2680000</v>
      </c>
      <c r="DP115" s="222" t="str">
        <f t="array" ref="DP115">LOOKUP(2,1/(Log!$K$1:$K$27569=DN115),Log!$F$1:$F$27569)</f>
        <v>OCHA 23/12/2024</v>
      </c>
      <c r="DQ115" s="222" t="str">
        <f t="array" ref="DQ115">LOOKUP(2,1/(Log!$K$1:$K$27569=DN115),Log!$G$1:$G$27569)</f>
        <v>Low</v>
      </c>
      <c r="DR115" s="222">
        <f t="array" ref="DR115">LOOKUP(2,1/(Log!$K$1:$K$27569=DN115),Log!$H$1:$H$27569)</f>
        <v>3</v>
      </c>
      <c r="DS115" s="222" t="str">
        <f t="array" ref="DS115">LOOKUP(2,1/(Log!$K$1:$K$27569=DN115),Log!$J$1:$J$27569)</f>
        <v>According to the INFORM severity index methodology, people facing Stressed humanitarian conditions or Level 2 = People Affected - People in Need (PIN). Some of these individuals have also been impacted by the recent heavy rains and flooding, potentially worsening their situation and increasing the affected population. During the rainy season, an estimated 3.3 million people were projected to be affected. 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v>
      </c>
      <c r="DT115" s="222" t="str">
        <f t="array" ref="DT115">LOOKUP(2,1/(Log!$K$1:$K$27569=DN115),Log!$I$1:$I$27569)</f>
        <v>https://data.humdata.org/dataset/ssd-jiaf-humanitarian-needs-pin-and-severity</v>
      </c>
      <c r="DU115" s="223">
        <f t="array" ref="DU115">LOOKUP(2,1/(Log!$K$1:$K$27569=DN115),Log!$L$1:$L$27569)</f>
        <v>45776</v>
      </c>
      <c r="DV115" s="221" t="str">
        <f t="shared" si="136"/>
        <v>SSD001Moderate humanitarian conditions - Level 3</v>
      </c>
      <c r="DW115" s="213">
        <f t="array" ref="DW115">IF(LOOKUP(2,1/(Log!$K$1:$K$27569=DV115),Log!$E$1:$E$27569)="x","x",ROUND(LOOKUP(2,1/(Log!$K$1:$K$27569=DV115),Log!$E$1:$E$27569),-3))</f>
        <v>5090000</v>
      </c>
      <c r="DX115" s="224" t="str">
        <f t="array" ref="DX115">LOOKUP(2,1/(Log!$K$1:$K$27569=DV115),Log!$F$1:$F$27569)</f>
        <v>OCHA 23/12/2024</v>
      </c>
      <c r="DY115" s="224" t="str">
        <f t="array" ref="DY115">LOOKUP(2,1/(Log!$K$1:$K$27569=DV115),Log!$G$1:$G$27569)</f>
        <v>Low</v>
      </c>
      <c r="DZ115" s="224">
        <f t="array" ref="DZ115">LOOKUP(2,1/(Log!$K$1:$K$27569=DV115),Log!$H$1:$H$27569)</f>
        <v>3</v>
      </c>
      <c r="EA115" s="224" t="str">
        <f t="array" ref="EA115">LOOKUP(2,1/(Log!$K$1:$K$27569=DV115),Log!$J$1:$J$27569)</f>
        <v>According to INFORM Severity Index methodology, the sum of people in levels 3, 4 and 5 is equal to the total number of people in need. To estimate the number of people in level 3, we used the PIN provided by HDX and since the HDX provided severity per aea for the people in level 4, we subtructed this from the PIN to get the number of people in level 3.  This approach was used as the HNRP 2025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v>
      </c>
      <c r="EB115" s="224" t="str">
        <f t="array" ref="EB115">LOOKUP(2,1/(Log!$K$1:$K$27569=DV115),Log!$I$1:$I$27569)</f>
        <v>https://data.humdata.org/dataset/ssd-jiaf-humanitarian-needs-pin-and-severity</v>
      </c>
      <c r="EC115" s="214">
        <f t="array" ref="EC115">LOOKUP(2,1/(Log!$K$1:$K$27569=DV115),Log!$L$1:$L$27569)</f>
        <v>45776</v>
      </c>
      <c r="ED115" s="222" t="str">
        <f t="shared" si="137"/>
        <v>SSD001Severe humanitarian conditions - Level 4</v>
      </c>
      <c r="EE115" s="218">
        <f t="array" ref="EE115">IF(LOOKUP(2,1/(Log!$K$1:$K$27569=ED115),Log!$E$1:$E$27569)="x","x",ROUND(LOOKUP(2,1/(Log!$K$1:$K$27569=ED115),Log!$E$1:$E$27569),-3))</f>
        <v>3520000</v>
      </c>
      <c r="EF115" s="222" t="str">
        <f t="array" ref="EF115">LOOKUP(2,1/(Log!$K$1:$K$27569=ED115),Log!$F$1:$F$27569)</f>
        <v>OCHA 23/12/2024</v>
      </c>
      <c r="EG115" s="222" t="str">
        <f t="array" ref="EG115">LOOKUP(2,1/(Log!$K$1:$K$27569=ED115),Log!$G$1:$G$27569)</f>
        <v>Low</v>
      </c>
      <c r="EH115" s="222">
        <f t="array" ref="EH115">LOOKUP(2,1/(Log!$K$1:$K$27569=ED115),Log!$H$1:$H$27569)</f>
        <v>3</v>
      </c>
      <c r="EI115" s="222" t="str">
        <f t="array" ref="EI115">LOOKUP(2,1/(Log!$K$1:$K$27569=ED115),Log!$J$1:$J$27569)</f>
        <v>The figure is taken from HDX 2025 as it provided area severity levels of the people in need. This approach was used as the HNRP 2025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v>
      </c>
      <c r="EJ115" s="222" t="str">
        <f t="array" ref="EJ115">LOOKUP(2,1/(Log!$K$1:$K$27569=ED115),Log!$I$1:$I$27569)</f>
        <v>https://data.humdata.org/dataset/ssd-jiaf-humanitarian-needs-pin-and-severity</v>
      </c>
      <c r="EK115" s="223">
        <f t="array" ref="EK115">LOOKUP(2,1/(Log!$K$1:$K$27569=ED115),Log!$L$1:$L$27569)</f>
        <v>45776</v>
      </c>
      <c r="EL115" s="221" t="str">
        <f t="shared" si="138"/>
        <v>SSD001Extreme humanitarian conditions - Level 5</v>
      </c>
      <c r="EM115" s="213">
        <f t="array" ref="EM115">IF(LOOKUP(2,1/(Log!$K$1:$K$27569=EL115),Log!$E$1:$E$27569)="x","x",ROUND(LOOKUP(2,1/(Log!$K$1:$K$27569=EL115),Log!$E$1:$E$27569),-3))</f>
        <v>0</v>
      </c>
      <c r="EN115" s="224" t="str">
        <f t="array" ref="EN115">LOOKUP(2,1/(Log!$K$1:$K$27569=EL115),Log!$F$1:$F$27569)</f>
        <v>OCHA 23/12/2024</v>
      </c>
      <c r="EO115" s="224" t="str">
        <f t="array" ref="EO115">LOOKUP(2,1/(Log!$K$1:$K$27569=EL115),Log!$G$1:$G$27569)</f>
        <v>Low</v>
      </c>
      <c r="EP115" s="224">
        <f t="array" ref="EP115">LOOKUP(2,1/(Log!$K$1:$K$27569=EL115),Log!$H$1:$H$27569)</f>
        <v>3</v>
      </c>
      <c r="EQ115" s="224" t="str">
        <f t="array" ref="EQ115">LOOKUP(2,1/(Log!$K$1:$K$27569=EL115),Log!$J$1:$J$27569)</f>
        <v xml:space="preserve"> There are no people facing catastrophic conditions according to JIAF severity area assessment for the year 2025. The reliabilty is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v>
      </c>
      <c r="ER115" s="224" t="str">
        <f t="array" ref="ER115">LOOKUP(2,1/(Log!$K$1:$K$27569=EL115),Log!$I$1:$I$27569)</f>
        <v xml:space="preserve"> https://data.humdata.org/dataset/ssd-jiaf-humanitarian-needs-pin-and-severity</v>
      </c>
      <c r="ES115" s="214">
        <f t="array" ref="ES115">LOOKUP(2,1/(Log!$K$1:$K$27569=EL115),Log!$L$1:$L$27569)</f>
        <v>45776</v>
      </c>
      <c r="ET115" s="222" t="str">
        <f t="shared" si="139"/>
        <v>SSD001Fatalities in all crises</v>
      </c>
      <c r="EU115" s="222">
        <f t="array" ref="EU115">LOOKUP(2,1/(Log!$K$1:$K$27569=ET115),Log!$E$1:$E$27569)</f>
        <v>1145</v>
      </c>
      <c r="EV115" s="222" t="str">
        <f t="array" ref="EV115">LOOKUP(2,1/(Log!$K$1:$K$27569=ET115),Log!$F$1:$F$27569)</f>
        <v>ACLED accessed 09/04/2025</v>
      </c>
      <c r="EW115" s="222" t="str">
        <f t="array" ref="EW115">LOOKUP(2,1/(Log!$K$1:$K$27569=ET115),Log!$G$1:$G$27569)</f>
        <v>Low</v>
      </c>
      <c r="EX115" s="222">
        <f t="array" ref="EX115">LOOKUP(2,1/(Log!$K$1:$K$27569=ET115),Log!$H$1:$H$27569)</f>
        <v>3</v>
      </c>
      <c r="EY115" s="222" t="str">
        <f t="array" ref="EY115">LOOKUP(2,1/(Log!$K$1:$K$27569=ET115),Log!$J$1:$J$27569)</f>
        <v>In South Sudan, the ongoing complex crisis has resulted in widespread violence, flooding, and displacement. Between 01 October2024 and 01 April 2025, violence alone caused a significant number of fatalities. However, the impacts of other crises remain underreported. Approximately 1.4 million people have been affected by flooding across 44 counties, with the majority of those affected residing in Jonglei and Northern Bahr el Ghazal states, accounting for over 51% of the impacted population. Despite the extensive scale of displacement, food insecurity, and flooding, there is a critical lack of data on fatalities linked directly to these factors. This information gap hampers a comprehensive understanding of the true human toll of South Sudan's multi-faceted crisis.</v>
      </c>
      <c r="EZ115" s="222" t="str">
        <f t="array" ref="EZ115">LOOKUP(2,1/(Log!$K$1:$K$27569=ET115),Log!$I$1:$I$27569)</f>
        <v>https://acleddata.com/explorer/</v>
      </c>
      <c r="FA115" s="223">
        <f t="array" ref="FA115">LOOKUP(2,1/(Log!$K$1:$K$27569=ET115),Log!$L$1:$L$27569)</f>
        <v>45776</v>
      </c>
      <c r="FB115" s="221" t="str">
        <f t="shared" si="140"/>
        <v>SSD001Crisis affected groups</v>
      </c>
      <c r="FC115" s="224">
        <f t="array" ref="FC115">LOOKUP(2,1/(Log!$K$1:$K$27569=FB115),Log!$E$1:$E$27569)</f>
        <v>5</v>
      </c>
      <c r="FD115" s="224" t="str">
        <f t="array" ref="FD115">LOOKUP(2,1/(Log!$K$1:$K$27569=FB115),Log!$F$1:$F$27569)</f>
        <v>OCHA 28/11/2023</v>
      </c>
      <c r="FE115" s="224" t="str">
        <f t="array" ref="FE115">LOOKUP(2,1/(Log!$K$1:$K$27569=FB115),Log!$G$1:$G$27569)</f>
        <v xml:space="preserve">Medium </v>
      </c>
      <c r="FF115" s="224">
        <f t="array" ref="FF115">LOOKUP(2,1/(Log!$K$1:$K$27569=FB115),Log!$H$1:$H$27569)</f>
        <v>2</v>
      </c>
      <c r="FG115" s="224" t="str">
        <f t="array" ref="FG115">LOOKUP(2,1/(Log!$K$1:$K$27569=FB115),Log!$J$1:$J$27569)</f>
        <v>In this crisis, all 5 population groups are affected: Host, Refugees, Non-host, IDPs, Returnees</v>
      </c>
      <c r="FH115" s="224" t="str">
        <f t="array" ref="FH115">LOOKUP(2,1/(Log!$K$1:$K$27569=FB115),Log!$I$1:$I$27569)</f>
        <v>https://reliefweb.int/report/south-sudan/south-sudan-humanitarian-needs-and-response-plan-2024-issued-november-2023</v>
      </c>
      <c r="FI115" s="214">
        <f t="array" ref="FI115">LOOKUP(2,1/(Log!$K$1:$K$27569=FB115),Log!$L$1:$L$27569)</f>
        <v>45776</v>
      </c>
      <c r="FJ115" s="221" t="str">
        <f t="shared" si="141"/>
        <v>SSD001People facing limited access constraints</v>
      </c>
      <c r="FK115" s="222" t="str">
        <f t="array" ref="FK115">LOOKUP(2,1/(Log!$K$1:$K$27569=FJ115),Log!$E$1:$E$27569)</f>
        <v>x</v>
      </c>
      <c r="FL115" s="222" t="str">
        <f t="array" ref="FL115">LOOKUP(2,1/(Log!$K$1:$K$27569=FJ115),Log!$F$1:$F$27569)</f>
        <v>x</v>
      </c>
      <c r="FM115" s="222" t="str">
        <f t="array" ref="FM115">LOOKUP(2,1/(Log!$K$1:$K$27569=FJ115),Log!$G$1:$G$27569)</f>
        <v>Low</v>
      </c>
      <c r="FN115" s="222">
        <f t="array" ref="FN115">LOOKUP(2,1/(Log!$K$1:$K$27569=FJ115),Log!$H$1:$H$27569)</f>
        <v>3</v>
      </c>
      <c r="FO115" s="222" t="str">
        <f t="array" ref="FO115">LOOKUP(2,1/(Log!$K$1:$K$27569=FJ115),Log!$J$1:$J$27569)</f>
        <v>Given the difficult nature of the circumstances in South Sudan and the absence of up-to-date and reliable data from open sources, it is difficult to accurately estimate figures for this indicator</v>
      </c>
      <c r="FP115" s="218" t="str">
        <f t="array" ref="FP115">LOOKUP(2,1/(Log!$K$1:$K$27569=FJ115),Log!$I$1:$I$27569)</f>
        <v>x</v>
      </c>
      <c r="FQ115" s="219">
        <f t="array" ref="FQ115">LOOKUP(2,1/(Log!$K$1:$K$27569=FJ115),Log!$L$1:$L$27569)</f>
        <v>45776</v>
      </c>
      <c r="FR115" s="221" t="str">
        <f t="shared" si="142"/>
        <v>SSD001People facing restricted access constraints</v>
      </c>
      <c r="FS115" s="224" t="str">
        <f t="array" ref="FS115">LOOKUP(2,1/(Log!$K$1:$K$27569=FR115),Log!$E$1:$E$27569)</f>
        <v>x</v>
      </c>
      <c r="FT115" s="224" t="str">
        <f t="array" ref="FT115">LOOKUP(2,1/(Log!$K$1:$K$27569=FR115),Log!$F$1:$F$27569)</f>
        <v>x</v>
      </c>
      <c r="FU115" s="224" t="str">
        <f t="array" ref="FU115">LOOKUP(2,1/(Log!$K$1:$K$27569=FR115),Log!$G$1:$G$27569)</f>
        <v>Low</v>
      </c>
      <c r="FV115" s="224">
        <f t="array" ref="FV115">LOOKUP(2,1/(Log!$K$1:$K$27569=FR115),Log!$H$1:$H$27569)</f>
        <v>3</v>
      </c>
      <c r="FW115" s="224" t="str">
        <f t="array" ref="FW115">LOOKUP(2,1/(Log!$K$1:$K$27569=FR115),Log!$J$1:$J$27569)</f>
        <v>Given the difficult nature of the circumstances in South Sudan and the absence of up-to-date and reliable data from open sources, it is difficult to accurately estimate figures for this indicator</v>
      </c>
      <c r="FX115" s="224" t="str">
        <f t="array" ref="FX115">LOOKUP(2,1/(Log!$K$1:$K$27569=FR115),Log!$I$1:$I$27569)</f>
        <v>x</v>
      </c>
      <c r="FY115" s="214">
        <f t="array" ref="FY115">LOOKUP(2,1/(Log!$K$1:$K$27569=FR115),Log!$L$1:$L$27569)</f>
        <v>45776</v>
      </c>
      <c r="FZ115" s="222" t="str">
        <f t="shared" si="143"/>
        <v>SSD001Impediments to entry into country (bureaucratic and administrative)</v>
      </c>
      <c r="GA115" s="222">
        <f t="array" ref="GA115">LOOKUP(2,1/(Log!$K$1:$K$27569=FZ115),Log!$E$1:$E$27569)</f>
        <v>1</v>
      </c>
      <c r="GB115" s="222" t="str">
        <f t="array" ref="GB115">LOOKUP(2,1/(Log!$K$1:$K$27569=FZ115),Log!$F$1:$F$27569)</f>
        <v>ACAPS Access Methodology</v>
      </c>
      <c r="GC115" s="222" t="str">
        <f t="array" ref="GC115">LOOKUP(2,1/(Log!$K$1:$K$27569=FZ115),Log!$G$1:$G$27569)</f>
        <v>Medium</v>
      </c>
      <c r="GD115" s="222">
        <f t="array" ref="GD115">LOOKUP(2,1/(Log!$K$1:$K$27569=FZ115),Log!$H$1:$H$27569)</f>
        <v>2</v>
      </c>
      <c r="GE115" s="222" t="str">
        <f t="array" ref="GE115">LOOKUP(2,1/(Log!$K$1:$K$27569=FZ115),Log!$J$1:$J$27569)</f>
        <v>x</v>
      </c>
      <c r="GF115" s="222" t="str">
        <f t="array" ref="GF115">LOOKUP(2,1/(Log!$K$1:$K$27569=FZ115),Log!$I$1:$I$27569)</f>
        <v>x</v>
      </c>
      <c r="GG115" s="223">
        <f t="array" ref="GG115">LOOKUP(2,1/(Log!$K$1:$K$27569=FZ115),Log!$L$1:$L$27569)</f>
        <v>45607</v>
      </c>
      <c r="GH115" s="221" t="str">
        <f t="shared" si="144"/>
        <v>SSD001Restriction of movement (impediments to freedom of movement and/or administrative restrictions)</v>
      </c>
      <c r="GI115" s="224">
        <f t="array" ref="GI115">LOOKUP(2,1/(Log!$K$1:$K$27569=GH115),Log!$E$1:$E$27569)</f>
        <v>2</v>
      </c>
      <c r="GJ115" s="224" t="str">
        <f t="array" ref="GJ115">LOOKUP(2,1/(Log!$K$1:$K$27569=GH115),Log!$F$1:$F$27569)</f>
        <v>ACAPS Access Methodology</v>
      </c>
      <c r="GK115" s="224" t="str">
        <f t="array" ref="GK115">LOOKUP(2,1/(Log!$K$1:$K$27569=GH115),Log!$G$1:$G$27569)</f>
        <v>Medium</v>
      </c>
      <c r="GL115" s="224">
        <f t="array" ref="GL115">LOOKUP(2,1/(Log!$K$1:$K$27569=GH115),Log!$H$1:$H$27569)</f>
        <v>2</v>
      </c>
      <c r="GM115" s="224" t="str">
        <f t="array" ref="GM115">LOOKUP(2,1/(Log!$K$1:$K$27569=GH115),Log!$J$1:$J$27569)</f>
        <v>x</v>
      </c>
      <c r="GN115" s="224" t="str">
        <f t="array" ref="GN115">LOOKUP(2,1/(Log!$K$1:$K$27569=GH115),Log!$I$1:$I$27569)</f>
        <v>x</v>
      </c>
      <c r="GO115" s="214">
        <f t="array" ref="GO115">LOOKUP(2,1/(Log!$K$1:$K$27569=GH115),Log!$L$1:$L$27569)</f>
        <v>45607</v>
      </c>
      <c r="GP115" s="222" t="str">
        <f t="shared" si="145"/>
        <v>SSD001Interference into implementation of humanitarian activities</v>
      </c>
      <c r="GQ115" s="222">
        <f t="array" ref="GQ115">LOOKUP(2,1/(Log!$K$1:$K$27569=GP115),Log!$E$1:$E$27569)</f>
        <v>2</v>
      </c>
      <c r="GR115" s="222" t="str">
        <f t="array" ref="GR115">LOOKUP(2,1/(Log!$K$1:$K$27569=GP115),Log!$F$1:$F$27569)</f>
        <v>ACAPS Access Methodology</v>
      </c>
      <c r="GS115" s="222" t="str">
        <f t="array" ref="GS115">LOOKUP(2,1/(Log!$K$1:$K$27569=GP115),Log!$G$1:$G$27569)</f>
        <v>Medium</v>
      </c>
      <c r="GT115" s="222">
        <f t="array" ref="GT115">LOOKUP(2,1/(Log!$K$1:$K$27569=GP115),Log!$H$1:$H$27569)</f>
        <v>2</v>
      </c>
      <c r="GU115" s="222" t="str">
        <f t="array" ref="GU115">LOOKUP(2,1/(Log!$K$1:$K$27569=GP115),Log!$J$1:$J$27569)</f>
        <v>x</v>
      </c>
      <c r="GV115" s="222" t="str">
        <f t="array" ref="GV115">LOOKUP(2,1/(Log!$K$1:$K$27569=GP115),Log!$I$1:$I$27569)</f>
        <v>x</v>
      </c>
      <c r="GW115" s="223">
        <f t="array" ref="GW115">LOOKUP(2,1/(Log!$K$1:$K$27569=GP115),Log!$L$1:$L$27569)</f>
        <v>45607</v>
      </c>
      <c r="GX115" s="221" t="str">
        <f t="shared" si="146"/>
        <v>SSD001Violence against personnel, facilities and assets</v>
      </c>
      <c r="GY115" s="224">
        <f t="array" ref="GY115">LOOKUP(2,1/(Log!$K$1:$K$27569=GX115),Log!$E$1:$E$27569)</f>
        <v>3</v>
      </c>
      <c r="GZ115" s="224" t="str">
        <f t="array" ref="GZ115">LOOKUP(2,1/(Log!$K$1:$K$27569=GX115),Log!$F$1:$F$27569)</f>
        <v>ACAPS Access Methodology</v>
      </c>
      <c r="HA115" s="224" t="str">
        <f t="array" ref="HA115">LOOKUP(2,1/(Log!$K$1:$K$27569=GX115),Log!$G$1:$G$27569)</f>
        <v>Medium</v>
      </c>
      <c r="HB115" s="224">
        <f t="array" ref="HB115">LOOKUP(2,1/(Log!$K$1:$K$27569=GX115),Log!$H$1:$H$27569)</f>
        <v>2</v>
      </c>
      <c r="HC115" s="224" t="str">
        <f t="array" ref="HC115">LOOKUP(2,1/(Log!$K$1:$K$27569=GX115),Log!$J$1:$J$27569)</f>
        <v>x</v>
      </c>
      <c r="HD115" s="224" t="str">
        <f t="array" ref="HD115">LOOKUP(2,1/(Log!$K$1:$K$27569=GX115),Log!$I$1:$I$27569)</f>
        <v>x</v>
      </c>
      <c r="HE115" s="214">
        <f t="array" ref="HE115">LOOKUP(2,1/(Log!$K$1:$K$27569=GX115),Log!$L$1:$L$27569)</f>
        <v>45607</v>
      </c>
      <c r="HF115" s="222" t="str">
        <f t="shared" si="147"/>
        <v>SSD001Denial of existence of humanitarian needs or entitlements to assistance</v>
      </c>
      <c r="HG115" s="222">
        <f t="array" ref="HG115">LOOKUP(2,1/(Log!$K$1:$K$27569=HF115),Log!$E$1:$E$27569)</f>
        <v>2</v>
      </c>
      <c r="HH115" s="222" t="str">
        <f t="array" ref="HH115">LOOKUP(2,1/(Log!$K$1:$K$27569=HF115),Log!$F$1:$F$27569)</f>
        <v>ACAPS Access Methodology</v>
      </c>
      <c r="HI115" s="222" t="str">
        <f t="array" ref="HI115">LOOKUP(2,1/(Log!$K$1:$K$27569=HF115),Log!$G$1:$G$27569)</f>
        <v>Medium</v>
      </c>
      <c r="HJ115" s="222">
        <f t="array" ref="HJ115">LOOKUP(2,1/(Log!$K$1:$K$27569=HF115),Log!$H$1:$H$27569)</f>
        <v>2</v>
      </c>
      <c r="HK115" s="222" t="str">
        <f t="array" ref="HK115">LOOKUP(2,1/(Log!$K$1:$K$27569=HF115),Log!$J$1:$J$27569)</f>
        <v>x</v>
      </c>
      <c r="HL115" s="222" t="str">
        <f t="array" ref="HL115">LOOKUP(2,1/(Log!$K$1:$K$27569=HF115),Log!$I$1:$I$27569)</f>
        <v>x</v>
      </c>
      <c r="HM115" s="223">
        <f t="array" ref="HM115">LOOKUP(2,1/(Log!$K$1:$K$27569=HF115),Log!$L$1:$L$27569)</f>
        <v>45607</v>
      </c>
      <c r="HN115" s="221" t="str">
        <f t="shared" si="148"/>
        <v>SSD001Restriction and obstruction of access to services and assistance</v>
      </c>
      <c r="HO115" s="224">
        <f t="array" ref="HO115">LOOKUP(2,1/(Log!$K$1:$K$27569=HN115),Log!$E$1:$E$27569)</f>
        <v>3</v>
      </c>
      <c r="HP115" s="224" t="str">
        <f t="array" ref="HP115">LOOKUP(2,1/(Log!$K$1:$K$27569=HN115),Log!$F$1:$F$27569)</f>
        <v>ACAPS Access Methodology</v>
      </c>
      <c r="HQ115" s="224" t="str">
        <f t="array" ref="HQ115">LOOKUP(2,1/(Log!$K$1:$K$27569=HN115),Log!$G$1:$G$27569)</f>
        <v>Medium</v>
      </c>
      <c r="HR115" s="224">
        <f t="array" ref="HR115">LOOKUP(2,1/(Log!$K$1:$K$27569=HN115),Log!$H$1:$H$27569)</f>
        <v>2</v>
      </c>
      <c r="HS115" s="224" t="str">
        <f t="array" ref="HS115">LOOKUP(2,1/(Log!$K$1:$K$27569=HN115),Log!$J$1:$J$27569)</f>
        <v>x</v>
      </c>
      <c r="HT115" s="224" t="str">
        <f t="array" ref="HT115">LOOKUP(2,1/(Log!$K$1:$K$27569=HN115),Log!$I$1:$I$27569)</f>
        <v>x</v>
      </c>
      <c r="HU115" s="214">
        <f t="array" ref="HU115">LOOKUP(2,1/(Log!$K$1:$K$27569=HN115),Log!$L$1:$L$27569)</f>
        <v>45607</v>
      </c>
      <c r="HV115" s="222" t="str">
        <f t="shared" si="149"/>
        <v>SSD001Ongoing insecurity/hostilities affecting humanitarian assistance</v>
      </c>
      <c r="HW115" s="222">
        <f t="array" ref="HW115">LOOKUP(2,1/(Log!$K$1:$K$27569=HV115),Log!$E$1:$E$27569)</f>
        <v>3</v>
      </c>
      <c r="HX115" s="222" t="str">
        <f t="array" ref="HX115">LOOKUP(2,1/(Log!$K$1:$K$27569=HV115),Log!$F$1:$F$27569)</f>
        <v>ACAPS Access Methodology</v>
      </c>
      <c r="HY115" s="222" t="str">
        <f t="array" ref="HY115">LOOKUP(2,1/(Log!$K$1:$K$27569=HV115),Log!$G$1:$G$27569)</f>
        <v>Medium</v>
      </c>
      <c r="HZ115" s="222">
        <f t="array" ref="HZ115">LOOKUP(2,1/(Log!$K$1:$K$27569=HV115),Log!$H$1:$H$27569)</f>
        <v>2</v>
      </c>
      <c r="IA115" s="222" t="str">
        <f t="array" ref="IA115">LOOKUP(2,1/(Log!$K$1:$K$27569=HV115),Log!$J$1:$J$27569)</f>
        <v>x</v>
      </c>
      <c r="IB115" s="222" t="str">
        <f t="array" ref="IB115">LOOKUP(2,1/(Log!$K$1:$K$27569=HV115),Log!$I$1:$I$27569)</f>
        <v>x</v>
      </c>
      <c r="IC115" s="223">
        <f t="array" ref="IC115">LOOKUP(2,1/(Log!$K$1:$K$27569=HV115),Log!$L$1:$L$27569)</f>
        <v>45607</v>
      </c>
      <c r="ID115" s="221" t="str">
        <f t="shared" si="150"/>
        <v>SSD001Presence of mines and improvised explosive devices</v>
      </c>
      <c r="IE115" s="224">
        <f t="array" ref="IE115">LOOKUP(2,1/(Log!$K$1:$K$27569=ID115),Log!$E$1:$E$27569)</f>
        <v>3</v>
      </c>
      <c r="IF115" s="224" t="str">
        <f t="array" ref="IF115">LOOKUP(2,1/(Log!$K$1:$K$27569=ID115),Log!$F$1:$F$27569)</f>
        <v>ACAPS Access Methodology</v>
      </c>
      <c r="IG115" s="224" t="str">
        <f t="array" ref="IG115">LOOKUP(2,1/(Log!$K$1:$K$27569=ID115),Log!$G$1:$G$27569)</f>
        <v>Medium</v>
      </c>
      <c r="IH115" s="224">
        <f t="array" ref="IH115">LOOKUP(2,1/(Log!$K$1:$K$27569=ID115),Log!$H$1:$H$27569)</f>
        <v>2</v>
      </c>
      <c r="II115" s="224" t="str">
        <f t="array" ref="II115">LOOKUP(2,1/(Log!$K$1:$K$27569=ID115),Log!$J$1:$J$27569)</f>
        <v>x</v>
      </c>
      <c r="IJ115" s="224" t="str">
        <f t="array" ref="IJ115">LOOKUP(2,1/(Log!$K$1:$K$27569=ID115),Log!$I$1:$I$27569)</f>
        <v>x</v>
      </c>
      <c r="IK115" s="214">
        <f t="array" ref="IK115">LOOKUP(2,1/(Log!$K$1:$K$27569=ID115),Log!$L$1:$L$27569)</f>
        <v>45607</v>
      </c>
      <c r="IL115" s="222" t="str">
        <f t="shared" si="151"/>
        <v>SSD001Physical constraints in the environment (obstacles related to terrain, climate, lack of infrastructure, etc.)</v>
      </c>
      <c r="IM115" s="222">
        <f t="array" ref="IM115">LOOKUP(2,1/(Log!$K$1:$K$27569=IL115),Log!$E$1:$E$27569)</f>
        <v>3</v>
      </c>
      <c r="IN115" s="222" t="str">
        <f t="array" ref="IN115">LOOKUP(2,1/(Log!$K$1:$K$27569=IL115),Log!$F$1:$F$27569)</f>
        <v>ACAPS Access Methodology</v>
      </c>
      <c r="IO115" s="222" t="str">
        <f t="array" ref="IO115">LOOKUP(2,1/(Log!$K$1:$K$27569=IL115),Log!$G$1:$G$27569)</f>
        <v>Medium</v>
      </c>
      <c r="IP115" s="222">
        <f t="array" ref="IP115">LOOKUP(2,1/(Log!$K$1:$K$27569=IL115),Log!$H$1:$H$27569)</f>
        <v>2</v>
      </c>
      <c r="IQ115" s="222" t="str">
        <f t="array" ref="IQ115">LOOKUP(2,1/(Log!$K$1:$K$27569=IL115),Log!$J$1:$J$27569)</f>
        <v>x</v>
      </c>
      <c r="IR115" s="222" t="str">
        <f t="array" ref="IR115">LOOKUP(2,1/(Log!$K$1:$K$27569=IL115),Log!$I$1:$I$27569)</f>
        <v>x</v>
      </c>
      <c r="IS115" s="223">
        <f t="array" ref="IS115">LOOKUP(2,1/(Log!$K$1:$K$27569=IL115),Log!$L$1:$L$27569)</f>
        <v>45607</v>
      </c>
    </row>
    <row r="116" spans="1:253" s="11" customFormat="1" ht="13.35" customHeight="1">
      <c r="A116" s="11" t="str">
        <f>Lists!B:B</f>
        <v>Displacement from Russia-Ukraine conflict in Slovakia</v>
      </c>
      <c r="B116" s="11" t="str">
        <f>Lists!F:F</f>
        <v>International Displacement</v>
      </c>
      <c r="C116" s="11" t="str">
        <f>Lists!C:C</f>
        <v>SVK002</v>
      </c>
      <c r="D116" s="11" t="str">
        <f>Lists!A:A</f>
        <v>Slovakia</v>
      </c>
      <c r="E116" s="11" t="str">
        <f>Lists!D:D</f>
        <v>SVK</v>
      </c>
      <c r="F116" s="11" t="str">
        <f t="shared" si="114"/>
        <v>SVK002Total population</v>
      </c>
      <c r="G116" s="212">
        <f t="array" ref="G116">ROUND(LOOKUP(2,1/(Log!$K$1:$K$27569=F116),Log!$E$1:$E$27569),-3)</f>
        <v>5560000</v>
      </c>
      <c r="H116" s="213" t="str">
        <f t="array" ref="H116">LOOKUP(2,1/(Log!$K$1:$K$27569=F116),Log!$F$1:$F$27569)</f>
        <v>World Bank 2023; UNHCR accessed 20/04/2025</v>
      </c>
      <c r="I116" s="213" t="str">
        <f t="array" ref="I116">LOOKUP(2,1/(Log!$K$1:$K$27569=F116),Log!$G$1:$G$27569)</f>
        <v>High</v>
      </c>
      <c r="J116" s="213">
        <f t="array" ref="J116">LOOKUP(2,1/(Log!$K$1:$K$27569=F116),Log!$H$1:$H$27569)</f>
        <v>1</v>
      </c>
      <c r="K116" s="213" t="str">
        <f t="array" ref="K116">LOOKUP(2,1/(Log!$K$1:$K$27569=F116),Log!$J$1:$J$27569)</f>
        <v>The baseline population figure of (5,426,740) people is aggregated with (132,775) refugees from Ukraine in Slovakia according to UNHCR as of 13 April 2025. The World Bank and UNHCR sources were chosen because they provide the population and refugee data needed for the indicator's calculations as per the INFORM Severity Index methodology. The reliability is high because the data is recent.</v>
      </c>
      <c r="L116" s="213" t="str">
        <f t="array" ref="L116">LOOKUP(2,1/(Log!$K$1:$K$27569=F116),Log!$I$1:$I$27569)</f>
        <v>https://data.worldbank.org/indicator/SP.POP.TOTL?locations=SK&amp;page=2+%3B+https%3A%2F%2F ; https://data2.unhcr.org/en/situations/ukraine</v>
      </c>
      <c r="M116" s="214">
        <f t="array" ref="M116">LOOKUP(2,1/(Log!$K$1:$K$27569=F116),Log!$L$1:$L$27569)</f>
        <v>45773</v>
      </c>
      <c r="N116" s="221" t="str">
        <f t="shared" si="115"/>
        <v>SVK002Landmass affected</v>
      </c>
      <c r="O116" s="216">
        <f t="array" ref="O116">LOOKUP(2,1/(Log!$K$1:$K$27569=N116),Log!$E$1:$E$27569)</f>
        <v>48080</v>
      </c>
      <c r="P116" s="216" t="str">
        <f t="array" ref="P116">LOOKUP(2,1/(Log!$K$1:$K$27569=N116),Log!$F$1:$F$27569)</f>
        <v>World Bank 2022; UNHCR 07/01/2025</v>
      </c>
      <c r="Q116" s="216" t="str">
        <f t="array" ref="Q116">LOOKUP(2,1/(Log!$K$1:$K$27569=N116),Log!$G$1:$G$27569)</f>
        <v xml:space="preserve">Medium </v>
      </c>
      <c r="R116" s="216">
        <f t="array" ref="R116">LOOKUP(2,1/(Log!$K$1:$K$27569=N116),Log!$H$1:$H$27569)</f>
        <v>2</v>
      </c>
      <c r="S116" s="216" t="str">
        <f t="array" ref="S116">LOOKUP(2,1/(Log!$K$1:$K$27569=N116),Log!$J$1:$J$27569)</f>
        <v>The whole country is considered exposed, as refugees reside across the country, therefore the total landmass of Slovakia is considered affected. The sources were chosen because they are the most reliable, OCHA provides landmass data and UNHCR is the source for the Regional Response Plan 2025-2026 on the crisis of refugees from Ukraine in Slovakia. The reliability is high because the data is triangulated using multiple reliable sources.</v>
      </c>
      <c r="T116" s="216" t="str">
        <f t="array" ref="T116">LOOKUP(2,1/(Log!$K$1:$K$27569=N116),Log!$I$1:$I$27569)</f>
        <v>https://data.worldbank.org/indicator/AG.LND.TOTL.K2?locations=SK; https://reliefweb.int/report/poland/regional-refugee-response-plan-ukraine-situation-2025-2026</v>
      </c>
      <c r="U116" s="217">
        <f t="array" ref="U116">LOOKUP(2,1/(Log!$K$1:$K$27569=N116),Log!$L$1:$L$27569)</f>
        <v>45773</v>
      </c>
      <c r="V116" s="221" t="str">
        <f t="shared" si="116"/>
        <v>SVK002People exposed</v>
      </c>
      <c r="W116" s="213">
        <f t="array" ref="W116">IF(LOOKUP(2,1/(Log!$K$1:$K$27569=V116),Log!$E$1:$E$27569)="x","x",ROUND(LOOKUP(2,1/(Log!$K$1:$K$27569=V116),Log!$E$1:$E$27569),-3))</f>
        <v>5560000</v>
      </c>
      <c r="X116" s="213" t="str">
        <f t="array" ref="X116">LOOKUP(2,1/(Log!$K$1:$K$27569=V116),Log!$F$1:$F$27569)</f>
        <v>World Bank 2023; UNHCR accessed 20/04/2025</v>
      </c>
      <c r="Y116" s="213" t="str">
        <f t="array" ref="Y116">LOOKUP(2,1/(Log!$K$1:$K$27569=V116),Log!$G$1:$G$27569)</f>
        <v xml:space="preserve">Medium </v>
      </c>
      <c r="Z116" s="213">
        <f t="array" ref="Z116">LOOKUP(2,1/(Log!$K$1:$K$27569=V116),Log!$H$1:$H$27569)</f>
        <v>2</v>
      </c>
      <c r="AA116" s="213" t="str">
        <f t="array" ref="AA116">LOOKUP(2,1/(Log!$K$1:$K$27569=V116),Log!$J$1:$J$27569)</f>
        <v>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v>
      </c>
      <c r="AB116" s="213" t="str">
        <f t="array" ref="AB116">LOOKUP(2,1/(Log!$K$1:$K$27569=V116),Log!$I$1:$I$27569)</f>
        <v>https://data.worldbank.org/indicator/SP.POP.TOTL?locations=SK&amp;page=2+%3B+https%3A%2F%2F ; https://data2.unhcr.org/en/situations/ukraine</v>
      </c>
      <c r="AC116" s="214">
        <f t="array" ref="AC116">LOOKUP(2,1/(Log!$K$1:$K$27569=V116),Log!$L$1:$L$27569)</f>
        <v>45773</v>
      </c>
      <c r="AD116" s="221" t="str">
        <f t="shared" si="117"/>
        <v>SVK002People affected</v>
      </c>
      <c r="AE116" s="218">
        <f t="array" ref="AE116">IF(LOOKUP(2,1/(Log!$K$1:$K$27569=AD116),Log!$E$1:$E$27569)="x","x",ROUND(LOOKUP(2,1/(Log!$K$1:$K$27569=AD116),Log!$E$1:$E$27569),-3))</f>
        <v>133000</v>
      </c>
      <c r="AF116" s="218" t="str">
        <f t="array" ref="AF116">LOOKUP(2,1/(Log!$K$1:$K$27569=AD116),Log!$F$1:$F$27569)</f>
        <v>UNHCR accessed 20/04/2025</v>
      </c>
      <c r="AG116" s="218" t="str">
        <f t="array" ref="AG116">LOOKUP(2,1/(Log!$K$1:$K$27569=AD116),Log!$G$1:$G$27569)</f>
        <v xml:space="preserve">Medium </v>
      </c>
      <c r="AH116" s="218">
        <f t="array" ref="AH116">LOOKUP(2,1/(Log!$K$1:$K$27569=AD116),Log!$H$1:$H$27569)</f>
        <v>2</v>
      </c>
      <c r="AI116" s="218" t="str">
        <f t="array" ref="AI116">LOOKUP(2,1/(Log!$K$1:$K$27569=AD116),Log!$J$1:$J$27569)</f>
        <v>The number of people affected by the crisis is taken from UNHCR website. The number corresponds to the number of refugees from Ukraine in Slovakia.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v>
      </c>
      <c r="AJ116" s="218" t="str">
        <f t="array" ref="AJ116">LOOKUP(2,1/(Log!$K$1:$K$27569=AD116),Log!$I$1:$I$27569)</f>
        <v>https://data2.unhcr.org/en/situations/ukraine</v>
      </c>
      <c r="AK116" s="219">
        <f t="array" ref="AK116">LOOKUP(2,1/(Log!$K$1:$K$27569=AD116),Log!$L$1:$L$27569)</f>
        <v>45773</v>
      </c>
      <c r="AL116" s="221" t="str">
        <f t="shared" si="118"/>
        <v>SVK002People displaced</v>
      </c>
      <c r="AM116" s="213">
        <f t="array" ref="AM116">IF(LOOKUP(2,1/(Log!$K$1:$K$27569=AL116),Log!$E$1:$E$27569)="x","x",ROUND(LOOKUP(2,1/(Log!$K$1:$K$27569=AL116),Log!$E$1:$E$27569),-3))</f>
        <v>133000</v>
      </c>
      <c r="AN116" s="213" t="str">
        <f t="array" ref="AN116">LOOKUP(2,1/(Log!$K$1:$K$27569=AL116),Log!$F$1:$F$27569)</f>
        <v>UNHCR accessed 20/04/2025</v>
      </c>
      <c r="AO116" s="213" t="str">
        <f t="array" ref="AO116">LOOKUP(2,1/(Log!$K$1:$K$27569=AL116),Log!$G$1:$G$27569)</f>
        <v>High</v>
      </c>
      <c r="AP116" s="213">
        <f t="array" ref="AP116">LOOKUP(2,1/(Log!$K$1:$K$27569=AL116),Log!$H$1:$H$27569)</f>
        <v>1</v>
      </c>
      <c r="AQ116" s="213" t="str">
        <f t="array" ref="AQ116">LOOKUP(2,1/(Log!$K$1:$K$27569=AL116),Log!$J$1:$J$27569)</f>
        <v>The number of people displaced by the crisis includes the number of refugees from Ukraine to Slovakia. This figure is taken from UNHCR website. This source was chosen because UNHCR is the most reliable source reporting the number of refugees from Ukraine to Slovakia. The reliability of this data is high because it is recent.</v>
      </c>
      <c r="AR116" s="213" t="str">
        <f t="array" ref="AR116">LOOKUP(2,1/(Log!$K$1:$K$27569=AL116),Log!$I$1:$I$27569)</f>
        <v>https://data2.unhcr.org/en/situations/ukraine</v>
      </c>
      <c r="AS116" s="214">
        <f t="array" ref="AS116">LOOKUP(2,1/(Log!$K$1:$K$27569=AL116),Log!$L$1:$L$27569)</f>
        <v>45773</v>
      </c>
      <c r="AT116" s="222" t="str">
        <f t="shared" si="119"/>
        <v>SVK002Injuries reported</v>
      </c>
      <c r="AU116" s="218" t="str">
        <f t="array" ref="AU116">LOOKUP(2,1/(Log!$K$1:$K$27569=AT116),Log!$E$1:$E$27569)</f>
        <v>x</v>
      </c>
      <c r="AV116" s="218" t="str">
        <f t="array" ref="AV116">LOOKUP(2,1/(Log!$K$1:$K$27569=AT116),Log!$F$1:$F$27569)</f>
        <v>x</v>
      </c>
      <c r="AW116" s="218" t="str">
        <f t="array" ref="AW116">LOOKUP(2,1/(Log!$K$1:$K$27569=AT116),Log!$G$1:$G$27569)</f>
        <v>x</v>
      </c>
      <c r="AX116" s="218" t="str">
        <f t="array" ref="AX116">LOOKUP(2,1/(Log!$K$1:$K$27569=AT116),Log!$H$1:$H$27569)</f>
        <v>x</v>
      </c>
      <c r="AY116" s="218" t="str">
        <f t="array" ref="AY116">LOOKUP(2,1/(Log!$K$1:$K$27569=AT116),Log!$J$1:$J$27569)</f>
        <v xml:space="preserve">There is no available information. </v>
      </c>
      <c r="AZ116" s="218" t="str">
        <f t="array" ref="AZ116">LOOKUP(2,1/(Log!$K$1:$K$27569=AT116),Log!$I$1:$I$27569)</f>
        <v>x</v>
      </c>
      <c r="BA116" s="219">
        <f t="array" ref="BA116">LOOKUP(2,1/(Log!$K$1:$K$27569=AT116),Log!$L$1:$L$27569)</f>
        <v>45626</v>
      </c>
      <c r="BB116" s="221" t="str">
        <f t="shared" si="120"/>
        <v>SVK002Illness cases reported</v>
      </c>
      <c r="BC116" s="213" t="str">
        <f t="array" ref="BC116">LOOKUP(2,1/(Log!$K$1:$K$27569=BB116),Log!$E$1:$E$27569)</f>
        <v>x</v>
      </c>
      <c r="BD116" s="213" t="str">
        <f t="array" ref="BD116">LOOKUP(2,1/(Log!$K$1:$K$27569=BB116),Log!$F$1:$F$27569)</f>
        <v>x</v>
      </c>
      <c r="BE116" s="213" t="str">
        <f t="array" ref="BE116">LOOKUP(2,1/(Log!$K$1:$K$27569=BB116),Log!$G$1:$G$27569)</f>
        <v>x</v>
      </c>
      <c r="BF116" s="213" t="str">
        <f t="array" ref="BF116">LOOKUP(2,1/(Log!$K$1:$K$27569=BB116),Log!$H$1:$H$27569)</f>
        <v>x</v>
      </c>
      <c r="BG116" s="213" t="str">
        <f t="array" ref="BG116">LOOKUP(2,1/(Log!$K$1:$K$27569=BB116),Log!$J$1:$J$27569)</f>
        <v xml:space="preserve">There is no available information. </v>
      </c>
      <c r="BH116" s="213" t="str">
        <f t="array" ref="BH116">LOOKUP(2,1/(Log!$K$1:$K$27569=BB116),Log!$I$1:$I$27569)</f>
        <v>x</v>
      </c>
      <c r="BI116" s="214">
        <f t="array" ref="BI116">LOOKUP(2,1/(Log!$K$1:$K$27569=BB116),Log!$L$1:$L$27569)</f>
        <v>45626</v>
      </c>
      <c r="BJ116" s="222" t="str">
        <f t="shared" si="121"/>
        <v>SVK002Fatalities reported</v>
      </c>
      <c r="BK116" s="222">
        <f t="array" ref="BK116">LOOKUP(2,1/(Log!$K$1:$K$27569=BJ116),Log!$E$1:$E$27569)</f>
        <v>0</v>
      </c>
      <c r="BL116" s="222" t="str">
        <f t="array" ref="BL116">LOOKUP(2,1/(Log!$K$1:$K$27569=BJ116),Log!$F$1:$F$27569)</f>
        <v>ACLED accessed 20/04/2025</v>
      </c>
      <c r="BM116" s="222" t="str">
        <f t="array" ref="BM116">LOOKUP(2,1/(Log!$K$1:$K$27569=BJ116),Log!$G$1:$G$27569)</f>
        <v xml:space="preserve">Medium </v>
      </c>
      <c r="BN116" s="222">
        <f t="array" ref="BN116">LOOKUP(2,1/(Log!$K$1:$K$27569=BJ116),Log!$H$1:$H$27569)</f>
        <v>2</v>
      </c>
      <c r="BO116" s="222" t="str">
        <f t="array" ref="BO116">LOOKUP(2,1/(Log!$K$1:$K$27569=BJ116),Log!$J$1:$J$27569)</f>
        <v>The total number of fatalities in Displacement from Ukraine conflict in Slovakia crisis between 1 October  2024 -  31 March 2025</v>
      </c>
      <c r="BP116" s="218" t="str">
        <f t="array" ref="BP116">LOOKUP(2,1/(Log!$K$1:$K$27569=BJ116),Log!$I$1:$I$27569)</f>
        <v>https://acleddata.com/explorer/</v>
      </c>
      <c r="BQ116" s="223">
        <f t="array" ref="BQ116">LOOKUP(2,1/(Log!$K$1:$K$27569=BJ116),Log!$L$1:$L$27569)</f>
        <v>45773</v>
      </c>
      <c r="BR116" s="221" t="str">
        <f t="shared" si="122"/>
        <v>SVK002Buildings damaged</v>
      </c>
      <c r="BS116" s="224" t="str">
        <f t="array" ref="BS116">LOOKUP(2,1/(Log!$K$1:$K$27569=BR116),Log!$E$1:$E$27569)</f>
        <v>x</v>
      </c>
      <c r="BT116" s="224" t="str">
        <f t="array" ref="BT116">LOOKUP(2,1/(Log!$K$1:$K$27569=BR116),Log!$F$1:$F$27569)</f>
        <v>x</v>
      </c>
      <c r="BU116" s="224" t="str">
        <f t="array" ref="BU116">LOOKUP(2,1/(Log!$K$1:$K$27569=BR116),Log!$G$1:$G$27569)</f>
        <v>x</v>
      </c>
      <c r="BV116" s="224" t="str">
        <f t="array" ref="BV116">LOOKUP(2,1/(Log!$K$1:$K$27569=BR116),Log!$H$1:$H$27569)</f>
        <v>x</v>
      </c>
      <c r="BW116" s="224" t="str">
        <f t="array" ref="BW116">LOOKUP(2,1/(Log!$K$1:$K$27569=BR116),Log!$J$1:$J$27569)</f>
        <v>Not applicable</v>
      </c>
      <c r="BX116" s="224" t="str">
        <f t="array" ref="BX116">LOOKUP(2,1/(Log!$K$1:$K$27569=BR116),Log!$I$1:$I$27569)</f>
        <v>x</v>
      </c>
      <c r="BY116" s="214">
        <f t="array" ref="BY116">LOOKUP(2,1/(Log!$K$1:$K$27569=BR116),Log!$L$1:$L$27569)</f>
        <v>45626</v>
      </c>
      <c r="BZ116" s="222" t="str">
        <f t="shared" si="123"/>
        <v>SVK002Buildings destroyed</v>
      </c>
      <c r="CA116" s="222" t="str">
        <f t="array" ref="CA116">LOOKUP(2,1/(Log!$K$1:$K$27569=BZ116),Log!$E$1:$E$27569)</f>
        <v>x</v>
      </c>
      <c r="CB116" s="222" t="str">
        <f t="array" ref="CB116">LOOKUP(2,1/(Log!$K$1:$K$27569=BZ116),Log!$F$1:$F$27569)</f>
        <v>x</v>
      </c>
      <c r="CC116" s="222" t="str">
        <f t="array" ref="CC116">LOOKUP(2,1/(Log!$K$1:$K$27569=BZ116),Log!$G$1:$G$27569)</f>
        <v>x</v>
      </c>
      <c r="CD116" s="222" t="str">
        <f t="array" ref="CD116">LOOKUP(2,1/(Log!$K$1:$K$27569=BZ116),Log!$H$1:$H$27569)</f>
        <v>x</v>
      </c>
      <c r="CE116" s="222" t="str">
        <f t="array" ref="CE116">LOOKUP(2,1/(Log!$K$1:$K$27569=BZ116),Log!$J$1:$J$27569)</f>
        <v>Not applicable</v>
      </c>
      <c r="CF116" s="222" t="str">
        <f t="array" ref="CF116">LOOKUP(2,1/(Log!$K$1:$K$27569=BZ116),Log!$I$1:$I$27569)</f>
        <v>x</v>
      </c>
      <c r="CG116" s="223">
        <f t="array" ref="CG116">LOOKUP(2,1/(Log!$K$1:$K$27569=BZ116),Log!$L$1:$L$27569)</f>
        <v>45626</v>
      </c>
      <c r="CH116" s="221" t="str">
        <f t="shared" si="124"/>
        <v>SVK002Buildings in the affected area</v>
      </c>
      <c r="CI116" s="222" t="e">
        <f t="array" ref="CI116">LOOKUP(2,1/(Log!$K$1:$K$27569=CH116),Log!$E$1:$E$27569)</f>
        <v>#N/A</v>
      </c>
      <c r="CJ116" s="222" t="e">
        <f t="array" ref="CJ116">LOOKUP(2,1/(Log!$K$1:$K$27569=CH116),Log!$F$1:$F$27569)</f>
        <v>#N/A</v>
      </c>
      <c r="CK116" s="222" t="e">
        <f t="array" ref="CK116">LOOKUP(2,1/(Log!$K$1:$K$27569=CH116),Log!$G$1:$G$27569)</f>
        <v>#N/A</v>
      </c>
      <c r="CL116" s="222" t="e">
        <f t="array" ref="CL116">LOOKUP(2,1/(Log!$K$1:$K$27569=CH116),Log!$H$1:$H$27569)</f>
        <v>#N/A</v>
      </c>
      <c r="CM116" s="222" t="e">
        <f t="array" ref="CM116">LOOKUP(2,1/(Log!$K$1:$K$27569=CH116),Log!$J$1:$J$27569)</f>
        <v>#N/A</v>
      </c>
      <c r="CN116" s="222" t="e">
        <f t="array" ref="CN116">LOOKUP(2,1/(Log!$K$1:$K$27569=CH116),Log!$I$1:$I$27569)</f>
        <v>#N/A</v>
      </c>
      <c r="CO116" s="225" t="e">
        <f t="array" ref="CO116">LOOKUP(2,1/(Log!$K$1:$K$27569=CH116),Log!$L$1:$L$27569)</f>
        <v>#N/A</v>
      </c>
      <c r="CP116" s="222" t="str">
        <f t="shared" si="125"/>
        <v>SVK002Economic Losses</v>
      </c>
      <c r="CQ116" s="224" t="str">
        <f t="array" ref="CQ116">LOOKUP(2,1/(Log!$K$1:$K$27569=CP116),Log!$E$1:$E$27569)</f>
        <v>x</v>
      </c>
      <c r="CR116" s="224" t="str">
        <f t="array" ref="CR116">LOOKUP(2,1/(Log!$K$1:$K$27569=CP116),Log!$F$1:$F$27569)</f>
        <v>x</v>
      </c>
      <c r="CS116" s="224" t="str">
        <f t="array" ref="CS116">LOOKUP(2,1/(Log!$K$1:$K$27569=CP116),Log!$G$1:$G$27569)</f>
        <v>x</v>
      </c>
      <c r="CT116" s="224" t="str">
        <f t="array" ref="CT116">LOOKUP(2,1/(Log!$K$1:$K$27569=CP116),Log!$H$1:$H$27569)</f>
        <v>x</v>
      </c>
      <c r="CU116" s="224" t="str">
        <f t="array" ref="CU116">LOOKUP(2,1/(Log!$K$1:$K$27569=CP116),Log!$J$1:$J$27569)</f>
        <v>Not applicable</v>
      </c>
      <c r="CV116" s="224" t="str">
        <f t="array" ref="CV116">LOOKUP(2,1/(Log!$K$1:$K$27569=CP116),Log!$I$1:$I$27569)</f>
        <v>x</v>
      </c>
      <c r="CW116" s="214">
        <f t="array" ref="CW116">LOOKUP(2,1/(Log!$K$1:$K$27569=CP116),Log!$L$1:$L$27569)</f>
        <v>45626</v>
      </c>
      <c r="CX116" s="222" t="str">
        <f t="shared" si="126"/>
        <v>SVK002People in Need</v>
      </c>
      <c r="CY116" s="218">
        <f t="shared" si="127"/>
        <v>133000</v>
      </c>
      <c r="CZ116" s="218" t="str">
        <f t="shared" si="128"/>
        <v>UNHCR accessed 20/04/2025; UNHCR 07/01/2025</v>
      </c>
      <c r="DA116" s="218" t="str">
        <f t="shared" si="129"/>
        <v>Low</v>
      </c>
      <c r="DB116" s="218">
        <f t="shared" si="130"/>
        <v>3</v>
      </c>
      <c r="DC116" s="218" t="str">
        <f t="shared" si="131"/>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DD116" s="218" t="str">
        <f t="shared" si="132"/>
        <v>https://data.unhcr.org/en/situations/ukraine; https://reliefweb.int/report/poland/regional-refugee-response-plan-ukraine-situation-2025-2026</v>
      </c>
      <c r="DE116" s="220">
        <f t="shared" si="133"/>
        <v>45773</v>
      </c>
      <c r="DF116" s="221" t="str">
        <f t="shared" si="134"/>
        <v>SVK002Minimal humanitarian conditions - Level 1</v>
      </c>
      <c r="DG116" s="213">
        <f t="array" ref="DG116">IF(LOOKUP(2,1/(Log!$K$1:$K$27569=DF116),Log!$E$1:$E$27569)="x","x",ROUND(LOOKUP(2,1/(Log!$K$1:$K$27569=DF116),Log!$E$1:$E$27569),-3))</f>
        <v>5427000</v>
      </c>
      <c r="DH116" s="224" t="str">
        <f t="array" ref="DH116">LOOKUP(2,1/(Log!$K$1:$K$27569=DF116),Log!$F$1:$F$27569)</f>
        <v>World Bank 2023; UNHCR accessed 20/04/2025</v>
      </c>
      <c r="DI116" s="224" t="str">
        <f t="array" ref="DI116">LOOKUP(2,1/(Log!$K$1:$K$27569=DF116),Log!$G$1:$G$27569)</f>
        <v xml:space="preserve">Medium </v>
      </c>
      <c r="DJ116" s="224">
        <f t="array" ref="DJ116">LOOKUP(2,1/(Log!$K$1:$K$27569=DF116),Log!$H$1:$H$27569)</f>
        <v>2</v>
      </c>
      <c r="DK116" s="224" t="str">
        <f t="array" ref="DK116">LOOKUP(2,1/(Log!$K$1:$K$27569=DF116),Log!$J$1:$J$27569)</f>
        <v>According to INFORM Severity Index methodology, the number of people in Level 1 is equal to the people exposed minus the people affected. People in Level 1 are able to meet their basic needs without employing irreversible coping strategies.</v>
      </c>
      <c r="DL116" s="224" t="str">
        <f t="array" ref="DL116">LOOKUP(2,1/(Log!$K$1:$K$27569=DF116),Log!$I$1:$I$27569)</f>
        <v>https://data.worldbank.org/indicator/SP.POP.TOTL?locations=SK&amp;page=2+%3B+https%3A%2F%2F ; https://data2.unhcr.org/en/situations/ukraine</v>
      </c>
      <c r="DM116" s="214">
        <f t="array" ref="DM116">LOOKUP(2,1/(Log!$K$1:$K$27569=DF116),Log!$L$1:$L$27569)</f>
        <v>45773</v>
      </c>
      <c r="DN116" s="222" t="str">
        <f t="shared" si="135"/>
        <v>SVK002Stressed humanitarian conditions - Level 2</v>
      </c>
      <c r="DO116" s="218">
        <f t="array" ref="DO116">IF(LOOKUP(2,1/(Log!$K$1:$K$27569=DN116),Log!$E$1:$E$27569)="x","x",ROUND(LOOKUP(2,1/(Log!$K$1:$K$27569=DN116),Log!$E$1:$E$27569),-3))</f>
        <v>0</v>
      </c>
      <c r="DP116" s="222" t="str">
        <f t="array" ref="DP116">LOOKUP(2,1/(Log!$K$1:$K$27569=DN116),Log!$F$1:$F$27569)</f>
        <v>UNHCR accessed 20/04/2025; UNHCR 07/01/2025</v>
      </c>
      <c r="DQ116" s="222" t="str">
        <f t="array" ref="DQ116">LOOKUP(2,1/(Log!$K$1:$K$27569=DN116),Log!$G$1:$G$27569)</f>
        <v xml:space="preserve">Medium </v>
      </c>
      <c r="DR116" s="222">
        <f t="array" ref="DR116">LOOKUP(2,1/(Log!$K$1:$K$27569=DN116),Log!$H$1:$H$27569)</f>
        <v>2</v>
      </c>
      <c r="DS116" s="222" t="str">
        <f t="array" ref="DS116">LOOKUP(2,1/(Log!$K$1:$K$27569=DN116),Log!$J$1:$J$27569)</f>
        <v>According to INFORM Severity Index methodology, the number of people in Level 2 is equal to the people affected minus the people in need. Since all the people affected are also in need, there are no people in Level 2. </v>
      </c>
      <c r="DT116" s="222" t="str">
        <f t="array" ref="DT116">LOOKUP(2,1/(Log!$K$1:$K$27569=DN116),Log!$I$1:$I$27569)</f>
        <v>https://data.unhcr.org/en/situations/ukraine; https://reliefweb.int/report/poland/regional-refugee-response-plan-ukraine-situation-2025-2026</v>
      </c>
      <c r="DU116" s="223">
        <f t="array" ref="DU116">LOOKUP(2,1/(Log!$K$1:$K$27569=DN116),Log!$L$1:$L$27569)</f>
        <v>45773</v>
      </c>
      <c r="DV116" s="221" t="str">
        <f t="shared" si="136"/>
        <v>SVK002Moderate humanitarian conditions - Level 3</v>
      </c>
      <c r="DW116" s="213">
        <f t="array" ref="DW116">IF(LOOKUP(2,1/(Log!$K$1:$K$27569=DV116),Log!$E$1:$E$27569)="x","x",ROUND(LOOKUP(2,1/(Log!$K$1:$K$27569=DV116),Log!$E$1:$E$27569),-3))</f>
        <v>133000</v>
      </c>
      <c r="DX116" s="224" t="str">
        <f t="array" ref="DX116">LOOKUP(2,1/(Log!$K$1:$K$27569=DV116),Log!$F$1:$F$27569)</f>
        <v>UNHCR accessed 20/04/2025; UNHCR 07/01/2025</v>
      </c>
      <c r="DY116" s="224" t="str">
        <f t="array" ref="DY116">LOOKUP(2,1/(Log!$K$1:$K$27569=DV116),Log!$G$1:$G$27569)</f>
        <v>Low</v>
      </c>
      <c r="DZ116" s="224">
        <f t="array" ref="DZ116">LOOKUP(2,1/(Log!$K$1:$K$27569=DV116),Log!$H$1:$H$27569)</f>
        <v>3</v>
      </c>
      <c r="EA116" s="224" t="str">
        <f t="array" ref="EA116">LOOKUP(2,1/(Log!$K$1:$K$27569=DV116),Log!$J$1:$J$27569)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B116" s="224" t="str">
        <f t="array" ref="EB116">LOOKUP(2,1/(Log!$K$1:$K$27569=DV116),Log!$I$1:$I$27569)</f>
        <v>https://data.unhcr.org/en/situations/ukraine; https://reliefweb.int/report/poland/regional-refugee-response-plan-ukraine-situation-2025-2026</v>
      </c>
      <c r="EC116" s="214">
        <f t="array" ref="EC116">LOOKUP(2,1/(Log!$K$1:$K$27569=DV116),Log!$L$1:$L$27569)</f>
        <v>45773</v>
      </c>
      <c r="ED116" s="222" t="str">
        <f t="shared" si="137"/>
        <v>SVK002Severe humanitarian conditions - Level 4</v>
      </c>
      <c r="EE116" s="218">
        <f t="array" ref="EE116">IF(LOOKUP(2,1/(Log!$K$1:$K$27569=ED116),Log!$E$1:$E$27569)="x","x",ROUND(LOOKUP(2,1/(Log!$K$1:$K$27569=ED116),Log!$E$1:$E$27569),-3))</f>
        <v>0</v>
      </c>
      <c r="EF116" s="222" t="str">
        <f t="array" ref="EF116">LOOKUP(2,1/(Log!$K$1:$K$27569=ED116),Log!$F$1:$F$27569)</f>
        <v>UNHCR accessed 20/04/2025; UNHCR 07/01/2025</v>
      </c>
      <c r="EG116" s="222" t="str">
        <f t="array" ref="EG116">LOOKUP(2,1/(Log!$K$1:$K$27569=ED116),Log!$G$1:$G$27569)</f>
        <v>Low</v>
      </c>
      <c r="EH116" s="222">
        <f t="array" ref="EH116">LOOKUP(2,1/(Log!$K$1:$K$27569=ED116),Log!$H$1:$H$27569)</f>
        <v>3</v>
      </c>
      <c r="EI116" s="222" t="str">
        <f t="array" ref="EI116">LOOKUP(2,1/(Log!$K$1:$K$27569=ED116),Log!$J$1:$J$27569)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J116" s="222" t="str">
        <f t="array" ref="EJ116">LOOKUP(2,1/(Log!$K$1:$K$27569=ED116),Log!$I$1:$I$27569)</f>
        <v>https://data.unhcr.org/en/situations/ukraine; https://reliefweb.int/report/poland/regional-refugee-response-plan-ukraine-situation-2025-2026</v>
      </c>
      <c r="EK116" s="223">
        <f t="array" ref="EK116">LOOKUP(2,1/(Log!$K$1:$K$27569=ED116),Log!$L$1:$L$27569)</f>
        <v>45773</v>
      </c>
      <c r="EL116" s="221" t="str">
        <f t="shared" si="138"/>
        <v>SVK002Extreme humanitarian conditions - Level 5</v>
      </c>
      <c r="EM116" s="213">
        <f t="array" ref="EM116">IF(LOOKUP(2,1/(Log!$K$1:$K$27569=EL116),Log!$E$1:$E$27569)="x","x",ROUND(LOOKUP(2,1/(Log!$K$1:$K$27569=EL116),Log!$E$1:$E$27569),-3))</f>
        <v>0</v>
      </c>
      <c r="EN116" s="224" t="str">
        <f t="array" ref="EN116">LOOKUP(2,1/(Log!$K$1:$K$27569=EL116),Log!$F$1:$F$27569)</f>
        <v>UNHCR accessed 20/04/2025; UNHCR 07/01/2025</v>
      </c>
      <c r="EO116" s="224" t="str">
        <f t="array" ref="EO116">LOOKUP(2,1/(Log!$K$1:$K$27569=EL116),Log!$G$1:$G$27569)</f>
        <v>Low</v>
      </c>
      <c r="EP116" s="224">
        <f t="array" ref="EP116">LOOKUP(2,1/(Log!$K$1:$K$27569=EL116),Log!$H$1:$H$27569)</f>
        <v>3</v>
      </c>
      <c r="EQ116" s="224" t="str">
        <f t="array" ref="EQ116">LOOKUP(2,1/(Log!$K$1:$K$27569=EL116),Log!$J$1:$J$27569)</f>
        <v>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R116" s="224" t="str">
        <f t="array" ref="ER116">LOOKUP(2,1/(Log!$K$1:$K$27569=EL116),Log!$I$1:$I$27569)</f>
        <v>https://data.unhcr.org/en/situations/ukraine; https://reliefweb.int/report/poland/regional-refugee-response-plan-ukraine-situation-2025-2026</v>
      </c>
      <c r="ES116" s="214">
        <f t="array" ref="ES116">LOOKUP(2,1/(Log!$K$1:$K$27569=EL116),Log!$L$1:$L$27569)</f>
        <v>45773</v>
      </c>
      <c r="ET116" s="222" t="str">
        <f t="shared" si="139"/>
        <v>SVK002Fatalities in all crises</v>
      </c>
      <c r="EU116" s="222">
        <f t="array" ref="EU116">LOOKUP(2,1/(Log!$K$1:$K$27569=ET116),Log!$E$1:$E$27569)</f>
        <v>0</v>
      </c>
      <c r="EV116" s="222" t="str">
        <f t="array" ref="EV116">LOOKUP(2,1/(Log!$K$1:$K$27569=ET116),Log!$F$1:$F$27569)</f>
        <v>ACLED accessed 20/04/2025</v>
      </c>
      <c r="EW116" s="222" t="str">
        <f t="array" ref="EW116">LOOKUP(2,1/(Log!$K$1:$K$27569=ET116),Log!$G$1:$G$27569)</f>
        <v xml:space="preserve">Medium </v>
      </c>
      <c r="EX116" s="222">
        <f t="array" ref="EX116">LOOKUP(2,1/(Log!$K$1:$K$27569=ET116),Log!$H$1:$H$27569)</f>
        <v>2</v>
      </c>
      <c r="EY116" s="222" t="str">
        <f t="array" ref="EY116">LOOKUP(2,1/(Log!$K$1:$K$27569=ET116),Log!$J$1:$J$27569)</f>
        <v>The total number of fatalities in all crises between 1 October  2024 -  31 March 2025</v>
      </c>
      <c r="EZ116" s="222" t="str">
        <f t="array" ref="EZ116">LOOKUP(2,1/(Log!$K$1:$K$27569=ET116),Log!$I$1:$I$27569)</f>
        <v>https://acleddata.com/explorer/</v>
      </c>
      <c r="FA116" s="223">
        <f t="array" ref="FA116">LOOKUP(2,1/(Log!$K$1:$K$27569=ET116),Log!$L$1:$L$27569)</f>
        <v>45773</v>
      </c>
      <c r="FB116" s="221" t="str">
        <f t="shared" si="140"/>
        <v>SVK002Crisis affected groups</v>
      </c>
      <c r="FC116" s="224">
        <f t="array" ref="FC116">LOOKUP(2,1/(Log!$K$1:$K$27569=FB116),Log!$E$1:$E$27569)</f>
        <v>2</v>
      </c>
      <c r="FD116" s="224" t="str">
        <f t="array" ref="FD116">LOOKUP(2,1/(Log!$K$1:$K$27569=FB116),Log!$F$1:$F$27569)</f>
        <v>UNHCR 07/01/2025</v>
      </c>
      <c r="FE116" s="224" t="str">
        <f t="array" ref="FE116">LOOKUP(2,1/(Log!$K$1:$K$27569=FB116),Log!$G$1:$G$27569)</f>
        <v>High</v>
      </c>
      <c r="FF116" s="224">
        <f t="array" ref="FF116">LOOKUP(2,1/(Log!$K$1:$K$27569=FB116),Log!$H$1:$H$27569)</f>
        <v>1</v>
      </c>
      <c r="FG116" s="224" t="str">
        <f t="array" ref="FG116">LOOKUP(2,1/(Log!$K$1:$K$27569=FB116),Log!$J$1:$J$27569)</f>
        <v>In this crisis, 2 out of 5 population groups are affected: refugees and host population.</v>
      </c>
      <c r="FH116" s="224" t="str">
        <f t="array" ref="FH116">LOOKUP(2,1/(Log!$K$1:$K$27569=FB116),Log!$I$1:$I$27569)</f>
        <v>https://reliefweb.int/report/poland/regional-refugee-response-plan-ukraine-situation-2025-2026</v>
      </c>
      <c r="FI116" s="214">
        <f t="array" ref="FI116">LOOKUP(2,1/(Log!$K$1:$K$27569=FB116),Log!$L$1:$L$27569)</f>
        <v>45773</v>
      </c>
      <c r="FJ116" s="221" t="str">
        <f t="shared" si="141"/>
        <v>SVK002People facing limited access constraints</v>
      </c>
      <c r="FK116" s="222" t="str">
        <f t="array" ref="FK116">LOOKUP(2,1/(Log!$K$1:$K$27569=FJ116),Log!$E$1:$E$27569)</f>
        <v>x</v>
      </c>
      <c r="FL116" s="222" t="str">
        <f t="array" ref="FL116">LOOKUP(2,1/(Log!$K$1:$K$27569=FJ116),Log!$F$1:$F$27569)</f>
        <v>x</v>
      </c>
      <c r="FM116" s="222" t="str">
        <f t="array" ref="FM116">LOOKUP(2,1/(Log!$K$1:$K$27569=FJ116),Log!$G$1:$G$27569)</f>
        <v>x</v>
      </c>
      <c r="FN116" s="222" t="str">
        <f t="array" ref="FN116">LOOKUP(2,1/(Log!$K$1:$K$27569=FJ116),Log!$H$1:$H$27569)</f>
        <v>x</v>
      </c>
      <c r="FO116" s="222" t="str">
        <f t="array" ref="FO116">LOOKUP(2,1/(Log!$K$1:$K$27569=FJ116),Log!$J$1:$J$27569)</f>
        <v xml:space="preserve">There is no available information. </v>
      </c>
      <c r="FP116" s="218" t="str">
        <f t="array" ref="FP116">LOOKUP(2,1/(Log!$K$1:$K$27569=FJ116),Log!$I$1:$I$27569)</f>
        <v>x</v>
      </c>
      <c r="FQ116" s="219">
        <f t="array" ref="FQ116">LOOKUP(2,1/(Log!$K$1:$K$27569=FJ116),Log!$L$1:$L$27569)</f>
        <v>45626</v>
      </c>
      <c r="FR116" s="221" t="str">
        <f t="shared" si="142"/>
        <v>SVK002People facing restricted access constraints</v>
      </c>
      <c r="FS116" s="224" t="str">
        <f t="array" ref="FS116">LOOKUP(2,1/(Log!$K$1:$K$27569=FR116),Log!$E$1:$E$27569)</f>
        <v>x</v>
      </c>
      <c r="FT116" s="224" t="str">
        <f t="array" ref="FT116">LOOKUP(2,1/(Log!$K$1:$K$27569=FR116),Log!$F$1:$F$27569)</f>
        <v>x</v>
      </c>
      <c r="FU116" s="224" t="str">
        <f t="array" ref="FU116">LOOKUP(2,1/(Log!$K$1:$K$27569=FR116),Log!$G$1:$G$27569)</f>
        <v>x</v>
      </c>
      <c r="FV116" s="224" t="str">
        <f t="array" ref="FV116">LOOKUP(2,1/(Log!$K$1:$K$27569=FR116),Log!$H$1:$H$27569)</f>
        <v>x</v>
      </c>
      <c r="FW116" s="224" t="str">
        <f t="array" ref="FW116">LOOKUP(2,1/(Log!$K$1:$K$27569=FR116),Log!$J$1:$J$27569)</f>
        <v xml:space="preserve">There is no available information. </v>
      </c>
      <c r="FX116" s="224" t="str">
        <f t="array" ref="FX116">LOOKUP(2,1/(Log!$K$1:$K$27569=FR116),Log!$I$1:$I$27569)</f>
        <v>x</v>
      </c>
      <c r="FY116" s="214">
        <f t="array" ref="FY116">LOOKUP(2,1/(Log!$K$1:$K$27569=FR116),Log!$L$1:$L$27569)</f>
        <v>45626</v>
      </c>
      <c r="FZ116" s="222" t="str">
        <f t="shared" si="143"/>
        <v>SVK002Impediments to entry into country (bureaucratic and administrative)</v>
      </c>
      <c r="GA116" s="222">
        <f t="array" ref="GA116">LOOKUP(2,1/(Log!$K$1:$K$27569=FZ116),Log!$E$1:$E$27569)</f>
        <v>0</v>
      </c>
      <c r="GB116" s="222" t="str">
        <f t="array" ref="GB116">LOOKUP(2,1/(Log!$K$1:$K$27569=FZ116),Log!$F$1:$F$27569)</f>
        <v>ACAPS Access Methodology</v>
      </c>
      <c r="GC116" s="222" t="str">
        <f t="array" ref="GC116">LOOKUP(2,1/(Log!$K$1:$K$27569=FZ116),Log!$G$1:$G$27569)</f>
        <v>Medium</v>
      </c>
      <c r="GD116" s="222">
        <f t="array" ref="GD116">LOOKUP(2,1/(Log!$K$1:$K$27569=FZ116),Log!$H$1:$H$27569)</f>
        <v>2</v>
      </c>
      <c r="GE116" s="222" t="str">
        <f t="array" ref="GE116">LOOKUP(2,1/(Log!$K$1:$K$27569=FZ116),Log!$J$1:$J$27569)</f>
        <v>x</v>
      </c>
      <c r="GF116" s="222" t="str">
        <f t="array" ref="GF116">LOOKUP(2,1/(Log!$K$1:$K$27569=FZ116),Log!$I$1:$I$27569)</f>
        <v>x</v>
      </c>
      <c r="GG116" s="223">
        <f t="array" ref="GG116">LOOKUP(2,1/(Log!$K$1:$K$27569=FZ116),Log!$L$1:$L$27569)</f>
        <v>45604</v>
      </c>
      <c r="GH116" s="221" t="str">
        <f t="shared" si="144"/>
        <v>SVK002Restriction of movement (impediments to freedom of movement and/or administrative restrictions)</v>
      </c>
      <c r="GI116" s="224">
        <f t="array" ref="GI116">LOOKUP(2,1/(Log!$K$1:$K$27569=GH116),Log!$E$1:$E$27569)</f>
        <v>0</v>
      </c>
      <c r="GJ116" s="224" t="str">
        <f t="array" ref="GJ116">LOOKUP(2,1/(Log!$K$1:$K$27569=GH116),Log!$F$1:$F$27569)</f>
        <v>ACAPS Access Methodology</v>
      </c>
      <c r="GK116" s="224" t="str">
        <f t="array" ref="GK116">LOOKUP(2,1/(Log!$K$1:$K$27569=GH116),Log!$G$1:$G$27569)</f>
        <v>Medium</v>
      </c>
      <c r="GL116" s="224">
        <f t="array" ref="GL116">LOOKUP(2,1/(Log!$K$1:$K$27569=GH116),Log!$H$1:$H$27569)</f>
        <v>2</v>
      </c>
      <c r="GM116" s="224" t="str">
        <f t="array" ref="GM116">LOOKUP(2,1/(Log!$K$1:$K$27569=GH116),Log!$J$1:$J$27569)</f>
        <v>x</v>
      </c>
      <c r="GN116" s="224" t="str">
        <f t="array" ref="GN116">LOOKUP(2,1/(Log!$K$1:$K$27569=GH116),Log!$I$1:$I$27569)</f>
        <v>x</v>
      </c>
      <c r="GO116" s="214">
        <f t="array" ref="GO116">LOOKUP(2,1/(Log!$K$1:$K$27569=GH116),Log!$L$1:$L$27569)</f>
        <v>45604</v>
      </c>
      <c r="GP116" s="222" t="str">
        <f t="shared" si="145"/>
        <v>SVK002Interference into implementation of humanitarian activities</v>
      </c>
      <c r="GQ116" s="222">
        <f t="array" ref="GQ116">LOOKUP(2,1/(Log!$K$1:$K$27569=GP116),Log!$E$1:$E$27569)</f>
        <v>0</v>
      </c>
      <c r="GR116" s="222" t="str">
        <f t="array" ref="GR116">LOOKUP(2,1/(Log!$K$1:$K$27569=GP116),Log!$F$1:$F$27569)</f>
        <v>ACAPS Access Methodology</v>
      </c>
      <c r="GS116" s="222" t="str">
        <f t="array" ref="GS116">LOOKUP(2,1/(Log!$K$1:$K$27569=GP116),Log!$G$1:$G$27569)</f>
        <v>Medium</v>
      </c>
      <c r="GT116" s="222">
        <f t="array" ref="GT116">LOOKUP(2,1/(Log!$K$1:$K$27569=GP116),Log!$H$1:$H$27569)</f>
        <v>2</v>
      </c>
      <c r="GU116" s="222" t="str">
        <f t="array" ref="GU116">LOOKUP(2,1/(Log!$K$1:$K$27569=GP116),Log!$J$1:$J$27569)</f>
        <v>x</v>
      </c>
      <c r="GV116" s="222" t="str">
        <f t="array" ref="GV116">LOOKUP(2,1/(Log!$K$1:$K$27569=GP116),Log!$I$1:$I$27569)</f>
        <v>x</v>
      </c>
      <c r="GW116" s="223">
        <f t="array" ref="GW116">LOOKUP(2,1/(Log!$K$1:$K$27569=GP116),Log!$L$1:$L$27569)</f>
        <v>45604</v>
      </c>
      <c r="GX116" s="221" t="str">
        <f t="shared" si="146"/>
        <v>SVK002Violence against personnel, facilities and assets</v>
      </c>
      <c r="GY116" s="224">
        <f t="array" ref="GY116">LOOKUP(2,1/(Log!$K$1:$K$27569=GX116),Log!$E$1:$E$27569)</f>
        <v>0</v>
      </c>
      <c r="GZ116" s="224" t="str">
        <f t="array" ref="GZ116">LOOKUP(2,1/(Log!$K$1:$K$27569=GX116),Log!$F$1:$F$27569)</f>
        <v>ACAPS Access Methodology</v>
      </c>
      <c r="HA116" s="224" t="str">
        <f t="array" ref="HA116">LOOKUP(2,1/(Log!$K$1:$K$27569=GX116),Log!$G$1:$G$27569)</f>
        <v>Medium</v>
      </c>
      <c r="HB116" s="224">
        <f t="array" ref="HB116">LOOKUP(2,1/(Log!$K$1:$K$27569=GX116),Log!$H$1:$H$27569)</f>
        <v>2</v>
      </c>
      <c r="HC116" s="224" t="str">
        <f t="array" ref="HC116">LOOKUP(2,1/(Log!$K$1:$K$27569=GX116),Log!$J$1:$J$27569)</f>
        <v>x</v>
      </c>
      <c r="HD116" s="224" t="str">
        <f t="array" ref="HD116">LOOKUP(2,1/(Log!$K$1:$K$27569=GX116),Log!$I$1:$I$27569)</f>
        <v>x</v>
      </c>
      <c r="HE116" s="214">
        <f t="array" ref="HE116">LOOKUP(2,1/(Log!$K$1:$K$27569=GX116),Log!$L$1:$L$27569)</f>
        <v>45604</v>
      </c>
      <c r="HF116" s="222" t="str">
        <f t="shared" si="147"/>
        <v>SVK002Denial of existence of humanitarian needs or entitlements to assistance</v>
      </c>
      <c r="HG116" s="222">
        <f t="array" ref="HG116">LOOKUP(2,1/(Log!$K$1:$K$27569=HF116),Log!$E$1:$E$27569)</f>
        <v>0</v>
      </c>
      <c r="HH116" s="222" t="str">
        <f t="array" ref="HH116">LOOKUP(2,1/(Log!$K$1:$K$27569=HF116),Log!$F$1:$F$27569)</f>
        <v>ACAPS Access Methodology</v>
      </c>
      <c r="HI116" s="222" t="str">
        <f t="array" ref="HI116">LOOKUP(2,1/(Log!$K$1:$K$27569=HF116),Log!$G$1:$G$27569)</f>
        <v>Medium</v>
      </c>
      <c r="HJ116" s="222">
        <f t="array" ref="HJ116">LOOKUP(2,1/(Log!$K$1:$K$27569=HF116),Log!$H$1:$H$27569)</f>
        <v>2</v>
      </c>
      <c r="HK116" s="222" t="str">
        <f t="array" ref="HK116">LOOKUP(2,1/(Log!$K$1:$K$27569=HF116),Log!$J$1:$J$27569)</f>
        <v>x</v>
      </c>
      <c r="HL116" s="222" t="str">
        <f t="array" ref="HL116">LOOKUP(2,1/(Log!$K$1:$K$27569=HF116),Log!$I$1:$I$27569)</f>
        <v>x</v>
      </c>
      <c r="HM116" s="223">
        <f t="array" ref="HM116">LOOKUP(2,1/(Log!$K$1:$K$27569=HF116),Log!$L$1:$L$27569)</f>
        <v>45604</v>
      </c>
      <c r="HN116" s="221" t="str">
        <f t="shared" si="148"/>
        <v>SVK002Restriction and obstruction of access to services and assistance</v>
      </c>
      <c r="HO116" s="224">
        <f t="array" ref="HO116">LOOKUP(2,1/(Log!$K$1:$K$27569=HN116),Log!$E$1:$E$27569)</f>
        <v>0</v>
      </c>
      <c r="HP116" s="224" t="str">
        <f t="array" ref="HP116">LOOKUP(2,1/(Log!$K$1:$K$27569=HN116),Log!$F$1:$F$27569)</f>
        <v>ACAPS Access Methodology</v>
      </c>
      <c r="HQ116" s="224" t="str">
        <f t="array" ref="HQ116">LOOKUP(2,1/(Log!$K$1:$K$27569=HN116),Log!$G$1:$G$27569)</f>
        <v>Medium</v>
      </c>
      <c r="HR116" s="224">
        <f t="array" ref="HR116">LOOKUP(2,1/(Log!$K$1:$K$27569=HN116),Log!$H$1:$H$27569)</f>
        <v>2</v>
      </c>
      <c r="HS116" s="224" t="str">
        <f t="array" ref="HS116">LOOKUP(2,1/(Log!$K$1:$K$27569=HN116),Log!$J$1:$J$27569)</f>
        <v>x</v>
      </c>
      <c r="HT116" s="224" t="str">
        <f t="array" ref="HT116">LOOKUP(2,1/(Log!$K$1:$K$27569=HN116),Log!$I$1:$I$27569)</f>
        <v>x</v>
      </c>
      <c r="HU116" s="214">
        <f t="array" ref="HU116">LOOKUP(2,1/(Log!$K$1:$K$27569=HN116),Log!$L$1:$L$27569)</f>
        <v>45604</v>
      </c>
      <c r="HV116" s="222" t="str">
        <f t="shared" si="149"/>
        <v>SVK002Ongoing insecurity/hostilities affecting humanitarian assistance</v>
      </c>
      <c r="HW116" s="222">
        <f t="array" ref="HW116">LOOKUP(2,1/(Log!$K$1:$K$27569=HV116),Log!$E$1:$E$27569)</f>
        <v>0</v>
      </c>
      <c r="HX116" s="222" t="str">
        <f t="array" ref="HX116">LOOKUP(2,1/(Log!$K$1:$K$27569=HV116),Log!$F$1:$F$27569)</f>
        <v>ACAPS Access Methodology</v>
      </c>
      <c r="HY116" s="222" t="str">
        <f t="array" ref="HY116">LOOKUP(2,1/(Log!$K$1:$K$27569=HV116),Log!$G$1:$G$27569)</f>
        <v>Medium</v>
      </c>
      <c r="HZ116" s="222">
        <f t="array" ref="HZ116">LOOKUP(2,1/(Log!$K$1:$K$27569=HV116),Log!$H$1:$H$27569)</f>
        <v>2</v>
      </c>
      <c r="IA116" s="222" t="str">
        <f t="array" ref="IA116">LOOKUP(2,1/(Log!$K$1:$K$27569=HV116),Log!$J$1:$J$27569)</f>
        <v>x</v>
      </c>
      <c r="IB116" s="222" t="str">
        <f t="array" ref="IB116">LOOKUP(2,1/(Log!$K$1:$K$27569=HV116),Log!$I$1:$I$27569)</f>
        <v>x</v>
      </c>
      <c r="IC116" s="223">
        <f t="array" ref="IC116">LOOKUP(2,1/(Log!$K$1:$K$27569=HV116),Log!$L$1:$L$27569)</f>
        <v>45604</v>
      </c>
      <c r="ID116" s="221" t="str">
        <f t="shared" si="150"/>
        <v>SVK002Presence of mines and improvised explosive devices</v>
      </c>
      <c r="IE116" s="224">
        <f t="array" ref="IE116">LOOKUP(2,1/(Log!$K$1:$K$27569=ID116),Log!$E$1:$E$27569)</f>
        <v>0</v>
      </c>
      <c r="IF116" s="224" t="str">
        <f t="array" ref="IF116">LOOKUP(2,1/(Log!$K$1:$K$27569=ID116),Log!$F$1:$F$27569)</f>
        <v>ACAPS Access Methodology</v>
      </c>
      <c r="IG116" s="224" t="str">
        <f t="array" ref="IG116">LOOKUP(2,1/(Log!$K$1:$K$27569=ID116),Log!$G$1:$G$27569)</f>
        <v>Medium</v>
      </c>
      <c r="IH116" s="224">
        <f t="array" ref="IH116">LOOKUP(2,1/(Log!$K$1:$K$27569=ID116),Log!$H$1:$H$27569)</f>
        <v>2</v>
      </c>
      <c r="II116" s="224" t="str">
        <f t="array" ref="II116">LOOKUP(2,1/(Log!$K$1:$K$27569=ID116),Log!$J$1:$J$27569)</f>
        <v>x</v>
      </c>
      <c r="IJ116" s="224" t="str">
        <f t="array" ref="IJ116">LOOKUP(2,1/(Log!$K$1:$K$27569=ID116),Log!$I$1:$I$27569)</f>
        <v>x</v>
      </c>
      <c r="IK116" s="214">
        <f t="array" ref="IK116">LOOKUP(2,1/(Log!$K$1:$K$27569=ID116),Log!$L$1:$L$27569)</f>
        <v>45604</v>
      </c>
      <c r="IL116" s="222" t="str">
        <f t="shared" si="151"/>
        <v>SVK002Physical constraints in the environment (obstacles related to terrain, climate, lack of infrastructure, etc.)</v>
      </c>
      <c r="IM116" s="222">
        <f t="array" ref="IM116">LOOKUP(2,1/(Log!$K$1:$K$27569=IL116),Log!$E$1:$E$27569)</f>
        <v>3</v>
      </c>
      <c r="IN116" s="222" t="str">
        <f t="array" ref="IN116">LOOKUP(2,1/(Log!$K$1:$K$27569=IL116),Log!$F$1:$F$27569)</f>
        <v>ACAPS Access Methodology</v>
      </c>
      <c r="IO116" s="222" t="str">
        <f t="array" ref="IO116">LOOKUP(2,1/(Log!$K$1:$K$27569=IL116),Log!$G$1:$G$27569)</f>
        <v>Medium</v>
      </c>
      <c r="IP116" s="222">
        <f t="array" ref="IP116">LOOKUP(2,1/(Log!$K$1:$K$27569=IL116),Log!$H$1:$H$27569)</f>
        <v>2</v>
      </c>
      <c r="IQ116" s="222" t="str">
        <f t="array" ref="IQ116">LOOKUP(2,1/(Log!$K$1:$K$27569=IL116),Log!$J$1:$J$27569)</f>
        <v>x</v>
      </c>
      <c r="IR116" s="222" t="str">
        <f t="array" ref="IR116">LOOKUP(2,1/(Log!$K$1:$K$27569=IL116),Log!$I$1:$I$27569)</f>
        <v>x</v>
      </c>
      <c r="IS116" s="223">
        <f t="array" ref="IS116">LOOKUP(2,1/(Log!$K$1:$K$27569=IL116),Log!$L$1:$L$27569)</f>
        <v>45604</v>
      </c>
    </row>
    <row r="117" spans="1:253" s="11" customFormat="1" ht="13.35" customHeight="1">
      <c r="A117" s="11" t="str">
        <f>Lists!B:B</f>
        <v>Food Security Crisis in Eswatini</v>
      </c>
      <c r="B117" s="11" t="str">
        <f>Lists!F:F</f>
        <v>Drought/drier conditions</v>
      </c>
      <c r="C117" s="11" t="str">
        <f>Lists!C:C</f>
        <v>SWZ001</v>
      </c>
      <c r="D117" s="11" t="str">
        <f>Lists!A:A</f>
        <v>Eswatini</v>
      </c>
      <c r="E117" s="11" t="str">
        <f>Lists!D:D</f>
        <v>SWZ</v>
      </c>
      <c r="F117" s="11" t="str">
        <f t="shared" si="114"/>
        <v>SWZ001Total population</v>
      </c>
      <c r="G117" s="212">
        <f t="array" ref="G117">ROUND(LOOKUP(2,1/(Log!$K$1:$K$27569=F117),Log!$E$1:$E$27569),-3)</f>
        <v>1252000</v>
      </c>
      <c r="H117" s="213" t="str">
        <f t="array" ref="H117">LOOKUP(2,1/(Log!$K$1:$K$27569=F117),Log!$F$1:$F$27569)</f>
        <v>world population review accessed on 23/03/2025</v>
      </c>
      <c r="I117" s="213" t="str">
        <f t="array" ref="I117">LOOKUP(2,1/(Log!$K$1:$K$27569=F117),Log!$G$1:$G$27569)</f>
        <v xml:space="preserve">Medium </v>
      </c>
      <c r="J117" s="213">
        <f t="array" ref="J117">LOOKUP(2,1/(Log!$K$1:$K$27569=F117),Log!$H$1:$H$27569)</f>
        <v>2</v>
      </c>
      <c r="K117" s="213" t="str">
        <f t="array" ref="K117">LOOKUP(2,1/(Log!$K$1:$K$27569=F117),Log!$J$1:$J$27569)</f>
        <v>Total population of Eswatini as of 23/03/2025 according to World Population Review. This is different from the people exposed since the IPC population might be outdated and probably has no projected population. The source was chosen since it has daily projection and that is why the reliability was taken as medium.</v>
      </c>
      <c r="L117" s="213" t="str">
        <f t="array" ref="L117">LOOKUP(2,1/(Log!$K$1:$K$27569=F117),Log!$I$1:$I$27569)</f>
        <v>https://worldpopulationreview.com/countries/eswatini-population</v>
      </c>
      <c r="M117" s="214">
        <f t="array" ref="M117">LOOKUP(2,1/(Log!$K$1:$K$27569=F117),Log!$L$1:$L$27569)</f>
        <v>45744</v>
      </c>
      <c r="N117" s="227" t="str">
        <f t="shared" si="115"/>
        <v>SWZ001Landmass affected</v>
      </c>
      <c r="O117" s="216">
        <f t="array" ref="O117">LOOKUP(2,1/(Log!$K$1:$K$27569=N117),Log!$E$1:$E$27569)</f>
        <v>17200</v>
      </c>
      <c r="P117" s="216" t="str">
        <f t="array" ref="P117">LOOKUP(2,1/(Log!$K$1:$K$27569=N117),Log!$F$1:$F$27569)</f>
        <v>world population review accessed on 23/08/2023</v>
      </c>
      <c r="Q117" s="216" t="str">
        <f t="array" ref="Q117">LOOKUP(2,1/(Log!$K$1:$K$27569=N117),Log!$G$1:$G$27569)</f>
        <v xml:space="preserve">Medium </v>
      </c>
      <c r="R117" s="216">
        <f t="array" ref="R117">LOOKUP(2,1/(Log!$K$1:$K$27569=N117),Log!$H$1:$H$27569)</f>
        <v>2</v>
      </c>
      <c r="S117" s="216" t="str">
        <f t="array" ref="S117">LOOKUP(2,1/(Log!$K$1:$K$27569=N117),Log!$J$1:$J$27569)</f>
        <v>The whole country is affected by the Food insecurity crisis</v>
      </c>
      <c r="T117" s="216" t="str">
        <f t="array" ref="T117">LOOKUP(2,1/(Log!$K$1:$K$27569=N117),Log!$I$1:$I$27569)</f>
        <v>https://worldpopulationreview.com/countries/eswatini-population</v>
      </c>
      <c r="U117" s="217">
        <f t="array" ref="U117">LOOKUP(2,1/(Log!$K$1:$K$27569=N117),Log!$L$1:$L$27569)</f>
        <v>45744</v>
      </c>
      <c r="V117" s="227" t="str">
        <f t="shared" si="116"/>
        <v>SWZ001People exposed</v>
      </c>
      <c r="W117" s="213">
        <f t="array" ref="W117">IF(LOOKUP(2,1/(Log!$K$1:$K$27569=V117),Log!$E$1:$E$27569)="x","x",ROUND(LOOKUP(2,1/(Log!$K$1:$K$27569=V117),Log!$E$1:$E$27569),-3))</f>
        <v>1205000</v>
      </c>
      <c r="X117" s="213" t="str">
        <f t="array" ref="X117">LOOKUP(2,1/(Log!$K$1:$K$27569=V117),Log!$F$1:$F$27569)</f>
        <v>IPC 31/07/2024</v>
      </c>
      <c r="Y117" s="213" t="str">
        <f t="array" ref="Y117">LOOKUP(2,1/(Log!$K$1:$K$27569=V117),Log!$G$1:$G$27569)</f>
        <v xml:space="preserve">Medium </v>
      </c>
      <c r="Z117" s="213">
        <f t="array" ref="Z117">LOOKUP(2,1/(Log!$K$1:$K$27569=V117),Log!$H$1:$H$27569)</f>
        <v>2</v>
      </c>
      <c r="AA117" s="213" t="str">
        <f t="array" ref="AA117">LOOKUP(2,1/(Log!$K$1:$K$27569=V117),Log!$J$1:$J$27569)</f>
        <v>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v>
      </c>
      <c r="AB117" s="213" t="str">
        <f t="array" ref="AB117">LOOKUP(2,1/(Log!$K$1:$K$27569=V117),Log!$I$1:$I$27569)</f>
        <v>https://www.ipcinfo.org/ipc-country-analysis/details-map/en/c/1157105/?iso3=SWZ</v>
      </c>
      <c r="AC117" s="214">
        <f t="array" ref="AC117">LOOKUP(2,1/(Log!$K$1:$K$27569=V117),Log!$L$1:$L$27569)</f>
        <v>45744</v>
      </c>
      <c r="AD117" s="227" t="str">
        <f t="shared" si="117"/>
        <v>SWZ001People affected</v>
      </c>
      <c r="AE117" s="218">
        <f t="array" ref="AE117">IF(LOOKUP(2,1/(Log!$K$1:$K$27569=AD117),Log!$E$1:$E$27569)="x","x",ROUND(LOOKUP(2,1/(Log!$K$1:$K$27569=AD117),Log!$E$1:$E$27569),-3))</f>
        <v>764000</v>
      </c>
      <c r="AF117" s="218" t="str">
        <f t="array" ref="AF117">LOOKUP(2,1/(Log!$K$1:$K$27569=AD117),Log!$F$1:$F$27569)</f>
        <v>IPC 31/07/2024</v>
      </c>
      <c r="AG117" s="218" t="str">
        <f t="array" ref="AG117">LOOKUP(2,1/(Log!$K$1:$K$27569=AD117),Log!$G$1:$G$27569)</f>
        <v xml:space="preserve">Medium </v>
      </c>
      <c r="AH117" s="218">
        <f t="array" ref="AH117">LOOKUP(2,1/(Log!$K$1:$K$27569=AD117),Log!$H$1:$H$27569)</f>
        <v>2</v>
      </c>
      <c r="AI117" s="218" t="str">
        <f t="array" ref="AI117">LOOKUP(2,1/(Log!$K$1:$K$27569=AD117),Log!$J$1:$J$27569)</f>
        <v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Again, projections for these figures were made from October 2024 to March 2025. PIN = PEOPLE EXPOSED - PEOPLE AFFECTED. LEVEL1 + LEVEL 2 + LEVEL 3 + LEVEL 4 + LEVEL 5 = people exposed. PEOPLE AFFECTED = LEVEL 2 +LEVEL 3 + LEVEL 4 + LEVEL 5. </v>
      </c>
      <c r="AJ117" s="218" t="str">
        <f t="array" ref="AJ117">LOOKUP(2,1/(Log!$K$1:$K$27569=AD117),Log!$I$1:$I$27569)</f>
        <v>https://www.ipcinfo.org/ipc-country-analysis/details-map/en/c/1157105/?iso3=SWZ</v>
      </c>
      <c r="AK117" s="219">
        <f t="array" ref="AK117">LOOKUP(2,1/(Log!$K$1:$K$27569=AD117),Log!$L$1:$L$27569)</f>
        <v>45744</v>
      </c>
      <c r="AL117" s="227" t="str">
        <f t="shared" si="118"/>
        <v>SWZ001People displaced</v>
      </c>
      <c r="AM117" s="213" t="str">
        <f t="array" ref="AM117">IF(LOOKUP(2,1/(Log!$K$1:$K$27569=AL117),Log!$E$1:$E$27569)="x","x",ROUND(LOOKUP(2,1/(Log!$K$1:$K$27569=AL117),Log!$E$1:$E$27569),-3))</f>
        <v>x</v>
      </c>
      <c r="AN117" s="213" t="str">
        <f t="array" ref="AN117">LOOKUP(2,1/(Log!$K$1:$K$27569=AL117),Log!$F$1:$F$27569)</f>
        <v>x</v>
      </c>
      <c r="AO117" s="213" t="str">
        <f t="array" ref="AO117">LOOKUP(2,1/(Log!$K$1:$K$27569=AL117),Log!$G$1:$G$27569)</f>
        <v>Low</v>
      </c>
      <c r="AP117" s="213">
        <f t="array" ref="AP117">LOOKUP(2,1/(Log!$K$1:$K$27569=AL117),Log!$H$1:$H$27569)</f>
        <v>3</v>
      </c>
      <c r="AQ117" s="213" t="str">
        <f t="array" ref="AQ117">LOOKUP(2,1/(Log!$K$1:$K$27569=AL117),Log!$J$1:$J$27569)</f>
        <v>x</v>
      </c>
      <c r="AR117" s="213" t="str">
        <f t="array" ref="AR117">LOOKUP(2,1/(Log!$K$1:$K$27569=AL117),Log!$I$1:$I$27569)</f>
        <v>x</v>
      </c>
      <c r="AS117" s="214">
        <f t="array" ref="AS117">LOOKUP(2,1/(Log!$K$1:$K$27569=AL117),Log!$L$1:$L$27569)</f>
        <v>45744</v>
      </c>
      <c r="AT117" s="228" t="str">
        <f t="shared" si="119"/>
        <v>SWZ001Injuries reported</v>
      </c>
      <c r="AU117" s="218">
        <f t="array" ref="AU117">LOOKUP(2,1/(Log!$K$1:$K$27569=AT117),Log!$E$1:$E$27569)</f>
        <v>0</v>
      </c>
      <c r="AV117" s="218" t="str">
        <f t="array" ref="AV117">LOOKUP(2,1/(Log!$K$1:$K$27569=AT117),Log!$F$1:$F$27569)</f>
        <v>x</v>
      </c>
      <c r="AW117" s="218" t="str">
        <f t="array" ref="AW117">LOOKUP(2,1/(Log!$K$1:$K$27569=AT117),Log!$G$1:$G$27569)</f>
        <v>x</v>
      </c>
      <c r="AX117" s="218" t="str">
        <f t="array" ref="AX117">LOOKUP(2,1/(Log!$K$1:$K$27569=AT117),Log!$H$1:$H$27569)</f>
        <v>x</v>
      </c>
      <c r="AY117" s="218" t="str">
        <f t="array" ref="AY117">LOOKUP(2,1/(Log!$K$1:$K$27569=AT117),Log!$J$1:$J$27569)</f>
        <v>x</v>
      </c>
      <c r="AZ117" s="218" t="str">
        <f t="array" ref="AZ117">LOOKUP(2,1/(Log!$K$1:$K$27569=AT117),Log!$I$1:$I$27569)</f>
        <v>x</v>
      </c>
      <c r="BA117" s="219">
        <f t="array" ref="BA117">LOOKUP(2,1/(Log!$K$1:$K$27569=AT117),Log!$L$1:$L$27569)</f>
        <v>43874</v>
      </c>
      <c r="BB117" s="227" t="str">
        <f t="shared" si="120"/>
        <v>SWZ001Illness cases reported</v>
      </c>
      <c r="BC117" s="213">
        <f t="array" ref="BC117">LOOKUP(2,1/(Log!$K$1:$K$27569=BB117),Log!$E$1:$E$27569)</f>
        <v>0</v>
      </c>
      <c r="BD117" s="213" t="str">
        <f t="array" ref="BD117">LOOKUP(2,1/(Log!$K$1:$K$27569=BB117),Log!$F$1:$F$27569)</f>
        <v>x</v>
      </c>
      <c r="BE117" s="213" t="str">
        <f t="array" ref="BE117">LOOKUP(2,1/(Log!$K$1:$K$27569=BB117),Log!$G$1:$G$27569)</f>
        <v>x</v>
      </c>
      <c r="BF117" s="213" t="str">
        <f t="array" ref="BF117">LOOKUP(2,1/(Log!$K$1:$K$27569=BB117),Log!$H$1:$H$27569)</f>
        <v>x</v>
      </c>
      <c r="BG117" s="213" t="str">
        <f t="array" ref="BG117">LOOKUP(2,1/(Log!$K$1:$K$27569=BB117),Log!$J$1:$J$27569)</f>
        <v>x</v>
      </c>
      <c r="BH117" s="213" t="str">
        <f t="array" ref="BH117">LOOKUP(2,1/(Log!$K$1:$K$27569=BB117),Log!$I$1:$I$27569)</f>
        <v>x</v>
      </c>
      <c r="BI117" s="214">
        <f t="array" ref="BI117">LOOKUP(2,1/(Log!$K$1:$K$27569=BB117),Log!$L$1:$L$27569)</f>
        <v>43874</v>
      </c>
      <c r="BJ117" s="228" t="str">
        <f t="shared" si="121"/>
        <v>SWZ001Fatalities reported</v>
      </c>
      <c r="BK117" s="228">
        <f t="array" ref="BK117">LOOKUP(2,1/(Log!$K$1:$K$27569=BJ117),Log!$E$1:$E$27569)</f>
        <v>0</v>
      </c>
      <c r="BL117" s="228" t="str">
        <f t="array" ref="BL117">LOOKUP(2,1/(Log!$K$1:$K$27569=BJ117),Log!$F$1:$F$27569)</f>
        <v>ACLED accessed on 23/03/2025</v>
      </c>
      <c r="BM117" s="228" t="str">
        <f t="array" ref="BM117">LOOKUP(2,1/(Log!$K$1:$K$27569=BJ117),Log!$G$1:$G$27569)</f>
        <v xml:space="preserve">Medium </v>
      </c>
      <c r="BN117" s="228">
        <f t="array" ref="BN117">LOOKUP(2,1/(Log!$K$1:$K$27569=BJ117),Log!$H$1:$H$27569)</f>
        <v>2</v>
      </c>
      <c r="BO117" s="228" t="str">
        <f t="array" ref="BO117">LOOKUP(2,1/(Log!$K$1:$K$27569=BJ117),Log!$J$1:$J$27569)</f>
        <v>There were 05 fatalities between 23/09/2024 and  23/03/2025 from ACLED but none related to food insecurity</v>
      </c>
      <c r="BP117" s="218" t="str">
        <f t="array" ref="BP117">LOOKUP(2,1/(Log!$K$1:$K$27569=BJ117),Log!$I$1:$I$27569)</f>
        <v>https://acleddata.com/explorer/</v>
      </c>
      <c r="BQ117" s="229">
        <f t="array" ref="BQ117">LOOKUP(2,1/(Log!$K$1:$K$27569=BJ117),Log!$L$1:$L$27569)</f>
        <v>45744</v>
      </c>
      <c r="BR117" s="227" t="str">
        <f t="shared" si="122"/>
        <v>SWZ001Buildings damaged</v>
      </c>
      <c r="BS117" s="230" t="e">
        <f t="array" ref="BS117">LOOKUP(2,1/(Log!$K$1:$K$27569=BR117),Log!$E$1:$E$27569)</f>
        <v>#N/A</v>
      </c>
      <c r="BT117" s="230" t="e">
        <f t="array" ref="BT117">LOOKUP(2,1/(Log!$K$1:$K$27569=BR117),Log!$F$1:$F$27569)</f>
        <v>#N/A</v>
      </c>
      <c r="BU117" s="230" t="e">
        <f t="array" ref="BU117">LOOKUP(2,1/(Log!$K$1:$K$27569=BR117),Log!$G$1:$G$27569)</f>
        <v>#N/A</v>
      </c>
      <c r="BV117" s="230" t="e">
        <f t="array" ref="BV117">LOOKUP(2,1/(Log!$K$1:$K$27569=BR117),Log!$H$1:$H$27569)</f>
        <v>#N/A</v>
      </c>
      <c r="BW117" s="230" t="e">
        <f t="array" ref="BW117">LOOKUP(2,1/(Log!$K$1:$K$27569=BR117),Log!$J$1:$J$27569)</f>
        <v>#N/A</v>
      </c>
      <c r="BX117" s="230" t="e">
        <f t="array" ref="BX117">LOOKUP(2,1/(Log!$K$1:$K$27569=BR117),Log!$I$1:$I$27569)</f>
        <v>#N/A</v>
      </c>
      <c r="BY117" s="214" t="e">
        <f t="array" ref="BY117">LOOKUP(2,1/(Log!$K$1:$K$27569=BR117),Log!$L$1:$L$27569)</f>
        <v>#N/A</v>
      </c>
      <c r="BZ117" s="228" t="str">
        <f t="shared" si="123"/>
        <v>SWZ001Buildings destroyed</v>
      </c>
      <c r="CA117" s="228" t="e">
        <f t="array" ref="CA117">LOOKUP(2,1/(Log!$K$1:$K$27569=BZ117),Log!$E$1:$E$27569)</f>
        <v>#N/A</v>
      </c>
      <c r="CB117" s="228" t="e">
        <f t="array" ref="CB117">LOOKUP(2,1/(Log!$K$1:$K$27569=BZ117),Log!$F$1:$F$27569)</f>
        <v>#N/A</v>
      </c>
      <c r="CC117" s="228" t="e">
        <f t="array" ref="CC117">LOOKUP(2,1/(Log!$K$1:$K$27569=BZ117),Log!$G$1:$G$27569)</f>
        <v>#N/A</v>
      </c>
      <c r="CD117" s="228" t="e">
        <f t="array" ref="CD117">LOOKUP(2,1/(Log!$K$1:$K$27569=BZ117),Log!$H$1:$H$27569)</f>
        <v>#N/A</v>
      </c>
      <c r="CE117" s="228" t="e">
        <f t="array" ref="CE117">LOOKUP(2,1/(Log!$K$1:$K$27569=BZ117),Log!$J$1:$J$27569)</f>
        <v>#N/A</v>
      </c>
      <c r="CF117" s="228" t="e">
        <f t="array" ref="CF117">LOOKUP(2,1/(Log!$K$1:$K$27569=BZ117),Log!$I$1:$I$27569)</f>
        <v>#N/A</v>
      </c>
      <c r="CG117" s="229" t="e">
        <f t="array" ref="CG117">LOOKUP(2,1/(Log!$K$1:$K$27569=BZ117),Log!$L$1:$L$27569)</f>
        <v>#N/A</v>
      </c>
      <c r="CH117" s="227" t="str">
        <f t="shared" si="124"/>
        <v>SWZ001Buildings in the affected area</v>
      </c>
      <c r="CI117" s="228" t="e">
        <f t="array" ref="CI117">LOOKUP(2,1/(Log!$K$1:$K$27569=CH117),Log!$E$1:$E$27569)</f>
        <v>#N/A</v>
      </c>
      <c r="CJ117" s="228" t="e">
        <f t="array" ref="CJ117">LOOKUP(2,1/(Log!$K$1:$K$27569=CH117),Log!$F$1:$F$27569)</f>
        <v>#N/A</v>
      </c>
      <c r="CK117" s="228" t="e">
        <f t="array" ref="CK117">LOOKUP(2,1/(Log!$K$1:$K$27569=CH117),Log!$G$1:$G$27569)</f>
        <v>#N/A</v>
      </c>
      <c r="CL117" s="228" t="e">
        <f t="array" ref="CL117">LOOKUP(2,1/(Log!$K$1:$K$27569=CH117),Log!$H$1:$H$27569)</f>
        <v>#N/A</v>
      </c>
      <c r="CM117" s="228" t="e">
        <f t="array" ref="CM117">LOOKUP(2,1/(Log!$K$1:$K$27569=CH117),Log!$J$1:$J$27569)</f>
        <v>#N/A</v>
      </c>
      <c r="CN117" s="228" t="e">
        <f t="array" ref="CN117">LOOKUP(2,1/(Log!$K$1:$K$27569=CH117),Log!$I$1:$I$27569)</f>
        <v>#N/A</v>
      </c>
      <c r="CO117" s="231" t="e">
        <f t="array" ref="CO117">LOOKUP(2,1/(Log!$K$1:$K$27569=CH117),Log!$L$1:$L$27569)</f>
        <v>#N/A</v>
      </c>
      <c r="CP117" s="228" t="str">
        <f t="shared" si="125"/>
        <v>SWZ001Economic Losses</v>
      </c>
      <c r="CQ117" s="230" t="e">
        <f t="array" ref="CQ117">LOOKUP(2,1/(Log!$K$1:$K$27569=CP117),Log!$E$1:$E$27569)</f>
        <v>#N/A</v>
      </c>
      <c r="CR117" s="230" t="e">
        <f t="array" ref="CR117">LOOKUP(2,1/(Log!$K$1:$K$27569=CP117),Log!$F$1:$F$27569)</f>
        <v>#N/A</v>
      </c>
      <c r="CS117" s="230" t="e">
        <f t="array" ref="CS117">LOOKUP(2,1/(Log!$K$1:$K$27569=CP117),Log!$G$1:$G$27569)</f>
        <v>#N/A</v>
      </c>
      <c r="CT117" s="230" t="e">
        <f t="array" ref="CT117">LOOKUP(2,1/(Log!$K$1:$K$27569=CP117),Log!$H$1:$H$27569)</f>
        <v>#N/A</v>
      </c>
      <c r="CU117" s="230" t="e">
        <f t="array" ref="CU117">LOOKUP(2,1/(Log!$K$1:$K$27569=CP117),Log!$J$1:$J$27569)</f>
        <v>#N/A</v>
      </c>
      <c r="CV117" s="230" t="e">
        <f t="array" ref="CV117">LOOKUP(2,1/(Log!$K$1:$K$27569=CP117),Log!$I$1:$I$27569)</f>
        <v>#N/A</v>
      </c>
      <c r="CW117" s="214" t="e">
        <f t="array" ref="CW117">LOOKUP(2,1/(Log!$K$1:$K$27569=CP117),Log!$L$1:$L$27569)</f>
        <v>#N/A</v>
      </c>
      <c r="CX117" s="228" t="str">
        <f t="shared" si="126"/>
        <v>SWZ001People in Need</v>
      </c>
      <c r="CY117" s="218">
        <f t="shared" si="127"/>
        <v>304000</v>
      </c>
      <c r="CZ117" s="218" t="str">
        <f t="shared" si="128"/>
        <v>IPC 31/07/2024</v>
      </c>
      <c r="DA117" s="218" t="str">
        <f t="shared" si="129"/>
        <v xml:space="preserve">Medium </v>
      </c>
      <c r="DB117" s="218">
        <f t="shared" si="130"/>
        <v>2</v>
      </c>
      <c r="DC117" s="218" t="str">
        <f t="shared" si="131"/>
        <v>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v>
      </c>
      <c r="DD117" s="218" t="str">
        <f t="shared" si="132"/>
        <v>https://www.ipcinfo.org/ipc-country-analysis/details-map/en/c/1157105/?iso3=SWZ</v>
      </c>
      <c r="DE117" s="220">
        <f t="shared" si="133"/>
        <v>45744</v>
      </c>
      <c r="DF117" s="227" t="str">
        <f t="shared" si="134"/>
        <v>SWZ001Minimal humanitarian conditions - Level 1</v>
      </c>
      <c r="DG117" s="213">
        <f t="array" ref="DG117">IF(LOOKUP(2,1/(Log!$K$1:$K$27569=DF117),Log!$E$1:$E$27569)="x","x",ROUND(LOOKUP(2,1/(Log!$K$1:$K$27569=DF117),Log!$E$1:$E$27569),-3))</f>
        <v>441000</v>
      </c>
      <c r="DH117" s="230" t="str">
        <f t="array" ref="DH117">LOOKUP(2,1/(Log!$K$1:$K$27569=DF117),Log!$F$1:$F$27569)</f>
        <v>IPC 31/07/2024</v>
      </c>
      <c r="DI117" s="230" t="str">
        <f t="array" ref="DI117">LOOKUP(2,1/(Log!$K$1:$K$27569=DF117),Log!$G$1:$G$27569)</f>
        <v xml:space="preserve">Medium </v>
      </c>
      <c r="DJ117" s="230">
        <f t="array" ref="DJ117">LOOKUP(2,1/(Log!$K$1:$K$27569=DF117),Log!$H$1:$H$27569)</f>
        <v>2</v>
      </c>
      <c r="DK117" s="230" t="str">
        <f t="array" ref="DK117">LOOKUP(2,1/(Log!$K$1:$K$27569=DF117),Log!$J$1:$J$27569)</f>
        <v xml:space="preserve"> 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v>
      </c>
      <c r="DL117" s="230" t="str">
        <f t="array" ref="DL117">LOOKUP(2,1/(Log!$K$1:$K$27569=DF117),Log!$I$1:$I$27569)</f>
        <v>https://www.ipcinfo.org/ipc-country-analysis/details-map/en/c/1157105/?iso3=SWZ-map/en/c/1157105/?iso3=SWZ</v>
      </c>
      <c r="DM117" s="214">
        <f t="array" ref="DM117">LOOKUP(2,1/(Log!$K$1:$K$27569=DF117),Log!$L$1:$L$27569)</f>
        <v>45744</v>
      </c>
      <c r="DN117" s="228" t="str">
        <f t="shared" si="135"/>
        <v>SWZ001Stressed humanitarian conditions - Level 2</v>
      </c>
      <c r="DO117" s="218">
        <f t="array" ref="DO117">IF(LOOKUP(2,1/(Log!$K$1:$K$27569=DN117),Log!$E$1:$E$27569)="x","x",ROUND(LOOKUP(2,1/(Log!$K$1:$K$27569=DN117),Log!$E$1:$E$27569),-3))</f>
        <v>460000</v>
      </c>
      <c r="DP117" s="228" t="str">
        <f t="array" ref="DP117">LOOKUP(2,1/(Log!$K$1:$K$27569=DN117),Log!$F$1:$F$27569)</f>
        <v>IPC 31/07/2024</v>
      </c>
      <c r="DQ117" s="228" t="str">
        <f t="array" ref="DQ117">LOOKUP(2,1/(Log!$K$1:$K$27569=DN117),Log!$G$1:$G$27569)</f>
        <v xml:space="preserve">Medium </v>
      </c>
      <c r="DR117" s="228">
        <f t="array" ref="DR117">LOOKUP(2,1/(Log!$K$1:$K$27569=DN117),Log!$H$1:$H$27569)</f>
        <v>2</v>
      </c>
      <c r="DS117" s="228" t="str">
        <f t="array" ref="DS117">LOOKUP(2,1/(Log!$K$1:$K$27569=DN117),Log!$J$1:$J$27569)</f>
        <v>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v>
      </c>
      <c r="DT117" s="228" t="str">
        <f t="array" ref="DT117">LOOKUP(2,1/(Log!$K$1:$K$27569=DN117),Log!$I$1:$I$27569)</f>
        <v>https://www.ipcinfo.org/ipc-country-analysis/details-map/en/c/1157105/?iso3=SWZ</v>
      </c>
      <c r="DU117" s="229">
        <f t="array" ref="DU117">LOOKUP(2,1/(Log!$K$1:$K$27569=DN117),Log!$L$1:$L$27569)</f>
        <v>45744</v>
      </c>
      <c r="DV117" s="227" t="str">
        <f t="shared" si="136"/>
        <v>SWZ001Moderate humanitarian conditions - Level 3</v>
      </c>
      <c r="DW117" s="213">
        <f t="array" ref="DW117">IF(LOOKUP(2,1/(Log!$K$1:$K$27569=DV117),Log!$E$1:$E$27569)="x","x",ROUND(LOOKUP(2,1/(Log!$K$1:$K$27569=DV117),Log!$E$1:$E$27569),-3))</f>
        <v>270000</v>
      </c>
      <c r="DX117" s="230" t="str">
        <f t="array" ref="DX117">LOOKUP(2,1/(Log!$K$1:$K$27569=DV117),Log!$F$1:$F$27569)</f>
        <v>IPC 31/07/2024</v>
      </c>
      <c r="DY117" s="230" t="str">
        <f t="array" ref="DY117">LOOKUP(2,1/(Log!$K$1:$K$27569=DV117),Log!$G$1:$G$27569)</f>
        <v xml:space="preserve">Medium </v>
      </c>
      <c r="DZ117" s="230">
        <f t="array" ref="DZ117">LOOKUP(2,1/(Log!$K$1:$K$27569=DV117),Log!$H$1:$H$27569)</f>
        <v>2</v>
      </c>
      <c r="EA117" s="230" t="str">
        <f t="array" ref="EA117">LOOKUP(2,1/(Log!$K$1:$K$27569=DV117),Log!$J$1:$J$27569)</f>
        <v>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v>
      </c>
      <c r="EB117" s="230" t="str">
        <f t="array" ref="EB117">LOOKUP(2,1/(Log!$K$1:$K$27569=DV117),Log!$I$1:$I$27569)</f>
        <v>https://www.ipcinfo.org/ipc-country-analysis/details-map/en/c/1157105/?iso3=SWZ</v>
      </c>
      <c r="EC117" s="214">
        <f t="array" ref="EC117">LOOKUP(2,1/(Log!$K$1:$K$27569=DV117),Log!$L$1:$L$27569)</f>
        <v>45744</v>
      </c>
      <c r="ED117" s="228" t="str">
        <f t="shared" si="137"/>
        <v>SWZ001Severe humanitarian conditions - Level 4</v>
      </c>
      <c r="EE117" s="218">
        <f t="array" ref="EE117">IF(LOOKUP(2,1/(Log!$K$1:$K$27569=ED117),Log!$E$1:$E$27569)="x","x",ROUND(LOOKUP(2,1/(Log!$K$1:$K$27569=ED117),Log!$E$1:$E$27569),-3))</f>
        <v>34000</v>
      </c>
      <c r="EF117" s="228" t="str">
        <f t="array" ref="EF117">LOOKUP(2,1/(Log!$K$1:$K$27569=ED117),Log!$F$1:$F$27569)</f>
        <v>IPC 31/07/2024</v>
      </c>
      <c r="EG117" s="228" t="str">
        <f t="array" ref="EG117">LOOKUP(2,1/(Log!$K$1:$K$27569=ED117),Log!$G$1:$G$27569)</f>
        <v xml:space="preserve">Medium </v>
      </c>
      <c r="EH117" s="228">
        <f t="array" ref="EH117">LOOKUP(2,1/(Log!$K$1:$K$27569=ED117),Log!$H$1:$H$27569)</f>
        <v>2</v>
      </c>
      <c r="EI117" s="228" t="str">
        <f t="array" ref="EI117">LOOKUP(2,1/(Log!$K$1:$K$27569=ED117),Log!$J$1:$J$27569)</f>
        <v>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v>
      </c>
      <c r="EJ117" s="228" t="str">
        <f t="array" ref="EJ117">LOOKUP(2,1/(Log!$K$1:$K$27569=ED117),Log!$I$1:$I$27569)</f>
        <v>https://www.ipcinfo.org/ipc-country-analysis/details-map/en/c/1157105/?iso3=SWZ</v>
      </c>
      <c r="EK117" s="229">
        <f t="array" ref="EK117">LOOKUP(2,1/(Log!$K$1:$K$27569=ED117),Log!$L$1:$L$27569)</f>
        <v>45744</v>
      </c>
      <c r="EL117" s="227" t="str">
        <f t="shared" si="138"/>
        <v>SWZ001Extreme humanitarian conditions - Level 5</v>
      </c>
      <c r="EM117" s="213">
        <f t="array" ref="EM117">IF(LOOKUP(2,1/(Log!$K$1:$K$27569=EL117),Log!$E$1:$E$27569)="x","x",ROUND(LOOKUP(2,1/(Log!$K$1:$K$27569=EL117),Log!$E$1:$E$27569),-3))</f>
        <v>0</v>
      </c>
      <c r="EN117" s="230" t="str">
        <f t="array" ref="EN117">LOOKUP(2,1/(Log!$K$1:$K$27569=EL117),Log!$F$1:$F$27569)</f>
        <v>IPC 31/07/2024</v>
      </c>
      <c r="EO117" s="230" t="str">
        <f t="array" ref="EO117">LOOKUP(2,1/(Log!$K$1:$K$27569=EL117),Log!$G$1:$G$27569)</f>
        <v xml:space="preserve">Medium </v>
      </c>
      <c r="EP117" s="230">
        <f t="array" ref="EP117">LOOKUP(2,1/(Log!$K$1:$K$27569=EL117),Log!$H$1:$H$27569)</f>
        <v>2</v>
      </c>
      <c r="EQ117" s="230" t="str">
        <f t="array" ref="EQ117">LOOKUP(2,1/(Log!$K$1:$K$27569=EL117),Log!$J$1:$J$27569)</f>
        <v>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v>
      </c>
      <c r="ER117" s="230" t="str">
        <f t="array" ref="ER117">LOOKUP(2,1/(Log!$K$1:$K$27569=EL117),Log!$I$1:$I$27569)</f>
        <v>https://www.ipcinfo.org/ipc-country-analysis/details-map/en/c/1157105/?iso3=SWZ</v>
      </c>
      <c r="ES117" s="214">
        <f t="array" ref="ES117">LOOKUP(2,1/(Log!$K$1:$K$27569=EL117),Log!$L$1:$L$27569)</f>
        <v>45744</v>
      </c>
      <c r="ET117" s="228" t="str">
        <f t="shared" si="139"/>
        <v>SWZ001Fatalities in all crises</v>
      </c>
      <c r="EU117" s="228">
        <f t="array" ref="EU117">LOOKUP(2,1/(Log!$K$1:$K$27569=ET117),Log!$E$1:$E$27569)</f>
        <v>0</v>
      </c>
      <c r="EV117" s="228" t="str">
        <f t="array" ref="EV117">LOOKUP(2,1/(Log!$K$1:$K$27569=ET117),Log!$F$1:$F$27569)</f>
        <v>ACLED accessed on 23/03/2025</v>
      </c>
      <c r="EW117" s="228" t="str">
        <f t="array" ref="EW117">LOOKUP(2,1/(Log!$K$1:$K$27569=ET117),Log!$G$1:$G$27569)</f>
        <v xml:space="preserve">Medium </v>
      </c>
      <c r="EX117" s="228">
        <f t="array" ref="EX117">LOOKUP(2,1/(Log!$K$1:$K$27569=ET117),Log!$H$1:$H$27569)</f>
        <v>2</v>
      </c>
      <c r="EY117" s="228" t="str">
        <f t="array" ref="EY117">LOOKUP(2,1/(Log!$K$1:$K$27569=ET117),Log!$J$1:$J$27569)</f>
        <v>There were 05 fatalities between 23/09/2024 and  23/03/2025 from ACLED but none related to food insecurity</v>
      </c>
      <c r="EZ117" s="228" t="str">
        <f t="array" ref="EZ117">LOOKUP(2,1/(Log!$K$1:$K$27569=ET117),Log!$I$1:$I$27569)</f>
        <v>https://acleddata.com/explorer/</v>
      </c>
      <c r="FA117" s="229">
        <f t="array" ref="FA117">LOOKUP(2,1/(Log!$K$1:$K$27569=ET117),Log!$L$1:$L$27569)</f>
        <v>45744</v>
      </c>
      <c r="FB117" s="227" t="str">
        <f t="shared" si="140"/>
        <v>SWZ001Crisis affected groups</v>
      </c>
      <c r="FC117" s="230">
        <f t="array" ref="FC117">LOOKUP(2,1/(Log!$K$1:$K$27569=FB117),Log!$E$1:$E$27569)</f>
        <v>1</v>
      </c>
      <c r="FD117" s="230" t="str">
        <f t="array" ref="FD117">LOOKUP(2,1/(Log!$K$1:$K$27569=FB117),Log!$F$1:$F$27569)</f>
        <v>IPC 23/08/2023</v>
      </c>
      <c r="FE117" s="230" t="str">
        <f t="array" ref="FE117">LOOKUP(2,1/(Log!$K$1:$K$27569=FB117),Log!$G$1:$G$27569)</f>
        <v xml:space="preserve">Medium </v>
      </c>
      <c r="FF117" s="230">
        <f t="array" ref="FF117">LOOKUP(2,1/(Log!$K$1:$K$27569=FB117),Log!$H$1:$H$27569)</f>
        <v>2</v>
      </c>
      <c r="FG117" s="230" t="str">
        <f t="array" ref="FG117">LOOKUP(2,1/(Log!$K$1:$K$27569=FB117),Log!$J$1:$J$27569)</f>
        <v>Non host community</v>
      </c>
      <c r="FH117" s="230" t="str">
        <f t="array" ref="FH117">LOOKUP(2,1/(Log!$K$1:$K$27569=FB117),Log!$I$1:$I$27569)</f>
        <v>Eswatini: Acute Food Insecurity Situation for June - September 2023 and Projection for October 2023 - March 2024 | IPC - Integrated Food Security Phase Classification (ipcinfo.org)</v>
      </c>
      <c r="FI117" s="214">
        <f t="array" ref="FI117">LOOKUP(2,1/(Log!$K$1:$K$27569=FB117),Log!$L$1:$L$27569)</f>
        <v>45443</v>
      </c>
      <c r="FJ117" s="227" t="str">
        <f t="shared" si="141"/>
        <v>SWZ001People facing limited access constraints</v>
      </c>
      <c r="FK117" s="228" t="e">
        <f t="array" ref="FK117">LOOKUP(2,1/(Log!$K$1:$K$27569=FJ117),Log!$E$1:$E$27569)</f>
        <v>#N/A</v>
      </c>
      <c r="FL117" s="228" t="e">
        <f t="array" ref="FL117">LOOKUP(2,1/(Log!$K$1:$K$27569=FJ117),Log!$F$1:$F$27569)</f>
        <v>#N/A</v>
      </c>
      <c r="FM117" s="228" t="e">
        <f t="array" ref="FM117">LOOKUP(2,1/(Log!$K$1:$K$27569=FJ117),Log!$G$1:$G$27569)</f>
        <v>#N/A</v>
      </c>
      <c r="FN117" s="228" t="e">
        <f t="array" ref="FN117">LOOKUP(2,1/(Log!$K$1:$K$27569=FJ117),Log!$H$1:$H$27569)</f>
        <v>#N/A</v>
      </c>
      <c r="FO117" s="228" t="e">
        <f t="array" ref="FO117">LOOKUP(2,1/(Log!$K$1:$K$27569=FJ117),Log!$J$1:$J$27569)</f>
        <v>#N/A</v>
      </c>
      <c r="FP117" s="218" t="e">
        <f t="array" ref="FP117">LOOKUP(2,1/(Log!$K$1:$K$27569=FJ117),Log!$I$1:$I$27569)</f>
        <v>#N/A</v>
      </c>
      <c r="FQ117" s="219" t="e">
        <f t="array" ref="FQ117">LOOKUP(2,1/(Log!$K$1:$K$27569=FJ117),Log!$L$1:$L$27569)</f>
        <v>#N/A</v>
      </c>
      <c r="FR117" s="227" t="str">
        <f t="shared" si="142"/>
        <v>SWZ001People facing restricted access constraints</v>
      </c>
      <c r="FS117" s="230" t="e">
        <f t="array" ref="FS117">LOOKUP(2,1/(Log!$K$1:$K$27569=FR117),Log!$E$1:$E$27569)</f>
        <v>#N/A</v>
      </c>
      <c r="FT117" s="230" t="e">
        <f t="array" ref="FT117">LOOKUP(2,1/(Log!$K$1:$K$27569=FR117),Log!$F$1:$F$27569)</f>
        <v>#N/A</v>
      </c>
      <c r="FU117" s="230" t="e">
        <f t="array" ref="FU117">LOOKUP(2,1/(Log!$K$1:$K$27569=FR117),Log!$G$1:$G$27569)</f>
        <v>#N/A</v>
      </c>
      <c r="FV117" s="230" t="e">
        <f t="array" ref="FV117">LOOKUP(2,1/(Log!$K$1:$K$27569=FR117),Log!$H$1:$H$27569)</f>
        <v>#N/A</v>
      </c>
      <c r="FW117" s="230" t="e">
        <f t="array" ref="FW117">LOOKUP(2,1/(Log!$K$1:$K$27569=FR117),Log!$J$1:$J$27569)</f>
        <v>#N/A</v>
      </c>
      <c r="FX117" s="230" t="e">
        <f t="array" ref="FX117">LOOKUP(2,1/(Log!$K$1:$K$27569=FR117),Log!$I$1:$I$27569)</f>
        <v>#N/A</v>
      </c>
      <c r="FY117" s="214" t="e">
        <f t="array" ref="FY117">LOOKUP(2,1/(Log!$K$1:$K$27569=FR117),Log!$L$1:$L$27569)</f>
        <v>#N/A</v>
      </c>
      <c r="FZ117" s="228" t="str">
        <f t="shared" si="143"/>
        <v>SWZ001Impediments to entry into country (bureaucratic and administrative)</v>
      </c>
      <c r="GA117" s="228">
        <f t="array" ref="GA117">LOOKUP(2,1/(Log!$K$1:$K$27569=FZ117),Log!$E$1:$E$27569)</f>
        <v>0</v>
      </c>
      <c r="GB117" s="228" t="str">
        <f t="array" ref="GB117">LOOKUP(2,1/(Log!$K$1:$K$27569=FZ117),Log!$F$1:$F$27569)</f>
        <v>ACAPS Access Methodology</v>
      </c>
      <c r="GC117" s="228" t="str">
        <f t="array" ref="GC117">LOOKUP(2,1/(Log!$K$1:$K$27569=FZ117),Log!$G$1:$G$27569)</f>
        <v>Medium</v>
      </c>
      <c r="GD117" s="228">
        <f t="array" ref="GD117">LOOKUP(2,1/(Log!$K$1:$K$27569=FZ117),Log!$H$1:$H$27569)</f>
        <v>2</v>
      </c>
      <c r="GE117" s="228" t="str">
        <f t="array" ref="GE117">LOOKUP(2,1/(Log!$K$1:$K$27569=FZ117),Log!$J$1:$J$27569)</f>
        <v>x</v>
      </c>
      <c r="GF117" s="228" t="str">
        <f t="array" ref="GF117">LOOKUP(2,1/(Log!$K$1:$K$27569=FZ117),Log!$I$1:$I$27569)</f>
        <v>x</v>
      </c>
      <c r="GG117" s="229">
        <f t="array" ref="GG117">LOOKUP(2,1/(Log!$K$1:$K$27569=FZ117),Log!$L$1:$L$27569)</f>
        <v>45603</v>
      </c>
      <c r="GH117" s="227" t="str">
        <f t="shared" si="144"/>
        <v>SWZ001Restriction of movement (impediments to freedom of movement and/or administrative restrictions)</v>
      </c>
      <c r="GI117" s="230">
        <f t="array" ref="GI117">LOOKUP(2,1/(Log!$K$1:$K$27569=GH117),Log!$E$1:$E$27569)</f>
        <v>0</v>
      </c>
      <c r="GJ117" s="230" t="str">
        <f t="array" ref="GJ117">LOOKUP(2,1/(Log!$K$1:$K$27569=GH117),Log!$F$1:$F$27569)</f>
        <v>ACAPS Access Methodology</v>
      </c>
      <c r="GK117" s="230" t="str">
        <f t="array" ref="GK117">LOOKUP(2,1/(Log!$K$1:$K$27569=GH117),Log!$G$1:$G$27569)</f>
        <v>Medium</v>
      </c>
      <c r="GL117" s="230">
        <f t="array" ref="GL117">LOOKUP(2,1/(Log!$K$1:$K$27569=GH117),Log!$H$1:$H$27569)</f>
        <v>2</v>
      </c>
      <c r="GM117" s="230" t="str">
        <f t="array" ref="GM117">LOOKUP(2,1/(Log!$K$1:$K$27569=GH117),Log!$J$1:$J$27569)</f>
        <v>x</v>
      </c>
      <c r="GN117" s="230" t="str">
        <f t="array" ref="GN117">LOOKUP(2,1/(Log!$K$1:$K$27569=GH117),Log!$I$1:$I$27569)</f>
        <v>x</v>
      </c>
      <c r="GO117" s="214">
        <f t="array" ref="GO117">LOOKUP(2,1/(Log!$K$1:$K$27569=GH117),Log!$L$1:$L$27569)</f>
        <v>45603</v>
      </c>
      <c r="GP117" s="228" t="str">
        <f t="shared" si="145"/>
        <v>SWZ001Interference into implementation of humanitarian activities</v>
      </c>
      <c r="GQ117" s="228">
        <f t="array" ref="GQ117">LOOKUP(2,1/(Log!$K$1:$K$27569=GP117),Log!$E$1:$E$27569)</f>
        <v>0</v>
      </c>
      <c r="GR117" s="228" t="str">
        <f t="array" ref="GR117">LOOKUP(2,1/(Log!$K$1:$K$27569=GP117),Log!$F$1:$F$27569)</f>
        <v>ACAPS Access Methodology</v>
      </c>
      <c r="GS117" s="228" t="str">
        <f t="array" ref="GS117">LOOKUP(2,1/(Log!$K$1:$K$27569=GP117),Log!$G$1:$G$27569)</f>
        <v>Medium</v>
      </c>
      <c r="GT117" s="228">
        <f t="array" ref="GT117">LOOKUP(2,1/(Log!$K$1:$K$27569=GP117),Log!$H$1:$H$27569)</f>
        <v>2</v>
      </c>
      <c r="GU117" s="228" t="str">
        <f t="array" ref="GU117">LOOKUP(2,1/(Log!$K$1:$K$27569=GP117),Log!$J$1:$J$27569)</f>
        <v>x</v>
      </c>
      <c r="GV117" s="228" t="str">
        <f t="array" ref="GV117">LOOKUP(2,1/(Log!$K$1:$K$27569=GP117),Log!$I$1:$I$27569)</f>
        <v>x</v>
      </c>
      <c r="GW117" s="229">
        <f t="array" ref="GW117">LOOKUP(2,1/(Log!$K$1:$K$27569=GP117),Log!$L$1:$L$27569)</f>
        <v>45603</v>
      </c>
      <c r="GX117" s="227" t="str">
        <f t="shared" si="146"/>
        <v>SWZ001Violence against personnel, facilities and assets</v>
      </c>
      <c r="GY117" s="230">
        <f t="array" ref="GY117">LOOKUP(2,1/(Log!$K$1:$K$27569=GX117),Log!$E$1:$E$27569)</f>
        <v>0</v>
      </c>
      <c r="GZ117" s="230" t="str">
        <f t="array" ref="GZ117">LOOKUP(2,1/(Log!$K$1:$K$27569=GX117),Log!$F$1:$F$27569)</f>
        <v>ACAPS Access Methodology</v>
      </c>
      <c r="HA117" s="230" t="str">
        <f t="array" ref="HA117">LOOKUP(2,1/(Log!$K$1:$K$27569=GX117),Log!$G$1:$G$27569)</f>
        <v>Medium</v>
      </c>
      <c r="HB117" s="230">
        <f t="array" ref="HB117">LOOKUP(2,1/(Log!$K$1:$K$27569=GX117),Log!$H$1:$H$27569)</f>
        <v>2</v>
      </c>
      <c r="HC117" s="230" t="str">
        <f t="array" ref="HC117">LOOKUP(2,1/(Log!$K$1:$K$27569=GX117),Log!$J$1:$J$27569)</f>
        <v>x</v>
      </c>
      <c r="HD117" s="230" t="str">
        <f t="array" ref="HD117">LOOKUP(2,1/(Log!$K$1:$K$27569=GX117),Log!$I$1:$I$27569)</f>
        <v>x</v>
      </c>
      <c r="HE117" s="214">
        <f t="array" ref="HE117">LOOKUP(2,1/(Log!$K$1:$K$27569=GX117),Log!$L$1:$L$27569)</f>
        <v>45603</v>
      </c>
      <c r="HF117" s="228" t="str">
        <f t="shared" si="147"/>
        <v>SWZ001Denial of existence of humanitarian needs or entitlements to assistance</v>
      </c>
      <c r="HG117" s="228">
        <f t="array" ref="HG117">LOOKUP(2,1/(Log!$K$1:$K$27569=HF117),Log!$E$1:$E$27569)</f>
        <v>0</v>
      </c>
      <c r="HH117" s="228" t="str">
        <f t="array" ref="HH117">LOOKUP(2,1/(Log!$K$1:$K$27569=HF117),Log!$F$1:$F$27569)</f>
        <v>ACAPS Access Methodology</v>
      </c>
      <c r="HI117" s="228" t="str">
        <f t="array" ref="HI117">LOOKUP(2,1/(Log!$K$1:$K$27569=HF117),Log!$G$1:$G$27569)</f>
        <v>Medium</v>
      </c>
      <c r="HJ117" s="228">
        <f t="array" ref="HJ117">LOOKUP(2,1/(Log!$K$1:$K$27569=HF117),Log!$H$1:$H$27569)</f>
        <v>2</v>
      </c>
      <c r="HK117" s="228" t="str">
        <f t="array" ref="HK117">LOOKUP(2,1/(Log!$K$1:$K$27569=HF117),Log!$J$1:$J$27569)</f>
        <v>x</v>
      </c>
      <c r="HL117" s="228" t="str">
        <f t="array" ref="HL117">LOOKUP(2,1/(Log!$K$1:$K$27569=HF117),Log!$I$1:$I$27569)</f>
        <v>x</v>
      </c>
      <c r="HM117" s="229">
        <f t="array" ref="HM117">LOOKUP(2,1/(Log!$K$1:$K$27569=HF117),Log!$L$1:$L$27569)</f>
        <v>45603</v>
      </c>
      <c r="HN117" s="227" t="str">
        <f t="shared" si="148"/>
        <v>SWZ001Restriction and obstruction of access to services and assistance</v>
      </c>
      <c r="HO117" s="230">
        <f t="array" ref="HO117">LOOKUP(2,1/(Log!$K$1:$K$27569=HN117),Log!$E$1:$E$27569)</f>
        <v>0</v>
      </c>
      <c r="HP117" s="230" t="str">
        <f t="array" ref="HP117">LOOKUP(2,1/(Log!$K$1:$K$27569=HN117),Log!$F$1:$F$27569)</f>
        <v>ACAPS Access Methodology</v>
      </c>
      <c r="HQ117" s="230" t="str">
        <f t="array" ref="HQ117">LOOKUP(2,1/(Log!$K$1:$K$27569=HN117),Log!$G$1:$G$27569)</f>
        <v>Medium</v>
      </c>
      <c r="HR117" s="230">
        <f t="array" ref="HR117">LOOKUP(2,1/(Log!$K$1:$K$27569=HN117),Log!$H$1:$H$27569)</f>
        <v>2</v>
      </c>
      <c r="HS117" s="230" t="str">
        <f t="array" ref="HS117">LOOKUP(2,1/(Log!$K$1:$K$27569=HN117),Log!$J$1:$J$27569)</f>
        <v>x</v>
      </c>
      <c r="HT117" s="230" t="str">
        <f t="array" ref="HT117">LOOKUP(2,1/(Log!$K$1:$K$27569=HN117),Log!$I$1:$I$27569)</f>
        <v>x</v>
      </c>
      <c r="HU117" s="214">
        <f t="array" ref="HU117">LOOKUP(2,1/(Log!$K$1:$K$27569=HN117),Log!$L$1:$L$27569)</f>
        <v>45603</v>
      </c>
      <c r="HV117" s="228" t="str">
        <f t="shared" si="149"/>
        <v>SWZ001Ongoing insecurity/hostilities affecting humanitarian assistance</v>
      </c>
      <c r="HW117" s="228">
        <f t="array" ref="HW117">LOOKUP(2,1/(Log!$K$1:$K$27569=HV117),Log!$E$1:$E$27569)</f>
        <v>0</v>
      </c>
      <c r="HX117" s="228" t="str">
        <f t="array" ref="HX117">LOOKUP(2,1/(Log!$K$1:$K$27569=HV117),Log!$F$1:$F$27569)</f>
        <v>ACAPS Access Methodology</v>
      </c>
      <c r="HY117" s="228" t="str">
        <f t="array" ref="HY117">LOOKUP(2,1/(Log!$K$1:$K$27569=HV117),Log!$G$1:$G$27569)</f>
        <v>Medium</v>
      </c>
      <c r="HZ117" s="228">
        <f t="array" ref="HZ117">LOOKUP(2,1/(Log!$K$1:$K$27569=HV117),Log!$H$1:$H$27569)</f>
        <v>2</v>
      </c>
      <c r="IA117" s="228" t="str">
        <f t="array" ref="IA117">LOOKUP(2,1/(Log!$K$1:$K$27569=HV117),Log!$J$1:$J$27569)</f>
        <v>x</v>
      </c>
      <c r="IB117" s="228" t="str">
        <f t="array" ref="IB117">LOOKUP(2,1/(Log!$K$1:$K$27569=HV117),Log!$I$1:$I$27569)</f>
        <v>x</v>
      </c>
      <c r="IC117" s="229">
        <f t="array" ref="IC117">LOOKUP(2,1/(Log!$K$1:$K$27569=HV117),Log!$L$1:$L$27569)</f>
        <v>45603</v>
      </c>
      <c r="ID117" s="227" t="str">
        <f t="shared" si="150"/>
        <v>SWZ001Presence of mines and improvised explosive devices</v>
      </c>
      <c r="IE117" s="230">
        <f t="array" ref="IE117">LOOKUP(2,1/(Log!$K$1:$K$27569=ID117),Log!$E$1:$E$27569)</f>
        <v>0</v>
      </c>
      <c r="IF117" s="230" t="str">
        <f t="array" ref="IF117">LOOKUP(2,1/(Log!$K$1:$K$27569=ID117),Log!$F$1:$F$27569)</f>
        <v>ACAPS Access Methodology</v>
      </c>
      <c r="IG117" s="230" t="str">
        <f t="array" ref="IG117">LOOKUP(2,1/(Log!$K$1:$K$27569=ID117),Log!$G$1:$G$27569)</f>
        <v>Medium</v>
      </c>
      <c r="IH117" s="230">
        <f t="array" ref="IH117">LOOKUP(2,1/(Log!$K$1:$K$27569=ID117),Log!$H$1:$H$27569)</f>
        <v>2</v>
      </c>
      <c r="II117" s="230" t="str">
        <f t="array" ref="II117">LOOKUP(2,1/(Log!$K$1:$K$27569=ID117),Log!$J$1:$J$27569)</f>
        <v>x</v>
      </c>
      <c r="IJ117" s="230" t="str">
        <f t="array" ref="IJ117">LOOKUP(2,1/(Log!$K$1:$K$27569=ID117),Log!$I$1:$I$27569)</f>
        <v>x</v>
      </c>
      <c r="IK117" s="214">
        <f t="array" ref="IK117">LOOKUP(2,1/(Log!$K$1:$K$27569=ID117),Log!$L$1:$L$27569)</f>
        <v>45603</v>
      </c>
      <c r="IL117" s="228" t="str">
        <f t="shared" si="151"/>
        <v>SWZ001Physical constraints in the environment (obstacles related to terrain, climate, lack of infrastructure, etc.)</v>
      </c>
      <c r="IM117" s="228">
        <f t="array" ref="IM117">LOOKUP(2,1/(Log!$K$1:$K$27569=IL117),Log!$E$1:$E$27569)</f>
        <v>2</v>
      </c>
      <c r="IN117" s="228" t="str">
        <f t="array" ref="IN117">LOOKUP(2,1/(Log!$K$1:$K$27569=IL117),Log!$F$1:$F$27569)</f>
        <v>ACAPS Access Methodology</v>
      </c>
      <c r="IO117" s="228" t="str">
        <f t="array" ref="IO117">LOOKUP(2,1/(Log!$K$1:$K$27569=IL117),Log!$G$1:$G$27569)</f>
        <v>Medium</v>
      </c>
      <c r="IP117" s="228">
        <f t="array" ref="IP117">LOOKUP(2,1/(Log!$K$1:$K$27569=IL117),Log!$H$1:$H$27569)</f>
        <v>2</v>
      </c>
      <c r="IQ117" s="228" t="str">
        <f t="array" ref="IQ117">LOOKUP(2,1/(Log!$K$1:$K$27569=IL117),Log!$J$1:$J$27569)</f>
        <v>x</v>
      </c>
      <c r="IR117" s="228" t="str">
        <f t="array" ref="IR117">LOOKUP(2,1/(Log!$K$1:$K$27569=IL117),Log!$I$1:$I$27569)</f>
        <v>x</v>
      </c>
      <c r="IS117" s="229">
        <f t="array" ref="IS117">LOOKUP(2,1/(Log!$K$1:$K$27569=IL117),Log!$L$1:$L$27569)</f>
        <v>45603</v>
      </c>
    </row>
    <row r="118" spans="1:253" s="11" customFormat="1" ht="13.35" customHeight="1">
      <c r="A118" s="11" t="str">
        <f>Lists!B:B</f>
        <v>Socioeconomic and Conflict Crisis in Syria</v>
      </c>
      <c r="B118" s="11" t="str">
        <f>Lists!F:F</f>
        <v>Conflict/ Violence,International Displacement,Political/economic crisis</v>
      </c>
      <c r="C118" s="11" t="str">
        <f>Lists!C:C</f>
        <v>SYR003</v>
      </c>
      <c r="D118" s="11" t="str">
        <f>Lists!A:A</f>
        <v>Syria</v>
      </c>
      <c r="E118" s="11" t="str">
        <f>Lists!D:D</f>
        <v>SYR</v>
      </c>
      <c r="F118" s="11" t="str">
        <f t="shared" si="114"/>
        <v>SYR003Total population</v>
      </c>
      <c r="G118" s="212">
        <f t="array" ref="G118">ROUND(LOOKUP(2,1/(Log!$K$1:$K$27569=F118),Log!$E$1:$E$27569),-3)</f>
        <v>25413000</v>
      </c>
      <c r="H118" s="213" t="str">
        <f t="array" ref="H118">LOOKUP(2,1/(Log!$K$1:$K$27569=F118),Log!$F$1:$F$27569)</f>
        <v>Worldometer accessed 13/04/2025</v>
      </c>
      <c r="I118" s="213" t="str">
        <f t="array" ref="I118">LOOKUP(2,1/(Log!$K$1:$K$27569=F118),Log!$G$1:$G$27569)</f>
        <v>High</v>
      </c>
      <c r="J118" s="213">
        <f t="array" ref="J118">LOOKUP(2,1/(Log!$K$1:$K$27569=F118),Log!$H$1:$H$27569)</f>
        <v>1</v>
      </c>
      <c r="K118" s="213" t="str">
        <f t="array" ref="K118">LOOKUP(2,1/(Log!$K$1:$K$27569=F118),Log!$J$1:$J$27569)</f>
        <v>The total population of Syria in 2025, including refugees, asylum seekrs, and returnees. The source is chosen instead of the World Bank as it provides more up-to-date figures and considers population growth and cross-border movement.</v>
      </c>
      <c r="L118" s="213" t="str">
        <f t="array" ref="L118">LOOKUP(2,1/(Log!$K$1:$K$27569=F118),Log!$I$1:$I$27569)</f>
        <v>https://www.worldometers.info/world-population/syria-population/</v>
      </c>
      <c r="M118" s="214">
        <f t="array" ref="M118">LOOKUP(2,1/(Log!$K$1:$K$27569=F118),Log!$L$1:$L$27569)</f>
        <v>45762</v>
      </c>
      <c r="N118" s="221" t="str">
        <f t="shared" si="115"/>
        <v>SYR003Landmass affected</v>
      </c>
      <c r="O118" s="216">
        <f t="array" ref="O118">LOOKUP(2,1/(Log!$K$1:$K$27569=N118),Log!$E$1:$E$27569)</f>
        <v>185180</v>
      </c>
      <c r="P118" s="216" t="str">
        <f t="array" ref="P118">LOOKUP(2,1/(Log!$K$1:$K$27569=N118),Log!$F$1:$F$27569)</f>
        <v>World Bank accessed 13/04/2025</v>
      </c>
      <c r="Q118" s="216" t="str">
        <f t="array" ref="Q118">LOOKUP(2,1/(Log!$K$1:$K$27569=N118),Log!$G$1:$G$27569)</f>
        <v>High</v>
      </c>
      <c r="R118" s="216">
        <f t="array" ref="R118">LOOKUP(2,1/(Log!$K$1:$K$27569=N118),Log!$H$1:$H$27569)</f>
        <v>1</v>
      </c>
      <c r="S118" s="216" t="str">
        <f t="array" ref="S118">LOOKUP(2,1/(Log!$K$1:$K$27569=N118),Log!$J$1:$J$27569)</f>
        <v>The figure represent the total landmass of Syria as the whole country is impacted by the conflict crisis.</v>
      </c>
      <c r="T118" s="216" t="str">
        <f t="array" ref="T118">LOOKUP(2,1/(Log!$K$1:$K$27569=N118),Log!$I$1:$I$27569)</f>
        <v>https://data.worldbank.org/indicator/AG.LND.TOTL.K2?view=chart&amp;locations=SY</v>
      </c>
      <c r="U118" s="217">
        <f t="array" ref="U118">LOOKUP(2,1/(Log!$K$1:$K$27569=N118),Log!$L$1:$L$27569)</f>
        <v>45762</v>
      </c>
      <c r="V118" s="221" t="str">
        <f t="shared" si="116"/>
        <v>SYR003People exposed</v>
      </c>
      <c r="W118" s="213">
        <f t="array" ref="W118">IF(LOOKUP(2,1/(Log!$K$1:$K$27569=V118),Log!$E$1:$E$27569)="x","x",ROUND(LOOKUP(2,1/(Log!$K$1:$K$27569=V118),Log!$E$1:$E$27569),-3))</f>
        <v>25413000</v>
      </c>
      <c r="X118" s="213" t="str">
        <f t="array" ref="X118">LOOKUP(2,1/(Log!$K$1:$K$27569=V118),Log!$F$1:$F$27569)</f>
        <v>Worldometer accessed 13/04/2025</v>
      </c>
      <c r="Y118" s="213" t="str">
        <f t="array" ref="Y118">LOOKUP(2,1/(Log!$K$1:$K$27569=V118),Log!$G$1:$G$27569)</f>
        <v>High</v>
      </c>
      <c r="Z118" s="213">
        <f t="array" ref="Z118">LOOKUP(2,1/(Log!$K$1:$K$27569=V118),Log!$H$1:$H$27569)</f>
        <v>1</v>
      </c>
      <c r="AA118" s="213" t="str">
        <f t="array" ref="AA118">LOOKUP(2,1/(Log!$K$1:$K$27569=V118),Log!$J$1:$J$27569)</f>
        <v>The number of people exposed corresponds to the total population of Syria. This figure is taken from Worldometer. It is valid as of March 2025. This source was chosen because it provides a comprehensive population figure that includes population growth and cross-border movement. The reliability of this data is high because it is up to date and relies on United Nations data.</v>
      </c>
      <c r="AB118" s="213" t="str">
        <f t="array" ref="AB118">LOOKUP(2,1/(Log!$K$1:$K$27569=V118),Log!$I$1:$I$27569)</f>
        <v>https://www.worldometers.info/world-population/syria-population/</v>
      </c>
      <c r="AC118" s="214">
        <f t="array" ref="AC118">LOOKUP(2,1/(Log!$K$1:$K$27569=V118),Log!$L$1:$L$27569)</f>
        <v>45762</v>
      </c>
      <c r="AD118" s="221" t="str">
        <f t="shared" si="117"/>
        <v>SYR003People affected</v>
      </c>
      <c r="AE118" s="218">
        <f t="array" ref="AE118">IF(LOOKUP(2,1/(Log!$K$1:$K$27569=AD118),Log!$E$1:$E$27569)="x","x",ROUND(LOOKUP(2,1/(Log!$K$1:$K$27569=AD118),Log!$E$1:$E$27569),-3))</f>
        <v>25413000</v>
      </c>
      <c r="AF118" s="218" t="str">
        <f t="array" ref="AF118">LOOKUP(2,1/(Log!$K$1:$K$27569=AD118),Log!$F$1:$F$27569)</f>
        <v>Worldometer accessed 13/04/2025</v>
      </c>
      <c r="AG118" s="218" t="str">
        <f t="array" ref="AG118">LOOKUP(2,1/(Log!$K$1:$K$27569=AD118),Log!$G$1:$G$27569)</f>
        <v>High</v>
      </c>
      <c r="AH118" s="218">
        <f t="array" ref="AH118">LOOKUP(2,1/(Log!$K$1:$K$27569=AD118),Log!$H$1:$H$27569)</f>
        <v>1</v>
      </c>
      <c r="AI118" s="218" t="str">
        <f t="array" ref="AI118">LOOKUP(2,1/(Log!$K$1:$K$27569=AD118),Log!$J$1:$J$27569)</f>
        <v>The number of people affected corresponds to the total population of Syria. This figure is taken from Worldometer. It is valid as of March 2025. This source was chosen because it provides a comprehensive population figure that includes population growth and cross-border movement. The reliability of this data is high because it is up to date and relies on United Nations data.</v>
      </c>
      <c r="AJ118" s="218" t="str">
        <f t="array" ref="AJ118">LOOKUP(2,1/(Log!$K$1:$K$27569=AD118),Log!$I$1:$I$27569)</f>
        <v>https://www.worldometers.info/world-population/syria-population/</v>
      </c>
      <c r="AK118" s="219">
        <f t="array" ref="AK118">LOOKUP(2,1/(Log!$K$1:$K$27569=AD118),Log!$L$1:$L$27569)</f>
        <v>45762</v>
      </c>
      <c r="AL118" s="221" t="str">
        <f t="shared" si="118"/>
        <v>SYR003People displaced</v>
      </c>
      <c r="AM118" s="213">
        <f t="array" ref="AM118">IF(LOOKUP(2,1/(Log!$K$1:$K$27569=AL118),Log!$E$1:$E$27569)="x","x",ROUND(LOOKUP(2,1/(Log!$K$1:$K$27569=AL118),Log!$E$1:$E$27569),-3))</f>
        <v>13608000</v>
      </c>
      <c r="AN118" s="213" t="str">
        <f t="array" ref="AN118">LOOKUP(2,1/(Log!$K$1:$K$27569=AL118),Log!$F$1:$F$27569)</f>
        <v>UNHCR 16/03/2025 ; UNHCR accessed 13/04/2025 ; UNHCR 03/04/2025</v>
      </c>
      <c r="AO118" s="213" t="str">
        <f t="array" ref="AO118">LOOKUP(2,1/(Log!$K$1:$K$27569=AL118),Log!$G$1:$G$27569)</f>
        <v>High</v>
      </c>
      <c r="AP118" s="213">
        <f t="array" ref="AP118">LOOKUP(2,1/(Log!$K$1:$K$27569=AL118),Log!$H$1:$H$27569)</f>
        <v>1</v>
      </c>
      <c r="AQ118" s="213" t="str">
        <f t="array" ref="AQ118">LOOKUP(2,1/(Log!$K$1:$K$27569=AL118),Log!$J$1:$J$27569)</f>
        <v xml:space="preserve">The number of people displaced by the conflict crisis in Syria includes: the number of people displaced to other countries such as Türkiye, Lebanon, and Jordan because of the crisis (5.4 million in 2025), the number of IDPs in Syria (7,4 million as of September 2024), the number of people returning to Syria (762,000 as of  11 April 2025), and the number of the newly Syrian refugees arrivals in Lebanon (29,000 as of 03 April 2025). The figures are taken from UNHCR. This source was chosen because it provides regular updates to the numbers of IDPs, refugees, and returnees. The reliability of this data is high as the figures are based on direct counts rather than estimates or projections, providing high accuracy.
</v>
      </c>
      <c r="AR118" s="213" t="str">
        <f t="array" ref="AR118">LOOKUP(2,1/(Log!$K$1:$K$27569=AL118),Log!$I$1:$I$27569)</f>
        <v>https://www.3rpsyriacrisis.org/portfolio/rso2025/ ; https://data.unhcr.org/en/country/syr ; https://reliefweb.int/report/lebanon/unhcr-lebanon-flash-update-new-arrivals-north-lebanon-2-april-2025</v>
      </c>
      <c r="AS118" s="214">
        <f t="array" ref="AS118">LOOKUP(2,1/(Log!$K$1:$K$27569=AL118),Log!$L$1:$L$27569)</f>
        <v>45762</v>
      </c>
      <c r="AT118" s="222" t="str">
        <f t="shared" si="119"/>
        <v>SYR003Injuries reported</v>
      </c>
      <c r="AU118" s="218" t="str">
        <f t="array" ref="AU118">LOOKUP(2,1/(Log!$K$1:$K$27569=AT118),Log!$E$1:$E$27569)</f>
        <v>x</v>
      </c>
      <c r="AV118" s="218" t="str">
        <f t="array" ref="AV118">LOOKUP(2,1/(Log!$K$1:$K$27569=AT118),Log!$F$1:$F$27569)</f>
        <v>x</v>
      </c>
      <c r="AW118" s="218" t="str">
        <f t="array" ref="AW118">LOOKUP(2,1/(Log!$K$1:$K$27569=AT118),Log!$G$1:$G$27569)</f>
        <v>x</v>
      </c>
      <c r="AX118" s="218" t="str">
        <f t="array" ref="AX118">LOOKUP(2,1/(Log!$K$1:$K$27569=AT118),Log!$H$1:$H$27569)</f>
        <v>x</v>
      </c>
      <c r="AY118" s="218" t="str">
        <f t="array" ref="AY118">LOOKUP(2,1/(Log!$K$1:$K$27569=AT118),Log!$J$1:$J$27569)</f>
        <v xml:space="preserve">Up-to-date, reliable data from open sources is not available. We cannot provide an accurate/estimate figure for this indicator. </v>
      </c>
      <c r="AZ118" s="218" t="str">
        <f t="array" ref="AZ118">LOOKUP(2,1/(Log!$K$1:$K$27569=AT118),Log!$I$1:$I$27569)</f>
        <v>x</v>
      </c>
      <c r="BA118" s="219">
        <f t="array" ref="BA118">LOOKUP(2,1/(Log!$K$1:$K$27569=AT118),Log!$L$1:$L$27569)</f>
        <v>45704</v>
      </c>
      <c r="BB118" s="221" t="str">
        <f t="shared" si="120"/>
        <v>SYR003Illness cases reported</v>
      </c>
      <c r="BC118" s="213" t="str">
        <f t="array" ref="BC118">LOOKUP(2,1/(Log!$K$1:$K$27569=BB118),Log!$E$1:$E$27569)</f>
        <v>x</v>
      </c>
      <c r="BD118" s="213" t="str">
        <f t="array" ref="BD118">LOOKUP(2,1/(Log!$K$1:$K$27569=BB118),Log!$F$1:$F$27569)</f>
        <v>x</v>
      </c>
      <c r="BE118" s="213" t="str">
        <f t="array" ref="BE118">LOOKUP(2,1/(Log!$K$1:$K$27569=BB118),Log!$G$1:$G$27569)</f>
        <v>x</v>
      </c>
      <c r="BF118" s="213" t="str">
        <f t="array" ref="BF118">LOOKUP(2,1/(Log!$K$1:$K$27569=BB118),Log!$H$1:$H$27569)</f>
        <v>x</v>
      </c>
      <c r="BG118" s="213" t="str">
        <f t="array" ref="BG118">LOOKUP(2,1/(Log!$K$1:$K$27569=BB118),Log!$J$1:$J$27569)</f>
        <v xml:space="preserve">Up-to-date, reliable data from open sources is not available. We cannot provide an accurate/estimate figure for this indicator. </v>
      </c>
      <c r="BH118" s="213" t="str">
        <f t="array" ref="BH118">LOOKUP(2,1/(Log!$K$1:$K$27569=BB118),Log!$I$1:$I$27569)</f>
        <v>x</v>
      </c>
      <c r="BI118" s="214">
        <f t="array" ref="BI118">LOOKUP(2,1/(Log!$K$1:$K$27569=BB118),Log!$L$1:$L$27569)</f>
        <v>45704</v>
      </c>
      <c r="BJ118" s="222" t="str">
        <f t="shared" si="121"/>
        <v>SYR003Fatalities reported</v>
      </c>
      <c r="BK118" s="222">
        <f t="array" ref="BK118">LOOKUP(2,1/(Log!$K$1:$K$27569=BJ118),Log!$E$1:$E$27569)</f>
        <v>6749</v>
      </c>
      <c r="BL118" s="222" t="str">
        <f t="array" ref="BL118">LOOKUP(2,1/(Log!$K$1:$K$27569=BJ118),Log!$F$1:$F$27569)</f>
        <v>ACLED accessed 13/04/2025</v>
      </c>
      <c r="BM118" s="222" t="str">
        <f t="array" ref="BM118">LOOKUP(2,1/(Log!$K$1:$K$27569=BJ118),Log!$G$1:$G$27569)</f>
        <v>High</v>
      </c>
      <c r="BN118" s="222">
        <f t="array" ref="BN118">LOOKUP(2,1/(Log!$K$1:$K$27569=BJ118),Log!$H$1:$H$27569)</f>
        <v>1</v>
      </c>
      <c r="BO118" s="222" t="str">
        <f t="array" ref="BO118">LOOKUP(2,1/(Log!$K$1:$K$27569=BJ118),Log!$J$1:$J$27569)</f>
        <v>The figure represents the number of fatalities across Lebanon from 1 Oct 2024 to 31 March 2025. It is reliable and aligns with other secondary sources and media reports. All types of events are included, and the count covers both civilian and non-civilian cases. However, it excludes crisis-related deaths not directly caused by violent incidents.</v>
      </c>
      <c r="BP118" s="218" t="str">
        <f t="array" ref="BP118">LOOKUP(2,1/(Log!$K$1:$K$27569=BJ118),Log!$I$1:$I$27569)</f>
        <v>https://acleddata.com/explorer/</v>
      </c>
      <c r="BQ118" s="223">
        <f t="array" ref="BQ118">LOOKUP(2,1/(Log!$K$1:$K$27569=BJ118),Log!$L$1:$L$27569)</f>
        <v>45762</v>
      </c>
      <c r="BR118" s="221" t="str">
        <f t="shared" si="122"/>
        <v>SYR003Buildings damaged</v>
      </c>
      <c r="BS118" s="224" t="str">
        <f t="array" ref="BS118">LOOKUP(2,1/(Log!$K$1:$K$27569=BR118),Log!$E$1:$E$27569)</f>
        <v>x</v>
      </c>
      <c r="BT118" s="224" t="str">
        <f t="array" ref="BT118">LOOKUP(2,1/(Log!$K$1:$K$27569=BR118),Log!$F$1:$F$27569)</f>
        <v>x</v>
      </c>
      <c r="BU118" s="224" t="str">
        <f t="array" ref="BU118">LOOKUP(2,1/(Log!$K$1:$K$27569=BR118),Log!$G$1:$G$27569)</f>
        <v>x</v>
      </c>
      <c r="BV118" s="224" t="str">
        <f t="array" ref="BV118">LOOKUP(2,1/(Log!$K$1:$K$27569=BR118),Log!$H$1:$H$27569)</f>
        <v>x</v>
      </c>
      <c r="BW118" s="224" t="str">
        <f t="array" ref="BW118">LOOKUP(2,1/(Log!$K$1:$K$27569=BR118),Log!$J$1:$J$27569)</f>
        <v xml:space="preserve">Up-to-date, reliable data from open sources is not available. We cannot provide an accurate/estimate figure for this indicator. </v>
      </c>
      <c r="BX118" s="224" t="str">
        <f t="array" ref="BX118">LOOKUP(2,1/(Log!$K$1:$K$27569=BR118),Log!$I$1:$I$27569)</f>
        <v>x</v>
      </c>
      <c r="BY118" s="214">
        <f t="array" ref="BY118">LOOKUP(2,1/(Log!$K$1:$K$27569=BR118),Log!$L$1:$L$27569)</f>
        <v>45704</v>
      </c>
      <c r="BZ118" s="222" t="str">
        <f t="shared" si="123"/>
        <v>SYR003Buildings destroyed</v>
      </c>
      <c r="CA118" s="222" t="str">
        <f t="array" ref="CA118">LOOKUP(2,1/(Log!$K$1:$K$27569=BZ118),Log!$E$1:$E$27569)</f>
        <v>x</v>
      </c>
      <c r="CB118" s="222" t="str">
        <f t="array" ref="CB118">LOOKUP(2,1/(Log!$K$1:$K$27569=BZ118),Log!$F$1:$F$27569)</f>
        <v>x</v>
      </c>
      <c r="CC118" s="222" t="str">
        <f t="array" ref="CC118">LOOKUP(2,1/(Log!$K$1:$K$27569=BZ118),Log!$G$1:$G$27569)</f>
        <v>x</v>
      </c>
      <c r="CD118" s="222" t="str">
        <f t="array" ref="CD118">LOOKUP(2,1/(Log!$K$1:$K$27569=BZ118),Log!$H$1:$H$27569)</f>
        <v>x</v>
      </c>
      <c r="CE118" s="222" t="str">
        <f t="array" ref="CE118">LOOKUP(2,1/(Log!$K$1:$K$27569=BZ118),Log!$J$1:$J$27569)</f>
        <v xml:space="preserve">Up-to-date, reliable data from open sources is not available. We cannot provide an accurate/estimate figure for this indicator. </v>
      </c>
      <c r="CF118" s="222" t="str">
        <f t="array" ref="CF118">LOOKUP(2,1/(Log!$K$1:$K$27569=BZ118),Log!$I$1:$I$27569)</f>
        <v>x</v>
      </c>
      <c r="CG118" s="223">
        <f t="array" ref="CG118">LOOKUP(2,1/(Log!$K$1:$K$27569=BZ118),Log!$L$1:$L$27569)</f>
        <v>45704</v>
      </c>
      <c r="CH118" s="221" t="str">
        <f t="shared" si="124"/>
        <v>SYR003Buildings in the affected area</v>
      </c>
      <c r="CI118" s="222" t="e">
        <f t="array" ref="CI118">LOOKUP(2,1/(Log!$K$1:$K$27569=CH118),Log!$E$1:$E$27569)</f>
        <v>#N/A</v>
      </c>
      <c r="CJ118" s="222" t="e">
        <f t="array" ref="CJ118">LOOKUP(2,1/(Log!$K$1:$K$27569=CH118),Log!$F$1:$F$27569)</f>
        <v>#N/A</v>
      </c>
      <c r="CK118" s="222" t="e">
        <f t="array" ref="CK118">LOOKUP(2,1/(Log!$K$1:$K$27569=CH118),Log!$G$1:$G$27569)</f>
        <v>#N/A</v>
      </c>
      <c r="CL118" s="222" t="e">
        <f t="array" ref="CL118">LOOKUP(2,1/(Log!$K$1:$K$27569=CH118),Log!$H$1:$H$27569)</f>
        <v>#N/A</v>
      </c>
      <c r="CM118" s="222" t="e">
        <f t="array" ref="CM118">LOOKUP(2,1/(Log!$K$1:$K$27569=CH118),Log!$J$1:$J$27569)</f>
        <v>#N/A</v>
      </c>
      <c r="CN118" s="222" t="e">
        <f t="array" ref="CN118">LOOKUP(2,1/(Log!$K$1:$K$27569=CH118),Log!$I$1:$I$27569)</f>
        <v>#N/A</v>
      </c>
      <c r="CO118" s="225" t="e">
        <f t="array" ref="CO118">LOOKUP(2,1/(Log!$K$1:$K$27569=CH118),Log!$L$1:$L$27569)</f>
        <v>#N/A</v>
      </c>
      <c r="CP118" s="222" t="str">
        <f t="shared" si="125"/>
        <v>SYR003Economic Losses</v>
      </c>
      <c r="CQ118" s="224" t="str">
        <f t="array" ref="CQ118">LOOKUP(2,1/(Log!$K$1:$K$27569=CP118),Log!$E$1:$E$27569)</f>
        <v>x</v>
      </c>
      <c r="CR118" s="224" t="str">
        <f t="array" ref="CR118">LOOKUP(2,1/(Log!$K$1:$K$27569=CP118),Log!$F$1:$F$27569)</f>
        <v>x</v>
      </c>
      <c r="CS118" s="224" t="str">
        <f t="array" ref="CS118">LOOKUP(2,1/(Log!$K$1:$K$27569=CP118),Log!$G$1:$G$27569)</f>
        <v>x</v>
      </c>
      <c r="CT118" s="224" t="str">
        <f t="array" ref="CT118">LOOKUP(2,1/(Log!$K$1:$K$27569=CP118),Log!$H$1:$H$27569)</f>
        <v>x</v>
      </c>
      <c r="CU118" s="224" t="str">
        <f t="array" ref="CU118">LOOKUP(2,1/(Log!$K$1:$K$27569=CP118),Log!$J$1:$J$27569)</f>
        <v xml:space="preserve">Up-to-date, reliable data from open sources is not available. We cannot provide an accurate/estimate figure for this indicator. </v>
      </c>
      <c r="CV118" s="224" t="str">
        <f t="array" ref="CV118">LOOKUP(2,1/(Log!$K$1:$K$27569=CP118),Log!$I$1:$I$27569)</f>
        <v>x</v>
      </c>
      <c r="CW118" s="214">
        <f t="array" ref="CW118">LOOKUP(2,1/(Log!$K$1:$K$27569=CP118),Log!$L$1:$L$27569)</f>
        <v>45704</v>
      </c>
      <c r="CX118" s="222" t="str">
        <f t="shared" si="126"/>
        <v>SYR003People in Need</v>
      </c>
      <c r="CY118" s="218">
        <f t="shared" si="127"/>
        <v>16518000</v>
      </c>
      <c r="CZ118" s="218" t="str">
        <f t="shared" si="128"/>
        <v>OCHA 28/01/2025; FSC 13/12/2023</v>
      </c>
      <c r="DA118" s="218" t="str">
        <f t="shared" si="129"/>
        <v xml:space="preserve">Medium </v>
      </c>
      <c r="DB118" s="218">
        <f t="shared" si="130"/>
        <v>2</v>
      </c>
      <c r="DC118" s="218" t="str">
        <f t="shared" si="131"/>
        <v xml:space="preserve">According to INFORM Severity Index methodology, the sum of people in levels 3, 4 and 5 is equal to the total number of people in need. To estimate the severity distribution of the people in need, ACAPS used the PIN number from the HRP and an alternative source to compute the INFORM severity levels based on the area severity levels. The number of people in Level 3 is calculated by taking the percentage of people experiencing Severe humanitarian conditions (Level 3) in each governorate as indicated by the Food Security Cluster and then applying that percentage to the overall People in Need (PiN) figure from OCHA’s HRP for that governorate. For example, according to the FSC PiN breakdown for Homs governorate, 74% of the people in need in Homs are in Level 3 and 26% are in Level 4. When applying these percentage to the PiN provided for Homs from OCHA’s HRP, which is 1 million people, ACAPS calculated the number of people in Level 3 to be 740,000 and in Level 4 to be 260,000. The total figure in Level 3 is then derived by summing these calculations across all governorates in Syria. These figures are taken from OCHA and FSC. This approach was chosen because the HRP data for the severity by district is not publicly available, and only the severity by governorate is available. Additionally, the breakdown of severity by the FSC provided similar results to the HRP’s PiN breakdown that placed 50% of Syria’s sub-districts in Level 3 (HRP p. 4). The FSC’s PiN breakdown placed 51% of sub-districts in Level 3. The reliability of this data is medium because it is based on previous year's severity distribution. </v>
      </c>
      <c r="DD118" s="218" t="str">
        <f t="shared" si="132"/>
        <v>https://reliefweb.int/report/syrian-arab-republic/syrian-arab-republic-humanitarian-response-priorities-january-march-2025-issued-january-2025?_gl=1*yd6c6p*_ga*NDA0ODAwMjA2LjE3Mjc2MDk0MTA.*_ga_E60ZNX2F68*MTczODc3MDEyNy4yNC4wLjE3Mzg3NzAxMjcuNjAuMC4w ; https://fscluster.org/syria/document/fsa-pin-severity-hno-2024</v>
      </c>
      <c r="DE118" s="220">
        <f t="shared" si="133"/>
        <v>45762</v>
      </c>
      <c r="DF118" s="221" t="str">
        <f t="shared" si="134"/>
        <v>SYR003Minimal humanitarian conditions - Level 1</v>
      </c>
      <c r="DG118" s="213">
        <f t="array" ref="DG118">IF(LOOKUP(2,1/(Log!$K$1:$K$27569=DF118),Log!$E$1:$E$27569)="x","x",ROUND(LOOKUP(2,1/(Log!$K$1:$K$27569=DF118),Log!$E$1:$E$27569),-3))</f>
        <v>0</v>
      </c>
      <c r="DH118" s="224" t="str">
        <f t="array" ref="DH118">LOOKUP(2,1/(Log!$K$1:$K$27569=DF118),Log!$F$1:$F$27569)</f>
        <v>Worldometer accessed 13/04/2025</v>
      </c>
      <c r="DI118" s="224" t="str">
        <f t="array" ref="DI118">LOOKUP(2,1/(Log!$K$1:$K$27569=DF118),Log!$G$1:$G$27569)</f>
        <v xml:space="preserve">Medium </v>
      </c>
      <c r="DJ118" s="224">
        <f t="array" ref="DJ118">LOOKUP(2,1/(Log!$K$1:$K$27569=DF118),Log!$H$1:$H$27569)</f>
        <v>2</v>
      </c>
      <c r="DK118" s="224" t="str">
        <f t="array" ref="DK118">LOOKUP(2,1/(Log!$K$1:$K$27569=DF118),Log!$J$1:$J$27569)</f>
        <v>According to INFORM SI methodology, the number of people in Level 1 is equal to the people exposed minus the people affected. Since the whole population is affected, there are no people in Level 1.</v>
      </c>
      <c r="DL118" s="224" t="str">
        <f t="array" ref="DL118">LOOKUP(2,1/(Log!$K$1:$K$27569=DF118),Log!$I$1:$I$27569)</f>
        <v>https://www.worldometers.info/world-population/syria-population/</v>
      </c>
      <c r="DM118" s="214">
        <f t="array" ref="DM118">LOOKUP(2,1/(Log!$K$1:$K$27569=DF118),Log!$L$1:$L$27569)</f>
        <v>45762</v>
      </c>
      <c r="DN118" s="222" t="str">
        <f t="shared" si="135"/>
        <v>SYR003Stressed humanitarian conditions - Level 2</v>
      </c>
      <c r="DO118" s="218">
        <f t="array" ref="DO118">IF(LOOKUP(2,1/(Log!$K$1:$K$27569=DN118),Log!$E$1:$E$27569)="x","x",ROUND(LOOKUP(2,1/(Log!$K$1:$K$27569=DN118),Log!$E$1:$E$27569),-3))</f>
        <v>8895000</v>
      </c>
      <c r="DP118" s="222" t="str">
        <f t="array" ref="DP118">LOOKUP(2,1/(Log!$K$1:$K$27569=DN118),Log!$F$1:$F$27569)</f>
        <v>Worldometer accessed 13/04/2025 ; OCHA 28/01/2025</v>
      </c>
      <c r="DQ118" s="222" t="str">
        <f t="array" ref="DQ118">LOOKUP(2,1/(Log!$K$1:$K$27569=DN118),Log!$G$1:$G$27569)</f>
        <v xml:space="preserve">Medium </v>
      </c>
      <c r="DR118" s="222">
        <f t="array" ref="DR118">LOOKUP(2,1/(Log!$K$1:$K$27569=DN118),Log!$H$1:$H$27569)</f>
        <v>2</v>
      </c>
      <c r="DS118" s="222" t="str">
        <f t="array" ref="DS118">LOOKUP(2,1/(Log!$K$1:$K$27569=DN118),Log!$J$1:$J$27569)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118" s="222" t="str">
        <f t="array" ref="DT118">LOOKUP(2,1/(Log!$K$1:$K$27569=DN118),Log!$I$1:$I$27569)</f>
        <v>https://www.worldometers.info/world-population/syria-population/ ; https://reliefweb.int/report/syrian-arab-republic/syrian-arab-republic-humanitarian-response-priorities-january-march-2025-issued-january-2025?_gl=1*yd6c6p*_ga*NDA0ODAwMjA2LjE3Mjc2MDk0MTA.*_ga_E60ZNX2F68*MTczODc3MDEyNy4yNC4wLjE3Mzg3NzAxMjcuNjAuMC4w</v>
      </c>
      <c r="DU118" s="223">
        <f t="array" ref="DU118">LOOKUP(2,1/(Log!$K$1:$K$27569=DN118),Log!$L$1:$L$27569)</f>
        <v>45762</v>
      </c>
      <c r="DV118" s="221" t="str">
        <f t="shared" si="136"/>
        <v>SYR003Moderate humanitarian conditions - Level 3</v>
      </c>
      <c r="DW118" s="213">
        <f t="array" ref="DW118">IF(LOOKUP(2,1/(Log!$K$1:$K$27569=DV118),Log!$E$1:$E$27569)="x","x",ROUND(LOOKUP(2,1/(Log!$K$1:$K$27569=DV118),Log!$E$1:$E$27569),-3))</f>
        <v>8192000</v>
      </c>
      <c r="DX118" s="224" t="str">
        <f t="array" ref="DX118">LOOKUP(2,1/(Log!$K$1:$K$27569=DV118),Log!$F$1:$F$27569)</f>
        <v>OCHA 28/01/2025; FSC 13/12/2023</v>
      </c>
      <c r="DY118" s="224" t="str">
        <f t="array" ref="DY118">LOOKUP(2,1/(Log!$K$1:$K$27569=DV118),Log!$G$1:$G$27569)</f>
        <v xml:space="preserve">Medium </v>
      </c>
      <c r="DZ118" s="224">
        <f t="array" ref="DZ118">LOOKUP(2,1/(Log!$K$1:$K$27569=DV118),Log!$H$1:$H$27569)</f>
        <v>2</v>
      </c>
      <c r="EA118" s="224" t="str">
        <f t="array" ref="EA118">LOOKUP(2,1/(Log!$K$1:$K$27569=DV118),Log!$J$1:$J$27569)</f>
        <v xml:space="preserve">According to INFORM Severity Index methodology, the sum of people in levels 3, 4 and 5 is equal to the total number of people in need. To estimate the severity distribution of the people in need, ACAPS used the PIN number from the HRP and an alternative source to compute the INFORM severity levels based on the area severity levels. The number of people in Level 3 is calculated by taking the percentage of people experiencing Severe humanitarian conditions (Level 3) in each governorate as indicated by the Food Security Cluster and then applying that percentage to the overall People in Need (PiN) figure from OCHA’s HRP for that governorate. For example, according to the FSC PiN breakdown for Homs governorate, 74% of the people in need in Homs are in Level 3 and 26% are in Level 4. When applying these percentage to the PiN provided for Homs from OCHA’s HRP, which is 1 million people, ACAPS calculated the number of people in Level 3 to be 740,000 and in Level 4 to be 260,000. The total figure in Level 3 is then derived by summing these calculations across all governorates in Syria. These figures are taken from OCHA and FSC. This approach was chosen because the HRP data for the severity by district is not publicly available, and only the severity by governorate is available. Additionally, the breakdown of severity by the FSC provided similar results to the HRP’s PiN breakdown that placed 50% of Syria’s sub-districts in Level 3 (HRP p. 4). The FSC’s PiN breakdown placed 51% of sub-districts in Level 3. The reliability of this data is medium because it is based on previous year's severity distribution. </v>
      </c>
      <c r="EB118" s="224" t="str">
        <f t="array" ref="EB118">LOOKUP(2,1/(Log!$K$1:$K$27569=DV118),Log!$I$1:$I$27569)</f>
        <v>https://reliefweb.int/report/syrian-arab-republic/syrian-arab-republic-humanitarian-response-priorities-january-march-2025-issued-january-2025?_gl=1*yd6c6p*_ga*NDA0ODAwMjA2LjE3Mjc2MDk0MTA.*_ga_E60ZNX2F68*MTczODc3MDEyNy4yNC4wLjE3Mzg3NzAxMjcuNjAuMC4w ; https://fscluster.org/syria/document/fsa-pin-severity-hno-2024</v>
      </c>
      <c r="EC118" s="214">
        <f t="array" ref="EC118">LOOKUP(2,1/(Log!$K$1:$K$27569=DV118),Log!$L$1:$L$27569)</f>
        <v>45762</v>
      </c>
      <c r="ED118" s="222" t="str">
        <f t="shared" si="137"/>
        <v>SYR003Severe humanitarian conditions - Level 4</v>
      </c>
      <c r="EE118" s="218">
        <f t="array" ref="EE118">IF(LOOKUP(2,1/(Log!$K$1:$K$27569=ED118),Log!$E$1:$E$27569)="x","x",ROUND(LOOKUP(2,1/(Log!$K$1:$K$27569=ED118),Log!$E$1:$E$27569),-3))</f>
        <v>8326000</v>
      </c>
      <c r="EF118" s="222" t="str">
        <f t="array" ref="EF118">LOOKUP(2,1/(Log!$K$1:$K$27569=ED118),Log!$F$1:$F$27569)</f>
        <v>OCHA 28/01/2025; FSC 13/12/2023</v>
      </c>
      <c r="EG118" s="222" t="str">
        <f t="array" ref="EG118">LOOKUP(2,1/(Log!$K$1:$K$27569=ED118),Log!$G$1:$G$27569)</f>
        <v xml:space="preserve">Medium </v>
      </c>
      <c r="EH118" s="222">
        <f t="array" ref="EH118">LOOKUP(2,1/(Log!$K$1:$K$27569=ED118),Log!$H$1:$H$27569)</f>
        <v>2</v>
      </c>
      <c r="EI118" s="222" t="str">
        <f t="array" ref="EI118">LOOKUP(2,1/(Log!$K$1:$K$27569=ED118),Log!$J$1:$J$27569)</f>
        <v>According to INFORM Severity Index methodology, the sum of people in levels 3, 4 and 5 is equal to the total number of people in need. To estimate the severity distribution of the people in need, ACAPS used the PIN number from the HRP and an alternative source to compute the INFORM severity levels based on the area severity levels. The number of people in Level 4 is calculated by taking the percentage of people experiencing Extreme humanitarian conditions (Level 4) in each governorate as indicated by the Food Security Cluster, and then applying that percentage to the overall People in Need (PiN) figure from OCHA’s HRP for that governorate. For example, according to the FSC PiN breakdown for Homs governorate, 74% of the people in need in Homs are in Level 3 and 26% are in Level 4. When applying these percentage to the PiN provided for Homs from OCHA’s HRP, which is 1 million people, ACAPS calculated the number of people in Level 3 to be 740,000 and in Level 4 to be 260,000. The total figure in Level 4 is then derived by summing these calculations across all governorates in Syria. These figures are taken from OCHA and FSC. This approach was chosen because the HRP data for the severity by district is not publicly available, and only the severity by governorate is available. Additionally, the breakdown of severity by the FSC provided similar results to the HRP’s PiN breakdown that placed 48% in Level 4 (HRP p. 4). The FSC’s PiN breakdown placed 49% in Level 4. The reliability of this data is medium because it is based on previous year's severity distribution.</v>
      </c>
      <c r="EJ118" s="222" t="str">
        <f t="array" ref="EJ118">LOOKUP(2,1/(Log!$K$1:$K$27569=ED118),Log!$I$1:$I$27569)</f>
        <v>https://reliefweb.int/report/syrian-arab-republic/syrian-arab-republic-humanitarian-response-priorities-january-march-2025-issued-january-2025?_gl=1*yd6c6p*_ga*NDA0ODAwMjA2LjE3Mjc2MDk0MTA.*_ga_E60ZNX2F68*MTczODc3MDEyNy4yNC4wLjE3Mzg3NzAxMjcuNjAuMC4w ; https://fscluster.org/syria/document/fsa-pin-severity-hno-2024</v>
      </c>
      <c r="EK118" s="223">
        <f t="array" ref="EK118">LOOKUP(2,1/(Log!$K$1:$K$27569=ED118),Log!$L$1:$L$27569)</f>
        <v>45762</v>
      </c>
      <c r="EL118" s="221" t="str">
        <f t="shared" si="138"/>
        <v>SYR003Extreme humanitarian conditions - Level 5</v>
      </c>
      <c r="EM118" s="213">
        <f t="array" ref="EM118">IF(LOOKUP(2,1/(Log!$K$1:$K$27569=EL118),Log!$E$1:$E$27569)="x","x",ROUND(LOOKUP(2,1/(Log!$K$1:$K$27569=EL118),Log!$E$1:$E$27569),-3))</f>
        <v>0</v>
      </c>
      <c r="EN118" s="224" t="str">
        <f t="array" ref="EN118">LOOKUP(2,1/(Log!$K$1:$K$27569=EL118),Log!$F$1:$F$27569)</f>
        <v>OCHA 28/01/2025; FSC 13/12/2023</v>
      </c>
      <c r="EO118" s="224" t="str">
        <f t="array" ref="EO118">LOOKUP(2,1/(Log!$K$1:$K$27569=EL118),Log!$G$1:$G$27569)</f>
        <v xml:space="preserve">Medium </v>
      </c>
      <c r="EP118" s="224">
        <f t="array" ref="EP118">LOOKUP(2,1/(Log!$K$1:$K$27569=EL118),Log!$H$1:$H$27569)</f>
        <v>2</v>
      </c>
      <c r="EQ118" s="224" t="str">
        <f t="array" ref="EQ118">LOOKUP(2,1/(Log!$K$1:$K$27569=EL118),Log!$J$1:$J$27569)</f>
        <v xml:space="preserve">According to INFORM Severity Index methodology, the sum of people in levels 3, 4 and 5 is equal to the total number of people in need. To estimate the severity distribution of the people in need ACAPS used the PIN number from the HRP and an alternative source to compute the INFORM severity levels based on the area severity levels. The number of people in Level 5 is calculated by taking the percentage of people experiencing Catastrophic humanitarian conditions (Level 5) in each governorate as indicated by the Food Security Cluster and then applying that percentage to the overall People in Need (PiN) figure from OCHA’s HRP for that governorate. The total Level 5 figure is then derived by summing these calculations across all governorates in Syria. These figures are taken from OCHA and FSC. This approach was chosen because the HRP data for the severity by district is not publicly available, and only the severity by governorate is available. Additionally, the breakdown of severity by the FSC provided similar results to the HRP’s PiN breakdown that placed 0% of Syria’s sub-districts in Level 5 (HRP p. 4). The FSC’s PiN breakdown placed 0% of sub-districts in Level 5. The reliability of this data is medium because it is based on previous year's severity distribution. </v>
      </c>
      <c r="ER118" s="224" t="str">
        <f t="array" ref="ER118">LOOKUP(2,1/(Log!$K$1:$K$27569=EL118),Log!$I$1:$I$27569)</f>
        <v>https://reliefweb.int/report/syrian-arab-republic/syrian-arab-republic-humanitarian-response-priorities-january-march-2025-issued-january-2025?_gl=1*yd6c6p*_ga*NDA0ODAwMjA2LjE3Mjc2MDk0MTA.*_ga_E60ZNX2F68*MTczODc3MDEyNy4yNC4wLjE3Mzg3NzAxMjcuNjAuMC4w ; https://fscluster.org/syria/document/fsa-pin-severity-hno-2024</v>
      </c>
      <c r="ES118" s="214">
        <f t="array" ref="ES118">LOOKUP(2,1/(Log!$K$1:$K$27569=EL118),Log!$L$1:$L$27569)</f>
        <v>45762</v>
      </c>
      <c r="ET118" s="222" t="str">
        <f t="shared" si="139"/>
        <v>SYR003Fatalities in all crises</v>
      </c>
      <c r="EU118" s="222">
        <f t="array" ref="EU118">LOOKUP(2,1/(Log!$K$1:$K$27569=ET118),Log!$E$1:$E$27569)</f>
        <v>6749</v>
      </c>
      <c r="EV118" s="222" t="str">
        <f t="array" ref="EV118">LOOKUP(2,1/(Log!$K$1:$K$27569=ET118),Log!$F$1:$F$27569)</f>
        <v>ACLED accessed 13/04/2025</v>
      </c>
      <c r="EW118" s="222" t="str">
        <f t="array" ref="EW118">LOOKUP(2,1/(Log!$K$1:$K$27569=ET118),Log!$G$1:$G$27569)</f>
        <v>High</v>
      </c>
      <c r="EX118" s="222">
        <f t="array" ref="EX118">LOOKUP(2,1/(Log!$K$1:$K$27569=ET118),Log!$H$1:$H$27569)</f>
        <v>1</v>
      </c>
      <c r="EY118" s="222" t="str">
        <f t="array" ref="EY118">LOOKUP(2,1/(Log!$K$1:$K$27569=ET118),Log!$J$1:$J$27569)</f>
        <v>The figure represents the number of fatalities across Lebanon from 1 Oct 2024 to 31 March 2025. It is reliable and aligns with other secondary sources and media reports. All types of events are included, and the count covers both civilian and non-civilian cases. However, it excludes crisis-related deaths not directly caused by violent incidents.</v>
      </c>
      <c r="EZ118" s="222" t="str">
        <f t="array" ref="EZ118">LOOKUP(2,1/(Log!$K$1:$K$27569=ET118),Log!$I$1:$I$27569)</f>
        <v>https://acleddata.com/explorer/</v>
      </c>
      <c r="FA118" s="223">
        <f t="array" ref="FA118">LOOKUP(2,1/(Log!$K$1:$K$27569=ET118),Log!$L$1:$L$27569)</f>
        <v>45762</v>
      </c>
      <c r="FB118" s="221" t="str">
        <f t="shared" si="140"/>
        <v>SYR003Crisis affected groups</v>
      </c>
      <c r="FC118" s="224">
        <f t="array" ref="FC118">LOOKUP(2,1/(Log!$K$1:$K$27569=FB118),Log!$E$1:$E$27569)</f>
        <v>5</v>
      </c>
      <c r="FD118" s="224" t="str">
        <f t="array" ref="FD118">LOOKUP(2,1/(Log!$K$1:$K$27569=FB118),Log!$F$1:$F$27569)</f>
        <v>OCHA 28/01/2025</v>
      </c>
      <c r="FE118" s="224" t="str">
        <f t="array" ref="FE118">LOOKUP(2,1/(Log!$K$1:$K$27569=FB118),Log!$G$1:$G$27569)</f>
        <v>High</v>
      </c>
      <c r="FF118" s="224">
        <f t="array" ref="FF118">LOOKUP(2,1/(Log!$K$1:$K$27569=FB118),Log!$H$1:$H$27569)</f>
        <v>1</v>
      </c>
      <c r="FG118" s="224" t="str">
        <f t="array" ref="FG118">LOOKUP(2,1/(Log!$K$1:$K$27569=FB118),Log!$J$1:$J$27569)</f>
        <v>In this crisis, all 5 population groups are affected: IDPs, host population, non-host population, refugees and asylum seekers, and returnees.</v>
      </c>
      <c r="FH118" s="224" t="str">
        <f t="array" ref="FH118">LOOKUP(2,1/(Log!$K$1:$K$27569=FB118),Log!$I$1:$I$27569)</f>
        <v>https://reliefweb.int/report/syrian-arab-republic/syrian-arab-republic-humanitarian-response-priorities-january-march-2025-issued-january-2025?_gl=1*yd6c6p*_ga*NDA0ODAwMjA2LjE3Mjc2MDk0MTA.*_ga_E60ZNX2F68*MTczODc3MDEyNy4yNC4wLjE3Mzg3NzAxMjcuNjAuMC4w</v>
      </c>
      <c r="FI118" s="214">
        <f t="array" ref="FI118">LOOKUP(2,1/(Log!$K$1:$K$27569=FB118),Log!$L$1:$L$27569)</f>
        <v>45762</v>
      </c>
      <c r="FJ118" s="221" t="str">
        <f t="shared" si="141"/>
        <v>SYR003People facing limited access constraints</v>
      </c>
      <c r="FK118" s="222" t="str">
        <f t="array" ref="FK118">LOOKUP(2,1/(Log!$K$1:$K$27569=FJ118),Log!$E$1:$E$27569)</f>
        <v>x</v>
      </c>
      <c r="FL118" s="222" t="str">
        <f t="array" ref="FL118">LOOKUP(2,1/(Log!$K$1:$K$27569=FJ118),Log!$F$1:$F$27569)</f>
        <v>x</v>
      </c>
      <c r="FM118" s="222" t="str">
        <f t="array" ref="FM118">LOOKUP(2,1/(Log!$K$1:$K$27569=FJ118),Log!$G$1:$G$27569)</f>
        <v>x</v>
      </c>
      <c r="FN118" s="222" t="str">
        <f t="array" ref="FN118">LOOKUP(2,1/(Log!$K$1:$K$27569=FJ118),Log!$H$1:$H$27569)</f>
        <v>x</v>
      </c>
      <c r="FO118" s="222" t="str">
        <f t="array" ref="FO118">LOOKUP(2,1/(Log!$K$1:$K$27569=FJ118),Log!$J$1:$J$27569)</f>
        <v xml:space="preserve">Up-to-date, reliable data from open sources is not available. We cannot provide an accurate/estimate figure for this indicator. </v>
      </c>
      <c r="FP118" s="218" t="str">
        <f t="array" ref="FP118">LOOKUP(2,1/(Log!$K$1:$K$27569=FJ118),Log!$I$1:$I$27569)</f>
        <v>xx</v>
      </c>
      <c r="FQ118" s="219">
        <f t="array" ref="FQ118">LOOKUP(2,1/(Log!$K$1:$K$27569=FJ118),Log!$L$1:$L$27569)</f>
        <v>45704</v>
      </c>
      <c r="FR118" s="221" t="str">
        <f t="shared" si="142"/>
        <v>SYR003People facing restricted access constraints</v>
      </c>
      <c r="FS118" s="224" t="str">
        <f t="array" ref="FS118">LOOKUP(2,1/(Log!$K$1:$K$27569=FR118),Log!$E$1:$E$27569)</f>
        <v>x</v>
      </c>
      <c r="FT118" s="224" t="str">
        <f t="array" ref="FT118">LOOKUP(2,1/(Log!$K$1:$K$27569=FR118),Log!$F$1:$F$27569)</f>
        <v>x</v>
      </c>
      <c r="FU118" s="224" t="str">
        <f t="array" ref="FU118">LOOKUP(2,1/(Log!$K$1:$K$27569=FR118),Log!$G$1:$G$27569)</f>
        <v>x</v>
      </c>
      <c r="FV118" s="224" t="str">
        <f t="array" ref="FV118">LOOKUP(2,1/(Log!$K$1:$K$27569=FR118),Log!$H$1:$H$27569)</f>
        <v>x</v>
      </c>
      <c r="FW118" s="224" t="str">
        <f t="array" ref="FW118">LOOKUP(2,1/(Log!$K$1:$K$27569=FR118),Log!$J$1:$J$27569)</f>
        <v xml:space="preserve">Up-to-date, reliable data from open sources is not available. We cannot provide an accurate/estimate figure for this indicator. </v>
      </c>
      <c r="FX118" s="224" t="str">
        <f t="array" ref="FX118">LOOKUP(2,1/(Log!$K$1:$K$27569=FR118),Log!$I$1:$I$27569)</f>
        <v>x</v>
      </c>
      <c r="FY118" s="214">
        <f t="array" ref="FY118">LOOKUP(2,1/(Log!$K$1:$K$27569=FR118),Log!$L$1:$L$27569)</f>
        <v>45704</v>
      </c>
      <c r="FZ118" s="222" t="str">
        <f t="shared" si="143"/>
        <v>SYR003Impediments to entry into country (bureaucratic and administrative)</v>
      </c>
      <c r="GA118" s="222">
        <f t="array" ref="GA118">LOOKUP(2,1/(Log!$K$1:$K$27569=FZ118),Log!$E$1:$E$27569)</f>
        <v>1</v>
      </c>
      <c r="GB118" s="222" t="str">
        <f t="array" ref="GB118">LOOKUP(2,1/(Log!$K$1:$K$27569=FZ118),Log!$F$1:$F$27569)</f>
        <v>ACAPS Access Methodology</v>
      </c>
      <c r="GC118" s="222" t="str">
        <f t="array" ref="GC118">LOOKUP(2,1/(Log!$K$1:$K$27569=FZ118),Log!$G$1:$G$27569)</f>
        <v>Medium</v>
      </c>
      <c r="GD118" s="222">
        <f t="array" ref="GD118">LOOKUP(2,1/(Log!$K$1:$K$27569=FZ118),Log!$H$1:$H$27569)</f>
        <v>2</v>
      </c>
      <c r="GE118" s="222" t="str">
        <f t="array" ref="GE118">LOOKUP(2,1/(Log!$K$1:$K$27569=FZ118),Log!$J$1:$J$27569)</f>
        <v>x</v>
      </c>
      <c r="GF118" s="222" t="str">
        <f t="array" ref="GF118">LOOKUP(2,1/(Log!$K$1:$K$27569=FZ118),Log!$I$1:$I$27569)</f>
        <v>x</v>
      </c>
      <c r="GG118" s="223">
        <f t="array" ref="GG118">LOOKUP(2,1/(Log!$K$1:$K$27569=FZ118),Log!$L$1:$L$27569)</f>
        <v>45608</v>
      </c>
      <c r="GH118" s="221" t="str">
        <f t="shared" si="144"/>
        <v>SYR003Restriction of movement (impediments to freedom of movement and/or administrative restrictions)</v>
      </c>
      <c r="GI118" s="224">
        <f t="array" ref="GI118">LOOKUP(2,1/(Log!$K$1:$K$27569=GH118),Log!$E$1:$E$27569)</f>
        <v>3</v>
      </c>
      <c r="GJ118" s="224" t="str">
        <f t="array" ref="GJ118">LOOKUP(2,1/(Log!$K$1:$K$27569=GH118),Log!$F$1:$F$27569)</f>
        <v>ACAPS Access Methodology</v>
      </c>
      <c r="GK118" s="224" t="str">
        <f t="array" ref="GK118">LOOKUP(2,1/(Log!$K$1:$K$27569=GH118),Log!$G$1:$G$27569)</f>
        <v>Medium</v>
      </c>
      <c r="GL118" s="224">
        <f t="array" ref="GL118">LOOKUP(2,1/(Log!$K$1:$K$27569=GH118),Log!$H$1:$H$27569)</f>
        <v>2</v>
      </c>
      <c r="GM118" s="224" t="str">
        <f t="array" ref="GM118">LOOKUP(2,1/(Log!$K$1:$K$27569=GH118),Log!$J$1:$J$27569)</f>
        <v>x</v>
      </c>
      <c r="GN118" s="224" t="str">
        <f t="array" ref="GN118">LOOKUP(2,1/(Log!$K$1:$K$27569=GH118),Log!$I$1:$I$27569)</f>
        <v>x</v>
      </c>
      <c r="GO118" s="214">
        <f t="array" ref="GO118">LOOKUP(2,1/(Log!$K$1:$K$27569=GH118),Log!$L$1:$L$27569)</f>
        <v>45608</v>
      </c>
      <c r="GP118" s="222" t="str">
        <f t="shared" si="145"/>
        <v>SYR003Interference into implementation of humanitarian activities</v>
      </c>
      <c r="GQ118" s="222">
        <f t="array" ref="GQ118">LOOKUP(2,1/(Log!$K$1:$K$27569=GP118),Log!$E$1:$E$27569)</f>
        <v>3</v>
      </c>
      <c r="GR118" s="222" t="str">
        <f t="array" ref="GR118">LOOKUP(2,1/(Log!$K$1:$K$27569=GP118),Log!$F$1:$F$27569)</f>
        <v>ACAPS Access Methodology</v>
      </c>
      <c r="GS118" s="222" t="str">
        <f t="array" ref="GS118">LOOKUP(2,1/(Log!$K$1:$K$27569=GP118),Log!$G$1:$G$27569)</f>
        <v>Medium</v>
      </c>
      <c r="GT118" s="222">
        <f t="array" ref="GT118">LOOKUP(2,1/(Log!$K$1:$K$27569=GP118),Log!$H$1:$H$27569)</f>
        <v>2</v>
      </c>
      <c r="GU118" s="222" t="str">
        <f t="array" ref="GU118">LOOKUP(2,1/(Log!$K$1:$K$27569=GP118),Log!$J$1:$J$27569)</f>
        <v>x</v>
      </c>
      <c r="GV118" s="222" t="str">
        <f t="array" ref="GV118">LOOKUP(2,1/(Log!$K$1:$K$27569=GP118),Log!$I$1:$I$27569)</f>
        <v>x</v>
      </c>
      <c r="GW118" s="223">
        <f t="array" ref="GW118">LOOKUP(2,1/(Log!$K$1:$K$27569=GP118),Log!$L$1:$L$27569)</f>
        <v>45608</v>
      </c>
      <c r="GX118" s="221" t="str">
        <f t="shared" si="146"/>
        <v>SYR003Violence against personnel, facilities and assets</v>
      </c>
      <c r="GY118" s="224">
        <f t="array" ref="GY118">LOOKUP(2,1/(Log!$K$1:$K$27569=GX118),Log!$E$1:$E$27569)</f>
        <v>0</v>
      </c>
      <c r="GZ118" s="224" t="str">
        <f t="array" ref="GZ118">LOOKUP(2,1/(Log!$K$1:$K$27569=GX118),Log!$F$1:$F$27569)</f>
        <v>ACAPS Access Methodology</v>
      </c>
      <c r="HA118" s="224" t="str">
        <f t="array" ref="HA118">LOOKUP(2,1/(Log!$K$1:$K$27569=GX118),Log!$G$1:$G$27569)</f>
        <v>Medium</v>
      </c>
      <c r="HB118" s="224">
        <f t="array" ref="HB118">LOOKUP(2,1/(Log!$K$1:$K$27569=GX118),Log!$H$1:$H$27569)</f>
        <v>2</v>
      </c>
      <c r="HC118" s="224" t="str">
        <f t="array" ref="HC118">LOOKUP(2,1/(Log!$K$1:$K$27569=GX118),Log!$J$1:$J$27569)</f>
        <v>x</v>
      </c>
      <c r="HD118" s="224" t="str">
        <f t="array" ref="HD118">LOOKUP(2,1/(Log!$K$1:$K$27569=GX118),Log!$I$1:$I$27569)</f>
        <v>x</v>
      </c>
      <c r="HE118" s="214">
        <f t="array" ref="HE118">LOOKUP(2,1/(Log!$K$1:$K$27569=GX118),Log!$L$1:$L$27569)</f>
        <v>45608</v>
      </c>
      <c r="HF118" s="222" t="str">
        <f t="shared" si="147"/>
        <v>SYR003Denial of existence of humanitarian needs or entitlements to assistance</v>
      </c>
      <c r="HG118" s="222">
        <f t="array" ref="HG118">LOOKUP(2,1/(Log!$K$1:$K$27569=HF118),Log!$E$1:$E$27569)</f>
        <v>2</v>
      </c>
      <c r="HH118" s="222" t="str">
        <f t="array" ref="HH118">LOOKUP(2,1/(Log!$K$1:$K$27569=HF118),Log!$F$1:$F$27569)</f>
        <v>ACAPS Access Methodology</v>
      </c>
      <c r="HI118" s="222" t="str">
        <f t="array" ref="HI118">LOOKUP(2,1/(Log!$K$1:$K$27569=HF118),Log!$G$1:$G$27569)</f>
        <v>Medium</v>
      </c>
      <c r="HJ118" s="222">
        <f t="array" ref="HJ118">LOOKUP(2,1/(Log!$K$1:$K$27569=HF118),Log!$H$1:$H$27569)</f>
        <v>2</v>
      </c>
      <c r="HK118" s="222" t="str">
        <f t="array" ref="HK118">LOOKUP(2,1/(Log!$K$1:$K$27569=HF118),Log!$J$1:$J$27569)</f>
        <v>x</v>
      </c>
      <c r="HL118" s="222" t="str">
        <f t="array" ref="HL118">LOOKUP(2,1/(Log!$K$1:$K$27569=HF118),Log!$I$1:$I$27569)</f>
        <v>x</v>
      </c>
      <c r="HM118" s="223">
        <f t="array" ref="HM118">LOOKUP(2,1/(Log!$K$1:$K$27569=HF118),Log!$L$1:$L$27569)</f>
        <v>45608</v>
      </c>
      <c r="HN118" s="221" t="str">
        <f t="shared" si="148"/>
        <v>SYR003Restriction and obstruction of access to services and assistance</v>
      </c>
      <c r="HO118" s="224">
        <f t="array" ref="HO118">LOOKUP(2,1/(Log!$K$1:$K$27569=HN118),Log!$E$1:$E$27569)</f>
        <v>3</v>
      </c>
      <c r="HP118" s="224" t="str">
        <f t="array" ref="HP118">LOOKUP(2,1/(Log!$K$1:$K$27569=HN118),Log!$F$1:$F$27569)</f>
        <v>ACAPS Access Methodology</v>
      </c>
      <c r="HQ118" s="224" t="str">
        <f t="array" ref="HQ118">LOOKUP(2,1/(Log!$K$1:$K$27569=HN118),Log!$G$1:$G$27569)</f>
        <v>Medium</v>
      </c>
      <c r="HR118" s="224">
        <f t="array" ref="HR118">LOOKUP(2,1/(Log!$K$1:$K$27569=HN118),Log!$H$1:$H$27569)</f>
        <v>2</v>
      </c>
      <c r="HS118" s="224" t="str">
        <f t="array" ref="HS118">LOOKUP(2,1/(Log!$K$1:$K$27569=HN118),Log!$J$1:$J$27569)</f>
        <v>x</v>
      </c>
      <c r="HT118" s="224" t="str">
        <f t="array" ref="HT118">LOOKUP(2,1/(Log!$K$1:$K$27569=HN118),Log!$I$1:$I$27569)</f>
        <v>x</v>
      </c>
      <c r="HU118" s="214">
        <f t="array" ref="HU118">LOOKUP(2,1/(Log!$K$1:$K$27569=HN118),Log!$L$1:$L$27569)</f>
        <v>45608</v>
      </c>
      <c r="HV118" s="222" t="str">
        <f t="shared" si="149"/>
        <v>SYR003Ongoing insecurity/hostilities affecting humanitarian assistance</v>
      </c>
      <c r="HW118" s="222">
        <f t="array" ref="HW118">LOOKUP(2,1/(Log!$K$1:$K$27569=HV118),Log!$E$1:$E$27569)</f>
        <v>2</v>
      </c>
      <c r="HX118" s="222" t="str">
        <f t="array" ref="HX118">LOOKUP(2,1/(Log!$K$1:$K$27569=HV118),Log!$F$1:$F$27569)</f>
        <v>ACAPS Access Methodology</v>
      </c>
      <c r="HY118" s="222" t="str">
        <f t="array" ref="HY118">LOOKUP(2,1/(Log!$K$1:$K$27569=HV118),Log!$G$1:$G$27569)</f>
        <v>Medium</v>
      </c>
      <c r="HZ118" s="222">
        <f t="array" ref="HZ118">LOOKUP(2,1/(Log!$K$1:$K$27569=HV118),Log!$H$1:$H$27569)</f>
        <v>2</v>
      </c>
      <c r="IA118" s="222" t="str">
        <f t="array" ref="IA118">LOOKUP(2,1/(Log!$K$1:$K$27569=HV118),Log!$J$1:$J$27569)</f>
        <v>x</v>
      </c>
      <c r="IB118" s="222" t="str">
        <f t="array" ref="IB118">LOOKUP(2,1/(Log!$K$1:$K$27569=HV118),Log!$I$1:$I$27569)</f>
        <v>x</v>
      </c>
      <c r="IC118" s="223">
        <f t="array" ref="IC118">LOOKUP(2,1/(Log!$K$1:$K$27569=HV118),Log!$L$1:$L$27569)</f>
        <v>45608</v>
      </c>
      <c r="ID118" s="221" t="str">
        <f t="shared" si="150"/>
        <v>SYR003Presence of mines and improvised explosive devices</v>
      </c>
      <c r="IE118" s="224">
        <f t="array" ref="IE118">LOOKUP(2,1/(Log!$K$1:$K$27569=ID118),Log!$E$1:$E$27569)</f>
        <v>2</v>
      </c>
      <c r="IF118" s="224" t="str">
        <f t="array" ref="IF118">LOOKUP(2,1/(Log!$K$1:$K$27569=ID118),Log!$F$1:$F$27569)</f>
        <v>ACAPS Access Methodology</v>
      </c>
      <c r="IG118" s="224" t="str">
        <f t="array" ref="IG118">LOOKUP(2,1/(Log!$K$1:$K$27569=ID118),Log!$G$1:$G$27569)</f>
        <v>Medium</v>
      </c>
      <c r="IH118" s="224">
        <f t="array" ref="IH118">LOOKUP(2,1/(Log!$K$1:$K$27569=ID118),Log!$H$1:$H$27569)</f>
        <v>2</v>
      </c>
      <c r="II118" s="224" t="str">
        <f t="array" ref="II118">LOOKUP(2,1/(Log!$K$1:$K$27569=ID118),Log!$J$1:$J$27569)</f>
        <v>x</v>
      </c>
      <c r="IJ118" s="224" t="str">
        <f t="array" ref="IJ118">LOOKUP(2,1/(Log!$K$1:$K$27569=ID118),Log!$I$1:$I$27569)</f>
        <v>x</v>
      </c>
      <c r="IK118" s="214">
        <f t="array" ref="IK118">LOOKUP(2,1/(Log!$K$1:$K$27569=ID118),Log!$L$1:$L$27569)</f>
        <v>45608</v>
      </c>
      <c r="IL118" s="222" t="str">
        <f t="shared" si="151"/>
        <v>SYR003Physical constraints in the environment (obstacles related to terrain, climate, lack of infrastructure, etc.)</v>
      </c>
      <c r="IM118" s="222">
        <f t="array" ref="IM118">LOOKUP(2,1/(Log!$K$1:$K$27569=IL118),Log!$E$1:$E$27569)</f>
        <v>0</v>
      </c>
      <c r="IN118" s="222" t="str">
        <f t="array" ref="IN118">LOOKUP(2,1/(Log!$K$1:$K$27569=IL118),Log!$F$1:$F$27569)</f>
        <v>ACAPS Access Methodology</v>
      </c>
      <c r="IO118" s="222" t="str">
        <f t="array" ref="IO118">LOOKUP(2,1/(Log!$K$1:$K$27569=IL118),Log!$G$1:$G$27569)</f>
        <v>Medium</v>
      </c>
      <c r="IP118" s="222">
        <f t="array" ref="IP118">LOOKUP(2,1/(Log!$K$1:$K$27569=IL118),Log!$H$1:$H$27569)</f>
        <v>2</v>
      </c>
      <c r="IQ118" s="222" t="str">
        <f t="array" ref="IQ118">LOOKUP(2,1/(Log!$K$1:$K$27569=IL118),Log!$J$1:$J$27569)</f>
        <v>x</v>
      </c>
      <c r="IR118" s="222" t="str">
        <f t="array" ref="IR118">LOOKUP(2,1/(Log!$K$1:$K$27569=IL118),Log!$I$1:$I$27569)</f>
        <v>x</v>
      </c>
      <c r="IS118" s="223">
        <f t="array" ref="IS118">LOOKUP(2,1/(Log!$K$1:$K$27569=IL118),Log!$L$1:$L$27569)</f>
        <v>45608</v>
      </c>
    </row>
    <row r="119" spans="1:253" s="11" customFormat="1" ht="13.35" customHeight="1">
      <c r="A119" s="11" t="str">
        <f>Lists!B:B</f>
        <v>Complex crisis in Chad</v>
      </c>
      <c r="B119" s="11" t="str">
        <f>Lists!F:F</f>
        <v>Conflict/ Violence,International Displacement</v>
      </c>
      <c r="C119" s="11" t="str">
        <f>Lists!C:C</f>
        <v>TCD001</v>
      </c>
      <c r="D119" s="11" t="str">
        <f>Lists!A:A</f>
        <v>Chad</v>
      </c>
      <c r="E119" s="11" t="str">
        <f>Lists!D:D</f>
        <v>TCD</v>
      </c>
      <c r="F119" s="11" t="str">
        <f t="shared" si="114"/>
        <v>TCD001Total population</v>
      </c>
      <c r="G119" s="212">
        <f t="array" ref="G119">ROUND(LOOKUP(2,1/(Log!$K$1:$K$27569=F119),Log!$E$1:$E$27569),-3)</f>
        <v>20869000</v>
      </c>
      <c r="H119" s="213" t="str">
        <f t="array" ref="H119">LOOKUP(2,1/(Log!$K$1:$K$27569=F119),Log!$F$1:$F$27569)</f>
        <v>World Population Review accessed 15/04/2025</v>
      </c>
      <c r="I119" s="213" t="str">
        <f t="array" ref="I119">LOOKUP(2,1/(Log!$K$1:$K$27569=F119),Log!$G$1:$G$27569)</f>
        <v xml:space="preserve">Medium </v>
      </c>
      <c r="J119" s="213">
        <f t="array" ref="J119">LOOKUP(2,1/(Log!$K$1:$K$27569=F119),Log!$H$1:$H$27569)</f>
        <v>2</v>
      </c>
      <c r="K119" s="213" t="str">
        <f t="array" ref="K119">LOOKUP(2,1/(Log!$K$1:$K$27569=F119),Log!$J$1:$J$27569)</f>
        <v>This is the population of Chad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v>
      </c>
      <c r="L119" s="213" t="str">
        <f t="array" ref="L119">LOOKUP(2,1/(Log!$K$1:$K$27569=F119),Log!$I$1:$I$27569)</f>
        <v>https://worldpopulationreview.com/countries/chad</v>
      </c>
      <c r="M119" s="214">
        <f t="array" ref="M119">LOOKUP(2,1/(Log!$K$1:$K$27569=F119),Log!$L$1:$L$27569)</f>
        <v>45776</v>
      </c>
      <c r="N119" s="221" t="str">
        <f t="shared" si="115"/>
        <v>TCD001Landmass affected</v>
      </c>
      <c r="O119" s="216">
        <f t="array" ref="O119">LOOKUP(2,1/(Log!$K$1:$K$27569=N119),Log!$E$1:$E$27569)</f>
        <v>1265193</v>
      </c>
      <c r="P119" s="216" t="str">
        <f t="array" ref="P119">LOOKUP(2,1/(Log!$K$1:$K$27569=N119),Log!$F$1:$F$27569)</f>
        <v>OCHA 13/02/2025</v>
      </c>
      <c r="Q119" s="216" t="str">
        <f t="array" ref="Q119">LOOKUP(2,1/(Log!$K$1:$K$27569=N119),Log!$G$1:$G$27569)</f>
        <v xml:space="preserve">Medium </v>
      </c>
      <c r="R119" s="216">
        <f t="array" ref="R119">LOOKUP(2,1/(Log!$K$1:$K$27569=N119),Log!$H$1:$H$27569)</f>
        <v>2</v>
      </c>
      <c r="S119" s="216" t="str">
        <f t="array" ref="S119">LOOKUP(2,1/(Log!$K$1:$K$27569=N119),Log!$J$1:$J$27569)</f>
        <v>The entire country is affected by conflict, displacement and natural hazards. Considering this, Chad has a landmass of 1,265,193 sq. km, according to the statistics of the UNFPA of September 2024. The source is old but the landmass areas are almost fixed over time, so it does not affect the figure.</v>
      </c>
      <c r="T119" s="216" t="str">
        <f t="array" ref="T119">LOOKUP(2,1/(Log!$K$1:$K$27569=N119),Log!$I$1:$I$27569)</f>
        <v xml:space="preserve">https://data.humdata.org/dataset/f01c8222-b67d-41ff-954a-731aafd4466b/resource/4ffb6985-7086-445c-a31b-e08aba587b0c/download/tcd_admgz_20250213.xlsx </v>
      </c>
      <c r="U119" s="217">
        <f t="array" ref="U119">LOOKUP(2,1/(Log!$K$1:$K$27569=N119),Log!$L$1:$L$27569)</f>
        <v>45776</v>
      </c>
      <c r="V119" s="221" t="str">
        <f t="shared" si="116"/>
        <v>TCD001People exposed</v>
      </c>
      <c r="W119" s="213">
        <f t="array" ref="W119">IF(LOOKUP(2,1/(Log!$K$1:$K$27569=V119),Log!$E$1:$E$27569)="x","x",ROUND(LOOKUP(2,1/(Log!$K$1:$K$27569=V119),Log!$E$1:$E$27569),-3))</f>
        <v>20869000</v>
      </c>
      <c r="X119" s="213" t="str">
        <f t="array" ref="X119">LOOKUP(2,1/(Log!$K$1:$K$27569=V119),Log!$F$1:$F$27569)</f>
        <v>World Population Review accessed 15/04/2025</v>
      </c>
      <c r="Y119" s="213" t="str">
        <f t="array" ref="Y119">LOOKUP(2,1/(Log!$K$1:$K$27569=V119),Log!$G$1:$G$27569)</f>
        <v>High</v>
      </c>
      <c r="Z119" s="213">
        <f t="array" ref="Z119">LOOKUP(2,1/(Log!$K$1:$K$27569=V119),Log!$H$1:$H$27569)</f>
        <v>1</v>
      </c>
      <c r="AA119" s="213" t="str">
        <f t="array" ref="AA119">LOOKUP(2,1/(Log!$K$1:$K$27569=V119),Log!$J$1:$J$27569)</f>
        <v xml:space="preserve">The number of people exposed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of this data is high because it is up to date.  </v>
      </c>
      <c r="AB119" s="213" t="str">
        <f t="array" ref="AB119">LOOKUP(2,1/(Log!$K$1:$K$27569=V119),Log!$I$1:$I$27569)</f>
        <v>https://worldpopulationreview.com/countries/chad</v>
      </c>
      <c r="AC119" s="214">
        <f t="array" ref="AC119">LOOKUP(2,1/(Log!$K$1:$K$27569=V119),Log!$L$1:$L$27569)</f>
        <v>45776</v>
      </c>
      <c r="AD119" s="221" t="str">
        <f t="shared" si="117"/>
        <v>TCD001People affected</v>
      </c>
      <c r="AE119" s="218">
        <f t="array" ref="AE119">IF(LOOKUP(2,1/(Log!$K$1:$K$27569=AD119),Log!$E$1:$E$27569)="x","x",ROUND(LOOKUP(2,1/(Log!$K$1:$K$27569=AD119),Log!$E$1:$E$27569),-3))</f>
        <v>20869000</v>
      </c>
      <c r="AF119" s="218" t="str">
        <f t="array" ref="AF119">LOOKUP(2,1/(Log!$K$1:$K$27569=AD119),Log!$F$1:$F$27569)</f>
        <v>World Population Review accessed 15/04/2025</v>
      </c>
      <c r="AG119" s="218" t="str">
        <f t="array" ref="AG119">LOOKUP(2,1/(Log!$K$1:$K$27569=AD119),Log!$G$1:$G$27569)</f>
        <v>High</v>
      </c>
      <c r="AH119" s="218">
        <f t="array" ref="AH119">LOOKUP(2,1/(Log!$K$1:$K$27569=AD119),Log!$H$1:$H$27569)</f>
        <v>1</v>
      </c>
      <c r="AI119" s="218" t="str">
        <f t="array" ref="AI119">LOOKUP(2,1/(Log!$K$1:$K$27569=AD119),Log!$J$1:$J$27569)</f>
        <v xml:space="preserve">The number of people affected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of this data is high because it is up to date.  </v>
      </c>
      <c r="AJ119" s="218" t="str">
        <f t="array" ref="AJ119">LOOKUP(2,1/(Log!$K$1:$K$27569=AD119),Log!$I$1:$I$27569)</f>
        <v>https://worldpopulationreview.com/countries/chad</v>
      </c>
      <c r="AK119" s="219">
        <f t="array" ref="AK119">LOOKUP(2,1/(Log!$K$1:$K$27569=AD119),Log!$L$1:$L$27569)</f>
        <v>45776</v>
      </c>
      <c r="AL119" s="221" t="str">
        <f t="shared" si="118"/>
        <v>TCD001People displaced</v>
      </c>
      <c r="AM119" s="213">
        <f t="array" ref="AM119">IF(LOOKUP(2,1/(Log!$K$1:$K$27569=AL119),Log!$E$1:$E$27569)="x","x",ROUND(LOOKUP(2,1/(Log!$K$1:$K$27569=AL119),Log!$E$1:$E$27569),-3))</f>
        <v>1907000</v>
      </c>
      <c r="AN119" s="213" t="str">
        <f t="array" ref="AN119">LOOKUP(2,1/(Log!$K$1:$K$27569=AL119),Log!$F$1:$F$27569)</f>
        <v>UNHCR 02/04/2025</v>
      </c>
      <c r="AO119" s="213" t="str">
        <f t="array" ref="AO119">LOOKUP(2,1/(Log!$K$1:$K$27569=AL119),Log!$G$1:$G$27569)</f>
        <v xml:space="preserve">Medium </v>
      </c>
      <c r="AP119" s="213">
        <f t="array" ref="AP119">LOOKUP(2,1/(Log!$K$1:$K$27569=AL119),Log!$H$1:$H$27569)</f>
        <v>2</v>
      </c>
      <c r="AQ119" s="213" t="str">
        <f t="array" ref="AQ119">LOOKUP(2,1/(Log!$K$1:$K$27569=AL119),Log!$J$1:$J$27569)</f>
        <v>People displaced by the complex crisis in Chad include refugees, asylum seekers, internally displaced persons (IDPs), and returnees. According to UNHCR data from 23 March 2025, there are 1,355,992 registered refugees (most of whom are from Sudan), 7,807 asylum seekers, 225,689 IDPs, and 317,510 returnees. This data comes from UNHCR’s data portal, which is updated regularly. The reliability of the figures is considered medium given the dynamic nature of the context and the potential for underreporting in hard-to-access areas.</v>
      </c>
      <c r="AR119" s="213" t="str">
        <f t="array" ref="AR119">LOOKUP(2,1/(Log!$K$1:$K$27569=AL119),Log!$I$1:$I$27569)</f>
        <v>https://data.unhcr.org/fr/documents/details/115438</v>
      </c>
      <c r="AS119" s="214">
        <f t="array" ref="AS119">LOOKUP(2,1/(Log!$K$1:$K$27569=AL119),Log!$L$1:$L$27569)</f>
        <v>45776</v>
      </c>
      <c r="AT119" s="222" t="str">
        <f t="shared" si="119"/>
        <v>TCD001Injuries reported</v>
      </c>
      <c r="AU119" s="218" t="str">
        <f t="array" ref="AU119">LOOKUP(2,1/(Log!$K$1:$K$27569=AT119),Log!$E$1:$E$27569)</f>
        <v>x</v>
      </c>
      <c r="AV119" s="218" t="str">
        <f t="array" ref="AV119">LOOKUP(2,1/(Log!$K$1:$K$27569=AT119),Log!$F$1:$F$27569)</f>
        <v>x</v>
      </c>
      <c r="AW119" s="218" t="str">
        <f t="array" ref="AW119">LOOKUP(2,1/(Log!$K$1:$K$27569=AT119),Log!$G$1:$G$27569)</f>
        <v>x</v>
      </c>
      <c r="AX119" s="218" t="str">
        <f t="array" ref="AX119">LOOKUP(2,1/(Log!$K$1:$K$27569=AT119),Log!$H$1:$H$27569)</f>
        <v>x</v>
      </c>
      <c r="AY119" s="218" t="str">
        <f t="array" ref="AY119">LOOKUP(2,1/(Log!$K$1:$K$27569=AT119),Log!$J$1:$J$27569)</f>
        <v xml:space="preserve">Considering the complexity of the situation and current reliable data from open sources is not available, which limits the capacity to provide accurate figure. </v>
      </c>
      <c r="AZ119" s="218" t="str">
        <f t="array" ref="AZ119">LOOKUP(2,1/(Log!$K$1:$K$27569=AT119),Log!$I$1:$I$27569)</f>
        <v>x</v>
      </c>
      <c r="BA119" s="219">
        <f t="array" ref="BA119">LOOKUP(2,1/(Log!$K$1:$K$27569=AT119),Log!$L$1:$L$27569)</f>
        <v>45776</v>
      </c>
      <c r="BB119" s="221" t="str">
        <f t="shared" si="120"/>
        <v>TCD001Illness cases reported</v>
      </c>
      <c r="BC119" s="213" t="str">
        <f t="array" ref="BC119">LOOKUP(2,1/(Log!$K$1:$K$27569=BB119),Log!$E$1:$E$27569)</f>
        <v>x</v>
      </c>
      <c r="BD119" s="213" t="str">
        <f t="array" ref="BD119">LOOKUP(2,1/(Log!$K$1:$K$27569=BB119),Log!$F$1:$F$27569)</f>
        <v>x</v>
      </c>
      <c r="BE119" s="213" t="str">
        <f t="array" ref="BE119">LOOKUP(2,1/(Log!$K$1:$K$27569=BB119),Log!$G$1:$G$27569)</f>
        <v>Low</v>
      </c>
      <c r="BF119" s="213">
        <f t="array" ref="BF119">LOOKUP(2,1/(Log!$K$1:$K$27569=BB119),Log!$H$1:$H$27569)</f>
        <v>3</v>
      </c>
      <c r="BG119" s="213" t="str">
        <f t="array" ref="BG119">LOOKUP(2,1/(Log!$K$1:$K$27569=BB119),Log!$J$1:$J$27569)</f>
        <v>x</v>
      </c>
      <c r="BH119" s="213" t="str">
        <f t="array" ref="BH119">LOOKUP(2,1/(Log!$K$1:$K$27569=BB119),Log!$I$1:$I$27569)</f>
        <v>x</v>
      </c>
      <c r="BI119" s="214">
        <f t="array" ref="BI119">LOOKUP(2,1/(Log!$K$1:$K$27569=BB119),Log!$L$1:$L$27569)</f>
        <v>44187</v>
      </c>
      <c r="BJ119" s="222" t="str">
        <f t="shared" si="121"/>
        <v>TCD001Fatalities reported</v>
      </c>
      <c r="BK119" s="222">
        <f t="array" ref="BK119">LOOKUP(2,1/(Log!$K$1:$K$27569=BJ119),Log!$E$1:$E$27569)</f>
        <v>246</v>
      </c>
      <c r="BL119" s="222" t="str">
        <f t="array" ref="BL119">LOOKUP(2,1/(Log!$K$1:$K$27569=BJ119),Log!$F$1:$F$27569)</f>
        <v>ACLED accessed 15/04/2025</v>
      </c>
      <c r="BM119" s="222" t="str">
        <f t="array" ref="BM119">LOOKUP(2,1/(Log!$K$1:$K$27569=BJ119),Log!$G$1:$G$27569)</f>
        <v>High</v>
      </c>
      <c r="BN119" s="222">
        <f t="array" ref="BN119">LOOKUP(2,1/(Log!$K$1:$K$27569=BJ119),Log!$H$1:$H$27569)</f>
        <v>1</v>
      </c>
      <c r="BO119" s="222" t="str">
        <f t="array" ref="BO119">LOOKUP(2,1/(Log!$K$1:$K$27569=BJ119),Log!$J$1:$J$27569)</f>
        <v xml:space="preserve">The figure includes the total number of fatalities in the complex crisis in Chad precisely in the 17 regions affected by the crisis according to ACLED from 1 October 2024 to 31 March 2025, from all types of events (such as battles, violence against civilians, explosions or remote violence, riots, protests, and strategic developments) and by all perpetrators (state or non-state). The fatalities presented by ACLED exclude the regions of Ennedi Est and Salamat which is also affected by the complex crisis in Chad. The fatalities in the ACLED dataset relate exclusively to violent incidents.  </v>
      </c>
      <c r="BP119" s="218" t="str">
        <f t="array" ref="BP119">LOOKUP(2,1/(Log!$K$1:$K$27569=BJ119),Log!$I$1:$I$27569)</f>
        <v xml:space="preserve">https://acleddata.com/data-export-tool/ </v>
      </c>
      <c r="BQ119" s="223">
        <f t="array" ref="BQ119">LOOKUP(2,1/(Log!$K$1:$K$27569=BJ119),Log!$L$1:$L$27569)</f>
        <v>45776</v>
      </c>
      <c r="BR119" s="221" t="str">
        <f t="shared" si="122"/>
        <v>TCD001Buildings damaged</v>
      </c>
      <c r="BS119" s="224" t="str">
        <f t="array" ref="BS119">LOOKUP(2,1/(Log!$K$1:$K$27569=BR119),Log!$E$1:$E$27569)</f>
        <v>x</v>
      </c>
      <c r="BT119" s="224" t="str">
        <f t="array" ref="BT119">LOOKUP(2,1/(Log!$K$1:$K$27569=BR119),Log!$F$1:$F$27569)</f>
        <v>x</v>
      </c>
      <c r="BU119" s="224" t="str">
        <f t="array" ref="BU119">LOOKUP(2,1/(Log!$K$1:$K$27569=BR119),Log!$G$1:$G$27569)</f>
        <v>Low</v>
      </c>
      <c r="BV119" s="224">
        <f t="array" ref="BV119">LOOKUP(2,1/(Log!$K$1:$K$27569=BR119),Log!$H$1:$H$27569)</f>
        <v>3</v>
      </c>
      <c r="BW119" s="224" t="str">
        <f t="array" ref="BW119">LOOKUP(2,1/(Log!$K$1:$K$27569=BR119),Log!$J$1:$J$27569)</f>
        <v>x</v>
      </c>
      <c r="BX119" s="224" t="str">
        <f t="array" ref="BX119">LOOKUP(2,1/(Log!$K$1:$K$27569=BR119),Log!$I$1:$I$27569)</f>
        <v>x</v>
      </c>
      <c r="BY119" s="214">
        <f t="array" ref="BY119">LOOKUP(2,1/(Log!$K$1:$K$27569=BR119),Log!$L$1:$L$27569)</f>
        <v>44187</v>
      </c>
      <c r="BZ119" s="222" t="str">
        <f t="shared" si="123"/>
        <v>TCD001Buildings destroyed</v>
      </c>
      <c r="CA119" s="222" t="str">
        <f t="array" ref="CA119">LOOKUP(2,1/(Log!$K$1:$K$27569=BZ119),Log!$E$1:$E$27569)</f>
        <v>x</v>
      </c>
      <c r="CB119" s="222" t="str">
        <f t="array" ref="CB119">LOOKUP(2,1/(Log!$K$1:$K$27569=BZ119),Log!$F$1:$F$27569)</f>
        <v>x</v>
      </c>
      <c r="CC119" s="222" t="str">
        <f t="array" ref="CC119">LOOKUP(2,1/(Log!$K$1:$K$27569=BZ119),Log!$G$1:$G$27569)</f>
        <v>Low</v>
      </c>
      <c r="CD119" s="222">
        <f t="array" ref="CD119">LOOKUP(2,1/(Log!$K$1:$K$27569=BZ119),Log!$H$1:$H$27569)</f>
        <v>3</v>
      </c>
      <c r="CE119" s="222" t="str">
        <f t="array" ref="CE119">LOOKUP(2,1/(Log!$K$1:$K$27569=BZ119),Log!$J$1:$J$27569)</f>
        <v>x</v>
      </c>
      <c r="CF119" s="222" t="str">
        <f t="array" ref="CF119">LOOKUP(2,1/(Log!$K$1:$K$27569=BZ119),Log!$I$1:$I$27569)</f>
        <v>x</v>
      </c>
      <c r="CG119" s="223">
        <f t="array" ref="CG119">LOOKUP(2,1/(Log!$K$1:$K$27569=BZ119),Log!$L$1:$L$27569)</f>
        <v>44187</v>
      </c>
      <c r="CH119" s="221" t="str">
        <f t="shared" si="124"/>
        <v>TCD001Buildings in the affected area</v>
      </c>
      <c r="CI119" s="222" t="e">
        <f t="array" ref="CI119">LOOKUP(2,1/(Log!$K$1:$K$27569=CH119),Log!$E$1:$E$27569)</f>
        <v>#N/A</v>
      </c>
      <c r="CJ119" s="222" t="e">
        <f t="array" ref="CJ119">LOOKUP(2,1/(Log!$K$1:$K$27569=CH119),Log!$F$1:$F$27569)</f>
        <v>#N/A</v>
      </c>
      <c r="CK119" s="222" t="e">
        <f t="array" ref="CK119">LOOKUP(2,1/(Log!$K$1:$K$27569=CH119),Log!$G$1:$G$27569)</f>
        <v>#N/A</v>
      </c>
      <c r="CL119" s="222" t="e">
        <f t="array" ref="CL119">LOOKUP(2,1/(Log!$K$1:$K$27569=CH119),Log!$H$1:$H$27569)</f>
        <v>#N/A</v>
      </c>
      <c r="CM119" s="222" t="e">
        <f t="array" ref="CM119">LOOKUP(2,1/(Log!$K$1:$K$27569=CH119),Log!$J$1:$J$27569)</f>
        <v>#N/A</v>
      </c>
      <c r="CN119" s="222" t="e">
        <f t="array" ref="CN119">LOOKUP(2,1/(Log!$K$1:$K$27569=CH119),Log!$I$1:$I$27569)</f>
        <v>#N/A</v>
      </c>
      <c r="CO119" s="225" t="e">
        <f t="array" ref="CO119">LOOKUP(2,1/(Log!$K$1:$K$27569=CH119),Log!$L$1:$L$27569)</f>
        <v>#N/A</v>
      </c>
      <c r="CP119" s="222" t="str">
        <f t="shared" si="125"/>
        <v>TCD001Economic Losses</v>
      </c>
      <c r="CQ119" s="224" t="str">
        <f t="array" ref="CQ119">LOOKUP(2,1/(Log!$K$1:$K$27569=CP119),Log!$E$1:$E$27569)</f>
        <v>x</v>
      </c>
      <c r="CR119" s="224" t="str">
        <f t="array" ref="CR119">LOOKUP(2,1/(Log!$K$1:$K$27569=CP119),Log!$F$1:$F$27569)</f>
        <v>x</v>
      </c>
      <c r="CS119" s="224" t="str">
        <f t="array" ref="CS119">LOOKUP(2,1/(Log!$K$1:$K$27569=CP119),Log!$G$1:$G$27569)</f>
        <v>Low</v>
      </c>
      <c r="CT119" s="224">
        <f t="array" ref="CT119">LOOKUP(2,1/(Log!$K$1:$K$27569=CP119),Log!$H$1:$H$27569)</f>
        <v>3</v>
      </c>
      <c r="CU119" s="224" t="str">
        <f t="array" ref="CU119">LOOKUP(2,1/(Log!$K$1:$K$27569=CP119),Log!$J$1:$J$27569)</f>
        <v>x</v>
      </c>
      <c r="CV119" s="224" t="str">
        <f t="array" ref="CV119">LOOKUP(2,1/(Log!$K$1:$K$27569=CP119),Log!$I$1:$I$27569)</f>
        <v>x</v>
      </c>
      <c r="CW119" s="214">
        <f t="array" ref="CW119">LOOKUP(2,1/(Log!$K$1:$K$27569=CP119),Log!$L$1:$L$27569)</f>
        <v>44187</v>
      </c>
      <c r="CX119" s="222" t="str">
        <f t="shared" si="126"/>
        <v>TCD001People in Need</v>
      </c>
      <c r="CY119" s="218">
        <f t="shared" si="127"/>
        <v>5471000</v>
      </c>
      <c r="CZ119" s="218" t="str">
        <f t="shared" si="128"/>
        <v>Chad 2025 HNRP 06/02/2025; OCHA 11/03/2025</v>
      </c>
      <c r="DA119" s="218" t="str">
        <f t="shared" si="129"/>
        <v xml:space="preserve">Medium </v>
      </c>
      <c r="DB119" s="218">
        <f t="shared" si="130"/>
        <v>2</v>
      </c>
      <c r="DC119" s="218" t="str">
        <f t="shared" si="131"/>
        <v>According to INFORM Severity Index methodology, the sum of people in levels 3, 4 and 5 is equal to the total number of people in need. To estimate the severity distribution of the people in need ACAPS used the PIN severity breakdown according to the JIAF framework as found on HDX. The number of people in Level 3 is calculated based on the total PiN in the HNRP as of February 2025. The reliability of this data is medium because despite that the most recent HNO/HRP/HNRP, which incorporates multi-sectoral assessments has been used, calculating PIN by severity does not provide an exact figure on people in need.</v>
      </c>
      <c r="DD119" s="218" t="str">
        <f t="shared" si="132"/>
        <v xml:space="preserve">https://humanitarianaction.info/plan/1260; https://data.humdata.org/dataset/b53eefbf-463b-436c-8c23-72a1c0398cae/resource/02eb7605-8d79-4481-bdd4-de98ab11f17f/download/jiaf_chad_2025.xlsx </v>
      </c>
      <c r="DE119" s="220">
        <f t="shared" si="133"/>
        <v>45776</v>
      </c>
      <c r="DF119" s="221" t="str">
        <f t="shared" si="134"/>
        <v>TCD001Minimal humanitarian conditions - Level 1</v>
      </c>
      <c r="DG119" s="213">
        <f t="array" ref="DG119">IF(LOOKUP(2,1/(Log!$K$1:$K$27569=DF119),Log!$E$1:$E$27569)="x","x",ROUND(LOOKUP(2,1/(Log!$K$1:$K$27569=DF119),Log!$E$1:$E$27569),-3))</f>
        <v>0</v>
      </c>
      <c r="DH119" s="224" t="str">
        <f t="array" ref="DH119">LOOKUP(2,1/(Log!$K$1:$K$27569=DF119),Log!$F$1:$F$27569)</f>
        <v>World Population Review accessed 15/04/2025</v>
      </c>
      <c r="DI119" s="224" t="str">
        <f t="array" ref="DI119">LOOKUP(2,1/(Log!$K$1:$K$27569=DF119),Log!$G$1:$G$27569)</f>
        <v>High</v>
      </c>
      <c r="DJ119" s="224">
        <f t="array" ref="DJ119">LOOKUP(2,1/(Log!$K$1:$K$27569=DF119),Log!$H$1:$H$27569)</f>
        <v>1</v>
      </c>
      <c r="DK119" s="224" t="str">
        <f t="array" ref="DK119">LOOKUP(2,1/(Log!$K$1:$K$27569=DF119),Log!$J$1:$J$27569)</f>
        <v>According to INFORM SI methodology, the number of people in Level 1 is equal to the people exposed minus the people affected. Since the whole population is affected, there are no people in Level 1.</v>
      </c>
      <c r="DL119" s="224" t="str">
        <f t="array" ref="DL119">LOOKUP(2,1/(Log!$K$1:$K$27569=DF119),Log!$I$1:$I$27569)</f>
        <v>https://worldpopulationreview.com/countries/chad</v>
      </c>
      <c r="DM119" s="214">
        <f t="array" ref="DM119">LOOKUP(2,1/(Log!$K$1:$K$27569=DF119),Log!$L$1:$L$27569)</f>
        <v>45776</v>
      </c>
      <c r="DN119" s="222" t="str">
        <f t="shared" si="135"/>
        <v>TCD001Stressed humanitarian conditions - Level 2</v>
      </c>
      <c r="DO119" s="218">
        <f t="array" ref="DO119">IF(LOOKUP(2,1/(Log!$K$1:$K$27569=DN119),Log!$E$1:$E$27569)="x","x",ROUND(LOOKUP(2,1/(Log!$K$1:$K$27569=DN119),Log!$E$1:$E$27569),-3))</f>
        <v>15398000</v>
      </c>
      <c r="DP119" s="222" t="str">
        <f t="array" ref="DP119">LOOKUP(2,1/(Log!$K$1:$K$27569=DN119),Log!$F$1:$F$27569)</f>
        <v>World Population Review accessed 26/03/2025;OCHA 11/03/2025</v>
      </c>
      <c r="DQ119" s="222" t="str">
        <f t="array" ref="DQ119">LOOKUP(2,1/(Log!$K$1:$K$27569=DN119),Log!$G$1:$G$27569)</f>
        <v xml:space="preserve">Medium </v>
      </c>
      <c r="DR119" s="222">
        <f t="array" ref="DR119">LOOKUP(2,1/(Log!$K$1:$K$27569=DN119),Log!$H$1:$H$27569)</f>
        <v>2</v>
      </c>
      <c r="DS119" s="222" t="str">
        <f t="array" ref="DS119">LOOKUP(2,1/(Log!$K$1:$K$27569=DN119),Log!$J$1:$J$27569)</f>
        <v>According to INFORM Severity Index methodology, the number of people in Level 2 is equal to the people affected minus the people in need. This results in 15,387,418 people (20,858,644 total population - 5,471,226 people in need). These individuals are considered exposed to the crisis but not in need of humanitarian assistance, possibly facing difficulties accessing basic services without requiring external aid. The reliability is medium given the methodology relies on subtractive estimates rather than direct data.</v>
      </c>
      <c r="DT119" s="222" t="str">
        <f t="array" ref="DT119">LOOKUP(2,1/(Log!$K$1:$K$27569=DN119),Log!$I$1:$I$27569)</f>
        <v>https://worldpopulationreview.com/countries/chad; https://data.humdata.org/dataset/tcd-jiaf-humanitarian-needs-pin-and-severity</v>
      </c>
      <c r="DU119" s="223">
        <f t="array" ref="DU119">LOOKUP(2,1/(Log!$K$1:$K$27569=DN119),Log!$L$1:$L$27569)</f>
        <v>45776</v>
      </c>
      <c r="DV119" s="221" t="str">
        <f t="shared" si="136"/>
        <v>TCD001Moderate humanitarian conditions - Level 3</v>
      </c>
      <c r="DW119" s="213">
        <f t="array" ref="DW119">IF(LOOKUP(2,1/(Log!$K$1:$K$27569=DV119),Log!$E$1:$E$27569)="x","x",ROUND(LOOKUP(2,1/(Log!$K$1:$K$27569=DV119),Log!$E$1:$E$27569),-3))</f>
        <v>4856000</v>
      </c>
      <c r="DX119" s="224" t="str">
        <f t="array" ref="DX119">LOOKUP(2,1/(Log!$K$1:$K$27569=DV119),Log!$F$1:$F$27569)</f>
        <v>Chad 2025 HNRP 06/02/2025; OCHA 11/03/2025</v>
      </c>
      <c r="DY119" s="224" t="str">
        <f t="array" ref="DY119">LOOKUP(2,1/(Log!$K$1:$K$27569=DV119),Log!$G$1:$G$27569)</f>
        <v xml:space="preserve">Medium </v>
      </c>
      <c r="DZ119" s="224">
        <f t="array" ref="DZ119">LOOKUP(2,1/(Log!$K$1:$K$27569=DV119),Log!$H$1:$H$27569)</f>
        <v>2</v>
      </c>
      <c r="EA119" s="224" t="str">
        <f t="array" ref="EA119">LOOKUP(2,1/(Log!$K$1:$K$27569=DV119),Log!$J$1:$J$27569)</f>
        <v>According to INFORM Severity Index methodology, the sum of people in levels 3, 4 and 5 is equal to the total number of people in need. To estimate the severity distribution of the people in need ACAPS used the PIN severity breakdown according to the JIAF framework as found on HDX. The number of people in Level 3 is calculated based on the total PiN in the HNRP as of February 2025. The reliability of this data is medium because despite that the most recent HNO/HRP/HNRP, which incorporates multi-sectoral assessments has been used, calculating PIN by severity does not provide an exact figure on people in need.</v>
      </c>
      <c r="EB119" s="224" t="str">
        <f t="array" ref="EB119">LOOKUP(2,1/(Log!$K$1:$K$27569=DV119),Log!$I$1:$I$27569)</f>
        <v xml:space="preserve">https://humanitarianaction.info/plan/1260; https://data.humdata.org/dataset/b53eefbf-463b-436c-8c23-72a1c0398cae/resource/02eb7605-8d79-4481-bdd4-de98ab11f17f/download/jiaf_chad_2025.xlsx </v>
      </c>
      <c r="EC119" s="214">
        <f t="array" ref="EC119">LOOKUP(2,1/(Log!$K$1:$K$27569=DV119),Log!$L$1:$L$27569)</f>
        <v>45776</v>
      </c>
      <c r="ED119" s="222" t="str">
        <f t="shared" si="137"/>
        <v>TCD001Severe humanitarian conditions - Level 4</v>
      </c>
      <c r="EE119" s="218">
        <f t="array" ref="EE119">IF(LOOKUP(2,1/(Log!$K$1:$K$27569=ED119),Log!$E$1:$E$27569)="x","x",ROUND(LOOKUP(2,1/(Log!$K$1:$K$27569=ED119),Log!$E$1:$E$27569),-3))</f>
        <v>615000</v>
      </c>
      <c r="EF119" s="222" t="str">
        <f t="array" ref="EF119">LOOKUP(2,1/(Log!$K$1:$K$27569=ED119),Log!$F$1:$F$27569)</f>
        <v>Chad 2025 HNRP 06/02/2025; OCHA 11/03/2026</v>
      </c>
      <c r="EG119" s="222" t="str">
        <f t="array" ref="EG119">LOOKUP(2,1/(Log!$K$1:$K$27569=ED119),Log!$G$1:$G$27569)</f>
        <v xml:space="preserve">Medium </v>
      </c>
      <c r="EH119" s="222">
        <f t="array" ref="EH119">LOOKUP(2,1/(Log!$K$1:$K$27569=ED119),Log!$H$1:$H$27569)</f>
        <v>2</v>
      </c>
      <c r="EI119" s="222" t="str">
        <f t="array" ref="EI119">LOOKUP(2,1/(Log!$K$1:$K$27569=ED119),Log!$J$1:$J$27569)</f>
        <v xml:space="preserve">According to INFORM Severity Index methodology, the sum of people in levels 3, 4 and 5 is equal to the total number of people in need. The number of people in Level 4 is the summation of all people in need living in areas classified as severity level 4 in the HRP JIAF assessment on HDX. The reliability of this data is medium due to potential methodological issues with calculating severity by area rather than by household and that not all areas were likely assessed. </v>
      </c>
      <c r="EJ119" s="222" t="str">
        <f t="array" ref="EJ119">LOOKUP(2,1/(Log!$K$1:$K$27569=ED119),Log!$I$1:$I$27569)</f>
        <v xml:space="preserve">https://humanitarianaction.info/plan/1260; https://data.humdata.org/dataset/b53eefbf-463b-436c-8c23-72a1c0398cae/resource/02eb7605-8d79-4481-bdd4-de98ab11f17f/download/jiaf_chad_2025.xlsx </v>
      </c>
      <c r="EK119" s="223">
        <f t="array" ref="EK119">LOOKUP(2,1/(Log!$K$1:$K$27569=ED119),Log!$L$1:$L$27569)</f>
        <v>45776</v>
      </c>
      <c r="EL119" s="221" t="str">
        <f t="shared" si="138"/>
        <v>TCD001Extreme humanitarian conditions - Level 5</v>
      </c>
      <c r="EM119" s="213">
        <f t="array" ref="EM119">IF(LOOKUP(2,1/(Log!$K$1:$K$27569=EL119),Log!$E$1:$E$27569)="x","x",ROUND(LOOKUP(2,1/(Log!$K$1:$K$27569=EL119),Log!$E$1:$E$27569),-3))</f>
        <v>0</v>
      </c>
      <c r="EN119" s="224" t="str">
        <f t="array" ref="EN119">LOOKUP(2,1/(Log!$K$1:$K$27569=EL119),Log!$F$1:$F$27569)</f>
        <v>Chad 2025 HNRP 06/02/2025; OCHA 11/03/2027</v>
      </c>
      <c r="EO119" s="224" t="str">
        <f t="array" ref="EO119">LOOKUP(2,1/(Log!$K$1:$K$27569=EL119),Log!$G$1:$G$27569)</f>
        <v xml:space="preserve">Medium </v>
      </c>
      <c r="EP119" s="224">
        <f t="array" ref="EP119">LOOKUP(2,1/(Log!$K$1:$K$27569=EL119),Log!$H$1:$H$27569)</f>
        <v>2</v>
      </c>
      <c r="EQ119" s="224" t="str">
        <f t="array" ref="EQ119">LOOKUP(2,1/(Log!$K$1:$K$27569=EL119),Log!$J$1:$J$27569)</f>
        <v xml:space="preserve">According to INFORM Severity Index methodology, the sum of people in levels 3, 4 and 5 is equal to the total number of people in need. The number of people in Level 5 is the summation of all people in need living in areas classified as severity level 4 in the HRP JIAF assessment on HDX. The reliability of this data is medium due to potential methodological issues with calculating severity by area rather than by household and that not all areas were likely assessed. </v>
      </c>
      <c r="ER119" s="224" t="str">
        <f t="array" ref="ER119">LOOKUP(2,1/(Log!$K$1:$K$27569=EL119),Log!$I$1:$I$27569)</f>
        <v xml:space="preserve">https://humanitarianaction.info/plan/1260; https://data.humdata.org/dataset/b53eefbf-463b-436c-8c23-72a1c0398cae/resource/02eb7605-8d79-4481-bdd4-de98ab11f17f/download/jiaf_chad_2025.xlsx </v>
      </c>
      <c r="ES119" s="214">
        <f t="array" ref="ES119">LOOKUP(2,1/(Log!$K$1:$K$27569=EL119),Log!$L$1:$L$27569)</f>
        <v>45776</v>
      </c>
      <c r="ET119" s="222" t="str">
        <f t="shared" si="139"/>
        <v>TCD001Fatalities in all crises</v>
      </c>
      <c r="EU119" s="222">
        <f t="array" ref="EU119">LOOKUP(2,1/(Log!$K$1:$K$27569=ET119),Log!$E$1:$E$27569)</f>
        <v>246</v>
      </c>
      <c r="EV119" s="222" t="str">
        <f t="array" ref="EV119">LOOKUP(2,1/(Log!$K$1:$K$27569=ET119),Log!$F$1:$F$27569)</f>
        <v>ACLED accessed 15/04/2025</v>
      </c>
      <c r="EW119" s="222" t="str">
        <f t="array" ref="EW119">LOOKUP(2,1/(Log!$K$1:$K$27569=ET119),Log!$G$1:$G$27569)</f>
        <v>High</v>
      </c>
      <c r="EX119" s="222">
        <f t="array" ref="EX119">LOOKUP(2,1/(Log!$K$1:$K$27569=ET119),Log!$H$1:$H$27569)</f>
        <v>1</v>
      </c>
      <c r="EY119" s="222" t="str">
        <f t="array" ref="EY119">LOOKUP(2,1/(Log!$K$1:$K$27569=ET119),Log!$J$1:$J$27569)</f>
        <v>This figure corresponds to the total number of fatalities recorded across the country over the past six months, from 1 October 2024 to 31 March 2025, according to ACLED. It aggregates all violent incidents regardless of crisis type, including battles, violence against civilians, explosions or remote violence, riots, protests, and strategic developments, and by all perpetrators (state or non-state). The number represents an overview of the national level fatality burden across Chad’s multiple crises.</v>
      </c>
      <c r="EZ119" s="222" t="str">
        <f t="array" ref="EZ119">LOOKUP(2,1/(Log!$K$1:$K$27569=ET119),Log!$I$1:$I$27569)</f>
        <v xml:space="preserve">https://acleddata.com/data-export-tool/ </v>
      </c>
      <c r="FA119" s="223">
        <f t="array" ref="FA119">LOOKUP(2,1/(Log!$K$1:$K$27569=ET119),Log!$L$1:$L$27569)</f>
        <v>45776</v>
      </c>
      <c r="FB119" s="221" t="str">
        <f t="shared" si="140"/>
        <v>TCD001Crisis affected groups</v>
      </c>
      <c r="FC119" s="224">
        <f t="array" ref="FC119">LOOKUP(2,1/(Log!$K$1:$K$27569=FB119),Log!$E$1:$E$27569)</f>
        <v>5</v>
      </c>
      <c r="FD119" s="224" t="str">
        <f t="array" ref="FD119">LOOKUP(2,1/(Log!$K$1:$K$27569=FB119),Log!$F$1:$F$27569)</f>
        <v>UNHCR 05/03/2025</v>
      </c>
      <c r="FE119" s="224" t="str">
        <f t="array" ref="FE119">LOOKUP(2,1/(Log!$K$1:$K$27569=FB119),Log!$G$1:$G$27569)</f>
        <v xml:space="preserve">Medium </v>
      </c>
      <c r="FF119" s="224">
        <f t="array" ref="FF119">LOOKUP(2,1/(Log!$K$1:$K$27569=FB119),Log!$H$1:$H$27569)</f>
        <v>2</v>
      </c>
      <c r="FG119" s="224" t="str">
        <f t="array" ref="FG119">LOOKUP(2,1/(Log!$K$1:$K$27569=FB119),Log!$J$1:$J$27569)</f>
        <v xml:space="preserve">In the complex crisis in Chad, 4 population groups are affected: IDPs, refugees and asylum seekers, returnees and the host population. </v>
      </c>
      <c r="FH119" s="224" t="str">
        <f t="array" ref="FH119">LOOKUP(2,1/(Log!$K$1:$K$27569=FB119),Log!$I$1:$I$27569)</f>
        <v>https://data.unhcr.org/fr/documents/details/115438; https://data.unhcr.org/en/documents/details/112314</v>
      </c>
      <c r="FI119" s="214">
        <f t="array" ref="FI119">LOOKUP(2,1/(Log!$K$1:$K$27569=FB119),Log!$L$1:$L$27569)</f>
        <v>45776</v>
      </c>
      <c r="FJ119" s="221" t="str">
        <f t="shared" si="141"/>
        <v>TCD001People facing limited access constraints</v>
      </c>
      <c r="FK119" s="222" t="str">
        <f t="array" ref="FK119">LOOKUP(2,1/(Log!$K$1:$K$27569=FJ119),Log!$E$1:$E$27569)</f>
        <v>x</v>
      </c>
      <c r="FL119" s="222" t="str">
        <f t="array" ref="FL119">LOOKUP(2,1/(Log!$K$1:$K$27569=FJ119),Log!$F$1:$F$27569)</f>
        <v>x</v>
      </c>
      <c r="FM119" s="222" t="str">
        <f t="array" ref="FM119">LOOKUP(2,1/(Log!$K$1:$K$27569=FJ119),Log!$G$1:$G$27569)</f>
        <v>Low</v>
      </c>
      <c r="FN119" s="222">
        <f t="array" ref="FN119">LOOKUP(2,1/(Log!$K$1:$K$27569=FJ119),Log!$H$1:$H$27569)</f>
        <v>3</v>
      </c>
      <c r="FO119" s="222" t="str">
        <f t="array" ref="FO119">LOOKUP(2,1/(Log!$K$1:$K$27569=FJ119),Log!$J$1:$J$27569)</f>
        <v>x</v>
      </c>
      <c r="FP119" s="218" t="str">
        <f t="array" ref="FP119">LOOKUP(2,1/(Log!$K$1:$K$27569=FJ119),Log!$I$1:$I$27569)</f>
        <v>x</v>
      </c>
      <c r="FQ119" s="219">
        <f t="array" ref="FQ119">LOOKUP(2,1/(Log!$K$1:$K$27569=FJ119),Log!$L$1:$L$27569)</f>
        <v>44187</v>
      </c>
      <c r="FR119" s="221" t="str">
        <f t="shared" si="142"/>
        <v>TCD001People facing restricted access constraints</v>
      </c>
      <c r="FS119" s="224" t="str">
        <f t="array" ref="FS119">LOOKUP(2,1/(Log!$K$1:$K$27569=FR119),Log!$E$1:$E$27569)</f>
        <v>x</v>
      </c>
      <c r="FT119" s="224" t="str">
        <f t="array" ref="FT119">LOOKUP(2,1/(Log!$K$1:$K$27569=FR119),Log!$F$1:$F$27569)</f>
        <v>x</v>
      </c>
      <c r="FU119" s="224" t="str">
        <f t="array" ref="FU119">LOOKUP(2,1/(Log!$K$1:$K$27569=FR119),Log!$G$1:$G$27569)</f>
        <v>Low</v>
      </c>
      <c r="FV119" s="224">
        <f t="array" ref="FV119">LOOKUP(2,1/(Log!$K$1:$K$27569=FR119),Log!$H$1:$H$27569)</f>
        <v>3</v>
      </c>
      <c r="FW119" s="224" t="str">
        <f t="array" ref="FW119">LOOKUP(2,1/(Log!$K$1:$K$27569=FR119),Log!$J$1:$J$27569)</f>
        <v>x</v>
      </c>
      <c r="FX119" s="224" t="str">
        <f t="array" ref="FX119">LOOKUP(2,1/(Log!$K$1:$K$27569=FR119),Log!$I$1:$I$27569)</f>
        <v>x</v>
      </c>
      <c r="FY119" s="214">
        <f t="array" ref="FY119">LOOKUP(2,1/(Log!$K$1:$K$27569=FR119),Log!$L$1:$L$27569)</f>
        <v>44187</v>
      </c>
      <c r="FZ119" s="222" t="str">
        <f t="shared" si="143"/>
        <v>TCD001Impediments to entry into country (bureaucratic and administrative)</v>
      </c>
      <c r="GA119" s="222">
        <f t="array" ref="GA119">LOOKUP(2,1/(Log!$K$1:$K$27569=FZ119),Log!$E$1:$E$27569)</f>
        <v>1</v>
      </c>
      <c r="GB119" s="222" t="str">
        <f t="array" ref="GB119">LOOKUP(2,1/(Log!$K$1:$K$27569=FZ119),Log!$F$1:$F$27569)</f>
        <v>ACAPS Access Methodology</v>
      </c>
      <c r="GC119" s="222" t="str">
        <f t="array" ref="GC119">LOOKUP(2,1/(Log!$K$1:$K$27569=FZ119),Log!$G$1:$G$27569)</f>
        <v>Medium</v>
      </c>
      <c r="GD119" s="222">
        <f t="array" ref="GD119">LOOKUP(2,1/(Log!$K$1:$K$27569=FZ119),Log!$H$1:$H$27569)</f>
        <v>2</v>
      </c>
      <c r="GE119" s="222" t="str">
        <f t="array" ref="GE119">LOOKUP(2,1/(Log!$K$1:$K$27569=FZ119),Log!$J$1:$J$27569)</f>
        <v>x</v>
      </c>
      <c r="GF119" s="222" t="str">
        <f t="array" ref="GF119">LOOKUP(2,1/(Log!$K$1:$K$27569=FZ119),Log!$I$1:$I$27569)</f>
        <v>x</v>
      </c>
      <c r="GG119" s="223">
        <f t="array" ref="GG119">LOOKUP(2,1/(Log!$K$1:$K$27569=FZ119),Log!$L$1:$L$27569)</f>
        <v>45614</v>
      </c>
      <c r="GH119" s="221" t="str">
        <f t="shared" si="144"/>
        <v>TCD001Restriction of movement (impediments to freedom of movement and/or administrative restrictions)</v>
      </c>
      <c r="GI119" s="224">
        <f t="array" ref="GI119">LOOKUP(2,1/(Log!$K$1:$K$27569=GH119),Log!$E$1:$E$27569)</f>
        <v>2</v>
      </c>
      <c r="GJ119" s="224" t="str">
        <f t="array" ref="GJ119">LOOKUP(2,1/(Log!$K$1:$K$27569=GH119),Log!$F$1:$F$27569)</f>
        <v>ACAPS Access Methodology</v>
      </c>
      <c r="GK119" s="224" t="str">
        <f t="array" ref="GK119">LOOKUP(2,1/(Log!$K$1:$K$27569=GH119),Log!$G$1:$G$27569)</f>
        <v>Medium</v>
      </c>
      <c r="GL119" s="224">
        <f t="array" ref="GL119">LOOKUP(2,1/(Log!$K$1:$K$27569=GH119),Log!$H$1:$H$27569)</f>
        <v>2</v>
      </c>
      <c r="GM119" s="224" t="str">
        <f t="array" ref="GM119">LOOKUP(2,1/(Log!$K$1:$K$27569=GH119),Log!$J$1:$J$27569)</f>
        <v>x</v>
      </c>
      <c r="GN119" s="224" t="str">
        <f t="array" ref="GN119">LOOKUP(2,1/(Log!$K$1:$K$27569=GH119),Log!$I$1:$I$27569)</f>
        <v>x</v>
      </c>
      <c r="GO119" s="214">
        <f t="array" ref="GO119">LOOKUP(2,1/(Log!$K$1:$K$27569=GH119),Log!$L$1:$L$27569)</f>
        <v>45614</v>
      </c>
      <c r="GP119" s="222" t="str">
        <f t="shared" si="145"/>
        <v>TCD001Interference into implementation of humanitarian activities</v>
      </c>
      <c r="GQ119" s="222">
        <f t="array" ref="GQ119">LOOKUP(2,1/(Log!$K$1:$K$27569=GP119),Log!$E$1:$E$27569)</f>
        <v>1</v>
      </c>
      <c r="GR119" s="222" t="str">
        <f t="array" ref="GR119">LOOKUP(2,1/(Log!$K$1:$K$27569=GP119),Log!$F$1:$F$27569)</f>
        <v>ACAPS Access Methodology</v>
      </c>
      <c r="GS119" s="222" t="str">
        <f t="array" ref="GS119">LOOKUP(2,1/(Log!$K$1:$K$27569=GP119),Log!$G$1:$G$27569)</f>
        <v>Medium</v>
      </c>
      <c r="GT119" s="222">
        <f t="array" ref="GT119">LOOKUP(2,1/(Log!$K$1:$K$27569=GP119),Log!$H$1:$H$27569)</f>
        <v>2</v>
      </c>
      <c r="GU119" s="222" t="str">
        <f t="array" ref="GU119">LOOKUP(2,1/(Log!$K$1:$K$27569=GP119),Log!$J$1:$J$27569)</f>
        <v>x</v>
      </c>
      <c r="GV119" s="222" t="str">
        <f t="array" ref="GV119">LOOKUP(2,1/(Log!$K$1:$K$27569=GP119),Log!$I$1:$I$27569)</f>
        <v>x</v>
      </c>
      <c r="GW119" s="223">
        <f t="array" ref="GW119">LOOKUP(2,1/(Log!$K$1:$K$27569=GP119),Log!$L$1:$L$27569)</f>
        <v>45614</v>
      </c>
      <c r="GX119" s="221" t="str">
        <f t="shared" si="146"/>
        <v>TCD001Violence against personnel, facilities and assets</v>
      </c>
      <c r="GY119" s="224">
        <f t="array" ref="GY119">LOOKUP(2,1/(Log!$K$1:$K$27569=GX119),Log!$E$1:$E$27569)</f>
        <v>1</v>
      </c>
      <c r="GZ119" s="224" t="str">
        <f t="array" ref="GZ119">LOOKUP(2,1/(Log!$K$1:$K$27569=GX119),Log!$F$1:$F$27569)</f>
        <v>ACAPS Access Methodology</v>
      </c>
      <c r="HA119" s="224" t="str">
        <f t="array" ref="HA119">LOOKUP(2,1/(Log!$K$1:$K$27569=GX119),Log!$G$1:$G$27569)</f>
        <v>Medium</v>
      </c>
      <c r="HB119" s="224">
        <f t="array" ref="HB119">LOOKUP(2,1/(Log!$K$1:$K$27569=GX119),Log!$H$1:$H$27569)</f>
        <v>2</v>
      </c>
      <c r="HC119" s="224" t="str">
        <f t="array" ref="HC119">LOOKUP(2,1/(Log!$K$1:$K$27569=GX119),Log!$J$1:$J$27569)</f>
        <v>x</v>
      </c>
      <c r="HD119" s="224" t="str">
        <f t="array" ref="HD119">LOOKUP(2,1/(Log!$K$1:$K$27569=GX119),Log!$I$1:$I$27569)</f>
        <v>x</v>
      </c>
      <c r="HE119" s="214">
        <f t="array" ref="HE119">LOOKUP(2,1/(Log!$K$1:$K$27569=GX119),Log!$L$1:$L$27569)</f>
        <v>45614</v>
      </c>
      <c r="HF119" s="222" t="str">
        <f t="shared" si="147"/>
        <v>TCD001Denial of existence of humanitarian needs or entitlements to assistance</v>
      </c>
      <c r="HG119" s="222">
        <f t="array" ref="HG119">LOOKUP(2,1/(Log!$K$1:$K$27569=HF119),Log!$E$1:$E$27569)</f>
        <v>0</v>
      </c>
      <c r="HH119" s="222" t="str">
        <f t="array" ref="HH119">LOOKUP(2,1/(Log!$K$1:$K$27569=HF119),Log!$F$1:$F$27569)</f>
        <v>ACAPS Access Methodology</v>
      </c>
      <c r="HI119" s="222" t="str">
        <f t="array" ref="HI119">LOOKUP(2,1/(Log!$K$1:$K$27569=HF119),Log!$G$1:$G$27569)</f>
        <v>Medium</v>
      </c>
      <c r="HJ119" s="222">
        <f t="array" ref="HJ119">LOOKUP(2,1/(Log!$K$1:$K$27569=HF119),Log!$H$1:$H$27569)</f>
        <v>2</v>
      </c>
      <c r="HK119" s="222" t="str">
        <f t="array" ref="HK119">LOOKUP(2,1/(Log!$K$1:$K$27569=HF119),Log!$J$1:$J$27569)</f>
        <v>x</v>
      </c>
      <c r="HL119" s="222" t="str">
        <f t="array" ref="HL119">LOOKUP(2,1/(Log!$K$1:$K$27569=HF119),Log!$I$1:$I$27569)</f>
        <v>x</v>
      </c>
      <c r="HM119" s="223">
        <f t="array" ref="HM119">LOOKUP(2,1/(Log!$K$1:$K$27569=HF119),Log!$L$1:$L$27569)</f>
        <v>45614</v>
      </c>
      <c r="HN119" s="221" t="str">
        <f t="shared" si="148"/>
        <v>TCD001Restriction and obstruction of access to services and assistance</v>
      </c>
      <c r="HO119" s="224">
        <f t="array" ref="HO119">LOOKUP(2,1/(Log!$K$1:$K$27569=HN119),Log!$E$1:$E$27569)</f>
        <v>0</v>
      </c>
      <c r="HP119" s="224" t="str">
        <f t="array" ref="HP119">LOOKUP(2,1/(Log!$K$1:$K$27569=HN119),Log!$F$1:$F$27569)</f>
        <v>ACAPS Access Methodology</v>
      </c>
      <c r="HQ119" s="224" t="str">
        <f t="array" ref="HQ119">LOOKUP(2,1/(Log!$K$1:$K$27569=HN119),Log!$G$1:$G$27569)</f>
        <v>Medium</v>
      </c>
      <c r="HR119" s="224">
        <f t="array" ref="HR119">LOOKUP(2,1/(Log!$K$1:$K$27569=HN119),Log!$H$1:$H$27569)</f>
        <v>2</v>
      </c>
      <c r="HS119" s="224" t="str">
        <f t="array" ref="HS119">LOOKUP(2,1/(Log!$K$1:$K$27569=HN119),Log!$J$1:$J$27569)</f>
        <v>x</v>
      </c>
      <c r="HT119" s="224" t="str">
        <f t="array" ref="HT119">LOOKUP(2,1/(Log!$K$1:$K$27569=HN119),Log!$I$1:$I$27569)</f>
        <v>x</v>
      </c>
      <c r="HU119" s="214">
        <f t="array" ref="HU119">LOOKUP(2,1/(Log!$K$1:$K$27569=HN119),Log!$L$1:$L$27569)</f>
        <v>45614</v>
      </c>
      <c r="HV119" s="222" t="str">
        <f t="shared" si="149"/>
        <v>TCD001Ongoing insecurity/hostilities affecting humanitarian assistance</v>
      </c>
      <c r="HW119" s="222">
        <f t="array" ref="HW119">LOOKUP(2,1/(Log!$K$1:$K$27569=HV119),Log!$E$1:$E$27569)</f>
        <v>3</v>
      </c>
      <c r="HX119" s="222" t="str">
        <f t="array" ref="HX119">LOOKUP(2,1/(Log!$K$1:$K$27569=HV119),Log!$F$1:$F$27569)</f>
        <v>ACAPS Access Methodology</v>
      </c>
      <c r="HY119" s="222" t="str">
        <f t="array" ref="HY119">LOOKUP(2,1/(Log!$K$1:$K$27569=HV119),Log!$G$1:$G$27569)</f>
        <v>Medium</v>
      </c>
      <c r="HZ119" s="222">
        <f t="array" ref="HZ119">LOOKUP(2,1/(Log!$K$1:$K$27569=HV119),Log!$H$1:$H$27569)</f>
        <v>2</v>
      </c>
      <c r="IA119" s="222" t="str">
        <f t="array" ref="IA119">LOOKUP(2,1/(Log!$K$1:$K$27569=HV119),Log!$J$1:$J$27569)</f>
        <v>x</v>
      </c>
      <c r="IB119" s="222" t="str">
        <f t="array" ref="IB119">LOOKUP(2,1/(Log!$K$1:$K$27569=HV119),Log!$I$1:$I$27569)</f>
        <v>x</v>
      </c>
      <c r="IC119" s="223">
        <f t="array" ref="IC119">LOOKUP(2,1/(Log!$K$1:$K$27569=HV119),Log!$L$1:$L$27569)</f>
        <v>45614</v>
      </c>
      <c r="ID119" s="221" t="str">
        <f t="shared" si="150"/>
        <v>TCD001Presence of mines and improvised explosive devices</v>
      </c>
      <c r="IE119" s="224">
        <f t="array" ref="IE119">LOOKUP(2,1/(Log!$K$1:$K$27569=ID119),Log!$E$1:$E$27569)</f>
        <v>3</v>
      </c>
      <c r="IF119" s="224" t="str">
        <f t="array" ref="IF119">LOOKUP(2,1/(Log!$K$1:$K$27569=ID119),Log!$F$1:$F$27569)</f>
        <v>ACAPS Access Methodology</v>
      </c>
      <c r="IG119" s="224" t="str">
        <f t="array" ref="IG119">LOOKUP(2,1/(Log!$K$1:$K$27569=ID119),Log!$G$1:$G$27569)</f>
        <v>Medium</v>
      </c>
      <c r="IH119" s="224">
        <f t="array" ref="IH119">LOOKUP(2,1/(Log!$K$1:$K$27569=ID119),Log!$H$1:$H$27569)</f>
        <v>2</v>
      </c>
      <c r="II119" s="224" t="str">
        <f t="array" ref="II119">LOOKUP(2,1/(Log!$K$1:$K$27569=ID119),Log!$J$1:$J$27569)</f>
        <v>x</v>
      </c>
      <c r="IJ119" s="224" t="str">
        <f t="array" ref="IJ119">LOOKUP(2,1/(Log!$K$1:$K$27569=ID119),Log!$I$1:$I$27569)</f>
        <v>x</v>
      </c>
      <c r="IK119" s="214">
        <f t="array" ref="IK119">LOOKUP(2,1/(Log!$K$1:$K$27569=ID119),Log!$L$1:$L$27569)</f>
        <v>45614</v>
      </c>
      <c r="IL119" s="222" t="str">
        <f t="shared" si="151"/>
        <v>TCD001Physical constraints in the environment (obstacles related to terrain, climate, lack of infrastructure, etc.)</v>
      </c>
      <c r="IM119" s="222">
        <f t="array" ref="IM119">LOOKUP(2,1/(Log!$K$1:$K$27569=IL119),Log!$E$1:$E$27569)</f>
        <v>3</v>
      </c>
      <c r="IN119" s="222" t="str">
        <f t="array" ref="IN119">LOOKUP(2,1/(Log!$K$1:$K$27569=IL119),Log!$F$1:$F$27569)</f>
        <v>ACAPS Access Methodology</v>
      </c>
      <c r="IO119" s="222" t="str">
        <f t="array" ref="IO119">LOOKUP(2,1/(Log!$K$1:$K$27569=IL119),Log!$G$1:$G$27569)</f>
        <v>Medium</v>
      </c>
      <c r="IP119" s="222">
        <f t="array" ref="IP119">LOOKUP(2,1/(Log!$K$1:$K$27569=IL119),Log!$H$1:$H$27569)</f>
        <v>2</v>
      </c>
      <c r="IQ119" s="222" t="str">
        <f t="array" ref="IQ119">LOOKUP(2,1/(Log!$K$1:$K$27569=IL119),Log!$J$1:$J$27569)</f>
        <v>x</v>
      </c>
      <c r="IR119" s="222" t="str">
        <f t="array" ref="IR119">LOOKUP(2,1/(Log!$K$1:$K$27569=IL119),Log!$I$1:$I$27569)</f>
        <v>x</v>
      </c>
      <c r="IS119" s="223">
        <f t="array" ref="IS119">LOOKUP(2,1/(Log!$K$1:$K$27569=IL119),Log!$L$1:$L$27569)</f>
        <v>45614</v>
      </c>
    </row>
    <row r="120" spans="1:253" s="11" customFormat="1" ht="13.35" customHeight="1">
      <c r="A120" s="11" t="str">
        <f>Lists!B:B</f>
        <v>Lake Chad basin crisis</v>
      </c>
      <c r="B120" s="11" t="str">
        <f>Lists!F:F</f>
        <v>Conflict/ Violence</v>
      </c>
      <c r="C120" s="11" t="str">
        <f>Lists!C:C</f>
        <v>TCD003</v>
      </c>
      <c r="D120" s="11" t="str">
        <f>Lists!A:A</f>
        <v>Chad</v>
      </c>
      <c r="E120" s="11" t="str">
        <f>Lists!D:D</f>
        <v>TCD</v>
      </c>
      <c r="F120" s="11" t="str">
        <f t="shared" si="114"/>
        <v>TCD003Total population</v>
      </c>
      <c r="G120" s="212">
        <f t="array" ref="G120">ROUND(LOOKUP(2,1/(Log!$K$1:$K$27569=F120),Log!$E$1:$E$27569),-3)</f>
        <v>20869000</v>
      </c>
      <c r="H120" s="213" t="str">
        <f t="array" ref="H120">LOOKUP(2,1/(Log!$K$1:$K$27569=F120),Log!$F$1:$F$27569)</f>
        <v>World Population Review accessed 15/04/2025</v>
      </c>
      <c r="I120" s="213" t="str">
        <f t="array" ref="I120">LOOKUP(2,1/(Log!$K$1:$K$27569=F120),Log!$G$1:$G$27569)</f>
        <v xml:space="preserve">Medium </v>
      </c>
      <c r="J120" s="213">
        <f t="array" ref="J120">LOOKUP(2,1/(Log!$K$1:$K$27569=F120),Log!$H$1:$H$27569)</f>
        <v>2</v>
      </c>
      <c r="K120" s="213" t="str">
        <f t="array" ref="K120">LOOKUP(2,1/(Log!$K$1:$K$27569=F120),Log!$J$1:$J$27569)</f>
        <v>This is the population of Chad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v>
      </c>
      <c r="L120" s="213" t="str">
        <f t="array" ref="L120">LOOKUP(2,1/(Log!$K$1:$K$27569=F120),Log!$I$1:$I$27569)</f>
        <v>https://worldpopulationreview.com/countries/chad</v>
      </c>
      <c r="M120" s="214">
        <f t="array" ref="M120">LOOKUP(2,1/(Log!$K$1:$K$27569=F120),Log!$L$1:$L$27569)</f>
        <v>45776</v>
      </c>
      <c r="N120" s="227" t="str">
        <f t="shared" si="115"/>
        <v>TCD003Landmass affected</v>
      </c>
      <c r="O120" s="216">
        <f t="array" ref="O120">LOOKUP(2,1/(Log!$K$1:$K$27569=N120),Log!$E$1:$E$27569)</f>
        <v>19779</v>
      </c>
      <c r="P120" s="216" t="str">
        <f t="array" ref="P120">LOOKUP(2,1/(Log!$K$1:$K$27569=N120),Log!$F$1:$F$27569)</f>
        <v>OCHA 13/02/2025</v>
      </c>
      <c r="Q120" s="216" t="str">
        <f t="array" ref="Q120">LOOKUP(2,1/(Log!$K$1:$K$27569=N120),Log!$G$1:$G$27569)</f>
        <v xml:space="preserve">Medium </v>
      </c>
      <c r="R120" s="216">
        <f t="array" ref="R120">LOOKUP(2,1/(Log!$K$1:$K$27569=N120),Log!$H$1:$H$27569)</f>
        <v>2</v>
      </c>
      <c r="S120" s="216" t="str">
        <f t="array" ref="S120">LOOKUP(2,1/(Log!$K$1:$K$27569=N120),Log!$J$1:$J$27569)</f>
        <v>The Lake Chad Basin Crisis in the Lac region, is related to the insecurity crisis orchestrated by the jihadist groups; Boko Haram and ISWA which originated from Nigeria and has spread to neighboring Cameroon and Niger. Violence, insecurity, and displacement have continued to impact all departments of this region. Therefore, we consider the entire landmass of the Lac region (19,779 sq. km) as affected. Although the data source is dated, landmass figures do not change frequently, making this estimation reliable for geographic impact.</v>
      </c>
      <c r="T120" s="216" t="str">
        <f t="array" ref="T120">LOOKUP(2,1/(Log!$K$1:$K$27569=N120),Log!$I$1:$I$27569)</f>
        <v xml:space="preserve">https://data.humdata.org/dataset/f01c8222-b67d-41ff-954a-731aafd4466b/resource/4ffb6985-7086-445c-a31b-e08aba587b0c/download/tcd_admgz_20250213.xlsx </v>
      </c>
      <c r="U120" s="217">
        <f t="array" ref="U120">LOOKUP(2,1/(Log!$K$1:$K$27569=N120),Log!$L$1:$L$27569)</f>
        <v>45776</v>
      </c>
      <c r="V120" s="227" t="str">
        <f t="shared" si="116"/>
        <v>TCD003People exposed</v>
      </c>
      <c r="W120" s="213">
        <f t="array" ref="W120">IF(LOOKUP(2,1/(Log!$K$1:$K$27569=V120),Log!$E$1:$E$27569)="x","x",ROUND(LOOKUP(2,1/(Log!$K$1:$K$27569=V120),Log!$E$1:$E$27569),-3))</f>
        <v>756000</v>
      </c>
      <c r="X120" s="213" t="str">
        <f t="array" ref="X120">LOOKUP(2,1/(Log!$K$1:$K$27569=V120),Log!$F$1:$F$27569)</f>
        <v>OCHA 11/03/2025</v>
      </c>
      <c r="Y120" s="213" t="str">
        <f t="array" ref="Y120">LOOKUP(2,1/(Log!$K$1:$K$27569=V120),Log!$G$1:$G$27569)</f>
        <v>High</v>
      </c>
      <c r="Z120" s="213">
        <f t="array" ref="Z120">LOOKUP(2,1/(Log!$K$1:$K$27569=V120),Log!$H$1:$H$27569)</f>
        <v>1</v>
      </c>
      <c r="AA120" s="213" t="str">
        <f t="array" ref="AA120">LOOKUP(2,1/(Log!$K$1:$K$27569=V120),Log!$J$1:$J$27569)</f>
        <v>This figure corresponds to the number of people living in the Lac region of Cameroon, as reported in the HDX Excel 2025 data. The source is highly reliable because it is up-to-date and relies on United Nations data. We consider the entire Lac population to be exposed to the crisis.</v>
      </c>
      <c r="AB120" s="213" t="str">
        <f t="array" ref="AB120">LOOKUP(2,1/(Log!$K$1:$K$27569=V120),Log!$I$1:$I$27569)</f>
        <v xml:space="preserve">https://data.humdata.org/dataset/b53eefbf-463b-436c-8c23-72a1c0398cae/resource/02eb7605-8d79-4481-bdd4-de98ab11f17f/download/jiaf_chad_2025.xlsx </v>
      </c>
      <c r="AC120" s="214">
        <f t="array" ref="AC120">LOOKUP(2,1/(Log!$K$1:$K$27569=V120),Log!$L$1:$L$27569)</f>
        <v>45776</v>
      </c>
      <c r="AD120" s="227" t="str">
        <f t="shared" si="117"/>
        <v>TCD003People affected</v>
      </c>
      <c r="AE120" s="218">
        <f t="array" ref="AE120">IF(LOOKUP(2,1/(Log!$K$1:$K$27569=AD120),Log!$E$1:$E$27569)="x","x",ROUND(LOOKUP(2,1/(Log!$K$1:$K$27569=AD120),Log!$E$1:$E$27569),-3))</f>
        <v>756000</v>
      </c>
      <c r="AF120" s="218" t="str">
        <f t="array" ref="AF120">LOOKUP(2,1/(Log!$K$1:$K$27569=AD120),Log!$F$1:$F$27569)</f>
        <v>OCHA 11/03/2025</v>
      </c>
      <c r="AG120" s="218" t="str">
        <f t="array" ref="AG120">LOOKUP(2,1/(Log!$K$1:$K$27569=AD120),Log!$G$1:$G$27569)</f>
        <v>High</v>
      </c>
      <c r="AH120" s="218">
        <f t="array" ref="AH120">LOOKUP(2,1/(Log!$K$1:$K$27569=AD120),Log!$H$1:$H$27569)</f>
        <v>1</v>
      </c>
      <c r="AI120" s="218" t="str">
        <f t="array" ref="AI120">LOOKUP(2,1/(Log!$K$1:$K$27569=AD120),Log!$J$1:$J$27569)</f>
        <v>The total population of the Lac region is considered affected due to the long-standing and widespread impact of the Boko Haram conflict and other armed groups on civilians, infrastructure, and livelihoods. We used the HDX source because it provided information on the Lac region affected by the conflict. This number accurately reflects the different categories of people (IDPs, refugees, returnees, and the host communities) affected since it is directed towards humanitarian needs. The reliability of this information is high because the source is up-to-date and relies on United Nations data.</v>
      </c>
      <c r="AJ120" s="218" t="str">
        <f t="array" ref="AJ120">LOOKUP(2,1/(Log!$K$1:$K$27569=AD120),Log!$I$1:$I$27569)</f>
        <v xml:space="preserve">https://data.humdata.org/dataset/b53eefbf-463b-436c-8c23-72a1c0398cae/resource/02eb7605-8d79-4481-bdd4-de98ab11f17f/download/jiaf_chad_2025.xlsx </v>
      </c>
      <c r="AK120" s="219">
        <f t="array" ref="AK120">LOOKUP(2,1/(Log!$K$1:$K$27569=AD120),Log!$L$1:$L$27569)</f>
        <v>45776</v>
      </c>
      <c r="AL120" s="227" t="str">
        <f t="shared" si="118"/>
        <v>TCD003People displaced</v>
      </c>
      <c r="AM120" s="213">
        <f t="array" ref="AM120">IF(LOOKUP(2,1/(Log!$K$1:$K$27569=AL120),Log!$E$1:$E$27569)="x","x",ROUND(LOOKUP(2,1/(Log!$K$1:$K$27569=AL120),Log!$E$1:$E$27569),-3))</f>
        <v>264000</v>
      </c>
      <c r="AN120" s="213" t="str">
        <f t="array" ref="AN120">LOOKUP(2,1/(Log!$K$1:$K$27569=AL120),Log!$F$1:$F$27569)</f>
        <v>UNHCR 02/04/2025; UNHCR 06/11/2024</v>
      </c>
      <c r="AO120" s="213" t="str">
        <f t="array" ref="AO120">LOOKUP(2,1/(Log!$K$1:$K$27569=AL120),Log!$G$1:$G$27569)</f>
        <v xml:space="preserve">Medium </v>
      </c>
      <c r="AP120" s="213">
        <f t="array" ref="AP120">LOOKUP(2,1/(Log!$K$1:$K$27569=AL120),Log!$H$1:$H$27569)</f>
        <v>2</v>
      </c>
      <c r="AQ120" s="213" t="str">
        <f t="array" ref="AQ120">LOOKUP(2,1/(Log!$K$1:$K$27569=AL120),Log!$J$1:$J$27569)</f>
        <v>People displaced by the Lake Chad Basin Crisis in Chad include 225,689 internally displaced persons (IDPs), 21,476 refugees and asylum seekers, and 16,886 returnees, according to UNHCR data from March 2025. These figures are updated regularly through the UNHCR data portal. The reliability of this information is considered medium due to the dynamic context and access limitations in conflict-affected areas, which may lead to underreporting in some locations.</v>
      </c>
      <c r="AR120" s="213" t="str">
        <f t="array" ref="AR120">LOOKUP(2,1/(Log!$K$1:$K$27569=AL120),Log!$I$1:$I$27569)</f>
        <v>https://data.unhcr.org/fr/documents/details/115438; https://data.unhcr.org/en/documents/details/112314</v>
      </c>
      <c r="AS120" s="214">
        <f t="array" ref="AS120">LOOKUP(2,1/(Log!$K$1:$K$27569=AL120),Log!$L$1:$L$27569)</f>
        <v>45776</v>
      </c>
      <c r="AT120" s="228" t="str">
        <f t="shared" si="119"/>
        <v>TCD003Injuries reported</v>
      </c>
      <c r="AU120" s="218" t="str">
        <f t="array" ref="AU120">LOOKUP(2,1/(Log!$K$1:$K$27569=AT120),Log!$E$1:$E$27569)</f>
        <v>x</v>
      </c>
      <c r="AV120" s="218" t="str">
        <f t="array" ref="AV120">LOOKUP(2,1/(Log!$K$1:$K$27569=AT120),Log!$F$1:$F$27569)</f>
        <v>x</v>
      </c>
      <c r="AW120" s="218" t="str">
        <f t="array" ref="AW120">LOOKUP(2,1/(Log!$K$1:$K$27569=AT120),Log!$G$1:$G$27569)</f>
        <v>x</v>
      </c>
      <c r="AX120" s="218" t="str">
        <f t="array" ref="AX120">LOOKUP(2,1/(Log!$K$1:$K$27569=AT120),Log!$H$1:$H$27569)</f>
        <v>x</v>
      </c>
      <c r="AY120" s="218" t="str">
        <f t="array" ref="AY120">LOOKUP(2,1/(Log!$K$1:$K$27569=AT120),Log!$J$1:$J$27569)</f>
        <v xml:space="preserve">Considering the complexity of the situation and current reliable data from open sources is not available, which limits the capacity to provide accurate figure. </v>
      </c>
      <c r="AZ120" s="218" t="str">
        <f t="array" ref="AZ120">LOOKUP(2,1/(Log!$K$1:$K$27569=AT120),Log!$I$1:$I$27569)</f>
        <v>x</v>
      </c>
      <c r="BA120" s="219">
        <f t="array" ref="BA120">LOOKUP(2,1/(Log!$K$1:$K$27569=AT120),Log!$L$1:$L$27569)</f>
        <v>45776</v>
      </c>
      <c r="BB120" s="227" t="str">
        <f t="shared" si="120"/>
        <v>TCD003Illness cases reported</v>
      </c>
      <c r="BC120" s="213" t="str">
        <f t="array" ref="BC120">LOOKUP(2,1/(Log!$K$1:$K$27569=BB120),Log!$E$1:$E$27569)</f>
        <v>x</v>
      </c>
      <c r="BD120" s="213">
        <f t="array" ref="BD120">LOOKUP(2,1/(Log!$K$1:$K$27569=BB120),Log!$F$1:$F$27569)</f>
        <v>0</v>
      </c>
      <c r="BE120" s="213" t="str">
        <f t="array" ref="BE120">LOOKUP(2,1/(Log!$K$1:$K$27569=BB120),Log!$G$1:$G$27569)</f>
        <v>Medium</v>
      </c>
      <c r="BF120" s="213">
        <f t="array" ref="BF120">LOOKUP(2,1/(Log!$K$1:$K$27569=BB120),Log!$H$1:$H$27569)</f>
        <v>2</v>
      </c>
      <c r="BG120" s="213" t="str">
        <f t="array" ref="BG120">LOOKUP(2,1/(Log!$K$1:$K$27569=BB120),Log!$J$1:$J$27569)</f>
        <v>No data available</v>
      </c>
      <c r="BH120" s="213">
        <f t="array" ref="BH120">LOOKUP(2,1/(Log!$K$1:$K$27569=BB120),Log!$I$1:$I$27569)</f>
        <v>0</v>
      </c>
      <c r="BI120" s="214">
        <f t="array" ref="BI120">LOOKUP(2,1/(Log!$K$1:$K$27569=BB120),Log!$L$1:$L$27569)</f>
        <v>43511</v>
      </c>
      <c r="BJ120" s="228" t="str">
        <f t="shared" si="121"/>
        <v>TCD003Fatalities reported</v>
      </c>
      <c r="BK120" s="228">
        <f t="array" ref="BK120">LOOKUP(2,1/(Log!$K$1:$K$27569=BJ120),Log!$E$1:$E$27569)</f>
        <v>164</v>
      </c>
      <c r="BL120" s="228" t="str">
        <f t="array" ref="BL120">LOOKUP(2,1/(Log!$K$1:$K$27569=BJ120),Log!$F$1:$F$27569)</f>
        <v>ACLED accessed 15/04/2025</v>
      </c>
      <c r="BM120" s="228" t="str">
        <f t="array" ref="BM120">LOOKUP(2,1/(Log!$K$1:$K$27569=BJ120),Log!$G$1:$G$27569)</f>
        <v>High</v>
      </c>
      <c r="BN120" s="228">
        <f t="array" ref="BN120">LOOKUP(2,1/(Log!$K$1:$K$27569=BJ120),Log!$H$1:$H$27569)</f>
        <v>1</v>
      </c>
      <c r="BO120" s="228" t="str">
        <f t="array" ref="BO120">LOOKUP(2,1/(Log!$K$1:$K$27569=BJ120),Log!$J$1:$J$27569)</f>
        <v>The figure includes the total number of fatalities in the Lake Chad Basin Crisis in Chad precisely in the Lac region according to ACLED from 1 October 2024 to 31 March 2025, from all types of events (such as battles, violence against civilians, explosions or remote violence, riots, protests, and strategic developments) and by all perpetrators (state or non-state). The fatalities in the ACLED dataset relate exclusively to violent incidents.</v>
      </c>
      <c r="BP120" s="218" t="str">
        <f t="array" ref="BP120">LOOKUP(2,1/(Log!$K$1:$K$27569=BJ120),Log!$I$1:$I$27569)</f>
        <v xml:space="preserve">https://acleddata.com/data-export-tool/ </v>
      </c>
      <c r="BQ120" s="229">
        <f t="array" ref="BQ120">LOOKUP(2,1/(Log!$K$1:$K$27569=BJ120),Log!$L$1:$L$27569)</f>
        <v>45776</v>
      </c>
      <c r="BR120" s="227" t="str">
        <f t="shared" si="122"/>
        <v>TCD003Buildings damaged</v>
      </c>
      <c r="BS120" s="230" t="str">
        <f t="array" ref="BS120">LOOKUP(2,1/(Log!$K$1:$K$27569=BR120),Log!$E$1:$E$27569)</f>
        <v>x</v>
      </c>
      <c r="BT120" s="230">
        <f t="array" ref="BT120">LOOKUP(2,1/(Log!$K$1:$K$27569=BR120),Log!$F$1:$F$27569)</f>
        <v>0</v>
      </c>
      <c r="BU120" s="230" t="str">
        <f t="array" ref="BU120">LOOKUP(2,1/(Log!$K$1:$K$27569=BR120),Log!$G$1:$G$27569)</f>
        <v>Medium</v>
      </c>
      <c r="BV120" s="230">
        <f t="array" ref="BV120">LOOKUP(2,1/(Log!$K$1:$K$27569=BR120),Log!$H$1:$H$27569)</f>
        <v>2</v>
      </c>
      <c r="BW120" s="230" t="str">
        <f t="array" ref="BW120">LOOKUP(2,1/(Log!$K$1:$K$27569=BR120),Log!$J$1:$J$27569)</f>
        <v>No data available</v>
      </c>
      <c r="BX120" s="230">
        <f t="array" ref="BX120">LOOKUP(2,1/(Log!$K$1:$K$27569=BR120),Log!$I$1:$I$27569)</f>
        <v>0</v>
      </c>
      <c r="BY120" s="214">
        <f t="array" ref="BY120">LOOKUP(2,1/(Log!$K$1:$K$27569=BR120),Log!$L$1:$L$27569)</f>
        <v>43511</v>
      </c>
      <c r="BZ120" s="228" t="str">
        <f t="shared" si="123"/>
        <v>TCD003Buildings destroyed</v>
      </c>
      <c r="CA120" s="228" t="str">
        <f t="array" ref="CA120">LOOKUP(2,1/(Log!$K$1:$K$27569=BZ120),Log!$E$1:$E$27569)</f>
        <v>x</v>
      </c>
      <c r="CB120" s="228">
        <f t="array" ref="CB120">LOOKUP(2,1/(Log!$K$1:$K$27569=BZ120),Log!$F$1:$F$27569)</f>
        <v>0</v>
      </c>
      <c r="CC120" s="228" t="str">
        <f t="array" ref="CC120">LOOKUP(2,1/(Log!$K$1:$K$27569=BZ120),Log!$G$1:$G$27569)</f>
        <v>x</v>
      </c>
      <c r="CD120" s="228" t="str">
        <f t="array" ref="CD120">LOOKUP(2,1/(Log!$K$1:$K$27569=BZ120),Log!$H$1:$H$27569)</f>
        <v>x</v>
      </c>
      <c r="CE120" s="228" t="str">
        <f t="array" ref="CE120">LOOKUP(2,1/(Log!$K$1:$K$27569=BZ120),Log!$J$1:$J$27569)</f>
        <v>No data available</v>
      </c>
      <c r="CF120" s="228">
        <f t="array" ref="CF120">LOOKUP(2,1/(Log!$K$1:$K$27569=BZ120),Log!$I$1:$I$27569)</f>
        <v>0</v>
      </c>
      <c r="CG120" s="229">
        <f t="array" ref="CG120">LOOKUP(2,1/(Log!$K$1:$K$27569=BZ120),Log!$L$1:$L$27569)</f>
        <v>43511</v>
      </c>
      <c r="CH120" s="227" t="str">
        <f t="shared" si="124"/>
        <v>TCD003Buildings in the affected area</v>
      </c>
      <c r="CI120" s="228" t="e">
        <f t="array" ref="CI120">LOOKUP(2,1/(Log!$K$1:$K$27569=CH120),Log!$E$1:$E$27569)</f>
        <v>#N/A</v>
      </c>
      <c r="CJ120" s="228" t="e">
        <f t="array" ref="CJ120">LOOKUP(2,1/(Log!$K$1:$K$27569=CH120),Log!$F$1:$F$27569)</f>
        <v>#N/A</v>
      </c>
      <c r="CK120" s="228" t="e">
        <f t="array" ref="CK120">LOOKUP(2,1/(Log!$K$1:$K$27569=CH120),Log!$G$1:$G$27569)</f>
        <v>#N/A</v>
      </c>
      <c r="CL120" s="228" t="e">
        <f t="array" ref="CL120">LOOKUP(2,1/(Log!$K$1:$K$27569=CH120),Log!$H$1:$H$27569)</f>
        <v>#N/A</v>
      </c>
      <c r="CM120" s="228" t="e">
        <f t="array" ref="CM120">LOOKUP(2,1/(Log!$K$1:$K$27569=CH120),Log!$J$1:$J$27569)</f>
        <v>#N/A</v>
      </c>
      <c r="CN120" s="228" t="e">
        <f t="array" ref="CN120">LOOKUP(2,1/(Log!$K$1:$K$27569=CH120),Log!$I$1:$I$27569)</f>
        <v>#N/A</v>
      </c>
      <c r="CO120" s="231" t="e">
        <f t="array" ref="CO120">LOOKUP(2,1/(Log!$K$1:$K$27569=CH120),Log!$L$1:$L$27569)</f>
        <v>#N/A</v>
      </c>
      <c r="CP120" s="228" t="str">
        <f t="shared" si="125"/>
        <v>TCD003Economic Losses</v>
      </c>
      <c r="CQ120" s="230" t="str">
        <f t="array" ref="CQ120">LOOKUP(2,1/(Log!$K$1:$K$27569=CP120),Log!$E$1:$E$27569)</f>
        <v>x</v>
      </c>
      <c r="CR120" s="230">
        <f t="array" ref="CR120">LOOKUP(2,1/(Log!$K$1:$K$27569=CP120),Log!$F$1:$F$27569)</f>
        <v>0</v>
      </c>
      <c r="CS120" s="230" t="str">
        <f t="array" ref="CS120">LOOKUP(2,1/(Log!$K$1:$K$27569=CP120),Log!$G$1:$G$27569)</f>
        <v>Medium</v>
      </c>
      <c r="CT120" s="230">
        <f t="array" ref="CT120">LOOKUP(2,1/(Log!$K$1:$K$27569=CP120),Log!$H$1:$H$27569)</f>
        <v>2</v>
      </c>
      <c r="CU120" s="230" t="str">
        <f t="array" ref="CU120">LOOKUP(2,1/(Log!$K$1:$K$27569=CP120),Log!$J$1:$J$27569)</f>
        <v>No data available</v>
      </c>
      <c r="CV120" s="230">
        <f t="array" ref="CV120">LOOKUP(2,1/(Log!$K$1:$K$27569=CP120),Log!$I$1:$I$27569)</f>
        <v>0</v>
      </c>
      <c r="CW120" s="214">
        <f t="array" ref="CW120">LOOKUP(2,1/(Log!$K$1:$K$27569=CP120),Log!$L$1:$L$27569)</f>
        <v>43511</v>
      </c>
      <c r="CX120" s="228" t="str">
        <f t="shared" si="126"/>
        <v>TCD003People in Need</v>
      </c>
      <c r="CY120" s="218">
        <f t="shared" si="127"/>
        <v>648000</v>
      </c>
      <c r="CZ120" s="218" t="str">
        <f t="shared" si="128"/>
        <v>OCHA 11/03/2025</v>
      </c>
      <c r="DA120" s="218" t="str">
        <f t="shared" si="129"/>
        <v xml:space="preserve">Medium </v>
      </c>
      <c r="DB120" s="218">
        <f t="shared" si="130"/>
        <v>2</v>
      </c>
      <c r="DC120" s="218" t="str">
        <f t="shared" si="131"/>
        <v>According to the INFORM Severity Index methodology, the sum of people in levels 3, 4, and 5 equals the total number of people in need. ACAPS used the JIAF dataset (OCHA 11/03/2025) to distribute the PiN. The number of people in Level 3 (96,060) corresponds to the population in admin areas assessed to be in severity level 3. This approach is assigned a medium reliability as it is based on the official severity breakdown by area but does not include household-level severity information. Unlike previous approaches, we do not assume level 5 is an info gap, but rather that no areas are assessed at that level in the JIAF file.</v>
      </c>
      <c r="DD120" s="218" t="str">
        <f t="shared" si="132"/>
        <v xml:space="preserve">https://data.humdata.org/dataset/b53eefbf-463b-436c-8c23-72a1c0398cae/resource/02eb7605-8d79-4481-bdd4-de98ab11f17f/download/jiaf_chad_2025.xlsx </v>
      </c>
      <c r="DE120" s="220">
        <f t="shared" si="133"/>
        <v>45776</v>
      </c>
      <c r="DF120" s="227" t="str">
        <f t="shared" si="134"/>
        <v>TCD003Minimal humanitarian conditions - Level 1</v>
      </c>
      <c r="DG120" s="213">
        <f t="array" ref="DG120">IF(LOOKUP(2,1/(Log!$K$1:$K$27569=DF120),Log!$E$1:$E$27569)="x","x",ROUND(LOOKUP(2,1/(Log!$K$1:$K$27569=DF120),Log!$E$1:$E$27569),-3))</f>
        <v>0</v>
      </c>
      <c r="DH120" s="230" t="str">
        <f t="array" ref="DH120">LOOKUP(2,1/(Log!$K$1:$K$27569=DF120),Log!$F$1:$F$27569)</f>
        <v>OCHA 11/03/2025</v>
      </c>
      <c r="DI120" s="230" t="str">
        <f t="array" ref="DI120">LOOKUP(2,1/(Log!$K$1:$K$27569=DF120),Log!$G$1:$G$27569)</f>
        <v xml:space="preserve">Medium </v>
      </c>
      <c r="DJ120" s="230">
        <f t="array" ref="DJ120">LOOKUP(2,1/(Log!$K$1:$K$27569=DF120),Log!$H$1:$H$27569)</f>
        <v>2</v>
      </c>
      <c r="DK120" s="230" t="str">
        <f t="array" ref="DK120">LOOKUP(2,1/(Log!$K$1:$K$27569=DF120),Log!$J$1:$J$27569)</f>
        <v>According to INFORM SI methodology, the number of people in Level 1 is equal to the people exposed minus the people affected. People in Level 1 are able to meet their basic needs without employing irreversible coping strategies.</v>
      </c>
      <c r="DL120" s="230" t="str">
        <f t="array" ref="DL120">LOOKUP(2,1/(Log!$K$1:$K$27569=DF120),Log!$I$1:$I$27569)</f>
        <v xml:space="preserve">https://data.humdata.org/dataset/b53eefbf-463b-436c-8c23-72a1c0398cae/resource/02eb7605-8d79-4481-bdd4-de98ab11f17f/download/jiaf_chad_2025.xlsx </v>
      </c>
      <c r="DM120" s="214">
        <f t="array" ref="DM120">LOOKUP(2,1/(Log!$K$1:$K$27569=DF120),Log!$L$1:$L$27569)</f>
        <v>45776</v>
      </c>
      <c r="DN120" s="228" t="str">
        <f t="shared" si="135"/>
        <v>TCD003Stressed humanitarian conditions - Level 2</v>
      </c>
      <c r="DO120" s="218">
        <f t="array" ref="DO120">IF(LOOKUP(2,1/(Log!$K$1:$K$27569=DN120),Log!$E$1:$E$27569)="x","x",ROUND(LOOKUP(2,1/(Log!$K$1:$K$27569=DN120),Log!$E$1:$E$27569),-3))</f>
        <v>108000</v>
      </c>
      <c r="DP120" s="228" t="str">
        <f t="array" ref="DP120">LOOKUP(2,1/(Log!$K$1:$K$27569=DN120),Log!$F$1:$F$27569)</f>
        <v>OCHA 11/03/2025</v>
      </c>
      <c r="DQ120" s="228" t="str">
        <f t="array" ref="DQ120">LOOKUP(2,1/(Log!$K$1:$K$27569=DN120),Log!$G$1:$G$27569)</f>
        <v xml:space="preserve">Medium </v>
      </c>
      <c r="DR120" s="228">
        <f t="array" ref="DR120">LOOKUP(2,1/(Log!$K$1:$K$27569=DN120),Log!$H$1:$H$27569)</f>
        <v>2</v>
      </c>
      <c r="DS120" s="228" t="str">
        <f t="array" ref="DS120">LOOKUP(2,1/(Log!$K$1:$K$27569=DN120),Log!$J$1:$J$27569)</f>
        <v>According to the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 multi-sectoral assessments has not been used, the JIAF HDX excel file provided the PIN figure for the Lake Chad Basin crisis.</v>
      </c>
      <c r="DT120" s="228" t="str">
        <f t="array" ref="DT120">LOOKUP(2,1/(Log!$K$1:$K$27569=DN120),Log!$I$1:$I$27569)</f>
        <v xml:space="preserve">https://data.humdata.org/dataset/b53eefbf-463b-436c-8c23-72a1c0398cae/resource/02eb7605-8d79-4481-bdd4-de98ab11f17f/download/jiaf_chad_2025.xlsx </v>
      </c>
      <c r="DU120" s="229">
        <f t="array" ref="DU120">LOOKUP(2,1/(Log!$K$1:$K$27569=DN120),Log!$L$1:$L$27569)</f>
        <v>45776</v>
      </c>
      <c r="DV120" s="227" t="str">
        <f t="shared" si="136"/>
        <v>TCD003Moderate humanitarian conditions - Level 3</v>
      </c>
      <c r="DW120" s="213">
        <f t="array" ref="DW120">IF(LOOKUP(2,1/(Log!$K$1:$K$27569=DV120),Log!$E$1:$E$27569)="x","x",ROUND(LOOKUP(2,1/(Log!$K$1:$K$27569=DV120),Log!$E$1:$E$27569),-3))</f>
        <v>96000</v>
      </c>
      <c r="DX120" s="230" t="str">
        <f t="array" ref="DX120">LOOKUP(2,1/(Log!$K$1:$K$27569=DV120),Log!$F$1:$F$27569)</f>
        <v>OCHA 11/03/2025</v>
      </c>
      <c r="DY120" s="230" t="str">
        <f t="array" ref="DY120">LOOKUP(2,1/(Log!$K$1:$K$27569=DV120),Log!$G$1:$G$27569)</f>
        <v xml:space="preserve">Medium </v>
      </c>
      <c r="DZ120" s="230">
        <f t="array" ref="DZ120">LOOKUP(2,1/(Log!$K$1:$K$27569=DV120),Log!$H$1:$H$27569)</f>
        <v>2</v>
      </c>
      <c r="EA120" s="230" t="str">
        <f t="array" ref="EA120">LOOKUP(2,1/(Log!$K$1:$K$27569=DV120),Log!$J$1:$J$27569)</f>
        <v>According to the INFORM Severity Index methodology, the sum of people in levels 3, 4, and 5 equals the total number of people in need. ACAPS used the JIAF dataset (OCHA 11/03/2025) to distribute the PiN. The number of people in Level 3 (96,060) corresponds to the population in admin areas assessed to be in severity level 3. This approach is assigned a medium reliability as it is based on the official severity breakdown by area but does not include household-level severity information. Unlike previous approaches, we do not assume level 5 is an info gap, but rather that no areas are assessed at that level in the JIAF file.</v>
      </c>
      <c r="EB120" s="230" t="str">
        <f t="array" ref="EB120">LOOKUP(2,1/(Log!$K$1:$K$27569=DV120),Log!$I$1:$I$27569)</f>
        <v xml:space="preserve">https://data.humdata.org/dataset/b53eefbf-463b-436c-8c23-72a1c0398cae/resource/02eb7605-8d79-4481-bdd4-de98ab11f17f/download/jiaf_chad_2025.xlsx </v>
      </c>
      <c r="EC120" s="214">
        <f t="array" ref="EC120">LOOKUP(2,1/(Log!$K$1:$K$27569=DV120),Log!$L$1:$L$27569)</f>
        <v>45776</v>
      </c>
      <c r="ED120" s="228" t="str">
        <f t="shared" si="137"/>
        <v>TCD003Severe humanitarian conditions - Level 4</v>
      </c>
      <c r="EE120" s="218">
        <f t="array" ref="EE120">IF(LOOKUP(2,1/(Log!$K$1:$K$27569=ED120),Log!$E$1:$E$27569)="x","x",ROUND(LOOKUP(2,1/(Log!$K$1:$K$27569=ED120),Log!$E$1:$E$27569),-3))</f>
        <v>552000</v>
      </c>
      <c r="EF120" s="228" t="str">
        <f t="array" ref="EF120">LOOKUP(2,1/(Log!$K$1:$K$27569=ED120),Log!$F$1:$F$27569)</f>
        <v>OCHA 11/03/2025</v>
      </c>
      <c r="EG120" s="228" t="str">
        <f t="array" ref="EG120">LOOKUP(2,1/(Log!$K$1:$K$27569=ED120),Log!$G$1:$G$27569)</f>
        <v xml:space="preserve">Medium </v>
      </c>
      <c r="EH120" s="228">
        <f t="array" ref="EH120">LOOKUP(2,1/(Log!$K$1:$K$27569=ED120),Log!$H$1:$H$27569)</f>
        <v>2</v>
      </c>
      <c r="EI120" s="228" t="str">
        <f t="array" ref="EI120">LOOKUP(2,1/(Log!$K$1:$K$27569=ED120),Log!$J$1:$J$27569)</f>
        <v>The number of people in ACAPS level 4 humanitarian conditions corresponds to the sum of individuals in admin areas classified as severity level 4 according to JIAF (OCHA 11/03/2025). The approach is assigned medium reliability as it reflects officially assessed data but lacks household-level granularity.</v>
      </c>
      <c r="EJ120" s="228" t="str">
        <f t="array" ref="EJ120">LOOKUP(2,1/(Log!$K$1:$K$27569=ED120),Log!$I$1:$I$27569)</f>
        <v xml:space="preserve">https://data.humdata.org/dataset/b53eefbf-463b-436c-8c23-72a1c0398cae/resource/02eb7605-8d79-4481-bdd4-de98ab11f17f/download/jiaf_chad_2025.xlsx </v>
      </c>
      <c r="EK120" s="229">
        <f t="array" ref="EK120">LOOKUP(2,1/(Log!$K$1:$K$27569=ED120),Log!$L$1:$L$27569)</f>
        <v>45776</v>
      </c>
      <c r="EL120" s="227" t="str">
        <f t="shared" si="138"/>
        <v>TCD003Extreme humanitarian conditions - Level 5</v>
      </c>
      <c r="EM120" s="213">
        <f t="array" ref="EM120">IF(LOOKUP(2,1/(Log!$K$1:$K$27569=EL120),Log!$E$1:$E$27569)="x","x",ROUND(LOOKUP(2,1/(Log!$K$1:$K$27569=EL120),Log!$E$1:$E$27569),-3))</f>
        <v>0</v>
      </c>
      <c r="EN120" s="230" t="str">
        <f t="array" ref="EN120">LOOKUP(2,1/(Log!$K$1:$K$27569=EL120),Log!$F$1:$F$27569)</f>
        <v>OCHA 11/03/2025</v>
      </c>
      <c r="EO120" s="230" t="str">
        <f t="array" ref="EO120">LOOKUP(2,1/(Log!$K$1:$K$27569=EL120),Log!$G$1:$G$27569)</f>
        <v>High</v>
      </c>
      <c r="EP120" s="230">
        <f t="array" ref="EP120">LOOKUP(2,1/(Log!$K$1:$K$27569=EL120),Log!$H$1:$H$27569)</f>
        <v>1</v>
      </c>
      <c r="EQ120" s="230" t="str">
        <f t="array" ref="EQ120">LOOKUP(2,1/(Log!$K$1:$K$27569=EL120),Log!$J$1:$J$27569)</f>
        <v>According to the INFORM Severity Index methodology, the sum of people in levels 3, 4, and 5 is equal to the total number of people in need. Based on the latest JIAF data (OCHA 11/03/2025), no admin areas were assessed to be at severity level 5. Therefore, the number of people in Level 5 is zero. This approach is assigned high reliability as it directly follows the official severity classification used in the HRP planning process.</v>
      </c>
      <c r="ER120" s="230" t="str">
        <f t="array" ref="ER120">LOOKUP(2,1/(Log!$K$1:$K$27569=EL120),Log!$I$1:$I$27569)</f>
        <v xml:space="preserve">https://data.humdata.org/dataset/b53eefbf-463b-436c-8c23-72a1c0398cae/resource/02eb7605-8d79-4481-bdd4-de98ab11f17f/download/jiaf_chad_2025.xlsx </v>
      </c>
      <c r="ES120" s="214">
        <f t="array" ref="ES120">LOOKUP(2,1/(Log!$K$1:$K$27569=EL120),Log!$L$1:$L$27569)</f>
        <v>45776</v>
      </c>
      <c r="ET120" s="228" t="str">
        <f t="shared" si="139"/>
        <v>TCD003Fatalities in all crises</v>
      </c>
      <c r="EU120" s="228">
        <f t="array" ref="EU120">LOOKUP(2,1/(Log!$K$1:$K$27569=ET120),Log!$E$1:$E$27569)</f>
        <v>246</v>
      </c>
      <c r="EV120" s="228" t="str">
        <f t="array" ref="EV120">LOOKUP(2,1/(Log!$K$1:$K$27569=ET120),Log!$F$1:$F$27569)</f>
        <v>ACLED accessed 15/04/2025</v>
      </c>
      <c r="EW120" s="228" t="str">
        <f t="array" ref="EW120">LOOKUP(2,1/(Log!$K$1:$K$27569=ET120),Log!$G$1:$G$27569)</f>
        <v>High</v>
      </c>
      <c r="EX120" s="228">
        <f t="array" ref="EX120">LOOKUP(2,1/(Log!$K$1:$K$27569=ET120),Log!$H$1:$H$27569)</f>
        <v>1</v>
      </c>
      <c r="EY120" s="228" t="str">
        <f t="array" ref="EY120">LOOKUP(2,1/(Log!$K$1:$K$27569=ET120),Log!$J$1:$J$27569)</f>
        <v xml:space="preserve">The figure includes the total number of fatalities in the complex crisis in Chad precisely in the 8 regions affected by the 3 sub-crises according to ACLED from 1 October 2024 to 31 March 2025, from all types of events (such as battles, violence against civilians, explosions or remote violence, riots, protests, and strategic developments) and by all perpetrators (state or non-state). The fatalities presented by ACLED exclude the regions of Ennedi Est and Salamat which is also affected by the complex crisis in Chad. The fatalities in the ACLED dataset relate exclusively to violent incidents.  </v>
      </c>
      <c r="EZ120" s="228" t="str">
        <f t="array" ref="EZ120">LOOKUP(2,1/(Log!$K$1:$K$27569=ET120),Log!$I$1:$I$27569)</f>
        <v xml:space="preserve">https://acleddata.com/data-export-tool/ </v>
      </c>
      <c r="FA120" s="229">
        <f t="array" ref="FA120">LOOKUP(2,1/(Log!$K$1:$K$27569=ET120),Log!$L$1:$L$27569)</f>
        <v>45776</v>
      </c>
      <c r="FB120" s="227" t="str">
        <f t="shared" si="140"/>
        <v>TCD003Crisis affected groups</v>
      </c>
      <c r="FC120" s="230">
        <f t="array" ref="FC120">LOOKUP(2,1/(Log!$K$1:$K$27569=FB120),Log!$E$1:$E$27569)</f>
        <v>4</v>
      </c>
      <c r="FD120" s="230" t="str">
        <f t="array" ref="FD120">LOOKUP(2,1/(Log!$K$1:$K$27569=FB120),Log!$F$1:$F$27569)</f>
        <v>UNHCR 02/04/2025; UNHCR 06/11/2024</v>
      </c>
      <c r="FE120" s="230" t="str">
        <f t="array" ref="FE120">LOOKUP(2,1/(Log!$K$1:$K$27569=FB120),Log!$G$1:$G$27569)</f>
        <v xml:space="preserve">Medium </v>
      </c>
      <c r="FF120" s="230">
        <f t="array" ref="FF120">LOOKUP(2,1/(Log!$K$1:$K$27569=FB120),Log!$H$1:$H$27569)</f>
        <v>2</v>
      </c>
      <c r="FG120" s="230" t="str">
        <f t="array" ref="FG120">LOOKUP(2,1/(Log!$K$1:$K$27569=FB120),Log!$J$1:$J$27569)</f>
        <v xml:space="preserve">In the Lake Chad Basin Crisis in Chad, 4 population groups are affected: IDPs, refugees, host and non-hosting population in the Lac region. </v>
      </c>
      <c r="FH120" s="230" t="str">
        <f t="array" ref="FH120">LOOKUP(2,1/(Log!$K$1:$K$27569=FB120),Log!$I$1:$I$27569)</f>
        <v>https://data.unhcr.org/fr/documents/details/115438; https://data.unhcr.org/en/documents/details/112314</v>
      </c>
      <c r="FI120" s="214">
        <f t="array" ref="FI120">LOOKUP(2,1/(Log!$K$1:$K$27569=FB120),Log!$L$1:$L$27569)</f>
        <v>45776</v>
      </c>
      <c r="FJ120" s="227" t="str">
        <f t="shared" si="141"/>
        <v>TCD003People facing limited access constraints</v>
      </c>
      <c r="FK120" s="228" t="str">
        <f t="array" ref="FK120">LOOKUP(2,1/(Log!$K$1:$K$27569=FJ120),Log!$E$1:$E$27569)</f>
        <v>x</v>
      </c>
      <c r="FL120" s="228">
        <f t="array" ref="FL120">LOOKUP(2,1/(Log!$K$1:$K$27569=FJ120),Log!$F$1:$F$27569)</f>
        <v>0</v>
      </c>
      <c r="FM120" s="228" t="str">
        <f t="array" ref="FM120">LOOKUP(2,1/(Log!$K$1:$K$27569=FJ120),Log!$G$1:$G$27569)</f>
        <v>Medium</v>
      </c>
      <c r="FN120" s="228">
        <f t="array" ref="FN120">LOOKUP(2,1/(Log!$K$1:$K$27569=FJ120),Log!$H$1:$H$27569)</f>
        <v>2</v>
      </c>
      <c r="FO120" s="228">
        <f t="array" ref="FO120">LOOKUP(2,1/(Log!$K$1:$K$27569=FJ120),Log!$J$1:$J$27569)</f>
        <v>0</v>
      </c>
      <c r="FP120" s="218">
        <f t="array" ref="FP120">LOOKUP(2,1/(Log!$K$1:$K$27569=FJ120),Log!$I$1:$I$27569)</f>
        <v>0</v>
      </c>
      <c r="FQ120" s="219">
        <f t="array" ref="FQ120">LOOKUP(2,1/(Log!$K$1:$K$27569=FJ120),Log!$L$1:$L$27569)</f>
        <v>43511</v>
      </c>
      <c r="FR120" s="227" t="str">
        <f t="shared" si="142"/>
        <v>TCD003People facing restricted access constraints</v>
      </c>
      <c r="FS120" s="230" t="str">
        <f t="array" ref="FS120">LOOKUP(2,1/(Log!$K$1:$K$27569=FR120),Log!$E$1:$E$27569)</f>
        <v>x</v>
      </c>
      <c r="FT120" s="230">
        <f t="array" ref="FT120">LOOKUP(2,1/(Log!$K$1:$K$27569=FR120),Log!$F$1:$F$27569)</f>
        <v>0</v>
      </c>
      <c r="FU120" s="230" t="str">
        <f t="array" ref="FU120">LOOKUP(2,1/(Log!$K$1:$K$27569=FR120),Log!$G$1:$G$27569)</f>
        <v>Medium</v>
      </c>
      <c r="FV120" s="230">
        <f t="array" ref="FV120">LOOKUP(2,1/(Log!$K$1:$K$27569=FR120),Log!$H$1:$H$27569)</f>
        <v>2</v>
      </c>
      <c r="FW120" s="230">
        <f t="array" ref="FW120">LOOKUP(2,1/(Log!$K$1:$K$27569=FR120),Log!$J$1:$J$27569)</f>
        <v>0</v>
      </c>
      <c r="FX120" s="230">
        <f t="array" ref="FX120">LOOKUP(2,1/(Log!$K$1:$K$27569=FR120),Log!$I$1:$I$27569)</f>
        <v>0</v>
      </c>
      <c r="FY120" s="214">
        <f t="array" ref="FY120">LOOKUP(2,1/(Log!$K$1:$K$27569=FR120),Log!$L$1:$L$27569)</f>
        <v>43511</v>
      </c>
      <c r="FZ120" s="228" t="str">
        <f t="shared" si="143"/>
        <v>TCD003Impediments to entry into country (bureaucratic and administrative)</v>
      </c>
      <c r="GA120" s="228">
        <f t="array" ref="GA120">LOOKUP(2,1/(Log!$K$1:$K$27569=FZ120),Log!$E$1:$E$27569)</f>
        <v>0</v>
      </c>
      <c r="GB120" s="228" t="str">
        <f t="array" ref="GB120">LOOKUP(2,1/(Log!$K$1:$K$27569=FZ120),Log!$F$1:$F$27569)</f>
        <v>ACAPS Access Methodology</v>
      </c>
      <c r="GC120" s="228" t="str">
        <f t="array" ref="GC120">LOOKUP(2,1/(Log!$K$1:$K$27569=FZ120),Log!$G$1:$G$27569)</f>
        <v>Medium</v>
      </c>
      <c r="GD120" s="228">
        <f t="array" ref="GD120">LOOKUP(2,1/(Log!$K$1:$K$27569=FZ120),Log!$H$1:$H$27569)</f>
        <v>2</v>
      </c>
      <c r="GE120" s="228" t="str">
        <f t="array" ref="GE120">LOOKUP(2,1/(Log!$K$1:$K$27569=FZ120),Log!$J$1:$J$27569)</f>
        <v>x</v>
      </c>
      <c r="GF120" s="228" t="str">
        <f t="array" ref="GF120">LOOKUP(2,1/(Log!$K$1:$K$27569=FZ120),Log!$I$1:$I$27569)</f>
        <v>x</v>
      </c>
      <c r="GG120" s="229">
        <f t="array" ref="GG120">LOOKUP(2,1/(Log!$K$1:$K$27569=FZ120),Log!$L$1:$L$27569)</f>
        <v>45614</v>
      </c>
      <c r="GH120" s="227" t="str">
        <f t="shared" si="144"/>
        <v>TCD003Restriction of movement (impediments to freedom of movement and/or administrative restrictions)</v>
      </c>
      <c r="GI120" s="230">
        <f t="array" ref="GI120">LOOKUP(2,1/(Log!$K$1:$K$27569=GH120),Log!$E$1:$E$27569)</f>
        <v>0</v>
      </c>
      <c r="GJ120" s="230" t="str">
        <f t="array" ref="GJ120">LOOKUP(2,1/(Log!$K$1:$K$27569=GH120),Log!$F$1:$F$27569)</f>
        <v>ACAPS Access Methodology</v>
      </c>
      <c r="GK120" s="230" t="str">
        <f t="array" ref="GK120">LOOKUP(2,1/(Log!$K$1:$K$27569=GH120),Log!$G$1:$G$27569)</f>
        <v>Medium</v>
      </c>
      <c r="GL120" s="230">
        <f t="array" ref="GL120">LOOKUP(2,1/(Log!$K$1:$K$27569=GH120),Log!$H$1:$H$27569)</f>
        <v>2</v>
      </c>
      <c r="GM120" s="230" t="str">
        <f t="array" ref="GM120">LOOKUP(2,1/(Log!$K$1:$K$27569=GH120),Log!$J$1:$J$27569)</f>
        <v>x</v>
      </c>
      <c r="GN120" s="230" t="str">
        <f t="array" ref="GN120">LOOKUP(2,1/(Log!$K$1:$K$27569=GH120),Log!$I$1:$I$27569)</f>
        <v>x</v>
      </c>
      <c r="GO120" s="214">
        <f t="array" ref="GO120">LOOKUP(2,1/(Log!$K$1:$K$27569=GH120),Log!$L$1:$L$27569)</f>
        <v>45614</v>
      </c>
      <c r="GP120" s="228" t="str">
        <f t="shared" si="145"/>
        <v>TCD003Interference into implementation of humanitarian activities</v>
      </c>
      <c r="GQ120" s="228">
        <f t="array" ref="GQ120">LOOKUP(2,1/(Log!$K$1:$K$27569=GP120),Log!$E$1:$E$27569)</f>
        <v>0</v>
      </c>
      <c r="GR120" s="228" t="str">
        <f t="array" ref="GR120">LOOKUP(2,1/(Log!$K$1:$K$27569=GP120),Log!$F$1:$F$27569)</f>
        <v>ACAPS Access Methodology</v>
      </c>
      <c r="GS120" s="228" t="str">
        <f t="array" ref="GS120">LOOKUP(2,1/(Log!$K$1:$K$27569=GP120),Log!$G$1:$G$27569)</f>
        <v>Medium</v>
      </c>
      <c r="GT120" s="228">
        <f t="array" ref="GT120">LOOKUP(2,1/(Log!$K$1:$K$27569=GP120),Log!$H$1:$H$27569)</f>
        <v>2</v>
      </c>
      <c r="GU120" s="228" t="str">
        <f t="array" ref="GU120">LOOKUP(2,1/(Log!$K$1:$K$27569=GP120),Log!$J$1:$J$27569)</f>
        <v>x</v>
      </c>
      <c r="GV120" s="228" t="str">
        <f t="array" ref="GV120">LOOKUP(2,1/(Log!$K$1:$K$27569=GP120),Log!$I$1:$I$27569)</f>
        <v>x</v>
      </c>
      <c r="GW120" s="229">
        <f t="array" ref="GW120">LOOKUP(2,1/(Log!$K$1:$K$27569=GP120),Log!$L$1:$L$27569)</f>
        <v>45614</v>
      </c>
      <c r="GX120" s="227" t="str">
        <f t="shared" si="146"/>
        <v>TCD003Violence against personnel, facilities and assets</v>
      </c>
      <c r="GY120" s="230">
        <f t="array" ref="GY120">LOOKUP(2,1/(Log!$K$1:$K$27569=GX120),Log!$E$1:$E$27569)</f>
        <v>1</v>
      </c>
      <c r="GZ120" s="230" t="str">
        <f t="array" ref="GZ120">LOOKUP(2,1/(Log!$K$1:$K$27569=GX120),Log!$F$1:$F$27569)</f>
        <v>ACAPS Access Methodology</v>
      </c>
      <c r="HA120" s="230" t="str">
        <f t="array" ref="HA120">LOOKUP(2,1/(Log!$K$1:$K$27569=GX120),Log!$G$1:$G$27569)</f>
        <v>Medium</v>
      </c>
      <c r="HB120" s="230">
        <f t="array" ref="HB120">LOOKUP(2,1/(Log!$K$1:$K$27569=GX120),Log!$H$1:$H$27569)</f>
        <v>2</v>
      </c>
      <c r="HC120" s="230" t="str">
        <f t="array" ref="HC120">LOOKUP(2,1/(Log!$K$1:$K$27569=GX120),Log!$J$1:$J$27569)</f>
        <v>x</v>
      </c>
      <c r="HD120" s="230" t="str">
        <f t="array" ref="HD120">LOOKUP(2,1/(Log!$K$1:$K$27569=GX120),Log!$I$1:$I$27569)</f>
        <v>x</v>
      </c>
      <c r="HE120" s="214">
        <f t="array" ref="HE120">LOOKUP(2,1/(Log!$K$1:$K$27569=GX120),Log!$L$1:$L$27569)</f>
        <v>45614</v>
      </c>
      <c r="HF120" s="228" t="str">
        <f t="shared" si="147"/>
        <v>TCD003Denial of existence of humanitarian needs or entitlements to assistance</v>
      </c>
      <c r="HG120" s="228">
        <f t="array" ref="HG120">LOOKUP(2,1/(Log!$K$1:$K$27569=HF120),Log!$E$1:$E$27569)</f>
        <v>0</v>
      </c>
      <c r="HH120" s="228" t="str">
        <f t="array" ref="HH120">LOOKUP(2,1/(Log!$K$1:$K$27569=HF120),Log!$F$1:$F$27569)</f>
        <v>ACAPS Access Methodology</v>
      </c>
      <c r="HI120" s="228" t="str">
        <f t="array" ref="HI120">LOOKUP(2,1/(Log!$K$1:$K$27569=HF120),Log!$G$1:$G$27569)</f>
        <v>Medium</v>
      </c>
      <c r="HJ120" s="228">
        <f t="array" ref="HJ120">LOOKUP(2,1/(Log!$K$1:$K$27569=HF120),Log!$H$1:$H$27569)</f>
        <v>2</v>
      </c>
      <c r="HK120" s="228" t="str">
        <f t="array" ref="HK120">LOOKUP(2,1/(Log!$K$1:$K$27569=HF120),Log!$J$1:$J$27569)</f>
        <v>x</v>
      </c>
      <c r="HL120" s="228" t="str">
        <f t="array" ref="HL120">LOOKUP(2,1/(Log!$K$1:$K$27569=HF120),Log!$I$1:$I$27569)</f>
        <v>x</v>
      </c>
      <c r="HM120" s="229">
        <f t="array" ref="HM120">LOOKUP(2,1/(Log!$K$1:$K$27569=HF120),Log!$L$1:$L$27569)</f>
        <v>45614</v>
      </c>
      <c r="HN120" s="227" t="str">
        <f t="shared" si="148"/>
        <v>TCD003Restriction and obstruction of access to services and assistance</v>
      </c>
      <c r="HO120" s="230">
        <f t="array" ref="HO120">LOOKUP(2,1/(Log!$K$1:$K$27569=HN120),Log!$E$1:$E$27569)</f>
        <v>0</v>
      </c>
      <c r="HP120" s="230" t="str">
        <f t="array" ref="HP120">LOOKUP(2,1/(Log!$K$1:$K$27569=HN120),Log!$F$1:$F$27569)</f>
        <v>ACAPS Access Methodology</v>
      </c>
      <c r="HQ120" s="230" t="str">
        <f t="array" ref="HQ120">LOOKUP(2,1/(Log!$K$1:$K$27569=HN120),Log!$G$1:$G$27569)</f>
        <v>Medium</v>
      </c>
      <c r="HR120" s="230">
        <f t="array" ref="HR120">LOOKUP(2,1/(Log!$K$1:$K$27569=HN120),Log!$H$1:$H$27569)</f>
        <v>2</v>
      </c>
      <c r="HS120" s="230" t="str">
        <f t="array" ref="HS120">LOOKUP(2,1/(Log!$K$1:$K$27569=HN120),Log!$J$1:$J$27569)</f>
        <v>x</v>
      </c>
      <c r="HT120" s="230" t="str">
        <f t="array" ref="HT120">LOOKUP(2,1/(Log!$K$1:$K$27569=HN120),Log!$I$1:$I$27569)</f>
        <v>x</v>
      </c>
      <c r="HU120" s="214">
        <f t="array" ref="HU120">LOOKUP(2,1/(Log!$K$1:$K$27569=HN120),Log!$L$1:$L$27569)</f>
        <v>45614</v>
      </c>
      <c r="HV120" s="228" t="str">
        <f t="shared" si="149"/>
        <v>TCD003Ongoing insecurity/hostilities affecting humanitarian assistance</v>
      </c>
      <c r="HW120" s="228">
        <f t="array" ref="HW120">LOOKUP(2,1/(Log!$K$1:$K$27569=HV120),Log!$E$1:$E$27569)</f>
        <v>3</v>
      </c>
      <c r="HX120" s="228" t="str">
        <f t="array" ref="HX120">LOOKUP(2,1/(Log!$K$1:$K$27569=HV120),Log!$F$1:$F$27569)</f>
        <v>ACAPS Access Methodology</v>
      </c>
      <c r="HY120" s="228" t="str">
        <f t="array" ref="HY120">LOOKUP(2,1/(Log!$K$1:$K$27569=HV120),Log!$G$1:$G$27569)</f>
        <v>Medium</v>
      </c>
      <c r="HZ120" s="228">
        <f t="array" ref="HZ120">LOOKUP(2,1/(Log!$K$1:$K$27569=HV120),Log!$H$1:$H$27569)</f>
        <v>2</v>
      </c>
      <c r="IA120" s="228" t="str">
        <f t="array" ref="IA120">LOOKUP(2,1/(Log!$K$1:$K$27569=HV120),Log!$J$1:$J$27569)</f>
        <v>x</v>
      </c>
      <c r="IB120" s="228" t="str">
        <f t="array" ref="IB120">LOOKUP(2,1/(Log!$K$1:$K$27569=HV120),Log!$I$1:$I$27569)</f>
        <v>x</v>
      </c>
      <c r="IC120" s="229">
        <f t="array" ref="IC120">LOOKUP(2,1/(Log!$K$1:$K$27569=HV120),Log!$L$1:$L$27569)</f>
        <v>45614</v>
      </c>
      <c r="ID120" s="227" t="str">
        <f t="shared" si="150"/>
        <v>TCD003Presence of mines and improvised explosive devices</v>
      </c>
      <c r="IE120" s="230">
        <f t="array" ref="IE120">LOOKUP(2,1/(Log!$K$1:$K$27569=ID120),Log!$E$1:$E$27569)</f>
        <v>3</v>
      </c>
      <c r="IF120" s="230" t="str">
        <f t="array" ref="IF120">LOOKUP(2,1/(Log!$K$1:$K$27569=ID120),Log!$F$1:$F$27569)</f>
        <v>ACAPS Access Methodology</v>
      </c>
      <c r="IG120" s="230" t="str">
        <f t="array" ref="IG120">LOOKUP(2,1/(Log!$K$1:$K$27569=ID120),Log!$G$1:$G$27569)</f>
        <v>Medium</v>
      </c>
      <c r="IH120" s="230">
        <f t="array" ref="IH120">LOOKUP(2,1/(Log!$K$1:$K$27569=ID120),Log!$H$1:$H$27569)</f>
        <v>2</v>
      </c>
      <c r="II120" s="230" t="str">
        <f t="array" ref="II120">LOOKUP(2,1/(Log!$K$1:$K$27569=ID120),Log!$J$1:$J$27569)</f>
        <v>x</v>
      </c>
      <c r="IJ120" s="230" t="str">
        <f t="array" ref="IJ120">LOOKUP(2,1/(Log!$K$1:$K$27569=ID120),Log!$I$1:$I$27569)</f>
        <v>x</v>
      </c>
      <c r="IK120" s="214">
        <f t="array" ref="IK120">LOOKUP(2,1/(Log!$K$1:$K$27569=ID120),Log!$L$1:$L$27569)</f>
        <v>45614</v>
      </c>
      <c r="IL120" s="228" t="str">
        <f t="shared" si="151"/>
        <v>TCD003Physical constraints in the environment (obstacles related to terrain, climate, lack of infrastructure, etc.)</v>
      </c>
      <c r="IM120" s="228">
        <f t="array" ref="IM120">LOOKUP(2,1/(Log!$K$1:$K$27569=IL120),Log!$E$1:$E$27569)</f>
        <v>3</v>
      </c>
      <c r="IN120" s="228" t="str">
        <f t="array" ref="IN120">LOOKUP(2,1/(Log!$K$1:$K$27569=IL120),Log!$F$1:$F$27569)</f>
        <v>ACAPS Access Methodology</v>
      </c>
      <c r="IO120" s="228" t="str">
        <f t="array" ref="IO120">LOOKUP(2,1/(Log!$K$1:$K$27569=IL120),Log!$G$1:$G$27569)</f>
        <v>Medium</v>
      </c>
      <c r="IP120" s="228">
        <f t="array" ref="IP120">LOOKUP(2,1/(Log!$K$1:$K$27569=IL120),Log!$H$1:$H$27569)</f>
        <v>2</v>
      </c>
      <c r="IQ120" s="228" t="str">
        <f t="array" ref="IQ120">LOOKUP(2,1/(Log!$K$1:$K$27569=IL120),Log!$J$1:$J$27569)</f>
        <v>x</v>
      </c>
      <c r="IR120" s="228" t="str">
        <f t="array" ref="IR120">LOOKUP(2,1/(Log!$K$1:$K$27569=IL120),Log!$I$1:$I$27569)</f>
        <v>x</v>
      </c>
      <c r="IS120" s="229">
        <f t="array" ref="IS120">LOOKUP(2,1/(Log!$K$1:$K$27569=IL120),Log!$L$1:$L$27569)</f>
        <v>45614</v>
      </c>
    </row>
    <row r="121" spans="1:253" s="11" customFormat="1" ht="13.35" customHeight="1">
      <c r="A121" s="11" t="str">
        <f>Lists!B:B</f>
        <v>CAR refugees in Chad</v>
      </c>
      <c r="B121" s="11" t="str">
        <f>Lists!F:F</f>
        <v>International Displacement</v>
      </c>
      <c r="C121" s="11" t="str">
        <f>Lists!C:C</f>
        <v>TCD004</v>
      </c>
      <c r="D121" s="11" t="str">
        <f>Lists!A:A</f>
        <v>Chad</v>
      </c>
      <c r="E121" s="11" t="str">
        <f>Lists!D:D</f>
        <v>TCD</v>
      </c>
      <c r="F121" s="11" t="str">
        <f t="shared" si="114"/>
        <v>TCD004Total population</v>
      </c>
      <c r="G121" s="212">
        <f t="array" ref="G121">ROUND(LOOKUP(2,1/(Log!$K$1:$K$27569=F121),Log!$E$1:$E$27569),-3)</f>
        <v>20869000</v>
      </c>
      <c r="H121" s="213" t="str">
        <f t="array" ref="H121">LOOKUP(2,1/(Log!$K$1:$K$27569=F121),Log!$F$1:$F$27569)</f>
        <v>World Population Review accessed 28/04/2025</v>
      </c>
      <c r="I121" s="213" t="str">
        <f t="array" ref="I121">LOOKUP(2,1/(Log!$K$1:$K$27569=F121),Log!$G$1:$G$27569)</f>
        <v xml:space="preserve">Medium </v>
      </c>
      <c r="J121" s="213">
        <f t="array" ref="J121">LOOKUP(2,1/(Log!$K$1:$K$27569=F121),Log!$H$1:$H$27569)</f>
        <v>2</v>
      </c>
      <c r="K121" s="213" t="str">
        <f t="array" ref="K121">LOOKUP(2,1/(Log!$K$1:$K$27569=F121),Log!$J$1:$J$27569)</f>
        <v>This is the population of Chad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v>
      </c>
      <c r="L121" s="213" t="str">
        <f t="array" ref="L121">LOOKUP(2,1/(Log!$K$1:$K$27569=F121),Log!$I$1:$I$27569)</f>
        <v>https://worldpopulationreview.com/countries/chad</v>
      </c>
      <c r="M121" s="214">
        <f t="array" ref="M121">LOOKUP(2,1/(Log!$K$1:$K$27569=F121),Log!$L$1:$L$27569)</f>
        <v>45776</v>
      </c>
      <c r="N121" s="221" t="str">
        <f t="shared" si="115"/>
        <v>TCD004Landmass affected</v>
      </c>
      <c r="O121" s="216">
        <f t="array" ref="O121">LOOKUP(2,1/(Log!$K$1:$K$27569=N121),Log!$E$1:$E$27569)</f>
        <v>150378</v>
      </c>
      <c r="P121" s="216" t="str">
        <f t="array" ref="P121">LOOKUP(2,1/(Log!$K$1:$K$27569=N121),Log!$F$1:$F$27569)</f>
        <v>OCHA 13/02/2025</v>
      </c>
      <c r="Q121" s="216" t="str">
        <f t="array" ref="Q121">LOOKUP(2,1/(Log!$K$1:$K$27569=N121),Log!$G$1:$G$27569)</f>
        <v xml:space="preserve">Medium </v>
      </c>
      <c r="R121" s="216">
        <f t="array" ref="R121">LOOKUP(2,1/(Log!$K$1:$K$27569=N121),Log!$H$1:$H$27569)</f>
        <v>2</v>
      </c>
      <c r="S121" s="216" t="str">
        <f t="array" ref="S121">LOOKUP(2,1/(Log!$K$1:$K$27569=N121),Log!$J$1:$J$27569)</f>
        <v xml:space="preserve">The Central African Republic (CAR) Refugee Crisis in the Logone Oriental, Mandoul, Moyen-Chari, and Salamat regions has existed since 2005 because of different waves of violence in CAR caused by fierce clashes between armed groups and the general elections in 2020. Violence, insecurity, and displacement have continued to impact all departments of these 4 regions. Therefore, we consider the entire landmass (150,378 sq. km) as affected. </v>
      </c>
      <c r="T121" s="216" t="str">
        <f t="array" ref="T121">LOOKUP(2,1/(Log!$K$1:$K$27569=N121),Log!$I$1:$I$27569)</f>
        <v xml:space="preserve">https://data.humdata.org/dataset/f01c8222-b67d-41ff-954a-731aafd4466b/resource/4ffb6985-7086-445c-a31b-e08aba587b0c/download/tcd_admgz_20250213.xlsx </v>
      </c>
      <c r="U121" s="217">
        <f t="array" ref="U121">LOOKUP(2,1/(Log!$K$1:$K$27569=N121),Log!$L$1:$L$27569)</f>
        <v>45776</v>
      </c>
      <c r="V121" s="221" t="str">
        <f t="shared" si="116"/>
        <v>TCD004People exposed</v>
      </c>
      <c r="W121" s="213">
        <f t="array" ref="W121">IF(LOOKUP(2,1/(Log!$K$1:$K$27569=V121),Log!$E$1:$E$27569)="x","x",ROUND(LOOKUP(2,1/(Log!$K$1:$K$27569=V121),Log!$E$1:$E$27569),-3))</f>
        <v>4044000</v>
      </c>
      <c r="X121" s="213" t="str">
        <f t="array" ref="X121">LOOKUP(2,1/(Log!$K$1:$K$27569=V121),Log!$F$1:$F$27569)</f>
        <v>OCHA 11/03/2025</v>
      </c>
      <c r="Y121" s="213" t="str">
        <f t="array" ref="Y121">LOOKUP(2,1/(Log!$K$1:$K$27569=V121),Log!$G$1:$G$27569)</f>
        <v>High</v>
      </c>
      <c r="Z121" s="213">
        <f t="array" ref="Z121">LOOKUP(2,1/(Log!$K$1:$K$27569=V121),Log!$H$1:$H$27569)</f>
        <v>1</v>
      </c>
      <c r="AA121" s="213" t="str">
        <f t="array" ref="AA121">LOOKUP(2,1/(Log!$K$1:$K$27569=V121),Log!$J$1:$J$27569)</f>
        <v>This figure corresponds to the number of people living in the Logone Oriental, Mandoul, Moyen-Chari, and Salamat regions of Chad. The source is highly reliable because it is up-to-date and relies on United Nations data. We consider the entire population of the 4 regions to be exposed to the crisis.</v>
      </c>
      <c r="AB121" s="213" t="str">
        <f t="array" ref="AB121">LOOKUP(2,1/(Log!$K$1:$K$27569=V121),Log!$I$1:$I$27569)</f>
        <v xml:space="preserve">https://data.humdata.org/dataset/b53eefbf-463b-436c-8c23-72a1c0398cae/resource/02eb7605-8d79-4481-bdd4-de98ab11f17f/download/jiaf_chad_2025.xlsx </v>
      </c>
      <c r="AC121" s="214">
        <f t="array" ref="AC121">LOOKUP(2,1/(Log!$K$1:$K$27569=V121),Log!$L$1:$L$27569)</f>
        <v>45776</v>
      </c>
      <c r="AD121" s="221" t="str">
        <f t="shared" si="117"/>
        <v>TCD004People affected</v>
      </c>
      <c r="AE121" s="218">
        <f t="array" ref="AE121">IF(LOOKUP(2,1/(Log!$K$1:$K$27569=AD121),Log!$E$1:$E$27569)="x","x",ROUND(LOOKUP(2,1/(Log!$K$1:$K$27569=AD121),Log!$E$1:$E$27569),-3))</f>
        <v>141000</v>
      </c>
      <c r="AF121" s="218" t="str">
        <f t="array" ref="AF121">LOOKUP(2,1/(Log!$K$1:$K$27569=AD121),Log!$F$1:$F$27569)</f>
        <v>UNHCR 31/03/2025</v>
      </c>
      <c r="AG121" s="218" t="str">
        <f t="array" ref="AG121">LOOKUP(2,1/(Log!$K$1:$K$27569=AD121),Log!$G$1:$G$27569)</f>
        <v xml:space="preserve">Medium </v>
      </c>
      <c r="AH121" s="218">
        <f t="array" ref="AH121">LOOKUP(2,1/(Log!$K$1:$K$27569=AD121),Log!$H$1:$H$27569)</f>
        <v>2</v>
      </c>
      <c r="AI121" s="218" t="str">
        <f t="array" ref="AI121">LOOKUP(2,1/(Log!$K$1:$K$27569=AD121),Log!$J$1:$J$27569)</f>
        <v>The number of people affected corresponds to the total number of CAR refugees in Chad, as reported by UNHCR as of 31 March 2025. This figure captures only the refugee population and does not include returnees or the broader affected population in the region, ensuring alignment with the scope of this crisis.</v>
      </c>
      <c r="AJ121" s="218" t="str">
        <f t="array" ref="AJ121">LOOKUP(2,1/(Log!$K$1:$K$27569=AD121),Log!$I$1:$I$27569)</f>
        <v>https://data.unhcr.org/en/country/tcd</v>
      </c>
      <c r="AK121" s="219">
        <f t="array" ref="AK121">LOOKUP(2,1/(Log!$K$1:$K$27569=AD121),Log!$L$1:$L$27569)</f>
        <v>45776</v>
      </c>
      <c r="AL121" s="221" t="str">
        <f t="shared" si="118"/>
        <v>TCD004People displaced</v>
      </c>
      <c r="AM121" s="213">
        <f t="array" ref="AM121">IF(LOOKUP(2,1/(Log!$K$1:$K$27569=AL121),Log!$E$1:$E$27569)="x","x",ROUND(LOOKUP(2,1/(Log!$K$1:$K$27569=AL121),Log!$E$1:$E$27569),-3))</f>
        <v>141000</v>
      </c>
      <c r="AN121" s="213" t="str">
        <f t="array" ref="AN121">LOOKUP(2,1/(Log!$K$1:$K$27569=AL121),Log!$F$1:$F$27569)</f>
        <v>UNHCR 31/03/2025</v>
      </c>
      <c r="AO121" s="213" t="str">
        <f t="array" ref="AO121">LOOKUP(2,1/(Log!$K$1:$K$27569=AL121),Log!$G$1:$G$27569)</f>
        <v xml:space="preserve">Medium </v>
      </c>
      <c r="AP121" s="213">
        <f t="array" ref="AP121">LOOKUP(2,1/(Log!$K$1:$K$27569=AL121),Log!$H$1:$H$27569)</f>
        <v>2</v>
      </c>
      <c r="AQ121" s="213" t="str">
        <f t="array" ref="AQ121">LOOKUP(2,1/(Log!$K$1:$K$27569=AL121),Log!$J$1:$J$27569)</f>
        <v>The number of people displaced corresponds to the 141,487 refugees from CAR in Chad, as reported by UNHCR as of 31 March2025. This excludes returnees, who are Chadian nationals returning from abroad and are already included in the complex crisis.</v>
      </c>
      <c r="AR121" s="213" t="str">
        <f t="array" ref="AR121">LOOKUP(2,1/(Log!$K$1:$K$27569=AL121),Log!$I$1:$I$27569)</f>
        <v>https://data.unhcr.org/en/country/tcd; https://data.unhcr.org/fr/documents/details/115438</v>
      </c>
      <c r="AS121" s="214">
        <f t="array" ref="AS121">LOOKUP(2,1/(Log!$K$1:$K$27569=AL121),Log!$L$1:$L$27569)</f>
        <v>45776</v>
      </c>
      <c r="AT121" s="222" t="str">
        <f t="shared" si="119"/>
        <v>TCD004Injuries reported</v>
      </c>
      <c r="AU121" s="218" t="str">
        <f t="array" ref="AU121">LOOKUP(2,1/(Log!$K$1:$K$27569=AT121),Log!$E$1:$E$27569)</f>
        <v>x</v>
      </c>
      <c r="AV121" s="218" t="str">
        <f t="array" ref="AV121">LOOKUP(2,1/(Log!$K$1:$K$27569=AT121),Log!$F$1:$F$27569)</f>
        <v>x</v>
      </c>
      <c r="AW121" s="218" t="str">
        <f t="array" ref="AW121">LOOKUP(2,1/(Log!$K$1:$K$27569=AT121),Log!$G$1:$G$27569)</f>
        <v>x</v>
      </c>
      <c r="AX121" s="218" t="str">
        <f t="array" ref="AX121">LOOKUP(2,1/(Log!$K$1:$K$27569=AT121),Log!$H$1:$H$27569)</f>
        <v>x</v>
      </c>
      <c r="AY121" s="218" t="str">
        <f t="array" ref="AY121">LOOKUP(2,1/(Log!$K$1:$K$27569=AT121),Log!$J$1:$J$27569)</f>
        <v xml:space="preserve">Considering the complexity of the situation and current reliable data from open sources is not available, which limits the capacity to provide accurate figure. </v>
      </c>
      <c r="AZ121" s="218" t="str">
        <f t="array" ref="AZ121">LOOKUP(2,1/(Log!$K$1:$K$27569=AT121),Log!$I$1:$I$27569)</f>
        <v>x</v>
      </c>
      <c r="BA121" s="219">
        <f t="array" ref="BA121">LOOKUP(2,1/(Log!$K$1:$K$27569=AT121),Log!$L$1:$L$27569)</f>
        <v>45776</v>
      </c>
      <c r="BB121" s="221" t="str">
        <f t="shared" si="120"/>
        <v>TCD004Illness cases reported</v>
      </c>
      <c r="BC121" s="213" t="str">
        <f t="array" ref="BC121">LOOKUP(2,1/(Log!$K$1:$K$27569=BB121),Log!$E$1:$E$27569)</f>
        <v>x</v>
      </c>
      <c r="BD121" s="213">
        <f t="array" ref="BD121">LOOKUP(2,1/(Log!$K$1:$K$27569=BB121),Log!$F$1:$F$27569)</f>
        <v>0</v>
      </c>
      <c r="BE121" s="213" t="str">
        <f t="array" ref="BE121">LOOKUP(2,1/(Log!$K$1:$K$27569=BB121),Log!$G$1:$G$27569)</f>
        <v>Medium</v>
      </c>
      <c r="BF121" s="213">
        <f t="array" ref="BF121">LOOKUP(2,1/(Log!$K$1:$K$27569=BB121),Log!$H$1:$H$27569)</f>
        <v>2</v>
      </c>
      <c r="BG121" s="213" t="str">
        <f t="array" ref="BG121">LOOKUP(2,1/(Log!$K$1:$K$27569=BB121),Log!$J$1:$J$27569)</f>
        <v>No information available</v>
      </c>
      <c r="BH121" s="213" t="str">
        <f t="array" ref="BH121">LOOKUP(2,1/(Log!$K$1:$K$27569=BB121),Log!$I$1:$I$27569)</f>
        <v>https://www.humanitarianresponse.info/en/operations/chad/document/tchad-aper%C3%A7u-des-besoins-humanitaires-2019-hno-2019-21-dec-2018</v>
      </c>
      <c r="BI121" s="214">
        <f t="array" ref="BI121">LOOKUP(2,1/(Log!$K$1:$K$27569=BB121),Log!$L$1:$L$27569)</f>
        <v>43511</v>
      </c>
      <c r="BJ121" s="222" t="str">
        <f t="shared" si="121"/>
        <v>TCD004Fatalities reported</v>
      </c>
      <c r="BK121" s="222" t="str">
        <f t="array" ref="BK121">LOOKUP(2,1/(Log!$K$1:$K$27569=BJ121),Log!$E$1:$E$27569)</f>
        <v>x</v>
      </c>
      <c r="BL121" s="222" t="str">
        <f t="array" ref="BL121">LOOKUP(2,1/(Log!$K$1:$K$27569=BJ121),Log!$F$1:$F$27569)</f>
        <v>ACLED accessed 14/04/2025</v>
      </c>
      <c r="BM121" s="222" t="str">
        <f t="array" ref="BM121">LOOKUP(2,1/(Log!$K$1:$K$27569=BJ121),Log!$G$1:$G$27569)</f>
        <v>Low</v>
      </c>
      <c r="BN121" s="222">
        <f t="array" ref="BN121">LOOKUP(2,1/(Log!$K$1:$K$27569=BJ121),Log!$H$1:$H$27569)</f>
        <v>3</v>
      </c>
      <c r="BO121" s="222" t="str">
        <f t="array" ref="BO121">LOOKUP(2,1/(Log!$K$1:$K$27569=BJ121),Log!$J$1:$J$27569)</f>
        <v xml:space="preserve">Acled data show 27 fatalities from 1 October 2024 to 31 March 2025 in the four regions (Logone Oriental, Mandoul, Moyen-Chari, and Salamat) that host the majority of refugees from CAR. However it is not clear if the refugees have been targeted in violent incidents and therefore leave as an infogap. </v>
      </c>
      <c r="BP121" s="218" t="str">
        <f t="array" ref="BP121">LOOKUP(2,1/(Log!$K$1:$K$27569=BJ121),Log!$I$1:$I$27569)</f>
        <v xml:space="preserve">https://acleddata.com/data-export-tool/ </v>
      </c>
      <c r="BQ121" s="223">
        <f t="array" ref="BQ121">LOOKUP(2,1/(Log!$K$1:$K$27569=BJ121),Log!$L$1:$L$27569)</f>
        <v>45776</v>
      </c>
      <c r="BR121" s="221" t="str">
        <f t="shared" si="122"/>
        <v>TCD004Buildings damaged</v>
      </c>
      <c r="BS121" s="224" t="str">
        <f t="array" ref="BS121">LOOKUP(2,1/(Log!$K$1:$K$27569=BR121),Log!$E$1:$E$27569)</f>
        <v>x</v>
      </c>
      <c r="BT121" s="224">
        <f t="array" ref="BT121">LOOKUP(2,1/(Log!$K$1:$K$27569=BR121),Log!$F$1:$F$27569)</f>
        <v>0</v>
      </c>
      <c r="BU121" s="224" t="str">
        <f t="array" ref="BU121">LOOKUP(2,1/(Log!$K$1:$K$27569=BR121),Log!$G$1:$G$27569)</f>
        <v>Medium</v>
      </c>
      <c r="BV121" s="224">
        <f t="array" ref="BV121">LOOKUP(2,1/(Log!$K$1:$K$27569=BR121),Log!$H$1:$H$27569)</f>
        <v>2</v>
      </c>
      <c r="BW121" s="224" t="str">
        <f t="array" ref="BW121">LOOKUP(2,1/(Log!$K$1:$K$27569=BR121),Log!$J$1:$J$27569)</f>
        <v>No information available</v>
      </c>
      <c r="BX121" s="224">
        <f t="array" ref="BX121">LOOKUP(2,1/(Log!$K$1:$K$27569=BR121),Log!$I$1:$I$27569)</f>
        <v>0</v>
      </c>
      <c r="BY121" s="214">
        <f t="array" ref="BY121">LOOKUP(2,1/(Log!$K$1:$K$27569=BR121),Log!$L$1:$L$27569)</f>
        <v>43511</v>
      </c>
      <c r="BZ121" s="222" t="str">
        <f t="shared" si="123"/>
        <v>TCD004Buildings destroyed</v>
      </c>
      <c r="CA121" s="222">
        <f t="array" ref="CA121">LOOKUP(2,1/(Log!$K$1:$K$27569=BZ121),Log!$E$1:$E$27569)</f>
        <v>0</v>
      </c>
      <c r="CB121" s="222" t="str">
        <f t="array" ref="CB121">LOOKUP(2,1/(Log!$K$1:$K$27569=BZ121),Log!$F$1:$F$27569)</f>
        <v>x</v>
      </c>
      <c r="CC121" s="222" t="str">
        <f t="array" ref="CC121">LOOKUP(2,1/(Log!$K$1:$K$27569=BZ121),Log!$G$1:$G$27569)</f>
        <v>Medium</v>
      </c>
      <c r="CD121" s="222">
        <f t="array" ref="CD121">LOOKUP(2,1/(Log!$K$1:$K$27569=BZ121),Log!$H$1:$H$27569)</f>
        <v>2</v>
      </c>
      <c r="CE121" s="222" t="str">
        <f t="array" ref="CE121">LOOKUP(2,1/(Log!$K$1:$K$27569=BZ121),Log!$J$1:$J$27569)</f>
        <v>The presence of refugees from CAR has not been associated with damaged buildings</v>
      </c>
      <c r="CF121" s="222" t="str">
        <f t="array" ref="CF121">LOOKUP(2,1/(Log!$K$1:$K$27569=BZ121),Log!$I$1:$I$27569)</f>
        <v>https://www.acleddata.com/data/</v>
      </c>
      <c r="CG121" s="223">
        <f t="array" ref="CG121">LOOKUP(2,1/(Log!$K$1:$K$27569=BZ121),Log!$L$1:$L$27569)</f>
        <v>43511</v>
      </c>
      <c r="CH121" s="221" t="str">
        <f t="shared" si="124"/>
        <v>TCD004Buildings in the affected area</v>
      </c>
      <c r="CI121" s="222" t="e">
        <f t="array" ref="CI121">LOOKUP(2,1/(Log!$K$1:$K$27569=CH121),Log!$E$1:$E$27569)</f>
        <v>#N/A</v>
      </c>
      <c r="CJ121" s="222" t="e">
        <f t="array" ref="CJ121">LOOKUP(2,1/(Log!$K$1:$K$27569=CH121),Log!$F$1:$F$27569)</f>
        <v>#N/A</v>
      </c>
      <c r="CK121" s="222" t="e">
        <f t="array" ref="CK121">LOOKUP(2,1/(Log!$K$1:$K$27569=CH121),Log!$G$1:$G$27569)</f>
        <v>#N/A</v>
      </c>
      <c r="CL121" s="222" t="e">
        <f t="array" ref="CL121">LOOKUP(2,1/(Log!$K$1:$K$27569=CH121),Log!$H$1:$H$27569)</f>
        <v>#N/A</v>
      </c>
      <c r="CM121" s="222" t="e">
        <f t="array" ref="CM121">LOOKUP(2,1/(Log!$K$1:$K$27569=CH121),Log!$J$1:$J$27569)</f>
        <v>#N/A</v>
      </c>
      <c r="CN121" s="222" t="e">
        <f t="array" ref="CN121">LOOKUP(2,1/(Log!$K$1:$K$27569=CH121),Log!$I$1:$I$27569)</f>
        <v>#N/A</v>
      </c>
      <c r="CO121" s="225" t="e">
        <f t="array" ref="CO121">LOOKUP(2,1/(Log!$K$1:$K$27569=CH121),Log!$L$1:$L$27569)</f>
        <v>#N/A</v>
      </c>
      <c r="CP121" s="222" t="str">
        <f t="shared" si="125"/>
        <v>TCD004Economic Losses</v>
      </c>
      <c r="CQ121" s="224" t="str">
        <f t="array" ref="CQ121">LOOKUP(2,1/(Log!$K$1:$K$27569=CP121),Log!$E$1:$E$27569)</f>
        <v>x</v>
      </c>
      <c r="CR121" s="224">
        <f t="array" ref="CR121">LOOKUP(2,1/(Log!$K$1:$K$27569=CP121),Log!$F$1:$F$27569)</f>
        <v>0</v>
      </c>
      <c r="CS121" s="224" t="str">
        <f t="array" ref="CS121">LOOKUP(2,1/(Log!$K$1:$K$27569=CP121),Log!$G$1:$G$27569)</f>
        <v>Medium</v>
      </c>
      <c r="CT121" s="224">
        <f t="array" ref="CT121">LOOKUP(2,1/(Log!$K$1:$K$27569=CP121),Log!$H$1:$H$27569)</f>
        <v>2</v>
      </c>
      <c r="CU121" s="224" t="str">
        <f t="array" ref="CU121">LOOKUP(2,1/(Log!$K$1:$K$27569=CP121),Log!$J$1:$J$27569)</f>
        <v>No information available</v>
      </c>
      <c r="CV121" s="224">
        <f t="array" ref="CV121">LOOKUP(2,1/(Log!$K$1:$K$27569=CP121),Log!$I$1:$I$27569)</f>
        <v>0</v>
      </c>
      <c r="CW121" s="214">
        <f t="array" ref="CW121">LOOKUP(2,1/(Log!$K$1:$K$27569=CP121),Log!$L$1:$L$27569)</f>
        <v>43511</v>
      </c>
      <c r="CX121" s="222" t="str">
        <f t="shared" si="126"/>
        <v>TCD004People in Need</v>
      </c>
      <c r="CY121" s="218">
        <f t="shared" si="127"/>
        <v>141000</v>
      </c>
      <c r="CZ121" s="218" t="str">
        <f t="shared" si="128"/>
        <v>UNHCR 31/03/2025</v>
      </c>
      <c r="DA121" s="218" t="str">
        <f t="shared" si="129"/>
        <v>Low</v>
      </c>
      <c r="DB121" s="218">
        <f t="shared" si="130"/>
        <v>3</v>
      </c>
      <c r="DC121" s="218" t="str">
        <f t="shared" si="131"/>
        <v>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v>
      </c>
      <c r="DD121" s="218" t="str">
        <f t="shared" si="132"/>
        <v>https://data.unhcr.org/en/country/tcd</v>
      </c>
      <c r="DE121" s="220">
        <f t="shared" si="133"/>
        <v>45776</v>
      </c>
      <c r="DF121" s="221" t="str">
        <f t="shared" si="134"/>
        <v>TCD004Minimal humanitarian conditions - Level 1</v>
      </c>
      <c r="DG121" s="213">
        <f t="array" ref="DG121">IF(LOOKUP(2,1/(Log!$K$1:$K$27569=DF121),Log!$E$1:$E$27569)="x","x",ROUND(LOOKUP(2,1/(Log!$K$1:$K$27569=DF121),Log!$E$1:$E$27569),-3))</f>
        <v>3902000</v>
      </c>
      <c r="DH121" s="224" t="str">
        <f t="array" ref="DH121">LOOKUP(2,1/(Log!$K$1:$K$27569=DF121),Log!$F$1:$F$27569)</f>
        <v>OCHA 11/03/2025;UNHCR 31/03/2025</v>
      </c>
      <c r="DI121" s="224" t="str">
        <f t="array" ref="DI121">LOOKUP(2,1/(Log!$K$1:$K$27569=DF121),Log!$G$1:$G$27569)</f>
        <v>Low</v>
      </c>
      <c r="DJ121" s="224">
        <f t="array" ref="DJ121">LOOKUP(2,1/(Log!$K$1:$K$27569=DF121),Log!$H$1:$H$27569)</f>
        <v>3</v>
      </c>
      <c r="DK121" s="224" t="str">
        <f t="array" ref="DK121">LOOKUP(2,1/(Log!$K$1:$K$27569=DF121),Log!$J$1:$J$27569)</f>
        <v>According to the INFORM Severity Index methodology, Level 1 is calculated as the total number of people exposed minus those affected. In this case, the exposed population is the total population of the four regions hosting CAR refugees (4,043,908), while the affected population is limited to the 141,487 refugees from CAR. As a result, Level 1 is calculated as 4,043,908 – 141,487 = 3,902,421. These are people who are not part of the humanitarian caseload defined under this refugee-specific crisis.</v>
      </c>
      <c r="DL121" s="224" t="str">
        <f t="array" ref="DL121">LOOKUP(2,1/(Log!$K$1:$K$27569=DF121),Log!$I$1:$I$27569)</f>
        <v>https://data.humdata.org/dataset/b53eefbf-463b-436c-8c23-72a1c0398cae/resource/02eb7605-8d79-4481-bdd4-de98ab11f17f/download/jiaf_chad_2025.xlsx ;https://data.unhcr.org/en/country/tcd</v>
      </c>
      <c r="DM121" s="214">
        <f t="array" ref="DM121">LOOKUP(2,1/(Log!$K$1:$K$27569=DF121),Log!$L$1:$L$27569)</f>
        <v>45776</v>
      </c>
      <c r="DN121" s="222" t="str">
        <f t="shared" si="135"/>
        <v>TCD004Stressed humanitarian conditions - Level 2</v>
      </c>
      <c r="DO121" s="218">
        <f t="array" ref="DO121">IF(LOOKUP(2,1/(Log!$K$1:$K$27569=DN121),Log!$E$1:$E$27569)="x","x",ROUND(LOOKUP(2,1/(Log!$K$1:$K$27569=DN121),Log!$E$1:$E$27569),-3))</f>
        <v>0</v>
      </c>
      <c r="DP121" s="222" t="str">
        <f t="array" ref="DP121">LOOKUP(2,1/(Log!$K$1:$K$27569=DN121),Log!$F$1:$F$27569)</f>
        <v>UNHCR 31/03/2025</v>
      </c>
      <c r="DQ121" s="222" t="str">
        <f t="array" ref="DQ121">LOOKUP(2,1/(Log!$K$1:$K$27569=DN121),Log!$G$1:$G$27569)</f>
        <v>Low</v>
      </c>
      <c r="DR121" s="222">
        <f t="array" ref="DR121">LOOKUP(2,1/(Log!$K$1:$K$27569=DN121),Log!$H$1:$H$27569)</f>
        <v>3</v>
      </c>
      <c r="DS121" s="222" t="str">
        <f t="array" ref="DS121">LOOKUP(2,1/(Log!$K$1:$K$27569=DN121),Log!$J$1:$J$27569)</f>
        <v>According to the INFORM SI methodology, the number of people in Level 2 equals the people affected minus the people in need. Since both figures are now equal at 141,487 (CAR refugees), Level 2 is zero. This approach is assigned as low reliability due to the use of a single population group (refugees) and the absence of severity disaggregation by need type or region.</v>
      </c>
      <c r="DT121" s="222" t="str">
        <f t="array" ref="DT121">LOOKUP(2,1/(Log!$K$1:$K$27569=DN121),Log!$I$1:$I$27569)</f>
        <v>https://data.unhcr.org/en/country/tcd</v>
      </c>
      <c r="DU121" s="223">
        <f t="array" ref="DU121">LOOKUP(2,1/(Log!$K$1:$K$27569=DN121),Log!$L$1:$L$27569)</f>
        <v>45776</v>
      </c>
      <c r="DV121" s="221" t="str">
        <f t="shared" si="136"/>
        <v>TCD004Moderate humanitarian conditions - Level 3</v>
      </c>
      <c r="DW121" s="213">
        <f t="array" ref="DW121">IF(LOOKUP(2,1/(Log!$K$1:$K$27569=DV121),Log!$E$1:$E$27569)="x","x",ROUND(LOOKUP(2,1/(Log!$K$1:$K$27569=DV121),Log!$E$1:$E$27569),-3))</f>
        <v>141000</v>
      </c>
      <c r="DX121" s="224" t="str">
        <f t="array" ref="DX121">LOOKUP(2,1/(Log!$K$1:$K$27569=DV121),Log!$F$1:$F$27569)</f>
        <v>UNHCR 31/03/2025</v>
      </c>
      <c r="DY121" s="224" t="str">
        <f t="array" ref="DY121">LOOKUP(2,1/(Log!$K$1:$K$27569=DV121),Log!$G$1:$G$27569)</f>
        <v>Low</v>
      </c>
      <c r="DZ121" s="224">
        <f t="array" ref="DZ121">LOOKUP(2,1/(Log!$K$1:$K$27569=DV121),Log!$H$1:$H$27569)</f>
        <v>3</v>
      </c>
      <c r="EA121" s="224" t="str">
        <f t="array" ref="EA121">LOOKUP(2,1/(Log!$K$1:$K$27569=DV121),Log!$J$1:$J$27569)</f>
        <v>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v>
      </c>
      <c r="EB121" s="224" t="str">
        <f t="array" ref="EB121">LOOKUP(2,1/(Log!$K$1:$K$27569=DV121),Log!$I$1:$I$27569)</f>
        <v>https://data.unhcr.org/en/country/tcd</v>
      </c>
      <c r="EC121" s="214">
        <f t="array" ref="EC121">LOOKUP(2,1/(Log!$K$1:$K$27569=DV121),Log!$L$1:$L$27569)</f>
        <v>45776</v>
      </c>
      <c r="ED121" s="222" t="str">
        <f t="shared" si="137"/>
        <v>TCD004Severe humanitarian conditions - Level 4</v>
      </c>
      <c r="EE121" s="218" t="str">
        <f t="array" ref="EE121">IF(LOOKUP(2,1/(Log!$K$1:$K$27569=ED121),Log!$E$1:$E$27569)="x","x",ROUND(LOOKUP(2,1/(Log!$K$1:$K$27569=ED121),Log!$E$1:$E$27569),-3))</f>
        <v>x</v>
      </c>
      <c r="EF121" s="222" t="str">
        <f t="array" ref="EF121">LOOKUP(2,1/(Log!$K$1:$K$27569=ED121),Log!$F$1:$F$27569)</f>
        <v>UNHCR 31/03/2025</v>
      </c>
      <c r="EG121" s="222" t="str">
        <f t="array" ref="EG121">LOOKUP(2,1/(Log!$K$1:$K$27569=ED121),Log!$G$1:$G$27569)</f>
        <v>Low</v>
      </c>
      <c r="EH121" s="222">
        <f t="array" ref="EH121">LOOKUP(2,1/(Log!$K$1:$K$27569=ED121),Log!$H$1:$H$27569)</f>
        <v>3</v>
      </c>
      <c r="EI121" s="222" t="str">
        <f t="array" ref="EI121">LOOKUP(2,1/(Log!$K$1:$K$27569=ED121),Log!$J$1:$J$27569)</f>
        <v>No reliable data is available to estimate the number of people in Level 4.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v>
      </c>
      <c r="EJ121" s="222" t="str">
        <f t="array" ref="EJ121">LOOKUP(2,1/(Log!$K$1:$K$27569=ED121),Log!$I$1:$I$27569)</f>
        <v>https://data.unhcr.org/en/country/tcd</v>
      </c>
      <c r="EK121" s="223">
        <f t="array" ref="EK121">LOOKUP(2,1/(Log!$K$1:$K$27569=ED121),Log!$L$1:$L$27569)</f>
        <v>45776</v>
      </c>
      <c r="EL121" s="221" t="str">
        <f t="shared" si="138"/>
        <v>TCD004Extreme humanitarian conditions - Level 5</v>
      </c>
      <c r="EM121" s="213" t="str">
        <f t="array" ref="EM121">IF(LOOKUP(2,1/(Log!$K$1:$K$27569=EL121),Log!$E$1:$E$27569)="x","x",ROUND(LOOKUP(2,1/(Log!$K$1:$K$27569=EL121),Log!$E$1:$E$27569),-3))</f>
        <v>x</v>
      </c>
      <c r="EN121" s="224" t="str">
        <f t="array" ref="EN121">LOOKUP(2,1/(Log!$K$1:$K$27569=EL121),Log!$F$1:$F$27569)</f>
        <v>UNHCR 31/03/2025</v>
      </c>
      <c r="EO121" s="224" t="str">
        <f t="array" ref="EO121">LOOKUP(2,1/(Log!$K$1:$K$27569=EL121),Log!$G$1:$G$27569)</f>
        <v>Low</v>
      </c>
      <c r="EP121" s="224">
        <f t="array" ref="EP121">LOOKUP(2,1/(Log!$K$1:$K$27569=EL121),Log!$H$1:$H$27569)</f>
        <v>3</v>
      </c>
      <c r="EQ121" s="224" t="str">
        <f t="array" ref="EQ121">LOOKUP(2,1/(Log!$K$1:$K$27569=EL121),Log!$J$1:$J$27569)</f>
        <v>No reliable data is available to estimate the number of people in Level 5.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v>
      </c>
      <c r="ER121" s="224" t="str">
        <f t="array" ref="ER121">LOOKUP(2,1/(Log!$K$1:$K$27569=EL121),Log!$I$1:$I$27569)</f>
        <v>https://data.unhcr.org/en/country/tcd</v>
      </c>
      <c r="ES121" s="214">
        <f t="array" ref="ES121">LOOKUP(2,1/(Log!$K$1:$K$27569=EL121),Log!$L$1:$L$27569)</f>
        <v>45776</v>
      </c>
      <c r="ET121" s="222" t="str">
        <f t="shared" si="139"/>
        <v>TCD004Fatalities in all crises</v>
      </c>
      <c r="EU121" s="222">
        <f t="array" ref="EU121">LOOKUP(2,1/(Log!$K$1:$K$27569=ET121),Log!$E$1:$E$27569)</f>
        <v>246</v>
      </c>
      <c r="EV121" s="222" t="str">
        <f t="array" ref="EV121">LOOKUP(2,1/(Log!$K$1:$K$27569=ET121),Log!$F$1:$F$27569)</f>
        <v>ACLED accessed 14/04/2025</v>
      </c>
      <c r="EW121" s="222" t="str">
        <f t="array" ref="EW121">LOOKUP(2,1/(Log!$K$1:$K$27569=ET121),Log!$G$1:$G$27569)</f>
        <v>High</v>
      </c>
      <c r="EX121" s="222">
        <f t="array" ref="EX121">LOOKUP(2,1/(Log!$K$1:$K$27569=ET121),Log!$H$1:$H$27569)</f>
        <v>1</v>
      </c>
      <c r="EY121" s="222" t="str">
        <f t="array" ref="EY121">LOOKUP(2,1/(Log!$K$1:$K$27569=ET121),Log!$J$1:$J$27569)</f>
        <v xml:space="preserve">The figure includes the total number of fatalities in the complex crisis in Chad precisely in the 8 regions affected by the 3 sub-crises according to ACLED from 1 September 2024 to 1 March 2025, from all types of events (such as battles, violence against civilians, explosions or remote violence, riots, protests, and strategic developments) and by all perpetrators (state or non-state). The fatalities presented by ACLED exclude the regions of Ennedi Est and Salamat which is also affected by the complex crisis in Chad. The fatalities in the ACLED dataset relate exclusively to violent incidents.  </v>
      </c>
      <c r="EZ121" s="222" t="str">
        <f t="array" ref="EZ121">LOOKUP(2,1/(Log!$K$1:$K$27569=ET121),Log!$I$1:$I$27569)</f>
        <v xml:space="preserve">https://acleddata.com/data-export-tool/ </v>
      </c>
      <c r="FA121" s="223">
        <f t="array" ref="FA121">LOOKUP(2,1/(Log!$K$1:$K$27569=ET121),Log!$L$1:$L$27569)</f>
        <v>45776</v>
      </c>
      <c r="FB121" s="221" t="str">
        <f t="shared" si="140"/>
        <v>TCD004Crisis affected groups</v>
      </c>
      <c r="FC121" s="224">
        <f t="array" ref="FC121">LOOKUP(2,1/(Log!$K$1:$K$27569=FB121),Log!$E$1:$E$27569)</f>
        <v>3</v>
      </c>
      <c r="FD121" s="224" t="str">
        <f t="array" ref="FD121">LOOKUP(2,1/(Log!$K$1:$K$27569=FB121),Log!$F$1:$F$27569)</f>
        <v>UNHCR 02/04/2025; UNHCR 06/11/2024</v>
      </c>
      <c r="FE121" s="224" t="str">
        <f t="array" ref="FE121">LOOKUP(2,1/(Log!$K$1:$K$27569=FB121),Log!$G$1:$G$27569)</f>
        <v xml:space="preserve">Medium </v>
      </c>
      <c r="FF121" s="224">
        <f t="array" ref="FF121">LOOKUP(2,1/(Log!$K$1:$K$27569=FB121),Log!$H$1:$H$27569)</f>
        <v>2</v>
      </c>
      <c r="FG121" s="224" t="str">
        <f t="array" ref="FG121">LOOKUP(2,1/(Log!$K$1:$K$27569=FB121),Log!$J$1:$J$27569)</f>
        <v xml:space="preserve">Refugees/ asylum seekers, host and non-hosting communities are affected by the significant refugee population from CAR in southern Chad where access to basic services and resources are scarce. Although there has been no notable influx of refugees as of recent, the host community remains highly vulnerable due to compounding drivers of mass displacement, insecurity impacts on the prices and access to livelihoods and natural hazards. </v>
      </c>
      <c r="FH121" s="224" t="str">
        <f t="array" ref="FH121">LOOKUP(2,1/(Log!$K$1:$K$27569=FB121),Log!$I$1:$I$27569)</f>
        <v>https://data.unhcr.org/fr/documents/details/115438; https://data.unhcr.org/en/documents/details/112314</v>
      </c>
      <c r="FI121" s="214">
        <f t="array" ref="FI121">LOOKUP(2,1/(Log!$K$1:$K$27569=FB121),Log!$L$1:$L$27569)</f>
        <v>45776</v>
      </c>
      <c r="FJ121" s="221" t="str">
        <f t="shared" si="141"/>
        <v>TCD004People facing limited access constraints</v>
      </c>
      <c r="FK121" s="222" t="str">
        <f t="array" ref="FK121">LOOKUP(2,1/(Log!$K$1:$K$27569=FJ121),Log!$E$1:$E$27569)</f>
        <v>x</v>
      </c>
      <c r="FL121" s="222">
        <f t="array" ref="FL121">LOOKUP(2,1/(Log!$K$1:$K$27569=FJ121),Log!$F$1:$F$27569)</f>
        <v>0</v>
      </c>
      <c r="FM121" s="222" t="str">
        <f t="array" ref="FM121">LOOKUP(2,1/(Log!$K$1:$K$27569=FJ121),Log!$G$1:$G$27569)</f>
        <v>Medium</v>
      </c>
      <c r="FN121" s="222">
        <f t="array" ref="FN121">LOOKUP(2,1/(Log!$K$1:$K$27569=FJ121),Log!$H$1:$H$27569)</f>
        <v>2</v>
      </c>
      <c r="FO121" s="222" t="str">
        <f t="array" ref="FO121">LOOKUP(2,1/(Log!$K$1:$K$27569=FJ121),Log!$J$1:$J$27569)</f>
        <v>No information available</v>
      </c>
      <c r="FP121" s="218" t="str">
        <f t="array" ref="FP121">LOOKUP(2,1/(Log!$K$1:$K$27569=FJ121),Log!$I$1:$I$27569)</f>
        <v>https://www.humanitarianresponse.info/en/operations/chad/document/tchad-aper%C3%A7u-des-besoins-humanitaires-2019-hno-2019-21-dec-2018</v>
      </c>
      <c r="FQ121" s="219">
        <f t="array" ref="FQ121">LOOKUP(2,1/(Log!$K$1:$K$27569=FJ121),Log!$L$1:$L$27569)</f>
        <v>43511</v>
      </c>
      <c r="FR121" s="221" t="str">
        <f t="shared" si="142"/>
        <v>TCD004People facing restricted access constraints</v>
      </c>
      <c r="FS121" s="224" t="str">
        <f t="array" ref="FS121">LOOKUP(2,1/(Log!$K$1:$K$27569=FR121),Log!$E$1:$E$27569)</f>
        <v>x</v>
      </c>
      <c r="FT121" s="224">
        <f t="array" ref="FT121">LOOKUP(2,1/(Log!$K$1:$K$27569=FR121),Log!$F$1:$F$27569)</f>
        <v>0</v>
      </c>
      <c r="FU121" s="224" t="str">
        <f t="array" ref="FU121">LOOKUP(2,1/(Log!$K$1:$K$27569=FR121),Log!$G$1:$G$27569)</f>
        <v>Medium</v>
      </c>
      <c r="FV121" s="224">
        <f t="array" ref="FV121">LOOKUP(2,1/(Log!$K$1:$K$27569=FR121),Log!$H$1:$H$27569)</f>
        <v>2</v>
      </c>
      <c r="FW121" s="224" t="str">
        <f t="array" ref="FW121">LOOKUP(2,1/(Log!$K$1:$K$27569=FR121),Log!$J$1:$J$27569)</f>
        <v>No information available</v>
      </c>
      <c r="FX121" s="224">
        <f t="array" ref="FX121">LOOKUP(2,1/(Log!$K$1:$K$27569=FR121),Log!$I$1:$I$27569)</f>
        <v>0</v>
      </c>
      <c r="FY121" s="214">
        <f t="array" ref="FY121">LOOKUP(2,1/(Log!$K$1:$K$27569=FR121),Log!$L$1:$L$27569)</f>
        <v>43511</v>
      </c>
      <c r="FZ121" s="222" t="str">
        <f t="shared" si="143"/>
        <v>TCD004Impediments to entry into country (bureaucratic and administrative)</v>
      </c>
      <c r="GA121" s="222">
        <f t="array" ref="GA121">LOOKUP(2,1/(Log!$K$1:$K$27569=FZ121),Log!$E$1:$E$27569)</f>
        <v>0</v>
      </c>
      <c r="GB121" s="222" t="str">
        <f t="array" ref="GB121">LOOKUP(2,1/(Log!$K$1:$K$27569=FZ121),Log!$F$1:$F$27569)</f>
        <v>ACAPS Access Methodology</v>
      </c>
      <c r="GC121" s="222" t="str">
        <f t="array" ref="GC121">LOOKUP(2,1/(Log!$K$1:$K$27569=FZ121),Log!$G$1:$G$27569)</f>
        <v>Medium</v>
      </c>
      <c r="GD121" s="222">
        <f t="array" ref="GD121">LOOKUP(2,1/(Log!$K$1:$K$27569=FZ121),Log!$H$1:$H$27569)</f>
        <v>2</v>
      </c>
      <c r="GE121" s="222" t="str">
        <f t="array" ref="GE121">LOOKUP(2,1/(Log!$K$1:$K$27569=FZ121),Log!$J$1:$J$27569)</f>
        <v>x</v>
      </c>
      <c r="GF121" s="222" t="str">
        <f t="array" ref="GF121">LOOKUP(2,1/(Log!$K$1:$K$27569=FZ121),Log!$I$1:$I$27569)</f>
        <v>x</v>
      </c>
      <c r="GG121" s="223">
        <f t="array" ref="GG121">LOOKUP(2,1/(Log!$K$1:$K$27569=FZ121),Log!$L$1:$L$27569)</f>
        <v>45614</v>
      </c>
      <c r="GH121" s="221" t="str">
        <f t="shared" si="144"/>
        <v>TCD004Restriction of movement (impediments to freedom of movement and/or administrative restrictions)</v>
      </c>
      <c r="GI121" s="224">
        <f t="array" ref="GI121">LOOKUP(2,1/(Log!$K$1:$K$27569=GH121),Log!$E$1:$E$27569)</f>
        <v>0</v>
      </c>
      <c r="GJ121" s="224" t="str">
        <f t="array" ref="GJ121">LOOKUP(2,1/(Log!$K$1:$K$27569=GH121),Log!$F$1:$F$27569)</f>
        <v>ACAPS Access Methodology</v>
      </c>
      <c r="GK121" s="224" t="str">
        <f t="array" ref="GK121">LOOKUP(2,1/(Log!$K$1:$K$27569=GH121),Log!$G$1:$G$27569)</f>
        <v>Medium</v>
      </c>
      <c r="GL121" s="224">
        <f t="array" ref="GL121">LOOKUP(2,1/(Log!$K$1:$K$27569=GH121),Log!$H$1:$H$27569)</f>
        <v>2</v>
      </c>
      <c r="GM121" s="224" t="str">
        <f t="array" ref="GM121">LOOKUP(2,1/(Log!$K$1:$K$27569=GH121),Log!$J$1:$J$27569)</f>
        <v>x</v>
      </c>
      <c r="GN121" s="224" t="str">
        <f t="array" ref="GN121">LOOKUP(2,1/(Log!$K$1:$K$27569=GH121),Log!$I$1:$I$27569)</f>
        <v>x</v>
      </c>
      <c r="GO121" s="214">
        <f t="array" ref="GO121">LOOKUP(2,1/(Log!$K$1:$K$27569=GH121),Log!$L$1:$L$27569)</f>
        <v>45614</v>
      </c>
      <c r="GP121" s="222" t="str">
        <f t="shared" si="145"/>
        <v>TCD004Interference into implementation of humanitarian activities</v>
      </c>
      <c r="GQ121" s="222">
        <f t="array" ref="GQ121">LOOKUP(2,1/(Log!$K$1:$K$27569=GP121),Log!$E$1:$E$27569)</f>
        <v>0</v>
      </c>
      <c r="GR121" s="222" t="str">
        <f t="array" ref="GR121">LOOKUP(2,1/(Log!$K$1:$K$27569=GP121),Log!$F$1:$F$27569)</f>
        <v>ACAPS Access Methodology</v>
      </c>
      <c r="GS121" s="222" t="str">
        <f t="array" ref="GS121">LOOKUP(2,1/(Log!$K$1:$K$27569=GP121),Log!$G$1:$G$27569)</f>
        <v>Medium</v>
      </c>
      <c r="GT121" s="222">
        <f t="array" ref="GT121">LOOKUP(2,1/(Log!$K$1:$K$27569=GP121),Log!$H$1:$H$27569)</f>
        <v>2</v>
      </c>
      <c r="GU121" s="222" t="str">
        <f t="array" ref="GU121">LOOKUP(2,1/(Log!$K$1:$K$27569=GP121),Log!$J$1:$J$27569)</f>
        <v>x</v>
      </c>
      <c r="GV121" s="222" t="str">
        <f t="array" ref="GV121">LOOKUP(2,1/(Log!$K$1:$K$27569=GP121),Log!$I$1:$I$27569)</f>
        <v>x</v>
      </c>
      <c r="GW121" s="223">
        <f t="array" ref="GW121">LOOKUP(2,1/(Log!$K$1:$K$27569=GP121),Log!$L$1:$L$27569)</f>
        <v>45614</v>
      </c>
      <c r="GX121" s="221" t="str">
        <f t="shared" si="146"/>
        <v>TCD004Violence against personnel, facilities and assets</v>
      </c>
      <c r="GY121" s="224">
        <f t="array" ref="GY121">LOOKUP(2,1/(Log!$K$1:$K$27569=GX121),Log!$E$1:$E$27569)</f>
        <v>1</v>
      </c>
      <c r="GZ121" s="224" t="str">
        <f t="array" ref="GZ121">LOOKUP(2,1/(Log!$K$1:$K$27569=GX121),Log!$F$1:$F$27569)</f>
        <v>ACAPS Access Methodology</v>
      </c>
      <c r="HA121" s="224" t="str">
        <f t="array" ref="HA121">LOOKUP(2,1/(Log!$K$1:$K$27569=GX121),Log!$G$1:$G$27569)</f>
        <v>Medium</v>
      </c>
      <c r="HB121" s="224">
        <f t="array" ref="HB121">LOOKUP(2,1/(Log!$K$1:$K$27569=GX121),Log!$H$1:$H$27569)</f>
        <v>2</v>
      </c>
      <c r="HC121" s="224" t="str">
        <f t="array" ref="HC121">LOOKUP(2,1/(Log!$K$1:$K$27569=GX121),Log!$J$1:$J$27569)</f>
        <v>x</v>
      </c>
      <c r="HD121" s="224" t="str">
        <f t="array" ref="HD121">LOOKUP(2,1/(Log!$K$1:$K$27569=GX121),Log!$I$1:$I$27569)</f>
        <v>x</v>
      </c>
      <c r="HE121" s="214">
        <f t="array" ref="HE121">LOOKUP(2,1/(Log!$K$1:$K$27569=GX121),Log!$L$1:$L$27569)</f>
        <v>45614</v>
      </c>
      <c r="HF121" s="222" t="str">
        <f t="shared" si="147"/>
        <v>TCD004Denial of existence of humanitarian needs or entitlements to assistance</v>
      </c>
      <c r="HG121" s="222">
        <f t="array" ref="HG121">LOOKUP(2,1/(Log!$K$1:$K$27569=HF121),Log!$E$1:$E$27569)</f>
        <v>0</v>
      </c>
      <c r="HH121" s="222" t="str">
        <f t="array" ref="HH121">LOOKUP(2,1/(Log!$K$1:$K$27569=HF121),Log!$F$1:$F$27569)</f>
        <v>ACAPS Access Methodology</v>
      </c>
      <c r="HI121" s="222" t="str">
        <f t="array" ref="HI121">LOOKUP(2,1/(Log!$K$1:$K$27569=HF121),Log!$G$1:$G$27569)</f>
        <v>Medium</v>
      </c>
      <c r="HJ121" s="222">
        <f t="array" ref="HJ121">LOOKUP(2,1/(Log!$K$1:$K$27569=HF121),Log!$H$1:$H$27569)</f>
        <v>2</v>
      </c>
      <c r="HK121" s="222" t="str">
        <f t="array" ref="HK121">LOOKUP(2,1/(Log!$K$1:$K$27569=HF121),Log!$J$1:$J$27569)</f>
        <v>x</v>
      </c>
      <c r="HL121" s="222" t="str">
        <f t="array" ref="HL121">LOOKUP(2,1/(Log!$K$1:$K$27569=HF121),Log!$I$1:$I$27569)</f>
        <v>x</v>
      </c>
      <c r="HM121" s="223">
        <f t="array" ref="HM121">LOOKUP(2,1/(Log!$K$1:$K$27569=HF121),Log!$L$1:$L$27569)</f>
        <v>45614</v>
      </c>
      <c r="HN121" s="221" t="str">
        <f t="shared" si="148"/>
        <v>TCD004Restriction and obstruction of access to services and assistance</v>
      </c>
      <c r="HO121" s="224">
        <f t="array" ref="HO121">LOOKUP(2,1/(Log!$K$1:$K$27569=HN121),Log!$E$1:$E$27569)</f>
        <v>0</v>
      </c>
      <c r="HP121" s="224" t="str">
        <f t="array" ref="HP121">LOOKUP(2,1/(Log!$K$1:$K$27569=HN121),Log!$F$1:$F$27569)</f>
        <v>ACAPS Access Methodology</v>
      </c>
      <c r="HQ121" s="224" t="str">
        <f t="array" ref="HQ121">LOOKUP(2,1/(Log!$K$1:$K$27569=HN121),Log!$G$1:$G$27569)</f>
        <v>Medium</v>
      </c>
      <c r="HR121" s="224">
        <f t="array" ref="HR121">LOOKUP(2,1/(Log!$K$1:$K$27569=HN121),Log!$H$1:$H$27569)</f>
        <v>2</v>
      </c>
      <c r="HS121" s="224" t="str">
        <f t="array" ref="HS121">LOOKUP(2,1/(Log!$K$1:$K$27569=HN121),Log!$J$1:$J$27569)</f>
        <v>x</v>
      </c>
      <c r="HT121" s="224" t="str">
        <f t="array" ref="HT121">LOOKUP(2,1/(Log!$K$1:$K$27569=HN121),Log!$I$1:$I$27569)</f>
        <v>x</v>
      </c>
      <c r="HU121" s="214">
        <f t="array" ref="HU121">LOOKUP(2,1/(Log!$K$1:$K$27569=HN121),Log!$L$1:$L$27569)</f>
        <v>45614</v>
      </c>
      <c r="HV121" s="222" t="str">
        <f t="shared" si="149"/>
        <v>TCD004Ongoing insecurity/hostilities affecting humanitarian assistance</v>
      </c>
      <c r="HW121" s="222">
        <f t="array" ref="HW121">LOOKUP(2,1/(Log!$K$1:$K$27569=HV121),Log!$E$1:$E$27569)</f>
        <v>2</v>
      </c>
      <c r="HX121" s="222" t="str">
        <f t="array" ref="HX121">LOOKUP(2,1/(Log!$K$1:$K$27569=HV121),Log!$F$1:$F$27569)</f>
        <v>ACAPS Access Methodology</v>
      </c>
      <c r="HY121" s="222" t="str">
        <f t="array" ref="HY121">LOOKUP(2,1/(Log!$K$1:$K$27569=HV121),Log!$G$1:$G$27569)</f>
        <v>Medium</v>
      </c>
      <c r="HZ121" s="222">
        <f t="array" ref="HZ121">LOOKUP(2,1/(Log!$K$1:$K$27569=HV121),Log!$H$1:$H$27569)</f>
        <v>2</v>
      </c>
      <c r="IA121" s="222" t="str">
        <f t="array" ref="IA121">LOOKUP(2,1/(Log!$K$1:$K$27569=HV121),Log!$J$1:$J$27569)</f>
        <v>x</v>
      </c>
      <c r="IB121" s="222" t="str">
        <f t="array" ref="IB121">LOOKUP(2,1/(Log!$K$1:$K$27569=HV121),Log!$I$1:$I$27569)</f>
        <v>x</v>
      </c>
      <c r="IC121" s="223">
        <f t="array" ref="IC121">LOOKUP(2,1/(Log!$K$1:$K$27569=HV121),Log!$L$1:$L$27569)</f>
        <v>45614</v>
      </c>
      <c r="ID121" s="221" t="str">
        <f t="shared" si="150"/>
        <v>TCD004Presence of mines and improvised explosive devices</v>
      </c>
      <c r="IE121" s="224">
        <f t="array" ref="IE121">LOOKUP(2,1/(Log!$K$1:$K$27569=ID121),Log!$E$1:$E$27569)</f>
        <v>3</v>
      </c>
      <c r="IF121" s="224" t="str">
        <f t="array" ref="IF121">LOOKUP(2,1/(Log!$K$1:$K$27569=ID121),Log!$F$1:$F$27569)</f>
        <v>ACAPS Access Methodology</v>
      </c>
      <c r="IG121" s="224" t="str">
        <f t="array" ref="IG121">LOOKUP(2,1/(Log!$K$1:$K$27569=ID121),Log!$G$1:$G$27569)</f>
        <v>Medium</v>
      </c>
      <c r="IH121" s="224">
        <f t="array" ref="IH121">LOOKUP(2,1/(Log!$K$1:$K$27569=ID121),Log!$H$1:$H$27569)</f>
        <v>2</v>
      </c>
      <c r="II121" s="224" t="str">
        <f t="array" ref="II121">LOOKUP(2,1/(Log!$K$1:$K$27569=ID121),Log!$J$1:$J$27569)</f>
        <v>x</v>
      </c>
      <c r="IJ121" s="224" t="str">
        <f t="array" ref="IJ121">LOOKUP(2,1/(Log!$K$1:$K$27569=ID121),Log!$I$1:$I$27569)</f>
        <v>x</v>
      </c>
      <c r="IK121" s="214">
        <f t="array" ref="IK121">LOOKUP(2,1/(Log!$K$1:$K$27569=ID121),Log!$L$1:$L$27569)</f>
        <v>45614</v>
      </c>
      <c r="IL121" s="222" t="str">
        <f t="shared" si="151"/>
        <v>TCD004Physical constraints in the environment (obstacles related to terrain, climate, lack of infrastructure, etc.)</v>
      </c>
      <c r="IM121" s="222">
        <f t="array" ref="IM121">LOOKUP(2,1/(Log!$K$1:$K$27569=IL121),Log!$E$1:$E$27569)</f>
        <v>3</v>
      </c>
      <c r="IN121" s="222" t="str">
        <f t="array" ref="IN121">LOOKUP(2,1/(Log!$K$1:$K$27569=IL121),Log!$F$1:$F$27569)</f>
        <v>ACAPS Access Methodology</v>
      </c>
      <c r="IO121" s="222" t="str">
        <f t="array" ref="IO121">LOOKUP(2,1/(Log!$K$1:$K$27569=IL121),Log!$G$1:$G$27569)</f>
        <v>Medium</v>
      </c>
      <c r="IP121" s="222">
        <f t="array" ref="IP121">LOOKUP(2,1/(Log!$K$1:$K$27569=IL121),Log!$H$1:$H$27569)</f>
        <v>2</v>
      </c>
      <c r="IQ121" s="222" t="str">
        <f t="array" ref="IQ121">LOOKUP(2,1/(Log!$K$1:$K$27569=IL121),Log!$J$1:$J$27569)</f>
        <v>x</v>
      </c>
      <c r="IR121" s="222" t="str">
        <f t="array" ref="IR121">LOOKUP(2,1/(Log!$K$1:$K$27569=IL121),Log!$I$1:$I$27569)</f>
        <v>x</v>
      </c>
      <c r="IS121" s="223">
        <f t="array" ref="IS121">LOOKUP(2,1/(Log!$K$1:$K$27569=IL121),Log!$L$1:$L$27569)</f>
        <v>45614</v>
      </c>
    </row>
    <row r="122" spans="1:253" s="11" customFormat="1" ht="13.35" customHeight="1">
      <c r="A122" s="11" t="str">
        <f>Lists!B:B</f>
        <v>Darfur refugees in Chad</v>
      </c>
      <c r="B122" s="11" t="str">
        <f>Lists!F:F</f>
        <v>International Displacement</v>
      </c>
      <c r="C122" s="11" t="str">
        <f>Lists!C:C</f>
        <v>TCD005</v>
      </c>
      <c r="D122" s="11" t="str">
        <f>Lists!A:A</f>
        <v>Chad</v>
      </c>
      <c r="E122" s="11" t="str">
        <f>Lists!D:D</f>
        <v>TCD</v>
      </c>
      <c r="F122" s="11" t="str">
        <f t="shared" si="114"/>
        <v>TCD005Total population</v>
      </c>
      <c r="G122" s="212">
        <f t="array" ref="G122">ROUND(LOOKUP(2,1/(Log!$K$1:$K$27569=F122),Log!$E$1:$E$27569),-3)</f>
        <v>20869000</v>
      </c>
      <c r="H122" s="213" t="str">
        <f t="array" ref="H122">LOOKUP(2,1/(Log!$K$1:$K$27569=F122),Log!$F$1:$F$27569)</f>
        <v>World Population Review accessed 28/04/2025</v>
      </c>
      <c r="I122" s="213" t="str">
        <f t="array" ref="I122">LOOKUP(2,1/(Log!$K$1:$K$27569=F122),Log!$G$1:$G$27569)</f>
        <v xml:space="preserve">Medium </v>
      </c>
      <c r="J122" s="213">
        <f t="array" ref="J122">LOOKUP(2,1/(Log!$K$1:$K$27569=F122),Log!$H$1:$H$27569)</f>
        <v>2</v>
      </c>
      <c r="K122" s="213" t="str">
        <f t="array" ref="K122">LOOKUP(2,1/(Log!$K$1:$K$27569=F122),Log!$J$1:$J$27569)</f>
        <v>This is the population of Chad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v>
      </c>
      <c r="L122" s="213" t="str">
        <f t="array" ref="L122">LOOKUP(2,1/(Log!$K$1:$K$27569=F122),Log!$I$1:$I$27569)</f>
        <v>https://worldpopulationreview.com/countries/chad</v>
      </c>
      <c r="M122" s="214">
        <f t="array" ref="M122">LOOKUP(2,1/(Log!$K$1:$K$27569=F122),Log!$L$1:$L$27569)</f>
        <v>45776</v>
      </c>
      <c r="N122" s="227" t="str">
        <f t="shared" si="115"/>
        <v>TCD005Landmass affected</v>
      </c>
      <c r="O122" s="216">
        <f t="array" ref="O122">LOOKUP(2,1/(Log!$K$1:$K$27569=N122),Log!$E$1:$E$27569)</f>
        <v>241393</v>
      </c>
      <c r="P122" s="216" t="str">
        <f t="array" ref="P122">LOOKUP(2,1/(Log!$K$1:$K$27569=N122),Log!$F$1:$F$27569)</f>
        <v>OCHA 13/02/2025</v>
      </c>
      <c r="Q122" s="216" t="str">
        <f t="array" ref="Q122">LOOKUP(2,1/(Log!$K$1:$K$27569=N122),Log!$G$1:$G$27569)</f>
        <v xml:space="preserve">Medium </v>
      </c>
      <c r="R122" s="216">
        <f t="array" ref="R122">LOOKUP(2,1/(Log!$K$1:$K$27569=N122),Log!$H$1:$H$27569)</f>
        <v>2</v>
      </c>
      <c r="S122" s="216" t="str">
        <f t="array" ref="S122">LOOKUP(2,1/(Log!$K$1:$K$27569=N122),Log!$J$1:$J$27569)</f>
        <v>The Darfur Refugee Crisis affects the Ouaddai, Wadi Fira, Ennedi Est, and Sila regions, which together cover a total landmass of 241,393 sq. km. This figure is based on OCHA administrative boundaries data (February 2025). The recent influx of Sudanese refugees due to the ongoing conflict has heavily impacted these regions. Although the dataset is slightly outdated, landmass figures are stable and thus reliable for this purpose.</v>
      </c>
      <c r="T122" s="216" t="str">
        <f t="array" ref="T122">LOOKUP(2,1/(Log!$K$1:$K$27569=N122),Log!$I$1:$I$27569)</f>
        <v xml:space="preserve">https://data.humdata.org/dataset/f01c8222-b67d-41ff-954a-731aafd4466b/resource/4ffb6985-7086-445c-a31b-e08aba587b0c/download/tcd_admgz_20250213.xlsx </v>
      </c>
      <c r="U122" s="217">
        <f t="array" ref="U122">LOOKUP(2,1/(Log!$K$1:$K$27569=N122),Log!$L$1:$L$27569)</f>
        <v>45776</v>
      </c>
      <c r="V122" s="227" t="str">
        <f t="shared" si="116"/>
        <v>TCD005People exposed</v>
      </c>
      <c r="W122" s="213">
        <f t="array" ref="W122">IF(LOOKUP(2,1/(Log!$K$1:$K$27569=V122),Log!$E$1:$E$27569)="x","x",ROUND(LOOKUP(2,1/(Log!$K$1:$K$27569=V122),Log!$E$1:$E$27569),-3))</f>
        <v>3012000</v>
      </c>
      <c r="X122" s="213" t="str">
        <f t="array" ref="X122">LOOKUP(2,1/(Log!$K$1:$K$27569=V122),Log!$F$1:$F$27569)</f>
        <v>OCHA 11/03/2025</v>
      </c>
      <c r="Y122" s="213" t="str">
        <f t="array" ref="Y122">LOOKUP(2,1/(Log!$K$1:$K$27569=V122),Log!$G$1:$G$27569)</f>
        <v>High</v>
      </c>
      <c r="Z122" s="213">
        <f t="array" ref="Z122">LOOKUP(2,1/(Log!$K$1:$K$27569=V122),Log!$H$1:$H$27569)</f>
        <v>1</v>
      </c>
      <c r="AA122" s="213" t="str">
        <f t="array" ref="AA122">LOOKUP(2,1/(Log!$K$1:$K$27569=V122),Log!$J$1:$J$27569)</f>
        <v>This figure corresponds to the number of people living in the Ouaddai, Wadi Fira, Ennedi Est, and Sila regions of Chad, according to JIAF 2025. The source is highly reliable because it is up-to-date and relies on United Nations data. We consider the entire population of the 4 regions to be exposed to the crisis.</v>
      </c>
      <c r="AB122" s="213" t="str">
        <f t="array" ref="AB122">LOOKUP(2,1/(Log!$K$1:$K$27569=V122),Log!$I$1:$I$27569)</f>
        <v xml:space="preserve">https://data.humdata.org/dataset/b53eefbf-463b-436c-8c23-72a1c0398cae/resource/02eb7605-8d79-4481-bdd4-de98ab11f17f/download/jiaf_chad_2025.xlsx </v>
      </c>
      <c r="AC122" s="214">
        <f t="array" ref="AC122">LOOKUP(2,1/(Log!$K$1:$K$27569=V122),Log!$L$1:$L$27569)</f>
        <v>45776</v>
      </c>
      <c r="AD122" s="227" t="str">
        <f t="shared" si="117"/>
        <v>TCD005People affected</v>
      </c>
      <c r="AE122" s="218">
        <f t="array" ref="AE122">IF(LOOKUP(2,1/(Log!$K$1:$K$27569=AD122),Log!$E$1:$E$27569)="x","x",ROUND(LOOKUP(2,1/(Log!$K$1:$K$27569=AD122),Log!$E$1:$E$27569),-3))</f>
        <v>1184000</v>
      </c>
      <c r="AF122" s="218" t="str">
        <f t="array" ref="AF122">LOOKUP(2,1/(Log!$K$1:$K$27569=AD122),Log!$F$1:$F$27569)</f>
        <v>UNHCR 31/03/2025</v>
      </c>
      <c r="AG122" s="218" t="str">
        <f t="array" ref="AG122">LOOKUP(2,1/(Log!$K$1:$K$27569=AD122),Log!$G$1:$G$27569)</f>
        <v>High</v>
      </c>
      <c r="AH122" s="218">
        <f t="array" ref="AH122">LOOKUP(2,1/(Log!$K$1:$K$27569=AD122),Log!$H$1:$H$27569)</f>
        <v>1</v>
      </c>
      <c r="AI122" s="218" t="str">
        <f t="array" ref="AI122">LOOKUP(2,1/(Log!$K$1:$K$27569=AD122),Log!$J$1:$J$27569)</f>
        <v>This figure corresponds to the number of Sudanese refugees living in Chad as of 31st March 2025, according to UNHCR. Since this crisis is specifically focused on the displacement of Sudanese nationals into Chad, we consider the total refugee population from Sudan to be the number of people affected. This number reflects the direct impact of the Darfur refugee influx in the regions of Ouaddai, Wadi Fira, Ennedi Est, and Sila.</v>
      </c>
      <c r="AJ122" s="218" t="str">
        <f t="array" ref="AJ122">LOOKUP(2,1/(Log!$K$1:$K$27569=AD122),Log!$I$1:$I$27569)</f>
        <v>https://data.unhcr.org/en/country/tcd;</v>
      </c>
      <c r="AK122" s="219">
        <f t="array" ref="AK122">LOOKUP(2,1/(Log!$K$1:$K$27569=AD122),Log!$L$1:$L$27569)</f>
        <v>45776</v>
      </c>
      <c r="AL122" s="227" t="str">
        <f t="shared" si="118"/>
        <v>TCD005People displaced</v>
      </c>
      <c r="AM122" s="213">
        <f t="array" ref="AM122">IF(LOOKUP(2,1/(Log!$K$1:$K$27569=AL122),Log!$E$1:$E$27569)="x","x",ROUND(LOOKUP(2,1/(Log!$K$1:$K$27569=AL122),Log!$E$1:$E$27569),-3))</f>
        <v>1184000</v>
      </c>
      <c r="AN122" s="213" t="str">
        <f t="array" ref="AN122">LOOKUP(2,1/(Log!$K$1:$K$27569=AL122),Log!$F$1:$F$27569)</f>
        <v>UNHCR 31/03/2025</v>
      </c>
      <c r="AO122" s="213" t="str">
        <f t="array" ref="AO122">LOOKUP(2,1/(Log!$K$1:$K$27569=AL122),Log!$G$1:$G$27569)</f>
        <v xml:space="preserve">Medium </v>
      </c>
      <c r="AP122" s="213">
        <f t="array" ref="AP122">LOOKUP(2,1/(Log!$K$1:$K$27569=AL122),Log!$H$1:$H$27569)</f>
        <v>2</v>
      </c>
      <c r="AQ122" s="213" t="str">
        <f t="array" ref="AQ122">LOOKUP(2,1/(Log!$K$1:$K$27569=AL122),Log!$J$1:$J$27569)</f>
        <v>This figure includes only Sudanese refugees in Chad, based on UNHCR data from 31st March2025.</v>
      </c>
      <c r="AR122" s="213" t="str">
        <f t="array" ref="AR122">LOOKUP(2,1/(Log!$K$1:$K$27569=AL122),Log!$I$1:$I$27569)</f>
        <v>https://data.unhcr.org/en/country/tcd; https://data.unhcr.org/en/documents/details/114916</v>
      </c>
      <c r="AS122" s="214">
        <f t="array" ref="AS122">LOOKUP(2,1/(Log!$K$1:$K$27569=AL122),Log!$L$1:$L$27569)</f>
        <v>45776</v>
      </c>
      <c r="AT122" s="228" t="str">
        <f t="shared" si="119"/>
        <v>TCD005Injuries reported</v>
      </c>
      <c r="AU122" s="218" t="str">
        <f t="array" ref="AU122">LOOKUP(2,1/(Log!$K$1:$K$27569=AT122),Log!$E$1:$E$27569)</f>
        <v>x</v>
      </c>
      <c r="AV122" s="218" t="str">
        <f t="array" ref="AV122">LOOKUP(2,1/(Log!$K$1:$K$27569=AT122),Log!$F$1:$F$27569)</f>
        <v>x</v>
      </c>
      <c r="AW122" s="218" t="str">
        <f t="array" ref="AW122">LOOKUP(2,1/(Log!$K$1:$K$27569=AT122),Log!$G$1:$G$27569)</f>
        <v>x</v>
      </c>
      <c r="AX122" s="218" t="str">
        <f t="array" ref="AX122">LOOKUP(2,1/(Log!$K$1:$K$27569=AT122),Log!$H$1:$H$27569)</f>
        <v>x</v>
      </c>
      <c r="AY122" s="218" t="str">
        <f t="array" ref="AY122">LOOKUP(2,1/(Log!$K$1:$K$27569=AT122),Log!$J$1:$J$27569)</f>
        <v xml:space="preserve">Considering the complexity of the situation and current reliable data from open sources is not available, which limits the capacity to provide accurate figure. </v>
      </c>
      <c r="AZ122" s="218" t="str">
        <f t="array" ref="AZ122">LOOKUP(2,1/(Log!$K$1:$K$27569=AT122),Log!$I$1:$I$27569)</f>
        <v>x</v>
      </c>
      <c r="BA122" s="219">
        <f t="array" ref="BA122">LOOKUP(2,1/(Log!$K$1:$K$27569=AT122),Log!$L$1:$L$27569)</f>
        <v>45776</v>
      </c>
      <c r="BB122" s="227" t="str">
        <f t="shared" si="120"/>
        <v>TCD005Illness cases reported</v>
      </c>
      <c r="BC122" s="213" t="str">
        <f t="array" ref="BC122">LOOKUP(2,1/(Log!$K$1:$K$27569=BB122),Log!$E$1:$E$27569)</f>
        <v>x</v>
      </c>
      <c r="BD122" s="213">
        <f t="array" ref="BD122">LOOKUP(2,1/(Log!$K$1:$K$27569=BB122),Log!$F$1:$F$27569)</f>
        <v>0</v>
      </c>
      <c r="BE122" s="213" t="str">
        <f t="array" ref="BE122">LOOKUP(2,1/(Log!$K$1:$K$27569=BB122),Log!$G$1:$G$27569)</f>
        <v>Medium</v>
      </c>
      <c r="BF122" s="213">
        <f t="array" ref="BF122">LOOKUP(2,1/(Log!$K$1:$K$27569=BB122),Log!$H$1:$H$27569)</f>
        <v>2</v>
      </c>
      <c r="BG122" s="213" t="str">
        <f t="array" ref="BG122">LOOKUP(2,1/(Log!$K$1:$K$27569=BB122),Log!$J$1:$J$27569)</f>
        <v>No information available</v>
      </c>
      <c r="BH122" s="213">
        <f t="array" ref="BH122">LOOKUP(2,1/(Log!$K$1:$K$27569=BB122),Log!$I$1:$I$27569)</f>
        <v>0</v>
      </c>
      <c r="BI122" s="214">
        <f t="array" ref="BI122">LOOKUP(2,1/(Log!$K$1:$K$27569=BB122),Log!$L$1:$L$27569)</f>
        <v>43511</v>
      </c>
      <c r="BJ122" s="228" t="str">
        <f t="shared" si="121"/>
        <v>TCD005Fatalities reported</v>
      </c>
      <c r="BK122" s="228" t="str">
        <f t="array" ref="BK122">LOOKUP(2,1/(Log!$K$1:$K$27569=BJ122),Log!$E$1:$E$27569)</f>
        <v>x</v>
      </c>
      <c r="BL122" s="228" t="str">
        <f t="array" ref="BL122">LOOKUP(2,1/(Log!$K$1:$K$27569=BJ122),Log!$F$1:$F$27569)</f>
        <v>ACLED accessed 14/04/2025</v>
      </c>
      <c r="BM122" s="228" t="str">
        <f t="array" ref="BM122">LOOKUP(2,1/(Log!$K$1:$K$27569=BJ122),Log!$G$1:$G$27569)</f>
        <v>High</v>
      </c>
      <c r="BN122" s="228">
        <f t="array" ref="BN122">LOOKUP(2,1/(Log!$K$1:$K$27569=BJ122),Log!$H$1:$H$27569)</f>
        <v>1</v>
      </c>
      <c r="BO122" s="228" t="str">
        <f t="array" ref="BO122">LOOKUP(2,1/(Log!$K$1:$K$27569=BJ122),Log!$J$1:$J$27569)</f>
        <v xml:space="preserve">Acled data show 14 fatalities from 1 October 2024 to 1April 2025 in the four regions (Ouaddai, Wadi Fira, Ennedi Est, and Sila) that host the majority of refugees from Sudan. However it is not clear if the refugees have been targeted in violent incidents and therefore leave as an info gap. </v>
      </c>
      <c r="BP122" s="218" t="str">
        <f t="array" ref="BP122">LOOKUP(2,1/(Log!$K$1:$K$27569=BJ122),Log!$I$1:$I$27569)</f>
        <v xml:space="preserve">https://acleddata.com/data-export-tool/ </v>
      </c>
      <c r="BQ122" s="229">
        <f t="array" ref="BQ122">LOOKUP(2,1/(Log!$K$1:$K$27569=BJ122),Log!$L$1:$L$27569)</f>
        <v>45776</v>
      </c>
      <c r="BR122" s="227" t="str">
        <f t="shared" si="122"/>
        <v>TCD005Buildings damaged</v>
      </c>
      <c r="BS122" s="230" t="str">
        <f t="array" ref="BS122">LOOKUP(2,1/(Log!$K$1:$K$27569=BR122),Log!$E$1:$E$27569)</f>
        <v>x</v>
      </c>
      <c r="BT122" s="230">
        <f t="array" ref="BT122">LOOKUP(2,1/(Log!$K$1:$K$27569=BR122),Log!$F$1:$F$27569)</f>
        <v>0</v>
      </c>
      <c r="BU122" s="230" t="str">
        <f t="array" ref="BU122">LOOKUP(2,1/(Log!$K$1:$K$27569=BR122),Log!$G$1:$G$27569)</f>
        <v>Medium</v>
      </c>
      <c r="BV122" s="230">
        <f t="array" ref="BV122">LOOKUP(2,1/(Log!$K$1:$K$27569=BR122),Log!$H$1:$H$27569)</f>
        <v>2</v>
      </c>
      <c r="BW122" s="230" t="str">
        <f t="array" ref="BW122">LOOKUP(2,1/(Log!$K$1:$K$27569=BR122),Log!$J$1:$J$27569)</f>
        <v>No information available</v>
      </c>
      <c r="BX122" s="230">
        <f t="array" ref="BX122">LOOKUP(2,1/(Log!$K$1:$K$27569=BR122),Log!$I$1:$I$27569)</f>
        <v>0</v>
      </c>
      <c r="BY122" s="214">
        <f t="array" ref="BY122">LOOKUP(2,1/(Log!$K$1:$K$27569=BR122),Log!$L$1:$L$27569)</f>
        <v>43511</v>
      </c>
      <c r="BZ122" s="228" t="str">
        <f t="shared" si="123"/>
        <v>TCD005Buildings destroyed</v>
      </c>
      <c r="CA122" s="228">
        <f t="array" ref="CA122">LOOKUP(2,1/(Log!$K$1:$K$27569=BZ122),Log!$E$1:$E$27569)</f>
        <v>0</v>
      </c>
      <c r="CB122" s="228" t="str">
        <f t="array" ref="CB122">LOOKUP(2,1/(Log!$K$1:$K$27569=BZ122),Log!$F$1:$F$27569)</f>
        <v>x</v>
      </c>
      <c r="CC122" s="228" t="str">
        <f t="array" ref="CC122">LOOKUP(2,1/(Log!$K$1:$K$27569=BZ122),Log!$G$1:$G$27569)</f>
        <v>Medium</v>
      </c>
      <c r="CD122" s="228">
        <f t="array" ref="CD122">LOOKUP(2,1/(Log!$K$1:$K$27569=BZ122),Log!$H$1:$H$27569)</f>
        <v>2</v>
      </c>
      <c r="CE122" s="228" t="str">
        <f t="array" ref="CE122">LOOKUP(2,1/(Log!$K$1:$K$27569=BZ122),Log!$J$1:$J$27569)</f>
        <v>The presence of refugees from Darfur has not been associated with damaged buildings</v>
      </c>
      <c r="CF122" s="228" t="str">
        <f t="array" ref="CF122">LOOKUP(2,1/(Log!$K$1:$K$27569=BZ122),Log!$I$1:$I$27569)</f>
        <v>x</v>
      </c>
      <c r="CG122" s="229">
        <f t="array" ref="CG122">LOOKUP(2,1/(Log!$K$1:$K$27569=BZ122),Log!$L$1:$L$27569)</f>
        <v>43511</v>
      </c>
      <c r="CH122" s="227" t="str">
        <f t="shared" si="124"/>
        <v>TCD005Buildings in the affected area</v>
      </c>
      <c r="CI122" s="228" t="e">
        <f t="array" ref="CI122">LOOKUP(2,1/(Log!$K$1:$K$27569=CH122),Log!$E$1:$E$27569)</f>
        <v>#N/A</v>
      </c>
      <c r="CJ122" s="228" t="e">
        <f t="array" ref="CJ122">LOOKUP(2,1/(Log!$K$1:$K$27569=CH122),Log!$F$1:$F$27569)</f>
        <v>#N/A</v>
      </c>
      <c r="CK122" s="228" t="e">
        <f t="array" ref="CK122">LOOKUP(2,1/(Log!$K$1:$K$27569=CH122),Log!$G$1:$G$27569)</f>
        <v>#N/A</v>
      </c>
      <c r="CL122" s="228" t="e">
        <f t="array" ref="CL122">LOOKUP(2,1/(Log!$K$1:$K$27569=CH122),Log!$H$1:$H$27569)</f>
        <v>#N/A</v>
      </c>
      <c r="CM122" s="228" t="e">
        <f t="array" ref="CM122">LOOKUP(2,1/(Log!$K$1:$K$27569=CH122),Log!$J$1:$J$27569)</f>
        <v>#N/A</v>
      </c>
      <c r="CN122" s="228" t="e">
        <f t="array" ref="CN122">LOOKUP(2,1/(Log!$K$1:$K$27569=CH122),Log!$I$1:$I$27569)</f>
        <v>#N/A</v>
      </c>
      <c r="CO122" s="231" t="e">
        <f t="array" ref="CO122">LOOKUP(2,1/(Log!$K$1:$K$27569=CH122),Log!$L$1:$L$27569)</f>
        <v>#N/A</v>
      </c>
      <c r="CP122" s="228" t="str">
        <f t="shared" si="125"/>
        <v>TCD005Economic Losses</v>
      </c>
      <c r="CQ122" s="230" t="str">
        <f t="array" ref="CQ122">LOOKUP(2,1/(Log!$K$1:$K$27569=CP122),Log!$E$1:$E$27569)</f>
        <v>x</v>
      </c>
      <c r="CR122" s="230">
        <f t="array" ref="CR122">LOOKUP(2,1/(Log!$K$1:$K$27569=CP122),Log!$F$1:$F$27569)</f>
        <v>0</v>
      </c>
      <c r="CS122" s="230" t="str">
        <f t="array" ref="CS122">LOOKUP(2,1/(Log!$K$1:$K$27569=CP122),Log!$G$1:$G$27569)</f>
        <v>Medium</v>
      </c>
      <c r="CT122" s="230">
        <f t="array" ref="CT122">LOOKUP(2,1/(Log!$K$1:$K$27569=CP122),Log!$H$1:$H$27569)</f>
        <v>2</v>
      </c>
      <c r="CU122" s="230" t="str">
        <f t="array" ref="CU122">LOOKUP(2,1/(Log!$K$1:$K$27569=CP122),Log!$J$1:$J$27569)</f>
        <v>No information available</v>
      </c>
      <c r="CV122" s="230">
        <f t="array" ref="CV122">LOOKUP(2,1/(Log!$K$1:$K$27569=CP122),Log!$I$1:$I$27569)</f>
        <v>0</v>
      </c>
      <c r="CW122" s="214">
        <f t="array" ref="CW122">LOOKUP(2,1/(Log!$K$1:$K$27569=CP122),Log!$L$1:$L$27569)</f>
        <v>43511</v>
      </c>
      <c r="CX122" s="228" t="str">
        <f t="shared" si="126"/>
        <v>TCD005People in Need</v>
      </c>
      <c r="CY122" s="218">
        <f t="shared" si="127"/>
        <v>1184000</v>
      </c>
      <c r="CZ122" s="218" t="str">
        <f t="shared" si="128"/>
        <v>UNHCR 31/03/2025</v>
      </c>
      <c r="DA122" s="218" t="str">
        <f t="shared" si="129"/>
        <v>Medium</v>
      </c>
      <c r="DB122" s="218">
        <f t="shared" si="130"/>
        <v>2</v>
      </c>
      <c r="DC122" s="218" t="str">
        <f t="shared" si="131"/>
        <v>All Sudanese refugees in Chad are assumed to be in Level 3 of the INFORM Severity Index due to the lack of detailed severity disaggregation by population group. Refugees face multiple vulnerabilities, including limited access to shelter, healthcare, and livelihoods. The reliability of this figure is considered medium because, although the source (UNHCR) is up-to-date and accurate in terms of population count, the allocation into severity levels is based on assumption rather than direct assessment.</v>
      </c>
      <c r="DD122" s="218" t="str">
        <f t="shared" si="132"/>
        <v>https://data.unhcr.org/en/country/tcd</v>
      </c>
      <c r="DE122" s="220">
        <f t="shared" si="133"/>
        <v>45776</v>
      </c>
      <c r="DF122" s="227" t="str">
        <f t="shared" si="134"/>
        <v>TCD005Minimal humanitarian conditions - Level 1</v>
      </c>
      <c r="DG122" s="213">
        <f t="array" ref="DG122">IF(LOOKUP(2,1/(Log!$K$1:$K$27569=DF122),Log!$E$1:$E$27569)="x","x",ROUND(LOOKUP(2,1/(Log!$K$1:$K$27569=DF122),Log!$E$1:$E$27569),-3))</f>
        <v>1828000</v>
      </c>
      <c r="DH122" s="230" t="str">
        <f t="array" ref="DH122">LOOKUP(2,1/(Log!$K$1:$K$27569=DF122),Log!$F$1:$F$27569)</f>
        <v>OCHA 11/03/2025; UNHCR 31/03/2025</v>
      </c>
      <c r="DI122" s="230" t="str">
        <f t="array" ref="DI122">LOOKUP(2,1/(Log!$K$1:$K$27569=DF122),Log!$G$1:$G$27569)</f>
        <v xml:space="preserve">Medium </v>
      </c>
      <c r="DJ122" s="230">
        <f t="array" ref="DJ122">LOOKUP(2,1/(Log!$K$1:$K$27569=DF122),Log!$H$1:$H$27569)</f>
        <v>2</v>
      </c>
      <c r="DK122" s="230" t="str">
        <f t="array" ref="DK122">LOOKUP(2,1/(Log!$K$1:$K$27569=DF122),Log!$J$1:$J$27569)</f>
        <v>According to the INFORM Severity Index methodology, the number of people in Level 1 is equal to the population exposed minus the population affected. We consider the entire population of the Ouaddai, Wadi Fira, Ennedi Est, and Sila regions (3,011,885 people) to be exposed to the crisis, while only 1,183,750 Sudanese refugees are considered affected. Therefore, 1,828,135 people are assumed to be in Level 1, not directly affected by the refugee crisis.</v>
      </c>
      <c r="DL122" s="230" t="str">
        <f t="array" ref="DL122">LOOKUP(2,1/(Log!$K$1:$K$27569=DF122),Log!$I$1:$I$27569)</f>
        <v>https://data.humdata.org/dataset/b53eefbf-463b-436c-8c23-72a1c0398cae/resource/02eb7605-8d79-4481-bdd4-de98ab11f17f/download/jiaf_chad_2025.xlsx ;https://data.unhcr.org/en/country/tcd</v>
      </c>
      <c r="DM122" s="214">
        <f t="array" ref="DM122">LOOKUP(2,1/(Log!$K$1:$K$27569=DF122),Log!$L$1:$L$27569)</f>
        <v>45776</v>
      </c>
      <c r="DN122" s="228" t="str">
        <f t="shared" si="135"/>
        <v>TCD005Stressed humanitarian conditions - Level 2</v>
      </c>
      <c r="DO122" s="218">
        <f t="array" ref="DO122">IF(LOOKUP(2,1/(Log!$K$1:$K$27569=DN122),Log!$E$1:$E$27569)="x","x",ROUND(LOOKUP(2,1/(Log!$K$1:$K$27569=DN122),Log!$E$1:$E$27569),-3))</f>
        <v>0</v>
      </c>
      <c r="DP122" s="228" t="str">
        <f t="array" ref="DP122">LOOKUP(2,1/(Log!$K$1:$K$27569=DN122),Log!$F$1:$F$27569)</f>
        <v>UNHCR 31/03/2025</v>
      </c>
      <c r="DQ122" s="228" t="str">
        <f t="array" ref="DQ122">LOOKUP(2,1/(Log!$K$1:$K$27569=DN122),Log!$G$1:$G$27569)</f>
        <v xml:space="preserve">Medium </v>
      </c>
      <c r="DR122" s="228">
        <f t="array" ref="DR122">LOOKUP(2,1/(Log!$K$1:$K$27569=DN122),Log!$H$1:$H$27569)</f>
        <v>2</v>
      </c>
      <c r="DS122" s="228" t="str">
        <f t="array" ref="DS122">LOOKUP(2,1/(Log!$K$1:$K$27569=DN122),Log!$J$1:$J$27569)</f>
        <v>According to the INFORM SI methodology, the number of people in Level 2 equals the people affected minus the people in need. People in Level 2 might be facing some difficulties accessing basic services but can meet their needs without external assistance.Since all the people affected are also the people in need, there are no people in level 2. The reliabilty of this data is medium because the data includes high-quality information alongside some elements with lower quality, resulting in an overall medium reliability</v>
      </c>
      <c r="DT122" s="228" t="str">
        <f t="array" ref="DT122">LOOKUP(2,1/(Log!$K$1:$K$27569=DN122),Log!$I$1:$I$27569)</f>
        <v>https://data.unhcr.org/en/country/tcd</v>
      </c>
      <c r="DU122" s="229">
        <f t="array" ref="DU122">LOOKUP(2,1/(Log!$K$1:$K$27569=DN122),Log!$L$1:$L$27569)</f>
        <v>45776</v>
      </c>
      <c r="DV122" s="227" t="str">
        <f t="shared" si="136"/>
        <v>TCD005Moderate humanitarian conditions - Level 3</v>
      </c>
      <c r="DW122" s="213">
        <f t="array" ref="DW122">IF(LOOKUP(2,1/(Log!$K$1:$K$27569=DV122),Log!$E$1:$E$27569)="x","x",ROUND(LOOKUP(2,1/(Log!$K$1:$K$27569=DV122),Log!$E$1:$E$27569),-3))</f>
        <v>1184000</v>
      </c>
      <c r="DX122" s="230" t="str">
        <f t="array" ref="DX122">LOOKUP(2,1/(Log!$K$1:$K$27569=DV122),Log!$F$1:$F$27569)</f>
        <v>UNHCR 31/03/2025</v>
      </c>
      <c r="DY122" s="230" t="str">
        <f t="array" ref="DY122">LOOKUP(2,1/(Log!$K$1:$K$27569=DV122),Log!$G$1:$G$27569)</f>
        <v>Medium</v>
      </c>
      <c r="DZ122" s="230">
        <f t="array" ref="DZ122">LOOKUP(2,1/(Log!$K$1:$K$27569=DV122),Log!$H$1:$H$27569)</f>
        <v>2</v>
      </c>
      <c r="EA122" s="230" t="str">
        <f t="array" ref="EA122">LOOKUP(2,1/(Log!$K$1:$K$27569=DV122),Log!$J$1:$J$27569)</f>
        <v>All Sudanese refugees in Chad are assumed to be in Level 3 of the INFORM Severity Index due to the lack of detailed severity disaggregation by population group. Refugees face multiple vulnerabilities, including limited access to shelter, healthcare, and livelihoods. The reliability of this figure is considered medium because, although the source (UNHCR) is up-to-date and accurate in terms of population count, the allocation into severity levels is based on assumption rather than direct assessment.</v>
      </c>
      <c r="EB122" s="230" t="str">
        <f t="array" ref="EB122">LOOKUP(2,1/(Log!$K$1:$K$27569=DV122),Log!$I$1:$I$27569)</f>
        <v>https://data.unhcr.org/en/country/tcd</v>
      </c>
      <c r="EC122" s="214">
        <f t="array" ref="EC122">LOOKUP(2,1/(Log!$K$1:$K$27569=DV122),Log!$L$1:$L$27569)</f>
        <v>45776</v>
      </c>
      <c r="ED122" s="228" t="str">
        <f t="shared" si="137"/>
        <v>TCD005Severe humanitarian conditions - Level 4</v>
      </c>
      <c r="EE122" s="218" t="str">
        <f t="array" ref="EE122">IF(LOOKUP(2,1/(Log!$K$1:$K$27569=ED122),Log!$E$1:$E$27569)="x","x",ROUND(LOOKUP(2,1/(Log!$K$1:$K$27569=ED122),Log!$E$1:$E$27569),-3))</f>
        <v>x</v>
      </c>
      <c r="EF122" s="228" t="str">
        <f t="array" ref="EF122">LOOKUP(2,1/(Log!$K$1:$K$27569=ED122),Log!$F$1:$F$27569)</f>
        <v>UNHCR 31/03/2025</v>
      </c>
      <c r="EG122" s="228" t="str">
        <f t="array" ref="EG122">LOOKUP(2,1/(Log!$K$1:$K$27569=ED122),Log!$G$1:$G$27569)</f>
        <v>Low</v>
      </c>
      <c r="EH122" s="228">
        <f t="array" ref="EH122">LOOKUP(2,1/(Log!$K$1:$K$27569=ED122),Log!$H$1:$H$27569)</f>
        <v>3</v>
      </c>
      <c r="EI122" s="228" t="str">
        <f t="array" ref="EI122">LOOKUP(2,1/(Log!$K$1:$K$27569=ED122),Log!$J$1:$J$27569)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122" s="228" t="str">
        <f t="array" ref="EJ122">LOOKUP(2,1/(Log!$K$1:$K$27569=ED122),Log!$I$1:$I$27569)</f>
        <v>https://data.unhcr.org/en/country/tcd</v>
      </c>
      <c r="EK122" s="229">
        <f t="array" ref="EK122">LOOKUP(2,1/(Log!$K$1:$K$27569=ED122),Log!$L$1:$L$27569)</f>
        <v>45776</v>
      </c>
      <c r="EL122" s="227" t="str">
        <f t="shared" si="138"/>
        <v>TCD005Extreme humanitarian conditions - Level 5</v>
      </c>
      <c r="EM122" s="213" t="str">
        <f t="array" ref="EM122">IF(LOOKUP(2,1/(Log!$K$1:$K$27569=EL122),Log!$E$1:$E$27569)="x","x",ROUND(LOOKUP(2,1/(Log!$K$1:$K$27569=EL122),Log!$E$1:$E$27569),-3))</f>
        <v>x</v>
      </c>
      <c r="EN122" s="230" t="str">
        <f t="array" ref="EN122">LOOKUP(2,1/(Log!$K$1:$K$27569=EL122),Log!$F$1:$F$27569)</f>
        <v>UNHCR 31/03/2025</v>
      </c>
      <c r="EO122" s="230" t="str">
        <f t="array" ref="EO122">LOOKUP(2,1/(Log!$K$1:$K$27569=EL122),Log!$G$1:$G$27569)</f>
        <v>Low</v>
      </c>
      <c r="EP122" s="230">
        <f t="array" ref="EP122">LOOKUP(2,1/(Log!$K$1:$K$27569=EL122),Log!$H$1:$H$27569)</f>
        <v>3</v>
      </c>
      <c r="EQ122" s="230" t="str">
        <f t="array" ref="EQ122">LOOKUP(2,1/(Log!$K$1:$K$27569=EL122),Log!$J$1:$J$27569)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122" s="230" t="str">
        <f t="array" ref="ER122">LOOKUP(2,1/(Log!$K$1:$K$27569=EL122),Log!$I$1:$I$27569)</f>
        <v>https://data.unhcr.org/en/country/tcd</v>
      </c>
      <c r="ES122" s="214">
        <f t="array" ref="ES122">LOOKUP(2,1/(Log!$K$1:$K$27569=EL122),Log!$L$1:$L$27569)</f>
        <v>45776</v>
      </c>
      <c r="ET122" s="228" t="str">
        <f t="shared" si="139"/>
        <v>TCD005Fatalities in all crises</v>
      </c>
      <c r="EU122" s="228">
        <f t="array" ref="EU122">LOOKUP(2,1/(Log!$K$1:$K$27569=ET122),Log!$E$1:$E$27569)</f>
        <v>246</v>
      </c>
      <c r="EV122" s="228" t="str">
        <f t="array" ref="EV122">LOOKUP(2,1/(Log!$K$1:$K$27569=ET122),Log!$F$1:$F$27569)</f>
        <v>ACLED accessed 14/04/2025</v>
      </c>
      <c r="EW122" s="228" t="str">
        <f t="array" ref="EW122">LOOKUP(2,1/(Log!$K$1:$K$27569=ET122),Log!$G$1:$G$27569)</f>
        <v>High</v>
      </c>
      <c r="EX122" s="228">
        <f t="array" ref="EX122">LOOKUP(2,1/(Log!$K$1:$K$27569=ET122),Log!$H$1:$H$27569)</f>
        <v>1</v>
      </c>
      <c r="EY122" s="228" t="str">
        <f t="array" ref="EY122">LOOKUP(2,1/(Log!$K$1:$K$27569=ET122),Log!$J$1:$J$27569)</f>
        <v xml:space="preserve">The figure includes the total number of fatalities in the complex crisis in Chad precisely in the 8 regions affected by the 3 sub-crises according to ACLED from 1 October 2024 to 1 April 2025, from all types of events (such as battles, violence against civilians, explosions or remote violence, riots, protests, and strategic developments) and by all perpetrators (state or non-state). The fatalities presented by ACLED exclude the region of Salamat which is also affected by the complex crisis in Chad. The fatalities in the ACLED dataset relate exclusively to violent incidents.  </v>
      </c>
      <c r="EZ122" s="228" t="str">
        <f t="array" ref="EZ122">LOOKUP(2,1/(Log!$K$1:$K$27569=ET122),Log!$I$1:$I$27569)</f>
        <v xml:space="preserve">https://acleddata.com/data-export-tool/ </v>
      </c>
      <c r="FA122" s="229">
        <f t="array" ref="FA122">LOOKUP(2,1/(Log!$K$1:$K$27569=ET122),Log!$L$1:$L$27569)</f>
        <v>45776</v>
      </c>
      <c r="FB122" s="227" t="str">
        <f t="shared" si="140"/>
        <v>TCD005Crisis affected groups</v>
      </c>
      <c r="FC122" s="230">
        <f t="array" ref="FC122">LOOKUP(2,1/(Log!$K$1:$K$27569=FB122),Log!$E$1:$E$27569)</f>
        <v>4</v>
      </c>
      <c r="FD122" s="230" t="str">
        <f t="array" ref="FD122">LOOKUP(2,1/(Log!$K$1:$K$27569=FB122),Log!$F$1:$F$27569)</f>
        <v>UNHCR 6/11/2024; UNHCR 4/2/2025</v>
      </c>
      <c r="FE122" s="230" t="str">
        <f t="array" ref="FE122">LOOKUP(2,1/(Log!$K$1:$K$27569=FB122),Log!$G$1:$G$27569)</f>
        <v>High</v>
      </c>
      <c r="FF122" s="230">
        <f t="array" ref="FF122">LOOKUP(2,1/(Log!$K$1:$K$27569=FB122),Log!$H$1:$H$27569)</f>
        <v>1</v>
      </c>
      <c r="FG122" s="230" t="str">
        <f t="array" ref="FG122">LOOKUP(2,1/(Log!$K$1:$K$27569=FB122),Log!$J$1:$J$27569)</f>
        <v xml:space="preserve">The Darfur Refugee Crisis in Chad affects three population groups: refugees and asylum seekers, returnees, host and non-host populations in the Ennedi Est, Wadi Fira, Ouaddai, and Sila regions. </v>
      </c>
      <c r="FH122" s="230" t="str">
        <f t="array" ref="FH122">LOOKUP(2,1/(Log!$K$1:$K$27569=FB122),Log!$I$1:$I$27569)</f>
        <v>https://data.unhcr.org/en/documents/details/112314; https://data.unhcr.org/en/documents/details/114176</v>
      </c>
      <c r="FI122" s="214">
        <f t="array" ref="FI122">LOOKUP(2,1/(Log!$K$1:$K$27569=FB122),Log!$L$1:$L$27569)</f>
        <v>45776</v>
      </c>
      <c r="FJ122" s="227" t="str">
        <f t="shared" si="141"/>
        <v>TCD005People facing limited access constraints</v>
      </c>
      <c r="FK122" s="228" t="str">
        <f t="array" ref="FK122">LOOKUP(2,1/(Log!$K$1:$K$27569=FJ122),Log!$E$1:$E$27569)</f>
        <v>x</v>
      </c>
      <c r="FL122" s="228">
        <f t="array" ref="FL122">LOOKUP(2,1/(Log!$K$1:$K$27569=FJ122),Log!$F$1:$F$27569)</f>
        <v>0</v>
      </c>
      <c r="FM122" s="228" t="str">
        <f t="array" ref="FM122">LOOKUP(2,1/(Log!$K$1:$K$27569=FJ122),Log!$G$1:$G$27569)</f>
        <v>Medium</v>
      </c>
      <c r="FN122" s="228">
        <f t="array" ref="FN122">LOOKUP(2,1/(Log!$K$1:$K$27569=FJ122),Log!$H$1:$H$27569)</f>
        <v>2</v>
      </c>
      <c r="FO122" s="228" t="str">
        <f t="array" ref="FO122">LOOKUP(2,1/(Log!$K$1:$K$27569=FJ122),Log!$J$1:$J$27569)</f>
        <v>No information available</v>
      </c>
      <c r="FP122" s="218">
        <f t="array" ref="FP122">LOOKUP(2,1/(Log!$K$1:$K$27569=FJ122),Log!$I$1:$I$27569)</f>
        <v>0</v>
      </c>
      <c r="FQ122" s="219">
        <f t="array" ref="FQ122">LOOKUP(2,1/(Log!$K$1:$K$27569=FJ122),Log!$L$1:$L$27569)</f>
        <v>43511</v>
      </c>
      <c r="FR122" s="227" t="str">
        <f t="shared" si="142"/>
        <v>TCD005People facing restricted access constraints</v>
      </c>
      <c r="FS122" s="230" t="str">
        <f t="array" ref="FS122">LOOKUP(2,1/(Log!$K$1:$K$27569=FR122),Log!$E$1:$E$27569)</f>
        <v>x</v>
      </c>
      <c r="FT122" s="230">
        <f t="array" ref="FT122">LOOKUP(2,1/(Log!$K$1:$K$27569=FR122),Log!$F$1:$F$27569)</f>
        <v>0</v>
      </c>
      <c r="FU122" s="230" t="str">
        <f t="array" ref="FU122">LOOKUP(2,1/(Log!$K$1:$K$27569=FR122),Log!$G$1:$G$27569)</f>
        <v>Medium</v>
      </c>
      <c r="FV122" s="230">
        <f t="array" ref="FV122">LOOKUP(2,1/(Log!$K$1:$K$27569=FR122),Log!$H$1:$H$27569)</f>
        <v>2</v>
      </c>
      <c r="FW122" s="230" t="str">
        <f t="array" ref="FW122">LOOKUP(2,1/(Log!$K$1:$K$27569=FR122),Log!$J$1:$J$27569)</f>
        <v>No information available</v>
      </c>
      <c r="FX122" s="230">
        <f t="array" ref="FX122">LOOKUP(2,1/(Log!$K$1:$K$27569=FR122),Log!$I$1:$I$27569)</f>
        <v>0</v>
      </c>
      <c r="FY122" s="214">
        <f t="array" ref="FY122">LOOKUP(2,1/(Log!$K$1:$K$27569=FR122),Log!$L$1:$L$27569)</f>
        <v>43511</v>
      </c>
      <c r="FZ122" s="228" t="str">
        <f t="shared" si="143"/>
        <v>TCD005Impediments to entry into country (bureaucratic and administrative)</v>
      </c>
      <c r="GA122" s="228">
        <f t="array" ref="GA122">LOOKUP(2,1/(Log!$K$1:$K$27569=FZ122),Log!$E$1:$E$27569)</f>
        <v>0</v>
      </c>
      <c r="GB122" s="228" t="str">
        <f t="array" ref="GB122">LOOKUP(2,1/(Log!$K$1:$K$27569=FZ122),Log!$F$1:$F$27569)</f>
        <v>ACAPS Access Methodology</v>
      </c>
      <c r="GC122" s="228" t="str">
        <f t="array" ref="GC122">LOOKUP(2,1/(Log!$K$1:$K$27569=FZ122),Log!$G$1:$G$27569)</f>
        <v>Medium</v>
      </c>
      <c r="GD122" s="228">
        <f t="array" ref="GD122">LOOKUP(2,1/(Log!$K$1:$K$27569=FZ122),Log!$H$1:$H$27569)</f>
        <v>2</v>
      </c>
      <c r="GE122" s="228" t="str">
        <f t="array" ref="GE122">LOOKUP(2,1/(Log!$K$1:$K$27569=FZ122),Log!$J$1:$J$27569)</f>
        <v>x</v>
      </c>
      <c r="GF122" s="228" t="str">
        <f t="array" ref="GF122">LOOKUP(2,1/(Log!$K$1:$K$27569=FZ122),Log!$I$1:$I$27569)</f>
        <v>x</v>
      </c>
      <c r="GG122" s="229">
        <f t="array" ref="GG122">LOOKUP(2,1/(Log!$K$1:$K$27569=FZ122),Log!$L$1:$L$27569)</f>
        <v>45614</v>
      </c>
      <c r="GH122" s="227" t="str">
        <f t="shared" si="144"/>
        <v>TCD005Restriction of movement (impediments to freedom of movement and/or administrative restrictions)</v>
      </c>
      <c r="GI122" s="230">
        <f t="array" ref="GI122">LOOKUP(2,1/(Log!$K$1:$K$27569=GH122),Log!$E$1:$E$27569)</f>
        <v>0</v>
      </c>
      <c r="GJ122" s="230" t="str">
        <f t="array" ref="GJ122">LOOKUP(2,1/(Log!$K$1:$K$27569=GH122),Log!$F$1:$F$27569)</f>
        <v>ACAPS Access Methodology</v>
      </c>
      <c r="GK122" s="230" t="str">
        <f t="array" ref="GK122">LOOKUP(2,1/(Log!$K$1:$K$27569=GH122),Log!$G$1:$G$27569)</f>
        <v>Medium</v>
      </c>
      <c r="GL122" s="230">
        <f t="array" ref="GL122">LOOKUP(2,1/(Log!$K$1:$K$27569=GH122),Log!$H$1:$H$27569)</f>
        <v>2</v>
      </c>
      <c r="GM122" s="230" t="str">
        <f t="array" ref="GM122">LOOKUP(2,1/(Log!$K$1:$K$27569=GH122),Log!$J$1:$J$27569)</f>
        <v>x</v>
      </c>
      <c r="GN122" s="230" t="str">
        <f t="array" ref="GN122">LOOKUP(2,1/(Log!$K$1:$K$27569=GH122),Log!$I$1:$I$27569)</f>
        <v>x</v>
      </c>
      <c r="GO122" s="214">
        <f t="array" ref="GO122">LOOKUP(2,1/(Log!$K$1:$K$27569=GH122),Log!$L$1:$L$27569)</f>
        <v>45614</v>
      </c>
      <c r="GP122" s="228" t="str">
        <f t="shared" si="145"/>
        <v>TCD005Interference into implementation of humanitarian activities</v>
      </c>
      <c r="GQ122" s="228">
        <f t="array" ref="GQ122">LOOKUP(2,1/(Log!$K$1:$K$27569=GP122),Log!$E$1:$E$27569)</f>
        <v>0</v>
      </c>
      <c r="GR122" s="228" t="str">
        <f t="array" ref="GR122">LOOKUP(2,1/(Log!$K$1:$K$27569=GP122),Log!$F$1:$F$27569)</f>
        <v>ACAPS Access Methodology</v>
      </c>
      <c r="GS122" s="228" t="str">
        <f t="array" ref="GS122">LOOKUP(2,1/(Log!$K$1:$K$27569=GP122),Log!$G$1:$G$27569)</f>
        <v>Medium</v>
      </c>
      <c r="GT122" s="228">
        <f t="array" ref="GT122">LOOKUP(2,1/(Log!$K$1:$K$27569=GP122),Log!$H$1:$H$27569)</f>
        <v>2</v>
      </c>
      <c r="GU122" s="228" t="str">
        <f t="array" ref="GU122">LOOKUP(2,1/(Log!$K$1:$K$27569=GP122),Log!$J$1:$J$27569)</f>
        <v>x</v>
      </c>
      <c r="GV122" s="228" t="str">
        <f t="array" ref="GV122">LOOKUP(2,1/(Log!$K$1:$K$27569=GP122),Log!$I$1:$I$27569)</f>
        <v>x</v>
      </c>
      <c r="GW122" s="229">
        <f t="array" ref="GW122">LOOKUP(2,1/(Log!$K$1:$K$27569=GP122),Log!$L$1:$L$27569)</f>
        <v>45614</v>
      </c>
      <c r="GX122" s="227" t="str">
        <f t="shared" si="146"/>
        <v>TCD005Violence against personnel, facilities and assets</v>
      </c>
      <c r="GY122" s="230">
        <f t="array" ref="GY122">LOOKUP(2,1/(Log!$K$1:$K$27569=GX122),Log!$E$1:$E$27569)</f>
        <v>1</v>
      </c>
      <c r="GZ122" s="230" t="str">
        <f t="array" ref="GZ122">LOOKUP(2,1/(Log!$K$1:$K$27569=GX122),Log!$F$1:$F$27569)</f>
        <v>ACAPS Access Methodology</v>
      </c>
      <c r="HA122" s="230" t="str">
        <f t="array" ref="HA122">LOOKUP(2,1/(Log!$K$1:$K$27569=GX122),Log!$G$1:$G$27569)</f>
        <v>Medium</v>
      </c>
      <c r="HB122" s="230">
        <f t="array" ref="HB122">LOOKUP(2,1/(Log!$K$1:$K$27569=GX122),Log!$H$1:$H$27569)</f>
        <v>2</v>
      </c>
      <c r="HC122" s="230" t="str">
        <f t="array" ref="HC122">LOOKUP(2,1/(Log!$K$1:$K$27569=GX122),Log!$J$1:$J$27569)</f>
        <v>x</v>
      </c>
      <c r="HD122" s="230" t="str">
        <f t="array" ref="HD122">LOOKUP(2,1/(Log!$K$1:$K$27569=GX122),Log!$I$1:$I$27569)</f>
        <v>x</v>
      </c>
      <c r="HE122" s="214">
        <f t="array" ref="HE122">LOOKUP(2,1/(Log!$K$1:$K$27569=GX122),Log!$L$1:$L$27569)</f>
        <v>45614</v>
      </c>
      <c r="HF122" s="228" t="str">
        <f t="shared" si="147"/>
        <v>TCD005Denial of existence of humanitarian needs or entitlements to assistance</v>
      </c>
      <c r="HG122" s="228">
        <f t="array" ref="HG122">LOOKUP(2,1/(Log!$K$1:$K$27569=HF122),Log!$E$1:$E$27569)</f>
        <v>0</v>
      </c>
      <c r="HH122" s="228" t="str">
        <f t="array" ref="HH122">LOOKUP(2,1/(Log!$K$1:$K$27569=HF122),Log!$F$1:$F$27569)</f>
        <v>ACAPS Access Methodology</v>
      </c>
      <c r="HI122" s="228" t="str">
        <f t="array" ref="HI122">LOOKUP(2,1/(Log!$K$1:$K$27569=HF122),Log!$G$1:$G$27569)</f>
        <v>Medium</v>
      </c>
      <c r="HJ122" s="228">
        <f t="array" ref="HJ122">LOOKUP(2,1/(Log!$K$1:$K$27569=HF122),Log!$H$1:$H$27569)</f>
        <v>2</v>
      </c>
      <c r="HK122" s="228" t="str">
        <f t="array" ref="HK122">LOOKUP(2,1/(Log!$K$1:$K$27569=HF122),Log!$J$1:$J$27569)</f>
        <v>x</v>
      </c>
      <c r="HL122" s="228" t="str">
        <f t="array" ref="HL122">LOOKUP(2,1/(Log!$K$1:$K$27569=HF122),Log!$I$1:$I$27569)</f>
        <v>x</v>
      </c>
      <c r="HM122" s="229">
        <f t="array" ref="HM122">LOOKUP(2,1/(Log!$K$1:$K$27569=HF122),Log!$L$1:$L$27569)</f>
        <v>45614</v>
      </c>
      <c r="HN122" s="227" t="str">
        <f t="shared" si="148"/>
        <v>TCD005Restriction and obstruction of access to services and assistance</v>
      </c>
      <c r="HO122" s="230">
        <f t="array" ref="HO122">LOOKUP(2,1/(Log!$K$1:$K$27569=HN122),Log!$E$1:$E$27569)</f>
        <v>0</v>
      </c>
      <c r="HP122" s="230" t="str">
        <f t="array" ref="HP122">LOOKUP(2,1/(Log!$K$1:$K$27569=HN122),Log!$F$1:$F$27569)</f>
        <v>ACAPS Access Methodology</v>
      </c>
      <c r="HQ122" s="230" t="str">
        <f t="array" ref="HQ122">LOOKUP(2,1/(Log!$K$1:$K$27569=HN122),Log!$G$1:$G$27569)</f>
        <v>Medium</v>
      </c>
      <c r="HR122" s="230">
        <f t="array" ref="HR122">LOOKUP(2,1/(Log!$K$1:$K$27569=HN122),Log!$H$1:$H$27569)</f>
        <v>2</v>
      </c>
      <c r="HS122" s="230" t="str">
        <f t="array" ref="HS122">LOOKUP(2,1/(Log!$K$1:$K$27569=HN122),Log!$J$1:$J$27569)</f>
        <v>x</v>
      </c>
      <c r="HT122" s="230" t="str">
        <f t="array" ref="HT122">LOOKUP(2,1/(Log!$K$1:$K$27569=HN122),Log!$I$1:$I$27569)</f>
        <v>x</v>
      </c>
      <c r="HU122" s="214">
        <f t="array" ref="HU122">LOOKUP(2,1/(Log!$K$1:$K$27569=HN122),Log!$L$1:$L$27569)</f>
        <v>45614</v>
      </c>
      <c r="HV122" s="228" t="str">
        <f t="shared" si="149"/>
        <v>TCD005Ongoing insecurity/hostilities affecting humanitarian assistance</v>
      </c>
      <c r="HW122" s="228">
        <f t="array" ref="HW122">LOOKUP(2,1/(Log!$K$1:$K$27569=HV122),Log!$E$1:$E$27569)</f>
        <v>0</v>
      </c>
      <c r="HX122" s="228" t="str">
        <f t="array" ref="HX122">LOOKUP(2,1/(Log!$K$1:$K$27569=HV122),Log!$F$1:$F$27569)</f>
        <v>ACAPS Access Methodology</v>
      </c>
      <c r="HY122" s="228" t="str">
        <f t="array" ref="HY122">LOOKUP(2,1/(Log!$K$1:$K$27569=HV122),Log!$G$1:$G$27569)</f>
        <v>Medium</v>
      </c>
      <c r="HZ122" s="228">
        <f t="array" ref="HZ122">LOOKUP(2,1/(Log!$K$1:$K$27569=HV122),Log!$H$1:$H$27569)</f>
        <v>2</v>
      </c>
      <c r="IA122" s="228" t="str">
        <f t="array" ref="IA122">LOOKUP(2,1/(Log!$K$1:$K$27569=HV122),Log!$J$1:$J$27569)</f>
        <v>x</v>
      </c>
      <c r="IB122" s="228" t="str">
        <f t="array" ref="IB122">LOOKUP(2,1/(Log!$K$1:$K$27569=HV122),Log!$I$1:$I$27569)</f>
        <v>x</v>
      </c>
      <c r="IC122" s="229">
        <f t="array" ref="IC122">LOOKUP(2,1/(Log!$K$1:$K$27569=HV122),Log!$L$1:$L$27569)</f>
        <v>45614</v>
      </c>
      <c r="ID122" s="227" t="str">
        <f t="shared" si="150"/>
        <v>TCD005Presence of mines and improvised explosive devices</v>
      </c>
      <c r="IE122" s="230">
        <f t="array" ref="IE122">LOOKUP(2,1/(Log!$K$1:$K$27569=ID122),Log!$E$1:$E$27569)</f>
        <v>3</v>
      </c>
      <c r="IF122" s="230" t="str">
        <f t="array" ref="IF122">LOOKUP(2,1/(Log!$K$1:$K$27569=ID122),Log!$F$1:$F$27569)</f>
        <v>ACAPS Access Methodology</v>
      </c>
      <c r="IG122" s="230" t="str">
        <f t="array" ref="IG122">LOOKUP(2,1/(Log!$K$1:$K$27569=ID122),Log!$G$1:$G$27569)</f>
        <v>Medium</v>
      </c>
      <c r="IH122" s="230">
        <f t="array" ref="IH122">LOOKUP(2,1/(Log!$K$1:$K$27569=ID122),Log!$H$1:$H$27569)</f>
        <v>2</v>
      </c>
      <c r="II122" s="230" t="str">
        <f t="array" ref="II122">LOOKUP(2,1/(Log!$K$1:$K$27569=ID122),Log!$J$1:$J$27569)</f>
        <v>x</v>
      </c>
      <c r="IJ122" s="230" t="str">
        <f t="array" ref="IJ122">LOOKUP(2,1/(Log!$K$1:$K$27569=ID122),Log!$I$1:$I$27569)</f>
        <v>x</v>
      </c>
      <c r="IK122" s="214">
        <f t="array" ref="IK122">LOOKUP(2,1/(Log!$K$1:$K$27569=ID122),Log!$L$1:$L$27569)</f>
        <v>45614</v>
      </c>
      <c r="IL122" s="228" t="str">
        <f t="shared" si="151"/>
        <v>TCD005Physical constraints in the environment (obstacles related to terrain, climate, lack of infrastructure, etc.)</v>
      </c>
      <c r="IM122" s="228">
        <f t="array" ref="IM122">LOOKUP(2,1/(Log!$K$1:$K$27569=IL122),Log!$E$1:$E$27569)</f>
        <v>3</v>
      </c>
      <c r="IN122" s="228" t="str">
        <f t="array" ref="IN122">LOOKUP(2,1/(Log!$K$1:$K$27569=IL122),Log!$F$1:$F$27569)</f>
        <v>ACAPS Access Methodology</v>
      </c>
      <c r="IO122" s="228" t="str">
        <f t="array" ref="IO122">LOOKUP(2,1/(Log!$K$1:$K$27569=IL122),Log!$G$1:$G$27569)</f>
        <v>Medium</v>
      </c>
      <c r="IP122" s="228">
        <f t="array" ref="IP122">LOOKUP(2,1/(Log!$K$1:$K$27569=IL122),Log!$H$1:$H$27569)</f>
        <v>2</v>
      </c>
      <c r="IQ122" s="228" t="str">
        <f t="array" ref="IQ122">LOOKUP(2,1/(Log!$K$1:$K$27569=IL122),Log!$J$1:$J$27569)</f>
        <v>x</v>
      </c>
      <c r="IR122" s="228" t="str">
        <f t="array" ref="IR122">LOOKUP(2,1/(Log!$K$1:$K$27569=IL122),Log!$I$1:$I$27569)</f>
        <v>x</v>
      </c>
      <c r="IS122" s="229">
        <f t="array" ref="IS122">LOOKUP(2,1/(Log!$K$1:$K$27569=IL122),Log!$L$1:$L$27569)</f>
        <v>45614</v>
      </c>
    </row>
    <row r="123" spans="1:253" s="11" customFormat="1" ht="13.35" customHeight="1">
      <c r="A123" s="11" t="str">
        <f>Lists!B:B</f>
        <v>Conflict in Savanes region</v>
      </c>
      <c r="B123" s="11" t="str">
        <f>Lists!F:F</f>
        <v>Conflict/ Violence,International Displacement</v>
      </c>
      <c r="C123" s="11" t="str">
        <f>Lists!C:C</f>
        <v>TGO002</v>
      </c>
      <c r="D123" s="11" t="str">
        <f>Lists!A:A</f>
        <v>Togo</v>
      </c>
      <c r="E123" s="11" t="str">
        <f>Lists!D:D</f>
        <v>TGO</v>
      </c>
      <c r="F123" s="11" t="str">
        <f t="shared" si="114"/>
        <v>TGO002Total population</v>
      </c>
      <c r="G123" s="212">
        <f t="array" ref="G123">ROUND(LOOKUP(2,1/(Log!$K$1:$K$27569=F123),Log!$E$1:$E$27569),-3)</f>
        <v>9671000</v>
      </c>
      <c r="H123" s="213" t="str">
        <f t="array" ref="H123">LOOKUP(2,1/(Log!$K$1:$K$27569=F123),Log!$F$1:$F$27569)</f>
        <v>World Population Review accessed 27/04/2025</v>
      </c>
      <c r="I123" s="213" t="str">
        <f t="array" ref="I123">LOOKUP(2,1/(Log!$K$1:$K$27569=F123),Log!$G$1:$G$27569)</f>
        <v xml:space="preserve">Medium </v>
      </c>
      <c r="J123" s="213">
        <f t="array" ref="J123">LOOKUP(2,1/(Log!$K$1:$K$27569=F123),Log!$H$1:$H$27569)</f>
        <v>2</v>
      </c>
      <c r="K123" s="213" t="str">
        <f t="array" ref="K123">LOOKUP(2,1/(Log!$K$1:$K$27569=F123),Log!$J$1:$J$27569)</f>
        <v>According to World Population Review (2025), the total population of Togo is estimated at 9,660,385. This figure has been chosen over World Bank data and other local sources because it provides a more recent estimate and accounts for population growth, internal displacement, and migration trends. Since World Population Review provides projections rather than official census data, the reliability is set to Medium to reflect this limitation.</v>
      </c>
      <c r="L123" s="213" t="str">
        <f t="array" ref="L123">LOOKUP(2,1/(Log!$K$1:$K$27569=F123),Log!$I$1:$I$27569)</f>
        <v>https://worldpopulationreview.com/countries/togo</v>
      </c>
      <c r="M123" s="214">
        <f t="array" ref="M123">LOOKUP(2,1/(Log!$K$1:$K$27569=F123),Log!$L$1:$L$27569)</f>
        <v>45776</v>
      </c>
      <c r="N123" s="221" t="str">
        <f t="shared" si="115"/>
        <v>TGO002Landmass affected</v>
      </c>
      <c r="O123" s="216">
        <f t="array" ref="O123">LOOKUP(2,1/(Log!$K$1:$K$27569=N123),Log!$E$1:$E$27569)</f>
        <v>8560</v>
      </c>
      <c r="P123" s="216" t="str">
        <f t="array" ref="P123">LOOKUP(2,1/(Log!$K$1:$K$27569=N123),Log!$F$1:$F$27569)</f>
        <v>OCHA 04/04/2023</v>
      </c>
      <c r="Q123" s="216" t="str">
        <f t="array" ref="Q123">LOOKUP(2,1/(Log!$K$1:$K$27569=N123),Log!$G$1:$G$27569)</f>
        <v xml:space="preserve">Medium </v>
      </c>
      <c r="R123" s="216">
        <f t="array" ref="R123">LOOKUP(2,1/(Log!$K$1:$K$27569=N123),Log!$H$1:$H$27569)</f>
        <v>2</v>
      </c>
      <c r="S123" s="216" t="str">
        <f t="array" ref="S123">LOOKUP(2,1/(Log!$K$1:$K$27569=N123),Log!$J$1:$J$27569)</f>
        <v>According to HDX (2023), the total landmass of the Savanes region, which is the most affected area by the spillover of the Sahel crisis, is 8,603 km². This region has been experiencing rising insecurity since December 2021, due to the presence of non-state armed groups (NSAG) and the influx of refugees from Burkina Faso, leading to internal displacement. While the Savanes region is the epicenter of the crisis, it is unclear whether insecurity has expanded into other parts of the country. Given this potential spillover, the reliability of this estimate is set to Medium, as there are no updated sources explicitly defining the full extent of the affected areas.</v>
      </c>
      <c r="T123" s="216" t="str">
        <f t="array" ref="T123">LOOKUP(2,1/(Log!$K$1:$K$27569=N123),Log!$I$1:$I$27569)</f>
        <v>https://data.humdata.org/dataset/cod-ps-tgo</v>
      </c>
      <c r="U123" s="217">
        <f t="array" ref="U123">LOOKUP(2,1/(Log!$K$1:$K$27569=N123),Log!$L$1:$L$27569)</f>
        <v>45776</v>
      </c>
      <c r="V123" s="221" t="str">
        <f t="shared" si="116"/>
        <v>TGO002People exposed</v>
      </c>
      <c r="W123" s="213">
        <f t="array" ref="W123">IF(LOOKUP(2,1/(Log!$K$1:$K$27569=V123),Log!$E$1:$E$27569)="x","x",ROUND(LOOKUP(2,1/(Log!$K$1:$K$27569=V123),Log!$E$1:$E$27569),-3))</f>
        <v>1781000</v>
      </c>
      <c r="X123" s="213" t="str">
        <f t="array" ref="X123">LOOKUP(2,1/(Log!$K$1:$K$27569=V123),Log!$F$1:$F$27569)</f>
        <v>Cadre Harmonise &amp; IPC accessed 5/3/2025</v>
      </c>
      <c r="Y123" s="213" t="str">
        <f t="array" ref="Y123">LOOKUP(2,1/(Log!$K$1:$K$27569=V123),Log!$G$1:$G$27569)</f>
        <v xml:space="preserve">Medium </v>
      </c>
      <c r="Z123" s="213">
        <f t="array" ref="Z123">LOOKUP(2,1/(Log!$K$1:$K$27569=V123),Log!$H$1:$H$27569)</f>
        <v>2</v>
      </c>
      <c r="AA123" s="213" t="str">
        <f t="array" ref="AA123">LOOKUP(2,1/(Log!$K$1:$K$27569=V123),Log!$J$1:$J$27569)</f>
        <v xml:space="preserve">The number of people exposed corresponds to the population of the Savanes region affected by the armed conflict in Northern Togo. The reliability of this source is medium because the situation on the ground is highly dynamic, and with growing insecurity, internal displacement, and influx of refugees. The data may no longer be up to date as the assessment took place in 2024. </v>
      </c>
      <c r="AB123" s="213" t="str">
        <f t="array" ref="AB123">LOOKUP(2,1/(Log!$K$1:$K$27569=V123),Log!$I$1:$I$27569)</f>
        <v>https://data.humdata.org/dataset/cadre-harmonise</v>
      </c>
      <c r="AC123" s="214">
        <f t="array" ref="AC123">LOOKUP(2,1/(Log!$K$1:$K$27569=V123),Log!$L$1:$L$27569)</f>
        <v>45776</v>
      </c>
      <c r="AD123" s="221" t="str">
        <f t="shared" si="117"/>
        <v>TGO002People affected</v>
      </c>
      <c r="AE123" s="218">
        <f t="array" ref="AE123">IF(LOOKUP(2,1/(Log!$K$1:$K$27569=AD123),Log!$E$1:$E$27569)="x","x",ROUND(LOOKUP(2,1/(Log!$K$1:$K$27569=AD123),Log!$E$1:$E$27569),-3))</f>
        <v>455000</v>
      </c>
      <c r="AF123" s="218" t="str">
        <f t="array" ref="AF123">LOOKUP(2,1/(Log!$K$1:$K$27569=AD123),Log!$F$1:$F$27569)</f>
        <v>Cadre Harmonise &amp; IPC accessed 5/3/2026</v>
      </c>
      <c r="AG123" s="218" t="str">
        <f t="array" ref="AG123">LOOKUP(2,1/(Log!$K$1:$K$27569=AD123),Log!$G$1:$G$27569)</f>
        <v xml:space="preserve">Medium </v>
      </c>
      <c r="AH123" s="218">
        <f t="array" ref="AH123">LOOKUP(2,1/(Log!$K$1:$K$27569=AD123),Log!$H$1:$H$27569)</f>
        <v>2</v>
      </c>
      <c r="AI123" s="218" t="str">
        <f t="array" ref="AI123">LOOKUP(2,1/(Log!$K$1:$K$27569=AD123),Log!$J$1:$J$27569)</f>
        <v>This figure is the summation of IPC levels 2 and 3 for the Savanes region in the latest analysis (Sept–Dec 2024). These levels reflect stressed and moderate food insecurity. We consider this a proxy for people affected by the conflict, as food insecurity is one of the main humanitarian consequences of insecurity and displacement in the region. The reliability is set to medium as the data is recent but does not fully capture non-food-related impacts of the crisis, such as protection or education.</v>
      </c>
      <c r="AJ123" s="218" t="str">
        <f t="array" ref="AJ123">LOOKUP(2,1/(Log!$K$1:$K$27569=AD123),Log!$I$1:$I$27569)</f>
        <v xml:space="preserve">https://data.humdata.org/dataset/cadre-harmonise </v>
      </c>
      <c r="AK123" s="219">
        <f t="array" ref="AK123">LOOKUP(2,1/(Log!$K$1:$K$27569=AD123),Log!$L$1:$L$27569)</f>
        <v>45776</v>
      </c>
      <c r="AL123" s="221" t="str">
        <f t="shared" si="118"/>
        <v>TGO002People displaced</v>
      </c>
      <c r="AM123" s="213">
        <f t="array" ref="AM123">IF(LOOKUP(2,1/(Log!$K$1:$K$27569=AL123),Log!$E$1:$E$27569)="x","x",ROUND(LOOKUP(2,1/(Log!$K$1:$K$27569=AL123),Log!$E$1:$E$27569),-3))</f>
        <v>61000</v>
      </c>
      <c r="AN123" s="213" t="str">
        <f t="array" ref="AN123">LOOKUP(2,1/(Log!$K$1:$K$27569=AL123),Log!$F$1:$F$27569)</f>
        <v>UNHCR 20/03/2025</v>
      </c>
      <c r="AO123" s="213" t="str">
        <f t="array" ref="AO123">LOOKUP(2,1/(Log!$K$1:$K$27569=AL123),Log!$G$1:$G$27569)</f>
        <v>High</v>
      </c>
      <c r="AP123" s="213">
        <f t="array" ref="AP123">LOOKUP(2,1/(Log!$K$1:$K$27569=AL123),Log!$H$1:$H$27569)</f>
        <v>1</v>
      </c>
      <c r="AQ123" s="213" t="str">
        <f t="array" ref="AQ123">LOOKUP(2,1/(Log!$K$1:$K$27569=AL123),Log!$J$1:$J$27569)</f>
        <v>People displaced by the conflict in Northern Togo, precisely in the Savanes region, is comprised of Internally Displaced Persons, refugees, and asylum seekers. This figure was taken from the UNHCR data portal as of March 2025. This source was chosen because it provides regular monthly updates on the number of people displaced for each driver. The reliability of the data is medium since the country constantly experiences Non-State Armed Groups attacks which remain difficult to access; therefore, it is likely to be an underestimation of the total number of people displaced.</v>
      </c>
      <c r="AR123" s="213" t="str">
        <f t="array" ref="AR123">LOOKUP(2,1/(Log!$K$1:$K$27569=AL123),Log!$I$1:$I$27569)</f>
        <v>https://data.unhcr.org/fr/documents/details/115372</v>
      </c>
      <c r="AS123" s="214">
        <f t="array" ref="AS123">LOOKUP(2,1/(Log!$K$1:$K$27569=AL123),Log!$L$1:$L$27569)</f>
        <v>45776</v>
      </c>
      <c r="AT123" s="222" t="str">
        <f t="shared" si="119"/>
        <v>TGO002Injuries reported</v>
      </c>
      <c r="AU123" s="218" t="str">
        <f t="array" ref="AU123">LOOKUP(2,1/(Log!$K$1:$K$27569=AT123),Log!$E$1:$E$27569)</f>
        <v>x</v>
      </c>
      <c r="AV123" s="218" t="str">
        <f t="array" ref="AV123">LOOKUP(2,1/(Log!$K$1:$K$27569=AT123),Log!$F$1:$F$27569)</f>
        <v>x</v>
      </c>
      <c r="AW123" s="218" t="str">
        <f t="array" ref="AW123">LOOKUP(2,1/(Log!$K$1:$K$27569=AT123),Log!$G$1:$G$27569)</f>
        <v>x</v>
      </c>
      <c r="AX123" s="218" t="str">
        <f t="array" ref="AX123">LOOKUP(2,1/(Log!$K$1:$K$27569=AT123),Log!$H$1:$H$27569)</f>
        <v>x</v>
      </c>
      <c r="AY123" s="218" t="str">
        <f t="array" ref="AY123">LOOKUP(2,1/(Log!$K$1:$K$27569=AT123),Log!$J$1:$J$27569)</f>
        <v>There was no report on injuries related to the insecurity crisis in Togo.</v>
      </c>
      <c r="AZ123" s="218" t="str">
        <f t="array" ref="AZ123">LOOKUP(2,1/(Log!$K$1:$K$27569=AT123),Log!$I$1:$I$27569)</f>
        <v>x</v>
      </c>
      <c r="BA123" s="219">
        <f t="array" ref="BA123">LOOKUP(2,1/(Log!$K$1:$K$27569=AT123),Log!$L$1:$L$27569)</f>
        <v>45776</v>
      </c>
      <c r="BB123" s="221" t="str">
        <f t="shared" si="120"/>
        <v>TGO002Illness cases reported</v>
      </c>
      <c r="BC123" s="213" t="str">
        <f t="array" ref="BC123">LOOKUP(2,1/(Log!$K$1:$K$27569=BB123),Log!$E$1:$E$27569)</f>
        <v>x</v>
      </c>
      <c r="BD123" s="213" t="str">
        <f t="array" ref="BD123">LOOKUP(2,1/(Log!$K$1:$K$27569=BB123),Log!$F$1:$F$27569)</f>
        <v>x</v>
      </c>
      <c r="BE123" s="213" t="str">
        <f t="array" ref="BE123">LOOKUP(2,1/(Log!$K$1:$K$27569=BB123),Log!$G$1:$G$27569)</f>
        <v>x</v>
      </c>
      <c r="BF123" s="213" t="str">
        <f t="array" ref="BF123">LOOKUP(2,1/(Log!$K$1:$K$27569=BB123),Log!$H$1:$H$27569)</f>
        <v>x</v>
      </c>
      <c r="BG123" s="213" t="str">
        <f t="array" ref="BG123">LOOKUP(2,1/(Log!$K$1:$K$27569=BB123),Log!$J$1:$J$27569)</f>
        <v>x</v>
      </c>
      <c r="BH123" s="213" t="str">
        <f t="array" ref="BH123">LOOKUP(2,1/(Log!$K$1:$K$27569=BB123),Log!$I$1:$I$27569)</f>
        <v>x</v>
      </c>
      <c r="BI123" s="214">
        <f t="array" ref="BI123">LOOKUP(2,1/(Log!$K$1:$K$27569=BB123),Log!$L$1:$L$27569)</f>
        <v>45776</v>
      </c>
      <c r="BJ123" s="222" t="str">
        <f t="shared" si="121"/>
        <v>TGO002Fatalities reported</v>
      </c>
      <c r="BK123" s="222">
        <f t="array" ref="BK123">LOOKUP(2,1/(Log!$K$1:$K$27569=BJ123),Log!$E$1:$E$27569)</f>
        <v>45</v>
      </c>
      <c r="BL123" s="222" t="str">
        <f t="array" ref="BL123">LOOKUP(2,1/(Log!$K$1:$K$27569=BJ123),Log!$F$1:$F$27569)</f>
        <v>ACLED accessed 15/04/2025</v>
      </c>
      <c r="BM123" s="222" t="str">
        <f t="array" ref="BM123">LOOKUP(2,1/(Log!$K$1:$K$27569=BJ123),Log!$G$1:$G$27569)</f>
        <v>High</v>
      </c>
      <c r="BN123" s="222">
        <f t="array" ref="BN123">LOOKUP(2,1/(Log!$K$1:$K$27569=BJ123),Log!$H$1:$H$27569)</f>
        <v>1</v>
      </c>
      <c r="BO123" s="222" t="str">
        <f t="array" ref="BO123">LOOKUP(2,1/(Log!$K$1:$K$27569=BJ123),Log!$J$1:$J$27569)</f>
        <v xml:space="preserve">The figure includes the total number of fatalities in the conflict in Northern Togo precisely in the Savanes region according to ACLED from October 1st, 2024, to 31 March, 2025, from all types of events (such as battles, violence against civilians, explosions or remote violence, riots, protests, and strategic developments) and by all perpetrators (state or non-state). The fatalities in the ACLED dataset relate exclusively to violent incidents. </v>
      </c>
      <c r="BP123" s="218" t="str">
        <f t="array" ref="BP123">LOOKUP(2,1/(Log!$K$1:$K$27569=BJ123),Log!$I$1:$I$27569)</f>
        <v>https://acleddata.com/dashboard/#/dashboard</v>
      </c>
      <c r="BQ123" s="223">
        <f t="array" ref="BQ123">LOOKUP(2,1/(Log!$K$1:$K$27569=BJ123),Log!$L$1:$L$27569)</f>
        <v>45776</v>
      </c>
      <c r="BR123" s="221" t="str">
        <f t="shared" si="122"/>
        <v>TGO002Buildings damaged</v>
      </c>
      <c r="BS123" s="224" t="str">
        <f t="array" ref="BS123">LOOKUP(2,1/(Log!$K$1:$K$27569=BR123),Log!$E$1:$E$27569)</f>
        <v>x</v>
      </c>
      <c r="BT123" s="224" t="str">
        <f t="array" ref="BT123">LOOKUP(2,1/(Log!$K$1:$K$27569=BR123),Log!$F$1:$F$27569)</f>
        <v>x</v>
      </c>
      <c r="BU123" s="224" t="str">
        <f t="array" ref="BU123">LOOKUP(2,1/(Log!$K$1:$K$27569=BR123),Log!$G$1:$G$27569)</f>
        <v>x</v>
      </c>
      <c r="BV123" s="224" t="str">
        <f t="array" ref="BV123">LOOKUP(2,1/(Log!$K$1:$K$27569=BR123),Log!$H$1:$H$27569)</f>
        <v>x</v>
      </c>
      <c r="BW123" s="224" t="str">
        <f t="array" ref="BW123">LOOKUP(2,1/(Log!$K$1:$K$27569=BR123),Log!$J$1:$J$27569)</f>
        <v>x</v>
      </c>
      <c r="BX123" s="224" t="str">
        <f t="array" ref="BX123">LOOKUP(2,1/(Log!$K$1:$K$27569=BR123),Log!$I$1:$I$27569)</f>
        <v>x</v>
      </c>
      <c r="BY123" s="214">
        <f t="array" ref="BY123">LOOKUP(2,1/(Log!$K$1:$K$27569=BR123),Log!$L$1:$L$27569)</f>
        <v>45776</v>
      </c>
      <c r="BZ123" s="222" t="str">
        <f t="shared" si="123"/>
        <v>TGO002Buildings destroyed</v>
      </c>
      <c r="CA123" s="222" t="str">
        <f t="array" ref="CA123">LOOKUP(2,1/(Log!$K$1:$K$27569=BZ123),Log!$E$1:$E$27569)</f>
        <v>x</v>
      </c>
      <c r="CB123" s="222" t="str">
        <f t="array" ref="CB123">LOOKUP(2,1/(Log!$K$1:$K$27569=BZ123),Log!$F$1:$F$27569)</f>
        <v>x</v>
      </c>
      <c r="CC123" s="222" t="str">
        <f t="array" ref="CC123">LOOKUP(2,1/(Log!$K$1:$K$27569=BZ123),Log!$G$1:$G$27569)</f>
        <v>x</v>
      </c>
      <c r="CD123" s="222" t="str">
        <f t="array" ref="CD123">LOOKUP(2,1/(Log!$K$1:$K$27569=BZ123),Log!$H$1:$H$27569)</f>
        <v>x</v>
      </c>
      <c r="CE123" s="222" t="str">
        <f t="array" ref="CE123">LOOKUP(2,1/(Log!$K$1:$K$27569=BZ123),Log!$J$1:$J$27569)</f>
        <v>x</v>
      </c>
      <c r="CF123" s="222" t="str">
        <f t="array" ref="CF123">LOOKUP(2,1/(Log!$K$1:$K$27569=BZ123),Log!$I$1:$I$27569)</f>
        <v>x</v>
      </c>
      <c r="CG123" s="223">
        <f t="array" ref="CG123">LOOKUP(2,1/(Log!$K$1:$K$27569=BZ123),Log!$L$1:$L$27569)</f>
        <v>45776</v>
      </c>
      <c r="CH123" s="221" t="str">
        <f t="shared" si="124"/>
        <v>TGO002Buildings in the affected area</v>
      </c>
      <c r="CI123" s="222" t="e">
        <f t="array" ref="CI123">LOOKUP(2,1/(Log!$K$1:$K$27569=CH123),Log!$E$1:$E$27569)</f>
        <v>#N/A</v>
      </c>
      <c r="CJ123" s="222" t="e">
        <f t="array" ref="CJ123">LOOKUP(2,1/(Log!$K$1:$K$27569=CH123),Log!$F$1:$F$27569)</f>
        <v>#N/A</v>
      </c>
      <c r="CK123" s="222" t="e">
        <f t="array" ref="CK123">LOOKUP(2,1/(Log!$K$1:$K$27569=CH123),Log!$G$1:$G$27569)</f>
        <v>#N/A</v>
      </c>
      <c r="CL123" s="222" t="e">
        <f t="array" ref="CL123">LOOKUP(2,1/(Log!$K$1:$K$27569=CH123),Log!$H$1:$H$27569)</f>
        <v>#N/A</v>
      </c>
      <c r="CM123" s="222" t="e">
        <f t="array" ref="CM123">LOOKUP(2,1/(Log!$K$1:$K$27569=CH123),Log!$J$1:$J$27569)</f>
        <v>#N/A</v>
      </c>
      <c r="CN123" s="222" t="e">
        <f t="array" ref="CN123">LOOKUP(2,1/(Log!$K$1:$K$27569=CH123),Log!$I$1:$I$27569)</f>
        <v>#N/A</v>
      </c>
      <c r="CO123" s="225" t="e">
        <f t="array" ref="CO123">LOOKUP(2,1/(Log!$K$1:$K$27569=CH123),Log!$L$1:$L$27569)</f>
        <v>#N/A</v>
      </c>
      <c r="CP123" s="222" t="str">
        <f t="shared" si="125"/>
        <v>TGO002Economic Losses</v>
      </c>
      <c r="CQ123" s="224" t="str">
        <f t="array" ref="CQ123">LOOKUP(2,1/(Log!$K$1:$K$27569=CP123),Log!$E$1:$E$27569)</f>
        <v>x</v>
      </c>
      <c r="CR123" s="224" t="str">
        <f t="array" ref="CR123">LOOKUP(2,1/(Log!$K$1:$K$27569=CP123),Log!$F$1:$F$27569)</f>
        <v>x</v>
      </c>
      <c r="CS123" s="224" t="str">
        <f t="array" ref="CS123">LOOKUP(2,1/(Log!$K$1:$K$27569=CP123),Log!$G$1:$G$27569)</f>
        <v>x</v>
      </c>
      <c r="CT123" s="224" t="str">
        <f t="array" ref="CT123">LOOKUP(2,1/(Log!$K$1:$K$27569=CP123),Log!$H$1:$H$27569)</f>
        <v>x</v>
      </c>
      <c r="CU123" s="224" t="str">
        <f t="array" ref="CU123">LOOKUP(2,1/(Log!$K$1:$K$27569=CP123),Log!$J$1:$J$27569)</f>
        <v>x</v>
      </c>
      <c r="CV123" s="224" t="str">
        <f t="array" ref="CV123">LOOKUP(2,1/(Log!$K$1:$K$27569=CP123),Log!$I$1:$I$27569)</f>
        <v>x</v>
      </c>
      <c r="CW123" s="214">
        <f t="array" ref="CW123">LOOKUP(2,1/(Log!$K$1:$K$27569=CP123),Log!$L$1:$L$27569)</f>
        <v>45776</v>
      </c>
      <c r="CX123" s="222" t="str">
        <f t="shared" si="126"/>
        <v>TGO002People in Need</v>
      </c>
      <c r="CY123" s="218">
        <f t="shared" si="127"/>
        <v>175000</v>
      </c>
      <c r="CZ123" s="218" t="str">
        <f t="shared" si="128"/>
        <v>Cadre Harmonise &amp; IPC accessed 5/3/2029</v>
      </c>
      <c r="DA123" s="218" t="str">
        <f t="shared" si="129"/>
        <v xml:space="preserve">Medium </v>
      </c>
      <c r="DB123" s="218">
        <f t="shared" si="130"/>
        <v>2</v>
      </c>
      <c r="DC123" s="218" t="str">
        <f t="shared" si="131"/>
        <v>According to the INFORM Severity Index methodology, the sum of people in levels 3, 4 and 5 is equal to the total number of people in need. To estimate the severity distribution of the people in need. ACAPS assigned the total number of people in need to level 3, leaving an info gap for level 4 and level 5 since there is no other reliable source for the severity distribution for each level. The reliability for this is medium since the figures used to compute this are based on projections and preliminary assessments. Additionally, the data includes high-quality information alongside some elements with lower quality, resulting in an overall medium reliability.</v>
      </c>
      <c r="DD123" s="218" t="str">
        <f t="shared" si="132"/>
        <v xml:space="preserve">https://data.humdata.org/dataset/cadre-harmonise </v>
      </c>
      <c r="DE123" s="220">
        <f t="shared" si="133"/>
        <v>45776</v>
      </c>
      <c r="DF123" s="221" t="str">
        <f t="shared" si="134"/>
        <v>TGO002Minimal humanitarian conditions - Level 1</v>
      </c>
      <c r="DG123" s="213">
        <f t="array" ref="DG123">IF(LOOKUP(2,1/(Log!$K$1:$K$27569=DF123),Log!$E$1:$E$27569)="x","x",ROUND(LOOKUP(2,1/(Log!$K$1:$K$27569=DF123),Log!$E$1:$E$27569),-3))</f>
        <v>1326000</v>
      </c>
      <c r="DH123" s="224" t="str">
        <f t="array" ref="DH123">LOOKUP(2,1/(Log!$K$1:$K$27569=DF123),Log!$F$1:$F$27569)</f>
        <v>Cadre Harmonise &amp; IPC accessed 5/3/2027</v>
      </c>
      <c r="DI123" s="224" t="str">
        <f t="array" ref="DI123">LOOKUP(2,1/(Log!$K$1:$K$27569=DF123),Log!$G$1:$G$27569)</f>
        <v xml:space="preserve">Medium </v>
      </c>
      <c r="DJ123" s="224">
        <f t="array" ref="DJ123">LOOKUP(2,1/(Log!$K$1:$K$27569=DF123),Log!$H$1:$H$27569)</f>
        <v>2</v>
      </c>
      <c r="DK123" s="224" t="str">
        <f t="array" ref="DK123">LOOKUP(2,1/(Log!$K$1:$K$27569=DF123),Log!$J$1:$J$27569)</f>
        <v>According to INFORM SI methodology, the number of people in Level 1 is equal to the people exposed minus the people affected. People in Level 1 located in the Savanes region are able to meet their basic needs without employing irreversible coping strategies.</v>
      </c>
      <c r="DL123" s="224" t="str">
        <f t="array" ref="DL123">LOOKUP(2,1/(Log!$K$1:$K$27569=DF123),Log!$I$1:$I$27569)</f>
        <v xml:space="preserve">https://data.humdata.org/dataset/cadre-harmonise </v>
      </c>
      <c r="DM123" s="214">
        <f t="array" ref="DM123">LOOKUP(2,1/(Log!$K$1:$K$27569=DF123),Log!$L$1:$L$27569)</f>
        <v>45776</v>
      </c>
      <c r="DN123" s="222" t="str">
        <f t="shared" si="135"/>
        <v>TGO002Stressed humanitarian conditions - Level 2</v>
      </c>
      <c r="DO123" s="218">
        <f t="array" ref="DO123">IF(LOOKUP(2,1/(Log!$K$1:$K$27569=DN123),Log!$E$1:$E$27569)="x","x",ROUND(LOOKUP(2,1/(Log!$K$1:$K$27569=DN123),Log!$E$1:$E$27569),-3))</f>
        <v>280000</v>
      </c>
      <c r="DP123" s="222" t="str">
        <f t="array" ref="DP123">LOOKUP(2,1/(Log!$K$1:$K$27569=DN123),Log!$F$1:$F$27569)</f>
        <v>Cadre Harmonise &amp; IPC accessed 5/3/2028</v>
      </c>
      <c r="DQ123" s="222" t="str">
        <f t="array" ref="DQ123">LOOKUP(2,1/(Log!$K$1:$K$27569=DN123),Log!$G$1:$G$27569)</f>
        <v xml:space="preserve">Medium </v>
      </c>
      <c r="DR123" s="222">
        <f t="array" ref="DR123">LOOKUP(2,1/(Log!$K$1:$K$27569=DN123),Log!$H$1:$H$27569)</f>
        <v>2</v>
      </c>
      <c r="DS123" s="222" t="str">
        <f t="array" ref="DS123">LOOKUP(2,1/(Log!$K$1:$K$27569=DN123),Log!$J$1:$J$27569)</f>
        <v>According to INFORM SI methodology, the number of people in Level 2 is equal to the people affected minus the people in need. People in Level 2 located in the Savanes region, might be facing some difficulties accessing basic services but are able to meet their needs without external assistance.</v>
      </c>
      <c r="DT123" s="222" t="str">
        <f t="array" ref="DT123">LOOKUP(2,1/(Log!$K$1:$K$27569=DN123),Log!$I$1:$I$27569)</f>
        <v xml:space="preserve">https://data.humdata.org/dataset/cadre-harmonise </v>
      </c>
      <c r="DU123" s="223">
        <f t="array" ref="DU123">LOOKUP(2,1/(Log!$K$1:$K$27569=DN123),Log!$L$1:$L$27569)</f>
        <v>45776</v>
      </c>
      <c r="DV123" s="221" t="str">
        <f t="shared" si="136"/>
        <v>TGO002Moderate humanitarian conditions - Level 3</v>
      </c>
      <c r="DW123" s="213">
        <f t="array" ref="DW123">IF(LOOKUP(2,1/(Log!$K$1:$K$27569=DV123),Log!$E$1:$E$27569)="x","x",ROUND(LOOKUP(2,1/(Log!$K$1:$K$27569=DV123),Log!$E$1:$E$27569),-3))</f>
        <v>175000</v>
      </c>
      <c r="DX123" s="224" t="str">
        <f t="array" ref="DX123">LOOKUP(2,1/(Log!$K$1:$K$27569=DV123),Log!$F$1:$F$27569)</f>
        <v>Cadre Harmonise &amp; IPC accessed 5/3/2029</v>
      </c>
      <c r="DY123" s="224" t="str">
        <f t="array" ref="DY123">LOOKUP(2,1/(Log!$K$1:$K$27569=DV123),Log!$G$1:$G$27569)</f>
        <v xml:space="preserve">Medium </v>
      </c>
      <c r="DZ123" s="224">
        <f t="array" ref="DZ123">LOOKUP(2,1/(Log!$K$1:$K$27569=DV123),Log!$H$1:$H$27569)</f>
        <v>2</v>
      </c>
      <c r="EA123" s="224" t="str">
        <f t="array" ref="EA123">LOOKUP(2,1/(Log!$K$1:$K$27569=DV123),Log!$J$1:$J$27569)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 gap for level 4 and level 5 since there is no other reliable source for the severity distribution for each level. The reliability for this is medium since the figures used to compute this are based on projections and preliminary assessments. Additionally, the data includes high-quality information alongside some elements with lower quality, resulting in an overall medium reliability.</v>
      </c>
      <c r="EB123" s="224" t="str">
        <f t="array" ref="EB123">LOOKUP(2,1/(Log!$K$1:$K$27569=DV123),Log!$I$1:$I$27569)</f>
        <v xml:space="preserve">https://data.humdata.org/dataset/cadre-harmonise </v>
      </c>
      <c r="EC123" s="214">
        <f t="array" ref="EC123">LOOKUP(2,1/(Log!$K$1:$K$27569=DV123),Log!$L$1:$L$27569)</f>
        <v>45776</v>
      </c>
      <c r="ED123" s="222" t="str">
        <f t="shared" si="137"/>
        <v>TGO002Severe humanitarian conditions - Level 4</v>
      </c>
      <c r="EE123" s="218">
        <f t="array" ref="EE123">IF(LOOKUP(2,1/(Log!$K$1:$K$27569=ED123),Log!$E$1:$E$27569)="x","x",ROUND(LOOKUP(2,1/(Log!$K$1:$K$27569=ED123),Log!$E$1:$E$27569),-3))</f>
        <v>0</v>
      </c>
      <c r="EF123" s="222" t="str">
        <f t="array" ref="EF123">LOOKUP(2,1/(Log!$K$1:$K$27569=ED123),Log!$F$1:$F$27569)</f>
        <v>Cadre Harmonise &amp; IPC accessed 5/3/2030</v>
      </c>
      <c r="EG123" s="222" t="str">
        <f t="array" ref="EG123">LOOKUP(2,1/(Log!$K$1:$K$27569=ED123),Log!$G$1:$G$27569)</f>
        <v xml:space="preserve">Medium </v>
      </c>
      <c r="EH123" s="222">
        <f t="array" ref="EH123">LOOKUP(2,1/(Log!$K$1:$K$27569=ED123),Log!$H$1:$H$27569)</f>
        <v>2</v>
      </c>
      <c r="EI123" s="222" t="str">
        <f t="array" ref="EI123">LOOKUP(2,1/(Log!$K$1:$K$27569=ED123),Log!$J$1:$J$27569)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 gap for level 4 and level 5 since there is no other reliable source for the severity distribution for each level. The reliability for this is medium since the figures used to compute this are based on projections and preliminary assessments. Additionally, the data includes high-quality information alongside some elements with lower quality, resulting in an overall medium reliability.</v>
      </c>
      <c r="EJ123" s="222" t="str">
        <f t="array" ref="EJ123">LOOKUP(2,1/(Log!$K$1:$K$27569=ED123),Log!$I$1:$I$27569)</f>
        <v xml:space="preserve">https://data.humdata.org/dataset/cadre-harmonise </v>
      </c>
      <c r="EK123" s="223">
        <f t="array" ref="EK123">LOOKUP(2,1/(Log!$K$1:$K$27569=ED123),Log!$L$1:$L$27569)</f>
        <v>45776</v>
      </c>
      <c r="EL123" s="221" t="str">
        <f t="shared" si="138"/>
        <v>TGO002Extreme humanitarian conditions - Level 5</v>
      </c>
      <c r="EM123" s="213">
        <f t="array" ref="EM123">IF(LOOKUP(2,1/(Log!$K$1:$K$27569=EL123),Log!$E$1:$E$27569)="x","x",ROUND(LOOKUP(2,1/(Log!$K$1:$K$27569=EL123),Log!$E$1:$E$27569),-3))</f>
        <v>0</v>
      </c>
      <c r="EN123" s="224" t="str">
        <f t="array" ref="EN123">LOOKUP(2,1/(Log!$K$1:$K$27569=EL123),Log!$F$1:$F$27569)</f>
        <v>Cadre Harmonise &amp; IPC accessed 5/3/2031</v>
      </c>
      <c r="EO123" s="224" t="str">
        <f t="array" ref="EO123">LOOKUP(2,1/(Log!$K$1:$K$27569=EL123),Log!$G$1:$G$27569)</f>
        <v xml:space="preserve">Medium </v>
      </c>
      <c r="EP123" s="224">
        <f t="array" ref="EP123">LOOKUP(2,1/(Log!$K$1:$K$27569=EL123),Log!$H$1:$H$27569)</f>
        <v>2</v>
      </c>
      <c r="EQ123" s="224" t="str">
        <f t="array" ref="EQ123">LOOKUP(2,1/(Log!$K$1:$K$27569=EL123),Log!$J$1:$J$27569)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 gap for level 4 and level 5 since there is no other reliable source for the severity distribution for each level. The reliability for this is medium since the figures used to compute this are based on projections and preliminary assessments. Additionally, the data includes high-quality information alongside some elements with lower quality, resulting in an overall medium reliability.</v>
      </c>
      <c r="ER123" s="224" t="str">
        <f t="array" ref="ER123">LOOKUP(2,1/(Log!$K$1:$K$27569=EL123),Log!$I$1:$I$27569)</f>
        <v xml:space="preserve">https://data.humdata.org/dataset/cadre-harmonise </v>
      </c>
      <c r="ES123" s="214">
        <f t="array" ref="ES123">LOOKUP(2,1/(Log!$K$1:$K$27569=EL123),Log!$L$1:$L$27569)</f>
        <v>45776</v>
      </c>
      <c r="ET123" s="222" t="str">
        <f t="shared" si="139"/>
        <v>TGO002Fatalities in all crises</v>
      </c>
      <c r="EU123" s="222">
        <f t="array" ref="EU123">LOOKUP(2,1/(Log!$K$1:$K$27569=ET123),Log!$E$1:$E$27569)</f>
        <v>45</v>
      </c>
      <c r="EV123" s="222" t="str">
        <f t="array" ref="EV123">LOOKUP(2,1/(Log!$K$1:$K$27569=ET123),Log!$F$1:$F$27569)</f>
        <v>ACLED accessed 15/04/2025</v>
      </c>
      <c r="EW123" s="222" t="str">
        <f t="array" ref="EW123">LOOKUP(2,1/(Log!$K$1:$K$27569=ET123),Log!$G$1:$G$27569)</f>
        <v>High</v>
      </c>
      <c r="EX123" s="222">
        <f t="array" ref="EX123">LOOKUP(2,1/(Log!$K$1:$K$27569=ET123),Log!$H$1:$H$27569)</f>
        <v>1</v>
      </c>
      <c r="EY123" s="222" t="str">
        <f t="array" ref="EY123">LOOKUP(2,1/(Log!$K$1:$K$27569=ET123),Log!$J$1:$J$27569)</f>
        <v xml:space="preserve">The figure includes the total number of fatalities in the conflict in Northern Togo precisely in the Savanes region according to ACLED from October 1st, 2024, to 31st March, 2025, from all types of events (such as battles, violence against civilians, explosions or remote violence, riots, protests, and strategic developments) and by all perpetrators (state or non-state). The fatalities in the ACLED dataset relate exclusively to violent incidents. </v>
      </c>
      <c r="EZ123" s="222" t="str">
        <f t="array" ref="EZ123">LOOKUP(2,1/(Log!$K$1:$K$27569=ET123),Log!$I$1:$I$27569)</f>
        <v>https://acleddata.com/dashboard/#/dashboard</v>
      </c>
      <c r="FA123" s="223">
        <f t="array" ref="FA123">LOOKUP(2,1/(Log!$K$1:$K$27569=ET123),Log!$L$1:$L$27569)</f>
        <v>45776</v>
      </c>
      <c r="FB123" s="221" t="str">
        <f t="shared" si="140"/>
        <v>TGO002Crisis affected groups</v>
      </c>
      <c r="FC123" s="224">
        <f t="array" ref="FC123">LOOKUP(2,1/(Log!$K$1:$K$27569=FB123),Log!$E$1:$E$27569)</f>
        <v>3</v>
      </c>
      <c r="FD123" s="224" t="str">
        <f t="array" ref="FD123">LOOKUP(2,1/(Log!$K$1:$K$27569=FB123),Log!$F$1:$F$27569)</f>
        <v>UNHCR 20/02/2025</v>
      </c>
      <c r="FE123" s="224" t="str">
        <f t="array" ref="FE123">LOOKUP(2,1/(Log!$K$1:$K$27569=FB123),Log!$G$1:$G$27569)</f>
        <v>High</v>
      </c>
      <c r="FF123" s="224">
        <f t="array" ref="FF123">LOOKUP(2,1/(Log!$K$1:$K$27569=FB123),Log!$H$1:$H$27569)</f>
        <v>1</v>
      </c>
      <c r="FG123" s="224" t="str">
        <f t="array" ref="FG123">LOOKUP(2,1/(Log!$K$1:$K$27569=FB123),Log!$J$1:$J$27569)</f>
        <v xml:space="preserve">The conflict in Northern Togo affects three population groups: Internally Displaced Persons, refugees and asylum seekers and the host population in the Savanes region. </v>
      </c>
      <c r="FH123" s="224" t="str">
        <f t="array" ref="FH123">LOOKUP(2,1/(Log!$K$1:$K$27569=FB123),Log!$I$1:$I$27569)</f>
        <v>https://data.unhcr.org/en/documents/details/114660</v>
      </c>
      <c r="FI123" s="214">
        <f t="array" ref="FI123">LOOKUP(2,1/(Log!$K$1:$K$27569=FB123),Log!$L$1:$L$27569)</f>
        <v>45776</v>
      </c>
      <c r="FJ123" s="221" t="str">
        <f t="shared" si="141"/>
        <v>TGO002People facing limited access constraints</v>
      </c>
      <c r="FK123" s="222" t="str">
        <f t="array" ref="FK123">LOOKUP(2,1/(Log!$K$1:$K$27569=FJ123),Log!$E$1:$E$27569)</f>
        <v>x</v>
      </c>
      <c r="FL123" s="222" t="str">
        <f t="array" ref="FL123">LOOKUP(2,1/(Log!$K$1:$K$27569=FJ123),Log!$F$1:$F$27569)</f>
        <v>x</v>
      </c>
      <c r="FM123" s="222" t="str">
        <f t="array" ref="FM123">LOOKUP(2,1/(Log!$K$1:$K$27569=FJ123),Log!$G$1:$G$27569)</f>
        <v>x</v>
      </c>
      <c r="FN123" s="222" t="str">
        <f t="array" ref="FN123">LOOKUP(2,1/(Log!$K$1:$K$27569=FJ123),Log!$H$1:$H$27569)</f>
        <v>x</v>
      </c>
      <c r="FO123" s="222" t="str">
        <f t="array" ref="FO123">LOOKUP(2,1/(Log!$K$1:$K$27569=FJ123),Log!$J$1:$J$27569)</f>
        <v>x</v>
      </c>
      <c r="FP123" s="218" t="str">
        <f t="array" ref="FP123">LOOKUP(2,1/(Log!$K$1:$K$27569=FJ123),Log!$I$1:$I$27569)</f>
        <v>x</v>
      </c>
      <c r="FQ123" s="219">
        <f t="array" ref="FQ123">LOOKUP(2,1/(Log!$K$1:$K$27569=FJ123),Log!$L$1:$L$27569)</f>
        <v>45776</v>
      </c>
      <c r="FR123" s="221" t="str">
        <f t="shared" si="142"/>
        <v>TGO002People facing restricted access constraints</v>
      </c>
      <c r="FS123" s="224" t="str">
        <f t="array" ref="FS123">LOOKUP(2,1/(Log!$K$1:$K$27569=FR123),Log!$E$1:$E$27569)</f>
        <v>x</v>
      </c>
      <c r="FT123" s="224" t="str">
        <f t="array" ref="FT123">LOOKUP(2,1/(Log!$K$1:$K$27569=FR123),Log!$F$1:$F$27569)</f>
        <v>x</v>
      </c>
      <c r="FU123" s="224" t="str">
        <f t="array" ref="FU123">LOOKUP(2,1/(Log!$K$1:$K$27569=FR123),Log!$G$1:$G$27569)</f>
        <v>x</v>
      </c>
      <c r="FV123" s="224" t="str">
        <f t="array" ref="FV123">LOOKUP(2,1/(Log!$K$1:$K$27569=FR123),Log!$H$1:$H$27569)</f>
        <v>x</v>
      </c>
      <c r="FW123" s="224" t="str">
        <f t="array" ref="FW123">LOOKUP(2,1/(Log!$K$1:$K$27569=FR123),Log!$J$1:$J$27569)</f>
        <v>x</v>
      </c>
      <c r="FX123" s="224" t="str">
        <f t="array" ref="FX123">LOOKUP(2,1/(Log!$K$1:$K$27569=FR123),Log!$I$1:$I$27569)</f>
        <v>x</v>
      </c>
      <c r="FY123" s="214">
        <f t="array" ref="FY123">LOOKUP(2,1/(Log!$K$1:$K$27569=FR123),Log!$L$1:$L$27569)</f>
        <v>45776</v>
      </c>
      <c r="FZ123" s="222" t="str">
        <f t="shared" si="143"/>
        <v>TGO002Impediments to entry into country (bureaucratic and administrative)</v>
      </c>
      <c r="GA123" s="222">
        <f t="array" ref="GA123">LOOKUP(2,1/(Log!$K$1:$K$27569=FZ123),Log!$E$1:$E$27569)</f>
        <v>1</v>
      </c>
      <c r="GB123" s="222" t="str">
        <f t="array" ref="GB123">LOOKUP(2,1/(Log!$K$1:$K$27569=FZ123),Log!$F$1:$F$27569)</f>
        <v>ACAPS Access Methodology</v>
      </c>
      <c r="GC123" s="222" t="str">
        <f t="array" ref="GC123">LOOKUP(2,1/(Log!$K$1:$K$27569=FZ123),Log!$G$1:$G$27569)</f>
        <v>Medium</v>
      </c>
      <c r="GD123" s="222">
        <f t="array" ref="GD123">LOOKUP(2,1/(Log!$K$1:$K$27569=FZ123),Log!$H$1:$H$27569)</f>
        <v>2</v>
      </c>
      <c r="GE123" s="222" t="str">
        <f t="array" ref="GE123">LOOKUP(2,1/(Log!$K$1:$K$27569=FZ123),Log!$J$1:$J$27569)</f>
        <v>x</v>
      </c>
      <c r="GF123" s="222" t="str">
        <f t="array" ref="GF123">LOOKUP(2,1/(Log!$K$1:$K$27569=FZ123),Log!$I$1:$I$27569)</f>
        <v>x</v>
      </c>
      <c r="GG123" s="223">
        <f t="array" ref="GG123">LOOKUP(2,1/(Log!$K$1:$K$27569=FZ123),Log!$L$1:$L$27569)</f>
        <v>45614</v>
      </c>
      <c r="GH123" s="221" t="str">
        <f t="shared" si="144"/>
        <v>TGO002Restriction of movement (impediments to freedom of movement and/or administrative restrictions)</v>
      </c>
      <c r="GI123" s="224">
        <f t="array" ref="GI123">LOOKUP(2,1/(Log!$K$1:$K$27569=GH123),Log!$E$1:$E$27569)</f>
        <v>0</v>
      </c>
      <c r="GJ123" s="224" t="str">
        <f t="array" ref="GJ123">LOOKUP(2,1/(Log!$K$1:$K$27569=GH123),Log!$F$1:$F$27569)</f>
        <v>ACAPS Access Methodology</v>
      </c>
      <c r="GK123" s="224" t="str">
        <f t="array" ref="GK123">LOOKUP(2,1/(Log!$K$1:$K$27569=GH123),Log!$G$1:$G$27569)</f>
        <v>Medium</v>
      </c>
      <c r="GL123" s="224">
        <f t="array" ref="GL123">LOOKUP(2,1/(Log!$K$1:$K$27569=GH123),Log!$H$1:$H$27569)</f>
        <v>2</v>
      </c>
      <c r="GM123" s="224" t="str">
        <f t="array" ref="GM123">LOOKUP(2,1/(Log!$K$1:$K$27569=GH123),Log!$J$1:$J$27569)</f>
        <v>x</v>
      </c>
      <c r="GN123" s="224" t="str">
        <f t="array" ref="GN123">LOOKUP(2,1/(Log!$K$1:$K$27569=GH123),Log!$I$1:$I$27569)</f>
        <v>x</v>
      </c>
      <c r="GO123" s="214">
        <f t="array" ref="GO123">LOOKUP(2,1/(Log!$K$1:$K$27569=GH123),Log!$L$1:$L$27569)</f>
        <v>45614</v>
      </c>
      <c r="GP123" s="222" t="str">
        <f t="shared" si="145"/>
        <v>TGO002Interference into implementation of humanitarian activities</v>
      </c>
      <c r="GQ123" s="222">
        <f t="array" ref="GQ123">LOOKUP(2,1/(Log!$K$1:$K$27569=GP123),Log!$E$1:$E$27569)</f>
        <v>0</v>
      </c>
      <c r="GR123" s="222" t="str">
        <f t="array" ref="GR123">LOOKUP(2,1/(Log!$K$1:$K$27569=GP123),Log!$F$1:$F$27569)</f>
        <v>ACAPS Access Methodology</v>
      </c>
      <c r="GS123" s="222" t="str">
        <f t="array" ref="GS123">LOOKUP(2,1/(Log!$K$1:$K$27569=GP123),Log!$G$1:$G$27569)</f>
        <v>Medium</v>
      </c>
      <c r="GT123" s="222">
        <f t="array" ref="GT123">LOOKUP(2,1/(Log!$K$1:$K$27569=GP123),Log!$H$1:$H$27569)</f>
        <v>2</v>
      </c>
      <c r="GU123" s="222" t="str">
        <f t="array" ref="GU123">LOOKUP(2,1/(Log!$K$1:$K$27569=GP123),Log!$J$1:$J$27569)</f>
        <v>x</v>
      </c>
      <c r="GV123" s="222" t="str">
        <f t="array" ref="GV123">LOOKUP(2,1/(Log!$K$1:$K$27569=GP123),Log!$I$1:$I$27569)</f>
        <v>x</v>
      </c>
      <c r="GW123" s="223">
        <f t="array" ref="GW123">LOOKUP(2,1/(Log!$K$1:$K$27569=GP123),Log!$L$1:$L$27569)</f>
        <v>45614</v>
      </c>
      <c r="GX123" s="221" t="str">
        <f t="shared" si="146"/>
        <v>TGO002Violence against personnel, facilities and assets</v>
      </c>
      <c r="GY123" s="224">
        <f t="array" ref="GY123">LOOKUP(2,1/(Log!$K$1:$K$27569=GX123),Log!$E$1:$E$27569)</f>
        <v>0</v>
      </c>
      <c r="GZ123" s="224" t="str">
        <f t="array" ref="GZ123">LOOKUP(2,1/(Log!$K$1:$K$27569=GX123),Log!$F$1:$F$27569)</f>
        <v>ACAPS Access Methodology</v>
      </c>
      <c r="HA123" s="224" t="str">
        <f t="array" ref="HA123">LOOKUP(2,1/(Log!$K$1:$K$27569=GX123),Log!$G$1:$G$27569)</f>
        <v>Medium</v>
      </c>
      <c r="HB123" s="224">
        <f t="array" ref="HB123">LOOKUP(2,1/(Log!$K$1:$K$27569=GX123),Log!$H$1:$H$27569)</f>
        <v>2</v>
      </c>
      <c r="HC123" s="224" t="str">
        <f t="array" ref="HC123">LOOKUP(2,1/(Log!$K$1:$K$27569=GX123),Log!$J$1:$J$27569)</f>
        <v>x</v>
      </c>
      <c r="HD123" s="224" t="str">
        <f t="array" ref="HD123">LOOKUP(2,1/(Log!$K$1:$K$27569=GX123),Log!$I$1:$I$27569)</f>
        <v>x</v>
      </c>
      <c r="HE123" s="214">
        <f t="array" ref="HE123">LOOKUP(2,1/(Log!$K$1:$K$27569=GX123),Log!$L$1:$L$27569)</f>
        <v>45614</v>
      </c>
      <c r="HF123" s="222" t="str">
        <f t="shared" si="147"/>
        <v>TGO002Denial of existence of humanitarian needs or entitlements to assistance</v>
      </c>
      <c r="HG123" s="222">
        <f t="array" ref="HG123">LOOKUP(2,1/(Log!$K$1:$K$27569=HF123),Log!$E$1:$E$27569)</f>
        <v>0</v>
      </c>
      <c r="HH123" s="222" t="str">
        <f t="array" ref="HH123">LOOKUP(2,1/(Log!$K$1:$K$27569=HF123),Log!$F$1:$F$27569)</f>
        <v>ACAPS Access Methodology</v>
      </c>
      <c r="HI123" s="222" t="str">
        <f t="array" ref="HI123">LOOKUP(2,1/(Log!$K$1:$K$27569=HF123),Log!$G$1:$G$27569)</f>
        <v>Medium</v>
      </c>
      <c r="HJ123" s="222">
        <f t="array" ref="HJ123">LOOKUP(2,1/(Log!$K$1:$K$27569=HF123),Log!$H$1:$H$27569)</f>
        <v>2</v>
      </c>
      <c r="HK123" s="222" t="str">
        <f t="array" ref="HK123">LOOKUP(2,1/(Log!$K$1:$K$27569=HF123),Log!$J$1:$J$27569)</f>
        <v>x</v>
      </c>
      <c r="HL123" s="222" t="str">
        <f t="array" ref="HL123">LOOKUP(2,1/(Log!$K$1:$K$27569=HF123),Log!$I$1:$I$27569)</f>
        <v>x</v>
      </c>
      <c r="HM123" s="223">
        <f t="array" ref="HM123">LOOKUP(2,1/(Log!$K$1:$K$27569=HF123),Log!$L$1:$L$27569)</f>
        <v>45614</v>
      </c>
      <c r="HN123" s="221" t="str">
        <f t="shared" si="148"/>
        <v>TGO002Restriction and obstruction of access to services and assistance</v>
      </c>
      <c r="HO123" s="224">
        <f t="array" ref="HO123">LOOKUP(2,1/(Log!$K$1:$K$27569=HN123),Log!$E$1:$E$27569)</f>
        <v>0</v>
      </c>
      <c r="HP123" s="224" t="str">
        <f t="array" ref="HP123">LOOKUP(2,1/(Log!$K$1:$K$27569=HN123),Log!$F$1:$F$27569)</f>
        <v>ACAPS Access Methodology</v>
      </c>
      <c r="HQ123" s="224" t="str">
        <f t="array" ref="HQ123">LOOKUP(2,1/(Log!$K$1:$K$27569=HN123),Log!$G$1:$G$27569)</f>
        <v>Medium</v>
      </c>
      <c r="HR123" s="224">
        <f t="array" ref="HR123">LOOKUP(2,1/(Log!$K$1:$K$27569=HN123),Log!$H$1:$H$27569)</f>
        <v>2</v>
      </c>
      <c r="HS123" s="224" t="str">
        <f t="array" ref="HS123">LOOKUP(2,1/(Log!$K$1:$K$27569=HN123),Log!$J$1:$J$27569)</f>
        <v>x</v>
      </c>
      <c r="HT123" s="224" t="str">
        <f t="array" ref="HT123">LOOKUP(2,1/(Log!$K$1:$K$27569=HN123),Log!$I$1:$I$27569)</f>
        <v>x</v>
      </c>
      <c r="HU123" s="214">
        <f t="array" ref="HU123">LOOKUP(2,1/(Log!$K$1:$K$27569=HN123),Log!$L$1:$L$27569)</f>
        <v>45614</v>
      </c>
      <c r="HV123" s="222" t="str">
        <f t="shared" si="149"/>
        <v>TGO002Ongoing insecurity/hostilities affecting humanitarian assistance</v>
      </c>
      <c r="HW123" s="222">
        <f t="array" ref="HW123">LOOKUP(2,1/(Log!$K$1:$K$27569=HV123),Log!$E$1:$E$27569)</f>
        <v>0</v>
      </c>
      <c r="HX123" s="222" t="str">
        <f t="array" ref="HX123">LOOKUP(2,1/(Log!$K$1:$K$27569=HV123),Log!$F$1:$F$27569)</f>
        <v>ACAPS Access Methodology</v>
      </c>
      <c r="HY123" s="222" t="str">
        <f t="array" ref="HY123">LOOKUP(2,1/(Log!$K$1:$K$27569=HV123),Log!$G$1:$G$27569)</f>
        <v>Medium</v>
      </c>
      <c r="HZ123" s="222">
        <f t="array" ref="HZ123">LOOKUP(2,1/(Log!$K$1:$K$27569=HV123),Log!$H$1:$H$27569)</f>
        <v>2</v>
      </c>
      <c r="IA123" s="222" t="str">
        <f t="array" ref="IA123">LOOKUP(2,1/(Log!$K$1:$K$27569=HV123),Log!$J$1:$J$27569)</f>
        <v>x</v>
      </c>
      <c r="IB123" s="222" t="str">
        <f t="array" ref="IB123">LOOKUP(2,1/(Log!$K$1:$K$27569=HV123),Log!$I$1:$I$27569)</f>
        <v>x</v>
      </c>
      <c r="IC123" s="223">
        <f t="array" ref="IC123">LOOKUP(2,1/(Log!$K$1:$K$27569=HV123),Log!$L$1:$L$27569)</f>
        <v>45614</v>
      </c>
      <c r="ID123" s="221" t="str">
        <f t="shared" si="150"/>
        <v>TGO002Presence of mines and improvised explosive devices</v>
      </c>
      <c r="IE123" s="224">
        <f t="array" ref="IE123">LOOKUP(2,1/(Log!$K$1:$K$27569=ID123),Log!$E$1:$E$27569)</f>
        <v>1</v>
      </c>
      <c r="IF123" s="224" t="str">
        <f t="array" ref="IF123">LOOKUP(2,1/(Log!$K$1:$K$27569=ID123),Log!$F$1:$F$27569)</f>
        <v>ACAPS Access Methodology</v>
      </c>
      <c r="IG123" s="224" t="str">
        <f t="array" ref="IG123">LOOKUP(2,1/(Log!$K$1:$K$27569=ID123),Log!$G$1:$G$27569)</f>
        <v>Medium</v>
      </c>
      <c r="IH123" s="224">
        <f t="array" ref="IH123">LOOKUP(2,1/(Log!$K$1:$K$27569=ID123),Log!$H$1:$H$27569)</f>
        <v>2</v>
      </c>
      <c r="II123" s="224" t="str">
        <f t="array" ref="II123">LOOKUP(2,1/(Log!$K$1:$K$27569=ID123),Log!$J$1:$J$27569)</f>
        <v>x</v>
      </c>
      <c r="IJ123" s="224" t="str">
        <f t="array" ref="IJ123">LOOKUP(2,1/(Log!$K$1:$K$27569=ID123),Log!$I$1:$I$27569)</f>
        <v>x</v>
      </c>
      <c r="IK123" s="214">
        <f t="array" ref="IK123">LOOKUP(2,1/(Log!$K$1:$K$27569=ID123),Log!$L$1:$L$27569)</f>
        <v>45614</v>
      </c>
      <c r="IL123" s="222" t="str">
        <f t="shared" si="151"/>
        <v>TGO002Physical constraints in the environment (obstacles related to terrain, climate, lack of infrastructure, etc.)</v>
      </c>
      <c r="IM123" s="222">
        <f t="array" ref="IM123">LOOKUP(2,1/(Log!$K$1:$K$27569=IL123),Log!$E$1:$E$27569)</f>
        <v>0</v>
      </c>
      <c r="IN123" s="222" t="str">
        <f t="array" ref="IN123">LOOKUP(2,1/(Log!$K$1:$K$27569=IL123),Log!$F$1:$F$27569)</f>
        <v>ACAPS Access Methodology</v>
      </c>
      <c r="IO123" s="222" t="str">
        <f t="array" ref="IO123">LOOKUP(2,1/(Log!$K$1:$K$27569=IL123),Log!$G$1:$G$27569)</f>
        <v>Medium</v>
      </c>
      <c r="IP123" s="222">
        <f t="array" ref="IP123">LOOKUP(2,1/(Log!$K$1:$K$27569=IL123),Log!$H$1:$H$27569)</f>
        <v>2</v>
      </c>
      <c r="IQ123" s="222" t="str">
        <f t="array" ref="IQ123">LOOKUP(2,1/(Log!$K$1:$K$27569=IL123),Log!$J$1:$J$27569)</f>
        <v>x</v>
      </c>
      <c r="IR123" s="222" t="str">
        <f t="array" ref="IR123">LOOKUP(2,1/(Log!$K$1:$K$27569=IL123),Log!$I$1:$I$27569)</f>
        <v>x</v>
      </c>
      <c r="IS123" s="223">
        <f t="array" ref="IS123">LOOKUP(2,1/(Log!$K$1:$K$27569=IL123),Log!$L$1:$L$27569)</f>
        <v>45614</v>
      </c>
    </row>
    <row r="124" spans="1:253" s="11" customFormat="1" ht="13.35" customHeight="1">
      <c r="A124" s="11" t="str">
        <f>Lists!B:B</f>
        <v>Myanmar refugees in Thailand</v>
      </c>
      <c r="B124" s="11" t="str">
        <f>Lists!F:F</f>
        <v>Conflict/ Violence</v>
      </c>
      <c r="C124" s="11" t="str">
        <f>Lists!C:C</f>
        <v>THA003</v>
      </c>
      <c r="D124" s="11" t="str">
        <f>Lists!A:A</f>
        <v>Thailand</v>
      </c>
      <c r="E124" s="11" t="str">
        <f>Lists!D:D</f>
        <v>THA</v>
      </c>
      <c r="F124" s="11" t="str">
        <f t="shared" si="114"/>
        <v>THA003Total population</v>
      </c>
      <c r="G124" s="212">
        <f t="array" ref="G124">ROUND(LOOKUP(2,1/(Log!$K$1:$K$27569=F124),Log!$E$1:$E$27569),-3)</f>
        <v>69523000</v>
      </c>
      <c r="H124" s="213" t="str">
        <f t="array" ref="H124">LOOKUP(2,1/(Log!$K$1:$K$27569=F124),Log!$F$1:$F$27569)</f>
        <v>UNFPA 04/07/2023; TBC 03/04/2025; TBC 22/05/2024</v>
      </c>
      <c r="I124" s="213" t="str">
        <f t="array" ref="I124">LOOKUP(2,1/(Log!$K$1:$K$27569=F124),Log!$G$1:$G$27569)</f>
        <v xml:space="preserve">Medium </v>
      </c>
      <c r="J124" s="213">
        <f t="array" ref="J124">LOOKUP(2,1/(Log!$K$1:$K$27569=F124),Log!$H$1:$H$27569)</f>
        <v>2</v>
      </c>
      <c r="K124" s="213" t="str">
        <f t="array" ref="K124">LOOKUP(2,1/(Log!$K$1:$K$27569=F124),Log!$J$1:$J$27569)</f>
        <v>The total population (69394762) of the country figure is taken from the UNFPA according to the 2023 projections. The population census does not cover refugees (https://catalog.ihsn.org/index.php/catalog/4405) and is not considered in the UNFPA estimates. So, the number of refugees is added to the population. The number of refugees (128377) figure is taken from the TBC. These sources are chosen because they are reliable and provide up-to-date figures. The reliability is set to medium as it is based on projections.</v>
      </c>
      <c r="L124" s="213" t="str">
        <f t="array" ref="L124">LOOKUP(2,1/(Log!$K$1:$K$27569=F124),Log!$I$1:$I$27569)</f>
        <v>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v>
      </c>
      <c r="M124" s="214">
        <f t="array" ref="M124">LOOKUP(2,1/(Log!$K$1:$K$27569=F124),Log!$L$1:$L$27569)</f>
        <v>45769</v>
      </c>
      <c r="N124" s="227" t="str">
        <f t="shared" si="115"/>
        <v>THA003Landmass affected</v>
      </c>
      <c r="O124" s="216">
        <f t="array" ref="O124">LOOKUP(2,1/(Log!$K$1:$K$27569=N124),Log!$E$1:$E$27569)</f>
        <v>12012</v>
      </c>
      <c r="P124" s="216" t="str">
        <f t="array" ref="P124">LOOKUP(2,1/(Log!$K$1:$K$27569=N124),Log!$F$1:$F$27569)</f>
        <v>City Population accessed at 20/10/2024; TBC 03/04/2025; TBC 22/05/2024</v>
      </c>
      <c r="Q124" s="216" t="str">
        <f t="array" ref="Q124">LOOKUP(2,1/(Log!$K$1:$K$27569=N124),Log!$G$1:$G$27569)</f>
        <v xml:space="preserve">Medium </v>
      </c>
      <c r="R124" s="216">
        <f t="array" ref="R124">LOOKUP(2,1/(Log!$K$1:$K$27569=N124),Log!$H$1:$H$27569)</f>
        <v>2</v>
      </c>
      <c r="S124" s="216" t="str">
        <f t="array" ref="S124">LOOKUP(2,1/(Log!$K$1:$K$27569=N124),Log!$J$1:$J$27569)</f>
        <v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v>
      </c>
      <c r="T124" s="216" t="str">
        <f t="array" ref="T124">LOOKUP(2,1/(Log!$K$1:$K$27569=N124),Log!$I$1:$I$27569)</f>
        <v>https://www.citypopulation.de/en/thailand/admin/; https://www.theborderconsortium.org/resources/key-resources/camp-population/; https://reliefweb.int/report/thailand/voices-displaced-perspectives-newly-arrived-myanmar-refugees-thailand</v>
      </c>
      <c r="U124" s="217">
        <f t="array" ref="U124">LOOKUP(2,1/(Log!$K$1:$K$27569=N124),Log!$L$1:$L$27569)</f>
        <v>45769</v>
      </c>
      <c r="V124" s="227" t="str">
        <f t="shared" si="116"/>
        <v>THA003People exposed</v>
      </c>
      <c r="W124" s="213">
        <f t="array" ref="W124">IF(LOOKUP(2,1/(Log!$K$1:$K$27569=V124),Log!$E$1:$E$27569)="x","x",ROUND(LOOKUP(2,1/(Log!$K$1:$K$27569=V124),Log!$E$1:$E$27569),-3))</f>
        <v>431000</v>
      </c>
      <c r="X124" s="213" t="str">
        <f t="array" ref="X124">LOOKUP(2,1/(Log!$K$1:$K$27569=V124),Log!$F$1:$F$27569)</f>
        <v>UNFPA 04/07/2023; TBC 03/04/2025; TBC 22/05/2024</v>
      </c>
      <c r="Y124" s="213" t="str">
        <f t="array" ref="Y124">LOOKUP(2,1/(Log!$K$1:$K$27569=V124),Log!$G$1:$G$27569)</f>
        <v xml:space="preserve">Medium </v>
      </c>
      <c r="Z124" s="213">
        <f t="array" ref="Z124">LOOKUP(2,1/(Log!$K$1:$K$27569=V124),Log!$H$1:$H$27569)</f>
        <v>2</v>
      </c>
      <c r="AA124" s="213" t="str">
        <f t="array" ref="AA124">LOOKUP(2,1/(Log!$K$1:$K$27569=V124),Log!$J$1:$J$27569)</f>
        <v xml:space="preserve">The number of people exposed corresponds to the number of people living in the affected districts (i.e., districts where refugee camps are located). The census does not cover refugees (https://catalog.ihsn.org/index.php/catalog/4405); so the number of refugees is added to the exposed population.
The movement of the post February 2021 Myanmar refugees is very dynamic, with tens of thousands of refugees reportedly crossing into Thailand from Myanmar and going back frequently. Some other districts could also be affected by these movements. Therefore, more areas could be affected by the crisis, and the exposed figure could be an underestimate.
The Thailand district-wise population figures are taken from the Excel file provided on HDX (contributed by UNFPA). The figures are estimates for 2023 based on the census figures of 2020. This source was chosen because it provides the most recent figures for the population. The source for the number of refugees is TBC, which provides updated figures for the Myanmar refugees living in the Thailand camp and also provides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v>
      </c>
      <c r="AB124" s="213" t="str">
        <f t="array" ref="AB124">LOOKUP(2,1/(Log!$K$1:$K$27569=V124),Log!$I$1:$I$27569)</f>
        <v>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v>
      </c>
      <c r="AC124" s="214">
        <f t="array" ref="AC124">LOOKUP(2,1/(Log!$K$1:$K$27569=V124),Log!$L$1:$L$27569)</f>
        <v>45769</v>
      </c>
      <c r="AD124" s="227" t="str">
        <f t="shared" si="117"/>
        <v>THA003People affected</v>
      </c>
      <c r="AE124" s="218">
        <f t="array" ref="AE124">IF(LOOKUP(2,1/(Log!$K$1:$K$27569=AD124),Log!$E$1:$E$27569)="x","x",ROUND(LOOKUP(2,1/(Log!$K$1:$K$27569=AD124),Log!$E$1:$E$27569),-3))</f>
        <v>128000</v>
      </c>
      <c r="AF124" s="218" t="str">
        <f t="array" ref="AF124">LOOKUP(2,1/(Log!$K$1:$K$27569=AD124),Log!$F$1:$F$27569)</f>
        <v>TBC 03/04/2025; TBC 22/05/2024</v>
      </c>
      <c r="AG124" s="218" t="str">
        <f t="array" ref="AG124">LOOKUP(2,1/(Log!$K$1:$K$27569=AD124),Log!$G$1:$G$27569)</f>
        <v xml:space="preserve">Medium </v>
      </c>
      <c r="AH124" s="218">
        <f t="array" ref="AH124">LOOKUP(2,1/(Log!$K$1:$K$27569=AD124),Log!$H$1:$H$27569)</f>
        <v>2</v>
      </c>
      <c r="AI124" s="218" t="str">
        <f t="array" ref="AI124">LOOKUP(2,1/(Log!$K$1:$K$27569=AD124),Log!$J$1:$J$27569)</f>
        <v>The number of people affected corresponds to the displaced people due to the crisis, therefore this is the same number refugees from Myanmar living in the nine displacement camps near the Thai - Myanmar border (according to TBC) plus 20,000 post February 2021 coup Myanmar refugees living in rural areas of Thailand (according to TBC). The local population is not considered to be affected as they generally do not host any refugees, and the refugees are not allowed to move outside the refugee camps.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v>
      </c>
      <c r="AJ124" s="218" t="str">
        <f t="array" ref="AJ124">LOOKUP(2,1/(Log!$K$1:$K$27569=AD124),Log!$I$1:$I$27569)</f>
        <v>https://www.theborderconsortium.org/resources/key-resources/camp-population/; https://reliefweb.int/report/thailand/voices-displaced-perspectives-newly-arrived-myanmar-refugees-thailand</v>
      </c>
      <c r="AK124" s="219">
        <f t="array" ref="AK124">LOOKUP(2,1/(Log!$K$1:$K$27569=AD124),Log!$L$1:$L$27569)</f>
        <v>45769</v>
      </c>
      <c r="AL124" s="227" t="str">
        <f t="shared" si="118"/>
        <v>THA003People displaced</v>
      </c>
      <c r="AM124" s="213">
        <f t="array" ref="AM124">IF(LOOKUP(2,1/(Log!$K$1:$K$27569=AL124),Log!$E$1:$E$27569)="x","x",ROUND(LOOKUP(2,1/(Log!$K$1:$K$27569=AL124),Log!$E$1:$E$27569),-3))</f>
        <v>128000</v>
      </c>
      <c r="AN124" s="213" t="str">
        <f t="array" ref="AN124">LOOKUP(2,1/(Log!$K$1:$K$27569=AL124),Log!$F$1:$F$27569)</f>
        <v>TBC 03/04/2025; TBC 22/05/2024</v>
      </c>
      <c r="AO124" s="213" t="str">
        <f t="array" ref="AO124">LOOKUP(2,1/(Log!$K$1:$K$27569=AL124),Log!$G$1:$G$27569)</f>
        <v xml:space="preserve">Medium </v>
      </c>
      <c r="AP124" s="213">
        <f t="array" ref="AP124">LOOKUP(2,1/(Log!$K$1:$K$27569=AL124),Log!$H$1:$H$27569)</f>
        <v>2</v>
      </c>
      <c r="AQ124" s="213" t="str">
        <f t="array" ref="AQ124">LOOKUP(2,1/(Log!$K$1:$K$27569=AL124),Log!$J$1:$J$27569)</f>
        <v>The number of refugees from Myanmar living in the nine displacement camps near the Thai - Myanmar border (according to TBC) plus 20,000 post February 2021 coup Myanmar refugees living in rural areas of Thailand (according to TBC) = 108,377+ 20,000 = 128,377.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v>
      </c>
      <c r="AR124" s="213" t="str">
        <f t="array" ref="AR124">LOOKUP(2,1/(Log!$K$1:$K$27569=AL124),Log!$I$1:$I$27569)</f>
        <v>https://reliefweb.int/report/thailand/thailand-refugee-camp-population-march-2025; https://reliefweb.int/report/thailand/voices-displaced-perspectives-newly-arrived-myanmar-refugees-thailand</v>
      </c>
      <c r="AS124" s="214">
        <f t="array" ref="AS124">LOOKUP(2,1/(Log!$K$1:$K$27569=AL124),Log!$L$1:$L$27569)</f>
        <v>45769</v>
      </c>
      <c r="AT124" s="228" t="str">
        <f t="shared" si="119"/>
        <v>THA003Injuries reported</v>
      </c>
      <c r="AU124" s="218" t="str">
        <f t="array" ref="AU124">LOOKUP(2,1/(Log!$K$1:$K$27569=AT124),Log!$E$1:$E$27569)</f>
        <v>x</v>
      </c>
      <c r="AV124" s="218" t="str">
        <f t="array" ref="AV124">LOOKUP(2,1/(Log!$K$1:$K$27569=AT124),Log!$F$1:$F$27569)</f>
        <v>x</v>
      </c>
      <c r="AW124" s="218" t="str">
        <f t="array" ref="AW124">LOOKUP(2,1/(Log!$K$1:$K$27569=AT124),Log!$G$1:$G$27569)</f>
        <v>x</v>
      </c>
      <c r="AX124" s="218" t="str">
        <f t="array" ref="AX124">LOOKUP(2,1/(Log!$K$1:$K$27569=AT124),Log!$H$1:$H$27569)</f>
        <v>x</v>
      </c>
      <c r="AY124" s="218" t="str">
        <f t="array" ref="AY124">LOOKUP(2,1/(Log!$K$1:$K$27569=AT124),Log!$J$1:$J$27569)</f>
        <v>No data available</v>
      </c>
      <c r="AZ124" s="218" t="str">
        <f t="array" ref="AZ124">LOOKUP(2,1/(Log!$K$1:$K$27569=AT124),Log!$I$1:$I$27569)</f>
        <v>x</v>
      </c>
      <c r="BA124" s="219">
        <f t="array" ref="BA124">LOOKUP(2,1/(Log!$K$1:$K$27569=AT124),Log!$L$1:$L$27569)</f>
        <v>45713</v>
      </c>
      <c r="BB124" s="227" t="str">
        <f t="shared" si="120"/>
        <v>THA003Illness cases reported</v>
      </c>
      <c r="BC124" s="213" t="str">
        <f t="array" ref="BC124">LOOKUP(2,1/(Log!$K$1:$K$27569=BB124),Log!$E$1:$E$27569)</f>
        <v>x</v>
      </c>
      <c r="BD124" s="213" t="str">
        <f t="array" ref="BD124">LOOKUP(2,1/(Log!$K$1:$K$27569=BB124),Log!$F$1:$F$27569)</f>
        <v>x</v>
      </c>
      <c r="BE124" s="213" t="str">
        <f t="array" ref="BE124">LOOKUP(2,1/(Log!$K$1:$K$27569=BB124),Log!$G$1:$G$27569)</f>
        <v>x</v>
      </c>
      <c r="BF124" s="213" t="str">
        <f t="array" ref="BF124">LOOKUP(2,1/(Log!$K$1:$K$27569=BB124),Log!$H$1:$H$27569)</f>
        <v>x</v>
      </c>
      <c r="BG124" s="213" t="str">
        <f t="array" ref="BG124">LOOKUP(2,1/(Log!$K$1:$K$27569=BB124),Log!$J$1:$J$27569)</f>
        <v>Not enough information available for this indicator.</v>
      </c>
      <c r="BH124" s="213" t="str">
        <f t="array" ref="BH124">LOOKUP(2,1/(Log!$K$1:$K$27569=BB124),Log!$I$1:$I$27569)</f>
        <v>x</v>
      </c>
      <c r="BI124" s="214">
        <f t="array" ref="BI124">LOOKUP(2,1/(Log!$K$1:$K$27569=BB124),Log!$L$1:$L$27569)</f>
        <v>45586</v>
      </c>
      <c r="BJ124" s="228" t="str">
        <f t="shared" si="121"/>
        <v>THA003Fatalities reported</v>
      </c>
      <c r="BK124" s="228">
        <f t="array" ref="BK124">LOOKUP(2,1/(Log!$K$1:$K$27569=BJ124),Log!$E$1:$E$27569)</f>
        <v>3</v>
      </c>
      <c r="BL124" s="228" t="str">
        <f t="array" ref="BL124">LOOKUP(2,1/(Log!$K$1:$K$27569=BJ124),Log!$F$1:$F$27569)</f>
        <v>ACLED accessed 16/04/2025; HRW accessed 18/10/2024</v>
      </c>
      <c r="BM124" s="228" t="str">
        <f t="array" ref="BM124">LOOKUP(2,1/(Log!$K$1:$K$27569=BJ124),Log!$G$1:$G$27569)</f>
        <v>High</v>
      </c>
      <c r="BN124" s="228">
        <f t="array" ref="BN124">LOOKUP(2,1/(Log!$K$1:$K$27569=BJ124),Log!$H$1:$H$27569)</f>
        <v>1</v>
      </c>
      <c r="BO124" s="228" t="str">
        <f t="array" ref="BO124">LOOKUP(2,1/(Log!$K$1:$K$27569=BJ124),Log!$J$1:$J$27569)</f>
        <v xml:space="preserve">Total number of fatalities for the Myanmar Refugees crisis between 1 October  2024 -  31 March 2025. </v>
      </c>
      <c r="BP124" s="218" t="str">
        <f t="array" ref="BP124">LOOKUP(2,1/(Log!$K$1:$K$27569=BJ124),Log!$I$1:$I$27569)</f>
        <v>https://acleddata.com/data-export-tool/; https://www.hrw.org/news/2024/10/18/thailand-rohingya-found-dead-during-escape-myanmar</v>
      </c>
      <c r="BQ124" s="229">
        <f t="array" ref="BQ124">LOOKUP(2,1/(Log!$K$1:$K$27569=BJ124),Log!$L$1:$L$27569)</f>
        <v>45769</v>
      </c>
      <c r="BR124" s="227" t="str">
        <f t="shared" si="122"/>
        <v>THA003Buildings damaged</v>
      </c>
      <c r="BS124" s="230" t="str">
        <f t="array" ref="BS124">LOOKUP(2,1/(Log!$K$1:$K$27569=BR124),Log!$E$1:$E$27569)</f>
        <v>x</v>
      </c>
      <c r="BT124" s="230" t="str">
        <f t="array" ref="BT124">LOOKUP(2,1/(Log!$K$1:$K$27569=BR124),Log!$F$1:$F$27569)</f>
        <v>x</v>
      </c>
      <c r="BU124" s="230" t="str">
        <f t="array" ref="BU124">LOOKUP(2,1/(Log!$K$1:$K$27569=BR124),Log!$G$1:$G$27569)</f>
        <v>x</v>
      </c>
      <c r="BV124" s="230" t="str">
        <f t="array" ref="BV124">LOOKUP(2,1/(Log!$K$1:$K$27569=BR124),Log!$H$1:$H$27569)</f>
        <v>x</v>
      </c>
      <c r="BW124" s="230" t="str">
        <f t="array" ref="BW124">LOOKUP(2,1/(Log!$K$1:$K$27569=BR124),Log!$J$1:$J$27569)</f>
        <v>Not enough information available for this indicator.</v>
      </c>
      <c r="BX124" s="230" t="str">
        <f t="array" ref="BX124">LOOKUP(2,1/(Log!$K$1:$K$27569=BR124),Log!$I$1:$I$27569)</f>
        <v>x</v>
      </c>
      <c r="BY124" s="214">
        <f t="array" ref="BY124">LOOKUP(2,1/(Log!$K$1:$K$27569=BR124),Log!$L$1:$L$27569)</f>
        <v>45586</v>
      </c>
      <c r="BZ124" s="228" t="str">
        <f t="shared" si="123"/>
        <v>THA003Buildings destroyed</v>
      </c>
      <c r="CA124" s="228" t="str">
        <f t="array" ref="CA124">LOOKUP(2,1/(Log!$K$1:$K$27569=BZ124),Log!$E$1:$E$27569)</f>
        <v>x</v>
      </c>
      <c r="CB124" s="228" t="str">
        <f t="array" ref="CB124">LOOKUP(2,1/(Log!$K$1:$K$27569=BZ124),Log!$F$1:$F$27569)</f>
        <v>x</v>
      </c>
      <c r="CC124" s="228" t="str">
        <f t="array" ref="CC124">LOOKUP(2,1/(Log!$K$1:$K$27569=BZ124),Log!$G$1:$G$27569)</f>
        <v>x</v>
      </c>
      <c r="CD124" s="228" t="str">
        <f t="array" ref="CD124">LOOKUP(2,1/(Log!$K$1:$K$27569=BZ124),Log!$H$1:$H$27569)</f>
        <v>x</v>
      </c>
      <c r="CE124" s="228" t="str">
        <f t="array" ref="CE124">LOOKUP(2,1/(Log!$K$1:$K$27569=BZ124),Log!$J$1:$J$27569)</f>
        <v>Not enough information available for this indicator.</v>
      </c>
      <c r="CF124" s="228" t="str">
        <f t="array" ref="CF124">LOOKUP(2,1/(Log!$K$1:$K$27569=BZ124),Log!$I$1:$I$27569)</f>
        <v>x</v>
      </c>
      <c r="CG124" s="229">
        <f t="array" ref="CG124">LOOKUP(2,1/(Log!$K$1:$K$27569=BZ124),Log!$L$1:$L$27569)</f>
        <v>45586</v>
      </c>
      <c r="CH124" s="227" t="str">
        <f t="shared" si="124"/>
        <v>THA003Buildings in the affected area</v>
      </c>
      <c r="CI124" s="228" t="e">
        <f t="array" ref="CI124">LOOKUP(2,1/(Log!$K$1:$K$27569=CH124),Log!$E$1:$E$27569)</f>
        <v>#N/A</v>
      </c>
      <c r="CJ124" s="228" t="e">
        <f t="array" ref="CJ124">LOOKUP(2,1/(Log!$K$1:$K$27569=CH124),Log!$F$1:$F$27569)</f>
        <v>#N/A</v>
      </c>
      <c r="CK124" s="228" t="e">
        <f t="array" ref="CK124">LOOKUP(2,1/(Log!$K$1:$K$27569=CH124),Log!$G$1:$G$27569)</f>
        <v>#N/A</v>
      </c>
      <c r="CL124" s="228" t="e">
        <f t="array" ref="CL124">LOOKUP(2,1/(Log!$K$1:$K$27569=CH124),Log!$H$1:$H$27569)</f>
        <v>#N/A</v>
      </c>
      <c r="CM124" s="228" t="e">
        <f t="array" ref="CM124">LOOKUP(2,1/(Log!$K$1:$K$27569=CH124),Log!$J$1:$J$27569)</f>
        <v>#N/A</v>
      </c>
      <c r="CN124" s="228" t="e">
        <f t="array" ref="CN124">LOOKUP(2,1/(Log!$K$1:$K$27569=CH124),Log!$I$1:$I$27569)</f>
        <v>#N/A</v>
      </c>
      <c r="CO124" s="231" t="e">
        <f t="array" ref="CO124">LOOKUP(2,1/(Log!$K$1:$K$27569=CH124),Log!$L$1:$L$27569)</f>
        <v>#N/A</v>
      </c>
      <c r="CP124" s="228" t="str">
        <f t="shared" si="125"/>
        <v>THA003Economic Losses</v>
      </c>
      <c r="CQ124" s="230" t="str">
        <f t="array" ref="CQ124">LOOKUP(2,1/(Log!$K$1:$K$27569=CP124),Log!$E$1:$E$27569)</f>
        <v>x</v>
      </c>
      <c r="CR124" s="230" t="str">
        <f t="array" ref="CR124">LOOKUP(2,1/(Log!$K$1:$K$27569=CP124),Log!$F$1:$F$27569)</f>
        <v>x</v>
      </c>
      <c r="CS124" s="230" t="str">
        <f t="array" ref="CS124">LOOKUP(2,1/(Log!$K$1:$K$27569=CP124),Log!$G$1:$G$27569)</f>
        <v>x</v>
      </c>
      <c r="CT124" s="230" t="str">
        <f t="array" ref="CT124">LOOKUP(2,1/(Log!$K$1:$K$27569=CP124),Log!$H$1:$H$27569)</f>
        <v>x</v>
      </c>
      <c r="CU124" s="230" t="str">
        <f t="array" ref="CU124">LOOKUP(2,1/(Log!$K$1:$K$27569=CP124),Log!$J$1:$J$27569)</f>
        <v>Not enough information available for this indicator.</v>
      </c>
      <c r="CV124" s="230" t="str">
        <f t="array" ref="CV124">LOOKUP(2,1/(Log!$K$1:$K$27569=CP124),Log!$I$1:$I$27569)</f>
        <v>x</v>
      </c>
      <c r="CW124" s="214">
        <f t="array" ref="CW124">LOOKUP(2,1/(Log!$K$1:$K$27569=CP124),Log!$L$1:$L$27569)</f>
        <v>45586</v>
      </c>
      <c r="CX124" s="228" t="str">
        <f t="shared" si="126"/>
        <v>THA003People in Need</v>
      </c>
      <c r="CY124" s="218">
        <f t="shared" si="127"/>
        <v>128000</v>
      </c>
      <c r="CZ124" s="218" t="str">
        <f t="shared" si="128"/>
        <v>TBC 03/04/2025; TBC 22/05/2024</v>
      </c>
      <c r="DA124" s="218" t="str">
        <f t="shared" si="129"/>
        <v xml:space="preserve">Medium </v>
      </c>
      <c r="DB124" s="218">
        <f t="shared" si="130"/>
        <v>2</v>
      </c>
      <c r="DC124" s="218" t="str">
        <f t="shared" si="131"/>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v>
      </c>
      <c r="DD124" s="218" t="str">
        <f t="shared" si="132"/>
        <v>https://www.theborderconsortium.org/resources/key-resources/camp-population/; https://reliefweb.int/report/thailand/voices-displaced-perspectives-newly-arrived-myanmar-refugees-thailand; https://reliefweb.int/report/thailand/unhcr-thailand-fact-sheet-30-june-2023</v>
      </c>
      <c r="DE124" s="220">
        <f t="shared" si="133"/>
        <v>45769</v>
      </c>
      <c r="DF124" s="227" t="str">
        <f t="shared" si="134"/>
        <v>THA003Minimal humanitarian conditions - Level 1</v>
      </c>
      <c r="DG124" s="213">
        <f t="array" ref="DG124">IF(LOOKUP(2,1/(Log!$K$1:$K$27569=DF124),Log!$E$1:$E$27569)="x","x",ROUND(LOOKUP(2,1/(Log!$K$1:$K$27569=DF124),Log!$E$1:$E$27569),-3))</f>
        <v>303000</v>
      </c>
      <c r="DH124" s="230" t="str">
        <f t="array" ref="DH124">LOOKUP(2,1/(Log!$K$1:$K$27569=DF124),Log!$F$1:$F$27569)</f>
        <v>UNFPA 04/07/2023; TBC 03/04/2025; TBC 22/05/2024</v>
      </c>
      <c r="DI124" s="230" t="str">
        <f t="array" ref="DI124">LOOKUP(2,1/(Log!$K$1:$K$27569=DF124),Log!$G$1:$G$27569)</f>
        <v xml:space="preserve">Medium </v>
      </c>
      <c r="DJ124" s="230">
        <f t="array" ref="DJ124">LOOKUP(2,1/(Log!$K$1:$K$27569=DF124),Log!$H$1:$H$27569)</f>
        <v>2</v>
      </c>
      <c r="DK124" s="230" t="str">
        <f t="array" ref="DK124">LOOKUP(2,1/(Log!$K$1:$K$27569=DF124),Log!$J$1:$J$27569)</f>
        <v>According to INFORM SI methodology, the number of people in Level 1 is equal to the people exposed minus the people affected.</v>
      </c>
      <c r="DL124" s="230" t="str">
        <f t="array" ref="DL124">LOOKUP(2,1/(Log!$K$1:$K$27569=DF124),Log!$I$1:$I$27569)</f>
        <v>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v>
      </c>
      <c r="DM124" s="214">
        <f t="array" ref="DM124">LOOKUP(2,1/(Log!$K$1:$K$27569=DF124),Log!$L$1:$L$27569)</f>
        <v>45769</v>
      </c>
      <c r="DN124" s="228" t="str">
        <f t="shared" si="135"/>
        <v>THA003Stressed humanitarian conditions - Level 2</v>
      </c>
      <c r="DO124" s="218">
        <f t="array" ref="DO124">IF(LOOKUP(2,1/(Log!$K$1:$K$27569=DN124),Log!$E$1:$E$27569)="x","x",ROUND(LOOKUP(2,1/(Log!$K$1:$K$27569=DN124),Log!$E$1:$E$27569),-3))</f>
        <v>0</v>
      </c>
      <c r="DP124" s="228" t="str">
        <f t="array" ref="DP124">LOOKUP(2,1/(Log!$K$1:$K$27569=DN124),Log!$F$1:$F$27569)</f>
        <v>TBC 03/04/2025; TBC 22/05/2024</v>
      </c>
      <c r="DQ124" s="228" t="str">
        <f t="array" ref="DQ124">LOOKUP(2,1/(Log!$K$1:$K$27569=DN124),Log!$G$1:$G$27569)</f>
        <v xml:space="preserve">Medium </v>
      </c>
      <c r="DR124" s="228">
        <f t="array" ref="DR124">LOOKUP(2,1/(Log!$K$1:$K$27569=DN124),Log!$H$1:$H$27569)</f>
        <v>2</v>
      </c>
      <c r="DS124" s="228" t="str">
        <f t="array" ref="DS124">LOOKUP(2,1/(Log!$K$1:$K$27569=DN124),Log!$J$1:$J$27569)</f>
        <v>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v>
      </c>
      <c r="DT124" s="228" t="str">
        <f t="array" ref="DT124">LOOKUP(2,1/(Log!$K$1:$K$27569=DN124),Log!$I$1:$I$27569)</f>
        <v>https://www.theborderconsortium.org/resources/key-resources/camp-population/; https://reliefweb.int/report/thailand/voices-displaced-perspectives-newly-arrived-myanmar-refugees-thailand; https://reliefweb.int/report/thailand/unhcr-thailand-fact-sheet-30-june-2023</v>
      </c>
      <c r="DU124" s="229">
        <f t="array" ref="DU124">LOOKUP(2,1/(Log!$K$1:$K$27569=DN124),Log!$L$1:$L$27569)</f>
        <v>45769</v>
      </c>
      <c r="DV124" s="227" t="str">
        <f t="shared" si="136"/>
        <v>THA003Moderate humanitarian conditions - Level 3</v>
      </c>
      <c r="DW124" s="213">
        <f t="array" ref="DW124">IF(LOOKUP(2,1/(Log!$K$1:$K$27569=DV124),Log!$E$1:$E$27569)="x","x",ROUND(LOOKUP(2,1/(Log!$K$1:$K$27569=DV124),Log!$E$1:$E$27569),-3))</f>
        <v>128000</v>
      </c>
      <c r="DX124" s="230" t="str">
        <f t="array" ref="DX124">LOOKUP(2,1/(Log!$K$1:$K$27569=DV124),Log!$F$1:$F$27569)</f>
        <v>TBC 03/04/2025; TBC 22/05/2024</v>
      </c>
      <c r="DY124" s="230" t="str">
        <f t="array" ref="DY124">LOOKUP(2,1/(Log!$K$1:$K$27569=DV124),Log!$G$1:$G$27569)</f>
        <v xml:space="preserve">Medium </v>
      </c>
      <c r="DZ124" s="230">
        <f t="array" ref="DZ124">LOOKUP(2,1/(Log!$K$1:$K$27569=DV124),Log!$H$1:$H$27569)</f>
        <v>2</v>
      </c>
      <c r="EA124" s="230" t="str">
        <f t="array" ref="EA124">LOOKUP(2,1/(Log!$K$1:$K$27569=DV124),Log!$J$1:$J$27569)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v>
      </c>
      <c r="EB124" s="230" t="str">
        <f t="array" ref="EB124">LOOKUP(2,1/(Log!$K$1:$K$27569=DV124),Log!$I$1:$I$27569)</f>
        <v>https://www.theborderconsortium.org/resources/key-resources/camp-population/; https://reliefweb.int/report/thailand/voices-displaced-perspectives-newly-arrived-myanmar-refugees-thailand; https://reliefweb.int/report/thailand/unhcr-thailand-fact-sheet-30-june-2023</v>
      </c>
      <c r="EC124" s="214">
        <f t="array" ref="EC124">LOOKUP(2,1/(Log!$K$1:$K$27569=DV124),Log!$L$1:$L$27569)</f>
        <v>45769</v>
      </c>
      <c r="ED124" s="228" t="str">
        <f t="shared" si="137"/>
        <v>THA003Severe humanitarian conditions - Level 4</v>
      </c>
      <c r="EE124" s="218" t="str">
        <f t="array" ref="EE124">IF(LOOKUP(2,1/(Log!$K$1:$K$27569=ED124),Log!$E$1:$E$27569)="x","x",ROUND(LOOKUP(2,1/(Log!$K$1:$K$27569=ED124),Log!$E$1:$E$27569),-3))</f>
        <v>x</v>
      </c>
      <c r="EF124" s="228" t="str">
        <f t="array" ref="EF124">LOOKUP(2,1/(Log!$K$1:$K$27569=ED124),Log!$F$1:$F$27569)</f>
        <v>TBC 03/04/2025; TBC 22/05/2024</v>
      </c>
      <c r="EG124" s="228" t="str">
        <f t="array" ref="EG124">LOOKUP(2,1/(Log!$K$1:$K$27569=ED124),Log!$G$1:$G$27569)</f>
        <v xml:space="preserve">Medium </v>
      </c>
      <c r="EH124" s="228">
        <f t="array" ref="EH124">LOOKUP(2,1/(Log!$K$1:$K$27569=ED124),Log!$H$1:$H$27569)</f>
        <v>2</v>
      </c>
      <c r="EI124" s="228" t="str">
        <f t="array" ref="EI124">LOOKUP(2,1/(Log!$K$1:$K$27569=ED124),Log!$J$1:$J$27569)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v>
      </c>
      <c r="EJ124" s="228" t="str">
        <f t="array" ref="EJ124">LOOKUP(2,1/(Log!$K$1:$K$27569=ED124),Log!$I$1:$I$27569)</f>
        <v>https://www.theborderconsortium.org/resources/key-resources/camp-population/; https://reliefweb.int/report/thailand/voices-displaced-perspectives-newly-arrived-myanmar-refugees-thailand; https://reliefweb.int/report/thailand/unhcr-thailand-fact-sheet-30-june-2023</v>
      </c>
      <c r="EK124" s="229">
        <f t="array" ref="EK124">LOOKUP(2,1/(Log!$K$1:$K$27569=ED124),Log!$L$1:$L$27569)</f>
        <v>45769</v>
      </c>
      <c r="EL124" s="227" t="str">
        <f t="shared" si="138"/>
        <v>THA003Extreme humanitarian conditions - Level 5</v>
      </c>
      <c r="EM124" s="213" t="str">
        <f t="array" ref="EM124">IF(LOOKUP(2,1/(Log!$K$1:$K$27569=EL124),Log!$E$1:$E$27569)="x","x",ROUND(LOOKUP(2,1/(Log!$K$1:$K$27569=EL124),Log!$E$1:$E$27569),-3))</f>
        <v>x</v>
      </c>
      <c r="EN124" s="230" t="str">
        <f t="array" ref="EN124">LOOKUP(2,1/(Log!$K$1:$K$27569=EL124),Log!$F$1:$F$27569)</f>
        <v>TBC 03/04/2025; TBC 22/05/2024</v>
      </c>
      <c r="EO124" s="230" t="str">
        <f t="array" ref="EO124">LOOKUP(2,1/(Log!$K$1:$K$27569=EL124),Log!$G$1:$G$27569)</f>
        <v xml:space="preserve">Medium </v>
      </c>
      <c r="EP124" s="230">
        <f t="array" ref="EP124">LOOKUP(2,1/(Log!$K$1:$K$27569=EL124),Log!$H$1:$H$27569)</f>
        <v>2</v>
      </c>
      <c r="EQ124" s="230" t="str">
        <f t="array" ref="EQ124">LOOKUP(2,1/(Log!$K$1:$K$27569=EL124),Log!$J$1:$J$27569)</f>
        <v>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v>
      </c>
      <c r="ER124" s="230" t="str">
        <f t="array" ref="ER124">LOOKUP(2,1/(Log!$K$1:$K$27569=EL124),Log!$I$1:$I$27569)</f>
        <v>https://www.theborderconsortium.org/resources/key-resources/camp-population/; https://reliefweb.int/report/thailand/voices-displaced-perspectives-newly-arrived-myanmar-refugees-thailand; https://reliefweb.int/report/thailand/unhcr-thailand-fact-sheet-30-june-2023</v>
      </c>
      <c r="ES124" s="214">
        <f t="array" ref="ES124">LOOKUP(2,1/(Log!$K$1:$K$27569=EL124),Log!$L$1:$L$27569)</f>
        <v>45769</v>
      </c>
      <c r="ET124" s="228" t="str">
        <f t="shared" si="139"/>
        <v>THA003Fatalities in all crises</v>
      </c>
      <c r="EU124" s="228">
        <f t="array" ref="EU124">LOOKUP(2,1/(Log!$K$1:$K$27569=ET124),Log!$E$1:$E$27569)</f>
        <v>3</v>
      </c>
      <c r="EV124" s="228" t="str">
        <f t="array" ref="EV124">LOOKUP(2,1/(Log!$K$1:$K$27569=ET124),Log!$F$1:$F$27569)</f>
        <v>ACLED accessed 16/04/2025; HRW accessed 18/10/2024</v>
      </c>
      <c r="EW124" s="228" t="str">
        <f t="array" ref="EW124">LOOKUP(2,1/(Log!$K$1:$K$27569=ET124),Log!$G$1:$G$27569)</f>
        <v>High</v>
      </c>
      <c r="EX124" s="228">
        <f t="array" ref="EX124">LOOKUP(2,1/(Log!$K$1:$K$27569=ET124),Log!$H$1:$H$27569)</f>
        <v>1</v>
      </c>
      <c r="EY124" s="228" t="str">
        <f t="array" ref="EY124">LOOKUP(2,1/(Log!$K$1:$K$27569=ET124),Log!$J$1:$J$27569)</f>
        <v xml:space="preserve">Total number of fatalities for all the crises between 1 October  2024 -  31 March 2025. </v>
      </c>
      <c r="EZ124" s="228" t="str">
        <f t="array" ref="EZ124">LOOKUP(2,1/(Log!$K$1:$K$27569=ET124),Log!$I$1:$I$27569)</f>
        <v>https://acleddata.com/data-export-tool/; https://www.hrw.org/news/2024/10/18/thailand-rohingya-found-dead-during-escape-myanmar</v>
      </c>
      <c r="FA124" s="229">
        <f t="array" ref="FA124">LOOKUP(2,1/(Log!$K$1:$K$27569=ET124),Log!$L$1:$L$27569)</f>
        <v>45769</v>
      </c>
      <c r="FB124" s="227" t="str">
        <f t="shared" si="140"/>
        <v>THA003Crisis affected groups</v>
      </c>
      <c r="FC124" s="230">
        <f t="array" ref="FC124">LOOKUP(2,1/(Log!$K$1:$K$27569=FB124),Log!$E$1:$E$27569)</f>
        <v>2</v>
      </c>
      <c r="FD124" s="230" t="str">
        <f t="array" ref="FD124">LOOKUP(2,1/(Log!$K$1:$K$27569=FB124),Log!$F$1:$F$27569)</f>
        <v>TBC 03/04/2025; TBC 22/05/2024</v>
      </c>
      <c r="FE124" s="230" t="str">
        <f t="array" ref="FE124">LOOKUP(2,1/(Log!$K$1:$K$27569=FB124),Log!$G$1:$G$27569)</f>
        <v>High</v>
      </c>
      <c r="FF124" s="230">
        <f t="array" ref="FF124">LOOKUP(2,1/(Log!$K$1:$K$27569=FB124),Log!$H$1:$H$27569)</f>
        <v>1</v>
      </c>
      <c r="FG124" s="230" t="str">
        <f t="array" ref="FG124">LOOKUP(2,1/(Log!$K$1:$K$27569=FB124),Log!$J$1:$J$27569)</f>
        <v>In this crisis, 2 out of 5 population groups are affected: Refugees and host population.
Although the affected population figure comprises only refugees.</v>
      </c>
      <c r="FH124" s="230" t="str">
        <f t="array" ref="FH124">LOOKUP(2,1/(Log!$K$1:$K$27569=FB124),Log!$I$1:$I$27569)</f>
        <v>https://www.theborderconsortium.org/resources/key-resources/camp-population/; https://reliefweb.int/report/thailand/voices-displaced-perspectives-newly-arrived-myanmar-refugees-thailand; https://reliefweb.int/report/thailand/unhcr-thailand-fact-sheet-30-june-2023</v>
      </c>
      <c r="FI124" s="214">
        <f t="array" ref="FI124">LOOKUP(2,1/(Log!$K$1:$K$27569=FB124),Log!$L$1:$L$27569)</f>
        <v>45769</v>
      </c>
      <c r="FJ124" s="227" t="str">
        <f t="shared" si="141"/>
        <v>THA003People facing limited access constraints</v>
      </c>
      <c r="FK124" s="228" t="str">
        <f t="array" ref="FK124">LOOKUP(2,1/(Log!$K$1:$K$27569=FJ124),Log!$E$1:$E$27569)</f>
        <v>x</v>
      </c>
      <c r="FL124" s="228" t="str">
        <f t="array" ref="FL124">LOOKUP(2,1/(Log!$K$1:$K$27569=FJ124),Log!$F$1:$F$27569)</f>
        <v>x</v>
      </c>
      <c r="FM124" s="228" t="str">
        <f t="array" ref="FM124">LOOKUP(2,1/(Log!$K$1:$K$27569=FJ124),Log!$G$1:$G$27569)</f>
        <v>x</v>
      </c>
      <c r="FN124" s="228" t="str">
        <f t="array" ref="FN124">LOOKUP(2,1/(Log!$K$1:$K$27569=FJ124),Log!$H$1:$H$27569)</f>
        <v>x</v>
      </c>
      <c r="FO124" s="228" t="str">
        <f t="array" ref="FO124">LOOKUP(2,1/(Log!$K$1:$K$27569=FJ124),Log!$J$1:$J$27569)</f>
        <v>Not enough information available for this indicator.</v>
      </c>
      <c r="FP124" s="218" t="str">
        <f t="array" ref="FP124">LOOKUP(2,1/(Log!$K$1:$K$27569=FJ124),Log!$I$1:$I$27569)</f>
        <v>x</v>
      </c>
      <c r="FQ124" s="219">
        <f t="array" ref="FQ124">LOOKUP(2,1/(Log!$K$1:$K$27569=FJ124),Log!$L$1:$L$27569)</f>
        <v>45586</v>
      </c>
      <c r="FR124" s="227" t="str">
        <f t="shared" si="142"/>
        <v>THA003People facing restricted access constraints</v>
      </c>
      <c r="FS124" s="230" t="str">
        <f t="array" ref="FS124">LOOKUP(2,1/(Log!$K$1:$K$27569=FR124),Log!$E$1:$E$27569)</f>
        <v>x</v>
      </c>
      <c r="FT124" s="230" t="str">
        <f t="array" ref="FT124">LOOKUP(2,1/(Log!$K$1:$K$27569=FR124),Log!$F$1:$F$27569)</f>
        <v>x</v>
      </c>
      <c r="FU124" s="230" t="str">
        <f t="array" ref="FU124">LOOKUP(2,1/(Log!$K$1:$K$27569=FR124),Log!$G$1:$G$27569)</f>
        <v>x</v>
      </c>
      <c r="FV124" s="230" t="str">
        <f t="array" ref="FV124">LOOKUP(2,1/(Log!$K$1:$K$27569=FR124),Log!$H$1:$H$27569)</f>
        <v>x</v>
      </c>
      <c r="FW124" s="230" t="str">
        <f t="array" ref="FW124">LOOKUP(2,1/(Log!$K$1:$K$27569=FR124),Log!$J$1:$J$27569)</f>
        <v>Not enough information available for this indicator.</v>
      </c>
      <c r="FX124" s="230" t="str">
        <f t="array" ref="FX124">LOOKUP(2,1/(Log!$K$1:$K$27569=FR124),Log!$I$1:$I$27569)</f>
        <v>x</v>
      </c>
      <c r="FY124" s="214">
        <f t="array" ref="FY124">LOOKUP(2,1/(Log!$K$1:$K$27569=FR124),Log!$L$1:$L$27569)</f>
        <v>45586</v>
      </c>
      <c r="FZ124" s="228" t="str">
        <f t="shared" si="143"/>
        <v>THA003Impediments to entry into country (bureaucratic and administrative)</v>
      </c>
      <c r="GA124" s="228">
        <f t="array" ref="GA124">LOOKUP(2,1/(Log!$K$1:$K$27569=FZ124),Log!$E$1:$E$27569)</f>
        <v>1</v>
      </c>
      <c r="GB124" s="228" t="str">
        <f t="array" ref="GB124">LOOKUP(2,1/(Log!$K$1:$K$27569=FZ124),Log!$F$1:$F$27569)</f>
        <v>ACAPS Access Methodology</v>
      </c>
      <c r="GC124" s="228" t="str">
        <f t="array" ref="GC124">LOOKUP(2,1/(Log!$K$1:$K$27569=FZ124),Log!$G$1:$G$27569)</f>
        <v>Medium</v>
      </c>
      <c r="GD124" s="228">
        <f t="array" ref="GD124">LOOKUP(2,1/(Log!$K$1:$K$27569=FZ124),Log!$H$1:$H$27569)</f>
        <v>2</v>
      </c>
      <c r="GE124" s="228" t="str">
        <f t="array" ref="GE124">LOOKUP(2,1/(Log!$K$1:$K$27569=FZ124),Log!$J$1:$J$27569)</f>
        <v>x</v>
      </c>
      <c r="GF124" s="228" t="str">
        <f t="array" ref="GF124">LOOKUP(2,1/(Log!$K$1:$K$27569=FZ124),Log!$I$1:$I$27569)</f>
        <v>x</v>
      </c>
      <c r="GG124" s="229">
        <f t="array" ref="GG124">LOOKUP(2,1/(Log!$K$1:$K$27569=FZ124),Log!$L$1:$L$27569)</f>
        <v>45609</v>
      </c>
      <c r="GH124" s="227" t="str">
        <f t="shared" si="144"/>
        <v>THA003Restriction of movement (impediments to freedom of movement and/or administrative restrictions)</v>
      </c>
      <c r="GI124" s="230">
        <f t="array" ref="GI124">LOOKUP(2,1/(Log!$K$1:$K$27569=GH124),Log!$E$1:$E$27569)</f>
        <v>0</v>
      </c>
      <c r="GJ124" s="230" t="str">
        <f t="array" ref="GJ124">LOOKUP(2,1/(Log!$K$1:$K$27569=GH124),Log!$F$1:$F$27569)</f>
        <v>ACAPS Access Methodology</v>
      </c>
      <c r="GK124" s="230" t="str">
        <f t="array" ref="GK124">LOOKUP(2,1/(Log!$K$1:$K$27569=GH124),Log!$G$1:$G$27569)</f>
        <v>Medium</v>
      </c>
      <c r="GL124" s="230">
        <f t="array" ref="GL124">LOOKUP(2,1/(Log!$K$1:$K$27569=GH124),Log!$H$1:$H$27569)</f>
        <v>2</v>
      </c>
      <c r="GM124" s="230" t="str">
        <f t="array" ref="GM124">LOOKUP(2,1/(Log!$K$1:$K$27569=GH124),Log!$J$1:$J$27569)</f>
        <v>x</v>
      </c>
      <c r="GN124" s="230" t="str">
        <f t="array" ref="GN124">LOOKUP(2,1/(Log!$K$1:$K$27569=GH124),Log!$I$1:$I$27569)</f>
        <v>x</v>
      </c>
      <c r="GO124" s="214">
        <f t="array" ref="GO124">LOOKUP(2,1/(Log!$K$1:$K$27569=GH124),Log!$L$1:$L$27569)</f>
        <v>45609</v>
      </c>
      <c r="GP124" s="228" t="str">
        <f t="shared" si="145"/>
        <v>THA003Interference into implementation of humanitarian activities</v>
      </c>
      <c r="GQ124" s="228">
        <f t="array" ref="GQ124">LOOKUP(2,1/(Log!$K$1:$K$27569=GP124),Log!$E$1:$E$27569)</f>
        <v>1</v>
      </c>
      <c r="GR124" s="228" t="str">
        <f t="array" ref="GR124">LOOKUP(2,1/(Log!$K$1:$K$27569=GP124),Log!$F$1:$F$27569)</f>
        <v>ACAPS Access Methodology</v>
      </c>
      <c r="GS124" s="228" t="str">
        <f t="array" ref="GS124">LOOKUP(2,1/(Log!$K$1:$K$27569=GP124),Log!$G$1:$G$27569)</f>
        <v>Medium</v>
      </c>
      <c r="GT124" s="228">
        <f t="array" ref="GT124">LOOKUP(2,1/(Log!$K$1:$K$27569=GP124),Log!$H$1:$H$27569)</f>
        <v>2</v>
      </c>
      <c r="GU124" s="228" t="str">
        <f t="array" ref="GU124">LOOKUP(2,1/(Log!$K$1:$K$27569=GP124),Log!$J$1:$J$27569)</f>
        <v>x</v>
      </c>
      <c r="GV124" s="228" t="str">
        <f t="array" ref="GV124">LOOKUP(2,1/(Log!$K$1:$K$27569=GP124),Log!$I$1:$I$27569)</f>
        <v>x</v>
      </c>
      <c r="GW124" s="229">
        <f t="array" ref="GW124">LOOKUP(2,1/(Log!$K$1:$K$27569=GP124),Log!$L$1:$L$27569)</f>
        <v>45609</v>
      </c>
      <c r="GX124" s="227" t="str">
        <f t="shared" si="146"/>
        <v>THA003Violence against personnel, facilities and assets</v>
      </c>
      <c r="GY124" s="230">
        <f t="array" ref="GY124">LOOKUP(2,1/(Log!$K$1:$K$27569=GX124),Log!$E$1:$E$27569)</f>
        <v>0</v>
      </c>
      <c r="GZ124" s="230" t="str">
        <f t="array" ref="GZ124">LOOKUP(2,1/(Log!$K$1:$K$27569=GX124),Log!$F$1:$F$27569)</f>
        <v>ACAPS Access Methodology</v>
      </c>
      <c r="HA124" s="230" t="str">
        <f t="array" ref="HA124">LOOKUP(2,1/(Log!$K$1:$K$27569=GX124),Log!$G$1:$G$27569)</f>
        <v>Medium</v>
      </c>
      <c r="HB124" s="230">
        <f t="array" ref="HB124">LOOKUP(2,1/(Log!$K$1:$K$27569=GX124),Log!$H$1:$H$27569)</f>
        <v>2</v>
      </c>
      <c r="HC124" s="230" t="str">
        <f t="array" ref="HC124">LOOKUP(2,1/(Log!$K$1:$K$27569=GX124),Log!$J$1:$J$27569)</f>
        <v>x</v>
      </c>
      <c r="HD124" s="230" t="str">
        <f t="array" ref="HD124">LOOKUP(2,1/(Log!$K$1:$K$27569=GX124),Log!$I$1:$I$27569)</f>
        <v>x</v>
      </c>
      <c r="HE124" s="214">
        <f t="array" ref="HE124">LOOKUP(2,1/(Log!$K$1:$K$27569=GX124),Log!$L$1:$L$27569)</f>
        <v>45609</v>
      </c>
      <c r="HF124" s="228" t="str">
        <f t="shared" si="147"/>
        <v>THA003Denial of existence of humanitarian needs or entitlements to assistance</v>
      </c>
      <c r="HG124" s="228">
        <f t="array" ref="HG124">LOOKUP(2,1/(Log!$K$1:$K$27569=HF124),Log!$E$1:$E$27569)</f>
        <v>2</v>
      </c>
      <c r="HH124" s="228" t="str">
        <f t="array" ref="HH124">LOOKUP(2,1/(Log!$K$1:$K$27569=HF124),Log!$F$1:$F$27569)</f>
        <v>ACAPS Access Methodology</v>
      </c>
      <c r="HI124" s="228" t="str">
        <f t="array" ref="HI124">LOOKUP(2,1/(Log!$K$1:$K$27569=HF124),Log!$G$1:$G$27569)</f>
        <v>Medium</v>
      </c>
      <c r="HJ124" s="228">
        <f t="array" ref="HJ124">LOOKUP(2,1/(Log!$K$1:$K$27569=HF124),Log!$H$1:$H$27569)</f>
        <v>2</v>
      </c>
      <c r="HK124" s="228" t="str">
        <f t="array" ref="HK124">LOOKUP(2,1/(Log!$K$1:$K$27569=HF124),Log!$J$1:$J$27569)</f>
        <v>x</v>
      </c>
      <c r="HL124" s="228" t="str">
        <f t="array" ref="HL124">LOOKUP(2,1/(Log!$K$1:$K$27569=HF124),Log!$I$1:$I$27569)</f>
        <v>x</v>
      </c>
      <c r="HM124" s="229">
        <f t="array" ref="HM124">LOOKUP(2,1/(Log!$K$1:$K$27569=HF124),Log!$L$1:$L$27569)</f>
        <v>45609</v>
      </c>
      <c r="HN124" s="227" t="str">
        <f t="shared" si="148"/>
        <v>THA003Restriction and obstruction of access to services and assistance</v>
      </c>
      <c r="HO124" s="230">
        <f t="array" ref="HO124">LOOKUP(2,1/(Log!$K$1:$K$27569=HN124),Log!$E$1:$E$27569)</f>
        <v>1</v>
      </c>
      <c r="HP124" s="230" t="str">
        <f t="array" ref="HP124">LOOKUP(2,1/(Log!$K$1:$K$27569=HN124),Log!$F$1:$F$27569)</f>
        <v>ACAPS Access Methodology</v>
      </c>
      <c r="HQ124" s="230" t="str">
        <f t="array" ref="HQ124">LOOKUP(2,1/(Log!$K$1:$K$27569=HN124),Log!$G$1:$G$27569)</f>
        <v>Medium</v>
      </c>
      <c r="HR124" s="230">
        <f t="array" ref="HR124">LOOKUP(2,1/(Log!$K$1:$K$27569=HN124),Log!$H$1:$H$27569)</f>
        <v>2</v>
      </c>
      <c r="HS124" s="230" t="str">
        <f t="array" ref="HS124">LOOKUP(2,1/(Log!$K$1:$K$27569=HN124),Log!$J$1:$J$27569)</f>
        <v>x</v>
      </c>
      <c r="HT124" s="230" t="str">
        <f t="array" ref="HT124">LOOKUP(2,1/(Log!$K$1:$K$27569=HN124),Log!$I$1:$I$27569)</f>
        <v>x</v>
      </c>
      <c r="HU124" s="214">
        <f t="array" ref="HU124">LOOKUP(2,1/(Log!$K$1:$K$27569=HN124),Log!$L$1:$L$27569)</f>
        <v>45609</v>
      </c>
      <c r="HV124" s="228" t="str">
        <f t="shared" si="149"/>
        <v>THA003Ongoing insecurity/hostilities affecting humanitarian assistance</v>
      </c>
      <c r="HW124" s="228">
        <f t="array" ref="HW124">LOOKUP(2,1/(Log!$K$1:$K$27569=HV124),Log!$E$1:$E$27569)</f>
        <v>0</v>
      </c>
      <c r="HX124" s="228" t="str">
        <f t="array" ref="HX124">LOOKUP(2,1/(Log!$K$1:$K$27569=HV124),Log!$F$1:$F$27569)</f>
        <v>ACAPS Access Methodology</v>
      </c>
      <c r="HY124" s="228" t="str">
        <f t="array" ref="HY124">LOOKUP(2,1/(Log!$K$1:$K$27569=HV124),Log!$G$1:$G$27569)</f>
        <v>Medium</v>
      </c>
      <c r="HZ124" s="228">
        <f t="array" ref="HZ124">LOOKUP(2,1/(Log!$K$1:$K$27569=HV124),Log!$H$1:$H$27569)</f>
        <v>2</v>
      </c>
      <c r="IA124" s="228" t="str">
        <f t="array" ref="IA124">LOOKUP(2,1/(Log!$K$1:$K$27569=HV124),Log!$J$1:$J$27569)</f>
        <v>x</v>
      </c>
      <c r="IB124" s="228" t="str">
        <f t="array" ref="IB124">LOOKUP(2,1/(Log!$K$1:$K$27569=HV124),Log!$I$1:$I$27569)</f>
        <v>x</v>
      </c>
      <c r="IC124" s="229">
        <f t="array" ref="IC124">LOOKUP(2,1/(Log!$K$1:$K$27569=HV124),Log!$L$1:$L$27569)</f>
        <v>45609</v>
      </c>
      <c r="ID124" s="227" t="str">
        <f t="shared" si="150"/>
        <v>THA003Presence of mines and improvised explosive devices</v>
      </c>
      <c r="IE124" s="230">
        <f t="array" ref="IE124">LOOKUP(2,1/(Log!$K$1:$K$27569=ID124),Log!$E$1:$E$27569)</f>
        <v>3</v>
      </c>
      <c r="IF124" s="230" t="str">
        <f t="array" ref="IF124">LOOKUP(2,1/(Log!$K$1:$K$27569=ID124),Log!$F$1:$F$27569)</f>
        <v>ACAPS Access Methodology</v>
      </c>
      <c r="IG124" s="230" t="str">
        <f t="array" ref="IG124">LOOKUP(2,1/(Log!$K$1:$K$27569=ID124),Log!$G$1:$G$27569)</f>
        <v>Medium</v>
      </c>
      <c r="IH124" s="230">
        <f t="array" ref="IH124">LOOKUP(2,1/(Log!$K$1:$K$27569=ID124),Log!$H$1:$H$27569)</f>
        <v>2</v>
      </c>
      <c r="II124" s="230" t="str">
        <f t="array" ref="II124">LOOKUP(2,1/(Log!$K$1:$K$27569=ID124),Log!$J$1:$J$27569)</f>
        <v>x</v>
      </c>
      <c r="IJ124" s="230" t="str">
        <f t="array" ref="IJ124">LOOKUP(2,1/(Log!$K$1:$K$27569=ID124),Log!$I$1:$I$27569)</f>
        <v>x</v>
      </c>
      <c r="IK124" s="214">
        <f t="array" ref="IK124">LOOKUP(2,1/(Log!$K$1:$K$27569=ID124),Log!$L$1:$L$27569)</f>
        <v>45609</v>
      </c>
      <c r="IL124" s="228" t="str">
        <f t="shared" si="151"/>
        <v>THA003Physical constraints in the environment (obstacles related to terrain, climate, lack of infrastructure, etc.)</v>
      </c>
      <c r="IM124" s="228">
        <f t="array" ref="IM124">LOOKUP(2,1/(Log!$K$1:$K$27569=IL124),Log!$E$1:$E$27569)</f>
        <v>3</v>
      </c>
      <c r="IN124" s="228" t="str">
        <f t="array" ref="IN124">LOOKUP(2,1/(Log!$K$1:$K$27569=IL124),Log!$F$1:$F$27569)</f>
        <v>ACAPS Access Methodology</v>
      </c>
      <c r="IO124" s="228" t="str">
        <f t="array" ref="IO124">LOOKUP(2,1/(Log!$K$1:$K$27569=IL124),Log!$G$1:$G$27569)</f>
        <v>Medium</v>
      </c>
      <c r="IP124" s="228">
        <f t="array" ref="IP124">LOOKUP(2,1/(Log!$K$1:$K$27569=IL124),Log!$H$1:$H$27569)</f>
        <v>2</v>
      </c>
      <c r="IQ124" s="228" t="str">
        <f t="array" ref="IQ124">LOOKUP(2,1/(Log!$K$1:$K$27569=IL124),Log!$J$1:$J$27569)</f>
        <v>x</v>
      </c>
      <c r="IR124" s="228" t="str">
        <f t="array" ref="IR124">LOOKUP(2,1/(Log!$K$1:$K$27569=IL124),Log!$I$1:$I$27569)</f>
        <v>x</v>
      </c>
      <c r="IS124" s="229">
        <f t="array" ref="IS124">LOOKUP(2,1/(Log!$K$1:$K$27569=IL124),Log!$L$1:$L$27569)</f>
        <v>45609</v>
      </c>
    </row>
    <row r="125" spans="1:253" s="11" customFormat="1" ht="13.35" customHeight="1">
      <c r="A125" s="11" t="str">
        <f>Lists!B:B</f>
        <v>Food Security Crisis in Timor-Leste</v>
      </c>
      <c r="B125" s="11" t="str">
        <f>Lists!F:F</f>
        <v>Drought/drier conditions,Floods</v>
      </c>
      <c r="C125" s="11" t="str">
        <f>Lists!C:C</f>
        <v>TLS003</v>
      </c>
      <c r="D125" s="11" t="str">
        <f>Lists!A:A</f>
        <v>Timor Leste</v>
      </c>
      <c r="E125" s="11" t="str">
        <f>Lists!D:D</f>
        <v>TLS</v>
      </c>
      <c r="F125" s="11" t="str">
        <f t="shared" si="114"/>
        <v>TLS003Total population</v>
      </c>
      <c r="G125" s="212">
        <f t="array" ref="G125">ROUND(LOOKUP(2,1/(Log!$K$1:$K$27569=F125),Log!$E$1:$E$27569),-3)</f>
        <v>1419000</v>
      </c>
      <c r="H125" s="213" t="str">
        <f t="array" ref="H125">LOOKUP(2,1/(Log!$K$1:$K$27569=F125),Log!$F$1:$F$27569)</f>
        <v>Worldometers accessed on 24/04/2025</v>
      </c>
      <c r="I125" s="213" t="str">
        <f t="array" ref="I125">LOOKUP(2,1/(Log!$K$1:$K$27569=F125),Log!$G$1:$G$27569)</f>
        <v xml:space="preserve">Medium </v>
      </c>
      <c r="J125" s="213">
        <f t="array" ref="J125">LOOKUP(2,1/(Log!$K$1:$K$27569=F125),Log!$H$1:$H$27569)</f>
        <v>2</v>
      </c>
      <c r="K125" s="213" t="str">
        <f t="array" ref="K125">LOOKUP(2,1/(Log!$K$1:$K$27569=F125),Log!$J$1:$J$27569)</f>
        <v>It is the total population of the country. The figure is obtained from Worldometers. The reliability is set to medium as it is based on estimations.</v>
      </c>
      <c r="L125" s="213" t="str">
        <f t="array" ref="L125">LOOKUP(2,1/(Log!$K$1:$K$27569=F125),Log!$I$1:$I$27569)</f>
        <v>https://www.worldometers.info/demographics/timor-leste-demographics/#:~:text=Timor%2DLeste%20Population,20%2021%2022%20Median%20Age</v>
      </c>
      <c r="M125" s="214">
        <f t="array" ref="M125">LOOKUP(2,1/(Log!$K$1:$K$27569=F125),Log!$L$1:$L$27569)</f>
        <v>45777</v>
      </c>
      <c r="N125" s="221" t="str">
        <f t="shared" si="115"/>
        <v>TLS003Landmass affected</v>
      </c>
      <c r="O125" s="216">
        <f t="array" ref="O125">LOOKUP(2,1/(Log!$K$1:$K$27569=N125),Log!$E$1:$E$27569)</f>
        <v>14950</v>
      </c>
      <c r="P125" s="216" t="str">
        <f t="array" ref="P125">LOOKUP(2,1/(Log!$K$1:$K$27569=N125),Log!$F$1:$F$27569)</f>
        <v>City Population accessed 21/04/2024; IPC 29/02/2024</v>
      </c>
      <c r="Q125" s="216" t="str">
        <f t="array" ref="Q125">LOOKUP(2,1/(Log!$K$1:$K$27569=N125),Log!$G$1:$G$27569)</f>
        <v>High</v>
      </c>
      <c r="R125" s="216">
        <f t="array" ref="R125">LOOKUP(2,1/(Log!$K$1:$K$27569=N125),Log!$H$1:$H$27569)</f>
        <v>1</v>
      </c>
      <c r="S125" s="216" t="str">
        <f t="array" ref="S125">LOOKUP(2,1/(Log!$K$1:$K$27569=N125),Log!$J$1:$J$27569)</f>
        <v>The entire country is affected by food insecurity as per the IPC report (November 2023 – September 2024). It is also worth mentioning that all the districts have people facing IPC Phase 3+ acute food insecurity.</v>
      </c>
      <c r="T125" s="216" t="str">
        <f t="array" ref="T125">LOOKUP(2,1/(Log!$K$1:$K$27569=N125),Log!$I$1:$I$27569)</f>
        <v>https://www.citypopulation.de/en/timor/cities/;  https://www.ipcinfo.org/fileadmin/user_upload/ipcinfo/docs/IPC_Timor_Leste_Acute_Food_Insecurity_Nov2023_Sept2024_Report.pdf</v>
      </c>
      <c r="U125" s="217">
        <f t="array" ref="U125">LOOKUP(2,1/(Log!$K$1:$K$27569=N125),Log!$L$1:$L$27569)</f>
        <v>45777</v>
      </c>
      <c r="V125" s="221" t="str">
        <f t="shared" si="116"/>
        <v>TLS003People exposed</v>
      </c>
      <c r="W125" s="213">
        <f t="array" ref="W125">IF(LOOKUP(2,1/(Log!$K$1:$K$27569=V125),Log!$E$1:$E$27569)="x","x",ROUND(LOOKUP(2,1/(Log!$K$1:$K$27569=V125),Log!$E$1:$E$27569),-3))</f>
        <v>1419000</v>
      </c>
      <c r="X125" s="213" t="str">
        <f t="array" ref="X125">LOOKUP(2,1/(Log!$K$1:$K$27569=V125),Log!$F$1:$F$27569)</f>
        <v>Worldometers accessed on 24/04/2025; IPC 29/02/2024</v>
      </c>
      <c r="Y125" s="213" t="str">
        <f t="array" ref="Y125">LOOKUP(2,1/(Log!$K$1:$K$27569=V125),Log!$G$1:$G$27569)</f>
        <v xml:space="preserve">Medium </v>
      </c>
      <c r="Z125" s="213">
        <f t="array" ref="Z125">LOOKUP(2,1/(Log!$K$1:$K$27569=V125),Log!$H$1:$H$27569)</f>
        <v>2</v>
      </c>
      <c r="AA125" s="213" t="str">
        <f t="array" ref="AA125">LOOKUP(2,1/(Log!$K$1:$K$27569=V125),Log!$J$1:$J$27569)</f>
        <v>The total population of the country is exposed as all the districts are affected by food insecurity as per the IPC report (November 2023 – September 2024). The number of people exposed includes the total population of the country.  This figure is taken from the Worldometers since it is the most up-to-date source. The reliability of this figure is set as medium as the figure is based on projections, and as it is highly unlikely that the number of people exposed has declined, given the food insecurity situation.</v>
      </c>
      <c r="AB125" s="213" t="str">
        <f t="array" ref="AB125">LOOKUP(2,1/(Log!$K$1:$K$27569=V125),Log!$I$1:$I$27569)</f>
        <v>https://www.worldometers.info/demographics/timor-leste-demographics/#:~:text=Timor%2DLeste%20Population,20%2021%2022%20Median%20Age; https://www.ipcinfo.org/fileadmin/user_upload/ipcinfo/docs/IPC_Timor_Leste_Acute_Food_Insecurity_Nov2023_Sept2024_Report.pdf</v>
      </c>
      <c r="AC125" s="214">
        <f t="array" ref="AC125">LOOKUP(2,1/(Log!$K$1:$K$27569=V125),Log!$L$1:$L$27569)</f>
        <v>45777</v>
      </c>
      <c r="AD125" s="221" t="str">
        <f t="shared" si="117"/>
        <v>TLS003People affected</v>
      </c>
      <c r="AE125" s="218">
        <f t="array" ref="AE125">IF(LOOKUP(2,1/(Log!$K$1:$K$27569=AD125),Log!$E$1:$E$27569)="x","x",ROUND(LOOKUP(2,1/(Log!$K$1:$K$27569=AD125),Log!$E$1:$E$27569),-3))</f>
        <v>858000</v>
      </c>
      <c r="AF125" s="218" t="str">
        <f t="array" ref="AF125">LOOKUP(2,1/(Log!$K$1:$K$27569=AD125),Log!$F$1:$F$27569)</f>
        <v>IPC 29/02/2024</v>
      </c>
      <c r="AG125" s="218" t="str">
        <f t="array" ref="AG125">LOOKUP(2,1/(Log!$K$1:$K$27569=AD125),Log!$G$1:$G$27569)</f>
        <v>High</v>
      </c>
      <c r="AH125" s="218">
        <f t="array" ref="AH125">LOOKUP(2,1/(Log!$K$1:$K$27569=AD125),Log!$H$1:$H$27569)</f>
        <v>1</v>
      </c>
      <c r="AI125" s="218" t="str">
        <f t="array" ref="AI125">LOOKUP(2,1/(Log!$K$1:$K$27569=AD125),Log!$J$1:$J$27569)</f>
        <v>The number of people affected corresponds to the people in Level 2 humanitarian conditions or higher (equivalent acute food insecurity Phase 2 or higher). The figure is taken from  IPC report (November 2023 – September 2024). 
The reliability of this figure is set as High as the figure is derived from the IPC report (considered as a reliable source) that provides projections until September 2024, and as it is highly unlikely that the affected population has changed significantly, given the food insecurity situation.</v>
      </c>
      <c r="AJ125" s="218" t="str">
        <f t="array" ref="AJ125">LOOKUP(2,1/(Log!$K$1:$K$27569=AD125),Log!$I$1:$I$27569)</f>
        <v>https://www.worldometers.info/demographics/timor-leste-demographics/#:~:text=Timor%2DLeste%20Population,20%2021%2022%20Median%20Age</v>
      </c>
      <c r="AK125" s="219">
        <f t="array" ref="AK125">LOOKUP(2,1/(Log!$K$1:$K$27569=AD125),Log!$L$1:$L$27569)</f>
        <v>45777</v>
      </c>
      <c r="AL125" s="221" t="str">
        <f t="shared" si="118"/>
        <v>TLS003People displaced</v>
      </c>
      <c r="AM125" s="213">
        <f t="array" ref="AM125">IF(LOOKUP(2,1/(Log!$K$1:$K$27569=AL125),Log!$E$1:$E$27569)="x","x",ROUND(LOOKUP(2,1/(Log!$K$1:$K$27569=AL125),Log!$E$1:$E$27569),-3))</f>
        <v>0</v>
      </c>
      <c r="AN125" s="213" t="str">
        <f t="array" ref="AN125">LOOKUP(2,1/(Log!$K$1:$K$27569=AL125),Log!$F$1:$F$27569)</f>
        <v>IPC 29/02/2024</v>
      </c>
      <c r="AO125" s="213" t="str">
        <f t="array" ref="AO125">LOOKUP(2,1/(Log!$K$1:$K$27569=AL125),Log!$G$1:$G$27569)</f>
        <v>High</v>
      </c>
      <c r="AP125" s="213">
        <f t="array" ref="AP125">LOOKUP(2,1/(Log!$K$1:$K$27569=AL125),Log!$H$1:$H$27569)</f>
        <v>1</v>
      </c>
      <c r="AQ125" s="213" t="str">
        <f t="array" ref="AQ125">LOOKUP(2,1/(Log!$K$1:$K$27569=AL125),Log!$J$1:$J$27569)</f>
        <v>No displacement has occurred in the food security crisis.</v>
      </c>
      <c r="AR125" s="213" t="str">
        <f t="array" ref="AR125">LOOKUP(2,1/(Log!$K$1:$K$27569=AL125),Log!$I$1:$I$27569)</f>
        <v>https://www.ipcinfo.org/fileadmin/user_upload/ipcinfo/docs/IPC_Timor_Leste_Acute_Food_Insecurity_Nov2023_Sept2024_Report.pdf</v>
      </c>
      <c r="AS125" s="214">
        <f t="array" ref="AS125">LOOKUP(2,1/(Log!$K$1:$K$27569=AL125),Log!$L$1:$L$27569)</f>
        <v>45777</v>
      </c>
      <c r="AT125" s="222" t="str">
        <f t="shared" si="119"/>
        <v>TLS003Injuries reported</v>
      </c>
      <c r="AU125" s="218">
        <f t="array" ref="AU125">LOOKUP(2,1/(Log!$K$1:$K$27569=AT125),Log!$E$1:$E$27569)</f>
        <v>0</v>
      </c>
      <c r="AV125" s="218" t="str">
        <f t="array" ref="AV125">LOOKUP(2,1/(Log!$K$1:$K$27569=AT125),Log!$F$1:$F$27569)</f>
        <v>IPC 29/02/2024</v>
      </c>
      <c r="AW125" s="218" t="str">
        <f t="array" ref="AW125">LOOKUP(2,1/(Log!$K$1:$K$27569=AT125),Log!$G$1:$G$27569)</f>
        <v>High</v>
      </c>
      <c r="AX125" s="218">
        <f t="array" ref="AX125">LOOKUP(2,1/(Log!$K$1:$K$27569=AT125),Log!$H$1:$H$27569)</f>
        <v>1</v>
      </c>
      <c r="AY125" s="218" t="str">
        <f t="array" ref="AY125">LOOKUP(2,1/(Log!$K$1:$K$27569=AT125),Log!$J$1:$J$27569)</f>
        <v>It is the total number of crisis-related injuries in the last 6 months. No injuries reported for this crisis.</v>
      </c>
      <c r="AZ125" s="218" t="str">
        <f t="array" ref="AZ125">LOOKUP(2,1/(Log!$K$1:$K$27569=AT125),Log!$I$1:$I$27569)</f>
        <v>https://www.ipcinfo.org/fileadmin/user_upload/ipcinfo/docs/IPC_Timor_Leste_Acute_Food_Insecurity_Nov2023_Sept2024_Report.pdf</v>
      </c>
      <c r="BA125" s="219">
        <f t="array" ref="BA125">LOOKUP(2,1/(Log!$K$1:$K$27569=AT125),Log!$L$1:$L$27569)</f>
        <v>45777</v>
      </c>
      <c r="BB125" s="221" t="str">
        <f t="shared" si="120"/>
        <v>TLS003Illness cases reported</v>
      </c>
      <c r="BC125" s="213" t="str">
        <f t="array" ref="BC125">LOOKUP(2,1/(Log!$K$1:$K$27569=BB125),Log!$E$1:$E$27569)</f>
        <v>x</v>
      </c>
      <c r="BD125" s="213" t="str">
        <f t="array" ref="BD125">LOOKUP(2,1/(Log!$K$1:$K$27569=BB125),Log!$F$1:$F$27569)</f>
        <v>x</v>
      </c>
      <c r="BE125" s="213" t="str">
        <f t="array" ref="BE125">LOOKUP(2,1/(Log!$K$1:$K$27569=BB125),Log!$G$1:$G$27569)</f>
        <v>x</v>
      </c>
      <c r="BF125" s="213" t="str">
        <f t="array" ref="BF125">LOOKUP(2,1/(Log!$K$1:$K$27569=BB125),Log!$H$1:$H$27569)</f>
        <v>x</v>
      </c>
      <c r="BG125" s="213" t="str">
        <f t="array" ref="BG125">LOOKUP(2,1/(Log!$K$1:$K$27569=BB125),Log!$J$1:$J$27569)</f>
        <v>Not enough information available for this indicator.</v>
      </c>
      <c r="BH125" s="213" t="str">
        <f t="array" ref="BH125">LOOKUP(2,1/(Log!$K$1:$K$27569=BB125),Log!$I$1:$I$27569)</f>
        <v>x</v>
      </c>
      <c r="BI125" s="214">
        <f t="array" ref="BI125">LOOKUP(2,1/(Log!$K$1:$K$27569=BB125),Log!$L$1:$L$27569)</f>
        <v>45230</v>
      </c>
      <c r="BJ125" s="222" t="str">
        <f t="shared" si="121"/>
        <v>TLS003Fatalities reported</v>
      </c>
      <c r="BK125" s="222">
        <f t="array" ref="BK125">LOOKUP(2,1/(Log!$K$1:$K$27569=BJ125),Log!$E$1:$E$27569)</f>
        <v>0</v>
      </c>
      <c r="BL125" s="222" t="str">
        <f t="array" ref="BL125">LOOKUP(2,1/(Log!$K$1:$K$27569=BJ125),Log!$F$1:$F$27569)</f>
        <v>IPC 29/02/2024</v>
      </c>
      <c r="BM125" s="222" t="str">
        <f t="array" ref="BM125">LOOKUP(2,1/(Log!$K$1:$K$27569=BJ125),Log!$G$1:$G$27569)</f>
        <v>High</v>
      </c>
      <c r="BN125" s="222">
        <f t="array" ref="BN125">LOOKUP(2,1/(Log!$K$1:$K$27569=BJ125),Log!$H$1:$H$27569)</f>
        <v>1</v>
      </c>
      <c r="BO125" s="222" t="str">
        <f t="array" ref="BO125">LOOKUP(2,1/(Log!$K$1:$K$27569=BJ125),Log!$J$1:$J$27569)</f>
        <v>The total number of fatalities in Food Security Crisis in Timor-Leste between 1 October 2024 -  31 March 2025</v>
      </c>
      <c r="BP125" s="218" t="str">
        <f t="array" ref="BP125">LOOKUP(2,1/(Log!$K$1:$K$27569=BJ125),Log!$I$1:$I$27569)</f>
        <v>https://www.ipcinfo.org/fileadmin/user_upload/ipcinfo/docs/IPC_Timor_Leste_Acute_Food_Insecurity_Nov2023_Sept2024_Report.pdf</v>
      </c>
      <c r="BQ125" s="223">
        <f t="array" ref="BQ125">LOOKUP(2,1/(Log!$K$1:$K$27569=BJ125),Log!$L$1:$L$27569)</f>
        <v>45777</v>
      </c>
      <c r="BR125" s="221" t="str">
        <f t="shared" si="122"/>
        <v>TLS003Buildings damaged</v>
      </c>
      <c r="BS125" s="224" t="str">
        <f t="array" ref="BS125">LOOKUP(2,1/(Log!$K$1:$K$27569=BR125),Log!$E$1:$E$27569)</f>
        <v>x</v>
      </c>
      <c r="BT125" s="224" t="str">
        <f t="array" ref="BT125">LOOKUP(2,1/(Log!$K$1:$K$27569=BR125),Log!$F$1:$F$27569)</f>
        <v>x</v>
      </c>
      <c r="BU125" s="224" t="str">
        <f t="array" ref="BU125">LOOKUP(2,1/(Log!$K$1:$K$27569=BR125),Log!$G$1:$G$27569)</f>
        <v>x</v>
      </c>
      <c r="BV125" s="224" t="str">
        <f t="array" ref="BV125">LOOKUP(2,1/(Log!$K$1:$K$27569=BR125),Log!$H$1:$H$27569)</f>
        <v>x</v>
      </c>
      <c r="BW125" s="224" t="str">
        <f t="array" ref="BW125">LOOKUP(2,1/(Log!$K$1:$K$27569=BR125),Log!$J$1:$J$27569)</f>
        <v>Not relevant to the crisis.</v>
      </c>
      <c r="BX125" s="224" t="str">
        <f t="array" ref="BX125">LOOKUP(2,1/(Log!$K$1:$K$27569=BR125),Log!$I$1:$I$27569)</f>
        <v>x</v>
      </c>
      <c r="BY125" s="214">
        <f t="array" ref="BY125">LOOKUP(2,1/(Log!$K$1:$K$27569=BR125),Log!$L$1:$L$27569)</f>
        <v>45230</v>
      </c>
      <c r="BZ125" s="222" t="str">
        <f t="shared" si="123"/>
        <v>TLS003Buildings destroyed</v>
      </c>
      <c r="CA125" s="222" t="str">
        <f t="array" ref="CA125">LOOKUP(2,1/(Log!$K$1:$K$27569=BZ125),Log!$E$1:$E$27569)</f>
        <v>x</v>
      </c>
      <c r="CB125" s="222" t="str">
        <f t="array" ref="CB125">LOOKUP(2,1/(Log!$K$1:$K$27569=BZ125),Log!$F$1:$F$27569)</f>
        <v>x</v>
      </c>
      <c r="CC125" s="222" t="str">
        <f t="array" ref="CC125">LOOKUP(2,1/(Log!$K$1:$K$27569=BZ125),Log!$G$1:$G$27569)</f>
        <v>x</v>
      </c>
      <c r="CD125" s="222" t="str">
        <f t="array" ref="CD125">LOOKUP(2,1/(Log!$K$1:$K$27569=BZ125),Log!$H$1:$H$27569)</f>
        <v>x</v>
      </c>
      <c r="CE125" s="222" t="str">
        <f t="array" ref="CE125">LOOKUP(2,1/(Log!$K$1:$K$27569=BZ125),Log!$J$1:$J$27569)</f>
        <v>Not relevant to the crisis.</v>
      </c>
      <c r="CF125" s="222" t="str">
        <f t="array" ref="CF125">LOOKUP(2,1/(Log!$K$1:$K$27569=BZ125),Log!$I$1:$I$27569)</f>
        <v>x</v>
      </c>
      <c r="CG125" s="223">
        <f t="array" ref="CG125">LOOKUP(2,1/(Log!$K$1:$K$27569=BZ125),Log!$L$1:$L$27569)</f>
        <v>45230</v>
      </c>
      <c r="CH125" s="221" t="str">
        <f t="shared" si="124"/>
        <v>TLS003Buildings in the affected area</v>
      </c>
      <c r="CI125" s="222" t="e">
        <f t="array" ref="CI125">LOOKUP(2,1/(Log!$K$1:$K$27569=CH125),Log!$E$1:$E$27569)</f>
        <v>#N/A</v>
      </c>
      <c r="CJ125" s="222" t="e">
        <f t="array" ref="CJ125">LOOKUP(2,1/(Log!$K$1:$K$27569=CH125),Log!$F$1:$F$27569)</f>
        <v>#N/A</v>
      </c>
      <c r="CK125" s="222" t="e">
        <f t="array" ref="CK125">LOOKUP(2,1/(Log!$K$1:$K$27569=CH125),Log!$G$1:$G$27569)</f>
        <v>#N/A</v>
      </c>
      <c r="CL125" s="222" t="e">
        <f t="array" ref="CL125">LOOKUP(2,1/(Log!$K$1:$K$27569=CH125),Log!$H$1:$H$27569)</f>
        <v>#N/A</v>
      </c>
      <c r="CM125" s="222" t="e">
        <f t="array" ref="CM125">LOOKUP(2,1/(Log!$K$1:$K$27569=CH125),Log!$J$1:$J$27569)</f>
        <v>#N/A</v>
      </c>
      <c r="CN125" s="222" t="e">
        <f t="array" ref="CN125">LOOKUP(2,1/(Log!$K$1:$K$27569=CH125),Log!$I$1:$I$27569)</f>
        <v>#N/A</v>
      </c>
      <c r="CO125" s="225" t="e">
        <f t="array" ref="CO125">LOOKUP(2,1/(Log!$K$1:$K$27569=CH125),Log!$L$1:$L$27569)</f>
        <v>#N/A</v>
      </c>
      <c r="CP125" s="222" t="str">
        <f t="shared" si="125"/>
        <v>TLS003Economic Losses</v>
      </c>
      <c r="CQ125" s="224" t="str">
        <f t="array" ref="CQ125">LOOKUP(2,1/(Log!$K$1:$K$27569=CP125),Log!$E$1:$E$27569)</f>
        <v>x</v>
      </c>
      <c r="CR125" s="224" t="str">
        <f t="array" ref="CR125">LOOKUP(2,1/(Log!$K$1:$K$27569=CP125),Log!$F$1:$F$27569)</f>
        <v>x</v>
      </c>
      <c r="CS125" s="224" t="str">
        <f t="array" ref="CS125">LOOKUP(2,1/(Log!$K$1:$K$27569=CP125),Log!$G$1:$G$27569)</f>
        <v>x</v>
      </c>
      <c r="CT125" s="224" t="str">
        <f t="array" ref="CT125">LOOKUP(2,1/(Log!$K$1:$K$27569=CP125),Log!$H$1:$H$27569)</f>
        <v>x</v>
      </c>
      <c r="CU125" s="224" t="str">
        <f t="array" ref="CU125">LOOKUP(2,1/(Log!$K$1:$K$27569=CP125),Log!$J$1:$J$27569)</f>
        <v>Not relevant to the crisis.</v>
      </c>
      <c r="CV125" s="224" t="str">
        <f t="array" ref="CV125">LOOKUP(2,1/(Log!$K$1:$K$27569=CP125),Log!$I$1:$I$27569)</f>
        <v>x</v>
      </c>
      <c r="CW125" s="214">
        <f t="array" ref="CW125">LOOKUP(2,1/(Log!$K$1:$K$27569=CP125),Log!$L$1:$L$27569)</f>
        <v>45230</v>
      </c>
      <c r="CX125" s="222" t="str">
        <f t="shared" si="126"/>
        <v>TLS003People in Need</v>
      </c>
      <c r="CY125" s="218">
        <f t="shared" si="127"/>
        <v>364000</v>
      </c>
      <c r="CZ125" s="218" t="str">
        <f t="shared" si="128"/>
        <v>IPC 29/02/2024</v>
      </c>
      <c r="DA125" s="218" t="str">
        <f t="shared" si="129"/>
        <v>High</v>
      </c>
      <c r="DB125" s="218">
        <f t="shared" si="130"/>
        <v>1</v>
      </c>
      <c r="DC125" s="218" t="str">
        <f t="shared" si="131"/>
        <v>The number of people in  Level 3 corresponds to the number of people facing acute food insecurity of IPC phase 3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v>
      </c>
      <c r="DD125" s="218" t="str">
        <f t="shared" si="132"/>
        <v>https://www.ipcinfo.org/fileadmin/user_upload/ipcinfo/docs/IPC_Timor_Leste_Acute_Food_Insecurity_Nov2023_Sept2024_Report.pdf</v>
      </c>
      <c r="DE125" s="220">
        <f t="shared" si="133"/>
        <v>45777</v>
      </c>
      <c r="DF125" s="221" t="str">
        <f t="shared" si="134"/>
        <v>TLS003Minimal humanitarian conditions - Level 1</v>
      </c>
      <c r="DG125" s="213">
        <f t="array" ref="DG125">IF(LOOKUP(2,1/(Log!$K$1:$K$27569=DF125),Log!$E$1:$E$27569)="x","x",ROUND(LOOKUP(2,1/(Log!$K$1:$K$27569=DF125),Log!$E$1:$E$27569),-3))</f>
        <v>561000</v>
      </c>
      <c r="DH125" s="224" t="str">
        <f t="array" ref="DH125">LOOKUP(2,1/(Log!$K$1:$K$27569=DF125),Log!$F$1:$F$27569)</f>
        <v>Worldometers accessed on 24/04/2025; IPC 29/02/2024</v>
      </c>
      <c r="DI125" s="224" t="str">
        <f t="array" ref="DI125">LOOKUP(2,1/(Log!$K$1:$K$27569=DF125),Log!$G$1:$G$27569)</f>
        <v xml:space="preserve">Medium </v>
      </c>
      <c r="DJ125" s="224">
        <f t="array" ref="DJ125">LOOKUP(2,1/(Log!$K$1:$K$27569=DF125),Log!$H$1:$H$27569)</f>
        <v>2</v>
      </c>
      <c r="DK125" s="224" t="str">
        <f t="array" ref="DK125">LOOKUP(2,1/(Log!$K$1:$K$27569=DF125),Log!$J$1:$J$27569)</f>
        <v>According to INFORM SI methodology, the number of people in Level 1 is equal to the people exposed minus the people affected. People in Level 1 are able to meet their basic needs without employing irreversible coping strategies. As there is no available specific data for classification of PIN figure, to avoid risk of over estimation in upper levels, all increased population are considered to be in level 1.</v>
      </c>
      <c r="DL125" s="224" t="str">
        <f t="array" ref="DL125">LOOKUP(2,1/(Log!$K$1:$K$27569=DF125),Log!$I$1:$I$27569)</f>
        <v>https://www.worldometers.info/demographics/timor-leste-demographics/#:~:text=Timor%2DLeste%20Population,20%2021%2022%20Median%20Age; https://www.ipcinfo.org/fileadmin/user_upload/ipcinfo/docs/IPC_Timor_Leste_Acute_Food_Insecurity_Nov2023_Sept2024_Report.pdf</v>
      </c>
      <c r="DM125" s="214">
        <f t="array" ref="DM125">LOOKUP(2,1/(Log!$K$1:$K$27569=DF125),Log!$L$1:$L$27569)</f>
        <v>45777</v>
      </c>
      <c r="DN125" s="222" t="str">
        <f t="shared" si="135"/>
        <v>TLS003Stressed humanitarian conditions - Level 2</v>
      </c>
      <c r="DO125" s="218">
        <f t="array" ref="DO125">IF(LOOKUP(2,1/(Log!$K$1:$K$27569=DN125),Log!$E$1:$E$27569)="x","x",ROUND(LOOKUP(2,1/(Log!$K$1:$K$27569=DN125),Log!$E$1:$E$27569),-3))</f>
        <v>494000</v>
      </c>
      <c r="DP125" s="222" t="str">
        <f t="array" ref="DP125">LOOKUP(2,1/(Log!$K$1:$K$27569=DN125),Log!$F$1:$F$27569)</f>
        <v>IPC 29/02/2024</v>
      </c>
      <c r="DQ125" s="222" t="str">
        <f t="array" ref="DQ125">LOOKUP(2,1/(Log!$K$1:$K$27569=DN125),Log!$G$1:$G$27569)</f>
        <v>High</v>
      </c>
      <c r="DR125" s="222">
        <f t="array" ref="DR125">LOOKUP(2,1/(Log!$K$1:$K$27569=DN125),Log!$H$1:$H$27569)</f>
        <v>1</v>
      </c>
      <c r="DS125" s="222" t="str">
        <f t="array" ref="DS125">LOOKUP(2,1/(Log!$K$1:$K$27569=DN125),Log!$J$1:$J$27569)</f>
        <v>According to INFORM SI methodology, the number of people in Level 2 is equal to the people affected minus the people in need. People in Level 2 might be facing some difficulties accessing basic services but are able to meet their needs without external assistance.  The number of people in  Level 2 corresponds to the number of people facing acute food insecurity of IPC phase 2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v>
      </c>
      <c r="DT125" s="222" t="str">
        <f t="array" ref="DT125">LOOKUP(2,1/(Log!$K$1:$K$27569=DN125),Log!$I$1:$I$27569)</f>
        <v>https://www.ipcinfo.org/fileadmin/user_upload/ipcinfo/docs/IPC_Timor_Leste_Acute_Food_Insecurity_Nov2023_Sept2024_Report.pdf</v>
      </c>
      <c r="DU125" s="223">
        <f t="array" ref="DU125">LOOKUP(2,1/(Log!$K$1:$K$27569=DN125),Log!$L$1:$L$27569)</f>
        <v>45777</v>
      </c>
      <c r="DV125" s="221" t="str">
        <f t="shared" si="136"/>
        <v>TLS003Moderate humanitarian conditions - Level 3</v>
      </c>
      <c r="DW125" s="213">
        <f t="array" ref="DW125">IF(LOOKUP(2,1/(Log!$K$1:$K$27569=DV125),Log!$E$1:$E$27569)="x","x",ROUND(LOOKUP(2,1/(Log!$K$1:$K$27569=DV125),Log!$E$1:$E$27569),-3))</f>
        <v>342000</v>
      </c>
      <c r="DX125" s="224" t="str">
        <f t="array" ref="DX125">LOOKUP(2,1/(Log!$K$1:$K$27569=DV125),Log!$F$1:$F$27569)</f>
        <v>IPC 29/02/2024</v>
      </c>
      <c r="DY125" s="224" t="str">
        <f t="array" ref="DY125">LOOKUP(2,1/(Log!$K$1:$K$27569=DV125),Log!$G$1:$G$27569)</f>
        <v>High</v>
      </c>
      <c r="DZ125" s="224">
        <f t="array" ref="DZ125">LOOKUP(2,1/(Log!$K$1:$K$27569=DV125),Log!$H$1:$H$27569)</f>
        <v>1</v>
      </c>
      <c r="EA125" s="224" t="str">
        <f t="array" ref="EA125">LOOKUP(2,1/(Log!$K$1:$K$27569=DV125),Log!$J$1:$J$27569)</f>
        <v>The number of people in  Level 3 corresponds to the number of people facing acute food insecurity of IPC phase 3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v>
      </c>
      <c r="EB125" s="224" t="str">
        <f t="array" ref="EB125">LOOKUP(2,1/(Log!$K$1:$K$27569=DV125),Log!$I$1:$I$27569)</f>
        <v>https://www.ipcinfo.org/fileadmin/user_upload/ipcinfo/docs/IPC_Timor_Leste_Acute_Food_Insecurity_Nov2023_Sept2024_Report.pdf</v>
      </c>
      <c r="EC125" s="214">
        <f t="array" ref="EC125">LOOKUP(2,1/(Log!$K$1:$K$27569=DV125),Log!$L$1:$L$27569)</f>
        <v>45777</v>
      </c>
      <c r="ED125" s="222" t="str">
        <f t="shared" si="137"/>
        <v>TLS003Severe humanitarian conditions - Level 4</v>
      </c>
      <c r="EE125" s="218">
        <f t="array" ref="EE125">IF(LOOKUP(2,1/(Log!$K$1:$K$27569=ED125),Log!$E$1:$E$27569)="x","x",ROUND(LOOKUP(2,1/(Log!$K$1:$K$27569=ED125),Log!$E$1:$E$27569),-3))</f>
        <v>22000</v>
      </c>
      <c r="EF125" s="222" t="str">
        <f t="array" ref="EF125">LOOKUP(2,1/(Log!$K$1:$K$27569=ED125),Log!$F$1:$F$27569)</f>
        <v>IPC 29/02/2024</v>
      </c>
      <c r="EG125" s="222" t="str">
        <f t="array" ref="EG125">LOOKUP(2,1/(Log!$K$1:$K$27569=ED125),Log!$G$1:$G$27569)</f>
        <v>High</v>
      </c>
      <c r="EH125" s="222">
        <f t="array" ref="EH125">LOOKUP(2,1/(Log!$K$1:$K$27569=ED125),Log!$H$1:$H$27569)</f>
        <v>1</v>
      </c>
      <c r="EI125" s="222" t="str">
        <f t="array" ref="EI125">LOOKUP(2,1/(Log!$K$1:$K$27569=ED125),Log!$J$1:$J$27569)</f>
        <v>The number of people in  Level 4 corresponds to the number of people facing acute food insecurity of IPC phase 4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v>
      </c>
      <c r="EJ125" s="222" t="str">
        <f t="array" ref="EJ125">LOOKUP(2,1/(Log!$K$1:$K$27569=ED125),Log!$I$1:$I$27569)</f>
        <v>https://www.ipcinfo.org/fileadmin/user_upload/ipcinfo/docs/IPC_Timor_Leste_Acute_Food_Insecurity_Nov2023_Sept2024_Report.pdf</v>
      </c>
      <c r="EK125" s="223">
        <f t="array" ref="EK125">LOOKUP(2,1/(Log!$K$1:$K$27569=ED125),Log!$L$1:$L$27569)</f>
        <v>45777</v>
      </c>
      <c r="EL125" s="221" t="str">
        <f t="shared" si="138"/>
        <v>TLS003Extreme humanitarian conditions - Level 5</v>
      </c>
      <c r="EM125" s="213">
        <f t="array" ref="EM125">IF(LOOKUP(2,1/(Log!$K$1:$K$27569=EL125),Log!$E$1:$E$27569)="x","x",ROUND(LOOKUP(2,1/(Log!$K$1:$K$27569=EL125),Log!$E$1:$E$27569),-3))</f>
        <v>0</v>
      </c>
      <c r="EN125" s="224" t="str">
        <f t="array" ref="EN125">LOOKUP(2,1/(Log!$K$1:$K$27569=EL125),Log!$F$1:$F$27569)</f>
        <v>IPC 29/02/2024</v>
      </c>
      <c r="EO125" s="224" t="str">
        <f t="array" ref="EO125">LOOKUP(2,1/(Log!$K$1:$K$27569=EL125),Log!$G$1:$G$27569)</f>
        <v>High</v>
      </c>
      <c r="EP125" s="224">
        <f t="array" ref="EP125">LOOKUP(2,1/(Log!$K$1:$K$27569=EL125),Log!$H$1:$H$27569)</f>
        <v>1</v>
      </c>
      <c r="EQ125" s="224" t="str">
        <f t="array" ref="EQ125">LOOKUP(2,1/(Log!$K$1:$K$27569=EL125),Log!$J$1:$J$27569)</f>
        <v>The number of people in  Level 5 corresponds to the number of people facing acute food insecurity of IPC phase 5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v>
      </c>
      <c r="ER125" s="224" t="str">
        <f t="array" ref="ER125">LOOKUP(2,1/(Log!$K$1:$K$27569=EL125),Log!$I$1:$I$27569)</f>
        <v>https://www.ipcinfo.org/fileadmin/user_upload/ipcinfo/docs/IPC_Timor_Leste_Acute_Food_Insecurity_Nov2023_Sept2024_Report.pdf</v>
      </c>
      <c r="ES125" s="214">
        <f t="array" ref="ES125">LOOKUP(2,1/(Log!$K$1:$K$27569=EL125),Log!$L$1:$L$27569)</f>
        <v>45777</v>
      </c>
      <c r="ET125" s="222" t="str">
        <f t="shared" si="139"/>
        <v>TLS003Fatalities in all crises</v>
      </c>
      <c r="EU125" s="222">
        <f t="array" ref="EU125">LOOKUP(2,1/(Log!$K$1:$K$27569=ET125),Log!$E$1:$E$27569)</f>
        <v>0</v>
      </c>
      <c r="EV125" s="222" t="str">
        <f t="array" ref="EV125">LOOKUP(2,1/(Log!$K$1:$K$27569=ET125),Log!$F$1:$F$27569)</f>
        <v>IPC 29/02/2024</v>
      </c>
      <c r="EW125" s="222" t="str">
        <f t="array" ref="EW125">LOOKUP(2,1/(Log!$K$1:$K$27569=ET125),Log!$G$1:$G$27569)</f>
        <v>High</v>
      </c>
      <c r="EX125" s="222">
        <f t="array" ref="EX125">LOOKUP(2,1/(Log!$K$1:$K$27569=ET125),Log!$H$1:$H$27569)</f>
        <v>1</v>
      </c>
      <c r="EY125" s="222" t="str">
        <f t="array" ref="EY125">LOOKUP(2,1/(Log!$K$1:$K$27569=ET125),Log!$J$1:$J$27569)</f>
        <v>The total number of fatalities in all crises between 1 October 2024 -  31 March 2025</v>
      </c>
      <c r="EZ125" s="222" t="str">
        <f t="array" ref="EZ125">LOOKUP(2,1/(Log!$K$1:$K$27569=ET125),Log!$I$1:$I$27569)</f>
        <v>https://www.ipcinfo.org/fileadmin/user_upload/ipcinfo/docs/IPC_Timor_Leste_Acute_Food_Insecurity_Nov2023_Sept2024_Report.pdf</v>
      </c>
      <c r="FA125" s="223">
        <f t="array" ref="FA125">LOOKUP(2,1/(Log!$K$1:$K$27569=ET125),Log!$L$1:$L$27569)</f>
        <v>45777</v>
      </c>
      <c r="FB125" s="221" t="str">
        <f t="shared" si="140"/>
        <v>TLS003Crisis affected groups</v>
      </c>
      <c r="FC125" s="224">
        <f t="array" ref="FC125">LOOKUP(2,1/(Log!$K$1:$K$27569=FB125),Log!$E$1:$E$27569)</f>
        <v>1</v>
      </c>
      <c r="FD125" s="224" t="str">
        <f t="array" ref="FD125">LOOKUP(2,1/(Log!$K$1:$K$27569=FB125),Log!$F$1:$F$27569)</f>
        <v>IPC 29/02/2024</v>
      </c>
      <c r="FE125" s="224" t="str">
        <f t="array" ref="FE125">LOOKUP(2,1/(Log!$K$1:$K$27569=FB125),Log!$G$1:$G$27569)</f>
        <v>High</v>
      </c>
      <c r="FF125" s="224">
        <f t="array" ref="FF125">LOOKUP(2,1/(Log!$K$1:$K$27569=FB125),Log!$H$1:$H$27569)</f>
        <v>1</v>
      </c>
      <c r="FG125" s="224" t="str">
        <f t="array" ref="FG125">LOOKUP(2,1/(Log!$K$1:$K$27569=FB125),Log!$J$1:$J$27569)</f>
        <v>In this crisis, only the non-host population group is affected.</v>
      </c>
      <c r="FH125" s="224" t="str">
        <f t="array" ref="FH125">LOOKUP(2,1/(Log!$K$1:$K$27569=FB125),Log!$I$1:$I$27569)</f>
        <v>https://www.ipcinfo.org/fileadmin/user_upload/ipcinfo/docs/IPC_Timor_Leste_Acute_Food_Insecurity_Nov2023_Sept2024_Report.pdf</v>
      </c>
      <c r="FI125" s="214">
        <f t="array" ref="FI125">LOOKUP(2,1/(Log!$K$1:$K$27569=FB125),Log!$L$1:$L$27569)</f>
        <v>45777</v>
      </c>
      <c r="FJ125" s="221" t="str">
        <f t="shared" si="141"/>
        <v>TLS003People facing limited access constraints</v>
      </c>
      <c r="FK125" s="222" t="str">
        <f t="array" ref="FK125">LOOKUP(2,1/(Log!$K$1:$K$27569=FJ125),Log!$E$1:$E$27569)</f>
        <v>x</v>
      </c>
      <c r="FL125" s="222" t="str">
        <f t="array" ref="FL125">LOOKUP(2,1/(Log!$K$1:$K$27569=FJ125),Log!$F$1:$F$27569)</f>
        <v>x</v>
      </c>
      <c r="FM125" s="222" t="str">
        <f t="array" ref="FM125">LOOKUP(2,1/(Log!$K$1:$K$27569=FJ125),Log!$G$1:$G$27569)</f>
        <v>x</v>
      </c>
      <c r="FN125" s="222" t="str">
        <f t="array" ref="FN125">LOOKUP(2,1/(Log!$K$1:$K$27569=FJ125),Log!$H$1:$H$27569)</f>
        <v>x</v>
      </c>
      <c r="FO125" s="222" t="str">
        <f t="array" ref="FO125">LOOKUP(2,1/(Log!$K$1:$K$27569=FJ125),Log!$J$1:$J$27569)</f>
        <v>Not enough information available for this indicator.</v>
      </c>
      <c r="FP125" s="218" t="str">
        <f t="array" ref="FP125">LOOKUP(2,1/(Log!$K$1:$K$27569=FJ125),Log!$I$1:$I$27569)</f>
        <v>x</v>
      </c>
      <c r="FQ125" s="219">
        <f t="array" ref="FQ125">LOOKUP(2,1/(Log!$K$1:$K$27569=FJ125),Log!$L$1:$L$27569)</f>
        <v>45230</v>
      </c>
      <c r="FR125" s="221" t="str">
        <f t="shared" si="142"/>
        <v>TLS003People facing restricted access constraints</v>
      </c>
      <c r="FS125" s="224" t="str">
        <f t="array" ref="FS125">LOOKUP(2,1/(Log!$K$1:$K$27569=FR125),Log!$E$1:$E$27569)</f>
        <v>x</v>
      </c>
      <c r="FT125" s="224" t="str">
        <f t="array" ref="FT125">LOOKUP(2,1/(Log!$K$1:$K$27569=FR125),Log!$F$1:$F$27569)</f>
        <v>x</v>
      </c>
      <c r="FU125" s="224" t="str">
        <f t="array" ref="FU125">LOOKUP(2,1/(Log!$K$1:$K$27569=FR125),Log!$G$1:$G$27569)</f>
        <v>x</v>
      </c>
      <c r="FV125" s="224" t="str">
        <f t="array" ref="FV125">LOOKUP(2,1/(Log!$K$1:$K$27569=FR125),Log!$H$1:$H$27569)</f>
        <v>x</v>
      </c>
      <c r="FW125" s="224" t="str">
        <f t="array" ref="FW125">LOOKUP(2,1/(Log!$K$1:$K$27569=FR125),Log!$J$1:$J$27569)</f>
        <v>Not enough information available for this indicator.</v>
      </c>
      <c r="FX125" s="224" t="str">
        <f t="array" ref="FX125">LOOKUP(2,1/(Log!$K$1:$K$27569=FR125),Log!$I$1:$I$27569)</f>
        <v>x</v>
      </c>
      <c r="FY125" s="214">
        <f t="array" ref="FY125">LOOKUP(2,1/(Log!$K$1:$K$27569=FR125),Log!$L$1:$L$27569)</f>
        <v>45230</v>
      </c>
      <c r="FZ125" s="222" t="str">
        <f t="shared" si="143"/>
        <v>TLS003Impediments to entry into country (bureaucratic and administrative)</v>
      </c>
      <c r="GA125" s="222">
        <f t="array" ref="GA125">LOOKUP(2,1/(Log!$K$1:$K$27569=FZ125),Log!$E$1:$E$27569)</f>
        <v>0</v>
      </c>
      <c r="GB125" s="222" t="str">
        <f t="array" ref="GB125">LOOKUP(2,1/(Log!$K$1:$K$27569=FZ125),Log!$F$1:$F$27569)</f>
        <v>ACAPS Access Methodology</v>
      </c>
      <c r="GC125" s="222" t="str">
        <f t="array" ref="GC125">LOOKUP(2,1/(Log!$K$1:$K$27569=FZ125),Log!$G$1:$G$27569)</f>
        <v>Medium</v>
      </c>
      <c r="GD125" s="222">
        <f t="array" ref="GD125">LOOKUP(2,1/(Log!$K$1:$K$27569=FZ125),Log!$H$1:$H$27569)</f>
        <v>2</v>
      </c>
      <c r="GE125" s="222" t="str">
        <f t="array" ref="GE125">LOOKUP(2,1/(Log!$K$1:$K$27569=FZ125),Log!$J$1:$J$27569)</f>
        <v>x</v>
      </c>
      <c r="GF125" s="222" t="str">
        <f t="array" ref="GF125">LOOKUP(2,1/(Log!$K$1:$K$27569=FZ125),Log!$I$1:$I$27569)</f>
        <v>x</v>
      </c>
      <c r="GG125" s="223">
        <f t="array" ref="GG125">LOOKUP(2,1/(Log!$K$1:$K$27569=FZ125),Log!$L$1:$L$27569)</f>
        <v>45609</v>
      </c>
      <c r="GH125" s="221" t="str">
        <f t="shared" si="144"/>
        <v>TLS003Restriction of movement (impediments to freedom of movement and/or administrative restrictions)</v>
      </c>
      <c r="GI125" s="224">
        <f t="array" ref="GI125">LOOKUP(2,1/(Log!$K$1:$K$27569=GH125),Log!$E$1:$E$27569)</f>
        <v>0</v>
      </c>
      <c r="GJ125" s="224" t="str">
        <f t="array" ref="GJ125">LOOKUP(2,1/(Log!$K$1:$K$27569=GH125),Log!$F$1:$F$27569)</f>
        <v>ACAPS Access Methodology</v>
      </c>
      <c r="GK125" s="224" t="str">
        <f t="array" ref="GK125">LOOKUP(2,1/(Log!$K$1:$K$27569=GH125),Log!$G$1:$G$27569)</f>
        <v>Medium</v>
      </c>
      <c r="GL125" s="224">
        <f t="array" ref="GL125">LOOKUP(2,1/(Log!$K$1:$K$27569=GH125),Log!$H$1:$H$27569)</f>
        <v>2</v>
      </c>
      <c r="GM125" s="224" t="str">
        <f t="array" ref="GM125">LOOKUP(2,1/(Log!$K$1:$K$27569=GH125),Log!$J$1:$J$27569)</f>
        <v>x</v>
      </c>
      <c r="GN125" s="224" t="str">
        <f t="array" ref="GN125">LOOKUP(2,1/(Log!$K$1:$K$27569=GH125),Log!$I$1:$I$27569)</f>
        <v>x</v>
      </c>
      <c r="GO125" s="214">
        <f t="array" ref="GO125">LOOKUP(2,1/(Log!$K$1:$K$27569=GH125),Log!$L$1:$L$27569)</f>
        <v>45609</v>
      </c>
      <c r="GP125" s="222" t="str">
        <f t="shared" si="145"/>
        <v>TLS003Interference into implementation of humanitarian activities</v>
      </c>
      <c r="GQ125" s="222">
        <f t="array" ref="GQ125">LOOKUP(2,1/(Log!$K$1:$K$27569=GP125),Log!$E$1:$E$27569)</f>
        <v>0</v>
      </c>
      <c r="GR125" s="222" t="str">
        <f t="array" ref="GR125">LOOKUP(2,1/(Log!$K$1:$K$27569=GP125),Log!$F$1:$F$27569)</f>
        <v>ACAPS Access Methodology</v>
      </c>
      <c r="GS125" s="222" t="str">
        <f t="array" ref="GS125">LOOKUP(2,1/(Log!$K$1:$K$27569=GP125),Log!$G$1:$G$27569)</f>
        <v>Medium</v>
      </c>
      <c r="GT125" s="222">
        <f t="array" ref="GT125">LOOKUP(2,1/(Log!$K$1:$K$27569=GP125),Log!$H$1:$H$27569)</f>
        <v>2</v>
      </c>
      <c r="GU125" s="222" t="str">
        <f t="array" ref="GU125">LOOKUP(2,1/(Log!$K$1:$K$27569=GP125),Log!$J$1:$J$27569)</f>
        <v>x</v>
      </c>
      <c r="GV125" s="222" t="str">
        <f t="array" ref="GV125">LOOKUP(2,1/(Log!$K$1:$K$27569=GP125),Log!$I$1:$I$27569)</f>
        <v>x</v>
      </c>
      <c r="GW125" s="223">
        <f t="array" ref="GW125">LOOKUP(2,1/(Log!$K$1:$K$27569=GP125),Log!$L$1:$L$27569)</f>
        <v>45609</v>
      </c>
      <c r="GX125" s="221" t="str">
        <f t="shared" si="146"/>
        <v>TLS003Violence against personnel, facilities and assets</v>
      </c>
      <c r="GY125" s="224">
        <f t="array" ref="GY125">LOOKUP(2,1/(Log!$K$1:$K$27569=GX125),Log!$E$1:$E$27569)</f>
        <v>0</v>
      </c>
      <c r="GZ125" s="224" t="str">
        <f t="array" ref="GZ125">LOOKUP(2,1/(Log!$K$1:$K$27569=GX125),Log!$F$1:$F$27569)</f>
        <v>ACAPS Access Methodology</v>
      </c>
      <c r="HA125" s="224" t="str">
        <f t="array" ref="HA125">LOOKUP(2,1/(Log!$K$1:$K$27569=GX125),Log!$G$1:$G$27569)</f>
        <v>Medium</v>
      </c>
      <c r="HB125" s="224">
        <f t="array" ref="HB125">LOOKUP(2,1/(Log!$K$1:$K$27569=GX125),Log!$H$1:$H$27569)</f>
        <v>2</v>
      </c>
      <c r="HC125" s="224" t="str">
        <f t="array" ref="HC125">LOOKUP(2,1/(Log!$K$1:$K$27569=GX125),Log!$J$1:$J$27569)</f>
        <v>x</v>
      </c>
      <c r="HD125" s="224" t="str">
        <f t="array" ref="HD125">LOOKUP(2,1/(Log!$K$1:$K$27569=GX125),Log!$I$1:$I$27569)</f>
        <v>x</v>
      </c>
      <c r="HE125" s="214">
        <f t="array" ref="HE125">LOOKUP(2,1/(Log!$K$1:$K$27569=GX125),Log!$L$1:$L$27569)</f>
        <v>45609</v>
      </c>
      <c r="HF125" s="222" t="str">
        <f t="shared" si="147"/>
        <v>TLS003Denial of existence of humanitarian needs or entitlements to assistance</v>
      </c>
      <c r="HG125" s="222">
        <f t="array" ref="HG125">LOOKUP(2,1/(Log!$K$1:$K$27569=HF125),Log!$E$1:$E$27569)</f>
        <v>0</v>
      </c>
      <c r="HH125" s="222" t="str">
        <f t="array" ref="HH125">LOOKUP(2,1/(Log!$K$1:$K$27569=HF125),Log!$F$1:$F$27569)</f>
        <v>ACAPS Access Methodology</v>
      </c>
      <c r="HI125" s="222" t="str">
        <f t="array" ref="HI125">LOOKUP(2,1/(Log!$K$1:$K$27569=HF125),Log!$G$1:$G$27569)</f>
        <v>Medium</v>
      </c>
      <c r="HJ125" s="222">
        <f t="array" ref="HJ125">LOOKUP(2,1/(Log!$K$1:$K$27569=HF125),Log!$H$1:$H$27569)</f>
        <v>2</v>
      </c>
      <c r="HK125" s="222" t="str">
        <f t="array" ref="HK125">LOOKUP(2,1/(Log!$K$1:$K$27569=HF125),Log!$J$1:$J$27569)</f>
        <v>x</v>
      </c>
      <c r="HL125" s="222" t="str">
        <f t="array" ref="HL125">LOOKUP(2,1/(Log!$K$1:$K$27569=HF125),Log!$I$1:$I$27569)</f>
        <v>x</v>
      </c>
      <c r="HM125" s="223">
        <f t="array" ref="HM125">LOOKUP(2,1/(Log!$K$1:$K$27569=HF125),Log!$L$1:$L$27569)</f>
        <v>45609</v>
      </c>
      <c r="HN125" s="221" t="str">
        <f t="shared" si="148"/>
        <v>TLS003Restriction and obstruction of access to services and assistance</v>
      </c>
      <c r="HO125" s="224">
        <f t="array" ref="HO125">LOOKUP(2,1/(Log!$K$1:$K$27569=HN125),Log!$E$1:$E$27569)</f>
        <v>0</v>
      </c>
      <c r="HP125" s="224" t="str">
        <f t="array" ref="HP125">LOOKUP(2,1/(Log!$K$1:$K$27569=HN125),Log!$F$1:$F$27569)</f>
        <v>ACAPS Access Methodology</v>
      </c>
      <c r="HQ125" s="224" t="str">
        <f t="array" ref="HQ125">LOOKUP(2,1/(Log!$K$1:$K$27569=HN125),Log!$G$1:$G$27569)</f>
        <v>Medium</v>
      </c>
      <c r="HR125" s="224">
        <f t="array" ref="HR125">LOOKUP(2,1/(Log!$K$1:$K$27569=HN125),Log!$H$1:$H$27569)</f>
        <v>2</v>
      </c>
      <c r="HS125" s="224" t="str">
        <f t="array" ref="HS125">LOOKUP(2,1/(Log!$K$1:$K$27569=HN125),Log!$J$1:$J$27569)</f>
        <v>x</v>
      </c>
      <c r="HT125" s="224" t="str">
        <f t="array" ref="HT125">LOOKUP(2,1/(Log!$K$1:$K$27569=HN125),Log!$I$1:$I$27569)</f>
        <v>x</v>
      </c>
      <c r="HU125" s="214">
        <f t="array" ref="HU125">LOOKUP(2,1/(Log!$K$1:$K$27569=HN125),Log!$L$1:$L$27569)</f>
        <v>45609</v>
      </c>
      <c r="HV125" s="222" t="str">
        <f t="shared" si="149"/>
        <v>TLS003Ongoing insecurity/hostilities affecting humanitarian assistance</v>
      </c>
      <c r="HW125" s="222">
        <f t="array" ref="HW125">LOOKUP(2,1/(Log!$K$1:$K$27569=HV125),Log!$E$1:$E$27569)</f>
        <v>0</v>
      </c>
      <c r="HX125" s="222" t="str">
        <f t="array" ref="HX125">LOOKUP(2,1/(Log!$K$1:$K$27569=HV125),Log!$F$1:$F$27569)</f>
        <v>ACAPS Access Methodology</v>
      </c>
      <c r="HY125" s="222" t="str">
        <f t="array" ref="HY125">LOOKUP(2,1/(Log!$K$1:$K$27569=HV125),Log!$G$1:$G$27569)</f>
        <v>Medium</v>
      </c>
      <c r="HZ125" s="222">
        <f t="array" ref="HZ125">LOOKUP(2,1/(Log!$K$1:$K$27569=HV125),Log!$H$1:$H$27569)</f>
        <v>2</v>
      </c>
      <c r="IA125" s="222" t="str">
        <f t="array" ref="IA125">LOOKUP(2,1/(Log!$K$1:$K$27569=HV125),Log!$J$1:$J$27569)</f>
        <v>x</v>
      </c>
      <c r="IB125" s="222" t="str">
        <f t="array" ref="IB125">LOOKUP(2,1/(Log!$K$1:$K$27569=HV125),Log!$I$1:$I$27569)</f>
        <v>x</v>
      </c>
      <c r="IC125" s="223">
        <f t="array" ref="IC125">LOOKUP(2,1/(Log!$K$1:$K$27569=HV125),Log!$L$1:$L$27569)</f>
        <v>45609</v>
      </c>
      <c r="ID125" s="221" t="str">
        <f t="shared" si="150"/>
        <v>TLS003Presence of mines and improvised explosive devices</v>
      </c>
      <c r="IE125" s="224">
        <f t="array" ref="IE125">LOOKUP(2,1/(Log!$K$1:$K$27569=ID125),Log!$E$1:$E$27569)</f>
        <v>0</v>
      </c>
      <c r="IF125" s="224" t="str">
        <f t="array" ref="IF125">LOOKUP(2,1/(Log!$K$1:$K$27569=ID125),Log!$F$1:$F$27569)</f>
        <v>ACAPS Access Methodology</v>
      </c>
      <c r="IG125" s="224" t="str">
        <f t="array" ref="IG125">LOOKUP(2,1/(Log!$K$1:$K$27569=ID125),Log!$G$1:$G$27569)</f>
        <v>Medium</v>
      </c>
      <c r="IH125" s="224">
        <f t="array" ref="IH125">LOOKUP(2,1/(Log!$K$1:$K$27569=ID125),Log!$H$1:$H$27569)</f>
        <v>2</v>
      </c>
      <c r="II125" s="224" t="str">
        <f t="array" ref="II125">LOOKUP(2,1/(Log!$K$1:$K$27569=ID125),Log!$J$1:$J$27569)</f>
        <v>x</v>
      </c>
      <c r="IJ125" s="224" t="str">
        <f t="array" ref="IJ125">LOOKUP(2,1/(Log!$K$1:$K$27569=ID125),Log!$I$1:$I$27569)</f>
        <v>x</v>
      </c>
      <c r="IK125" s="214">
        <f t="array" ref="IK125">LOOKUP(2,1/(Log!$K$1:$K$27569=ID125),Log!$L$1:$L$27569)</f>
        <v>45609</v>
      </c>
      <c r="IL125" s="222" t="str">
        <f t="shared" si="151"/>
        <v>TLS003Physical constraints in the environment (obstacles related to terrain, climate, lack of infrastructure, etc.)</v>
      </c>
      <c r="IM125" s="222">
        <f t="array" ref="IM125">LOOKUP(2,1/(Log!$K$1:$K$27569=IL125),Log!$E$1:$E$27569)</f>
        <v>1</v>
      </c>
      <c r="IN125" s="222" t="str">
        <f t="array" ref="IN125">LOOKUP(2,1/(Log!$K$1:$K$27569=IL125),Log!$F$1:$F$27569)</f>
        <v>ACAPS Access Methodology</v>
      </c>
      <c r="IO125" s="222" t="str">
        <f t="array" ref="IO125">LOOKUP(2,1/(Log!$K$1:$K$27569=IL125),Log!$G$1:$G$27569)</f>
        <v>Medium</v>
      </c>
      <c r="IP125" s="222">
        <f t="array" ref="IP125">LOOKUP(2,1/(Log!$K$1:$K$27569=IL125),Log!$H$1:$H$27569)</f>
        <v>2</v>
      </c>
      <c r="IQ125" s="222" t="str">
        <f t="array" ref="IQ125">LOOKUP(2,1/(Log!$K$1:$K$27569=IL125),Log!$J$1:$J$27569)</f>
        <v>x</v>
      </c>
      <c r="IR125" s="222" t="str">
        <f t="array" ref="IR125">LOOKUP(2,1/(Log!$K$1:$K$27569=IL125),Log!$I$1:$I$27569)</f>
        <v>x</v>
      </c>
      <c r="IS125" s="223">
        <f t="array" ref="IS125">LOOKUP(2,1/(Log!$K$1:$K$27569=IL125),Log!$L$1:$L$27569)</f>
        <v>45609</v>
      </c>
    </row>
    <row r="126" spans="1:253" s="11" customFormat="1" ht="13.35" customHeight="1">
      <c r="A126" s="11" t="str">
        <f>Lists!B:B</f>
        <v>Venezuelan refugees in Trinidad and Tobago</v>
      </c>
      <c r="B126" s="11" t="str">
        <f>Lists!F:F</f>
        <v>International Displacement</v>
      </c>
      <c r="C126" s="11" t="str">
        <f>Lists!C:C</f>
        <v>TTO002</v>
      </c>
      <c r="D126" s="11" t="str">
        <f>Lists!A:A</f>
        <v>Trinidad and Tobago</v>
      </c>
      <c r="E126" s="11" t="str">
        <f>Lists!D:D</f>
        <v>TTO</v>
      </c>
      <c r="F126" s="11" t="str">
        <f t="shared" si="114"/>
        <v>TTO002Total population</v>
      </c>
      <c r="G126" s="212">
        <f t="array" ref="G126">ROUND(LOOKUP(2,1/(Log!$K$1:$K$27569=F126),Log!$E$1:$E$27569),-3)</f>
        <v>1500000</v>
      </c>
      <c r="H126" s="213" t="str">
        <f t="array" ref="H126">LOOKUP(2,1/(Log!$K$1:$K$27569=F126),Log!$F$1:$F$27569)</f>
        <v>UNFPA accessed 26/03/2025</v>
      </c>
      <c r="I126" s="213" t="str">
        <f t="array" ref="I126">LOOKUP(2,1/(Log!$K$1:$K$27569=F126),Log!$G$1:$G$27569)</f>
        <v xml:space="preserve">Medium </v>
      </c>
      <c r="J126" s="213">
        <f t="array" ref="J126">LOOKUP(2,1/(Log!$K$1:$K$27569=F126),Log!$H$1:$H$27569)</f>
        <v>2</v>
      </c>
      <c r="K126" s="213" t="str">
        <f t="array" ref="K126">LOOKUP(2,1/(Log!$K$1:$K$27569=F126),Log!$J$1:$J$27569)</f>
        <v>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v>
      </c>
      <c r="L126" s="213" t="str">
        <f t="array" ref="L126">LOOKUP(2,1/(Log!$K$1:$K$27569=F126),Log!$I$1:$I$27569)</f>
        <v>https://www.unfpa.org/data/world-population/TT?utm_source=chatgpt.com</v>
      </c>
      <c r="M126" s="214">
        <f t="array" ref="M126">LOOKUP(2,1/(Log!$K$1:$K$27569=F126),Log!$L$1:$L$27569)</f>
        <v>45747</v>
      </c>
      <c r="N126" s="227" t="str">
        <f t="shared" si="115"/>
        <v>TTO002Landmass affected</v>
      </c>
      <c r="O126" s="216">
        <f t="array" ref="O126">LOOKUP(2,1/(Log!$K$1:$K$27569=N126),Log!$E$1:$E$27569)</f>
        <v>5130</v>
      </c>
      <c r="P126" s="216" t="str">
        <f t="array" ref="P126">LOOKUP(2,1/(Log!$K$1:$K$27569=N126),Log!$F$1:$F$27569)</f>
        <v>World Bank accessed 24/03/2025</v>
      </c>
      <c r="Q126" s="216" t="str">
        <f t="array" ref="Q126">LOOKUP(2,1/(Log!$K$1:$K$27569=N126),Log!$G$1:$G$27569)</f>
        <v xml:space="preserve">Medium </v>
      </c>
      <c r="R126" s="216">
        <f t="array" ref="R126">LOOKUP(2,1/(Log!$K$1:$K$27569=N126),Log!$H$1:$H$27569)</f>
        <v>2</v>
      </c>
      <c r="S126" s="216" t="str">
        <f t="array" ref="S126">LOOKUP(2,1/(Log!$K$1:$K$27569=N126),Log!$J$1:$J$27569)</f>
        <v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medium as it may an overestimation. 
</v>
      </c>
      <c r="T126" s="216" t="str">
        <f t="array" ref="T126">LOOKUP(2,1/(Log!$K$1:$K$27569=N126),Log!$I$1:$I$27569)</f>
        <v>https://data.worldbank.org/indicator/AG.LND.TOTL.K2?locations=TT</v>
      </c>
      <c r="U126" s="217">
        <f t="array" ref="U126">LOOKUP(2,1/(Log!$K$1:$K$27569=N126),Log!$L$1:$L$27569)</f>
        <v>45747</v>
      </c>
      <c r="V126" s="227" t="str">
        <f t="shared" si="116"/>
        <v>TTO002People exposed</v>
      </c>
      <c r="W126" s="213">
        <f t="array" ref="W126">IF(LOOKUP(2,1/(Log!$K$1:$K$27569=V126),Log!$E$1:$E$27569)="x","x",ROUND(LOOKUP(2,1/(Log!$K$1:$K$27569=V126),Log!$E$1:$E$27569),-3))</f>
        <v>1500000</v>
      </c>
      <c r="X126" s="213" t="str">
        <f t="array" ref="X126">LOOKUP(2,1/(Log!$K$1:$K$27569=V126),Log!$F$1:$F$27569)</f>
        <v>UNFPA accessed 26/03/2025</v>
      </c>
      <c r="Y126" s="213" t="str">
        <f t="array" ref="Y126">LOOKUP(2,1/(Log!$K$1:$K$27569=V126),Log!$G$1:$G$27569)</f>
        <v xml:space="preserve">Medium </v>
      </c>
      <c r="Z126" s="213">
        <f t="array" ref="Z126">LOOKUP(2,1/(Log!$K$1:$K$27569=V126),Log!$H$1:$H$27569)</f>
        <v>2</v>
      </c>
      <c r="AA126" s="213" t="str">
        <f t="array" ref="AA126">LOOKUP(2,1/(Log!$K$1:$K$27569=V126),Log!$J$1:$J$27569)</f>
        <v>The number of people exposed corresponds to the total population of the country, as they are all impacted by the influx of migration. This data is sourced from the United Nations Population Fund (UNFPA), which was selected due to its comprehensive and authoritative estimates, incorporating the most recent demographic data from national statistical offices and international organizations. While the UNFPA provides robust and reliable projections, it’s important to note that these are estimates and subject to change as new data becomes available. Reliability is set to Medium, given that the figure is based on projected trends and demographic assumptions.</v>
      </c>
      <c r="AB126" s="213" t="str">
        <f t="array" ref="AB126">LOOKUP(2,1/(Log!$K$1:$K$27569=V126),Log!$I$1:$I$27569)</f>
        <v>https://www.unfpa.org/data/world-population/TT?utm_source=chatgpt.com</v>
      </c>
      <c r="AC126" s="214">
        <f t="array" ref="AC126">LOOKUP(2,1/(Log!$K$1:$K$27569=V126),Log!$L$1:$L$27569)</f>
        <v>45747</v>
      </c>
      <c r="AD126" s="227" t="str">
        <f t="shared" si="117"/>
        <v>TTO002People affected</v>
      </c>
      <c r="AE126" s="218">
        <f t="array" ref="AE126">IF(LOOKUP(2,1/(Log!$K$1:$K$27569=AD126),Log!$E$1:$E$27569)="x","x",ROUND(LOOKUP(2,1/(Log!$K$1:$K$27569=AD126),Log!$E$1:$E$27569),-3))</f>
        <v>36000</v>
      </c>
      <c r="AF126" s="218" t="str">
        <f t="array" ref="AF126">LOOKUP(2,1/(Log!$K$1:$K$27569=AD126),Log!$F$1:$F$27569)</f>
        <v>RMRP 27/01/2025</v>
      </c>
      <c r="AG126" s="218" t="str">
        <f t="array" ref="AG126">LOOKUP(2,1/(Log!$K$1:$K$27569=AD126),Log!$G$1:$G$27569)</f>
        <v xml:space="preserve">Medium </v>
      </c>
      <c r="AH126" s="218">
        <f t="array" ref="AH126">LOOKUP(2,1/(Log!$K$1:$K$27569=AD126),Log!$H$1:$H$27569)</f>
        <v>2</v>
      </c>
      <c r="AI126" s="218" t="str">
        <f t="array" ref="AI126">LOOKUP(2,1/(Log!$K$1:$K$27569=AD126),Log!$J$1:$J$27569)</f>
        <v>The number of people affected in Trinidad and Tobago is based on the 2025 projection of 35.7K Venezuelan refugees and migrants in need, as reported in the RMRP 2025–2026. This figure includes both refugees and asylum seekers in the country. The RMRP was selected as the source for its reliability and basis in multisectoral needs assessments conducted in September 2024. A previous approach using the People in Need (PIN) indicator may have underestimated the total number of people affected by the crisis. The reliability of this figure is set to medium, due to the lack of a disaggregated breakdown (e.g., host communities or transit populations) and limited corroborating data. No new reports have been released since the RMRP 2025–2026, so this remains the most current data available.</v>
      </c>
      <c r="AJ126" s="218" t="str">
        <f t="array" ref="AJ126">LOOKUP(2,1/(Log!$K$1:$K$27569=AD126),Log!$I$1:$I$27569)</f>
        <v>https://www.r4v.info/en/document/rmrp-2025-26-trinidad-and-tobago</v>
      </c>
      <c r="AK126" s="219">
        <f t="array" ref="AK126">LOOKUP(2,1/(Log!$K$1:$K$27569=AD126),Log!$L$1:$L$27569)</f>
        <v>45777</v>
      </c>
      <c r="AL126" s="227" t="str">
        <f t="shared" si="118"/>
        <v>TTO002People displaced</v>
      </c>
      <c r="AM126" s="213">
        <f t="array" ref="AM126">IF(LOOKUP(2,1/(Log!$K$1:$K$27569=AL126),Log!$E$1:$E$27569)="x","x",ROUND(LOOKUP(2,1/(Log!$K$1:$K$27569=AL126),Log!$E$1:$E$27569),-3))</f>
        <v>36000</v>
      </c>
      <c r="AN126" s="213" t="str">
        <f t="array" ref="AN126">LOOKUP(2,1/(Log!$K$1:$K$27569=AL126),Log!$F$1:$F$27569)</f>
        <v>RMRP 27/01/2026</v>
      </c>
      <c r="AO126" s="213" t="str">
        <f t="array" ref="AO126">LOOKUP(2,1/(Log!$K$1:$K$27569=AL126),Log!$G$1:$G$27569)</f>
        <v xml:space="preserve">Medium </v>
      </c>
      <c r="AP126" s="213">
        <f t="array" ref="AP126">LOOKUP(2,1/(Log!$K$1:$K$27569=AL126),Log!$H$1:$H$27569)</f>
        <v>2</v>
      </c>
      <c r="AQ126" s="213" t="str">
        <f t="array" ref="AQ126">LOOKUP(2,1/(Log!$K$1:$K$27569=AL126),Log!$J$1:$J$27569)</f>
        <v>The 2025 projected number of displaced Venezuelans in Trinidad and Tobago is 35,700, as reported in the RMRP 2025–2026 (page 272). This source was selected for its comprehensive and up-to-date overview of Venezuelan displacement in the region, developed through multisectoral needs assessments. While generally reliable, this figure is classified as medium reliability due to its status as a projection and the absence of data on in-transit populations, which are included in other country contexts. No new reports have been released since the RMRP 2025–2026, so this remains the most current data available.</v>
      </c>
      <c r="AR126" s="213" t="str">
        <f t="array" ref="AR126">LOOKUP(2,1/(Log!$K$1:$K$27569=AL126),Log!$I$1:$I$27569)</f>
        <v>https://www.r4v.info/en/document/rmrp-2025-26-trinidad-and-tobago</v>
      </c>
      <c r="AS126" s="214">
        <f t="array" ref="AS126">LOOKUP(2,1/(Log!$K$1:$K$27569=AL126),Log!$L$1:$L$27569)</f>
        <v>45777</v>
      </c>
      <c r="AT126" s="228" t="str">
        <f t="shared" si="119"/>
        <v>TTO002Injuries reported</v>
      </c>
      <c r="AU126" s="218" t="str">
        <f t="array" ref="AU126">LOOKUP(2,1/(Log!$K$1:$K$27569=AT126),Log!$E$1:$E$27569)</f>
        <v>x</v>
      </c>
      <c r="AV126" s="218" t="str">
        <f t="array" ref="AV126">LOOKUP(2,1/(Log!$K$1:$K$27569=AT126),Log!$F$1:$F$27569)</f>
        <v>x</v>
      </c>
      <c r="AW126" s="218" t="str">
        <f t="array" ref="AW126">LOOKUP(2,1/(Log!$K$1:$K$27569=AT126),Log!$G$1:$G$27569)</f>
        <v>x</v>
      </c>
      <c r="AX126" s="218" t="str">
        <f t="array" ref="AX126">LOOKUP(2,1/(Log!$K$1:$K$27569=AT126),Log!$H$1:$H$27569)</f>
        <v>x</v>
      </c>
      <c r="AY126" s="218" t="str">
        <f t="array" ref="AY126">LOOKUP(2,1/(Log!$K$1:$K$27569=AT126),Log!$J$1:$J$27569)</f>
        <v xml:space="preserve">Up-to-date, reliable data from open sources is not available. We cannot provide an accurate/estimate figure for this indicator. </v>
      </c>
      <c r="AZ126" s="218" t="str">
        <f t="array" ref="AZ126">LOOKUP(2,1/(Log!$K$1:$K$27569=AT126),Log!$I$1:$I$27569)</f>
        <v>x</v>
      </c>
      <c r="BA126" s="219">
        <f t="array" ref="BA126">LOOKUP(2,1/(Log!$K$1:$K$27569=AT126),Log!$L$1:$L$27569)</f>
        <v>45747</v>
      </c>
      <c r="BB126" s="227" t="str">
        <f t="shared" si="120"/>
        <v>TTO002Illness cases reported</v>
      </c>
      <c r="BC126" s="213" t="str">
        <f t="array" ref="BC126">LOOKUP(2,1/(Log!$K$1:$K$27569=BB126),Log!$E$1:$E$27569)</f>
        <v>x</v>
      </c>
      <c r="BD126" s="213" t="str">
        <f t="array" ref="BD126">LOOKUP(2,1/(Log!$K$1:$K$27569=BB126),Log!$F$1:$F$27569)</f>
        <v>x</v>
      </c>
      <c r="BE126" s="213" t="str">
        <f t="array" ref="BE126">LOOKUP(2,1/(Log!$K$1:$K$27569=BB126),Log!$G$1:$G$27569)</f>
        <v>x</v>
      </c>
      <c r="BF126" s="213" t="str">
        <f t="array" ref="BF126">LOOKUP(2,1/(Log!$K$1:$K$27569=BB126),Log!$H$1:$H$27569)</f>
        <v>x</v>
      </c>
      <c r="BG126" s="213" t="str">
        <f t="array" ref="BG126">LOOKUP(2,1/(Log!$K$1:$K$27569=BB126),Log!$J$1:$J$27569)</f>
        <v>No information available</v>
      </c>
      <c r="BH126" s="213" t="str">
        <f t="array" ref="BH126">LOOKUP(2,1/(Log!$K$1:$K$27569=BB126),Log!$I$1:$I$27569)</f>
        <v>x</v>
      </c>
      <c r="BI126" s="214">
        <f t="array" ref="BI126">LOOKUP(2,1/(Log!$K$1:$K$27569=BB126),Log!$L$1:$L$27569)</f>
        <v>45659</v>
      </c>
      <c r="BJ126" s="228" t="str">
        <f t="shared" si="121"/>
        <v>TTO002Fatalities reported</v>
      </c>
      <c r="BK126" s="228" t="str">
        <f t="array" ref="BK126">LOOKUP(2,1/(Log!$K$1:$K$27569=BJ126),Log!$E$1:$E$27569)</f>
        <v>x</v>
      </c>
      <c r="BL126" s="228" t="str">
        <f t="array" ref="BL126">LOOKUP(2,1/(Log!$K$1:$K$27569=BJ126),Log!$F$1:$F$27569)</f>
        <v>x</v>
      </c>
      <c r="BM126" s="228" t="str">
        <f t="array" ref="BM126">LOOKUP(2,1/(Log!$K$1:$K$27569=BJ126),Log!$G$1:$G$27569)</f>
        <v>x</v>
      </c>
      <c r="BN126" s="228" t="str">
        <f t="array" ref="BN126">LOOKUP(2,1/(Log!$K$1:$K$27569=BJ126),Log!$H$1:$H$27569)</f>
        <v>x</v>
      </c>
      <c r="BO126" s="228" t="str">
        <f t="array" ref="BO126">LOOKUP(2,1/(Log!$K$1:$K$27569=BJ126),Log!$J$1:$J$27569)</f>
        <v xml:space="preserve">Up-to-date, reliable data from open sources is not available. We cannot provide an accurate/estimate figure for this indicator. </v>
      </c>
      <c r="BP126" s="218" t="str">
        <f t="array" ref="BP126">LOOKUP(2,1/(Log!$K$1:$K$27569=BJ126),Log!$I$1:$I$27569)</f>
        <v>x</v>
      </c>
      <c r="BQ126" s="229">
        <f t="array" ref="BQ126">LOOKUP(2,1/(Log!$K$1:$K$27569=BJ126),Log!$L$1:$L$27569)</f>
        <v>45747</v>
      </c>
      <c r="BR126" s="227" t="str">
        <f t="shared" si="122"/>
        <v>TTO002Buildings damaged</v>
      </c>
      <c r="BS126" s="230" t="str">
        <f t="array" ref="BS126">LOOKUP(2,1/(Log!$K$1:$K$27569=BR126),Log!$E$1:$E$27569)</f>
        <v>x</v>
      </c>
      <c r="BT126" s="230" t="str">
        <f t="array" ref="BT126">LOOKUP(2,1/(Log!$K$1:$K$27569=BR126),Log!$F$1:$F$27569)</f>
        <v>x</v>
      </c>
      <c r="BU126" s="230" t="str">
        <f t="array" ref="BU126">LOOKUP(2,1/(Log!$K$1:$K$27569=BR126),Log!$G$1:$G$27569)</f>
        <v>x</v>
      </c>
      <c r="BV126" s="230" t="str">
        <f t="array" ref="BV126">LOOKUP(2,1/(Log!$K$1:$K$27569=BR126),Log!$H$1:$H$27569)</f>
        <v>x</v>
      </c>
      <c r="BW126" s="230" t="str">
        <f t="array" ref="BW126">LOOKUP(2,1/(Log!$K$1:$K$27569=BR126),Log!$J$1:$J$27569)</f>
        <v>No information available</v>
      </c>
      <c r="BX126" s="230" t="str">
        <f t="array" ref="BX126">LOOKUP(2,1/(Log!$K$1:$K$27569=BR126),Log!$I$1:$I$27569)</f>
        <v>x</v>
      </c>
      <c r="BY126" s="214">
        <f t="array" ref="BY126">LOOKUP(2,1/(Log!$K$1:$K$27569=BR126),Log!$L$1:$L$27569)</f>
        <v>45659</v>
      </c>
      <c r="BZ126" s="228" t="str">
        <f t="shared" si="123"/>
        <v>TTO002Buildings destroyed</v>
      </c>
      <c r="CA126" s="228" t="str">
        <f t="array" ref="CA126">LOOKUP(2,1/(Log!$K$1:$K$27569=BZ126),Log!$E$1:$E$27569)</f>
        <v>x</v>
      </c>
      <c r="CB126" s="228" t="str">
        <f t="array" ref="CB126">LOOKUP(2,1/(Log!$K$1:$K$27569=BZ126),Log!$F$1:$F$27569)</f>
        <v>x</v>
      </c>
      <c r="CC126" s="228" t="str">
        <f t="array" ref="CC126">LOOKUP(2,1/(Log!$K$1:$K$27569=BZ126),Log!$G$1:$G$27569)</f>
        <v>x</v>
      </c>
      <c r="CD126" s="228" t="str">
        <f t="array" ref="CD126">LOOKUP(2,1/(Log!$K$1:$K$27569=BZ126),Log!$H$1:$H$27569)</f>
        <v>x</v>
      </c>
      <c r="CE126" s="228" t="str">
        <f t="array" ref="CE126">LOOKUP(2,1/(Log!$K$1:$K$27569=BZ126),Log!$J$1:$J$27569)</f>
        <v>No information available</v>
      </c>
      <c r="CF126" s="228" t="str">
        <f t="array" ref="CF126">LOOKUP(2,1/(Log!$K$1:$K$27569=BZ126),Log!$I$1:$I$27569)</f>
        <v>x</v>
      </c>
      <c r="CG126" s="229">
        <f t="array" ref="CG126">LOOKUP(2,1/(Log!$K$1:$K$27569=BZ126),Log!$L$1:$L$27569)</f>
        <v>45659</v>
      </c>
      <c r="CH126" s="227" t="str">
        <f t="shared" si="124"/>
        <v>TTO002Buildings in the affected area</v>
      </c>
      <c r="CI126" s="228" t="e">
        <f t="array" ref="CI126">LOOKUP(2,1/(Log!$K$1:$K$27569=CH126),Log!$E$1:$E$27569)</f>
        <v>#N/A</v>
      </c>
      <c r="CJ126" s="228" t="e">
        <f t="array" ref="CJ126">LOOKUP(2,1/(Log!$K$1:$K$27569=CH126),Log!$F$1:$F$27569)</f>
        <v>#N/A</v>
      </c>
      <c r="CK126" s="228" t="e">
        <f t="array" ref="CK126">LOOKUP(2,1/(Log!$K$1:$K$27569=CH126),Log!$G$1:$G$27569)</f>
        <v>#N/A</v>
      </c>
      <c r="CL126" s="228" t="e">
        <f t="array" ref="CL126">LOOKUP(2,1/(Log!$K$1:$K$27569=CH126),Log!$H$1:$H$27569)</f>
        <v>#N/A</v>
      </c>
      <c r="CM126" s="228" t="e">
        <f t="array" ref="CM126">LOOKUP(2,1/(Log!$K$1:$K$27569=CH126),Log!$J$1:$J$27569)</f>
        <v>#N/A</v>
      </c>
      <c r="CN126" s="228" t="e">
        <f t="array" ref="CN126">LOOKUP(2,1/(Log!$K$1:$K$27569=CH126),Log!$I$1:$I$27569)</f>
        <v>#N/A</v>
      </c>
      <c r="CO126" s="231" t="e">
        <f t="array" ref="CO126">LOOKUP(2,1/(Log!$K$1:$K$27569=CH126),Log!$L$1:$L$27569)</f>
        <v>#N/A</v>
      </c>
      <c r="CP126" s="228" t="str">
        <f t="shared" si="125"/>
        <v>TTO002Economic Losses</v>
      </c>
      <c r="CQ126" s="230" t="str">
        <f t="array" ref="CQ126">LOOKUP(2,1/(Log!$K$1:$K$27569=CP126),Log!$E$1:$E$27569)</f>
        <v>x</v>
      </c>
      <c r="CR126" s="230" t="str">
        <f t="array" ref="CR126">LOOKUP(2,1/(Log!$K$1:$K$27569=CP126),Log!$F$1:$F$27569)</f>
        <v>x</v>
      </c>
      <c r="CS126" s="230" t="str">
        <f t="array" ref="CS126">LOOKUP(2,1/(Log!$K$1:$K$27569=CP126),Log!$G$1:$G$27569)</f>
        <v>x</v>
      </c>
      <c r="CT126" s="230" t="str">
        <f t="array" ref="CT126">LOOKUP(2,1/(Log!$K$1:$K$27569=CP126),Log!$H$1:$H$27569)</f>
        <v>x</v>
      </c>
      <c r="CU126" s="230" t="str">
        <f t="array" ref="CU126">LOOKUP(2,1/(Log!$K$1:$K$27569=CP126),Log!$J$1:$J$27569)</f>
        <v>No information available</v>
      </c>
      <c r="CV126" s="230" t="str">
        <f t="array" ref="CV126">LOOKUP(2,1/(Log!$K$1:$K$27569=CP126),Log!$I$1:$I$27569)</f>
        <v>x</v>
      </c>
      <c r="CW126" s="214">
        <f t="array" ref="CW126">LOOKUP(2,1/(Log!$K$1:$K$27569=CP126),Log!$L$1:$L$27569)</f>
        <v>45659</v>
      </c>
      <c r="CX126" s="228" t="str">
        <f t="shared" si="126"/>
        <v>TTO002People in Need</v>
      </c>
      <c r="CY126" s="218">
        <f t="shared" si="127"/>
        <v>24000</v>
      </c>
      <c r="CZ126" s="218" t="str">
        <f t="shared" si="128"/>
        <v>RMRP 27/01/2025</v>
      </c>
      <c r="DA126" s="218" t="str">
        <f t="shared" si="129"/>
        <v xml:space="preserve">Medium </v>
      </c>
      <c r="DB126" s="218">
        <f t="shared" si="130"/>
        <v>2</v>
      </c>
      <c r="DC126" s="218" t="str">
        <f t="shared" si="131"/>
        <v>According to INFORM Severity Index methodology, the sum of people in levels 3, 4 and 5 is equal to the total number of people in need: the sum of the in-destination Venezuelan refugees/asylum seekers (24.3K), as reported in the RMRP 2025-2026.ACAPS assigned the total number of people in need to level 3, leaving an info-gap for level 4 and level 5. This source was chosen for its reliability in reporting Venezuelan refugees and migrants in Trinidad and Tobago. The reliability of this approach is set to medium due limited cross-verification or triangulation with other data sources for Trinidad and Tobago.</v>
      </c>
      <c r="DD126" s="218" t="str">
        <f t="shared" si="132"/>
        <v>https://reliefweb.int/report/trinidad-and-tobago/trinidad-and-tobago-glance-rmrp-2025-2026</v>
      </c>
      <c r="DE126" s="220">
        <f t="shared" si="133"/>
        <v>45777</v>
      </c>
      <c r="DF126" s="227" t="str">
        <f t="shared" si="134"/>
        <v>TTO002Minimal humanitarian conditions - Level 1</v>
      </c>
      <c r="DG126" s="213">
        <f t="array" ref="DG126">IF(LOOKUP(2,1/(Log!$K$1:$K$27569=DF126),Log!$E$1:$E$27569)="x","x",ROUND(LOOKUP(2,1/(Log!$K$1:$K$27569=DF126),Log!$E$1:$E$27569),-3))</f>
        <v>1464000</v>
      </c>
      <c r="DH126" s="230" t="str">
        <f t="array" ref="DH126">LOOKUP(2,1/(Log!$K$1:$K$27569=DF126),Log!$F$1:$F$27569)</f>
        <v>RMRP  27/01/2025; UNFPA accessed 26/03/2025</v>
      </c>
      <c r="DI126" s="230" t="str">
        <f t="array" ref="DI126">LOOKUP(2,1/(Log!$K$1:$K$27569=DF126),Log!$G$1:$G$27569)</f>
        <v xml:space="preserve">Medium </v>
      </c>
      <c r="DJ126" s="230">
        <f t="array" ref="DJ126">LOOKUP(2,1/(Log!$K$1:$K$27569=DF126),Log!$H$1:$H$27569)</f>
        <v>2</v>
      </c>
      <c r="DK126" s="230" t="str">
        <f t="array" ref="DK126">LOOKUP(2,1/(Log!$K$1:$K$27569=DF126),Log!$J$1:$J$27569)</f>
        <v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v>
      </c>
      <c r="DL126" s="230" t="str">
        <f t="array" ref="DL126">LOOKUP(2,1/(Log!$K$1:$K$27569=DF126),Log!$I$1:$I$27569)</f>
        <v>https://www.r4v.info/en/document/rmrp-2025-26-trinidad-and-tobago; https://www.unfpa.org/data/world-population/TT?utm_source=chatgpt.com</v>
      </c>
      <c r="DM126" s="214">
        <f t="array" ref="DM126">LOOKUP(2,1/(Log!$K$1:$K$27569=DF126),Log!$L$1:$L$27569)</f>
        <v>45777</v>
      </c>
      <c r="DN126" s="228" t="str">
        <f t="shared" si="135"/>
        <v>TTO002Stressed humanitarian conditions - Level 2</v>
      </c>
      <c r="DO126" s="218">
        <f t="array" ref="DO126">IF(LOOKUP(2,1/(Log!$K$1:$K$27569=DN126),Log!$E$1:$E$27569)="x","x",ROUND(LOOKUP(2,1/(Log!$K$1:$K$27569=DN126),Log!$E$1:$E$27569),-3))</f>
        <v>11000</v>
      </c>
      <c r="DP126" s="228" t="str">
        <f t="array" ref="DP126">LOOKUP(2,1/(Log!$K$1:$K$27569=DN126),Log!$F$1:$F$27569)</f>
        <v>RMRP  27/01/2025; UNFPA accessed 26/03/2025</v>
      </c>
      <c r="DQ126" s="228" t="str">
        <f t="array" ref="DQ126">LOOKUP(2,1/(Log!$K$1:$K$27569=DN126),Log!$G$1:$G$27569)</f>
        <v xml:space="preserve">Medium </v>
      </c>
      <c r="DR126" s="228">
        <f t="array" ref="DR126">LOOKUP(2,1/(Log!$K$1:$K$27569=DN126),Log!$H$1:$H$27569)</f>
        <v>2</v>
      </c>
      <c r="DS126" s="228" t="str">
        <f t="array" ref="DS126">LOOKUP(2,1/(Log!$K$1:$K$27569=DN126),Log!$J$1:$J$27569)</f>
        <v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v>
      </c>
      <c r="DT126" s="228" t="str">
        <f t="array" ref="DT126">LOOKUP(2,1/(Log!$K$1:$K$27569=DN126),Log!$I$1:$I$27569)</f>
        <v>https://www.r4v.info/en/document/rmrp-2025-26-trinidad-and-tobago; https://www.unfpa.org/data/world-population/TT?utm_source=chatgpt.com</v>
      </c>
      <c r="DU126" s="229">
        <f t="array" ref="DU126">LOOKUP(2,1/(Log!$K$1:$K$27569=DN126),Log!$L$1:$L$27569)</f>
        <v>45777</v>
      </c>
      <c r="DV126" s="227" t="str">
        <f t="shared" si="136"/>
        <v>TTO002Moderate humanitarian conditions - Level 3</v>
      </c>
      <c r="DW126" s="213">
        <f t="array" ref="DW126">IF(LOOKUP(2,1/(Log!$K$1:$K$27569=DV126),Log!$E$1:$E$27569)="x","x",ROUND(LOOKUP(2,1/(Log!$K$1:$K$27569=DV126),Log!$E$1:$E$27569),-3))</f>
        <v>24000</v>
      </c>
      <c r="DX126" s="230" t="str">
        <f t="array" ref="DX126">LOOKUP(2,1/(Log!$K$1:$K$27569=DV126),Log!$F$1:$F$27569)</f>
        <v>RMRP 27/01/2025</v>
      </c>
      <c r="DY126" s="230" t="str">
        <f t="array" ref="DY126">LOOKUP(2,1/(Log!$K$1:$K$27569=DV126),Log!$G$1:$G$27569)</f>
        <v xml:space="preserve">Medium </v>
      </c>
      <c r="DZ126" s="230">
        <f t="array" ref="DZ126">LOOKUP(2,1/(Log!$K$1:$K$27569=DV126),Log!$H$1:$H$27569)</f>
        <v>2</v>
      </c>
      <c r="EA126" s="230" t="str">
        <f t="array" ref="EA126">LOOKUP(2,1/(Log!$K$1:$K$27569=DV126),Log!$J$1:$J$27569)</f>
        <v>According to INFORM Severity Index methodology, the sum of people in levels 3, 4 and 5 is equal to the total number of people in need: the sum of the in-destination Venezuelan refugees/asylum seekers (24.3K), as reported in the RMRP 2025-2026.ACAPS assigned the total number of people in need to level 3, leaving an info-gap for level 4 and level 5. This source was chosen for its reliability in reporting Venezuelan refugees and migrants in Trinidad and Tobago. The reliability of this approach is set to medium due limited cross-verification or triangulation with other data sources for Trinidad and Tobago.</v>
      </c>
      <c r="EB126" s="230" t="str">
        <f t="array" ref="EB126">LOOKUP(2,1/(Log!$K$1:$K$27569=DV126),Log!$I$1:$I$27569)</f>
        <v>https://reliefweb.int/report/trinidad-and-tobago/trinidad-and-tobago-glance-rmrp-2025-2026</v>
      </c>
      <c r="EC126" s="214">
        <f t="array" ref="EC126">LOOKUP(2,1/(Log!$K$1:$K$27569=DV126),Log!$L$1:$L$27569)</f>
        <v>45777</v>
      </c>
      <c r="ED126" s="228" t="str">
        <f t="shared" si="137"/>
        <v>TTO002Severe humanitarian conditions - Level 4</v>
      </c>
      <c r="EE126" s="218" t="str">
        <f t="array" ref="EE126">IF(LOOKUP(2,1/(Log!$K$1:$K$27569=ED126),Log!$E$1:$E$27569)="x","x",ROUND(LOOKUP(2,1/(Log!$K$1:$K$27569=ED126),Log!$E$1:$E$27569),-3))</f>
        <v>x</v>
      </c>
      <c r="EF126" s="228" t="str">
        <f t="array" ref="EF126">LOOKUP(2,1/(Log!$K$1:$K$27569=ED126),Log!$F$1:$F$27569)</f>
        <v>X</v>
      </c>
      <c r="EG126" s="228" t="str">
        <f t="array" ref="EG126">LOOKUP(2,1/(Log!$K$1:$K$27569=ED126),Log!$G$1:$G$27569)</f>
        <v>x</v>
      </c>
      <c r="EH126" s="228" t="str">
        <f t="array" ref="EH126">LOOKUP(2,1/(Log!$K$1:$K$27569=ED126),Log!$H$1:$H$27569)</f>
        <v>x</v>
      </c>
      <c r="EI126" s="228" t="str">
        <f t="array" ref="EI126">LOOKUP(2,1/(Log!$K$1:$K$27569=ED126),Log!$J$1:$J$27569)</f>
        <v>There are no approximate or exact figures about extreme humanitarian conditions</v>
      </c>
      <c r="EJ126" s="228" t="str">
        <f t="array" ref="EJ126">LOOKUP(2,1/(Log!$K$1:$K$27569=ED126),Log!$I$1:$I$27569)</f>
        <v>X</v>
      </c>
      <c r="EK126" s="229">
        <f t="array" ref="EK126">LOOKUP(2,1/(Log!$K$1:$K$27569=ED126),Log!$L$1:$L$27569)</f>
        <v>45777</v>
      </c>
      <c r="EL126" s="227" t="str">
        <f t="shared" si="138"/>
        <v>TTO002Extreme humanitarian conditions - Level 5</v>
      </c>
      <c r="EM126" s="213">
        <f t="array" ref="EM126">IF(LOOKUP(2,1/(Log!$K$1:$K$27569=EL126),Log!$E$1:$E$27569)="x","x",ROUND(LOOKUP(2,1/(Log!$K$1:$K$27569=EL126),Log!$E$1:$E$27569),-3))</f>
        <v>0</v>
      </c>
      <c r="EN126" s="230" t="str">
        <f t="array" ref="EN126">LOOKUP(2,1/(Log!$K$1:$K$27569=EL126),Log!$F$1:$F$27569)</f>
        <v>X</v>
      </c>
      <c r="EO126" s="230" t="str">
        <f t="array" ref="EO126">LOOKUP(2,1/(Log!$K$1:$K$27569=EL126),Log!$G$1:$G$27569)</f>
        <v>x</v>
      </c>
      <c r="EP126" s="230" t="str">
        <f t="array" ref="EP126">LOOKUP(2,1/(Log!$K$1:$K$27569=EL126),Log!$H$1:$H$27569)</f>
        <v>x</v>
      </c>
      <c r="EQ126" s="230" t="str">
        <f t="array" ref="EQ126">LOOKUP(2,1/(Log!$K$1:$K$27569=EL126),Log!$J$1:$J$27569)</f>
        <v>There are no approximate or exact figures about extreme humanitarian conditions</v>
      </c>
      <c r="ER126" s="230" t="str">
        <f t="array" ref="ER126">LOOKUP(2,1/(Log!$K$1:$K$27569=EL126),Log!$I$1:$I$27569)</f>
        <v>X</v>
      </c>
      <c r="ES126" s="214">
        <f t="array" ref="ES126">LOOKUP(2,1/(Log!$K$1:$K$27569=EL126),Log!$L$1:$L$27569)</f>
        <v>45777</v>
      </c>
      <c r="ET126" s="228" t="str">
        <f t="shared" si="139"/>
        <v>TTO002Fatalities in all crises</v>
      </c>
      <c r="EU126" s="228" t="str">
        <f t="array" ref="EU126">LOOKUP(2,1/(Log!$K$1:$K$27569=ET126),Log!$E$1:$E$27569)</f>
        <v>x</v>
      </c>
      <c r="EV126" s="228" t="str">
        <f t="array" ref="EV126">LOOKUP(2,1/(Log!$K$1:$K$27569=ET126),Log!$F$1:$F$27569)</f>
        <v>x</v>
      </c>
      <c r="EW126" s="228" t="str">
        <f t="array" ref="EW126">LOOKUP(2,1/(Log!$K$1:$K$27569=ET126),Log!$G$1:$G$27569)</f>
        <v>x</v>
      </c>
      <c r="EX126" s="228" t="str">
        <f t="array" ref="EX126">LOOKUP(2,1/(Log!$K$1:$K$27569=ET126),Log!$H$1:$H$27569)</f>
        <v>x</v>
      </c>
      <c r="EY126" s="228" t="str">
        <f t="array" ref="EY126">LOOKUP(2,1/(Log!$K$1:$K$27569=ET126),Log!$J$1:$J$27569)</f>
        <v xml:space="preserve">Up-to-date, reliable data from open sources is not available. We cannot provide an accurate/estimate figure for this indicator. </v>
      </c>
      <c r="EZ126" s="228" t="str">
        <f t="array" ref="EZ126">LOOKUP(2,1/(Log!$K$1:$K$27569=ET126),Log!$I$1:$I$27569)</f>
        <v>x</v>
      </c>
      <c r="FA126" s="229">
        <f t="array" ref="FA126">LOOKUP(2,1/(Log!$K$1:$K$27569=ET126),Log!$L$1:$L$27569)</f>
        <v>45747</v>
      </c>
      <c r="FB126" s="227" t="str">
        <f t="shared" si="140"/>
        <v>TTO002Crisis affected groups</v>
      </c>
      <c r="FC126" s="230">
        <f t="array" ref="FC126">LOOKUP(2,1/(Log!$K$1:$K$27569=FB126),Log!$E$1:$E$27569)</f>
        <v>3</v>
      </c>
      <c r="FD126" s="230" t="str">
        <f t="array" ref="FD126">LOOKUP(2,1/(Log!$K$1:$K$27569=FB126),Log!$F$1:$F$27569)</f>
        <v>UNHCR 20/02/2025</v>
      </c>
      <c r="FE126" s="230" t="str">
        <f t="array" ref="FE126">LOOKUP(2,1/(Log!$K$1:$K$27569=FB126),Log!$G$1:$G$27569)</f>
        <v xml:space="preserve">Medium </v>
      </c>
      <c r="FF126" s="230">
        <f t="array" ref="FF126">LOOKUP(2,1/(Log!$K$1:$K$27569=FB126),Log!$H$1:$H$27569)</f>
        <v>2</v>
      </c>
      <c r="FG126" s="230" t="str">
        <f t="array" ref="FG126">LOOKUP(2,1/(Log!$K$1:$K$27569=FB126),Log!$J$1:$J$27569)</f>
        <v xml:space="preserve"> In this crisis, 3 out of 5 population groups are affected: Hotsts, Non-Hosts, Refugees</v>
      </c>
      <c r="FH126" s="230" t="str">
        <f t="array" ref="FH126">LOOKUP(2,1/(Log!$K$1:$K$27569=FB126),Log!$I$1:$I$27569)</f>
        <v>https://reliefweb.int/report/trinidad-and-tobago/unhcr-trinidad-tobago-fact-sheet-october-december-2024</v>
      </c>
      <c r="FI126" s="214">
        <f t="array" ref="FI126">LOOKUP(2,1/(Log!$K$1:$K$27569=FB126),Log!$L$1:$L$27569)</f>
        <v>45777</v>
      </c>
      <c r="FJ126" s="227" t="str">
        <f t="shared" si="141"/>
        <v>TTO002People facing limited access constraints</v>
      </c>
      <c r="FK126" s="228" t="str">
        <f t="array" ref="FK126">LOOKUP(2,1/(Log!$K$1:$K$27569=FJ126),Log!$E$1:$E$27569)</f>
        <v>x</v>
      </c>
      <c r="FL126" s="228" t="str">
        <f t="array" ref="FL126">LOOKUP(2,1/(Log!$K$1:$K$27569=FJ126),Log!$F$1:$F$27569)</f>
        <v>x</v>
      </c>
      <c r="FM126" s="228" t="str">
        <f t="array" ref="FM126">LOOKUP(2,1/(Log!$K$1:$K$27569=FJ126),Log!$G$1:$G$27569)</f>
        <v>x</v>
      </c>
      <c r="FN126" s="228" t="str">
        <f t="array" ref="FN126">LOOKUP(2,1/(Log!$K$1:$K$27569=FJ126),Log!$H$1:$H$27569)</f>
        <v>x</v>
      </c>
      <c r="FO126" s="228" t="str">
        <f t="array" ref="FO126">LOOKUP(2,1/(Log!$K$1:$K$27569=FJ126),Log!$J$1:$J$27569)</f>
        <v>No new data available for September 2023 update</v>
      </c>
      <c r="FP126" s="218" t="str">
        <f t="array" ref="FP126">LOOKUP(2,1/(Log!$K$1:$K$27569=FJ126),Log!$I$1:$I$27569)</f>
        <v>x</v>
      </c>
      <c r="FQ126" s="219">
        <f t="array" ref="FQ126">LOOKUP(2,1/(Log!$K$1:$K$27569=FJ126),Log!$L$1:$L$27569)</f>
        <v>45199</v>
      </c>
      <c r="FR126" s="227" t="str">
        <f t="shared" si="142"/>
        <v>TTO002People facing restricted access constraints</v>
      </c>
      <c r="FS126" s="230" t="str">
        <f t="array" ref="FS126">LOOKUP(2,1/(Log!$K$1:$K$27569=FR126),Log!$E$1:$E$27569)</f>
        <v>x</v>
      </c>
      <c r="FT126" s="230" t="str">
        <f t="array" ref="FT126">LOOKUP(2,1/(Log!$K$1:$K$27569=FR126),Log!$F$1:$F$27569)</f>
        <v>x</v>
      </c>
      <c r="FU126" s="230" t="str">
        <f t="array" ref="FU126">LOOKUP(2,1/(Log!$K$1:$K$27569=FR126),Log!$G$1:$G$27569)</f>
        <v>x</v>
      </c>
      <c r="FV126" s="230" t="str">
        <f t="array" ref="FV126">LOOKUP(2,1/(Log!$K$1:$K$27569=FR126),Log!$H$1:$H$27569)</f>
        <v>x</v>
      </c>
      <c r="FW126" s="230" t="str">
        <f t="array" ref="FW126">LOOKUP(2,1/(Log!$K$1:$K$27569=FR126),Log!$J$1:$J$27569)</f>
        <v>No new data available for September 2023 update</v>
      </c>
      <c r="FX126" s="230" t="str">
        <f t="array" ref="FX126">LOOKUP(2,1/(Log!$K$1:$K$27569=FR126),Log!$I$1:$I$27569)</f>
        <v>x</v>
      </c>
      <c r="FY126" s="214">
        <f t="array" ref="FY126">LOOKUP(2,1/(Log!$K$1:$K$27569=FR126),Log!$L$1:$L$27569)</f>
        <v>45199</v>
      </c>
      <c r="FZ126" s="228" t="str">
        <f t="shared" si="143"/>
        <v>TTO002Impediments to entry into country (bureaucratic and administrative)</v>
      </c>
      <c r="GA126" s="228">
        <f t="array" ref="GA126">LOOKUP(2,1/(Log!$K$1:$K$27569=FZ126),Log!$E$1:$E$27569)</f>
        <v>0</v>
      </c>
      <c r="GB126" s="228" t="str">
        <f t="array" ref="GB126">LOOKUP(2,1/(Log!$K$1:$K$27569=FZ126),Log!$F$1:$F$27569)</f>
        <v>ACAPS Access Methodology</v>
      </c>
      <c r="GC126" s="228" t="str">
        <f t="array" ref="GC126">LOOKUP(2,1/(Log!$K$1:$K$27569=FZ126),Log!$G$1:$G$27569)</f>
        <v>Medium</v>
      </c>
      <c r="GD126" s="228">
        <f t="array" ref="GD126">LOOKUP(2,1/(Log!$K$1:$K$27569=FZ126),Log!$H$1:$H$27569)</f>
        <v>2</v>
      </c>
      <c r="GE126" s="228" t="str">
        <f t="array" ref="GE126">LOOKUP(2,1/(Log!$K$1:$K$27569=FZ126),Log!$J$1:$J$27569)</f>
        <v>x</v>
      </c>
      <c r="GF126" s="228" t="str">
        <f t="array" ref="GF126">LOOKUP(2,1/(Log!$K$1:$K$27569=FZ126),Log!$I$1:$I$27569)</f>
        <v>x</v>
      </c>
      <c r="GG126" s="229">
        <f t="array" ref="GG126">LOOKUP(2,1/(Log!$K$1:$K$27569=FZ126),Log!$L$1:$L$27569)</f>
        <v>45616</v>
      </c>
      <c r="GH126" s="227" t="str">
        <f t="shared" si="144"/>
        <v>TTO002Restriction of movement (impediments to freedom of movement and/or administrative restrictions)</v>
      </c>
      <c r="GI126" s="230">
        <f t="array" ref="GI126">LOOKUP(2,1/(Log!$K$1:$K$27569=GH126),Log!$E$1:$E$27569)</f>
        <v>0</v>
      </c>
      <c r="GJ126" s="230" t="str">
        <f t="array" ref="GJ126">LOOKUP(2,1/(Log!$K$1:$K$27569=GH126),Log!$F$1:$F$27569)</f>
        <v>ACAPS Access Methodology</v>
      </c>
      <c r="GK126" s="230" t="str">
        <f t="array" ref="GK126">LOOKUP(2,1/(Log!$K$1:$K$27569=GH126),Log!$G$1:$G$27569)</f>
        <v>Medium</v>
      </c>
      <c r="GL126" s="230">
        <f t="array" ref="GL126">LOOKUP(2,1/(Log!$K$1:$K$27569=GH126),Log!$H$1:$H$27569)</f>
        <v>2</v>
      </c>
      <c r="GM126" s="230" t="str">
        <f t="array" ref="GM126">LOOKUP(2,1/(Log!$K$1:$K$27569=GH126),Log!$J$1:$J$27569)</f>
        <v>x</v>
      </c>
      <c r="GN126" s="230" t="str">
        <f t="array" ref="GN126">LOOKUP(2,1/(Log!$K$1:$K$27569=GH126),Log!$I$1:$I$27569)</f>
        <v>x</v>
      </c>
      <c r="GO126" s="214">
        <f t="array" ref="GO126">LOOKUP(2,1/(Log!$K$1:$K$27569=GH126),Log!$L$1:$L$27569)</f>
        <v>45616</v>
      </c>
      <c r="GP126" s="228" t="str">
        <f t="shared" si="145"/>
        <v>TTO002Interference into implementation of humanitarian activities</v>
      </c>
      <c r="GQ126" s="228">
        <f t="array" ref="GQ126">LOOKUP(2,1/(Log!$K$1:$K$27569=GP126),Log!$E$1:$E$27569)</f>
        <v>0</v>
      </c>
      <c r="GR126" s="228" t="str">
        <f t="array" ref="GR126">LOOKUP(2,1/(Log!$K$1:$K$27569=GP126),Log!$F$1:$F$27569)</f>
        <v>ACAPS Access Methodology</v>
      </c>
      <c r="GS126" s="228" t="str">
        <f t="array" ref="GS126">LOOKUP(2,1/(Log!$K$1:$K$27569=GP126),Log!$G$1:$G$27569)</f>
        <v>Medium</v>
      </c>
      <c r="GT126" s="228">
        <f t="array" ref="GT126">LOOKUP(2,1/(Log!$K$1:$K$27569=GP126),Log!$H$1:$H$27569)</f>
        <v>2</v>
      </c>
      <c r="GU126" s="228" t="str">
        <f t="array" ref="GU126">LOOKUP(2,1/(Log!$K$1:$K$27569=GP126),Log!$J$1:$J$27569)</f>
        <v>x</v>
      </c>
      <c r="GV126" s="228" t="str">
        <f t="array" ref="GV126">LOOKUP(2,1/(Log!$K$1:$K$27569=GP126),Log!$I$1:$I$27569)</f>
        <v>x</v>
      </c>
      <c r="GW126" s="229">
        <f t="array" ref="GW126">LOOKUP(2,1/(Log!$K$1:$K$27569=GP126),Log!$L$1:$L$27569)</f>
        <v>45616</v>
      </c>
      <c r="GX126" s="227" t="str">
        <f t="shared" si="146"/>
        <v>TTO002Violence against personnel, facilities and assets</v>
      </c>
      <c r="GY126" s="230">
        <f t="array" ref="GY126">LOOKUP(2,1/(Log!$K$1:$K$27569=GX126),Log!$E$1:$E$27569)</f>
        <v>0</v>
      </c>
      <c r="GZ126" s="230" t="str">
        <f t="array" ref="GZ126">LOOKUP(2,1/(Log!$K$1:$K$27569=GX126),Log!$F$1:$F$27569)</f>
        <v>ACAPS Access Methodology</v>
      </c>
      <c r="HA126" s="230" t="str">
        <f t="array" ref="HA126">LOOKUP(2,1/(Log!$K$1:$K$27569=GX126),Log!$G$1:$G$27569)</f>
        <v>Medium</v>
      </c>
      <c r="HB126" s="230">
        <f t="array" ref="HB126">LOOKUP(2,1/(Log!$K$1:$K$27569=GX126),Log!$H$1:$H$27569)</f>
        <v>2</v>
      </c>
      <c r="HC126" s="230" t="str">
        <f t="array" ref="HC126">LOOKUP(2,1/(Log!$K$1:$K$27569=GX126),Log!$J$1:$J$27569)</f>
        <v>x</v>
      </c>
      <c r="HD126" s="230" t="str">
        <f t="array" ref="HD126">LOOKUP(2,1/(Log!$K$1:$K$27569=GX126),Log!$I$1:$I$27569)</f>
        <v>x</v>
      </c>
      <c r="HE126" s="214">
        <f t="array" ref="HE126">LOOKUP(2,1/(Log!$K$1:$K$27569=GX126),Log!$L$1:$L$27569)</f>
        <v>45616</v>
      </c>
      <c r="HF126" s="228" t="str">
        <f t="shared" si="147"/>
        <v>TTO002Denial of existence of humanitarian needs or entitlements to assistance</v>
      </c>
      <c r="HG126" s="228">
        <f t="array" ref="HG126">LOOKUP(2,1/(Log!$K$1:$K$27569=HF126),Log!$E$1:$E$27569)</f>
        <v>0</v>
      </c>
      <c r="HH126" s="228" t="str">
        <f t="array" ref="HH126">LOOKUP(2,1/(Log!$K$1:$K$27569=HF126),Log!$F$1:$F$27569)</f>
        <v>ACAPS Access Methodology</v>
      </c>
      <c r="HI126" s="228" t="str">
        <f t="array" ref="HI126">LOOKUP(2,1/(Log!$K$1:$K$27569=HF126),Log!$G$1:$G$27569)</f>
        <v>Medium</v>
      </c>
      <c r="HJ126" s="228">
        <f t="array" ref="HJ126">LOOKUP(2,1/(Log!$K$1:$K$27569=HF126),Log!$H$1:$H$27569)</f>
        <v>2</v>
      </c>
      <c r="HK126" s="228" t="str">
        <f t="array" ref="HK126">LOOKUP(2,1/(Log!$K$1:$K$27569=HF126),Log!$J$1:$J$27569)</f>
        <v>x</v>
      </c>
      <c r="HL126" s="228" t="str">
        <f t="array" ref="HL126">LOOKUP(2,1/(Log!$K$1:$K$27569=HF126),Log!$I$1:$I$27569)</f>
        <v>x</v>
      </c>
      <c r="HM126" s="229">
        <f t="array" ref="HM126">LOOKUP(2,1/(Log!$K$1:$K$27569=HF126),Log!$L$1:$L$27569)</f>
        <v>45616</v>
      </c>
      <c r="HN126" s="227" t="str">
        <f t="shared" si="148"/>
        <v>TTO002Restriction and obstruction of access to services and assistance</v>
      </c>
      <c r="HO126" s="230">
        <f t="array" ref="HO126">LOOKUP(2,1/(Log!$K$1:$K$27569=HN126),Log!$E$1:$E$27569)</f>
        <v>1</v>
      </c>
      <c r="HP126" s="230" t="str">
        <f t="array" ref="HP126">LOOKUP(2,1/(Log!$K$1:$K$27569=HN126),Log!$F$1:$F$27569)</f>
        <v>ACAPS Access Methodology</v>
      </c>
      <c r="HQ126" s="230" t="str">
        <f t="array" ref="HQ126">LOOKUP(2,1/(Log!$K$1:$K$27569=HN126),Log!$G$1:$G$27569)</f>
        <v>Medium</v>
      </c>
      <c r="HR126" s="230">
        <f t="array" ref="HR126">LOOKUP(2,1/(Log!$K$1:$K$27569=HN126),Log!$H$1:$H$27569)</f>
        <v>2</v>
      </c>
      <c r="HS126" s="230" t="str">
        <f t="array" ref="HS126">LOOKUP(2,1/(Log!$K$1:$K$27569=HN126),Log!$J$1:$J$27569)</f>
        <v>x</v>
      </c>
      <c r="HT126" s="230" t="str">
        <f t="array" ref="HT126">LOOKUP(2,1/(Log!$K$1:$K$27569=HN126),Log!$I$1:$I$27569)</f>
        <v>x</v>
      </c>
      <c r="HU126" s="214">
        <f t="array" ref="HU126">LOOKUP(2,1/(Log!$K$1:$K$27569=HN126),Log!$L$1:$L$27569)</f>
        <v>45616</v>
      </c>
      <c r="HV126" s="228" t="str">
        <f t="shared" si="149"/>
        <v>TTO002Ongoing insecurity/hostilities affecting humanitarian assistance</v>
      </c>
      <c r="HW126" s="228">
        <f t="array" ref="HW126">LOOKUP(2,1/(Log!$K$1:$K$27569=HV126),Log!$E$1:$E$27569)</f>
        <v>0</v>
      </c>
      <c r="HX126" s="228" t="str">
        <f t="array" ref="HX126">LOOKUP(2,1/(Log!$K$1:$K$27569=HV126),Log!$F$1:$F$27569)</f>
        <v>ACAPS Access Methodology</v>
      </c>
      <c r="HY126" s="228" t="str">
        <f t="array" ref="HY126">LOOKUP(2,1/(Log!$K$1:$K$27569=HV126),Log!$G$1:$G$27569)</f>
        <v>Medium</v>
      </c>
      <c r="HZ126" s="228">
        <f t="array" ref="HZ126">LOOKUP(2,1/(Log!$K$1:$K$27569=HV126),Log!$H$1:$H$27569)</f>
        <v>2</v>
      </c>
      <c r="IA126" s="228" t="str">
        <f t="array" ref="IA126">LOOKUP(2,1/(Log!$K$1:$K$27569=HV126),Log!$J$1:$J$27569)</f>
        <v>x</v>
      </c>
      <c r="IB126" s="228" t="str">
        <f t="array" ref="IB126">LOOKUP(2,1/(Log!$K$1:$K$27569=HV126),Log!$I$1:$I$27569)</f>
        <v>x</v>
      </c>
      <c r="IC126" s="229">
        <f t="array" ref="IC126">LOOKUP(2,1/(Log!$K$1:$K$27569=HV126),Log!$L$1:$L$27569)</f>
        <v>45616</v>
      </c>
      <c r="ID126" s="227" t="str">
        <f t="shared" si="150"/>
        <v>TTO002Presence of mines and improvised explosive devices</v>
      </c>
      <c r="IE126" s="230">
        <f t="array" ref="IE126">LOOKUP(2,1/(Log!$K$1:$K$27569=ID126),Log!$E$1:$E$27569)</f>
        <v>0</v>
      </c>
      <c r="IF126" s="230" t="str">
        <f t="array" ref="IF126">LOOKUP(2,1/(Log!$K$1:$K$27569=ID126),Log!$F$1:$F$27569)</f>
        <v>ACAPS Access Methodology</v>
      </c>
      <c r="IG126" s="230" t="str">
        <f t="array" ref="IG126">LOOKUP(2,1/(Log!$K$1:$K$27569=ID126),Log!$G$1:$G$27569)</f>
        <v>Medium</v>
      </c>
      <c r="IH126" s="230">
        <f t="array" ref="IH126">LOOKUP(2,1/(Log!$K$1:$K$27569=ID126),Log!$H$1:$H$27569)</f>
        <v>2</v>
      </c>
      <c r="II126" s="230" t="str">
        <f t="array" ref="II126">LOOKUP(2,1/(Log!$K$1:$K$27569=ID126),Log!$J$1:$J$27569)</f>
        <v>x</v>
      </c>
      <c r="IJ126" s="230" t="str">
        <f t="array" ref="IJ126">LOOKUP(2,1/(Log!$K$1:$K$27569=ID126),Log!$I$1:$I$27569)</f>
        <v>x</v>
      </c>
      <c r="IK126" s="214">
        <f t="array" ref="IK126">LOOKUP(2,1/(Log!$K$1:$K$27569=ID126),Log!$L$1:$L$27569)</f>
        <v>45616</v>
      </c>
      <c r="IL126" s="228" t="str">
        <f t="shared" si="151"/>
        <v>TTO002Physical constraints in the environment (obstacles related to terrain, climate, lack of infrastructure, etc.)</v>
      </c>
      <c r="IM126" s="228">
        <f t="array" ref="IM126">LOOKUP(2,1/(Log!$K$1:$K$27569=IL126),Log!$E$1:$E$27569)</f>
        <v>0</v>
      </c>
      <c r="IN126" s="228" t="str">
        <f t="array" ref="IN126">LOOKUP(2,1/(Log!$K$1:$K$27569=IL126),Log!$F$1:$F$27569)</f>
        <v>ACAPS Access Methodology</v>
      </c>
      <c r="IO126" s="228" t="str">
        <f t="array" ref="IO126">LOOKUP(2,1/(Log!$K$1:$K$27569=IL126),Log!$G$1:$G$27569)</f>
        <v>Medium</v>
      </c>
      <c r="IP126" s="228">
        <f t="array" ref="IP126">LOOKUP(2,1/(Log!$K$1:$K$27569=IL126),Log!$H$1:$H$27569)</f>
        <v>2</v>
      </c>
      <c r="IQ126" s="228" t="str">
        <f t="array" ref="IQ126">LOOKUP(2,1/(Log!$K$1:$K$27569=IL126),Log!$J$1:$J$27569)</f>
        <v>x</v>
      </c>
      <c r="IR126" s="228" t="str">
        <f t="array" ref="IR126">LOOKUP(2,1/(Log!$K$1:$K$27569=IL126),Log!$I$1:$I$27569)</f>
        <v>x</v>
      </c>
      <c r="IS126" s="229">
        <f t="array" ref="IS126">LOOKUP(2,1/(Log!$K$1:$K$27569=IL126),Log!$L$1:$L$27569)</f>
        <v>45616</v>
      </c>
    </row>
    <row r="127" spans="1:253" s="11" customFormat="1" ht="13.35" customHeight="1">
      <c r="A127" s="11" t="str">
        <f>Lists!B:B</f>
        <v>Mixed migration flows in Tunisia</v>
      </c>
      <c r="B127" s="11" t="str">
        <f>Lists!F:F</f>
        <v>International Displacement</v>
      </c>
      <c r="C127" s="11" t="str">
        <f>Lists!C:C</f>
        <v>TUN002</v>
      </c>
      <c r="D127" s="11" t="str">
        <f>Lists!A:A</f>
        <v>Tunisia</v>
      </c>
      <c r="E127" s="11" t="str">
        <f>Lists!D:D</f>
        <v>TUN</v>
      </c>
      <c r="F127" s="11" t="str">
        <f t="shared" si="114"/>
        <v>TUN002Total population</v>
      </c>
      <c r="G127" s="212">
        <f t="array" ref="G127">ROUND(LOOKUP(2,1/(Log!$K$1:$K$27569=F127),Log!$E$1:$E$27569),-3)</f>
        <v>12306000</v>
      </c>
      <c r="H127" s="213" t="str">
        <f t="array" ref="H127">LOOKUP(2,1/(Log!$K$1:$K$27569=F127),Log!$F$1:$F$27569)</f>
        <v>World Population accessed 05/01/2025</v>
      </c>
      <c r="I127" s="213" t="str">
        <f t="array" ref="I127">LOOKUP(2,1/(Log!$K$1:$K$27569=F127),Log!$G$1:$G$27569)</f>
        <v>High</v>
      </c>
      <c r="J127" s="213">
        <f t="array" ref="J127">LOOKUP(2,1/(Log!$K$1:$K$27569=F127),Log!$H$1:$H$27569)</f>
        <v>1</v>
      </c>
      <c r="K127" s="213" t="str">
        <f t="array" ref="K127">LOOKUP(2,1/(Log!$K$1:$K$27569=F127),Log!$J$1:$J$27569)</f>
        <v>The total population of Tunisia in 2025, including refugees, migrants, and asylum seekers</v>
      </c>
      <c r="L127" s="213" t="str">
        <f t="array" ref="L127">LOOKUP(2,1/(Log!$K$1:$K$27569=F127),Log!$I$1:$I$27569)</f>
        <v>https://worldpopulationreview.com/countries/tunisia-population</v>
      </c>
      <c r="M127" s="214">
        <f t="array" ref="M127">LOOKUP(2,1/(Log!$K$1:$K$27569=F127),Log!$L$1:$L$27569)</f>
        <v>45757</v>
      </c>
      <c r="N127" s="221" t="str">
        <f t="shared" si="115"/>
        <v>TUN002Landmass affected</v>
      </c>
      <c r="O127" s="216">
        <f t="array" ref="O127">LOOKUP(2,1/(Log!$K$1:$K$27569=N127),Log!$E$1:$E$27569)</f>
        <v>20151</v>
      </c>
      <c r="P127" s="216" t="str">
        <f t="array" ref="P127">LOOKUP(2,1/(Log!$K$1:$K$27569=N127),Log!$F$1:$F$27569)</f>
        <v>City Population accessed 06/04/2025</v>
      </c>
      <c r="Q127" s="216" t="str">
        <f t="array" ref="Q127">LOOKUP(2,1/(Log!$K$1:$K$27569=N127),Log!$G$1:$G$27569)</f>
        <v xml:space="preserve">Medium </v>
      </c>
      <c r="R127" s="216">
        <f t="array" ref="R127">LOOKUP(2,1/(Log!$K$1:$K$27569=N127),Log!$H$1:$H$27569)</f>
        <v>2</v>
      </c>
      <c r="S127" s="216" t="str">
        <f t="array" ref="S127">LOOKUP(2,1/(Log!$K$1:$K$27569=N127),Log!$J$1:$J$27569)</f>
        <v>The figure represents the total landmass of the top five governorates hosting refugees, asylum seekers, and migrants, which are Médenine, Tunis, Sfax, Ariana, and Sousse.</v>
      </c>
      <c r="T127" s="216" t="str">
        <f t="array" ref="T127">LOOKUP(2,1/(Log!$K$1:$K$27569=N127),Log!$I$1:$I$27569)</f>
        <v>https://www.citypopulation.de/en/tunisia/cities/</v>
      </c>
      <c r="U127" s="217">
        <f t="array" ref="U127">LOOKUP(2,1/(Log!$K$1:$K$27569=N127),Log!$L$1:$L$27569)</f>
        <v>45757</v>
      </c>
      <c r="V127" s="221" t="str">
        <f t="shared" si="116"/>
        <v>TUN002People exposed</v>
      </c>
      <c r="W127" s="213">
        <f t="array" ref="W127">IF(LOOKUP(2,1/(Log!$K$1:$K$27569=V127),Log!$E$1:$E$27569)="x","x",ROUND(LOOKUP(2,1/(Log!$K$1:$K$27569=V127),Log!$E$1:$E$27569),-3))</f>
        <v>4057000</v>
      </c>
      <c r="X127" s="213" t="str">
        <f t="array" ref="X127">LOOKUP(2,1/(Log!$K$1:$K$27569=V127),Log!$F$1:$F$27569)</f>
        <v>City Population accessed 06/04/2025</v>
      </c>
      <c r="Y127" s="213" t="str">
        <f t="array" ref="Y127">LOOKUP(2,1/(Log!$K$1:$K$27569=V127),Log!$G$1:$G$27569)</f>
        <v xml:space="preserve">Medium </v>
      </c>
      <c r="Z127" s="213">
        <f t="array" ref="Z127">LOOKUP(2,1/(Log!$K$1:$K$27569=V127),Log!$H$1:$H$27569)</f>
        <v>2</v>
      </c>
      <c r="AA127" s="213" t="str">
        <f t="array" ref="AA127">LOOKUP(2,1/(Log!$K$1:$K$27569=V127),Log!$J$1:$J$27569)</f>
        <v>The number of people exposed corresponds to the total population of the top five governorates hosting refugees, asylum seekers, and migrants which are Médenine, Tunis, Sfax, Ariana, and Sousse. This figure is taken from City Population. It is valid as of 2023. This source was chosen because it provides the latest population figures for each governorate. The reliability of this data is medium because it is updated only until 2023. The refugees, asylum seekers, and migrants contribute to adding a strain on resources such as housing, healthcare, education, and employment opportunities.</v>
      </c>
      <c r="AB127" s="213" t="str">
        <f t="array" ref="AB127">LOOKUP(2,1/(Log!$K$1:$K$27569=V127),Log!$I$1:$I$27569)</f>
        <v>https://www.citypopulation.de/en/tunisia/cities/</v>
      </c>
      <c r="AC127" s="214">
        <f t="array" ref="AC127">LOOKUP(2,1/(Log!$K$1:$K$27569=V127),Log!$L$1:$L$27569)</f>
        <v>45757</v>
      </c>
      <c r="AD127" s="221" t="str">
        <f t="shared" si="117"/>
        <v>TUN002People affected</v>
      </c>
      <c r="AE127" s="218">
        <f t="array" ref="AE127">IF(LOOKUP(2,1/(Log!$K$1:$K$27569=AD127),Log!$E$1:$E$27569)="x","x",ROUND(LOOKUP(2,1/(Log!$K$1:$K$27569=AD127),Log!$E$1:$E$27569),-3))</f>
        <v>34000</v>
      </c>
      <c r="AF127" s="218" t="str">
        <f t="array" ref="AF127">LOOKUP(2,1/(Log!$K$1:$K$27569=AD127),Log!$F$1:$F$27569)</f>
        <v>UNHCR accessed 06/04/2025 ; DW 02/07/2024</v>
      </c>
      <c r="AG127" s="218" t="str">
        <f t="array" ref="AG127">LOOKUP(2,1/(Log!$K$1:$K$27569=AD127),Log!$G$1:$G$27569)</f>
        <v>Low</v>
      </c>
      <c r="AH127" s="218">
        <f t="array" ref="AH127">LOOKUP(2,1/(Log!$K$1:$K$27569=AD127),Log!$H$1:$H$27569)</f>
        <v>3</v>
      </c>
      <c r="AI127" s="218" t="str">
        <f t="array" ref="AI127">LOOKUP(2,1/(Log!$K$1:$K$27569=AD127),Log!$J$1:$J$27569)</f>
        <v xml:space="preserve">The number of people affected corresponds to the total number of refugees, asylum seekers, and migrants living in Tunisia. The figures are taken from UNHCR (for the refugees and asylum seekers (10,683) and DW News Agency (for the migrants (23,000)). They are valid as of 31 March 2025 and July  2024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v>
      </c>
      <c r="AJ127" s="218" t="str">
        <f t="array" ref="AJ127">LOOKUP(2,1/(Log!$K$1:$K$27569=AD127),Log!$I$1:$I$27569)</f>
        <v>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v>
      </c>
      <c r="AK127" s="219">
        <f t="array" ref="AK127">LOOKUP(2,1/(Log!$K$1:$K$27569=AD127),Log!$L$1:$L$27569)</f>
        <v>45757</v>
      </c>
      <c r="AL127" s="221" t="str">
        <f t="shared" si="118"/>
        <v>TUN002People displaced</v>
      </c>
      <c r="AM127" s="213">
        <f t="array" ref="AM127">IF(LOOKUP(2,1/(Log!$K$1:$K$27569=AL127),Log!$E$1:$E$27569)="x","x",ROUND(LOOKUP(2,1/(Log!$K$1:$K$27569=AL127),Log!$E$1:$E$27569),-3))</f>
        <v>34000</v>
      </c>
      <c r="AN127" s="213" t="str">
        <f t="array" ref="AN127">LOOKUP(2,1/(Log!$K$1:$K$27569=AL127),Log!$F$1:$F$27569)</f>
        <v>UNHCR accessed 06/04/2025 ; DW 02/07/2024</v>
      </c>
      <c r="AO127" s="213" t="str">
        <f t="array" ref="AO127">LOOKUP(2,1/(Log!$K$1:$K$27569=AL127),Log!$G$1:$G$27569)</f>
        <v>High</v>
      </c>
      <c r="AP127" s="213">
        <f t="array" ref="AP127">LOOKUP(2,1/(Log!$K$1:$K$27569=AL127),Log!$H$1:$H$27569)</f>
        <v>1</v>
      </c>
      <c r="AQ127" s="213" t="str">
        <f t="array" ref="AQ127">LOOKUP(2,1/(Log!$K$1:$K$27569=AL127),Log!$J$1:$J$27569)</f>
        <v xml:space="preserve">The number of people displaced by the crisis includes the number of refugees, asylum seekers, and irregular or unregistered migrants in Tunisia. he figures are taken from UNHCR (for the refugees and asylum seekers (10,683) and DW News Agency (for the migrants(23000)).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v>
      </c>
      <c r="AR127" s="213" t="str">
        <f t="array" ref="AR127">LOOKUP(2,1/(Log!$K$1:$K$27569=AL127),Log!$I$1:$I$27569)</f>
        <v>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v>
      </c>
      <c r="AS127" s="214">
        <f t="array" ref="AS127">LOOKUP(2,1/(Log!$K$1:$K$27569=AL127),Log!$L$1:$L$27569)</f>
        <v>45757</v>
      </c>
      <c r="AT127" s="222" t="str">
        <f t="shared" si="119"/>
        <v>TUN002Injuries reported</v>
      </c>
      <c r="AU127" s="218" t="str">
        <f t="array" ref="AU127">LOOKUP(2,1/(Log!$K$1:$K$27569=AT127),Log!$E$1:$E$27569)</f>
        <v>x</v>
      </c>
      <c r="AV127" s="218" t="str">
        <f t="array" ref="AV127">LOOKUP(2,1/(Log!$K$1:$K$27569=AT127),Log!$F$1:$F$27569)</f>
        <v>x</v>
      </c>
      <c r="AW127" s="218" t="str">
        <f t="array" ref="AW127">LOOKUP(2,1/(Log!$K$1:$K$27569=AT127),Log!$G$1:$G$27569)</f>
        <v>x</v>
      </c>
      <c r="AX127" s="218" t="str">
        <f t="array" ref="AX127">LOOKUP(2,1/(Log!$K$1:$K$27569=AT127),Log!$H$1:$H$27569)</f>
        <v>x</v>
      </c>
      <c r="AY127" s="218" t="str">
        <f t="array" ref="AY127">LOOKUP(2,1/(Log!$K$1:$K$27569=AT127),Log!$J$1:$J$27569)</f>
        <v xml:space="preserve">Considering the complexity of the situation in Tunisia and the lack of up-to-date reliable data from open sources, we cannot provide an accurate or estiamte figure. </v>
      </c>
      <c r="AZ127" s="218" t="str">
        <f t="array" ref="AZ127">LOOKUP(2,1/(Log!$K$1:$K$27569=AT127),Log!$I$1:$I$27569)</f>
        <v>x</v>
      </c>
      <c r="BA127" s="219">
        <f t="array" ref="BA127">LOOKUP(2,1/(Log!$K$1:$K$27569=AT127),Log!$L$1:$L$27569)</f>
        <v>45617</v>
      </c>
      <c r="BB127" s="221" t="str">
        <f t="shared" si="120"/>
        <v>TUN002Illness cases reported</v>
      </c>
      <c r="BC127" s="213" t="str">
        <f t="array" ref="BC127">LOOKUP(2,1/(Log!$K$1:$K$27569=BB127),Log!$E$1:$E$27569)</f>
        <v>x</v>
      </c>
      <c r="BD127" s="213" t="str">
        <f t="array" ref="BD127">LOOKUP(2,1/(Log!$K$1:$K$27569=BB127),Log!$F$1:$F$27569)</f>
        <v>x</v>
      </c>
      <c r="BE127" s="213" t="str">
        <f t="array" ref="BE127">LOOKUP(2,1/(Log!$K$1:$K$27569=BB127),Log!$G$1:$G$27569)</f>
        <v>x</v>
      </c>
      <c r="BF127" s="213" t="str">
        <f t="array" ref="BF127">LOOKUP(2,1/(Log!$K$1:$K$27569=BB127),Log!$H$1:$H$27569)</f>
        <v>x</v>
      </c>
      <c r="BG127" s="213" t="str">
        <f t="array" ref="BG127">LOOKUP(2,1/(Log!$K$1:$K$27569=BB127),Log!$J$1:$J$27569)</f>
        <v xml:space="preserve">Considering the complexity of the situation in Tunisia and the lack of up-to-date reliable data from open sources, we cannot provide an accurate or estiamte figure. </v>
      </c>
      <c r="BH127" s="213" t="str">
        <f t="array" ref="BH127">LOOKUP(2,1/(Log!$K$1:$K$27569=BB127),Log!$I$1:$I$27569)</f>
        <v>x</v>
      </c>
      <c r="BI127" s="214">
        <f t="array" ref="BI127">LOOKUP(2,1/(Log!$K$1:$K$27569=BB127),Log!$L$1:$L$27569)</f>
        <v>45617</v>
      </c>
      <c r="BJ127" s="222" t="str">
        <f t="shared" si="121"/>
        <v>TUN002Fatalities reported</v>
      </c>
      <c r="BK127" s="222">
        <f t="array" ref="BK127">LOOKUP(2,1/(Log!$K$1:$K$27569=BJ127),Log!$E$1:$E$27569)</f>
        <v>693</v>
      </c>
      <c r="BL127" s="222" t="str">
        <f t="array" ref="BL127">LOOKUP(2,1/(Log!$K$1:$K$27569=BJ127),Log!$F$1:$F$27569)</f>
        <v>IOM accessed 06/04//2025</v>
      </c>
      <c r="BM127" s="222" t="str">
        <f t="array" ref="BM127">LOOKUP(2,1/(Log!$K$1:$K$27569=BJ127),Log!$G$1:$G$27569)</f>
        <v>Low</v>
      </c>
      <c r="BN127" s="222">
        <f t="array" ref="BN127">LOOKUP(2,1/(Log!$K$1:$K$27569=BJ127),Log!$H$1:$H$27569)</f>
        <v>3</v>
      </c>
      <c r="BO127" s="222" t="str">
        <f t="array" ref="BO127">LOOKUP(2,1/(Log!$K$1:$K$27569=BJ127),Log!$J$1:$J$27569)</f>
        <v>The number of dead/missing migrants in the Central Mediterranean route between 1 October 2024 and 31 March 2025.</v>
      </c>
      <c r="BP127" s="218" t="str">
        <f t="array" ref="BP127">LOOKUP(2,1/(Log!$K$1:$K$27569=BJ127),Log!$I$1:$I$27569)</f>
        <v>https://missingmigrants.iom.int/region/mediterranean?region_incident=All&amp;route=3861&amp;month=All&amp;incident_date%5Bmin%5D=2024-10-01&amp;incident_date%5Bmax%5D=2025-03-31</v>
      </c>
      <c r="BQ127" s="223">
        <f t="array" ref="BQ127">LOOKUP(2,1/(Log!$K$1:$K$27569=BJ127),Log!$L$1:$L$27569)</f>
        <v>45757</v>
      </c>
      <c r="BR127" s="221" t="str">
        <f t="shared" si="122"/>
        <v>TUN002Buildings damaged</v>
      </c>
      <c r="BS127" s="224" t="str">
        <f t="array" ref="BS127">LOOKUP(2,1/(Log!$K$1:$K$27569=BR127),Log!$E$1:$E$27569)</f>
        <v>x</v>
      </c>
      <c r="BT127" s="224" t="str">
        <f t="array" ref="BT127">LOOKUP(2,1/(Log!$K$1:$K$27569=BR127),Log!$F$1:$F$27569)</f>
        <v>x</v>
      </c>
      <c r="BU127" s="224" t="str">
        <f t="array" ref="BU127">LOOKUP(2,1/(Log!$K$1:$K$27569=BR127),Log!$G$1:$G$27569)</f>
        <v>x</v>
      </c>
      <c r="BV127" s="224" t="str">
        <f t="array" ref="BV127">LOOKUP(2,1/(Log!$K$1:$K$27569=BR127),Log!$H$1:$H$27569)</f>
        <v>x</v>
      </c>
      <c r="BW127" s="224" t="str">
        <f t="array" ref="BW127">LOOKUP(2,1/(Log!$K$1:$K$27569=BR127),Log!$J$1:$J$27569)</f>
        <v xml:space="preserve">Considering the complexity of the situation in Tunisia and the lack of up-to-date reliable data from open sources, we cannot provide an accurate or estiamte figure. </v>
      </c>
      <c r="BX127" s="224" t="str">
        <f t="array" ref="BX127">LOOKUP(2,1/(Log!$K$1:$K$27569=BR127),Log!$I$1:$I$27569)</f>
        <v>x</v>
      </c>
      <c r="BY127" s="214">
        <f t="array" ref="BY127">LOOKUP(2,1/(Log!$K$1:$K$27569=BR127),Log!$L$1:$L$27569)</f>
        <v>45617</v>
      </c>
      <c r="BZ127" s="222" t="str">
        <f t="shared" si="123"/>
        <v>TUN002Buildings destroyed</v>
      </c>
      <c r="CA127" s="222" t="str">
        <f t="array" ref="CA127">LOOKUP(2,1/(Log!$K$1:$K$27569=BZ127),Log!$E$1:$E$27569)</f>
        <v>x</v>
      </c>
      <c r="CB127" s="222" t="str">
        <f t="array" ref="CB127">LOOKUP(2,1/(Log!$K$1:$K$27569=BZ127),Log!$F$1:$F$27569)</f>
        <v>x</v>
      </c>
      <c r="CC127" s="222" t="str">
        <f t="array" ref="CC127">LOOKUP(2,1/(Log!$K$1:$K$27569=BZ127),Log!$G$1:$G$27569)</f>
        <v>x</v>
      </c>
      <c r="CD127" s="222" t="str">
        <f t="array" ref="CD127">LOOKUP(2,1/(Log!$K$1:$K$27569=BZ127),Log!$H$1:$H$27569)</f>
        <v>x</v>
      </c>
      <c r="CE127" s="222" t="str">
        <f t="array" ref="CE127">LOOKUP(2,1/(Log!$K$1:$K$27569=BZ127),Log!$J$1:$J$27569)</f>
        <v xml:space="preserve">Considering the complexity of the situation in Tunisia and the lack of up-to-date reliable data from open sources, we cannot provide an accurate or estiamte figure. </v>
      </c>
      <c r="CF127" s="222" t="str">
        <f t="array" ref="CF127">LOOKUP(2,1/(Log!$K$1:$K$27569=BZ127),Log!$I$1:$I$27569)</f>
        <v>x</v>
      </c>
      <c r="CG127" s="223">
        <f t="array" ref="CG127">LOOKUP(2,1/(Log!$K$1:$K$27569=BZ127),Log!$L$1:$L$27569)</f>
        <v>45617</v>
      </c>
      <c r="CH127" s="221" t="str">
        <f t="shared" si="124"/>
        <v>TUN002Buildings in the affected area</v>
      </c>
      <c r="CI127" s="222" t="e">
        <f t="array" ref="CI127">LOOKUP(2,1/(Log!$K$1:$K$27569=CH127),Log!$E$1:$E$27569)</f>
        <v>#N/A</v>
      </c>
      <c r="CJ127" s="222" t="e">
        <f t="array" ref="CJ127">LOOKUP(2,1/(Log!$K$1:$K$27569=CH127),Log!$F$1:$F$27569)</f>
        <v>#N/A</v>
      </c>
      <c r="CK127" s="222" t="e">
        <f t="array" ref="CK127">LOOKUP(2,1/(Log!$K$1:$K$27569=CH127),Log!$G$1:$G$27569)</f>
        <v>#N/A</v>
      </c>
      <c r="CL127" s="222" t="e">
        <f t="array" ref="CL127">LOOKUP(2,1/(Log!$K$1:$K$27569=CH127),Log!$H$1:$H$27569)</f>
        <v>#N/A</v>
      </c>
      <c r="CM127" s="222" t="e">
        <f t="array" ref="CM127">LOOKUP(2,1/(Log!$K$1:$K$27569=CH127),Log!$J$1:$J$27569)</f>
        <v>#N/A</v>
      </c>
      <c r="CN127" s="222" t="e">
        <f t="array" ref="CN127">LOOKUP(2,1/(Log!$K$1:$K$27569=CH127),Log!$I$1:$I$27569)</f>
        <v>#N/A</v>
      </c>
      <c r="CO127" s="225" t="e">
        <f t="array" ref="CO127">LOOKUP(2,1/(Log!$K$1:$K$27569=CH127),Log!$L$1:$L$27569)</f>
        <v>#N/A</v>
      </c>
      <c r="CP127" s="222" t="str">
        <f t="shared" si="125"/>
        <v>TUN002Economic Losses</v>
      </c>
      <c r="CQ127" s="224" t="str">
        <f t="array" ref="CQ127">LOOKUP(2,1/(Log!$K$1:$K$27569=CP127),Log!$E$1:$E$27569)</f>
        <v>x</v>
      </c>
      <c r="CR127" s="224" t="str">
        <f t="array" ref="CR127">LOOKUP(2,1/(Log!$K$1:$K$27569=CP127),Log!$F$1:$F$27569)</f>
        <v>x</v>
      </c>
      <c r="CS127" s="224" t="str">
        <f t="array" ref="CS127">LOOKUP(2,1/(Log!$K$1:$K$27569=CP127),Log!$G$1:$G$27569)</f>
        <v>x</v>
      </c>
      <c r="CT127" s="224" t="str">
        <f t="array" ref="CT127">LOOKUP(2,1/(Log!$K$1:$K$27569=CP127),Log!$H$1:$H$27569)</f>
        <v>x</v>
      </c>
      <c r="CU127" s="224" t="str">
        <f t="array" ref="CU127">LOOKUP(2,1/(Log!$K$1:$K$27569=CP127),Log!$J$1:$J$27569)</f>
        <v xml:space="preserve">Considering the complexity of the situation in Tunisia and the lack of up-to-date reliable data from open sources, we cannot provide an accurate or estiamte figure. </v>
      </c>
      <c r="CV127" s="224" t="str">
        <f t="array" ref="CV127">LOOKUP(2,1/(Log!$K$1:$K$27569=CP127),Log!$I$1:$I$27569)</f>
        <v>x</v>
      </c>
      <c r="CW127" s="214">
        <f t="array" ref="CW127">LOOKUP(2,1/(Log!$K$1:$K$27569=CP127),Log!$L$1:$L$27569)</f>
        <v>45617</v>
      </c>
      <c r="CX127" s="222" t="str">
        <f t="shared" si="126"/>
        <v>TUN002People in Need</v>
      </c>
      <c r="CY127" s="218">
        <f t="shared" si="127"/>
        <v>34000</v>
      </c>
      <c r="CZ127" s="218" t="str">
        <f t="shared" si="128"/>
        <v>UNHCR accessed 06/04/2025 ; DW 02/07/2024</v>
      </c>
      <c r="DA127" s="218" t="str">
        <f t="shared" si="129"/>
        <v>High</v>
      </c>
      <c r="DB127" s="218">
        <f t="shared" si="130"/>
        <v>1</v>
      </c>
      <c r="DC127" s="218" t="str">
        <f t="shared" si="131"/>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v>
      </c>
      <c r="DD127" s="218" t="str">
        <f t="shared" si="132"/>
        <v>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v>
      </c>
      <c r="DE127" s="220">
        <f t="shared" si="133"/>
        <v>45757</v>
      </c>
      <c r="DF127" s="221" t="str">
        <f t="shared" si="134"/>
        <v>TUN002Minimal humanitarian conditions - Level 1</v>
      </c>
      <c r="DG127" s="213">
        <f t="array" ref="DG127">IF(LOOKUP(2,1/(Log!$K$1:$K$27569=DF127),Log!$E$1:$E$27569)="x","x",ROUND(LOOKUP(2,1/(Log!$K$1:$K$27569=DF127),Log!$E$1:$E$27569),-3))</f>
        <v>4023000</v>
      </c>
      <c r="DH127" s="224" t="str">
        <f t="array" ref="DH127">LOOKUP(2,1/(Log!$K$1:$K$27569=DF127),Log!$F$1:$F$27569)</f>
        <v>City Population accessed 06/04/2025 ; UNHCR accessed 06/04/2025 ; DW 02/07/2024</v>
      </c>
      <c r="DI127" s="224" t="str">
        <f t="array" ref="DI127">LOOKUP(2,1/(Log!$K$1:$K$27569=DF127),Log!$G$1:$G$27569)</f>
        <v>High</v>
      </c>
      <c r="DJ127" s="224">
        <f t="array" ref="DJ127">LOOKUP(2,1/(Log!$K$1:$K$27569=DF127),Log!$H$1:$H$27569)</f>
        <v>1</v>
      </c>
      <c r="DK127" s="224" t="str">
        <f t="array" ref="DK127">LOOKUP(2,1/(Log!$K$1:$K$27569=DF127),Log!$J$1:$J$27569)</f>
        <v>According to INFORM SI methodology, the number of people in Level 1 is equal to the people exposed minus the people affected. People in Level 1 are able to meet their basic needs without employing irreversible coping strategies.</v>
      </c>
      <c r="DL127" s="224" t="str">
        <f t="array" ref="DL127">LOOKUP(2,1/(Log!$K$1:$K$27569=DF127),Log!$I$1:$I$27569)</f>
        <v>https://www.citypopulation.de/en/tunisia/cities/ ; 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v>
      </c>
      <c r="DM127" s="214">
        <f t="array" ref="DM127">LOOKUP(2,1/(Log!$K$1:$K$27569=DF127),Log!$L$1:$L$27569)</f>
        <v>45757</v>
      </c>
      <c r="DN127" s="222" t="str">
        <f t="shared" si="135"/>
        <v>TUN002Stressed humanitarian conditions - Level 2</v>
      </c>
      <c r="DO127" s="218">
        <f t="array" ref="DO127">IF(LOOKUP(2,1/(Log!$K$1:$K$27569=DN127),Log!$E$1:$E$27569)="x","x",ROUND(LOOKUP(2,1/(Log!$K$1:$K$27569=DN127),Log!$E$1:$E$27569),-3))</f>
        <v>0</v>
      </c>
      <c r="DP127" s="222" t="str">
        <f t="array" ref="DP127">LOOKUP(2,1/(Log!$K$1:$K$27569=DN127),Log!$F$1:$F$27569)</f>
        <v>UNHCR accessed 06/04/2025 ; DW 02/07/2024</v>
      </c>
      <c r="DQ127" s="222" t="str">
        <f t="array" ref="DQ127">LOOKUP(2,1/(Log!$K$1:$K$27569=DN127),Log!$G$1:$G$27569)</f>
        <v>High</v>
      </c>
      <c r="DR127" s="222">
        <f t="array" ref="DR127">LOOKUP(2,1/(Log!$K$1:$K$27569=DN127),Log!$H$1:$H$27569)</f>
        <v>1</v>
      </c>
      <c r="DS127" s="222" t="str">
        <f t="array" ref="DS127">LOOKUP(2,1/(Log!$K$1:$K$27569=DN127),Log!$J$1:$J$27569)</f>
        <v>According to INFORM SI methodology, the number of people in Level 2 is equal to the people affected minus the people in need. Since all the people affected are also in need, there are no people in Level 2.</v>
      </c>
      <c r="DT127" s="222" t="str">
        <f t="array" ref="DT127">LOOKUP(2,1/(Log!$K$1:$K$27569=DN127),Log!$I$1:$I$27569)</f>
        <v>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v>
      </c>
      <c r="DU127" s="223">
        <f t="array" ref="DU127">LOOKUP(2,1/(Log!$K$1:$K$27569=DN127),Log!$L$1:$L$27569)</f>
        <v>45757</v>
      </c>
      <c r="DV127" s="221" t="str">
        <f t="shared" si="136"/>
        <v>TUN002Moderate humanitarian conditions - Level 3</v>
      </c>
      <c r="DW127" s="213">
        <f t="array" ref="DW127">IF(LOOKUP(2,1/(Log!$K$1:$K$27569=DV127),Log!$E$1:$E$27569)="x","x",ROUND(LOOKUP(2,1/(Log!$K$1:$K$27569=DV127),Log!$E$1:$E$27569),-3))</f>
        <v>34000</v>
      </c>
      <c r="DX127" s="224" t="str">
        <f t="array" ref="DX127">LOOKUP(2,1/(Log!$K$1:$K$27569=DV127),Log!$F$1:$F$27569)</f>
        <v>UNHCR accessed 06/04/2025 ; DW 02/07/2024</v>
      </c>
      <c r="DY127" s="224" t="str">
        <f t="array" ref="DY127">LOOKUP(2,1/(Log!$K$1:$K$27569=DV127),Log!$G$1:$G$27569)</f>
        <v>High</v>
      </c>
      <c r="DZ127" s="224">
        <f t="array" ref="DZ127">LOOKUP(2,1/(Log!$K$1:$K$27569=DV127),Log!$H$1:$H$27569)</f>
        <v>1</v>
      </c>
      <c r="EA127" s="224" t="str">
        <f t="array" ref="EA127">LOOKUP(2,1/(Log!$K$1:$K$27569=DV127),Log!$J$1:$J$27569)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v>
      </c>
      <c r="EB127" s="224" t="str">
        <f t="array" ref="EB127">LOOKUP(2,1/(Log!$K$1:$K$27569=DV127),Log!$I$1:$I$27569)</f>
        <v>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v>
      </c>
      <c r="EC127" s="214">
        <f t="array" ref="EC127">LOOKUP(2,1/(Log!$K$1:$K$27569=DV127),Log!$L$1:$L$27569)</f>
        <v>45757</v>
      </c>
      <c r="ED127" s="222" t="str">
        <f t="shared" si="137"/>
        <v>TUN002Severe humanitarian conditions - Level 4</v>
      </c>
      <c r="EE127" s="218" t="str">
        <f t="array" ref="EE127">IF(LOOKUP(2,1/(Log!$K$1:$K$27569=ED127),Log!$E$1:$E$27569)="x","x",ROUND(LOOKUP(2,1/(Log!$K$1:$K$27569=ED127),Log!$E$1:$E$27569),-3))</f>
        <v>x</v>
      </c>
      <c r="EF127" s="222" t="str">
        <f t="array" ref="EF127">LOOKUP(2,1/(Log!$K$1:$K$27569=ED127),Log!$F$1:$F$27569)</f>
        <v>UNHCR accessed 06/04/2025 ; DW 02/07/2024</v>
      </c>
      <c r="EG127" s="222" t="str">
        <f t="array" ref="EG127">LOOKUP(2,1/(Log!$K$1:$K$27569=ED127),Log!$G$1:$G$27569)</f>
        <v>Low</v>
      </c>
      <c r="EH127" s="222">
        <f t="array" ref="EH127">LOOKUP(2,1/(Log!$K$1:$K$27569=ED127),Log!$H$1:$H$27569)</f>
        <v>3</v>
      </c>
      <c r="EI127" s="222" t="str">
        <f t="array" ref="EI127">LOOKUP(2,1/(Log!$K$1:$K$27569=ED127),Log!$J$1:$J$27569)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J127" s="222" t="str">
        <f t="array" ref="EJ127">LOOKUP(2,1/(Log!$K$1:$K$27569=ED127),Log!$I$1:$I$27569)</f>
        <v>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v>
      </c>
      <c r="EK127" s="223">
        <f t="array" ref="EK127">LOOKUP(2,1/(Log!$K$1:$K$27569=ED127),Log!$L$1:$L$27569)</f>
        <v>45757</v>
      </c>
      <c r="EL127" s="221" t="str">
        <f t="shared" si="138"/>
        <v>TUN002Extreme humanitarian conditions - Level 5</v>
      </c>
      <c r="EM127" s="213" t="str">
        <f t="array" ref="EM127">IF(LOOKUP(2,1/(Log!$K$1:$K$27569=EL127),Log!$E$1:$E$27569)="x","x",ROUND(LOOKUP(2,1/(Log!$K$1:$K$27569=EL127),Log!$E$1:$E$27569),-3))</f>
        <v>x</v>
      </c>
      <c r="EN127" s="224" t="str">
        <f t="array" ref="EN127">LOOKUP(2,1/(Log!$K$1:$K$27569=EL127),Log!$F$1:$F$27569)</f>
        <v>UNHCR accessed 06/04/2025 ; DW 02/07/2024</v>
      </c>
      <c r="EO127" s="224" t="str">
        <f t="array" ref="EO127">LOOKUP(2,1/(Log!$K$1:$K$27569=EL127),Log!$G$1:$G$27569)</f>
        <v>Low</v>
      </c>
      <c r="EP127" s="224">
        <f t="array" ref="EP127">LOOKUP(2,1/(Log!$K$1:$K$27569=EL127),Log!$H$1:$H$27569)</f>
        <v>3</v>
      </c>
      <c r="EQ127" s="224" t="str">
        <f t="array" ref="EQ127">LOOKUP(2,1/(Log!$K$1:$K$27569=EL127),Log!$J$1:$J$27569)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v>
      </c>
      <c r="ER127" s="224" t="str">
        <f t="array" ref="ER127">LOOKUP(2,1/(Log!$K$1:$K$27569=EL127),Log!$I$1:$I$27569)</f>
        <v>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v>
      </c>
      <c r="ES127" s="214">
        <f t="array" ref="ES127">LOOKUP(2,1/(Log!$K$1:$K$27569=EL127),Log!$L$1:$L$27569)</f>
        <v>45757</v>
      </c>
      <c r="ET127" s="222" t="str">
        <f t="shared" si="139"/>
        <v>TUN002Fatalities in all crises</v>
      </c>
      <c r="EU127" s="222">
        <f t="array" ref="EU127">LOOKUP(2,1/(Log!$K$1:$K$27569=ET127),Log!$E$1:$E$27569)</f>
        <v>693</v>
      </c>
      <c r="EV127" s="222" t="str">
        <f t="array" ref="EV127">LOOKUP(2,1/(Log!$K$1:$K$27569=ET127),Log!$F$1:$F$27569)</f>
        <v>IOM accessed 06/04//2025</v>
      </c>
      <c r="EW127" s="222" t="str">
        <f t="array" ref="EW127">LOOKUP(2,1/(Log!$K$1:$K$27569=ET127),Log!$G$1:$G$27569)</f>
        <v>Low</v>
      </c>
      <c r="EX127" s="222">
        <f t="array" ref="EX127">LOOKUP(2,1/(Log!$K$1:$K$27569=ET127),Log!$H$1:$H$27569)</f>
        <v>3</v>
      </c>
      <c r="EY127" s="222" t="str">
        <f t="array" ref="EY127">LOOKUP(2,1/(Log!$K$1:$K$27569=ET127),Log!$J$1:$J$27569)</f>
        <v>The number of dead/missing migrants in the Central Mediterranean route between 1 October 2024 and 31 March 2025.</v>
      </c>
      <c r="EZ127" s="222" t="str">
        <f t="array" ref="EZ127">LOOKUP(2,1/(Log!$K$1:$K$27569=ET127),Log!$I$1:$I$27569)</f>
        <v>https://missingmigrants.iom.int/region/mediterranean?region_incident=All&amp;route=3861&amp;month=All&amp;incident_date%5Bmin%5D=2024-10-01&amp;incident_date%5Bmax%5D=2025-03-31</v>
      </c>
      <c r="FA127" s="223">
        <f t="array" ref="FA127">LOOKUP(2,1/(Log!$K$1:$K$27569=ET127),Log!$L$1:$L$27569)</f>
        <v>45757</v>
      </c>
      <c r="FB127" s="221" t="str">
        <f t="shared" si="140"/>
        <v>TUN002Crisis affected groups</v>
      </c>
      <c r="FC127" s="224">
        <f t="array" ref="FC127">LOOKUP(2,1/(Log!$K$1:$K$27569=FB127),Log!$E$1:$E$27569)</f>
        <v>2</v>
      </c>
      <c r="FD127" s="224" t="str">
        <f t="array" ref="FD127">LOOKUP(2,1/(Log!$K$1:$K$27569=FB127),Log!$F$1:$F$27569)</f>
        <v>UNHCR accessed 06/04/2025 ; DW 02/07/2024</v>
      </c>
      <c r="FE127" s="224" t="str">
        <f t="array" ref="FE127">LOOKUP(2,1/(Log!$K$1:$K$27569=FB127),Log!$G$1:$G$27569)</f>
        <v>High</v>
      </c>
      <c r="FF127" s="224">
        <f t="array" ref="FF127">LOOKUP(2,1/(Log!$K$1:$K$27569=FB127),Log!$H$1:$H$27569)</f>
        <v>1</v>
      </c>
      <c r="FG127" s="224" t="str">
        <f t="array" ref="FG127">LOOKUP(2,1/(Log!$K$1:$K$27569=FB127),Log!$J$1:$J$27569)</f>
        <v xml:space="preserve">In this crisis, 2 out of 5 population groups are affected: host population, refugees, asylum seekers, and migrants. </v>
      </c>
      <c r="FH127" s="224" t="str">
        <f t="array" ref="FH127">LOOKUP(2,1/(Log!$K$1:$K$27569=FB127),Log!$I$1:$I$27569)</f>
        <v>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v>
      </c>
      <c r="FI127" s="214">
        <f t="array" ref="FI127">LOOKUP(2,1/(Log!$K$1:$K$27569=FB127),Log!$L$1:$L$27569)</f>
        <v>45757</v>
      </c>
      <c r="FJ127" s="221" t="str">
        <f t="shared" si="141"/>
        <v>TUN002People facing limited access constraints</v>
      </c>
      <c r="FK127" s="222" t="str">
        <f t="array" ref="FK127">LOOKUP(2,1/(Log!$K$1:$K$27569=FJ127),Log!$E$1:$E$27569)</f>
        <v>x</v>
      </c>
      <c r="FL127" s="222" t="str">
        <f t="array" ref="FL127">LOOKUP(2,1/(Log!$K$1:$K$27569=FJ127),Log!$F$1:$F$27569)</f>
        <v>x</v>
      </c>
      <c r="FM127" s="222" t="str">
        <f t="array" ref="FM127">LOOKUP(2,1/(Log!$K$1:$K$27569=FJ127),Log!$G$1:$G$27569)</f>
        <v>x</v>
      </c>
      <c r="FN127" s="222" t="str">
        <f t="array" ref="FN127">LOOKUP(2,1/(Log!$K$1:$K$27569=FJ127),Log!$H$1:$H$27569)</f>
        <v>x</v>
      </c>
      <c r="FO127" s="222" t="str">
        <f t="array" ref="FO127">LOOKUP(2,1/(Log!$K$1:$K$27569=FJ127),Log!$J$1:$J$27569)</f>
        <v xml:space="preserve">Considering the complexity of the situation in Tunisia and the lack of up-to-date reliable data from open sources, we cannot provide an accurate or estiamte figure. </v>
      </c>
      <c r="FP127" s="218" t="str">
        <f t="array" ref="FP127">LOOKUP(2,1/(Log!$K$1:$K$27569=FJ127),Log!$I$1:$I$27569)</f>
        <v>x</v>
      </c>
      <c r="FQ127" s="219">
        <f t="array" ref="FQ127">LOOKUP(2,1/(Log!$K$1:$K$27569=FJ127),Log!$L$1:$L$27569)</f>
        <v>45617</v>
      </c>
      <c r="FR127" s="221" t="str">
        <f t="shared" si="142"/>
        <v>TUN002People facing restricted access constraints</v>
      </c>
      <c r="FS127" s="224" t="str">
        <f t="array" ref="FS127">LOOKUP(2,1/(Log!$K$1:$K$27569=FR127),Log!$E$1:$E$27569)</f>
        <v>x</v>
      </c>
      <c r="FT127" s="224" t="str">
        <f t="array" ref="FT127">LOOKUP(2,1/(Log!$K$1:$K$27569=FR127),Log!$F$1:$F$27569)</f>
        <v>x</v>
      </c>
      <c r="FU127" s="224" t="str">
        <f t="array" ref="FU127">LOOKUP(2,1/(Log!$K$1:$K$27569=FR127),Log!$G$1:$G$27569)</f>
        <v>x</v>
      </c>
      <c r="FV127" s="224" t="str">
        <f t="array" ref="FV127">LOOKUP(2,1/(Log!$K$1:$K$27569=FR127),Log!$H$1:$H$27569)</f>
        <v>x</v>
      </c>
      <c r="FW127" s="224" t="str">
        <f t="array" ref="FW127">LOOKUP(2,1/(Log!$K$1:$K$27569=FR127),Log!$J$1:$J$27569)</f>
        <v xml:space="preserve">Considering the complexity of the situation in Tunisia and the lack of up-to-date reliable data from open sources, we cannot provide an accurate or estiamte figure. </v>
      </c>
      <c r="FX127" s="224" t="str">
        <f t="array" ref="FX127">LOOKUP(2,1/(Log!$K$1:$K$27569=FR127),Log!$I$1:$I$27569)</f>
        <v>x</v>
      </c>
      <c r="FY127" s="214">
        <f t="array" ref="FY127">LOOKUP(2,1/(Log!$K$1:$K$27569=FR127),Log!$L$1:$L$27569)</f>
        <v>45617</v>
      </c>
      <c r="FZ127" s="222" t="str">
        <f t="shared" si="143"/>
        <v>TUN002Impediments to entry into country (bureaucratic and administrative)</v>
      </c>
      <c r="GA127" s="222">
        <f t="array" ref="GA127">LOOKUP(2,1/(Log!$K$1:$K$27569=FZ127),Log!$E$1:$E$27569)</f>
        <v>0</v>
      </c>
      <c r="GB127" s="222" t="str">
        <f t="array" ref="GB127">LOOKUP(2,1/(Log!$K$1:$K$27569=FZ127),Log!$F$1:$F$27569)</f>
        <v>ACAPS Access Methodology</v>
      </c>
      <c r="GC127" s="222" t="str">
        <f t="array" ref="GC127">LOOKUP(2,1/(Log!$K$1:$K$27569=FZ127),Log!$G$1:$G$27569)</f>
        <v>Medium</v>
      </c>
      <c r="GD127" s="222">
        <f t="array" ref="GD127">LOOKUP(2,1/(Log!$K$1:$K$27569=FZ127),Log!$H$1:$H$27569)</f>
        <v>2</v>
      </c>
      <c r="GE127" s="222" t="str">
        <f t="array" ref="GE127">LOOKUP(2,1/(Log!$K$1:$K$27569=FZ127),Log!$J$1:$J$27569)</f>
        <v>x</v>
      </c>
      <c r="GF127" s="222" t="str">
        <f t="array" ref="GF127">LOOKUP(2,1/(Log!$K$1:$K$27569=FZ127),Log!$I$1:$I$27569)</f>
        <v>x</v>
      </c>
      <c r="GG127" s="223">
        <f t="array" ref="GG127">LOOKUP(2,1/(Log!$K$1:$K$27569=FZ127),Log!$L$1:$L$27569)</f>
        <v>45602</v>
      </c>
      <c r="GH127" s="221" t="str">
        <f t="shared" si="144"/>
        <v>TUN002Restriction of movement (impediments to freedom of movement and/or administrative restrictions)</v>
      </c>
      <c r="GI127" s="224">
        <f t="array" ref="GI127">LOOKUP(2,1/(Log!$K$1:$K$27569=GH127),Log!$E$1:$E$27569)</f>
        <v>1</v>
      </c>
      <c r="GJ127" s="224" t="str">
        <f t="array" ref="GJ127">LOOKUP(2,1/(Log!$K$1:$K$27569=GH127),Log!$F$1:$F$27569)</f>
        <v>ACAPS Access Methodology</v>
      </c>
      <c r="GK127" s="224" t="str">
        <f t="array" ref="GK127">LOOKUP(2,1/(Log!$K$1:$K$27569=GH127),Log!$G$1:$G$27569)</f>
        <v>Medium</v>
      </c>
      <c r="GL127" s="224">
        <f t="array" ref="GL127">LOOKUP(2,1/(Log!$K$1:$K$27569=GH127),Log!$H$1:$H$27569)</f>
        <v>2</v>
      </c>
      <c r="GM127" s="224" t="str">
        <f t="array" ref="GM127">LOOKUP(2,1/(Log!$K$1:$K$27569=GH127),Log!$J$1:$J$27569)</f>
        <v>x</v>
      </c>
      <c r="GN127" s="224" t="str">
        <f t="array" ref="GN127">LOOKUP(2,1/(Log!$K$1:$K$27569=GH127),Log!$I$1:$I$27569)</f>
        <v>x</v>
      </c>
      <c r="GO127" s="214">
        <f t="array" ref="GO127">LOOKUP(2,1/(Log!$K$1:$K$27569=GH127),Log!$L$1:$L$27569)</f>
        <v>45602</v>
      </c>
      <c r="GP127" s="222" t="str">
        <f t="shared" si="145"/>
        <v>TUN002Interference into implementation of humanitarian activities</v>
      </c>
      <c r="GQ127" s="222">
        <f t="array" ref="GQ127">LOOKUP(2,1/(Log!$K$1:$K$27569=GP127),Log!$E$1:$E$27569)</f>
        <v>2</v>
      </c>
      <c r="GR127" s="222" t="str">
        <f t="array" ref="GR127">LOOKUP(2,1/(Log!$K$1:$K$27569=GP127),Log!$F$1:$F$27569)</f>
        <v>ACAPS Access Methodology</v>
      </c>
      <c r="GS127" s="222" t="str">
        <f t="array" ref="GS127">LOOKUP(2,1/(Log!$K$1:$K$27569=GP127),Log!$G$1:$G$27569)</f>
        <v>Medium</v>
      </c>
      <c r="GT127" s="222">
        <f t="array" ref="GT127">LOOKUP(2,1/(Log!$K$1:$K$27569=GP127),Log!$H$1:$H$27569)</f>
        <v>2</v>
      </c>
      <c r="GU127" s="222" t="str">
        <f t="array" ref="GU127">LOOKUP(2,1/(Log!$K$1:$K$27569=GP127),Log!$J$1:$J$27569)</f>
        <v>x</v>
      </c>
      <c r="GV127" s="222" t="str">
        <f t="array" ref="GV127">LOOKUP(2,1/(Log!$K$1:$K$27569=GP127),Log!$I$1:$I$27569)</f>
        <v>x</v>
      </c>
      <c r="GW127" s="223">
        <f t="array" ref="GW127">LOOKUP(2,1/(Log!$K$1:$K$27569=GP127),Log!$L$1:$L$27569)</f>
        <v>45602</v>
      </c>
      <c r="GX127" s="221" t="str">
        <f t="shared" si="146"/>
        <v>TUN002Violence against personnel, facilities and assets</v>
      </c>
      <c r="GY127" s="224">
        <f t="array" ref="GY127">LOOKUP(2,1/(Log!$K$1:$K$27569=GX127),Log!$E$1:$E$27569)</f>
        <v>0</v>
      </c>
      <c r="GZ127" s="224" t="str">
        <f t="array" ref="GZ127">LOOKUP(2,1/(Log!$K$1:$K$27569=GX127),Log!$F$1:$F$27569)</f>
        <v>ACAPS Access Methodology</v>
      </c>
      <c r="HA127" s="224" t="str">
        <f t="array" ref="HA127">LOOKUP(2,1/(Log!$K$1:$K$27569=GX127),Log!$G$1:$G$27569)</f>
        <v>Medium</v>
      </c>
      <c r="HB127" s="224">
        <f t="array" ref="HB127">LOOKUP(2,1/(Log!$K$1:$K$27569=GX127),Log!$H$1:$H$27569)</f>
        <v>2</v>
      </c>
      <c r="HC127" s="224" t="str">
        <f t="array" ref="HC127">LOOKUP(2,1/(Log!$K$1:$K$27569=GX127),Log!$J$1:$J$27569)</f>
        <v>x</v>
      </c>
      <c r="HD127" s="224" t="str">
        <f t="array" ref="HD127">LOOKUP(2,1/(Log!$K$1:$K$27569=GX127),Log!$I$1:$I$27569)</f>
        <v>x</v>
      </c>
      <c r="HE127" s="214">
        <f t="array" ref="HE127">LOOKUP(2,1/(Log!$K$1:$K$27569=GX127),Log!$L$1:$L$27569)</f>
        <v>45602</v>
      </c>
      <c r="HF127" s="222" t="str">
        <f t="shared" si="147"/>
        <v>TUN002Denial of existence of humanitarian needs or entitlements to assistance</v>
      </c>
      <c r="HG127" s="222">
        <f t="array" ref="HG127">LOOKUP(2,1/(Log!$K$1:$K$27569=HF127),Log!$E$1:$E$27569)</f>
        <v>2</v>
      </c>
      <c r="HH127" s="222" t="str">
        <f t="array" ref="HH127">LOOKUP(2,1/(Log!$K$1:$K$27569=HF127),Log!$F$1:$F$27569)</f>
        <v>ACAPS Access Methodology</v>
      </c>
      <c r="HI127" s="222" t="str">
        <f t="array" ref="HI127">LOOKUP(2,1/(Log!$K$1:$K$27569=HF127),Log!$G$1:$G$27569)</f>
        <v>Medium</v>
      </c>
      <c r="HJ127" s="222">
        <f t="array" ref="HJ127">LOOKUP(2,1/(Log!$K$1:$K$27569=HF127),Log!$H$1:$H$27569)</f>
        <v>2</v>
      </c>
      <c r="HK127" s="222" t="str">
        <f t="array" ref="HK127">LOOKUP(2,1/(Log!$K$1:$K$27569=HF127),Log!$J$1:$J$27569)</f>
        <v>x</v>
      </c>
      <c r="HL127" s="222" t="str">
        <f t="array" ref="HL127">LOOKUP(2,1/(Log!$K$1:$K$27569=HF127),Log!$I$1:$I$27569)</f>
        <v>x</v>
      </c>
      <c r="HM127" s="223">
        <f t="array" ref="HM127">LOOKUP(2,1/(Log!$K$1:$K$27569=HF127),Log!$L$1:$L$27569)</f>
        <v>45602</v>
      </c>
      <c r="HN127" s="221" t="str">
        <f t="shared" si="148"/>
        <v>TUN002Restriction and obstruction of access to services and assistance</v>
      </c>
      <c r="HO127" s="224">
        <f t="array" ref="HO127">LOOKUP(2,1/(Log!$K$1:$K$27569=HN127),Log!$E$1:$E$27569)</f>
        <v>3</v>
      </c>
      <c r="HP127" s="224" t="str">
        <f t="array" ref="HP127">LOOKUP(2,1/(Log!$K$1:$K$27569=HN127),Log!$F$1:$F$27569)</f>
        <v>ACAPS Access Methodology</v>
      </c>
      <c r="HQ127" s="224" t="str">
        <f t="array" ref="HQ127">LOOKUP(2,1/(Log!$K$1:$K$27569=HN127),Log!$G$1:$G$27569)</f>
        <v>Medium</v>
      </c>
      <c r="HR127" s="224">
        <f t="array" ref="HR127">LOOKUP(2,1/(Log!$K$1:$K$27569=HN127),Log!$H$1:$H$27569)</f>
        <v>2</v>
      </c>
      <c r="HS127" s="224" t="str">
        <f t="array" ref="HS127">LOOKUP(2,1/(Log!$K$1:$K$27569=HN127),Log!$J$1:$J$27569)</f>
        <v>x</v>
      </c>
      <c r="HT127" s="224" t="str">
        <f t="array" ref="HT127">LOOKUP(2,1/(Log!$K$1:$K$27569=HN127),Log!$I$1:$I$27569)</f>
        <v>x</v>
      </c>
      <c r="HU127" s="214">
        <f t="array" ref="HU127">LOOKUP(2,1/(Log!$K$1:$K$27569=HN127),Log!$L$1:$L$27569)</f>
        <v>45602</v>
      </c>
      <c r="HV127" s="222" t="str">
        <f t="shared" si="149"/>
        <v>TUN002Ongoing insecurity/hostilities affecting humanitarian assistance</v>
      </c>
      <c r="HW127" s="222">
        <f t="array" ref="HW127">LOOKUP(2,1/(Log!$K$1:$K$27569=HV127),Log!$E$1:$E$27569)</f>
        <v>0</v>
      </c>
      <c r="HX127" s="222" t="str">
        <f t="array" ref="HX127">LOOKUP(2,1/(Log!$K$1:$K$27569=HV127),Log!$F$1:$F$27569)</f>
        <v>ACAPS Access Methodology</v>
      </c>
      <c r="HY127" s="222" t="str">
        <f t="array" ref="HY127">LOOKUP(2,1/(Log!$K$1:$K$27569=HV127),Log!$G$1:$G$27569)</f>
        <v>Medium</v>
      </c>
      <c r="HZ127" s="222">
        <f t="array" ref="HZ127">LOOKUP(2,1/(Log!$K$1:$K$27569=HV127),Log!$H$1:$H$27569)</f>
        <v>2</v>
      </c>
      <c r="IA127" s="222" t="str">
        <f t="array" ref="IA127">LOOKUP(2,1/(Log!$K$1:$K$27569=HV127),Log!$J$1:$J$27569)</f>
        <v>x</v>
      </c>
      <c r="IB127" s="222" t="str">
        <f t="array" ref="IB127">LOOKUP(2,1/(Log!$K$1:$K$27569=HV127),Log!$I$1:$I$27569)</f>
        <v>x</v>
      </c>
      <c r="IC127" s="223">
        <f t="array" ref="IC127">LOOKUP(2,1/(Log!$K$1:$K$27569=HV127),Log!$L$1:$L$27569)</f>
        <v>45602</v>
      </c>
      <c r="ID127" s="221" t="str">
        <f t="shared" si="150"/>
        <v>TUN002Presence of mines and improvised explosive devices</v>
      </c>
      <c r="IE127" s="224">
        <f t="array" ref="IE127">LOOKUP(2,1/(Log!$K$1:$K$27569=ID127),Log!$E$1:$E$27569)</f>
        <v>0</v>
      </c>
      <c r="IF127" s="224" t="str">
        <f t="array" ref="IF127">LOOKUP(2,1/(Log!$K$1:$K$27569=ID127),Log!$F$1:$F$27569)</f>
        <v>ACAPS Access Methodology</v>
      </c>
      <c r="IG127" s="224" t="str">
        <f t="array" ref="IG127">LOOKUP(2,1/(Log!$K$1:$K$27569=ID127),Log!$G$1:$G$27569)</f>
        <v>Medium</v>
      </c>
      <c r="IH127" s="224">
        <f t="array" ref="IH127">LOOKUP(2,1/(Log!$K$1:$K$27569=ID127),Log!$H$1:$H$27569)</f>
        <v>2</v>
      </c>
      <c r="II127" s="224" t="str">
        <f t="array" ref="II127">LOOKUP(2,1/(Log!$K$1:$K$27569=ID127),Log!$J$1:$J$27569)</f>
        <v>x</v>
      </c>
      <c r="IJ127" s="224" t="str">
        <f t="array" ref="IJ127">LOOKUP(2,1/(Log!$K$1:$K$27569=ID127),Log!$I$1:$I$27569)</f>
        <v>x</v>
      </c>
      <c r="IK127" s="214">
        <f t="array" ref="IK127">LOOKUP(2,1/(Log!$K$1:$K$27569=ID127),Log!$L$1:$L$27569)</f>
        <v>45602</v>
      </c>
      <c r="IL127" s="222" t="str">
        <f t="shared" si="151"/>
        <v>TUN002Physical constraints in the environment (obstacles related to terrain, climate, lack of infrastructure, etc.)</v>
      </c>
      <c r="IM127" s="222">
        <f t="array" ref="IM127">LOOKUP(2,1/(Log!$K$1:$K$27569=IL127),Log!$E$1:$E$27569)</f>
        <v>1</v>
      </c>
      <c r="IN127" s="222" t="str">
        <f t="array" ref="IN127">LOOKUP(2,1/(Log!$K$1:$K$27569=IL127),Log!$F$1:$F$27569)</f>
        <v>ACAPS Access Methodology</v>
      </c>
      <c r="IO127" s="222" t="str">
        <f t="array" ref="IO127">LOOKUP(2,1/(Log!$K$1:$K$27569=IL127),Log!$G$1:$G$27569)</f>
        <v>Medium</v>
      </c>
      <c r="IP127" s="222">
        <f t="array" ref="IP127">LOOKUP(2,1/(Log!$K$1:$K$27569=IL127),Log!$H$1:$H$27569)</f>
        <v>2</v>
      </c>
      <c r="IQ127" s="222" t="str">
        <f t="array" ref="IQ127">LOOKUP(2,1/(Log!$K$1:$K$27569=IL127),Log!$J$1:$J$27569)</f>
        <v>x</v>
      </c>
      <c r="IR127" s="222" t="str">
        <f t="array" ref="IR127">LOOKUP(2,1/(Log!$K$1:$K$27569=IL127),Log!$I$1:$I$27569)</f>
        <v>x</v>
      </c>
      <c r="IS127" s="223">
        <f t="array" ref="IS127">LOOKUP(2,1/(Log!$K$1:$K$27569=IL127),Log!$L$1:$L$27569)</f>
        <v>45602</v>
      </c>
    </row>
    <row r="128" spans="1:253" s="11" customFormat="1" ht="13.35" customHeight="1">
      <c r="A128" s="11" t="str">
        <f>Lists!B:B</f>
        <v>Multiple Crises in Turkey</v>
      </c>
      <c r="B128" s="11" t="str">
        <f>Lists!F:F</f>
        <v>International Displacement,Earthquake</v>
      </c>
      <c r="C128" s="11" t="str">
        <f>Lists!C:C</f>
        <v>TUR001</v>
      </c>
      <c r="D128" s="11" t="str">
        <f>Lists!A:A</f>
        <v>Türkiye</v>
      </c>
      <c r="E128" s="11" t="str">
        <f>Lists!D:D</f>
        <v>TUR</v>
      </c>
      <c r="F128" s="11" t="str">
        <f t="shared" si="114"/>
        <v>TUR001Total population</v>
      </c>
      <c r="G128" s="212">
        <f t="array" ref="G128">ROUND(LOOKUP(2,1/(Log!$K$1:$K$27569=F128),Log!$E$1:$E$27569),-3)</f>
        <v>85326000</v>
      </c>
      <c r="H128" s="213" t="str">
        <f t="array" ref="H128">LOOKUP(2,1/(Log!$K$1:$K$27569=F128),Log!$F$1:$F$27569)</f>
        <v>World Bank aacessed 17/04/2025</v>
      </c>
      <c r="I128" s="213" t="str">
        <f t="array" ref="I128">LOOKUP(2,1/(Log!$K$1:$K$27569=F128),Log!$G$1:$G$27569)</f>
        <v>High</v>
      </c>
      <c r="J128" s="213">
        <f t="array" ref="J128">LOOKUP(2,1/(Log!$K$1:$K$27569=F128),Log!$H$1:$H$27569)</f>
        <v>1</v>
      </c>
      <c r="K128" s="213" t="str">
        <f t="array" ref="K128">LOOKUP(2,1/(Log!$K$1:$K$27569=F128),Log!$J$1:$J$27569)</f>
        <v>The total projected population of Turkiye in 2025, including refugees, migrants, and asylum seekers. The source is chosen because it provides more up-to-date figures and considers population growth, internal, and cross-border displacement.</v>
      </c>
      <c r="L128" s="213" t="str">
        <f t="array" ref="L128">LOOKUP(2,1/(Log!$K$1:$K$27569=F128),Log!$I$1:$I$27569)</f>
        <v>https://data.worldbank.org/indicator/SP.POP.TOTL?locations=TR</v>
      </c>
      <c r="M128" s="214">
        <f t="array" ref="M128">LOOKUP(2,1/(Log!$K$1:$K$27569=F128),Log!$L$1:$L$27569)</f>
        <v>45771</v>
      </c>
      <c r="N128" s="227" t="str">
        <f t="shared" si="115"/>
        <v>TUR001Landmass affected</v>
      </c>
      <c r="O128" s="216">
        <f t="array" ref="O128">LOOKUP(2,1/(Log!$K$1:$K$27569=N128),Log!$E$1:$E$27569)</f>
        <v>342110</v>
      </c>
      <c r="P128" s="216" t="str">
        <f t="array" ref="P128">LOOKUP(2,1/(Log!$K$1:$K$27569=N128),Log!$F$1:$F$27569)</f>
        <v>City Population accessed 20/04/2025; Turkiye Presidency of Migration Management accessed 20/04/2025 ; IOM 08/06/2022 ; Crisis Group accessed 20/04/2025 ; Govt. Türkiye 17/04/2023</v>
      </c>
      <c r="Q128" s="216" t="str">
        <f t="array" ref="Q128">LOOKUP(2,1/(Log!$K$1:$K$27569=N128),Log!$G$1:$G$27569)</f>
        <v>High</v>
      </c>
      <c r="R128" s="216">
        <f t="array" ref="R128">LOOKUP(2,1/(Log!$K$1:$K$27569=N128),Log!$H$1:$H$27569)</f>
        <v>1</v>
      </c>
      <c r="S128" s="216" t="str">
        <f t="array" ref="S128">LOOKUP(2,1/(Log!$K$1:$K$27569=N128),Log!$J$1:$J$27569)</f>
        <v xml:space="preserve">Represents the total area of provinces affected by one or more of the following crises: Syrian refugee, mixed migration, and the earthquake.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v>
      </c>
      <c r="T128" s="216" t="str">
        <f t="array" ref="T128">LOOKUP(2,1/(Log!$K$1:$K$27569=N128),Log!$I$1:$I$27569)</f>
        <v xml:space="preserve">https://www.citypopulation.de/en/turkey/cities/ ; 
https://en.goc.gov.tr/temporary-protection27 ;  https://reliefweb.int/report/turkey/mpm-turkey-mixed-migration-flows-mediterranean-and-beyond-flow-monitoring-compilation-08-june-2022 ; https://www.crisisgroup.org/content/turkiyes-pkk-conflict-visual-explainer ; https://reliefweb.int/report/turkiye/turkiye-earthquakes-recovery-and-reconstruction-assessment
</v>
      </c>
      <c r="U128" s="217">
        <f t="array" ref="U128">LOOKUP(2,1/(Log!$K$1:$K$27569=N128),Log!$L$1:$L$27569)</f>
        <v>45771</v>
      </c>
      <c r="V128" s="227" t="str">
        <f t="shared" si="116"/>
        <v>TUR001People exposed</v>
      </c>
      <c r="W128" s="213">
        <f t="array" ref="W128">IF(LOOKUP(2,1/(Log!$K$1:$K$27569=V128),Log!$E$1:$E$27569)="x","x",ROUND(LOOKUP(2,1/(Log!$K$1:$K$27569=V128),Log!$E$1:$E$27569),-3))</f>
        <v>52641000</v>
      </c>
      <c r="X128" s="213" t="str">
        <f t="array" ref="X128">LOOKUP(2,1/(Log!$K$1:$K$27569=V128),Log!$F$1:$F$27569)</f>
        <v>Türkiye Presidency of Migration Management accessed 21/03/2025 ; TurkStat 30/07/2024IOM 07/03/2025; TurkStat 30/07/2024TurkStat 30/07/2024 ; Govt. Türkiye 27/03/2023</v>
      </c>
      <c r="Y128" s="213" t="str">
        <f t="array" ref="Y128">LOOKUP(2,1/(Log!$K$1:$K$27569=V128),Log!$G$1:$G$27569)</f>
        <v>Medium</v>
      </c>
      <c r="Z128" s="213">
        <f t="array" ref="Z128">LOOKUP(2,1/(Log!$K$1:$K$27569=V128),Log!$H$1:$H$27569)</f>
        <v>2</v>
      </c>
      <c r="AA128" s="213" t="str">
        <f t="array" ref="AA128">LOOKUP(2,1/(Log!$K$1:$K$27569=V128),Log!$J$1:$J$27569)</f>
        <v xml:space="preserve">Represents the total population of provinces affected by one or more of the following crises: Syrian refugee, mixed migration, and the earthquake.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v>
      </c>
      <c r="AB128" s="213" t="str">
        <f t="array" ref="AB128">LOOKUP(2,1/(Log!$K$1:$K$27569=V128),Log!$I$1:$I$27569)</f>
        <v>https://en.goc.gov.tr/temporary-protection27; https://data.tuik.gov.tr/Bulten/Index?p=Population-Projections-2023-2100-53699https://en.goc.gov.tr/temporary-protection27 ; https://reliefweb.int/report/turkiye/mpm-turkiye-overview-migrant-situation-migrant-presence-monitoring-situation-report-february-2025https://data.tuik.gov.tr/Bulten/Index?p=Population-Projections-2023-2100-53699; https://reliefweb.int/report/turkiye/turkiye-earthquakes-recovery-and-reconstruction-assessment</v>
      </c>
      <c r="AC128" s="214">
        <f t="array" ref="AC128">LOOKUP(2,1/(Log!$K$1:$K$27569=V128),Log!$L$1:$L$27569)</f>
        <v>45771</v>
      </c>
      <c r="AD128" s="227" t="str">
        <f t="shared" si="117"/>
        <v>TUR001People affected</v>
      </c>
      <c r="AE128" s="218">
        <f t="array" ref="AE128">IF(LOOKUP(2,1/(Log!$K$1:$K$27569=AD128),Log!$E$1:$E$27569)="x","x",ROUND(LOOKUP(2,1/(Log!$K$1:$K$27569=AD128),Log!$E$1:$E$27569),-3))</f>
        <v>16277000</v>
      </c>
      <c r="AF128" s="218" t="str">
        <f t="array" ref="AF128">LOOKUP(2,1/(Log!$K$1:$K$27569=AD128),Log!$F$1:$F$27569)</f>
        <v>UNHCR 17/03/2025Tur Gov PMM accessed 21/04/2025 ; IOM 07/03/2025; UNHCR 17/03/2025OCHA 06/03/2023</v>
      </c>
      <c r="AG128" s="218" t="str">
        <f t="array" ref="AG128">LOOKUP(2,1/(Log!$K$1:$K$27569=AD128),Log!$G$1:$G$27569)</f>
        <v>Low</v>
      </c>
      <c r="AH128" s="218">
        <f t="array" ref="AH128">LOOKUP(2,1/(Log!$K$1:$K$27569=AD128),Log!$H$1:$H$27569)</f>
        <v>3</v>
      </c>
      <c r="AI128" s="218" t="str">
        <f t="array" ref="AI128">LOOKUP(2,1/(Log!$K$1:$K$27569=AD128),Log!$J$1:$J$27569)</f>
        <v>The number of people affected is the sum of all people affectedfor each individual crisis for Turkiye.</v>
      </c>
      <c r="AJ128" s="218" t="str">
        <f t="array" ref="AJ128">LOOKUP(2,1/(Log!$K$1:$K$27569=AD128),Log!$I$1:$I$27569)</f>
        <v>https://www.3rpsyriacrisis.org/wp-content/uploads/2024/12/3RP_Regional_Strategic_Overview_2025.pdfhttps://dtm.iom.int/reports/turkiye-migrant-presence-monitoring-situation-report-feb-2025; https://en.goc.gov.tr/international-protection17; https://data.unhcr.org/en/documents/details/115172https://reliefweb.int/report/turkiye/turkiye-2023-earthquakes-situation-report-no-7-6-march-2023</v>
      </c>
      <c r="AK128" s="219">
        <f t="array" ref="AK128">LOOKUP(2,1/(Log!$K$1:$K$27569=AD128),Log!$L$1:$L$27569)</f>
        <v>45771</v>
      </c>
      <c r="AL128" s="227" t="str">
        <f t="shared" si="118"/>
        <v>TUR001People displaced</v>
      </c>
      <c r="AM128" s="213">
        <f t="array" ref="AM128">IF(LOOKUP(2,1/(Log!$K$1:$K$27569=AL128),Log!$E$1:$E$27569)="x","x",ROUND(LOOKUP(2,1/(Log!$K$1:$K$27569=AL128),Log!$E$1:$E$27569),-3))</f>
        <v>3815000</v>
      </c>
      <c r="AN128" s="213" t="str">
        <f t="array" ref="AN128">LOOKUP(2,1/(Log!$K$1:$K$27569=AL128),Log!$F$1:$F$27569)</f>
        <v>UNHCR 17/03/2025IOM 07/03/2025, Tur Gov PMM accessed 21/04/2025  Turkish Presidential Directorate of Communications 06/02/2025</v>
      </c>
      <c r="AO128" s="213" t="str">
        <f t="array" ref="AO128">LOOKUP(2,1/(Log!$K$1:$K$27569=AL128),Log!$G$1:$G$27569)</f>
        <v>Low</v>
      </c>
      <c r="AP128" s="213">
        <f t="array" ref="AP128">LOOKUP(2,1/(Log!$K$1:$K$27569=AL128),Log!$H$1:$H$27569)</f>
        <v>3</v>
      </c>
      <c r="AQ128" s="213" t="str">
        <f t="array" ref="AQ128">LOOKUP(2,1/(Log!$K$1:$K$27569=AL128),Log!$J$1:$J$27569)</f>
        <v>The number of people displaced is the sum of all people displaced for each individual crisis for Turkiye.</v>
      </c>
      <c r="AR128" s="213" t="str">
        <f t="array" ref="AR128">LOOKUP(2,1/(Log!$K$1:$K$27569=AL128),Log!$I$1:$I$27569)</f>
        <v>https://www.3rpsyriacrisis.org/wp-content/uploads/2024/12/3RP_Regional_Strategic_Overview_2025.pdfhttps://dtm.iom.int/reports/turkiye-migrant-presence-monitoring-situation-report-feb-2025, https://en.goc.gov.tr/international-protection17https://www.iletisim.gov.tr/images/uploads/dosyalar/Ihya_ve_Insa.pdf</v>
      </c>
      <c r="AS128" s="214">
        <f t="array" ref="AS128">LOOKUP(2,1/(Log!$K$1:$K$27569=AL128),Log!$L$1:$L$27569)</f>
        <v>45771</v>
      </c>
      <c r="AT128" s="228" t="str">
        <f t="shared" si="119"/>
        <v>TUR001Injuries reported</v>
      </c>
      <c r="AU128" s="218" t="str">
        <f t="array" ref="AU128">LOOKUP(2,1/(Log!$K$1:$K$27569=AT128),Log!$E$1:$E$27569)</f>
        <v>x</v>
      </c>
      <c r="AV128" s="218">
        <f t="array" ref="AV128">LOOKUP(2,1/(Log!$K$1:$K$27569=AT128),Log!$F$1:$F$27569)</f>
        <v>0</v>
      </c>
      <c r="AW128" s="218" t="str">
        <f t="array" ref="AW128">LOOKUP(2,1/(Log!$K$1:$K$27569=AT128),Log!$G$1:$G$27569)</f>
        <v>Medium</v>
      </c>
      <c r="AX128" s="218">
        <f t="array" ref="AX128">LOOKUP(2,1/(Log!$K$1:$K$27569=AT128),Log!$H$1:$H$27569)</f>
        <v>2</v>
      </c>
      <c r="AY128" s="218" t="str">
        <f t="array" ref="AY128">LOOKUP(2,1/(Log!$K$1:$K$27569=AT128),Log!$J$1:$J$27569)</f>
        <v>No information available.</v>
      </c>
      <c r="AZ128" s="218">
        <f t="array" ref="AZ128">LOOKUP(2,1/(Log!$K$1:$K$27569=AT128),Log!$I$1:$I$27569)</f>
        <v>0</v>
      </c>
      <c r="BA128" s="219">
        <f t="array" ref="BA128">LOOKUP(2,1/(Log!$K$1:$K$27569=AT128),Log!$L$1:$L$27569)</f>
        <v>43511</v>
      </c>
      <c r="BB128" s="227" t="str">
        <f t="shared" si="120"/>
        <v>TUR001Illness cases reported</v>
      </c>
      <c r="BC128" s="213" t="str">
        <f t="array" ref="BC128">LOOKUP(2,1/(Log!$K$1:$K$27569=BB128),Log!$E$1:$E$27569)</f>
        <v>x</v>
      </c>
      <c r="BD128" s="213">
        <f t="array" ref="BD128">LOOKUP(2,1/(Log!$K$1:$K$27569=BB128),Log!$F$1:$F$27569)</f>
        <v>0</v>
      </c>
      <c r="BE128" s="213" t="str">
        <f t="array" ref="BE128">LOOKUP(2,1/(Log!$K$1:$K$27569=BB128),Log!$G$1:$G$27569)</f>
        <v>Medium</v>
      </c>
      <c r="BF128" s="213">
        <f t="array" ref="BF128">LOOKUP(2,1/(Log!$K$1:$K$27569=BB128),Log!$H$1:$H$27569)</f>
        <v>2</v>
      </c>
      <c r="BG128" s="213" t="str">
        <f t="array" ref="BG128">LOOKUP(2,1/(Log!$K$1:$K$27569=BB128),Log!$J$1:$J$27569)</f>
        <v>No information available.</v>
      </c>
      <c r="BH128" s="213">
        <f t="array" ref="BH128">LOOKUP(2,1/(Log!$K$1:$K$27569=BB128),Log!$I$1:$I$27569)</f>
        <v>0</v>
      </c>
      <c r="BI128" s="214">
        <f t="array" ref="BI128">LOOKUP(2,1/(Log!$K$1:$K$27569=BB128),Log!$L$1:$L$27569)</f>
        <v>43511</v>
      </c>
      <c r="BJ128" s="228" t="str">
        <f t="shared" si="121"/>
        <v>TUR001Fatalities reported</v>
      </c>
      <c r="BK128" s="228">
        <f t="array" ref="BK128">LOOKUP(2,1/(Log!$K$1:$K$27569=BJ128),Log!$E$1:$E$27569)</f>
        <v>22</v>
      </c>
      <c r="BL128" s="228" t="str">
        <f t="array" ref="BL128">LOOKUP(2,1/(Log!$K$1:$K$27569=BJ128),Log!$F$1:$F$27569)</f>
        <v>ACLED accessed 21/04/2025; IOM accessed 21/04/2025</v>
      </c>
      <c r="BM128" s="228" t="str">
        <f t="array" ref="BM128">LOOKUP(2,1/(Log!$K$1:$K$27569=BJ128),Log!$G$1:$G$27569)</f>
        <v>Low</v>
      </c>
      <c r="BN128" s="228">
        <f t="array" ref="BN128">LOOKUP(2,1/(Log!$K$1:$K$27569=BJ128),Log!$H$1:$H$27569)</f>
        <v>3</v>
      </c>
      <c r="BO128" s="228" t="str">
        <f t="array" ref="BO128">LOOKUP(2,1/(Log!$K$1:$K$27569=BJ128),Log!$J$1:$J$27569)</f>
        <v>The number of fatalities reported is the sum of all fatalities reported for each individual crisis for Turkiye.</v>
      </c>
      <c r="BP128" s="218" t="str">
        <f t="array" ref="BP128">LOOKUP(2,1/(Log!$K$1:$K$27569=BJ128),Log!$I$1:$I$27569)</f>
        <v>https://acleddata.com/data-export-tool/; https://missingmigrants.iom.int/downloads</v>
      </c>
      <c r="BQ128" s="229">
        <f t="array" ref="BQ128">LOOKUP(2,1/(Log!$K$1:$K$27569=BJ128),Log!$L$1:$L$27569)</f>
        <v>45771</v>
      </c>
      <c r="BR128" s="227" t="str">
        <f t="shared" si="122"/>
        <v>TUR001Buildings damaged</v>
      </c>
      <c r="BS128" s="230" t="str">
        <f t="array" ref="BS128">LOOKUP(2,1/(Log!$K$1:$K$27569=BR128),Log!$E$1:$E$27569)</f>
        <v>x</v>
      </c>
      <c r="BT128" s="230">
        <f t="array" ref="BT128">LOOKUP(2,1/(Log!$K$1:$K$27569=BR128),Log!$F$1:$F$27569)</f>
        <v>0</v>
      </c>
      <c r="BU128" s="230" t="str">
        <f t="array" ref="BU128">LOOKUP(2,1/(Log!$K$1:$K$27569=BR128),Log!$G$1:$G$27569)</f>
        <v>Medium</v>
      </c>
      <c r="BV128" s="230">
        <f t="array" ref="BV128">LOOKUP(2,1/(Log!$K$1:$K$27569=BR128),Log!$H$1:$H$27569)</f>
        <v>2</v>
      </c>
      <c r="BW128" s="230" t="str">
        <f t="array" ref="BW128">LOOKUP(2,1/(Log!$K$1:$K$27569=BR128),Log!$J$1:$J$27569)</f>
        <v>Figure represents the number of fatilities from the Kurdish conflict from August 2018-Early February 2019 (673) +  the number of migrants and refugees who died in Turkey August 2018-early February 2019 (116).</v>
      </c>
      <c r="BX128" s="230">
        <f t="array" ref="BX128">LOOKUP(2,1/(Log!$K$1:$K$27569=BR128),Log!$I$1:$I$27569)</f>
        <v>0</v>
      </c>
      <c r="BY128" s="214">
        <f t="array" ref="BY128">LOOKUP(2,1/(Log!$K$1:$K$27569=BR128),Log!$L$1:$L$27569)</f>
        <v>43511</v>
      </c>
      <c r="BZ128" s="228" t="str">
        <f t="shared" si="123"/>
        <v>TUR001Buildings destroyed</v>
      </c>
      <c r="CA128" s="228" t="str">
        <f t="array" ref="CA128">LOOKUP(2,1/(Log!$K$1:$K$27569=BZ128),Log!$E$1:$E$27569)</f>
        <v>x</v>
      </c>
      <c r="CB128" s="228">
        <f t="array" ref="CB128">LOOKUP(2,1/(Log!$K$1:$K$27569=BZ128),Log!$F$1:$F$27569)</f>
        <v>0</v>
      </c>
      <c r="CC128" s="228" t="str">
        <f t="array" ref="CC128">LOOKUP(2,1/(Log!$K$1:$K$27569=BZ128),Log!$G$1:$G$27569)</f>
        <v>x</v>
      </c>
      <c r="CD128" s="228" t="str">
        <f t="array" ref="CD128">LOOKUP(2,1/(Log!$K$1:$K$27569=BZ128),Log!$H$1:$H$27569)</f>
        <v>x</v>
      </c>
      <c r="CE128" s="228" t="str">
        <f t="array" ref="CE128">LOOKUP(2,1/(Log!$K$1:$K$27569=BZ128),Log!$J$1:$J$27569)</f>
        <v>No information available.</v>
      </c>
      <c r="CF128" s="228">
        <f t="array" ref="CF128">LOOKUP(2,1/(Log!$K$1:$K$27569=BZ128),Log!$I$1:$I$27569)</f>
        <v>0</v>
      </c>
      <c r="CG128" s="229">
        <f t="array" ref="CG128">LOOKUP(2,1/(Log!$K$1:$K$27569=BZ128),Log!$L$1:$L$27569)</f>
        <v>43511</v>
      </c>
      <c r="CH128" s="227" t="str">
        <f t="shared" si="124"/>
        <v>TUR001Buildings in the affected area</v>
      </c>
      <c r="CI128" s="228" t="e">
        <f t="array" ref="CI128">LOOKUP(2,1/(Log!$K$1:$K$27569=CH128),Log!$E$1:$E$27569)</f>
        <v>#N/A</v>
      </c>
      <c r="CJ128" s="228" t="e">
        <f t="array" ref="CJ128">LOOKUP(2,1/(Log!$K$1:$K$27569=CH128),Log!$F$1:$F$27569)</f>
        <v>#N/A</v>
      </c>
      <c r="CK128" s="228" t="e">
        <f t="array" ref="CK128">LOOKUP(2,1/(Log!$K$1:$K$27569=CH128),Log!$G$1:$G$27569)</f>
        <v>#N/A</v>
      </c>
      <c r="CL128" s="228" t="e">
        <f t="array" ref="CL128">LOOKUP(2,1/(Log!$K$1:$K$27569=CH128),Log!$H$1:$H$27569)</f>
        <v>#N/A</v>
      </c>
      <c r="CM128" s="228" t="e">
        <f t="array" ref="CM128">LOOKUP(2,1/(Log!$K$1:$K$27569=CH128),Log!$J$1:$J$27569)</f>
        <v>#N/A</v>
      </c>
      <c r="CN128" s="228" t="e">
        <f t="array" ref="CN128">LOOKUP(2,1/(Log!$K$1:$K$27569=CH128),Log!$I$1:$I$27569)</f>
        <v>#N/A</v>
      </c>
      <c r="CO128" s="231" t="e">
        <f t="array" ref="CO128">LOOKUP(2,1/(Log!$K$1:$K$27569=CH128),Log!$L$1:$L$27569)</f>
        <v>#N/A</v>
      </c>
      <c r="CP128" s="228" t="str">
        <f t="shared" si="125"/>
        <v>TUR001Economic Losses</v>
      </c>
      <c r="CQ128" s="230" t="str">
        <f t="array" ref="CQ128">LOOKUP(2,1/(Log!$K$1:$K$27569=CP128),Log!$E$1:$E$27569)</f>
        <v>x</v>
      </c>
      <c r="CR128" s="230">
        <f t="array" ref="CR128">LOOKUP(2,1/(Log!$K$1:$K$27569=CP128),Log!$F$1:$F$27569)</f>
        <v>0</v>
      </c>
      <c r="CS128" s="230" t="str">
        <f t="array" ref="CS128">LOOKUP(2,1/(Log!$K$1:$K$27569=CP128),Log!$G$1:$G$27569)</f>
        <v>Medium</v>
      </c>
      <c r="CT128" s="230">
        <f t="array" ref="CT128">LOOKUP(2,1/(Log!$K$1:$K$27569=CP128),Log!$H$1:$H$27569)</f>
        <v>2</v>
      </c>
      <c r="CU128" s="230" t="str">
        <f t="array" ref="CU128">LOOKUP(2,1/(Log!$K$1:$K$27569=CP128),Log!$J$1:$J$27569)</f>
        <v>No information available.</v>
      </c>
      <c r="CV128" s="230">
        <f t="array" ref="CV128">LOOKUP(2,1/(Log!$K$1:$K$27569=CP128),Log!$I$1:$I$27569)</f>
        <v>0</v>
      </c>
      <c r="CW128" s="214">
        <f t="array" ref="CW128">LOOKUP(2,1/(Log!$K$1:$K$27569=CP128),Log!$L$1:$L$27569)</f>
        <v>43511</v>
      </c>
      <c r="CX128" s="228" t="str">
        <f t="shared" si="126"/>
        <v>TUR001People in Need</v>
      </c>
      <c r="CY128" s="218">
        <f t="shared" si="127"/>
        <v>9022000</v>
      </c>
      <c r="CZ128" s="218" t="str">
        <f t="shared" si="128"/>
        <v>IFRC Turkish Red Crescent 28/04/2023; UNHCR 21/04/2025; ; World Bank 22/10/2024IFRC Turkish Red Crescent 28/04/2023, Tur Gov PMM accessed 21/04/2025, World Bank 22/10/2024, IOM 07/03/2025; UNHCR 17/03/2025UNHCR 06/05/2024; Turkey Southeast Inter-agency Coordination accessed 27/03/2025</v>
      </c>
      <c r="DA128" s="218" t="str">
        <f t="shared" si="129"/>
        <v>Low</v>
      </c>
      <c r="DB128" s="218">
        <f t="shared" si="130"/>
        <v>3</v>
      </c>
      <c r="DC128" s="218" t="str">
        <f t="shared" si="131"/>
        <v>The number of people in Level 3 corresponds to the sum of people in Level 3 for each individual crisis for Turkiye.</v>
      </c>
      <c r="DD128" s="218" t="str">
        <f t="shared" si="132"/>
        <v>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https://dtm.iom.int/reports/turkiye-migrant-presence-monitoring-situation-report-feb-2025https://reliefweb.int/report/turkiye/turkiye-south-east-earthquake-response-quarterly-progress-report-january-march-2024-entr; https://www.refugeeinfoturkey.org/SectorDashboards/SETInterSector.html;
https://reliefweb.int/report/turkiye/turkiye-2023-earthquakes-situation-report-no-7-6-march-2023</v>
      </c>
      <c r="DE128" s="220">
        <f t="shared" si="133"/>
        <v>45771</v>
      </c>
      <c r="DF128" s="227" t="str">
        <f t="shared" si="134"/>
        <v>TUR001Minimal humanitarian conditions - Level 1</v>
      </c>
      <c r="DG128" s="213">
        <f t="array" ref="DG128">IF(LOOKUP(2,1/(Log!$K$1:$K$27569=DF128),Log!$E$1:$E$27569)="x","x",ROUND(LOOKUP(2,1/(Log!$K$1:$K$27569=DF128),Log!$E$1:$E$27569),-3))</f>
        <v>36364000</v>
      </c>
      <c r="DH128" s="230" t="str">
        <f t="array" ref="DH128">LOOKUP(2,1/(Log!$K$1:$K$27569=DF128),Log!$F$1:$F$27569)</f>
        <v>Türkiye Presidency of Migration Management accessed 21/03/2025 ; UNHCR 17/03/2025IOM 07/03/2025; TurkStat 30/07/2024, Tur Gov PMM accessed 21/04/2025 ; IOM 07/03/2025; UNHCR 17/03/2025UNHCR 06/05/2024; Turkey Southeast Inter-agency Coordination accessed 27/03/2025</v>
      </c>
      <c r="DI128" s="230" t="str">
        <f t="array" ref="DI128">LOOKUP(2,1/(Log!$K$1:$K$27569=DF128),Log!$G$1:$G$27569)</f>
        <v>Low</v>
      </c>
      <c r="DJ128" s="230">
        <f t="array" ref="DJ128">LOOKUP(2,1/(Log!$K$1:$K$27569=DF128),Log!$H$1:$H$27569)</f>
        <v>3</v>
      </c>
      <c r="DK128" s="230" t="str">
        <f t="array" ref="DK128">LOOKUP(2,1/(Log!$K$1:$K$27569=DF128),Log!$J$1:$J$27569)</f>
        <v>According to INFORM SI methodology, the number of people in Level 1 is equal to the people exposed minus the people affected. People in Level 1 are able to meet their basic needs without employing irreversible coping strategies.</v>
      </c>
      <c r="DL128" s="230" t="str">
        <f t="array" ref="DL128">LOOKUP(2,1/(Log!$K$1:$K$27569=DF128),Log!$I$1:$I$27569)</f>
        <v>https://en.goc.gov.tr/temporary-protection27 ; https://data.unhcr.org/en/documents/details/115172https://en.goc.gov.tr/temporary-protection27 ; https://reliefweb.int/report/turkiye/mpm-turkiye-overview-migrant-situation-migrant-presence-monitoring-situation-report-february-2025, https://dtm.iom.int/reports/turkiye-migrant-presence-monitoring-situation-report-feb-2025; https://en.goc.gov.tr/international-protection17; https://data.unhcr.org/en/documents/details/115172https://reliefweb.int/report/turkiye/turkiye-south-east-earthquake-response-quarterly-progress-report-january-march-2024-entr; https://www.refugeeinfoturkey.org/SectorDashboards/SETInterSector.html</v>
      </c>
      <c r="DM128" s="214">
        <f t="array" ref="DM128">LOOKUP(2,1/(Log!$K$1:$K$27569=DF128),Log!$L$1:$L$27569)</f>
        <v>45771</v>
      </c>
      <c r="DN128" s="228" t="str">
        <f t="shared" si="135"/>
        <v>TUR001Stressed humanitarian conditions - Level 2</v>
      </c>
      <c r="DO128" s="218">
        <f t="array" ref="DO128">IF(LOOKUP(2,1/(Log!$K$1:$K$27569=DN128),Log!$E$1:$E$27569)="x","x",ROUND(LOOKUP(2,1/(Log!$K$1:$K$27569=DN128),Log!$E$1:$E$27569),-3))</f>
        <v>7255000</v>
      </c>
      <c r="DP128" s="228" t="str">
        <f t="array" ref="DP128">LOOKUP(2,1/(Log!$K$1:$K$27569=DN128),Log!$F$1:$F$27569)</f>
        <v>IFRC Turkish Red Crescent 28/04/2023; UNHCR 21/04/2025; ; World Bank 22/10/2024IFRC Turkish Red Crescent 28/04/2023, Tur Gov PMM accessed 21/04/2025, World Bank 22/10/2024, IOM 07/03/2025; UNHCR 17/03/2025TurkStat 30/07/2024 ; Govt. Türkiye 27/03/2023; OCHA 06/03/2023</v>
      </c>
      <c r="DQ128" s="228" t="str">
        <f t="array" ref="DQ128">LOOKUP(2,1/(Log!$K$1:$K$27569=DN128),Log!$G$1:$G$27569)</f>
        <v>Low</v>
      </c>
      <c r="DR128" s="228">
        <f t="array" ref="DR128">LOOKUP(2,1/(Log!$K$1:$K$27569=DN128),Log!$H$1:$H$27569)</f>
        <v>3</v>
      </c>
      <c r="DS128" s="228" t="str">
        <f t="array" ref="DS128">LOOKUP(2,1/(Log!$K$1:$K$27569=DN128),Log!$J$1:$J$27569)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128" s="228" t="str">
        <f t="array" ref="DT128">LOOKUP(2,1/(Log!$K$1:$K$27569=DN128),Log!$I$1:$I$27569)</f>
        <v>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https://dtm.iom.int/reports/turkiye-migrant-presence-monitoring-situation-report-feb-2025https://reliefweb.int/report/turkiye/turkiye-south-east-earthquake-response-quarterly-progress-report-january-march-2024-entr; https://www.refugeeinfoturkey.org/SectorDashboards/SETInterSector.html; https://reliefweb.int/report/turkiye/turkiye-2023-earthquakes-situation-report-no-7-6-march-2023</v>
      </c>
      <c r="DU128" s="229">
        <f t="array" ref="DU128">LOOKUP(2,1/(Log!$K$1:$K$27569=DN128),Log!$L$1:$L$27569)</f>
        <v>45771</v>
      </c>
      <c r="DV128" s="227" t="str">
        <f t="shared" si="136"/>
        <v>TUR001Moderate humanitarian conditions - Level 3</v>
      </c>
      <c r="DW128" s="213">
        <f t="array" ref="DW128">IF(LOOKUP(2,1/(Log!$K$1:$K$27569=DV128),Log!$E$1:$E$27569)="x","x",ROUND(LOOKUP(2,1/(Log!$K$1:$K$27569=DV128),Log!$E$1:$E$27569),-3))</f>
        <v>8453000</v>
      </c>
      <c r="DX128" s="230" t="str">
        <f t="array" ref="DX128">LOOKUP(2,1/(Log!$K$1:$K$27569=DV128),Log!$F$1:$F$27569)</f>
        <v>IFRC Turkish Red Crescent 28/04/2023; UNHCR 21/04/2025; ; World Bank 22/10/2024IFRC Turkish Red Crescent 28/04/2023, Tur Gov PMM accessed 21/04/2025, World Bank 22/10/2024, IOM 07/03/2025; UNHCR 17/03/2025UNHCR 06/05/2024; Turkey Southeast Inter-agency Coordination accessed 27/03/2025</v>
      </c>
      <c r="DY128" s="230" t="str">
        <f t="array" ref="DY128">LOOKUP(2,1/(Log!$K$1:$K$27569=DV128),Log!$G$1:$G$27569)</f>
        <v>Low</v>
      </c>
      <c r="DZ128" s="230">
        <f t="array" ref="DZ128">LOOKUP(2,1/(Log!$K$1:$K$27569=DV128),Log!$H$1:$H$27569)</f>
        <v>3</v>
      </c>
      <c r="EA128" s="230" t="str">
        <f t="array" ref="EA128">LOOKUP(2,1/(Log!$K$1:$K$27569=DV128),Log!$J$1:$J$27569)</f>
        <v>The number of people in Level 3 corresponds to the sum of people in Level 3 for each individual crisis for Turkiye.</v>
      </c>
      <c r="EB128" s="230" t="str">
        <f t="array" ref="EB128">LOOKUP(2,1/(Log!$K$1:$K$27569=DV128),Log!$I$1:$I$27569)</f>
        <v>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https://dtm.iom.int/reports/turkiye-migrant-presence-monitoring-situation-report-feb-2025https://reliefweb.int/report/turkiye/turkiye-south-east-earthquake-response-quarterly-progress-report-january-march-2024-entr; https://www.refugeeinfoturkey.org/SectorDashboards/SETInterSector.html;
https://reliefweb.int/report/turkiye/turkiye-2023-earthquakes-situation-report-no-7-6-march-2023</v>
      </c>
      <c r="EC128" s="214">
        <f t="array" ref="EC128">LOOKUP(2,1/(Log!$K$1:$K$27569=DV128),Log!$L$1:$L$27569)</f>
        <v>45771</v>
      </c>
      <c r="ED128" s="228" t="str">
        <f t="shared" si="137"/>
        <v>TUR001Severe humanitarian conditions - Level 4</v>
      </c>
      <c r="EE128" s="218">
        <f t="array" ref="EE128">IF(LOOKUP(2,1/(Log!$K$1:$K$27569=ED128),Log!$E$1:$E$27569)="x","x",ROUND(LOOKUP(2,1/(Log!$K$1:$K$27569=ED128),Log!$E$1:$E$27569),-3))</f>
        <v>506000</v>
      </c>
      <c r="EF128" s="228" t="str">
        <f t="array" ref="EF128">LOOKUP(2,1/(Log!$K$1:$K$27569=ED128),Log!$F$1:$F$27569)</f>
        <v>IFRC Turkish Red Crescent 28/04/2023; UNHCR 21/04/2025; ; World Bank 22/10/2024IFRC Turkish Red Crescent 28/04/2023, Tur Gov PMM accessed 21/04/2025, World Bank 22/10/2024, IOM 07/03/2025; UNHCR 17/03/2025UNHCR 06/05/2024; Turkey Southeast Inter-agency Coordination accessed 27/03/2025</v>
      </c>
      <c r="EG128" s="228" t="str">
        <f t="array" ref="EG128">LOOKUP(2,1/(Log!$K$1:$K$27569=ED128),Log!$G$1:$G$27569)</f>
        <v>Low</v>
      </c>
      <c r="EH128" s="228">
        <f t="array" ref="EH128">LOOKUP(2,1/(Log!$K$1:$K$27569=ED128),Log!$H$1:$H$27569)</f>
        <v>3</v>
      </c>
      <c r="EI128" s="228" t="str">
        <f t="array" ref="EI128">LOOKUP(2,1/(Log!$K$1:$K$27569=ED128),Log!$J$1:$J$27569)</f>
        <v>The number of people in Level 4 corresponds to the sum of people in Level 4 for each individual crisis for Turkiye.</v>
      </c>
      <c r="EJ128" s="228" t="str">
        <f t="array" ref="EJ128">LOOKUP(2,1/(Log!$K$1:$K$27569=ED128),Log!$I$1:$I$27569)</f>
        <v>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https://dtm.iom.int/reports/turkiye-migrant-presence-monitoring-situation-report-feb-2025https://reliefweb.int/report/turkiye/turkiye-south-east-earthquake-response-quarterly-progress-report-january-march-2024-entr; https://www.refugeeinfoturkey.org/SectorDashboards/SETInterSector.html</v>
      </c>
      <c r="EK128" s="229">
        <f t="array" ref="EK128">LOOKUP(2,1/(Log!$K$1:$K$27569=ED128),Log!$L$1:$L$27569)</f>
        <v>45771</v>
      </c>
      <c r="EL128" s="227" t="str">
        <f t="shared" si="138"/>
        <v>TUR001Extreme humanitarian conditions - Level 5</v>
      </c>
      <c r="EM128" s="213">
        <f t="array" ref="EM128">IF(LOOKUP(2,1/(Log!$K$1:$K$27569=EL128),Log!$E$1:$E$27569)="x","x",ROUND(LOOKUP(2,1/(Log!$K$1:$K$27569=EL128),Log!$E$1:$E$27569),-3))</f>
        <v>63000</v>
      </c>
      <c r="EN128" s="230" t="str">
        <f t="array" ref="EN128">LOOKUP(2,1/(Log!$K$1:$K$27569=EL128),Log!$F$1:$F$27569)</f>
        <v>IFRC Turkish Red Crescent 28/04/2023; UNHCR 21/04/2025; ; World Bank 22/10/2024IFRC Turkish Red Crescent 28/04/2023, Tur Gov PMM accessed 21/04/2025, World Bank 22/10/2024, IOM 07/03/2025; UNHCR 17/03/2025X</v>
      </c>
      <c r="EO128" s="230" t="str">
        <f t="array" ref="EO128">LOOKUP(2,1/(Log!$K$1:$K$27569=EL128),Log!$G$1:$G$27569)</f>
        <v>Low</v>
      </c>
      <c r="EP128" s="230">
        <f t="array" ref="EP128">LOOKUP(2,1/(Log!$K$1:$K$27569=EL128),Log!$H$1:$H$27569)</f>
        <v>3</v>
      </c>
      <c r="EQ128" s="230" t="str">
        <f t="array" ref="EQ128">LOOKUP(2,1/(Log!$K$1:$K$27569=EL128),Log!$J$1:$J$27569)</f>
        <v>The number of people in Level 5 corresponds to the sum of people in Level 5 for each individual crisis for Turkiye.</v>
      </c>
      <c r="ER128" s="230" t="str">
        <f t="array" ref="ER128">LOOKUP(2,1/(Log!$K$1:$K$27569=EL128),Log!$I$1:$I$27569)</f>
        <v>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https://dtm.iom.int/reports/turkiye-migrant-presence-monitoring-situation-report-feb-2025x</v>
      </c>
      <c r="ES128" s="214">
        <f t="array" ref="ES128">LOOKUP(2,1/(Log!$K$1:$K$27569=EL128),Log!$L$1:$L$27569)</f>
        <v>45771</v>
      </c>
      <c r="ET128" s="228" t="str">
        <f t="shared" si="139"/>
        <v>TUR001Fatalities in all crises</v>
      </c>
      <c r="EU128" s="228">
        <f t="array" ref="EU128">LOOKUP(2,1/(Log!$K$1:$K$27569=ET128),Log!$E$1:$E$27569)</f>
        <v>22</v>
      </c>
      <c r="EV128" s="228" t="str">
        <f t="array" ref="EV128">LOOKUP(2,1/(Log!$K$1:$K$27569=ET128),Log!$F$1:$F$27569)</f>
        <v>ACLED accessed 21/04/2025; IOM accessed 21/04/2025</v>
      </c>
      <c r="EW128" s="228" t="str">
        <f t="array" ref="EW128">LOOKUP(2,1/(Log!$K$1:$K$27569=ET128),Log!$G$1:$G$27569)</f>
        <v>Low</v>
      </c>
      <c r="EX128" s="228">
        <f t="array" ref="EX128">LOOKUP(2,1/(Log!$K$1:$K$27569=ET128),Log!$H$1:$H$27569)</f>
        <v>3</v>
      </c>
      <c r="EY128" s="228" t="str">
        <f t="array" ref="EY128">LOOKUP(2,1/(Log!$K$1:$K$27569=ET128),Log!$J$1:$J$27569)</f>
        <v>The number of fatalities reported is the sum of all fatalities reported for each individual crisis for Turkiye.</v>
      </c>
      <c r="EZ128" s="228" t="str">
        <f t="array" ref="EZ128">LOOKUP(2,1/(Log!$K$1:$K$27569=ET128),Log!$I$1:$I$27569)</f>
        <v>https://acleddata.com/data-export-tool/; https://missingmigrants.iom.int/downloads</v>
      </c>
      <c r="FA128" s="229">
        <f t="array" ref="FA128">LOOKUP(2,1/(Log!$K$1:$K$27569=ET128),Log!$L$1:$L$27569)</f>
        <v>45771</v>
      </c>
      <c r="FB128" s="227" t="str">
        <f t="shared" si="140"/>
        <v>TUR001Crisis affected groups</v>
      </c>
      <c r="FC128" s="230">
        <f t="array" ref="FC128">LOOKUP(2,1/(Log!$K$1:$K$27569=FB128),Log!$E$1:$E$27569)</f>
        <v>5</v>
      </c>
      <c r="FD128" s="230" t="str">
        <f t="array" ref="FD128">LOOKUP(2,1/(Log!$K$1:$K$27569=FB128),Log!$F$1:$F$27569)</f>
        <v>UNHCR 17/03/2025Tur Gov PMM accessed 21/04/2025 ; IOM 07/03/2025; UNHCR 17/03/2025OCHA 06/03/2023</v>
      </c>
      <c r="FE128" s="230" t="str">
        <f t="array" ref="FE128">LOOKUP(2,1/(Log!$K$1:$K$27569=FB128),Log!$G$1:$G$27569)</f>
        <v xml:space="preserve">Medium </v>
      </c>
      <c r="FF128" s="230">
        <f t="array" ref="FF128">LOOKUP(2,1/(Log!$K$1:$K$27569=FB128),Log!$H$1:$H$27569)</f>
        <v>2</v>
      </c>
      <c r="FG128" s="230" t="str">
        <f t="array" ref="FG128">LOOKUP(2,1/(Log!$K$1:$K$27569=FB128),Log!$J$1:$J$27569)</f>
        <v xml:space="preserve">Number of different types of affected population groups: 
- IDPs
- Refugees, asylum seekers, and others of concern (such as migrants etc.)
- Returnees
- Host 
- Non-Host </v>
      </c>
      <c r="FH128" s="230" t="str">
        <f t="array" ref="FH128">LOOKUP(2,1/(Log!$K$1:$K$27569=FB128),Log!$I$1:$I$27569)</f>
        <v>https://www.3rpsyriacrisis.org/wp-content/uploads/2024/12/3RP_Regional_Strategic_Overview_2025.pdfhttps://dtm.iom.int/reports/turkiye-migrant-presence-monitoring-situation-report-feb-2025; https://en.goc.gov.tr/international-protection17; https://data.unhcr.org/en/documents/details/115172https://reliefweb.int/report/turkiye/turkiye-2023-earthquakes-situation-report-no-7-6-march-2023</v>
      </c>
      <c r="FI128" s="214">
        <f t="array" ref="FI128">LOOKUP(2,1/(Log!$K$1:$K$27569=FB128),Log!$L$1:$L$27569)</f>
        <v>45771</v>
      </c>
      <c r="FJ128" s="227" t="str">
        <f t="shared" si="141"/>
        <v>TUR001People facing limited access constraints</v>
      </c>
      <c r="FK128" s="228" t="str">
        <f t="array" ref="FK128">LOOKUP(2,1/(Log!$K$1:$K$27569=FJ128),Log!$E$1:$E$27569)</f>
        <v>x</v>
      </c>
      <c r="FL128" s="228">
        <f t="array" ref="FL128">LOOKUP(2,1/(Log!$K$1:$K$27569=FJ128),Log!$F$1:$F$27569)</f>
        <v>0</v>
      </c>
      <c r="FM128" s="228" t="str">
        <f t="array" ref="FM128">LOOKUP(2,1/(Log!$K$1:$K$27569=FJ128),Log!$G$1:$G$27569)</f>
        <v>Medium</v>
      </c>
      <c r="FN128" s="228">
        <f t="array" ref="FN128">LOOKUP(2,1/(Log!$K$1:$K$27569=FJ128),Log!$H$1:$H$27569)</f>
        <v>2</v>
      </c>
      <c r="FO128" s="228" t="str">
        <f t="array" ref="FO128">LOOKUP(2,1/(Log!$K$1:$K$27569=FJ128),Log!$J$1:$J$27569)</f>
        <v>No information available.</v>
      </c>
      <c r="FP128" s="218">
        <f t="array" ref="FP128">LOOKUP(2,1/(Log!$K$1:$K$27569=FJ128),Log!$I$1:$I$27569)</f>
        <v>0</v>
      </c>
      <c r="FQ128" s="219">
        <f t="array" ref="FQ128">LOOKUP(2,1/(Log!$K$1:$K$27569=FJ128),Log!$L$1:$L$27569)</f>
        <v>43511</v>
      </c>
      <c r="FR128" s="227" t="str">
        <f t="shared" si="142"/>
        <v>TUR001People facing restricted access constraints</v>
      </c>
      <c r="FS128" s="230" t="str">
        <f t="array" ref="FS128">LOOKUP(2,1/(Log!$K$1:$K$27569=FR128),Log!$E$1:$E$27569)</f>
        <v>x</v>
      </c>
      <c r="FT128" s="230">
        <f t="array" ref="FT128">LOOKUP(2,1/(Log!$K$1:$K$27569=FR128),Log!$F$1:$F$27569)</f>
        <v>0</v>
      </c>
      <c r="FU128" s="230" t="str">
        <f t="array" ref="FU128">LOOKUP(2,1/(Log!$K$1:$K$27569=FR128),Log!$G$1:$G$27569)</f>
        <v>Medium</v>
      </c>
      <c r="FV128" s="230">
        <f t="array" ref="FV128">LOOKUP(2,1/(Log!$K$1:$K$27569=FR128),Log!$H$1:$H$27569)</f>
        <v>2</v>
      </c>
      <c r="FW128" s="230" t="str">
        <f t="array" ref="FW128">LOOKUP(2,1/(Log!$K$1:$K$27569=FR128),Log!$J$1:$J$27569)</f>
        <v>No information available.</v>
      </c>
      <c r="FX128" s="230">
        <f t="array" ref="FX128">LOOKUP(2,1/(Log!$K$1:$K$27569=FR128),Log!$I$1:$I$27569)</f>
        <v>0</v>
      </c>
      <c r="FY128" s="214">
        <f t="array" ref="FY128">LOOKUP(2,1/(Log!$K$1:$K$27569=FR128),Log!$L$1:$L$27569)</f>
        <v>43511</v>
      </c>
      <c r="FZ128" s="228" t="str">
        <f t="shared" si="143"/>
        <v>TUR001Impediments to entry into country (bureaucratic and administrative)</v>
      </c>
      <c r="GA128" s="228">
        <f t="array" ref="GA128">LOOKUP(2,1/(Log!$K$1:$K$27569=FZ128),Log!$E$1:$E$27569)</f>
        <v>1</v>
      </c>
      <c r="GB128" s="228" t="str">
        <f t="array" ref="GB128">LOOKUP(2,1/(Log!$K$1:$K$27569=FZ128),Log!$F$1:$F$27569)</f>
        <v>ACAPS Access Methodology</v>
      </c>
      <c r="GC128" s="228" t="str">
        <f t="array" ref="GC128">LOOKUP(2,1/(Log!$K$1:$K$27569=FZ128),Log!$G$1:$G$27569)</f>
        <v>Medium</v>
      </c>
      <c r="GD128" s="228">
        <f t="array" ref="GD128">LOOKUP(2,1/(Log!$K$1:$K$27569=FZ128),Log!$H$1:$H$27569)</f>
        <v>2</v>
      </c>
      <c r="GE128" s="228" t="str">
        <f t="array" ref="GE128">LOOKUP(2,1/(Log!$K$1:$K$27569=FZ128),Log!$J$1:$J$27569)</f>
        <v>x</v>
      </c>
      <c r="GF128" s="228" t="str">
        <f t="array" ref="GF128">LOOKUP(2,1/(Log!$K$1:$K$27569=FZ128),Log!$I$1:$I$27569)</f>
        <v>x</v>
      </c>
      <c r="GG128" s="229">
        <f t="array" ref="GG128">LOOKUP(2,1/(Log!$K$1:$K$27569=FZ128),Log!$L$1:$L$27569)</f>
        <v>45608</v>
      </c>
      <c r="GH128" s="227" t="str">
        <f t="shared" si="144"/>
        <v>TUR001Restriction of movement (impediments to freedom of movement and/or administrative restrictions)</v>
      </c>
      <c r="GI128" s="230">
        <f t="array" ref="GI128">LOOKUP(2,1/(Log!$K$1:$K$27569=GH128),Log!$E$1:$E$27569)</f>
        <v>0</v>
      </c>
      <c r="GJ128" s="230" t="str">
        <f t="array" ref="GJ128">LOOKUP(2,1/(Log!$K$1:$K$27569=GH128),Log!$F$1:$F$27569)</f>
        <v>ACAPS Access Methodology</v>
      </c>
      <c r="GK128" s="230" t="str">
        <f t="array" ref="GK128">LOOKUP(2,1/(Log!$K$1:$K$27569=GH128),Log!$G$1:$G$27569)</f>
        <v>Medium</v>
      </c>
      <c r="GL128" s="230">
        <f t="array" ref="GL128">LOOKUP(2,1/(Log!$K$1:$K$27569=GH128),Log!$H$1:$H$27569)</f>
        <v>2</v>
      </c>
      <c r="GM128" s="230" t="str">
        <f t="array" ref="GM128">LOOKUP(2,1/(Log!$K$1:$K$27569=GH128),Log!$J$1:$J$27569)</f>
        <v>x</v>
      </c>
      <c r="GN128" s="230" t="str">
        <f t="array" ref="GN128">LOOKUP(2,1/(Log!$K$1:$K$27569=GH128),Log!$I$1:$I$27569)</f>
        <v>x</v>
      </c>
      <c r="GO128" s="214">
        <f t="array" ref="GO128">LOOKUP(2,1/(Log!$K$1:$K$27569=GH128),Log!$L$1:$L$27569)</f>
        <v>45608</v>
      </c>
      <c r="GP128" s="228" t="str">
        <f t="shared" si="145"/>
        <v>TUR001Interference into implementation of humanitarian activities</v>
      </c>
      <c r="GQ128" s="228">
        <f t="array" ref="GQ128">LOOKUP(2,1/(Log!$K$1:$K$27569=GP128),Log!$E$1:$E$27569)</f>
        <v>1</v>
      </c>
      <c r="GR128" s="228" t="str">
        <f t="array" ref="GR128">LOOKUP(2,1/(Log!$K$1:$K$27569=GP128),Log!$F$1:$F$27569)</f>
        <v>ACAPS Access Methodology</v>
      </c>
      <c r="GS128" s="228" t="str">
        <f t="array" ref="GS128">LOOKUP(2,1/(Log!$K$1:$K$27569=GP128),Log!$G$1:$G$27569)</f>
        <v>Medium</v>
      </c>
      <c r="GT128" s="228">
        <f t="array" ref="GT128">LOOKUP(2,1/(Log!$K$1:$K$27569=GP128),Log!$H$1:$H$27569)</f>
        <v>2</v>
      </c>
      <c r="GU128" s="228" t="str">
        <f t="array" ref="GU128">LOOKUP(2,1/(Log!$K$1:$K$27569=GP128),Log!$J$1:$J$27569)</f>
        <v>x</v>
      </c>
      <c r="GV128" s="228" t="str">
        <f t="array" ref="GV128">LOOKUP(2,1/(Log!$K$1:$K$27569=GP128),Log!$I$1:$I$27569)</f>
        <v>x</v>
      </c>
      <c r="GW128" s="229">
        <f t="array" ref="GW128">LOOKUP(2,1/(Log!$K$1:$K$27569=GP128),Log!$L$1:$L$27569)</f>
        <v>45608</v>
      </c>
      <c r="GX128" s="227" t="str">
        <f t="shared" si="146"/>
        <v>TUR001Violence against personnel, facilities and assets</v>
      </c>
      <c r="GY128" s="230">
        <f t="array" ref="GY128">LOOKUP(2,1/(Log!$K$1:$K$27569=GX128),Log!$E$1:$E$27569)</f>
        <v>0</v>
      </c>
      <c r="GZ128" s="230" t="str">
        <f t="array" ref="GZ128">LOOKUP(2,1/(Log!$K$1:$K$27569=GX128),Log!$F$1:$F$27569)</f>
        <v>ACAPS Access Methodology</v>
      </c>
      <c r="HA128" s="230" t="str">
        <f t="array" ref="HA128">LOOKUP(2,1/(Log!$K$1:$K$27569=GX128),Log!$G$1:$G$27569)</f>
        <v>Medium</v>
      </c>
      <c r="HB128" s="230">
        <f t="array" ref="HB128">LOOKUP(2,1/(Log!$K$1:$K$27569=GX128),Log!$H$1:$H$27569)</f>
        <v>2</v>
      </c>
      <c r="HC128" s="230" t="str">
        <f t="array" ref="HC128">LOOKUP(2,1/(Log!$K$1:$K$27569=GX128),Log!$J$1:$J$27569)</f>
        <v>x</v>
      </c>
      <c r="HD128" s="230" t="str">
        <f t="array" ref="HD128">LOOKUP(2,1/(Log!$K$1:$K$27569=GX128),Log!$I$1:$I$27569)</f>
        <v>x</v>
      </c>
      <c r="HE128" s="214">
        <f t="array" ref="HE128">LOOKUP(2,1/(Log!$K$1:$K$27569=GX128),Log!$L$1:$L$27569)</f>
        <v>45608</v>
      </c>
      <c r="HF128" s="228" t="str">
        <f t="shared" si="147"/>
        <v>TUR001Denial of existence of humanitarian needs or entitlements to assistance</v>
      </c>
      <c r="HG128" s="228">
        <f t="array" ref="HG128">LOOKUP(2,1/(Log!$K$1:$K$27569=HF128),Log!$E$1:$E$27569)</f>
        <v>0</v>
      </c>
      <c r="HH128" s="228" t="str">
        <f t="array" ref="HH128">LOOKUP(2,1/(Log!$K$1:$K$27569=HF128),Log!$F$1:$F$27569)</f>
        <v>ACAPS Access Methodology</v>
      </c>
      <c r="HI128" s="228" t="str">
        <f t="array" ref="HI128">LOOKUP(2,1/(Log!$K$1:$K$27569=HF128),Log!$G$1:$G$27569)</f>
        <v>Medium</v>
      </c>
      <c r="HJ128" s="228">
        <f t="array" ref="HJ128">LOOKUP(2,1/(Log!$K$1:$K$27569=HF128),Log!$H$1:$H$27569)</f>
        <v>2</v>
      </c>
      <c r="HK128" s="228" t="str">
        <f t="array" ref="HK128">LOOKUP(2,1/(Log!$K$1:$K$27569=HF128),Log!$J$1:$J$27569)</f>
        <v>x</v>
      </c>
      <c r="HL128" s="228" t="str">
        <f t="array" ref="HL128">LOOKUP(2,1/(Log!$K$1:$K$27569=HF128),Log!$I$1:$I$27569)</f>
        <v>x</v>
      </c>
      <c r="HM128" s="229">
        <f t="array" ref="HM128">LOOKUP(2,1/(Log!$K$1:$K$27569=HF128),Log!$L$1:$L$27569)</f>
        <v>45608</v>
      </c>
      <c r="HN128" s="227" t="str">
        <f t="shared" si="148"/>
        <v>TUR001Restriction and obstruction of access to services and assistance</v>
      </c>
      <c r="HO128" s="230">
        <f t="array" ref="HO128">LOOKUP(2,1/(Log!$K$1:$K$27569=HN128),Log!$E$1:$E$27569)</f>
        <v>2</v>
      </c>
      <c r="HP128" s="230" t="str">
        <f t="array" ref="HP128">LOOKUP(2,1/(Log!$K$1:$K$27569=HN128),Log!$F$1:$F$27569)</f>
        <v>ACAPS Access Methodology</v>
      </c>
      <c r="HQ128" s="230" t="str">
        <f t="array" ref="HQ128">LOOKUP(2,1/(Log!$K$1:$K$27569=HN128),Log!$G$1:$G$27569)</f>
        <v>Medium</v>
      </c>
      <c r="HR128" s="230">
        <f t="array" ref="HR128">LOOKUP(2,1/(Log!$K$1:$K$27569=HN128),Log!$H$1:$H$27569)</f>
        <v>2</v>
      </c>
      <c r="HS128" s="230" t="str">
        <f t="array" ref="HS128">LOOKUP(2,1/(Log!$K$1:$K$27569=HN128),Log!$J$1:$J$27569)</f>
        <v>x</v>
      </c>
      <c r="HT128" s="230" t="str">
        <f t="array" ref="HT128">LOOKUP(2,1/(Log!$K$1:$K$27569=HN128),Log!$I$1:$I$27569)</f>
        <v>x</v>
      </c>
      <c r="HU128" s="214">
        <f t="array" ref="HU128">LOOKUP(2,1/(Log!$K$1:$K$27569=HN128),Log!$L$1:$L$27569)</f>
        <v>45608</v>
      </c>
      <c r="HV128" s="228" t="str">
        <f t="shared" si="149"/>
        <v>TUR001Ongoing insecurity/hostilities affecting humanitarian assistance</v>
      </c>
      <c r="HW128" s="228">
        <f t="array" ref="HW128">LOOKUP(2,1/(Log!$K$1:$K$27569=HV128),Log!$E$1:$E$27569)</f>
        <v>0</v>
      </c>
      <c r="HX128" s="228" t="str">
        <f t="array" ref="HX128">LOOKUP(2,1/(Log!$K$1:$K$27569=HV128),Log!$F$1:$F$27569)</f>
        <v>ACAPS Access Methodology</v>
      </c>
      <c r="HY128" s="228" t="str">
        <f t="array" ref="HY128">LOOKUP(2,1/(Log!$K$1:$K$27569=HV128),Log!$G$1:$G$27569)</f>
        <v>Medium</v>
      </c>
      <c r="HZ128" s="228">
        <f t="array" ref="HZ128">LOOKUP(2,1/(Log!$K$1:$K$27569=HV128),Log!$H$1:$H$27569)</f>
        <v>2</v>
      </c>
      <c r="IA128" s="228" t="str">
        <f t="array" ref="IA128">LOOKUP(2,1/(Log!$K$1:$K$27569=HV128),Log!$J$1:$J$27569)</f>
        <v>x</v>
      </c>
      <c r="IB128" s="228" t="str">
        <f t="array" ref="IB128">LOOKUP(2,1/(Log!$K$1:$K$27569=HV128),Log!$I$1:$I$27569)</f>
        <v>x</v>
      </c>
      <c r="IC128" s="229">
        <f t="array" ref="IC128">LOOKUP(2,1/(Log!$K$1:$K$27569=HV128),Log!$L$1:$L$27569)</f>
        <v>45608</v>
      </c>
      <c r="ID128" s="227" t="str">
        <f t="shared" si="150"/>
        <v>TUR001Presence of mines and improvised explosive devices</v>
      </c>
      <c r="IE128" s="230">
        <f t="array" ref="IE128">LOOKUP(2,1/(Log!$K$1:$K$27569=ID128),Log!$E$1:$E$27569)</f>
        <v>3</v>
      </c>
      <c r="IF128" s="230" t="str">
        <f t="array" ref="IF128">LOOKUP(2,1/(Log!$K$1:$K$27569=ID128),Log!$F$1:$F$27569)</f>
        <v>ACAPS Access Methodology</v>
      </c>
      <c r="IG128" s="230" t="str">
        <f t="array" ref="IG128">LOOKUP(2,1/(Log!$K$1:$K$27569=ID128),Log!$G$1:$G$27569)</f>
        <v>Medium</v>
      </c>
      <c r="IH128" s="230">
        <f t="array" ref="IH128">LOOKUP(2,1/(Log!$K$1:$K$27569=ID128),Log!$H$1:$H$27569)</f>
        <v>2</v>
      </c>
      <c r="II128" s="230" t="str">
        <f t="array" ref="II128">LOOKUP(2,1/(Log!$K$1:$K$27569=ID128),Log!$J$1:$J$27569)</f>
        <v>x</v>
      </c>
      <c r="IJ128" s="230" t="str">
        <f t="array" ref="IJ128">LOOKUP(2,1/(Log!$K$1:$K$27569=ID128),Log!$I$1:$I$27569)</f>
        <v>x</v>
      </c>
      <c r="IK128" s="214">
        <f t="array" ref="IK128">LOOKUP(2,1/(Log!$K$1:$K$27569=ID128),Log!$L$1:$L$27569)</f>
        <v>45608</v>
      </c>
      <c r="IL128" s="228" t="str">
        <f t="shared" si="151"/>
        <v>TUR001Physical constraints in the environment (obstacles related to terrain, climate, lack of infrastructure, etc.)</v>
      </c>
      <c r="IM128" s="228">
        <f t="array" ref="IM128">LOOKUP(2,1/(Log!$K$1:$K$27569=IL128),Log!$E$1:$E$27569)</f>
        <v>0</v>
      </c>
      <c r="IN128" s="228" t="str">
        <f t="array" ref="IN128">LOOKUP(2,1/(Log!$K$1:$K$27569=IL128),Log!$F$1:$F$27569)</f>
        <v>ACAPS Access Methodology</v>
      </c>
      <c r="IO128" s="228" t="str">
        <f t="array" ref="IO128">LOOKUP(2,1/(Log!$K$1:$K$27569=IL128),Log!$G$1:$G$27569)</f>
        <v>Medium</v>
      </c>
      <c r="IP128" s="228">
        <f t="array" ref="IP128">LOOKUP(2,1/(Log!$K$1:$K$27569=IL128),Log!$H$1:$H$27569)</f>
        <v>2</v>
      </c>
      <c r="IQ128" s="228" t="str">
        <f t="array" ref="IQ128">LOOKUP(2,1/(Log!$K$1:$K$27569=IL128),Log!$J$1:$J$27569)</f>
        <v>x</v>
      </c>
      <c r="IR128" s="228" t="str">
        <f t="array" ref="IR128">LOOKUP(2,1/(Log!$K$1:$K$27569=IL128),Log!$I$1:$I$27569)</f>
        <v>x</v>
      </c>
      <c r="IS128" s="229">
        <f t="array" ref="IS128">LOOKUP(2,1/(Log!$K$1:$K$27569=IL128),Log!$L$1:$L$27569)</f>
        <v>45608</v>
      </c>
    </row>
    <row r="129" spans="1:253" s="11" customFormat="1" ht="13.35" customHeight="1">
      <c r="A129" s="11" t="str">
        <f>Lists!B:B</f>
        <v>Syrian Refugees in Türkiye</v>
      </c>
      <c r="B129" s="11" t="str">
        <f>Lists!F:F</f>
        <v>International Displacement</v>
      </c>
      <c r="C129" s="11" t="str">
        <f>Lists!C:C</f>
        <v>TUR002</v>
      </c>
      <c r="D129" s="11" t="str">
        <f>Lists!A:A</f>
        <v>Türkiye</v>
      </c>
      <c r="E129" s="11" t="str">
        <f>Lists!D:D</f>
        <v>TUR</v>
      </c>
      <c r="F129" s="11" t="str">
        <f t="shared" si="114"/>
        <v>TUR002Total population</v>
      </c>
      <c r="G129" s="212">
        <f t="array" ref="G129">ROUND(LOOKUP(2,1/(Log!$K$1:$K$27569=F129),Log!$E$1:$E$27569),-3)</f>
        <v>85326000</v>
      </c>
      <c r="H129" s="213" t="str">
        <f t="array" ref="H129">LOOKUP(2,1/(Log!$K$1:$K$27569=F129),Log!$F$1:$F$27569)</f>
        <v>World Bank aacessed 17/04/2025</v>
      </c>
      <c r="I129" s="213" t="str">
        <f t="array" ref="I129">LOOKUP(2,1/(Log!$K$1:$K$27569=F129),Log!$G$1:$G$27569)</f>
        <v>High</v>
      </c>
      <c r="J129" s="213">
        <f t="array" ref="J129">LOOKUP(2,1/(Log!$K$1:$K$27569=F129),Log!$H$1:$H$27569)</f>
        <v>1</v>
      </c>
      <c r="K129" s="213" t="str">
        <f t="array" ref="K129">LOOKUP(2,1/(Log!$K$1:$K$27569=F129),Log!$J$1:$J$27569)</f>
        <v>The total projected population of Turkiye in 2025, including refugees, migrants, and asylum seekers. The source is chosen because it provides more up-to-date figures and considers population growth, internal, and cross-border displacement.</v>
      </c>
      <c r="L129" s="213" t="str">
        <f t="array" ref="L129">LOOKUP(2,1/(Log!$K$1:$K$27569=F129),Log!$I$1:$I$27569)</f>
        <v>https://data.worldbank.org/indicator/SP.POP.TOTL?locations=TR</v>
      </c>
      <c r="M129" s="214">
        <f t="array" ref="M129">LOOKUP(2,1/(Log!$K$1:$K$27569=F129),Log!$L$1:$L$27569)</f>
        <v>45771</v>
      </c>
      <c r="N129" s="221" t="str">
        <f t="shared" si="115"/>
        <v>TUR002Landmass affected</v>
      </c>
      <c r="O129" s="216">
        <f t="array" ref="O129">LOOKUP(2,1/(Log!$K$1:$K$27569=N129),Log!$E$1:$E$27569)</f>
        <v>203090</v>
      </c>
      <c r="P129" s="216" t="str">
        <f t="array" ref="P129">LOOKUP(2,1/(Log!$K$1:$K$27569=N129),Log!$F$1:$F$27569)</f>
        <v>City Population accessed 21/03/2025; Türkiye Presidency of Migration Management accessed 21/03/2025</v>
      </c>
      <c r="Q129" s="216" t="str">
        <f t="array" ref="Q129">LOOKUP(2,1/(Log!$K$1:$K$27569=N129),Log!$G$1:$G$27569)</f>
        <v>High</v>
      </c>
      <c r="R129" s="216">
        <f t="array" ref="R129">LOOKUP(2,1/(Log!$K$1:$K$27569=N129),Log!$H$1:$H$27569)</f>
        <v>1</v>
      </c>
      <c r="S129" s="216" t="str">
        <f t="array" ref="S129">LOOKUP(2,1/(Log!$K$1:$K$27569=N129),Log!$J$1:$J$27569)</f>
        <v>Figure represents the combined total area of provinces with percentage of refugees above the national average ~2.5% using figures provided by Turkiye Presidency of Migration Management: Şanlıurfa, Osmaniye, Nevşehir, Mersin, Mardin, Malatya, Konya, Kilis, Kayseri, Kahramanmaraş, İzmir, İstanbul, Hatay, Gaziantep, Bursa, Burdur, Adıyaman, and Adana.</v>
      </c>
      <c r="T129" s="216" t="str">
        <f t="array" ref="T129">LOOKUP(2,1/(Log!$K$1:$K$27569=N129),Log!$I$1:$I$27569)</f>
        <v xml:space="preserve">https://www.citypopulation.de/en/turkey/cities/ ; 
https://en.goc.gov.tr/temporary-protection27
</v>
      </c>
      <c r="U129" s="217">
        <f t="array" ref="U129">LOOKUP(2,1/(Log!$K$1:$K$27569=N129),Log!$L$1:$L$27569)</f>
        <v>45771</v>
      </c>
      <c r="V129" s="221" t="str">
        <f t="shared" si="116"/>
        <v>TUR002People exposed</v>
      </c>
      <c r="W129" s="213">
        <f t="array" ref="W129">IF(LOOKUP(2,1/(Log!$K$1:$K$27569=V129),Log!$E$1:$E$27569)="x","x",ROUND(LOOKUP(2,1/(Log!$K$1:$K$27569=V129),Log!$E$1:$E$27569),-3))</f>
        <v>44613000</v>
      </c>
      <c r="X129" s="213" t="str">
        <f t="array" ref="X129">LOOKUP(2,1/(Log!$K$1:$K$27569=V129),Log!$F$1:$F$27569)</f>
        <v>Türkiye Presidency of Migration Management accessed 21/03/2025 ; TurkStat 30/07/2024</v>
      </c>
      <c r="Y129" s="213" t="str">
        <f t="array" ref="Y129">LOOKUP(2,1/(Log!$K$1:$K$27569=V129),Log!$G$1:$G$27569)</f>
        <v>High</v>
      </c>
      <c r="Z129" s="213">
        <f t="array" ref="Z129">LOOKUP(2,1/(Log!$K$1:$K$27569=V129),Log!$H$1:$H$27569)</f>
        <v>1</v>
      </c>
      <c r="AA129" s="213" t="str">
        <f t="array" ref="AA129">LOOKUP(2,1/(Log!$K$1:$K$27569=V129),Log!$J$1:$J$27569)</f>
        <v xml:space="preserve">The number of people exposed corresponds to the total population of provinces with percentage of refugees above the national average ~2.5% according to Turkiye Presidency of Migration Management. These provinces are: Şanlıurfa, Osmaniye, Nevşehir, Mersin, Mardin, Malatya, Konya, Kilis, Kayseri, Kahramanmaraş, İzmir, İstanbul, Hatay, Gaziantep, Bursa, Burdur, Adıyaman, and Adana.
This population figures are taken from Turkish Statistical Institute. The population projections are valid throughout 2025. This source was chosen because it provides the latest population figures. The reliability of this data is high because it is up to date.
</v>
      </c>
      <c r="AB129" s="213" t="str">
        <f t="array" ref="AB129">LOOKUP(2,1/(Log!$K$1:$K$27569=V129),Log!$I$1:$I$27569)</f>
        <v>https://en.goc.gov.tr/temporary-protection27; https://data.tuik.gov.tr/Bulten/Index?p=Population-Projections-2023-2100-53699</v>
      </c>
      <c r="AC129" s="214">
        <f t="array" ref="AC129">LOOKUP(2,1/(Log!$K$1:$K$27569=V129),Log!$L$1:$L$27569)</f>
        <v>45771</v>
      </c>
      <c r="AD129" s="221" t="str">
        <f t="shared" si="117"/>
        <v>TUR002People affected</v>
      </c>
      <c r="AE129" s="218">
        <f t="array" ref="AE129">IF(LOOKUP(2,1/(Log!$K$1:$K$27569=AD129),Log!$E$1:$E$27569)="x","x",ROUND(LOOKUP(2,1/(Log!$K$1:$K$27569=AD129),Log!$E$1:$E$27569),-3))</f>
        <v>6581000</v>
      </c>
      <c r="AF129" s="218" t="str">
        <f t="array" ref="AF129">LOOKUP(2,1/(Log!$K$1:$K$27569=AD129),Log!$F$1:$F$27569)</f>
        <v>UNHCR 17/03/2025</v>
      </c>
      <c r="AG129" s="218" t="str">
        <f t="array" ref="AG129">LOOKUP(2,1/(Log!$K$1:$K$27569=AD129),Log!$G$1:$G$27569)</f>
        <v>High</v>
      </c>
      <c r="AH129" s="218">
        <f t="array" ref="AH129">LOOKUP(2,1/(Log!$K$1:$K$27569=AD129),Log!$H$1:$H$27569)</f>
        <v>1</v>
      </c>
      <c r="AI129" s="218" t="str">
        <f t="array" ref="AI129">LOOKUP(2,1/(Log!$K$1:$K$27569=AD129),Log!$J$1:$J$27569)</f>
        <v>The number of people affected corresponds to the total number of  registered Syrian refugees and host community according to the 3RP Regional Strategic Overview 2025, page 34.  The host community is included because refugees place pressure on health, education, and other social services, resulting in humanitarian needs for the local population.
This estimate is valid through 2025, as no significant changes in the situation are expected. These sources were chosen because they are the most authoritative and up to date. The reliability of the data Medium the methodologies used for data collection are generally consistent, though minor variations exist that could affect accuracy.
Other sources, such as UNHCR’s Operational Data Portal (ODP), were considered; however, the 3RP figures for displaced populations were used for consistency, as they are also the basis for our calculation for the number of people in the host community in both the affected and People in Need (PiN) estimates.</v>
      </c>
      <c r="AJ129" s="218" t="str">
        <f t="array" ref="AJ129">LOOKUP(2,1/(Log!$K$1:$K$27569=AD129),Log!$I$1:$I$27569)</f>
        <v>https://www.3rpsyriacrisis.org/wp-content/uploads/2024/12/3RP_Regional_Strategic_Overview_2025.pdf</v>
      </c>
      <c r="AK129" s="219">
        <f t="array" ref="AK129">LOOKUP(2,1/(Log!$K$1:$K$27569=AD129),Log!$L$1:$L$27569)</f>
        <v>45771</v>
      </c>
      <c r="AL129" s="221" t="str">
        <f t="shared" si="118"/>
        <v>TUR002People displaced</v>
      </c>
      <c r="AM129" s="213">
        <f t="array" ref="AM129">IF(LOOKUP(2,1/(Log!$K$1:$K$27569=AL129),Log!$E$1:$E$27569)="x","x",ROUND(LOOKUP(2,1/(Log!$K$1:$K$27569=AL129),Log!$E$1:$E$27569),-3))</f>
        <v>2900000</v>
      </c>
      <c r="AN129" s="213" t="str">
        <f t="array" ref="AN129">LOOKUP(2,1/(Log!$K$1:$K$27569=AL129),Log!$F$1:$F$27569)</f>
        <v>UNHCR 17/03/2025</v>
      </c>
      <c r="AO129" s="213" t="str">
        <f t="array" ref="AO129">LOOKUP(2,1/(Log!$K$1:$K$27569=AL129),Log!$G$1:$G$27569)</f>
        <v>High</v>
      </c>
      <c r="AP129" s="213">
        <f t="array" ref="AP129">LOOKUP(2,1/(Log!$K$1:$K$27569=AL129),Log!$H$1:$H$27569)</f>
        <v>1</v>
      </c>
      <c r="AQ129" s="213" t="str">
        <f t="array" ref="AQ129">LOOKUP(2,1/(Log!$K$1:$K$27569=AL129),Log!$J$1:$J$27569)</f>
        <v>The number of people displaced corresponds to the total number of registered Syrian refugees according to the 3RP Regional Strategic Overview 2025, page 34. 
This estimate is valid through 2025, as no significant changes in the situation are expected. This sources is chosen because they are the most authoritative and up to date. The reliability of the data high because it is up to date and recent.
Other sources, such as UNHCR’s Operational Data Portal (ODP), were considered; however, the 3RP figures for displaced populations were used for consistency, as they are also the basis for our calculation for the number of people in the host community in both the affected and People in Need (PiN) estimates.</v>
      </c>
      <c r="AR129" s="213" t="str">
        <f t="array" ref="AR129">LOOKUP(2,1/(Log!$K$1:$K$27569=AL129),Log!$I$1:$I$27569)</f>
        <v>https://www.3rpsyriacrisis.org/wp-content/uploads/2024/12/3RP_Regional_Strategic_Overview_2025.pdf</v>
      </c>
      <c r="AS129" s="214">
        <f t="array" ref="AS129">LOOKUP(2,1/(Log!$K$1:$K$27569=AL129),Log!$L$1:$L$27569)</f>
        <v>45771</v>
      </c>
      <c r="AT129" s="222" t="str">
        <f t="shared" si="119"/>
        <v>TUR002Injuries reported</v>
      </c>
      <c r="AU129" s="218" t="str">
        <f t="array" ref="AU129">LOOKUP(2,1/(Log!$K$1:$K$27569=AT129),Log!$E$1:$E$27569)</f>
        <v>x</v>
      </c>
      <c r="AV129" s="218">
        <f t="array" ref="AV129">LOOKUP(2,1/(Log!$K$1:$K$27569=AT129),Log!$F$1:$F$27569)</f>
        <v>0</v>
      </c>
      <c r="AW129" s="218" t="str">
        <f t="array" ref="AW129">LOOKUP(2,1/(Log!$K$1:$K$27569=AT129),Log!$G$1:$G$27569)</f>
        <v>Medium</v>
      </c>
      <c r="AX129" s="218">
        <f t="array" ref="AX129">LOOKUP(2,1/(Log!$K$1:$K$27569=AT129),Log!$H$1:$H$27569)</f>
        <v>2</v>
      </c>
      <c r="AY129" s="218" t="str">
        <f t="array" ref="AY129">LOOKUP(2,1/(Log!$K$1:$K$27569=AT129),Log!$J$1:$J$27569)</f>
        <v>No comprehensive data about the number of injuries among Syrian refugees</v>
      </c>
      <c r="AZ129" s="218">
        <f t="array" ref="AZ129">LOOKUP(2,1/(Log!$K$1:$K$27569=AT129),Log!$I$1:$I$27569)</f>
        <v>0</v>
      </c>
      <c r="BA129" s="219">
        <f t="array" ref="BA129">LOOKUP(2,1/(Log!$K$1:$K$27569=AT129),Log!$L$1:$L$27569)</f>
        <v>43511</v>
      </c>
      <c r="BB129" s="221" t="str">
        <f t="shared" si="120"/>
        <v>TUR002Illness cases reported</v>
      </c>
      <c r="BC129" s="213" t="str">
        <f t="array" ref="BC129">LOOKUP(2,1/(Log!$K$1:$K$27569=BB129),Log!$E$1:$E$27569)</f>
        <v>x</v>
      </c>
      <c r="BD129" s="213">
        <f t="array" ref="BD129">LOOKUP(2,1/(Log!$K$1:$K$27569=BB129),Log!$F$1:$F$27569)</f>
        <v>0</v>
      </c>
      <c r="BE129" s="213" t="str">
        <f t="array" ref="BE129">LOOKUP(2,1/(Log!$K$1:$K$27569=BB129),Log!$G$1:$G$27569)</f>
        <v>Medium</v>
      </c>
      <c r="BF129" s="213">
        <f t="array" ref="BF129">LOOKUP(2,1/(Log!$K$1:$K$27569=BB129),Log!$H$1:$H$27569)</f>
        <v>2</v>
      </c>
      <c r="BG129" s="213" t="str">
        <f t="array" ref="BG129">LOOKUP(2,1/(Log!$K$1:$K$27569=BB129),Log!$J$1:$J$27569)</f>
        <v>No comprehensive data about the number of illnesses among Syrian refugees</v>
      </c>
      <c r="BH129" s="213">
        <f t="array" ref="BH129">LOOKUP(2,1/(Log!$K$1:$K$27569=BB129),Log!$I$1:$I$27569)</f>
        <v>0</v>
      </c>
      <c r="BI129" s="214">
        <f t="array" ref="BI129">LOOKUP(2,1/(Log!$K$1:$K$27569=BB129),Log!$L$1:$L$27569)</f>
        <v>43511</v>
      </c>
      <c r="BJ129" s="222" t="str">
        <f t="shared" si="121"/>
        <v>TUR002Fatalities reported</v>
      </c>
      <c r="BK129" s="222">
        <f t="array" ref="BK129">LOOKUP(2,1/(Log!$K$1:$K$27569=BJ129),Log!$E$1:$E$27569)</f>
        <v>0</v>
      </c>
      <c r="BL129" s="222" t="str">
        <f t="array" ref="BL129">LOOKUP(2,1/(Log!$K$1:$K$27569=BJ129),Log!$F$1:$F$27569)</f>
        <v>ACLED accessed 21/04/2025</v>
      </c>
      <c r="BM129" s="222" t="str">
        <f t="array" ref="BM129">LOOKUP(2,1/(Log!$K$1:$K$27569=BJ129),Log!$G$1:$G$27569)</f>
        <v>Low</v>
      </c>
      <c r="BN129" s="222">
        <f t="array" ref="BN129">LOOKUP(2,1/(Log!$K$1:$K$27569=BJ129),Log!$H$1:$H$27569)</f>
        <v>3</v>
      </c>
      <c r="BO129" s="222" t="str">
        <f t="array" ref="BO129">LOOKUP(2,1/(Log!$K$1:$K$27569=BJ129),Log!$J$1:$J$27569)</f>
        <v>The figure represents the number of Syrian refugees killed in Türkiye between 1 Oct 2024 and 31 March 2025.</v>
      </c>
      <c r="BP129" s="218" t="str">
        <f t="array" ref="BP129">LOOKUP(2,1/(Log!$K$1:$K$27569=BJ129),Log!$I$1:$I$27569)</f>
        <v>https://acleddata.com/data-export-tool/</v>
      </c>
      <c r="BQ129" s="223">
        <f t="array" ref="BQ129">LOOKUP(2,1/(Log!$K$1:$K$27569=BJ129),Log!$L$1:$L$27569)</f>
        <v>45771</v>
      </c>
      <c r="BR129" s="221" t="str">
        <f t="shared" si="122"/>
        <v>TUR002Buildings damaged</v>
      </c>
      <c r="BS129" s="224">
        <f t="array" ref="BS129">LOOKUP(2,1/(Log!$K$1:$K$27569=BR129),Log!$E$1:$E$27569)</f>
        <v>0</v>
      </c>
      <c r="BT129" s="224">
        <f t="array" ref="BT129">LOOKUP(2,1/(Log!$K$1:$K$27569=BR129),Log!$F$1:$F$27569)</f>
        <v>0</v>
      </c>
      <c r="BU129" s="224" t="str">
        <f t="array" ref="BU129">LOOKUP(2,1/(Log!$K$1:$K$27569=BR129),Log!$G$1:$G$27569)</f>
        <v>Medium</v>
      </c>
      <c r="BV129" s="224">
        <f t="array" ref="BV129">LOOKUP(2,1/(Log!$K$1:$K$27569=BR129),Log!$H$1:$H$27569)</f>
        <v>2</v>
      </c>
      <c r="BW129" s="224" t="str">
        <f t="array" ref="BW129">LOOKUP(2,1/(Log!$K$1:$K$27569=BR129),Log!$J$1:$J$27569)</f>
        <v>The Syrian refugees crisis has not caused a significant number of partial damages.</v>
      </c>
      <c r="BX129" s="224">
        <f t="array" ref="BX129">LOOKUP(2,1/(Log!$K$1:$K$27569=BR129),Log!$I$1:$I$27569)</f>
        <v>0</v>
      </c>
      <c r="BY129" s="214">
        <f t="array" ref="BY129">LOOKUP(2,1/(Log!$K$1:$K$27569=BR129),Log!$L$1:$L$27569)</f>
        <v>43511</v>
      </c>
      <c r="BZ129" s="222" t="str">
        <f t="shared" si="123"/>
        <v>TUR002Buildings destroyed</v>
      </c>
      <c r="CA129" s="222">
        <f t="array" ref="CA129">LOOKUP(2,1/(Log!$K$1:$K$27569=BZ129),Log!$E$1:$E$27569)</f>
        <v>0</v>
      </c>
      <c r="CB129" s="222">
        <f t="array" ref="CB129">LOOKUP(2,1/(Log!$K$1:$K$27569=BZ129),Log!$F$1:$F$27569)</f>
        <v>0</v>
      </c>
      <c r="CC129" s="222" t="str">
        <f t="array" ref="CC129">LOOKUP(2,1/(Log!$K$1:$K$27569=BZ129),Log!$G$1:$G$27569)</f>
        <v>Medium</v>
      </c>
      <c r="CD129" s="222">
        <f t="array" ref="CD129">LOOKUP(2,1/(Log!$K$1:$K$27569=BZ129),Log!$H$1:$H$27569)</f>
        <v>2</v>
      </c>
      <c r="CE129" s="222" t="str">
        <f t="array" ref="CE129">LOOKUP(2,1/(Log!$K$1:$K$27569=BZ129),Log!$J$1:$J$27569)</f>
        <v>The Syrian refugees crisis has not caused a significant number of total damages.</v>
      </c>
      <c r="CF129" s="222">
        <f t="array" ref="CF129">LOOKUP(2,1/(Log!$K$1:$K$27569=BZ129),Log!$I$1:$I$27569)</f>
        <v>0</v>
      </c>
      <c r="CG129" s="223">
        <f t="array" ref="CG129">LOOKUP(2,1/(Log!$K$1:$K$27569=BZ129),Log!$L$1:$L$27569)</f>
        <v>43511</v>
      </c>
      <c r="CH129" s="221" t="str">
        <f t="shared" si="124"/>
        <v>TUR002Buildings in the affected area</v>
      </c>
      <c r="CI129" s="222" t="e">
        <f t="array" ref="CI129">LOOKUP(2,1/(Log!$K$1:$K$27569=CH129),Log!$E$1:$E$27569)</f>
        <v>#N/A</v>
      </c>
      <c r="CJ129" s="222" t="e">
        <f t="array" ref="CJ129">LOOKUP(2,1/(Log!$K$1:$K$27569=CH129),Log!$F$1:$F$27569)</f>
        <v>#N/A</v>
      </c>
      <c r="CK129" s="222" t="e">
        <f t="array" ref="CK129">LOOKUP(2,1/(Log!$K$1:$K$27569=CH129),Log!$G$1:$G$27569)</f>
        <v>#N/A</v>
      </c>
      <c r="CL129" s="222" t="e">
        <f t="array" ref="CL129">LOOKUP(2,1/(Log!$K$1:$K$27569=CH129),Log!$H$1:$H$27569)</f>
        <v>#N/A</v>
      </c>
      <c r="CM129" s="222" t="e">
        <f t="array" ref="CM129">LOOKUP(2,1/(Log!$K$1:$K$27569=CH129),Log!$J$1:$J$27569)</f>
        <v>#N/A</v>
      </c>
      <c r="CN129" s="222" t="e">
        <f t="array" ref="CN129">LOOKUP(2,1/(Log!$K$1:$K$27569=CH129),Log!$I$1:$I$27569)</f>
        <v>#N/A</v>
      </c>
      <c r="CO129" s="225" t="e">
        <f t="array" ref="CO129">LOOKUP(2,1/(Log!$K$1:$K$27569=CH129),Log!$L$1:$L$27569)</f>
        <v>#N/A</v>
      </c>
      <c r="CP129" s="222" t="str">
        <f t="shared" si="125"/>
        <v>TUR002Economic Losses</v>
      </c>
      <c r="CQ129" s="224" t="str">
        <f t="array" ref="CQ129">LOOKUP(2,1/(Log!$K$1:$K$27569=CP129),Log!$E$1:$E$27569)</f>
        <v>x</v>
      </c>
      <c r="CR129" s="224">
        <f t="array" ref="CR129">LOOKUP(2,1/(Log!$K$1:$K$27569=CP129),Log!$F$1:$F$27569)</f>
        <v>0</v>
      </c>
      <c r="CS129" s="224" t="str">
        <f t="array" ref="CS129">LOOKUP(2,1/(Log!$K$1:$K$27569=CP129),Log!$G$1:$G$27569)</f>
        <v>Medium</v>
      </c>
      <c r="CT129" s="224">
        <f t="array" ref="CT129">LOOKUP(2,1/(Log!$K$1:$K$27569=CP129),Log!$H$1:$H$27569)</f>
        <v>2</v>
      </c>
      <c r="CU129" s="224" t="str">
        <f t="array" ref="CU129">LOOKUP(2,1/(Log!$K$1:$K$27569=CP129),Log!$J$1:$J$27569)</f>
        <v>No comprehensive data about the economic impact of  the Syrian refugee crisis in Turkey exists. This is a topic that is very politically divisive.</v>
      </c>
      <c r="CV129" s="224">
        <f t="array" ref="CV129">LOOKUP(2,1/(Log!$K$1:$K$27569=CP129),Log!$I$1:$I$27569)</f>
        <v>0</v>
      </c>
      <c r="CW129" s="214">
        <f t="array" ref="CW129">LOOKUP(2,1/(Log!$K$1:$K$27569=CP129),Log!$L$1:$L$27569)</f>
        <v>43511</v>
      </c>
      <c r="CX129" s="222" t="str">
        <f t="shared" si="126"/>
        <v>TUR002People in Need</v>
      </c>
      <c r="CY129" s="218">
        <f t="shared" si="127"/>
        <v>2165000</v>
      </c>
      <c r="CZ129" s="218" t="str">
        <f t="shared" si="128"/>
        <v>IFRC Turkish Red Crescent 28/04/2023; UNHCR 21/04/2025; ; World Bank 22/10/2024</v>
      </c>
      <c r="DA129" s="218" t="str">
        <f t="shared" si="129"/>
        <v>Low</v>
      </c>
      <c r="DB129" s="218">
        <f t="shared" si="130"/>
        <v>3</v>
      </c>
      <c r="DC129" s="218" t="str">
        <f t="shared" si="131"/>
        <v xml:space="preserve">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3 is calculated based on the number of people in need in Level 3 among registered Syrian refugees in Türkiye. It also includes the number of people in need in Level 3 among the host communities. The host community is included because mixed migration places pressure on health, education, and other social services, resulting in humanitarian needs for the local population.
FRC and TRC's Intersectoral Vulnerability Study Round 2 - 2022: Living on Bare Minimum: An Exploration of the Vulnerability of Refugees in Türkiye reported approximately 39% in Severe level (L3).
2% of the refugees are in Catastrophic Level (L5); 16% of the refugees are in Extreme Level (L4); 39% of the refugees are in Sever Level (L3), 41% of the refugees are in stressed Level (L2), and 2% of the refugees are in Minimal Level (L1).
For estimating the number of people in need within host communities, the World Bank’s national poverty line was used. According to the World Bank, around 13.9% of the population falls below the poverty line. All of this 13.9% has been classified at Severity Level 3.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
</v>
      </c>
      <c r="DD129" s="218" t="str">
        <f t="shared" si="132"/>
        <v>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v>
      </c>
      <c r="DE129" s="220">
        <f t="shared" si="133"/>
        <v>45771</v>
      </c>
      <c r="DF129" s="221" t="str">
        <f t="shared" si="134"/>
        <v>TUR002Minimal humanitarian conditions - Level 1</v>
      </c>
      <c r="DG129" s="213">
        <f t="array" ref="DG129">IF(LOOKUP(2,1/(Log!$K$1:$K$27569=DF129),Log!$E$1:$E$27569)="x","x",ROUND(LOOKUP(2,1/(Log!$K$1:$K$27569=DF129),Log!$E$1:$E$27569),-3))</f>
        <v>38031000</v>
      </c>
      <c r="DH129" s="224" t="str">
        <f t="array" ref="DH129">LOOKUP(2,1/(Log!$K$1:$K$27569=DF129),Log!$F$1:$F$27569)</f>
        <v>Türkiye Presidency of Migration Management accessed 21/03/2025 ; UNHCR 17/03/2025</v>
      </c>
      <c r="DI129" s="224" t="str">
        <f t="array" ref="DI129">LOOKUP(2,1/(Log!$K$1:$K$27569=DF129),Log!$G$1:$G$27569)</f>
        <v xml:space="preserve">Medium </v>
      </c>
      <c r="DJ129" s="224">
        <f t="array" ref="DJ129">LOOKUP(2,1/(Log!$K$1:$K$27569=DF129),Log!$H$1:$H$27569)</f>
        <v>2</v>
      </c>
      <c r="DK129" s="224" t="str">
        <f t="array" ref="DK129">LOOKUP(2,1/(Log!$K$1:$K$27569=DF129),Log!$J$1:$J$27569)</f>
        <v>According to INFORM SI methodology, the number of people in Level 1 is equal to the people exposed minus the people affected. People in Level 1 are able to meet their basic needs without employing irreversible coping strategies.</v>
      </c>
      <c r="DL129" s="224" t="str">
        <f t="array" ref="DL129">LOOKUP(2,1/(Log!$K$1:$K$27569=DF129),Log!$I$1:$I$27569)</f>
        <v>https://en.goc.gov.tr/temporary-protection27 ; https://data.unhcr.org/en/documents/details/115172</v>
      </c>
      <c r="DM129" s="214">
        <f t="array" ref="DM129">LOOKUP(2,1/(Log!$K$1:$K$27569=DF129),Log!$L$1:$L$27569)</f>
        <v>45771</v>
      </c>
      <c r="DN129" s="222" t="str">
        <f t="shared" si="135"/>
        <v>TUR002Stressed humanitarian conditions - Level 2</v>
      </c>
      <c r="DO129" s="218">
        <f t="array" ref="DO129">IF(LOOKUP(2,1/(Log!$K$1:$K$27569=DN129),Log!$E$1:$E$27569)="x","x",ROUND(LOOKUP(2,1/(Log!$K$1:$K$27569=DN129),Log!$E$1:$E$27569),-3))</f>
        <v>4416000</v>
      </c>
      <c r="DP129" s="222" t="str">
        <f t="array" ref="DP129">LOOKUP(2,1/(Log!$K$1:$K$27569=DN129),Log!$F$1:$F$27569)</f>
        <v>IFRC Turkish Red Crescent 28/04/2023; UNHCR 21/04/2025; ; World Bank 22/10/2024</v>
      </c>
      <c r="DQ129" s="222" t="str">
        <f t="array" ref="DQ129">LOOKUP(2,1/(Log!$K$1:$K$27569=DN129),Log!$G$1:$G$27569)</f>
        <v xml:space="preserve">Medium </v>
      </c>
      <c r="DR129" s="222">
        <f t="array" ref="DR129">LOOKUP(2,1/(Log!$K$1:$K$27569=DN129),Log!$H$1:$H$27569)</f>
        <v>2</v>
      </c>
      <c r="DS129" s="222" t="str">
        <f t="array" ref="DS129">LOOKUP(2,1/(Log!$K$1:$K$27569=DN129),Log!$J$1:$J$27569)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129" s="222" t="str">
        <f t="array" ref="DT129">LOOKUP(2,1/(Log!$K$1:$K$27569=DN129),Log!$I$1:$I$27569)</f>
        <v>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v>
      </c>
      <c r="DU129" s="223">
        <f t="array" ref="DU129">LOOKUP(2,1/(Log!$K$1:$K$27569=DN129),Log!$L$1:$L$27569)</f>
        <v>45771</v>
      </c>
      <c r="DV129" s="221" t="str">
        <f t="shared" si="136"/>
        <v>TUR002Moderate humanitarian conditions - Level 3</v>
      </c>
      <c r="DW129" s="213">
        <f t="array" ref="DW129">IF(LOOKUP(2,1/(Log!$K$1:$K$27569=DV129),Log!$E$1:$E$27569)="x","x",ROUND(LOOKUP(2,1/(Log!$K$1:$K$27569=DV129),Log!$E$1:$E$27569),-3))</f>
        <v>1643000</v>
      </c>
      <c r="DX129" s="224" t="str">
        <f t="array" ref="DX129">LOOKUP(2,1/(Log!$K$1:$K$27569=DV129),Log!$F$1:$F$27569)</f>
        <v>IFRC Turkish Red Crescent 28/04/2023; UNHCR 21/04/2025; ; World Bank 22/10/2024</v>
      </c>
      <c r="DY129" s="224" t="str">
        <f t="array" ref="DY129">LOOKUP(2,1/(Log!$K$1:$K$27569=DV129),Log!$G$1:$G$27569)</f>
        <v>Low</v>
      </c>
      <c r="DZ129" s="224">
        <f t="array" ref="DZ129">LOOKUP(2,1/(Log!$K$1:$K$27569=DV129),Log!$H$1:$H$27569)</f>
        <v>3</v>
      </c>
      <c r="EA129" s="224" t="str">
        <f t="array" ref="EA129">LOOKUP(2,1/(Log!$K$1:$K$27569=DV129),Log!$J$1:$J$27569)</f>
        <v xml:space="preserve">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3 is calculated based on the number of people in need in Level 3 among registered Syrian refugees in Türkiye. It also includes the number of people in need in Level 3 among the host communities. The host community is included because mixed migration places pressure on health, education, and other social services, resulting in humanitarian needs for the local population.
FRC and TRC's Intersectoral Vulnerability Study Round 2 - 2022: Living on Bare Minimum: An Exploration of the Vulnerability of Refugees in Türkiye reported approximately 39% in Severe level (L3).
2% of the refugees are in Catastrophic Level (L5); 16% of the refugees are in Extreme Level (L4); 39% of the refugees are in Sever Level (L3), 41% of the refugees are in stressed Level (L2), and 2% of the refugees are in Minimal Level (L1).
For estimating the number of people in need within host communities, the World Bank’s national poverty line was used. According to the World Bank, around 13.9% of the population falls below the poverty line. All of this 13.9% has been classified at Severity Level 3.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
</v>
      </c>
      <c r="EB129" s="224" t="str">
        <f t="array" ref="EB129">LOOKUP(2,1/(Log!$K$1:$K$27569=DV129),Log!$I$1:$I$27569)</f>
        <v>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v>
      </c>
      <c r="EC129" s="214">
        <f t="array" ref="EC129">LOOKUP(2,1/(Log!$K$1:$K$27569=DV129),Log!$L$1:$L$27569)</f>
        <v>45771</v>
      </c>
      <c r="ED129" s="222" t="str">
        <f t="shared" si="137"/>
        <v>TUR002Severe humanitarian conditions - Level 4</v>
      </c>
      <c r="EE129" s="218">
        <f t="array" ref="EE129">IF(LOOKUP(2,1/(Log!$K$1:$K$27569=ED129),Log!$E$1:$E$27569)="x","x",ROUND(LOOKUP(2,1/(Log!$K$1:$K$27569=ED129),Log!$E$1:$E$27569),-3))</f>
        <v>464000</v>
      </c>
      <c r="EF129" s="222" t="str">
        <f t="array" ref="EF129">LOOKUP(2,1/(Log!$K$1:$K$27569=ED129),Log!$F$1:$F$27569)</f>
        <v>IFRC Turkish Red Crescent 28/04/2023; UNHCR 21/04/2025; ; World Bank 22/10/2024</v>
      </c>
      <c r="EG129" s="222" t="str">
        <f t="array" ref="EG129">LOOKUP(2,1/(Log!$K$1:$K$27569=ED129),Log!$G$1:$G$27569)</f>
        <v>Low</v>
      </c>
      <c r="EH129" s="222">
        <f t="array" ref="EH129">LOOKUP(2,1/(Log!$K$1:$K$27569=ED129),Log!$H$1:$H$27569)</f>
        <v>3</v>
      </c>
      <c r="EI129" s="222" t="str">
        <f t="array" ref="EI129">LOOKUP(2,1/(Log!$K$1:$K$27569=ED129),Log!$J$1:$J$27569)</f>
        <v xml:space="preserve">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4 is calculated based on the number of people in need in level 4 among registered Syrian refugees in Türkiye. It also includes the number of people in need in Level 4 among the host communities. The host community is included because mixed migration places pressure on health, education, and other social services, resulting in humanitarian needs for the local population.
FRC and TRC's Intersectoral Vulnerability Study Round 2 - 2022: Living on Bare Minimum: An Exploration of the Vulnerability of Refugees in Türkiye reported approximately 16% in Severe level (L4).
For estimating the number of people in need within host communities, the World Bank’s national poverty line was used. According to the World Bank, around 13.9% of the population falls below the poverty line. All of this 13.9% has been classified at Severity Level 3, as such Zero was assigned for Level 4.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
</v>
      </c>
      <c r="EJ129" s="222" t="str">
        <f t="array" ref="EJ129">LOOKUP(2,1/(Log!$K$1:$K$27569=ED129),Log!$I$1:$I$27569)</f>
        <v>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v>
      </c>
      <c r="EK129" s="223">
        <f t="array" ref="EK129">LOOKUP(2,1/(Log!$K$1:$K$27569=ED129),Log!$L$1:$L$27569)</f>
        <v>45771</v>
      </c>
      <c r="EL129" s="221" t="str">
        <f t="shared" si="138"/>
        <v>TUR002Extreme humanitarian conditions - Level 5</v>
      </c>
      <c r="EM129" s="213">
        <f t="array" ref="EM129">IF(LOOKUP(2,1/(Log!$K$1:$K$27569=EL129),Log!$E$1:$E$27569)="x","x",ROUND(LOOKUP(2,1/(Log!$K$1:$K$27569=EL129),Log!$E$1:$E$27569),-3))</f>
        <v>58000</v>
      </c>
      <c r="EN129" s="224" t="str">
        <f t="array" ref="EN129">LOOKUP(2,1/(Log!$K$1:$K$27569=EL129),Log!$F$1:$F$27569)</f>
        <v>IFRC Turkish Red Crescent 28/04/2023; UNHCR 21/04/2025; ; World Bank 22/10/2024</v>
      </c>
      <c r="EO129" s="224" t="str">
        <f t="array" ref="EO129">LOOKUP(2,1/(Log!$K$1:$K$27569=EL129),Log!$G$1:$G$27569)</f>
        <v>Low</v>
      </c>
      <c r="EP129" s="224">
        <f t="array" ref="EP129">LOOKUP(2,1/(Log!$K$1:$K$27569=EL129),Log!$H$1:$H$27569)</f>
        <v>3</v>
      </c>
      <c r="EQ129" s="224" t="str">
        <f t="array" ref="EQ129">LOOKUP(2,1/(Log!$K$1:$K$27569=EL129),Log!$J$1:$J$27569)</f>
        <v xml:space="preserve">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5 is calculated based on the number of people in need in Level 5 among registered Syrian refugees in Türkiye. It also includes the number of people in need in Level 5 among the host communities. The host community is included because mixed migration places pressure on health, education, and other social services, resulting in humanitarian needs for the local population.
FRC and TRC's Intersectoral Vulnerability Study Round 2 - 2022: Living on Bare Minimum: An Exploration of the Vulnerability of Refugees in Türkiye reported approximately 2% in Severe level (L5).
For estimating the number of people in need within host communities, the World Bank’s national poverty line was used. According to the World Bank, around 13.9% of the population falls below the poverty line. All of this 13.9% has been classified at Severity Level 3. As such, Zero were placed at Level 5.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
</v>
      </c>
      <c r="ER129" s="224" t="str">
        <f t="array" ref="ER129">LOOKUP(2,1/(Log!$K$1:$K$27569=EL129),Log!$I$1:$I$27569)</f>
        <v>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v>
      </c>
      <c r="ES129" s="214">
        <f t="array" ref="ES129">LOOKUP(2,1/(Log!$K$1:$K$27569=EL129),Log!$L$1:$L$27569)</f>
        <v>45771</v>
      </c>
      <c r="ET129" s="222" t="str">
        <f t="shared" si="139"/>
        <v>TUR002Fatalities in all crises</v>
      </c>
      <c r="EU129" s="222">
        <f t="array" ref="EU129">LOOKUP(2,1/(Log!$K$1:$K$27569=ET129),Log!$E$1:$E$27569)</f>
        <v>22</v>
      </c>
      <c r="EV129" s="222" t="str">
        <f t="array" ref="EV129">LOOKUP(2,1/(Log!$K$1:$K$27569=ET129),Log!$F$1:$F$27569)</f>
        <v>ACLED accessed 21/04/2025; IOM accessed 21/04/2025</v>
      </c>
      <c r="EW129" s="222" t="str">
        <f t="array" ref="EW129">LOOKUP(2,1/(Log!$K$1:$K$27569=ET129),Log!$G$1:$G$27569)</f>
        <v>Low</v>
      </c>
      <c r="EX129" s="222">
        <f t="array" ref="EX129">LOOKUP(2,1/(Log!$K$1:$K$27569=ET129),Log!$H$1:$H$27569)</f>
        <v>3</v>
      </c>
      <c r="EY129" s="222" t="str">
        <f t="array" ref="EY129">LOOKUP(2,1/(Log!$K$1:$K$27569=ET129),Log!$J$1:$J$27569)</f>
        <v>The number of fatalities reported is the sum of all fatalities reported for each individual crisis for Turkiye.</v>
      </c>
      <c r="EZ129" s="222" t="str">
        <f t="array" ref="EZ129">LOOKUP(2,1/(Log!$K$1:$K$27569=ET129),Log!$I$1:$I$27569)</f>
        <v>https://acleddata.com/data-export-tool/; https://missingmigrants.iom.int/downloads</v>
      </c>
      <c r="FA129" s="223">
        <f t="array" ref="FA129">LOOKUP(2,1/(Log!$K$1:$K$27569=ET129),Log!$L$1:$L$27569)</f>
        <v>45771</v>
      </c>
      <c r="FB129" s="221" t="str">
        <f t="shared" si="140"/>
        <v>TUR002Crisis affected groups</v>
      </c>
      <c r="FC129" s="224">
        <f t="array" ref="FC129">LOOKUP(2,1/(Log!$K$1:$K$27569=FB129),Log!$E$1:$E$27569)</f>
        <v>3</v>
      </c>
      <c r="FD129" s="224" t="str">
        <f t="array" ref="FD129">LOOKUP(2,1/(Log!$K$1:$K$27569=FB129),Log!$F$1:$F$27569)</f>
        <v>UNHCR 17/03/2025</v>
      </c>
      <c r="FE129" s="224" t="str">
        <f t="array" ref="FE129">LOOKUP(2,1/(Log!$K$1:$K$27569=FB129),Log!$G$1:$G$27569)</f>
        <v>High</v>
      </c>
      <c r="FF129" s="224">
        <f t="array" ref="FF129">LOOKUP(2,1/(Log!$K$1:$K$27569=FB129),Log!$H$1:$H$27569)</f>
        <v>1</v>
      </c>
      <c r="FG129" s="224" t="str">
        <f t="array" ref="FG129">LOOKUP(2,1/(Log!$K$1:$K$27569=FB129),Log!$J$1:$J$27569)</f>
        <v xml:space="preserve">Number of different types of affected population groups: 
Refugees, asylum seekers, host population, and non-host population.                               </v>
      </c>
      <c r="FH129" s="224" t="str">
        <f t="array" ref="FH129">LOOKUP(2,1/(Log!$K$1:$K$27569=FB129),Log!$I$1:$I$27569)</f>
        <v>https://www.3rpsyriacrisis.org/wp-content/uploads/2024/12/3RP_Regional_Strategic_Overview_2025.pdf</v>
      </c>
      <c r="FI129" s="214">
        <f t="array" ref="FI129">LOOKUP(2,1/(Log!$K$1:$K$27569=FB129),Log!$L$1:$L$27569)</f>
        <v>45771</v>
      </c>
      <c r="FJ129" s="221" t="str">
        <f t="shared" si="141"/>
        <v>TUR002People facing limited access constraints</v>
      </c>
      <c r="FK129" s="222" t="str">
        <f t="array" ref="FK129">LOOKUP(2,1/(Log!$K$1:$K$27569=FJ129),Log!$E$1:$E$27569)</f>
        <v>x</v>
      </c>
      <c r="FL129" s="222">
        <f t="array" ref="FL129">LOOKUP(2,1/(Log!$K$1:$K$27569=FJ129),Log!$F$1:$F$27569)</f>
        <v>0</v>
      </c>
      <c r="FM129" s="222" t="str">
        <f t="array" ref="FM129">LOOKUP(2,1/(Log!$K$1:$K$27569=FJ129),Log!$G$1:$G$27569)</f>
        <v>Medium</v>
      </c>
      <c r="FN129" s="222">
        <f t="array" ref="FN129">LOOKUP(2,1/(Log!$K$1:$K$27569=FJ129),Log!$H$1:$H$27569)</f>
        <v>2</v>
      </c>
      <c r="FO129" s="222" t="str">
        <f t="array" ref="FO129">LOOKUP(2,1/(Log!$K$1:$K$27569=FJ129),Log!$J$1:$J$27569)</f>
        <v>Data about the number of Syrian refugees facing access constraints is unavailable</v>
      </c>
      <c r="FP129" s="218">
        <f t="array" ref="FP129">LOOKUP(2,1/(Log!$K$1:$K$27569=FJ129),Log!$I$1:$I$27569)</f>
        <v>0</v>
      </c>
      <c r="FQ129" s="219">
        <f t="array" ref="FQ129">LOOKUP(2,1/(Log!$K$1:$K$27569=FJ129),Log!$L$1:$L$27569)</f>
        <v>43511</v>
      </c>
      <c r="FR129" s="221" t="str">
        <f t="shared" si="142"/>
        <v>TUR002People facing restricted access constraints</v>
      </c>
      <c r="FS129" s="224" t="str">
        <f t="array" ref="FS129">LOOKUP(2,1/(Log!$K$1:$K$27569=FR129),Log!$E$1:$E$27569)</f>
        <v>x</v>
      </c>
      <c r="FT129" s="224">
        <f t="array" ref="FT129">LOOKUP(2,1/(Log!$K$1:$K$27569=FR129),Log!$F$1:$F$27569)</f>
        <v>0</v>
      </c>
      <c r="FU129" s="224" t="str">
        <f t="array" ref="FU129">LOOKUP(2,1/(Log!$K$1:$K$27569=FR129),Log!$G$1:$G$27569)</f>
        <v>Medium</v>
      </c>
      <c r="FV129" s="224">
        <f t="array" ref="FV129">LOOKUP(2,1/(Log!$K$1:$K$27569=FR129),Log!$H$1:$H$27569)</f>
        <v>2</v>
      </c>
      <c r="FW129" s="224" t="str">
        <f t="array" ref="FW129">LOOKUP(2,1/(Log!$K$1:$K$27569=FR129),Log!$J$1:$J$27569)</f>
        <v>Data about the number of Syrian refugees facing access constraints is unavailable</v>
      </c>
      <c r="FX129" s="224">
        <f t="array" ref="FX129">LOOKUP(2,1/(Log!$K$1:$K$27569=FR129),Log!$I$1:$I$27569)</f>
        <v>0</v>
      </c>
      <c r="FY129" s="214">
        <f t="array" ref="FY129">LOOKUP(2,1/(Log!$K$1:$K$27569=FR129),Log!$L$1:$L$27569)</f>
        <v>43511</v>
      </c>
      <c r="FZ129" s="222" t="str">
        <f t="shared" si="143"/>
        <v>TUR002Impediments to entry into country (bureaucratic and administrative)</v>
      </c>
      <c r="GA129" s="222">
        <f t="array" ref="GA129">LOOKUP(2,1/(Log!$K$1:$K$27569=FZ129),Log!$E$1:$E$27569)</f>
        <v>1</v>
      </c>
      <c r="GB129" s="222" t="str">
        <f t="array" ref="GB129">LOOKUP(2,1/(Log!$K$1:$K$27569=FZ129),Log!$F$1:$F$27569)</f>
        <v>ACAPS Access Methodology</v>
      </c>
      <c r="GC129" s="222" t="str">
        <f t="array" ref="GC129">LOOKUP(2,1/(Log!$K$1:$K$27569=FZ129),Log!$G$1:$G$27569)</f>
        <v>Medium</v>
      </c>
      <c r="GD129" s="222">
        <f t="array" ref="GD129">LOOKUP(2,1/(Log!$K$1:$K$27569=FZ129),Log!$H$1:$H$27569)</f>
        <v>2</v>
      </c>
      <c r="GE129" s="222" t="str">
        <f t="array" ref="GE129">LOOKUP(2,1/(Log!$K$1:$K$27569=FZ129),Log!$J$1:$J$27569)</f>
        <v>x</v>
      </c>
      <c r="GF129" s="222" t="str">
        <f t="array" ref="GF129">LOOKUP(2,1/(Log!$K$1:$K$27569=FZ129),Log!$I$1:$I$27569)</f>
        <v>x</v>
      </c>
      <c r="GG129" s="223">
        <f t="array" ref="GG129">LOOKUP(2,1/(Log!$K$1:$K$27569=FZ129),Log!$L$1:$L$27569)</f>
        <v>45608</v>
      </c>
      <c r="GH129" s="221" t="str">
        <f t="shared" si="144"/>
        <v>TUR002Restriction of movement (impediments to freedom of movement and/or administrative restrictions)</v>
      </c>
      <c r="GI129" s="224">
        <f t="array" ref="GI129">LOOKUP(2,1/(Log!$K$1:$K$27569=GH129),Log!$E$1:$E$27569)</f>
        <v>0</v>
      </c>
      <c r="GJ129" s="224" t="str">
        <f t="array" ref="GJ129">LOOKUP(2,1/(Log!$K$1:$K$27569=GH129),Log!$F$1:$F$27569)</f>
        <v>ACAPS Access Methodology</v>
      </c>
      <c r="GK129" s="224" t="str">
        <f t="array" ref="GK129">LOOKUP(2,1/(Log!$K$1:$K$27569=GH129),Log!$G$1:$G$27569)</f>
        <v>Medium</v>
      </c>
      <c r="GL129" s="224">
        <f t="array" ref="GL129">LOOKUP(2,1/(Log!$K$1:$K$27569=GH129),Log!$H$1:$H$27569)</f>
        <v>2</v>
      </c>
      <c r="GM129" s="224" t="str">
        <f t="array" ref="GM129">LOOKUP(2,1/(Log!$K$1:$K$27569=GH129),Log!$J$1:$J$27569)</f>
        <v>x</v>
      </c>
      <c r="GN129" s="224" t="str">
        <f t="array" ref="GN129">LOOKUP(2,1/(Log!$K$1:$K$27569=GH129),Log!$I$1:$I$27569)</f>
        <v>x</v>
      </c>
      <c r="GO129" s="214">
        <f t="array" ref="GO129">LOOKUP(2,1/(Log!$K$1:$K$27569=GH129),Log!$L$1:$L$27569)</f>
        <v>45608</v>
      </c>
      <c r="GP129" s="222" t="str">
        <f t="shared" si="145"/>
        <v>TUR002Interference into implementation of humanitarian activities</v>
      </c>
      <c r="GQ129" s="222">
        <f t="array" ref="GQ129">LOOKUP(2,1/(Log!$K$1:$K$27569=GP129),Log!$E$1:$E$27569)</f>
        <v>0</v>
      </c>
      <c r="GR129" s="222" t="str">
        <f t="array" ref="GR129">LOOKUP(2,1/(Log!$K$1:$K$27569=GP129),Log!$F$1:$F$27569)</f>
        <v>ACAPS Access Methodology</v>
      </c>
      <c r="GS129" s="222" t="str">
        <f t="array" ref="GS129">LOOKUP(2,1/(Log!$K$1:$K$27569=GP129),Log!$G$1:$G$27569)</f>
        <v>Medium</v>
      </c>
      <c r="GT129" s="222">
        <f t="array" ref="GT129">LOOKUP(2,1/(Log!$K$1:$K$27569=GP129),Log!$H$1:$H$27569)</f>
        <v>2</v>
      </c>
      <c r="GU129" s="222" t="str">
        <f t="array" ref="GU129">LOOKUP(2,1/(Log!$K$1:$K$27569=GP129),Log!$J$1:$J$27569)</f>
        <v>x</v>
      </c>
      <c r="GV129" s="222" t="str">
        <f t="array" ref="GV129">LOOKUP(2,1/(Log!$K$1:$K$27569=GP129),Log!$I$1:$I$27569)</f>
        <v>x</v>
      </c>
      <c r="GW129" s="223">
        <f t="array" ref="GW129">LOOKUP(2,1/(Log!$K$1:$K$27569=GP129),Log!$L$1:$L$27569)</f>
        <v>45608</v>
      </c>
      <c r="GX129" s="221" t="str">
        <f t="shared" si="146"/>
        <v>TUR002Violence against personnel, facilities and assets</v>
      </c>
      <c r="GY129" s="224">
        <f t="array" ref="GY129">LOOKUP(2,1/(Log!$K$1:$K$27569=GX129),Log!$E$1:$E$27569)</f>
        <v>0</v>
      </c>
      <c r="GZ129" s="224" t="str">
        <f t="array" ref="GZ129">LOOKUP(2,1/(Log!$K$1:$K$27569=GX129),Log!$F$1:$F$27569)</f>
        <v>ACAPS Access Methodology</v>
      </c>
      <c r="HA129" s="224" t="str">
        <f t="array" ref="HA129">LOOKUP(2,1/(Log!$K$1:$K$27569=GX129),Log!$G$1:$G$27569)</f>
        <v>Medium</v>
      </c>
      <c r="HB129" s="224">
        <f t="array" ref="HB129">LOOKUP(2,1/(Log!$K$1:$K$27569=GX129),Log!$H$1:$H$27569)</f>
        <v>2</v>
      </c>
      <c r="HC129" s="224" t="str">
        <f t="array" ref="HC129">LOOKUP(2,1/(Log!$K$1:$K$27569=GX129),Log!$J$1:$J$27569)</f>
        <v>x</v>
      </c>
      <c r="HD129" s="224" t="str">
        <f t="array" ref="HD129">LOOKUP(2,1/(Log!$K$1:$K$27569=GX129),Log!$I$1:$I$27569)</f>
        <v>x</v>
      </c>
      <c r="HE129" s="214">
        <f t="array" ref="HE129">LOOKUP(2,1/(Log!$K$1:$K$27569=GX129),Log!$L$1:$L$27569)</f>
        <v>45608</v>
      </c>
      <c r="HF129" s="222" t="str">
        <f t="shared" si="147"/>
        <v>TUR002Denial of existence of humanitarian needs or entitlements to assistance</v>
      </c>
      <c r="HG129" s="222">
        <f t="array" ref="HG129">LOOKUP(2,1/(Log!$K$1:$K$27569=HF129),Log!$E$1:$E$27569)</f>
        <v>0</v>
      </c>
      <c r="HH129" s="222" t="str">
        <f t="array" ref="HH129">LOOKUP(2,1/(Log!$K$1:$K$27569=HF129),Log!$F$1:$F$27569)</f>
        <v>ACAPS Access Methodology</v>
      </c>
      <c r="HI129" s="222" t="str">
        <f t="array" ref="HI129">LOOKUP(2,1/(Log!$K$1:$K$27569=HF129),Log!$G$1:$G$27569)</f>
        <v>Medium</v>
      </c>
      <c r="HJ129" s="222">
        <f t="array" ref="HJ129">LOOKUP(2,1/(Log!$K$1:$K$27569=HF129),Log!$H$1:$H$27569)</f>
        <v>2</v>
      </c>
      <c r="HK129" s="222" t="str">
        <f t="array" ref="HK129">LOOKUP(2,1/(Log!$K$1:$K$27569=HF129),Log!$J$1:$J$27569)</f>
        <v>x</v>
      </c>
      <c r="HL129" s="222" t="str">
        <f t="array" ref="HL129">LOOKUP(2,1/(Log!$K$1:$K$27569=HF129),Log!$I$1:$I$27569)</f>
        <v>x</v>
      </c>
      <c r="HM129" s="223">
        <f t="array" ref="HM129">LOOKUP(2,1/(Log!$K$1:$K$27569=HF129),Log!$L$1:$L$27569)</f>
        <v>45608</v>
      </c>
      <c r="HN129" s="221" t="str">
        <f t="shared" si="148"/>
        <v>TUR002Restriction and obstruction of access to services and assistance</v>
      </c>
      <c r="HO129" s="224">
        <f t="array" ref="HO129">LOOKUP(2,1/(Log!$K$1:$K$27569=HN129),Log!$E$1:$E$27569)</f>
        <v>2</v>
      </c>
      <c r="HP129" s="224" t="str">
        <f t="array" ref="HP129">LOOKUP(2,1/(Log!$K$1:$K$27569=HN129),Log!$F$1:$F$27569)</f>
        <v>ACAPS Access Methodology</v>
      </c>
      <c r="HQ129" s="224" t="str">
        <f t="array" ref="HQ129">LOOKUP(2,1/(Log!$K$1:$K$27569=HN129),Log!$G$1:$G$27569)</f>
        <v>Medium</v>
      </c>
      <c r="HR129" s="224">
        <f t="array" ref="HR129">LOOKUP(2,1/(Log!$K$1:$K$27569=HN129),Log!$H$1:$H$27569)</f>
        <v>2</v>
      </c>
      <c r="HS129" s="224" t="str">
        <f t="array" ref="HS129">LOOKUP(2,1/(Log!$K$1:$K$27569=HN129),Log!$J$1:$J$27569)</f>
        <v>x</v>
      </c>
      <c r="HT129" s="224" t="str">
        <f t="array" ref="HT129">LOOKUP(2,1/(Log!$K$1:$K$27569=HN129),Log!$I$1:$I$27569)</f>
        <v>x</v>
      </c>
      <c r="HU129" s="214">
        <f t="array" ref="HU129">LOOKUP(2,1/(Log!$K$1:$K$27569=HN129),Log!$L$1:$L$27569)</f>
        <v>45608</v>
      </c>
      <c r="HV129" s="222" t="str">
        <f t="shared" si="149"/>
        <v>TUR002Ongoing insecurity/hostilities affecting humanitarian assistance</v>
      </c>
      <c r="HW129" s="222">
        <f t="array" ref="HW129">LOOKUP(2,1/(Log!$K$1:$K$27569=HV129),Log!$E$1:$E$27569)</f>
        <v>0</v>
      </c>
      <c r="HX129" s="222" t="str">
        <f t="array" ref="HX129">LOOKUP(2,1/(Log!$K$1:$K$27569=HV129),Log!$F$1:$F$27569)</f>
        <v>ACAPS Access Methodology</v>
      </c>
      <c r="HY129" s="222" t="str">
        <f t="array" ref="HY129">LOOKUP(2,1/(Log!$K$1:$K$27569=HV129),Log!$G$1:$G$27569)</f>
        <v>Medium</v>
      </c>
      <c r="HZ129" s="222">
        <f t="array" ref="HZ129">LOOKUP(2,1/(Log!$K$1:$K$27569=HV129),Log!$H$1:$H$27569)</f>
        <v>2</v>
      </c>
      <c r="IA129" s="222" t="str">
        <f t="array" ref="IA129">LOOKUP(2,1/(Log!$K$1:$K$27569=HV129),Log!$J$1:$J$27569)</f>
        <v>x</v>
      </c>
      <c r="IB129" s="222" t="str">
        <f t="array" ref="IB129">LOOKUP(2,1/(Log!$K$1:$K$27569=HV129),Log!$I$1:$I$27569)</f>
        <v>x</v>
      </c>
      <c r="IC129" s="223">
        <f t="array" ref="IC129">LOOKUP(2,1/(Log!$K$1:$K$27569=HV129),Log!$L$1:$L$27569)</f>
        <v>45608</v>
      </c>
      <c r="ID129" s="221" t="str">
        <f t="shared" si="150"/>
        <v>TUR002Presence of mines and improvised explosive devices</v>
      </c>
      <c r="IE129" s="224">
        <f t="array" ref="IE129">LOOKUP(2,1/(Log!$K$1:$K$27569=ID129),Log!$E$1:$E$27569)</f>
        <v>3</v>
      </c>
      <c r="IF129" s="224" t="str">
        <f t="array" ref="IF129">LOOKUP(2,1/(Log!$K$1:$K$27569=ID129),Log!$F$1:$F$27569)</f>
        <v>ACAPS Access Methodology</v>
      </c>
      <c r="IG129" s="224" t="str">
        <f t="array" ref="IG129">LOOKUP(2,1/(Log!$K$1:$K$27569=ID129),Log!$G$1:$G$27569)</f>
        <v>Medium</v>
      </c>
      <c r="IH129" s="224">
        <f t="array" ref="IH129">LOOKUP(2,1/(Log!$K$1:$K$27569=ID129),Log!$H$1:$H$27569)</f>
        <v>2</v>
      </c>
      <c r="II129" s="224" t="str">
        <f t="array" ref="II129">LOOKUP(2,1/(Log!$K$1:$K$27569=ID129),Log!$J$1:$J$27569)</f>
        <v>x</v>
      </c>
      <c r="IJ129" s="224" t="str">
        <f t="array" ref="IJ129">LOOKUP(2,1/(Log!$K$1:$K$27569=ID129),Log!$I$1:$I$27569)</f>
        <v>x</v>
      </c>
      <c r="IK129" s="214">
        <f t="array" ref="IK129">LOOKUP(2,1/(Log!$K$1:$K$27569=ID129),Log!$L$1:$L$27569)</f>
        <v>45608</v>
      </c>
      <c r="IL129" s="222" t="str">
        <f t="shared" si="151"/>
        <v>TUR002Physical constraints in the environment (obstacles related to terrain, climate, lack of infrastructure, etc.)</v>
      </c>
      <c r="IM129" s="222">
        <f t="array" ref="IM129">LOOKUP(2,1/(Log!$K$1:$K$27569=IL129),Log!$E$1:$E$27569)</f>
        <v>0</v>
      </c>
      <c r="IN129" s="222" t="str">
        <f t="array" ref="IN129">LOOKUP(2,1/(Log!$K$1:$K$27569=IL129),Log!$F$1:$F$27569)</f>
        <v>ACAPS Access Methodology</v>
      </c>
      <c r="IO129" s="222" t="str">
        <f t="array" ref="IO129">LOOKUP(2,1/(Log!$K$1:$K$27569=IL129),Log!$G$1:$G$27569)</f>
        <v>Medium</v>
      </c>
      <c r="IP129" s="222">
        <f t="array" ref="IP129">LOOKUP(2,1/(Log!$K$1:$K$27569=IL129),Log!$H$1:$H$27569)</f>
        <v>2</v>
      </c>
      <c r="IQ129" s="222" t="str">
        <f t="array" ref="IQ129">LOOKUP(2,1/(Log!$K$1:$K$27569=IL129),Log!$J$1:$J$27569)</f>
        <v>x</v>
      </c>
      <c r="IR129" s="222" t="str">
        <f t="array" ref="IR129">LOOKUP(2,1/(Log!$K$1:$K$27569=IL129),Log!$I$1:$I$27569)</f>
        <v>x</v>
      </c>
      <c r="IS129" s="223">
        <f t="array" ref="IS129">LOOKUP(2,1/(Log!$K$1:$K$27569=IL129),Log!$L$1:$L$27569)</f>
        <v>45608</v>
      </c>
    </row>
    <row r="130" spans="1:253" s="11" customFormat="1" ht="13.35" customHeight="1">
      <c r="A130" s="11" t="str">
        <f>Lists!B:B</f>
        <v>Mixed Migration Flows in Türkiye</v>
      </c>
      <c r="B130" s="11" t="str">
        <f>Lists!F:F</f>
        <v>International Displacement</v>
      </c>
      <c r="C130" s="11" t="str">
        <f>Lists!C:C</f>
        <v>TUR003</v>
      </c>
      <c r="D130" s="11" t="str">
        <f>Lists!A:A</f>
        <v>Türkiye</v>
      </c>
      <c r="E130" s="11" t="str">
        <f>Lists!D:D</f>
        <v>TUR</v>
      </c>
      <c r="F130" s="11" t="str">
        <f t="shared" si="114"/>
        <v>TUR003Total population</v>
      </c>
      <c r="G130" s="212">
        <f t="array" ref="G130">ROUND(LOOKUP(2,1/(Log!$K$1:$K$27569=F130),Log!$E$1:$E$27569),-3)</f>
        <v>85326000</v>
      </c>
      <c r="H130" s="213" t="str">
        <f t="array" ref="H130">LOOKUP(2,1/(Log!$K$1:$K$27569=F130),Log!$F$1:$F$27569)</f>
        <v>World Bank aacessed 17/04/2025</v>
      </c>
      <c r="I130" s="213" t="str">
        <f t="array" ref="I130">LOOKUP(2,1/(Log!$K$1:$K$27569=F130),Log!$G$1:$G$27569)</f>
        <v>High</v>
      </c>
      <c r="J130" s="213">
        <f t="array" ref="J130">LOOKUP(2,1/(Log!$K$1:$K$27569=F130),Log!$H$1:$H$27569)</f>
        <v>1</v>
      </c>
      <c r="K130" s="213" t="str">
        <f t="array" ref="K130">LOOKUP(2,1/(Log!$K$1:$K$27569=F130),Log!$J$1:$J$27569)</f>
        <v>The total projected population of Turkiye in 2025, including refugees, migrants, and asylum seekers. The source is chosen because it provides more up-to-date figures and considers population growth, internal, and cross-border displacement.</v>
      </c>
      <c r="L130" s="213" t="str">
        <f t="array" ref="L130">LOOKUP(2,1/(Log!$K$1:$K$27569=F130),Log!$I$1:$I$27569)</f>
        <v>https://data.worldbank.org/indicator/SP.POP.TOTL?locations=TR</v>
      </c>
      <c r="M130" s="214">
        <f t="array" ref="M130">LOOKUP(2,1/(Log!$K$1:$K$27569=F130),Log!$L$1:$L$27569)</f>
        <v>45771</v>
      </c>
      <c r="N130" s="227" t="str">
        <f t="shared" si="115"/>
        <v>TUR003Landmass affected</v>
      </c>
      <c r="O130" s="216">
        <f t="array" ref="O130">LOOKUP(2,1/(Log!$K$1:$K$27569=N130),Log!$E$1:$E$27569)</f>
        <v>140419</v>
      </c>
      <c r="P130" s="216" t="str">
        <f t="array" ref="P130">LOOKUP(2,1/(Log!$K$1:$K$27569=N130),Log!$F$1:$F$27569)</f>
        <v>IOM 08/06/2022; City Population accessed 21/03/2025</v>
      </c>
      <c r="Q130" s="216" t="str">
        <f t="array" ref="Q130">LOOKUP(2,1/(Log!$K$1:$K$27569=N130),Log!$G$1:$G$27569)</f>
        <v>High</v>
      </c>
      <c r="R130" s="216">
        <f t="array" ref="R130">LOOKUP(2,1/(Log!$K$1:$K$27569=N130),Log!$H$1:$H$27569)</f>
        <v>1</v>
      </c>
      <c r="S130" s="216" t="str">
        <f t="array" ref="S130">LOOKUP(2,1/(Log!$K$1:$K$27569=N130),Log!$J$1:$J$27569)</f>
        <v>Figure represents the combined total area of provinces with significant land and sea mixed migration crossings:  Ağrı, Aydın, Balıkesir, Çanakkale, Edirne, Hakkari, Hatay, İzmir, Kilis, Kırklareli, Muğla, Şanlıurfa, Şırnak, Van</v>
      </c>
      <c r="T130" s="216" t="str">
        <f t="array" ref="T130">LOOKUP(2,1/(Log!$K$1:$K$27569=N130),Log!$I$1:$I$27569)</f>
        <v>https://www.citypopulation.de/en/turkey/cities/; https://reliefweb.int/report/turkey/mpm-turkey-mixed-migration-flows-mediterranean-and-beyond-flow-monitoring-compilation-08-june-2022</v>
      </c>
      <c r="U130" s="217">
        <f t="array" ref="U130">LOOKUP(2,1/(Log!$K$1:$K$27569=N130),Log!$L$1:$L$27569)</f>
        <v>45771</v>
      </c>
      <c r="V130" s="227" t="str">
        <f t="shared" si="116"/>
        <v>TUR003People exposed</v>
      </c>
      <c r="W130" s="213">
        <f t="array" ref="W130">IF(LOOKUP(2,1/(Log!$K$1:$K$27569=V130),Log!$E$1:$E$27569)="x","x",ROUND(LOOKUP(2,1/(Log!$K$1:$K$27569=V130),Log!$E$1:$E$27569),-3))</f>
        <v>16461000</v>
      </c>
      <c r="X130" s="213" t="str">
        <f t="array" ref="X130">LOOKUP(2,1/(Log!$K$1:$K$27569=V130),Log!$F$1:$F$27569)</f>
        <v>IOM 07/03/2025; TurkStat 30/07/2024</v>
      </c>
      <c r="Y130" s="213" t="str">
        <f t="array" ref="Y130">LOOKUP(2,1/(Log!$K$1:$K$27569=V130),Log!$G$1:$G$27569)</f>
        <v xml:space="preserve">Medium </v>
      </c>
      <c r="Z130" s="213">
        <f t="array" ref="Z130">LOOKUP(2,1/(Log!$K$1:$K$27569=V130),Log!$H$1:$H$27569)</f>
        <v>2</v>
      </c>
      <c r="AA130" s="213" t="str">
        <f t="array" ref="AA130">LOOKUP(2,1/(Log!$K$1:$K$27569=V130),Log!$J$1:$J$27569)</f>
        <v xml:space="preserve">The number of people exposed corresponds to the total population of provinces that are the most important entry/exit points for migrants and refugees according to IOM's "MPM Türkiye Overview of Migrant Situation: Migrant Presence Monitoring Situation Report". Those include: Ağrı, Aydın, Balıkesir, Çanakkale, Edirne, Hakkari, Hatay, İzmir, Kilis, Kırklareli, Muğla, Şanlıurfa, Şırnak, Van.
This population figures are taken from Turkish Statistical Institute. The population projections are valid throughout 2025. This source was chosen because it provides the latest population figures. The reliability of this data is high because it is up to date.
</v>
      </c>
      <c r="AB130" s="213" t="str">
        <f t="array" ref="AB130">LOOKUP(2,1/(Log!$K$1:$K$27569=V130),Log!$I$1:$I$27569)</f>
        <v>https://en.goc.gov.tr/temporary-protection27 ; https://reliefweb.int/report/turkiye/mpm-turkiye-overview-migrant-situation-migrant-presence-monitoring-situation-report-february-2025</v>
      </c>
      <c r="AC130" s="214">
        <f t="array" ref="AC130">LOOKUP(2,1/(Log!$K$1:$K$27569=V130),Log!$L$1:$L$27569)</f>
        <v>45771</v>
      </c>
      <c r="AD130" s="227" t="str">
        <f t="shared" si="117"/>
        <v>TUR003People affected</v>
      </c>
      <c r="AE130" s="218">
        <f t="array" ref="AE130">IF(LOOKUP(2,1/(Log!$K$1:$K$27569=AD130),Log!$E$1:$E$27569)="x","x",ROUND(LOOKUP(2,1/(Log!$K$1:$K$27569=AD130),Log!$E$1:$E$27569),-3))</f>
        <v>596000</v>
      </c>
      <c r="AF130" s="218" t="str">
        <f t="array" ref="AF130">LOOKUP(2,1/(Log!$K$1:$K$27569=AD130),Log!$F$1:$F$27569)</f>
        <v>Tur Gov PMM accessed 21/04/2025 ; IOM 07/03/2025; UNHCR 17/03/2025</v>
      </c>
      <c r="AG130" s="218" t="str">
        <f t="array" ref="AG130">LOOKUP(2,1/(Log!$K$1:$K$27569=AD130),Log!$G$1:$G$27569)</f>
        <v xml:space="preserve">Medium </v>
      </c>
      <c r="AH130" s="218">
        <f t="array" ref="AH130">LOOKUP(2,1/(Log!$K$1:$K$27569=AD130),Log!$H$1:$H$27569)</f>
        <v>2</v>
      </c>
      <c r="AI130" s="218" t="str">
        <f t="array" ref="AI130">LOOKUP(2,1/(Log!$K$1:$K$27569=AD130),Log!$J$1:$J$27569)</f>
        <v>The number of people affected corresponds to the total number of non-Syrian refugees and asylum seekers in Türkiye, non-Syrian international protection applicants, and migrants in an irregular situation living in the country, according to IOM's Migrant Presence Monitoring - Situation Report.
In addition, it includes the number of people in host communities in the provinces most impacted by mixed migration, also based on IOM's Migrant Presence Monitoring - Situation Report. These provinces are: Ağrı, Aydın, Balıkesir, Çanakkale, Edirne, Hakkari, Hatay, İzmir, Kilis, Kırklareli, Muğla, Şanlıurfa, Şırnak, and Van.
The host community is included because mixed migration places pressure on health, education, and other social services, resulting in humanitarian needs for the local population.
For the host community, there are no reliable estimates. Therefore, we assume that the impact of mixed migration on host communities is similar to that of the Syrian refugee crisis. The host community figures were extrapolated using the same ratio of Syrian refugees to host communities, based on data from the 3RP Regional Strategic Overview 2025, page 34.
This estimate is valid through 2025, as no significant changes in the situation are expected. These sources were chosen because they are the most authoritative and up to date. However, the reliability of the data is considered low, as assumptions and extrapolations were made to estimate the size of the host community.</v>
      </c>
      <c r="AJ130" s="218" t="str">
        <f t="array" ref="AJ130">LOOKUP(2,1/(Log!$K$1:$K$27569=AD130),Log!$I$1:$I$27569)</f>
        <v>https://dtm.iom.int/reports/turkiye-migrant-presence-monitoring-situation-report-feb-2025; https://en.goc.gov.tr/international-protection17; https://data.unhcr.org/en/documents/details/115172</v>
      </c>
      <c r="AK130" s="219">
        <f t="array" ref="AK130">LOOKUP(2,1/(Log!$K$1:$K$27569=AD130),Log!$L$1:$L$27569)</f>
        <v>45771</v>
      </c>
      <c r="AL130" s="227" t="str">
        <f t="shared" si="118"/>
        <v>TUR003People displaced</v>
      </c>
      <c r="AM130" s="213">
        <f t="array" ref="AM130">IF(LOOKUP(2,1/(Log!$K$1:$K$27569=AL130),Log!$E$1:$E$27569)="x","x",ROUND(LOOKUP(2,1/(Log!$K$1:$K$27569=AL130),Log!$E$1:$E$27569),-3))</f>
        <v>263000</v>
      </c>
      <c r="AN130" s="213" t="str">
        <f t="array" ref="AN130">LOOKUP(2,1/(Log!$K$1:$K$27569=AL130),Log!$F$1:$F$27569)</f>
        <v xml:space="preserve">IOM 07/03/2025, Tur Gov PMM accessed 21/04/2025 </v>
      </c>
      <c r="AO130" s="213" t="str">
        <f t="array" ref="AO130">LOOKUP(2,1/(Log!$K$1:$K$27569=AL130),Log!$G$1:$G$27569)</f>
        <v xml:space="preserve">Medium </v>
      </c>
      <c r="AP130" s="213">
        <f t="array" ref="AP130">LOOKUP(2,1/(Log!$K$1:$K$27569=AL130),Log!$H$1:$H$27569)</f>
        <v>2</v>
      </c>
      <c r="AQ130" s="213" t="str">
        <f t="array" ref="AQ130">LOOKUP(2,1/(Log!$K$1:$K$27569=AL130),Log!$J$1:$J$27569)</f>
        <v xml:space="preserve">The number of people displaced by the mixed migration crisis  includes: non Syrian refugees, asylum seekers, people under International protection, and migrants in irregular status in Turkey. This figure is taken from "Türkiye — Migrant Presence Monitoring - Situation Report" and "Turkiye's Presidency of Migration Management". 
These source were chosen because they are the most authoritative and most up to date sources on this matter. The reliability of this data is high because it is recent. </v>
      </c>
      <c r="AR130" s="213" t="str">
        <f t="array" ref="AR130">LOOKUP(2,1/(Log!$K$1:$K$27569=AL130),Log!$I$1:$I$27569)</f>
        <v>https://dtm.iom.int/reports/turkiye-migrant-presence-monitoring-situation-report-feb-2025, https://en.goc.gov.tr/international-protection17</v>
      </c>
      <c r="AS130" s="214">
        <f t="array" ref="AS130">LOOKUP(2,1/(Log!$K$1:$K$27569=AL130),Log!$L$1:$L$27569)</f>
        <v>45771</v>
      </c>
      <c r="AT130" s="228" t="str">
        <f t="shared" si="119"/>
        <v>TUR003Injuries reported</v>
      </c>
      <c r="AU130" s="218" t="str">
        <f t="array" ref="AU130">LOOKUP(2,1/(Log!$K$1:$K$27569=AT130),Log!$E$1:$E$27569)</f>
        <v>x</v>
      </c>
      <c r="AV130" s="218">
        <f t="array" ref="AV130">LOOKUP(2,1/(Log!$K$1:$K$27569=AT130),Log!$F$1:$F$27569)</f>
        <v>0</v>
      </c>
      <c r="AW130" s="218" t="str">
        <f t="array" ref="AW130">LOOKUP(2,1/(Log!$K$1:$K$27569=AT130),Log!$G$1:$G$27569)</f>
        <v>Medium</v>
      </c>
      <c r="AX130" s="218">
        <f t="array" ref="AX130">LOOKUP(2,1/(Log!$K$1:$K$27569=AT130),Log!$H$1:$H$27569)</f>
        <v>2</v>
      </c>
      <c r="AY130" s="218">
        <f t="array" ref="AY130">LOOKUP(2,1/(Log!$K$1:$K$27569=AT130),Log!$J$1:$J$27569)</f>
        <v>0</v>
      </c>
      <c r="AZ130" s="218">
        <f t="array" ref="AZ130">LOOKUP(2,1/(Log!$K$1:$K$27569=AT130),Log!$I$1:$I$27569)</f>
        <v>0</v>
      </c>
      <c r="BA130" s="219">
        <f t="array" ref="BA130">LOOKUP(2,1/(Log!$K$1:$K$27569=AT130),Log!$L$1:$L$27569)</f>
        <v>43511</v>
      </c>
      <c r="BB130" s="227" t="str">
        <f t="shared" si="120"/>
        <v>TUR003Illness cases reported</v>
      </c>
      <c r="BC130" s="213" t="str">
        <f t="array" ref="BC130">LOOKUP(2,1/(Log!$K$1:$K$27569=BB130),Log!$E$1:$E$27569)</f>
        <v>x</v>
      </c>
      <c r="BD130" s="213">
        <f t="array" ref="BD130">LOOKUP(2,1/(Log!$K$1:$K$27569=BB130),Log!$F$1:$F$27569)</f>
        <v>0</v>
      </c>
      <c r="BE130" s="213" t="str">
        <f t="array" ref="BE130">LOOKUP(2,1/(Log!$K$1:$K$27569=BB130),Log!$G$1:$G$27569)</f>
        <v>Medium</v>
      </c>
      <c r="BF130" s="213">
        <f t="array" ref="BF130">LOOKUP(2,1/(Log!$K$1:$K$27569=BB130),Log!$H$1:$H$27569)</f>
        <v>2</v>
      </c>
      <c r="BG130" s="213">
        <f t="array" ref="BG130">LOOKUP(2,1/(Log!$K$1:$K$27569=BB130),Log!$J$1:$J$27569)</f>
        <v>0</v>
      </c>
      <c r="BH130" s="213">
        <f t="array" ref="BH130">LOOKUP(2,1/(Log!$K$1:$K$27569=BB130),Log!$I$1:$I$27569)</f>
        <v>0</v>
      </c>
      <c r="BI130" s="214">
        <f t="array" ref="BI130">LOOKUP(2,1/(Log!$K$1:$K$27569=BB130),Log!$L$1:$L$27569)</f>
        <v>43511</v>
      </c>
      <c r="BJ130" s="228" t="str">
        <f t="shared" si="121"/>
        <v>TUR003Fatalities reported</v>
      </c>
      <c r="BK130" s="228">
        <f t="array" ref="BK130">LOOKUP(2,1/(Log!$K$1:$K$27569=BJ130),Log!$E$1:$E$27569)</f>
        <v>22</v>
      </c>
      <c r="BL130" s="228" t="str">
        <f t="array" ref="BL130">LOOKUP(2,1/(Log!$K$1:$K$27569=BJ130),Log!$F$1:$F$27569)</f>
        <v>IOM accessed 21/04/2025</v>
      </c>
      <c r="BM130" s="228" t="str">
        <f t="array" ref="BM130">LOOKUP(2,1/(Log!$K$1:$K$27569=BJ130),Log!$G$1:$G$27569)</f>
        <v>Low</v>
      </c>
      <c r="BN130" s="228">
        <f t="array" ref="BN130">LOOKUP(2,1/(Log!$K$1:$K$27569=BJ130),Log!$H$1:$H$27569)</f>
        <v>3</v>
      </c>
      <c r="BO130" s="228" t="str">
        <f t="array" ref="BO130">LOOKUP(2,1/(Log!$K$1:$K$27569=BJ130),Log!$J$1:$J$27569)</f>
        <v xml:space="preserve">The figure corresponds to the number of dead and missing migrants in the last six months (October 2024 - March 2025) as a result of the mixed migration crisis, according to IOM's Missing Migrant Database ( 0 in October, 3 in November, 5 in December 2024, 7 in January 2025, and 7 in February, 0 in March 2025). The true number of fatalities may be higher as a result of unreported incidents and missing cases that are not yet considered dead. </v>
      </c>
      <c r="BP130" s="218" t="str">
        <f t="array" ref="BP130">LOOKUP(2,1/(Log!$K$1:$K$27569=BJ130),Log!$I$1:$I$27569)</f>
        <v>https://missingmigrants.iom.int/downloads</v>
      </c>
      <c r="BQ130" s="229">
        <f t="array" ref="BQ130">LOOKUP(2,1/(Log!$K$1:$K$27569=BJ130),Log!$L$1:$L$27569)</f>
        <v>45771</v>
      </c>
      <c r="BR130" s="227" t="str">
        <f t="shared" si="122"/>
        <v>TUR003Buildings damaged</v>
      </c>
      <c r="BS130" s="230">
        <f t="array" ref="BS130">LOOKUP(2,1/(Log!$K$1:$K$27569=BR130),Log!$E$1:$E$27569)</f>
        <v>0</v>
      </c>
      <c r="BT130" s="230">
        <f t="array" ref="BT130">LOOKUP(2,1/(Log!$K$1:$K$27569=BR130),Log!$F$1:$F$27569)</f>
        <v>0</v>
      </c>
      <c r="BU130" s="230" t="str">
        <f t="array" ref="BU130">LOOKUP(2,1/(Log!$K$1:$K$27569=BR130),Log!$G$1:$G$27569)</f>
        <v>Medium</v>
      </c>
      <c r="BV130" s="230">
        <f t="array" ref="BV130">LOOKUP(2,1/(Log!$K$1:$K$27569=BR130),Log!$H$1:$H$27569)</f>
        <v>2</v>
      </c>
      <c r="BW130" s="230">
        <f t="array" ref="BW130">LOOKUP(2,1/(Log!$K$1:$K$27569=BR130),Log!$J$1:$J$27569)</f>
        <v>0</v>
      </c>
      <c r="BX130" s="230">
        <f t="array" ref="BX130">LOOKUP(2,1/(Log!$K$1:$K$27569=BR130),Log!$I$1:$I$27569)</f>
        <v>0</v>
      </c>
      <c r="BY130" s="214">
        <f t="array" ref="BY130">LOOKUP(2,1/(Log!$K$1:$K$27569=BR130),Log!$L$1:$L$27569)</f>
        <v>43511</v>
      </c>
      <c r="BZ130" s="228" t="str">
        <f t="shared" si="123"/>
        <v>TUR003Buildings destroyed</v>
      </c>
      <c r="CA130" s="228">
        <f t="array" ref="CA130">LOOKUP(2,1/(Log!$K$1:$K$27569=BZ130),Log!$E$1:$E$27569)</f>
        <v>0</v>
      </c>
      <c r="CB130" s="228">
        <f t="array" ref="CB130">LOOKUP(2,1/(Log!$K$1:$K$27569=BZ130),Log!$F$1:$F$27569)</f>
        <v>0</v>
      </c>
      <c r="CC130" s="228" t="str">
        <f t="array" ref="CC130">LOOKUP(2,1/(Log!$K$1:$K$27569=BZ130),Log!$G$1:$G$27569)</f>
        <v>Medium</v>
      </c>
      <c r="CD130" s="228">
        <f t="array" ref="CD130">LOOKUP(2,1/(Log!$K$1:$K$27569=BZ130),Log!$H$1:$H$27569)</f>
        <v>2</v>
      </c>
      <c r="CE130" s="228">
        <f t="array" ref="CE130">LOOKUP(2,1/(Log!$K$1:$K$27569=BZ130),Log!$J$1:$J$27569)</f>
        <v>0</v>
      </c>
      <c r="CF130" s="228">
        <f t="array" ref="CF130">LOOKUP(2,1/(Log!$K$1:$K$27569=BZ130),Log!$I$1:$I$27569)</f>
        <v>0</v>
      </c>
      <c r="CG130" s="229">
        <f t="array" ref="CG130">LOOKUP(2,1/(Log!$K$1:$K$27569=BZ130),Log!$L$1:$L$27569)</f>
        <v>43511</v>
      </c>
      <c r="CH130" s="227" t="str">
        <f t="shared" si="124"/>
        <v>TUR003Buildings in the affected area</v>
      </c>
      <c r="CI130" s="228" t="e">
        <f t="array" ref="CI130">LOOKUP(2,1/(Log!$K$1:$K$27569=CH130),Log!$E$1:$E$27569)</f>
        <v>#N/A</v>
      </c>
      <c r="CJ130" s="228" t="e">
        <f t="array" ref="CJ130">LOOKUP(2,1/(Log!$K$1:$K$27569=CH130),Log!$F$1:$F$27569)</f>
        <v>#N/A</v>
      </c>
      <c r="CK130" s="228" t="e">
        <f t="array" ref="CK130">LOOKUP(2,1/(Log!$K$1:$K$27569=CH130),Log!$G$1:$G$27569)</f>
        <v>#N/A</v>
      </c>
      <c r="CL130" s="228" t="e">
        <f t="array" ref="CL130">LOOKUP(2,1/(Log!$K$1:$K$27569=CH130),Log!$H$1:$H$27569)</f>
        <v>#N/A</v>
      </c>
      <c r="CM130" s="228" t="e">
        <f t="array" ref="CM130">LOOKUP(2,1/(Log!$K$1:$K$27569=CH130),Log!$J$1:$J$27569)</f>
        <v>#N/A</v>
      </c>
      <c r="CN130" s="228" t="e">
        <f t="array" ref="CN130">LOOKUP(2,1/(Log!$K$1:$K$27569=CH130),Log!$I$1:$I$27569)</f>
        <v>#N/A</v>
      </c>
      <c r="CO130" s="231" t="e">
        <f t="array" ref="CO130">LOOKUP(2,1/(Log!$K$1:$K$27569=CH130),Log!$L$1:$L$27569)</f>
        <v>#N/A</v>
      </c>
      <c r="CP130" s="228" t="str">
        <f t="shared" si="125"/>
        <v>TUR003Economic Losses</v>
      </c>
      <c r="CQ130" s="230" t="str">
        <f t="array" ref="CQ130">LOOKUP(2,1/(Log!$K$1:$K$27569=CP130),Log!$E$1:$E$27569)</f>
        <v>x</v>
      </c>
      <c r="CR130" s="230">
        <f t="array" ref="CR130">LOOKUP(2,1/(Log!$K$1:$K$27569=CP130),Log!$F$1:$F$27569)</f>
        <v>0</v>
      </c>
      <c r="CS130" s="230" t="str">
        <f t="array" ref="CS130">LOOKUP(2,1/(Log!$K$1:$K$27569=CP130),Log!$G$1:$G$27569)</f>
        <v>Medium</v>
      </c>
      <c r="CT130" s="230">
        <f t="array" ref="CT130">LOOKUP(2,1/(Log!$K$1:$K$27569=CP130),Log!$H$1:$H$27569)</f>
        <v>2</v>
      </c>
      <c r="CU130" s="230">
        <f t="array" ref="CU130">LOOKUP(2,1/(Log!$K$1:$K$27569=CP130),Log!$J$1:$J$27569)</f>
        <v>0</v>
      </c>
      <c r="CV130" s="230">
        <f t="array" ref="CV130">LOOKUP(2,1/(Log!$K$1:$K$27569=CP130),Log!$I$1:$I$27569)</f>
        <v>0</v>
      </c>
      <c r="CW130" s="214">
        <f t="array" ref="CW130">LOOKUP(2,1/(Log!$K$1:$K$27569=CP130),Log!$L$1:$L$27569)</f>
        <v>43511</v>
      </c>
      <c r="CX130" s="228" t="str">
        <f t="shared" si="126"/>
        <v>TUR003People in Need</v>
      </c>
      <c r="CY130" s="218">
        <f t="shared" si="127"/>
        <v>197000</v>
      </c>
      <c r="CZ130" s="218" t="str">
        <f t="shared" si="128"/>
        <v>IFRC Turkish Red Crescent 28/04/2023, Tur Gov PMM accessed 21/04/2025, World Bank 22/10/2024, IOM 07/03/2025; UNHCR 17/03/2025</v>
      </c>
      <c r="DA130" s="218" t="str">
        <f t="shared" si="129"/>
        <v>Low</v>
      </c>
      <c r="DB130" s="218">
        <f t="shared" si="130"/>
        <v>3</v>
      </c>
      <c r="DC130" s="218" t="str">
        <f t="shared" si="131"/>
        <v>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3 is calculated based on the number of people in need among non-Syrian refugees and asylum seekers in Türkiye, non-Syrian international protection applicants, and migrants in an irregular situation living in Turkiye. It also includes the number of people in need among the host communities in need of assistance in the provinces most impacted by mixed migration. These provinces are: Ağrı, Aydın, Balıkesir, Çanakkale, Edirne, Hakkari, Hatay, İzmir, Kilis, Kırklareli, Muğla, Şanlıurfa, Şırnak, and Van. The host community is included because mixed migration places pressure on health, education, and other social services, resulting in humanitarian needs for the local population.
There are no reliable estimates for the severity levels of needs among mixed migrant populations in Türkiye. It is assumed that the conditions for people affected by mixed migration are, to some extent, similar to those of Syrian refugees. Therefore, the severity breakdown of the Syrian refugee crisis was applied as a proxy estimate.
The Intersectoral Vulnerability Study Round 2 - 2022: Living on Bare Minimum: An Exploration of the Vulnerability of Refugees in Türkiye reported approximately 39% in Severe level (L3).
For estimating the number of people in need within host communities, the World Bank’s national poverty line was used. According to the World Bank, around 13.9% of the population falls below the poverty line. All of this 13.9% has been classified at Severity Level 3.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v>
      </c>
      <c r="DD130" s="218" t="str">
        <f t="shared" si="132"/>
        <v>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v>
      </c>
      <c r="DE130" s="220">
        <f t="shared" si="133"/>
        <v>45771</v>
      </c>
      <c r="DF130" s="227" t="str">
        <f t="shared" si="134"/>
        <v>TUR003Minimal humanitarian conditions - Level 1</v>
      </c>
      <c r="DG130" s="213">
        <f t="array" ref="DG130">IF(LOOKUP(2,1/(Log!$K$1:$K$27569=DF130),Log!$E$1:$E$27569)="x","x",ROUND(LOOKUP(2,1/(Log!$K$1:$K$27569=DF130),Log!$E$1:$E$27569),-3))</f>
        <v>15865000</v>
      </c>
      <c r="DH130" s="230" t="str">
        <f t="array" ref="DH130">LOOKUP(2,1/(Log!$K$1:$K$27569=DF130),Log!$F$1:$F$27569)</f>
        <v>IOM 07/03/2025; TurkStat 30/07/2024, Tur Gov PMM accessed 21/04/2025 ; IOM 07/03/2025; UNHCR 17/03/2025</v>
      </c>
      <c r="DI130" s="230" t="str">
        <f t="array" ref="DI130">LOOKUP(2,1/(Log!$K$1:$K$27569=DF130),Log!$G$1:$G$27569)</f>
        <v>Low</v>
      </c>
      <c r="DJ130" s="230">
        <f t="array" ref="DJ130">LOOKUP(2,1/(Log!$K$1:$K$27569=DF130),Log!$H$1:$H$27569)</f>
        <v>3</v>
      </c>
      <c r="DK130" s="230" t="str">
        <f t="array" ref="DK130">LOOKUP(2,1/(Log!$K$1:$K$27569=DF130),Log!$J$1:$J$27569)</f>
        <v>According to INFORM SI methodology, the number of people in Level 1 is equal to the people exposed minus the people affected. People in Level 1 are able to meet their basic needs without employing irreversible coping strategies.</v>
      </c>
      <c r="DL130" s="230" t="str">
        <f t="array" ref="DL130">LOOKUP(2,1/(Log!$K$1:$K$27569=DF130),Log!$I$1:$I$27569)</f>
        <v>https://en.goc.gov.tr/temporary-protection27 ; https://reliefweb.int/report/turkiye/mpm-turkiye-overview-migrant-situation-migrant-presence-monitoring-situation-report-february-2025, https://dtm.iom.int/reports/turkiye-migrant-presence-monitoring-situation-report-feb-2025; https://en.goc.gov.tr/international-protection17; https://data.unhcr.org/en/documents/details/115172</v>
      </c>
      <c r="DM130" s="214">
        <f t="array" ref="DM130">LOOKUP(2,1/(Log!$K$1:$K$27569=DF130),Log!$L$1:$L$27569)</f>
        <v>45771</v>
      </c>
      <c r="DN130" s="228" t="str">
        <f t="shared" si="135"/>
        <v>TUR003Stressed humanitarian conditions - Level 2</v>
      </c>
      <c r="DO130" s="218">
        <f t="array" ref="DO130">IF(LOOKUP(2,1/(Log!$K$1:$K$27569=DN130),Log!$E$1:$E$27569)="x","x",ROUND(LOOKUP(2,1/(Log!$K$1:$K$27569=DN130),Log!$E$1:$E$27569),-3))</f>
        <v>398000</v>
      </c>
      <c r="DP130" s="228" t="str">
        <f t="array" ref="DP130">LOOKUP(2,1/(Log!$K$1:$K$27569=DN130),Log!$F$1:$F$27569)</f>
        <v>IFRC Turkish Red Crescent 28/04/2023, Tur Gov PMM accessed 21/04/2025, World Bank 22/10/2024, IOM 07/03/2025; UNHCR 17/03/2025</v>
      </c>
      <c r="DQ130" s="228" t="str">
        <f t="array" ref="DQ130">LOOKUP(2,1/(Log!$K$1:$K$27569=DN130),Log!$G$1:$G$27569)</f>
        <v>Low</v>
      </c>
      <c r="DR130" s="228">
        <f t="array" ref="DR130">LOOKUP(2,1/(Log!$K$1:$K$27569=DN130),Log!$H$1:$H$27569)</f>
        <v>3</v>
      </c>
      <c r="DS130" s="228" t="str">
        <f t="array" ref="DS130">LOOKUP(2,1/(Log!$K$1:$K$27569=DN130),Log!$J$1:$J$27569)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130" s="228" t="str">
        <f t="array" ref="DT130">LOOKUP(2,1/(Log!$K$1:$K$27569=DN130),Log!$I$1:$I$27569)</f>
        <v>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v>
      </c>
      <c r="DU130" s="229">
        <f t="array" ref="DU130">LOOKUP(2,1/(Log!$K$1:$K$27569=DN130),Log!$L$1:$L$27569)</f>
        <v>45771</v>
      </c>
      <c r="DV130" s="227" t="str">
        <f t="shared" si="136"/>
        <v>TUR003Moderate humanitarian conditions - Level 3</v>
      </c>
      <c r="DW130" s="213">
        <f t="array" ref="DW130">IF(LOOKUP(2,1/(Log!$K$1:$K$27569=DV130),Log!$E$1:$E$27569)="x","x",ROUND(LOOKUP(2,1/(Log!$K$1:$K$27569=DV130),Log!$E$1:$E$27569),-3))</f>
        <v>150000</v>
      </c>
      <c r="DX130" s="230" t="str">
        <f t="array" ref="DX130">LOOKUP(2,1/(Log!$K$1:$K$27569=DV130),Log!$F$1:$F$27569)</f>
        <v>IFRC Turkish Red Crescent 28/04/2023, Tur Gov PMM accessed 21/04/2025, World Bank 22/10/2024, IOM 07/03/2025; UNHCR 17/03/2025</v>
      </c>
      <c r="DY130" s="230" t="str">
        <f t="array" ref="DY130">LOOKUP(2,1/(Log!$K$1:$K$27569=DV130),Log!$G$1:$G$27569)</f>
        <v>Low</v>
      </c>
      <c r="DZ130" s="230">
        <f t="array" ref="DZ130">LOOKUP(2,1/(Log!$K$1:$K$27569=DV130),Log!$H$1:$H$27569)</f>
        <v>3</v>
      </c>
      <c r="EA130" s="230" t="str">
        <f t="array" ref="EA130">LOOKUP(2,1/(Log!$K$1:$K$27569=DV130),Log!$J$1:$J$27569)</f>
        <v>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3 is calculated based on the number of people in need among non-Syrian refugees and asylum seekers in Türkiye, non-Syrian international protection applicants, and migrants in an irregular situation living in Turkiye. It also includes the number of people in need among the host communities in need of assistance in the provinces most impacted by mixed migration. These provinces are: Ağrı, Aydın, Balıkesir, Çanakkale, Edirne, Hakkari, Hatay, İzmir, Kilis, Kırklareli, Muğla, Şanlıurfa, Şırnak, and Van. The host community is included because mixed migration places pressure on health, education, and other social services, resulting in humanitarian needs for the local population.
There are no reliable estimates for the severity levels of needs among mixed migrant populations in Türkiye. It is assumed that the conditions for people affected by mixed migration are, to some extent, similar to those of Syrian refugees. Therefore, the severity breakdown of the Syrian refugee crisis was applied as a proxy estimate.
The Intersectoral Vulnerability Study Round 2 - 2022: Living on Bare Minimum: An Exploration of the Vulnerability of Refugees in Türkiye reported approximately 39% in Severe level (L3).
For estimating the number of people in need within host communities, the World Bank’s national poverty line was used. According to the World Bank, around 13.9% of the population falls below the poverty line. All of this 13.9% has been classified at Severity Level 3.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v>
      </c>
      <c r="EB130" s="230" t="str">
        <f t="array" ref="EB130">LOOKUP(2,1/(Log!$K$1:$K$27569=DV130),Log!$I$1:$I$27569)</f>
        <v>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v>
      </c>
      <c r="EC130" s="214">
        <f t="array" ref="EC130">LOOKUP(2,1/(Log!$K$1:$K$27569=DV130),Log!$L$1:$L$27569)</f>
        <v>45771</v>
      </c>
      <c r="ED130" s="228" t="str">
        <f t="shared" si="137"/>
        <v>TUR003Severe humanitarian conditions - Level 4</v>
      </c>
      <c r="EE130" s="218">
        <f t="array" ref="EE130">IF(LOOKUP(2,1/(Log!$K$1:$K$27569=ED130),Log!$E$1:$E$27569)="x","x",ROUND(LOOKUP(2,1/(Log!$K$1:$K$27569=ED130),Log!$E$1:$E$27569),-3))</f>
        <v>42000</v>
      </c>
      <c r="EF130" s="228" t="str">
        <f t="array" ref="EF130">LOOKUP(2,1/(Log!$K$1:$K$27569=ED130),Log!$F$1:$F$27569)</f>
        <v>IFRC Turkish Red Crescent 28/04/2023, Tur Gov PMM accessed 21/04/2025, World Bank 22/10/2024, IOM 07/03/2025; UNHCR 17/03/2025</v>
      </c>
      <c r="EG130" s="228" t="str">
        <f t="array" ref="EG130">LOOKUP(2,1/(Log!$K$1:$K$27569=ED130),Log!$G$1:$G$27569)</f>
        <v>Low</v>
      </c>
      <c r="EH130" s="228">
        <f t="array" ref="EH130">LOOKUP(2,1/(Log!$K$1:$K$27569=ED130),Log!$H$1:$H$27569)</f>
        <v>3</v>
      </c>
      <c r="EI130" s="228" t="str">
        <f t="array" ref="EI130">LOOKUP(2,1/(Log!$K$1:$K$27569=ED130),Log!$J$1:$J$27569)</f>
        <v>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3 is calculated based on the number of people in need among non-Syrian refugees and asylum seekers in Türkiye, non-Syrian international protection applicants, and migrants in an irregular situation living in Turkiye. It also includes the number of people in need among the host communities in need of assistance in the provinces most impacted by mixed migration. These provinces are: Ağrı, Aydın, Balıkesir, Çanakkale, Edirne, Hakkari, Hatay, İzmir, Kilis, Kırklareli, Muğla, Şanlıurfa, Şırnak, and Van. The host community is included because mixed migration places pressure on health, education, and other social services, resulting in humanitarian needs for the local population.
There are no reliable estimates for the severity levels of needs among mixed migrant populations in Türkiye. It is assumed that the conditions for people affected by mixed migration are, to some extent, similar to those of Syrian refugees. Therefore, the severity breakdown of the Syrian refugee crisis was applied as a proxy estimate.
The Intersectoral Vulnerability Study Round 2 - 2022: Living on Bare Minimum: An Exploration of the Vulnerability of Refugees in Türkiye reported approximately 16% in Extreme level (L4).
For estimating the number of people in need within host communities, the World Bank’s national poverty line was used. According to the World Bank, around 13.9% of the population falls below the poverty line. All of this 13.9% has been classified at Severity Level 3 so Zero was placed at Severity Level 4.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v>
      </c>
      <c r="EJ130" s="228" t="str">
        <f t="array" ref="EJ130">LOOKUP(2,1/(Log!$K$1:$K$27569=ED130),Log!$I$1:$I$27569)</f>
        <v>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v>
      </c>
      <c r="EK130" s="229">
        <f t="array" ref="EK130">LOOKUP(2,1/(Log!$K$1:$K$27569=ED130),Log!$L$1:$L$27569)</f>
        <v>45771</v>
      </c>
      <c r="EL130" s="227" t="str">
        <f t="shared" si="138"/>
        <v>TUR003Extreme humanitarian conditions - Level 5</v>
      </c>
      <c r="EM130" s="213">
        <f t="array" ref="EM130">IF(LOOKUP(2,1/(Log!$K$1:$K$27569=EL130),Log!$E$1:$E$27569)="x","x",ROUND(LOOKUP(2,1/(Log!$K$1:$K$27569=EL130),Log!$E$1:$E$27569),-3))</f>
        <v>5000</v>
      </c>
      <c r="EN130" s="230" t="str">
        <f t="array" ref="EN130">LOOKUP(2,1/(Log!$K$1:$K$27569=EL130),Log!$F$1:$F$27569)</f>
        <v>IFRC Turkish Red Crescent 28/04/2023, Tur Gov PMM accessed 21/04/2025, World Bank 22/10/2024, IOM 07/03/2025; UNHCR 17/03/2025</v>
      </c>
      <c r="EO130" s="230" t="str">
        <f t="array" ref="EO130">LOOKUP(2,1/(Log!$K$1:$K$27569=EL130),Log!$G$1:$G$27569)</f>
        <v>Low</v>
      </c>
      <c r="EP130" s="230">
        <f t="array" ref="EP130">LOOKUP(2,1/(Log!$K$1:$K$27569=EL130),Log!$H$1:$H$27569)</f>
        <v>3</v>
      </c>
      <c r="EQ130" s="230" t="str">
        <f t="array" ref="EQ130">LOOKUP(2,1/(Log!$K$1:$K$27569=EL130),Log!$J$1:$J$27569)</f>
        <v>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3 is calculated based on the number of people in need among non-Syrian refugees and asylum seekers in Türkiye, non-Syrian international protection applicants, and migrants in an irregular situation living in Turkiye. It also includes the number of people in need among the host communities in need of assistance in the provinces most impacted by mixed migration. These provinces are: Ağrı, Aydın, Balıkesir, Çanakkale, Edirne, Hakkari, Hatay, İzmir, Kilis, Kırklareli, Muğla, Şanlıurfa, Şırnak, and Van. The host community is included because mixed migration places pressure on health, education, and other social services, resulting in humanitarian needs for the local population.
There are no reliable estimates for the severity levels of needs among mixed migrant populations in Türkiye. It is assumed that the conditions for people affected by mixed migration are, to some extent, similar to those of Syrian refugees. Therefore, the severity breakdown of the Syrian refugee crisis was applied as a proxy estimate.
The Intersectoral Vulnerability Study Round 2 - 2022: Living on Bare Minimum: An Exploration of the Vulnerability of Refugees in Türkiye reported approximately 2% in Catastrophic level (L5).
For estimating the number of people in need within host communities, the World Bank’s national poverty line was used. According to the World Bank, around 13.9% of the population falls below the poverty line. All of this 13.9% has been classified at Severity Level 3 so Zero was placed at Severity Level 4.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v>
      </c>
      <c r="ER130" s="230" t="str">
        <f t="array" ref="ER130">LOOKUP(2,1/(Log!$K$1:$K$27569=EL130),Log!$I$1:$I$27569)</f>
        <v>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v>
      </c>
      <c r="ES130" s="214">
        <f t="array" ref="ES130">LOOKUP(2,1/(Log!$K$1:$K$27569=EL130),Log!$L$1:$L$27569)</f>
        <v>45771</v>
      </c>
      <c r="ET130" s="228" t="str">
        <f t="shared" si="139"/>
        <v>TUR003Fatalities in all crises</v>
      </c>
      <c r="EU130" s="228">
        <f t="array" ref="EU130">LOOKUP(2,1/(Log!$K$1:$K$27569=ET130),Log!$E$1:$E$27569)</f>
        <v>29</v>
      </c>
      <c r="EV130" s="228" t="str">
        <f t="array" ref="EV130">LOOKUP(2,1/(Log!$K$1:$K$27569=ET130),Log!$F$1:$F$27569)</f>
        <v>ACLED accessed 21/04/2025; IOM accessed 21/04/2025</v>
      </c>
      <c r="EW130" s="228" t="str">
        <f t="array" ref="EW130">LOOKUP(2,1/(Log!$K$1:$K$27569=ET130),Log!$G$1:$G$27569)</f>
        <v>Low</v>
      </c>
      <c r="EX130" s="228">
        <f t="array" ref="EX130">LOOKUP(2,1/(Log!$K$1:$K$27569=ET130),Log!$H$1:$H$27569)</f>
        <v>3</v>
      </c>
      <c r="EY130" s="228" t="str">
        <f t="array" ref="EY130">LOOKUP(2,1/(Log!$K$1:$K$27569=ET130),Log!$J$1:$J$27569)</f>
        <v>The number of fatalities reported is the sum of all fatalities reported for each individual crisis for Turkiye.</v>
      </c>
      <c r="EZ130" s="228" t="str">
        <f t="array" ref="EZ130">LOOKUP(2,1/(Log!$K$1:$K$27569=ET130),Log!$I$1:$I$27569)</f>
        <v>https://acleddata.com/data-export-tool/; https://missingmigrants.iom.int/downloads</v>
      </c>
      <c r="FA130" s="229">
        <f t="array" ref="FA130">LOOKUP(2,1/(Log!$K$1:$K$27569=ET130),Log!$L$1:$L$27569)</f>
        <v>45771</v>
      </c>
      <c r="FB130" s="227" t="str">
        <f t="shared" si="140"/>
        <v>TUR003Crisis affected groups</v>
      </c>
      <c r="FC130" s="230">
        <f t="array" ref="FC130">LOOKUP(2,1/(Log!$K$1:$K$27569=FB130),Log!$E$1:$E$27569)</f>
        <v>3</v>
      </c>
      <c r="FD130" s="230" t="str">
        <f t="array" ref="FD130">LOOKUP(2,1/(Log!$K$1:$K$27569=FB130),Log!$F$1:$F$27569)</f>
        <v>Tur Gov PMM accessed 21/04/2025 ; IOM 07/03/2025; UNHCR 17/03/2025</v>
      </c>
      <c r="FE130" s="230" t="str">
        <f t="array" ref="FE130">LOOKUP(2,1/(Log!$K$1:$K$27569=FB130),Log!$G$1:$G$27569)</f>
        <v>High</v>
      </c>
      <c r="FF130" s="230">
        <f t="array" ref="FF130">LOOKUP(2,1/(Log!$K$1:$K$27569=FB130),Log!$H$1:$H$27569)</f>
        <v>1</v>
      </c>
      <c r="FG130" s="230" t="str">
        <f t="array" ref="FG130">LOOKUP(2,1/(Log!$K$1:$K$27569=FB130),Log!$J$1:$J$27569)</f>
        <v xml:space="preserve">Number of different types of affected population groups: 
- Refugees, asylum seekers, and others of concern (such as migrants etc.)
- Host 
- Non-Host </v>
      </c>
      <c r="FH130" s="230" t="str">
        <f t="array" ref="FH130">LOOKUP(2,1/(Log!$K$1:$K$27569=FB130),Log!$I$1:$I$27569)</f>
        <v>https://dtm.iom.int/reports/turkiye-migrant-presence-monitoring-situation-report-feb-2025; https://en.goc.gov.tr/international-protection17; https://data.unhcr.org/en/documents/details/115172</v>
      </c>
      <c r="FI130" s="214">
        <f t="array" ref="FI130">LOOKUP(2,1/(Log!$K$1:$K$27569=FB130),Log!$L$1:$L$27569)</f>
        <v>45771</v>
      </c>
      <c r="FJ130" s="227" t="str">
        <f t="shared" si="141"/>
        <v>TUR003People facing limited access constraints</v>
      </c>
      <c r="FK130" s="228" t="str">
        <f t="array" ref="FK130">LOOKUP(2,1/(Log!$K$1:$K$27569=FJ130),Log!$E$1:$E$27569)</f>
        <v>x</v>
      </c>
      <c r="FL130" s="228">
        <f t="array" ref="FL130">LOOKUP(2,1/(Log!$K$1:$K$27569=FJ130),Log!$F$1:$F$27569)</f>
        <v>0</v>
      </c>
      <c r="FM130" s="228" t="str">
        <f t="array" ref="FM130">LOOKUP(2,1/(Log!$K$1:$K$27569=FJ130),Log!$G$1:$G$27569)</f>
        <v>Medium</v>
      </c>
      <c r="FN130" s="228">
        <f t="array" ref="FN130">LOOKUP(2,1/(Log!$K$1:$K$27569=FJ130),Log!$H$1:$H$27569)</f>
        <v>2</v>
      </c>
      <c r="FO130" s="228" t="str">
        <f t="array" ref="FO130">LOOKUP(2,1/(Log!$K$1:$K$27569=FJ130),Log!$J$1:$J$27569)</f>
        <v>The number of people facing limited access is unknown</v>
      </c>
      <c r="FP130" s="218">
        <f t="array" ref="FP130">LOOKUP(2,1/(Log!$K$1:$K$27569=FJ130),Log!$I$1:$I$27569)</f>
        <v>0</v>
      </c>
      <c r="FQ130" s="219">
        <f t="array" ref="FQ130">LOOKUP(2,1/(Log!$K$1:$K$27569=FJ130),Log!$L$1:$L$27569)</f>
        <v>43511</v>
      </c>
      <c r="FR130" s="227" t="str">
        <f t="shared" si="142"/>
        <v>TUR003People facing restricted access constraints</v>
      </c>
      <c r="FS130" s="230" t="str">
        <f t="array" ref="FS130">LOOKUP(2,1/(Log!$K$1:$K$27569=FR130),Log!$E$1:$E$27569)</f>
        <v>x</v>
      </c>
      <c r="FT130" s="230">
        <f t="array" ref="FT130">LOOKUP(2,1/(Log!$K$1:$K$27569=FR130),Log!$F$1:$F$27569)</f>
        <v>0</v>
      </c>
      <c r="FU130" s="230" t="str">
        <f t="array" ref="FU130">LOOKUP(2,1/(Log!$K$1:$K$27569=FR130),Log!$G$1:$G$27569)</f>
        <v>Medium</v>
      </c>
      <c r="FV130" s="230">
        <f t="array" ref="FV130">LOOKUP(2,1/(Log!$K$1:$K$27569=FR130),Log!$H$1:$H$27569)</f>
        <v>2</v>
      </c>
      <c r="FW130" s="230" t="str">
        <f t="array" ref="FW130">LOOKUP(2,1/(Log!$K$1:$K$27569=FR130),Log!$J$1:$J$27569)</f>
        <v>The number of people facing restricted access is unknown</v>
      </c>
      <c r="FX130" s="230">
        <f t="array" ref="FX130">LOOKUP(2,1/(Log!$K$1:$K$27569=FR130),Log!$I$1:$I$27569)</f>
        <v>0</v>
      </c>
      <c r="FY130" s="214">
        <f t="array" ref="FY130">LOOKUP(2,1/(Log!$K$1:$K$27569=FR130),Log!$L$1:$L$27569)</f>
        <v>43511</v>
      </c>
      <c r="FZ130" s="228" t="str">
        <f t="shared" si="143"/>
        <v>TUR003Impediments to entry into country (bureaucratic and administrative)</v>
      </c>
      <c r="GA130" s="228">
        <f t="array" ref="GA130">LOOKUP(2,1/(Log!$K$1:$K$27569=FZ130),Log!$E$1:$E$27569)</f>
        <v>1</v>
      </c>
      <c r="GB130" s="228" t="str">
        <f t="array" ref="GB130">LOOKUP(2,1/(Log!$K$1:$K$27569=FZ130),Log!$F$1:$F$27569)</f>
        <v>ACAPS Access Methodology</v>
      </c>
      <c r="GC130" s="228" t="str">
        <f t="array" ref="GC130">LOOKUP(2,1/(Log!$K$1:$K$27569=FZ130),Log!$G$1:$G$27569)</f>
        <v>Medium</v>
      </c>
      <c r="GD130" s="228">
        <f t="array" ref="GD130">LOOKUP(2,1/(Log!$K$1:$K$27569=FZ130),Log!$H$1:$H$27569)</f>
        <v>2</v>
      </c>
      <c r="GE130" s="228" t="str">
        <f t="array" ref="GE130">LOOKUP(2,1/(Log!$K$1:$K$27569=FZ130),Log!$J$1:$J$27569)</f>
        <v>x</v>
      </c>
      <c r="GF130" s="228" t="str">
        <f t="array" ref="GF130">LOOKUP(2,1/(Log!$K$1:$K$27569=FZ130),Log!$I$1:$I$27569)</f>
        <v>x</v>
      </c>
      <c r="GG130" s="229">
        <f t="array" ref="GG130">LOOKUP(2,1/(Log!$K$1:$K$27569=FZ130),Log!$L$1:$L$27569)</f>
        <v>45608</v>
      </c>
      <c r="GH130" s="227" t="str">
        <f t="shared" si="144"/>
        <v>TUR003Restriction of movement (impediments to freedom of movement and/or administrative restrictions)</v>
      </c>
      <c r="GI130" s="230">
        <f t="array" ref="GI130">LOOKUP(2,1/(Log!$K$1:$K$27569=GH130),Log!$E$1:$E$27569)</f>
        <v>0</v>
      </c>
      <c r="GJ130" s="230" t="str">
        <f t="array" ref="GJ130">LOOKUP(2,1/(Log!$K$1:$K$27569=GH130),Log!$F$1:$F$27569)</f>
        <v>ACAPS Access Methodology</v>
      </c>
      <c r="GK130" s="230" t="str">
        <f t="array" ref="GK130">LOOKUP(2,1/(Log!$K$1:$K$27569=GH130),Log!$G$1:$G$27569)</f>
        <v>Medium</v>
      </c>
      <c r="GL130" s="230">
        <f t="array" ref="GL130">LOOKUP(2,1/(Log!$K$1:$K$27569=GH130),Log!$H$1:$H$27569)</f>
        <v>2</v>
      </c>
      <c r="GM130" s="230" t="str">
        <f t="array" ref="GM130">LOOKUP(2,1/(Log!$K$1:$K$27569=GH130),Log!$J$1:$J$27569)</f>
        <v>x</v>
      </c>
      <c r="GN130" s="230" t="str">
        <f t="array" ref="GN130">LOOKUP(2,1/(Log!$K$1:$K$27569=GH130),Log!$I$1:$I$27569)</f>
        <v>x</v>
      </c>
      <c r="GO130" s="214">
        <f t="array" ref="GO130">LOOKUP(2,1/(Log!$K$1:$K$27569=GH130),Log!$L$1:$L$27569)</f>
        <v>45608</v>
      </c>
      <c r="GP130" s="228" t="str">
        <f t="shared" si="145"/>
        <v>TUR003Interference into implementation of humanitarian activities</v>
      </c>
      <c r="GQ130" s="228">
        <f t="array" ref="GQ130">LOOKUP(2,1/(Log!$K$1:$K$27569=GP130),Log!$E$1:$E$27569)</f>
        <v>0</v>
      </c>
      <c r="GR130" s="228" t="str">
        <f t="array" ref="GR130">LOOKUP(2,1/(Log!$K$1:$K$27569=GP130),Log!$F$1:$F$27569)</f>
        <v>ACAPS Access Methodology</v>
      </c>
      <c r="GS130" s="228" t="str">
        <f t="array" ref="GS130">LOOKUP(2,1/(Log!$K$1:$K$27569=GP130),Log!$G$1:$G$27569)</f>
        <v>Medium</v>
      </c>
      <c r="GT130" s="228">
        <f t="array" ref="GT130">LOOKUP(2,1/(Log!$K$1:$K$27569=GP130),Log!$H$1:$H$27569)</f>
        <v>2</v>
      </c>
      <c r="GU130" s="228" t="str">
        <f t="array" ref="GU130">LOOKUP(2,1/(Log!$K$1:$K$27569=GP130),Log!$J$1:$J$27569)</f>
        <v>x</v>
      </c>
      <c r="GV130" s="228" t="str">
        <f t="array" ref="GV130">LOOKUP(2,1/(Log!$K$1:$K$27569=GP130),Log!$I$1:$I$27569)</f>
        <v>x</v>
      </c>
      <c r="GW130" s="229">
        <f t="array" ref="GW130">LOOKUP(2,1/(Log!$K$1:$K$27569=GP130),Log!$L$1:$L$27569)</f>
        <v>45608</v>
      </c>
      <c r="GX130" s="227" t="str">
        <f t="shared" si="146"/>
        <v>TUR003Violence against personnel, facilities and assets</v>
      </c>
      <c r="GY130" s="230">
        <f t="array" ref="GY130">LOOKUP(2,1/(Log!$K$1:$K$27569=GX130),Log!$E$1:$E$27569)</f>
        <v>0</v>
      </c>
      <c r="GZ130" s="230" t="str">
        <f t="array" ref="GZ130">LOOKUP(2,1/(Log!$K$1:$K$27569=GX130),Log!$F$1:$F$27569)</f>
        <v>ACAPS Access Methodology</v>
      </c>
      <c r="HA130" s="230" t="str">
        <f t="array" ref="HA130">LOOKUP(2,1/(Log!$K$1:$K$27569=GX130),Log!$G$1:$G$27569)</f>
        <v>Medium</v>
      </c>
      <c r="HB130" s="230">
        <f t="array" ref="HB130">LOOKUP(2,1/(Log!$K$1:$K$27569=GX130),Log!$H$1:$H$27569)</f>
        <v>2</v>
      </c>
      <c r="HC130" s="230" t="str">
        <f t="array" ref="HC130">LOOKUP(2,1/(Log!$K$1:$K$27569=GX130),Log!$J$1:$J$27569)</f>
        <v>x</v>
      </c>
      <c r="HD130" s="230" t="str">
        <f t="array" ref="HD130">LOOKUP(2,1/(Log!$K$1:$K$27569=GX130),Log!$I$1:$I$27569)</f>
        <v>x</v>
      </c>
      <c r="HE130" s="214">
        <f t="array" ref="HE130">LOOKUP(2,1/(Log!$K$1:$K$27569=GX130),Log!$L$1:$L$27569)</f>
        <v>45608</v>
      </c>
      <c r="HF130" s="228" t="str">
        <f t="shared" si="147"/>
        <v>TUR003Denial of existence of humanitarian needs or entitlements to assistance</v>
      </c>
      <c r="HG130" s="228">
        <f t="array" ref="HG130">LOOKUP(2,1/(Log!$K$1:$K$27569=HF130),Log!$E$1:$E$27569)</f>
        <v>0</v>
      </c>
      <c r="HH130" s="228" t="str">
        <f t="array" ref="HH130">LOOKUP(2,1/(Log!$K$1:$K$27569=HF130),Log!$F$1:$F$27569)</f>
        <v>ACAPS Access Methodology</v>
      </c>
      <c r="HI130" s="228" t="str">
        <f t="array" ref="HI130">LOOKUP(2,1/(Log!$K$1:$K$27569=HF130),Log!$G$1:$G$27569)</f>
        <v>Medium</v>
      </c>
      <c r="HJ130" s="228">
        <f t="array" ref="HJ130">LOOKUP(2,1/(Log!$K$1:$K$27569=HF130),Log!$H$1:$H$27569)</f>
        <v>2</v>
      </c>
      <c r="HK130" s="228" t="str">
        <f t="array" ref="HK130">LOOKUP(2,1/(Log!$K$1:$K$27569=HF130),Log!$J$1:$J$27569)</f>
        <v>x</v>
      </c>
      <c r="HL130" s="228" t="str">
        <f t="array" ref="HL130">LOOKUP(2,1/(Log!$K$1:$K$27569=HF130),Log!$I$1:$I$27569)</f>
        <v>x</v>
      </c>
      <c r="HM130" s="229">
        <f t="array" ref="HM130">LOOKUP(2,1/(Log!$K$1:$K$27569=HF130),Log!$L$1:$L$27569)</f>
        <v>45608</v>
      </c>
      <c r="HN130" s="227" t="str">
        <f t="shared" si="148"/>
        <v>TUR003Restriction and obstruction of access to services and assistance</v>
      </c>
      <c r="HO130" s="230">
        <f t="array" ref="HO130">LOOKUP(2,1/(Log!$K$1:$K$27569=HN130),Log!$E$1:$E$27569)</f>
        <v>2</v>
      </c>
      <c r="HP130" s="230" t="str">
        <f t="array" ref="HP130">LOOKUP(2,1/(Log!$K$1:$K$27569=HN130),Log!$F$1:$F$27569)</f>
        <v>ACAPS Access Methodology</v>
      </c>
      <c r="HQ130" s="230" t="str">
        <f t="array" ref="HQ130">LOOKUP(2,1/(Log!$K$1:$K$27569=HN130),Log!$G$1:$G$27569)</f>
        <v>Medium</v>
      </c>
      <c r="HR130" s="230">
        <f t="array" ref="HR130">LOOKUP(2,1/(Log!$K$1:$K$27569=HN130),Log!$H$1:$H$27569)</f>
        <v>2</v>
      </c>
      <c r="HS130" s="230" t="str">
        <f t="array" ref="HS130">LOOKUP(2,1/(Log!$K$1:$K$27569=HN130),Log!$J$1:$J$27569)</f>
        <v>x</v>
      </c>
      <c r="HT130" s="230" t="str">
        <f t="array" ref="HT130">LOOKUP(2,1/(Log!$K$1:$K$27569=HN130),Log!$I$1:$I$27569)</f>
        <v>x</v>
      </c>
      <c r="HU130" s="214">
        <f t="array" ref="HU130">LOOKUP(2,1/(Log!$K$1:$K$27569=HN130),Log!$L$1:$L$27569)</f>
        <v>45608</v>
      </c>
      <c r="HV130" s="228" t="str">
        <f t="shared" si="149"/>
        <v>TUR003Ongoing insecurity/hostilities affecting humanitarian assistance</v>
      </c>
      <c r="HW130" s="228">
        <f t="array" ref="HW130">LOOKUP(2,1/(Log!$K$1:$K$27569=HV130),Log!$E$1:$E$27569)</f>
        <v>0</v>
      </c>
      <c r="HX130" s="228" t="str">
        <f t="array" ref="HX130">LOOKUP(2,1/(Log!$K$1:$K$27569=HV130),Log!$F$1:$F$27569)</f>
        <v>ACAPS Access Methodology</v>
      </c>
      <c r="HY130" s="228" t="str">
        <f t="array" ref="HY130">LOOKUP(2,1/(Log!$K$1:$K$27569=HV130),Log!$G$1:$G$27569)</f>
        <v>Medium</v>
      </c>
      <c r="HZ130" s="228">
        <f t="array" ref="HZ130">LOOKUP(2,1/(Log!$K$1:$K$27569=HV130),Log!$H$1:$H$27569)</f>
        <v>2</v>
      </c>
      <c r="IA130" s="228" t="str">
        <f t="array" ref="IA130">LOOKUP(2,1/(Log!$K$1:$K$27569=HV130),Log!$J$1:$J$27569)</f>
        <v>x</v>
      </c>
      <c r="IB130" s="228" t="str">
        <f t="array" ref="IB130">LOOKUP(2,1/(Log!$K$1:$K$27569=HV130),Log!$I$1:$I$27569)</f>
        <v>x</v>
      </c>
      <c r="IC130" s="229">
        <f t="array" ref="IC130">LOOKUP(2,1/(Log!$K$1:$K$27569=HV130),Log!$L$1:$L$27569)</f>
        <v>45608</v>
      </c>
      <c r="ID130" s="227" t="str">
        <f t="shared" si="150"/>
        <v>TUR003Presence of mines and improvised explosive devices</v>
      </c>
      <c r="IE130" s="230">
        <f t="array" ref="IE130">LOOKUP(2,1/(Log!$K$1:$K$27569=ID130),Log!$E$1:$E$27569)</f>
        <v>3</v>
      </c>
      <c r="IF130" s="230" t="str">
        <f t="array" ref="IF130">LOOKUP(2,1/(Log!$K$1:$K$27569=ID130),Log!$F$1:$F$27569)</f>
        <v>ACAPS Access Methodology</v>
      </c>
      <c r="IG130" s="230" t="str">
        <f t="array" ref="IG130">LOOKUP(2,1/(Log!$K$1:$K$27569=ID130),Log!$G$1:$G$27569)</f>
        <v>Medium</v>
      </c>
      <c r="IH130" s="230">
        <f t="array" ref="IH130">LOOKUP(2,1/(Log!$K$1:$K$27569=ID130),Log!$H$1:$H$27569)</f>
        <v>2</v>
      </c>
      <c r="II130" s="230" t="str">
        <f t="array" ref="II130">LOOKUP(2,1/(Log!$K$1:$K$27569=ID130),Log!$J$1:$J$27569)</f>
        <v>x</v>
      </c>
      <c r="IJ130" s="230" t="str">
        <f t="array" ref="IJ130">LOOKUP(2,1/(Log!$K$1:$K$27569=ID130),Log!$I$1:$I$27569)</f>
        <v>x</v>
      </c>
      <c r="IK130" s="214">
        <f t="array" ref="IK130">LOOKUP(2,1/(Log!$K$1:$K$27569=ID130),Log!$L$1:$L$27569)</f>
        <v>45608</v>
      </c>
      <c r="IL130" s="228" t="str">
        <f t="shared" si="151"/>
        <v>TUR003Physical constraints in the environment (obstacles related to terrain, climate, lack of infrastructure, etc.)</v>
      </c>
      <c r="IM130" s="228">
        <f t="array" ref="IM130">LOOKUP(2,1/(Log!$K$1:$K$27569=IL130),Log!$E$1:$E$27569)</f>
        <v>0</v>
      </c>
      <c r="IN130" s="228" t="str">
        <f t="array" ref="IN130">LOOKUP(2,1/(Log!$K$1:$K$27569=IL130),Log!$F$1:$F$27569)</f>
        <v>ACAPS Access Methodology</v>
      </c>
      <c r="IO130" s="228" t="str">
        <f t="array" ref="IO130">LOOKUP(2,1/(Log!$K$1:$K$27569=IL130),Log!$G$1:$G$27569)</f>
        <v>Medium</v>
      </c>
      <c r="IP130" s="228">
        <f t="array" ref="IP130">LOOKUP(2,1/(Log!$K$1:$K$27569=IL130),Log!$H$1:$H$27569)</f>
        <v>2</v>
      </c>
      <c r="IQ130" s="228" t="str">
        <f t="array" ref="IQ130">LOOKUP(2,1/(Log!$K$1:$K$27569=IL130),Log!$J$1:$J$27569)</f>
        <v>x</v>
      </c>
      <c r="IR130" s="228" t="str">
        <f t="array" ref="IR130">LOOKUP(2,1/(Log!$K$1:$K$27569=IL130),Log!$I$1:$I$27569)</f>
        <v>x</v>
      </c>
      <c r="IS130" s="229">
        <f t="array" ref="IS130">LOOKUP(2,1/(Log!$K$1:$K$27569=IL130),Log!$L$1:$L$27569)</f>
        <v>45608</v>
      </c>
    </row>
    <row r="131" spans="1:253" s="11" customFormat="1" ht="13.35" customHeight="1">
      <c r="A131" s="11" t="str">
        <f>Lists!B:B</f>
        <v>Türkiye / Syria earthquake in Türkiye</v>
      </c>
      <c r="B131" s="11" t="str">
        <f>Lists!F:F</f>
        <v>Earthquake</v>
      </c>
      <c r="C131" s="11" t="str">
        <f>Lists!C:C</f>
        <v>TUR005</v>
      </c>
      <c r="D131" s="11" t="str">
        <f>Lists!A:A</f>
        <v>Türkiye</v>
      </c>
      <c r="E131" s="11" t="str">
        <f>Lists!D:D</f>
        <v>TUR</v>
      </c>
      <c r="F131" s="11" t="str">
        <f t="shared" ref="F131:F141" si="152">C131&amp;""&amp;$F$1</f>
        <v>TUR005Total population</v>
      </c>
      <c r="G131" s="212">
        <f t="array" ref="G131">ROUND(LOOKUP(2,1/(Log!$K$1:$K$27569=F131),Log!$E$1:$E$27569),-3)</f>
        <v>85326000</v>
      </c>
      <c r="H131" s="213" t="str">
        <f t="array" ref="H131">LOOKUP(2,1/(Log!$K$1:$K$27569=F131),Log!$F$1:$F$27569)</f>
        <v>World Bank aacessed 17/04/2025</v>
      </c>
      <c r="I131" s="213" t="str">
        <f t="array" ref="I131">LOOKUP(2,1/(Log!$K$1:$K$27569=F131),Log!$G$1:$G$27569)</f>
        <v>High</v>
      </c>
      <c r="J131" s="213">
        <f t="array" ref="J131">LOOKUP(2,1/(Log!$K$1:$K$27569=F131),Log!$H$1:$H$27569)</f>
        <v>1</v>
      </c>
      <c r="K131" s="213" t="str">
        <f t="array" ref="K131">LOOKUP(2,1/(Log!$K$1:$K$27569=F131),Log!$J$1:$J$27569)</f>
        <v>The total projected population of Turkiye in 2025, including refugees, migrants, and asylum seekers. The source is chosen because it provides more up-to-date figures and considers population growth, internal, and cross-border displacement.</v>
      </c>
      <c r="L131" s="213" t="str">
        <f t="array" ref="L131">LOOKUP(2,1/(Log!$K$1:$K$27569=F131),Log!$I$1:$I$27569)</f>
        <v>https://data.worldbank.org/indicator/SP.POP.TOTL?locations=TR</v>
      </c>
      <c r="M131" s="214">
        <f t="array" ref="M131">LOOKUP(2,1/(Log!$K$1:$K$27569=F131),Log!$L$1:$L$27569)</f>
        <v>45771</v>
      </c>
      <c r="N131" s="221" t="str">
        <f t="shared" ref="N131:N141" si="153">C131&amp;""&amp;$N$1</f>
        <v>TUR005Landmass affected</v>
      </c>
      <c r="O131" s="216">
        <f t="array" ref="O131">LOOKUP(2,1/(Log!$K$1:$K$27569=N131),Log!$E$1:$E$27569)</f>
        <v>106547</v>
      </c>
      <c r="P131" s="216" t="str">
        <f t="array" ref="P131">LOOKUP(2,1/(Log!$K$1:$K$27569=N131),Log!$F$1:$F$27569)</f>
        <v>City Population accessed 21/03/2025, Govt. Türkiye 27/03/2023, OCHA 15/08/2023</v>
      </c>
      <c r="Q131" s="216" t="str">
        <f t="array" ref="Q131">LOOKUP(2,1/(Log!$K$1:$K$27569=N131),Log!$G$1:$G$27569)</f>
        <v>High</v>
      </c>
      <c r="R131" s="216">
        <f t="array" ref="R131">LOOKUP(2,1/(Log!$K$1:$K$27569=N131),Log!$H$1:$H$27569)</f>
        <v>1</v>
      </c>
      <c r="S131" s="216" t="str">
        <f t="array" ref="S131">LOOKUP(2,1/(Log!$K$1:$K$27569=N131),Log!$J$1:$J$27569)</f>
        <v xml:space="preserve">Total surface area of the provinces affected by the Turkey/Syria earthquake: Gaziantep, Kahramanmaraş, Hatay, Osmaniye, Malatya, Şanlıurfa, Adana, Diyarbakır, Kilis, Elâzığ, and Adıyaman.
</v>
      </c>
      <c r="T131" s="216" t="str">
        <f t="array" ref="T131">LOOKUP(2,1/(Log!$K$1:$K$27569=N131),Log!$I$1:$I$27569)</f>
        <v>https://www.citypopulation.de/en/turkey/cities/, https://reliefweb.int/report/turkiye/turkiye-earthquakes-recovery-and-reconstruction-assessment, https://www.unocha.org/publications/report/turkiye/humanitarian-transition-overview-turkiye-earthquake-response-august-2023</v>
      </c>
      <c r="U131" s="217">
        <f t="array" ref="U131">LOOKUP(2,1/(Log!$K$1:$K$27569=N131),Log!$L$1:$L$27569)</f>
        <v>45771</v>
      </c>
      <c r="V131" s="221" t="str">
        <f t="shared" ref="V131:V141" si="154">C131&amp;""&amp;$V$1</f>
        <v>TUR005People exposed</v>
      </c>
      <c r="W131" s="213">
        <f t="array" ref="W131">IF(LOOKUP(2,1/(Log!$K$1:$K$27569=V131),Log!$E$1:$E$27569)="x","x",ROUND(LOOKUP(2,1/(Log!$K$1:$K$27569=V131),Log!$E$1:$E$27569),-3))</f>
        <v>15700000</v>
      </c>
      <c r="X131" s="213" t="str">
        <f t="array" ref="X131">LOOKUP(2,1/(Log!$K$1:$K$27569=V131),Log!$F$1:$F$27569)</f>
        <v>TurkStat 30/07/2024 ; Govt. Türkiye 27/03/2023</v>
      </c>
      <c r="Y131" s="213" t="str">
        <f t="array" ref="Y131">LOOKUP(2,1/(Log!$K$1:$K$27569=V131),Log!$G$1:$G$27569)</f>
        <v>High</v>
      </c>
      <c r="Z131" s="213">
        <f t="array" ref="Z131">LOOKUP(2,1/(Log!$K$1:$K$27569=V131),Log!$H$1:$H$27569)</f>
        <v>1</v>
      </c>
      <c r="AA131" s="213" t="str">
        <f t="array" ref="AA131">LOOKUP(2,1/(Log!$K$1:$K$27569=V131),Log!$J$1:$J$27569)</f>
        <v xml:space="preserve">The number of people exposed corresponds to the total population (Turkish citizens and refugees) of provinces concerned by the earthquake. Those include the 11 hardest-hit southeastern provinces of: Gaziantep, K. Maras, Hatay, Osmaniye, Malatya, Sansliurfa, Adana, Diyarbakir, Kilis,  Elâzığ, Adiyaman.
This includes around 14 million Turkish citizens and 1.7 million refugees in those provinces. 
This population figures are taken from Turkish Statistical Institute and the affected provinces identified by the Goverment of Turkiye. The population projections are valid throughout 2025. This source was chosen because it provides the latest population figures. The reliability of this data is high because it is up to date.
</v>
      </c>
      <c r="AB131" s="213" t="str">
        <f t="array" ref="AB131">LOOKUP(2,1/(Log!$K$1:$K$27569=V131),Log!$I$1:$I$27569)</f>
        <v>https://data.tuik.gov.tr/Bulten/Index?p=Population-Projections-2023-2100-53699; https://reliefweb.int/report/turkiye/turkiye-earthquakes-recovery-and-reconstruction-assessment</v>
      </c>
      <c r="AC131" s="214">
        <f t="array" ref="AC131">LOOKUP(2,1/(Log!$K$1:$K$27569=V131),Log!$L$1:$L$27569)</f>
        <v>45771</v>
      </c>
      <c r="AD131" s="221" t="str">
        <f t="shared" ref="AD131:AD141" si="155">C131&amp;""&amp;$AD$1</f>
        <v>TUR005People affected</v>
      </c>
      <c r="AE131" s="218">
        <f t="array" ref="AE131">IF(LOOKUP(2,1/(Log!$K$1:$K$27569=AD131),Log!$E$1:$E$27569)="x","x",ROUND(LOOKUP(2,1/(Log!$K$1:$K$27569=AD131),Log!$E$1:$E$27569),-3))</f>
        <v>9100000</v>
      </c>
      <c r="AF131" s="218" t="str">
        <f t="array" ref="AF131">LOOKUP(2,1/(Log!$K$1:$K$27569=AD131),Log!$F$1:$F$27569)</f>
        <v>OCHA 06/03/2023</v>
      </c>
      <c r="AG131" s="218" t="str">
        <f t="array" ref="AG131">LOOKUP(2,1/(Log!$K$1:$K$27569=AD131),Log!$G$1:$G$27569)</f>
        <v>Low</v>
      </c>
      <c r="AH131" s="218">
        <f t="array" ref="AH131">LOOKUP(2,1/(Log!$K$1:$K$27569=AD131),Log!$H$1:$H$27569)</f>
        <v>3</v>
      </c>
      <c r="AI131" s="218" t="str">
        <f t="array" ref="AI131">LOOKUP(2,1/(Log!$K$1:$K$27569=AD131),Log!$J$1:$J$27569)</f>
        <v>The number of people affected by the crisis is taken from "OCHA's 2023 Earthquakes Situation Report No. 7, As of 6 March 2023" pulbished one month after the earthquake. 
The reliability is set at low as the estimations were done right after the earthquake were uncertainity was high and were the methodology behind it is unclear.</v>
      </c>
      <c r="AJ131" s="218" t="str">
        <f t="array" ref="AJ131">LOOKUP(2,1/(Log!$K$1:$K$27569=AD131),Log!$I$1:$I$27569)</f>
        <v>https://reliefweb.int/report/turkiye/turkiye-2023-earthquakes-situation-report-no-7-6-march-2023</v>
      </c>
      <c r="AK131" s="219">
        <f t="array" ref="AK131">LOOKUP(2,1/(Log!$K$1:$K$27569=AD131),Log!$L$1:$L$27569)</f>
        <v>45771</v>
      </c>
      <c r="AL131" s="221" t="str">
        <f t="shared" ref="AL131:AL141" si="156">C131&amp;""&amp;$AL$1</f>
        <v>TUR005People displaced</v>
      </c>
      <c r="AM131" s="213">
        <f t="array" ref="AM131">IF(LOOKUP(2,1/(Log!$K$1:$K$27569=AL131),Log!$E$1:$E$27569)="x","x",ROUND(LOOKUP(2,1/(Log!$K$1:$K$27569=AL131),Log!$E$1:$E$27569),-3))</f>
        <v>652000</v>
      </c>
      <c r="AN131" s="213" t="str">
        <f t="array" ref="AN131">LOOKUP(2,1/(Log!$K$1:$K$27569=AL131),Log!$F$1:$F$27569)</f>
        <v xml:space="preserve"> Turkish Presidential Directorate of Communications 06/02/2025</v>
      </c>
      <c r="AO131" s="213" t="str">
        <f t="array" ref="AO131">LOOKUP(2,1/(Log!$K$1:$K$27569=AL131),Log!$G$1:$G$27569)</f>
        <v>High</v>
      </c>
      <c r="AP131" s="213">
        <f t="array" ref="AP131">LOOKUP(2,1/(Log!$K$1:$K$27569=AL131),Log!$H$1:$H$27569)</f>
        <v>1</v>
      </c>
      <c r="AQ131" s="213" t="str">
        <f t="array" ref="AQ131">LOOKUP(2,1/(Log!$K$1:$K$27569=AL131),Log!$J$1:$J$27569)</f>
        <v>This figure reflects the number of people displaced by the earthquake who are still living in temporary container camps.
The data is taken from "The 2nd Year of the Disaster of the Century: Construction and Revival Works", published by the Presidential Directorate of Communications (page 163). This source was selected as it provides the official government figures. Other sources, such as the IFRC and various humanitarian organizations, were considered but excluded due to inconsistent numbers and unclear methodologies.
The reliability of this data is high, as it is recent and based on official counts rather than estimates or projections, offering a high degree of accuracy.</v>
      </c>
      <c r="AR131" s="213" t="str">
        <f t="array" ref="AR131">LOOKUP(2,1/(Log!$K$1:$K$27569=AL131),Log!$I$1:$I$27569)</f>
        <v>https://www.iletisim.gov.tr/images/uploads/dosyalar/Ihya_ve_Insa.pdf</v>
      </c>
      <c r="AS131" s="214">
        <f t="array" ref="AS131">LOOKUP(2,1/(Log!$K$1:$K$27569=AL131),Log!$L$1:$L$27569)</f>
        <v>45771</v>
      </c>
      <c r="AT131" s="222" t="str">
        <f t="shared" ref="AT131:AT141" si="157">C131&amp;""&amp;$AT$1</f>
        <v>TUR005Injuries reported</v>
      </c>
      <c r="AU131" s="218">
        <f t="array" ref="AU131">LOOKUP(2,1/(Log!$K$1:$K$27569=AT131),Log!$E$1:$E$27569)</f>
        <v>0</v>
      </c>
      <c r="AV131" s="218" t="str">
        <f t="array" ref="AV131">LOOKUP(2,1/(Log!$K$1:$K$27569=AT131),Log!$F$1:$F$27569)</f>
        <v>UNHCR 06/05/2024</v>
      </c>
      <c r="AW131" s="218" t="str">
        <f t="array" ref="AW131">LOOKUP(2,1/(Log!$K$1:$K$27569=AT131),Log!$G$1:$G$27569)</f>
        <v>Low</v>
      </c>
      <c r="AX131" s="218">
        <f t="array" ref="AX131">LOOKUP(2,1/(Log!$K$1:$K$27569=AT131),Log!$H$1:$H$27569)</f>
        <v>3</v>
      </c>
      <c r="AY131" s="218" t="str">
        <f t="array" ref="AY131">LOOKUP(2,1/(Log!$K$1:$K$27569=AT131),Log!$J$1:$J$27569)</f>
        <v>Zero injuries assumed in the past 6 month due to injuries as a result of Turkiye / Syria earthquake in Kahramanmaraş, Gaziantep, Şanlıurfa, Diyarbakır, Adana, Adıyaman, Osmaniye, Hatay, Kilis, Elazığ and Malatya.</v>
      </c>
      <c r="AZ131" s="218" t="str">
        <f t="array" ref="AZ131">LOOKUP(2,1/(Log!$K$1:$K$27569=AT131),Log!$I$1:$I$27569)</f>
        <v>https://reliefweb.int/report/turkiye/turkiye-south-east-earthquake-response-quarterly-progress-report-january-march-2024-entr</v>
      </c>
      <c r="BA131" s="219">
        <f t="array" ref="BA131">LOOKUP(2,1/(Log!$K$1:$K$27569=AT131),Log!$L$1:$L$27569)</f>
        <v>45771</v>
      </c>
      <c r="BB131" s="221" t="str">
        <f t="shared" ref="BB131:BB141" si="158">C131&amp;""&amp;$BB$1</f>
        <v>TUR005Illness cases reported</v>
      </c>
      <c r="BC131" s="213" t="str">
        <f t="array" ref="BC131">LOOKUP(2,1/(Log!$K$1:$K$27569=BB131),Log!$E$1:$E$27569)</f>
        <v>x</v>
      </c>
      <c r="BD131" s="213" t="str">
        <f t="array" ref="BD131">LOOKUP(2,1/(Log!$K$1:$K$27569=BB131),Log!$F$1:$F$27569)</f>
        <v>X</v>
      </c>
      <c r="BE131" s="213" t="str">
        <f t="array" ref="BE131">LOOKUP(2,1/(Log!$K$1:$K$27569=BB131),Log!$G$1:$G$27569)</f>
        <v>Low</v>
      </c>
      <c r="BF131" s="213">
        <f t="array" ref="BF131">LOOKUP(2,1/(Log!$K$1:$K$27569=BB131),Log!$H$1:$H$27569)</f>
        <v>3</v>
      </c>
      <c r="BG131" s="213" t="str">
        <f t="array" ref="BG131">LOOKUP(2,1/(Log!$K$1:$K$27569=BB131),Log!$J$1:$J$27569)</f>
        <v>There is no available information.</v>
      </c>
      <c r="BH131" s="213" t="str">
        <f t="array" ref="BH131">LOOKUP(2,1/(Log!$K$1:$K$27569=BB131),Log!$I$1:$I$27569)</f>
        <v>x</v>
      </c>
      <c r="BI131" s="214">
        <f t="array" ref="BI131">LOOKUP(2,1/(Log!$K$1:$K$27569=BB131),Log!$L$1:$L$27569)</f>
        <v>45771</v>
      </c>
      <c r="BJ131" s="222" t="str">
        <f t="shared" ref="BJ131:BJ141" si="159">C131&amp;""&amp;$BJ$1</f>
        <v>TUR005Fatalities reported</v>
      </c>
      <c r="BK131" s="222">
        <f t="array" ref="BK131">LOOKUP(2,1/(Log!$K$1:$K$27569=BJ131),Log!$E$1:$E$27569)</f>
        <v>0</v>
      </c>
      <c r="BL131" s="222" t="str">
        <f t="array" ref="BL131">LOOKUP(2,1/(Log!$K$1:$K$27569=BJ131),Log!$F$1:$F$27569)</f>
        <v>X</v>
      </c>
      <c r="BM131" s="222" t="str">
        <f t="array" ref="BM131">LOOKUP(2,1/(Log!$K$1:$K$27569=BJ131),Log!$G$1:$G$27569)</f>
        <v>Low</v>
      </c>
      <c r="BN131" s="222">
        <f t="array" ref="BN131">LOOKUP(2,1/(Log!$K$1:$K$27569=BJ131),Log!$H$1:$H$27569)</f>
        <v>3</v>
      </c>
      <c r="BO131" s="222" t="str">
        <f t="array" ref="BO131">LOOKUP(2,1/(Log!$K$1:$K$27569=BJ131),Log!$J$1:$J$27569)</f>
        <v>Since the EQ was more than 6 months, the assumption is no new deaths (or significantly low) occurred due to the earthquake.</v>
      </c>
      <c r="BP131" s="218" t="str">
        <f t="array" ref="BP131">LOOKUP(2,1/(Log!$K$1:$K$27569=BJ131),Log!$I$1:$I$27569)</f>
        <v>x</v>
      </c>
      <c r="BQ131" s="223">
        <f t="array" ref="BQ131">LOOKUP(2,1/(Log!$K$1:$K$27569=BJ131),Log!$L$1:$L$27569)</f>
        <v>45771</v>
      </c>
      <c r="BR131" s="221" t="str">
        <f t="shared" ref="BR131:BR141" si="160">C131&amp;""&amp;$BR$1</f>
        <v>TUR005Buildings damaged</v>
      </c>
      <c r="BS131" s="224">
        <f t="array" ref="BS131">LOOKUP(2,1/(Log!$K$1:$K$27569=BR131),Log!$E$1:$E$27569)</f>
        <v>3273605</v>
      </c>
      <c r="BT131" s="224" t="str">
        <f t="array" ref="BT131">LOOKUP(2,1/(Log!$K$1:$K$27569=BR131),Log!$F$1:$F$27569)</f>
        <v>IFRC 13/03/2023</v>
      </c>
      <c r="BU131" s="224" t="str">
        <f t="array" ref="BU131">LOOKUP(2,1/(Log!$K$1:$K$27569=BR131),Log!$G$1:$G$27569)</f>
        <v>Low</v>
      </c>
      <c r="BV131" s="224">
        <f t="array" ref="BV131">LOOKUP(2,1/(Log!$K$1:$K$27569=BR131),Log!$H$1:$H$27569)</f>
        <v>3</v>
      </c>
      <c r="BW131" s="224" t="str">
        <f t="array" ref="BW131">LOOKUP(2,1/(Log!$K$1:$K$27569=BR131),Log!$J$1:$J$27569)</f>
        <v>Number of Household Units Damaged was given CSB in IFRC website.</v>
      </c>
      <c r="BX131" s="224" t="str">
        <f t="array" ref="BX131">LOOKUP(2,1/(Log!$K$1:$K$27569=BR131),Log!$I$1:$I$27569)</f>
        <v>https://go.ifrc.org/emergencies/6345</v>
      </c>
      <c r="BY131" s="214">
        <f t="array" ref="BY131">LOOKUP(2,1/(Log!$K$1:$K$27569=BR131),Log!$L$1:$L$27569)</f>
        <v>45771</v>
      </c>
      <c r="BZ131" s="222" t="str">
        <f t="shared" ref="BZ131:BZ141" si="161">$C131&amp;""&amp;$BZ$1</f>
        <v>TUR005Buildings destroyed</v>
      </c>
      <c r="CA131" s="222">
        <f t="array" ref="CA131">LOOKUP(2,1/(Log!$K$1:$K$27569=BZ131),Log!$E$1:$E$27569)</f>
        <v>298000</v>
      </c>
      <c r="CB131" s="222" t="str">
        <f t="array" ref="CB131">LOOKUP(2,1/(Log!$K$1:$K$27569=BZ131),Log!$F$1:$F$27569)</f>
        <v>OCHA 18/05/2023</v>
      </c>
      <c r="CC131" s="222" t="str">
        <f t="array" ref="CC131">LOOKUP(2,1/(Log!$K$1:$K$27569=BZ131),Log!$G$1:$G$27569)</f>
        <v>Low</v>
      </c>
      <c r="CD131" s="222">
        <f t="array" ref="CD131">LOOKUP(2,1/(Log!$K$1:$K$27569=BZ131),Log!$H$1:$H$27569)</f>
        <v>3</v>
      </c>
      <c r="CE131" s="222" t="str">
        <f t="array" ref="CE131">LOOKUP(2,1/(Log!$K$1:$K$27569=BZ131),Log!$J$1:$J$27569)</f>
        <v xml:space="preserve">Estimate of totally damaged buildings </v>
      </c>
      <c r="CF131" s="222" t="str">
        <f t="array" ref="CF131">LOOKUP(2,1/(Log!$K$1:$K$27569=BZ131),Log!$I$1:$I$27569)</f>
        <v>https://reliefweb.int/report/turkiye/turkiye-earthquake-2023-humanitarian-response-overview-17-may-2023</v>
      </c>
      <c r="CG131" s="223">
        <f t="array" ref="CG131">LOOKUP(2,1/(Log!$K$1:$K$27569=BZ131),Log!$L$1:$L$27569)</f>
        <v>45771</v>
      </c>
      <c r="CH131" s="221" t="str">
        <f t="shared" ref="CH131:CH141" si="162">$C131&amp;""&amp;$CH$1</f>
        <v>TUR005Buildings in the affected area</v>
      </c>
      <c r="CI131" s="222" t="e">
        <f t="array" ref="CI131">LOOKUP(2,1/(Log!$K$1:$K$27569=CH131),Log!$E$1:$E$27569)</f>
        <v>#N/A</v>
      </c>
      <c r="CJ131" s="222" t="e">
        <f t="array" ref="CJ131">LOOKUP(2,1/(Log!$K$1:$K$27569=CH131),Log!$F$1:$F$27569)</f>
        <v>#N/A</v>
      </c>
      <c r="CK131" s="222" t="e">
        <f t="array" ref="CK131">LOOKUP(2,1/(Log!$K$1:$K$27569=CH131),Log!$G$1:$G$27569)</f>
        <v>#N/A</v>
      </c>
      <c r="CL131" s="222" t="e">
        <f t="array" ref="CL131">LOOKUP(2,1/(Log!$K$1:$K$27569=CH131),Log!$H$1:$H$27569)</f>
        <v>#N/A</v>
      </c>
      <c r="CM131" s="222" t="e">
        <f t="array" ref="CM131">LOOKUP(2,1/(Log!$K$1:$K$27569=CH131),Log!$J$1:$J$27569)</f>
        <v>#N/A</v>
      </c>
      <c r="CN131" s="222" t="e">
        <f t="array" ref="CN131">LOOKUP(2,1/(Log!$K$1:$K$27569=CH131),Log!$I$1:$I$27569)</f>
        <v>#N/A</v>
      </c>
      <c r="CO131" s="225" t="e">
        <f t="array" ref="CO131">LOOKUP(2,1/(Log!$K$1:$K$27569=CH131),Log!$L$1:$L$27569)</f>
        <v>#N/A</v>
      </c>
      <c r="CP131" s="222" t="str">
        <f t="shared" ref="CP131:CP141" si="163">$C131&amp;""&amp;$CP$1</f>
        <v>TUR005Economic Losses</v>
      </c>
      <c r="CQ131" s="224">
        <f t="array" ref="CQ131">LOOKUP(2,1/(Log!$K$1:$K$27569=CP131),Log!$E$1:$E$27569)</f>
        <v>34000000000</v>
      </c>
      <c r="CR131" s="224" t="str">
        <f t="array" ref="CR131">LOOKUP(2,1/(Log!$K$1:$K$27569=CP131),Log!$F$1:$F$27569)</f>
        <v>WORLDBANK 27/02/2023</v>
      </c>
      <c r="CS131" s="224" t="str">
        <f t="array" ref="CS131">LOOKUP(2,1/(Log!$K$1:$K$27569=CP131),Log!$G$1:$G$27569)</f>
        <v>Low</v>
      </c>
      <c r="CT131" s="224">
        <f t="array" ref="CT131">LOOKUP(2,1/(Log!$K$1:$K$27569=CP131),Log!$H$1:$H$27569)</f>
        <v>3</v>
      </c>
      <c r="CU131" s="224" t="str">
        <f t="array" ref="CU131">LOOKUP(2,1/(Log!$K$1:$K$27569=CP131),Log!$J$1:$J$27569)</f>
        <v>Earthquake Damage in Türkiye Estimated to Exceed $34 billion according to World Bank Disaster Assessment Report.</v>
      </c>
      <c r="CV131" s="224" t="str">
        <f t="array" ref="CV131">LOOKUP(2,1/(Log!$K$1:$K$27569=CP131),Log!$I$1:$I$27569)</f>
        <v>https://www.worldbank.org/en/news/press-release/2023/02/27/earthquake-damage-in-turkiye-estimated-to-exceed-34-billion-world-bank-disaster-assessment-report</v>
      </c>
      <c r="CW131" s="214">
        <f t="array" ref="CW131">LOOKUP(2,1/(Log!$K$1:$K$27569=CP131),Log!$L$1:$L$27569)</f>
        <v>45771</v>
      </c>
      <c r="CX131" s="222" t="str">
        <f t="shared" ref="CX131:CX141" si="164">$C131&amp;""&amp;$CX$1</f>
        <v>TUR005People in Need</v>
      </c>
      <c r="CY131" s="218">
        <f t="shared" ref="CY131:CY141" si="165">IF(DW131="x","x",SUM(DW131,EE131,EM131))</f>
        <v>6660000</v>
      </c>
      <c r="CZ131" s="218" t="str">
        <f t="shared" ref="CZ131:CZ141" si="166">DX131</f>
        <v>UNHCR 06/05/2024; Turkey Southeast Inter-agency Coordination accessed 27/03/2025</v>
      </c>
      <c r="DA131" s="218" t="str">
        <f t="shared" ref="DA131:DA141" si="167">DY131</f>
        <v>Low</v>
      </c>
      <c r="DB131" s="218">
        <f t="shared" ref="DB131:DB141" si="168">DZ131</f>
        <v>3</v>
      </c>
      <c r="DC131" s="218" t="str">
        <f t="shared" ref="DC131:DC141" si="169">EA131</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3corresponds to based on the total number of people in need, which represents residents in medium/high severity neighborhoods in the most heavily affected provinces, as well as all individuals in temporary settlements. This is based on the Earthquake Solutions and Mobility Analysis Team (ESMAT) Severity Index, which was used by the inter-sector group to estimate the number of people targeted for humanitarian assistance.
This figure is taken from the Southeast Türkiye inter-sector response dashboard. This source was chosen because it is the most reliable available for indicating the number of people in need as a result of the earthquake in Türkiye.
Other sources, such as early assessments by OCHA and WFP, were considered but deemed unsuitable due to being outdated.
The reliability of this indicator is medium, as it is based on projections and estimations. Furthermore,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DD131" s="218" t="str">
        <f t="shared" ref="DD131:DD141" si="170">EB131</f>
        <v>https://reliefweb.int/report/turkiye/turkiye-south-east-earthquake-response-quarterly-progress-report-january-march-2024-entr; https://www.refugeeinfoturkey.org/SectorDashboards/SETInterSector.html</v>
      </c>
      <c r="DE131" s="220">
        <f t="shared" ref="DE131:DE141" si="171">EC131</f>
        <v>45771</v>
      </c>
      <c r="DF131" s="221" t="str">
        <f t="shared" ref="DF131:DF141" si="172">$C131&amp;""&amp;$DF$1</f>
        <v>TUR005Minimal humanitarian conditions - Level 1</v>
      </c>
      <c r="DG131" s="213">
        <f t="array" ref="DG131">IF(LOOKUP(2,1/(Log!$K$1:$K$27569=DF131),Log!$E$1:$E$27569)="x","x",ROUND(LOOKUP(2,1/(Log!$K$1:$K$27569=DF131),Log!$E$1:$E$27569),-3))</f>
        <v>6600000</v>
      </c>
      <c r="DH131" s="224" t="str">
        <f t="array" ref="DH131">LOOKUP(2,1/(Log!$K$1:$K$27569=DF131),Log!$F$1:$F$27569)</f>
        <v>TurkStat 30/07/2024 ; Govt. Türkiye 27/03/2023; OCHA 06/03/2023</v>
      </c>
      <c r="DI131" s="224" t="str">
        <f t="array" ref="DI131">LOOKUP(2,1/(Log!$K$1:$K$27569=DF131),Log!$G$1:$G$27569)</f>
        <v>Low</v>
      </c>
      <c r="DJ131" s="224">
        <f t="array" ref="DJ131">LOOKUP(2,1/(Log!$K$1:$K$27569=DF131),Log!$H$1:$H$27569)</f>
        <v>3</v>
      </c>
      <c r="DK131" s="224" t="str">
        <f t="array" ref="DK131">LOOKUP(2,1/(Log!$K$1:$K$27569=DF131),Log!$J$1:$J$27569)</f>
        <v>According to INFORM SI methodology, the number of people in Level 1 is equal to the people exposed minus the people affected. People in Level 1 are able to meet their basic needs without employing irreversible coping strategies.</v>
      </c>
      <c r="DL131" s="224" t="str">
        <f t="array" ref="DL131">LOOKUP(2,1/(Log!$K$1:$K$27569=DF131),Log!$I$1:$I$27569)</f>
        <v>https://reliefweb.int/report/turkiye/turkiye-south-east-earthquake-response-quarterly-progress-report-january-march-2024-entr; https://www.refugeeinfoturkey.org/SectorDashboards/SETInterSector.html; https://reliefweb.int/report/turkiye/turkiye-2023-earthquakes-situation-report-no-7-6-march-2023</v>
      </c>
      <c r="DM131" s="214">
        <f t="array" ref="DM131">LOOKUP(2,1/(Log!$K$1:$K$27569=DF131),Log!$L$1:$L$27569)</f>
        <v>45771</v>
      </c>
      <c r="DN131" s="222" t="str">
        <f t="shared" ref="DN131:DN141" si="173">$C131&amp;""&amp;$DN$1</f>
        <v>TUR005Stressed humanitarian conditions - Level 2</v>
      </c>
      <c r="DO131" s="218">
        <f t="array" ref="DO131">IF(LOOKUP(2,1/(Log!$K$1:$K$27569=DN131),Log!$E$1:$E$27569)="x","x",ROUND(LOOKUP(2,1/(Log!$K$1:$K$27569=DN131),Log!$E$1:$E$27569),-3))</f>
        <v>2440000</v>
      </c>
      <c r="DP131" s="222" t="str">
        <f t="array" ref="DP131">LOOKUP(2,1/(Log!$K$1:$K$27569=DN131),Log!$F$1:$F$27569)</f>
        <v>UNHCR 06/05/2024; Turkey Southeast Inter-agency Coordination accessed 27/03/2025</v>
      </c>
      <c r="DQ131" s="222" t="str">
        <f t="array" ref="DQ131">LOOKUP(2,1/(Log!$K$1:$K$27569=DN131),Log!$G$1:$G$27569)</f>
        <v>Low</v>
      </c>
      <c r="DR131" s="222">
        <f t="array" ref="DR131">LOOKUP(2,1/(Log!$K$1:$K$27569=DN131),Log!$H$1:$H$27569)</f>
        <v>3</v>
      </c>
      <c r="DS131" s="222" t="str">
        <f t="array" ref="DS131">LOOKUP(2,1/(Log!$K$1:$K$27569=DN131),Log!$J$1:$J$27569)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131" s="222" t="str">
        <f t="array" ref="DT131">LOOKUP(2,1/(Log!$K$1:$K$27569=DN131),Log!$I$1:$I$27569)</f>
        <v>https://reliefweb.int/report/turkiye/turkiye-south-east-earthquake-response-quarterly-progress-report-january-march-2024-entr; https://www.refugeeinfoturkey.org/SectorDashboards/SETInterSector.html;
https://reliefweb.int/report/turkiye/turkiye-2023-earthquakes-situation-report-no-7-6-march-2023</v>
      </c>
      <c r="DU131" s="223">
        <f t="array" ref="DU131">LOOKUP(2,1/(Log!$K$1:$K$27569=DN131),Log!$L$1:$L$27569)</f>
        <v>45771</v>
      </c>
      <c r="DV131" s="221" t="str">
        <f t="shared" ref="DV131:DV141" si="174">$C131&amp;""&amp;$DV$1</f>
        <v>TUR005Moderate humanitarian conditions - Level 3</v>
      </c>
      <c r="DW131" s="213">
        <f t="array" ref="DW131">IF(LOOKUP(2,1/(Log!$K$1:$K$27569=DV131),Log!$E$1:$E$27569)="x","x",ROUND(LOOKUP(2,1/(Log!$K$1:$K$27569=DV131),Log!$E$1:$E$27569),-3))</f>
        <v>6660000</v>
      </c>
      <c r="DX131" s="224" t="str">
        <f t="array" ref="DX131">LOOKUP(2,1/(Log!$K$1:$K$27569=DV131),Log!$F$1:$F$27569)</f>
        <v>UNHCR 06/05/2024; Turkey Southeast Inter-agency Coordination accessed 27/03/2025</v>
      </c>
      <c r="DY131" s="224" t="str">
        <f t="array" ref="DY131">LOOKUP(2,1/(Log!$K$1:$K$27569=DV131),Log!$G$1:$G$27569)</f>
        <v>Low</v>
      </c>
      <c r="DZ131" s="224">
        <f t="array" ref="DZ131">LOOKUP(2,1/(Log!$K$1:$K$27569=DV131),Log!$H$1:$H$27569)</f>
        <v>3</v>
      </c>
      <c r="EA131" s="224" t="str">
        <f t="array" ref="EA131">LOOKUP(2,1/(Log!$K$1:$K$27569=DV131),Log!$J$1:$J$27569)</f>
        <v>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3corresponds to based on the total number of people in need, which represents residents in medium/high severity neighborhoods in the most heavily affected provinces, as well as all individuals in temporary settlements. This is based on the Earthquake Solutions and Mobility Analysis Team (ESMAT) Severity Index, which was used by the inter-sector group to estimate the number of people targeted for humanitarian assistance.
This figure is taken from the Southeast Türkiye inter-sector response dashboard. This source was chosen because it is the most reliable available for indicating the number of people in need as a result of the earthquake in Türkiye.
Other sources, such as early assessments by OCHA and WFP, were considered but deemed unsuitable due to being outdated.
The reliability of this indicator is medium, as it is based on projections and estimations. Furthermore,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v>
      </c>
      <c r="EB131" s="224" t="str">
        <f t="array" ref="EB131">LOOKUP(2,1/(Log!$K$1:$K$27569=DV131),Log!$I$1:$I$27569)</f>
        <v>https://reliefweb.int/report/turkiye/turkiye-south-east-earthquake-response-quarterly-progress-report-january-march-2024-entr; https://www.refugeeinfoturkey.org/SectorDashboards/SETInterSector.html</v>
      </c>
      <c r="EC131" s="214">
        <f t="array" ref="EC131">LOOKUP(2,1/(Log!$K$1:$K$27569=DV131),Log!$L$1:$L$27569)</f>
        <v>45771</v>
      </c>
      <c r="ED131" s="222" t="str">
        <f t="shared" ref="ED131:ED141" si="175">$C131&amp;""&amp;$EE$1</f>
        <v>TUR005Severe humanitarian conditions - Level 4</v>
      </c>
      <c r="EE131" s="218" t="str">
        <f t="array" ref="EE131">IF(LOOKUP(2,1/(Log!$K$1:$K$27569=ED131),Log!$E$1:$E$27569)="x","x",ROUND(LOOKUP(2,1/(Log!$K$1:$K$27569=ED131),Log!$E$1:$E$27569),-3))</f>
        <v>x</v>
      </c>
      <c r="EF131" s="222" t="str">
        <f t="array" ref="EF131">LOOKUP(2,1/(Log!$K$1:$K$27569=ED131),Log!$F$1:$F$27569)</f>
        <v>X</v>
      </c>
      <c r="EG131" s="222" t="str">
        <f t="array" ref="EG131">LOOKUP(2,1/(Log!$K$1:$K$27569=ED131),Log!$G$1:$G$27569)</f>
        <v>Low</v>
      </c>
      <c r="EH131" s="222">
        <f t="array" ref="EH131">LOOKUP(2,1/(Log!$K$1:$K$27569=ED131),Log!$H$1:$H$27569)</f>
        <v>3</v>
      </c>
      <c r="EI131" s="222" t="str">
        <f t="array" ref="EI131">LOOKUP(2,1/(Log!$K$1:$K$27569=ED131),Log!$J$1:$J$27569)</f>
        <v xml:space="preserve">There is no available information yet about the severity levels of the people in need driven by the earthquake in Turkey. </v>
      </c>
      <c r="EJ131" s="222" t="str">
        <f t="array" ref="EJ131">LOOKUP(2,1/(Log!$K$1:$K$27569=ED131),Log!$I$1:$I$27569)</f>
        <v>x</v>
      </c>
      <c r="EK131" s="223">
        <f t="array" ref="EK131">LOOKUP(2,1/(Log!$K$1:$K$27569=ED131),Log!$L$1:$L$27569)</f>
        <v>45771</v>
      </c>
      <c r="EL131" s="221" t="str">
        <f t="shared" ref="EL131:EL141" si="176">$C131&amp;""&amp;$EM$1</f>
        <v>TUR005Extreme humanitarian conditions - Level 5</v>
      </c>
      <c r="EM131" s="213" t="str">
        <f t="array" ref="EM131">IF(LOOKUP(2,1/(Log!$K$1:$K$27569=EL131),Log!$E$1:$E$27569)="x","x",ROUND(LOOKUP(2,1/(Log!$K$1:$K$27569=EL131),Log!$E$1:$E$27569),-3))</f>
        <v>x</v>
      </c>
      <c r="EN131" s="224" t="str">
        <f t="array" ref="EN131">LOOKUP(2,1/(Log!$K$1:$K$27569=EL131),Log!$F$1:$F$27569)</f>
        <v>X</v>
      </c>
      <c r="EO131" s="224" t="str">
        <f t="array" ref="EO131">LOOKUP(2,1/(Log!$K$1:$K$27569=EL131),Log!$G$1:$G$27569)</f>
        <v>Low</v>
      </c>
      <c r="EP131" s="224">
        <f t="array" ref="EP131">LOOKUP(2,1/(Log!$K$1:$K$27569=EL131),Log!$H$1:$H$27569)</f>
        <v>3</v>
      </c>
      <c r="EQ131" s="224" t="str">
        <f t="array" ref="EQ131">LOOKUP(2,1/(Log!$K$1:$K$27569=EL131),Log!$J$1:$J$27569)</f>
        <v xml:space="preserve">There is no available information yet about the severity levels of the people in need driven by the earthquake in Turkey. </v>
      </c>
      <c r="ER131" s="224" t="str">
        <f t="array" ref="ER131">LOOKUP(2,1/(Log!$K$1:$K$27569=EL131),Log!$I$1:$I$27569)</f>
        <v>x</v>
      </c>
      <c r="ES131" s="214">
        <f t="array" ref="ES131">LOOKUP(2,1/(Log!$K$1:$K$27569=EL131),Log!$L$1:$L$27569)</f>
        <v>45771</v>
      </c>
      <c r="ET131" s="222" t="str">
        <f t="shared" ref="ET131:ET141" si="177">$C131&amp;""&amp;$ET$1</f>
        <v>TUR005Fatalities in all crises</v>
      </c>
      <c r="EU131" s="222">
        <f t="array" ref="EU131">LOOKUP(2,1/(Log!$K$1:$K$27569=ET131),Log!$E$1:$E$27569)</f>
        <v>22</v>
      </c>
      <c r="EV131" s="222" t="str">
        <f t="array" ref="EV131">LOOKUP(2,1/(Log!$K$1:$K$27569=ET131),Log!$F$1:$F$27569)</f>
        <v>ACLED accessed 21/04/2025; IOM accessed 21/04/2025</v>
      </c>
      <c r="EW131" s="222" t="str">
        <f t="array" ref="EW131">LOOKUP(2,1/(Log!$K$1:$K$27569=ET131),Log!$G$1:$G$27569)</f>
        <v>Low</v>
      </c>
      <c r="EX131" s="222">
        <f t="array" ref="EX131">LOOKUP(2,1/(Log!$K$1:$K$27569=ET131),Log!$H$1:$H$27569)</f>
        <v>3</v>
      </c>
      <c r="EY131" s="222" t="str">
        <f t="array" ref="EY131">LOOKUP(2,1/(Log!$K$1:$K$27569=ET131),Log!$J$1:$J$27569)</f>
        <v>The number of fatalities reported is the sum of all fatalities reported for each individual crisis for Turkiye.</v>
      </c>
      <c r="EZ131" s="222" t="str">
        <f t="array" ref="EZ131">LOOKUP(2,1/(Log!$K$1:$K$27569=ET131),Log!$I$1:$I$27569)</f>
        <v>https://acleddata.com/data-export-tool/; https://missingmigrants.iom.int/downloads</v>
      </c>
      <c r="FA131" s="223">
        <f t="array" ref="FA131">LOOKUP(2,1/(Log!$K$1:$K$27569=ET131),Log!$L$1:$L$27569)</f>
        <v>45771</v>
      </c>
      <c r="FB131" s="221" t="str">
        <f t="shared" ref="FB131:FB141" si="178">$C131&amp;""&amp;$FB$1</f>
        <v>TUR005Crisis affected groups</v>
      </c>
      <c r="FC131" s="224">
        <f t="array" ref="FC131">LOOKUP(2,1/(Log!$K$1:$K$27569=FB131),Log!$E$1:$E$27569)</f>
        <v>3</v>
      </c>
      <c r="FD131" s="224" t="str">
        <f t="array" ref="FD131">LOOKUP(2,1/(Log!$K$1:$K$27569=FB131),Log!$F$1:$F$27569)</f>
        <v>OCHA 06/03/2023</v>
      </c>
      <c r="FE131" s="224" t="str">
        <f t="array" ref="FE131">LOOKUP(2,1/(Log!$K$1:$K$27569=FB131),Log!$G$1:$G$27569)</f>
        <v>Low</v>
      </c>
      <c r="FF131" s="224">
        <f t="array" ref="FF131">LOOKUP(2,1/(Log!$K$1:$K$27569=FB131),Log!$H$1:$H$27569)</f>
        <v>3</v>
      </c>
      <c r="FG131" s="224" t="str">
        <f t="array" ref="FG131">LOOKUP(2,1/(Log!$K$1:$K$27569=FB131),Log!$J$1:$J$27569)</f>
        <v xml:space="preserve">Host; non-host; and Refugees, asylum seekers, and others of concern (such as migrants etc.) are exposed or affected by the Turkiye / Syria earthquake in Turkey. </v>
      </c>
      <c r="FH131" s="224" t="str">
        <f t="array" ref="FH131">LOOKUP(2,1/(Log!$K$1:$K$27569=FB131),Log!$I$1:$I$27569)</f>
        <v>https://www.iletisim.gov.tr/images/uploads/dosyalar/Ihya_ve_Insa.pdf</v>
      </c>
      <c r="FI131" s="214">
        <f t="array" ref="FI131">LOOKUP(2,1/(Log!$K$1:$K$27569=FB131),Log!$L$1:$L$27569)</f>
        <v>45771</v>
      </c>
      <c r="FJ131" s="221" t="str">
        <f t="shared" ref="FJ131:FJ141" si="179">$C131&amp;""&amp;$FJ$1</f>
        <v>TUR005People facing limited access constraints</v>
      </c>
      <c r="FK131" s="222" t="str">
        <f t="array" ref="FK131">LOOKUP(2,1/(Log!$K$1:$K$27569=FJ131),Log!$E$1:$E$27569)</f>
        <v>x</v>
      </c>
      <c r="FL131" s="222" t="str">
        <f t="array" ref="FL131">LOOKUP(2,1/(Log!$K$1:$K$27569=FJ131),Log!$F$1:$F$27569)</f>
        <v>X</v>
      </c>
      <c r="FM131" s="222" t="str">
        <f t="array" ref="FM131">LOOKUP(2,1/(Log!$K$1:$K$27569=FJ131),Log!$G$1:$G$27569)</f>
        <v>Low</v>
      </c>
      <c r="FN131" s="222">
        <f t="array" ref="FN131">LOOKUP(2,1/(Log!$K$1:$K$27569=FJ131),Log!$H$1:$H$27569)</f>
        <v>3</v>
      </c>
      <c r="FO131" s="222" t="str">
        <f t="array" ref="FO131">LOOKUP(2,1/(Log!$K$1:$K$27569=FJ131),Log!$J$1:$J$27569)</f>
        <v>There is no available information.</v>
      </c>
      <c r="FP131" s="218" t="str">
        <f t="array" ref="FP131">LOOKUP(2,1/(Log!$K$1:$K$27569=FJ131),Log!$I$1:$I$27569)</f>
        <v>x</v>
      </c>
      <c r="FQ131" s="219">
        <f t="array" ref="FQ131">LOOKUP(2,1/(Log!$K$1:$K$27569=FJ131),Log!$L$1:$L$27569)</f>
        <v>45771</v>
      </c>
      <c r="FR131" s="221" t="str">
        <f t="shared" ref="FR131:FR141" si="180">$C131&amp;""&amp;$FR$1</f>
        <v>TUR005People facing restricted access constraints</v>
      </c>
      <c r="FS131" s="224" t="str">
        <f t="array" ref="FS131">LOOKUP(2,1/(Log!$K$1:$K$27569=FR131),Log!$E$1:$E$27569)</f>
        <v>x</v>
      </c>
      <c r="FT131" s="224" t="str">
        <f t="array" ref="FT131">LOOKUP(2,1/(Log!$K$1:$K$27569=FR131),Log!$F$1:$F$27569)</f>
        <v>X</v>
      </c>
      <c r="FU131" s="224" t="str">
        <f t="array" ref="FU131">LOOKUP(2,1/(Log!$K$1:$K$27569=FR131),Log!$G$1:$G$27569)</f>
        <v>Low</v>
      </c>
      <c r="FV131" s="224">
        <f t="array" ref="FV131">LOOKUP(2,1/(Log!$K$1:$K$27569=FR131),Log!$H$1:$H$27569)</f>
        <v>3</v>
      </c>
      <c r="FW131" s="224" t="str">
        <f t="array" ref="FW131">LOOKUP(2,1/(Log!$K$1:$K$27569=FR131),Log!$J$1:$J$27569)</f>
        <v>There is no available information.</v>
      </c>
      <c r="FX131" s="224" t="str">
        <f t="array" ref="FX131">LOOKUP(2,1/(Log!$K$1:$K$27569=FR131),Log!$I$1:$I$27569)</f>
        <v>x</v>
      </c>
      <c r="FY131" s="214">
        <f t="array" ref="FY131">LOOKUP(2,1/(Log!$K$1:$K$27569=FR131),Log!$L$1:$L$27569)</f>
        <v>45771</v>
      </c>
      <c r="FZ131" s="222" t="str">
        <f t="shared" ref="FZ131:FZ141" si="181">$C131&amp;""&amp;$FZ$1</f>
        <v>TUR005Impediments to entry into country (bureaucratic and administrative)</v>
      </c>
      <c r="GA131" s="222">
        <f t="array" ref="GA131">LOOKUP(2,1/(Log!$K$1:$K$27569=FZ131),Log!$E$1:$E$27569)</f>
        <v>1</v>
      </c>
      <c r="GB131" s="222" t="str">
        <f t="array" ref="GB131">LOOKUP(2,1/(Log!$K$1:$K$27569=FZ131),Log!$F$1:$F$27569)</f>
        <v>ACAPS Access Methodology</v>
      </c>
      <c r="GC131" s="222" t="str">
        <f t="array" ref="GC131">LOOKUP(2,1/(Log!$K$1:$K$27569=FZ131),Log!$G$1:$G$27569)</f>
        <v>Medium</v>
      </c>
      <c r="GD131" s="222">
        <f t="array" ref="GD131">LOOKUP(2,1/(Log!$K$1:$K$27569=FZ131),Log!$H$1:$H$27569)</f>
        <v>2</v>
      </c>
      <c r="GE131" s="222" t="str">
        <f t="array" ref="GE131">LOOKUP(2,1/(Log!$K$1:$K$27569=FZ131),Log!$J$1:$J$27569)</f>
        <v>x</v>
      </c>
      <c r="GF131" s="222" t="str">
        <f t="array" ref="GF131">LOOKUP(2,1/(Log!$K$1:$K$27569=FZ131),Log!$I$1:$I$27569)</f>
        <v>x</v>
      </c>
      <c r="GG131" s="223">
        <f t="array" ref="GG131">LOOKUP(2,1/(Log!$K$1:$K$27569=FZ131),Log!$L$1:$L$27569)</f>
        <v>45608</v>
      </c>
      <c r="GH131" s="221" t="str">
        <f t="shared" ref="GH131:GH141" si="182">$C131&amp;""&amp;$GH$1</f>
        <v>TUR005Restriction of movement (impediments to freedom of movement and/or administrative restrictions)</v>
      </c>
      <c r="GI131" s="224">
        <f t="array" ref="GI131">LOOKUP(2,1/(Log!$K$1:$K$27569=GH131),Log!$E$1:$E$27569)</f>
        <v>0</v>
      </c>
      <c r="GJ131" s="224" t="str">
        <f t="array" ref="GJ131">LOOKUP(2,1/(Log!$K$1:$K$27569=GH131),Log!$F$1:$F$27569)</f>
        <v>ACAPS Access Methodology</v>
      </c>
      <c r="GK131" s="224" t="str">
        <f t="array" ref="GK131">LOOKUP(2,1/(Log!$K$1:$K$27569=GH131),Log!$G$1:$G$27569)</f>
        <v>Medium</v>
      </c>
      <c r="GL131" s="224">
        <f t="array" ref="GL131">LOOKUP(2,1/(Log!$K$1:$K$27569=GH131),Log!$H$1:$H$27569)</f>
        <v>2</v>
      </c>
      <c r="GM131" s="224" t="str">
        <f t="array" ref="GM131">LOOKUP(2,1/(Log!$K$1:$K$27569=GH131),Log!$J$1:$J$27569)</f>
        <v>x</v>
      </c>
      <c r="GN131" s="224" t="str">
        <f t="array" ref="GN131">LOOKUP(2,1/(Log!$K$1:$K$27569=GH131),Log!$I$1:$I$27569)</f>
        <v>x</v>
      </c>
      <c r="GO131" s="214">
        <f t="array" ref="GO131">LOOKUP(2,1/(Log!$K$1:$K$27569=GH131),Log!$L$1:$L$27569)</f>
        <v>45608</v>
      </c>
      <c r="GP131" s="222" t="str">
        <f t="shared" ref="GP131:GP141" si="183">$C131&amp;""&amp;$GP$1</f>
        <v>TUR005Interference into implementation of humanitarian activities</v>
      </c>
      <c r="GQ131" s="222">
        <f t="array" ref="GQ131">LOOKUP(2,1/(Log!$K$1:$K$27569=GP131),Log!$E$1:$E$27569)</f>
        <v>0</v>
      </c>
      <c r="GR131" s="222" t="str">
        <f t="array" ref="GR131">LOOKUP(2,1/(Log!$K$1:$K$27569=GP131),Log!$F$1:$F$27569)</f>
        <v>ACAPS Access Methodology</v>
      </c>
      <c r="GS131" s="222" t="str">
        <f t="array" ref="GS131">LOOKUP(2,1/(Log!$K$1:$K$27569=GP131),Log!$G$1:$G$27569)</f>
        <v>Medium</v>
      </c>
      <c r="GT131" s="222">
        <f t="array" ref="GT131">LOOKUP(2,1/(Log!$K$1:$K$27569=GP131),Log!$H$1:$H$27569)</f>
        <v>2</v>
      </c>
      <c r="GU131" s="222" t="str">
        <f t="array" ref="GU131">LOOKUP(2,1/(Log!$K$1:$K$27569=GP131),Log!$J$1:$J$27569)</f>
        <v>x</v>
      </c>
      <c r="GV131" s="222" t="str">
        <f t="array" ref="GV131">LOOKUP(2,1/(Log!$K$1:$K$27569=GP131),Log!$I$1:$I$27569)</f>
        <v>x</v>
      </c>
      <c r="GW131" s="223">
        <f t="array" ref="GW131">LOOKUP(2,1/(Log!$K$1:$K$27569=GP131),Log!$L$1:$L$27569)</f>
        <v>45608</v>
      </c>
      <c r="GX131" s="221" t="str">
        <f t="shared" ref="GX131:GX141" si="184">$C131&amp;""&amp;$GX$1</f>
        <v>TUR005Violence against personnel, facilities and assets</v>
      </c>
      <c r="GY131" s="224">
        <f t="array" ref="GY131">LOOKUP(2,1/(Log!$K$1:$K$27569=GX131),Log!$E$1:$E$27569)</f>
        <v>0</v>
      </c>
      <c r="GZ131" s="224" t="str">
        <f t="array" ref="GZ131">LOOKUP(2,1/(Log!$K$1:$K$27569=GX131),Log!$F$1:$F$27569)</f>
        <v>ACAPS Access Methodology</v>
      </c>
      <c r="HA131" s="224" t="str">
        <f t="array" ref="HA131">LOOKUP(2,1/(Log!$K$1:$K$27569=GX131),Log!$G$1:$G$27569)</f>
        <v>Medium</v>
      </c>
      <c r="HB131" s="224">
        <f t="array" ref="HB131">LOOKUP(2,1/(Log!$K$1:$K$27569=GX131),Log!$H$1:$H$27569)</f>
        <v>2</v>
      </c>
      <c r="HC131" s="224" t="str">
        <f t="array" ref="HC131">LOOKUP(2,1/(Log!$K$1:$K$27569=GX131),Log!$J$1:$J$27569)</f>
        <v>x</v>
      </c>
      <c r="HD131" s="224" t="str">
        <f t="array" ref="HD131">LOOKUP(2,1/(Log!$K$1:$K$27569=GX131),Log!$I$1:$I$27569)</f>
        <v>x</v>
      </c>
      <c r="HE131" s="214">
        <f t="array" ref="HE131">LOOKUP(2,1/(Log!$K$1:$K$27569=GX131),Log!$L$1:$L$27569)</f>
        <v>45608</v>
      </c>
      <c r="HF131" s="222" t="str">
        <f t="shared" ref="HF131:HF141" si="185">$C131&amp;""&amp;$HF$1</f>
        <v>TUR005Denial of existence of humanitarian needs or entitlements to assistance</v>
      </c>
      <c r="HG131" s="222">
        <f t="array" ref="HG131">LOOKUP(2,1/(Log!$K$1:$K$27569=HF131),Log!$E$1:$E$27569)</f>
        <v>0</v>
      </c>
      <c r="HH131" s="222" t="str">
        <f t="array" ref="HH131">LOOKUP(2,1/(Log!$K$1:$K$27569=HF131),Log!$F$1:$F$27569)</f>
        <v>ACAPS Access Methodology</v>
      </c>
      <c r="HI131" s="222" t="str">
        <f t="array" ref="HI131">LOOKUP(2,1/(Log!$K$1:$K$27569=HF131),Log!$G$1:$G$27569)</f>
        <v>Medium</v>
      </c>
      <c r="HJ131" s="222">
        <f t="array" ref="HJ131">LOOKUP(2,1/(Log!$K$1:$K$27569=HF131),Log!$H$1:$H$27569)</f>
        <v>2</v>
      </c>
      <c r="HK131" s="222" t="str">
        <f t="array" ref="HK131">LOOKUP(2,1/(Log!$K$1:$K$27569=HF131),Log!$J$1:$J$27569)</f>
        <v>x</v>
      </c>
      <c r="HL131" s="222" t="str">
        <f t="array" ref="HL131">LOOKUP(2,1/(Log!$K$1:$K$27569=HF131),Log!$I$1:$I$27569)</f>
        <v>x</v>
      </c>
      <c r="HM131" s="223">
        <f t="array" ref="HM131">LOOKUP(2,1/(Log!$K$1:$K$27569=HF131),Log!$L$1:$L$27569)</f>
        <v>45608</v>
      </c>
      <c r="HN131" s="221" t="str">
        <f t="shared" ref="HN131:HN141" si="186">$C131&amp;""&amp;$HN$1</f>
        <v>TUR005Restriction and obstruction of access to services and assistance</v>
      </c>
      <c r="HO131" s="224">
        <f t="array" ref="HO131">LOOKUP(2,1/(Log!$K$1:$K$27569=HN131),Log!$E$1:$E$27569)</f>
        <v>0</v>
      </c>
      <c r="HP131" s="224" t="str">
        <f t="array" ref="HP131">LOOKUP(2,1/(Log!$K$1:$K$27569=HN131),Log!$F$1:$F$27569)</f>
        <v>ACAPS Access Methodology</v>
      </c>
      <c r="HQ131" s="224" t="str">
        <f t="array" ref="HQ131">LOOKUP(2,1/(Log!$K$1:$K$27569=HN131),Log!$G$1:$G$27569)</f>
        <v>Medium</v>
      </c>
      <c r="HR131" s="224">
        <f t="array" ref="HR131">LOOKUP(2,1/(Log!$K$1:$K$27569=HN131),Log!$H$1:$H$27569)</f>
        <v>2</v>
      </c>
      <c r="HS131" s="224" t="str">
        <f t="array" ref="HS131">LOOKUP(2,1/(Log!$K$1:$K$27569=HN131),Log!$J$1:$J$27569)</f>
        <v>x</v>
      </c>
      <c r="HT131" s="224" t="str">
        <f t="array" ref="HT131">LOOKUP(2,1/(Log!$K$1:$K$27569=HN131),Log!$I$1:$I$27569)</f>
        <v>x</v>
      </c>
      <c r="HU131" s="214">
        <f t="array" ref="HU131">LOOKUP(2,1/(Log!$K$1:$K$27569=HN131),Log!$L$1:$L$27569)</f>
        <v>45608</v>
      </c>
      <c r="HV131" s="222" t="str">
        <f t="shared" ref="HV131:HV141" si="187">$C131&amp;""&amp;$HV$1</f>
        <v>TUR005Ongoing insecurity/hostilities affecting humanitarian assistance</v>
      </c>
      <c r="HW131" s="222">
        <f t="array" ref="HW131">LOOKUP(2,1/(Log!$K$1:$K$27569=HV131),Log!$E$1:$E$27569)</f>
        <v>0</v>
      </c>
      <c r="HX131" s="222" t="str">
        <f t="array" ref="HX131">LOOKUP(2,1/(Log!$K$1:$K$27569=HV131),Log!$F$1:$F$27569)</f>
        <v>ACAPS Access Methodology</v>
      </c>
      <c r="HY131" s="222" t="str">
        <f t="array" ref="HY131">LOOKUP(2,1/(Log!$K$1:$K$27569=HV131),Log!$G$1:$G$27569)</f>
        <v>Medium</v>
      </c>
      <c r="HZ131" s="222">
        <f t="array" ref="HZ131">LOOKUP(2,1/(Log!$K$1:$K$27569=HV131),Log!$H$1:$H$27569)</f>
        <v>2</v>
      </c>
      <c r="IA131" s="222" t="str">
        <f t="array" ref="IA131">LOOKUP(2,1/(Log!$K$1:$K$27569=HV131),Log!$J$1:$J$27569)</f>
        <v>x</v>
      </c>
      <c r="IB131" s="222" t="str">
        <f t="array" ref="IB131">LOOKUP(2,1/(Log!$K$1:$K$27569=HV131),Log!$I$1:$I$27569)</f>
        <v>x</v>
      </c>
      <c r="IC131" s="223">
        <f t="array" ref="IC131">LOOKUP(2,1/(Log!$K$1:$K$27569=HV131),Log!$L$1:$L$27569)</f>
        <v>45608</v>
      </c>
      <c r="ID131" s="221" t="str">
        <f t="shared" ref="ID131:ID141" si="188">$C131&amp;""&amp;$ID$1</f>
        <v>TUR005Presence of mines and improvised explosive devices</v>
      </c>
      <c r="IE131" s="224">
        <f t="array" ref="IE131">LOOKUP(2,1/(Log!$K$1:$K$27569=ID131),Log!$E$1:$E$27569)</f>
        <v>3</v>
      </c>
      <c r="IF131" s="224" t="str">
        <f t="array" ref="IF131">LOOKUP(2,1/(Log!$K$1:$K$27569=ID131),Log!$F$1:$F$27569)</f>
        <v>ACAPS Access Methodology</v>
      </c>
      <c r="IG131" s="224" t="str">
        <f t="array" ref="IG131">LOOKUP(2,1/(Log!$K$1:$K$27569=ID131),Log!$G$1:$G$27569)</f>
        <v>Medium</v>
      </c>
      <c r="IH131" s="224">
        <f t="array" ref="IH131">LOOKUP(2,1/(Log!$K$1:$K$27569=ID131),Log!$H$1:$H$27569)</f>
        <v>2</v>
      </c>
      <c r="II131" s="224" t="str">
        <f t="array" ref="II131">LOOKUP(2,1/(Log!$K$1:$K$27569=ID131),Log!$J$1:$J$27569)</f>
        <v>x</v>
      </c>
      <c r="IJ131" s="224" t="str">
        <f t="array" ref="IJ131">LOOKUP(2,1/(Log!$K$1:$K$27569=ID131),Log!$I$1:$I$27569)</f>
        <v>x</v>
      </c>
      <c r="IK131" s="214">
        <f t="array" ref="IK131">LOOKUP(2,1/(Log!$K$1:$K$27569=ID131),Log!$L$1:$L$27569)</f>
        <v>45608</v>
      </c>
      <c r="IL131" s="222" t="str">
        <f t="shared" ref="IL131:IL141" si="189">$C131&amp;""&amp;$IL$1</f>
        <v>TUR005Physical constraints in the environment (obstacles related to terrain, climate, lack of infrastructure, etc.)</v>
      </c>
      <c r="IM131" s="222">
        <f t="array" ref="IM131">LOOKUP(2,1/(Log!$K$1:$K$27569=IL131),Log!$E$1:$E$27569)</f>
        <v>0</v>
      </c>
      <c r="IN131" s="222" t="str">
        <f t="array" ref="IN131">LOOKUP(2,1/(Log!$K$1:$K$27569=IL131),Log!$F$1:$F$27569)</f>
        <v>ACAPS Access Methodology</v>
      </c>
      <c r="IO131" s="222" t="str">
        <f t="array" ref="IO131">LOOKUP(2,1/(Log!$K$1:$K$27569=IL131),Log!$G$1:$G$27569)</f>
        <v>Medium</v>
      </c>
      <c r="IP131" s="222">
        <f t="array" ref="IP131">LOOKUP(2,1/(Log!$K$1:$K$27569=IL131),Log!$H$1:$H$27569)</f>
        <v>2</v>
      </c>
      <c r="IQ131" s="222" t="str">
        <f t="array" ref="IQ131">LOOKUP(2,1/(Log!$K$1:$K$27569=IL131),Log!$J$1:$J$27569)</f>
        <v>x</v>
      </c>
      <c r="IR131" s="222" t="str">
        <f t="array" ref="IR131">LOOKUP(2,1/(Log!$K$1:$K$27569=IL131),Log!$I$1:$I$27569)</f>
        <v>x</v>
      </c>
      <c r="IS131" s="223">
        <f t="array" ref="IS131">LOOKUP(2,1/(Log!$K$1:$K$27569=IL131),Log!$L$1:$L$27569)</f>
        <v>45608</v>
      </c>
    </row>
    <row r="132" spans="1:253" s="11" customFormat="1" ht="13.35" customHeight="1">
      <c r="A132" s="11" t="str">
        <f>Lists!B:B</f>
        <v>Multiple Crises in Tanzania</v>
      </c>
      <c r="B132" s="11" t="str">
        <f>Lists!F:F</f>
        <v>International Displacement,Drought/drier conditions</v>
      </c>
      <c r="C132" s="11" t="str">
        <f>Lists!C:C</f>
        <v>TZA001</v>
      </c>
      <c r="D132" s="11" t="str">
        <f>Lists!A:A</f>
        <v>Tanzania</v>
      </c>
      <c r="E132" s="11" t="str">
        <f>Lists!D:D</f>
        <v>TZA</v>
      </c>
      <c r="F132" s="11" t="str">
        <f t="shared" si="152"/>
        <v>TZA001Total population</v>
      </c>
      <c r="G132" s="212">
        <f t="array" ref="G132">ROUND(LOOKUP(2,1/(Log!$K$1:$K$27569=F132),Log!$E$1:$E$27569),-3)</f>
        <v>70057000</v>
      </c>
      <c r="H132" s="213" t="str">
        <f t="array" ref="H132">LOOKUP(2,1/(Log!$K$1:$K$27569=F132),Log!$F$1:$F$27569)</f>
        <v>world population review accessed on 15/04/2025</v>
      </c>
      <c r="I132" s="213" t="str">
        <f t="array" ref="I132">LOOKUP(2,1/(Log!$K$1:$K$27569=F132),Log!$G$1:$G$27569)</f>
        <v xml:space="preserve">Medium </v>
      </c>
      <c r="J132" s="213">
        <f t="array" ref="J132">LOOKUP(2,1/(Log!$K$1:$K$27569=F132),Log!$H$1:$H$27569)</f>
        <v>2</v>
      </c>
      <c r="K132" s="213" t="str">
        <f t="array" ref="K132">LOOKUP(2,1/(Log!$K$1:$K$27569=F132),Log!$J$1:$J$27569)</f>
        <v xml:space="preserve">Total population of Tanzania  as of  April  2025  according to world population review. </v>
      </c>
      <c r="L132" s="213" t="str">
        <f t="array" ref="L132">LOOKUP(2,1/(Log!$K$1:$K$27569=F132),Log!$I$1:$I$27569)</f>
        <v>https://worldpopulationreview.com/countries/tanzania-population</v>
      </c>
      <c r="M132" s="214">
        <f t="array" ref="M132">LOOKUP(2,1/(Log!$K$1:$K$27569=F132),Log!$L$1:$L$27569)</f>
        <v>45777</v>
      </c>
      <c r="N132" s="227" t="str">
        <f t="shared" si="153"/>
        <v>TZA001Landmass affected</v>
      </c>
      <c r="O132" s="216">
        <f t="array" ref="O132">LOOKUP(2,1/(Log!$K$1:$K$27569=N132),Log!$E$1:$E$27569)</f>
        <v>347601</v>
      </c>
      <c r="P132" s="216" t="str">
        <f t="array" ref="P132">LOOKUP(2,1/(Log!$K$1:$K$27569=N132),Log!$F$1:$F$27569)</f>
        <v>city population accessed on 30/04/2023 ; UNHCR 15/03/2023 ; Statoids Accessed 29/04/2025 ; IPC 30/04/2025</v>
      </c>
      <c r="Q132" s="216" t="str">
        <f t="array" ref="Q132">LOOKUP(2,1/(Log!$K$1:$K$27569=N132),Log!$G$1:$G$27569)</f>
        <v xml:space="preserve">Medium </v>
      </c>
      <c r="R132" s="216">
        <f t="array" ref="R132">LOOKUP(2,1/(Log!$K$1:$K$27569=N132),Log!$H$1:$H$27569)</f>
        <v>2</v>
      </c>
      <c r="S132" s="216" t="str">
        <f t="array" ref="S132">LOOKUP(2,1/(Log!$K$1:$K$27569=N132),Log!$J$1:$J$27569)</f>
        <v>The landmass regions affected by food insecurity and refugees:   Dar-es Salaam ,Kigoma , Katavi ,  Dodoma , Mara , Kilimanjaro ,Manyara , Tanga , Shinyanga , Arusha , Singida , Simiyu , Tabora and Zanzibar</v>
      </c>
      <c r="T132" s="216" t="str">
        <f t="array" ref="T132">LOOKUP(2,1/(Log!$K$1:$K$27569=N132),Log!$I$1:$I$27569)</f>
        <v>http://www.citypopulation.de/en/tanzania/cities/ ; https://data2.unhcr.org/en/documents/details/99656 ; https://www.statoids.org/en/tz/admin-levels/l2/list/tanzania/districts ; https://www.ipcinfo.org/fileadmin/user_upload/ipcinfo/docs/IPC_Tanzania_Acute_Food_Insecurity_Feb2025_Oct2025_Report_English.pdf</v>
      </c>
      <c r="U132" s="217">
        <f t="array" ref="U132">LOOKUP(2,1/(Log!$K$1:$K$27569=N132),Log!$L$1:$L$27569)</f>
        <v>45777</v>
      </c>
      <c r="V132" s="227" t="str">
        <f t="shared" si="154"/>
        <v>TZA001People exposed</v>
      </c>
      <c r="W132" s="213">
        <f t="array" ref="W132">IF(LOOKUP(2,1/(Log!$K$1:$K$27569=V132),Log!$E$1:$E$27569)="x","x",ROUND(LOOKUP(2,1/(Log!$K$1:$K$27569=V132),Log!$E$1:$E$27569),-3))</f>
        <v>19847000</v>
      </c>
      <c r="X132" s="213" t="str">
        <f t="array" ref="X132">LOOKUP(2,1/(Log!$K$1:$K$27569=V132),Log!$F$1:$F$27569)</f>
        <v>IPC 30/04/2025 ; city population accessed on 25/06/2023 ; UNHCR 30/04/2024; UNHCR 12/06/2024</v>
      </c>
      <c r="Y132" s="213" t="str">
        <f t="array" ref="Y132">LOOKUP(2,1/(Log!$K$1:$K$27569=V132),Log!$G$1:$G$27569)</f>
        <v xml:space="preserve">Medium </v>
      </c>
      <c r="Z132" s="213">
        <f t="array" ref="Z132">LOOKUP(2,1/(Log!$K$1:$K$27569=V132),Log!$H$1:$H$27569)</f>
        <v>2</v>
      </c>
      <c r="AA132" s="213" t="str">
        <f t="array" ref="AA132">LOOKUP(2,1/(Log!$K$1:$K$27569=V132),Log!$J$1:$J$27569)</f>
        <v>Exposed people= Levels 1 to 5, and it also includes people exposed to the food insecurity crisis and the refugees crisis.</v>
      </c>
      <c r="AB132" s="213" t="str">
        <f t="array" ref="AB132">LOOKUP(2,1/(Log!$K$1:$K$27569=V132),Log!$I$1:$I$27569)</f>
        <v>https://www.ipcinfo.org/fileadmin/user_upload/ipcinfo/docs/IPC_Tanzania_Acute_Food_Insecurity_Feb2025_Oct2025_Report_English.pdf ; http://www.citypopulation.de/en/tanzania/cities/ ; https://data.unhcr.org/en/country/tza; https://data.unhcr.org/en/documents/details/109287</v>
      </c>
      <c r="AC132" s="214">
        <f t="array" ref="AC132">LOOKUP(2,1/(Log!$K$1:$K$27569=V132),Log!$L$1:$L$27569)</f>
        <v>45777</v>
      </c>
      <c r="AD132" s="227" t="str">
        <f t="shared" si="155"/>
        <v>TZA001People affected</v>
      </c>
      <c r="AE132" s="218">
        <f t="array" ref="AE132">IF(LOOKUP(2,1/(Log!$K$1:$K$27569=AD132),Log!$E$1:$E$27569)="x","x",ROUND(LOOKUP(2,1/(Log!$K$1:$K$27569=AD132),Log!$E$1:$E$27569),-3))</f>
        <v>1904000</v>
      </c>
      <c r="AF132" s="218" t="str">
        <f t="array" ref="AF132">LOOKUP(2,1/(Log!$K$1:$K$27569=AD132),Log!$F$1:$F$27569)</f>
        <v>IPC 30/04/2025 ,UNHCR  Accessed 17/04/2025</v>
      </c>
      <c r="AG132" s="218" t="str">
        <f t="array" ref="AG132">LOOKUP(2,1/(Log!$K$1:$K$27569=AD132),Log!$G$1:$G$27569)</f>
        <v xml:space="preserve">Medium </v>
      </c>
      <c r="AH132" s="218">
        <f t="array" ref="AH132">LOOKUP(2,1/(Log!$K$1:$K$27569=AD132),Log!$H$1:$H$27569)</f>
        <v>2</v>
      </c>
      <c r="AI132" s="218" t="str">
        <f t="array" ref="AI132">LOOKUP(2,1/(Log!$K$1:$K$27569=AD132),Log!$J$1:$J$27569)</f>
        <v>The number of people affected is the sum of the different levels (2,3,4,5) of the refugee and food insecurity crisis.</v>
      </c>
      <c r="AJ132" s="218" t="str">
        <f t="array" ref="AJ132">LOOKUP(2,1/(Log!$K$1:$K$27569=AD132),Log!$I$1:$I$27569)</f>
        <v>https://www.ipcinfo.org/fileadmin/user_upload/ipcinfo/docs/IPC_Tanzania_Acute_Food_Insecurity_Feb2025_Oct2025_Report_English.pdf ; https://data.unhcr.org/en/country/tza</v>
      </c>
      <c r="AK132" s="219">
        <f t="array" ref="AK132">LOOKUP(2,1/(Log!$K$1:$K$27569=AD132),Log!$L$1:$L$27569)</f>
        <v>45777</v>
      </c>
      <c r="AL132" s="227" t="str">
        <f t="shared" si="156"/>
        <v>TZA001People displaced</v>
      </c>
      <c r="AM132" s="213">
        <f t="array" ref="AM132">IF(LOOKUP(2,1/(Log!$K$1:$K$27569=AL132),Log!$E$1:$E$27569)="x","x",ROUND(LOOKUP(2,1/(Log!$K$1:$K$27569=AL132),Log!$E$1:$E$27569),-3))</f>
        <v>230000</v>
      </c>
      <c r="AN132" s="213" t="str">
        <f t="array" ref="AN132">LOOKUP(2,1/(Log!$K$1:$K$27569=AL132),Log!$F$1:$F$27569)</f>
        <v>UNHCR  Accessed 17/04/2025</v>
      </c>
      <c r="AO132" s="213" t="str">
        <f t="array" ref="AO132">LOOKUP(2,1/(Log!$K$1:$K$27569=AL132),Log!$G$1:$G$27569)</f>
        <v xml:space="preserve">Medium </v>
      </c>
      <c r="AP132" s="213">
        <f t="array" ref="AP132">LOOKUP(2,1/(Log!$K$1:$K$27569=AL132),Log!$H$1:$H$27569)</f>
        <v>2</v>
      </c>
      <c r="AQ132" s="213" t="str">
        <f t="array" ref="AQ132">LOOKUP(2,1/(Log!$K$1:$K$27569=AL132),Log!$J$1:$J$27569)</f>
        <v>Number of displaced is the number of refugees/asylum seekers/returnees/IDPs/irregular or unregistered migrants in Zimbabwe, the number of people displaced to other countries because of the crisis. In this crisis, the number of people displaced by the refugee crisis in Tanzania. We took the number of refugees/asylum seekers in Tanzania. As of 31 March 2025, the country hosted 230,436 refugees and asylum-seekers, mainly from Burundi and DR Congo. Some 83% of the refugees in Tanzania live in two camps in the country’s Northwestern region of Kigoma (Nduta and Nyarugusu Camps).</v>
      </c>
      <c r="AR132" s="213" t="str">
        <f t="array" ref="AR132">LOOKUP(2,1/(Log!$K$1:$K$27569=AL132),Log!$I$1:$I$27569)</f>
        <v>https://data.unhcr.org/en/country/tza</v>
      </c>
      <c r="AS132" s="214">
        <f t="array" ref="AS132">LOOKUP(2,1/(Log!$K$1:$K$27569=AL132),Log!$L$1:$L$27569)</f>
        <v>45777</v>
      </c>
      <c r="AT132" s="228" t="str">
        <f t="shared" si="157"/>
        <v>TZA001Injuries reported</v>
      </c>
      <c r="AU132" s="218" t="str">
        <f t="array" ref="AU132">LOOKUP(2,1/(Log!$K$1:$K$27569=AT132),Log!$E$1:$E$27569)</f>
        <v>x</v>
      </c>
      <c r="AV132" s="218" t="str">
        <f t="array" ref="AV132">LOOKUP(2,1/(Log!$K$1:$K$27569=AT132),Log!$F$1:$F$27569)</f>
        <v>x</v>
      </c>
      <c r="AW132" s="218" t="str">
        <f t="array" ref="AW132">LOOKUP(2,1/(Log!$K$1:$K$27569=AT132),Log!$G$1:$G$27569)</f>
        <v>Low</v>
      </c>
      <c r="AX132" s="218">
        <f t="array" ref="AX132">LOOKUP(2,1/(Log!$K$1:$K$27569=AT132),Log!$H$1:$H$27569)</f>
        <v>3</v>
      </c>
      <c r="AY132" s="218" t="str">
        <f t="array" ref="AY132">LOOKUP(2,1/(Log!$K$1:$K$27569=AT132),Log!$J$1:$J$27569)</f>
        <v>x</v>
      </c>
      <c r="AZ132" s="218" t="str">
        <f t="array" ref="AZ132">LOOKUP(2,1/(Log!$K$1:$K$27569=AT132),Log!$I$1:$I$27569)</f>
        <v>x</v>
      </c>
      <c r="BA132" s="219">
        <f t="array" ref="BA132">LOOKUP(2,1/(Log!$K$1:$K$27569=AT132),Log!$L$1:$L$27569)</f>
        <v>44635</v>
      </c>
      <c r="BB132" s="227" t="str">
        <f t="shared" si="158"/>
        <v>TZA001Illness cases reported</v>
      </c>
      <c r="BC132" s="213" t="str">
        <f t="array" ref="BC132">LOOKUP(2,1/(Log!$K$1:$K$27569=BB132),Log!$E$1:$E$27569)</f>
        <v>x</v>
      </c>
      <c r="BD132" s="213" t="str">
        <f t="array" ref="BD132">LOOKUP(2,1/(Log!$K$1:$K$27569=BB132),Log!$F$1:$F$27569)</f>
        <v>x</v>
      </c>
      <c r="BE132" s="213" t="str">
        <f t="array" ref="BE132">LOOKUP(2,1/(Log!$K$1:$K$27569=BB132),Log!$G$1:$G$27569)</f>
        <v>Low</v>
      </c>
      <c r="BF132" s="213">
        <f t="array" ref="BF132">LOOKUP(2,1/(Log!$K$1:$K$27569=BB132),Log!$H$1:$H$27569)</f>
        <v>3</v>
      </c>
      <c r="BG132" s="213" t="str">
        <f t="array" ref="BG132">LOOKUP(2,1/(Log!$K$1:$K$27569=BB132),Log!$J$1:$J$27569)</f>
        <v>x</v>
      </c>
      <c r="BH132" s="213" t="str">
        <f t="array" ref="BH132">LOOKUP(2,1/(Log!$K$1:$K$27569=BB132),Log!$I$1:$I$27569)</f>
        <v>x</v>
      </c>
      <c r="BI132" s="214">
        <f t="array" ref="BI132">LOOKUP(2,1/(Log!$K$1:$K$27569=BB132),Log!$L$1:$L$27569)</f>
        <v>44635</v>
      </c>
      <c r="BJ132" s="228" t="str">
        <f t="shared" si="159"/>
        <v>TZA001Fatalities reported</v>
      </c>
      <c r="BK132" s="228" t="str">
        <f t="array" ref="BK132">LOOKUP(2,1/(Log!$K$1:$K$27569=BJ132),Log!$E$1:$E$27569)</f>
        <v>x</v>
      </c>
      <c r="BL132" s="228" t="str">
        <f t="array" ref="BL132">LOOKUP(2,1/(Log!$K$1:$K$27569=BJ132),Log!$F$1:$F$27569)</f>
        <v>x</v>
      </c>
      <c r="BM132" s="228" t="str">
        <f t="array" ref="BM132">LOOKUP(2,1/(Log!$K$1:$K$27569=BJ132),Log!$G$1:$G$27569)</f>
        <v>x</v>
      </c>
      <c r="BN132" s="228" t="str">
        <f t="array" ref="BN132">LOOKUP(2,1/(Log!$K$1:$K$27569=BJ132),Log!$H$1:$H$27569)</f>
        <v>x</v>
      </c>
      <c r="BO132" s="228" t="str">
        <f t="array" ref="BO132">LOOKUP(2,1/(Log!$K$1:$K$27569=BJ132),Log!$J$1:$J$27569)</f>
        <v>There is an infogap on fatalities relating to the refugee and food insecurity crisis in Tanzania</v>
      </c>
      <c r="BP132" s="218" t="str">
        <f t="array" ref="BP132">LOOKUP(2,1/(Log!$K$1:$K$27569=BJ132),Log!$I$1:$I$27569)</f>
        <v>x</v>
      </c>
      <c r="BQ132" s="229">
        <f t="array" ref="BQ132">LOOKUP(2,1/(Log!$K$1:$K$27569=BJ132),Log!$L$1:$L$27569)</f>
        <v>45777</v>
      </c>
      <c r="BR132" s="227" t="str">
        <f t="shared" si="160"/>
        <v>TZA001Buildings damaged</v>
      </c>
      <c r="BS132" s="230" t="str">
        <f t="array" ref="BS132">LOOKUP(2,1/(Log!$K$1:$K$27569=BR132),Log!$E$1:$E$27569)</f>
        <v>x</v>
      </c>
      <c r="BT132" s="230" t="str">
        <f t="array" ref="BT132">LOOKUP(2,1/(Log!$K$1:$K$27569=BR132),Log!$F$1:$F$27569)</f>
        <v>x</v>
      </c>
      <c r="BU132" s="230" t="str">
        <f t="array" ref="BU132">LOOKUP(2,1/(Log!$K$1:$K$27569=BR132),Log!$G$1:$G$27569)</f>
        <v>Low</v>
      </c>
      <c r="BV132" s="230">
        <f t="array" ref="BV132">LOOKUP(2,1/(Log!$K$1:$K$27569=BR132),Log!$H$1:$H$27569)</f>
        <v>3</v>
      </c>
      <c r="BW132" s="230" t="str">
        <f t="array" ref="BW132">LOOKUP(2,1/(Log!$K$1:$K$27569=BR132),Log!$J$1:$J$27569)</f>
        <v>x</v>
      </c>
      <c r="BX132" s="230" t="str">
        <f t="array" ref="BX132">LOOKUP(2,1/(Log!$K$1:$K$27569=BR132),Log!$I$1:$I$27569)</f>
        <v>x</v>
      </c>
      <c r="BY132" s="214">
        <f t="array" ref="BY132">LOOKUP(2,1/(Log!$K$1:$K$27569=BR132),Log!$L$1:$L$27569)</f>
        <v>44635</v>
      </c>
      <c r="BZ132" s="228" t="str">
        <f t="shared" si="161"/>
        <v>TZA001Buildings destroyed</v>
      </c>
      <c r="CA132" s="228" t="str">
        <f t="array" ref="CA132">LOOKUP(2,1/(Log!$K$1:$K$27569=BZ132),Log!$E$1:$E$27569)</f>
        <v>x</v>
      </c>
      <c r="CB132" s="228" t="str">
        <f t="array" ref="CB132">LOOKUP(2,1/(Log!$K$1:$K$27569=BZ132),Log!$F$1:$F$27569)</f>
        <v>x</v>
      </c>
      <c r="CC132" s="228" t="str">
        <f t="array" ref="CC132">LOOKUP(2,1/(Log!$K$1:$K$27569=BZ132),Log!$G$1:$G$27569)</f>
        <v>Low</v>
      </c>
      <c r="CD132" s="228">
        <f t="array" ref="CD132">LOOKUP(2,1/(Log!$K$1:$K$27569=BZ132),Log!$H$1:$H$27569)</f>
        <v>3</v>
      </c>
      <c r="CE132" s="228" t="str">
        <f t="array" ref="CE132">LOOKUP(2,1/(Log!$K$1:$K$27569=BZ132),Log!$J$1:$J$27569)</f>
        <v>x</v>
      </c>
      <c r="CF132" s="228" t="str">
        <f t="array" ref="CF132">LOOKUP(2,1/(Log!$K$1:$K$27569=BZ132),Log!$I$1:$I$27569)</f>
        <v>x</v>
      </c>
      <c r="CG132" s="229">
        <f t="array" ref="CG132">LOOKUP(2,1/(Log!$K$1:$K$27569=BZ132),Log!$L$1:$L$27569)</f>
        <v>44635</v>
      </c>
      <c r="CH132" s="227" t="str">
        <f t="shared" si="162"/>
        <v>TZA001Buildings in the affected area</v>
      </c>
      <c r="CI132" s="228" t="e">
        <f t="array" ref="CI132">LOOKUP(2,1/(Log!$K$1:$K$27569=CH132),Log!$E$1:$E$27569)</f>
        <v>#N/A</v>
      </c>
      <c r="CJ132" s="228" t="e">
        <f t="array" ref="CJ132">LOOKUP(2,1/(Log!$K$1:$K$27569=CH132),Log!$F$1:$F$27569)</f>
        <v>#N/A</v>
      </c>
      <c r="CK132" s="228" t="e">
        <f t="array" ref="CK132">LOOKUP(2,1/(Log!$K$1:$K$27569=CH132),Log!$G$1:$G$27569)</f>
        <v>#N/A</v>
      </c>
      <c r="CL132" s="228" t="e">
        <f t="array" ref="CL132">LOOKUP(2,1/(Log!$K$1:$K$27569=CH132),Log!$H$1:$H$27569)</f>
        <v>#N/A</v>
      </c>
      <c r="CM132" s="228" t="e">
        <f t="array" ref="CM132">LOOKUP(2,1/(Log!$K$1:$K$27569=CH132),Log!$J$1:$J$27569)</f>
        <v>#N/A</v>
      </c>
      <c r="CN132" s="228" t="e">
        <f t="array" ref="CN132">LOOKUP(2,1/(Log!$K$1:$K$27569=CH132),Log!$I$1:$I$27569)</f>
        <v>#N/A</v>
      </c>
      <c r="CO132" s="231" t="e">
        <f t="array" ref="CO132">LOOKUP(2,1/(Log!$K$1:$K$27569=CH132),Log!$L$1:$L$27569)</f>
        <v>#N/A</v>
      </c>
      <c r="CP132" s="228" t="str">
        <f t="shared" si="163"/>
        <v>TZA001Economic Losses</v>
      </c>
      <c r="CQ132" s="230" t="str">
        <f t="array" ref="CQ132">LOOKUP(2,1/(Log!$K$1:$K$27569=CP132),Log!$E$1:$E$27569)</f>
        <v>x</v>
      </c>
      <c r="CR132" s="230" t="str">
        <f t="array" ref="CR132">LOOKUP(2,1/(Log!$K$1:$K$27569=CP132),Log!$F$1:$F$27569)</f>
        <v>x</v>
      </c>
      <c r="CS132" s="230" t="str">
        <f t="array" ref="CS132">LOOKUP(2,1/(Log!$K$1:$K$27569=CP132),Log!$G$1:$G$27569)</f>
        <v>Low</v>
      </c>
      <c r="CT132" s="230">
        <f t="array" ref="CT132">LOOKUP(2,1/(Log!$K$1:$K$27569=CP132),Log!$H$1:$H$27569)</f>
        <v>3</v>
      </c>
      <c r="CU132" s="230" t="str">
        <f t="array" ref="CU132">LOOKUP(2,1/(Log!$K$1:$K$27569=CP132),Log!$J$1:$J$27569)</f>
        <v>x</v>
      </c>
      <c r="CV132" s="230" t="str">
        <f t="array" ref="CV132">LOOKUP(2,1/(Log!$K$1:$K$27569=CP132),Log!$I$1:$I$27569)</f>
        <v>x</v>
      </c>
      <c r="CW132" s="214">
        <f t="array" ref="CW132">LOOKUP(2,1/(Log!$K$1:$K$27569=CP132),Log!$L$1:$L$27569)</f>
        <v>44635</v>
      </c>
      <c r="CX132" s="228" t="str">
        <f t="shared" si="164"/>
        <v>TZA001People in Need</v>
      </c>
      <c r="CY132" s="218">
        <f t="shared" si="165"/>
        <v>697000</v>
      </c>
      <c r="CZ132" s="218" t="str">
        <f t="shared" si="166"/>
        <v>IPC 30/04/2025 ; UNHCR  Accessed 17/04/2025</v>
      </c>
      <c r="DA132" s="218" t="str">
        <f t="shared" si="167"/>
        <v xml:space="preserve">Medium </v>
      </c>
      <c r="DB132" s="218">
        <f t="shared" si="168"/>
        <v>2</v>
      </c>
      <c r="DC132" s="218" t="str">
        <f t="shared" si="169"/>
        <v>According to INFORM Severity Index methodology, the sum of people in levels 3, 4 and 5 is equal to the total number of people in need. The sum of people in Level 3 in the food insecurity crisis (466,227) + the refugees crisis (230,436)</v>
      </c>
      <c r="DD132" s="218" t="str">
        <f t="shared" si="170"/>
        <v>https://www.ipcinfo.org/fileadmin/user_upload/ipcinfo/docs/IPC_Tanzania_Acute_Food_Insecurity_Feb2025_Oct2025_Report_English.pdf ; https://data.unhcr.org/en/country/tza</v>
      </c>
      <c r="DE132" s="220">
        <f t="shared" si="171"/>
        <v>45777</v>
      </c>
      <c r="DF132" s="227" t="str">
        <f t="shared" si="172"/>
        <v>TZA001Minimal humanitarian conditions - Level 1</v>
      </c>
      <c r="DG132" s="213">
        <f t="array" ref="DG132">IF(LOOKUP(2,1/(Log!$K$1:$K$27569=DF132),Log!$E$1:$E$27569)="x","x",ROUND(LOOKUP(2,1/(Log!$K$1:$K$27569=DF132),Log!$E$1:$E$27569),-3))</f>
        <v>17944000</v>
      </c>
      <c r="DH132" s="230" t="str">
        <f t="array" ref="DH132">LOOKUP(2,1/(Log!$K$1:$K$27569=DF132),Log!$F$1:$F$27569)</f>
        <v>IPC 30/04/2025 , city population accessed on 30/04/2023 ; UNHCR Accessed 29/04/2025</v>
      </c>
      <c r="DI132" s="230" t="str">
        <f t="array" ref="DI132">LOOKUP(2,1/(Log!$K$1:$K$27569=DF132),Log!$G$1:$G$27569)</f>
        <v xml:space="preserve">Medium </v>
      </c>
      <c r="DJ132" s="230">
        <f t="array" ref="DJ132">LOOKUP(2,1/(Log!$K$1:$K$27569=DF132),Log!$H$1:$H$27569)</f>
        <v>2</v>
      </c>
      <c r="DK132" s="230" t="str">
        <f t="array" ref="DK132">LOOKUP(2,1/(Log!$K$1:$K$27569=DF132),Log!$J$1:$J$27569)</f>
        <v>The number of people facing level 1 conditions is the sum of all level 1 for each individual crisis for Tanzania food insecurity and refugee crisis.</v>
      </c>
      <c r="DL132" s="230" t="str">
        <f t="array" ref="DL132">LOOKUP(2,1/(Log!$K$1:$K$27569=DF132),Log!$I$1:$I$27569)</f>
        <v>https://www.ipcinfo.org/fileadmin/user_upload/ipcinfo/docs/IPC_Tanzania_Acute_Food_Insecurity_Feb2025_Oct2025_Report_English.pdf ; http://www.citypopulation.de/en/tanzania/cities/ ; https://data.unhcr.org/en/country/tza</v>
      </c>
      <c r="DM132" s="214">
        <f t="array" ref="DM132">LOOKUP(2,1/(Log!$K$1:$K$27569=DF132),Log!$L$1:$L$27569)</f>
        <v>45777</v>
      </c>
      <c r="DN132" s="228" t="str">
        <f t="shared" si="173"/>
        <v>TZA001Stressed humanitarian conditions - Level 2</v>
      </c>
      <c r="DO132" s="218">
        <f t="array" ref="DO132">IF(LOOKUP(2,1/(Log!$K$1:$K$27569=DN132),Log!$E$1:$E$27569)="x","x",ROUND(LOOKUP(2,1/(Log!$K$1:$K$27569=DN132),Log!$E$1:$E$27569),-3))</f>
        <v>1207000</v>
      </c>
      <c r="DP132" s="228" t="str">
        <f t="array" ref="DP132">LOOKUP(2,1/(Log!$K$1:$K$27569=DN132),Log!$F$1:$F$27569)</f>
        <v>IPC 30/04/2025 ,UNHCR  Accessed 17/04/2025</v>
      </c>
      <c r="DQ132" s="228" t="str">
        <f t="array" ref="DQ132">LOOKUP(2,1/(Log!$K$1:$K$27569=DN132),Log!$G$1:$G$27569)</f>
        <v xml:space="preserve">Medium </v>
      </c>
      <c r="DR132" s="228">
        <f t="array" ref="DR132">LOOKUP(2,1/(Log!$K$1:$K$27569=DN132),Log!$H$1:$H$27569)</f>
        <v>2</v>
      </c>
      <c r="DS132" s="228" t="str">
        <f t="array" ref="DS132">LOOKUP(2,1/(Log!$K$1:$K$27569=DN132),Log!$J$1:$J$27569)</f>
        <v>The number of people in level 2 condition is the sum of all people in level 2 conditions for each individual crisis in Tanzania food insecurity and refugee crisis.</v>
      </c>
      <c r="DT132" s="228" t="str">
        <f t="array" ref="DT132">LOOKUP(2,1/(Log!$K$1:$K$27569=DN132),Log!$I$1:$I$27569)</f>
        <v>https://www.ipcinfo.org/fileadmin/user_upload/ipcinfo/docs/IPC_Tanzania_Acute_Food_Insecurity_Feb2025_Oct2025_Report_English.pdf ; https://data.unhcr.org/en/country/tza</v>
      </c>
      <c r="DU132" s="229">
        <f t="array" ref="DU132">LOOKUP(2,1/(Log!$K$1:$K$27569=DN132),Log!$L$1:$L$27569)</f>
        <v>45777</v>
      </c>
      <c r="DV132" s="227" t="str">
        <f t="shared" si="174"/>
        <v>TZA001Moderate humanitarian conditions - Level 3</v>
      </c>
      <c r="DW132" s="213">
        <f t="array" ref="DW132">IF(LOOKUP(2,1/(Log!$K$1:$K$27569=DV132),Log!$E$1:$E$27569)="x","x",ROUND(LOOKUP(2,1/(Log!$K$1:$K$27569=DV132),Log!$E$1:$E$27569),-3))</f>
        <v>697000</v>
      </c>
      <c r="DX132" s="230" t="str">
        <f t="array" ref="DX132">LOOKUP(2,1/(Log!$K$1:$K$27569=DV132),Log!$F$1:$F$27569)</f>
        <v>IPC 30/04/2025 ; UNHCR  Accessed 17/04/2025</v>
      </c>
      <c r="DY132" s="230" t="str">
        <f t="array" ref="DY132">LOOKUP(2,1/(Log!$K$1:$K$27569=DV132),Log!$G$1:$G$27569)</f>
        <v xml:space="preserve">Medium </v>
      </c>
      <c r="DZ132" s="230">
        <f t="array" ref="DZ132">LOOKUP(2,1/(Log!$K$1:$K$27569=DV132),Log!$H$1:$H$27569)</f>
        <v>2</v>
      </c>
      <c r="EA132" s="230" t="str">
        <f t="array" ref="EA132">LOOKUP(2,1/(Log!$K$1:$K$27569=DV132),Log!$J$1:$J$27569)</f>
        <v>According to INFORM Severity Index methodology, the sum of people in levels 3, 4 and 5 is equal to the total number of people in need. The sum of people in Level 3 in the food insecurity crisis (466,227) + the refugees crisis (230,436)</v>
      </c>
      <c r="EB132" s="230" t="str">
        <f t="array" ref="EB132">LOOKUP(2,1/(Log!$K$1:$K$27569=DV132),Log!$I$1:$I$27569)</f>
        <v>https://www.ipcinfo.org/fileadmin/user_upload/ipcinfo/docs/IPC_Tanzania_Acute_Food_Insecurity_Feb2025_Oct2025_Report_English.pdf ; https://data.unhcr.org/en/country/tza</v>
      </c>
      <c r="EC132" s="214">
        <f t="array" ref="EC132">LOOKUP(2,1/(Log!$K$1:$K$27569=DV132),Log!$L$1:$L$27569)</f>
        <v>45777</v>
      </c>
      <c r="ED132" s="228" t="str">
        <f t="shared" si="175"/>
        <v>TZA001Severe humanitarian conditions - Level 4</v>
      </c>
      <c r="EE132" s="218">
        <f t="array" ref="EE132">IF(LOOKUP(2,1/(Log!$K$1:$K$27569=ED132),Log!$E$1:$E$27569)="x","x",ROUND(LOOKUP(2,1/(Log!$K$1:$K$27569=ED132),Log!$E$1:$E$27569),-3))</f>
        <v>0</v>
      </c>
      <c r="EF132" s="228" t="str">
        <f t="array" ref="EF132">LOOKUP(2,1/(Log!$K$1:$K$27569=ED132),Log!$F$1:$F$27569)</f>
        <v>IPC 30/04/2025</v>
      </c>
      <c r="EG132" s="228" t="str">
        <f t="array" ref="EG132">LOOKUP(2,1/(Log!$K$1:$K$27569=ED132),Log!$G$1:$G$27569)</f>
        <v xml:space="preserve">Medium </v>
      </c>
      <c r="EH132" s="228">
        <f t="array" ref="EH132">LOOKUP(2,1/(Log!$K$1:$K$27569=ED132),Log!$H$1:$H$27569)</f>
        <v>2</v>
      </c>
      <c r="EI132" s="228" t="str">
        <f t="array" ref="EI132">LOOKUP(2,1/(Log!$K$1:$K$27569=ED132),Log!$J$1:$J$27569)</f>
        <v>The number of people in level 4 corresponds to the sum of people in level 4  for each individual crisis for Tanzania. There were no people in level 4 for both food insecurity May to October 2024 and refugee crisis</v>
      </c>
      <c r="EJ132" s="228" t="str">
        <f t="array" ref="EJ132">LOOKUP(2,1/(Log!$K$1:$K$27569=ED132),Log!$I$1:$I$27569)</f>
        <v>https://www.ipcinfo.org/fileadmin/user_upload/ipcinfo/docs/IPC_Tanzania_Acute_Food_Insecurity_Feb2025_Oct2025_Report_English.pdf</v>
      </c>
      <c r="EK132" s="229">
        <f t="array" ref="EK132">LOOKUP(2,1/(Log!$K$1:$K$27569=ED132),Log!$L$1:$L$27569)</f>
        <v>45777</v>
      </c>
      <c r="EL132" s="227" t="str">
        <f t="shared" si="176"/>
        <v>TZA001Extreme humanitarian conditions - Level 5</v>
      </c>
      <c r="EM132" s="213">
        <f t="array" ref="EM132">IF(LOOKUP(2,1/(Log!$K$1:$K$27569=EL132),Log!$E$1:$E$27569)="x","x",ROUND(LOOKUP(2,1/(Log!$K$1:$K$27569=EL132),Log!$E$1:$E$27569),-3))</f>
        <v>0</v>
      </c>
      <c r="EN132" s="230" t="str">
        <f t="array" ref="EN132">LOOKUP(2,1/(Log!$K$1:$K$27569=EL132),Log!$F$1:$F$27569)</f>
        <v>IPC 30/04/2025</v>
      </c>
      <c r="EO132" s="230" t="str">
        <f t="array" ref="EO132">LOOKUP(2,1/(Log!$K$1:$K$27569=EL132),Log!$G$1:$G$27569)</f>
        <v xml:space="preserve">Medium </v>
      </c>
      <c r="EP132" s="230">
        <f t="array" ref="EP132">LOOKUP(2,1/(Log!$K$1:$K$27569=EL132),Log!$H$1:$H$27569)</f>
        <v>2</v>
      </c>
      <c r="EQ132" s="230" t="str">
        <f t="array" ref="EQ132">LOOKUP(2,1/(Log!$K$1:$K$27569=EL132),Log!$J$1:$J$27569)</f>
        <v>The number of people in level 5 corresponds to the sum of people in level 5  for each individual crisis for Tanzania. There were no people in level 5 for both food insecurity February to May 2025 and refugee crisis</v>
      </c>
      <c r="ER132" s="230" t="str">
        <f t="array" ref="ER132">LOOKUP(2,1/(Log!$K$1:$K$27569=EL132),Log!$I$1:$I$27569)</f>
        <v>https://www.ipcinfo.org/fileadmin/user_upload/ipcinfo/docs/IPC_Tanzania_Acute_Food_Insecurity_Feb2025_Oct2025_Report_English.pdf</v>
      </c>
      <c r="ES132" s="214">
        <f t="array" ref="ES132">LOOKUP(2,1/(Log!$K$1:$K$27569=EL132),Log!$L$1:$L$27569)</f>
        <v>45777</v>
      </c>
      <c r="ET132" s="228" t="str">
        <f t="shared" si="177"/>
        <v>TZA001Fatalities in all crises</v>
      </c>
      <c r="EU132" s="228" t="str">
        <f t="array" ref="EU132">LOOKUP(2,1/(Log!$K$1:$K$27569=ET132),Log!$E$1:$E$27569)</f>
        <v>x</v>
      </c>
      <c r="EV132" s="228" t="str">
        <f t="array" ref="EV132">LOOKUP(2,1/(Log!$K$1:$K$27569=ET132),Log!$F$1:$F$27569)</f>
        <v>x</v>
      </c>
      <c r="EW132" s="228" t="str">
        <f t="array" ref="EW132">LOOKUP(2,1/(Log!$K$1:$K$27569=ET132),Log!$G$1:$G$27569)</f>
        <v>x</v>
      </c>
      <c r="EX132" s="228" t="str">
        <f t="array" ref="EX132">LOOKUP(2,1/(Log!$K$1:$K$27569=ET132),Log!$H$1:$H$27569)</f>
        <v>x</v>
      </c>
      <c r="EY132" s="228" t="str">
        <f t="array" ref="EY132">LOOKUP(2,1/(Log!$K$1:$K$27569=ET132),Log!$J$1:$J$27569)</f>
        <v>There is an infogap on fatalities relating to the refugee and food insecurity crisis in Tanzania</v>
      </c>
      <c r="EZ132" s="228" t="str">
        <f t="array" ref="EZ132">LOOKUP(2,1/(Log!$K$1:$K$27569=ET132),Log!$I$1:$I$27569)</f>
        <v>x</v>
      </c>
      <c r="FA132" s="229">
        <f t="array" ref="FA132">LOOKUP(2,1/(Log!$K$1:$K$27569=ET132),Log!$L$1:$L$27569)</f>
        <v>45777</v>
      </c>
      <c r="FB132" s="227" t="str">
        <f t="shared" si="178"/>
        <v>TZA001Crisis affected groups</v>
      </c>
      <c r="FC132" s="230">
        <f t="array" ref="FC132">LOOKUP(2,1/(Log!$K$1:$K$27569=FB132),Log!$E$1:$E$27569)</f>
        <v>2</v>
      </c>
      <c r="FD132" s="230" t="str">
        <f t="array" ref="FD132">LOOKUP(2,1/(Log!$K$1:$K$27569=FB132),Log!$F$1:$F$27569)</f>
        <v>IPC 30/04/2025 , UNHCR 31/08/2023</v>
      </c>
      <c r="FE132" s="230" t="str">
        <f t="array" ref="FE132">LOOKUP(2,1/(Log!$K$1:$K$27569=FB132),Log!$G$1:$G$27569)</f>
        <v xml:space="preserve">Medium </v>
      </c>
      <c r="FF132" s="230">
        <f t="array" ref="FF132">LOOKUP(2,1/(Log!$K$1:$K$27569=FB132),Log!$H$1:$H$27569)</f>
        <v>2</v>
      </c>
      <c r="FG132" s="230" t="str">
        <f t="array" ref="FG132">LOOKUP(2,1/(Log!$K$1:$K$27569=FB132),Log!$J$1:$J$27569)</f>
        <v>Host-community and Refugees</v>
      </c>
      <c r="FH132" s="230" t="str">
        <f t="array" ref="FH132">LOOKUP(2,1/(Log!$K$1:$K$27569=FB132),Log!$I$1:$I$27569)</f>
        <v>https://www.ipcinfo.org/fileadmin/user_upload/ipcinfo/docs/IPC_Tanzania_Acute_Food_Insecurity_Feb2025_Oct2025_Report_English.pdf ,  https://reliefweb.int/report/south-sudan/regional-dashboard-rb-ehagl-refugees-asylum-seekers-returnees-and-idps-30-july-2023</v>
      </c>
      <c r="FI132" s="214">
        <f t="array" ref="FI132">LOOKUP(2,1/(Log!$K$1:$K$27569=FB132),Log!$L$1:$L$27569)</f>
        <v>45777</v>
      </c>
      <c r="FJ132" s="227" t="str">
        <f t="shared" si="179"/>
        <v>TZA001People facing limited access constraints</v>
      </c>
      <c r="FK132" s="228" t="str">
        <f t="array" ref="FK132">LOOKUP(2,1/(Log!$K$1:$K$27569=FJ132),Log!$E$1:$E$27569)</f>
        <v>x</v>
      </c>
      <c r="FL132" s="228" t="str">
        <f t="array" ref="FL132">LOOKUP(2,1/(Log!$K$1:$K$27569=FJ132),Log!$F$1:$F$27569)</f>
        <v>x</v>
      </c>
      <c r="FM132" s="228" t="str">
        <f t="array" ref="FM132">LOOKUP(2,1/(Log!$K$1:$K$27569=FJ132),Log!$G$1:$G$27569)</f>
        <v>Low</v>
      </c>
      <c r="FN132" s="228">
        <f t="array" ref="FN132">LOOKUP(2,1/(Log!$K$1:$K$27569=FJ132),Log!$H$1:$H$27569)</f>
        <v>3</v>
      </c>
      <c r="FO132" s="228" t="str">
        <f t="array" ref="FO132">LOOKUP(2,1/(Log!$K$1:$K$27569=FJ132),Log!$J$1:$J$27569)</f>
        <v>x</v>
      </c>
      <c r="FP132" s="218" t="str">
        <f t="array" ref="FP132">LOOKUP(2,1/(Log!$K$1:$K$27569=FJ132),Log!$I$1:$I$27569)</f>
        <v>x</v>
      </c>
      <c r="FQ132" s="219">
        <f t="array" ref="FQ132">LOOKUP(2,1/(Log!$K$1:$K$27569=FJ132),Log!$L$1:$L$27569)</f>
        <v>44635</v>
      </c>
      <c r="FR132" s="227" t="str">
        <f t="shared" si="180"/>
        <v>TZA001People facing restricted access constraints</v>
      </c>
      <c r="FS132" s="230" t="str">
        <f t="array" ref="FS132">LOOKUP(2,1/(Log!$K$1:$K$27569=FR132),Log!$E$1:$E$27569)</f>
        <v>x</v>
      </c>
      <c r="FT132" s="230" t="str">
        <f t="array" ref="FT132">LOOKUP(2,1/(Log!$K$1:$K$27569=FR132),Log!$F$1:$F$27569)</f>
        <v>x</v>
      </c>
      <c r="FU132" s="230" t="str">
        <f t="array" ref="FU132">LOOKUP(2,1/(Log!$K$1:$K$27569=FR132),Log!$G$1:$G$27569)</f>
        <v>Low</v>
      </c>
      <c r="FV132" s="230">
        <f t="array" ref="FV132">LOOKUP(2,1/(Log!$K$1:$K$27569=FR132),Log!$H$1:$H$27569)</f>
        <v>3</v>
      </c>
      <c r="FW132" s="230" t="str">
        <f t="array" ref="FW132">LOOKUP(2,1/(Log!$K$1:$K$27569=FR132),Log!$J$1:$J$27569)</f>
        <v>x</v>
      </c>
      <c r="FX132" s="230" t="str">
        <f t="array" ref="FX132">LOOKUP(2,1/(Log!$K$1:$K$27569=FR132),Log!$I$1:$I$27569)</f>
        <v>x</v>
      </c>
      <c r="FY132" s="214">
        <f t="array" ref="FY132">LOOKUP(2,1/(Log!$K$1:$K$27569=FR132),Log!$L$1:$L$27569)</f>
        <v>44635</v>
      </c>
      <c r="FZ132" s="228" t="str">
        <f t="shared" si="181"/>
        <v>TZA001Impediments to entry into country (bureaucratic and administrative)</v>
      </c>
      <c r="GA132" s="228">
        <f t="array" ref="GA132">LOOKUP(2,1/(Log!$K$1:$K$27569=FZ132),Log!$E$1:$E$27569)</f>
        <v>2</v>
      </c>
      <c r="GB132" s="228" t="str">
        <f t="array" ref="GB132">LOOKUP(2,1/(Log!$K$1:$K$27569=FZ132),Log!$F$1:$F$27569)</f>
        <v>ACAPS Access Methodology</v>
      </c>
      <c r="GC132" s="228" t="str">
        <f t="array" ref="GC132">LOOKUP(2,1/(Log!$K$1:$K$27569=FZ132),Log!$G$1:$G$27569)</f>
        <v>Medium</v>
      </c>
      <c r="GD132" s="228">
        <f t="array" ref="GD132">LOOKUP(2,1/(Log!$K$1:$K$27569=FZ132),Log!$H$1:$H$27569)</f>
        <v>2</v>
      </c>
      <c r="GE132" s="228" t="str">
        <f t="array" ref="GE132">LOOKUP(2,1/(Log!$K$1:$K$27569=FZ132),Log!$J$1:$J$27569)</f>
        <v>x</v>
      </c>
      <c r="GF132" s="228" t="str">
        <f t="array" ref="GF132">LOOKUP(2,1/(Log!$K$1:$K$27569=FZ132),Log!$I$1:$I$27569)</f>
        <v>x</v>
      </c>
      <c r="GG132" s="229">
        <f t="array" ref="GG132">LOOKUP(2,1/(Log!$K$1:$K$27569=FZ132),Log!$L$1:$L$27569)</f>
        <v>45611</v>
      </c>
      <c r="GH132" s="227" t="str">
        <f t="shared" si="182"/>
        <v>TZA001Restriction of movement (impediments to freedom of movement and/or administrative restrictions)</v>
      </c>
      <c r="GI132" s="230">
        <f t="array" ref="GI132">LOOKUP(2,1/(Log!$K$1:$K$27569=GH132),Log!$E$1:$E$27569)</f>
        <v>0</v>
      </c>
      <c r="GJ132" s="230" t="str">
        <f t="array" ref="GJ132">LOOKUP(2,1/(Log!$K$1:$K$27569=GH132),Log!$F$1:$F$27569)</f>
        <v>ACAPS Access Methodology</v>
      </c>
      <c r="GK132" s="230" t="str">
        <f t="array" ref="GK132">LOOKUP(2,1/(Log!$K$1:$K$27569=GH132),Log!$G$1:$G$27569)</f>
        <v>Medium</v>
      </c>
      <c r="GL132" s="230">
        <f t="array" ref="GL132">LOOKUP(2,1/(Log!$K$1:$K$27569=GH132),Log!$H$1:$H$27569)</f>
        <v>2</v>
      </c>
      <c r="GM132" s="230" t="str">
        <f t="array" ref="GM132">LOOKUP(2,1/(Log!$K$1:$K$27569=GH132),Log!$J$1:$J$27569)</f>
        <v>x</v>
      </c>
      <c r="GN132" s="230" t="str">
        <f t="array" ref="GN132">LOOKUP(2,1/(Log!$K$1:$K$27569=GH132),Log!$I$1:$I$27569)</f>
        <v>x</v>
      </c>
      <c r="GO132" s="214">
        <f t="array" ref="GO132">LOOKUP(2,1/(Log!$K$1:$K$27569=GH132),Log!$L$1:$L$27569)</f>
        <v>45611</v>
      </c>
      <c r="GP132" s="228" t="str">
        <f t="shared" si="183"/>
        <v>TZA001Interference into implementation of humanitarian activities</v>
      </c>
      <c r="GQ132" s="228">
        <f t="array" ref="GQ132">LOOKUP(2,1/(Log!$K$1:$K$27569=GP132),Log!$E$1:$E$27569)</f>
        <v>0</v>
      </c>
      <c r="GR132" s="228" t="str">
        <f t="array" ref="GR132">LOOKUP(2,1/(Log!$K$1:$K$27569=GP132),Log!$F$1:$F$27569)</f>
        <v>ACAPS Access Methodology</v>
      </c>
      <c r="GS132" s="228" t="str">
        <f t="array" ref="GS132">LOOKUP(2,1/(Log!$K$1:$K$27569=GP132),Log!$G$1:$G$27569)</f>
        <v>Medium</v>
      </c>
      <c r="GT132" s="228">
        <f t="array" ref="GT132">LOOKUP(2,1/(Log!$K$1:$K$27569=GP132),Log!$H$1:$H$27569)</f>
        <v>2</v>
      </c>
      <c r="GU132" s="228" t="str">
        <f t="array" ref="GU132">LOOKUP(2,1/(Log!$K$1:$K$27569=GP132),Log!$J$1:$J$27569)</f>
        <v>x</v>
      </c>
      <c r="GV132" s="228" t="str">
        <f t="array" ref="GV132">LOOKUP(2,1/(Log!$K$1:$K$27569=GP132),Log!$I$1:$I$27569)</f>
        <v>x</v>
      </c>
      <c r="GW132" s="229">
        <f t="array" ref="GW132">LOOKUP(2,1/(Log!$K$1:$K$27569=GP132),Log!$L$1:$L$27569)</f>
        <v>45611</v>
      </c>
      <c r="GX132" s="227" t="str">
        <f t="shared" si="184"/>
        <v>TZA001Violence against personnel, facilities and assets</v>
      </c>
      <c r="GY132" s="230">
        <f t="array" ref="GY132">LOOKUP(2,1/(Log!$K$1:$K$27569=GX132),Log!$E$1:$E$27569)</f>
        <v>0</v>
      </c>
      <c r="GZ132" s="230" t="str">
        <f t="array" ref="GZ132">LOOKUP(2,1/(Log!$K$1:$K$27569=GX132),Log!$F$1:$F$27569)</f>
        <v>ACAPS Access Methodology</v>
      </c>
      <c r="HA132" s="230" t="str">
        <f t="array" ref="HA132">LOOKUP(2,1/(Log!$K$1:$K$27569=GX132),Log!$G$1:$G$27569)</f>
        <v>Medium</v>
      </c>
      <c r="HB132" s="230">
        <f t="array" ref="HB132">LOOKUP(2,1/(Log!$K$1:$K$27569=GX132),Log!$H$1:$H$27569)</f>
        <v>2</v>
      </c>
      <c r="HC132" s="230" t="str">
        <f t="array" ref="HC132">LOOKUP(2,1/(Log!$K$1:$K$27569=GX132),Log!$J$1:$J$27569)</f>
        <v>x</v>
      </c>
      <c r="HD132" s="230" t="str">
        <f t="array" ref="HD132">LOOKUP(2,1/(Log!$K$1:$K$27569=GX132),Log!$I$1:$I$27569)</f>
        <v>x</v>
      </c>
      <c r="HE132" s="214">
        <f t="array" ref="HE132">LOOKUP(2,1/(Log!$K$1:$K$27569=GX132),Log!$L$1:$L$27569)</f>
        <v>45611</v>
      </c>
      <c r="HF132" s="228" t="str">
        <f t="shared" si="185"/>
        <v>TZA001Denial of existence of humanitarian needs or entitlements to assistance</v>
      </c>
      <c r="HG132" s="228">
        <f t="array" ref="HG132">LOOKUP(2,1/(Log!$K$1:$K$27569=HF132),Log!$E$1:$E$27569)</f>
        <v>0</v>
      </c>
      <c r="HH132" s="228" t="str">
        <f t="array" ref="HH132">LOOKUP(2,1/(Log!$K$1:$K$27569=HF132),Log!$F$1:$F$27569)</f>
        <v>ACAPS Access Methodology</v>
      </c>
      <c r="HI132" s="228" t="str">
        <f t="array" ref="HI132">LOOKUP(2,1/(Log!$K$1:$K$27569=HF132),Log!$G$1:$G$27569)</f>
        <v>Medium</v>
      </c>
      <c r="HJ132" s="228">
        <f t="array" ref="HJ132">LOOKUP(2,1/(Log!$K$1:$K$27569=HF132),Log!$H$1:$H$27569)</f>
        <v>2</v>
      </c>
      <c r="HK132" s="228" t="str">
        <f t="array" ref="HK132">LOOKUP(2,1/(Log!$K$1:$K$27569=HF132),Log!$J$1:$J$27569)</f>
        <v>x</v>
      </c>
      <c r="HL132" s="228" t="str">
        <f t="array" ref="HL132">LOOKUP(2,1/(Log!$K$1:$K$27569=HF132),Log!$I$1:$I$27569)</f>
        <v>x</v>
      </c>
      <c r="HM132" s="229">
        <f t="array" ref="HM132">LOOKUP(2,1/(Log!$K$1:$K$27569=HF132),Log!$L$1:$L$27569)</f>
        <v>45611</v>
      </c>
      <c r="HN132" s="227" t="str">
        <f t="shared" si="186"/>
        <v>TZA001Restriction and obstruction of access to services and assistance</v>
      </c>
      <c r="HO132" s="230">
        <f t="array" ref="HO132">LOOKUP(2,1/(Log!$K$1:$K$27569=HN132),Log!$E$1:$E$27569)</f>
        <v>2</v>
      </c>
      <c r="HP132" s="230" t="str">
        <f t="array" ref="HP132">LOOKUP(2,1/(Log!$K$1:$K$27569=HN132),Log!$F$1:$F$27569)</f>
        <v>ACAPS Access Methodology</v>
      </c>
      <c r="HQ132" s="230" t="str">
        <f t="array" ref="HQ132">LOOKUP(2,1/(Log!$K$1:$K$27569=HN132),Log!$G$1:$G$27569)</f>
        <v>Medium</v>
      </c>
      <c r="HR132" s="230">
        <f t="array" ref="HR132">LOOKUP(2,1/(Log!$K$1:$K$27569=HN132),Log!$H$1:$H$27569)</f>
        <v>2</v>
      </c>
      <c r="HS132" s="230" t="str">
        <f t="array" ref="HS132">LOOKUP(2,1/(Log!$K$1:$K$27569=HN132),Log!$J$1:$J$27569)</f>
        <v>x</v>
      </c>
      <c r="HT132" s="230" t="str">
        <f t="array" ref="HT132">LOOKUP(2,1/(Log!$K$1:$K$27569=HN132),Log!$I$1:$I$27569)</f>
        <v>x</v>
      </c>
      <c r="HU132" s="214">
        <f t="array" ref="HU132">LOOKUP(2,1/(Log!$K$1:$K$27569=HN132),Log!$L$1:$L$27569)</f>
        <v>45611</v>
      </c>
      <c r="HV132" s="228" t="str">
        <f t="shared" si="187"/>
        <v>TZA001Ongoing insecurity/hostilities affecting humanitarian assistance</v>
      </c>
      <c r="HW132" s="228">
        <f t="array" ref="HW132">LOOKUP(2,1/(Log!$K$1:$K$27569=HV132),Log!$E$1:$E$27569)</f>
        <v>0</v>
      </c>
      <c r="HX132" s="228" t="str">
        <f t="array" ref="HX132">LOOKUP(2,1/(Log!$K$1:$K$27569=HV132),Log!$F$1:$F$27569)</f>
        <v>ACAPS Access Methodology</v>
      </c>
      <c r="HY132" s="228" t="str">
        <f t="array" ref="HY132">LOOKUP(2,1/(Log!$K$1:$K$27569=HV132),Log!$G$1:$G$27569)</f>
        <v>Medium</v>
      </c>
      <c r="HZ132" s="228">
        <f t="array" ref="HZ132">LOOKUP(2,1/(Log!$K$1:$K$27569=HV132),Log!$H$1:$H$27569)</f>
        <v>2</v>
      </c>
      <c r="IA132" s="228" t="str">
        <f t="array" ref="IA132">LOOKUP(2,1/(Log!$K$1:$K$27569=HV132),Log!$J$1:$J$27569)</f>
        <v>x</v>
      </c>
      <c r="IB132" s="228" t="str">
        <f t="array" ref="IB132">LOOKUP(2,1/(Log!$K$1:$K$27569=HV132),Log!$I$1:$I$27569)</f>
        <v>x</v>
      </c>
      <c r="IC132" s="229">
        <f t="array" ref="IC132">LOOKUP(2,1/(Log!$K$1:$K$27569=HV132),Log!$L$1:$L$27569)</f>
        <v>45611</v>
      </c>
      <c r="ID132" s="227" t="str">
        <f t="shared" si="188"/>
        <v>TZA001Presence of mines and improvised explosive devices</v>
      </c>
      <c r="IE132" s="230">
        <f t="array" ref="IE132">LOOKUP(2,1/(Log!$K$1:$K$27569=ID132),Log!$E$1:$E$27569)</f>
        <v>0</v>
      </c>
      <c r="IF132" s="230" t="str">
        <f t="array" ref="IF132">LOOKUP(2,1/(Log!$K$1:$K$27569=ID132),Log!$F$1:$F$27569)</f>
        <v>ACAPS Access Methodology</v>
      </c>
      <c r="IG132" s="230" t="str">
        <f t="array" ref="IG132">LOOKUP(2,1/(Log!$K$1:$K$27569=ID132),Log!$G$1:$G$27569)</f>
        <v>Medium</v>
      </c>
      <c r="IH132" s="230">
        <f t="array" ref="IH132">LOOKUP(2,1/(Log!$K$1:$K$27569=ID132),Log!$H$1:$H$27569)</f>
        <v>2</v>
      </c>
      <c r="II132" s="230" t="str">
        <f t="array" ref="II132">LOOKUP(2,1/(Log!$K$1:$K$27569=ID132),Log!$J$1:$J$27569)</f>
        <v>x</v>
      </c>
      <c r="IJ132" s="230" t="str">
        <f t="array" ref="IJ132">LOOKUP(2,1/(Log!$K$1:$K$27569=ID132),Log!$I$1:$I$27569)</f>
        <v>x</v>
      </c>
      <c r="IK132" s="214">
        <f t="array" ref="IK132">LOOKUP(2,1/(Log!$K$1:$K$27569=ID132),Log!$L$1:$L$27569)</f>
        <v>45611</v>
      </c>
      <c r="IL132" s="228" t="str">
        <f t="shared" si="189"/>
        <v>TZA001Physical constraints in the environment (obstacles related to terrain, climate, lack of infrastructure, etc.)</v>
      </c>
      <c r="IM132" s="228">
        <f t="array" ref="IM132">LOOKUP(2,1/(Log!$K$1:$K$27569=IL132),Log!$E$1:$E$27569)</f>
        <v>2</v>
      </c>
      <c r="IN132" s="228" t="str">
        <f t="array" ref="IN132">LOOKUP(2,1/(Log!$K$1:$K$27569=IL132),Log!$F$1:$F$27569)</f>
        <v>ACAPS Access Methodology</v>
      </c>
      <c r="IO132" s="228" t="str">
        <f t="array" ref="IO132">LOOKUP(2,1/(Log!$K$1:$K$27569=IL132),Log!$G$1:$G$27569)</f>
        <v>Medium</v>
      </c>
      <c r="IP132" s="228">
        <f t="array" ref="IP132">LOOKUP(2,1/(Log!$K$1:$K$27569=IL132),Log!$H$1:$H$27569)</f>
        <v>2</v>
      </c>
      <c r="IQ132" s="228" t="str">
        <f t="array" ref="IQ132">LOOKUP(2,1/(Log!$K$1:$K$27569=IL132),Log!$J$1:$J$27569)</f>
        <v>x</v>
      </c>
      <c r="IR132" s="228" t="str">
        <f t="array" ref="IR132">LOOKUP(2,1/(Log!$K$1:$K$27569=IL132),Log!$I$1:$I$27569)</f>
        <v>x</v>
      </c>
      <c r="IS132" s="229">
        <f t="array" ref="IS132">LOOKUP(2,1/(Log!$K$1:$K$27569=IL132),Log!$L$1:$L$27569)</f>
        <v>45611</v>
      </c>
    </row>
    <row r="133" spans="1:253" s="11" customFormat="1" ht="13.35" customHeight="1">
      <c r="A133" s="11" t="str">
        <f>Lists!B:B</f>
        <v>International Displacement in Tanzania</v>
      </c>
      <c r="B133" s="11" t="str">
        <f>Lists!F:F</f>
        <v>International Displacement</v>
      </c>
      <c r="C133" s="11" t="str">
        <f>Lists!C:C</f>
        <v>TZA002</v>
      </c>
      <c r="D133" s="11" t="str">
        <f>Lists!A:A</f>
        <v>Tanzania</v>
      </c>
      <c r="E133" s="11" t="str">
        <f>Lists!D:D</f>
        <v>TZA</v>
      </c>
      <c r="F133" s="11" t="str">
        <f t="shared" si="152"/>
        <v>TZA002Total population</v>
      </c>
      <c r="G133" s="212">
        <f t="array" ref="G133">ROUND(LOOKUP(2,1/(Log!$K$1:$K$27569=F133),Log!$E$1:$E$27569),-3)</f>
        <v>70057000</v>
      </c>
      <c r="H133" s="213" t="str">
        <f t="array" ref="H133">LOOKUP(2,1/(Log!$K$1:$K$27569=F133),Log!$F$1:$F$27569)</f>
        <v>world population review accessed on 15/04/2025</v>
      </c>
      <c r="I133" s="213" t="str">
        <f t="array" ref="I133">LOOKUP(2,1/(Log!$K$1:$K$27569=F133),Log!$G$1:$G$27569)</f>
        <v xml:space="preserve">Medium </v>
      </c>
      <c r="J133" s="213">
        <f t="array" ref="J133">LOOKUP(2,1/(Log!$K$1:$K$27569=F133),Log!$H$1:$H$27569)</f>
        <v>2</v>
      </c>
      <c r="K133" s="213" t="str">
        <f t="array" ref="K133">LOOKUP(2,1/(Log!$K$1:$K$27569=F133),Log!$J$1:$J$27569)</f>
        <v xml:space="preserve">Total population of Tanzania  as of  15th April 2025  according to world population review. </v>
      </c>
      <c r="L133" s="213" t="str">
        <f t="array" ref="L133">LOOKUP(2,1/(Log!$K$1:$K$27569=F133),Log!$I$1:$I$27569)</f>
        <v>https://worldpopulationreview.com/countries/tanzania-population</v>
      </c>
      <c r="M133" s="214">
        <f t="array" ref="M133">LOOKUP(2,1/(Log!$K$1:$K$27569=F133),Log!$L$1:$L$27569)</f>
        <v>45777</v>
      </c>
      <c r="N133" s="221" t="str">
        <f t="shared" si="153"/>
        <v>TZA002Landmass affected</v>
      </c>
      <c r="O133" s="216">
        <f t="array" ref="O133">LOOKUP(2,1/(Log!$K$1:$K$27569=N133),Log!$E$1:$E$27569)</f>
        <v>187103</v>
      </c>
      <c r="P133" s="216" t="str">
        <f t="array" ref="P133">LOOKUP(2,1/(Log!$K$1:$K$27569=N133),Log!$F$1:$F$27569)</f>
        <v>city population accessed on 30/04/2023 ; UNHCR 15/03/2023</v>
      </c>
      <c r="Q133" s="216" t="str">
        <f t="array" ref="Q133">LOOKUP(2,1/(Log!$K$1:$K$27569=N133),Log!$G$1:$G$27569)</f>
        <v xml:space="preserve">Medium </v>
      </c>
      <c r="R133" s="216">
        <f t="array" ref="R133">LOOKUP(2,1/(Log!$K$1:$K$27569=N133),Log!$H$1:$H$27569)</f>
        <v>2</v>
      </c>
      <c r="S133" s="216" t="str">
        <f t="array" ref="S133">LOOKUP(2,1/(Log!$K$1:$K$27569=N133),Log!$J$1:$J$27569)</f>
        <v>Total landmass of regions that host refugees: Kigoma, Katavi, Tabora, Tanga, Dar-es Salaam</v>
      </c>
      <c r="T133" s="216" t="str">
        <f t="array" ref="T133">LOOKUP(2,1/(Log!$K$1:$K$27569=N133),Log!$I$1:$I$27569)</f>
        <v>http://www.citypopulation.de/en/tanzania/cities/ ; https://data2.unhcr.org/en/documents/details/99656</v>
      </c>
      <c r="U133" s="217">
        <f t="array" ref="U133">LOOKUP(2,1/(Log!$K$1:$K$27569=N133),Log!$L$1:$L$27569)</f>
        <v>45777</v>
      </c>
      <c r="V133" s="221" t="str">
        <f t="shared" si="154"/>
        <v>TZA002People exposed</v>
      </c>
      <c r="W133" s="213">
        <f t="array" ref="W133">IF(LOOKUP(2,1/(Log!$K$1:$K$27569=V133),Log!$E$1:$E$27569)="x","x",ROUND(LOOKUP(2,1/(Log!$K$1:$K$27569=V133),Log!$E$1:$E$27569),-3))</f>
        <v>15015000</v>
      </c>
      <c r="X133" s="213" t="str">
        <f t="array" ref="X133">LOOKUP(2,1/(Log!$K$1:$K$27569=V133),Log!$F$1:$F$27569)</f>
        <v>city population accessed on 30/04/2023 ; UNHCR Accessed 29/04/2025</v>
      </c>
      <c r="Y133" s="213" t="str">
        <f t="array" ref="Y133">LOOKUP(2,1/(Log!$K$1:$K$27569=V133),Log!$G$1:$G$27569)</f>
        <v xml:space="preserve">Medium </v>
      </c>
      <c r="Z133" s="213">
        <f t="array" ref="Z133">LOOKUP(2,1/(Log!$K$1:$K$27569=V133),Log!$H$1:$H$27569)</f>
        <v>2</v>
      </c>
      <c r="AA133" s="213" t="str">
        <f t="array" ref="AA133">LOOKUP(2,1/(Log!$K$1:$K$27569=V133),Log!$J$1:$J$27569)</f>
        <v>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v>
      </c>
      <c r="AB133" s="213" t="str">
        <f t="array" ref="AB133">LOOKUP(2,1/(Log!$K$1:$K$27569=V133),Log!$I$1:$I$27569)</f>
        <v>http://www.citypopulation.de/en/tanzania/cities/ ; https://data.unhcr.org/en/country/tza</v>
      </c>
      <c r="AC133" s="214">
        <f t="array" ref="AC133">LOOKUP(2,1/(Log!$K$1:$K$27569=V133),Log!$L$1:$L$27569)</f>
        <v>45777</v>
      </c>
      <c r="AD133" s="221" t="str">
        <f t="shared" si="155"/>
        <v>TZA002People affected</v>
      </c>
      <c r="AE133" s="218">
        <f t="array" ref="AE133">IF(LOOKUP(2,1/(Log!$K$1:$K$27569=AD133),Log!$E$1:$E$27569)="x","x",ROUND(LOOKUP(2,1/(Log!$K$1:$K$27569=AD133),Log!$E$1:$E$27569),-3))</f>
        <v>230000</v>
      </c>
      <c r="AF133" s="218" t="str">
        <f t="array" ref="AF133">LOOKUP(2,1/(Log!$K$1:$K$27569=AD133),Log!$F$1:$F$27569)</f>
        <v>UNHCR  Accessed 17/04/2025</v>
      </c>
      <c r="AG133" s="218" t="str">
        <f t="array" ref="AG133">LOOKUP(2,1/(Log!$K$1:$K$27569=AD133),Log!$G$1:$G$27569)</f>
        <v xml:space="preserve">Medium </v>
      </c>
      <c r="AH133" s="218">
        <f t="array" ref="AH133">LOOKUP(2,1/(Log!$K$1:$K$27569=AD133),Log!$H$1:$H$27569)</f>
        <v>2</v>
      </c>
      <c r="AI133" s="218" t="str">
        <f t="array" ref="AI133">LOOKUP(2,1/(Log!$K$1:$K$27569=AD133),Log!$J$1:$J$27569)</f>
        <v xml:space="preserve">The total number of people affected corresponds to the Total population of refugees in Kigoma, Katavi, Tabora, Tanga, Dar-es Salaam. The reliability of this data is medium because it is based on estimates. We used data from UNHCR because it provides estimates of refugee population </v>
      </c>
      <c r="AJ133" s="218" t="str">
        <f t="array" ref="AJ133">LOOKUP(2,1/(Log!$K$1:$K$27569=AD133),Log!$I$1:$I$27569)</f>
        <v>https://data.unhcr.org/en/country/tza</v>
      </c>
      <c r="AK133" s="219">
        <f t="array" ref="AK133">LOOKUP(2,1/(Log!$K$1:$K$27569=AD133),Log!$L$1:$L$27569)</f>
        <v>45777</v>
      </c>
      <c r="AL133" s="221" t="str">
        <f t="shared" si="156"/>
        <v>TZA002People displaced</v>
      </c>
      <c r="AM133" s="213">
        <f t="array" ref="AM133">IF(LOOKUP(2,1/(Log!$K$1:$K$27569=AL133),Log!$E$1:$E$27569)="x","x",ROUND(LOOKUP(2,1/(Log!$K$1:$K$27569=AL133),Log!$E$1:$E$27569),-3))</f>
        <v>230000</v>
      </c>
      <c r="AN133" s="213" t="str">
        <f t="array" ref="AN133">LOOKUP(2,1/(Log!$K$1:$K$27569=AL133),Log!$F$1:$F$27569)</f>
        <v>UNHCR  Accessed 17/04/2025</v>
      </c>
      <c r="AO133" s="213" t="str">
        <f t="array" ref="AO133">LOOKUP(2,1/(Log!$K$1:$K$27569=AL133),Log!$G$1:$G$27569)</f>
        <v xml:space="preserve">Medium </v>
      </c>
      <c r="AP133" s="213">
        <f t="array" ref="AP133">LOOKUP(2,1/(Log!$K$1:$K$27569=AL133),Log!$H$1:$H$27569)</f>
        <v>2</v>
      </c>
      <c r="AQ133" s="213" t="str">
        <f t="array" ref="AQ133">LOOKUP(2,1/(Log!$K$1:$K$27569=AL133),Log!$J$1:$J$27569)</f>
        <v>Number of displaced is the number of refugees/asylum seekers/returnees/IDPs/irregular or unregistered migrants in Zimbabwe, the number of people displaced to other countries because of the crisis. In this crisis, the number of people displaced by the refugee crisis in Tanzania. We took the number of refugees/asylum seekers in Tanzania. As of 31 March 2025, the country hosted 230,436 refugees and asylum-seekers, mainly from Burundi and DR Congo. Some 83% of the refugees in Tanzania live in two camps in the country’s Northwestern region of Kigoma (Nduta and Nyarugusu Camps).</v>
      </c>
      <c r="AR133" s="213" t="str">
        <f t="array" ref="AR133">LOOKUP(2,1/(Log!$K$1:$K$27569=AL133),Log!$I$1:$I$27569)</f>
        <v>https://data.unhcr.org/en/country/tza</v>
      </c>
      <c r="AS133" s="214">
        <f t="array" ref="AS133">LOOKUP(2,1/(Log!$K$1:$K$27569=AL133),Log!$L$1:$L$27569)</f>
        <v>45777</v>
      </c>
      <c r="AT133" s="222" t="str">
        <f t="shared" si="157"/>
        <v>TZA002Injuries reported</v>
      </c>
      <c r="AU133" s="218">
        <f t="array" ref="AU133">LOOKUP(2,1/(Log!$K$1:$K$27569=AT133),Log!$E$1:$E$27569)</f>
        <v>0</v>
      </c>
      <c r="AV133" s="218" t="str">
        <f t="array" ref="AV133">LOOKUP(2,1/(Log!$K$1:$K$27569=AT133),Log!$F$1:$F$27569)</f>
        <v>x</v>
      </c>
      <c r="AW133" s="218" t="str">
        <f t="array" ref="AW133">LOOKUP(2,1/(Log!$K$1:$K$27569=AT133),Log!$G$1:$G$27569)</f>
        <v>x</v>
      </c>
      <c r="AX133" s="218" t="str">
        <f t="array" ref="AX133">LOOKUP(2,1/(Log!$K$1:$K$27569=AT133),Log!$H$1:$H$27569)</f>
        <v>x</v>
      </c>
      <c r="AY133" s="218" t="str">
        <f t="array" ref="AY133">LOOKUP(2,1/(Log!$K$1:$K$27569=AT133),Log!$J$1:$J$27569)</f>
        <v>x</v>
      </c>
      <c r="AZ133" s="218" t="str">
        <f t="array" ref="AZ133">LOOKUP(2,1/(Log!$K$1:$K$27569=AT133),Log!$I$1:$I$27569)</f>
        <v>x</v>
      </c>
      <c r="BA133" s="219">
        <f t="array" ref="BA133">LOOKUP(2,1/(Log!$K$1:$K$27569=AT133),Log!$L$1:$L$27569)</f>
        <v>43670</v>
      </c>
      <c r="BB133" s="221" t="str">
        <f t="shared" si="158"/>
        <v>TZA002Illness cases reported</v>
      </c>
      <c r="BC133" s="213" t="str">
        <f t="array" ref="BC133">LOOKUP(2,1/(Log!$K$1:$K$27569=BB133),Log!$E$1:$E$27569)</f>
        <v>x</v>
      </c>
      <c r="BD133" s="213">
        <f t="array" ref="BD133">LOOKUP(2,1/(Log!$K$1:$K$27569=BB133),Log!$F$1:$F$27569)</f>
        <v>0</v>
      </c>
      <c r="BE133" s="213" t="str">
        <f t="array" ref="BE133">LOOKUP(2,1/(Log!$K$1:$K$27569=BB133),Log!$G$1:$G$27569)</f>
        <v>x</v>
      </c>
      <c r="BF133" s="213" t="str">
        <f t="array" ref="BF133">LOOKUP(2,1/(Log!$K$1:$K$27569=BB133),Log!$H$1:$H$27569)</f>
        <v>x</v>
      </c>
      <c r="BG133" s="213">
        <f t="array" ref="BG133">LOOKUP(2,1/(Log!$K$1:$K$27569=BB133),Log!$J$1:$J$27569)</f>
        <v>0</v>
      </c>
      <c r="BH133" s="213">
        <f t="array" ref="BH133">LOOKUP(2,1/(Log!$K$1:$K$27569=BB133),Log!$I$1:$I$27569)</f>
        <v>0</v>
      </c>
      <c r="BI133" s="214">
        <f t="array" ref="BI133">LOOKUP(2,1/(Log!$K$1:$K$27569=BB133),Log!$L$1:$L$27569)</f>
        <v>43495</v>
      </c>
      <c r="BJ133" s="222" t="str">
        <f t="shared" si="159"/>
        <v>TZA002Fatalities reported</v>
      </c>
      <c r="BK133" s="222" t="str">
        <f t="array" ref="BK133">LOOKUP(2,1/(Log!$K$1:$K$27569=BJ133),Log!$E$1:$E$27569)</f>
        <v>x</v>
      </c>
      <c r="BL133" s="222" t="str">
        <f t="array" ref="BL133">LOOKUP(2,1/(Log!$K$1:$K$27569=BJ133),Log!$F$1:$F$27569)</f>
        <v>x</v>
      </c>
      <c r="BM133" s="222" t="str">
        <f t="array" ref="BM133">LOOKUP(2,1/(Log!$K$1:$K$27569=BJ133),Log!$G$1:$G$27569)</f>
        <v>x</v>
      </c>
      <c r="BN133" s="222" t="str">
        <f t="array" ref="BN133">LOOKUP(2,1/(Log!$K$1:$K$27569=BJ133),Log!$H$1:$H$27569)</f>
        <v>x</v>
      </c>
      <c r="BO133" s="222" t="str">
        <f t="array" ref="BO133">LOOKUP(2,1/(Log!$K$1:$K$27569=BJ133),Log!$J$1:$J$27569)</f>
        <v>There is an infogap on fatalities relating to the refugee crisis in Tanzania</v>
      </c>
      <c r="BP133" s="218" t="str">
        <f t="array" ref="BP133">LOOKUP(2,1/(Log!$K$1:$K$27569=BJ133),Log!$I$1:$I$27569)</f>
        <v>x</v>
      </c>
      <c r="BQ133" s="223">
        <f t="array" ref="BQ133">LOOKUP(2,1/(Log!$K$1:$K$27569=BJ133),Log!$L$1:$L$27569)</f>
        <v>45777</v>
      </c>
      <c r="BR133" s="221" t="str">
        <f t="shared" si="160"/>
        <v>TZA002Buildings damaged</v>
      </c>
      <c r="BS133" s="224" t="str">
        <f t="array" ref="BS133">LOOKUP(2,1/(Log!$K$1:$K$27569=BR133),Log!$E$1:$E$27569)</f>
        <v>x</v>
      </c>
      <c r="BT133" s="224">
        <f t="array" ref="BT133">LOOKUP(2,1/(Log!$K$1:$K$27569=BR133),Log!$F$1:$F$27569)</f>
        <v>0</v>
      </c>
      <c r="BU133" s="224" t="str">
        <f t="array" ref="BU133">LOOKUP(2,1/(Log!$K$1:$K$27569=BR133),Log!$G$1:$G$27569)</f>
        <v>x</v>
      </c>
      <c r="BV133" s="224" t="str">
        <f t="array" ref="BV133">LOOKUP(2,1/(Log!$K$1:$K$27569=BR133),Log!$H$1:$H$27569)</f>
        <v>x</v>
      </c>
      <c r="BW133" s="224">
        <f t="array" ref="BW133">LOOKUP(2,1/(Log!$K$1:$K$27569=BR133),Log!$J$1:$J$27569)</f>
        <v>0</v>
      </c>
      <c r="BX133" s="224">
        <f t="array" ref="BX133">LOOKUP(2,1/(Log!$K$1:$K$27569=BR133),Log!$I$1:$I$27569)</f>
        <v>0</v>
      </c>
      <c r="BY133" s="214">
        <f t="array" ref="BY133">LOOKUP(2,1/(Log!$K$1:$K$27569=BR133),Log!$L$1:$L$27569)</f>
        <v>43495</v>
      </c>
      <c r="BZ133" s="222" t="str">
        <f t="shared" si="161"/>
        <v>TZA002Buildings destroyed</v>
      </c>
      <c r="CA133" s="222" t="str">
        <f t="array" ref="CA133">LOOKUP(2,1/(Log!$K$1:$K$27569=BZ133),Log!$E$1:$E$27569)</f>
        <v>x</v>
      </c>
      <c r="CB133" s="222" t="str">
        <f t="array" ref="CB133">LOOKUP(2,1/(Log!$K$1:$K$27569=BZ133),Log!$F$1:$F$27569)</f>
        <v>x</v>
      </c>
      <c r="CC133" s="222" t="str">
        <f t="array" ref="CC133">LOOKUP(2,1/(Log!$K$1:$K$27569=BZ133),Log!$G$1:$G$27569)</f>
        <v>x</v>
      </c>
      <c r="CD133" s="222" t="str">
        <f t="array" ref="CD133">LOOKUP(2,1/(Log!$K$1:$K$27569=BZ133),Log!$H$1:$H$27569)</f>
        <v>x</v>
      </c>
      <c r="CE133" s="222" t="str">
        <f t="array" ref="CE133">LOOKUP(2,1/(Log!$K$1:$K$27569=BZ133),Log!$J$1:$J$27569)</f>
        <v>x</v>
      </c>
      <c r="CF133" s="222" t="str">
        <f t="array" ref="CF133">LOOKUP(2,1/(Log!$K$1:$K$27569=BZ133),Log!$I$1:$I$27569)</f>
        <v>x</v>
      </c>
      <c r="CG133" s="223">
        <f t="array" ref="CG133">LOOKUP(2,1/(Log!$K$1:$K$27569=BZ133),Log!$L$1:$L$27569)</f>
        <v>44801</v>
      </c>
      <c r="CH133" s="221" t="str">
        <f t="shared" si="162"/>
        <v>TZA002Buildings in the affected area</v>
      </c>
      <c r="CI133" s="222" t="e">
        <f t="array" ref="CI133">LOOKUP(2,1/(Log!$K$1:$K$27569=CH133),Log!$E$1:$E$27569)</f>
        <v>#N/A</v>
      </c>
      <c r="CJ133" s="222" t="e">
        <f t="array" ref="CJ133">LOOKUP(2,1/(Log!$K$1:$K$27569=CH133),Log!$F$1:$F$27569)</f>
        <v>#N/A</v>
      </c>
      <c r="CK133" s="222" t="e">
        <f t="array" ref="CK133">LOOKUP(2,1/(Log!$K$1:$K$27569=CH133),Log!$G$1:$G$27569)</f>
        <v>#N/A</v>
      </c>
      <c r="CL133" s="222" t="e">
        <f t="array" ref="CL133">LOOKUP(2,1/(Log!$K$1:$K$27569=CH133),Log!$H$1:$H$27569)</f>
        <v>#N/A</v>
      </c>
      <c r="CM133" s="222" t="e">
        <f t="array" ref="CM133">LOOKUP(2,1/(Log!$K$1:$K$27569=CH133),Log!$J$1:$J$27569)</f>
        <v>#N/A</v>
      </c>
      <c r="CN133" s="222" t="e">
        <f t="array" ref="CN133">LOOKUP(2,1/(Log!$K$1:$K$27569=CH133),Log!$I$1:$I$27569)</f>
        <v>#N/A</v>
      </c>
      <c r="CO133" s="225" t="e">
        <f t="array" ref="CO133">LOOKUP(2,1/(Log!$K$1:$K$27569=CH133),Log!$L$1:$L$27569)</f>
        <v>#N/A</v>
      </c>
      <c r="CP133" s="222" t="str">
        <f t="shared" si="163"/>
        <v>TZA002Economic Losses</v>
      </c>
      <c r="CQ133" s="224" t="str">
        <f t="array" ref="CQ133">LOOKUP(2,1/(Log!$K$1:$K$27569=CP133),Log!$E$1:$E$27569)</f>
        <v>x</v>
      </c>
      <c r="CR133" s="224">
        <f t="array" ref="CR133">LOOKUP(2,1/(Log!$K$1:$K$27569=CP133),Log!$F$1:$F$27569)</f>
        <v>0</v>
      </c>
      <c r="CS133" s="224" t="str">
        <f t="array" ref="CS133">LOOKUP(2,1/(Log!$K$1:$K$27569=CP133),Log!$G$1:$G$27569)</f>
        <v>x</v>
      </c>
      <c r="CT133" s="224" t="str">
        <f t="array" ref="CT133">LOOKUP(2,1/(Log!$K$1:$K$27569=CP133),Log!$H$1:$H$27569)</f>
        <v>x</v>
      </c>
      <c r="CU133" s="224">
        <f t="array" ref="CU133">LOOKUP(2,1/(Log!$K$1:$K$27569=CP133),Log!$J$1:$J$27569)</f>
        <v>0</v>
      </c>
      <c r="CV133" s="224">
        <f t="array" ref="CV133">LOOKUP(2,1/(Log!$K$1:$K$27569=CP133),Log!$I$1:$I$27569)</f>
        <v>0</v>
      </c>
      <c r="CW133" s="214">
        <f t="array" ref="CW133">LOOKUP(2,1/(Log!$K$1:$K$27569=CP133),Log!$L$1:$L$27569)</f>
        <v>43495</v>
      </c>
      <c r="CX133" s="222" t="str">
        <f t="shared" si="164"/>
        <v>TZA002People in Need</v>
      </c>
      <c r="CY133" s="218">
        <f t="shared" si="165"/>
        <v>230000</v>
      </c>
      <c r="CZ133" s="218" t="str">
        <f t="shared" si="166"/>
        <v>UNHCR  Accessed 17/04/2025</v>
      </c>
      <c r="DA133" s="218" t="str">
        <f t="shared" si="167"/>
        <v xml:space="preserve">Medium </v>
      </c>
      <c r="DB133" s="218">
        <f t="shared" si="168"/>
        <v>2</v>
      </c>
      <c r="DC133" s="218" t="str">
        <f t="shared" si="169"/>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asylum-seekers  Not of concern and  Others ofconcern individuals  in Tanzania. need almost all kind of assistance. The UNHCR provides meaningful data about the total population of concern and the répartition across different locations of the country, making it a reliable source to extract this figure. The reliability of this data is medium because it is based on projections/estimations. </v>
      </c>
      <c r="DD133" s="218" t="str">
        <f t="shared" si="170"/>
        <v>https://data.unhcr.org/es/documents/details/115051</v>
      </c>
      <c r="DE133" s="220">
        <f t="shared" si="171"/>
        <v>45777</v>
      </c>
      <c r="DF133" s="221" t="str">
        <f t="shared" si="172"/>
        <v>TZA002Minimal humanitarian conditions - Level 1</v>
      </c>
      <c r="DG133" s="213">
        <f t="array" ref="DG133">IF(LOOKUP(2,1/(Log!$K$1:$K$27569=DF133),Log!$E$1:$E$27569)="x","x",ROUND(LOOKUP(2,1/(Log!$K$1:$K$27569=DF133),Log!$E$1:$E$27569),-3))</f>
        <v>14785000</v>
      </c>
      <c r="DH133" s="224" t="str">
        <f t="array" ref="DH133">LOOKUP(2,1/(Log!$K$1:$K$27569=DF133),Log!$F$1:$F$27569)</f>
        <v>city population accessed on 30/04/2023 ; UNHCR Accessed 29/04/2025</v>
      </c>
      <c r="DI133" s="224" t="str">
        <f t="array" ref="DI133">LOOKUP(2,1/(Log!$K$1:$K$27569=DF133),Log!$G$1:$G$27569)</f>
        <v xml:space="preserve">Medium </v>
      </c>
      <c r="DJ133" s="224">
        <f t="array" ref="DJ133">LOOKUP(2,1/(Log!$K$1:$K$27569=DF133),Log!$H$1:$H$27569)</f>
        <v>2</v>
      </c>
      <c r="DK133" s="224" t="str">
        <f t="array" ref="DK133">LOOKUP(2,1/(Log!$K$1:$K$27569=DF133),Log!$J$1:$J$27569)</f>
        <v>According to INFORM SI methodology, the number of people in Level 1 is equal to the people exposed minus the people affected. Since the whole population is affected, there are no people in Level 1. The reliability of this data is medium because it is based on projections. We used data from city population because it provides estimations of the population density of each region in Tanzania.</v>
      </c>
      <c r="DL133" s="224" t="str">
        <f t="array" ref="DL133">LOOKUP(2,1/(Log!$K$1:$K$27569=DF133),Log!$I$1:$I$27569)</f>
        <v>http://www.citypopulation.de/en/tanzania/cities/ ; https://data.unhcr.org/en/country/tza</v>
      </c>
      <c r="DM133" s="214">
        <f t="array" ref="DM133">LOOKUP(2,1/(Log!$K$1:$K$27569=DF133),Log!$L$1:$L$27569)</f>
        <v>45777</v>
      </c>
      <c r="DN133" s="222" t="str">
        <f t="shared" si="173"/>
        <v>TZA002Stressed humanitarian conditions - Level 2</v>
      </c>
      <c r="DO133" s="218">
        <f t="array" ref="DO133">IF(LOOKUP(2,1/(Log!$K$1:$K$27569=DN133),Log!$E$1:$E$27569)="x","x",ROUND(LOOKUP(2,1/(Log!$K$1:$K$27569=DN133),Log!$E$1:$E$27569),-3))</f>
        <v>0</v>
      </c>
      <c r="DP133" s="222" t="str">
        <f t="array" ref="DP133">LOOKUP(2,1/(Log!$K$1:$K$27569=DN133),Log!$F$1:$F$27569)</f>
        <v>UNHCR  Accessed 17/04/2025</v>
      </c>
      <c r="DQ133" s="222" t="str">
        <f t="array" ref="DQ133">LOOKUP(2,1/(Log!$K$1:$K$27569=DN133),Log!$G$1:$G$27569)</f>
        <v xml:space="preserve">Medium </v>
      </c>
      <c r="DR133" s="222">
        <f t="array" ref="DR133">LOOKUP(2,1/(Log!$K$1:$K$27569=DN133),Log!$H$1:$H$27569)</f>
        <v>2</v>
      </c>
      <c r="DS133" s="222" t="str">
        <f t="array" ref="DS133">LOOKUP(2,1/(Log!$K$1:$K$27569=DN133),Log!$J$1:$J$27569)</f>
        <v>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v>
      </c>
      <c r="DT133" s="222" t="str">
        <f t="array" ref="DT133">LOOKUP(2,1/(Log!$K$1:$K$27569=DN133),Log!$I$1:$I$27569)</f>
        <v>https://data.unhcr.org/en/country/tza</v>
      </c>
      <c r="DU133" s="223">
        <f t="array" ref="DU133">LOOKUP(2,1/(Log!$K$1:$K$27569=DN133),Log!$L$1:$L$27569)</f>
        <v>45777</v>
      </c>
      <c r="DV133" s="221" t="str">
        <f t="shared" si="174"/>
        <v>TZA002Moderate humanitarian conditions - Level 3</v>
      </c>
      <c r="DW133" s="213">
        <f t="array" ref="DW133">IF(LOOKUP(2,1/(Log!$K$1:$K$27569=DV133),Log!$E$1:$E$27569)="x","x",ROUND(LOOKUP(2,1/(Log!$K$1:$K$27569=DV133),Log!$E$1:$E$27569),-3))</f>
        <v>230000</v>
      </c>
      <c r="DX133" s="224" t="str">
        <f t="array" ref="DX133">LOOKUP(2,1/(Log!$K$1:$K$27569=DV133),Log!$F$1:$F$27569)</f>
        <v>UNHCR  Accessed 17/04/2025</v>
      </c>
      <c r="DY133" s="224" t="str">
        <f t="array" ref="DY133">LOOKUP(2,1/(Log!$K$1:$K$27569=DV133),Log!$G$1:$G$27569)</f>
        <v xml:space="preserve">Medium </v>
      </c>
      <c r="DZ133" s="224">
        <f t="array" ref="DZ133">LOOKUP(2,1/(Log!$K$1:$K$27569=DV133),Log!$H$1:$H$27569)</f>
        <v>2</v>
      </c>
      <c r="EA133" s="224" t="str">
        <f t="array" ref="EA133">LOOKUP(2,1/(Log!$K$1:$K$27569=DV133),Log!$J$1:$J$27569)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asylum-seekers  Not of concern and  Others ofconcern individuals  in Tanzania. need almost all kind of assistance. The UNHCR provides meaningful data about the total population of concern and the répartition across different locations of the country, making it a reliable source to extract this figure. The reliability of this data is medium because it is based on projections/estimations. </v>
      </c>
      <c r="EB133" s="224" t="str">
        <f t="array" ref="EB133">LOOKUP(2,1/(Log!$K$1:$K$27569=DV133),Log!$I$1:$I$27569)</f>
        <v>https://data.unhcr.org/es/documents/details/115051</v>
      </c>
      <c r="EC133" s="214">
        <f t="array" ref="EC133">LOOKUP(2,1/(Log!$K$1:$K$27569=DV133),Log!$L$1:$L$27569)</f>
        <v>45777</v>
      </c>
      <c r="ED133" s="222" t="str">
        <f t="shared" si="175"/>
        <v>TZA002Severe humanitarian conditions - Level 4</v>
      </c>
      <c r="EE133" s="218" t="str">
        <f t="array" ref="EE133">IF(LOOKUP(2,1/(Log!$K$1:$K$27569=ED133),Log!$E$1:$E$27569)="x","x",ROUND(LOOKUP(2,1/(Log!$K$1:$K$27569=ED133),Log!$E$1:$E$27569),-3))</f>
        <v>x</v>
      </c>
      <c r="EF133" s="222" t="str">
        <f t="array" ref="EF133">LOOKUP(2,1/(Log!$K$1:$K$27569=ED133),Log!$F$1:$F$27569)</f>
        <v>X</v>
      </c>
      <c r="EG133" s="222" t="str">
        <f t="array" ref="EG133">LOOKUP(2,1/(Log!$K$1:$K$27569=ED133),Log!$G$1:$G$27569)</f>
        <v>x</v>
      </c>
      <c r="EH133" s="222" t="str">
        <f t="array" ref="EH133">LOOKUP(2,1/(Log!$K$1:$K$27569=ED133),Log!$H$1:$H$27569)</f>
        <v>x</v>
      </c>
      <c r="EI133" s="222" t="str">
        <f t="array" ref="EI133">LOOKUP(2,1/(Log!$K$1:$K$27569=ED133),Log!$J$1:$J$27569)</f>
        <v>The severity of needs is not identified for refugees. The reliability was low since we do not have sources mentioning people in this level</v>
      </c>
      <c r="EJ133" s="222" t="str">
        <f t="array" ref="EJ133">LOOKUP(2,1/(Log!$K$1:$K$27569=ED133),Log!$I$1:$I$27569)</f>
        <v>x</v>
      </c>
      <c r="EK133" s="223">
        <f t="array" ref="EK133">LOOKUP(2,1/(Log!$K$1:$K$27569=ED133),Log!$L$1:$L$27569)</f>
        <v>45777</v>
      </c>
      <c r="EL133" s="221" t="str">
        <f t="shared" si="176"/>
        <v>TZA002Extreme humanitarian conditions - Level 5</v>
      </c>
      <c r="EM133" s="213" t="str">
        <f t="array" ref="EM133">IF(LOOKUP(2,1/(Log!$K$1:$K$27569=EL133),Log!$E$1:$E$27569)="x","x",ROUND(LOOKUP(2,1/(Log!$K$1:$K$27569=EL133),Log!$E$1:$E$27569),-3))</f>
        <v>x</v>
      </c>
      <c r="EN133" s="224" t="str">
        <f t="array" ref="EN133">LOOKUP(2,1/(Log!$K$1:$K$27569=EL133),Log!$F$1:$F$27569)</f>
        <v>X</v>
      </c>
      <c r="EO133" s="224" t="str">
        <f t="array" ref="EO133">LOOKUP(2,1/(Log!$K$1:$K$27569=EL133),Log!$G$1:$G$27569)</f>
        <v>x</v>
      </c>
      <c r="EP133" s="224" t="str">
        <f t="array" ref="EP133">LOOKUP(2,1/(Log!$K$1:$K$27569=EL133),Log!$H$1:$H$27569)</f>
        <v>x</v>
      </c>
      <c r="EQ133" s="224" t="str">
        <f t="array" ref="EQ133">LOOKUP(2,1/(Log!$K$1:$K$27569=EL133),Log!$J$1:$J$27569)</f>
        <v>The severity of needs is not identified for refugees. The reliability was low since we do not have sources mentioning people in this level</v>
      </c>
      <c r="ER133" s="224" t="str">
        <f t="array" ref="ER133">LOOKUP(2,1/(Log!$K$1:$K$27569=EL133),Log!$I$1:$I$27569)</f>
        <v>x</v>
      </c>
      <c r="ES133" s="214">
        <f t="array" ref="ES133">LOOKUP(2,1/(Log!$K$1:$K$27569=EL133),Log!$L$1:$L$27569)</f>
        <v>45777</v>
      </c>
      <c r="ET133" s="222" t="str">
        <f t="shared" si="177"/>
        <v>TZA002Fatalities in all crises</v>
      </c>
      <c r="EU133" s="222" t="str">
        <f t="array" ref="EU133">LOOKUP(2,1/(Log!$K$1:$K$27569=ET133),Log!$E$1:$E$27569)</f>
        <v>x</v>
      </c>
      <c r="EV133" s="222" t="str">
        <f t="array" ref="EV133">LOOKUP(2,1/(Log!$K$1:$K$27569=ET133),Log!$F$1:$F$27569)</f>
        <v>x</v>
      </c>
      <c r="EW133" s="222" t="str">
        <f t="array" ref="EW133">LOOKUP(2,1/(Log!$K$1:$K$27569=ET133),Log!$G$1:$G$27569)</f>
        <v>x</v>
      </c>
      <c r="EX133" s="222" t="str">
        <f t="array" ref="EX133">LOOKUP(2,1/(Log!$K$1:$K$27569=ET133),Log!$H$1:$H$27569)</f>
        <v>x</v>
      </c>
      <c r="EY133" s="222" t="str">
        <f t="array" ref="EY133">LOOKUP(2,1/(Log!$K$1:$K$27569=ET133),Log!$J$1:$J$27569)</f>
        <v>There is an infogap on fatalities relating to the refugee and food insecurity crisis in Tanzania</v>
      </c>
      <c r="EZ133" s="222" t="str">
        <f t="array" ref="EZ133">LOOKUP(2,1/(Log!$K$1:$K$27569=ET133),Log!$I$1:$I$27569)</f>
        <v>x</v>
      </c>
      <c r="FA133" s="223">
        <f t="array" ref="FA133">LOOKUP(2,1/(Log!$K$1:$K$27569=ET133),Log!$L$1:$L$27569)</f>
        <v>45777</v>
      </c>
      <c r="FB133" s="221" t="str">
        <f t="shared" si="178"/>
        <v>TZA002Crisis affected groups</v>
      </c>
      <c r="FC133" s="224">
        <f t="array" ref="FC133">LOOKUP(2,1/(Log!$K$1:$K$27569=FB133),Log!$E$1:$E$27569)</f>
        <v>2</v>
      </c>
      <c r="FD133" s="224" t="str">
        <f t="array" ref="FD133">LOOKUP(2,1/(Log!$K$1:$K$27569=FB133),Log!$F$1:$F$27569)</f>
        <v>UNHCR 20/02/2023</v>
      </c>
      <c r="FE133" s="224" t="str">
        <f t="array" ref="FE133">LOOKUP(2,1/(Log!$K$1:$K$27569=FB133),Log!$G$1:$G$27569)</f>
        <v xml:space="preserve">Medium </v>
      </c>
      <c r="FF133" s="224">
        <f t="array" ref="FF133">LOOKUP(2,1/(Log!$K$1:$K$27569=FB133),Log!$H$1:$H$27569)</f>
        <v>2</v>
      </c>
      <c r="FG133" s="224" t="str">
        <f t="array" ref="FG133">LOOKUP(2,1/(Log!$K$1:$K$27569=FB133),Log!$J$1:$J$27569)</f>
        <v>Host-community and Refugees</v>
      </c>
      <c r="FH133" s="224" t="str">
        <f t="array" ref="FH133">LOOKUP(2,1/(Log!$K$1:$K$27569=FB133),Log!$I$1:$I$27569)</f>
        <v>https://data2.unhcr.org/en/documents/details/99153</v>
      </c>
      <c r="FI133" s="214">
        <f t="array" ref="FI133">LOOKUP(2,1/(Log!$K$1:$K$27569=FB133),Log!$L$1:$L$27569)</f>
        <v>45777</v>
      </c>
      <c r="FJ133" s="221" t="str">
        <f t="shared" si="179"/>
        <v>TZA002People facing limited access constraints</v>
      </c>
      <c r="FK133" s="222" t="str">
        <f t="array" ref="FK133">LOOKUP(2,1/(Log!$K$1:$K$27569=FJ133),Log!$E$1:$E$27569)</f>
        <v>x</v>
      </c>
      <c r="FL133" s="222">
        <f t="array" ref="FL133">LOOKUP(2,1/(Log!$K$1:$K$27569=FJ133),Log!$F$1:$F$27569)</f>
        <v>0</v>
      </c>
      <c r="FM133" s="222" t="str">
        <f t="array" ref="FM133">LOOKUP(2,1/(Log!$K$1:$K$27569=FJ133),Log!$G$1:$G$27569)</f>
        <v>x</v>
      </c>
      <c r="FN133" s="222" t="str">
        <f t="array" ref="FN133">LOOKUP(2,1/(Log!$K$1:$K$27569=FJ133),Log!$H$1:$H$27569)</f>
        <v>x</v>
      </c>
      <c r="FO133" s="222">
        <f t="array" ref="FO133">LOOKUP(2,1/(Log!$K$1:$K$27569=FJ133),Log!$J$1:$J$27569)</f>
        <v>0</v>
      </c>
      <c r="FP133" s="218">
        <f t="array" ref="FP133">LOOKUP(2,1/(Log!$K$1:$K$27569=FJ133),Log!$I$1:$I$27569)</f>
        <v>0</v>
      </c>
      <c r="FQ133" s="219">
        <f t="array" ref="FQ133">LOOKUP(2,1/(Log!$K$1:$K$27569=FJ133),Log!$L$1:$L$27569)</f>
        <v>43495</v>
      </c>
      <c r="FR133" s="221" t="str">
        <f t="shared" si="180"/>
        <v>TZA002People facing restricted access constraints</v>
      </c>
      <c r="FS133" s="224" t="str">
        <f t="array" ref="FS133">LOOKUP(2,1/(Log!$K$1:$K$27569=FR133),Log!$E$1:$E$27569)</f>
        <v>x</v>
      </c>
      <c r="FT133" s="224">
        <f t="array" ref="FT133">LOOKUP(2,1/(Log!$K$1:$K$27569=FR133),Log!$F$1:$F$27569)</f>
        <v>0</v>
      </c>
      <c r="FU133" s="224" t="str">
        <f t="array" ref="FU133">LOOKUP(2,1/(Log!$K$1:$K$27569=FR133),Log!$G$1:$G$27569)</f>
        <v>x</v>
      </c>
      <c r="FV133" s="224" t="str">
        <f t="array" ref="FV133">LOOKUP(2,1/(Log!$K$1:$K$27569=FR133),Log!$H$1:$H$27569)</f>
        <v>x</v>
      </c>
      <c r="FW133" s="224">
        <f t="array" ref="FW133">LOOKUP(2,1/(Log!$K$1:$K$27569=FR133),Log!$J$1:$J$27569)</f>
        <v>0</v>
      </c>
      <c r="FX133" s="224">
        <f t="array" ref="FX133">LOOKUP(2,1/(Log!$K$1:$K$27569=FR133),Log!$I$1:$I$27569)</f>
        <v>0</v>
      </c>
      <c r="FY133" s="214">
        <f t="array" ref="FY133">LOOKUP(2,1/(Log!$K$1:$K$27569=FR133),Log!$L$1:$L$27569)</f>
        <v>43495</v>
      </c>
      <c r="FZ133" s="222" t="str">
        <f t="shared" si="181"/>
        <v>TZA002Impediments to entry into country (bureaucratic and administrative)</v>
      </c>
      <c r="GA133" s="222">
        <f t="array" ref="GA133">LOOKUP(2,1/(Log!$K$1:$K$27569=FZ133),Log!$E$1:$E$27569)</f>
        <v>2</v>
      </c>
      <c r="GB133" s="222" t="str">
        <f t="array" ref="GB133">LOOKUP(2,1/(Log!$K$1:$K$27569=FZ133),Log!$F$1:$F$27569)</f>
        <v>ACAPS Access Methodology</v>
      </c>
      <c r="GC133" s="222" t="str">
        <f t="array" ref="GC133">LOOKUP(2,1/(Log!$K$1:$K$27569=FZ133),Log!$G$1:$G$27569)</f>
        <v>Medium</v>
      </c>
      <c r="GD133" s="222">
        <f t="array" ref="GD133">LOOKUP(2,1/(Log!$K$1:$K$27569=FZ133),Log!$H$1:$H$27569)</f>
        <v>2</v>
      </c>
      <c r="GE133" s="222" t="str">
        <f t="array" ref="GE133">LOOKUP(2,1/(Log!$K$1:$K$27569=FZ133),Log!$J$1:$J$27569)</f>
        <v>x</v>
      </c>
      <c r="GF133" s="222" t="str">
        <f t="array" ref="GF133">LOOKUP(2,1/(Log!$K$1:$K$27569=FZ133),Log!$I$1:$I$27569)</f>
        <v>x</v>
      </c>
      <c r="GG133" s="223">
        <f t="array" ref="GG133">LOOKUP(2,1/(Log!$K$1:$K$27569=FZ133),Log!$L$1:$L$27569)</f>
        <v>45611</v>
      </c>
      <c r="GH133" s="221" t="str">
        <f t="shared" si="182"/>
        <v>TZA002Restriction of movement (impediments to freedom of movement and/or administrative restrictions)</v>
      </c>
      <c r="GI133" s="224">
        <f t="array" ref="GI133">LOOKUP(2,1/(Log!$K$1:$K$27569=GH133),Log!$E$1:$E$27569)</f>
        <v>0</v>
      </c>
      <c r="GJ133" s="224" t="str">
        <f t="array" ref="GJ133">LOOKUP(2,1/(Log!$K$1:$K$27569=GH133),Log!$F$1:$F$27569)</f>
        <v>ACAPS Access Methodology</v>
      </c>
      <c r="GK133" s="224" t="str">
        <f t="array" ref="GK133">LOOKUP(2,1/(Log!$K$1:$K$27569=GH133),Log!$G$1:$G$27569)</f>
        <v>Medium</v>
      </c>
      <c r="GL133" s="224">
        <f t="array" ref="GL133">LOOKUP(2,1/(Log!$K$1:$K$27569=GH133),Log!$H$1:$H$27569)</f>
        <v>2</v>
      </c>
      <c r="GM133" s="224" t="str">
        <f t="array" ref="GM133">LOOKUP(2,1/(Log!$K$1:$K$27569=GH133),Log!$J$1:$J$27569)</f>
        <v>x</v>
      </c>
      <c r="GN133" s="224" t="str">
        <f t="array" ref="GN133">LOOKUP(2,1/(Log!$K$1:$K$27569=GH133),Log!$I$1:$I$27569)</f>
        <v>x</v>
      </c>
      <c r="GO133" s="214">
        <f t="array" ref="GO133">LOOKUP(2,1/(Log!$K$1:$K$27569=GH133),Log!$L$1:$L$27569)</f>
        <v>45611</v>
      </c>
      <c r="GP133" s="222" t="str">
        <f t="shared" si="183"/>
        <v>TZA002Interference into implementation of humanitarian activities</v>
      </c>
      <c r="GQ133" s="222">
        <f t="array" ref="GQ133">LOOKUP(2,1/(Log!$K$1:$K$27569=GP133),Log!$E$1:$E$27569)</f>
        <v>0</v>
      </c>
      <c r="GR133" s="222" t="str">
        <f t="array" ref="GR133">LOOKUP(2,1/(Log!$K$1:$K$27569=GP133),Log!$F$1:$F$27569)</f>
        <v>ACAPS Access Methodology</v>
      </c>
      <c r="GS133" s="222" t="str">
        <f t="array" ref="GS133">LOOKUP(2,1/(Log!$K$1:$K$27569=GP133),Log!$G$1:$G$27569)</f>
        <v>Medium</v>
      </c>
      <c r="GT133" s="222">
        <f t="array" ref="GT133">LOOKUP(2,1/(Log!$K$1:$K$27569=GP133),Log!$H$1:$H$27569)</f>
        <v>2</v>
      </c>
      <c r="GU133" s="222" t="str">
        <f t="array" ref="GU133">LOOKUP(2,1/(Log!$K$1:$K$27569=GP133),Log!$J$1:$J$27569)</f>
        <v>x</v>
      </c>
      <c r="GV133" s="222" t="str">
        <f t="array" ref="GV133">LOOKUP(2,1/(Log!$K$1:$K$27569=GP133),Log!$I$1:$I$27569)</f>
        <v>x</v>
      </c>
      <c r="GW133" s="223">
        <f t="array" ref="GW133">LOOKUP(2,1/(Log!$K$1:$K$27569=GP133),Log!$L$1:$L$27569)</f>
        <v>45611</v>
      </c>
      <c r="GX133" s="221" t="str">
        <f t="shared" si="184"/>
        <v>TZA002Violence against personnel, facilities and assets</v>
      </c>
      <c r="GY133" s="224">
        <f t="array" ref="GY133">LOOKUP(2,1/(Log!$K$1:$K$27569=GX133),Log!$E$1:$E$27569)</f>
        <v>0</v>
      </c>
      <c r="GZ133" s="224" t="str">
        <f t="array" ref="GZ133">LOOKUP(2,1/(Log!$K$1:$K$27569=GX133),Log!$F$1:$F$27569)</f>
        <v>ACAPS Access Methodology</v>
      </c>
      <c r="HA133" s="224" t="str">
        <f t="array" ref="HA133">LOOKUP(2,1/(Log!$K$1:$K$27569=GX133),Log!$G$1:$G$27569)</f>
        <v>Medium</v>
      </c>
      <c r="HB133" s="224">
        <f t="array" ref="HB133">LOOKUP(2,1/(Log!$K$1:$K$27569=GX133),Log!$H$1:$H$27569)</f>
        <v>2</v>
      </c>
      <c r="HC133" s="224" t="str">
        <f t="array" ref="HC133">LOOKUP(2,1/(Log!$K$1:$K$27569=GX133),Log!$J$1:$J$27569)</f>
        <v>x</v>
      </c>
      <c r="HD133" s="224" t="str">
        <f t="array" ref="HD133">LOOKUP(2,1/(Log!$K$1:$K$27569=GX133),Log!$I$1:$I$27569)</f>
        <v>x</v>
      </c>
      <c r="HE133" s="214">
        <f t="array" ref="HE133">LOOKUP(2,1/(Log!$K$1:$K$27569=GX133),Log!$L$1:$L$27569)</f>
        <v>45611</v>
      </c>
      <c r="HF133" s="222" t="str">
        <f t="shared" si="185"/>
        <v>TZA002Denial of existence of humanitarian needs or entitlements to assistance</v>
      </c>
      <c r="HG133" s="222">
        <f t="array" ref="HG133">LOOKUP(2,1/(Log!$K$1:$K$27569=HF133),Log!$E$1:$E$27569)</f>
        <v>0</v>
      </c>
      <c r="HH133" s="222" t="str">
        <f t="array" ref="HH133">LOOKUP(2,1/(Log!$K$1:$K$27569=HF133),Log!$F$1:$F$27569)</f>
        <v>ACAPS Access Methodology</v>
      </c>
      <c r="HI133" s="222" t="str">
        <f t="array" ref="HI133">LOOKUP(2,1/(Log!$K$1:$K$27569=HF133),Log!$G$1:$G$27569)</f>
        <v>Medium</v>
      </c>
      <c r="HJ133" s="222">
        <f t="array" ref="HJ133">LOOKUP(2,1/(Log!$K$1:$K$27569=HF133),Log!$H$1:$H$27569)</f>
        <v>2</v>
      </c>
      <c r="HK133" s="222" t="str">
        <f t="array" ref="HK133">LOOKUP(2,1/(Log!$K$1:$K$27569=HF133),Log!$J$1:$J$27569)</f>
        <v>x</v>
      </c>
      <c r="HL133" s="222" t="str">
        <f t="array" ref="HL133">LOOKUP(2,1/(Log!$K$1:$K$27569=HF133),Log!$I$1:$I$27569)</f>
        <v>x</v>
      </c>
      <c r="HM133" s="223">
        <f t="array" ref="HM133">LOOKUP(2,1/(Log!$K$1:$K$27569=HF133),Log!$L$1:$L$27569)</f>
        <v>45611</v>
      </c>
      <c r="HN133" s="221" t="str">
        <f t="shared" si="186"/>
        <v>TZA002Restriction and obstruction of access to services and assistance</v>
      </c>
      <c r="HO133" s="224">
        <f t="array" ref="HO133">LOOKUP(2,1/(Log!$K$1:$K$27569=HN133),Log!$E$1:$E$27569)</f>
        <v>2</v>
      </c>
      <c r="HP133" s="224" t="str">
        <f t="array" ref="HP133">LOOKUP(2,1/(Log!$K$1:$K$27569=HN133),Log!$F$1:$F$27569)</f>
        <v>ACAPS Access Methodology</v>
      </c>
      <c r="HQ133" s="224" t="str">
        <f t="array" ref="HQ133">LOOKUP(2,1/(Log!$K$1:$K$27569=HN133),Log!$G$1:$G$27569)</f>
        <v>Medium</v>
      </c>
      <c r="HR133" s="224">
        <f t="array" ref="HR133">LOOKUP(2,1/(Log!$K$1:$K$27569=HN133),Log!$H$1:$H$27569)</f>
        <v>2</v>
      </c>
      <c r="HS133" s="224" t="str">
        <f t="array" ref="HS133">LOOKUP(2,1/(Log!$K$1:$K$27569=HN133),Log!$J$1:$J$27569)</f>
        <v>x</v>
      </c>
      <c r="HT133" s="224" t="str">
        <f t="array" ref="HT133">LOOKUP(2,1/(Log!$K$1:$K$27569=HN133),Log!$I$1:$I$27569)</f>
        <v>x</v>
      </c>
      <c r="HU133" s="214">
        <f t="array" ref="HU133">LOOKUP(2,1/(Log!$K$1:$K$27569=HN133),Log!$L$1:$L$27569)</f>
        <v>45611</v>
      </c>
      <c r="HV133" s="222" t="str">
        <f t="shared" si="187"/>
        <v>TZA002Ongoing insecurity/hostilities affecting humanitarian assistance</v>
      </c>
      <c r="HW133" s="222">
        <f t="array" ref="HW133">LOOKUP(2,1/(Log!$K$1:$K$27569=HV133),Log!$E$1:$E$27569)</f>
        <v>0</v>
      </c>
      <c r="HX133" s="222" t="str">
        <f t="array" ref="HX133">LOOKUP(2,1/(Log!$K$1:$K$27569=HV133),Log!$F$1:$F$27569)</f>
        <v>ACAPS Access Methodology</v>
      </c>
      <c r="HY133" s="222" t="str">
        <f t="array" ref="HY133">LOOKUP(2,1/(Log!$K$1:$K$27569=HV133),Log!$G$1:$G$27569)</f>
        <v>Medium</v>
      </c>
      <c r="HZ133" s="222">
        <f t="array" ref="HZ133">LOOKUP(2,1/(Log!$K$1:$K$27569=HV133),Log!$H$1:$H$27569)</f>
        <v>2</v>
      </c>
      <c r="IA133" s="222" t="str">
        <f t="array" ref="IA133">LOOKUP(2,1/(Log!$K$1:$K$27569=HV133),Log!$J$1:$J$27569)</f>
        <v>x</v>
      </c>
      <c r="IB133" s="222" t="str">
        <f t="array" ref="IB133">LOOKUP(2,1/(Log!$K$1:$K$27569=HV133),Log!$I$1:$I$27569)</f>
        <v>x</v>
      </c>
      <c r="IC133" s="223">
        <f t="array" ref="IC133">LOOKUP(2,1/(Log!$K$1:$K$27569=HV133),Log!$L$1:$L$27569)</f>
        <v>45611</v>
      </c>
      <c r="ID133" s="221" t="str">
        <f t="shared" si="188"/>
        <v>TZA002Presence of mines and improvised explosive devices</v>
      </c>
      <c r="IE133" s="224">
        <f t="array" ref="IE133">LOOKUP(2,1/(Log!$K$1:$K$27569=ID133),Log!$E$1:$E$27569)</f>
        <v>0</v>
      </c>
      <c r="IF133" s="224" t="str">
        <f t="array" ref="IF133">LOOKUP(2,1/(Log!$K$1:$K$27569=ID133),Log!$F$1:$F$27569)</f>
        <v>ACAPS Access Methodology</v>
      </c>
      <c r="IG133" s="224" t="str">
        <f t="array" ref="IG133">LOOKUP(2,1/(Log!$K$1:$K$27569=ID133),Log!$G$1:$G$27569)</f>
        <v>Medium</v>
      </c>
      <c r="IH133" s="224">
        <f t="array" ref="IH133">LOOKUP(2,1/(Log!$K$1:$K$27569=ID133),Log!$H$1:$H$27569)</f>
        <v>2</v>
      </c>
      <c r="II133" s="224" t="str">
        <f t="array" ref="II133">LOOKUP(2,1/(Log!$K$1:$K$27569=ID133),Log!$J$1:$J$27569)</f>
        <v>x</v>
      </c>
      <c r="IJ133" s="224" t="str">
        <f t="array" ref="IJ133">LOOKUP(2,1/(Log!$K$1:$K$27569=ID133),Log!$I$1:$I$27569)</f>
        <v>x</v>
      </c>
      <c r="IK133" s="214">
        <f t="array" ref="IK133">LOOKUP(2,1/(Log!$K$1:$K$27569=ID133),Log!$L$1:$L$27569)</f>
        <v>45611</v>
      </c>
      <c r="IL133" s="222" t="str">
        <f t="shared" si="189"/>
        <v>TZA002Physical constraints in the environment (obstacles related to terrain, climate, lack of infrastructure, etc.)</v>
      </c>
      <c r="IM133" s="222">
        <f t="array" ref="IM133">LOOKUP(2,1/(Log!$K$1:$K$27569=IL133),Log!$E$1:$E$27569)</f>
        <v>2</v>
      </c>
      <c r="IN133" s="222" t="str">
        <f t="array" ref="IN133">LOOKUP(2,1/(Log!$K$1:$K$27569=IL133),Log!$F$1:$F$27569)</f>
        <v>ACAPS Access Methodology</v>
      </c>
      <c r="IO133" s="222" t="str">
        <f t="array" ref="IO133">LOOKUP(2,1/(Log!$K$1:$K$27569=IL133),Log!$G$1:$G$27569)</f>
        <v>Medium</v>
      </c>
      <c r="IP133" s="222">
        <f t="array" ref="IP133">LOOKUP(2,1/(Log!$K$1:$K$27569=IL133),Log!$H$1:$H$27569)</f>
        <v>2</v>
      </c>
      <c r="IQ133" s="222" t="str">
        <f t="array" ref="IQ133">LOOKUP(2,1/(Log!$K$1:$K$27569=IL133),Log!$J$1:$J$27569)</f>
        <v>x</v>
      </c>
      <c r="IR133" s="222" t="str">
        <f t="array" ref="IR133">LOOKUP(2,1/(Log!$K$1:$K$27569=IL133),Log!$I$1:$I$27569)</f>
        <v>x</v>
      </c>
      <c r="IS133" s="223">
        <f t="array" ref="IS133">LOOKUP(2,1/(Log!$K$1:$K$27569=IL133),Log!$L$1:$L$27569)</f>
        <v>45611</v>
      </c>
    </row>
    <row r="134" spans="1:253" s="11" customFormat="1" ht="13.35" customHeight="1">
      <c r="A134" s="11" t="str">
        <f>Lists!B:B</f>
        <v>Food Security Crisis in North-East Tanzania</v>
      </c>
      <c r="B134" s="11" t="str">
        <f>Lists!F:F</f>
        <v>Drought/drier conditions</v>
      </c>
      <c r="C134" s="11" t="str">
        <f>Lists!C:C</f>
        <v>TZA003</v>
      </c>
      <c r="D134" s="11" t="str">
        <f>Lists!A:A</f>
        <v>Tanzania</v>
      </c>
      <c r="E134" s="11" t="str">
        <f>Lists!D:D</f>
        <v>TZA</v>
      </c>
      <c r="F134" s="11" t="str">
        <f t="shared" si="152"/>
        <v>TZA003Total population</v>
      </c>
      <c r="G134" s="212">
        <f t="array" ref="G134">ROUND(LOOKUP(2,1/(Log!$K$1:$K$27569=F134),Log!$E$1:$E$27569),-3)</f>
        <v>70057000</v>
      </c>
      <c r="H134" s="213" t="str">
        <f t="array" ref="H134">LOOKUP(2,1/(Log!$K$1:$K$27569=F134),Log!$F$1:$F$27569)</f>
        <v>world population review accessed on 15/04/2025</v>
      </c>
      <c r="I134" s="213" t="str">
        <f t="array" ref="I134">LOOKUP(2,1/(Log!$K$1:$K$27569=F134),Log!$G$1:$G$27569)</f>
        <v xml:space="preserve">Medium </v>
      </c>
      <c r="J134" s="213">
        <f t="array" ref="J134">LOOKUP(2,1/(Log!$K$1:$K$27569=F134),Log!$H$1:$H$27569)</f>
        <v>2</v>
      </c>
      <c r="K134" s="213" t="str">
        <f t="array" ref="K134">LOOKUP(2,1/(Log!$K$1:$K$27569=F134),Log!$J$1:$J$27569)</f>
        <v xml:space="preserve">Total population of Tanzania  as of  April  2025  according to world population review. </v>
      </c>
      <c r="L134" s="213" t="str">
        <f t="array" ref="L134">LOOKUP(2,1/(Log!$K$1:$K$27569=F134),Log!$I$1:$I$27569)</f>
        <v>https://worldpopulationreview.com/countries/tanzania-population</v>
      </c>
      <c r="M134" s="214">
        <f t="array" ref="M134">LOOKUP(2,1/(Log!$K$1:$K$27569=F134),Log!$L$1:$L$27569)</f>
        <v>45777</v>
      </c>
      <c r="N134" s="221" t="str">
        <f t="shared" si="153"/>
        <v>TZA003Landmass affected</v>
      </c>
      <c r="O134" s="216">
        <f t="array" ref="O134">LOOKUP(2,1/(Log!$K$1:$K$27569=N134),Log!$E$1:$E$27569)</f>
        <v>160498</v>
      </c>
      <c r="P134" s="216" t="str">
        <f t="array" ref="P134">LOOKUP(2,1/(Log!$K$1:$K$27569=N134),Log!$F$1:$F$27569)</f>
        <v>Statoids Accessed 29/04/2025 ; IPC 30/04/2025</v>
      </c>
      <c r="Q134" s="216" t="str">
        <f t="array" ref="Q134">LOOKUP(2,1/(Log!$K$1:$K$27569=N134),Log!$G$1:$G$27569)</f>
        <v xml:space="preserve">Medium </v>
      </c>
      <c r="R134" s="216">
        <f t="array" ref="R134">LOOKUP(2,1/(Log!$K$1:$K$27569=N134),Log!$H$1:$H$27569)</f>
        <v>2</v>
      </c>
      <c r="S134" s="216" t="str">
        <f t="array" ref="S134">LOOKUP(2,1/(Log!$K$1:$K$27569=N134),Log!$J$1:$J$27569)</f>
        <v>The landmass of districts affected by food insecurity including Chamwino, Handeni, Kilwa, Kishapu, Kiteto, Kondoa, Liwale, Longido, Manyoni, Meatu, Mkalama, Monduli, Mtama, Rufiji, Same, Simanjiro as provided by IPC</v>
      </c>
      <c r="T134" s="216" t="str">
        <f t="array" ref="T134">LOOKUP(2,1/(Log!$K$1:$K$27569=N134),Log!$I$1:$I$27569)</f>
        <v>https://www.statoids.org/en/tz/admin-levels/l2/list/tanzania/districts ; https://www.ipcinfo.org/fileadmin/user_upload/ipcinfo/docs/IPC_Tanzania_Acute_Food_Insecurity_Feb2025_Oct2025_Report_English.pdf</v>
      </c>
      <c r="U134" s="217">
        <f t="array" ref="U134">LOOKUP(2,1/(Log!$K$1:$K$27569=N134),Log!$L$1:$L$27569)</f>
        <v>45777</v>
      </c>
      <c r="V134" s="221" t="str">
        <f t="shared" si="154"/>
        <v>TZA003People exposed</v>
      </c>
      <c r="W134" s="213">
        <f t="array" ref="W134">IF(LOOKUP(2,1/(Log!$K$1:$K$27569=V134),Log!$E$1:$E$27569)="x","x",ROUND(LOOKUP(2,1/(Log!$K$1:$K$27569=V134),Log!$E$1:$E$27569),-3))</f>
        <v>4832000</v>
      </c>
      <c r="X134" s="213" t="str">
        <f t="array" ref="X134">LOOKUP(2,1/(Log!$K$1:$K$27569=V134),Log!$F$1:$F$27569)</f>
        <v>IPC 30/04/2025</v>
      </c>
      <c r="Y134" s="213" t="str">
        <f t="array" ref="Y134">LOOKUP(2,1/(Log!$K$1:$K$27569=V134),Log!$G$1:$G$27569)</f>
        <v xml:space="preserve">Medium </v>
      </c>
      <c r="Z134" s="213">
        <f t="array" ref="Z134">LOOKUP(2,1/(Log!$K$1:$K$27569=V134),Log!$H$1:$H$27569)</f>
        <v>2</v>
      </c>
      <c r="AA134" s="213" t="str">
        <f t="array" ref="AA134">LOOKUP(2,1/(Log!$K$1:$K$27569=V134),Log!$J$1:$J$27569)</f>
        <v>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 and estimates from February to May 2025.</v>
      </c>
      <c r="AB134" s="213" t="str">
        <f t="array" ref="AB134">LOOKUP(2,1/(Log!$K$1:$K$27569=V134),Log!$I$1:$I$27569)</f>
        <v>https://www.ipcinfo.org/fileadmin/user_upload/ipcinfo/docs/IPC_Tanzania_Acute_Food_Insecurity_Feb2025_Oct2025_Report_English.pdf</v>
      </c>
      <c r="AC134" s="214">
        <f t="array" ref="AC134">LOOKUP(2,1/(Log!$K$1:$K$27569=V134),Log!$L$1:$L$27569)</f>
        <v>45777</v>
      </c>
      <c r="AD134" s="221" t="str">
        <f t="shared" si="155"/>
        <v>TZA003People affected</v>
      </c>
      <c r="AE134" s="218">
        <f t="array" ref="AE134">IF(LOOKUP(2,1/(Log!$K$1:$K$27569=AD134),Log!$E$1:$E$27569)="x","x",ROUND(LOOKUP(2,1/(Log!$K$1:$K$27569=AD134),Log!$E$1:$E$27569),-3))</f>
        <v>1673000</v>
      </c>
      <c r="AF134" s="218" t="str">
        <f t="array" ref="AF134">LOOKUP(2,1/(Log!$K$1:$K$27569=AD134),Log!$F$1:$F$27569)</f>
        <v>IPC 30/04/2025</v>
      </c>
      <c r="AG134" s="218" t="str">
        <f t="array" ref="AG134">LOOKUP(2,1/(Log!$K$1:$K$27569=AD134),Log!$G$1:$G$27569)</f>
        <v xml:space="preserve">Medium </v>
      </c>
      <c r="AH134" s="218">
        <f t="array" ref="AH134">LOOKUP(2,1/(Log!$K$1:$K$27569=AD134),Log!$H$1:$H$27569)</f>
        <v>2</v>
      </c>
      <c r="AI134" s="218" t="str">
        <f t="array" ref="AI134">LOOKUP(2,1/(Log!$K$1:$K$27569=AD134),Log!$J$1:$J$27569)</f>
        <v>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from February to May 2025</v>
      </c>
      <c r="AJ134" s="218" t="str">
        <f t="array" ref="AJ134">LOOKUP(2,1/(Log!$K$1:$K$27569=AD134),Log!$I$1:$I$27569)</f>
        <v>https://www.ipcinfo.org/fileadmin/user_upload/ipcinfo/docs/IPC_Tanzania_Acute_Food_Insecurity_Feb2025_Oct2025_Report_English.pdf</v>
      </c>
      <c r="AK134" s="219">
        <f t="array" ref="AK134">LOOKUP(2,1/(Log!$K$1:$K$27569=AD134),Log!$L$1:$L$27569)</f>
        <v>45777</v>
      </c>
      <c r="AL134" s="221" t="str">
        <f t="shared" si="156"/>
        <v>TZA003People displaced</v>
      </c>
      <c r="AM134" s="213" t="str">
        <f t="array" ref="AM134">IF(LOOKUP(2,1/(Log!$K$1:$K$27569=AL134),Log!$E$1:$E$27569)="x","x",ROUND(LOOKUP(2,1/(Log!$K$1:$K$27569=AL134),Log!$E$1:$E$27569),-3))</f>
        <v>x</v>
      </c>
      <c r="AN134" s="213" t="str">
        <f t="array" ref="AN134">LOOKUP(2,1/(Log!$K$1:$K$27569=AL134),Log!$F$1:$F$27569)</f>
        <v>x</v>
      </c>
      <c r="AO134" s="213" t="str">
        <f t="array" ref="AO134">LOOKUP(2,1/(Log!$K$1:$K$27569=AL134),Log!$G$1:$G$27569)</f>
        <v>Low</v>
      </c>
      <c r="AP134" s="213">
        <f t="array" ref="AP134">LOOKUP(2,1/(Log!$K$1:$K$27569=AL134),Log!$H$1:$H$27569)</f>
        <v>3</v>
      </c>
      <c r="AQ134" s="213" t="str">
        <f t="array" ref="AQ134">LOOKUP(2,1/(Log!$K$1:$K$27569=AL134),Log!$J$1:$J$27569)</f>
        <v>x</v>
      </c>
      <c r="AR134" s="213" t="str">
        <f t="array" ref="AR134">LOOKUP(2,1/(Log!$K$1:$K$27569=AL134),Log!$I$1:$I$27569)</f>
        <v>x</v>
      </c>
      <c r="AS134" s="214">
        <f t="array" ref="AS134">LOOKUP(2,1/(Log!$K$1:$K$27569=AL134),Log!$L$1:$L$27569)</f>
        <v>44635</v>
      </c>
      <c r="AT134" s="222" t="str">
        <f t="shared" si="157"/>
        <v>TZA003Injuries reported</v>
      </c>
      <c r="AU134" s="218" t="str">
        <f t="array" ref="AU134">LOOKUP(2,1/(Log!$K$1:$K$27569=AT134),Log!$E$1:$E$27569)</f>
        <v>x</v>
      </c>
      <c r="AV134" s="218" t="str">
        <f t="array" ref="AV134">LOOKUP(2,1/(Log!$K$1:$K$27569=AT134),Log!$F$1:$F$27569)</f>
        <v>x</v>
      </c>
      <c r="AW134" s="218" t="str">
        <f t="array" ref="AW134">LOOKUP(2,1/(Log!$K$1:$K$27569=AT134),Log!$G$1:$G$27569)</f>
        <v>Low</v>
      </c>
      <c r="AX134" s="218">
        <f t="array" ref="AX134">LOOKUP(2,1/(Log!$K$1:$K$27569=AT134),Log!$H$1:$H$27569)</f>
        <v>3</v>
      </c>
      <c r="AY134" s="218" t="str">
        <f t="array" ref="AY134">LOOKUP(2,1/(Log!$K$1:$K$27569=AT134),Log!$J$1:$J$27569)</f>
        <v>x</v>
      </c>
      <c r="AZ134" s="218" t="str">
        <f t="array" ref="AZ134">LOOKUP(2,1/(Log!$K$1:$K$27569=AT134),Log!$I$1:$I$27569)</f>
        <v>x</v>
      </c>
      <c r="BA134" s="219">
        <f t="array" ref="BA134">LOOKUP(2,1/(Log!$K$1:$K$27569=AT134),Log!$L$1:$L$27569)</f>
        <v>44635</v>
      </c>
      <c r="BB134" s="221" t="str">
        <f t="shared" si="158"/>
        <v>TZA003Illness cases reported</v>
      </c>
      <c r="BC134" s="213" t="str">
        <f t="array" ref="BC134">LOOKUP(2,1/(Log!$K$1:$K$27569=BB134),Log!$E$1:$E$27569)</f>
        <v>x</v>
      </c>
      <c r="BD134" s="213" t="str">
        <f t="array" ref="BD134">LOOKUP(2,1/(Log!$K$1:$K$27569=BB134),Log!$F$1:$F$27569)</f>
        <v>x</v>
      </c>
      <c r="BE134" s="213" t="str">
        <f t="array" ref="BE134">LOOKUP(2,1/(Log!$K$1:$K$27569=BB134),Log!$G$1:$G$27569)</f>
        <v>Low</v>
      </c>
      <c r="BF134" s="213">
        <f t="array" ref="BF134">LOOKUP(2,1/(Log!$K$1:$K$27569=BB134),Log!$H$1:$H$27569)</f>
        <v>3</v>
      </c>
      <c r="BG134" s="213" t="str">
        <f t="array" ref="BG134">LOOKUP(2,1/(Log!$K$1:$K$27569=BB134),Log!$J$1:$J$27569)</f>
        <v>x</v>
      </c>
      <c r="BH134" s="213" t="str">
        <f t="array" ref="BH134">LOOKUP(2,1/(Log!$K$1:$K$27569=BB134),Log!$I$1:$I$27569)</f>
        <v>x</v>
      </c>
      <c r="BI134" s="214">
        <f t="array" ref="BI134">LOOKUP(2,1/(Log!$K$1:$K$27569=BB134),Log!$L$1:$L$27569)</f>
        <v>44635</v>
      </c>
      <c r="BJ134" s="222" t="str">
        <f t="shared" si="159"/>
        <v>TZA003Fatalities reported</v>
      </c>
      <c r="BK134" s="222" t="str">
        <f t="array" ref="BK134">LOOKUP(2,1/(Log!$K$1:$K$27569=BJ134),Log!$E$1:$E$27569)</f>
        <v>x</v>
      </c>
      <c r="BL134" s="222" t="str">
        <f t="array" ref="BL134">LOOKUP(2,1/(Log!$K$1:$K$27569=BJ134),Log!$F$1:$F$27569)</f>
        <v>x</v>
      </c>
      <c r="BM134" s="222" t="str">
        <f t="array" ref="BM134">LOOKUP(2,1/(Log!$K$1:$K$27569=BJ134),Log!$G$1:$G$27569)</f>
        <v>x</v>
      </c>
      <c r="BN134" s="222" t="str">
        <f t="array" ref="BN134">LOOKUP(2,1/(Log!$K$1:$K$27569=BJ134),Log!$H$1:$H$27569)</f>
        <v>x</v>
      </c>
      <c r="BO134" s="222" t="str">
        <f t="array" ref="BO134">LOOKUP(2,1/(Log!$K$1:$K$27569=BJ134),Log!$J$1:$J$27569)</f>
        <v>There is an infogap on fatalities relating to the food insecurity crisis in Tanzania</v>
      </c>
      <c r="BP134" s="218" t="str">
        <f t="array" ref="BP134">LOOKUP(2,1/(Log!$K$1:$K$27569=BJ134),Log!$I$1:$I$27569)</f>
        <v>X</v>
      </c>
      <c r="BQ134" s="223">
        <f t="array" ref="BQ134">LOOKUP(2,1/(Log!$K$1:$K$27569=BJ134),Log!$L$1:$L$27569)</f>
        <v>45777</v>
      </c>
      <c r="BR134" s="221" t="str">
        <f t="shared" si="160"/>
        <v>TZA003Buildings damaged</v>
      </c>
      <c r="BS134" s="224" t="str">
        <f t="array" ref="BS134">LOOKUP(2,1/(Log!$K$1:$K$27569=BR134),Log!$E$1:$E$27569)</f>
        <v>x</v>
      </c>
      <c r="BT134" s="224" t="str">
        <f t="array" ref="BT134">LOOKUP(2,1/(Log!$K$1:$K$27569=BR134),Log!$F$1:$F$27569)</f>
        <v>x</v>
      </c>
      <c r="BU134" s="224" t="str">
        <f t="array" ref="BU134">LOOKUP(2,1/(Log!$K$1:$K$27569=BR134),Log!$G$1:$G$27569)</f>
        <v>Low</v>
      </c>
      <c r="BV134" s="224">
        <f t="array" ref="BV134">LOOKUP(2,1/(Log!$K$1:$K$27569=BR134),Log!$H$1:$H$27569)</f>
        <v>3</v>
      </c>
      <c r="BW134" s="224" t="str">
        <f t="array" ref="BW134">LOOKUP(2,1/(Log!$K$1:$K$27569=BR134),Log!$J$1:$J$27569)</f>
        <v>x</v>
      </c>
      <c r="BX134" s="224" t="str">
        <f t="array" ref="BX134">LOOKUP(2,1/(Log!$K$1:$K$27569=BR134),Log!$I$1:$I$27569)</f>
        <v>x</v>
      </c>
      <c r="BY134" s="214">
        <f t="array" ref="BY134">LOOKUP(2,1/(Log!$K$1:$K$27569=BR134),Log!$L$1:$L$27569)</f>
        <v>44635</v>
      </c>
      <c r="BZ134" s="222" t="str">
        <f t="shared" si="161"/>
        <v>TZA003Buildings destroyed</v>
      </c>
      <c r="CA134" s="222" t="str">
        <f t="array" ref="CA134">LOOKUP(2,1/(Log!$K$1:$K$27569=BZ134),Log!$E$1:$E$27569)</f>
        <v>x</v>
      </c>
      <c r="CB134" s="222" t="str">
        <f t="array" ref="CB134">LOOKUP(2,1/(Log!$K$1:$K$27569=BZ134),Log!$F$1:$F$27569)</f>
        <v>x</v>
      </c>
      <c r="CC134" s="222" t="str">
        <f t="array" ref="CC134">LOOKUP(2,1/(Log!$K$1:$K$27569=BZ134),Log!$G$1:$G$27569)</f>
        <v>Low</v>
      </c>
      <c r="CD134" s="222">
        <f t="array" ref="CD134">LOOKUP(2,1/(Log!$K$1:$K$27569=BZ134),Log!$H$1:$H$27569)</f>
        <v>3</v>
      </c>
      <c r="CE134" s="222" t="str">
        <f t="array" ref="CE134">LOOKUP(2,1/(Log!$K$1:$K$27569=BZ134),Log!$J$1:$J$27569)</f>
        <v>x</v>
      </c>
      <c r="CF134" s="222" t="str">
        <f t="array" ref="CF134">LOOKUP(2,1/(Log!$K$1:$K$27569=BZ134),Log!$I$1:$I$27569)</f>
        <v>x</v>
      </c>
      <c r="CG134" s="223">
        <f t="array" ref="CG134">LOOKUP(2,1/(Log!$K$1:$K$27569=BZ134),Log!$L$1:$L$27569)</f>
        <v>44635</v>
      </c>
      <c r="CH134" s="221" t="str">
        <f t="shared" si="162"/>
        <v>TZA003Buildings in the affected area</v>
      </c>
      <c r="CI134" s="222" t="e">
        <f t="array" ref="CI134">LOOKUP(2,1/(Log!$K$1:$K$27569=CH134),Log!$E$1:$E$27569)</f>
        <v>#N/A</v>
      </c>
      <c r="CJ134" s="222" t="e">
        <f t="array" ref="CJ134">LOOKUP(2,1/(Log!$K$1:$K$27569=CH134),Log!$F$1:$F$27569)</f>
        <v>#N/A</v>
      </c>
      <c r="CK134" s="222" t="e">
        <f t="array" ref="CK134">LOOKUP(2,1/(Log!$K$1:$K$27569=CH134),Log!$G$1:$G$27569)</f>
        <v>#N/A</v>
      </c>
      <c r="CL134" s="222" t="e">
        <f t="array" ref="CL134">LOOKUP(2,1/(Log!$K$1:$K$27569=CH134),Log!$H$1:$H$27569)</f>
        <v>#N/A</v>
      </c>
      <c r="CM134" s="222" t="e">
        <f t="array" ref="CM134">LOOKUP(2,1/(Log!$K$1:$K$27569=CH134),Log!$J$1:$J$27569)</f>
        <v>#N/A</v>
      </c>
      <c r="CN134" s="222" t="e">
        <f t="array" ref="CN134">LOOKUP(2,1/(Log!$K$1:$K$27569=CH134),Log!$I$1:$I$27569)</f>
        <v>#N/A</v>
      </c>
      <c r="CO134" s="225" t="e">
        <f t="array" ref="CO134">LOOKUP(2,1/(Log!$K$1:$K$27569=CH134),Log!$L$1:$L$27569)</f>
        <v>#N/A</v>
      </c>
      <c r="CP134" s="222" t="str">
        <f t="shared" si="163"/>
        <v>TZA003Economic Losses</v>
      </c>
      <c r="CQ134" s="224" t="str">
        <f t="array" ref="CQ134">LOOKUP(2,1/(Log!$K$1:$K$27569=CP134),Log!$E$1:$E$27569)</f>
        <v>x</v>
      </c>
      <c r="CR134" s="224" t="str">
        <f t="array" ref="CR134">LOOKUP(2,1/(Log!$K$1:$K$27569=CP134),Log!$F$1:$F$27569)</f>
        <v>x</v>
      </c>
      <c r="CS134" s="224" t="str">
        <f t="array" ref="CS134">LOOKUP(2,1/(Log!$K$1:$K$27569=CP134),Log!$G$1:$G$27569)</f>
        <v>Low</v>
      </c>
      <c r="CT134" s="224">
        <f t="array" ref="CT134">LOOKUP(2,1/(Log!$K$1:$K$27569=CP134),Log!$H$1:$H$27569)</f>
        <v>3</v>
      </c>
      <c r="CU134" s="224" t="str">
        <f t="array" ref="CU134">LOOKUP(2,1/(Log!$K$1:$K$27569=CP134),Log!$J$1:$J$27569)</f>
        <v>x</v>
      </c>
      <c r="CV134" s="224" t="str">
        <f t="array" ref="CV134">LOOKUP(2,1/(Log!$K$1:$K$27569=CP134),Log!$I$1:$I$27569)</f>
        <v>x</v>
      </c>
      <c r="CW134" s="214">
        <f t="array" ref="CW134">LOOKUP(2,1/(Log!$K$1:$K$27569=CP134),Log!$L$1:$L$27569)</f>
        <v>44635</v>
      </c>
      <c r="CX134" s="222" t="str">
        <f t="shared" si="164"/>
        <v>TZA003People in Need</v>
      </c>
      <c r="CY134" s="218">
        <f t="shared" si="165"/>
        <v>466000</v>
      </c>
      <c r="CZ134" s="218" t="str">
        <f t="shared" si="166"/>
        <v>IPC 30/04/2025</v>
      </c>
      <c r="DA134" s="218" t="str">
        <f t="shared" si="167"/>
        <v xml:space="preserve">Medium </v>
      </c>
      <c r="DB134" s="218">
        <f t="shared" si="168"/>
        <v>2</v>
      </c>
      <c r="DC134" s="218" t="str">
        <f t="shared" si="169"/>
        <v>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estimates from February to May 2025</v>
      </c>
      <c r="DD134" s="218" t="str">
        <f t="shared" si="170"/>
        <v>https://www.ipcinfo.org/fileadmin/user_upload/ipcinfo/docs/IPC_Tanzania_Acute_Food_Insecurity_Feb2025_Oct2025_Report_English.pdf</v>
      </c>
      <c r="DE134" s="220">
        <f t="shared" si="171"/>
        <v>45777</v>
      </c>
      <c r="DF134" s="221" t="str">
        <f t="shared" si="172"/>
        <v>TZA003Minimal humanitarian conditions - Level 1</v>
      </c>
      <c r="DG134" s="213">
        <f t="array" ref="DG134">IF(LOOKUP(2,1/(Log!$K$1:$K$27569=DF134),Log!$E$1:$E$27569)="x","x",ROUND(LOOKUP(2,1/(Log!$K$1:$K$27569=DF134),Log!$E$1:$E$27569),-3))</f>
        <v>3159000</v>
      </c>
      <c r="DH134" s="224" t="str">
        <f t="array" ref="DH134">LOOKUP(2,1/(Log!$K$1:$K$27569=DF134),Log!$F$1:$F$27569)</f>
        <v>IPC 30/04/2025</v>
      </c>
      <c r="DI134" s="224" t="str">
        <f t="array" ref="DI134">LOOKUP(2,1/(Log!$K$1:$K$27569=DF134),Log!$G$1:$G$27569)</f>
        <v xml:space="preserve">Medium </v>
      </c>
      <c r="DJ134" s="224">
        <f t="array" ref="DJ134">LOOKUP(2,1/(Log!$K$1:$K$27569=DF134),Log!$H$1:$H$27569)</f>
        <v>2</v>
      </c>
      <c r="DK134" s="224" t="str">
        <f t="array" ref="DK134">LOOKUP(2,1/(Log!$K$1:$K$27569=DF134),Log!$J$1:$J$27569)</f>
        <v>According to INFORM SI methodology, the number of people in Level 1 is equal to the people exposed minus the people affected. People in Level 1 are able to meet their basic needs without employing irreversible coping strategies. The figure was picked from the IPC phase one which is the same as level 1. The reliability is medium since the figure is based on estimates  from February to May 2025</v>
      </c>
      <c r="DL134" s="224" t="str">
        <f t="array" ref="DL134">LOOKUP(2,1/(Log!$K$1:$K$27569=DF134),Log!$I$1:$I$27569)</f>
        <v>https://www.ipcinfo.org/fileadmin/user_upload/ipcinfo/docs/IPC_Tanzania_Acute_Food_Insecurity_Feb2025_Oct2025_Report_English.pdf</v>
      </c>
      <c r="DM134" s="214">
        <f t="array" ref="DM134">LOOKUP(2,1/(Log!$K$1:$K$27569=DF134),Log!$L$1:$L$27569)</f>
        <v>45777</v>
      </c>
      <c r="DN134" s="222" t="str">
        <f t="shared" si="173"/>
        <v>TZA003Stressed humanitarian conditions - Level 2</v>
      </c>
      <c r="DO134" s="218">
        <f t="array" ref="DO134">IF(LOOKUP(2,1/(Log!$K$1:$K$27569=DN134),Log!$E$1:$E$27569)="x","x",ROUND(LOOKUP(2,1/(Log!$K$1:$K$27569=DN134),Log!$E$1:$E$27569),-3))</f>
        <v>1207000</v>
      </c>
      <c r="DP134" s="222" t="str">
        <f t="array" ref="DP134">LOOKUP(2,1/(Log!$K$1:$K$27569=DN134),Log!$F$1:$F$27569)</f>
        <v>IPC 30/04/2025</v>
      </c>
      <c r="DQ134" s="222" t="str">
        <f t="array" ref="DQ134">LOOKUP(2,1/(Log!$K$1:$K$27569=DN134),Log!$G$1:$G$27569)</f>
        <v xml:space="preserve">Medium </v>
      </c>
      <c r="DR134" s="222">
        <f t="array" ref="DR134">LOOKUP(2,1/(Log!$K$1:$K$27569=DN134),Log!$H$1:$H$27569)</f>
        <v>2</v>
      </c>
      <c r="DS134" s="222" t="str">
        <f t="array" ref="DS134">LOOKUP(2,1/(Log!$K$1:$K$27569=DN134),Log!$J$1:$J$27569)</f>
        <v>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estimates from February to May 2025</v>
      </c>
      <c r="DT134" s="222" t="str">
        <f t="array" ref="DT134">LOOKUP(2,1/(Log!$K$1:$K$27569=DN134),Log!$I$1:$I$27569)</f>
        <v>https://www.ipcinfo.org/fileadmin/user_upload/ipcinfo/docs/IPC_Tanzania_Acute_Food_Insecurity_Feb2025_Oct2025_Report_English.pdf</v>
      </c>
      <c r="DU134" s="223">
        <f t="array" ref="DU134">LOOKUP(2,1/(Log!$K$1:$K$27569=DN134),Log!$L$1:$L$27569)</f>
        <v>45777</v>
      </c>
      <c r="DV134" s="221" t="str">
        <f t="shared" si="174"/>
        <v>TZA003Moderate humanitarian conditions - Level 3</v>
      </c>
      <c r="DW134" s="213">
        <f t="array" ref="DW134">IF(LOOKUP(2,1/(Log!$K$1:$K$27569=DV134),Log!$E$1:$E$27569)="x","x",ROUND(LOOKUP(2,1/(Log!$K$1:$K$27569=DV134),Log!$E$1:$E$27569),-3))</f>
        <v>466000</v>
      </c>
      <c r="DX134" s="224" t="str">
        <f t="array" ref="DX134">LOOKUP(2,1/(Log!$K$1:$K$27569=DV134),Log!$F$1:$F$27569)</f>
        <v>IPC 30/04/2025</v>
      </c>
      <c r="DY134" s="224" t="str">
        <f t="array" ref="DY134">LOOKUP(2,1/(Log!$K$1:$K$27569=DV134),Log!$G$1:$G$27569)</f>
        <v xml:space="preserve">Medium </v>
      </c>
      <c r="DZ134" s="224">
        <f t="array" ref="DZ134">LOOKUP(2,1/(Log!$K$1:$K$27569=DV134),Log!$H$1:$H$27569)</f>
        <v>2</v>
      </c>
      <c r="EA134" s="224" t="str">
        <f t="array" ref="EA134">LOOKUP(2,1/(Log!$K$1:$K$27569=DV134),Log!$J$1:$J$27569)</f>
        <v>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estimates from February to May 2025</v>
      </c>
      <c r="EB134" s="224" t="str">
        <f t="array" ref="EB134">LOOKUP(2,1/(Log!$K$1:$K$27569=DV134),Log!$I$1:$I$27569)</f>
        <v>https://www.ipcinfo.org/fileadmin/user_upload/ipcinfo/docs/IPC_Tanzania_Acute_Food_Insecurity_Feb2025_Oct2025_Report_English.pdf</v>
      </c>
      <c r="EC134" s="214">
        <f t="array" ref="EC134">LOOKUP(2,1/(Log!$K$1:$K$27569=DV134),Log!$L$1:$L$27569)</f>
        <v>45777</v>
      </c>
      <c r="ED134" s="222" t="str">
        <f t="shared" si="175"/>
        <v>TZA003Severe humanitarian conditions - Level 4</v>
      </c>
      <c r="EE134" s="218">
        <f t="array" ref="EE134">IF(LOOKUP(2,1/(Log!$K$1:$K$27569=ED134),Log!$E$1:$E$27569)="x","x",ROUND(LOOKUP(2,1/(Log!$K$1:$K$27569=ED134),Log!$E$1:$E$27569),-3))</f>
        <v>0</v>
      </c>
      <c r="EF134" s="222" t="str">
        <f t="array" ref="EF134">LOOKUP(2,1/(Log!$K$1:$K$27569=ED134),Log!$F$1:$F$27569)</f>
        <v>IPC 30/04/2025</v>
      </c>
      <c r="EG134" s="222" t="str">
        <f t="array" ref="EG134">LOOKUP(2,1/(Log!$K$1:$K$27569=ED134),Log!$G$1:$G$27569)</f>
        <v xml:space="preserve">Medium </v>
      </c>
      <c r="EH134" s="222">
        <f t="array" ref="EH134">LOOKUP(2,1/(Log!$K$1:$K$27569=ED134),Log!$H$1:$H$27569)</f>
        <v>2</v>
      </c>
      <c r="EI134" s="222" t="str">
        <f t="array" ref="EI134">LOOKUP(2,1/(Log!$K$1:$K$27569=ED134),Log!$J$1:$J$27569)</f>
        <v>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estimates from February to May 2025</v>
      </c>
      <c r="EJ134" s="222" t="str">
        <f t="array" ref="EJ134">LOOKUP(2,1/(Log!$K$1:$K$27569=ED134),Log!$I$1:$I$27569)</f>
        <v>https://www.ipcinfo.org/fileadmin/user_upload/ipcinfo/docs/IPC_Tanzania_Acute_Food_Insecurity_Feb2025_Oct2025_Report_English.pdf</v>
      </c>
      <c r="EK134" s="223">
        <f t="array" ref="EK134">LOOKUP(2,1/(Log!$K$1:$K$27569=ED134),Log!$L$1:$L$27569)</f>
        <v>45777</v>
      </c>
      <c r="EL134" s="221" t="str">
        <f t="shared" si="176"/>
        <v>TZA003Extreme humanitarian conditions - Level 5</v>
      </c>
      <c r="EM134" s="213">
        <f t="array" ref="EM134">IF(LOOKUP(2,1/(Log!$K$1:$K$27569=EL134),Log!$E$1:$E$27569)="x","x",ROUND(LOOKUP(2,1/(Log!$K$1:$K$27569=EL134),Log!$E$1:$E$27569),-3))</f>
        <v>0</v>
      </c>
      <c r="EN134" s="224" t="str">
        <f t="array" ref="EN134">LOOKUP(2,1/(Log!$K$1:$K$27569=EL134),Log!$F$1:$F$27569)</f>
        <v>IPC 30/04/2025</v>
      </c>
      <c r="EO134" s="224" t="str">
        <f t="array" ref="EO134">LOOKUP(2,1/(Log!$K$1:$K$27569=EL134),Log!$G$1:$G$27569)</f>
        <v xml:space="preserve">Medium </v>
      </c>
      <c r="EP134" s="224">
        <f t="array" ref="EP134">LOOKUP(2,1/(Log!$K$1:$K$27569=EL134),Log!$H$1:$H$27569)</f>
        <v>2</v>
      </c>
      <c r="EQ134" s="224" t="str">
        <f t="array" ref="EQ134">LOOKUP(2,1/(Log!$K$1:$K$27569=EL134),Log!$J$1:$J$27569)</f>
        <v>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estimates from February to May 2025</v>
      </c>
      <c r="ER134" s="224" t="str">
        <f t="array" ref="ER134">LOOKUP(2,1/(Log!$K$1:$K$27569=EL134),Log!$I$1:$I$27569)</f>
        <v>https://www.ipcinfo.org/fileadmin/user_upload/ipcinfo/docs/IPC_Tanzania_Acute_Food_Insecurity_Feb2025_Oct2025_Report_English.pdf</v>
      </c>
      <c r="ES134" s="214">
        <f t="array" ref="ES134">LOOKUP(2,1/(Log!$K$1:$K$27569=EL134),Log!$L$1:$L$27569)</f>
        <v>45777</v>
      </c>
      <c r="ET134" s="222" t="str">
        <f t="shared" si="177"/>
        <v>TZA003Fatalities in all crises</v>
      </c>
      <c r="EU134" s="222" t="str">
        <f t="array" ref="EU134">LOOKUP(2,1/(Log!$K$1:$K$27569=ET134),Log!$E$1:$E$27569)</f>
        <v>x</v>
      </c>
      <c r="EV134" s="222" t="str">
        <f t="array" ref="EV134">LOOKUP(2,1/(Log!$K$1:$K$27569=ET134),Log!$F$1:$F$27569)</f>
        <v>x</v>
      </c>
      <c r="EW134" s="222" t="str">
        <f t="array" ref="EW134">LOOKUP(2,1/(Log!$K$1:$K$27569=ET134),Log!$G$1:$G$27569)</f>
        <v>x</v>
      </c>
      <c r="EX134" s="222" t="str">
        <f t="array" ref="EX134">LOOKUP(2,1/(Log!$K$1:$K$27569=ET134),Log!$H$1:$H$27569)</f>
        <v>x</v>
      </c>
      <c r="EY134" s="222" t="str">
        <f t="array" ref="EY134">LOOKUP(2,1/(Log!$K$1:$K$27569=ET134),Log!$J$1:$J$27569)</f>
        <v>There is an infogap on fatalities relating to the refugee and food insecurity crisis in Tanzania</v>
      </c>
      <c r="EZ134" s="222" t="str">
        <f t="array" ref="EZ134">LOOKUP(2,1/(Log!$K$1:$K$27569=ET134),Log!$I$1:$I$27569)</f>
        <v>X</v>
      </c>
      <c r="FA134" s="223">
        <f t="array" ref="FA134">LOOKUP(2,1/(Log!$K$1:$K$27569=ET134),Log!$L$1:$L$27569)</f>
        <v>45777</v>
      </c>
      <c r="FB134" s="221" t="str">
        <f t="shared" si="178"/>
        <v>TZA003Crisis affected groups</v>
      </c>
      <c r="FC134" s="224">
        <f t="array" ref="FC134">LOOKUP(2,1/(Log!$K$1:$K$27569=FB134),Log!$E$1:$E$27569)</f>
        <v>2</v>
      </c>
      <c r="FD134" s="224" t="str">
        <f t="array" ref="FD134">LOOKUP(2,1/(Log!$K$1:$K$27569=FB134),Log!$F$1:$F$27569)</f>
        <v>x</v>
      </c>
      <c r="FE134" s="224" t="str">
        <f t="array" ref="FE134">LOOKUP(2,1/(Log!$K$1:$K$27569=FB134),Log!$G$1:$G$27569)</f>
        <v>Low</v>
      </c>
      <c r="FF134" s="224">
        <f t="array" ref="FF134">LOOKUP(2,1/(Log!$K$1:$K$27569=FB134),Log!$H$1:$H$27569)</f>
        <v>3</v>
      </c>
      <c r="FG134" s="224" t="str">
        <f t="array" ref="FG134">LOOKUP(2,1/(Log!$K$1:$K$27569=FB134),Log!$J$1:$J$27569)</f>
        <v>Host community and refugees</v>
      </c>
      <c r="FH134" s="224" t="str">
        <f t="array" ref="FH134">LOOKUP(2,1/(Log!$K$1:$K$27569=FB134),Log!$I$1:$I$27569)</f>
        <v>x</v>
      </c>
      <c r="FI134" s="214">
        <f t="array" ref="FI134">LOOKUP(2,1/(Log!$K$1:$K$27569=FB134),Log!$L$1:$L$27569)</f>
        <v>45777</v>
      </c>
      <c r="FJ134" s="221" t="str">
        <f t="shared" si="179"/>
        <v>TZA003People facing limited access constraints</v>
      </c>
      <c r="FK134" s="222" t="str">
        <f t="array" ref="FK134">LOOKUP(2,1/(Log!$K$1:$K$27569=FJ134),Log!$E$1:$E$27569)</f>
        <v>x</v>
      </c>
      <c r="FL134" s="222" t="str">
        <f t="array" ref="FL134">LOOKUP(2,1/(Log!$K$1:$K$27569=FJ134),Log!$F$1:$F$27569)</f>
        <v>x</v>
      </c>
      <c r="FM134" s="222" t="str">
        <f t="array" ref="FM134">LOOKUP(2,1/(Log!$K$1:$K$27569=FJ134),Log!$G$1:$G$27569)</f>
        <v>Low</v>
      </c>
      <c r="FN134" s="222">
        <f t="array" ref="FN134">LOOKUP(2,1/(Log!$K$1:$K$27569=FJ134),Log!$H$1:$H$27569)</f>
        <v>3</v>
      </c>
      <c r="FO134" s="222" t="str">
        <f t="array" ref="FO134">LOOKUP(2,1/(Log!$K$1:$K$27569=FJ134),Log!$J$1:$J$27569)</f>
        <v>x</v>
      </c>
      <c r="FP134" s="218" t="str">
        <f t="array" ref="FP134">LOOKUP(2,1/(Log!$K$1:$K$27569=FJ134),Log!$I$1:$I$27569)</f>
        <v>x</v>
      </c>
      <c r="FQ134" s="219">
        <f t="array" ref="FQ134">LOOKUP(2,1/(Log!$K$1:$K$27569=FJ134),Log!$L$1:$L$27569)</f>
        <v>44635</v>
      </c>
      <c r="FR134" s="221" t="str">
        <f t="shared" si="180"/>
        <v>TZA003People facing restricted access constraints</v>
      </c>
      <c r="FS134" s="224" t="str">
        <f t="array" ref="FS134">LOOKUP(2,1/(Log!$K$1:$K$27569=FR134),Log!$E$1:$E$27569)</f>
        <v>x</v>
      </c>
      <c r="FT134" s="224" t="str">
        <f t="array" ref="FT134">LOOKUP(2,1/(Log!$K$1:$K$27569=FR134),Log!$F$1:$F$27569)</f>
        <v>x</v>
      </c>
      <c r="FU134" s="224" t="str">
        <f t="array" ref="FU134">LOOKUP(2,1/(Log!$K$1:$K$27569=FR134),Log!$G$1:$G$27569)</f>
        <v>Low</v>
      </c>
      <c r="FV134" s="224">
        <f t="array" ref="FV134">LOOKUP(2,1/(Log!$K$1:$K$27569=FR134),Log!$H$1:$H$27569)</f>
        <v>3</v>
      </c>
      <c r="FW134" s="224" t="str">
        <f t="array" ref="FW134">LOOKUP(2,1/(Log!$K$1:$K$27569=FR134),Log!$J$1:$J$27569)</f>
        <v>x</v>
      </c>
      <c r="FX134" s="224" t="str">
        <f t="array" ref="FX134">LOOKUP(2,1/(Log!$K$1:$K$27569=FR134),Log!$I$1:$I$27569)</f>
        <v>x</v>
      </c>
      <c r="FY134" s="214">
        <f t="array" ref="FY134">LOOKUP(2,1/(Log!$K$1:$K$27569=FR134),Log!$L$1:$L$27569)</f>
        <v>44635</v>
      </c>
      <c r="FZ134" s="222" t="str">
        <f t="shared" si="181"/>
        <v>TZA003Impediments to entry into country (bureaucratic and administrative)</v>
      </c>
      <c r="GA134" s="222">
        <f t="array" ref="GA134">LOOKUP(2,1/(Log!$K$1:$K$27569=FZ134),Log!$E$1:$E$27569)</f>
        <v>2</v>
      </c>
      <c r="GB134" s="222" t="str">
        <f t="array" ref="GB134">LOOKUP(2,1/(Log!$K$1:$K$27569=FZ134),Log!$F$1:$F$27569)</f>
        <v>ACAPS Access Methodology</v>
      </c>
      <c r="GC134" s="222" t="str">
        <f t="array" ref="GC134">LOOKUP(2,1/(Log!$K$1:$K$27569=FZ134),Log!$G$1:$G$27569)</f>
        <v>Medium</v>
      </c>
      <c r="GD134" s="222">
        <f t="array" ref="GD134">LOOKUP(2,1/(Log!$K$1:$K$27569=FZ134),Log!$H$1:$H$27569)</f>
        <v>2</v>
      </c>
      <c r="GE134" s="222" t="str">
        <f t="array" ref="GE134">LOOKUP(2,1/(Log!$K$1:$K$27569=FZ134),Log!$J$1:$J$27569)</f>
        <v>x</v>
      </c>
      <c r="GF134" s="222" t="str">
        <f t="array" ref="GF134">LOOKUP(2,1/(Log!$K$1:$K$27569=FZ134),Log!$I$1:$I$27569)</f>
        <v>x</v>
      </c>
      <c r="GG134" s="223">
        <f t="array" ref="GG134">LOOKUP(2,1/(Log!$K$1:$K$27569=FZ134),Log!$L$1:$L$27569)</f>
        <v>45611</v>
      </c>
      <c r="GH134" s="221" t="str">
        <f t="shared" si="182"/>
        <v>TZA003Restriction of movement (impediments to freedom of movement and/or administrative restrictions)</v>
      </c>
      <c r="GI134" s="224">
        <f t="array" ref="GI134">LOOKUP(2,1/(Log!$K$1:$K$27569=GH134),Log!$E$1:$E$27569)</f>
        <v>0</v>
      </c>
      <c r="GJ134" s="224" t="str">
        <f t="array" ref="GJ134">LOOKUP(2,1/(Log!$K$1:$K$27569=GH134),Log!$F$1:$F$27569)</f>
        <v>ACAPS Access Methodology</v>
      </c>
      <c r="GK134" s="224" t="str">
        <f t="array" ref="GK134">LOOKUP(2,1/(Log!$K$1:$K$27569=GH134),Log!$G$1:$G$27569)</f>
        <v>Medium</v>
      </c>
      <c r="GL134" s="224">
        <f t="array" ref="GL134">LOOKUP(2,1/(Log!$K$1:$K$27569=GH134),Log!$H$1:$H$27569)</f>
        <v>2</v>
      </c>
      <c r="GM134" s="224" t="str">
        <f t="array" ref="GM134">LOOKUP(2,1/(Log!$K$1:$K$27569=GH134),Log!$J$1:$J$27569)</f>
        <v>x</v>
      </c>
      <c r="GN134" s="224" t="str">
        <f t="array" ref="GN134">LOOKUP(2,1/(Log!$K$1:$K$27569=GH134),Log!$I$1:$I$27569)</f>
        <v>x</v>
      </c>
      <c r="GO134" s="214">
        <f t="array" ref="GO134">LOOKUP(2,1/(Log!$K$1:$K$27569=GH134),Log!$L$1:$L$27569)</f>
        <v>45611</v>
      </c>
      <c r="GP134" s="222" t="str">
        <f t="shared" si="183"/>
        <v>TZA003Interference into implementation of humanitarian activities</v>
      </c>
      <c r="GQ134" s="222">
        <f t="array" ref="GQ134">LOOKUP(2,1/(Log!$K$1:$K$27569=GP134),Log!$E$1:$E$27569)</f>
        <v>0</v>
      </c>
      <c r="GR134" s="222" t="str">
        <f t="array" ref="GR134">LOOKUP(2,1/(Log!$K$1:$K$27569=GP134),Log!$F$1:$F$27569)</f>
        <v>ACAPS Access Methodology</v>
      </c>
      <c r="GS134" s="222" t="str">
        <f t="array" ref="GS134">LOOKUP(2,1/(Log!$K$1:$K$27569=GP134),Log!$G$1:$G$27569)</f>
        <v>Medium</v>
      </c>
      <c r="GT134" s="222">
        <f t="array" ref="GT134">LOOKUP(2,1/(Log!$K$1:$K$27569=GP134),Log!$H$1:$H$27569)</f>
        <v>2</v>
      </c>
      <c r="GU134" s="222" t="str">
        <f t="array" ref="GU134">LOOKUP(2,1/(Log!$K$1:$K$27569=GP134),Log!$J$1:$J$27569)</f>
        <v>x</v>
      </c>
      <c r="GV134" s="222" t="str">
        <f t="array" ref="GV134">LOOKUP(2,1/(Log!$K$1:$K$27569=GP134),Log!$I$1:$I$27569)</f>
        <v>x</v>
      </c>
      <c r="GW134" s="223">
        <f t="array" ref="GW134">LOOKUP(2,1/(Log!$K$1:$K$27569=GP134),Log!$L$1:$L$27569)</f>
        <v>45611</v>
      </c>
      <c r="GX134" s="221" t="str">
        <f t="shared" si="184"/>
        <v>TZA003Violence against personnel, facilities and assets</v>
      </c>
      <c r="GY134" s="224">
        <f t="array" ref="GY134">LOOKUP(2,1/(Log!$K$1:$K$27569=GX134),Log!$E$1:$E$27569)</f>
        <v>0</v>
      </c>
      <c r="GZ134" s="224" t="str">
        <f t="array" ref="GZ134">LOOKUP(2,1/(Log!$K$1:$K$27569=GX134),Log!$F$1:$F$27569)</f>
        <v>ACAPS Access Methodology</v>
      </c>
      <c r="HA134" s="224" t="str">
        <f t="array" ref="HA134">LOOKUP(2,1/(Log!$K$1:$K$27569=GX134),Log!$G$1:$G$27569)</f>
        <v>Medium</v>
      </c>
      <c r="HB134" s="224">
        <f t="array" ref="HB134">LOOKUP(2,1/(Log!$K$1:$K$27569=GX134),Log!$H$1:$H$27569)</f>
        <v>2</v>
      </c>
      <c r="HC134" s="224" t="str">
        <f t="array" ref="HC134">LOOKUP(2,1/(Log!$K$1:$K$27569=GX134),Log!$J$1:$J$27569)</f>
        <v>x</v>
      </c>
      <c r="HD134" s="224" t="str">
        <f t="array" ref="HD134">LOOKUP(2,1/(Log!$K$1:$K$27569=GX134),Log!$I$1:$I$27569)</f>
        <v>x</v>
      </c>
      <c r="HE134" s="214">
        <f t="array" ref="HE134">LOOKUP(2,1/(Log!$K$1:$K$27569=GX134),Log!$L$1:$L$27569)</f>
        <v>45611</v>
      </c>
      <c r="HF134" s="222" t="str">
        <f t="shared" si="185"/>
        <v>TZA003Denial of existence of humanitarian needs or entitlements to assistance</v>
      </c>
      <c r="HG134" s="222">
        <f t="array" ref="HG134">LOOKUP(2,1/(Log!$K$1:$K$27569=HF134),Log!$E$1:$E$27569)</f>
        <v>0</v>
      </c>
      <c r="HH134" s="222" t="str">
        <f t="array" ref="HH134">LOOKUP(2,1/(Log!$K$1:$K$27569=HF134),Log!$F$1:$F$27569)</f>
        <v>ACAPS Access Methodology</v>
      </c>
      <c r="HI134" s="222" t="str">
        <f t="array" ref="HI134">LOOKUP(2,1/(Log!$K$1:$K$27569=HF134),Log!$G$1:$G$27569)</f>
        <v>Medium</v>
      </c>
      <c r="HJ134" s="222">
        <f t="array" ref="HJ134">LOOKUP(2,1/(Log!$K$1:$K$27569=HF134),Log!$H$1:$H$27569)</f>
        <v>2</v>
      </c>
      <c r="HK134" s="222" t="str">
        <f t="array" ref="HK134">LOOKUP(2,1/(Log!$K$1:$K$27569=HF134),Log!$J$1:$J$27569)</f>
        <v>x</v>
      </c>
      <c r="HL134" s="222" t="str">
        <f t="array" ref="HL134">LOOKUP(2,1/(Log!$K$1:$K$27569=HF134),Log!$I$1:$I$27569)</f>
        <v>x</v>
      </c>
      <c r="HM134" s="223">
        <f t="array" ref="HM134">LOOKUP(2,1/(Log!$K$1:$K$27569=HF134),Log!$L$1:$L$27569)</f>
        <v>45611</v>
      </c>
      <c r="HN134" s="221" t="str">
        <f t="shared" si="186"/>
        <v>TZA003Restriction and obstruction of access to services and assistance</v>
      </c>
      <c r="HO134" s="224">
        <f t="array" ref="HO134">LOOKUP(2,1/(Log!$K$1:$K$27569=HN134),Log!$E$1:$E$27569)</f>
        <v>2</v>
      </c>
      <c r="HP134" s="224" t="str">
        <f t="array" ref="HP134">LOOKUP(2,1/(Log!$K$1:$K$27569=HN134),Log!$F$1:$F$27569)</f>
        <v>ACAPS Access Methodology</v>
      </c>
      <c r="HQ134" s="224" t="str">
        <f t="array" ref="HQ134">LOOKUP(2,1/(Log!$K$1:$K$27569=HN134),Log!$G$1:$G$27569)</f>
        <v>Medium</v>
      </c>
      <c r="HR134" s="224">
        <f t="array" ref="HR134">LOOKUP(2,1/(Log!$K$1:$K$27569=HN134),Log!$H$1:$H$27569)</f>
        <v>2</v>
      </c>
      <c r="HS134" s="224" t="str">
        <f t="array" ref="HS134">LOOKUP(2,1/(Log!$K$1:$K$27569=HN134),Log!$J$1:$J$27569)</f>
        <v>x</v>
      </c>
      <c r="HT134" s="224" t="str">
        <f t="array" ref="HT134">LOOKUP(2,1/(Log!$K$1:$K$27569=HN134),Log!$I$1:$I$27569)</f>
        <v>x</v>
      </c>
      <c r="HU134" s="214">
        <f t="array" ref="HU134">LOOKUP(2,1/(Log!$K$1:$K$27569=HN134),Log!$L$1:$L$27569)</f>
        <v>45611</v>
      </c>
      <c r="HV134" s="222" t="str">
        <f t="shared" si="187"/>
        <v>TZA003Ongoing insecurity/hostilities affecting humanitarian assistance</v>
      </c>
      <c r="HW134" s="222">
        <f t="array" ref="HW134">LOOKUP(2,1/(Log!$K$1:$K$27569=HV134),Log!$E$1:$E$27569)</f>
        <v>0</v>
      </c>
      <c r="HX134" s="222" t="str">
        <f t="array" ref="HX134">LOOKUP(2,1/(Log!$K$1:$K$27569=HV134),Log!$F$1:$F$27569)</f>
        <v>ACAPS Access Methodology</v>
      </c>
      <c r="HY134" s="222" t="str">
        <f t="array" ref="HY134">LOOKUP(2,1/(Log!$K$1:$K$27569=HV134),Log!$G$1:$G$27569)</f>
        <v>Medium</v>
      </c>
      <c r="HZ134" s="222">
        <f t="array" ref="HZ134">LOOKUP(2,1/(Log!$K$1:$K$27569=HV134),Log!$H$1:$H$27569)</f>
        <v>2</v>
      </c>
      <c r="IA134" s="222" t="str">
        <f t="array" ref="IA134">LOOKUP(2,1/(Log!$K$1:$K$27569=HV134),Log!$J$1:$J$27569)</f>
        <v>x</v>
      </c>
      <c r="IB134" s="222" t="str">
        <f t="array" ref="IB134">LOOKUP(2,1/(Log!$K$1:$K$27569=HV134),Log!$I$1:$I$27569)</f>
        <v>x</v>
      </c>
      <c r="IC134" s="223">
        <f t="array" ref="IC134">LOOKUP(2,1/(Log!$K$1:$K$27569=HV134),Log!$L$1:$L$27569)</f>
        <v>45611</v>
      </c>
      <c r="ID134" s="221" t="str">
        <f t="shared" si="188"/>
        <v>TZA003Presence of mines and improvised explosive devices</v>
      </c>
      <c r="IE134" s="224">
        <f t="array" ref="IE134">LOOKUP(2,1/(Log!$K$1:$K$27569=ID134),Log!$E$1:$E$27569)</f>
        <v>0</v>
      </c>
      <c r="IF134" s="224" t="str">
        <f t="array" ref="IF134">LOOKUP(2,1/(Log!$K$1:$K$27569=ID134),Log!$F$1:$F$27569)</f>
        <v>ACAPS Access Methodology</v>
      </c>
      <c r="IG134" s="224" t="str">
        <f t="array" ref="IG134">LOOKUP(2,1/(Log!$K$1:$K$27569=ID134),Log!$G$1:$G$27569)</f>
        <v>Medium</v>
      </c>
      <c r="IH134" s="224">
        <f t="array" ref="IH134">LOOKUP(2,1/(Log!$K$1:$K$27569=ID134),Log!$H$1:$H$27569)</f>
        <v>2</v>
      </c>
      <c r="II134" s="224" t="str">
        <f t="array" ref="II134">LOOKUP(2,1/(Log!$K$1:$K$27569=ID134),Log!$J$1:$J$27569)</f>
        <v>x</v>
      </c>
      <c r="IJ134" s="224" t="str">
        <f t="array" ref="IJ134">LOOKUP(2,1/(Log!$K$1:$K$27569=ID134),Log!$I$1:$I$27569)</f>
        <v>x</v>
      </c>
      <c r="IK134" s="214">
        <f t="array" ref="IK134">LOOKUP(2,1/(Log!$K$1:$K$27569=ID134),Log!$L$1:$L$27569)</f>
        <v>45611</v>
      </c>
      <c r="IL134" s="222" t="str">
        <f t="shared" si="189"/>
        <v>TZA003Physical constraints in the environment (obstacles related to terrain, climate, lack of infrastructure, etc.)</v>
      </c>
      <c r="IM134" s="222">
        <f t="array" ref="IM134">LOOKUP(2,1/(Log!$K$1:$K$27569=IL134),Log!$E$1:$E$27569)</f>
        <v>2</v>
      </c>
      <c r="IN134" s="222" t="str">
        <f t="array" ref="IN134">LOOKUP(2,1/(Log!$K$1:$K$27569=IL134),Log!$F$1:$F$27569)</f>
        <v>ACAPS Access Methodology</v>
      </c>
      <c r="IO134" s="222" t="str">
        <f t="array" ref="IO134">LOOKUP(2,1/(Log!$K$1:$K$27569=IL134),Log!$G$1:$G$27569)</f>
        <v>Medium</v>
      </c>
      <c r="IP134" s="222">
        <f t="array" ref="IP134">LOOKUP(2,1/(Log!$K$1:$K$27569=IL134),Log!$H$1:$H$27569)</f>
        <v>2</v>
      </c>
      <c r="IQ134" s="222" t="str">
        <f t="array" ref="IQ134">LOOKUP(2,1/(Log!$K$1:$K$27569=IL134),Log!$J$1:$J$27569)</f>
        <v>x</v>
      </c>
      <c r="IR134" s="222" t="str">
        <f t="array" ref="IR134">LOOKUP(2,1/(Log!$K$1:$K$27569=IL134),Log!$I$1:$I$27569)</f>
        <v>x</v>
      </c>
      <c r="IS134" s="223">
        <f t="array" ref="IS134">LOOKUP(2,1/(Log!$K$1:$K$27569=IL134),Log!$L$1:$L$27569)</f>
        <v>45611</v>
      </c>
    </row>
    <row r="135" spans="1:253" s="11" customFormat="1" ht="13.35" customHeight="1">
      <c r="A135" s="11" t="str">
        <f>Lists!B:B</f>
        <v>International Displacement in Uganda</v>
      </c>
      <c r="B135" s="11" t="str">
        <f>Lists!F:F</f>
        <v>International Displacement</v>
      </c>
      <c r="C135" s="11" t="str">
        <f>Lists!C:C</f>
        <v>UGA005</v>
      </c>
      <c r="D135" s="11" t="str">
        <f>Lists!A:A</f>
        <v>Uganda</v>
      </c>
      <c r="E135" s="11" t="str">
        <f>Lists!D:D</f>
        <v>UGA</v>
      </c>
      <c r="F135" s="11" t="str">
        <f t="shared" si="152"/>
        <v>UGA005Total population</v>
      </c>
      <c r="G135" s="212">
        <f t="array" ref="G135">ROUND(LOOKUP(2,1/(Log!$K$1:$K$27569=F135),Log!$E$1:$E$27569),-3)</f>
        <v>53258000</v>
      </c>
      <c r="H135" s="213" t="str">
        <f t="array" ref="H135">LOOKUP(2,1/(Log!$K$1:$K$27569=F135),Log!$F$1:$F$27569)</f>
        <v>World Population Review Accessed 11/04/2024; UNHCR 02/04/2025.</v>
      </c>
      <c r="I135" s="213" t="str">
        <f t="array" ref="I135">LOOKUP(2,1/(Log!$K$1:$K$27569=F135),Log!$G$1:$G$27569)</f>
        <v xml:space="preserve">Medium </v>
      </c>
      <c r="J135" s="213">
        <f t="array" ref="J135">LOOKUP(2,1/(Log!$K$1:$K$27569=F135),Log!$H$1:$H$27569)</f>
        <v>2</v>
      </c>
      <c r="K135" s="213" t="str">
        <f t="array" ref="K135">LOOKUP(2,1/(Log!$K$1:$K$27569=F135),Log!$J$1:$J$27569)</f>
        <v>The total population of Uganda, according to World Population Review (51,400,000), plus the 1,858,060 refugees and asylum seekers, primarily from South Sudan and the Democratic Republic of Congo (DRC).</v>
      </c>
      <c r="L135" s="213" t="str">
        <f t="array" ref="L135">LOOKUP(2,1/(Log!$K$1:$K$27569=F135),Log!$I$1:$I$27569)</f>
        <v>https://worldpopulationreview.com/countries/uganda-population; https://data.unhcr.org/en/documents/details/115462</v>
      </c>
      <c r="M135" s="214">
        <f t="array" ref="M135">LOOKUP(2,1/(Log!$K$1:$K$27569=F135),Log!$L$1:$L$27569)</f>
        <v>45776</v>
      </c>
      <c r="N135" s="227" t="str">
        <f t="shared" si="153"/>
        <v>UGA005Landmass affected</v>
      </c>
      <c r="O135" s="216">
        <f t="array" ref="O135">LOOKUP(2,1/(Log!$K$1:$K$27569=N135),Log!$E$1:$E$27569)</f>
        <v>26513</v>
      </c>
      <c r="P135" s="216" t="str">
        <f t="array" ref="P135">LOOKUP(2,1/(Log!$K$1:$K$27569=N135),Log!$F$1:$F$27569)</f>
        <v>City Population accessed 16 /05/2024</v>
      </c>
      <c r="Q135" s="216" t="str">
        <f t="array" ref="Q135">LOOKUP(2,1/(Log!$K$1:$K$27569=N135),Log!$G$1:$G$27569)</f>
        <v xml:space="preserve">Medium </v>
      </c>
      <c r="R135" s="216">
        <f t="array" ref="R135">LOOKUP(2,1/(Log!$K$1:$K$27569=N135),Log!$H$1:$H$27569)</f>
        <v>2</v>
      </c>
      <c r="S135" s="216" t="str">
        <f t="array" ref="S135">LOOKUP(2,1/(Log!$K$1:$K$27569=N135),Log!$J$1:$J$27569)</f>
        <v>The landmass of 12 districts Adjumani, Isingiro, Kamwenge, Kikuube, Kiryandongo, Koboko, Kyegegwa, Madi Okollo, Obongi, Terego, Yumbe, and Kampala which host most of the refugees, is considered affected by the refugee crisis.</v>
      </c>
      <c r="T135" s="216" t="str">
        <f t="array" ref="T135">LOOKUP(2,1/(Log!$K$1:$K$27569=N135),Log!$I$1:$I$27569)</f>
        <v>https://www.citypopulation.de/en/uganda/admin/</v>
      </c>
      <c r="U135" s="217">
        <f t="array" ref="U135">LOOKUP(2,1/(Log!$K$1:$K$27569=N135),Log!$L$1:$L$27569)</f>
        <v>45776</v>
      </c>
      <c r="V135" s="227" t="str">
        <f t="shared" si="154"/>
        <v>UGA005People exposed</v>
      </c>
      <c r="W135" s="213">
        <f t="array" ref="W135">IF(LOOKUP(2,1/(Log!$K$1:$K$27569=V135),Log!$E$1:$E$27569)="x","x",ROUND(LOOKUP(2,1/(Log!$K$1:$K$27569=V135),Log!$E$1:$E$27569),-3))</f>
        <v>8130000</v>
      </c>
      <c r="X135" s="213" t="str">
        <f t="array" ref="X135">LOOKUP(2,1/(Log!$K$1:$K$27569=V135),Log!$F$1:$F$27569)</f>
        <v>UNHCR 02/04/2025; IPC 17/12/2024; UNHCR 31/03/2025</v>
      </c>
      <c r="Y135" s="213" t="str">
        <f t="array" ref="Y135">LOOKUP(2,1/(Log!$K$1:$K$27569=V135),Log!$G$1:$G$27569)</f>
        <v xml:space="preserve">Medium </v>
      </c>
      <c r="Z135" s="213">
        <f t="array" ref="Z135">LOOKUP(2,1/(Log!$K$1:$K$27569=V135),Log!$H$1:$H$27569)</f>
        <v>2</v>
      </c>
      <c r="AA135" s="213" t="str">
        <f t="array" ref="AA135">LOOKUP(2,1/(Log!$K$1:$K$27569=V135),Log!$J$1:$J$27569)</f>
        <v>The population exposed to this crisis consists of the total number of host individuals (4,505,369) in 12 districts: Adjumani, Isingiro, Kamwenge, Kikuube, Kiryandongo, Koboko, Kyegegwa, Lamwo, Madi Okollo, Obongi, Terego, Yumbe, and Kampala. Figures for the host population in Kampala (1,766,500) are derived from UNHCR, while those for the remaining districts are based on the IPC 17/12/2024 projections for February 2025- June 2025. IPC 17/12/2024 is utilized as it provides the total population of districts hosting refugees. Additionally, the total number of refugees in Uganda (1,858,060) as of March 31, 2025, according to UNHCR, is included. UNHCR was chosen for this data due to its monthly updates on refugee numbers. The reliability of this indicator is rated as medium because the methodologies for data collection are generally consistent, though minor variations may affect accuracy.</v>
      </c>
      <c r="AB135" s="213" t="str">
        <f t="array" ref="AB135">LOOKUP(2,1/(Log!$K$1:$K$27569=V135),Log!$I$1:$I$27569)</f>
        <v>https://data.unhcr.org/en/documents/details/115462; https://www.ipcinfo.org/ipc-country-analysis/details-map/en/c/1159430/?iso3=UGA; https://data.unhcr.org/en/country/uga</v>
      </c>
      <c r="AC135" s="214">
        <f t="array" ref="AC135">LOOKUP(2,1/(Log!$K$1:$K$27569=V135),Log!$L$1:$L$27569)</f>
        <v>45776</v>
      </c>
      <c r="AD135" s="227" t="str">
        <f t="shared" si="155"/>
        <v>UGA005People affected</v>
      </c>
      <c r="AE135" s="218">
        <f t="array" ref="AE135">IF(LOOKUP(2,1/(Log!$K$1:$K$27569=AD135),Log!$E$1:$E$27569)="x","x",ROUND(LOOKUP(2,1/(Log!$K$1:$K$27569=AD135),Log!$E$1:$E$27569),-3))</f>
        <v>1858000</v>
      </c>
      <c r="AF135" s="218" t="str">
        <f t="array" ref="AF135">LOOKUP(2,1/(Log!$K$1:$K$27569=AD135),Log!$F$1:$F$27569)</f>
        <v>UNHCR 02/04/2025</v>
      </c>
      <c r="AG135" s="218" t="str">
        <f t="array" ref="AG135">LOOKUP(2,1/(Log!$K$1:$K$27569=AD135),Log!$G$1:$G$27569)</f>
        <v xml:space="preserve">Medium </v>
      </c>
      <c r="AH135" s="218">
        <f t="array" ref="AH135">LOOKUP(2,1/(Log!$K$1:$K$27569=AD135),Log!$H$1:$H$27569)</f>
        <v>2</v>
      </c>
      <c r="AI135" s="218" t="str">
        <f t="array" ref="AI135">LOOKUP(2,1/(Log!$K$1:$K$27569=AD135),Log!$J$1:$J$27569)</f>
        <v>Those affected consist of the cumulative number of refugees and asylum seekers in Uganda, with the highest populations originating from South Sudan and the Democratic Republic of Congo (DRC). There are smaller numbers of refugees from Rwanda, Burundi, Somalia, Eritrea, Ethiopia, and Sudan. While host communities may also be affected, there is currently no available information on this. The figures are sourced from the UNHCR dashboard, chosen for its provision of monthly updates on refugee numbers in Uganda. The reliability of this indicator is rated as medium, as the methodologies used for data collection are generally consistent, though minor variations may affect accuracy.</v>
      </c>
      <c r="AJ135" s="218" t="str">
        <f t="array" ref="AJ135">LOOKUP(2,1/(Log!$K$1:$K$27569=AD135),Log!$I$1:$I$27569)</f>
        <v>https://data.unhcr.org/en/documents/details/115462</v>
      </c>
      <c r="AK135" s="219">
        <f t="array" ref="AK135">LOOKUP(2,1/(Log!$K$1:$K$27569=AD135),Log!$L$1:$L$27569)</f>
        <v>45776</v>
      </c>
      <c r="AL135" s="227" t="str">
        <f t="shared" si="156"/>
        <v>UGA005People displaced</v>
      </c>
      <c r="AM135" s="213">
        <f t="array" ref="AM135">IF(LOOKUP(2,1/(Log!$K$1:$K$27569=AL135),Log!$E$1:$E$27569)="x","x",ROUND(LOOKUP(2,1/(Log!$K$1:$K$27569=AL135),Log!$E$1:$E$27569),-3))</f>
        <v>1858000</v>
      </c>
      <c r="AN135" s="213" t="str">
        <f t="array" ref="AN135">LOOKUP(2,1/(Log!$K$1:$K$27569=AL135),Log!$F$1:$F$27569)</f>
        <v>UNHCR 02/04/2025</v>
      </c>
      <c r="AO135" s="213" t="str">
        <f t="array" ref="AO135">LOOKUP(2,1/(Log!$K$1:$K$27569=AL135),Log!$G$1:$G$27569)</f>
        <v xml:space="preserve">Medium </v>
      </c>
      <c r="AP135" s="213">
        <f t="array" ref="AP135">LOOKUP(2,1/(Log!$K$1:$K$27569=AL135),Log!$H$1:$H$27569)</f>
        <v>2</v>
      </c>
      <c r="AQ135" s="213" t="str">
        <f t="array" ref="AQ135">LOOKUP(2,1/(Log!$K$1:$K$27569=AL135),Log!$J$1:$J$27569)</f>
        <v>Number of  people affected by this crisis are the refugees and assylum seekers  in Uganda. The highest population of refugees originate from South Sudan and DRC. There are also refugees in smaller numbers from Rwanda, Burundi, Somalia, Eritrea, Ethiopia and Sudan. This figure is taken from UNHCR dashboard. UNHCR is used here as it is the most reliable  and provides monthly updates on the number of refugees in Uganda. The reliabilty of this indicator is medium as  the methodologies used for data collection are generally consistent, though minor variations exist that could affect accuracy.</v>
      </c>
      <c r="AR135" s="213" t="str">
        <f t="array" ref="AR135">LOOKUP(2,1/(Log!$K$1:$K$27569=AL135),Log!$I$1:$I$27569)</f>
        <v>https://data.unhcr.org/en/documents/details/115462</v>
      </c>
      <c r="AS135" s="214">
        <f t="array" ref="AS135">LOOKUP(2,1/(Log!$K$1:$K$27569=AL135),Log!$L$1:$L$27569)</f>
        <v>45776</v>
      </c>
      <c r="AT135" s="228" t="str">
        <f t="shared" si="157"/>
        <v>UGA005Injuries reported</v>
      </c>
      <c r="AU135" s="218" t="str">
        <f t="array" ref="AU135">LOOKUP(2,1/(Log!$K$1:$K$27569=AT135),Log!$E$1:$E$27569)</f>
        <v>x</v>
      </c>
      <c r="AV135" s="218" t="str">
        <f t="array" ref="AV135">LOOKUP(2,1/(Log!$K$1:$K$27569=AT135),Log!$F$1:$F$27569)</f>
        <v>X</v>
      </c>
      <c r="AW135" s="218" t="str">
        <f t="array" ref="AW135">LOOKUP(2,1/(Log!$K$1:$K$27569=AT135),Log!$G$1:$G$27569)</f>
        <v>x</v>
      </c>
      <c r="AX135" s="218" t="str">
        <f t="array" ref="AX135">LOOKUP(2,1/(Log!$K$1:$K$27569=AT135),Log!$H$1:$H$27569)</f>
        <v>x</v>
      </c>
      <c r="AY135" s="218" t="str">
        <f t="array" ref="AY135">LOOKUP(2,1/(Log!$K$1:$K$27569=AT135),Log!$J$1:$J$27569)</f>
        <v>Given the difficult nature of the circumstances in Uganda and the absence of up-to-date and reliable data from open sources, it is difficult to accurately estimate figures for this indicator</v>
      </c>
      <c r="AZ135" s="218" t="str">
        <f t="array" ref="AZ135">LOOKUP(2,1/(Log!$K$1:$K$27569=AT135),Log!$I$1:$I$27569)</f>
        <v>X</v>
      </c>
      <c r="BA135" s="219">
        <f t="array" ref="BA135">LOOKUP(2,1/(Log!$K$1:$K$27569=AT135),Log!$L$1:$L$27569)</f>
        <v>45776</v>
      </c>
      <c r="BB135" s="227" t="str">
        <f t="shared" si="158"/>
        <v>UGA005Illness cases reported</v>
      </c>
      <c r="BC135" s="213">
        <f t="array" ref="BC135">LOOKUP(2,1/(Log!$K$1:$K$27569=BB135),Log!$E$1:$E$27569)</f>
        <v>68780</v>
      </c>
      <c r="BD135" s="213" t="str">
        <f t="array" ref="BD135">LOOKUP(2,1/(Log!$K$1:$K$27569=BB135),Log!$F$1:$F$27569)</f>
        <v>IPC 17/12/2024; ECHO 14/01/2025; WHO 01/04/2025</v>
      </c>
      <c r="BE135" s="213" t="str">
        <f t="array" ref="BE135">LOOKUP(2,1/(Log!$K$1:$K$27569=BB135),Log!$G$1:$G$27569)</f>
        <v xml:space="preserve">Medium </v>
      </c>
      <c r="BF135" s="213">
        <f t="array" ref="BF135">LOOKUP(2,1/(Log!$K$1:$K$27569=BB135),Log!$H$1:$H$27569)</f>
        <v>2</v>
      </c>
      <c r="BG135" s="213" t="str">
        <f t="array" ref="BG135">LOOKUP(2,1/(Log!$K$1:$K$27569=BB135),Log!$J$1:$J$27569)</f>
        <v xml:space="preserve">Between April 2024 and March 2025, approximately 54,000 children aged 6-59 months and 9,800 pregnant or breastfeeding women (PBW) are suffering or projected to suffer acute malnutrition in the 13 refugee settlements and urban refugee populations. This corresponds to a 53 and 26 percent reduction for children and PBW, respectively, compared to the same period last year. The significant improvement is attributed to the strengthened nutrition specific and sensitive interventions among the refugees and host communities . Additionally, in January 10 2025, the ministry of health declred an outbreak of cholera in lamwo district where by  67 cases were reported. Furthermore, 4,913 cases of Mpox have been reported, with some cases located in districts that also host refugees. However, at the time of reporting, it remains unclear how many refugees have been affected.
</v>
      </c>
      <c r="BH135" s="213" t="str">
        <f t="array" ref="BH135">LOOKUP(2,1/(Log!$K$1:$K$27569=BB135),Log!$I$1:$I$27569)</f>
        <v>https://www.ipcinfo.org/ipc-country-analysis/details-map/en/c/1159431/?iso3=UGA; https://reliefweb.int/report/uganda/uganda-cholera-outbreak-dg-echo-media-echo-daily-flash-14-january-2025; https://www.afro.who.int/countries/uganda/publication/mpox-outbreak-uganda-situation-update-01-april-2025</v>
      </c>
      <c r="BI135" s="214">
        <f t="array" ref="BI135">LOOKUP(2,1/(Log!$K$1:$K$27569=BB135),Log!$L$1:$L$27569)</f>
        <v>45776</v>
      </c>
      <c r="BJ135" s="228" t="str">
        <f t="shared" si="159"/>
        <v>UGA005Fatalities reported</v>
      </c>
      <c r="BK135" s="232" t="str">
        <f t="array" ref="BK135">LOOKUP(2,1/(Log!$K$1:$K$27569=BJ135),Log!$E$1:$E$27569)</f>
        <v>x</v>
      </c>
      <c r="BL135" s="228" t="str">
        <f t="array" ref="BL135">LOOKUP(2,1/(Log!$K$1:$K$27569=BJ135),Log!$F$1:$F$27569)</f>
        <v>X</v>
      </c>
      <c r="BM135" s="228" t="str">
        <f t="array" ref="BM135">LOOKUP(2,1/(Log!$K$1:$K$27569=BJ135),Log!$G$1:$G$27569)</f>
        <v>x</v>
      </c>
      <c r="BN135" s="228" t="str">
        <f t="array" ref="BN135">LOOKUP(2,1/(Log!$K$1:$K$27569=BJ135),Log!$H$1:$H$27569)</f>
        <v>x</v>
      </c>
      <c r="BO135" s="228" t="str">
        <f t="array" ref="BO135">LOOKUP(2,1/(Log!$K$1:$K$27569=BJ135),Log!$J$1:$J$27569)</f>
        <v>Given the difficult nature of the circumstances in Uganda and the absence of up-to-date and reliable data from open sources, it is difficult to accurately estimate figures for this indicator</v>
      </c>
      <c r="BP135" s="218" t="str">
        <f t="array" ref="BP135">LOOKUP(2,1/(Log!$K$1:$K$27569=BJ135),Log!$I$1:$I$27569)</f>
        <v>X</v>
      </c>
      <c r="BQ135" s="229">
        <f t="array" ref="BQ135">LOOKUP(2,1/(Log!$K$1:$K$27569=BJ135),Log!$L$1:$L$27569)</f>
        <v>45776</v>
      </c>
      <c r="BR135" s="227" t="str">
        <f t="shared" si="160"/>
        <v>UGA005Buildings damaged</v>
      </c>
      <c r="BS135" s="230" t="str">
        <f t="array" ref="BS135">LOOKUP(2,1/(Log!$K$1:$K$27569=BR135),Log!$E$1:$E$27569)</f>
        <v>x</v>
      </c>
      <c r="BT135" s="230" t="str">
        <f t="array" ref="BT135">LOOKUP(2,1/(Log!$K$1:$K$27569=BR135),Log!$F$1:$F$27569)</f>
        <v>X</v>
      </c>
      <c r="BU135" s="230" t="str">
        <f t="array" ref="BU135">LOOKUP(2,1/(Log!$K$1:$K$27569=BR135),Log!$G$1:$G$27569)</f>
        <v>x</v>
      </c>
      <c r="BV135" s="230" t="str">
        <f t="array" ref="BV135">LOOKUP(2,1/(Log!$K$1:$K$27569=BR135),Log!$H$1:$H$27569)</f>
        <v>x</v>
      </c>
      <c r="BW135" s="230" t="str">
        <f t="array" ref="BW135">LOOKUP(2,1/(Log!$K$1:$K$27569=BR135),Log!$J$1:$J$27569)</f>
        <v>Given the difficult nature of the circumstances in Uganda and the absence of up-to-date and reliable data from open sources, it is difficult to accurately estimate figures for this indicator</v>
      </c>
      <c r="BX135" s="230" t="str">
        <f t="array" ref="BX135">LOOKUP(2,1/(Log!$K$1:$K$27569=BR135),Log!$I$1:$I$27569)</f>
        <v>X</v>
      </c>
      <c r="BY135" s="214">
        <f t="array" ref="BY135">LOOKUP(2,1/(Log!$K$1:$K$27569=BR135),Log!$L$1:$L$27569)</f>
        <v>45776</v>
      </c>
      <c r="BZ135" s="228" t="str">
        <f t="shared" si="161"/>
        <v>UGA005Buildings destroyed</v>
      </c>
      <c r="CA135" s="228" t="str">
        <f t="array" ref="CA135">LOOKUP(2,1/(Log!$K$1:$K$27569=BZ135),Log!$E$1:$E$27569)</f>
        <v>x</v>
      </c>
      <c r="CB135" s="228" t="str">
        <f t="array" ref="CB135">LOOKUP(2,1/(Log!$K$1:$K$27569=BZ135),Log!$F$1:$F$27569)</f>
        <v>X</v>
      </c>
      <c r="CC135" s="228" t="str">
        <f t="array" ref="CC135">LOOKUP(2,1/(Log!$K$1:$K$27569=BZ135),Log!$G$1:$G$27569)</f>
        <v>x</v>
      </c>
      <c r="CD135" s="228" t="str">
        <f t="array" ref="CD135">LOOKUP(2,1/(Log!$K$1:$K$27569=BZ135),Log!$H$1:$H$27569)</f>
        <v>x</v>
      </c>
      <c r="CE135" s="228" t="str">
        <f t="array" ref="CE135">LOOKUP(2,1/(Log!$K$1:$K$27569=BZ135),Log!$J$1:$J$27569)</f>
        <v>Given the difficult nature of the circumstances in Uganda and the absence of up-to-date and reliable data from open sources, it is difficult to accurately estimate figures for this indicator</v>
      </c>
      <c r="CF135" s="228" t="str">
        <f t="array" ref="CF135">LOOKUP(2,1/(Log!$K$1:$K$27569=BZ135),Log!$I$1:$I$27569)</f>
        <v>X</v>
      </c>
      <c r="CG135" s="229">
        <f t="array" ref="CG135">LOOKUP(2,1/(Log!$K$1:$K$27569=BZ135),Log!$L$1:$L$27569)</f>
        <v>45776</v>
      </c>
      <c r="CH135" s="227" t="str">
        <f t="shared" si="162"/>
        <v>UGA005Buildings in the affected area</v>
      </c>
      <c r="CI135" s="228" t="e">
        <f t="array" ref="CI135">LOOKUP(2,1/(Log!$K$1:$K$27569=CH135),Log!$E$1:$E$27569)</f>
        <v>#N/A</v>
      </c>
      <c r="CJ135" s="228" t="e">
        <f t="array" ref="CJ135">LOOKUP(2,1/(Log!$K$1:$K$27569=CH135),Log!$F$1:$F$27569)</f>
        <v>#N/A</v>
      </c>
      <c r="CK135" s="228" t="e">
        <f t="array" ref="CK135">LOOKUP(2,1/(Log!$K$1:$K$27569=CH135),Log!$G$1:$G$27569)</f>
        <v>#N/A</v>
      </c>
      <c r="CL135" s="228" t="e">
        <f t="array" ref="CL135">LOOKUP(2,1/(Log!$K$1:$K$27569=CH135),Log!$H$1:$H$27569)</f>
        <v>#N/A</v>
      </c>
      <c r="CM135" s="228" t="e">
        <f t="array" ref="CM135">LOOKUP(2,1/(Log!$K$1:$K$27569=CH135),Log!$J$1:$J$27569)</f>
        <v>#N/A</v>
      </c>
      <c r="CN135" s="228" t="e">
        <f t="array" ref="CN135">LOOKUP(2,1/(Log!$K$1:$K$27569=CH135),Log!$I$1:$I$27569)</f>
        <v>#N/A</v>
      </c>
      <c r="CO135" s="231" t="e">
        <f t="array" ref="CO135">LOOKUP(2,1/(Log!$K$1:$K$27569=CH135),Log!$L$1:$L$27569)</f>
        <v>#N/A</v>
      </c>
      <c r="CP135" s="228" t="str">
        <f t="shared" si="163"/>
        <v>UGA005Economic Losses</v>
      </c>
      <c r="CQ135" s="230" t="str">
        <f t="array" ref="CQ135">LOOKUP(2,1/(Log!$K$1:$K$27569=CP135),Log!$E$1:$E$27569)</f>
        <v>x</v>
      </c>
      <c r="CR135" s="230" t="str">
        <f t="array" ref="CR135">LOOKUP(2,1/(Log!$K$1:$K$27569=CP135),Log!$F$1:$F$27569)</f>
        <v>X</v>
      </c>
      <c r="CS135" s="230" t="str">
        <f t="array" ref="CS135">LOOKUP(2,1/(Log!$K$1:$K$27569=CP135),Log!$G$1:$G$27569)</f>
        <v>x</v>
      </c>
      <c r="CT135" s="230" t="str">
        <f t="array" ref="CT135">LOOKUP(2,1/(Log!$K$1:$K$27569=CP135),Log!$H$1:$H$27569)</f>
        <v>x</v>
      </c>
      <c r="CU135" s="230" t="str">
        <f t="array" ref="CU135">LOOKUP(2,1/(Log!$K$1:$K$27569=CP135),Log!$J$1:$J$27569)</f>
        <v>Given the difficult nature of the circumstances in Uganda and the absence of up-to-date and reliable data from open sources, it is difficult to accurately estimate figures for this indicator</v>
      </c>
      <c r="CV135" s="230" t="str">
        <f t="array" ref="CV135">LOOKUP(2,1/(Log!$K$1:$K$27569=CP135),Log!$I$1:$I$27569)</f>
        <v>X</v>
      </c>
      <c r="CW135" s="214">
        <f t="array" ref="CW135">LOOKUP(2,1/(Log!$K$1:$K$27569=CP135),Log!$L$1:$L$27569)</f>
        <v>45776</v>
      </c>
      <c r="CX135" s="228" t="str">
        <f t="shared" si="164"/>
        <v>UGA005People in Need</v>
      </c>
      <c r="CY135" s="218">
        <f t="shared" si="165"/>
        <v>1858000</v>
      </c>
      <c r="CZ135" s="218" t="str">
        <f t="shared" si="166"/>
        <v>UNHCR 02/04/2025</v>
      </c>
      <c r="DA135" s="218" t="str">
        <f t="shared" si="167"/>
        <v xml:space="preserve">Medium </v>
      </c>
      <c r="DB135" s="218">
        <f t="shared" si="168"/>
        <v>2</v>
      </c>
      <c r="DC135" s="218" t="str">
        <f t="shared" si="169"/>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v>
      </c>
      <c r="DD135" s="218" t="str">
        <f t="shared" si="170"/>
        <v>https://data.unhcr.org/en/documents/details/115462</v>
      </c>
      <c r="DE135" s="220">
        <f t="shared" si="171"/>
        <v>45776</v>
      </c>
      <c r="DF135" s="227" t="str">
        <f t="shared" si="172"/>
        <v>UGA005Minimal humanitarian conditions - Level 1</v>
      </c>
      <c r="DG135" s="213">
        <f t="array" ref="DG135">IF(LOOKUP(2,1/(Log!$K$1:$K$27569=DF135),Log!$E$1:$E$27569)="x","x",ROUND(LOOKUP(2,1/(Log!$K$1:$K$27569=DF135),Log!$E$1:$E$27569),-3))</f>
        <v>6272000</v>
      </c>
      <c r="DH135" s="230" t="str">
        <f t="array" ref="DH135">LOOKUP(2,1/(Log!$K$1:$K$27569=DF135),Log!$F$1:$F$27569)</f>
        <v>UNHCR 02/04/2025; IPC 17/12/2024; UNHCR 28/02/2025</v>
      </c>
      <c r="DI135" s="230" t="str">
        <f t="array" ref="DI135">LOOKUP(2,1/(Log!$K$1:$K$27569=DF135),Log!$G$1:$G$27569)</f>
        <v xml:space="preserve">Medium </v>
      </c>
      <c r="DJ135" s="230">
        <f t="array" ref="DJ135">LOOKUP(2,1/(Log!$K$1:$K$27569=DF135),Log!$H$1:$H$27569)</f>
        <v>2</v>
      </c>
      <c r="DK135" s="230" t="str">
        <f t="array" ref="DK135">LOOKUP(2,1/(Log!$K$1:$K$27569=DF135),Log!$J$1:$J$27569)</f>
        <v>According to INFORM severity index methodology, the number of people facing Minimal humanitarian conditions or in Level 1= People exposed - People affected. People in Level 1 are able to meet their basic needs without employing irreversible coping strategies</v>
      </c>
      <c r="DL135" s="230" t="str">
        <f t="array" ref="DL135">LOOKUP(2,1/(Log!$K$1:$K$27569=DF135),Log!$I$1:$I$27569)</f>
        <v>https://data.unhcr.org/en/documents/details/115462; https://www.ipcinfo.org/ipc-country-analysis/details-map/en/c/1159430/?iso3=UGA; https://data.unhcr.org/en/country/uga</v>
      </c>
      <c r="DM135" s="214">
        <f t="array" ref="DM135">LOOKUP(2,1/(Log!$K$1:$K$27569=DF135),Log!$L$1:$L$27569)</f>
        <v>45776</v>
      </c>
      <c r="DN135" s="228" t="str">
        <f t="shared" si="173"/>
        <v>UGA005Stressed humanitarian conditions - Level 2</v>
      </c>
      <c r="DO135" s="218">
        <f t="array" ref="DO135">IF(LOOKUP(2,1/(Log!$K$1:$K$27569=DN135),Log!$E$1:$E$27569)="x","x",ROUND(LOOKUP(2,1/(Log!$K$1:$K$27569=DN135),Log!$E$1:$E$27569),-3))</f>
        <v>0</v>
      </c>
      <c r="DP135" s="228" t="str">
        <f t="array" ref="DP135">LOOKUP(2,1/(Log!$K$1:$K$27569=DN135),Log!$F$1:$F$27569)</f>
        <v>UNHCR 02/04/2025</v>
      </c>
      <c r="DQ135" s="228" t="str">
        <f t="array" ref="DQ135">LOOKUP(2,1/(Log!$K$1:$K$27569=DN135),Log!$G$1:$G$27569)</f>
        <v xml:space="preserve">Medium </v>
      </c>
      <c r="DR135" s="228">
        <f t="array" ref="DR135">LOOKUP(2,1/(Log!$K$1:$K$27569=DN135),Log!$H$1:$H$27569)</f>
        <v>2</v>
      </c>
      <c r="DS135" s="228" t="str">
        <f t="array" ref="DS135">LOOKUP(2,1/(Log!$K$1:$K$27569=DN135),Log!$J$1:$J$27569)</f>
        <v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v>
      </c>
      <c r="DT135" s="228" t="str">
        <f t="array" ref="DT135">LOOKUP(2,1/(Log!$K$1:$K$27569=DN135),Log!$I$1:$I$27569)</f>
        <v>https://data.unhcr.org/en/documents/details/115462</v>
      </c>
      <c r="DU135" s="229">
        <f t="array" ref="DU135">LOOKUP(2,1/(Log!$K$1:$K$27569=DN135),Log!$L$1:$L$27569)</f>
        <v>45776</v>
      </c>
      <c r="DV135" s="227" t="str">
        <f t="shared" si="174"/>
        <v>UGA005Moderate humanitarian conditions - Level 3</v>
      </c>
      <c r="DW135" s="213">
        <f t="array" ref="DW135">IF(LOOKUP(2,1/(Log!$K$1:$K$27569=DV135),Log!$E$1:$E$27569)="x","x",ROUND(LOOKUP(2,1/(Log!$K$1:$K$27569=DV135),Log!$E$1:$E$27569),-3))</f>
        <v>1858000</v>
      </c>
      <c r="DX135" s="230" t="str">
        <f t="array" ref="DX135">LOOKUP(2,1/(Log!$K$1:$K$27569=DV135),Log!$F$1:$F$27569)</f>
        <v>UNHCR 02/04/2025</v>
      </c>
      <c r="DY135" s="230" t="str">
        <f t="array" ref="DY135">LOOKUP(2,1/(Log!$K$1:$K$27569=DV135),Log!$G$1:$G$27569)</f>
        <v xml:space="preserve">Medium </v>
      </c>
      <c r="DZ135" s="230">
        <f t="array" ref="DZ135">LOOKUP(2,1/(Log!$K$1:$K$27569=DV135),Log!$H$1:$H$27569)</f>
        <v>2</v>
      </c>
      <c r="EA135" s="230" t="str">
        <f t="array" ref="EA135">LOOKUP(2,1/(Log!$K$1:$K$27569=DV135),Log!$J$1:$J$27569)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v>
      </c>
      <c r="EB135" s="230" t="str">
        <f t="array" ref="EB135">LOOKUP(2,1/(Log!$K$1:$K$27569=DV135),Log!$I$1:$I$27569)</f>
        <v>https://data.unhcr.org/en/documents/details/115462</v>
      </c>
      <c r="EC135" s="214">
        <f t="array" ref="EC135">LOOKUP(2,1/(Log!$K$1:$K$27569=DV135),Log!$L$1:$L$27569)</f>
        <v>45776</v>
      </c>
      <c r="ED135" s="228" t="str">
        <f t="shared" si="175"/>
        <v>UGA005Severe humanitarian conditions - Level 4</v>
      </c>
      <c r="EE135" s="218" t="str">
        <f t="array" ref="EE135">IF(LOOKUP(2,1/(Log!$K$1:$K$27569=ED135),Log!$E$1:$E$27569)="x","x",ROUND(LOOKUP(2,1/(Log!$K$1:$K$27569=ED135),Log!$E$1:$E$27569),-3))</f>
        <v>x</v>
      </c>
      <c r="EF135" s="228" t="str">
        <f t="array" ref="EF135">LOOKUP(2,1/(Log!$K$1:$K$27569=ED135),Log!$F$1:$F$27569)</f>
        <v>X</v>
      </c>
      <c r="EG135" s="228" t="str">
        <f t="array" ref="EG135">LOOKUP(2,1/(Log!$K$1:$K$27569=ED135),Log!$G$1:$G$27569)</f>
        <v>Low</v>
      </c>
      <c r="EH135" s="228">
        <f t="array" ref="EH135">LOOKUP(2,1/(Log!$K$1:$K$27569=ED135),Log!$H$1:$H$27569)</f>
        <v>3</v>
      </c>
      <c r="EI135" s="228" t="str">
        <f t="array" ref="EI135">LOOKUP(2,1/(Log!$K$1:$K$27569=ED135),Log!$J$1:$J$27569)</f>
        <v>While some refugees may be facing Level 4 conditions, there is no information to indicate this or other reliable source for the severity distribution for each level.</v>
      </c>
      <c r="EJ135" s="228" t="str">
        <f t="array" ref="EJ135">LOOKUP(2,1/(Log!$K$1:$K$27569=ED135),Log!$I$1:$I$27569)</f>
        <v>x</v>
      </c>
      <c r="EK135" s="229">
        <f t="array" ref="EK135">LOOKUP(2,1/(Log!$K$1:$K$27569=ED135),Log!$L$1:$L$27569)</f>
        <v>45776</v>
      </c>
      <c r="EL135" s="227" t="str">
        <f t="shared" si="176"/>
        <v>UGA005Extreme humanitarian conditions - Level 5</v>
      </c>
      <c r="EM135" s="213" t="str">
        <f t="array" ref="EM135">IF(LOOKUP(2,1/(Log!$K$1:$K$27569=EL135),Log!$E$1:$E$27569)="x","x",ROUND(LOOKUP(2,1/(Log!$K$1:$K$27569=EL135),Log!$E$1:$E$27569),-3))</f>
        <v>x</v>
      </c>
      <c r="EN135" s="230" t="str">
        <f t="array" ref="EN135">LOOKUP(2,1/(Log!$K$1:$K$27569=EL135),Log!$F$1:$F$27569)</f>
        <v>X</v>
      </c>
      <c r="EO135" s="230" t="str">
        <f t="array" ref="EO135">LOOKUP(2,1/(Log!$K$1:$K$27569=EL135),Log!$G$1:$G$27569)</f>
        <v>Low</v>
      </c>
      <c r="EP135" s="230">
        <f t="array" ref="EP135">LOOKUP(2,1/(Log!$K$1:$K$27569=EL135),Log!$H$1:$H$27569)</f>
        <v>3</v>
      </c>
      <c r="EQ135" s="230" t="str">
        <f t="array" ref="EQ135">LOOKUP(2,1/(Log!$K$1:$K$27569=EL135),Log!$J$1:$J$27569)</f>
        <v>While some refugees may be facing Level 5 conditions, there is no information to indicate this or other reliable source for the severity distribution for each level.</v>
      </c>
      <c r="ER135" s="230" t="str">
        <f t="array" ref="ER135">LOOKUP(2,1/(Log!$K$1:$K$27569=EL135),Log!$I$1:$I$27569)</f>
        <v>x</v>
      </c>
      <c r="ES135" s="214">
        <f t="array" ref="ES135">LOOKUP(2,1/(Log!$K$1:$K$27569=EL135),Log!$L$1:$L$27569)</f>
        <v>45776</v>
      </c>
      <c r="ET135" s="228" t="str">
        <f t="shared" si="177"/>
        <v>UGA005Fatalities in all crises</v>
      </c>
      <c r="EU135" s="228" t="str">
        <f t="array" ref="EU135">LOOKUP(2,1/(Log!$K$1:$K$27569=ET135),Log!$E$1:$E$27569)</f>
        <v>x</v>
      </c>
      <c r="EV135" s="228" t="str">
        <f t="array" ref="EV135">LOOKUP(2,1/(Log!$K$1:$K$27569=ET135),Log!$F$1:$F$27569)</f>
        <v>X</v>
      </c>
      <c r="EW135" s="228" t="str">
        <f t="array" ref="EW135">LOOKUP(2,1/(Log!$K$1:$K$27569=ET135),Log!$G$1:$G$27569)</f>
        <v>x</v>
      </c>
      <c r="EX135" s="228" t="str">
        <f t="array" ref="EX135">LOOKUP(2,1/(Log!$K$1:$K$27569=ET135),Log!$H$1:$H$27569)</f>
        <v>x</v>
      </c>
      <c r="EY135" s="228" t="str">
        <f t="array" ref="EY135">LOOKUP(2,1/(Log!$K$1:$K$27569=ET135),Log!$J$1:$J$27569)</f>
        <v>Given the difficult nature of the circumstances in Uganda and the absence of up-to-date and reliable data from open sources, it is difficult to accurately estimate figures for this indicator</v>
      </c>
      <c r="EZ135" s="228" t="str">
        <f t="array" ref="EZ135">LOOKUP(2,1/(Log!$K$1:$K$27569=ET135),Log!$I$1:$I$27569)</f>
        <v>x</v>
      </c>
      <c r="FA135" s="229">
        <f t="array" ref="FA135">LOOKUP(2,1/(Log!$K$1:$K$27569=ET135),Log!$L$1:$L$27569)</f>
        <v>45776</v>
      </c>
      <c r="FB135" s="227" t="str">
        <f t="shared" si="178"/>
        <v>UGA005Crisis affected groups</v>
      </c>
      <c r="FC135" s="230">
        <f t="array" ref="FC135">LOOKUP(2,1/(Log!$K$1:$K$27569=FB135),Log!$E$1:$E$27569)</f>
        <v>2</v>
      </c>
      <c r="FD135" s="230" t="str">
        <f t="array" ref="FD135">LOOKUP(2,1/(Log!$K$1:$K$27569=FB135),Log!$F$1:$F$27569)</f>
        <v>UNHCR 02/04/2025; IPC 17/12/2024; UNHCR 28/02/2025</v>
      </c>
      <c r="FE135" s="230" t="str">
        <f t="array" ref="FE135">LOOKUP(2,1/(Log!$K$1:$K$27569=FB135),Log!$G$1:$G$27569)</f>
        <v xml:space="preserve">Medium </v>
      </c>
      <c r="FF135" s="230">
        <f t="array" ref="FF135">LOOKUP(2,1/(Log!$K$1:$K$27569=FB135),Log!$H$1:$H$27569)</f>
        <v>2</v>
      </c>
      <c r="FG135" s="230" t="str">
        <f t="array" ref="FG135">LOOKUP(2,1/(Log!$K$1:$K$27569=FB135),Log!$J$1:$J$27569)</f>
        <v>In this crisis 2 out of 5 populaton groups are affected: Host population and refugees.</v>
      </c>
      <c r="FH135" s="230" t="str">
        <f t="array" ref="FH135">LOOKUP(2,1/(Log!$K$1:$K$27569=FB135),Log!$I$1:$I$27569)</f>
        <v>https://data.unhcr.org/en/documents/details/115462; https://www.ipcinfo.org/ipc-country-analysis/details-map/en/c/1159430/?iso3=UGA; https://data.unhcr.org/en/country/uga</v>
      </c>
      <c r="FI135" s="214">
        <f t="array" ref="FI135">LOOKUP(2,1/(Log!$K$1:$K$27569=FB135),Log!$L$1:$L$27569)</f>
        <v>45776</v>
      </c>
      <c r="FJ135" s="227" t="str">
        <f t="shared" si="179"/>
        <v>UGA005People facing limited access constraints</v>
      </c>
      <c r="FK135" s="228" t="str">
        <f t="array" ref="FK135">LOOKUP(2,1/(Log!$K$1:$K$27569=FJ135),Log!$E$1:$E$27569)</f>
        <v>x</v>
      </c>
      <c r="FL135" s="228" t="str">
        <f t="array" ref="FL135">LOOKUP(2,1/(Log!$K$1:$K$27569=FJ135),Log!$F$1:$F$27569)</f>
        <v>X</v>
      </c>
      <c r="FM135" s="228" t="str">
        <f t="array" ref="FM135">LOOKUP(2,1/(Log!$K$1:$K$27569=FJ135),Log!$G$1:$G$27569)</f>
        <v>x</v>
      </c>
      <c r="FN135" s="228" t="str">
        <f t="array" ref="FN135">LOOKUP(2,1/(Log!$K$1:$K$27569=FJ135),Log!$H$1:$H$27569)</f>
        <v>x</v>
      </c>
      <c r="FO135" s="228" t="str">
        <f t="array" ref="FO135">LOOKUP(2,1/(Log!$K$1:$K$27569=FJ135),Log!$J$1:$J$27569)</f>
        <v>Given the difficult nature of the circumstances in Uganda and the absence of up-to-date and reliable data from open sources, it is difficult to accurately estimate figures for this indicator</v>
      </c>
      <c r="FP135" s="218" t="str">
        <f t="array" ref="FP135">LOOKUP(2,1/(Log!$K$1:$K$27569=FJ135),Log!$I$1:$I$27569)</f>
        <v>X</v>
      </c>
      <c r="FQ135" s="219">
        <f t="array" ref="FQ135">LOOKUP(2,1/(Log!$K$1:$K$27569=FJ135),Log!$L$1:$L$27569)</f>
        <v>45776</v>
      </c>
      <c r="FR135" s="227" t="str">
        <f t="shared" si="180"/>
        <v>UGA005People facing restricted access constraints</v>
      </c>
      <c r="FS135" s="230" t="str">
        <f t="array" ref="FS135">LOOKUP(2,1/(Log!$K$1:$K$27569=FR135),Log!$E$1:$E$27569)</f>
        <v>x</v>
      </c>
      <c r="FT135" s="230" t="str">
        <f t="array" ref="FT135">LOOKUP(2,1/(Log!$K$1:$K$27569=FR135),Log!$F$1:$F$27569)</f>
        <v>X</v>
      </c>
      <c r="FU135" s="230" t="str">
        <f t="array" ref="FU135">LOOKUP(2,1/(Log!$K$1:$K$27569=FR135),Log!$G$1:$G$27569)</f>
        <v>x</v>
      </c>
      <c r="FV135" s="230" t="str">
        <f t="array" ref="FV135">LOOKUP(2,1/(Log!$K$1:$K$27569=FR135),Log!$H$1:$H$27569)</f>
        <v>x</v>
      </c>
      <c r="FW135" s="230" t="str">
        <f t="array" ref="FW135">LOOKUP(2,1/(Log!$K$1:$K$27569=FR135),Log!$J$1:$J$27569)</f>
        <v>Given the difficult nature of the circumstances in Uganda and the absence of up-to-date and reliable data from open sources, it is difficult to accurately estimate figures for this indicator</v>
      </c>
      <c r="FX135" s="230" t="str">
        <f t="array" ref="FX135">LOOKUP(2,1/(Log!$K$1:$K$27569=FR135),Log!$I$1:$I$27569)</f>
        <v>X</v>
      </c>
      <c r="FY135" s="214">
        <f t="array" ref="FY135">LOOKUP(2,1/(Log!$K$1:$K$27569=FR135),Log!$L$1:$L$27569)</f>
        <v>45776</v>
      </c>
      <c r="FZ135" s="228" t="str">
        <f t="shared" si="181"/>
        <v>UGA005Impediments to entry into country (bureaucratic and administrative)</v>
      </c>
      <c r="GA135" s="228">
        <f t="array" ref="GA135">LOOKUP(2,1/(Log!$K$1:$K$27569=FZ135),Log!$E$1:$E$27569)</f>
        <v>1</v>
      </c>
      <c r="GB135" s="228" t="str">
        <f t="array" ref="GB135">LOOKUP(2,1/(Log!$K$1:$K$27569=FZ135),Log!$F$1:$F$27569)</f>
        <v>ACAPS Access Methodology</v>
      </c>
      <c r="GC135" s="228" t="str">
        <f t="array" ref="GC135">LOOKUP(2,1/(Log!$K$1:$K$27569=FZ135),Log!$G$1:$G$27569)</f>
        <v>Medium</v>
      </c>
      <c r="GD135" s="228">
        <f t="array" ref="GD135">LOOKUP(2,1/(Log!$K$1:$K$27569=FZ135),Log!$H$1:$H$27569)</f>
        <v>2</v>
      </c>
      <c r="GE135" s="228" t="str">
        <f t="array" ref="GE135">LOOKUP(2,1/(Log!$K$1:$K$27569=FZ135),Log!$J$1:$J$27569)</f>
        <v>x</v>
      </c>
      <c r="GF135" s="228" t="str">
        <f t="array" ref="GF135">LOOKUP(2,1/(Log!$K$1:$K$27569=FZ135),Log!$I$1:$I$27569)</f>
        <v>x</v>
      </c>
      <c r="GG135" s="229">
        <f t="array" ref="GG135">LOOKUP(2,1/(Log!$K$1:$K$27569=FZ135),Log!$L$1:$L$27569)</f>
        <v>45608</v>
      </c>
      <c r="GH135" s="227" t="str">
        <f t="shared" si="182"/>
        <v>UGA005Restriction of movement (impediments to freedom of movement and/or administrative restrictions)</v>
      </c>
      <c r="GI135" s="230">
        <f t="array" ref="GI135">LOOKUP(2,1/(Log!$K$1:$K$27569=GH135),Log!$E$1:$E$27569)</f>
        <v>0</v>
      </c>
      <c r="GJ135" s="230" t="str">
        <f t="array" ref="GJ135">LOOKUP(2,1/(Log!$K$1:$K$27569=GH135),Log!$F$1:$F$27569)</f>
        <v>ACAPS Access Methodology</v>
      </c>
      <c r="GK135" s="230" t="str">
        <f t="array" ref="GK135">LOOKUP(2,1/(Log!$K$1:$K$27569=GH135),Log!$G$1:$G$27569)</f>
        <v>Medium</v>
      </c>
      <c r="GL135" s="230">
        <f t="array" ref="GL135">LOOKUP(2,1/(Log!$K$1:$K$27569=GH135),Log!$H$1:$H$27569)</f>
        <v>2</v>
      </c>
      <c r="GM135" s="230" t="str">
        <f t="array" ref="GM135">LOOKUP(2,1/(Log!$K$1:$K$27569=GH135),Log!$J$1:$J$27569)</f>
        <v>x</v>
      </c>
      <c r="GN135" s="230" t="str">
        <f t="array" ref="GN135">LOOKUP(2,1/(Log!$K$1:$K$27569=GH135),Log!$I$1:$I$27569)</f>
        <v>x</v>
      </c>
      <c r="GO135" s="214">
        <f t="array" ref="GO135">LOOKUP(2,1/(Log!$K$1:$K$27569=GH135),Log!$L$1:$L$27569)</f>
        <v>45608</v>
      </c>
      <c r="GP135" s="228" t="str">
        <f t="shared" si="183"/>
        <v>UGA005Interference into implementation of humanitarian activities</v>
      </c>
      <c r="GQ135" s="228">
        <f t="array" ref="GQ135">LOOKUP(2,1/(Log!$K$1:$K$27569=GP135),Log!$E$1:$E$27569)</f>
        <v>0</v>
      </c>
      <c r="GR135" s="228" t="str">
        <f t="array" ref="GR135">LOOKUP(2,1/(Log!$K$1:$K$27569=GP135),Log!$F$1:$F$27569)</f>
        <v>ACAPS Access Methodology</v>
      </c>
      <c r="GS135" s="228" t="str">
        <f t="array" ref="GS135">LOOKUP(2,1/(Log!$K$1:$K$27569=GP135),Log!$G$1:$G$27569)</f>
        <v>Medium</v>
      </c>
      <c r="GT135" s="228">
        <f t="array" ref="GT135">LOOKUP(2,1/(Log!$K$1:$K$27569=GP135),Log!$H$1:$H$27569)</f>
        <v>2</v>
      </c>
      <c r="GU135" s="228" t="str">
        <f t="array" ref="GU135">LOOKUP(2,1/(Log!$K$1:$K$27569=GP135),Log!$J$1:$J$27569)</f>
        <v>x</v>
      </c>
      <c r="GV135" s="228" t="str">
        <f t="array" ref="GV135">LOOKUP(2,1/(Log!$K$1:$K$27569=GP135),Log!$I$1:$I$27569)</f>
        <v>x</v>
      </c>
      <c r="GW135" s="229">
        <f t="array" ref="GW135">LOOKUP(2,1/(Log!$K$1:$K$27569=GP135),Log!$L$1:$L$27569)</f>
        <v>45608</v>
      </c>
      <c r="GX135" s="227" t="str">
        <f t="shared" si="184"/>
        <v>UGA005Violence against personnel, facilities and assets</v>
      </c>
      <c r="GY135" s="230">
        <f t="array" ref="GY135">LOOKUP(2,1/(Log!$K$1:$K$27569=GX135),Log!$E$1:$E$27569)</f>
        <v>0</v>
      </c>
      <c r="GZ135" s="230" t="str">
        <f t="array" ref="GZ135">LOOKUP(2,1/(Log!$K$1:$K$27569=GX135),Log!$F$1:$F$27569)</f>
        <v>ACAPS Access Methodology</v>
      </c>
      <c r="HA135" s="230" t="str">
        <f t="array" ref="HA135">LOOKUP(2,1/(Log!$K$1:$K$27569=GX135),Log!$G$1:$G$27569)</f>
        <v>Medium</v>
      </c>
      <c r="HB135" s="230">
        <f t="array" ref="HB135">LOOKUP(2,1/(Log!$K$1:$K$27569=GX135),Log!$H$1:$H$27569)</f>
        <v>2</v>
      </c>
      <c r="HC135" s="230" t="str">
        <f t="array" ref="HC135">LOOKUP(2,1/(Log!$K$1:$K$27569=GX135),Log!$J$1:$J$27569)</f>
        <v>x</v>
      </c>
      <c r="HD135" s="230" t="str">
        <f t="array" ref="HD135">LOOKUP(2,1/(Log!$K$1:$K$27569=GX135),Log!$I$1:$I$27569)</f>
        <v>x</v>
      </c>
      <c r="HE135" s="214">
        <f t="array" ref="HE135">LOOKUP(2,1/(Log!$K$1:$K$27569=GX135),Log!$L$1:$L$27569)</f>
        <v>45608</v>
      </c>
      <c r="HF135" s="228" t="str">
        <f t="shared" si="185"/>
        <v>UGA005Denial of existence of humanitarian needs or entitlements to assistance</v>
      </c>
      <c r="HG135" s="228">
        <f t="array" ref="HG135">LOOKUP(2,1/(Log!$K$1:$K$27569=HF135),Log!$E$1:$E$27569)</f>
        <v>2</v>
      </c>
      <c r="HH135" s="228" t="str">
        <f t="array" ref="HH135">LOOKUP(2,1/(Log!$K$1:$K$27569=HF135),Log!$F$1:$F$27569)</f>
        <v>ACAPS Access Methodology</v>
      </c>
      <c r="HI135" s="228" t="str">
        <f t="array" ref="HI135">LOOKUP(2,1/(Log!$K$1:$K$27569=HF135),Log!$G$1:$G$27569)</f>
        <v>Medium</v>
      </c>
      <c r="HJ135" s="228">
        <f t="array" ref="HJ135">LOOKUP(2,1/(Log!$K$1:$K$27569=HF135),Log!$H$1:$H$27569)</f>
        <v>2</v>
      </c>
      <c r="HK135" s="228" t="str">
        <f t="array" ref="HK135">LOOKUP(2,1/(Log!$K$1:$K$27569=HF135),Log!$J$1:$J$27569)</f>
        <v>x</v>
      </c>
      <c r="HL135" s="228" t="str">
        <f t="array" ref="HL135">LOOKUP(2,1/(Log!$K$1:$K$27569=HF135),Log!$I$1:$I$27569)</f>
        <v>x</v>
      </c>
      <c r="HM135" s="229">
        <f t="array" ref="HM135">LOOKUP(2,1/(Log!$K$1:$K$27569=HF135),Log!$L$1:$L$27569)</f>
        <v>45608</v>
      </c>
      <c r="HN135" s="227" t="str">
        <f t="shared" si="186"/>
        <v>UGA005Restriction and obstruction of access to services and assistance</v>
      </c>
      <c r="HO135" s="230">
        <f t="array" ref="HO135">LOOKUP(2,1/(Log!$K$1:$K$27569=HN135),Log!$E$1:$E$27569)</f>
        <v>2</v>
      </c>
      <c r="HP135" s="230" t="str">
        <f t="array" ref="HP135">LOOKUP(2,1/(Log!$K$1:$K$27569=HN135),Log!$F$1:$F$27569)</f>
        <v>ACAPS Access Methodology</v>
      </c>
      <c r="HQ135" s="230" t="str">
        <f t="array" ref="HQ135">LOOKUP(2,1/(Log!$K$1:$K$27569=HN135),Log!$G$1:$G$27569)</f>
        <v>Medium</v>
      </c>
      <c r="HR135" s="230">
        <f t="array" ref="HR135">LOOKUP(2,1/(Log!$K$1:$K$27569=HN135),Log!$H$1:$H$27569)</f>
        <v>2</v>
      </c>
      <c r="HS135" s="230" t="str">
        <f t="array" ref="HS135">LOOKUP(2,1/(Log!$K$1:$K$27569=HN135),Log!$J$1:$J$27569)</f>
        <v>x</v>
      </c>
      <c r="HT135" s="230" t="str">
        <f t="array" ref="HT135">LOOKUP(2,1/(Log!$K$1:$K$27569=HN135),Log!$I$1:$I$27569)</f>
        <v>x</v>
      </c>
      <c r="HU135" s="214">
        <f t="array" ref="HU135">LOOKUP(2,1/(Log!$K$1:$K$27569=HN135),Log!$L$1:$L$27569)</f>
        <v>45608</v>
      </c>
      <c r="HV135" s="228" t="str">
        <f t="shared" si="187"/>
        <v>UGA005Ongoing insecurity/hostilities affecting humanitarian assistance</v>
      </c>
      <c r="HW135" s="228">
        <f t="array" ref="HW135">LOOKUP(2,1/(Log!$K$1:$K$27569=HV135),Log!$E$1:$E$27569)</f>
        <v>0</v>
      </c>
      <c r="HX135" s="228" t="str">
        <f t="array" ref="HX135">LOOKUP(2,1/(Log!$K$1:$K$27569=HV135),Log!$F$1:$F$27569)</f>
        <v>ACAPS Access Methodology</v>
      </c>
      <c r="HY135" s="228" t="str">
        <f t="array" ref="HY135">LOOKUP(2,1/(Log!$K$1:$K$27569=HV135),Log!$G$1:$G$27569)</f>
        <v>Medium</v>
      </c>
      <c r="HZ135" s="228">
        <f t="array" ref="HZ135">LOOKUP(2,1/(Log!$K$1:$K$27569=HV135),Log!$H$1:$H$27569)</f>
        <v>2</v>
      </c>
      <c r="IA135" s="228" t="str">
        <f t="array" ref="IA135">LOOKUP(2,1/(Log!$K$1:$K$27569=HV135),Log!$J$1:$J$27569)</f>
        <v>x</v>
      </c>
      <c r="IB135" s="228" t="str">
        <f t="array" ref="IB135">LOOKUP(2,1/(Log!$K$1:$K$27569=HV135),Log!$I$1:$I$27569)</f>
        <v>x</v>
      </c>
      <c r="IC135" s="229">
        <f t="array" ref="IC135">LOOKUP(2,1/(Log!$K$1:$K$27569=HV135),Log!$L$1:$L$27569)</f>
        <v>45608</v>
      </c>
      <c r="ID135" s="227" t="str">
        <f t="shared" si="188"/>
        <v>UGA005Presence of mines and improvised explosive devices</v>
      </c>
      <c r="IE135" s="230">
        <f t="array" ref="IE135">LOOKUP(2,1/(Log!$K$1:$K$27569=ID135),Log!$E$1:$E$27569)</f>
        <v>1</v>
      </c>
      <c r="IF135" s="230" t="str">
        <f t="array" ref="IF135">LOOKUP(2,1/(Log!$K$1:$K$27569=ID135),Log!$F$1:$F$27569)</f>
        <v>ACAPS Access Methodology</v>
      </c>
      <c r="IG135" s="230" t="str">
        <f t="array" ref="IG135">LOOKUP(2,1/(Log!$K$1:$K$27569=ID135),Log!$G$1:$G$27569)</f>
        <v>Medium</v>
      </c>
      <c r="IH135" s="230">
        <f t="array" ref="IH135">LOOKUP(2,1/(Log!$K$1:$K$27569=ID135),Log!$H$1:$H$27569)</f>
        <v>2</v>
      </c>
      <c r="II135" s="230" t="str">
        <f t="array" ref="II135">LOOKUP(2,1/(Log!$K$1:$K$27569=ID135),Log!$J$1:$J$27569)</f>
        <v>x</v>
      </c>
      <c r="IJ135" s="230" t="str">
        <f t="array" ref="IJ135">LOOKUP(2,1/(Log!$K$1:$K$27569=ID135),Log!$I$1:$I$27569)</f>
        <v>x</v>
      </c>
      <c r="IK135" s="214">
        <f t="array" ref="IK135">LOOKUP(2,1/(Log!$K$1:$K$27569=ID135),Log!$L$1:$L$27569)</f>
        <v>45608</v>
      </c>
      <c r="IL135" s="228" t="str">
        <f t="shared" si="189"/>
        <v>UGA005Physical constraints in the environment (obstacles related to terrain, climate, lack of infrastructure, etc.)</v>
      </c>
      <c r="IM135" s="228">
        <f t="array" ref="IM135">LOOKUP(2,1/(Log!$K$1:$K$27569=IL135),Log!$E$1:$E$27569)</f>
        <v>3</v>
      </c>
      <c r="IN135" s="228" t="str">
        <f t="array" ref="IN135">LOOKUP(2,1/(Log!$K$1:$K$27569=IL135),Log!$F$1:$F$27569)</f>
        <v>ACAPS Access Methodology</v>
      </c>
      <c r="IO135" s="228" t="str">
        <f t="array" ref="IO135">LOOKUP(2,1/(Log!$K$1:$K$27569=IL135),Log!$G$1:$G$27569)</f>
        <v>Medium</v>
      </c>
      <c r="IP135" s="228">
        <f t="array" ref="IP135">LOOKUP(2,1/(Log!$K$1:$K$27569=IL135),Log!$H$1:$H$27569)</f>
        <v>2</v>
      </c>
      <c r="IQ135" s="228" t="str">
        <f t="array" ref="IQ135">LOOKUP(2,1/(Log!$K$1:$K$27569=IL135),Log!$J$1:$J$27569)</f>
        <v>x</v>
      </c>
      <c r="IR135" s="228" t="str">
        <f t="array" ref="IR135">LOOKUP(2,1/(Log!$K$1:$K$27569=IL135),Log!$I$1:$I$27569)</f>
        <v>x</v>
      </c>
      <c r="IS135" s="229">
        <f t="array" ref="IS135">LOOKUP(2,1/(Log!$K$1:$K$27569=IL135),Log!$L$1:$L$27569)</f>
        <v>45608</v>
      </c>
    </row>
    <row r="136" spans="1:253" s="11" customFormat="1" ht="13.35" customHeight="1">
      <c r="A136" s="11" t="str">
        <f>Lists!B:B</f>
        <v>Russia-Ukraine conflict</v>
      </c>
      <c r="B136" s="11" t="str">
        <f>Lists!F:F</f>
        <v>Conflict/ Violence,International Displacement</v>
      </c>
      <c r="C136" s="11" t="str">
        <f>Lists!C:C</f>
        <v>UKR002</v>
      </c>
      <c r="D136" s="11" t="str">
        <f>Lists!A:A</f>
        <v>Ukraine</v>
      </c>
      <c r="E136" s="11" t="str">
        <f>Lists!D:D</f>
        <v>UKR</v>
      </c>
      <c r="F136" s="11" t="str">
        <f t="shared" si="152"/>
        <v>UKR002Total population</v>
      </c>
      <c r="G136" s="212">
        <f t="array" ref="G136">ROUND(LOOKUP(2,1/(Log!$K$1:$K$27569=F136),Log!$E$1:$E$27569),-3)</f>
        <v>36402000</v>
      </c>
      <c r="H136" s="213" t="str">
        <f t="array" ref="H136">LOOKUP(2,1/(Log!$K$1:$K$27569=F136),Log!$F$1:$F$27569)</f>
        <v>UNFPA 14/11/2022 ; UNHCR accessed 22/04/2025; IOM 17/04/2025</v>
      </c>
      <c r="I136" s="213" t="str">
        <f t="array" ref="I136">LOOKUP(2,1/(Log!$K$1:$K$27569=F136),Log!$G$1:$G$27569)</f>
        <v xml:space="preserve">Medium </v>
      </c>
      <c r="J136" s="213">
        <f t="array" ref="J136">LOOKUP(2,1/(Log!$K$1:$K$27569=F136),Log!$H$1:$H$27569)</f>
        <v>2</v>
      </c>
      <c r="K136" s="213" t="str">
        <f t="array" ref="K136">LOOKUP(2,1/(Log!$K$1:$K$27569=F136),Log!$J$1:$J$27569)</f>
        <v>This is the total population in the country adjusted to population movement. The baseline population figure of (43,320,154) people is taken from UNFPA population growth estimates which were based on the last population census conducted in Ukraine in 2001. The (6,917,800) outgoing refugees as of 17 April 2025 is taken from UNHCR's live website. The sources were chosen because they provide the data needed for the calculations as per the INFORM Severity Index methodology. The reliability is medium because the data includes high-quality information alongside some elements with lower quality, resulting in an overall medium reliability.</v>
      </c>
      <c r="L136" s="213" t="str">
        <f t="array" ref="L136">LOOKUP(2,1/(Log!$K$1:$K$27569=F136),Log!$I$1:$I$27569)</f>
        <v>https://data.humdata.org/dataset/legacy-cod-ps-ukr/resource/ab307012-08ff-42c6-b794-3b9c5c0594a1; https://data.unhcr.org/en/situations/ukraine; https://dtm.iom.int/reports/ukraine-internal-displacement-report-general-population-survey-round-20-april-2025</v>
      </c>
      <c r="M136" s="214">
        <f t="array" ref="M136">LOOKUP(2,1/(Log!$K$1:$K$27569=F136),Log!$L$1:$L$27569)</f>
        <v>45773</v>
      </c>
      <c r="N136" s="221" t="str">
        <f t="shared" si="153"/>
        <v>UKR002Landmass affected</v>
      </c>
      <c r="O136" s="216">
        <f t="array" ref="O136">LOOKUP(2,1/(Log!$K$1:$K$27569=N136),Log!$E$1:$E$27569)</f>
        <v>603628</v>
      </c>
      <c r="P136" s="216" t="str">
        <f t="array" ref="P136">LOOKUP(2,1/(Log!$K$1:$K$27569=N136),Log!$F$1:$F$27569)</f>
        <v>Ukraine Now accessed 19/08/2022</v>
      </c>
      <c r="Q136" s="216" t="str">
        <f t="array" ref="Q136">LOOKUP(2,1/(Log!$K$1:$K$27569=N136),Log!$G$1:$G$27569)</f>
        <v>High</v>
      </c>
      <c r="R136" s="216">
        <f t="array" ref="R136">LOOKUP(2,1/(Log!$K$1:$K$27569=N136),Log!$H$1:$H$27569)</f>
        <v>1</v>
      </c>
      <c r="S136" s="216" t="str">
        <f t="array" ref="S136">LOOKUP(2,1/(Log!$K$1:$K$27569=N136),Log!$J$1:$J$27569)</f>
        <v>The entire country is considered affected by the crisis because of the ongoing full scale Russian invasion since 2022, which includes country wide air attacks, including in critical civilian infrastructure such as energy production facilities. Displacement is also country wide, and IDPs are present in every oblast of Ukraine.</v>
      </c>
      <c r="T136" s="216" t="str">
        <f t="array" ref="T136">LOOKUP(2,1/(Log!$K$1:$K$27569=N136),Log!$I$1:$I$27569)</f>
        <v>https://ukraine.ua/faq/how-big-is-ukraine/</v>
      </c>
      <c r="U136" s="217">
        <f t="array" ref="U136">LOOKUP(2,1/(Log!$K$1:$K$27569=N136),Log!$L$1:$L$27569)</f>
        <v>45773</v>
      </c>
      <c r="V136" s="221" t="str">
        <f t="shared" si="154"/>
        <v>UKR002People exposed</v>
      </c>
      <c r="W136" s="213">
        <f t="array" ref="W136">IF(LOOKUP(2,1/(Log!$K$1:$K$27569=V136),Log!$E$1:$E$27569)="x","x",ROUND(LOOKUP(2,1/(Log!$K$1:$K$27569=V136),Log!$E$1:$E$27569),-3))</f>
        <v>36402000</v>
      </c>
      <c r="X136" s="213" t="str">
        <f t="array" ref="X136">LOOKUP(2,1/(Log!$K$1:$K$27569=V136),Log!$F$1:$F$27569)</f>
        <v>UNFPA 14/11/2022 ; UNHCR accessed 22/04/2025; IOM 17/04/2025</v>
      </c>
      <c r="Y136" s="213" t="str">
        <f t="array" ref="Y136">LOOKUP(2,1/(Log!$K$1:$K$27569=V136),Log!$G$1:$G$27569)</f>
        <v>High</v>
      </c>
      <c r="Z136" s="213">
        <f t="array" ref="Z136">LOOKUP(2,1/(Log!$K$1:$K$27569=V136),Log!$H$1:$H$27569)</f>
        <v>1</v>
      </c>
      <c r="AA136" s="213" t="str">
        <f t="array" ref="AA136">LOOKUP(2,1/(Log!$K$1:$K$27569=V136),Log!$J$1:$J$27569)</f>
        <v xml:space="preserve">The number of people exposed corresponds to the total population of the country. The entire population is exposed to direct and indirect impacts of the war. This figure is taken from the total population indicator using the same sources; the baseline governmental population census and UNFPA population data, and the refugee and returnee data from UNHCR and IOM respectively. The sources were chosen because they provide baseline population data from which outgoing refugee data can be subtracted, and returnees from abroad data can be added to calculate the figure of the population present within the country as of date as per the INFORM Severity Index methodology. The reliability of this data is high because it is up to date. </v>
      </c>
      <c r="AB136" s="213" t="str">
        <f t="array" ref="AB136">LOOKUP(2,1/(Log!$K$1:$K$27569=V136),Log!$I$1:$I$27569)</f>
        <v>https://data.humdata.org/dataset/legacy-cod-ps-ukr/resource/ab307012-08ff-42c6-b794-3b9c5c0594a1; https://data.unhcr.org/en/situations/ukraine; https://dtm.iom.int/reports/ukraine-internal-displacement-report-general-population-survey-round-20-april-2025</v>
      </c>
      <c r="AC136" s="214">
        <f t="array" ref="AC136">LOOKUP(2,1/(Log!$K$1:$K$27569=V136),Log!$L$1:$L$27569)</f>
        <v>45773</v>
      </c>
      <c r="AD136" s="221" t="str">
        <f t="shared" si="155"/>
        <v>UKR002People affected</v>
      </c>
      <c r="AE136" s="218">
        <f t="array" ref="AE136">IF(LOOKUP(2,1/(Log!$K$1:$K$27569=AD136),Log!$E$1:$E$27569)="x","x",ROUND(LOOKUP(2,1/(Log!$K$1:$K$27569=AD136),Log!$E$1:$E$27569),-3))</f>
        <v>16300000</v>
      </c>
      <c r="AF136" s="218" t="str">
        <f t="array" ref="AF136">LOOKUP(2,1/(Log!$K$1:$K$27569=AD136),Log!$F$1:$F$27569)</f>
        <v>OCHA 14/01/2025</v>
      </c>
      <c r="AG136" s="218" t="str">
        <f t="array" ref="AG136">LOOKUP(2,1/(Log!$K$1:$K$27569=AD136),Log!$G$1:$G$27569)</f>
        <v>High</v>
      </c>
      <c r="AH136" s="218">
        <f t="array" ref="AH136">LOOKUP(2,1/(Log!$K$1:$K$27569=AD136),Log!$H$1:$H$27569)</f>
        <v>1</v>
      </c>
      <c r="AI136" s="218" t="str">
        <f t="array" ref="AI136">LOOKUP(2,1/(Log!$K$1:$K$27569=AD136),Log!$J$1:$J$27569)</f>
        <v xml:space="preserve">The number of people affected by the crisis is taken from HNRP 2025, page 81. The source was chosen because HNRP is the recommended source for this indicator as per ACAPS' INFORM Severity index methodology guidelines. The reliability of this data is high because it is up to date. Note: The figure in the latest HNRP 2025 publication is rounded up. </v>
      </c>
      <c r="AJ136" s="218" t="str">
        <f t="array" ref="AJ136">LOOKUP(2,1/(Log!$K$1:$K$27569=AD136),Log!$I$1:$I$27569)</f>
        <v>https://reliefweb.int/report/ukraine/ukraine-humanitarian-needs-and-response-plan-2025-january-2025-enuk</v>
      </c>
      <c r="AK136" s="219">
        <f t="array" ref="AK136">LOOKUP(2,1/(Log!$K$1:$K$27569=AD136),Log!$L$1:$L$27569)</f>
        <v>45773</v>
      </c>
      <c r="AL136" s="221" t="str">
        <f t="shared" si="156"/>
        <v>UKR002People displaced</v>
      </c>
      <c r="AM136" s="213">
        <f t="array" ref="AM136">IF(LOOKUP(2,1/(Log!$K$1:$K$27569=AL136),Log!$E$1:$E$27569)="x","x",ROUND(LOOKUP(2,1/(Log!$K$1:$K$27569=AL136),Log!$E$1:$E$27569),-3))</f>
        <v>14812000</v>
      </c>
      <c r="AN136" s="213" t="str">
        <f t="array" ref="AN136">LOOKUP(2,1/(Log!$K$1:$K$27569=AL136),Log!$F$1:$F$27569)</f>
        <v>UNHCR accessed 22/04/2025; IOM 17/04/2025; IOM 17/04/2025</v>
      </c>
      <c r="AO136" s="213" t="str">
        <f t="array" ref="AO136">LOOKUP(2,1/(Log!$K$1:$K$27569=AL136),Log!$G$1:$G$27569)</f>
        <v>High</v>
      </c>
      <c r="AP136" s="213">
        <f t="array" ref="AP136">LOOKUP(2,1/(Log!$K$1:$K$27569=AL136),Log!$H$1:$H$27569)</f>
        <v>1</v>
      </c>
      <c r="AQ136" s="213" t="str">
        <f t="array" ref="AQ136">LOOKUP(2,1/(Log!$K$1:$K$27569=AL136),Log!$J$1:$J$27569)</f>
        <v>The number of people displaced by the crisis includes the number of IDPs, returnees, and people displaced to other countries because of the crisis. Since the full scale Russian invasion of Ukraine 2022, millions have become displaced within Ukraine and abroad, mostly in Europe. Data on irregular and unregistered migrants is not available. The data is taken from UNHCR website, and IOM report on page 2. The sources were chosen because they provide refugee (6,917,800 refugees as of 17 April 2025), IDP (3,757,000 de-facto IDPs as of April 2025), and returnee data (4,137,000 returnees as of April 2025) needed for the calculation of the displaced population figure as per the INFORM Severity Index methodology.The reliability is high because the data is recent.</v>
      </c>
      <c r="AR136" s="213" t="str">
        <f t="array" ref="AR136">LOOKUP(2,1/(Log!$K$1:$K$27569=AL136),Log!$I$1:$I$27569)</f>
        <v>https://data.unhcr.org/en/situations/ukraine; https://dtm.iom.int/reports/ukraine-internal-displacement-report-general-population-survey-round-20-april-2025; https://dtm.iom.int/reports/ukraine-internal-displacement-report-general-population-survey-round-20-april-2025</v>
      </c>
      <c r="AS136" s="214">
        <f t="array" ref="AS136">LOOKUP(2,1/(Log!$K$1:$K$27569=AL136),Log!$L$1:$L$27569)</f>
        <v>45773</v>
      </c>
      <c r="AT136" s="222" t="str">
        <f t="shared" si="157"/>
        <v>UKR002Injuries reported</v>
      </c>
      <c r="AU136" s="218">
        <f t="array" ref="AU136">LOOKUP(2,1/(Log!$K$1:$K$27569=AT136),Log!$E$1:$E$27569)</f>
        <v>4625</v>
      </c>
      <c r="AV136" s="218" t="str">
        <f t="array" ref="AV136">LOOKUP(2,1/(Log!$K$1:$K$27569=AT136),Log!$F$1:$F$27569)</f>
        <v>OHCHR 09/04/2025</v>
      </c>
      <c r="AW136" s="218" t="str">
        <f t="array" ref="AW136">LOOKUP(2,1/(Log!$K$1:$K$27569=AT136),Log!$G$1:$G$27569)</f>
        <v>Low</v>
      </c>
      <c r="AX136" s="218">
        <f t="array" ref="AX136">LOOKUP(2,1/(Log!$K$1:$K$27569=AT136),Log!$H$1:$H$27569)</f>
        <v>3</v>
      </c>
      <c r="AY136" s="218" t="str">
        <f t="array" ref="AY136">LOOKUP(2,1/(Log!$K$1:$K$27569=AT136),Log!$J$1:$J$27569)</f>
        <v>This is the total number of civilians injured in Ukraine from October 2024 - March 2025, according to OHCHR (910 in March, 588 in February, 761 in January 2025, 522 in December 2024, 910 in November, 934 in October). This source was chosen because it provides the number of civilians injuries each month. The reliability is low, as this number might be an underestimate, as some reports are still pending verification and confirmation by the OHCHR team.</v>
      </c>
      <c r="AZ136" s="218" t="str">
        <f t="array" ref="AZ136">LOOKUP(2,1/(Log!$K$1:$K$27569=AT136),Log!$I$1:$I$27569)</f>
        <v>https://ukraine.ohchr.org/en/Protection-of-Civilians-in-Armed-Conflict-March-2025</v>
      </c>
      <c r="BA136" s="219">
        <f t="array" ref="BA136">LOOKUP(2,1/(Log!$K$1:$K$27569=AT136),Log!$L$1:$L$27569)</f>
        <v>45773</v>
      </c>
      <c r="BB136" s="221" t="str">
        <f t="shared" si="158"/>
        <v>UKR002Illness cases reported</v>
      </c>
      <c r="BC136" s="213" t="str">
        <f t="array" ref="BC136">LOOKUP(2,1/(Log!$K$1:$K$27569=BB136),Log!$E$1:$E$27569)</f>
        <v>x</v>
      </c>
      <c r="BD136" s="213" t="str">
        <f t="array" ref="BD136">LOOKUP(2,1/(Log!$K$1:$K$27569=BB136),Log!$F$1:$F$27569)</f>
        <v>x</v>
      </c>
      <c r="BE136" s="213" t="str">
        <f t="array" ref="BE136">LOOKUP(2,1/(Log!$K$1:$K$27569=BB136),Log!$G$1:$G$27569)</f>
        <v>x</v>
      </c>
      <c r="BF136" s="213" t="str">
        <f t="array" ref="BF136">LOOKUP(2,1/(Log!$K$1:$K$27569=BB136),Log!$H$1:$H$27569)</f>
        <v>x</v>
      </c>
      <c r="BG136" s="213" t="str">
        <f t="array" ref="BG136">LOOKUP(2,1/(Log!$K$1:$K$27569=BB136),Log!$J$1:$J$27569)</f>
        <v xml:space="preserve">There is no available information. </v>
      </c>
      <c r="BH136" s="213" t="str">
        <f t="array" ref="BH136">LOOKUP(2,1/(Log!$K$1:$K$27569=BB136),Log!$I$1:$I$27569)</f>
        <v>x</v>
      </c>
      <c r="BI136" s="214">
        <f t="array" ref="BI136">LOOKUP(2,1/(Log!$K$1:$K$27569=BB136),Log!$L$1:$L$27569)</f>
        <v>45563</v>
      </c>
      <c r="BJ136" s="222" t="str">
        <f t="shared" si="159"/>
        <v>UKR002Fatalities reported</v>
      </c>
      <c r="BK136" s="222">
        <f t="array" ref="BK136">LOOKUP(2,1/(Log!$K$1:$K$27569=BJ136),Log!$E$1:$E$27569)</f>
        <v>963</v>
      </c>
      <c r="BL136" s="222" t="str">
        <f t="array" ref="BL136">LOOKUP(2,1/(Log!$K$1:$K$27569=BJ136),Log!$F$1:$F$27569)</f>
        <v>OHCHR 09/04/2025</v>
      </c>
      <c r="BM136" s="222" t="str">
        <f t="array" ref="BM136">LOOKUP(2,1/(Log!$K$1:$K$27569=BJ136),Log!$G$1:$G$27569)</f>
        <v>Low</v>
      </c>
      <c r="BN136" s="222">
        <f t="array" ref="BN136">LOOKUP(2,1/(Log!$K$1:$K$27569=BJ136),Log!$H$1:$H$27569)</f>
        <v>3</v>
      </c>
      <c r="BO136" s="222" t="str">
        <f t="array" ref="BO136">LOOKUP(2,1/(Log!$K$1:$K$27569=BJ136),Log!$J$1:$J$27569)</f>
        <v xml:space="preserve">This is the total number of civilians fatalities in Ukraine from October 2024 to March 2025, according to OHCHR (164 in March, 129 in February ,148 in January 2025, 109 in December 2024, 173 in November, 197 in October). This source was chosen because it provides the number of civilian fatalities each month. The reliability is low, as this number might be an underestimate, as some reports are still pending verification and confirmation by the OHCHR team. </v>
      </c>
      <c r="BP136" s="218" t="str">
        <f t="array" ref="BP136">LOOKUP(2,1/(Log!$K$1:$K$27569=BJ136),Log!$I$1:$I$27569)</f>
        <v>https://ukraine.ohchr.org/en/Protection-of-Civilians-in-Armed-Conflict-March-2025</v>
      </c>
      <c r="BQ136" s="223">
        <f t="array" ref="BQ136">LOOKUP(2,1/(Log!$K$1:$K$27569=BJ136),Log!$L$1:$L$27569)</f>
        <v>45773</v>
      </c>
      <c r="BR136" s="221" t="str">
        <f t="shared" si="160"/>
        <v>UKR002Buildings damaged</v>
      </c>
      <c r="BS136" s="224">
        <f t="array" ref="BS136">LOOKUP(2,1/(Log!$K$1:$K$27569=BR136),Log!$E$1:$E$27569)</f>
        <v>236000</v>
      </c>
      <c r="BT136" s="224" t="str">
        <f t="array" ref="BT136">LOOKUP(2,1/(Log!$K$1:$K$27569=BR136),Log!$F$1:$F$27569)</f>
        <v>KSE 15/02/2025</v>
      </c>
      <c r="BU136" s="224" t="str">
        <f t="array" ref="BU136">LOOKUP(2,1/(Log!$K$1:$K$27569=BR136),Log!$G$1:$G$27569)</f>
        <v xml:space="preserve">Medium </v>
      </c>
      <c r="BV136" s="224">
        <f t="array" ref="BV136">LOOKUP(2,1/(Log!$K$1:$K$27569=BR136),Log!$H$1:$H$27569)</f>
        <v>2</v>
      </c>
      <c r="BW136" s="224" t="str">
        <f t="array" ref="BW136">LOOKUP(2,1/(Log!$K$1:$K$27569=BR136),Log!$J$1:$J$27569)</f>
        <v>This is the number of buildings damaged or destroyed. This source was chosen because it analysed the number of damaged and destroyed buildings. The reliability is medium because the situation on the ground is highly dynamic, and the data may no longer be accurate due to recent developments for which there is no updated source.</v>
      </c>
      <c r="BX136" s="224" t="str">
        <f t="array" ref="BX136">LOOKUP(2,1/(Log!$K$1:$K$27569=BR136),Log!$I$1:$I$27569)</f>
        <v>https://kse.ua/about-the-school/news/damages-to-ukraine-s-infrastructure-due-to-the-war-have-risen-to-170-billion-kse-institute-estimate-as-of-november-2024/</v>
      </c>
      <c r="BY136" s="214">
        <f t="array" ref="BY136">LOOKUP(2,1/(Log!$K$1:$K$27569=BR136),Log!$L$1:$L$27569)</f>
        <v>45773</v>
      </c>
      <c r="BZ136" s="222" t="str">
        <f t="shared" si="161"/>
        <v>UKR002Buildings destroyed</v>
      </c>
      <c r="CA136" s="222">
        <f t="array" ref="CA136">LOOKUP(2,1/(Log!$K$1:$K$27569=BZ136),Log!$E$1:$E$27569)</f>
        <v>236000</v>
      </c>
      <c r="CB136" s="222" t="str">
        <f t="array" ref="CB136">LOOKUP(2,1/(Log!$K$1:$K$27569=BZ136),Log!$F$1:$F$27569)</f>
        <v>KSE 15/02/2025</v>
      </c>
      <c r="CC136" s="222" t="str">
        <f t="array" ref="CC136">LOOKUP(2,1/(Log!$K$1:$K$27569=BZ136),Log!$G$1:$G$27569)</f>
        <v xml:space="preserve">Medium </v>
      </c>
      <c r="CD136" s="222">
        <f t="array" ref="CD136">LOOKUP(2,1/(Log!$K$1:$K$27569=BZ136),Log!$H$1:$H$27569)</f>
        <v>2</v>
      </c>
      <c r="CE136" s="222" t="str">
        <f t="array" ref="CE136">LOOKUP(2,1/(Log!$K$1:$K$27569=BZ136),Log!$J$1:$J$27569)</f>
        <v>This is the number of buildings damaged or destroyed. This source was chosen because it analysed the number of damaged and destroyed buildings. The reliability is medium because the situation on the ground is highly dynamic, and the data may no longer be accurate due to recent developments for which there is no updated source.</v>
      </c>
      <c r="CF136" s="222" t="str">
        <f t="array" ref="CF136">LOOKUP(2,1/(Log!$K$1:$K$27569=BZ136),Log!$I$1:$I$27569)</f>
        <v>https://kse.ua/about-the-school/news/damages-to-ukraine-s-infrastructure-due-to-the-war-have-risen-to-170-billion-kse-institute-estimate-as-of-november-2024/</v>
      </c>
      <c r="CG136" s="223">
        <f t="array" ref="CG136">LOOKUP(2,1/(Log!$K$1:$K$27569=BZ136),Log!$L$1:$L$27569)</f>
        <v>45773</v>
      </c>
      <c r="CH136" s="221" t="str">
        <f t="shared" si="162"/>
        <v>UKR002Buildings in the affected area</v>
      </c>
      <c r="CI136" s="222" t="e">
        <f t="array" ref="CI136">LOOKUP(2,1/(Log!$K$1:$K$27569=CH136),Log!$E$1:$E$27569)</f>
        <v>#N/A</v>
      </c>
      <c r="CJ136" s="222" t="e">
        <f t="array" ref="CJ136">LOOKUP(2,1/(Log!$K$1:$K$27569=CH136),Log!$F$1:$F$27569)</f>
        <v>#N/A</v>
      </c>
      <c r="CK136" s="222" t="e">
        <f t="array" ref="CK136">LOOKUP(2,1/(Log!$K$1:$K$27569=CH136),Log!$G$1:$G$27569)</f>
        <v>#N/A</v>
      </c>
      <c r="CL136" s="222" t="e">
        <f t="array" ref="CL136">LOOKUP(2,1/(Log!$K$1:$K$27569=CH136),Log!$H$1:$H$27569)</f>
        <v>#N/A</v>
      </c>
      <c r="CM136" s="222" t="e">
        <f t="array" ref="CM136">LOOKUP(2,1/(Log!$K$1:$K$27569=CH136),Log!$J$1:$J$27569)</f>
        <v>#N/A</v>
      </c>
      <c r="CN136" s="222" t="e">
        <f t="array" ref="CN136">LOOKUP(2,1/(Log!$K$1:$K$27569=CH136),Log!$I$1:$I$27569)</f>
        <v>#N/A</v>
      </c>
      <c r="CO136" s="225" t="e">
        <f t="array" ref="CO136">LOOKUP(2,1/(Log!$K$1:$K$27569=CH136),Log!$L$1:$L$27569)</f>
        <v>#N/A</v>
      </c>
      <c r="CP136" s="222" t="str">
        <f t="shared" si="163"/>
        <v>UKR002Economic Losses</v>
      </c>
      <c r="CQ136" s="224">
        <f t="array" ref="CQ136">LOOKUP(2,1/(Log!$K$1:$K$27569=CP136),Log!$E$1:$E$27569)</f>
        <v>524000000000</v>
      </c>
      <c r="CR136" s="224" t="str">
        <f t="array" ref="CR136">LOOKUP(2,1/(Log!$K$1:$K$27569=CP136),Log!$F$1:$F$27569)</f>
        <v>World Bank 25/02/2025</v>
      </c>
      <c r="CS136" s="224" t="str">
        <f t="array" ref="CS136">LOOKUP(2,1/(Log!$K$1:$K$27569=CP136),Log!$G$1:$G$27569)</f>
        <v xml:space="preserve">Medium </v>
      </c>
      <c r="CT136" s="224">
        <f t="array" ref="CT136">LOOKUP(2,1/(Log!$K$1:$K$27569=CP136),Log!$H$1:$H$27569)</f>
        <v>2</v>
      </c>
      <c r="CU136" s="224" t="str">
        <f t="array" ref="CU136">LOOKUP(2,1/(Log!$K$1:$K$27569=CP136),Log!$J$1:$J$27569)</f>
        <v xml:space="preserve">As of December 2023, the cost of reconstruction and recovery in Ukraine amounts to USD 486 billion according to the joint estimates by the Government of Ukraine, the World Bank, the European Commission, and the UN. The reliability of this data is medium because the situation on the ground is highly dynamic, and the data may no longer be accurate due to recent developments for which there is no updated source. </v>
      </c>
      <c r="CV136" s="224" t="str">
        <f t="array" ref="CV136">LOOKUP(2,1/(Log!$K$1:$K$27569=CP136),Log!$I$1:$I$27569)</f>
        <v>https://www.worldbank.org/en/news/press-release/2025/02/25/updated-ukraine-recovery-and-reconstruction-needs-assessment-released</v>
      </c>
      <c r="CW136" s="214">
        <f t="array" ref="CW136">LOOKUP(2,1/(Log!$K$1:$K$27569=CP136),Log!$L$1:$L$27569)</f>
        <v>45773</v>
      </c>
      <c r="CX136" s="222" t="str">
        <f t="shared" si="164"/>
        <v>UKR002People in Need</v>
      </c>
      <c r="CY136" s="218">
        <f t="shared" si="165"/>
        <v>12700000</v>
      </c>
      <c r="CZ136" s="218" t="str">
        <f t="shared" si="166"/>
        <v>OCHA 14/01/2025</v>
      </c>
      <c r="DA136" s="218" t="str">
        <f t="shared" si="167"/>
        <v xml:space="preserve">Medium </v>
      </c>
      <c r="DB136" s="218">
        <f t="shared" si="168"/>
        <v>2</v>
      </c>
      <c r="DC136" s="218" t="str">
        <f t="shared" si="169"/>
        <v xml:space="preserve">According to INFORM Severity Index methodology, the sum of people in levels 3, 4 and 5 is equal to the total number of people in need. The number of people in Level 3 is calculated using PIN figure (12.7 million) and severity percentages of the stressed 14% and severe 48% levels (that are equivalent of level 3)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v>
      </c>
      <c r="DD136" s="218" t="str">
        <f t="shared" si="170"/>
        <v>https://reliefweb.int/report/ukraine/ukraine-humanitarian-needs-and-response-plan-2025-january-2025-enuk</v>
      </c>
      <c r="DE136" s="220">
        <f t="shared" si="171"/>
        <v>45773</v>
      </c>
      <c r="DF136" s="221" t="str">
        <f t="shared" si="172"/>
        <v>UKR002Minimal humanitarian conditions - Level 1</v>
      </c>
      <c r="DG136" s="213">
        <f t="array" ref="DG136">IF(LOOKUP(2,1/(Log!$K$1:$K$27569=DF136),Log!$E$1:$E$27569)="x","x",ROUND(LOOKUP(2,1/(Log!$K$1:$K$27569=DF136),Log!$E$1:$E$27569),-3))</f>
        <v>20102000</v>
      </c>
      <c r="DH136" s="224" t="str">
        <f t="array" ref="DH136">LOOKUP(2,1/(Log!$K$1:$K$27569=DF136),Log!$F$1:$F$27569)</f>
        <v>OCHA 14/01/2025; UNFPA 14/11/2022; UNHCR accessed 22/04/2025; IOM 17/04/2025</v>
      </c>
      <c r="DI136" s="224" t="str">
        <f t="array" ref="DI136">LOOKUP(2,1/(Log!$K$1:$K$27569=DF136),Log!$G$1:$G$27569)</f>
        <v xml:space="preserve">Medium </v>
      </c>
      <c r="DJ136" s="224">
        <f t="array" ref="DJ136">LOOKUP(2,1/(Log!$K$1:$K$27569=DF136),Log!$H$1:$H$27569)</f>
        <v>2</v>
      </c>
      <c r="DK136" s="224" t="str">
        <f t="array" ref="DK136">LOOKUP(2,1/(Log!$K$1:$K$27569=DF136),Log!$J$1:$J$27569)</f>
        <v>According to INFORM SI methodology, the number of people in Level 1 is equal to the people exposed minus the people affected. People in Level 1 are able to meet their basic needs without employing irreversible coping strategies.</v>
      </c>
      <c r="DL136" s="224" t="str">
        <f t="array" ref="DL136">LOOKUP(2,1/(Log!$K$1:$K$27569=DF136),Log!$I$1:$I$27569)</f>
        <v>https://reliefweb.int/report/ukraine/ukraine-humanitarian-needs-and-response-plan-2025-january-2025-enuk; https://data.humdata.org/dataset/cod-ps-ukr; https://dtm.iom.int/reports/ukraine-internal-displacement-report-general-population-survey-round-20-april-2025</v>
      </c>
      <c r="DM136" s="214">
        <f t="array" ref="DM136">LOOKUP(2,1/(Log!$K$1:$K$27569=DF136),Log!$L$1:$L$27569)</f>
        <v>45773</v>
      </c>
      <c r="DN136" s="222" t="str">
        <f t="shared" si="173"/>
        <v>UKR002Stressed humanitarian conditions - Level 2</v>
      </c>
      <c r="DO136" s="218">
        <f t="array" ref="DO136">IF(LOOKUP(2,1/(Log!$K$1:$K$27569=DN136),Log!$E$1:$E$27569)="x","x",ROUND(LOOKUP(2,1/(Log!$K$1:$K$27569=DN136),Log!$E$1:$E$27569),-3))</f>
        <v>3600000</v>
      </c>
      <c r="DP136" s="222" t="str">
        <f t="array" ref="DP136">LOOKUP(2,1/(Log!$K$1:$K$27569=DN136),Log!$F$1:$F$27569)</f>
        <v>OCHA 03/01/2024 and 19/01/2024 and 20/01/2022</v>
      </c>
      <c r="DQ136" s="222" t="str">
        <f t="array" ref="DQ136">LOOKUP(2,1/(Log!$K$1:$K$27569=DN136),Log!$G$1:$G$27569)</f>
        <v xml:space="preserve">Medium </v>
      </c>
      <c r="DR136" s="222">
        <f t="array" ref="DR136">LOOKUP(2,1/(Log!$K$1:$K$27569=DN136),Log!$H$1:$H$27569)</f>
        <v>2</v>
      </c>
      <c r="DS136" s="222" t="str">
        <f t="array" ref="DS136">LOOKUP(2,1/(Log!$K$1:$K$27569=DN136),Log!$J$1:$J$27569)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136" s="222" t="str">
        <f t="array" ref="DT136">LOOKUP(2,1/(Log!$K$1:$K$27569=DN136),Log!$I$1:$I$27569)</f>
        <v>https://reliefweb.int/report/ukraine/ukraine-humanitarian-needs-and-response-plan-2024-december-2023-enuk; https://data.humdata.org/dataset/ukraine-hno/resource/a10ae1ac-533f-4b0a-bc5a-d04bad3ef132; https://reliefweb.int/report/ukraine/ukraine-humanitarian-needs-overview-2023-december-2022-enuk</v>
      </c>
      <c r="DU136" s="223">
        <f t="array" ref="DU136">LOOKUP(2,1/(Log!$K$1:$K$27569=DN136),Log!$L$1:$L$27569)</f>
        <v>45773</v>
      </c>
      <c r="DV136" s="221" t="str">
        <f t="shared" si="174"/>
        <v>UKR002Moderate humanitarian conditions - Level 3</v>
      </c>
      <c r="DW136" s="213">
        <f t="array" ref="DW136">IF(LOOKUP(2,1/(Log!$K$1:$K$27569=DV136),Log!$E$1:$E$27569)="x","x",ROUND(LOOKUP(2,1/(Log!$K$1:$K$27569=DV136),Log!$E$1:$E$27569),-3))</f>
        <v>7874000</v>
      </c>
      <c r="DX136" s="224" t="str">
        <f t="array" ref="DX136">LOOKUP(2,1/(Log!$K$1:$K$27569=DV136),Log!$F$1:$F$27569)</f>
        <v>OCHA 14/01/2025</v>
      </c>
      <c r="DY136" s="224" t="str">
        <f t="array" ref="DY136">LOOKUP(2,1/(Log!$K$1:$K$27569=DV136),Log!$G$1:$G$27569)</f>
        <v xml:space="preserve">Medium </v>
      </c>
      <c r="DZ136" s="224">
        <f t="array" ref="DZ136">LOOKUP(2,1/(Log!$K$1:$K$27569=DV136),Log!$H$1:$H$27569)</f>
        <v>2</v>
      </c>
      <c r="EA136" s="224" t="str">
        <f t="array" ref="EA136">LOOKUP(2,1/(Log!$K$1:$K$27569=DV136),Log!$J$1:$J$27569)</f>
        <v xml:space="preserve">According to INFORM Severity Index methodology, the sum of people in levels 3, 4 and 5 is equal to the total number of people in need. The number of people in Level 3 is calculated using PIN figure (12.7 million) and severity percentages of the stressed 14% and severe 48% levels (that are equivalent of level 3)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v>
      </c>
      <c r="EB136" s="224" t="str">
        <f t="array" ref="EB136">LOOKUP(2,1/(Log!$K$1:$K$27569=DV136),Log!$I$1:$I$27569)</f>
        <v>https://reliefweb.int/report/ukraine/ukraine-humanitarian-needs-and-response-plan-2025-january-2025-enuk</v>
      </c>
      <c r="EC136" s="214">
        <f t="array" ref="EC136">LOOKUP(2,1/(Log!$K$1:$K$27569=DV136),Log!$L$1:$L$27569)</f>
        <v>45773</v>
      </c>
      <c r="ED136" s="222" t="str">
        <f t="shared" si="175"/>
        <v>UKR002Severe humanitarian conditions - Level 4</v>
      </c>
      <c r="EE136" s="218">
        <f t="array" ref="EE136">IF(LOOKUP(2,1/(Log!$K$1:$K$27569=ED136),Log!$E$1:$E$27569)="x","x",ROUND(LOOKUP(2,1/(Log!$K$1:$K$27569=ED136),Log!$E$1:$E$27569),-3))</f>
        <v>3556000</v>
      </c>
      <c r="EF136" s="222" t="str">
        <f t="array" ref="EF136">LOOKUP(2,1/(Log!$K$1:$K$27569=ED136),Log!$F$1:$F$27569)</f>
        <v>OCHA 14/01/2025</v>
      </c>
      <c r="EG136" s="222" t="str">
        <f t="array" ref="EG136">LOOKUP(2,1/(Log!$K$1:$K$27569=ED136),Log!$G$1:$G$27569)</f>
        <v xml:space="preserve">Medium </v>
      </c>
      <c r="EH136" s="222">
        <f t="array" ref="EH136">LOOKUP(2,1/(Log!$K$1:$K$27569=ED136),Log!$H$1:$H$27569)</f>
        <v>2</v>
      </c>
      <c r="EI136" s="222" t="str">
        <f t="array" ref="EI136">LOOKUP(2,1/(Log!$K$1:$K$27569=ED136),Log!$J$1:$J$27569)</f>
        <v xml:space="preserve">According to INFORM Severity Index methodology, the sum of people in levels 3, 4 and 5 is equal to the total number of people in need. The number of people in Level 3 is calculated using PIN figure (12.7 million) and severity percentage of the extreme level (28%) (that is equivalent to level 4)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v>
      </c>
      <c r="EJ136" s="222" t="str">
        <f t="array" ref="EJ136">LOOKUP(2,1/(Log!$K$1:$K$27569=ED136),Log!$I$1:$I$27569)</f>
        <v>https://reliefweb.int/report/ukraine/ukraine-humanitarian-needs-and-response-plan-2025-january-2025-enuk</v>
      </c>
      <c r="EK136" s="223">
        <f t="array" ref="EK136">LOOKUP(2,1/(Log!$K$1:$K$27569=ED136),Log!$L$1:$L$27569)</f>
        <v>45773</v>
      </c>
      <c r="EL136" s="221" t="str">
        <f t="shared" si="176"/>
        <v>UKR002Extreme humanitarian conditions - Level 5</v>
      </c>
      <c r="EM136" s="213">
        <f t="array" ref="EM136">IF(LOOKUP(2,1/(Log!$K$1:$K$27569=EL136),Log!$E$1:$E$27569)="x","x",ROUND(LOOKUP(2,1/(Log!$K$1:$K$27569=EL136),Log!$E$1:$E$27569),-3))</f>
        <v>1270000</v>
      </c>
      <c r="EN136" s="224" t="str">
        <f t="array" ref="EN136">LOOKUP(2,1/(Log!$K$1:$K$27569=EL136),Log!$F$1:$F$27569)</f>
        <v>OCHA 14/01/2025</v>
      </c>
      <c r="EO136" s="224" t="str">
        <f t="array" ref="EO136">LOOKUP(2,1/(Log!$K$1:$K$27569=EL136),Log!$G$1:$G$27569)</f>
        <v xml:space="preserve">Medium </v>
      </c>
      <c r="EP136" s="224">
        <f t="array" ref="EP136">LOOKUP(2,1/(Log!$K$1:$K$27569=EL136),Log!$H$1:$H$27569)</f>
        <v>2</v>
      </c>
      <c r="EQ136" s="224" t="str">
        <f t="array" ref="EQ136">LOOKUP(2,1/(Log!$K$1:$K$27569=EL136),Log!$J$1:$J$27569)</f>
        <v xml:space="preserve">According to INFORM Severity Index methodology, the sum of people in levels 3, 4 and 5 is equal to the total number of people in need. The number of people in Level 3 is calculated using PIN figure (12.7 million) and severity percentage of the catastrophic level (10%) (that is equivalent to level 5)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v>
      </c>
      <c r="ER136" s="224" t="str">
        <f t="array" ref="ER136">LOOKUP(2,1/(Log!$K$1:$K$27569=EL136),Log!$I$1:$I$27569)</f>
        <v>https://reliefweb.int/report/ukraine/ukraine-humanitarian-needs-and-response-plan-2025-january-2025-enuk</v>
      </c>
      <c r="ES136" s="214">
        <f t="array" ref="ES136">LOOKUP(2,1/(Log!$K$1:$K$27569=EL136),Log!$L$1:$L$27569)</f>
        <v>45773</v>
      </c>
      <c r="ET136" s="222" t="str">
        <f t="shared" si="177"/>
        <v>UKR002Fatalities in all crises</v>
      </c>
      <c r="EU136" s="222">
        <f t="array" ref="EU136">LOOKUP(2,1/(Log!$K$1:$K$27569=ET136),Log!$E$1:$E$27569)</f>
        <v>963</v>
      </c>
      <c r="EV136" s="222" t="str">
        <f t="array" ref="EV136">LOOKUP(2,1/(Log!$K$1:$K$27569=ET136),Log!$F$1:$F$27569)</f>
        <v>OHCHR 09/04/2025</v>
      </c>
      <c r="EW136" s="222" t="str">
        <f t="array" ref="EW136">LOOKUP(2,1/(Log!$K$1:$K$27569=ET136),Log!$G$1:$G$27569)</f>
        <v>Low</v>
      </c>
      <c r="EX136" s="222">
        <f t="array" ref="EX136">LOOKUP(2,1/(Log!$K$1:$K$27569=ET136),Log!$H$1:$H$27569)</f>
        <v>3</v>
      </c>
      <c r="EY136" s="222" t="str">
        <f t="array" ref="EY136">LOOKUP(2,1/(Log!$K$1:$K$27569=ET136),Log!$J$1:$J$27569)</f>
        <v xml:space="preserve">This is the total number of civilians fatalities in Ukraine from October 2024 to March 2025, according to OHCHR (164 in March, 129 in February ,148 in January 2025, 109 in December 2024, 173 in November, 197 in October). This source was chosen because it provides the number of civilian fatalities each month. The reliability is low, as this number might be an underestimate, as some reports are still pending verification and confirmation by the OHCHR team. </v>
      </c>
      <c r="EZ136" s="222" t="str">
        <f t="array" ref="EZ136">LOOKUP(2,1/(Log!$K$1:$K$27569=ET136),Log!$I$1:$I$27569)</f>
        <v>https://ukraine.ohchr.org/en/Protection-of-Civilians-in-Armed-Conflict-March-2025</v>
      </c>
      <c r="FA136" s="223">
        <f t="array" ref="FA136">LOOKUP(2,1/(Log!$K$1:$K$27569=ET136),Log!$L$1:$L$27569)</f>
        <v>45773</v>
      </c>
      <c r="FB136" s="221" t="str">
        <f t="shared" si="178"/>
        <v>UKR002Crisis affected groups</v>
      </c>
      <c r="FC136" s="224">
        <f t="array" ref="FC136">LOOKUP(2,1/(Log!$K$1:$K$27569=FB136),Log!$E$1:$E$27569)</f>
        <v>5</v>
      </c>
      <c r="FD136" s="224" t="str">
        <f t="array" ref="FD136">LOOKUP(2,1/(Log!$K$1:$K$27569=FB136),Log!$F$1:$F$27569)</f>
        <v>OCHA 14/01/2025</v>
      </c>
      <c r="FE136" s="224" t="str">
        <f t="array" ref="FE136">LOOKUP(2,1/(Log!$K$1:$K$27569=FB136),Log!$G$1:$G$27569)</f>
        <v>High</v>
      </c>
      <c r="FF136" s="224">
        <f t="array" ref="FF136">LOOKUP(2,1/(Log!$K$1:$K$27569=FB136),Log!$H$1:$H$27569)</f>
        <v>1</v>
      </c>
      <c r="FG136" s="224" t="str">
        <f t="array" ref="FG136">LOOKUP(2,1/(Log!$K$1:$K$27569=FB136),Log!$J$1:$J$27569)</f>
        <v>In this crisis, all 5 population groups are affected: IDPs, host population, non-host population, refugees and asylum seekers, and returnees.</v>
      </c>
      <c r="FH136" s="224" t="str">
        <f t="array" ref="FH136">LOOKUP(2,1/(Log!$K$1:$K$27569=FB136),Log!$I$1:$I$27569)</f>
        <v>https://reliefweb.int/report/ukraine/ukraine-humanitarian-needs-and-response-plan-2025-january-2025-enuk</v>
      </c>
      <c r="FI136" s="214">
        <f t="array" ref="FI136">LOOKUP(2,1/(Log!$K$1:$K$27569=FB136),Log!$L$1:$L$27569)</f>
        <v>45773</v>
      </c>
      <c r="FJ136" s="221" t="str">
        <f t="shared" si="179"/>
        <v>UKR002People facing limited access constraints</v>
      </c>
      <c r="FK136" s="222" t="str">
        <f t="array" ref="FK136">LOOKUP(2,1/(Log!$K$1:$K$27569=FJ136),Log!$E$1:$E$27569)</f>
        <v>x</v>
      </c>
      <c r="FL136" s="222" t="str">
        <f t="array" ref="FL136">LOOKUP(2,1/(Log!$K$1:$K$27569=FJ136),Log!$F$1:$F$27569)</f>
        <v>x</v>
      </c>
      <c r="FM136" s="222" t="str">
        <f t="array" ref="FM136">LOOKUP(2,1/(Log!$K$1:$K$27569=FJ136),Log!$G$1:$G$27569)</f>
        <v>x</v>
      </c>
      <c r="FN136" s="222" t="str">
        <f t="array" ref="FN136">LOOKUP(2,1/(Log!$K$1:$K$27569=FJ136),Log!$H$1:$H$27569)</f>
        <v>x</v>
      </c>
      <c r="FO136" s="222" t="str">
        <f t="array" ref="FO136">LOOKUP(2,1/(Log!$K$1:$K$27569=FJ136),Log!$J$1:$J$27569)</f>
        <v xml:space="preserve">There is no available information. </v>
      </c>
      <c r="FP136" s="218" t="str">
        <f t="array" ref="FP136">LOOKUP(2,1/(Log!$K$1:$K$27569=FJ136),Log!$I$1:$I$27569)</f>
        <v>x</v>
      </c>
      <c r="FQ136" s="219">
        <f t="array" ref="FQ136">LOOKUP(2,1/(Log!$K$1:$K$27569=FJ136),Log!$L$1:$L$27569)</f>
        <v>45563</v>
      </c>
      <c r="FR136" s="221" t="str">
        <f t="shared" si="180"/>
        <v>UKR002People facing restricted access constraints</v>
      </c>
      <c r="FS136" s="224" t="str">
        <f t="array" ref="FS136">LOOKUP(2,1/(Log!$K$1:$K$27569=FR136),Log!$E$1:$E$27569)</f>
        <v>x</v>
      </c>
      <c r="FT136" s="224" t="str">
        <f t="array" ref="FT136">LOOKUP(2,1/(Log!$K$1:$K$27569=FR136),Log!$F$1:$F$27569)</f>
        <v>x</v>
      </c>
      <c r="FU136" s="224" t="str">
        <f t="array" ref="FU136">LOOKUP(2,1/(Log!$K$1:$K$27569=FR136),Log!$G$1:$G$27569)</f>
        <v>x</v>
      </c>
      <c r="FV136" s="224" t="str">
        <f t="array" ref="FV136">LOOKUP(2,1/(Log!$K$1:$K$27569=FR136),Log!$H$1:$H$27569)</f>
        <v>x</v>
      </c>
      <c r="FW136" s="224" t="str">
        <f t="array" ref="FW136">LOOKUP(2,1/(Log!$K$1:$K$27569=FR136),Log!$J$1:$J$27569)</f>
        <v xml:space="preserve">There is no available information. </v>
      </c>
      <c r="FX136" s="224" t="str">
        <f t="array" ref="FX136">LOOKUP(2,1/(Log!$K$1:$K$27569=FR136),Log!$I$1:$I$27569)</f>
        <v>x</v>
      </c>
      <c r="FY136" s="214">
        <f t="array" ref="FY136">LOOKUP(2,1/(Log!$K$1:$K$27569=FR136),Log!$L$1:$L$27569)</f>
        <v>45563</v>
      </c>
      <c r="FZ136" s="222" t="str">
        <f t="shared" si="181"/>
        <v>UKR002Impediments to entry into country (bureaucratic and administrative)</v>
      </c>
      <c r="GA136" s="222">
        <f t="array" ref="GA136">LOOKUP(2,1/(Log!$K$1:$K$27569=FZ136),Log!$E$1:$E$27569)</f>
        <v>0</v>
      </c>
      <c r="GB136" s="222" t="str">
        <f t="array" ref="GB136">LOOKUP(2,1/(Log!$K$1:$K$27569=FZ136),Log!$F$1:$F$27569)</f>
        <v>ACAPS Access Methodology</v>
      </c>
      <c r="GC136" s="222" t="str">
        <f t="array" ref="GC136">LOOKUP(2,1/(Log!$K$1:$K$27569=FZ136),Log!$G$1:$G$27569)</f>
        <v>Medium</v>
      </c>
      <c r="GD136" s="222">
        <f t="array" ref="GD136">LOOKUP(2,1/(Log!$K$1:$K$27569=FZ136),Log!$H$1:$H$27569)</f>
        <v>2</v>
      </c>
      <c r="GE136" s="222" t="str">
        <f t="array" ref="GE136">LOOKUP(2,1/(Log!$K$1:$K$27569=FZ136),Log!$J$1:$J$27569)</f>
        <v>x</v>
      </c>
      <c r="GF136" s="222" t="str">
        <f t="array" ref="GF136">LOOKUP(2,1/(Log!$K$1:$K$27569=FZ136),Log!$I$1:$I$27569)</f>
        <v>x</v>
      </c>
      <c r="GG136" s="223">
        <f t="array" ref="GG136">LOOKUP(2,1/(Log!$K$1:$K$27569=FZ136),Log!$L$1:$L$27569)</f>
        <v>45615</v>
      </c>
      <c r="GH136" s="221" t="str">
        <f t="shared" si="182"/>
        <v>UKR002Restriction of movement (impediments to freedom of movement and/or administrative restrictions)</v>
      </c>
      <c r="GI136" s="224">
        <f t="array" ref="GI136">LOOKUP(2,1/(Log!$K$1:$K$27569=GH136),Log!$E$1:$E$27569)</f>
        <v>3</v>
      </c>
      <c r="GJ136" s="224" t="str">
        <f t="array" ref="GJ136">LOOKUP(2,1/(Log!$K$1:$K$27569=GH136),Log!$F$1:$F$27569)</f>
        <v>ACAPS Access Methodology</v>
      </c>
      <c r="GK136" s="224" t="str">
        <f t="array" ref="GK136">LOOKUP(2,1/(Log!$K$1:$K$27569=GH136),Log!$G$1:$G$27569)</f>
        <v>Medium</v>
      </c>
      <c r="GL136" s="224">
        <f t="array" ref="GL136">LOOKUP(2,1/(Log!$K$1:$K$27569=GH136),Log!$H$1:$H$27569)</f>
        <v>2</v>
      </c>
      <c r="GM136" s="224" t="str">
        <f t="array" ref="GM136">LOOKUP(2,1/(Log!$K$1:$K$27569=GH136),Log!$J$1:$J$27569)</f>
        <v>x</v>
      </c>
      <c r="GN136" s="224" t="str">
        <f t="array" ref="GN136">LOOKUP(2,1/(Log!$K$1:$K$27569=GH136),Log!$I$1:$I$27569)</f>
        <v>x</v>
      </c>
      <c r="GO136" s="214">
        <f t="array" ref="GO136">LOOKUP(2,1/(Log!$K$1:$K$27569=GH136),Log!$L$1:$L$27569)</f>
        <v>45615</v>
      </c>
      <c r="GP136" s="222" t="str">
        <f t="shared" si="183"/>
        <v>UKR002Interference into implementation of humanitarian activities</v>
      </c>
      <c r="GQ136" s="222">
        <f t="array" ref="GQ136">LOOKUP(2,1/(Log!$K$1:$K$27569=GP136),Log!$E$1:$E$27569)</f>
        <v>2</v>
      </c>
      <c r="GR136" s="222" t="str">
        <f t="array" ref="GR136">LOOKUP(2,1/(Log!$K$1:$K$27569=GP136),Log!$F$1:$F$27569)</f>
        <v>ACAPS Access Methodology</v>
      </c>
      <c r="GS136" s="222" t="str">
        <f t="array" ref="GS136">LOOKUP(2,1/(Log!$K$1:$K$27569=GP136),Log!$G$1:$G$27569)</f>
        <v>Medium</v>
      </c>
      <c r="GT136" s="222">
        <f t="array" ref="GT136">LOOKUP(2,1/(Log!$K$1:$K$27569=GP136),Log!$H$1:$H$27569)</f>
        <v>2</v>
      </c>
      <c r="GU136" s="222" t="str">
        <f t="array" ref="GU136">LOOKUP(2,1/(Log!$K$1:$K$27569=GP136),Log!$J$1:$J$27569)</f>
        <v>x</v>
      </c>
      <c r="GV136" s="222" t="str">
        <f t="array" ref="GV136">LOOKUP(2,1/(Log!$K$1:$K$27569=GP136),Log!$I$1:$I$27569)</f>
        <v>x</v>
      </c>
      <c r="GW136" s="223">
        <f t="array" ref="GW136">LOOKUP(2,1/(Log!$K$1:$K$27569=GP136),Log!$L$1:$L$27569)</f>
        <v>45615</v>
      </c>
      <c r="GX136" s="221" t="str">
        <f t="shared" si="184"/>
        <v>UKR002Violence against personnel, facilities and assets</v>
      </c>
      <c r="GY136" s="224">
        <f t="array" ref="GY136">LOOKUP(2,1/(Log!$K$1:$K$27569=GX136),Log!$E$1:$E$27569)</f>
        <v>3</v>
      </c>
      <c r="GZ136" s="224" t="str">
        <f t="array" ref="GZ136">LOOKUP(2,1/(Log!$K$1:$K$27569=GX136),Log!$F$1:$F$27569)</f>
        <v>ACAPS Access Methodology</v>
      </c>
      <c r="HA136" s="224" t="str">
        <f t="array" ref="HA136">LOOKUP(2,1/(Log!$K$1:$K$27569=GX136),Log!$G$1:$G$27569)</f>
        <v>Medium</v>
      </c>
      <c r="HB136" s="224">
        <f t="array" ref="HB136">LOOKUP(2,1/(Log!$K$1:$K$27569=GX136),Log!$H$1:$H$27569)</f>
        <v>2</v>
      </c>
      <c r="HC136" s="224" t="str">
        <f t="array" ref="HC136">LOOKUP(2,1/(Log!$K$1:$K$27569=GX136),Log!$J$1:$J$27569)</f>
        <v>x</v>
      </c>
      <c r="HD136" s="224" t="str">
        <f t="array" ref="HD136">LOOKUP(2,1/(Log!$K$1:$K$27569=GX136),Log!$I$1:$I$27569)</f>
        <v>x</v>
      </c>
      <c r="HE136" s="214">
        <f t="array" ref="HE136">LOOKUP(2,1/(Log!$K$1:$K$27569=GX136),Log!$L$1:$L$27569)</f>
        <v>45615</v>
      </c>
      <c r="HF136" s="222" t="str">
        <f t="shared" si="185"/>
        <v>UKR002Denial of existence of humanitarian needs or entitlements to assistance</v>
      </c>
      <c r="HG136" s="222">
        <f t="array" ref="HG136">LOOKUP(2,1/(Log!$K$1:$K$27569=HF136),Log!$E$1:$E$27569)</f>
        <v>2</v>
      </c>
      <c r="HH136" s="222" t="str">
        <f t="array" ref="HH136">LOOKUP(2,1/(Log!$K$1:$K$27569=HF136),Log!$F$1:$F$27569)</f>
        <v>ACAPS Access Methodology</v>
      </c>
      <c r="HI136" s="222" t="str">
        <f t="array" ref="HI136">LOOKUP(2,1/(Log!$K$1:$K$27569=HF136),Log!$G$1:$G$27569)</f>
        <v>Medium</v>
      </c>
      <c r="HJ136" s="222">
        <f t="array" ref="HJ136">LOOKUP(2,1/(Log!$K$1:$K$27569=HF136),Log!$H$1:$H$27569)</f>
        <v>2</v>
      </c>
      <c r="HK136" s="222" t="str">
        <f t="array" ref="HK136">LOOKUP(2,1/(Log!$K$1:$K$27569=HF136),Log!$J$1:$J$27569)</f>
        <v>x</v>
      </c>
      <c r="HL136" s="222" t="str">
        <f t="array" ref="HL136">LOOKUP(2,1/(Log!$K$1:$K$27569=HF136),Log!$I$1:$I$27569)</f>
        <v>x</v>
      </c>
      <c r="HM136" s="223">
        <f t="array" ref="HM136">LOOKUP(2,1/(Log!$K$1:$K$27569=HF136),Log!$L$1:$L$27569)</f>
        <v>45615</v>
      </c>
      <c r="HN136" s="221" t="str">
        <f t="shared" si="186"/>
        <v>UKR002Restriction and obstruction of access to services and assistance</v>
      </c>
      <c r="HO136" s="224">
        <f t="array" ref="HO136">LOOKUP(2,1/(Log!$K$1:$K$27569=HN136),Log!$E$1:$E$27569)</f>
        <v>3</v>
      </c>
      <c r="HP136" s="224" t="str">
        <f t="array" ref="HP136">LOOKUP(2,1/(Log!$K$1:$K$27569=HN136),Log!$F$1:$F$27569)</f>
        <v>ACAPS Access Methodology</v>
      </c>
      <c r="HQ136" s="224" t="str">
        <f t="array" ref="HQ136">LOOKUP(2,1/(Log!$K$1:$K$27569=HN136),Log!$G$1:$G$27569)</f>
        <v>Medium</v>
      </c>
      <c r="HR136" s="224">
        <f t="array" ref="HR136">LOOKUP(2,1/(Log!$K$1:$K$27569=HN136),Log!$H$1:$H$27569)</f>
        <v>2</v>
      </c>
      <c r="HS136" s="224" t="str">
        <f t="array" ref="HS136">LOOKUP(2,1/(Log!$K$1:$K$27569=HN136),Log!$J$1:$J$27569)</f>
        <v>x</v>
      </c>
      <c r="HT136" s="224" t="str">
        <f t="array" ref="HT136">LOOKUP(2,1/(Log!$K$1:$K$27569=HN136),Log!$I$1:$I$27569)</f>
        <v>x</v>
      </c>
      <c r="HU136" s="214">
        <f t="array" ref="HU136">LOOKUP(2,1/(Log!$K$1:$K$27569=HN136),Log!$L$1:$L$27569)</f>
        <v>45615</v>
      </c>
      <c r="HV136" s="222" t="str">
        <f t="shared" si="187"/>
        <v>UKR002Ongoing insecurity/hostilities affecting humanitarian assistance</v>
      </c>
      <c r="HW136" s="222">
        <f t="array" ref="HW136">LOOKUP(2,1/(Log!$K$1:$K$27569=HV136),Log!$E$1:$E$27569)</f>
        <v>3</v>
      </c>
      <c r="HX136" s="222" t="str">
        <f t="array" ref="HX136">LOOKUP(2,1/(Log!$K$1:$K$27569=HV136),Log!$F$1:$F$27569)</f>
        <v>ACAPS Access Methodology</v>
      </c>
      <c r="HY136" s="222" t="str">
        <f t="array" ref="HY136">LOOKUP(2,1/(Log!$K$1:$K$27569=HV136),Log!$G$1:$G$27569)</f>
        <v>Medium</v>
      </c>
      <c r="HZ136" s="222">
        <f t="array" ref="HZ136">LOOKUP(2,1/(Log!$K$1:$K$27569=HV136),Log!$H$1:$H$27569)</f>
        <v>2</v>
      </c>
      <c r="IA136" s="222" t="str">
        <f t="array" ref="IA136">LOOKUP(2,1/(Log!$K$1:$K$27569=HV136),Log!$J$1:$J$27569)</f>
        <v>x</v>
      </c>
      <c r="IB136" s="222" t="str">
        <f t="array" ref="IB136">LOOKUP(2,1/(Log!$K$1:$K$27569=HV136),Log!$I$1:$I$27569)</f>
        <v>x</v>
      </c>
      <c r="IC136" s="223">
        <f t="array" ref="IC136">LOOKUP(2,1/(Log!$K$1:$K$27569=HV136),Log!$L$1:$L$27569)</f>
        <v>45615</v>
      </c>
      <c r="ID136" s="221" t="str">
        <f t="shared" si="188"/>
        <v>UKR002Presence of mines and improvised explosive devices</v>
      </c>
      <c r="IE136" s="224">
        <f t="array" ref="IE136">LOOKUP(2,1/(Log!$K$1:$K$27569=ID136),Log!$E$1:$E$27569)</f>
        <v>3</v>
      </c>
      <c r="IF136" s="224" t="str">
        <f t="array" ref="IF136">LOOKUP(2,1/(Log!$K$1:$K$27569=ID136),Log!$F$1:$F$27569)</f>
        <v>ACAPS Access Methodology</v>
      </c>
      <c r="IG136" s="224" t="str">
        <f t="array" ref="IG136">LOOKUP(2,1/(Log!$K$1:$K$27569=ID136),Log!$G$1:$G$27569)</f>
        <v>Medium</v>
      </c>
      <c r="IH136" s="224">
        <f t="array" ref="IH136">LOOKUP(2,1/(Log!$K$1:$K$27569=ID136),Log!$H$1:$H$27569)</f>
        <v>2</v>
      </c>
      <c r="II136" s="224" t="str">
        <f t="array" ref="II136">LOOKUP(2,1/(Log!$K$1:$K$27569=ID136),Log!$J$1:$J$27569)</f>
        <v>x</v>
      </c>
      <c r="IJ136" s="224" t="str">
        <f t="array" ref="IJ136">LOOKUP(2,1/(Log!$K$1:$K$27569=ID136),Log!$I$1:$I$27569)</f>
        <v>x</v>
      </c>
      <c r="IK136" s="214">
        <f t="array" ref="IK136">LOOKUP(2,1/(Log!$K$1:$K$27569=ID136),Log!$L$1:$L$27569)</f>
        <v>45615</v>
      </c>
      <c r="IL136" s="222" t="str">
        <f t="shared" si="189"/>
        <v>UKR002Physical constraints in the environment (obstacles related to terrain, climate, lack of infrastructure, etc.)</v>
      </c>
      <c r="IM136" s="222">
        <f t="array" ref="IM136">LOOKUP(2,1/(Log!$K$1:$K$27569=IL136),Log!$E$1:$E$27569)</f>
        <v>3</v>
      </c>
      <c r="IN136" s="222" t="str">
        <f t="array" ref="IN136">LOOKUP(2,1/(Log!$K$1:$K$27569=IL136),Log!$F$1:$F$27569)</f>
        <v>ACAPS Access Methodology</v>
      </c>
      <c r="IO136" s="222" t="str">
        <f t="array" ref="IO136">LOOKUP(2,1/(Log!$K$1:$K$27569=IL136),Log!$G$1:$G$27569)</f>
        <v>Medium</v>
      </c>
      <c r="IP136" s="222">
        <f t="array" ref="IP136">LOOKUP(2,1/(Log!$K$1:$K$27569=IL136),Log!$H$1:$H$27569)</f>
        <v>2</v>
      </c>
      <c r="IQ136" s="222" t="str">
        <f t="array" ref="IQ136">LOOKUP(2,1/(Log!$K$1:$K$27569=IL136),Log!$J$1:$J$27569)</f>
        <v>x</v>
      </c>
      <c r="IR136" s="222" t="str">
        <f t="array" ref="IR136">LOOKUP(2,1/(Log!$K$1:$K$27569=IL136),Log!$I$1:$I$27569)</f>
        <v>x</v>
      </c>
      <c r="IS136" s="223">
        <f t="array" ref="IS136">LOOKUP(2,1/(Log!$K$1:$K$27569=IL136),Log!$L$1:$L$27569)</f>
        <v>45615</v>
      </c>
    </row>
    <row r="137" spans="1:253" s="11" customFormat="1" ht="13.35" customHeight="1">
      <c r="A137" s="11" t="str">
        <f>Lists!B:B</f>
        <v>Complex crisis in Venezuela</v>
      </c>
      <c r="B137" s="11" t="str">
        <f>Lists!F:F</f>
        <v>Political/economic crisis,Conflict/ Violence,International Displacement</v>
      </c>
      <c r="C137" s="11" t="str">
        <f>Lists!C:C</f>
        <v>VEN001</v>
      </c>
      <c r="D137" s="11" t="str">
        <f>Lists!A:A</f>
        <v>Venezuela</v>
      </c>
      <c r="E137" s="11" t="str">
        <f>Lists!D:D</f>
        <v>VEN</v>
      </c>
      <c r="F137" s="11" t="str">
        <f t="shared" si="152"/>
        <v>VEN001Total population</v>
      </c>
      <c r="G137" s="212">
        <f t="array" ref="G137">ROUND(LOOKUP(2,1/(Log!$K$1:$K$27569=F137),Log!$E$1:$E$27569),-3)</f>
        <v>27100000</v>
      </c>
      <c r="H137" s="213" t="str">
        <f t="array" ref="H137">LOOKUP(2,1/(Log!$K$1:$K$27569=F137),Log!$F$1:$F$27569)</f>
        <v>OCHA Accessed 05/05/2025</v>
      </c>
      <c r="I137" s="213" t="str">
        <f t="array" ref="I137">LOOKUP(2,1/(Log!$K$1:$K$27569=F137),Log!$G$1:$G$27569)</f>
        <v xml:space="preserve">Medium </v>
      </c>
      <c r="J137" s="213">
        <f t="array" ref="J137">LOOKUP(2,1/(Log!$K$1:$K$27569=F137),Log!$H$1:$H$27569)</f>
        <v>2</v>
      </c>
      <c r="K137" s="213" t="str">
        <f t="array" ref="K137">LOOKUP(2,1/(Log!$K$1:$K$27569=F137),Log!$J$1:$J$27569)</f>
        <v xml:space="preserve">The current population of Venezuela is 27.1m as of May 2025, according to OCHA. Reliability is set to medium as we are using projected figures. </v>
      </c>
      <c r="L137" s="213" t="str">
        <f t="array" ref="L137">LOOKUP(2,1/(Log!$K$1:$K$27569=F137),Log!$I$1:$I$27569)</f>
        <v>https://humanitarianaction.info/plan/1277#page-title</v>
      </c>
      <c r="M137" s="214">
        <f t="array" ref="M137">LOOKUP(2,1/(Log!$K$1:$K$27569=F137),Log!$L$1:$L$27569)</f>
        <v>45777</v>
      </c>
      <c r="N137" s="221" t="str">
        <f t="shared" si="153"/>
        <v>VEN001Landmass affected</v>
      </c>
      <c r="O137" s="216">
        <f t="array" ref="O137">LOOKUP(2,1/(Log!$K$1:$K$27569=N137),Log!$E$1:$E$27569)</f>
        <v>882050</v>
      </c>
      <c r="P137" s="216" t="str">
        <f t="array" ref="P137">LOOKUP(2,1/(Log!$K$1:$K$27569=N137),Log!$F$1:$F$27569)</f>
        <v>World Bank accessed 15/03/2025</v>
      </c>
      <c r="Q137" s="216" t="str">
        <f t="array" ref="Q137">LOOKUP(2,1/(Log!$K$1:$K$27569=N137),Log!$G$1:$G$27569)</f>
        <v>High</v>
      </c>
      <c r="R137" s="216">
        <f t="array" ref="R137">LOOKUP(2,1/(Log!$K$1:$K$27569=N137),Log!$H$1:$H$27569)</f>
        <v>1</v>
      </c>
      <c r="S137" s="216" t="str">
        <f t="array" ref="S137">LOOKUP(2,1/(Log!$K$1:$K$27569=N137),Log!$J$1:$J$27569)</f>
        <v xml:space="preserve">The potential humanitarian consequences of the ongoing Complex crisis in Venezuela are expected to affect the entire country, as the crisis is widespread and touches all states in the country. Therefore, the total landmass is considered affected. Reliability is set to high as the consequences of the complex crisis in Venezuela is felt  across the country and the landmass figure is most of the time static. </v>
      </c>
      <c r="T137" s="216" t="str">
        <f t="array" ref="T137">LOOKUP(2,1/(Log!$K$1:$K$27569=N137),Log!$I$1:$I$27569)</f>
        <v>https://data.worldbank.org/indicator/SP.POP.TOTL?locations=VE</v>
      </c>
      <c r="U137" s="217">
        <f t="array" ref="U137">LOOKUP(2,1/(Log!$K$1:$K$27569=N137),Log!$L$1:$L$27569)</f>
        <v>45777</v>
      </c>
      <c r="V137" s="221" t="str">
        <f t="shared" si="154"/>
        <v>VEN001People exposed</v>
      </c>
      <c r="W137" s="213">
        <f t="array" ref="W137">IF(LOOKUP(2,1/(Log!$K$1:$K$27569=V137),Log!$E$1:$E$27569)="x","x",ROUND(LOOKUP(2,1/(Log!$K$1:$K$27569=V137),Log!$E$1:$E$27569),-3))</f>
        <v>27100000</v>
      </c>
      <c r="X137" s="213" t="str">
        <f t="array" ref="X137">LOOKUP(2,1/(Log!$K$1:$K$27569=V137),Log!$F$1:$F$27569)</f>
        <v>OCHA Accessed 05/05/2025</v>
      </c>
      <c r="Y137" s="213" t="str">
        <f t="array" ref="Y137">LOOKUP(2,1/(Log!$K$1:$K$27569=V137),Log!$G$1:$G$27569)</f>
        <v xml:space="preserve">Medium </v>
      </c>
      <c r="Z137" s="213">
        <f t="array" ref="Z137">LOOKUP(2,1/(Log!$K$1:$K$27569=V137),Log!$H$1:$H$27569)</f>
        <v>2</v>
      </c>
      <c r="AA137" s="213" t="str">
        <f t="array" ref="AA137">LOOKUP(2,1/(Log!$K$1:$K$27569=V137),Log!$J$1:$J$27569)</f>
        <v xml:space="preserve">The entire population of the country is exposed to political and economic crisis and violence-related challenges.  Reliability is set to medium as we are using projected figures. </v>
      </c>
      <c r="AB137" s="213" t="str">
        <f t="array" ref="AB137">LOOKUP(2,1/(Log!$K$1:$K$27569=V137),Log!$I$1:$I$27569)</f>
        <v>https://humanitarianaction.info/plan/1277#page-title</v>
      </c>
      <c r="AC137" s="214">
        <f t="array" ref="AC137">LOOKUP(2,1/(Log!$K$1:$K$27569=V137),Log!$L$1:$L$27569)</f>
        <v>45777</v>
      </c>
      <c r="AD137" s="221" t="str">
        <f t="shared" si="155"/>
        <v>VEN001People affected</v>
      </c>
      <c r="AE137" s="218">
        <f t="array" ref="AE137">IF(LOOKUP(2,1/(Log!$K$1:$K$27569=AD137),Log!$E$1:$E$27569)="x","x",ROUND(LOOKUP(2,1/(Log!$K$1:$K$27569=AD137),Log!$E$1:$E$27569),-3))</f>
        <v>18699000</v>
      </c>
      <c r="AF137" s="218" t="str">
        <f t="array" ref="AF137">LOOKUP(2,1/(Log!$K$1:$K$27569=AD137),Log!$F$1:$F$27569)</f>
        <v>OCHA Accessed 05/05/2025; HumVenezuela 24/02/2024</v>
      </c>
      <c r="AG137" s="218" t="str">
        <f t="array" ref="AG137">LOOKUP(2,1/(Log!$K$1:$K$27569=AD137),Log!$G$1:$G$27569)</f>
        <v>Low</v>
      </c>
      <c r="AH137" s="218">
        <f t="array" ref="AH137">LOOKUP(2,1/(Log!$K$1:$K$27569=AD137),Log!$H$1:$H$27569)</f>
        <v>3</v>
      </c>
      <c r="AI137" s="218" t="str">
        <f t="array" ref="AI137">LOOKUP(2,1/(Log!$K$1:$K$27569=AD137),Log!$J$1:$J$27569)</f>
        <v>An estimated 69% of Venezuela’s population is assessed to have been affected by the ongoing crisis, as they are facing multisectoral poverty by early 2024. This figure reflects the proportion of the population impacted by the crisis, rather than just those with severe unmet needs. The figure is taken from HumVenezuela and the calculated by ACAPs based on total population projections. The reliability of this estimate is low due to the date of teh assessment.</v>
      </c>
      <c r="AJ137" s="218" t="str">
        <f t="array" ref="AJ137">LOOKUP(2,1/(Log!$K$1:$K$27569=AD137),Log!$I$1:$I$27569)</f>
        <v>https://reliefweb.int/report/venezuela-bolivarian-republic/follow-report-complex-humanitarian-emergency-venezuela-november-2023; https://humanitarianaction.info/plan/1277#page-title</v>
      </c>
      <c r="AK137" s="219">
        <f t="array" ref="AK137">LOOKUP(2,1/(Log!$K$1:$K$27569=AD137),Log!$L$1:$L$27569)</f>
        <v>45777</v>
      </c>
      <c r="AL137" s="221" t="str">
        <f t="shared" si="156"/>
        <v>VEN001People displaced</v>
      </c>
      <c r="AM137" s="213">
        <f t="array" ref="AM137">IF(LOOKUP(2,1/(Log!$K$1:$K$27569=AL137),Log!$E$1:$E$27569)="x","x",ROUND(LOOKUP(2,1/(Log!$K$1:$K$27569=AL137),Log!$E$1:$E$27569),-3))</f>
        <v>7891000</v>
      </c>
      <c r="AN137" s="213" t="str">
        <f t="array" ref="AN137">LOOKUP(2,1/(Log!$K$1:$K$27569=AL137),Log!$F$1:$F$27569)</f>
        <v>R4V Accessed 21/03/2025</v>
      </c>
      <c r="AO137" s="213" t="str">
        <f t="array" ref="AO137">LOOKUP(2,1/(Log!$K$1:$K$27569=AL137),Log!$G$1:$G$27569)</f>
        <v>Low</v>
      </c>
      <c r="AP137" s="213">
        <f t="array" ref="AP137">LOOKUP(2,1/(Log!$K$1:$K$27569=AL137),Log!$H$1:$H$27569)</f>
        <v>3</v>
      </c>
      <c r="AQ137" s="213" t="str">
        <f t="array" ref="AQ137">LOOKUP(2,1/(Log!$K$1:$K$27569=AL137),Log!$J$1:$J$27569)</f>
        <v xml:space="preserve">The number of people displaced by the complex crisis in Venezuela includes: the number of people displaced to other countries because of the crisis (7,8m). There is an infogap concerning the internally displaced by the crisis. This figure is taken from R4V which is the most up-to-date source about the Venezuelan migration flux. The reliability of this data/indicator is set to low because it is an underestimation due to the lack of data on IDPs. </v>
      </c>
      <c r="AR137" s="213" t="str">
        <f t="array" ref="AR137">LOOKUP(2,1/(Log!$K$1:$K$27569=AL137),Log!$I$1:$I$27569)</f>
        <v>https://www.r4v.info/en/home</v>
      </c>
      <c r="AS137" s="214">
        <f t="array" ref="AS137">LOOKUP(2,1/(Log!$K$1:$K$27569=AL137),Log!$L$1:$L$27569)</f>
        <v>45777</v>
      </c>
      <c r="AT137" s="222" t="str">
        <f t="shared" si="157"/>
        <v>VEN001Injuries reported</v>
      </c>
      <c r="AU137" s="218" t="str">
        <f t="array" ref="AU137">LOOKUP(2,1/(Log!$K$1:$K$27569=AT137),Log!$E$1:$E$27569)</f>
        <v>x</v>
      </c>
      <c r="AV137" s="218" t="str">
        <f t="array" ref="AV137">LOOKUP(2,1/(Log!$K$1:$K$27569=AT137),Log!$F$1:$F$27569)</f>
        <v>X</v>
      </c>
      <c r="AW137" s="218" t="str">
        <f t="array" ref="AW137">LOOKUP(2,1/(Log!$K$1:$K$27569=AT137),Log!$G$1:$G$27569)</f>
        <v>x</v>
      </c>
      <c r="AX137" s="218" t="str">
        <f t="array" ref="AX137">LOOKUP(2,1/(Log!$K$1:$K$27569=AT137),Log!$H$1:$H$27569)</f>
        <v>x</v>
      </c>
      <c r="AY137" s="218" t="str">
        <f t="array" ref="AY137">LOOKUP(2,1/(Log!$K$1:$K$27569=AT137),Log!$J$1:$J$27569)</f>
        <v>No data available.</v>
      </c>
      <c r="AZ137" s="218" t="str">
        <f t="array" ref="AZ137">LOOKUP(2,1/(Log!$K$1:$K$27569=AT137),Log!$I$1:$I$27569)</f>
        <v>X</v>
      </c>
      <c r="BA137" s="219">
        <f t="array" ref="BA137">LOOKUP(2,1/(Log!$K$1:$K$27569=AT137),Log!$L$1:$L$27569)</f>
        <v>45715</v>
      </c>
      <c r="BB137" s="221" t="str">
        <f t="shared" si="158"/>
        <v>VEN001Illness cases reported</v>
      </c>
      <c r="BC137" s="213" t="str">
        <f t="array" ref="BC137">LOOKUP(2,1/(Log!$K$1:$K$27569=BB137),Log!$E$1:$E$27569)</f>
        <v>x</v>
      </c>
      <c r="BD137" s="213" t="str">
        <f t="array" ref="BD137">LOOKUP(2,1/(Log!$K$1:$K$27569=BB137),Log!$F$1:$F$27569)</f>
        <v>x</v>
      </c>
      <c r="BE137" s="213" t="str">
        <f t="array" ref="BE137">LOOKUP(2,1/(Log!$K$1:$K$27569=BB137),Log!$G$1:$G$27569)</f>
        <v>x</v>
      </c>
      <c r="BF137" s="213" t="str">
        <f t="array" ref="BF137">LOOKUP(2,1/(Log!$K$1:$K$27569=BB137),Log!$H$1:$H$27569)</f>
        <v>x</v>
      </c>
      <c r="BG137" s="213" t="str">
        <f t="array" ref="BG137">LOOKUP(2,1/(Log!$K$1:$K$27569=BB137),Log!$J$1:$J$27569)</f>
        <v xml:space="preserve">Up-to-date, reliable data from open sources is not available. We cannot provide an accurate/estimate figure for this indicator. </v>
      </c>
      <c r="BH137" s="213" t="str">
        <f t="array" ref="BH137">LOOKUP(2,1/(Log!$K$1:$K$27569=BB137),Log!$I$1:$I$27569)</f>
        <v>x</v>
      </c>
      <c r="BI137" s="214">
        <f t="array" ref="BI137">LOOKUP(2,1/(Log!$K$1:$K$27569=BB137),Log!$L$1:$L$27569)</f>
        <v>45715</v>
      </c>
      <c r="BJ137" s="222" t="str">
        <f t="shared" si="159"/>
        <v>VEN001Fatalities reported</v>
      </c>
      <c r="BK137" s="222">
        <f t="array" ref="BK137">LOOKUP(2,1/(Log!$K$1:$K$27569=BJ137),Log!$E$1:$E$27569)</f>
        <v>222</v>
      </c>
      <c r="BL137" s="222" t="str">
        <f t="array" ref="BL137">LOOKUP(2,1/(Log!$K$1:$K$27569=BJ137),Log!$F$1:$F$27569)</f>
        <v>ACLED accessed 24/02/2024</v>
      </c>
      <c r="BM137" s="222" t="str">
        <f t="array" ref="BM137">LOOKUP(2,1/(Log!$K$1:$K$27569=BJ137),Log!$G$1:$G$27569)</f>
        <v>Low</v>
      </c>
      <c r="BN137" s="222">
        <f t="array" ref="BN137">LOOKUP(2,1/(Log!$K$1:$K$27569=BJ137),Log!$H$1:$H$27569)</f>
        <v>3</v>
      </c>
      <c r="BO137" s="222" t="str">
        <f t="array" ref="BO137">LOOKUP(2,1/(Log!$K$1:$K$27569=BJ137),Log!$J$1:$J$27569)</f>
        <v>The figure corresponds to the total number of fatalities reported by ACLED between August 2024 and January 2025</v>
      </c>
      <c r="BP137" s="218" t="str">
        <f t="array" ref="BP137">LOOKUP(2,1/(Log!$K$1:$K$27569=BJ137),Log!$I$1:$I$27569)</f>
        <v>https://acleddata.com/dashboard/#/dashboard</v>
      </c>
      <c r="BQ137" s="223">
        <f t="array" ref="BQ137">LOOKUP(2,1/(Log!$K$1:$K$27569=BJ137),Log!$L$1:$L$27569)</f>
        <v>45715</v>
      </c>
      <c r="BR137" s="221" t="str">
        <f t="shared" si="160"/>
        <v>VEN001Buildings damaged</v>
      </c>
      <c r="BS137" s="224" t="str">
        <f t="array" ref="BS137">LOOKUP(2,1/(Log!$K$1:$K$27569=BR137),Log!$E$1:$E$27569)</f>
        <v>x</v>
      </c>
      <c r="BT137" s="224" t="str">
        <f t="array" ref="BT137">LOOKUP(2,1/(Log!$K$1:$K$27569=BR137),Log!$F$1:$F$27569)</f>
        <v>x</v>
      </c>
      <c r="BU137" s="224" t="str">
        <f t="array" ref="BU137">LOOKUP(2,1/(Log!$K$1:$K$27569=BR137),Log!$G$1:$G$27569)</f>
        <v>x</v>
      </c>
      <c r="BV137" s="224" t="str">
        <f t="array" ref="BV137">LOOKUP(2,1/(Log!$K$1:$K$27569=BR137),Log!$H$1:$H$27569)</f>
        <v>x</v>
      </c>
      <c r="BW137" s="224" t="str">
        <f t="array" ref="BW137">LOOKUP(2,1/(Log!$K$1:$K$27569=BR137),Log!$J$1:$J$27569)</f>
        <v xml:space="preserve">Up-to-date, reliable data from open sources is not available. We cannot provide an accurate/estimate figure for this indicator. </v>
      </c>
      <c r="BX137" s="224" t="str">
        <f t="array" ref="BX137">LOOKUP(2,1/(Log!$K$1:$K$27569=BR137),Log!$I$1:$I$27569)</f>
        <v>x</v>
      </c>
      <c r="BY137" s="214">
        <f t="array" ref="BY137">LOOKUP(2,1/(Log!$K$1:$K$27569=BR137),Log!$L$1:$L$27569)</f>
        <v>45715</v>
      </c>
      <c r="BZ137" s="222" t="str">
        <f t="shared" si="161"/>
        <v>VEN001Buildings destroyed</v>
      </c>
      <c r="CA137" s="222" t="str">
        <f t="array" ref="CA137">LOOKUP(2,1/(Log!$K$1:$K$27569=BZ137),Log!$E$1:$E$27569)</f>
        <v>x</v>
      </c>
      <c r="CB137" s="222" t="str">
        <f t="array" ref="CB137">LOOKUP(2,1/(Log!$K$1:$K$27569=BZ137),Log!$F$1:$F$27569)</f>
        <v>x</v>
      </c>
      <c r="CC137" s="222" t="str">
        <f t="array" ref="CC137">LOOKUP(2,1/(Log!$K$1:$K$27569=BZ137),Log!$G$1:$G$27569)</f>
        <v>x</v>
      </c>
      <c r="CD137" s="222" t="str">
        <f t="array" ref="CD137">LOOKUP(2,1/(Log!$K$1:$K$27569=BZ137),Log!$H$1:$H$27569)</f>
        <v>x</v>
      </c>
      <c r="CE137" s="222" t="str">
        <f t="array" ref="CE137">LOOKUP(2,1/(Log!$K$1:$K$27569=BZ137),Log!$J$1:$J$27569)</f>
        <v xml:space="preserve">Up-to-date, reliable data from open sources is not available. We cannot provide an accurate/estimate figure for this indicator. </v>
      </c>
      <c r="CF137" s="222" t="str">
        <f t="array" ref="CF137">LOOKUP(2,1/(Log!$K$1:$K$27569=BZ137),Log!$I$1:$I$27569)</f>
        <v>x</v>
      </c>
      <c r="CG137" s="223">
        <f t="array" ref="CG137">LOOKUP(2,1/(Log!$K$1:$K$27569=BZ137),Log!$L$1:$L$27569)</f>
        <v>45715</v>
      </c>
      <c r="CH137" s="221" t="str">
        <f t="shared" si="162"/>
        <v>VEN001Buildings in the affected area</v>
      </c>
      <c r="CI137" s="222" t="e">
        <f t="array" ref="CI137">LOOKUP(2,1/(Log!$K$1:$K$27569=CH137),Log!$E$1:$E$27569)</f>
        <v>#N/A</v>
      </c>
      <c r="CJ137" s="222" t="e">
        <f t="array" ref="CJ137">LOOKUP(2,1/(Log!$K$1:$K$27569=CH137),Log!$F$1:$F$27569)</f>
        <v>#N/A</v>
      </c>
      <c r="CK137" s="222" t="e">
        <f t="array" ref="CK137">LOOKUP(2,1/(Log!$K$1:$K$27569=CH137),Log!$G$1:$G$27569)</f>
        <v>#N/A</v>
      </c>
      <c r="CL137" s="222" t="e">
        <f t="array" ref="CL137">LOOKUP(2,1/(Log!$K$1:$K$27569=CH137),Log!$H$1:$H$27569)</f>
        <v>#N/A</v>
      </c>
      <c r="CM137" s="222" t="e">
        <f t="array" ref="CM137">LOOKUP(2,1/(Log!$K$1:$K$27569=CH137),Log!$J$1:$J$27569)</f>
        <v>#N/A</v>
      </c>
      <c r="CN137" s="222" t="e">
        <f t="array" ref="CN137">LOOKUP(2,1/(Log!$K$1:$K$27569=CH137),Log!$I$1:$I$27569)</f>
        <v>#N/A</v>
      </c>
      <c r="CO137" s="225" t="e">
        <f t="array" ref="CO137">LOOKUP(2,1/(Log!$K$1:$K$27569=CH137),Log!$L$1:$L$27569)</f>
        <v>#N/A</v>
      </c>
      <c r="CP137" s="222" t="str">
        <f t="shared" si="163"/>
        <v>VEN001Economic Losses</v>
      </c>
      <c r="CQ137" s="224" t="str">
        <f t="array" ref="CQ137">LOOKUP(2,1/(Log!$K$1:$K$27569=CP137),Log!$E$1:$E$27569)</f>
        <v>x</v>
      </c>
      <c r="CR137" s="224" t="str">
        <f t="array" ref="CR137">LOOKUP(2,1/(Log!$K$1:$K$27569=CP137),Log!$F$1:$F$27569)</f>
        <v>x</v>
      </c>
      <c r="CS137" s="224" t="str">
        <f t="array" ref="CS137">LOOKUP(2,1/(Log!$K$1:$K$27569=CP137),Log!$G$1:$G$27569)</f>
        <v>x</v>
      </c>
      <c r="CT137" s="224" t="str">
        <f t="array" ref="CT137">LOOKUP(2,1/(Log!$K$1:$K$27569=CP137),Log!$H$1:$H$27569)</f>
        <v>x</v>
      </c>
      <c r="CU137" s="224" t="str">
        <f t="array" ref="CU137">LOOKUP(2,1/(Log!$K$1:$K$27569=CP137),Log!$J$1:$J$27569)</f>
        <v xml:space="preserve">Up-to-date, reliable data from open sources is not available. We cannot provide an accurate/estimate figure for this indicator. </v>
      </c>
      <c r="CV137" s="224" t="str">
        <f t="array" ref="CV137">LOOKUP(2,1/(Log!$K$1:$K$27569=CP137),Log!$I$1:$I$27569)</f>
        <v>x</v>
      </c>
      <c r="CW137" s="214">
        <f t="array" ref="CW137">LOOKUP(2,1/(Log!$K$1:$K$27569=CP137),Log!$L$1:$L$27569)</f>
        <v>45715</v>
      </c>
      <c r="CX137" s="222" t="str">
        <f t="shared" si="164"/>
        <v>VEN001People in Need</v>
      </c>
      <c r="CY137" s="218">
        <f t="shared" si="165"/>
        <v>7762000</v>
      </c>
      <c r="CZ137" s="218" t="str">
        <f t="shared" si="166"/>
        <v>OCHA Accessed 29/04/2025</v>
      </c>
      <c r="DA137" s="218" t="str">
        <f t="shared" si="167"/>
        <v xml:space="preserve">Medium </v>
      </c>
      <c r="DB137" s="218">
        <f t="shared" si="168"/>
        <v>2</v>
      </c>
      <c r="DC137" s="218" t="str">
        <f t="shared" si="169"/>
        <v xml:space="preserve">According to INFORM Severity Index methodology, the sum of people in levels 3, 4 and 5 is equal to the total number of people in need. To estimate the severity distribution of the people in need ACAPS calculated it following severity levels per admin 2 as per JIAF. Reliability set to Medium as we may be undercounting due to the limited data </v>
      </c>
      <c r="DD137" s="218" t="str">
        <f t="shared" si="170"/>
        <v>https://humanitarianaction.info/plan/1277; https://data.humdata.org/dataset/ven-jiaf-humanitarian-needs-pin-and-severity</v>
      </c>
      <c r="DE137" s="220">
        <f t="shared" si="171"/>
        <v>45777</v>
      </c>
      <c r="DF137" s="221" t="str">
        <f t="shared" si="172"/>
        <v>VEN001Minimal humanitarian conditions - Level 1</v>
      </c>
      <c r="DG137" s="213">
        <f t="array" ref="DG137">IF(LOOKUP(2,1/(Log!$K$1:$K$27569=DF137),Log!$E$1:$E$27569)="x","x",ROUND(LOOKUP(2,1/(Log!$K$1:$K$27569=DF137),Log!$E$1:$E$27569),-3))</f>
        <v>8401000</v>
      </c>
      <c r="DH137" s="224" t="str">
        <f t="array" ref="DH137">LOOKUP(2,1/(Log!$K$1:$K$27569=DF137),Log!$F$1:$F$27569)</f>
        <v>ACLED accessed 22/04/2025</v>
      </c>
      <c r="DI137" s="224" t="str">
        <f t="array" ref="DI137">LOOKUP(2,1/(Log!$K$1:$K$27569=DF137),Log!$G$1:$G$27569)</f>
        <v xml:space="preserve">Medium </v>
      </c>
      <c r="DJ137" s="224">
        <f t="array" ref="DJ137">LOOKUP(2,1/(Log!$K$1:$K$27569=DF137),Log!$H$1:$H$27569)</f>
        <v>2</v>
      </c>
      <c r="DK137" s="224" t="str">
        <f t="array" ref="DK137">LOOKUP(2,1/(Log!$K$1:$K$27569=DF137),Log!$J$1:$J$27569)</f>
        <v xml:space="preserve">According to INFORM SI methodology, the number of people in Level 1 is equal to the people exposed (29,400,00) minus the people affected (19,527,589). People in Level 1 are able to meet their basic needs without employing irreversible coping strategies. Reliability set to Medium as we may be undercounting due to the limited data </v>
      </c>
      <c r="DL137" s="224" t="str">
        <f t="array" ref="DL137">LOOKUP(2,1/(Log!$K$1:$K$27569=DF137),Log!$I$1:$I$27569)</f>
        <v>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https://reliefweb.int/report/venezuela-bolivarian-republic/follow-report-complex-humanitarian-emergency-venezuela-november-2023</v>
      </c>
      <c r="DM137" s="214">
        <f t="array" ref="DM137">LOOKUP(2,1/(Log!$K$1:$K$27569=DF137),Log!$L$1:$L$27569)</f>
        <v>45777</v>
      </c>
      <c r="DN137" s="222" t="str">
        <f t="shared" si="173"/>
        <v>VEN001Stressed humanitarian conditions - Level 2</v>
      </c>
      <c r="DO137" s="218">
        <f t="array" ref="DO137">IF(LOOKUP(2,1/(Log!$K$1:$K$27569=DN137),Log!$E$1:$E$27569)="x","x",ROUND(LOOKUP(2,1/(Log!$K$1:$K$27569=DN137),Log!$E$1:$E$27569),-3))</f>
        <v>10755000</v>
      </c>
      <c r="DP137" s="222" t="str">
        <f t="array" ref="DP137">LOOKUP(2,1/(Log!$K$1:$K$27569=DN137),Log!$F$1:$F$27569)</f>
        <v>OCHA Accessed 05/05/2025; HumVenezuela 24/02/2024</v>
      </c>
      <c r="DQ137" s="222" t="str">
        <f t="array" ref="DQ137">LOOKUP(2,1/(Log!$K$1:$K$27569=DN137),Log!$G$1:$G$27569)</f>
        <v xml:space="preserve">Medium </v>
      </c>
      <c r="DR137" s="222">
        <f t="array" ref="DR137">LOOKUP(2,1/(Log!$K$1:$K$27569=DN137),Log!$H$1:$H$27569)</f>
        <v>2</v>
      </c>
      <c r="DS137" s="222" t="str">
        <f t="array" ref="DS137">LOOKUP(2,1/(Log!$K$1:$K$27569=DN137),Log!$J$1:$J$27569)</f>
        <v xml:space="preserve">According to INFORM SI methodology, the number of people in Level 2 is equal to the people affected (19,527,589) minus the people in need ( 7,943,719 ). People in Level 2 might be facing some difficulties accessing basic services but are able to meet their needs without external assistance. Reliability set to Medium as we may be undercounting due to the limited data </v>
      </c>
      <c r="DT137" s="222" t="str">
        <f t="array" ref="DT137">LOOKUP(2,1/(Log!$K$1:$K$27569=DN137),Log!$I$1:$I$27569)</f>
        <v>https://reliefweb.int/report/venezuela-bolivarian-republic/venezuela-regional-crisis-complex-emergency-fact-sheet-2-fiscal-year-fy-2024; https://humanitarianaction.info/plan/1277;2025#:~:text=The%20extension%20of%20the%20Humanitarian,protection%20for%20the%20most%20vulnerable; https://reliefweb.int/report/venezuela-bolivarian-republic/follow-report-complex-humanitarian-emergency-venezuela-november-2023</v>
      </c>
      <c r="DU137" s="223">
        <f t="array" ref="DU137">LOOKUP(2,1/(Log!$K$1:$K$27569=DN137),Log!$L$1:$L$27569)</f>
        <v>45777</v>
      </c>
      <c r="DV137" s="221" t="str">
        <f t="shared" si="174"/>
        <v>VEN001Moderate humanitarian conditions - Level 3</v>
      </c>
      <c r="DW137" s="213">
        <f t="array" ref="DW137">IF(LOOKUP(2,1/(Log!$K$1:$K$27569=DV137),Log!$E$1:$E$27569)="x","x",ROUND(LOOKUP(2,1/(Log!$K$1:$K$27569=DV137),Log!$E$1:$E$27569),-3))</f>
        <v>6697000</v>
      </c>
      <c r="DX137" s="224" t="str">
        <f t="array" ref="DX137">LOOKUP(2,1/(Log!$K$1:$K$27569=DV137),Log!$F$1:$F$27569)</f>
        <v>OCHA Accessed 29/04/2025</v>
      </c>
      <c r="DY137" s="224" t="str">
        <f t="array" ref="DY137">LOOKUP(2,1/(Log!$K$1:$K$27569=DV137),Log!$G$1:$G$27569)</f>
        <v xml:space="preserve">Medium </v>
      </c>
      <c r="DZ137" s="224">
        <f t="array" ref="DZ137">LOOKUP(2,1/(Log!$K$1:$K$27569=DV137),Log!$H$1:$H$27569)</f>
        <v>2</v>
      </c>
      <c r="EA137" s="224" t="str">
        <f t="array" ref="EA137">LOOKUP(2,1/(Log!$K$1:$K$27569=DV137),Log!$J$1:$J$27569)</f>
        <v xml:space="preserve">According to INFORM Severity Index methodology, the sum of people in levels 3, 4 and 5 is equal to the total number of people in need. To estimate the severity distribution of the people in need ACAPS calculated it following severity levels per admin 2 as per JIAF. Reliability set to Medium as we may be undercounting due to the limited data </v>
      </c>
      <c r="EB137" s="224" t="str">
        <f t="array" ref="EB137">LOOKUP(2,1/(Log!$K$1:$K$27569=DV137),Log!$I$1:$I$27569)</f>
        <v>https://humanitarianaction.info/plan/1277; https://data.humdata.org/dataset/ven-jiaf-humanitarian-needs-pin-and-severity</v>
      </c>
      <c r="EC137" s="214">
        <f t="array" ref="EC137">LOOKUP(2,1/(Log!$K$1:$K$27569=DV137),Log!$L$1:$L$27569)</f>
        <v>45777</v>
      </c>
      <c r="ED137" s="222" t="str">
        <f t="shared" si="175"/>
        <v>VEN001Severe humanitarian conditions - Level 4</v>
      </c>
      <c r="EE137" s="218">
        <f t="array" ref="EE137">IF(LOOKUP(2,1/(Log!$K$1:$K$27569=ED137),Log!$E$1:$E$27569)="x","x",ROUND(LOOKUP(2,1/(Log!$K$1:$K$27569=ED137),Log!$E$1:$E$27569),-3))</f>
        <v>1040000</v>
      </c>
      <c r="EF137" s="222" t="str">
        <f t="array" ref="EF137">LOOKUP(2,1/(Log!$K$1:$K$27569=ED137),Log!$F$1:$F$27569)</f>
        <v>OCHA Accessed 29/04/2025</v>
      </c>
      <c r="EG137" s="222" t="str">
        <f t="array" ref="EG137">LOOKUP(2,1/(Log!$K$1:$K$27569=ED137),Log!$G$1:$G$27569)</f>
        <v xml:space="preserve">Medium </v>
      </c>
      <c r="EH137" s="222">
        <f t="array" ref="EH137">LOOKUP(2,1/(Log!$K$1:$K$27569=ED137),Log!$H$1:$H$27569)</f>
        <v>2</v>
      </c>
      <c r="EI137" s="222" t="str">
        <f t="array" ref="EI137">LOOKUP(2,1/(Log!$K$1:$K$27569=ED137),Log!$J$1:$J$27569)</f>
        <v xml:space="preserve">According to INFORM Severity Index methodology, the sum of people in levels 3, 4 and 5 is equal to the total number of people in need. To estimate the severity distribution of the people in need ACAPS calculated it following severity levels per admin 2 as per JIAF. Reliability set to Medium as we may be undercounting due to the limited data </v>
      </c>
      <c r="EJ137" s="222" t="str">
        <f t="array" ref="EJ137">LOOKUP(2,1/(Log!$K$1:$K$27569=ED137),Log!$I$1:$I$27569)</f>
        <v>https://humanitarianaction.info/plan/1277; https://data.humdata.org/dataset/ven-jiaf-humanitarian-needs-pin-and-severity</v>
      </c>
      <c r="EK137" s="223">
        <f t="array" ref="EK137">LOOKUP(2,1/(Log!$K$1:$K$27569=ED137),Log!$L$1:$L$27569)</f>
        <v>45777</v>
      </c>
      <c r="EL137" s="221" t="str">
        <f t="shared" si="176"/>
        <v>VEN001Extreme humanitarian conditions - Level 5</v>
      </c>
      <c r="EM137" s="213">
        <f t="array" ref="EM137">IF(LOOKUP(2,1/(Log!$K$1:$K$27569=EL137),Log!$E$1:$E$27569)="x","x",ROUND(LOOKUP(2,1/(Log!$K$1:$K$27569=EL137),Log!$E$1:$E$27569),-3))</f>
        <v>25000</v>
      </c>
      <c r="EN137" s="224" t="str">
        <f t="array" ref="EN137">LOOKUP(2,1/(Log!$K$1:$K$27569=EL137),Log!$F$1:$F$27569)</f>
        <v>OCHA Accessed 29/04/2025</v>
      </c>
      <c r="EO137" s="224" t="str">
        <f t="array" ref="EO137">LOOKUP(2,1/(Log!$K$1:$K$27569=EL137),Log!$G$1:$G$27569)</f>
        <v xml:space="preserve">Medium </v>
      </c>
      <c r="EP137" s="224">
        <f t="array" ref="EP137">LOOKUP(2,1/(Log!$K$1:$K$27569=EL137),Log!$H$1:$H$27569)</f>
        <v>2</v>
      </c>
      <c r="EQ137" s="224" t="str">
        <f t="array" ref="EQ137">LOOKUP(2,1/(Log!$K$1:$K$27569=EL137),Log!$J$1:$J$27569)</f>
        <v xml:space="preserve">According to INFORM Severity Index methodology, the sum of people in levels 3, 4 and 5 is equal to the total number of people in need. To estimate the severity distribution of the people in need ACAPS calculated it following severity levels per admin 2 as per JIAF. Reliability set to Medium as we may be undercounting due to the limited data </v>
      </c>
      <c r="ER137" s="224" t="str">
        <f t="array" ref="ER137">LOOKUP(2,1/(Log!$K$1:$K$27569=EL137),Log!$I$1:$I$27569)</f>
        <v>https://humanitarianaction.info/plan/1277; https://data.humdata.org/dataset/ven-jiaf-humanitarian-needs-pin-and-severity</v>
      </c>
      <c r="ES137" s="214">
        <f t="array" ref="ES137">LOOKUP(2,1/(Log!$K$1:$K$27569=EL137),Log!$L$1:$L$27569)</f>
        <v>45777</v>
      </c>
      <c r="ET137" s="222" t="str">
        <f t="shared" si="177"/>
        <v>VEN001Fatalities in all crises</v>
      </c>
      <c r="EU137" s="222">
        <f t="array" ref="EU137">LOOKUP(2,1/(Log!$K$1:$K$27569=ET137),Log!$E$1:$E$27569)</f>
        <v>222</v>
      </c>
      <c r="EV137" s="222" t="str">
        <f t="array" ref="EV137">LOOKUP(2,1/(Log!$K$1:$K$27569=ET137),Log!$F$1:$F$27569)</f>
        <v>ACLED accessed 24/02/2024</v>
      </c>
      <c r="EW137" s="222" t="str">
        <f t="array" ref="EW137">LOOKUP(2,1/(Log!$K$1:$K$27569=ET137),Log!$G$1:$G$27569)</f>
        <v>Low</v>
      </c>
      <c r="EX137" s="222">
        <f t="array" ref="EX137">LOOKUP(2,1/(Log!$K$1:$K$27569=ET137),Log!$H$1:$H$27569)</f>
        <v>3</v>
      </c>
      <c r="EY137" s="222" t="str">
        <f t="array" ref="EY137">LOOKUP(2,1/(Log!$K$1:$K$27569=ET137),Log!$J$1:$J$27569)</f>
        <v>The figure corresponds to the total number of fatalities reported by ACLED between August  2024 and January 2025</v>
      </c>
      <c r="EZ137" s="222" t="str">
        <f t="array" ref="EZ137">LOOKUP(2,1/(Log!$K$1:$K$27569=ET137),Log!$I$1:$I$27569)</f>
        <v>https://acleddata.com/dashboard/#/dashboard</v>
      </c>
      <c r="FA137" s="223">
        <f t="array" ref="FA137">LOOKUP(2,1/(Log!$K$1:$K$27569=ET137),Log!$L$1:$L$27569)</f>
        <v>45715</v>
      </c>
      <c r="FB137" s="221" t="str">
        <f t="shared" si="178"/>
        <v>VEN001Crisis affected groups</v>
      </c>
      <c r="FC137" s="224">
        <f t="array" ref="FC137">LOOKUP(2,1/(Log!$K$1:$K$27569=FB137),Log!$E$1:$E$27569)</f>
        <v>5</v>
      </c>
      <c r="FD137" s="224" t="str">
        <f t="array" ref="FD137">LOOKUP(2,1/(Log!$K$1:$K$27569=FB137),Log!$F$1:$F$27569)</f>
        <v>OCHA accessed 06/05/2025</v>
      </c>
      <c r="FE137" s="224" t="str">
        <f t="array" ref="FE137">LOOKUP(2,1/(Log!$K$1:$K$27569=FB137),Log!$G$1:$G$27569)</f>
        <v xml:space="preserve">Medium </v>
      </c>
      <c r="FF137" s="224">
        <f t="array" ref="FF137">LOOKUP(2,1/(Log!$K$1:$K$27569=FB137),Log!$H$1:$H$27569)</f>
        <v>2</v>
      </c>
      <c r="FG137" s="224" t="str">
        <f t="array" ref="FG137">LOOKUP(2,1/(Log!$K$1:$K$27569=FB137),Log!$J$1:$J$27569)</f>
        <v xml:space="preserve">The number of affected groups are:
IDPs, Refugees, asylum seekers, and others of concern (such as migrants etc.), Returnees, Host, Non-Host </v>
      </c>
      <c r="FH137" s="224" t="str">
        <f t="array" ref="FH137">LOOKUP(2,1/(Log!$K$1:$K$27569=FB137),Log!$I$1:$I$27569)</f>
        <v>https://humanitarianaction.info/plan/1277; https://data.humdata.org/dataset/ven-jiaf-humanitarian-needs-pin-and-severity</v>
      </c>
      <c r="FI137" s="214">
        <f t="array" ref="FI137">LOOKUP(2,1/(Log!$K$1:$K$27569=FB137),Log!$L$1:$L$27569)</f>
        <v>45777</v>
      </c>
      <c r="FJ137" s="221" t="str">
        <f t="shared" si="179"/>
        <v>VEN001People facing limited access constraints</v>
      </c>
      <c r="FK137" s="222" t="str">
        <f t="array" ref="FK137">LOOKUP(2,1/(Log!$K$1:$K$27569=FJ137),Log!$E$1:$E$27569)</f>
        <v>x</v>
      </c>
      <c r="FL137" s="222" t="str">
        <f t="array" ref="FL137">LOOKUP(2,1/(Log!$K$1:$K$27569=FJ137),Log!$F$1:$F$27569)</f>
        <v>x</v>
      </c>
      <c r="FM137" s="222" t="str">
        <f t="array" ref="FM137">LOOKUP(2,1/(Log!$K$1:$K$27569=FJ137),Log!$G$1:$G$27569)</f>
        <v>x</v>
      </c>
      <c r="FN137" s="222" t="str">
        <f t="array" ref="FN137">LOOKUP(2,1/(Log!$K$1:$K$27569=FJ137),Log!$H$1:$H$27569)</f>
        <v>x</v>
      </c>
      <c r="FO137" s="222" t="str">
        <f t="array" ref="FO137">LOOKUP(2,1/(Log!$K$1:$K$27569=FJ137),Log!$J$1:$J$27569)</f>
        <v xml:space="preserve">Up-to-date, reliable data from open sources is not available. We cannot provide an accurate/estimate figure for this indicator. </v>
      </c>
      <c r="FP137" s="218" t="str">
        <f t="array" ref="FP137">LOOKUP(2,1/(Log!$K$1:$K$27569=FJ137),Log!$I$1:$I$27569)</f>
        <v>x</v>
      </c>
      <c r="FQ137" s="219">
        <f t="array" ref="FQ137">LOOKUP(2,1/(Log!$K$1:$K$27569=FJ137),Log!$L$1:$L$27569)</f>
        <v>45715</v>
      </c>
      <c r="FR137" s="221" t="str">
        <f t="shared" si="180"/>
        <v>VEN001People facing restricted access constraints</v>
      </c>
      <c r="FS137" s="224" t="str">
        <f t="array" ref="FS137">LOOKUP(2,1/(Log!$K$1:$K$27569=FR137),Log!$E$1:$E$27569)</f>
        <v>x</v>
      </c>
      <c r="FT137" s="224" t="str">
        <f t="array" ref="FT137">LOOKUP(2,1/(Log!$K$1:$K$27569=FR137),Log!$F$1:$F$27569)</f>
        <v>x</v>
      </c>
      <c r="FU137" s="224" t="str">
        <f t="array" ref="FU137">LOOKUP(2,1/(Log!$K$1:$K$27569=FR137),Log!$G$1:$G$27569)</f>
        <v>x</v>
      </c>
      <c r="FV137" s="224" t="str">
        <f t="array" ref="FV137">LOOKUP(2,1/(Log!$K$1:$K$27569=FR137),Log!$H$1:$H$27569)</f>
        <v>x</v>
      </c>
      <c r="FW137" s="224" t="str">
        <f t="array" ref="FW137">LOOKUP(2,1/(Log!$K$1:$K$27569=FR137),Log!$J$1:$J$27569)</f>
        <v xml:space="preserve">Up-to-date, reliable data from open sources is not available. We cannot provide an accurate/estimate figure for this indicator. </v>
      </c>
      <c r="FX137" s="224" t="str">
        <f t="array" ref="FX137">LOOKUP(2,1/(Log!$K$1:$K$27569=FR137),Log!$I$1:$I$27569)</f>
        <v>x</v>
      </c>
      <c r="FY137" s="214">
        <f t="array" ref="FY137">LOOKUP(2,1/(Log!$K$1:$K$27569=FR137),Log!$L$1:$L$27569)</f>
        <v>45715</v>
      </c>
      <c r="FZ137" s="222" t="str">
        <f t="shared" si="181"/>
        <v>VEN001Impediments to entry into country (bureaucratic and administrative)</v>
      </c>
      <c r="GA137" s="222">
        <f t="array" ref="GA137">LOOKUP(2,1/(Log!$K$1:$K$27569=FZ137),Log!$E$1:$E$27569)</f>
        <v>2</v>
      </c>
      <c r="GB137" s="222" t="str">
        <f t="array" ref="GB137">LOOKUP(2,1/(Log!$K$1:$K$27569=FZ137),Log!$F$1:$F$27569)</f>
        <v>ACAPS Access Methodology</v>
      </c>
      <c r="GC137" s="222" t="str">
        <f t="array" ref="GC137">LOOKUP(2,1/(Log!$K$1:$K$27569=FZ137),Log!$G$1:$G$27569)</f>
        <v>Medium</v>
      </c>
      <c r="GD137" s="222">
        <f t="array" ref="GD137">LOOKUP(2,1/(Log!$K$1:$K$27569=FZ137),Log!$H$1:$H$27569)</f>
        <v>2</v>
      </c>
      <c r="GE137" s="222" t="str">
        <f t="array" ref="GE137">LOOKUP(2,1/(Log!$K$1:$K$27569=FZ137),Log!$J$1:$J$27569)</f>
        <v>x</v>
      </c>
      <c r="GF137" s="222" t="str">
        <f t="array" ref="GF137">LOOKUP(2,1/(Log!$K$1:$K$27569=FZ137),Log!$I$1:$I$27569)</f>
        <v>x</v>
      </c>
      <c r="GG137" s="223">
        <f t="array" ref="GG137">LOOKUP(2,1/(Log!$K$1:$K$27569=FZ137),Log!$L$1:$L$27569)</f>
        <v>45615</v>
      </c>
      <c r="GH137" s="221" t="str">
        <f t="shared" si="182"/>
        <v>VEN001Restriction of movement (impediments to freedom of movement and/or administrative restrictions)</v>
      </c>
      <c r="GI137" s="224">
        <f t="array" ref="GI137">LOOKUP(2,1/(Log!$K$1:$K$27569=GH137),Log!$E$1:$E$27569)</f>
        <v>2</v>
      </c>
      <c r="GJ137" s="224" t="str">
        <f t="array" ref="GJ137">LOOKUP(2,1/(Log!$K$1:$K$27569=GH137),Log!$F$1:$F$27569)</f>
        <v>ACAPS Access Methodology</v>
      </c>
      <c r="GK137" s="224" t="str">
        <f t="array" ref="GK137">LOOKUP(2,1/(Log!$K$1:$K$27569=GH137),Log!$G$1:$G$27569)</f>
        <v>Medium</v>
      </c>
      <c r="GL137" s="224">
        <f t="array" ref="GL137">LOOKUP(2,1/(Log!$K$1:$K$27569=GH137),Log!$H$1:$H$27569)</f>
        <v>2</v>
      </c>
      <c r="GM137" s="224" t="str">
        <f t="array" ref="GM137">LOOKUP(2,1/(Log!$K$1:$K$27569=GH137),Log!$J$1:$J$27569)</f>
        <v>x</v>
      </c>
      <c r="GN137" s="224" t="str">
        <f t="array" ref="GN137">LOOKUP(2,1/(Log!$K$1:$K$27569=GH137),Log!$I$1:$I$27569)</f>
        <v>x</v>
      </c>
      <c r="GO137" s="214">
        <f t="array" ref="GO137">LOOKUP(2,1/(Log!$K$1:$K$27569=GH137),Log!$L$1:$L$27569)</f>
        <v>45615</v>
      </c>
      <c r="GP137" s="222" t="str">
        <f t="shared" si="183"/>
        <v>VEN001Interference into implementation of humanitarian activities</v>
      </c>
      <c r="GQ137" s="222">
        <f t="array" ref="GQ137">LOOKUP(2,1/(Log!$K$1:$K$27569=GP137),Log!$E$1:$E$27569)</f>
        <v>2</v>
      </c>
      <c r="GR137" s="222" t="str">
        <f t="array" ref="GR137">LOOKUP(2,1/(Log!$K$1:$K$27569=GP137),Log!$F$1:$F$27569)</f>
        <v>ACAPS Access Methodology</v>
      </c>
      <c r="GS137" s="222" t="str">
        <f t="array" ref="GS137">LOOKUP(2,1/(Log!$K$1:$K$27569=GP137),Log!$G$1:$G$27569)</f>
        <v>Medium</v>
      </c>
      <c r="GT137" s="222">
        <f t="array" ref="GT137">LOOKUP(2,1/(Log!$K$1:$K$27569=GP137),Log!$H$1:$H$27569)</f>
        <v>2</v>
      </c>
      <c r="GU137" s="222" t="str">
        <f t="array" ref="GU137">LOOKUP(2,1/(Log!$K$1:$K$27569=GP137),Log!$J$1:$J$27569)</f>
        <v>x</v>
      </c>
      <c r="GV137" s="222" t="str">
        <f t="array" ref="GV137">LOOKUP(2,1/(Log!$K$1:$K$27569=GP137),Log!$I$1:$I$27569)</f>
        <v>x</v>
      </c>
      <c r="GW137" s="223">
        <f t="array" ref="GW137">LOOKUP(2,1/(Log!$K$1:$K$27569=GP137),Log!$L$1:$L$27569)</f>
        <v>45615</v>
      </c>
      <c r="GX137" s="221" t="str">
        <f t="shared" si="184"/>
        <v>VEN001Violence against personnel, facilities and assets</v>
      </c>
      <c r="GY137" s="224">
        <f t="array" ref="GY137">LOOKUP(2,1/(Log!$K$1:$K$27569=GX137),Log!$E$1:$E$27569)</f>
        <v>0</v>
      </c>
      <c r="GZ137" s="224" t="str">
        <f t="array" ref="GZ137">LOOKUP(2,1/(Log!$K$1:$K$27569=GX137),Log!$F$1:$F$27569)</f>
        <v>ACAPS Access Methodology</v>
      </c>
      <c r="HA137" s="224" t="str">
        <f t="array" ref="HA137">LOOKUP(2,1/(Log!$K$1:$K$27569=GX137),Log!$G$1:$G$27569)</f>
        <v>Medium</v>
      </c>
      <c r="HB137" s="224">
        <f t="array" ref="HB137">LOOKUP(2,1/(Log!$K$1:$K$27569=GX137),Log!$H$1:$H$27569)</f>
        <v>2</v>
      </c>
      <c r="HC137" s="224" t="str">
        <f t="array" ref="HC137">LOOKUP(2,1/(Log!$K$1:$K$27569=GX137),Log!$J$1:$J$27569)</f>
        <v>x</v>
      </c>
      <c r="HD137" s="224" t="str">
        <f t="array" ref="HD137">LOOKUP(2,1/(Log!$K$1:$K$27569=GX137),Log!$I$1:$I$27569)</f>
        <v>x</v>
      </c>
      <c r="HE137" s="214">
        <f t="array" ref="HE137">LOOKUP(2,1/(Log!$K$1:$K$27569=GX137),Log!$L$1:$L$27569)</f>
        <v>45615</v>
      </c>
      <c r="HF137" s="222" t="str">
        <f t="shared" si="185"/>
        <v>VEN001Denial of existence of humanitarian needs or entitlements to assistance</v>
      </c>
      <c r="HG137" s="222">
        <f t="array" ref="HG137">LOOKUP(2,1/(Log!$K$1:$K$27569=HF137),Log!$E$1:$E$27569)</f>
        <v>2</v>
      </c>
      <c r="HH137" s="222" t="str">
        <f t="array" ref="HH137">LOOKUP(2,1/(Log!$K$1:$K$27569=HF137),Log!$F$1:$F$27569)</f>
        <v>ACAPS Access Methodology</v>
      </c>
      <c r="HI137" s="222" t="str">
        <f t="array" ref="HI137">LOOKUP(2,1/(Log!$K$1:$K$27569=HF137),Log!$G$1:$G$27569)</f>
        <v>Medium</v>
      </c>
      <c r="HJ137" s="222">
        <f t="array" ref="HJ137">LOOKUP(2,1/(Log!$K$1:$K$27569=HF137),Log!$H$1:$H$27569)</f>
        <v>2</v>
      </c>
      <c r="HK137" s="222" t="str">
        <f t="array" ref="HK137">LOOKUP(2,1/(Log!$K$1:$K$27569=HF137),Log!$J$1:$J$27569)</f>
        <v>x</v>
      </c>
      <c r="HL137" s="222" t="str">
        <f t="array" ref="HL137">LOOKUP(2,1/(Log!$K$1:$K$27569=HF137),Log!$I$1:$I$27569)</f>
        <v>x</v>
      </c>
      <c r="HM137" s="223">
        <f t="array" ref="HM137">LOOKUP(2,1/(Log!$K$1:$K$27569=HF137),Log!$L$1:$L$27569)</f>
        <v>45615</v>
      </c>
      <c r="HN137" s="221" t="str">
        <f t="shared" si="186"/>
        <v>VEN001Restriction and obstruction of access to services and assistance</v>
      </c>
      <c r="HO137" s="224">
        <f t="array" ref="HO137">LOOKUP(2,1/(Log!$K$1:$K$27569=HN137),Log!$E$1:$E$27569)</f>
        <v>2</v>
      </c>
      <c r="HP137" s="224" t="str">
        <f t="array" ref="HP137">LOOKUP(2,1/(Log!$K$1:$K$27569=HN137),Log!$F$1:$F$27569)</f>
        <v>ACAPS Access Methodology</v>
      </c>
      <c r="HQ137" s="224" t="str">
        <f t="array" ref="HQ137">LOOKUP(2,1/(Log!$K$1:$K$27569=HN137),Log!$G$1:$G$27569)</f>
        <v>Medium</v>
      </c>
      <c r="HR137" s="224">
        <f t="array" ref="HR137">LOOKUP(2,1/(Log!$K$1:$K$27569=HN137),Log!$H$1:$H$27569)</f>
        <v>2</v>
      </c>
      <c r="HS137" s="224" t="str">
        <f t="array" ref="HS137">LOOKUP(2,1/(Log!$K$1:$K$27569=HN137),Log!$J$1:$J$27569)</f>
        <v>x</v>
      </c>
      <c r="HT137" s="224" t="str">
        <f t="array" ref="HT137">LOOKUP(2,1/(Log!$K$1:$K$27569=HN137),Log!$I$1:$I$27569)</f>
        <v>x</v>
      </c>
      <c r="HU137" s="214">
        <f t="array" ref="HU137">LOOKUP(2,1/(Log!$K$1:$K$27569=HN137),Log!$L$1:$L$27569)</f>
        <v>45615</v>
      </c>
      <c r="HV137" s="222" t="str">
        <f t="shared" si="187"/>
        <v>VEN001Ongoing insecurity/hostilities affecting humanitarian assistance</v>
      </c>
      <c r="HW137" s="222">
        <f t="array" ref="HW137">LOOKUP(2,1/(Log!$K$1:$K$27569=HV137),Log!$E$1:$E$27569)</f>
        <v>1</v>
      </c>
      <c r="HX137" s="222" t="str">
        <f t="array" ref="HX137">LOOKUP(2,1/(Log!$K$1:$K$27569=HV137),Log!$F$1:$F$27569)</f>
        <v>ACAPS Access Methodology</v>
      </c>
      <c r="HY137" s="222" t="str">
        <f t="array" ref="HY137">LOOKUP(2,1/(Log!$K$1:$K$27569=HV137),Log!$G$1:$G$27569)</f>
        <v>Medium</v>
      </c>
      <c r="HZ137" s="222">
        <f t="array" ref="HZ137">LOOKUP(2,1/(Log!$K$1:$K$27569=HV137),Log!$H$1:$H$27569)</f>
        <v>2</v>
      </c>
      <c r="IA137" s="222" t="str">
        <f t="array" ref="IA137">LOOKUP(2,1/(Log!$K$1:$K$27569=HV137),Log!$J$1:$J$27569)</f>
        <v>x</v>
      </c>
      <c r="IB137" s="222" t="str">
        <f t="array" ref="IB137">LOOKUP(2,1/(Log!$K$1:$K$27569=HV137),Log!$I$1:$I$27569)</f>
        <v>x</v>
      </c>
      <c r="IC137" s="223">
        <f t="array" ref="IC137">LOOKUP(2,1/(Log!$K$1:$K$27569=HV137),Log!$L$1:$L$27569)</f>
        <v>45615</v>
      </c>
      <c r="ID137" s="221" t="str">
        <f t="shared" si="188"/>
        <v>VEN001Presence of mines and improvised explosive devices</v>
      </c>
      <c r="IE137" s="224">
        <f t="array" ref="IE137">LOOKUP(2,1/(Log!$K$1:$K$27569=ID137),Log!$E$1:$E$27569)</f>
        <v>1</v>
      </c>
      <c r="IF137" s="224" t="str">
        <f t="array" ref="IF137">LOOKUP(2,1/(Log!$K$1:$K$27569=ID137),Log!$F$1:$F$27569)</f>
        <v>ACAPS Access Methodology</v>
      </c>
      <c r="IG137" s="224" t="str">
        <f t="array" ref="IG137">LOOKUP(2,1/(Log!$K$1:$K$27569=ID137),Log!$G$1:$G$27569)</f>
        <v>Medium</v>
      </c>
      <c r="IH137" s="224">
        <f t="array" ref="IH137">LOOKUP(2,1/(Log!$K$1:$K$27569=ID137),Log!$H$1:$H$27569)</f>
        <v>2</v>
      </c>
      <c r="II137" s="224" t="str">
        <f t="array" ref="II137">LOOKUP(2,1/(Log!$K$1:$K$27569=ID137),Log!$J$1:$J$27569)</f>
        <v>x</v>
      </c>
      <c r="IJ137" s="224" t="str">
        <f t="array" ref="IJ137">LOOKUP(2,1/(Log!$K$1:$K$27569=ID137),Log!$I$1:$I$27569)</f>
        <v>x</v>
      </c>
      <c r="IK137" s="214">
        <f t="array" ref="IK137">LOOKUP(2,1/(Log!$K$1:$K$27569=ID137),Log!$L$1:$L$27569)</f>
        <v>45615</v>
      </c>
      <c r="IL137" s="222" t="str">
        <f t="shared" si="189"/>
        <v>VEN001Physical constraints in the environment (obstacles related to terrain, climate, lack of infrastructure, etc.)</v>
      </c>
      <c r="IM137" s="222">
        <f t="array" ref="IM137">LOOKUP(2,1/(Log!$K$1:$K$27569=IL137),Log!$E$1:$E$27569)</f>
        <v>2</v>
      </c>
      <c r="IN137" s="222" t="str">
        <f t="array" ref="IN137">LOOKUP(2,1/(Log!$K$1:$K$27569=IL137),Log!$F$1:$F$27569)</f>
        <v>ACAPS Access Methodology</v>
      </c>
      <c r="IO137" s="222" t="str">
        <f t="array" ref="IO137">LOOKUP(2,1/(Log!$K$1:$K$27569=IL137),Log!$G$1:$G$27569)</f>
        <v>Medium</v>
      </c>
      <c r="IP137" s="222">
        <f t="array" ref="IP137">LOOKUP(2,1/(Log!$K$1:$K$27569=IL137),Log!$H$1:$H$27569)</f>
        <v>2</v>
      </c>
      <c r="IQ137" s="222" t="str">
        <f t="array" ref="IQ137">LOOKUP(2,1/(Log!$K$1:$K$27569=IL137),Log!$J$1:$J$27569)</f>
        <v>x</v>
      </c>
      <c r="IR137" s="222" t="str">
        <f t="array" ref="IR137">LOOKUP(2,1/(Log!$K$1:$K$27569=IL137),Log!$I$1:$I$27569)</f>
        <v>x</v>
      </c>
      <c r="IS137" s="223">
        <f t="array" ref="IS137">LOOKUP(2,1/(Log!$K$1:$K$27569=IL137),Log!$L$1:$L$27569)</f>
        <v>45615</v>
      </c>
    </row>
    <row r="138" spans="1:253" s="11" customFormat="1" ht="13.35" customHeight="1">
      <c r="A138" s="11" t="str">
        <f>Lists!B:B</f>
        <v>Conflict in Yemen</v>
      </c>
      <c r="B138" s="11" t="str">
        <f>Lists!F:F</f>
        <v>Conflict/ Violence</v>
      </c>
      <c r="C138" s="11" t="str">
        <f>Lists!C:C</f>
        <v>YEM001</v>
      </c>
      <c r="D138" s="11" t="str">
        <f>Lists!A:A</f>
        <v>Yemen</v>
      </c>
      <c r="E138" s="11" t="str">
        <f>Lists!D:D</f>
        <v>YEM</v>
      </c>
      <c r="F138" s="11" t="str">
        <f t="shared" si="152"/>
        <v>YEM001Total population</v>
      </c>
      <c r="G138" s="212">
        <f t="array" ref="G138">ROUND(LOOKUP(2,1/(Log!$K$1:$K$27569=F138),Log!$E$1:$E$27569),-3)</f>
        <v>34900000</v>
      </c>
      <c r="H138" s="213" t="str">
        <f t="array" ref="H138">LOOKUP(2,1/(Log!$K$1:$K$27569=F138),Log!$F$1:$F$27569)</f>
        <v>Humanitarian Action accessed 15/04/2025</v>
      </c>
      <c r="I138" s="213" t="str">
        <f t="array" ref="I138">LOOKUP(2,1/(Log!$K$1:$K$27569=F138),Log!$G$1:$G$27569)</f>
        <v>High</v>
      </c>
      <c r="J138" s="213">
        <f t="array" ref="J138">LOOKUP(2,1/(Log!$K$1:$K$27569=F138),Log!$H$1:$H$27569)</f>
        <v>1</v>
      </c>
      <c r="K138" s="213" t="str">
        <f t="array" ref="K138">LOOKUP(2,1/(Log!$K$1:$K$27569=F138),Log!$J$1:$J$27569)</f>
        <v>The total population of Yemen in 2025, including refugees, asylum seekrs, and migrants. The source is chosen instead of the World Bank as it provides more up-to-date figures.</v>
      </c>
      <c r="L138" s="213" t="str">
        <f t="array" ref="L138">LOOKUP(2,1/(Log!$K$1:$K$27569=F138),Log!$I$1:$I$27569)</f>
        <v>https://humanitarianaction.info/plan/1262</v>
      </c>
      <c r="M138" s="214">
        <f t="array" ref="M138">LOOKUP(2,1/(Log!$K$1:$K$27569=F138),Log!$L$1:$L$27569)</f>
        <v>45762</v>
      </c>
      <c r="N138" s="227" t="str">
        <f t="shared" si="153"/>
        <v>YEM001Landmass affected</v>
      </c>
      <c r="O138" s="216">
        <f t="array" ref="O138">LOOKUP(2,1/(Log!$K$1:$K$27569=N138),Log!$E$1:$E$27569)</f>
        <v>527970</v>
      </c>
      <c r="P138" s="216" t="str">
        <f t="array" ref="P138">LOOKUP(2,1/(Log!$K$1:$K$27569=N138),Log!$F$1:$F$27569)</f>
        <v>World Bank accessed 15/04/2025</v>
      </c>
      <c r="Q138" s="216" t="str">
        <f t="array" ref="Q138">LOOKUP(2,1/(Log!$K$1:$K$27569=N138),Log!$G$1:$G$27569)</f>
        <v>High</v>
      </c>
      <c r="R138" s="216">
        <f t="array" ref="R138">LOOKUP(2,1/(Log!$K$1:$K$27569=N138),Log!$H$1:$H$27569)</f>
        <v>1</v>
      </c>
      <c r="S138" s="216" t="str">
        <f t="array" ref="S138">LOOKUP(2,1/(Log!$K$1:$K$27569=N138),Log!$J$1:$J$27569)</f>
        <v xml:space="preserve">The total landmass of Yemen is considered under this crisis, as the entrity of the area is impacted by conflict. </v>
      </c>
      <c r="T138" s="216" t="str">
        <f t="array" ref="T138">LOOKUP(2,1/(Log!$K$1:$K$27569=N138),Log!$I$1:$I$27569)</f>
        <v>https://data.worldbank.org/indicator/AG.LND.TOTL.K2?locations=YE</v>
      </c>
      <c r="U138" s="217">
        <f t="array" ref="U138">LOOKUP(2,1/(Log!$K$1:$K$27569=N138),Log!$L$1:$L$27569)</f>
        <v>45762</v>
      </c>
      <c r="V138" s="227" t="str">
        <f t="shared" si="154"/>
        <v>YEM001People exposed</v>
      </c>
      <c r="W138" s="213">
        <f t="array" ref="W138">IF(LOOKUP(2,1/(Log!$K$1:$K$27569=V138),Log!$E$1:$E$27569)="x","x",ROUND(LOOKUP(2,1/(Log!$K$1:$K$27569=V138),Log!$E$1:$E$27569),-3))</f>
        <v>34900000</v>
      </c>
      <c r="X138" s="213" t="str">
        <f t="array" ref="X138">LOOKUP(2,1/(Log!$K$1:$K$27569=V138),Log!$F$1:$F$27569)</f>
        <v>Humanitarian Action accessed 15/04/2025</v>
      </c>
      <c r="Y138" s="213" t="str">
        <f t="array" ref="Y138">LOOKUP(2,1/(Log!$K$1:$K$27569=V138),Log!$G$1:$G$27569)</f>
        <v>High</v>
      </c>
      <c r="Z138" s="213">
        <f t="array" ref="Z138">LOOKUP(2,1/(Log!$K$1:$K$27569=V138),Log!$H$1:$H$27569)</f>
        <v>1</v>
      </c>
      <c r="AA138" s="213" t="str">
        <f t="array" ref="AA138">LOOKUP(2,1/(Log!$K$1:$K$27569=V138),Log!$J$1:$J$27569)</f>
        <v>The number of people exposed corresponds to the total population Yemen. This figure is taken from Humanitarian Action. It is valid as of 2025. This source was chosen because it provides the most recent population figure. The reliability of this data is high because it is up to date.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v>
      </c>
      <c r="AB138" s="213" t="str">
        <f t="array" ref="AB138">LOOKUP(2,1/(Log!$K$1:$K$27569=V138),Log!$I$1:$I$27569)</f>
        <v>https://humanitarianaction.info/plan/1262</v>
      </c>
      <c r="AC138" s="214">
        <f t="array" ref="AC138">LOOKUP(2,1/(Log!$K$1:$K$27569=V138),Log!$L$1:$L$27569)</f>
        <v>45762</v>
      </c>
      <c r="AD138" s="227" t="str">
        <f t="shared" si="155"/>
        <v>YEM001People affected</v>
      </c>
      <c r="AE138" s="218">
        <f t="array" ref="AE138">IF(LOOKUP(2,1/(Log!$K$1:$K$27569=AD138),Log!$E$1:$E$27569)="x","x",ROUND(LOOKUP(2,1/(Log!$K$1:$K$27569=AD138),Log!$E$1:$E$27569),-3))</f>
        <v>34900000</v>
      </c>
      <c r="AF138" s="218" t="str">
        <f t="array" ref="AF138">LOOKUP(2,1/(Log!$K$1:$K$27569=AD138),Log!$F$1:$F$27569)</f>
        <v>Humanitarian Action accessed 15/04/2025</v>
      </c>
      <c r="AG138" s="218" t="str">
        <f t="array" ref="AG138">LOOKUP(2,1/(Log!$K$1:$K$27569=AD138),Log!$G$1:$G$27569)</f>
        <v>High</v>
      </c>
      <c r="AH138" s="218">
        <f t="array" ref="AH138">LOOKUP(2,1/(Log!$K$1:$K$27569=AD138),Log!$H$1:$H$27569)</f>
        <v>1</v>
      </c>
      <c r="AI138" s="218" t="str">
        <f t="array" ref="AI138">LOOKUP(2,1/(Log!$K$1:$K$27569=AD138),Log!$J$1:$J$27569)</f>
        <v>The number of people affected corresponds to the total population Yemen. This figure is taken from Humanitarian Action. It is valid as of 2025. This source was chosen because it provides the most recent population figure. The reliability of this data is high because it is up to date.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v>
      </c>
      <c r="AJ138" s="218" t="str">
        <f t="array" ref="AJ138">LOOKUP(2,1/(Log!$K$1:$K$27569=AD138),Log!$I$1:$I$27569)</f>
        <v>https://humanitarianaction.info/plan/1262</v>
      </c>
      <c r="AK138" s="219">
        <f t="array" ref="AK138">LOOKUP(2,1/(Log!$K$1:$K$27569=AD138),Log!$L$1:$L$27569)</f>
        <v>45762</v>
      </c>
      <c r="AL138" s="227" t="str">
        <f t="shared" si="156"/>
        <v>YEM001People displaced</v>
      </c>
      <c r="AM138" s="213">
        <f t="array" ref="AM138">IF(LOOKUP(2,1/(Log!$K$1:$K$27569=AL138),Log!$E$1:$E$27569)="x","x",ROUND(LOOKUP(2,1/(Log!$K$1:$K$27569=AL138),Log!$E$1:$E$27569),-3))</f>
        <v>6393000</v>
      </c>
      <c r="AN138" s="213" t="str">
        <f t="array" ref="AN138">LOOKUP(2,1/(Log!$K$1:$K$27569=AL138),Log!$F$1:$F$27569)</f>
        <v>UNHCR accessed 15/04/2025</v>
      </c>
      <c r="AO138" s="213" t="str">
        <f t="array" ref="AO138">LOOKUP(2,1/(Log!$K$1:$K$27569=AL138),Log!$G$1:$G$27569)</f>
        <v>High</v>
      </c>
      <c r="AP138" s="213">
        <f t="array" ref="AP138">LOOKUP(2,1/(Log!$K$1:$K$27569=AL138),Log!$H$1:$H$27569)</f>
        <v>1</v>
      </c>
      <c r="AQ138" s="213" t="str">
        <f t="array" ref="AQ138">LOOKUP(2,1/(Log!$K$1:$K$27569=AL138),Log!$J$1:$J$27569)</f>
        <v>The number of people displaced by the conflict crisis in Yemen includes: the number of IDPs as of 31 December 2024 and the number of IDP returnees as of 29 January 2024. The figures are taken from UNHCR. The source was chosen because it provides regular updates on the figures. The reliability of this data is high because the figures are based on direct counts rather than estimates or projections, providing high accuracy.</v>
      </c>
      <c r="AR138" s="213" t="str">
        <f t="array" ref="AR138">LOOKUP(2,1/(Log!$K$1:$K$27569=AL138),Log!$I$1:$I$27569)</f>
        <v>https://data.unhcr.org/en/country/yem</v>
      </c>
      <c r="AS138" s="214">
        <f t="array" ref="AS138">LOOKUP(2,1/(Log!$K$1:$K$27569=AL138),Log!$L$1:$L$27569)</f>
        <v>45762</v>
      </c>
      <c r="AT138" s="228" t="str">
        <f t="shared" si="157"/>
        <v>YEM001Injuries reported</v>
      </c>
      <c r="AU138" s="218" t="str">
        <f t="array" ref="AU138">LOOKUP(2,1/(Log!$K$1:$K$27569=AT138),Log!$E$1:$E$27569)</f>
        <v>x</v>
      </c>
      <c r="AV138" s="218" t="str">
        <f t="array" ref="AV138">LOOKUP(2,1/(Log!$K$1:$K$27569=AT138),Log!$F$1:$F$27569)</f>
        <v>x</v>
      </c>
      <c r="AW138" s="218" t="str">
        <f t="array" ref="AW138">LOOKUP(2,1/(Log!$K$1:$K$27569=AT138),Log!$G$1:$G$27569)</f>
        <v>x</v>
      </c>
      <c r="AX138" s="218" t="str">
        <f t="array" ref="AX138">LOOKUP(2,1/(Log!$K$1:$K$27569=AT138),Log!$H$1:$H$27569)</f>
        <v>x</v>
      </c>
      <c r="AY138" s="218" t="str">
        <f t="array" ref="AY138">LOOKUP(2,1/(Log!$K$1:$K$27569=AT138),Log!$J$1:$J$27569)</f>
        <v xml:space="preserve">The figure corresponds to the number of people injured in the West Bank in the last six months (between July 2024 and January 2025). The figures are taken from OCHA as they regularly update on the number of people injured. The reliability of this data is set to low as due to the volatile context and the difficulty in keeping track of the number of people injured. </v>
      </c>
      <c r="AZ138" s="218" t="str">
        <f t="array" ref="AZ138">LOOKUP(2,1/(Log!$K$1:$K$27569=AT138),Log!$I$1:$I$27569)</f>
        <v>x</v>
      </c>
      <c r="BA138" s="219">
        <f t="array" ref="BA138">LOOKUP(2,1/(Log!$K$1:$K$27569=AT138),Log!$L$1:$L$27569)</f>
        <v>45698</v>
      </c>
      <c r="BB138" s="227" t="str">
        <f t="shared" si="158"/>
        <v>YEM001Illness cases reported</v>
      </c>
      <c r="BC138" s="213" t="str">
        <f t="array" ref="BC138">LOOKUP(2,1/(Log!$K$1:$K$27569=BB138),Log!$E$1:$E$27569)</f>
        <v>x</v>
      </c>
      <c r="BD138" s="213" t="str">
        <f t="array" ref="BD138">LOOKUP(2,1/(Log!$K$1:$K$27569=BB138),Log!$F$1:$F$27569)</f>
        <v>x</v>
      </c>
      <c r="BE138" s="213" t="str">
        <f t="array" ref="BE138">LOOKUP(2,1/(Log!$K$1:$K$27569=BB138),Log!$G$1:$G$27569)</f>
        <v>x</v>
      </c>
      <c r="BF138" s="213" t="str">
        <f t="array" ref="BF138">LOOKUP(2,1/(Log!$K$1:$K$27569=BB138),Log!$H$1:$H$27569)</f>
        <v>x</v>
      </c>
      <c r="BG138" s="213" t="str">
        <f t="array" ref="BG138">LOOKUP(2,1/(Log!$K$1:$K$27569=BB138),Log!$J$1:$J$27569)</f>
        <v xml:space="preserve">Up-to-date, reliable data from open sources is not available. We cannot provide an accurate/estimate figure for this indicator. </v>
      </c>
      <c r="BH138" s="213" t="str">
        <f t="array" ref="BH138">LOOKUP(2,1/(Log!$K$1:$K$27569=BB138),Log!$I$1:$I$27569)</f>
        <v>x</v>
      </c>
      <c r="BI138" s="214">
        <f t="array" ref="BI138">LOOKUP(2,1/(Log!$K$1:$K$27569=BB138),Log!$L$1:$L$27569)</f>
        <v>45698</v>
      </c>
      <c r="BJ138" s="228" t="str">
        <f t="shared" si="159"/>
        <v>YEM001Fatalities reported</v>
      </c>
      <c r="BK138" s="228">
        <f t="array" ref="BK138">LOOKUP(2,1/(Log!$K$1:$K$27569=BJ138),Log!$E$1:$E$27569)</f>
        <v>1113</v>
      </c>
      <c r="BL138" s="228" t="str">
        <f t="array" ref="BL138">LOOKUP(2,1/(Log!$K$1:$K$27569=BJ138),Log!$F$1:$F$27569)</f>
        <v>ACLED accessed 15/04/2025</v>
      </c>
      <c r="BM138" s="228" t="str">
        <f t="array" ref="BM138">LOOKUP(2,1/(Log!$K$1:$K$27569=BJ138),Log!$G$1:$G$27569)</f>
        <v xml:space="preserve">Medium </v>
      </c>
      <c r="BN138" s="228">
        <f t="array" ref="BN138">LOOKUP(2,1/(Log!$K$1:$K$27569=BJ138),Log!$H$1:$H$27569)</f>
        <v>2</v>
      </c>
      <c r="BO138" s="228" t="str">
        <f t="array" ref="BO138">LOOKUP(2,1/(Log!$K$1:$K$27569=BJ138),Log!$J$1:$J$27569)</f>
        <v xml:space="preserve">The figure corresponds to the number of fatalities in the last six months (01 October 2024 - 31 March 2025) as a result of the conflict crisis. </v>
      </c>
      <c r="BP138" s="218" t="str">
        <f t="array" ref="BP138">LOOKUP(2,1/(Log!$K$1:$K$27569=BJ138),Log!$I$1:$I$27569)</f>
        <v>https://acleddata.com/explorer/</v>
      </c>
      <c r="BQ138" s="229">
        <f t="array" ref="BQ138">LOOKUP(2,1/(Log!$K$1:$K$27569=BJ138),Log!$L$1:$L$27569)</f>
        <v>45762</v>
      </c>
      <c r="BR138" s="227" t="str">
        <f t="shared" si="160"/>
        <v>YEM001Buildings damaged</v>
      </c>
      <c r="BS138" s="230" t="str">
        <f t="array" ref="BS138">LOOKUP(2,1/(Log!$K$1:$K$27569=BR138),Log!$E$1:$E$27569)</f>
        <v>x</v>
      </c>
      <c r="BT138" s="230" t="str">
        <f t="array" ref="BT138">LOOKUP(2,1/(Log!$K$1:$K$27569=BR138),Log!$F$1:$F$27569)</f>
        <v>x</v>
      </c>
      <c r="BU138" s="230" t="str">
        <f t="array" ref="BU138">LOOKUP(2,1/(Log!$K$1:$K$27569=BR138),Log!$G$1:$G$27569)</f>
        <v>x</v>
      </c>
      <c r="BV138" s="230" t="str">
        <f t="array" ref="BV138">LOOKUP(2,1/(Log!$K$1:$K$27569=BR138),Log!$H$1:$H$27569)</f>
        <v>x</v>
      </c>
      <c r="BW138" s="230" t="str">
        <f t="array" ref="BW138">LOOKUP(2,1/(Log!$K$1:$K$27569=BR138),Log!$J$1:$J$27569)</f>
        <v xml:space="preserve">Up-to-date, reliable data from open sources is not available. We cannot provide an accurate/estimate figure for this indicator. </v>
      </c>
      <c r="BX138" s="230" t="str">
        <f t="array" ref="BX138">LOOKUP(2,1/(Log!$K$1:$K$27569=BR138),Log!$I$1:$I$27569)</f>
        <v>x</v>
      </c>
      <c r="BY138" s="214">
        <f t="array" ref="BY138">LOOKUP(2,1/(Log!$K$1:$K$27569=BR138),Log!$L$1:$L$27569)</f>
        <v>45698</v>
      </c>
      <c r="BZ138" s="228" t="str">
        <f t="shared" si="161"/>
        <v>YEM001Buildings destroyed</v>
      </c>
      <c r="CA138" s="228" t="str">
        <f t="array" ref="CA138">LOOKUP(2,1/(Log!$K$1:$K$27569=BZ138),Log!$E$1:$E$27569)</f>
        <v>x</v>
      </c>
      <c r="CB138" s="228" t="str">
        <f t="array" ref="CB138">LOOKUP(2,1/(Log!$K$1:$K$27569=BZ138),Log!$F$1:$F$27569)</f>
        <v>x</v>
      </c>
      <c r="CC138" s="228" t="str">
        <f t="array" ref="CC138">LOOKUP(2,1/(Log!$K$1:$K$27569=BZ138),Log!$G$1:$G$27569)</f>
        <v>x</v>
      </c>
      <c r="CD138" s="228" t="str">
        <f t="array" ref="CD138">LOOKUP(2,1/(Log!$K$1:$K$27569=BZ138),Log!$H$1:$H$27569)</f>
        <v>x</v>
      </c>
      <c r="CE138" s="228" t="str">
        <f t="array" ref="CE138">LOOKUP(2,1/(Log!$K$1:$K$27569=BZ138),Log!$J$1:$J$27569)</f>
        <v xml:space="preserve">Up-to-date, reliable data from open sources is not available. We cannot provide an accurate/estimate figure for this indicator. </v>
      </c>
      <c r="CF138" s="228" t="str">
        <f t="array" ref="CF138">LOOKUP(2,1/(Log!$K$1:$K$27569=BZ138),Log!$I$1:$I$27569)</f>
        <v>x</v>
      </c>
      <c r="CG138" s="229">
        <f t="array" ref="CG138">LOOKUP(2,1/(Log!$K$1:$K$27569=BZ138),Log!$L$1:$L$27569)</f>
        <v>45698</v>
      </c>
      <c r="CH138" s="227" t="str">
        <f t="shared" si="162"/>
        <v>YEM001Buildings in the affected area</v>
      </c>
      <c r="CI138" s="228" t="e">
        <f t="array" ref="CI138">LOOKUP(2,1/(Log!$K$1:$K$27569=CH138),Log!$E$1:$E$27569)</f>
        <v>#N/A</v>
      </c>
      <c r="CJ138" s="228" t="e">
        <f t="array" ref="CJ138">LOOKUP(2,1/(Log!$K$1:$K$27569=CH138),Log!$F$1:$F$27569)</f>
        <v>#N/A</v>
      </c>
      <c r="CK138" s="228" t="e">
        <f t="array" ref="CK138">LOOKUP(2,1/(Log!$K$1:$K$27569=CH138),Log!$G$1:$G$27569)</f>
        <v>#N/A</v>
      </c>
      <c r="CL138" s="228" t="e">
        <f t="array" ref="CL138">LOOKUP(2,1/(Log!$K$1:$K$27569=CH138),Log!$H$1:$H$27569)</f>
        <v>#N/A</v>
      </c>
      <c r="CM138" s="228" t="e">
        <f t="array" ref="CM138">LOOKUP(2,1/(Log!$K$1:$K$27569=CH138),Log!$J$1:$J$27569)</f>
        <v>#N/A</v>
      </c>
      <c r="CN138" s="228" t="e">
        <f t="array" ref="CN138">LOOKUP(2,1/(Log!$K$1:$K$27569=CH138),Log!$I$1:$I$27569)</f>
        <v>#N/A</v>
      </c>
      <c r="CO138" s="231" t="e">
        <f t="array" ref="CO138">LOOKUP(2,1/(Log!$K$1:$K$27569=CH138),Log!$L$1:$L$27569)</f>
        <v>#N/A</v>
      </c>
      <c r="CP138" s="228" t="str">
        <f t="shared" si="163"/>
        <v>YEM001Economic Losses</v>
      </c>
      <c r="CQ138" s="230" t="str">
        <f t="array" ref="CQ138">LOOKUP(2,1/(Log!$K$1:$K$27569=CP138),Log!$E$1:$E$27569)</f>
        <v>x</v>
      </c>
      <c r="CR138" s="230" t="str">
        <f t="array" ref="CR138">LOOKUP(2,1/(Log!$K$1:$K$27569=CP138),Log!$F$1:$F$27569)</f>
        <v>x</v>
      </c>
      <c r="CS138" s="230" t="str">
        <f t="array" ref="CS138">LOOKUP(2,1/(Log!$K$1:$K$27569=CP138),Log!$G$1:$G$27569)</f>
        <v>x</v>
      </c>
      <c r="CT138" s="230" t="str">
        <f t="array" ref="CT138">LOOKUP(2,1/(Log!$K$1:$K$27569=CP138),Log!$H$1:$H$27569)</f>
        <v>x</v>
      </c>
      <c r="CU138" s="230" t="str">
        <f t="array" ref="CU138">LOOKUP(2,1/(Log!$K$1:$K$27569=CP138),Log!$J$1:$J$27569)</f>
        <v xml:space="preserve">Up-to-date, reliable data from open sources is not available. We cannot provide an accurate/estimate figure for this indicator. </v>
      </c>
      <c r="CV138" s="230" t="str">
        <f t="array" ref="CV138">LOOKUP(2,1/(Log!$K$1:$K$27569=CP138),Log!$I$1:$I$27569)</f>
        <v>x</v>
      </c>
      <c r="CW138" s="214">
        <f t="array" ref="CW138">LOOKUP(2,1/(Log!$K$1:$K$27569=CP138),Log!$L$1:$L$27569)</f>
        <v>45698</v>
      </c>
      <c r="CX138" s="228" t="str">
        <f t="shared" si="164"/>
        <v>YEM001People in Need</v>
      </c>
      <c r="CY138" s="218">
        <f t="shared" si="165"/>
        <v>19540000</v>
      </c>
      <c r="CZ138" s="218" t="str">
        <f t="shared" si="166"/>
        <v>OCHA 15/01/2025 ; OCHA HDX accessed 15/04/2025</v>
      </c>
      <c r="DA138" s="218" t="str">
        <f t="shared" si="167"/>
        <v>High</v>
      </c>
      <c r="DB138" s="218">
        <f t="shared" si="168"/>
        <v>1</v>
      </c>
      <c r="DC138" s="218" t="str">
        <f t="shared" si="169"/>
        <v>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(district) which has a severity of Moderate or Level 3. These figures are taken from OCHA’s HDX dataset for the HNRP. This approach was chosen because it provides information on the severity levels of the humanitarian conditions in Yemen. The reliability of this data is high because it takes into consideration inter-sectorial needs.</v>
      </c>
      <c r="DD138" s="218" t="str">
        <f t="shared" si="170"/>
        <v>https://reliefweb.int/report/yemen/yemen-humanitarian-needs-and-response-plan-2025-january-2025?_gl=1*1rp2pv7*_ga*NDA0ODAwMjA2LjE3Mjc2MDk0MTA.*_ga_E60ZNX2F68*MTczODgzNTU5NC4yNi4xLjE3Mzg4MzU2MjcuMjcuMC4w ; https://data.humdata.org/dataset/yem-jiaf-humanitarian-needs-and-response-plan/resource/28750f50-f323-4203-9793-f94f4c2d1c2b</v>
      </c>
      <c r="DE138" s="220">
        <f t="shared" si="171"/>
        <v>45762</v>
      </c>
      <c r="DF138" s="227" t="str">
        <f t="shared" si="172"/>
        <v>YEM001Minimal humanitarian conditions - Level 1</v>
      </c>
      <c r="DG138" s="213">
        <f t="array" ref="DG138">IF(LOOKUP(2,1/(Log!$K$1:$K$27569=DF138),Log!$E$1:$E$27569)="x","x",ROUND(LOOKUP(2,1/(Log!$K$1:$K$27569=DF138),Log!$E$1:$E$27569),-3))</f>
        <v>0</v>
      </c>
      <c r="DH138" s="230" t="str">
        <f t="array" ref="DH138">LOOKUP(2,1/(Log!$K$1:$K$27569=DF138),Log!$F$1:$F$27569)</f>
        <v>Humanitarian Action accessed 15/04/2025</v>
      </c>
      <c r="DI138" s="230" t="str">
        <f t="array" ref="DI138">LOOKUP(2,1/(Log!$K$1:$K$27569=DF138),Log!$G$1:$G$27569)</f>
        <v>High</v>
      </c>
      <c r="DJ138" s="230">
        <f t="array" ref="DJ138">LOOKUP(2,1/(Log!$K$1:$K$27569=DF138),Log!$H$1:$H$27569)</f>
        <v>1</v>
      </c>
      <c r="DK138" s="230" t="str">
        <f t="array" ref="DK138">LOOKUP(2,1/(Log!$K$1:$K$27569=DF138),Log!$J$1:$J$27569)</f>
        <v>According to INFORM SI methodology, the number of people in Level 1 is equal to the people exposed minus the people affected. Since the whole population is affected, there are no people in Level 1.</v>
      </c>
      <c r="DL138" s="230" t="str">
        <f t="array" ref="DL138">LOOKUP(2,1/(Log!$K$1:$K$27569=DF138),Log!$I$1:$I$27569)</f>
        <v>https://humanitarianaction.info/plan/1262</v>
      </c>
      <c r="DM138" s="214">
        <f t="array" ref="DM138">LOOKUP(2,1/(Log!$K$1:$K$27569=DF138),Log!$L$1:$L$27569)</f>
        <v>45762</v>
      </c>
      <c r="DN138" s="228" t="str">
        <f t="shared" si="173"/>
        <v>YEM001Stressed humanitarian conditions - Level 2</v>
      </c>
      <c r="DO138" s="218">
        <f t="array" ref="DO138">IF(LOOKUP(2,1/(Log!$K$1:$K$27569=DN138),Log!$E$1:$E$27569)="x","x",ROUND(LOOKUP(2,1/(Log!$K$1:$K$27569=DN138),Log!$E$1:$E$27569),-3))</f>
        <v>15360000</v>
      </c>
      <c r="DP138" s="228" t="str">
        <f t="array" ref="DP138">LOOKUP(2,1/(Log!$K$1:$K$27569=DN138),Log!$F$1:$F$27569)</f>
        <v>Humanitarian Action accessed 15/04/2025 ; OCHA 15/01/2025</v>
      </c>
      <c r="DQ138" s="228" t="str">
        <f t="array" ref="DQ138">LOOKUP(2,1/(Log!$K$1:$K$27569=DN138),Log!$G$1:$G$27569)</f>
        <v>High</v>
      </c>
      <c r="DR138" s="228">
        <f t="array" ref="DR138">LOOKUP(2,1/(Log!$K$1:$K$27569=DN138),Log!$H$1:$H$27569)</f>
        <v>1</v>
      </c>
      <c r="DS138" s="228" t="str">
        <f t="array" ref="DS138">LOOKUP(2,1/(Log!$K$1:$K$27569=DN138),Log!$J$1:$J$27569)</f>
        <v>According to INFORM SI methodology, the number of people in Level 2 is equal to the people affected minus the people in need. People in Level 2 might be facing some difficulties accessing basic services but are able to meet their needs without external assistance.</v>
      </c>
      <c r="DT138" s="228" t="str">
        <f t="array" ref="DT138">LOOKUP(2,1/(Log!$K$1:$K$27569=DN138),Log!$I$1:$I$27569)</f>
        <v>https://humanitarianaction.info/plan/1262 ; https://reliefweb.int/report/yemen/yemen-humanitarian-needs-and-response-plan-2025-january-2025?_gl=1*1rp2pv7*_ga*NDA0ODAwMjA2LjE3Mjc2MDk0MTA.*_ga_E60ZNX2F68*MTczODgzNTU5NC4yNi4xLjE3Mzg4MzU2MjcuMjcuMC4w</v>
      </c>
      <c r="DU138" s="229">
        <f t="array" ref="DU138">LOOKUP(2,1/(Log!$K$1:$K$27569=DN138),Log!$L$1:$L$27569)</f>
        <v>45762</v>
      </c>
      <c r="DV138" s="227" t="str">
        <f t="shared" si="174"/>
        <v>YEM001Moderate humanitarian conditions - Level 3</v>
      </c>
      <c r="DW138" s="213">
        <f t="array" ref="DW138">IF(LOOKUP(2,1/(Log!$K$1:$K$27569=DV138),Log!$E$1:$E$27569)="x","x",ROUND(LOOKUP(2,1/(Log!$K$1:$K$27569=DV138),Log!$E$1:$E$27569),-3))</f>
        <v>10057000</v>
      </c>
      <c r="DX138" s="230" t="str">
        <f t="array" ref="DX138">LOOKUP(2,1/(Log!$K$1:$K$27569=DV138),Log!$F$1:$F$27569)</f>
        <v>OCHA 15/01/2025 ; OCHA HDX accessed 15/04/2025</v>
      </c>
      <c r="DY138" s="230" t="str">
        <f t="array" ref="DY138">LOOKUP(2,1/(Log!$K$1:$K$27569=DV138),Log!$G$1:$G$27569)</f>
        <v>High</v>
      </c>
      <c r="DZ138" s="230">
        <f t="array" ref="DZ138">LOOKUP(2,1/(Log!$K$1:$K$27569=DV138),Log!$H$1:$H$27569)</f>
        <v>1</v>
      </c>
      <c r="EA138" s="230" t="str">
        <f t="array" ref="EA138">LOOKUP(2,1/(Log!$K$1:$K$27569=DV138),Log!$J$1:$J$27569)</f>
        <v>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(district) which has a severity of Moderate or Level 3. These figures are taken from OCHA’s HDX dataset for the HNRP. This approach was chosen because it provides information on the severity levels of the humanitarian conditions in Yemen. The reliability of this data is high because it takes into consideration inter-sectorial needs.</v>
      </c>
      <c r="EB138" s="230" t="str">
        <f t="array" ref="EB138">LOOKUP(2,1/(Log!$K$1:$K$27569=DV138),Log!$I$1:$I$27569)</f>
        <v>https://reliefweb.int/report/yemen/yemen-humanitarian-needs-and-response-plan-2025-january-2025?_gl=1*1rp2pv7*_ga*NDA0ODAwMjA2LjE3Mjc2MDk0MTA.*_ga_E60ZNX2F68*MTczODgzNTU5NC4yNi4xLjE3Mzg4MzU2MjcuMjcuMC4w ; https://data.humdata.org/dataset/yem-jiaf-humanitarian-needs-and-response-plan/resource/28750f50-f323-4203-9793-f94f4c2d1c2b</v>
      </c>
      <c r="EC138" s="214">
        <f t="array" ref="EC138">LOOKUP(2,1/(Log!$K$1:$K$27569=DV138),Log!$L$1:$L$27569)</f>
        <v>45762</v>
      </c>
      <c r="ED138" s="228" t="str">
        <f t="shared" si="175"/>
        <v>YEM001Severe humanitarian conditions - Level 4</v>
      </c>
      <c r="EE138" s="218">
        <f t="array" ref="EE138">IF(LOOKUP(2,1/(Log!$K$1:$K$27569=ED138),Log!$E$1:$E$27569)="x","x",ROUND(LOOKUP(2,1/(Log!$K$1:$K$27569=ED138),Log!$E$1:$E$27569),-3))</f>
        <v>9483000</v>
      </c>
      <c r="EF138" s="228" t="str">
        <f t="array" ref="EF138">LOOKUP(2,1/(Log!$K$1:$K$27569=ED138),Log!$F$1:$F$27569)</f>
        <v>OCHA 15/01/2025 ; OCHA HDX accessed 15/04/2025</v>
      </c>
      <c r="EG138" s="228" t="str">
        <f t="array" ref="EG138">LOOKUP(2,1/(Log!$K$1:$K$27569=ED138),Log!$G$1:$G$27569)</f>
        <v>High</v>
      </c>
      <c r="EH138" s="228">
        <f t="array" ref="EH138">LOOKUP(2,1/(Log!$K$1:$K$27569=ED138),Log!$H$1:$H$27569)</f>
        <v>1</v>
      </c>
      <c r="EI138" s="228" t="str">
        <f t="array" ref="EI138">LOOKUP(2,1/(Log!$K$1:$K$27569=ED138),Log!$J$1:$J$27569)</f>
        <v>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(district) which has a severity of Extreme or Level 4. These figures are taken from OCHA’s HDX dataset for the HNRP. This approach was chosen because it provides information on the severity levels of the humanitarian conditions in Yemen. The reliability of this data is high because it takes into consideration inter-sectorial needs.</v>
      </c>
      <c r="EJ138" s="228" t="str">
        <f t="array" ref="EJ138">LOOKUP(2,1/(Log!$K$1:$K$27569=ED138),Log!$I$1:$I$27569)</f>
        <v>https://reliefweb.int/report/yemen/yemen-humanitarian-needs-and-response-plan-2025-january-2025?_gl=1*1rp2pv7*_ga*NDA0ODAwMjA2LjE3Mjc2MDk0MTA.*_ga_E60ZNX2F68*MTczODgzNTU5NC4yNi4xLjE3Mzg4MzU2MjcuMjcuMC4w ; https://data.humdata.org/dataset/yem-jiaf-humanitarian-needs-and-response-plan/resource/28750f50-f323-4203-9793-f94f4c2d1c2b</v>
      </c>
      <c r="EK138" s="229">
        <f t="array" ref="EK138">LOOKUP(2,1/(Log!$K$1:$K$27569=ED138),Log!$L$1:$L$27569)</f>
        <v>45762</v>
      </c>
      <c r="EL138" s="227" t="str">
        <f t="shared" si="176"/>
        <v>YEM001Extreme humanitarian conditions - Level 5</v>
      </c>
      <c r="EM138" s="213">
        <f t="array" ref="EM138">IF(LOOKUP(2,1/(Log!$K$1:$K$27569=EL138),Log!$E$1:$E$27569)="x","x",ROUND(LOOKUP(2,1/(Log!$K$1:$K$27569=EL138),Log!$E$1:$E$27569),-3))</f>
        <v>0</v>
      </c>
      <c r="EN138" s="230" t="str">
        <f t="array" ref="EN138">LOOKUP(2,1/(Log!$K$1:$K$27569=EL138),Log!$F$1:$F$27569)</f>
        <v>OCHA 15/01/2025 ; OCHA HDX accessed 15/04/2025</v>
      </c>
      <c r="EO138" s="230" t="str">
        <f t="array" ref="EO138">LOOKUP(2,1/(Log!$K$1:$K$27569=EL138),Log!$G$1:$G$27569)</f>
        <v>High</v>
      </c>
      <c r="EP138" s="230">
        <f t="array" ref="EP138">LOOKUP(2,1/(Log!$K$1:$K$27569=EL138),Log!$H$1:$H$27569)</f>
        <v>1</v>
      </c>
      <c r="EQ138" s="230" t="str">
        <f t="array" ref="EQ138">LOOKUP(2,1/(Log!$K$1:$K$27569=EL138),Log!$J$1:$J$27569)</f>
        <v>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(district) which has a severity of Severe or Level 5. These figures are taken from OCHA’s HDX dataset for the HNRP. This approach was chosen because it provides information on the severity levels of the humanitarian conditions in Yemen. The reliability of this data is high because it takes into consideration inter-sectorial needs.</v>
      </c>
      <c r="ER138" s="230" t="str">
        <f t="array" ref="ER138">LOOKUP(2,1/(Log!$K$1:$K$27569=EL138),Log!$I$1:$I$27569)</f>
        <v>https://reliefweb.int/report/yemen/yemen-humanitarian-needs-and-response-plan-2025-january-2025?_gl=1*1rp2pv7*_ga*NDA0ODAwMjA2LjE3Mjc2MDk0MTA.*_ga_E60ZNX2F68*MTczODgzNTU5NC4yNi4xLjE3Mzg4MzU2MjcuMjcuMC4w ; https://data.humdata.org/dataset/yem-jiaf-humanitarian-needs-and-response-plan/resource/28750f50-f323-4203-9793-f94f4c2d1c2b</v>
      </c>
      <c r="ES138" s="214">
        <f t="array" ref="ES138">LOOKUP(2,1/(Log!$K$1:$K$27569=EL138),Log!$L$1:$L$27569)</f>
        <v>45762</v>
      </c>
      <c r="ET138" s="228" t="str">
        <f t="shared" si="177"/>
        <v>YEM001Fatalities in all crises</v>
      </c>
      <c r="EU138" s="228">
        <f t="array" ref="EU138">LOOKUP(2,1/(Log!$K$1:$K$27569=ET138),Log!$E$1:$E$27569)</f>
        <v>1323</v>
      </c>
      <c r="EV138" s="228" t="str">
        <f t="array" ref="EV138">LOOKUP(2,1/(Log!$K$1:$K$27569=ET138),Log!$F$1:$F$27569)</f>
        <v>ACLED accessed 15/04/2025 ; IOM accessed 15/04/2025</v>
      </c>
      <c r="EW138" s="228" t="str">
        <f t="array" ref="EW138">LOOKUP(2,1/(Log!$K$1:$K$27569=ET138),Log!$G$1:$G$27569)</f>
        <v xml:space="preserve">Medium </v>
      </c>
      <c r="EX138" s="228">
        <f t="array" ref="EX138">LOOKUP(2,1/(Log!$K$1:$K$27569=ET138),Log!$H$1:$H$27569)</f>
        <v>2</v>
      </c>
      <c r="EY138" s="228" t="str">
        <f t="array" ref="EY138">LOOKUP(2,1/(Log!$K$1:$K$27569=ET138),Log!$J$1:$J$27569)</f>
        <v xml:space="preserve">The figure corresponds to the number of fatalities in the last six months (01 October 2024 - 31 March 2025) as a result of the conflict crisis and the mixed migration crisis. </v>
      </c>
      <c r="EZ138" s="228" t="str">
        <f t="array" ref="EZ138">LOOKUP(2,1/(Log!$K$1:$K$27569=ET138),Log!$I$1:$I$27569)</f>
        <v>https://acleddata.com/explorer/ ; https://missingmigrants.iom.int/region/africa?region_incident=4051&amp;route=All&amp;incident_date%5Bmin%5D=2024-10-01&amp;incident_date%5Bmax%5D=2025-03-31</v>
      </c>
      <c r="FA138" s="229">
        <f t="array" ref="FA138">LOOKUP(2,1/(Log!$K$1:$K$27569=ET138),Log!$L$1:$L$27569)</f>
        <v>45762</v>
      </c>
      <c r="FB138" s="227" t="str">
        <f t="shared" si="178"/>
        <v>YEM001Crisis affected groups</v>
      </c>
      <c r="FC138" s="230">
        <f t="array" ref="FC138">LOOKUP(2,1/(Log!$K$1:$K$27569=FB138),Log!$E$1:$E$27569)</f>
        <v>5</v>
      </c>
      <c r="FD138" s="230" t="str">
        <f t="array" ref="FD138">LOOKUP(2,1/(Log!$K$1:$K$27569=FB138),Log!$F$1:$F$27569)</f>
        <v>OCHA 15/01/2025</v>
      </c>
      <c r="FE138" s="230" t="str">
        <f t="array" ref="FE138">LOOKUP(2,1/(Log!$K$1:$K$27569=FB138),Log!$G$1:$G$27569)</f>
        <v>High</v>
      </c>
      <c r="FF138" s="230">
        <f t="array" ref="FF138">LOOKUP(2,1/(Log!$K$1:$K$27569=FB138),Log!$H$1:$H$27569)</f>
        <v>1</v>
      </c>
      <c r="FG138" s="230" t="str">
        <f t="array" ref="FG138">LOOKUP(2,1/(Log!$K$1:$K$27569=FB138),Log!$J$1:$J$27569)</f>
        <v>In this crisis, all 5 population groups are affected: IDPs, host population, non-host population, refugees and asylum seekers, migrants, and returnees.</v>
      </c>
      <c r="FH138" s="230" t="str">
        <f t="array" ref="FH138">LOOKUP(2,1/(Log!$K$1:$K$27569=FB138),Log!$I$1:$I$27569)</f>
        <v>https://reliefweb.int/report/yemen/yemen-humanitarian-needs-and-response-plan-2025-january-2025?_gl=1*1rp2pv7*_ga*NDA0ODAwMjA2LjE3Mjc2MDk0MTA.*_ga_E60ZNX2F68*MTczODgzNTU5NC4yNi4xLjE3Mzg4MzU2MjcuMjcuMC4w</v>
      </c>
      <c r="FI138" s="214">
        <f t="array" ref="FI138">LOOKUP(2,1/(Log!$K$1:$K$27569=FB138),Log!$L$1:$L$27569)</f>
        <v>45762</v>
      </c>
      <c r="FJ138" s="227" t="str">
        <f t="shared" si="179"/>
        <v>YEM001People facing limited access constraints</v>
      </c>
      <c r="FK138" s="228" t="str">
        <f t="array" ref="FK138">LOOKUP(2,1/(Log!$K$1:$K$27569=FJ138),Log!$E$1:$E$27569)</f>
        <v>x</v>
      </c>
      <c r="FL138" s="228" t="str">
        <f t="array" ref="FL138">LOOKUP(2,1/(Log!$K$1:$K$27569=FJ138),Log!$F$1:$F$27569)</f>
        <v>x</v>
      </c>
      <c r="FM138" s="228" t="str">
        <f t="array" ref="FM138">LOOKUP(2,1/(Log!$K$1:$K$27569=FJ138),Log!$G$1:$G$27569)</f>
        <v>x</v>
      </c>
      <c r="FN138" s="228" t="str">
        <f t="array" ref="FN138">LOOKUP(2,1/(Log!$K$1:$K$27569=FJ138),Log!$H$1:$H$27569)</f>
        <v>x</v>
      </c>
      <c r="FO138" s="228" t="str">
        <f t="array" ref="FO138">LOOKUP(2,1/(Log!$K$1:$K$27569=FJ138),Log!$J$1:$J$27569)</f>
        <v xml:space="preserve">Up-to-date, reliable data from open sources is not available. We cannot provide an accurate/estimate figure for this indicator. </v>
      </c>
      <c r="FP138" s="218" t="str">
        <f t="array" ref="FP138">LOOKUP(2,1/(Log!$K$1:$K$27569=FJ138),Log!$I$1:$I$27569)</f>
        <v>x</v>
      </c>
      <c r="FQ138" s="219">
        <f t="array" ref="FQ138">LOOKUP(2,1/(Log!$K$1:$K$27569=FJ138),Log!$L$1:$L$27569)</f>
        <v>45698</v>
      </c>
      <c r="FR138" s="227" t="str">
        <f t="shared" si="180"/>
        <v>YEM001People facing restricted access constraints</v>
      </c>
      <c r="FS138" s="230" t="str">
        <f t="array" ref="FS138">LOOKUP(2,1/(Log!$K$1:$K$27569=FR138),Log!$E$1:$E$27569)</f>
        <v>x</v>
      </c>
      <c r="FT138" s="230" t="str">
        <f t="array" ref="FT138">LOOKUP(2,1/(Log!$K$1:$K$27569=FR138),Log!$F$1:$F$27569)</f>
        <v>x</v>
      </c>
      <c r="FU138" s="230" t="str">
        <f t="array" ref="FU138">LOOKUP(2,1/(Log!$K$1:$K$27569=FR138),Log!$G$1:$G$27569)</f>
        <v>x</v>
      </c>
      <c r="FV138" s="230" t="str">
        <f t="array" ref="FV138">LOOKUP(2,1/(Log!$K$1:$K$27569=FR138),Log!$H$1:$H$27569)</f>
        <v>x</v>
      </c>
      <c r="FW138" s="230" t="str">
        <f t="array" ref="FW138">LOOKUP(2,1/(Log!$K$1:$K$27569=FR138),Log!$J$1:$J$27569)</f>
        <v xml:space="preserve">Up-to-date, reliable data from open sources is not available. We cannot provide an accurate/estimate figure for this indicator. </v>
      </c>
      <c r="FX138" s="230" t="str">
        <f t="array" ref="FX138">LOOKUP(2,1/(Log!$K$1:$K$27569=FR138),Log!$I$1:$I$27569)</f>
        <v>x</v>
      </c>
      <c r="FY138" s="214">
        <f t="array" ref="FY138">LOOKUP(2,1/(Log!$K$1:$K$27569=FR138),Log!$L$1:$L$27569)</f>
        <v>45698</v>
      </c>
      <c r="FZ138" s="228" t="str">
        <f t="shared" si="181"/>
        <v>YEM001Impediments to entry into country (bureaucratic and administrative)</v>
      </c>
      <c r="GA138" s="228">
        <f t="array" ref="GA138">LOOKUP(2,1/(Log!$K$1:$K$27569=FZ138),Log!$E$1:$E$27569)</f>
        <v>1</v>
      </c>
      <c r="GB138" s="228" t="str">
        <f t="array" ref="GB138">LOOKUP(2,1/(Log!$K$1:$K$27569=FZ138),Log!$F$1:$F$27569)</f>
        <v>ACAPS Access Methodology</v>
      </c>
      <c r="GC138" s="228" t="str">
        <f t="array" ref="GC138">LOOKUP(2,1/(Log!$K$1:$K$27569=FZ138),Log!$G$1:$G$27569)</f>
        <v>Medium</v>
      </c>
      <c r="GD138" s="228">
        <f t="array" ref="GD138">LOOKUP(2,1/(Log!$K$1:$K$27569=FZ138),Log!$H$1:$H$27569)</f>
        <v>2</v>
      </c>
      <c r="GE138" s="228" t="str">
        <f t="array" ref="GE138">LOOKUP(2,1/(Log!$K$1:$K$27569=FZ138),Log!$J$1:$J$27569)</f>
        <v>x</v>
      </c>
      <c r="GF138" s="228" t="str">
        <f t="array" ref="GF138">LOOKUP(2,1/(Log!$K$1:$K$27569=FZ138),Log!$I$1:$I$27569)</f>
        <v>x</v>
      </c>
      <c r="GG138" s="229">
        <f t="array" ref="GG138">LOOKUP(2,1/(Log!$K$1:$K$27569=FZ138),Log!$L$1:$L$27569)</f>
        <v>45614</v>
      </c>
      <c r="GH138" s="227" t="str">
        <f t="shared" si="182"/>
        <v>YEM001Restriction of movement (impediments to freedom of movement and/or administrative restrictions)</v>
      </c>
      <c r="GI138" s="230">
        <f t="array" ref="GI138">LOOKUP(2,1/(Log!$K$1:$K$27569=GH138),Log!$E$1:$E$27569)</f>
        <v>3</v>
      </c>
      <c r="GJ138" s="230" t="str">
        <f t="array" ref="GJ138">LOOKUP(2,1/(Log!$K$1:$K$27569=GH138),Log!$F$1:$F$27569)</f>
        <v>ACAPS Access Methodology</v>
      </c>
      <c r="GK138" s="230" t="str">
        <f t="array" ref="GK138">LOOKUP(2,1/(Log!$K$1:$K$27569=GH138),Log!$G$1:$G$27569)</f>
        <v>Medium</v>
      </c>
      <c r="GL138" s="230">
        <f t="array" ref="GL138">LOOKUP(2,1/(Log!$K$1:$K$27569=GH138),Log!$H$1:$H$27569)</f>
        <v>2</v>
      </c>
      <c r="GM138" s="230" t="str">
        <f t="array" ref="GM138">LOOKUP(2,1/(Log!$K$1:$K$27569=GH138),Log!$J$1:$J$27569)</f>
        <v>x</v>
      </c>
      <c r="GN138" s="230" t="str">
        <f t="array" ref="GN138">LOOKUP(2,1/(Log!$K$1:$K$27569=GH138),Log!$I$1:$I$27569)</f>
        <v>x</v>
      </c>
      <c r="GO138" s="214">
        <f t="array" ref="GO138">LOOKUP(2,1/(Log!$K$1:$K$27569=GH138),Log!$L$1:$L$27569)</f>
        <v>45614</v>
      </c>
      <c r="GP138" s="228" t="str">
        <f t="shared" si="183"/>
        <v>YEM001Interference into implementation of humanitarian activities</v>
      </c>
      <c r="GQ138" s="228">
        <f t="array" ref="GQ138">LOOKUP(2,1/(Log!$K$1:$K$27569=GP138),Log!$E$1:$E$27569)</f>
        <v>3</v>
      </c>
      <c r="GR138" s="228" t="str">
        <f t="array" ref="GR138">LOOKUP(2,1/(Log!$K$1:$K$27569=GP138),Log!$F$1:$F$27569)</f>
        <v>ACAPS Access Methodology</v>
      </c>
      <c r="GS138" s="228" t="str">
        <f t="array" ref="GS138">LOOKUP(2,1/(Log!$K$1:$K$27569=GP138),Log!$G$1:$G$27569)</f>
        <v>Medium</v>
      </c>
      <c r="GT138" s="228">
        <f t="array" ref="GT138">LOOKUP(2,1/(Log!$K$1:$K$27569=GP138),Log!$H$1:$H$27569)</f>
        <v>2</v>
      </c>
      <c r="GU138" s="228" t="str">
        <f t="array" ref="GU138">LOOKUP(2,1/(Log!$K$1:$K$27569=GP138),Log!$J$1:$J$27569)</f>
        <v>x</v>
      </c>
      <c r="GV138" s="228" t="str">
        <f t="array" ref="GV138">LOOKUP(2,1/(Log!$K$1:$K$27569=GP138),Log!$I$1:$I$27569)</f>
        <v>x</v>
      </c>
      <c r="GW138" s="229">
        <f t="array" ref="GW138">LOOKUP(2,1/(Log!$K$1:$K$27569=GP138),Log!$L$1:$L$27569)</f>
        <v>45614</v>
      </c>
      <c r="GX138" s="227" t="str">
        <f t="shared" si="184"/>
        <v>YEM001Violence against personnel, facilities and assets</v>
      </c>
      <c r="GY138" s="230">
        <f t="array" ref="GY138">LOOKUP(2,1/(Log!$K$1:$K$27569=GX138),Log!$E$1:$E$27569)</f>
        <v>3</v>
      </c>
      <c r="GZ138" s="230" t="str">
        <f t="array" ref="GZ138">LOOKUP(2,1/(Log!$K$1:$K$27569=GX138),Log!$F$1:$F$27569)</f>
        <v>ACAPS Access Methodology</v>
      </c>
      <c r="HA138" s="230" t="str">
        <f t="array" ref="HA138">LOOKUP(2,1/(Log!$K$1:$K$27569=GX138),Log!$G$1:$G$27569)</f>
        <v>Medium</v>
      </c>
      <c r="HB138" s="230">
        <f t="array" ref="HB138">LOOKUP(2,1/(Log!$K$1:$K$27569=GX138),Log!$H$1:$H$27569)</f>
        <v>2</v>
      </c>
      <c r="HC138" s="230" t="str">
        <f t="array" ref="HC138">LOOKUP(2,1/(Log!$K$1:$K$27569=GX138),Log!$J$1:$J$27569)</f>
        <v>x</v>
      </c>
      <c r="HD138" s="230" t="str">
        <f t="array" ref="HD138">LOOKUP(2,1/(Log!$K$1:$K$27569=GX138),Log!$I$1:$I$27569)</f>
        <v>x</v>
      </c>
      <c r="HE138" s="214">
        <f t="array" ref="HE138">LOOKUP(2,1/(Log!$K$1:$K$27569=GX138),Log!$L$1:$L$27569)</f>
        <v>45614</v>
      </c>
      <c r="HF138" s="228" t="str">
        <f t="shared" si="185"/>
        <v>YEM001Denial of existence of humanitarian needs or entitlements to assistance</v>
      </c>
      <c r="HG138" s="228">
        <f t="array" ref="HG138">LOOKUP(2,1/(Log!$K$1:$K$27569=HF138),Log!$E$1:$E$27569)</f>
        <v>2</v>
      </c>
      <c r="HH138" s="228" t="str">
        <f t="array" ref="HH138">LOOKUP(2,1/(Log!$K$1:$K$27569=HF138),Log!$F$1:$F$27569)</f>
        <v>ACAPS Access Methodology</v>
      </c>
      <c r="HI138" s="228" t="str">
        <f t="array" ref="HI138">LOOKUP(2,1/(Log!$K$1:$K$27569=HF138),Log!$G$1:$G$27569)</f>
        <v>Medium</v>
      </c>
      <c r="HJ138" s="228">
        <f t="array" ref="HJ138">LOOKUP(2,1/(Log!$K$1:$K$27569=HF138),Log!$H$1:$H$27569)</f>
        <v>2</v>
      </c>
      <c r="HK138" s="228" t="str">
        <f t="array" ref="HK138">LOOKUP(2,1/(Log!$K$1:$K$27569=HF138),Log!$J$1:$J$27569)</f>
        <v>x</v>
      </c>
      <c r="HL138" s="228" t="str">
        <f t="array" ref="HL138">LOOKUP(2,1/(Log!$K$1:$K$27569=HF138),Log!$I$1:$I$27569)</f>
        <v>x</v>
      </c>
      <c r="HM138" s="229">
        <f t="array" ref="HM138">LOOKUP(2,1/(Log!$K$1:$K$27569=HF138),Log!$L$1:$L$27569)</f>
        <v>45614</v>
      </c>
      <c r="HN138" s="227" t="str">
        <f t="shared" si="186"/>
        <v>YEM001Restriction and obstruction of access to services and assistance</v>
      </c>
      <c r="HO138" s="230">
        <f t="array" ref="HO138">LOOKUP(2,1/(Log!$K$1:$K$27569=HN138),Log!$E$1:$E$27569)</f>
        <v>3</v>
      </c>
      <c r="HP138" s="230" t="str">
        <f t="array" ref="HP138">LOOKUP(2,1/(Log!$K$1:$K$27569=HN138),Log!$F$1:$F$27569)</f>
        <v>ACAPS Access Methodology</v>
      </c>
      <c r="HQ138" s="230" t="str">
        <f t="array" ref="HQ138">LOOKUP(2,1/(Log!$K$1:$K$27569=HN138),Log!$G$1:$G$27569)</f>
        <v>Medium</v>
      </c>
      <c r="HR138" s="230">
        <f t="array" ref="HR138">LOOKUP(2,1/(Log!$K$1:$K$27569=HN138),Log!$H$1:$H$27569)</f>
        <v>2</v>
      </c>
      <c r="HS138" s="230" t="str">
        <f t="array" ref="HS138">LOOKUP(2,1/(Log!$K$1:$K$27569=HN138),Log!$J$1:$J$27569)</f>
        <v>x</v>
      </c>
      <c r="HT138" s="230" t="str">
        <f t="array" ref="HT138">LOOKUP(2,1/(Log!$K$1:$K$27569=HN138),Log!$I$1:$I$27569)</f>
        <v>x</v>
      </c>
      <c r="HU138" s="214">
        <f t="array" ref="HU138">LOOKUP(2,1/(Log!$K$1:$K$27569=HN138),Log!$L$1:$L$27569)</f>
        <v>45614</v>
      </c>
      <c r="HV138" s="228" t="str">
        <f t="shared" si="187"/>
        <v>YEM001Ongoing insecurity/hostilities affecting humanitarian assistance</v>
      </c>
      <c r="HW138" s="228">
        <f t="array" ref="HW138">LOOKUP(2,1/(Log!$K$1:$K$27569=HV138),Log!$E$1:$E$27569)</f>
        <v>3</v>
      </c>
      <c r="HX138" s="228" t="str">
        <f t="array" ref="HX138">LOOKUP(2,1/(Log!$K$1:$K$27569=HV138),Log!$F$1:$F$27569)</f>
        <v>ACAPS Access Methodology</v>
      </c>
      <c r="HY138" s="228" t="str">
        <f t="array" ref="HY138">LOOKUP(2,1/(Log!$K$1:$K$27569=HV138),Log!$G$1:$G$27569)</f>
        <v>Medium</v>
      </c>
      <c r="HZ138" s="228">
        <f t="array" ref="HZ138">LOOKUP(2,1/(Log!$K$1:$K$27569=HV138),Log!$H$1:$H$27569)</f>
        <v>2</v>
      </c>
      <c r="IA138" s="228" t="str">
        <f t="array" ref="IA138">LOOKUP(2,1/(Log!$K$1:$K$27569=HV138),Log!$J$1:$J$27569)</f>
        <v>x</v>
      </c>
      <c r="IB138" s="228" t="str">
        <f t="array" ref="IB138">LOOKUP(2,1/(Log!$K$1:$K$27569=HV138),Log!$I$1:$I$27569)</f>
        <v>x</v>
      </c>
      <c r="IC138" s="229">
        <f t="array" ref="IC138">LOOKUP(2,1/(Log!$K$1:$K$27569=HV138),Log!$L$1:$L$27569)</f>
        <v>45614</v>
      </c>
      <c r="ID138" s="227" t="str">
        <f t="shared" si="188"/>
        <v>YEM001Presence of mines and improvised explosive devices</v>
      </c>
      <c r="IE138" s="230">
        <f t="array" ref="IE138">LOOKUP(2,1/(Log!$K$1:$K$27569=ID138),Log!$E$1:$E$27569)</f>
        <v>2</v>
      </c>
      <c r="IF138" s="230" t="str">
        <f t="array" ref="IF138">LOOKUP(2,1/(Log!$K$1:$K$27569=ID138),Log!$F$1:$F$27569)</f>
        <v>ACAPS Access Methodology</v>
      </c>
      <c r="IG138" s="230" t="str">
        <f t="array" ref="IG138">LOOKUP(2,1/(Log!$K$1:$K$27569=ID138),Log!$G$1:$G$27569)</f>
        <v>Medium</v>
      </c>
      <c r="IH138" s="230">
        <f t="array" ref="IH138">LOOKUP(2,1/(Log!$K$1:$K$27569=ID138),Log!$H$1:$H$27569)</f>
        <v>2</v>
      </c>
      <c r="II138" s="230" t="str">
        <f t="array" ref="II138">LOOKUP(2,1/(Log!$K$1:$K$27569=ID138),Log!$J$1:$J$27569)</f>
        <v>x</v>
      </c>
      <c r="IJ138" s="230" t="str">
        <f t="array" ref="IJ138">LOOKUP(2,1/(Log!$K$1:$K$27569=ID138),Log!$I$1:$I$27569)</f>
        <v>x</v>
      </c>
      <c r="IK138" s="214">
        <f t="array" ref="IK138">LOOKUP(2,1/(Log!$K$1:$K$27569=ID138),Log!$L$1:$L$27569)</f>
        <v>45614</v>
      </c>
      <c r="IL138" s="228" t="str">
        <f t="shared" si="189"/>
        <v>YEM001Physical constraints in the environment (obstacles related to terrain, climate, lack of infrastructure, etc.)</v>
      </c>
      <c r="IM138" s="228">
        <f t="array" ref="IM138">LOOKUP(2,1/(Log!$K$1:$K$27569=IL138),Log!$E$1:$E$27569)</f>
        <v>3</v>
      </c>
      <c r="IN138" s="228" t="str">
        <f t="array" ref="IN138">LOOKUP(2,1/(Log!$K$1:$K$27569=IL138),Log!$F$1:$F$27569)</f>
        <v>ACAPS Access Methodology</v>
      </c>
      <c r="IO138" s="228" t="str">
        <f t="array" ref="IO138">LOOKUP(2,1/(Log!$K$1:$K$27569=IL138),Log!$G$1:$G$27569)</f>
        <v>Medium</v>
      </c>
      <c r="IP138" s="228">
        <f t="array" ref="IP138">LOOKUP(2,1/(Log!$K$1:$K$27569=IL138),Log!$H$1:$H$27569)</f>
        <v>2</v>
      </c>
      <c r="IQ138" s="228" t="str">
        <f t="array" ref="IQ138">LOOKUP(2,1/(Log!$K$1:$K$27569=IL138),Log!$J$1:$J$27569)</f>
        <v>x</v>
      </c>
      <c r="IR138" s="228" t="str">
        <f t="array" ref="IR138">LOOKUP(2,1/(Log!$K$1:$K$27569=IL138),Log!$I$1:$I$27569)</f>
        <v>x</v>
      </c>
      <c r="IS138" s="229">
        <f t="array" ref="IS138">LOOKUP(2,1/(Log!$K$1:$K$27569=IL138),Log!$L$1:$L$27569)</f>
        <v>45614</v>
      </c>
    </row>
    <row r="139" spans="1:253" s="11" customFormat="1" ht="13.35" customHeight="1">
      <c r="A139" s="11" t="str">
        <f>Lists!B:B</f>
        <v>Mixed migration flows in Yemen</v>
      </c>
      <c r="B139" s="11" t="str">
        <f>Lists!F:F</f>
        <v>International Displacement</v>
      </c>
      <c r="C139" s="11" t="str">
        <f>Lists!C:C</f>
        <v>YEM002</v>
      </c>
      <c r="D139" s="11" t="str">
        <f>Lists!A:A</f>
        <v>Yemen</v>
      </c>
      <c r="E139" s="11" t="str">
        <f>Lists!D:D</f>
        <v>YEM</v>
      </c>
      <c r="F139" s="11" t="str">
        <f t="shared" si="152"/>
        <v>YEM002Total population</v>
      </c>
      <c r="G139" s="212">
        <f t="array" ref="G139">ROUND(LOOKUP(2,1/(Log!$K$1:$K$27569=F139),Log!$E$1:$E$27569),-3)</f>
        <v>34900000</v>
      </c>
      <c r="H139" s="213" t="str">
        <f t="array" ref="H139">LOOKUP(2,1/(Log!$K$1:$K$27569=F139),Log!$F$1:$F$27569)</f>
        <v>Humanitarian Action accessed 15/04/2025</v>
      </c>
      <c r="I139" s="213" t="str">
        <f t="array" ref="I139">LOOKUP(2,1/(Log!$K$1:$K$27569=F139),Log!$G$1:$G$27569)</f>
        <v>High</v>
      </c>
      <c r="J139" s="213">
        <f t="array" ref="J139">LOOKUP(2,1/(Log!$K$1:$K$27569=F139),Log!$H$1:$H$27569)</f>
        <v>1</v>
      </c>
      <c r="K139" s="213" t="str">
        <f t="array" ref="K139">LOOKUP(2,1/(Log!$K$1:$K$27569=F139),Log!$J$1:$J$27569)</f>
        <v>The total population of Yemen in 2025, including refugees, asylum seekrs, and migrants. The source is chosen instead of the World Bank as it provides more up-to-date figures.</v>
      </c>
      <c r="L139" s="213" t="str">
        <f t="array" ref="L139">LOOKUP(2,1/(Log!$K$1:$K$27569=F139),Log!$I$1:$I$27569)</f>
        <v>https://humanitarianaction.info/plan/1262</v>
      </c>
      <c r="M139" s="214">
        <f t="array" ref="M139">LOOKUP(2,1/(Log!$K$1:$K$27569=F139),Log!$L$1:$L$27569)</f>
        <v>45762</v>
      </c>
      <c r="N139" s="221" t="str">
        <f t="shared" si="153"/>
        <v>YEM002Landmass affected</v>
      </c>
      <c r="O139" s="216">
        <f t="array" ref="O139">LOOKUP(2,1/(Log!$K$1:$K$27569=N139),Log!$E$1:$E$27569)</f>
        <v>147450</v>
      </c>
      <c r="P139" s="216" t="str">
        <f t="array" ref="P139">LOOKUP(2,1/(Log!$K$1:$K$27569=N139),Log!$F$1:$F$27569)</f>
        <v>Statoids accessed 15/04/2025; OCHA 01/02/2024</v>
      </c>
      <c r="Q139" s="216" t="str">
        <f t="array" ref="Q139">LOOKUP(2,1/(Log!$K$1:$K$27569=N139),Log!$G$1:$G$27569)</f>
        <v>High</v>
      </c>
      <c r="R139" s="216">
        <f t="array" ref="R139">LOOKUP(2,1/(Log!$K$1:$K$27569=N139),Log!$H$1:$H$27569)</f>
        <v>1</v>
      </c>
      <c r="S139" s="216" t="str">
        <f t="array" ref="S139">LOOKUP(2,1/(Log!$K$1:$K$27569=N139),Log!$J$1:$J$27569)</f>
        <v xml:space="preserve">The figure corresponds to the total landmass of Aden, Lahj, Al Bayda, Shabwah, Marib, Al Jawf, Sa'dah, Abyan governorates, which are on the active migration route according to OCHA's HNO 2024 Page 19. </v>
      </c>
      <c r="T139" s="216" t="str">
        <f t="array" ref="T139">LOOKUP(2,1/(Log!$K$1:$K$27569=N139),Log!$I$1:$I$27569)</f>
        <v>http://www.statoids.com/uye.html; https://www.unocha.org/publications/report/yemen/yemen-humanitarian-needs-overview-2024-january-2024-enar</v>
      </c>
      <c r="U139" s="217">
        <f t="array" ref="U139">LOOKUP(2,1/(Log!$K$1:$K$27569=N139),Log!$L$1:$L$27569)</f>
        <v>45762</v>
      </c>
      <c r="V139" s="221" t="str">
        <f t="shared" si="154"/>
        <v>YEM002People exposed</v>
      </c>
      <c r="W139" s="213">
        <f t="array" ref="W139">IF(LOOKUP(2,1/(Log!$K$1:$K$27569=V139),Log!$E$1:$E$27569)="x","x",ROUND(LOOKUP(2,1/(Log!$K$1:$K$27569=V139),Log!$E$1:$E$27569),-3))</f>
        <v>4171000</v>
      </c>
      <c r="X139" s="213" t="str">
        <f t="array" ref="X139">LOOKUP(2,1/(Log!$K$1:$K$27569=V139),Log!$F$1:$F$27569)</f>
        <v>City Population accessed 15/04/2025 ; OCHA 01/02/2024</v>
      </c>
      <c r="Y139" s="213" t="str">
        <f t="array" ref="Y139">LOOKUP(2,1/(Log!$K$1:$K$27569=V139),Log!$G$1:$G$27569)</f>
        <v>Low</v>
      </c>
      <c r="Z139" s="213">
        <f t="array" ref="Z139">LOOKUP(2,1/(Log!$K$1:$K$27569=V139),Log!$H$1:$H$27569)</f>
        <v>3</v>
      </c>
      <c r="AA139" s="213" t="str">
        <f t="array" ref="AA139">LOOKUP(2,1/(Log!$K$1:$K$27569=V139),Log!$J$1:$J$27569)</f>
        <v>The number of people exposed corresponds to the total population of the governorates which are on the active migration route (Aden, Lahj, Al Bayda, Shabwah, Marib, Al Jawf, Sa'dah, Abyan). This figure is taken from City Population. It is valid as of 2004. This source was chosen because it provides population figures for each governorate based on the most recent census result. The reliability of this data is low  because it is not very recent.</v>
      </c>
      <c r="AB139" s="213" t="str">
        <f t="array" ref="AB139">LOOKUP(2,1/(Log!$K$1:$K$27569=V139),Log!$I$1:$I$27569)</f>
        <v>https://www.citypopulation.de/en/yemen/ ; https://www.unocha.org/publications/report/yemen/yemen-humanitarian-needs-overview-2024-january-2024-enar</v>
      </c>
      <c r="AC139" s="214">
        <f t="array" ref="AC139">LOOKUP(2,1/(Log!$K$1:$K$27569=V139),Log!$L$1:$L$27569)</f>
        <v>45762</v>
      </c>
      <c r="AD139" s="221" t="str">
        <f t="shared" si="155"/>
        <v>YEM002People affected</v>
      </c>
      <c r="AE139" s="218">
        <f t="array" ref="AE139">IF(LOOKUP(2,1/(Log!$K$1:$K$27569=AD139),Log!$E$1:$E$27569)="x","x",ROUND(LOOKUP(2,1/(Log!$K$1:$K$27569=AD139),Log!$E$1:$E$27569),-3))</f>
        <v>194000</v>
      </c>
      <c r="AF139" s="218" t="str">
        <f t="array" ref="AF139">LOOKUP(2,1/(Log!$K$1:$K$27569=AD139),Log!$F$1:$F$27569)</f>
        <v>UNHCR accessed 15/04/2025; OCHA 15/01/2025</v>
      </c>
      <c r="AG139" s="218" t="str">
        <f t="array" ref="AG139">LOOKUP(2,1/(Log!$K$1:$K$27569=AD139),Log!$G$1:$G$27569)</f>
        <v>High</v>
      </c>
      <c r="AH139" s="218">
        <f t="array" ref="AH139">LOOKUP(2,1/(Log!$K$1:$K$27569=AD139),Log!$H$1:$H$27569)</f>
        <v>1</v>
      </c>
      <c r="AI139" s="218" t="str">
        <f t="array" ref="AI139">LOOKUP(2,1/(Log!$K$1:$K$27569=AD139),Log!$J$1:$J$27569)</f>
        <v xml:space="preserve">The number of people affected corresponds to the total number of refugees and asylum seekers (61, 240 as 31 January 2025) and migrants (132,330 in 2024) living in Yemen. The figures are taken from UNHCR and OCHA's HNRP [page 17]. This source was chosen because it provides the most updated figures of the refugees, asylum seekers, and migrants in Yemen. The reliability of this data is high because it is up to date.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2024, with heightened risks and needs. Despite similarities in critical needs with the Yemeni population, they face greater vulnerability due to housing, employment, and social protection deficits, as well as pervasive discrimination. </v>
      </c>
      <c r="AJ139" s="218" t="str">
        <f t="array" ref="AJ139">LOOKUP(2,1/(Log!$K$1:$K$27569=AD139),Log!$I$1:$I$27569)</f>
        <v>https://data.unhcr.org/en/country/yem; https://www.unocha.org/publications/report/yemen/yemen-humanitarian-needs-and-response-plan-2025-january-2025</v>
      </c>
      <c r="AK139" s="219">
        <f t="array" ref="AK139">LOOKUP(2,1/(Log!$K$1:$K$27569=AD139),Log!$L$1:$L$27569)</f>
        <v>45762</v>
      </c>
      <c r="AL139" s="221" t="str">
        <f t="shared" si="156"/>
        <v>YEM002People displaced</v>
      </c>
      <c r="AM139" s="213">
        <f t="array" ref="AM139">IF(LOOKUP(2,1/(Log!$K$1:$K$27569=AL139),Log!$E$1:$E$27569)="x","x",ROUND(LOOKUP(2,1/(Log!$K$1:$K$27569=AL139),Log!$E$1:$E$27569),-3))</f>
        <v>194000</v>
      </c>
      <c r="AN139" s="213" t="str">
        <f t="array" ref="AN139">LOOKUP(2,1/(Log!$K$1:$K$27569=AL139),Log!$F$1:$F$27569)</f>
        <v>UNHCR accessed 15/04/2025; OCHA 15/01/2025</v>
      </c>
      <c r="AO139" s="213" t="str">
        <f t="array" ref="AO139">LOOKUP(2,1/(Log!$K$1:$K$27569=AL139),Log!$G$1:$G$27569)</f>
        <v>High</v>
      </c>
      <c r="AP139" s="213">
        <f t="array" ref="AP139">LOOKUP(2,1/(Log!$K$1:$K$27569=AL139),Log!$H$1:$H$27569)</f>
        <v>1</v>
      </c>
      <c r="AQ139" s="213" t="str">
        <f t="array" ref="AQ139">LOOKUP(2,1/(Log!$K$1:$K$27569=AL139),Log!$J$1:$J$27569)</f>
        <v xml:space="preserve">The number of people displaced includes the number of refugees, asylum seekers, and irregular or unregistered migrants in Yemen. The figure are taken from UNHCR and OCHA's HNRP [page 17]. This source was chosen because it provides the most updated figures of the refugees, asylum seekers, and migrants in Yemen. The reliability of this data is high because it is up to date.  
</v>
      </c>
      <c r="AR139" s="213" t="str">
        <f t="array" ref="AR139">LOOKUP(2,1/(Log!$K$1:$K$27569=AL139),Log!$I$1:$I$27569)</f>
        <v>https://data.unhcr.org/en/country/yem; https://www.unocha.org/publications/report/yemen/yemen-humanitarian-needs-and-response-plan-2025-january-2025</v>
      </c>
      <c r="AS139" s="214">
        <f t="array" ref="AS139">LOOKUP(2,1/(Log!$K$1:$K$27569=AL139),Log!$L$1:$L$27569)</f>
        <v>45762</v>
      </c>
      <c r="AT139" s="222" t="str">
        <f t="shared" si="157"/>
        <v>YEM002Injuries reported</v>
      </c>
      <c r="AU139" s="218" t="str">
        <f t="array" ref="AU139">LOOKUP(2,1/(Log!$K$1:$K$27569=AT139),Log!$E$1:$E$27569)</f>
        <v>x</v>
      </c>
      <c r="AV139" s="218" t="str">
        <f t="array" ref="AV139">LOOKUP(2,1/(Log!$K$1:$K$27569=AT139),Log!$F$1:$F$27569)</f>
        <v>x</v>
      </c>
      <c r="AW139" s="218" t="str">
        <f t="array" ref="AW139">LOOKUP(2,1/(Log!$K$1:$K$27569=AT139),Log!$G$1:$G$27569)</f>
        <v>x</v>
      </c>
      <c r="AX139" s="218" t="str">
        <f t="array" ref="AX139">LOOKUP(2,1/(Log!$K$1:$K$27569=AT139),Log!$H$1:$H$27569)</f>
        <v>x</v>
      </c>
      <c r="AY139" s="218" t="str">
        <f t="array" ref="AY139">LOOKUP(2,1/(Log!$K$1:$K$27569=AT139),Log!$J$1:$J$27569)</f>
        <v xml:space="preserve">The figure corresponds to the number of people injured in Gaza in the last six months (between 05 August 2024 and 05 February 2025). The figures are taken from OCHA as they regularly update on the number of people injured. The reliability of this data is set to low as the figure is an underestimate due to the volatile context and the difficulty in keeping track of the number of people injured. </v>
      </c>
      <c r="AZ139" s="218" t="str">
        <f t="array" ref="AZ139">LOOKUP(2,1/(Log!$K$1:$K$27569=AT139),Log!$I$1:$I$27569)</f>
        <v>x</v>
      </c>
      <c r="BA139" s="219">
        <f t="array" ref="BA139">LOOKUP(2,1/(Log!$K$1:$K$27569=AT139),Log!$L$1:$L$27569)</f>
        <v>45698</v>
      </c>
      <c r="BB139" s="221" t="str">
        <f t="shared" si="158"/>
        <v>YEM002Illness cases reported</v>
      </c>
      <c r="BC139" s="213" t="str">
        <f t="array" ref="BC139">LOOKUP(2,1/(Log!$K$1:$K$27569=BB139),Log!$E$1:$E$27569)</f>
        <v>x</v>
      </c>
      <c r="BD139" s="213" t="str">
        <f t="array" ref="BD139">LOOKUP(2,1/(Log!$K$1:$K$27569=BB139),Log!$F$1:$F$27569)</f>
        <v>x</v>
      </c>
      <c r="BE139" s="213" t="str">
        <f t="array" ref="BE139">LOOKUP(2,1/(Log!$K$1:$K$27569=BB139),Log!$G$1:$G$27569)</f>
        <v>x</v>
      </c>
      <c r="BF139" s="213" t="str">
        <f t="array" ref="BF139">LOOKUP(2,1/(Log!$K$1:$K$27569=BB139),Log!$H$1:$H$27569)</f>
        <v>x</v>
      </c>
      <c r="BG139" s="213" t="str">
        <f t="array" ref="BG139">LOOKUP(2,1/(Log!$K$1:$K$27569=BB139),Log!$J$1:$J$27569)</f>
        <v xml:space="preserve">Up-to-date, reliable data from open sources is not available. We cannot provide an accurate/estimate figure for this indicator. </v>
      </c>
      <c r="BH139" s="213" t="str">
        <f t="array" ref="BH139">LOOKUP(2,1/(Log!$K$1:$K$27569=BB139),Log!$I$1:$I$27569)</f>
        <v>x</v>
      </c>
      <c r="BI139" s="214">
        <f t="array" ref="BI139">LOOKUP(2,1/(Log!$K$1:$K$27569=BB139),Log!$L$1:$L$27569)</f>
        <v>45698</v>
      </c>
      <c r="BJ139" s="222" t="str">
        <f t="shared" si="159"/>
        <v>YEM002Fatalities reported</v>
      </c>
      <c r="BK139" s="222">
        <f t="array" ref="BK139">LOOKUP(2,1/(Log!$K$1:$K$27569=BJ139),Log!$E$1:$E$27569)</f>
        <v>210</v>
      </c>
      <c r="BL139" s="222" t="str">
        <f t="array" ref="BL139">LOOKUP(2,1/(Log!$K$1:$K$27569=BJ139),Log!$F$1:$F$27569)</f>
        <v>IOM accessed 15/04/2025</v>
      </c>
      <c r="BM139" s="222" t="str">
        <f t="array" ref="BM139">LOOKUP(2,1/(Log!$K$1:$K$27569=BJ139),Log!$G$1:$G$27569)</f>
        <v>Low</v>
      </c>
      <c r="BN139" s="222">
        <f t="array" ref="BN139">LOOKUP(2,1/(Log!$K$1:$K$27569=BJ139),Log!$H$1:$H$27569)</f>
        <v>3</v>
      </c>
      <c r="BO139" s="222" t="str">
        <f t="array" ref="BO139">LOOKUP(2,1/(Log!$K$1:$K$27569=BJ139),Log!$J$1:$J$27569)</f>
        <v>The figure corresponds to the number of dead and missing migrants on the Eastern Africa migration route in the last six months (01 Oct 2024 - 31 March 2025).</v>
      </c>
      <c r="BP139" s="218" t="str">
        <f t="array" ref="BP139">LOOKUP(2,1/(Log!$K$1:$K$27569=BJ139),Log!$I$1:$I$27569)</f>
        <v>https://missingmigrants.iom.int/region/africa?region_incident=4051&amp;route=All&amp;incident_date%5Bmin%5D=2024-10-01&amp;incident_date%5Bmax%5D=2025-03-31</v>
      </c>
      <c r="BQ139" s="223">
        <f t="array" ref="BQ139">LOOKUP(2,1/(Log!$K$1:$K$27569=BJ139),Log!$L$1:$L$27569)</f>
        <v>45762</v>
      </c>
      <c r="BR139" s="221" t="str">
        <f t="shared" si="160"/>
        <v>YEM002Buildings damaged</v>
      </c>
      <c r="BS139" s="224" t="str">
        <f t="array" ref="BS139">LOOKUP(2,1/(Log!$K$1:$K$27569=BR139),Log!$E$1:$E$27569)</f>
        <v>x</v>
      </c>
      <c r="BT139" s="224" t="str">
        <f t="array" ref="BT139">LOOKUP(2,1/(Log!$K$1:$K$27569=BR139),Log!$F$1:$F$27569)</f>
        <v>x</v>
      </c>
      <c r="BU139" s="224" t="str">
        <f t="array" ref="BU139">LOOKUP(2,1/(Log!$K$1:$K$27569=BR139),Log!$G$1:$G$27569)</f>
        <v>x</v>
      </c>
      <c r="BV139" s="224" t="str">
        <f t="array" ref="BV139">LOOKUP(2,1/(Log!$K$1:$K$27569=BR139),Log!$H$1:$H$27569)</f>
        <v>x</v>
      </c>
      <c r="BW139" s="224" t="str">
        <f t="array" ref="BW139">LOOKUP(2,1/(Log!$K$1:$K$27569=BR139),Log!$J$1:$J$27569)</f>
        <v xml:space="preserve">Up-to-date, reliable data from open sources is not available. We cannot provide an accurate/estimate figure for this indicator. </v>
      </c>
      <c r="BX139" s="224" t="str">
        <f t="array" ref="BX139">LOOKUP(2,1/(Log!$K$1:$K$27569=BR139),Log!$I$1:$I$27569)</f>
        <v>x</v>
      </c>
      <c r="BY139" s="214">
        <f t="array" ref="BY139">LOOKUP(2,1/(Log!$K$1:$K$27569=BR139),Log!$L$1:$L$27569)</f>
        <v>45698</v>
      </c>
      <c r="BZ139" s="222" t="str">
        <f t="shared" si="161"/>
        <v>YEM002Buildings destroyed</v>
      </c>
      <c r="CA139" s="222" t="str">
        <f t="array" ref="CA139">LOOKUP(2,1/(Log!$K$1:$K$27569=BZ139),Log!$E$1:$E$27569)</f>
        <v>x</v>
      </c>
      <c r="CB139" s="222" t="str">
        <f t="array" ref="CB139">LOOKUP(2,1/(Log!$K$1:$K$27569=BZ139),Log!$F$1:$F$27569)</f>
        <v>x</v>
      </c>
      <c r="CC139" s="222" t="str">
        <f t="array" ref="CC139">LOOKUP(2,1/(Log!$K$1:$K$27569=BZ139),Log!$G$1:$G$27569)</f>
        <v>x</v>
      </c>
      <c r="CD139" s="222" t="str">
        <f t="array" ref="CD139">LOOKUP(2,1/(Log!$K$1:$K$27569=BZ139),Log!$H$1:$H$27569)</f>
        <v>x</v>
      </c>
      <c r="CE139" s="222" t="str">
        <f t="array" ref="CE139">LOOKUP(2,1/(Log!$K$1:$K$27569=BZ139),Log!$J$1:$J$27569)</f>
        <v xml:space="preserve">Up-to-date, reliable data from open sources is not available. We cannot provide an accurate/estimate figure for this indicator. </v>
      </c>
      <c r="CF139" s="222" t="str">
        <f t="array" ref="CF139">LOOKUP(2,1/(Log!$K$1:$K$27569=BZ139),Log!$I$1:$I$27569)</f>
        <v>x</v>
      </c>
      <c r="CG139" s="223">
        <f t="array" ref="CG139">LOOKUP(2,1/(Log!$K$1:$K$27569=BZ139),Log!$L$1:$L$27569)</f>
        <v>45698</v>
      </c>
      <c r="CH139" s="221" t="str">
        <f t="shared" si="162"/>
        <v>YEM002Buildings in the affected area</v>
      </c>
      <c r="CI139" s="222" t="e">
        <f t="array" ref="CI139">LOOKUP(2,1/(Log!$K$1:$K$27569=CH139),Log!$E$1:$E$27569)</f>
        <v>#N/A</v>
      </c>
      <c r="CJ139" s="222" t="e">
        <f t="array" ref="CJ139">LOOKUP(2,1/(Log!$K$1:$K$27569=CH139),Log!$F$1:$F$27569)</f>
        <v>#N/A</v>
      </c>
      <c r="CK139" s="222" t="e">
        <f t="array" ref="CK139">LOOKUP(2,1/(Log!$K$1:$K$27569=CH139),Log!$G$1:$G$27569)</f>
        <v>#N/A</v>
      </c>
      <c r="CL139" s="222" t="e">
        <f t="array" ref="CL139">LOOKUP(2,1/(Log!$K$1:$K$27569=CH139),Log!$H$1:$H$27569)</f>
        <v>#N/A</v>
      </c>
      <c r="CM139" s="222" t="e">
        <f t="array" ref="CM139">LOOKUP(2,1/(Log!$K$1:$K$27569=CH139),Log!$J$1:$J$27569)</f>
        <v>#N/A</v>
      </c>
      <c r="CN139" s="222" t="e">
        <f t="array" ref="CN139">LOOKUP(2,1/(Log!$K$1:$K$27569=CH139),Log!$I$1:$I$27569)</f>
        <v>#N/A</v>
      </c>
      <c r="CO139" s="225" t="e">
        <f t="array" ref="CO139">LOOKUP(2,1/(Log!$K$1:$K$27569=CH139),Log!$L$1:$L$27569)</f>
        <v>#N/A</v>
      </c>
      <c r="CP139" s="222" t="str">
        <f t="shared" si="163"/>
        <v>YEM002Economic Losses</v>
      </c>
      <c r="CQ139" s="224" t="str">
        <f t="array" ref="CQ139">LOOKUP(2,1/(Log!$K$1:$K$27569=CP139),Log!$E$1:$E$27569)</f>
        <v>x</v>
      </c>
      <c r="CR139" s="224" t="str">
        <f t="array" ref="CR139">LOOKUP(2,1/(Log!$K$1:$K$27569=CP139),Log!$F$1:$F$27569)</f>
        <v>x</v>
      </c>
      <c r="CS139" s="224" t="str">
        <f t="array" ref="CS139">LOOKUP(2,1/(Log!$K$1:$K$27569=CP139),Log!$G$1:$G$27569)</f>
        <v>x</v>
      </c>
      <c r="CT139" s="224" t="str">
        <f t="array" ref="CT139">LOOKUP(2,1/(Log!$K$1:$K$27569=CP139),Log!$H$1:$H$27569)</f>
        <v>x</v>
      </c>
      <c r="CU139" s="224" t="str">
        <f t="array" ref="CU139">LOOKUP(2,1/(Log!$K$1:$K$27569=CP139),Log!$J$1:$J$27569)</f>
        <v xml:space="preserve">Up-to-date, reliable data from open sources is not available. We cannot provide an accurate/estimate figure for this indicator. </v>
      </c>
      <c r="CV139" s="224" t="str">
        <f t="array" ref="CV139">LOOKUP(2,1/(Log!$K$1:$K$27569=CP139),Log!$I$1:$I$27569)</f>
        <v>x</v>
      </c>
      <c r="CW139" s="214">
        <f t="array" ref="CW139">LOOKUP(2,1/(Log!$K$1:$K$27569=CP139),Log!$L$1:$L$27569)</f>
        <v>45698</v>
      </c>
      <c r="CX139" s="222" t="str">
        <f t="shared" si="164"/>
        <v>YEM002People in Need</v>
      </c>
      <c r="CY139" s="218">
        <f t="shared" si="165"/>
        <v>194000</v>
      </c>
      <c r="CZ139" s="218" t="str">
        <f t="shared" si="166"/>
        <v>UNHCR accessed 15/04/2025; OCHA 15/01/2025</v>
      </c>
      <c r="DA139" s="218" t="str">
        <f t="shared" si="167"/>
        <v xml:space="preserve">Medium </v>
      </c>
      <c r="DB139" s="218">
        <f t="shared" si="168"/>
        <v>2</v>
      </c>
      <c r="DC139" s="218" t="str">
        <f t="shared" si="169"/>
        <v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v>
      </c>
      <c r="DD139" s="218" t="str">
        <f t="shared" si="170"/>
        <v>https://data.unhcr.org/en/country/yem; https://www.unocha.org/publications/report/yemen/yemen-humanitarian-needs-and-response-plan-2025-january-2025</v>
      </c>
      <c r="DE139" s="220">
        <f t="shared" si="171"/>
        <v>45762</v>
      </c>
      <c r="DF139" s="221" t="str">
        <f t="shared" si="172"/>
        <v>YEM002Minimal humanitarian conditions - Level 1</v>
      </c>
      <c r="DG139" s="213">
        <f t="array" ref="DG139">IF(LOOKUP(2,1/(Log!$K$1:$K$27569=DF139),Log!$E$1:$E$27569)="x","x",ROUND(LOOKUP(2,1/(Log!$K$1:$K$27569=DF139),Log!$E$1:$E$27569),-3))</f>
        <v>3978000</v>
      </c>
      <c r="DH139" s="224" t="str">
        <f t="array" ref="DH139">LOOKUP(2,1/(Log!$K$1:$K$27569=DF139),Log!$F$1:$F$27569)</f>
        <v>City Population accessed 15/04/2025 ; OCHA 01/02/2024 ; UNHCR accessed 15/04/2025; OCHA 15/01/2025</v>
      </c>
      <c r="DI139" s="224" t="str">
        <f t="array" ref="DI139">LOOKUP(2,1/(Log!$K$1:$K$27569=DF139),Log!$G$1:$G$27569)</f>
        <v xml:space="preserve">Medium </v>
      </c>
      <c r="DJ139" s="224">
        <f t="array" ref="DJ139">LOOKUP(2,1/(Log!$K$1:$K$27569=DF139),Log!$H$1:$H$27569)</f>
        <v>2</v>
      </c>
      <c r="DK139" s="224" t="str">
        <f t="array" ref="DK139">LOOKUP(2,1/(Log!$K$1:$K$27569=DF139),Log!$J$1:$J$27569)</f>
        <v>According to INFORM SI methodology, the number of people in Level 1 is equal to the people exposed minus the people affected. People in Level 1 are able to meet their basic needs without employing irreversible coping strategies.</v>
      </c>
      <c r="DL139" s="224" t="str">
        <f t="array" ref="DL139">LOOKUP(2,1/(Log!$K$1:$K$27569=DF139),Log!$I$1:$I$27569)</f>
        <v>https://www.citypopulation.de/en/yemen/ ; https://www.unocha.org/publications/report/yemen/yemen-humanitarian-needs-overview-2024-january-2024-enar ; https://data.unhcr.org/en/country/yem; https://www.unocha.org/publications/report/yemen/yemen-humanitarian-needs-and-response-plan-2025-january-2025</v>
      </c>
      <c r="DM139" s="214">
        <f t="array" ref="DM139">LOOKUP(2,1/(Log!$K$1:$K$27569=DF139),Log!$L$1:$L$27569)</f>
        <v>45762</v>
      </c>
      <c r="DN139" s="222" t="str">
        <f t="shared" si="173"/>
        <v>YEM002Stressed humanitarian conditions - Level 2</v>
      </c>
      <c r="DO139" s="218">
        <f t="array" ref="DO139">IF(LOOKUP(2,1/(Log!$K$1:$K$27569=DN139),Log!$E$1:$E$27569)="x","x",ROUND(LOOKUP(2,1/(Log!$K$1:$K$27569=DN139),Log!$E$1:$E$27569),-3))</f>
        <v>0</v>
      </c>
      <c r="DP139" s="222" t="str">
        <f t="array" ref="DP139">LOOKUP(2,1/(Log!$K$1:$K$27569=DN139),Log!$F$1:$F$27569)</f>
        <v>UNHCR accessed 15/04/2025; OCHA 15/01/2025</v>
      </c>
      <c r="DQ139" s="222" t="str">
        <f t="array" ref="DQ139">LOOKUP(2,1/(Log!$K$1:$K$27569=DN139),Log!$G$1:$G$27569)</f>
        <v xml:space="preserve">Medium </v>
      </c>
      <c r="DR139" s="222">
        <f t="array" ref="DR139">LOOKUP(2,1/(Log!$K$1:$K$27569=DN139),Log!$H$1:$H$27569)</f>
        <v>2</v>
      </c>
      <c r="DS139" s="222" t="str">
        <f t="array" ref="DS139">LOOKUP(2,1/(Log!$K$1:$K$27569=DN139),Log!$J$1:$J$27569)</f>
        <v>According to INFORM SI methodology, the number of people in Level 2 is equal to the people affected minus the people in need. Since all the people affected are also in need, there are no people in Level 2.</v>
      </c>
      <c r="DT139" s="222" t="str">
        <f t="array" ref="DT139">LOOKUP(2,1/(Log!$K$1:$K$27569=DN139),Log!$I$1:$I$27569)</f>
        <v>https://data.unhcr.org/en/country/yem; https://www.unocha.org/publications/report/yemen/yemen-humanitarian-needs-and-response-plan-2025-january-2025</v>
      </c>
      <c r="DU139" s="223">
        <f t="array" ref="DU139">LOOKUP(2,1/(Log!$K$1:$K$27569=DN139),Log!$L$1:$L$27569)</f>
        <v>45762</v>
      </c>
      <c r="DV139" s="221" t="str">
        <f t="shared" si="174"/>
        <v>YEM002Moderate humanitarian conditions - Level 3</v>
      </c>
      <c r="DW139" s="213">
        <f t="array" ref="DW139">IF(LOOKUP(2,1/(Log!$K$1:$K$27569=DV139),Log!$E$1:$E$27569)="x","x",ROUND(LOOKUP(2,1/(Log!$K$1:$K$27569=DV139),Log!$E$1:$E$27569),-3))</f>
        <v>0</v>
      </c>
      <c r="DX139" s="224" t="str">
        <f t="array" ref="DX139">LOOKUP(2,1/(Log!$K$1:$K$27569=DV139),Log!$F$1:$F$27569)</f>
        <v>UNHCR accessed 15/04/2025; OCHA 15/01/2025</v>
      </c>
      <c r="DY139" s="224" t="str">
        <f t="array" ref="DY139">LOOKUP(2,1/(Log!$K$1:$K$27569=DV139),Log!$G$1:$G$27569)</f>
        <v xml:space="preserve">Medium </v>
      </c>
      <c r="DZ139" s="224">
        <f t="array" ref="DZ139">LOOKUP(2,1/(Log!$K$1:$K$27569=DV139),Log!$H$1:$H$27569)</f>
        <v>2</v>
      </c>
      <c r="EA139" s="224" t="str">
        <f t="array" ref="EA139">LOOKUP(2,1/(Log!$K$1:$K$27569=DV139),Log!$J$1:$J$27569)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v>
      </c>
      <c r="EB139" s="224" t="str">
        <f t="array" ref="EB139">LOOKUP(2,1/(Log!$K$1:$K$27569=DV139),Log!$I$1:$I$27569)</f>
        <v>https://data.unhcr.org/en/country/yem; https://www.unocha.org/publications/report/yemen/yemen-humanitarian-needs-and-response-plan-2025-january-2025</v>
      </c>
      <c r="EC139" s="214">
        <f t="array" ref="EC139">LOOKUP(2,1/(Log!$K$1:$K$27569=DV139),Log!$L$1:$L$27569)</f>
        <v>45762</v>
      </c>
      <c r="ED139" s="222" t="str">
        <f t="shared" si="175"/>
        <v>YEM002Severe humanitarian conditions - Level 4</v>
      </c>
      <c r="EE139" s="218">
        <f t="array" ref="EE139">IF(LOOKUP(2,1/(Log!$K$1:$K$27569=ED139),Log!$E$1:$E$27569)="x","x",ROUND(LOOKUP(2,1/(Log!$K$1:$K$27569=ED139),Log!$E$1:$E$27569),-3))</f>
        <v>194000</v>
      </c>
      <c r="EF139" s="222" t="str">
        <f t="array" ref="EF139">LOOKUP(2,1/(Log!$K$1:$K$27569=ED139),Log!$F$1:$F$27569)</f>
        <v>UNHCR accessed 15/04/2025; OCHA 15/01/2025</v>
      </c>
      <c r="EG139" s="222" t="str">
        <f t="array" ref="EG139">LOOKUP(2,1/(Log!$K$1:$K$27569=ED139),Log!$G$1:$G$27569)</f>
        <v xml:space="preserve">Medium </v>
      </c>
      <c r="EH139" s="222">
        <f t="array" ref="EH139">LOOKUP(2,1/(Log!$K$1:$K$27569=ED139),Log!$H$1:$H$27569)</f>
        <v>2</v>
      </c>
      <c r="EI139" s="222" t="str">
        <f t="array" ref="EI139">LOOKUP(2,1/(Log!$K$1:$K$27569=ED139),Log!$J$1:$J$27569)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v>
      </c>
      <c r="EJ139" s="222" t="str">
        <f t="array" ref="EJ139">LOOKUP(2,1/(Log!$K$1:$K$27569=ED139),Log!$I$1:$I$27569)</f>
        <v>https://data.unhcr.org/en/country/yem; https://www.unocha.org/publications/report/yemen/yemen-humanitarian-needs-and-response-plan-2025-january-2025</v>
      </c>
      <c r="EK139" s="223">
        <f t="array" ref="EK139">LOOKUP(2,1/(Log!$K$1:$K$27569=ED139),Log!$L$1:$L$27569)</f>
        <v>45762</v>
      </c>
      <c r="EL139" s="221" t="str">
        <f t="shared" si="176"/>
        <v>YEM002Extreme humanitarian conditions - Level 5</v>
      </c>
      <c r="EM139" s="213">
        <f t="array" ref="EM139">IF(LOOKUP(2,1/(Log!$K$1:$K$27569=EL139),Log!$E$1:$E$27569)="x","x",ROUND(LOOKUP(2,1/(Log!$K$1:$K$27569=EL139),Log!$E$1:$E$27569),-3))</f>
        <v>0</v>
      </c>
      <c r="EN139" s="224" t="str">
        <f t="array" ref="EN139">LOOKUP(2,1/(Log!$K$1:$K$27569=EL139),Log!$F$1:$F$27569)</f>
        <v>UNHCR accessed 15/04/2025; OCHA 15/01/2025</v>
      </c>
      <c r="EO139" s="224" t="str">
        <f t="array" ref="EO139">LOOKUP(2,1/(Log!$K$1:$K$27569=EL139),Log!$G$1:$G$27569)</f>
        <v xml:space="preserve">Medium </v>
      </c>
      <c r="EP139" s="224">
        <f t="array" ref="EP139">LOOKUP(2,1/(Log!$K$1:$K$27569=EL139),Log!$H$1:$H$27569)</f>
        <v>2</v>
      </c>
      <c r="EQ139" s="224" t="str">
        <f t="array" ref="EQ139">LOOKUP(2,1/(Log!$K$1:$K$27569=EL139),Log!$J$1:$J$27569)</f>
        <v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v>
      </c>
      <c r="ER139" s="224" t="str">
        <f t="array" ref="ER139">LOOKUP(2,1/(Log!$K$1:$K$27569=EL139),Log!$I$1:$I$27569)</f>
        <v>https://data.unhcr.org/en/country/yem; https://www.unocha.org/publications/report/yemen/yemen-humanitarian-needs-and-response-plan-2025-january-2025</v>
      </c>
      <c r="ES139" s="214">
        <f t="array" ref="ES139">LOOKUP(2,1/(Log!$K$1:$K$27569=EL139),Log!$L$1:$L$27569)</f>
        <v>45762</v>
      </c>
      <c r="ET139" s="222" t="str">
        <f t="shared" si="177"/>
        <v>YEM002Fatalities in all crises</v>
      </c>
      <c r="EU139" s="222">
        <f t="array" ref="EU139">LOOKUP(2,1/(Log!$K$1:$K$27569=ET139),Log!$E$1:$E$27569)</f>
        <v>1323</v>
      </c>
      <c r="EV139" s="222" t="str">
        <f t="array" ref="EV139">LOOKUP(2,1/(Log!$K$1:$K$27569=ET139),Log!$F$1:$F$27569)</f>
        <v>ACLED accessed 15/04/2025 ; IOM accessed 15/04/2025</v>
      </c>
      <c r="EW139" s="222" t="str">
        <f t="array" ref="EW139">LOOKUP(2,1/(Log!$K$1:$K$27569=ET139),Log!$G$1:$G$27569)</f>
        <v xml:space="preserve">Medium </v>
      </c>
      <c r="EX139" s="222">
        <f t="array" ref="EX139">LOOKUP(2,1/(Log!$K$1:$K$27569=ET139),Log!$H$1:$H$27569)</f>
        <v>2</v>
      </c>
      <c r="EY139" s="222" t="str">
        <f t="array" ref="EY139">LOOKUP(2,1/(Log!$K$1:$K$27569=ET139),Log!$J$1:$J$27569)</f>
        <v xml:space="preserve">The figure corresponds to the number of fatalities in the last six months (01 October 2024 - 31 March 2025) as a result of the conflict crisis and the mixed migration crisis. </v>
      </c>
      <c r="EZ139" s="222" t="str">
        <f t="array" ref="EZ139">LOOKUP(2,1/(Log!$K$1:$K$27569=ET139),Log!$I$1:$I$27569)</f>
        <v>https://acleddata.com/explorer/ ; https://missingmigrants.iom.int/region/africa?region_incident=4051&amp;route=All&amp;incident_date%5Bmin%5D=2024-10-01&amp;incident_date%5Bmax%5D=2025-03-31</v>
      </c>
      <c r="FA139" s="223">
        <f t="array" ref="FA139">LOOKUP(2,1/(Log!$K$1:$K$27569=ET139),Log!$L$1:$L$27569)</f>
        <v>45762</v>
      </c>
      <c r="FB139" s="221" t="str">
        <f t="shared" si="178"/>
        <v>YEM002Crisis affected groups</v>
      </c>
      <c r="FC139" s="224">
        <f t="array" ref="FC139">LOOKUP(2,1/(Log!$K$1:$K$27569=FB139),Log!$E$1:$E$27569)</f>
        <v>3</v>
      </c>
      <c r="FD139" s="224" t="str">
        <f t="array" ref="FD139">LOOKUP(2,1/(Log!$K$1:$K$27569=FB139),Log!$F$1:$F$27569)</f>
        <v>UNHCR accessed 15/04/2025; OCHA 15/01/2025</v>
      </c>
      <c r="FE139" s="224" t="str">
        <f t="array" ref="FE139">LOOKUP(2,1/(Log!$K$1:$K$27569=FB139),Log!$G$1:$G$27569)</f>
        <v>High</v>
      </c>
      <c r="FF139" s="224">
        <f t="array" ref="FF139">LOOKUP(2,1/(Log!$K$1:$K$27569=FB139),Log!$H$1:$H$27569)</f>
        <v>1</v>
      </c>
      <c r="FG139" s="224" t="str">
        <f t="array" ref="FG139">LOOKUP(2,1/(Log!$K$1:$K$27569=FB139),Log!$J$1:$J$27569)</f>
        <v>In this crisis, 2 out of 5 population groups are affected: host population, non-host population, refugees, asylum seekers, and migrants.</v>
      </c>
      <c r="FH139" s="224" t="str">
        <f t="array" ref="FH139">LOOKUP(2,1/(Log!$K$1:$K$27569=FB139),Log!$I$1:$I$27569)</f>
        <v>https://data.unhcr.org/en/country/yem; https://www.unocha.org/publications/report/yemen/yemen-humanitarian-needs-and-response-plan-2025-january-2025</v>
      </c>
      <c r="FI139" s="214">
        <f t="array" ref="FI139">LOOKUP(2,1/(Log!$K$1:$K$27569=FB139),Log!$L$1:$L$27569)</f>
        <v>45762</v>
      </c>
      <c r="FJ139" s="221" t="str">
        <f t="shared" si="179"/>
        <v>YEM002People facing limited access constraints</v>
      </c>
      <c r="FK139" s="222" t="str">
        <f t="array" ref="FK139">LOOKUP(2,1/(Log!$K$1:$K$27569=FJ139),Log!$E$1:$E$27569)</f>
        <v>x</v>
      </c>
      <c r="FL139" s="222" t="str">
        <f t="array" ref="FL139">LOOKUP(2,1/(Log!$K$1:$K$27569=FJ139),Log!$F$1:$F$27569)</f>
        <v>x</v>
      </c>
      <c r="FM139" s="222" t="str">
        <f t="array" ref="FM139">LOOKUP(2,1/(Log!$K$1:$K$27569=FJ139),Log!$G$1:$G$27569)</f>
        <v>x</v>
      </c>
      <c r="FN139" s="222" t="str">
        <f t="array" ref="FN139">LOOKUP(2,1/(Log!$K$1:$K$27569=FJ139),Log!$H$1:$H$27569)</f>
        <v>x</v>
      </c>
      <c r="FO139" s="222" t="str">
        <f t="array" ref="FO139">LOOKUP(2,1/(Log!$K$1:$K$27569=FJ139),Log!$J$1:$J$27569)</f>
        <v xml:space="preserve">Up-to-date, reliable data from open sources is not available. We cannot provide an accurate/estimate figure for this indicator. </v>
      </c>
      <c r="FP139" s="218" t="str">
        <f t="array" ref="FP139">LOOKUP(2,1/(Log!$K$1:$K$27569=FJ139),Log!$I$1:$I$27569)</f>
        <v>x</v>
      </c>
      <c r="FQ139" s="219">
        <f t="array" ref="FQ139">LOOKUP(2,1/(Log!$K$1:$K$27569=FJ139),Log!$L$1:$L$27569)</f>
        <v>45698</v>
      </c>
      <c r="FR139" s="221" t="str">
        <f t="shared" si="180"/>
        <v>YEM002People facing restricted access constraints</v>
      </c>
      <c r="FS139" s="224" t="str">
        <f t="array" ref="FS139">LOOKUP(2,1/(Log!$K$1:$K$27569=FR139),Log!$E$1:$E$27569)</f>
        <v>x</v>
      </c>
      <c r="FT139" s="224" t="str">
        <f t="array" ref="FT139">LOOKUP(2,1/(Log!$K$1:$K$27569=FR139),Log!$F$1:$F$27569)</f>
        <v>x</v>
      </c>
      <c r="FU139" s="224" t="str">
        <f t="array" ref="FU139">LOOKUP(2,1/(Log!$K$1:$K$27569=FR139),Log!$G$1:$G$27569)</f>
        <v>x</v>
      </c>
      <c r="FV139" s="224" t="str">
        <f t="array" ref="FV139">LOOKUP(2,1/(Log!$K$1:$K$27569=FR139),Log!$H$1:$H$27569)</f>
        <v>x</v>
      </c>
      <c r="FW139" s="224" t="str">
        <f t="array" ref="FW139">LOOKUP(2,1/(Log!$K$1:$K$27569=FR139),Log!$J$1:$J$27569)</f>
        <v xml:space="preserve">Up-to-date, reliable data from open sources is not available. We cannot provide an accurate/estimate figure for this indicator. </v>
      </c>
      <c r="FX139" s="224" t="str">
        <f t="array" ref="FX139">LOOKUP(2,1/(Log!$K$1:$K$27569=FR139),Log!$I$1:$I$27569)</f>
        <v>x</v>
      </c>
      <c r="FY139" s="214">
        <f t="array" ref="FY139">LOOKUP(2,1/(Log!$K$1:$K$27569=FR139),Log!$L$1:$L$27569)</f>
        <v>45698</v>
      </c>
      <c r="FZ139" s="222" t="str">
        <f t="shared" si="181"/>
        <v>YEM002Impediments to entry into country (bureaucratic and administrative)</v>
      </c>
      <c r="GA139" s="222">
        <f t="array" ref="GA139">LOOKUP(2,1/(Log!$K$1:$K$27569=FZ139),Log!$E$1:$E$27569)</f>
        <v>1</v>
      </c>
      <c r="GB139" s="222" t="str">
        <f t="array" ref="GB139">LOOKUP(2,1/(Log!$K$1:$K$27569=FZ139),Log!$F$1:$F$27569)</f>
        <v>ACAPS Access Methodology</v>
      </c>
      <c r="GC139" s="222" t="str">
        <f t="array" ref="GC139">LOOKUP(2,1/(Log!$K$1:$K$27569=FZ139),Log!$G$1:$G$27569)</f>
        <v>Medium</v>
      </c>
      <c r="GD139" s="222">
        <f t="array" ref="GD139">LOOKUP(2,1/(Log!$K$1:$K$27569=FZ139),Log!$H$1:$H$27569)</f>
        <v>2</v>
      </c>
      <c r="GE139" s="222" t="str">
        <f t="array" ref="GE139">LOOKUP(2,1/(Log!$K$1:$K$27569=FZ139),Log!$J$1:$J$27569)</f>
        <v>x</v>
      </c>
      <c r="GF139" s="222" t="str">
        <f t="array" ref="GF139">LOOKUP(2,1/(Log!$K$1:$K$27569=FZ139),Log!$I$1:$I$27569)</f>
        <v>x</v>
      </c>
      <c r="GG139" s="223">
        <f t="array" ref="GG139">LOOKUP(2,1/(Log!$K$1:$K$27569=FZ139),Log!$L$1:$L$27569)</f>
        <v>45614</v>
      </c>
      <c r="GH139" s="221" t="str">
        <f t="shared" si="182"/>
        <v>YEM002Restriction of movement (impediments to freedom of movement and/or administrative restrictions)</v>
      </c>
      <c r="GI139" s="224">
        <f t="array" ref="GI139">LOOKUP(2,1/(Log!$K$1:$K$27569=GH139),Log!$E$1:$E$27569)</f>
        <v>3</v>
      </c>
      <c r="GJ139" s="224" t="str">
        <f t="array" ref="GJ139">LOOKUP(2,1/(Log!$K$1:$K$27569=GH139),Log!$F$1:$F$27569)</f>
        <v>ACAPS Access Methodology</v>
      </c>
      <c r="GK139" s="224" t="str">
        <f t="array" ref="GK139">LOOKUP(2,1/(Log!$K$1:$K$27569=GH139),Log!$G$1:$G$27569)</f>
        <v>Medium</v>
      </c>
      <c r="GL139" s="224">
        <f t="array" ref="GL139">LOOKUP(2,1/(Log!$K$1:$K$27569=GH139),Log!$H$1:$H$27569)</f>
        <v>2</v>
      </c>
      <c r="GM139" s="224" t="str">
        <f t="array" ref="GM139">LOOKUP(2,1/(Log!$K$1:$K$27569=GH139),Log!$J$1:$J$27569)</f>
        <v>x</v>
      </c>
      <c r="GN139" s="224" t="str">
        <f t="array" ref="GN139">LOOKUP(2,1/(Log!$K$1:$K$27569=GH139),Log!$I$1:$I$27569)</f>
        <v>x</v>
      </c>
      <c r="GO139" s="214">
        <f t="array" ref="GO139">LOOKUP(2,1/(Log!$K$1:$K$27569=GH139),Log!$L$1:$L$27569)</f>
        <v>45614</v>
      </c>
      <c r="GP139" s="222" t="str">
        <f t="shared" si="183"/>
        <v>YEM002Interference into implementation of humanitarian activities</v>
      </c>
      <c r="GQ139" s="222">
        <f t="array" ref="GQ139">LOOKUP(2,1/(Log!$K$1:$K$27569=GP139),Log!$E$1:$E$27569)</f>
        <v>1</v>
      </c>
      <c r="GR139" s="222" t="str">
        <f t="array" ref="GR139">LOOKUP(2,1/(Log!$K$1:$K$27569=GP139),Log!$F$1:$F$27569)</f>
        <v>ACAPS Access Methodology</v>
      </c>
      <c r="GS139" s="222" t="str">
        <f t="array" ref="GS139">LOOKUP(2,1/(Log!$K$1:$K$27569=GP139),Log!$G$1:$G$27569)</f>
        <v>Medium</v>
      </c>
      <c r="GT139" s="222">
        <f t="array" ref="GT139">LOOKUP(2,1/(Log!$K$1:$K$27569=GP139),Log!$H$1:$H$27569)</f>
        <v>2</v>
      </c>
      <c r="GU139" s="222" t="str">
        <f t="array" ref="GU139">LOOKUP(2,1/(Log!$K$1:$K$27569=GP139),Log!$J$1:$J$27569)</f>
        <v>x</v>
      </c>
      <c r="GV139" s="222" t="str">
        <f t="array" ref="GV139">LOOKUP(2,1/(Log!$K$1:$K$27569=GP139),Log!$I$1:$I$27569)</f>
        <v>x</v>
      </c>
      <c r="GW139" s="223">
        <f t="array" ref="GW139">LOOKUP(2,1/(Log!$K$1:$K$27569=GP139),Log!$L$1:$L$27569)</f>
        <v>45614</v>
      </c>
      <c r="GX139" s="221" t="str">
        <f t="shared" si="184"/>
        <v>YEM002Violence against personnel, facilities and assets</v>
      </c>
      <c r="GY139" s="224">
        <f t="array" ref="GY139">LOOKUP(2,1/(Log!$K$1:$K$27569=GX139),Log!$E$1:$E$27569)</f>
        <v>3</v>
      </c>
      <c r="GZ139" s="224" t="str">
        <f t="array" ref="GZ139">LOOKUP(2,1/(Log!$K$1:$K$27569=GX139),Log!$F$1:$F$27569)</f>
        <v>ACAPS Access Methodology</v>
      </c>
      <c r="HA139" s="224" t="str">
        <f t="array" ref="HA139">LOOKUP(2,1/(Log!$K$1:$K$27569=GX139),Log!$G$1:$G$27569)</f>
        <v>Medium</v>
      </c>
      <c r="HB139" s="224">
        <f t="array" ref="HB139">LOOKUP(2,1/(Log!$K$1:$K$27569=GX139),Log!$H$1:$H$27569)</f>
        <v>2</v>
      </c>
      <c r="HC139" s="224" t="str">
        <f t="array" ref="HC139">LOOKUP(2,1/(Log!$K$1:$K$27569=GX139),Log!$J$1:$J$27569)</f>
        <v>x</v>
      </c>
      <c r="HD139" s="224" t="str">
        <f t="array" ref="HD139">LOOKUP(2,1/(Log!$K$1:$K$27569=GX139),Log!$I$1:$I$27569)</f>
        <v>x</v>
      </c>
      <c r="HE139" s="214">
        <f t="array" ref="HE139">LOOKUP(2,1/(Log!$K$1:$K$27569=GX139),Log!$L$1:$L$27569)</f>
        <v>45614</v>
      </c>
      <c r="HF139" s="222" t="str">
        <f t="shared" si="185"/>
        <v>YEM002Denial of existence of humanitarian needs or entitlements to assistance</v>
      </c>
      <c r="HG139" s="222">
        <f t="array" ref="HG139">LOOKUP(2,1/(Log!$K$1:$K$27569=HF139),Log!$E$1:$E$27569)</f>
        <v>0</v>
      </c>
      <c r="HH139" s="222" t="str">
        <f t="array" ref="HH139">LOOKUP(2,1/(Log!$K$1:$K$27569=HF139),Log!$F$1:$F$27569)</f>
        <v>ACAPS Access Methodology</v>
      </c>
      <c r="HI139" s="222" t="str">
        <f t="array" ref="HI139">LOOKUP(2,1/(Log!$K$1:$K$27569=HF139),Log!$G$1:$G$27569)</f>
        <v>Medium</v>
      </c>
      <c r="HJ139" s="222">
        <f t="array" ref="HJ139">LOOKUP(2,1/(Log!$K$1:$K$27569=HF139),Log!$H$1:$H$27569)</f>
        <v>2</v>
      </c>
      <c r="HK139" s="222" t="str">
        <f t="array" ref="HK139">LOOKUP(2,1/(Log!$K$1:$K$27569=HF139),Log!$J$1:$J$27569)</f>
        <v>x</v>
      </c>
      <c r="HL139" s="222" t="str">
        <f t="array" ref="HL139">LOOKUP(2,1/(Log!$K$1:$K$27569=HF139),Log!$I$1:$I$27569)</f>
        <v>x</v>
      </c>
      <c r="HM139" s="223">
        <f t="array" ref="HM139">LOOKUP(2,1/(Log!$K$1:$K$27569=HF139),Log!$L$1:$L$27569)</f>
        <v>45614</v>
      </c>
      <c r="HN139" s="221" t="str">
        <f t="shared" si="186"/>
        <v>YEM002Restriction and obstruction of access to services and assistance</v>
      </c>
      <c r="HO139" s="224">
        <f t="array" ref="HO139">LOOKUP(2,1/(Log!$K$1:$K$27569=HN139),Log!$E$1:$E$27569)</f>
        <v>2</v>
      </c>
      <c r="HP139" s="224" t="str">
        <f t="array" ref="HP139">LOOKUP(2,1/(Log!$K$1:$K$27569=HN139),Log!$F$1:$F$27569)</f>
        <v>ACAPS Access Methodology</v>
      </c>
      <c r="HQ139" s="224" t="str">
        <f t="array" ref="HQ139">LOOKUP(2,1/(Log!$K$1:$K$27569=HN139),Log!$G$1:$G$27569)</f>
        <v>Medium</v>
      </c>
      <c r="HR139" s="224">
        <f t="array" ref="HR139">LOOKUP(2,1/(Log!$K$1:$K$27569=HN139),Log!$H$1:$H$27569)</f>
        <v>2</v>
      </c>
      <c r="HS139" s="224" t="str">
        <f t="array" ref="HS139">LOOKUP(2,1/(Log!$K$1:$K$27569=HN139),Log!$J$1:$J$27569)</f>
        <v>x</v>
      </c>
      <c r="HT139" s="224" t="str">
        <f t="array" ref="HT139">LOOKUP(2,1/(Log!$K$1:$K$27569=HN139),Log!$I$1:$I$27569)</f>
        <v>x</v>
      </c>
      <c r="HU139" s="214">
        <f t="array" ref="HU139">LOOKUP(2,1/(Log!$K$1:$K$27569=HN139),Log!$L$1:$L$27569)</f>
        <v>45614</v>
      </c>
      <c r="HV139" s="222" t="str">
        <f t="shared" si="187"/>
        <v>YEM002Ongoing insecurity/hostilities affecting humanitarian assistance</v>
      </c>
      <c r="HW139" s="222">
        <f t="array" ref="HW139">LOOKUP(2,1/(Log!$K$1:$K$27569=HV139),Log!$E$1:$E$27569)</f>
        <v>3</v>
      </c>
      <c r="HX139" s="222" t="str">
        <f t="array" ref="HX139">LOOKUP(2,1/(Log!$K$1:$K$27569=HV139),Log!$F$1:$F$27569)</f>
        <v>ACAPS Access Methodology</v>
      </c>
      <c r="HY139" s="222" t="str">
        <f t="array" ref="HY139">LOOKUP(2,1/(Log!$K$1:$K$27569=HV139),Log!$G$1:$G$27569)</f>
        <v>Medium</v>
      </c>
      <c r="HZ139" s="222">
        <f t="array" ref="HZ139">LOOKUP(2,1/(Log!$K$1:$K$27569=HV139),Log!$H$1:$H$27569)</f>
        <v>2</v>
      </c>
      <c r="IA139" s="222" t="str">
        <f t="array" ref="IA139">LOOKUP(2,1/(Log!$K$1:$K$27569=HV139),Log!$J$1:$J$27569)</f>
        <v>x</v>
      </c>
      <c r="IB139" s="222" t="str">
        <f t="array" ref="IB139">LOOKUP(2,1/(Log!$K$1:$K$27569=HV139),Log!$I$1:$I$27569)</f>
        <v>x</v>
      </c>
      <c r="IC139" s="223">
        <f t="array" ref="IC139">LOOKUP(2,1/(Log!$K$1:$K$27569=HV139),Log!$L$1:$L$27569)</f>
        <v>45614</v>
      </c>
      <c r="ID139" s="221" t="str">
        <f t="shared" si="188"/>
        <v>YEM002Presence of mines and improvised explosive devices</v>
      </c>
      <c r="IE139" s="224">
        <f t="array" ref="IE139">LOOKUP(2,1/(Log!$K$1:$K$27569=ID139),Log!$E$1:$E$27569)</f>
        <v>2</v>
      </c>
      <c r="IF139" s="224" t="str">
        <f t="array" ref="IF139">LOOKUP(2,1/(Log!$K$1:$K$27569=ID139),Log!$F$1:$F$27569)</f>
        <v>ACAPS Access Methodology</v>
      </c>
      <c r="IG139" s="224" t="str">
        <f t="array" ref="IG139">LOOKUP(2,1/(Log!$K$1:$K$27569=ID139),Log!$G$1:$G$27569)</f>
        <v>Medium</v>
      </c>
      <c r="IH139" s="224">
        <f t="array" ref="IH139">LOOKUP(2,1/(Log!$K$1:$K$27569=ID139),Log!$H$1:$H$27569)</f>
        <v>2</v>
      </c>
      <c r="II139" s="224" t="str">
        <f t="array" ref="II139">LOOKUP(2,1/(Log!$K$1:$K$27569=ID139),Log!$J$1:$J$27569)</f>
        <v>x</v>
      </c>
      <c r="IJ139" s="224" t="str">
        <f t="array" ref="IJ139">LOOKUP(2,1/(Log!$K$1:$K$27569=ID139),Log!$I$1:$I$27569)</f>
        <v>x</v>
      </c>
      <c r="IK139" s="214">
        <f t="array" ref="IK139">LOOKUP(2,1/(Log!$K$1:$K$27569=ID139),Log!$L$1:$L$27569)</f>
        <v>45614</v>
      </c>
      <c r="IL139" s="222" t="str">
        <f t="shared" si="189"/>
        <v>YEM002Physical constraints in the environment (obstacles related to terrain, climate, lack of infrastructure, etc.)</v>
      </c>
      <c r="IM139" s="222">
        <f t="array" ref="IM139">LOOKUP(2,1/(Log!$K$1:$K$27569=IL139),Log!$E$1:$E$27569)</f>
        <v>1</v>
      </c>
      <c r="IN139" s="222" t="str">
        <f t="array" ref="IN139">LOOKUP(2,1/(Log!$K$1:$K$27569=IL139),Log!$F$1:$F$27569)</f>
        <v>ACAPS Access Methodology</v>
      </c>
      <c r="IO139" s="222" t="str">
        <f t="array" ref="IO139">LOOKUP(2,1/(Log!$K$1:$K$27569=IL139),Log!$G$1:$G$27569)</f>
        <v>Medium</v>
      </c>
      <c r="IP139" s="222">
        <f t="array" ref="IP139">LOOKUP(2,1/(Log!$K$1:$K$27569=IL139),Log!$H$1:$H$27569)</f>
        <v>2</v>
      </c>
      <c r="IQ139" s="222" t="str">
        <f t="array" ref="IQ139">LOOKUP(2,1/(Log!$K$1:$K$27569=IL139),Log!$J$1:$J$27569)</f>
        <v>x</v>
      </c>
      <c r="IR139" s="222" t="str">
        <f t="array" ref="IR139">LOOKUP(2,1/(Log!$K$1:$K$27569=IL139),Log!$I$1:$I$27569)</f>
        <v>x</v>
      </c>
      <c r="IS139" s="223">
        <f t="array" ref="IS139">LOOKUP(2,1/(Log!$K$1:$K$27569=IL139),Log!$L$1:$L$27569)</f>
        <v>45614</v>
      </c>
    </row>
    <row r="140" spans="1:253" s="11" customFormat="1" ht="13.35" customHeight="1">
      <c r="A140" s="11" t="str">
        <f>Lists!B:B</f>
        <v>Drought in Zambia</v>
      </c>
      <c r="B140" s="11" t="str">
        <f>Lists!F:F</f>
        <v>Drought/drier conditions</v>
      </c>
      <c r="C140" s="11" t="str">
        <f>Lists!C:C</f>
        <v>ZMB002</v>
      </c>
      <c r="D140" s="11" t="str">
        <f>Lists!A:A</f>
        <v>Zambia</v>
      </c>
      <c r="E140" s="11" t="str">
        <f>Lists!D:D</f>
        <v>ZMB</v>
      </c>
      <c r="F140" s="11" t="str">
        <f t="shared" si="152"/>
        <v>ZMB002Total population</v>
      </c>
      <c r="G140" s="212">
        <f t="array" ref="G140">ROUND(LOOKUP(2,1/(Log!$K$1:$K$27569=F140),Log!$E$1:$E$27569),-3)</f>
        <v>21767000</v>
      </c>
      <c r="H140" s="213" t="str">
        <f t="array" ref="H140">LOOKUP(2,1/(Log!$K$1:$K$27569=F140),Log!$F$1:$F$27569)</f>
        <v>WPR Accessed on 16/04/2025</v>
      </c>
      <c r="I140" s="213" t="str">
        <f t="array" ref="I140">LOOKUP(2,1/(Log!$K$1:$K$27569=F140),Log!$G$1:$G$27569)</f>
        <v xml:space="preserve">Medium </v>
      </c>
      <c r="J140" s="213">
        <f t="array" ref="J140">LOOKUP(2,1/(Log!$K$1:$K$27569=F140),Log!$H$1:$H$27569)</f>
        <v>2</v>
      </c>
      <c r="K140" s="213" t="str">
        <f t="array" ref="K140">LOOKUP(2,1/(Log!$K$1:$K$27569=F140),Log!$J$1:$J$27569)</f>
        <v>The current population of Zambia is 21,766,961 based on projections of the latest United Nations data up until 23/03/2025. We took this source because the last census was in 2022 and the population must have increased since the last census. We gave the source a medium reliability since the figures are estimations and projections.</v>
      </c>
      <c r="L140" s="213" t="str">
        <f t="array" ref="L140">LOOKUP(2,1/(Log!$K$1:$K$27569=F140),Log!$I$1:$I$27569)</f>
        <v>https://worldpopulationreview.com/countries/zambia-population</v>
      </c>
      <c r="M140" s="214">
        <f t="array" ref="M140">LOOKUP(2,1/(Log!$K$1:$K$27569=F140),Log!$L$1:$L$27569)</f>
        <v>45777</v>
      </c>
      <c r="N140" s="221" t="str">
        <f t="shared" si="153"/>
        <v>ZMB002Landmass affected</v>
      </c>
      <c r="O140" s="216">
        <f t="array" ref="O140">LOOKUP(2,1/(Log!$K$1:$K$27569=N140),Log!$E$1:$E$27569)</f>
        <v>752618</v>
      </c>
      <c r="P140" s="216" t="str">
        <f t="array" ref="P140">LOOKUP(2,1/(Log!$K$1:$K$27569=N140),Log!$F$1:$F$27569)</f>
        <v>UN Statistics 2004</v>
      </c>
      <c r="Q140" s="216" t="str">
        <f t="array" ref="Q140">LOOKUP(2,1/(Log!$K$1:$K$27569=N140),Log!$G$1:$G$27569)</f>
        <v xml:space="preserve">Medium </v>
      </c>
      <c r="R140" s="216">
        <f t="array" ref="R140">LOOKUP(2,1/(Log!$K$1:$K$27569=N140),Log!$H$1:$H$27569)</f>
        <v>2</v>
      </c>
      <c r="S140" s="216" t="str">
        <f t="array" ref="S140">LOOKUP(2,1/(Log!$K$1:$K$27569=N140),Log!$J$1:$J$27569)</f>
        <v>The landmass of Zambia of the whole country was considered affected by ongoing drought. We took the whole landmass because drought is one of the drivers of food insecurity and when you have a look at the IPC used for this crisis, at least all of the regions have a level of food insecurity and in the drought appeal more than three quarter(84 of the country’s 117 districts) of the regions are affected by drought and it is still ongoing as of 2025. The reliability is medium because this indicator's publication is usually not frequent</v>
      </c>
      <c r="T140" s="216" t="str">
        <f t="array" ref="T140">LOOKUP(2,1/(Log!$K$1:$K$27569=N140),Log!$I$1:$I$27569)</f>
        <v xml:space="preserve">https://unstats.un.org/unsd/demographic/products/dyb/DYB2004/Table03.pdf </v>
      </c>
      <c r="U140" s="217">
        <f t="array" ref="U140">LOOKUP(2,1/(Log!$K$1:$K$27569=N140),Log!$L$1:$L$27569)</f>
        <v>45777</v>
      </c>
      <c r="V140" s="221" t="str">
        <f t="shared" si="154"/>
        <v>ZMB002People exposed</v>
      </c>
      <c r="W140" s="213">
        <f t="array" ref="W140">IF(LOOKUP(2,1/(Log!$K$1:$K$27569=V140),Log!$E$1:$E$27569)="x","x",ROUND(LOOKUP(2,1/(Log!$K$1:$K$27569=V140),Log!$E$1:$E$27569),-3))</f>
        <v>17766000</v>
      </c>
      <c r="X140" s="213" t="str">
        <f t="array" ref="X140">LOOKUP(2,1/(Log!$K$1:$K$27569=V140),Log!$F$1:$F$27569)</f>
        <v>IPC 02/10/2024</v>
      </c>
      <c r="Y140" s="213" t="str">
        <f t="array" ref="Y140">LOOKUP(2,1/(Log!$K$1:$K$27569=V140),Log!$G$1:$G$27569)</f>
        <v xml:space="preserve">Medium </v>
      </c>
      <c r="Z140" s="213">
        <f t="array" ref="Z140">LOOKUP(2,1/(Log!$K$1:$K$27569=V140),Log!$H$1:$H$27569)</f>
        <v>2</v>
      </c>
      <c r="AA140" s="213" t="str">
        <f t="array" ref="AA140">LOOKUP(2,1/(Log!$K$1:$K$27569=V140),Log!$J$1:$J$27569)</f>
        <v xml:space="preserve">The number of people exposed corresponds to the total population facing food insecurity according to he IPC published 2 October 2024. The figure is a summation of people in levels 1-4.  The reliability of this data is medium because it is based on projections made in October 2024 for April 2024-March 2025. We used this figure because most of the country has being exposed to food security crisis caused by drought. </v>
      </c>
      <c r="AB140" s="213" t="str">
        <f t="array" ref="AB140">LOOKUP(2,1/(Log!$K$1:$K$27569=V140),Log!$I$1:$I$27569)</f>
        <v>https://www.ipcinfo.org/fileadmin/user_upload/ipcinfo/docs/IPC_Zambia_Acute_Food_Insecurity_Jul2024_Mar2025_Report.pdf</v>
      </c>
      <c r="AC140" s="214">
        <f t="array" ref="AC140">LOOKUP(2,1/(Log!$K$1:$K$27569=V140),Log!$L$1:$L$27569)</f>
        <v>45777</v>
      </c>
      <c r="AD140" s="221" t="str">
        <f t="shared" si="155"/>
        <v>ZMB002People affected</v>
      </c>
      <c r="AE140" s="218">
        <f t="array" ref="AE140">IF(LOOKUP(2,1/(Log!$K$1:$K$27569=AD140),Log!$E$1:$E$27569)="x","x",ROUND(LOOKUP(2,1/(Log!$K$1:$K$27569=AD140),Log!$E$1:$E$27569),-3))</f>
        <v>13354000</v>
      </c>
      <c r="AF140" s="218" t="str">
        <f t="array" ref="AF140">LOOKUP(2,1/(Log!$K$1:$K$27569=AD140),Log!$F$1:$F$27569)</f>
        <v>IPC 02/10/2024</v>
      </c>
      <c r="AG140" s="218" t="str">
        <f t="array" ref="AG140">LOOKUP(2,1/(Log!$K$1:$K$27569=AD140),Log!$G$1:$G$27569)</f>
        <v xml:space="preserve">Medium </v>
      </c>
      <c r="AH140" s="218">
        <f t="array" ref="AH140">LOOKUP(2,1/(Log!$K$1:$K$27569=AD140),Log!$H$1:$H$27569)</f>
        <v>2</v>
      </c>
      <c r="AI140" s="218" t="str">
        <f t="array" ref="AI140">LOOKUP(2,1/(Log!$K$1:$K$27569=AD140),Log!$J$1:$J$27569)</f>
        <v>The number of people affected in this crisis corresponds to the total population facing food insecurity from IPC Phase 2 and above. The reliability of this data is medium because it is based on estimates and projections October 2024 to March 2025. Since drought is a driver of food insecurity and food is the primary need for this crisis, we chose to use this IPC source. The drought was declared in February 2024 and has affected over nine million people. The over nine million people figure is not a definite figure so we took the IPC people in level 2 and above and got nearly 13.5million people as affected by food insecurity. The drought is still ongoing and an appeal  Zambia: Drought Flash Appeal Response Monitoring (May 2024 - June 2025) was by OCHA was published 05/03/2025 and there are still no new publications from IPC in 2025 on the developments on food insecurity</v>
      </c>
      <c r="AJ140" s="218" t="str">
        <f t="array" ref="AJ140">LOOKUP(2,1/(Log!$K$1:$K$27569=AD140),Log!$I$1:$I$27569)</f>
        <v>https://www.ipcinfo.org/fileadmin/user_upload/ipcinfo/docs/IPC_Zambia_Acute_Food_Insecurity_Jul2024_Mar2025_Report.pdf</v>
      </c>
      <c r="AK140" s="219">
        <f t="array" ref="AK140">LOOKUP(2,1/(Log!$K$1:$K$27569=AD140),Log!$L$1:$L$27569)</f>
        <v>45777</v>
      </c>
      <c r="AL140" s="221" t="str">
        <f t="shared" si="156"/>
        <v>ZMB002People displaced</v>
      </c>
      <c r="AM140" s="213">
        <f t="array" ref="AM140">IF(LOOKUP(2,1/(Log!$K$1:$K$27569=AL140),Log!$E$1:$E$27569)="x","x",ROUND(LOOKUP(2,1/(Log!$K$1:$K$27569=AL140),Log!$E$1:$E$27569),-3))</f>
        <v>202000</v>
      </c>
      <c r="AN140" s="213" t="str">
        <f t="array" ref="AN140">LOOKUP(2,1/(Log!$K$1:$K$27569=AL140),Log!$F$1:$F$27569)</f>
        <v>IOM 29/01/2025</v>
      </c>
      <c r="AO140" s="213" t="str">
        <f t="array" ref="AO140">LOOKUP(2,1/(Log!$K$1:$K$27569=AL140),Log!$G$1:$G$27569)</f>
        <v xml:space="preserve">Medium </v>
      </c>
      <c r="AP140" s="213">
        <f t="array" ref="AP140">LOOKUP(2,1/(Log!$K$1:$K$27569=AL140),Log!$H$1:$H$27569)</f>
        <v>2</v>
      </c>
      <c r="AQ140" s="213" t="str">
        <f t="array" ref="AQ140">LOOKUP(2,1/(Log!$K$1:$K$27569=AL140),Log!$J$1:$J$27569)</f>
        <v>Drought is the primary driver of displacement in Zambia. The ongoing drought has displaced over 202,200 people across the Southern, Western, and Northwestern Provinces, according to IOM's latest assessment. The marjoity of the displaced population originate from the Southern Province (45% of the displaced population), followed by teh Western Province (36%). People are moving long distances, mostly to another province for livelihood opportunities. Of those assessed by IOM, the majority are moving to the Western province (39%). 
We used the latest publication of the IOM since it shows the recent data of displacement through out the count. The reliability of this data is medium as the situation is fluid and further displacement, including returns, may have occurred since the time of IOM's data collection between 12 November-12 December 2024.</v>
      </c>
      <c r="AR140" s="213" t="str">
        <f t="array" ref="AR140">LOOKUP(2,1/(Log!$K$1:$K$27569=AL140),Log!$I$1:$I$27569)</f>
        <v>https://reliefweb.int/report/zambia/zambia-drought-assessment-summary-report-12-november-12-december-2024</v>
      </c>
      <c r="AS140" s="214">
        <f t="array" ref="AS140">LOOKUP(2,1/(Log!$K$1:$K$27569=AL140),Log!$L$1:$L$27569)</f>
        <v>45777</v>
      </c>
      <c r="AT140" s="222" t="str">
        <f t="shared" si="157"/>
        <v>ZMB002Injuries reported</v>
      </c>
      <c r="AU140" s="218">
        <f t="array" ref="AU140">LOOKUP(2,1/(Log!$K$1:$K$27569=AT140),Log!$E$1:$E$27569)</f>
        <v>0</v>
      </c>
      <c r="AV140" s="218" t="str">
        <f t="array" ref="AV140">LOOKUP(2,1/(Log!$K$1:$K$27569=AT140),Log!$F$1:$F$27569)</f>
        <v>x</v>
      </c>
      <c r="AW140" s="218" t="str">
        <f t="array" ref="AW140">LOOKUP(2,1/(Log!$K$1:$K$27569=AT140),Log!$G$1:$G$27569)</f>
        <v>High</v>
      </c>
      <c r="AX140" s="218">
        <f t="array" ref="AX140">LOOKUP(2,1/(Log!$K$1:$K$27569=AT140),Log!$H$1:$H$27569)</f>
        <v>1</v>
      </c>
      <c r="AY140" s="218" t="str">
        <f t="array" ref="AY140">LOOKUP(2,1/(Log!$K$1:$K$27569=AT140),Log!$J$1:$J$27569)</f>
        <v>x</v>
      </c>
      <c r="AZ140" s="218" t="str">
        <f t="array" ref="AZ140">LOOKUP(2,1/(Log!$K$1:$K$27569=AT140),Log!$I$1:$I$27569)</f>
        <v>x</v>
      </c>
      <c r="BA140" s="219">
        <f t="array" ref="BA140">LOOKUP(2,1/(Log!$K$1:$K$27569=AT140),Log!$L$1:$L$27569)</f>
        <v>43784</v>
      </c>
      <c r="BB140" s="221" t="str">
        <f t="shared" si="158"/>
        <v>ZMB002Illness cases reported</v>
      </c>
      <c r="BC140" s="213">
        <f t="array" ref="BC140">LOOKUP(2,1/(Log!$K$1:$K$27569=BB140),Log!$E$1:$E$27569)</f>
        <v>20200</v>
      </c>
      <c r="BD140" s="213" t="str">
        <f t="array" ref="BD140">LOOKUP(2,1/(Log!$K$1:$K$27569=BB140),Log!$F$1:$F$27569)</f>
        <v>OCHA 16/01/2025</v>
      </c>
      <c r="BE140" s="213" t="str">
        <f t="array" ref="BE140">LOOKUP(2,1/(Log!$K$1:$K$27569=BB140),Log!$G$1:$G$27569)</f>
        <v xml:space="preserve">Medium </v>
      </c>
      <c r="BF140" s="213">
        <f t="array" ref="BF140">LOOKUP(2,1/(Log!$K$1:$K$27569=BB140),Log!$H$1:$H$27569)</f>
        <v>2</v>
      </c>
      <c r="BG140" s="213" t="str">
        <f t="array" ref="BG140">LOOKUP(2,1/(Log!$K$1:$K$27569=BB140),Log!$J$1:$J$27569)</f>
        <v>There were an estimated 20,200 cholera cases. We placed this under illness reported for this crisis since drought causes limited water availability heightening spread of cholera. The reliability is low since we are not certain about the cases in the last six months</v>
      </c>
      <c r="BH140" s="213" t="str">
        <f t="array" ref="BH140">LOOKUP(2,1/(Log!$K$1:$K$27569=BB140),Log!$I$1:$I$27569)</f>
        <v>https://reliefweb.int/report/zambia/southern-africa-humanitarian-snapshot-january-2025</v>
      </c>
      <c r="BI140" s="214">
        <f t="array" ref="BI140">LOOKUP(2,1/(Log!$K$1:$K$27569=BB140),Log!$L$1:$L$27569)</f>
        <v>45715</v>
      </c>
      <c r="BJ140" s="222" t="str">
        <f t="shared" si="159"/>
        <v>ZMB002Fatalities reported</v>
      </c>
      <c r="BK140" s="222" t="str">
        <f t="array" ref="BK140">LOOKUP(2,1/(Log!$K$1:$K$27569=BJ140),Log!$E$1:$E$27569)</f>
        <v>x</v>
      </c>
      <c r="BL140" s="222" t="str">
        <f t="array" ref="BL140">LOOKUP(2,1/(Log!$K$1:$K$27569=BJ140),Log!$F$1:$F$27569)</f>
        <v>x</v>
      </c>
      <c r="BM140" s="222" t="str">
        <f t="array" ref="BM140">LOOKUP(2,1/(Log!$K$1:$K$27569=BJ140),Log!$G$1:$G$27569)</f>
        <v>x</v>
      </c>
      <c r="BN140" s="222" t="str">
        <f t="array" ref="BN140">LOOKUP(2,1/(Log!$K$1:$K$27569=BJ140),Log!$H$1:$H$27569)</f>
        <v>x</v>
      </c>
      <c r="BO140" s="222" t="str">
        <f t="array" ref="BO140">LOOKUP(2,1/(Log!$K$1:$K$27569=BJ140),Log!$J$1:$J$27569)</f>
        <v xml:space="preserve">In the last six months from 1st October 2024  to 1st April 2025 , there is not enough information on mortality specifically due to drought. Although cholera cases are on the rise, the outbreak is due to multiple compounding drivers, including drought, as well as poor WASH infrastructure, mass displacement and limited access to heatlh services. </v>
      </c>
      <c r="BP140" s="218" t="str">
        <f t="array" ref="BP140">LOOKUP(2,1/(Log!$K$1:$K$27569=BJ140),Log!$I$1:$I$27569)</f>
        <v>x</v>
      </c>
      <c r="BQ140" s="223">
        <f t="array" ref="BQ140">LOOKUP(2,1/(Log!$K$1:$K$27569=BJ140),Log!$L$1:$L$27569)</f>
        <v>45777</v>
      </c>
      <c r="BR140" s="221" t="str">
        <f t="shared" si="160"/>
        <v>ZMB002Buildings damaged</v>
      </c>
      <c r="BS140" s="224">
        <f t="array" ref="BS140">LOOKUP(2,1/(Log!$K$1:$K$27569=BR140),Log!$E$1:$E$27569)</f>
        <v>0</v>
      </c>
      <c r="BT140" s="224">
        <f t="array" ref="BT140">LOOKUP(2,1/(Log!$K$1:$K$27569=BR140),Log!$F$1:$F$27569)</f>
        <v>0</v>
      </c>
      <c r="BU140" s="224" t="str">
        <f t="array" ref="BU140">LOOKUP(2,1/(Log!$K$1:$K$27569=BR140),Log!$G$1:$G$27569)</f>
        <v>Medium</v>
      </c>
      <c r="BV140" s="224">
        <f t="array" ref="BV140">LOOKUP(2,1/(Log!$K$1:$K$27569=BR140),Log!$H$1:$H$27569)</f>
        <v>2</v>
      </c>
      <c r="BW140" s="224" t="str">
        <f t="array" ref="BW140">LOOKUP(2,1/(Log!$K$1:$K$27569=BR140),Log!$J$1:$J$27569)</f>
        <v>No damages due to drought</v>
      </c>
      <c r="BX140" s="224">
        <f t="array" ref="BX140">LOOKUP(2,1/(Log!$K$1:$K$27569=BR140),Log!$I$1:$I$27569)</f>
        <v>0</v>
      </c>
      <c r="BY140" s="214">
        <f t="array" ref="BY140">LOOKUP(2,1/(Log!$K$1:$K$27569=BR140),Log!$L$1:$L$27569)</f>
        <v>43509</v>
      </c>
      <c r="BZ140" s="222" t="str">
        <f t="shared" si="161"/>
        <v>ZMB002Buildings destroyed</v>
      </c>
      <c r="CA140" s="222">
        <f t="array" ref="CA140">LOOKUP(2,1/(Log!$K$1:$K$27569=BZ140),Log!$E$1:$E$27569)</f>
        <v>0</v>
      </c>
      <c r="CB140" s="222">
        <f t="array" ref="CB140">LOOKUP(2,1/(Log!$K$1:$K$27569=BZ140),Log!$F$1:$F$27569)</f>
        <v>0</v>
      </c>
      <c r="CC140" s="222" t="str">
        <f t="array" ref="CC140">LOOKUP(2,1/(Log!$K$1:$K$27569=BZ140),Log!$G$1:$G$27569)</f>
        <v>Medium</v>
      </c>
      <c r="CD140" s="222">
        <f t="array" ref="CD140">LOOKUP(2,1/(Log!$K$1:$K$27569=BZ140),Log!$H$1:$H$27569)</f>
        <v>2</v>
      </c>
      <c r="CE140" s="222" t="str">
        <f t="array" ref="CE140">LOOKUP(2,1/(Log!$K$1:$K$27569=BZ140),Log!$J$1:$J$27569)</f>
        <v>No damages due to drought</v>
      </c>
      <c r="CF140" s="222">
        <f t="array" ref="CF140">LOOKUP(2,1/(Log!$K$1:$K$27569=BZ140),Log!$I$1:$I$27569)</f>
        <v>0</v>
      </c>
      <c r="CG140" s="223">
        <f t="array" ref="CG140">LOOKUP(2,1/(Log!$K$1:$K$27569=BZ140),Log!$L$1:$L$27569)</f>
        <v>43509</v>
      </c>
      <c r="CH140" s="221" t="str">
        <f t="shared" si="162"/>
        <v>ZMB002Buildings in the affected area</v>
      </c>
      <c r="CI140" s="222" t="e">
        <f t="array" ref="CI140">LOOKUP(2,1/(Log!$K$1:$K$27569=CH140),Log!$E$1:$E$27569)</f>
        <v>#N/A</v>
      </c>
      <c r="CJ140" s="222" t="e">
        <f t="array" ref="CJ140">LOOKUP(2,1/(Log!$K$1:$K$27569=CH140),Log!$F$1:$F$27569)</f>
        <v>#N/A</v>
      </c>
      <c r="CK140" s="222" t="e">
        <f t="array" ref="CK140">LOOKUP(2,1/(Log!$K$1:$K$27569=CH140),Log!$G$1:$G$27569)</f>
        <v>#N/A</v>
      </c>
      <c r="CL140" s="222" t="e">
        <f t="array" ref="CL140">LOOKUP(2,1/(Log!$K$1:$K$27569=CH140),Log!$H$1:$H$27569)</f>
        <v>#N/A</v>
      </c>
      <c r="CM140" s="222" t="e">
        <f t="array" ref="CM140">LOOKUP(2,1/(Log!$K$1:$K$27569=CH140),Log!$J$1:$J$27569)</f>
        <v>#N/A</v>
      </c>
      <c r="CN140" s="222" t="e">
        <f t="array" ref="CN140">LOOKUP(2,1/(Log!$K$1:$K$27569=CH140),Log!$I$1:$I$27569)</f>
        <v>#N/A</v>
      </c>
      <c r="CO140" s="225" t="e">
        <f t="array" ref="CO140">LOOKUP(2,1/(Log!$K$1:$K$27569=CH140),Log!$L$1:$L$27569)</f>
        <v>#N/A</v>
      </c>
      <c r="CP140" s="222" t="str">
        <f t="shared" si="163"/>
        <v>ZMB002Economic Losses</v>
      </c>
      <c r="CQ140" s="224" t="str">
        <f t="array" ref="CQ140">LOOKUP(2,1/(Log!$K$1:$K$27569=CP140),Log!$E$1:$E$27569)</f>
        <v>x</v>
      </c>
      <c r="CR140" s="224" t="str">
        <f t="array" ref="CR140">LOOKUP(2,1/(Log!$K$1:$K$27569=CP140),Log!$F$1:$F$27569)</f>
        <v>x</v>
      </c>
      <c r="CS140" s="224" t="str">
        <f t="array" ref="CS140">LOOKUP(2,1/(Log!$K$1:$K$27569=CP140),Log!$G$1:$G$27569)</f>
        <v>x</v>
      </c>
      <c r="CT140" s="224" t="str">
        <f t="array" ref="CT140">LOOKUP(2,1/(Log!$K$1:$K$27569=CP140),Log!$H$1:$H$27569)</f>
        <v>x</v>
      </c>
      <c r="CU140" s="224" t="str">
        <f t="array" ref="CU140">LOOKUP(2,1/(Log!$K$1:$K$27569=CP140),Log!$J$1:$J$27569)</f>
        <v>x</v>
      </c>
      <c r="CV140" s="224" t="str">
        <f t="array" ref="CV140">LOOKUP(2,1/(Log!$K$1:$K$27569=CP140),Log!$I$1:$I$27569)</f>
        <v>x</v>
      </c>
      <c r="CW140" s="214">
        <f t="array" ref="CW140">LOOKUP(2,1/(Log!$K$1:$K$27569=CP140),Log!$L$1:$L$27569)</f>
        <v>43784</v>
      </c>
      <c r="CX140" s="222" t="str">
        <f t="shared" si="164"/>
        <v>ZMB002People in Need</v>
      </c>
      <c r="CY140" s="218">
        <f t="shared" si="165"/>
        <v>5833000</v>
      </c>
      <c r="CZ140" s="218" t="str">
        <f t="shared" si="166"/>
        <v>IPC 02/10/2024</v>
      </c>
      <c r="DA140" s="218" t="str">
        <f t="shared" si="167"/>
        <v xml:space="preserve">Medium </v>
      </c>
      <c r="DB140" s="218">
        <f t="shared" si="168"/>
        <v>2</v>
      </c>
      <c r="DC140" s="218" t="str">
        <f t="shared" si="169"/>
        <v>According to INFORM Severity Index methodology, the sum of people in levels 3, 4 and 5 is equal to the total number of people in need. We picked the people in level 3 directly from IPC since level 3 coincides with IPC Phase 3.  The reliability is medium since the figures are based on estimates and projection for the period October 2024 to March 2025</v>
      </c>
      <c r="DD140" s="218" t="str">
        <f t="shared" si="170"/>
        <v>https://www.ipcinfo.org/fileadmin/user_upload/ipcinfo/docs/IPC_Zambia_Acute_Food_Insecurity_Jul2024_Mar2025_Report.pdf</v>
      </c>
      <c r="DE140" s="220">
        <f t="shared" si="171"/>
        <v>45777</v>
      </c>
      <c r="DF140" s="221" t="str">
        <f t="shared" si="172"/>
        <v>ZMB002Minimal humanitarian conditions - Level 1</v>
      </c>
      <c r="DG140" s="213">
        <f t="array" ref="DG140">IF(LOOKUP(2,1/(Log!$K$1:$K$27569=DF140),Log!$E$1:$E$27569)="x","x",ROUND(LOOKUP(2,1/(Log!$K$1:$K$27569=DF140),Log!$E$1:$E$27569),-3))</f>
        <v>4412000</v>
      </c>
      <c r="DH140" s="224" t="str">
        <f t="array" ref="DH140">LOOKUP(2,1/(Log!$K$1:$K$27569=DF140),Log!$F$1:$F$27569)</f>
        <v>IPC 02/10/2024</v>
      </c>
      <c r="DI140" s="224" t="str">
        <f t="array" ref="DI140">LOOKUP(2,1/(Log!$K$1:$K$27569=DF140),Log!$G$1:$G$27569)</f>
        <v xml:space="preserve">Medium </v>
      </c>
      <c r="DJ140" s="224">
        <f t="array" ref="DJ140">LOOKUP(2,1/(Log!$K$1:$K$27569=DF140),Log!$H$1:$H$27569)</f>
        <v>2</v>
      </c>
      <c r="DK140" s="224" t="str">
        <f t="array" ref="DK140">LOOKUP(2,1/(Log!$K$1:$K$27569=DF140),Log!$J$1:$J$27569)</f>
        <v>According to INFORM SI methodology, the number of people in Level 1 is equal to the people exposed minus the people affected. However, even if we picked the figures direct from IPC they still coincided with the ACAPS INFORM SI methodology mentioned above. People in Level 1 are able to meet their basic needs without employing irreversible coping strategies. The reliability is medium since the figures are based on estimates and projection for the period October 2024 to March 2025</v>
      </c>
      <c r="DL140" s="224" t="str">
        <f t="array" ref="DL140">LOOKUP(2,1/(Log!$K$1:$K$27569=DF140),Log!$I$1:$I$27569)</f>
        <v>https://www.ipcinfo.org/fileadmin/user_upload/ipcinfo/docs/IPC_Zambia_Acute_Food_Insecurity_Jul2024_Mar2025_Report.pdf</v>
      </c>
      <c r="DM140" s="214">
        <f t="array" ref="DM140">LOOKUP(2,1/(Log!$K$1:$K$27569=DF140),Log!$L$1:$L$27569)</f>
        <v>45777</v>
      </c>
      <c r="DN140" s="222" t="str">
        <f t="shared" si="173"/>
        <v>ZMB002Stressed humanitarian conditions - Level 2</v>
      </c>
      <c r="DO140" s="218">
        <f t="array" ref="DO140">IF(LOOKUP(2,1/(Log!$K$1:$K$27569=DN140),Log!$E$1:$E$27569)="x","x",ROUND(LOOKUP(2,1/(Log!$K$1:$K$27569=DN140),Log!$E$1:$E$27569),-3))</f>
        <v>7522000</v>
      </c>
      <c r="DP140" s="222" t="str">
        <f t="array" ref="DP140">LOOKUP(2,1/(Log!$K$1:$K$27569=DN140),Log!$F$1:$F$27569)</f>
        <v>IPC 02/10/2024</v>
      </c>
      <c r="DQ140" s="222" t="str">
        <f t="array" ref="DQ140">LOOKUP(2,1/(Log!$K$1:$K$27569=DN140),Log!$G$1:$G$27569)</f>
        <v xml:space="preserve">Medium </v>
      </c>
      <c r="DR140" s="222">
        <f t="array" ref="DR140">LOOKUP(2,1/(Log!$K$1:$K$27569=DN140),Log!$H$1:$H$27569)</f>
        <v>2</v>
      </c>
      <c r="DS140" s="222" t="str">
        <f t="array" ref="DS140">LOOKUP(2,1/(Log!$K$1:$K$27569=DN140),Log!$J$1:$J$27569)</f>
        <v>According to INFORM SI methodology, the number of people in Level 2 is equal to the people affected minus the people in need. However, even if we picked the figures direct from IPC they still coincided with the ACAPS INFORM SI methodology mentioned above. People in Level 2 might be facing some difficulties accessing basic services but are able to meet their needs without external assistance. The reliability is medium since the figures are based on estimates and projection for the period October 2024 to March 2025</v>
      </c>
      <c r="DT140" s="222" t="str">
        <f t="array" ref="DT140">LOOKUP(2,1/(Log!$K$1:$K$27569=DN140),Log!$I$1:$I$27569)</f>
        <v>https://www.ipcinfo.org/fileadmin/user_upload/ipcinfo/docs/IPC_Zambia_Acute_Food_Insecurity_Jul2024_Mar2025_Report.pdf</v>
      </c>
      <c r="DU140" s="223">
        <f t="array" ref="DU140">LOOKUP(2,1/(Log!$K$1:$K$27569=DN140),Log!$L$1:$L$27569)</f>
        <v>45777</v>
      </c>
      <c r="DV140" s="221" t="str">
        <f t="shared" si="174"/>
        <v>ZMB002Moderate humanitarian conditions - Level 3</v>
      </c>
      <c r="DW140" s="213">
        <f t="array" ref="DW140">IF(LOOKUP(2,1/(Log!$K$1:$K$27569=DV140),Log!$E$1:$E$27569)="x","x",ROUND(LOOKUP(2,1/(Log!$K$1:$K$27569=DV140),Log!$E$1:$E$27569),-3))</f>
        <v>5597000</v>
      </c>
      <c r="DX140" s="224" t="str">
        <f t="array" ref="DX140">LOOKUP(2,1/(Log!$K$1:$K$27569=DV140),Log!$F$1:$F$27569)</f>
        <v>IPC 02/10/2024</v>
      </c>
      <c r="DY140" s="224" t="str">
        <f t="array" ref="DY140">LOOKUP(2,1/(Log!$K$1:$K$27569=DV140),Log!$G$1:$G$27569)</f>
        <v xml:space="preserve">Medium </v>
      </c>
      <c r="DZ140" s="224">
        <f t="array" ref="DZ140">LOOKUP(2,1/(Log!$K$1:$K$27569=DV140),Log!$H$1:$H$27569)</f>
        <v>2</v>
      </c>
      <c r="EA140" s="224" t="str">
        <f t="array" ref="EA140">LOOKUP(2,1/(Log!$K$1:$K$27569=DV140),Log!$J$1:$J$27569)</f>
        <v>According to INFORM Severity Index methodology, the sum of people in levels 3, 4 and 5 is equal to the total number of people in need. We picked the people in level 3 directly from IPC since level 3 coincides with IPC Phase 3.  The reliability is medium since the figures are based on estimates and projection for the period October 2024 to March 2025</v>
      </c>
      <c r="EB140" s="224" t="str">
        <f t="array" ref="EB140">LOOKUP(2,1/(Log!$K$1:$K$27569=DV140),Log!$I$1:$I$27569)</f>
        <v>https://www.ipcinfo.org/fileadmin/user_upload/ipcinfo/docs/IPC_Zambia_Acute_Food_Insecurity_Jul2024_Mar2025_Report.pdf</v>
      </c>
      <c r="EC140" s="214">
        <f t="array" ref="EC140">LOOKUP(2,1/(Log!$K$1:$K$27569=DV140),Log!$L$1:$L$27569)</f>
        <v>45777</v>
      </c>
      <c r="ED140" s="222" t="str">
        <f t="shared" si="175"/>
        <v>ZMB002Severe humanitarian conditions - Level 4</v>
      </c>
      <c r="EE140" s="218">
        <f t="array" ref="EE140">IF(LOOKUP(2,1/(Log!$K$1:$K$27569=ED140),Log!$E$1:$E$27569)="x","x",ROUND(LOOKUP(2,1/(Log!$K$1:$K$27569=ED140),Log!$E$1:$E$27569),-3))</f>
        <v>236000</v>
      </c>
      <c r="EF140" s="222" t="str">
        <f t="array" ref="EF140">LOOKUP(2,1/(Log!$K$1:$K$27569=ED140),Log!$F$1:$F$27569)</f>
        <v>IPC 02/10/2024</v>
      </c>
      <c r="EG140" s="222" t="str">
        <f t="array" ref="EG140">LOOKUP(2,1/(Log!$K$1:$K$27569=ED140),Log!$G$1:$G$27569)</f>
        <v xml:space="preserve">Medium </v>
      </c>
      <c r="EH140" s="222">
        <f t="array" ref="EH140">LOOKUP(2,1/(Log!$K$1:$K$27569=ED140),Log!$H$1:$H$27569)</f>
        <v>2</v>
      </c>
      <c r="EI140" s="222" t="str">
        <f t="array" ref="EI140">LOOKUP(2,1/(Log!$K$1:$K$27569=ED140),Log!$J$1:$J$27569)</f>
        <v>According to INFORM Severity Index methodology, the sum of people in levels 3, 4 and 5 is equal to the total number of people in need. We used the latest IPC figure to cater for level 4 since food is the primary need faced by those in this level. The reliability of this data is medium because it is based on projections from October 2024 to March 2025</v>
      </c>
      <c r="EJ140" s="222" t="str">
        <f t="array" ref="EJ140">LOOKUP(2,1/(Log!$K$1:$K$27569=ED140),Log!$I$1:$I$27569)</f>
        <v>https://www.ipcinfo.org/fileadmin/user_upload/ipcinfo/docs/IPC_Zambia_Acute_Food_Insecurity_Jul2024_Mar2025_Report.pdf</v>
      </c>
      <c r="EK140" s="223">
        <f t="array" ref="EK140">LOOKUP(2,1/(Log!$K$1:$K$27569=ED140),Log!$L$1:$L$27569)</f>
        <v>45777</v>
      </c>
      <c r="EL140" s="221" t="str">
        <f t="shared" si="176"/>
        <v>ZMB002Extreme humanitarian conditions - Level 5</v>
      </c>
      <c r="EM140" s="213">
        <f t="array" ref="EM140">IF(LOOKUP(2,1/(Log!$K$1:$K$27569=EL140),Log!$E$1:$E$27569)="x","x",ROUND(LOOKUP(2,1/(Log!$K$1:$K$27569=EL140),Log!$E$1:$E$27569),-3))</f>
        <v>0</v>
      </c>
      <c r="EN140" s="224" t="str">
        <f t="array" ref="EN140">LOOKUP(2,1/(Log!$K$1:$K$27569=EL140),Log!$F$1:$F$27569)</f>
        <v>IPC 02/10/2024</v>
      </c>
      <c r="EO140" s="224" t="str">
        <f t="array" ref="EO140">LOOKUP(2,1/(Log!$K$1:$K$27569=EL140),Log!$G$1:$G$27569)</f>
        <v xml:space="preserve">Medium </v>
      </c>
      <c r="EP140" s="224">
        <f t="array" ref="EP140">LOOKUP(2,1/(Log!$K$1:$K$27569=EL140),Log!$H$1:$H$27569)</f>
        <v>2</v>
      </c>
      <c r="EQ140" s="224" t="str">
        <f t="array" ref="EQ140">LOOKUP(2,1/(Log!$K$1:$K$27569=EL140),Log!$J$1:$J$27569)</f>
        <v>IPC did not provide people in level 5 from October 2024 to March 2025. The reliability was medium since this was based on projections</v>
      </c>
      <c r="ER140" s="224" t="str">
        <f t="array" ref="ER140">LOOKUP(2,1/(Log!$K$1:$K$27569=EL140),Log!$I$1:$I$27569)</f>
        <v>https://www.ipcinfo.org/fileadmin/user_upload/ipcinfo/docs/IPC_Zambia_Acute_Food_Insecurity_Jul2024_Mar2025_Report.pdf</v>
      </c>
      <c r="ES140" s="214">
        <f t="array" ref="ES140">LOOKUP(2,1/(Log!$K$1:$K$27569=EL140),Log!$L$1:$L$27569)</f>
        <v>45777</v>
      </c>
      <c r="ET140" s="222" t="str">
        <f t="shared" si="177"/>
        <v>ZMB002Fatalities in all crises</v>
      </c>
      <c r="EU140" s="222" t="str">
        <f t="array" ref="EU140">LOOKUP(2,1/(Log!$K$1:$K$27569=ET140),Log!$E$1:$E$27569)</f>
        <v>x</v>
      </c>
      <c r="EV140" s="222" t="str">
        <f t="array" ref="EV140">LOOKUP(2,1/(Log!$K$1:$K$27569=ET140),Log!$F$1:$F$27569)</f>
        <v>x</v>
      </c>
      <c r="EW140" s="222" t="str">
        <f t="array" ref="EW140">LOOKUP(2,1/(Log!$K$1:$K$27569=ET140),Log!$G$1:$G$27569)</f>
        <v>x</v>
      </c>
      <c r="EX140" s="222" t="str">
        <f t="array" ref="EX140">LOOKUP(2,1/(Log!$K$1:$K$27569=ET140),Log!$H$1:$H$27569)</f>
        <v>x</v>
      </c>
      <c r="EY140" s="222" t="str">
        <f t="array" ref="EY140">LOOKUP(2,1/(Log!$K$1:$K$27569=ET140),Log!$J$1:$J$27569)</f>
        <v xml:space="preserve">In the last six months from 1st October 2024  to 1st April 2025 , there is not enough information on mortality specifically due to drought. Although cholera cases are on the rise, the outbreak is due to multiple compounding drivers, including drought, as well as poor WASH infrastructure, mass displacement and limited access to heatlh services. </v>
      </c>
      <c r="EZ140" s="222" t="str">
        <f t="array" ref="EZ140">LOOKUP(2,1/(Log!$K$1:$K$27569=ET140),Log!$I$1:$I$27569)</f>
        <v>x</v>
      </c>
      <c r="FA140" s="223">
        <f t="array" ref="FA140">LOOKUP(2,1/(Log!$K$1:$K$27569=ET140),Log!$L$1:$L$27569)</f>
        <v>45777</v>
      </c>
      <c r="FB140" s="221" t="str">
        <f t="shared" si="178"/>
        <v>ZMB002Crisis affected groups</v>
      </c>
      <c r="FC140" s="224">
        <f t="array" ref="FC140">LOOKUP(2,1/(Log!$K$1:$K$27569=FB140),Log!$E$1:$E$27569)</f>
        <v>3</v>
      </c>
      <c r="FD140" s="224" t="str">
        <f t="array" ref="FD140">LOOKUP(2,1/(Log!$K$1:$K$27569=FB140),Log!$F$1:$F$27569)</f>
        <v>UNHCR 31/03/2021</v>
      </c>
      <c r="FE140" s="224" t="str">
        <f t="array" ref="FE140">LOOKUP(2,1/(Log!$K$1:$K$27569=FB140),Log!$G$1:$G$27569)</f>
        <v xml:space="preserve">Medium </v>
      </c>
      <c r="FF140" s="224">
        <f t="array" ref="FF140">LOOKUP(2,1/(Log!$K$1:$K$27569=FB140),Log!$H$1:$H$27569)</f>
        <v>2</v>
      </c>
      <c r="FG140" s="224" t="str">
        <f t="array" ref="FG140">LOOKUP(2,1/(Log!$K$1:$K$27569=FB140),Log!$J$1:$J$27569)</f>
        <v xml:space="preserve">internally displaced persons (IDPs) host and non-host groups are affected by the crisis. Most refugees are from Angola and DRC, and smaller numbers of refugees are from Rwanda, Burundi, Somalia and other nationalities. </v>
      </c>
      <c r="FH140" s="224" t="str">
        <f t="array" ref="FH140">LOOKUP(2,1/(Log!$K$1:$K$27569=FB140),Log!$I$1:$I$27569)</f>
        <v>https://data2.unhcr.org/en/country/zmb</v>
      </c>
      <c r="FI140" s="214">
        <f t="array" ref="FI140">LOOKUP(2,1/(Log!$K$1:$K$27569=FB140),Log!$L$1:$L$27569)</f>
        <v>45777</v>
      </c>
      <c r="FJ140" s="221" t="str">
        <f t="shared" si="179"/>
        <v>ZMB002People facing limited access constraints</v>
      </c>
      <c r="FK140" s="222" t="str">
        <f t="array" ref="FK140">LOOKUP(2,1/(Log!$K$1:$K$27569=FJ140),Log!$E$1:$E$27569)</f>
        <v>x</v>
      </c>
      <c r="FL140" s="222" t="str">
        <f t="array" ref="FL140">LOOKUP(2,1/(Log!$K$1:$K$27569=FJ140),Log!$F$1:$F$27569)</f>
        <v>ACAPS ACCESS MAP</v>
      </c>
      <c r="FM140" s="222" t="str">
        <f t="array" ref="FM140">LOOKUP(2,1/(Log!$K$1:$K$27569=FJ140),Log!$G$1:$G$27569)</f>
        <v>x</v>
      </c>
      <c r="FN140" s="222" t="str">
        <f t="array" ref="FN140">LOOKUP(2,1/(Log!$K$1:$K$27569=FJ140),Log!$H$1:$H$27569)</f>
        <v>x</v>
      </c>
      <c r="FO140" s="222" t="str">
        <f t="array" ref="FO140">LOOKUP(2,1/(Log!$K$1:$K$27569=FJ140),Log!$J$1:$J$27569)</f>
        <v>Acaps Acces map score</v>
      </c>
      <c r="FP140" s="218" t="str">
        <f t="array" ref="FP140">LOOKUP(2,1/(Log!$K$1:$K$27569=FJ140),Log!$I$1:$I$27569)</f>
        <v>humanitarianaccess.acaps.org/</v>
      </c>
      <c r="FQ140" s="219">
        <f t="array" ref="FQ140">LOOKUP(2,1/(Log!$K$1:$K$27569=FJ140),Log!$L$1:$L$27569)</f>
        <v>43578</v>
      </c>
      <c r="FR140" s="221" t="str">
        <f t="shared" si="180"/>
        <v>ZMB002People facing restricted access constraints</v>
      </c>
      <c r="FS140" s="224" t="str">
        <f t="array" ref="FS140">LOOKUP(2,1/(Log!$K$1:$K$27569=FR140),Log!$E$1:$E$27569)</f>
        <v>x</v>
      </c>
      <c r="FT140" s="224" t="str">
        <f t="array" ref="FT140">LOOKUP(2,1/(Log!$K$1:$K$27569=FR140),Log!$F$1:$F$27569)</f>
        <v>ACAPS ACCESS MAP</v>
      </c>
      <c r="FU140" s="224" t="str">
        <f t="array" ref="FU140">LOOKUP(2,1/(Log!$K$1:$K$27569=FR140),Log!$G$1:$G$27569)</f>
        <v>x</v>
      </c>
      <c r="FV140" s="224" t="str">
        <f t="array" ref="FV140">LOOKUP(2,1/(Log!$K$1:$K$27569=FR140),Log!$H$1:$H$27569)</f>
        <v>x</v>
      </c>
      <c r="FW140" s="224" t="str">
        <f t="array" ref="FW140">LOOKUP(2,1/(Log!$K$1:$K$27569=FR140),Log!$J$1:$J$27569)</f>
        <v>Acaps Acces map score</v>
      </c>
      <c r="FX140" s="224" t="str">
        <f t="array" ref="FX140">LOOKUP(2,1/(Log!$K$1:$K$27569=FR140),Log!$I$1:$I$27569)</f>
        <v>humanitarianaccess.acaps.org/</v>
      </c>
      <c r="FY140" s="214">
        <f t="array" ref="FY140">LOOKUP(2,1/(Log!$K$1:$K$27569=FR140),Log!$L$1:$L$27569)</f>
        <v>43578</v>
      </c>
      <c r="FZ140" s="222" t="str">
        <f t="shared" si="181"/>
        <v>ZMB002Impediments to entry into country (bureaucratic and administrative)</v>
      </c>
      <c r="GA140" s="222">
        <f t="array" ref="GA140">LOOKUP(2,1/(Log!$K$1:$K$27569=FZ140),Log!$E$1:$E$27569)</f>
        <v>1</v>
      </c>
      <c r="GB140" s="222" t="str">
        <f t="array" ref="GB140">LOOKUP(2,1/(Log!$K$1:$K$27569=FZ140),Log!$F$1:$F$27569)</f>
        <v>ACAPS Access Methodology</v>
      </c>
      <c r="GC140" s="222" t="str">
        <f t="array" ref="GC140">LOOKUP(2,1/(Log!$K$1:$K$27569=FZ140),Log!$G$1:$G$27569)</f>
        <v>Medium</v>
      </c>
      <c r="GD140" s="222">
        <f t="array" ref="GD140">LOOKUP(2,1/(Log!$K$1:$K$27569=FZ140),Log!$H$1:$H$27569)</f>
        <v>2</v>
      </c>
      <c r="GE140" s="222" t="str">
        <f t="array" ref="GE140">LOOKUP(2,1/(Log!$K$1:$K$27569=FZ140),Log!$J$1:$J$27569)</f>
        <v>x</v>
      </c>
      <c r="GF140" s="222" t="str">
        <f t="array" ref="GF140">LOOKUP(2,1/(Log!$K$1:$K$27569=FZ140),Log!$I$1:$I$27569)</f>
        <v>x</v>
      </c>
      <c r="GG140" s="223">
        <f t="array" ref="GG140">LOOKUP(2,1/(Log!$K$1:$K$27569=FZ140),Log!$L$1:$L$27569)</f>
        <v>45603</v>
      </c>
      <c r="GH140" s="221" t="str">
        <f t="shared" si="182"/>
        <v>ZMB002Restriction of movement (impediments to freedom of movement and/or administrative restrictions)</v>
      </c>
      <c r="GI140" s="224">
        <f t="array" ref="GI140">LOOKUP(2,1/(Log!$K$1:$K$27569=GH140),Log!$E$1:$E$27569)</f>
        <v>0</v>
      </c>
      <c r="GJ140" s="224" t="str">
        <f t="array" ref="GJ140">LOOKUP(2,1/(Log!$K$1:$K$27569=GH140),Log!$F$1:$F$27569)</f>
        <v>ACAPS Access Methodology</v>
      </c>
      <c r="GK140" s="224" t="str">
        <f t="array" ref="GK140">LOOKUP(2,1/(Log!$K$1:$K$27569=GH140),Log!$G$1:$G$27569)</f>
        <v>Medium</v>
      </c>
      <c r="GL140" s="224">
        <f t="array" ref="GL140">LOOKUP(2,1/(Log!$K$1:$K$27569=GH140),Log!$H$1:$H$27569)</f>
        <v>2</v>
      </c>
      <c r="GM140" s="224" t="str">
        <f t="array" ref="GM140">LOOKUP(2,1/(Log!$K$1:$K$27569=GH140),Log!$J$1:$J$27569)</f>
        <v>x</v>
      </c>
      <c r="GN140" s="224" t="str">
        <f t="array" ref="GN140">LOOKUP(2,1/(Log!$K$1:$K$27569=GH140),Log!$I$1:$I$27569)</f>
        <v>x</v>
      </c>
      <c r="GO140" s="214">
        <f t="array" ref="GO140">LOOKUP(2,1/(Log!$K$1:$K$27569=GH140),Log!$L$1:$L$27569)</f>
        <v>45603</v>
      </c>
      <c r="GP140" s="222" t="str">
        <f t="shared" si="183"/>
        <v>ZMB002Interference into implementation of humanitarian activities</v>
      </c>
      <c r="GQ140" s="222">
        <f t="array" ref="GQ140">LOOKUP(2,1/(Log!$K$1:$K$27569=GP140),Log!$E$1:$E$27569)</f>
        <v>1</v>
      </c>
      <c r="GR140" s="222" t="str">
        <f t="array" ref="GR140">LOOKUP(2,1/(Log!$K$1:$K$27569=GP140),Log!$F$1:$F$27569)</f>
        <v>ACAPS Access Methodology</v>
      </c>
      <c r="GS140" s="222" t="str">
        <f t="array" ref="GS140">LOOKUP(2,1/(Log!$K$1:$K$27569=GP140),Log!$G$1:$G$27569)</f>
        <v>Medium</v>
      </c>
      <c r="GT140" s="222">
        <f t="array" ref="GT140">LOOKUP(2,1/(Log!$K$1:$K$27569=GP140),Log!$H$1:$H$27569)</f>
        <v>2</v>
      </c>
      <c r="GU140" s="222" t="str">
        <f t="array" ref="GU140">LOOKUP(2,1/(Log!$K$1:$K$27569=GP140),Log!$J$1:$J$27569)</f>
        <v>x</v>
      </c>
      <c r="GV140" s="222" t="str">
        <f t="array" ref="GV140">LOOKUP(2,1/(Log!$K$1:$K$27569=GP140),Log!$I$1:$I$27569)</f>
        <v>x</v>
      </c>
      <c r="GW140" s="223">
        <f t="array" ref="GW140">LOOKUP(2,1/(Log!$K$1:$K$27569=GP140),Log!$L$1:$L$27569)</f>
        <v>45603</v>
      </c>
      <c r="GX140" s="221" t="str">
        <f t="shared" si="184"/>
        <v>ZMB002Violence against personnel, facilities and assets</v>
      </c>
      <c r="GY140" s="224">
        <f t="array" ref="GY140">LOOKUP(2,1/(Log!$K$1:$K$27569=GX140),Log!$E$1:$E$27569)</f>
        <v>0</v>
      </c>
      <c r="GZ140" s="224" t="str">
        <f t="array" ref="GZ140">LOOKUP(2,1/(Log!$K$1:$K$27569=GX140),Log!$F$1:$F$27569)</f>
        <v>ACAPS Access Methodology</v>
      </c>
      <c r="HA140" s="224" t="str">
        <f t="array" ref="HA140">LOOKUP(2,1/(Log!$K$1:$K$27569=GX140),Log!$G$1:$G$27569)</f>
        <v>Medium</v>
      </c>
      <c r="HB140" s="224">
        <f t="array" ref="HB140">LOOKUP(2,1/(Log!$K$1:$K$27569=GX140),Log!$H$1:$H$27569)</f>
        <v>2</v>
      </c>
      <c r="HC140" s="224" t="str">
        <f t="array" ref="HC140">LOOKUP(2,1/(Log!$K$1:$K$27569=GX140),Log!$J$1:$J$27569)</f>
        <v>x</v>
      </c>
      <c r="HD140" s="224" t="str">
        <f t="array" ref="HD140">LOOKUP(2,1/(Log!$K$1:$K$27569=GX140),Log!$I$1:$I$27569)</f>
        <v>x</v>
      </c>
      <c r="HE140" s="214">
        <f t="array" ref="HE140">LOOKUP(2,1/(Log!$K$1:$K$27569=GX140),Log!$L$1:$L$27569)</f>
        <v>45603</v>
      </c>
      <c r="HF140" s="222" t="str">
        <f t="shared" si="185"/>
        <v>ZMB002Denial of existence of humanitarian needs or entitlements to assistance</v>
      </c>
      <c r="HG140" s="222">
        <f t="array" ref="HG140">LOOKUP(2,1/(Log!$K$1:$K$27569=HF140),Log!$E$1:$E$27569)</f>
        <v>0</v>
      </c>
      <c r="HH140" s="222" t="str">
        <f t="array" ref="HH140">LOOKUP(2,1/(Log!$K$1:$K$27569=HF140),Log!$F$1:$F$27569)</f>
        <v>ACAPS Access Methodology</v>
      </c>
      <c r="HI140" s="222" t="str">
        <f t="array" ref="HI140">LOOKUP(2,1/(Log!$K$1:$K$27569=HF140),Log!$G$1:$G$27569)</f>
        <v>Medium</v>
      </c>
      <c r="HJ140" s="222">
        <f t="array" ref="HJ140">LOOKUP(2,1/(Log!$K$1:$K$27569=HF140),Log!$H$1:$H$27569)</f>
        <v>2</v>
      </c>
      <c r="HK140" s="222" t="str">
        <f t="array" ref="HK140">LOOKUP(2,1/(Log!$K$1:$K$27569=HF140),Log!$J$1:$J$27569)</f>
        <v>x</v>
      </c>
      <c r="HL140" s="222" t="str">
        <f t="array" ref="HL140">LOOKUP(2,1/(Log!$K$1:$K$27569=HF140),Log!$I$1:$I$27569)</f>
        <v>x</v>
      </c>
      <c r="HM140" s="223">
        <f t="array" ref="HM140">LOOKUP(2,1/(Log!$K$1:$K$27569=HF140),Log!$L$1:$L$27569)</f>
        <v>45603</v>
      </c>
      <c r="HN140" s="221" t="str">
        <f t="shared" si="186"/>
        <v>ZMB002Restriction and obstruction of access to services and assistance</v>
      </c>
      <c r="HO140" s="224">
        <f t="array" ref="HO140">LOOKUP(2,1/(Log!$K$1:$K$27569=HN140),Log!$E$1:$E$27569)</f>
        <v>0</v>
      </c>
      <c r="HP140" s="224" t="str">
        <f t="array" ref="HP140">LOOKUP(2,1/(Log!$K$1:$K$27569=HN140),Log!$F$1:$F$27569)</f>
        <v>ACAPS Access Methodology</v>
      </c>
      <c r="HQ140" s="224" t="str">
        <f t="array" ref="HQ140">LOOKUP(2,1/(Log!$K$1:$K$27569=HN140),Log!$G$1:$G$27569)</f>
        <v>Medium</v>
      </c>
      <c r="HR140" s="224">
        <f t="array" ref="HR140">LOOKUP(2,1/(Log!$K$1:$K$27569=HN140),Log!$H$1:$H$27569)</f>
        <v>2</v>
      </c>
      <c r="HS140" s="224" t="str">
        <f t="array" ref="HS140">LOOKUP(2,1/(Log!$K$1:$K$27569=HN140),Log!$J$1:$J$27569)</f>
        <v>x</v>
      </c>
      <c r="HT140" s="224" t="str">
        <f t="array" ref="HT140">LOOKUP(2,1/(Log!$K$1:$K$27569=HN140),Log!$I$1:$I$27569)</f>
        <v>x</v>
      </c>
      <c r="HU140" s="214">
        <f t="array" ref="HU140">LOOKUP(2,1/(Log!$K$1:$K$27569=HN140),Log!$L$1:$L$27569)</f>
        <v>45603</v>
      </c>
      <c r="HV140" s="222" t="str">
        <f t="shared" si="187"/>
        <v>ZMB002Ongoing insecurity/hostilities affecting humanitarian assistance</v>
      </c>
      <c r="HW140" s="222">
        <f t="array" ref="HW140">LOOKUP(2,1/(Log!$K$1:$K$27569=HV140),Log!$E$1:$E$27569)</f>
        <v>0</v>
      </c>
      <c r="HX140" s="222" t="str">
        <f t="array" ref="HX140">LOOKUP(2,1/(Log!$K$1:$K$27569=HV140),Log!$F$1:$F$27569)</f>
        <v>ACAPS Access Methodology</v>
      </c>
      <c r="HY140" s="222" t="str">
        <f t="array" ref="HY140">LOOKUP(2,1/(Log!$K$1:$K$27569=HV140),Log!$G$1:$G$27569)</f>
        <v>Medium</v>
      </c>
      <c r="HZ140" s="222">
        <f t="array" ref="HZ140">LOOKUP(2,1/(Log!$K$1:$K$27569=HV140),Log!$H$1:$H$27569)</f>
        <v>2</v>
      </c>
      <c r="IA140" s="222" t="str">
        <f t="array" ref="IA140">LOOKUP(2,1/(Log!$K$1:$K$27569=HV140),Log!$J$1:$J$27569)</f>
        <v>x</v>
      </c>
      <c r="IB140" s="222" t="str">
        <f t="array" ref="IB140">LOOKUP(2,1/(Log!$K$1:$K$27569=HV140),Log!$I$1:$I$27569)</f>
        <v>x</v>
      </c>
      <c r="IC140" s="223">
        <f t="array" ref="IC140">LOOKUP(2,1/(Log!$K$1:$K$27569=HV140),Log!$L$1:$L$27569)</f>
        <v>45603</v>
      </c>
      <c r="ID140" s="221" t="str">
        <f t="shared" si="188"/>
        <v>ZMB002Presence of mines and improvised explosive devices</v>
      </c>
      <c r="IE140" s="224">
        <f t="array" ref="IE140">LOOKUP(2,1/(Log!$K$1:$K$27569=ID140),Log!$E$1:$E$27569)</f>
        <v>0</v>
      </c>
      <c r="IF140" s="224" t="str">
        <f t="array" ref="IF140">LOOKUP(2,1/(Log!$K$1:$K$27569=ID140),Log!$F$1:$F$27569)</f>
        <v>ACAPS Access Methodology</v>
      </c>
      <c r="IG140" s="224" t="str">
        <f t="array" ref="IG140">LOOKUP(2,1/(Log!$K$1:$K$27569=ID140),Log!$G$1:$G$27569)</f>
        <v>Medium</v>
      </c>
      <c r="IH140" s="224">
        <f t="array" ref="IH140">LOOKUP(2,1/(Log!$K$1:$K$27569=ID140),Log!$H$1:$H$27569)</f>
        <v>2</v>
      </c>
      <c r="II140" s="224" t="str">
        <f t="array" ref="II140">LOOKUP(2,1/(Log!$K$1:$K$27569=ID140),Log!$J$1:$J$27569)</f>
        <v>x</v>
      </c>
      <c r="IJ140" s="224" t="str">
        <f t="array" ref="IJ140">LOOKUP(2,1/(Log!$K$1:$K$27569=ID140),Log!$I$1:$I$27569)</f>
        <v>x</v>
      </c>
      <c r="IK140" s="214">
        <f t="array" ref="IK140">LOOKUP(2,1/(Log!$K$1:$K$27569=ID140),Log!$L$1:$L$27569)</f>
        <v>45603</v>
      </c>
      <c r="IL140" s="222" t="str">
        <f t="shared" si="189"/>
        <v>ZMB002Physical constraints in the environment (obstacles related to terrain, climate, lack of infrastructure, etc.)</v>
      </c>
      <c r="IM140" s="222">
        <f t="array" ref="IM140">LOOKUP(2,1/(Log!$K$1:$K$27569=IL140),Log!$E$1:$E$27569)</f>
        <v>2</v>
      </c>
      <c r="IN140" s="222" t="str">
        <f t="array" ref="IN140">LOOKUP(2,1/(Log!$K$1:$K$27569=IL140),Log!$F$1:$F$27569)</f>
        <v>ACAPS Access Methodology</v>
      </c>
      <c r="IO140" s="222" t="str">
        <f t="array" ref="IO140">LOOKUP(2,1/(Log!$K$1:$K$27569=IL140),Log!$G$1:$G$27569)</f>
        <v>Medium</v>
      </c>
      <c r="IP140" s="222">
        <f t="array" ref="IP140">LOOKUP(2,1/(Log!$K$1:$K$27569=IL140),Log!$H$1:$H$27569)</f>
        <v>2</v>
      </c>
      <c r="IQ140" s="222" t="str">
        <f t="array" ref="IQ140">LOOKUP(2,1/(Log!$K$1:$K$27569=IL140),Log!$J$1:$J$27569)</f>
        <v>x</v>
      </c>
      <c r="IR140" s="222" t="str">
        <f t="array" ref="IR140">LOOKUP(2,1/(Log!$K$1:$K$27569=IL140),Log!$I$1:$I$27569)</f>
        <v>x</v>
      </c>
      <c r="IS140" s="223">
        <f t="array" ref="IS140">LOOKUP(2,1/(Log!$K$1:$K$27569=IL140),Log!$L$1:$L$27569)</f>
        <v>45603</v>
      </c>
    </row>
    <row r="141" spans="1:253" s="11" customFormat="1" ht="13.35" customHeight="1">
      <c r="A141" s="11" t="str">
        <f>Lists!B:B</f>
        <v>Complex crisis in Zimbabwe</v>
      </c>
      <c r="B141" s="11" t="str">
        <f>Lists!F:F</f>
        <v>Drought/drier conditions</v>
      </c>
      <c r="C141" s="11" t="str">
        <f>Lists!C:C</f>
        <v>ZWE001</v>
      </c>
      <c r="D141" s="11" t="str">
        <f>Lists!A:A</f>
        <v>Zimbabwe</v>
      </c>
      <c r="E141" s="11" t="str">
        <f>Lists!D:D</f>
        <v>ZWE</v>
      </c>
      <c r="F141" s="11" t="str">
        <f t="shared" si="152"/>
        <v>ZWE001Total population</v>
      </c>
      <c r="G141" s="212">
        <f t="array" ref="G141">ROUND(LOOKUP(2,1/(Log!$K$1:$K$27569=F141),Log!$E$1:$E$27569),-3)</f>
        <v>16873000</v>
      </c>
      <c r="H141" s="213" t="str">
        <f t="array" ref="H141">LOOKUP(2,1/(Log!$K$1:$K$27569=F141),Log!$F$1:$F$27569)</f>
        <v>world population review accessed on 15/04/2025</v>
      </c>
      <c r="I141" s="213" t="str">
        <f t="array" ref="I141">LOOKUP(2,1/(Log!$K$1:$K$27569=F141),Log!$G$1:$G$27569)</f>
        <v xml:space="preserve">Medium </v>
      </c>
      <c r="J141" s="213">
        <f t="array" ref="J141">LOOKUP(2,1/(Log!$K$1:$K$27569=F141),Log!$H$1:$H$27569)</f>
        <v>2</v>
      </c>
      <c r="K141" s="213" t="str">
        <f t="array" ref="K141">LOOKUP(2,1/(Log!$K$1:$K$27569=F141),Log!$J$1:$J$27569)</f>
        <v>Total population in Zimbabwe accessed on 15/04/2025. We used this source because it gives population based on projections of the latest United Nations data. The reliability is medium since these figures are based on projections</v>
      </c>
      <c r="L141" s="213" t="str">
        <f t="array" ref="L141">LOOKUP(2,1/(Log!$K$1:$K$27569=F141),Log!$I$1:$I$27569)</f>
        <v>https://worldpopulationreview.com/countries/zimbabwe-population</v>
      </c>
      <c r="M141" s="214">
        <f t="array" ref="M141">LOOKUP(2,1/(Log!$K$1:$K$27569=F141),Log!$L$1:$L$27569)</f>
        <v>45777</v>
      </c>
      <c r="N141" s="227" t="str">
        <f t="shared" si="153"/>
        <v>ZWE001Landmass affected</v>
      </c>
      <c r="O141" s="216">
        <f t="array" ref="O141">LOOKUP(2,1/(Log!$K$1:$K$27569=N141),Log!$E$1:$E$27569)</f>
        <v>386850</v>
      </c>
      <c r="P141" s="216" t="str">
        <f t="array" ref="P141">LOOKUP(2,1/(Log!$K$1:$K$27569=N141),Log!$F$1:$F$27569)</f>
        <v>world population review accessed on 13/09/2022</v>
      </c>
      <c r="Q141" s="216" t="str">
        <f t="array" ref="Q141">LOOKUP(2,1/(Log!$K$1:$K$27569=N141),Log!$G$1:$G$27569)</f>
        <v>High</v>
      </c>
      <c r="R141" s="216">
        <f t="array" ref="R141">LOOKUP(2,1/(Log!$K$1:$K$27569=N141),Log!$H$1:$H$27569)</f>
        <v>1</v>
      </c>
      <c r="S141" s="216" t="str">
        <f t="array" ref="S141">LOOKUP(2,1/(Log!$K$1:$K$27569=N141),Log!$J$1:$J$27569)</f>
        <v>Total area of zimbabwe</v>
      </c>
      <c r="T141" s="216" t="str">
        <f t="array" ref="T141">LOOKUP(2,1/(Log!$K$1:$K$27569=N141),Log!$I$1:$I$27569)</f>
        <v>https://worldpopulationreview.com/countries/zimbabwe-population</v>
      </c>
      <c r="U141" s="217">
        <f t="array" ref="U141">LOOKUP(2,1/(Log!$K$1:$K$27569=N141),Log!$L$1:$L$27569)</f>
        <v>45777</v>
      </c>
      <c r="V141" s="227" t="str">
        <f t="shared" si="154"/>
        <v>ZWE001People exposed</v>
      </c>
      <c r="W141" s="213">
        <f t="array" ref="W141">IF(LOOKUP(2,1/(Log!$K$1:$K$27569=V141),Log!$E$1:$E$27569)="x","x",ROUND(LOOKUP(2,1/(Log!$K$1:$K$27569=V141),Log!$E$1:$E$27569),-3))</f>
        <v>16873000</v>
      </c>
      <c r="X141" s="213" t="str">
        <f t="array" ref="X141">LOOKUP(2,1/(Log!$K$1:$K$27569=V141),Log!$F$1:$F$27569)</f>
        <v>world population review accessed on 23/03/2025; UNICEF 17/10/2024</v>
      </c>
      <c r="Y141" s="213" t="str">
        <f t="array" ref="Y141">LOOKUP(2,1/(Log!$K$1:$K$27569=V141),Log!$G$1:$G$27569)</f>
        <v xml:space="preserve">Medium </v>
      </c>
      <c r="Z141" s="213">
        <f t="array" ref="Z141">LOOKUP(2,1/(Log!$K$1:$K$27569=V141),Log!$H$1:$H$27569)</f>
        <v>2</v>
      </c>
      <c r="AA141" s="213" t="str">
        <f t="array" ref="AA141">LOOKUP(2,1/(Log!$K$1:$K$27569=V141),Log!$J$1:$J$27569)</f>
        <v xml:space="preserve">The total number of people exposed corresponds to the total population of the country. Zimbabwe faces a complex humanitarian crisis,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v>
      </c>
      <c r="AB141" s="213" t="str">
        <f t="array" ref="AB141">LOOKUP(2,1/(Log!$K$1:$K$27569=V141),Log!$I$1:$I$27569)</f>
        <v>https://worldpopulationreview.com/countries/zimbabwe-population ; https://reliefweb.int/report/zimbabwe/unicef-zimbabwe-humanitarian-situation-report-no-6-multi-hazard-august-2024</v>
      </c>
      <c r="AC141" s="214">
        <f t="array" ref="AC141">LOOKUP(2,1/(Log!$K$1:$K$27569=V141),Log!$L$1:$L$27569)</f>
        <v>45777</v>
      </c>
      <c r="AD141" s="227" t="str">
        <f t="shared" si="155"/>
        <v>ZWE001People affected</v>
      </c>
      <c r="AE141" s="218">
        <f t="array" ref="AE141">IF(LOOKUP(2,1/(Log!$K$1:$K$27569=AD141),Log!$E$1:$E$27569)="x","x",ROUND(LOOKUP(2,1/(Log!$K$1:$K$27569=AD141),Log!$E$1:$E$27569),-3))</f>
        <v>16873000</v>
      </c>
      <c r="AF141" s="218" t="str">
        <f t="array" ref="AF141">LOOKUP(2,1/(Log!$K$1:$K$27569=AD141),Log!$F$1:$F$27569)</f>
        <v>world population review accessed on 23/03/2025 ; UNICEF 17/10/2024</v>
      </c>
      <c r="AG141" s="218" t="str">
        <f t="array" ref="AG141">LOOKUP(2,1/(Log!$K$1:$K$27569=AD141),Log!$G$1:$G$27569)</f>
        <v xml:space="preserve">Medium </v>
      </c>
      <c r="AH141" s="218">
        <f t="array" ref="AH141">LOOKUP(2,1/(Log!$K$1:$K$27569=AD141),Log!$H$1:$H$27569)</f>
        <v>2</v>
      </c>
      <c r="AI141" s="218" t="str">
        <f t="array" ref="AI141">LOOKUP(2,1/(Log!$K$1:$K$27569=AD141),Log!$J$1:$J$27569)</f>
        <v xml:space="preserve">The total number of people affected corresponds to the exposed since Zimbabwe faces a complex humanitarian crisis, driven by climate related El Niño drought, economic instability, and public health emergencies, including cholera and polio outbreaks that affects almost the whole population. This figure was taken from the World population review  projections. Furthermore, the last census was conducted in 2022. The reliability of this data is medium because it is based on projections/estimations. </v>
      </c>
      <c r="AJ141" s="218" t="str">
        <f t="array" ref="AJ141">LOOKUP(2,1/(Log!$K$1:$K$27569=AD141),Log!$I$1:$I$27569)</f>
        <v>https://worldpopulationreview.com/countries/zimbabwe-population ; https://reliefweb.int/report/zimbabwe/unicef-zimbabwe-humanitarian-situation-report-no-6-multi-hazard-august-2024</v>
      </c>
      <c r="AK141" s="219">
        <f t="array" ref="AK141">LOOKUP(2,1/(Log!$K$1:$K$27569=AD141),Log!$L$1:$L$27569)</f>
        <v>45777</v>
      </c>
      <c r="AL141" s="227" t="str">
        <f t="shared" si="156"/>
        <v>ZWE001People displaced</v>
      </c>
      <c r="AM141" s="213">
        <f t="array" ref="AM141">IF(LOOKUP(2,1/(Log!$K$1:$K$27569=AL141),Log!$E$1:$E$27569)="x","x",ROUND(LOOKUP(2,1/(Log!$K$1:$K$27569=AL141),Log!$E$1:$E$27569),-3))</f>
        <v>213000</v>
      </c>
      <c r="AN141" s="213" t="str">
        <f t="array" ref="AN141">LOOKUP(2,1/(Log!$K$1:$K$27569=AL141),Log!$F$1:$F$27569)</f>
        <v>UNHCR Accessed 31/03/2025 ; HDX 12/2024</v>
      </c>
      <c r="AO141" s="213" t="str">
        <f t="array" ref="AO141">LOOKUP(2,1/(Log!$K$1:$K$27569=AL141),Log!$G$1:$G$27569)</f>
        <v>Low</v>
      </c>
      <c r="AP141" s="213">
        <f t="array" ref="AP141">LOOKUP(2,1/(Log!$K$1:$K$27569=AL141),Log!$H$1:$H$27569)</f>
        <v>3</v>
      </c>
      <c r="AQ141" s="213" t="str">
        <f t="array" ref="AQ141">LOOKUP(2,1/(Log!$K$1:$K$27569=AL141),Log!$J$1:$J$27569)</f>
        <v xml:space="preserve">Number of displaced is the number of refugees/asylum seekers/returnees/IDPs/irregular or unregistered migrants in Zimbabwe, the number of people displaced to other countries because of the crisis. The number of Refugees recorded in Zimbabwe as of February 2025 is 23,554. Between October 19 and December 6, 2024, the IOM's Displacement Tracking Matrix identified a total of 189,005 people affected by displacement including: 45,799 internally displaced persons (IDPs), 92,578 absent residents who left the country, and 50,628 internal returnees. 189,005+23,554=212,559. The reliability  is low due to lack of new information in 2025. </v>
      </c>
      <c r="AR141" s="213" t="str">
        <f t="array" ref="AR141">LOOKUP(2,1/(Log!$K$1:$K$27569=AL141),Log!$I$1:$I$27569)</f>
        <v>https://data.unhcr.org/en/country/zwe ; https://data.humdata.org/dataset/76e5fa42-55d3-492f-a2d0-a8790dfe4cc7/resource/9b27659b-2edd-4f20-8e56-e7517063deb7/download/dtm_zimbabwe_el-nino_research-data_december-2024_hdx.xlsx</v>
      </c>
      <c r="AS141" s="214">
        <f t="array" ref="AS141">LOOKUP(2,1/(Log!$K$1:$K$27569=AL141),Log!$L$1:$L$27569)</f>
        <v>45777</v>
      </c>
      <c r="AT141" s="228" t="str">
        <f t="shared" si="157"/>
        <v>ZWE001Injuries reported</v>
      </c>
      <c r="AU141" s="218">
        <f t="array" ref="AU141">LOOKUP(2,1/(Log!$K$1:$K$27569=AT141),Log!$E$1:$E$27569)</f>
        <v>0</v>
      </c>
      <c r="AV141" s="218" t="str">
        <f t="array" ref="AV141">LOOKUP(2,1/(Log!$K$1:$K$27569=AT141),Log!$F$1:$F$27569)</f>
        <v>x</v>
      </c>
      <c r="AW141" s="218" t="str">
        <f t="array" ref="AW141">LOOKUP(2,1/(Log!$K$1:$K$27569=AT141),Log!$G$1:$G$27569)</f>
        <v>x</v>
      </c>
      <c r="AX141" s="218" t="str">
        <f t="array" ref="AX141">LOOKUP(2,1/(Log!$K$1:$K$27569=AT141),Log!$H$1:$H$27569)</f>
        <v>x</v>
      </c>
      <c r="AY141" s="218" t="str">
        <f t="array" ref="AY141">LOOKUP(2,1/(Log!$K$1:$K$27569=AT141),Log!$J$1:$J$27569)</f>
        <v>According to the government. 186 people were injured during Cyclone Idai. This is likely an underestimate, especially given injuries cause by unrest throughout Zimbabwe. However, these numbers are not available and the cyclone is now out of the 6 month reporting period.</v>
      </c>
      <c r="AZ141" s="218" t="str">
        <f t="array" ref="AZ141">LOOKUP(2,1/(Log!$K$1:$K$27569=AT141),Log!$I$1:$I$27569)</f>
        <v>x</v>
      </c>
      <c r="BA141" s="219">
        <f t="array" ref="BA141">LOOKUP(2,1/(Log!$K$1:$K$27569=AT141),Log!$L$1:$L$27569)</f>
        <v>43742</v>
      </c>
      <c r="BB141" s="227" t="str">
        <f t="shared" si="158"/>
        <v>ZWE001Illness cases reported</v>
      </c>
      <c r="BC141" s="213" t="str">
        <f t="array" ref="BC141">LOOKUP(2,1/(Log!$K$1:$K$27569=BB141),Log!$E$1:$E$27569)</f>
        <v>x</v>
      </c>
      <c r="BD141" s="213" t="str">
        <f t="array" ref="BD141">LOOKUP(2,1/(Log!$K$1:$K$27569=BB141),Log!$F$1:$F$27569)</f>
        <v>x</v>
      </c>
      <c r="BE141" s="213" t="str">
        <f t="array" ref="BE141">LOOKUP(2,1/(Log!$K$1:$K$27569=BB141),Log!$G$1:$G$27569)</f>
        <v>Low</v>
      </c>
      <c r="BF141" s="213">
        <f t="array" ref="BF141">LOOKUP(2,1/(Log!$K$1:$K$27569=BB141),Log!$H$1:$H$27569)</f>
        <v>3</v>
      </c>
      <c r="BG141" s="213" t="str">
        <f t="array" ref="BG141">LOOKUP(2,1/(Log!$K$1:$K$27569=BB141),Log!$J$1:$J$27569)</f>
        <v>No cumulative figures related to the complex crisis. However, there are cases of cholera, malaria and other dieases in the country but we could not certain the number of illnesses in the last six months</v>
      </c>
      <c r="BH141" s="213" t="str">
        <f t="array" ref="BH141">LOOKUP(2,1/(Log!$K$1:$K$27569=BB141),Log!$I$1:$I$27569)</f>
        <v>x</v>
      </c>
      <c r="BI141" s="214">
        <f t="array" ref="BI141">LOOKUP(2,1/(Log!$K$1:$K$27569=BB141),Log!$L$1:$L$27569)</f>
        <v>45747</v>
      </c>
      <c r="BJ141" s="228" t="str">
        <f t="shared" si="159"/>
        <v>ZWE001Fatalities reported</v>
      </c>
      <c r="BK141" s="228">
        <f t="array" ref="BK141">LOOKUP(2,1/(Log!$K$1:$K$27569=BJ141),Log!$E$1:$E$27569)</f>
        <v>733</v>
      </c>
      <c r="BL141" s="228" t="str">
        <f t="array" ref="BL141">LOOKUP(2,1/(Log!$K$1:$K$27569=BJ141),Log!$F$1:$F$27569)</f>
        <v>ACLED 15/04/2025; WHO 12/05/2024; UNICEF 18/06/2024; UNICEF 02/08/2024</v>
      </c>
      <c r="BM141" s="228" t="str">
        <f t="array" ref="BM141">LOOKUP(2,1/(Log!$K$1:$K$27569=BJ141),Log!$G$1:$G$27569)</f>
        <v>Low</v>
      </c>
      <c r="BN141" s="228">
        <f t="array" ref="BN141">LOOKUP(2,1/(Log!$K$1:$K$27569=BJ141),Log!$H$1:$H$27569)</f>
        <v>3</v>
      </c>
      <c r="BO141" s="228" t="str">
        <f t="array" ref="BO141">LOOKUP(2,1/(Log!$K$1:$K$27569=BJ141),Log!$J$1:$J$27569)</f>
        <v>14  fatalities between 1 October 2024 to 1 April 2025  from ACLED. However, from the exported data there were no fatalities related to drought or floods from the justification in the data. As of 30 June 2024, Zimbabwe has recorded a cumulative total of 34,550 cholera cases from 63 districts across the 10 provinces with 719 deaths which resulted in a case fatality rate of 2.1%. The reliability is low since we can not confirm the total number of cholera related deaths in the last six months</v>
      </c>
      <c r="BP141" s="218" t="str">
        <f t="array" ref="BP141">LOOKUP(2,1/(Log!$K$1:$K$27569=BJ141),Log!$I$1:$I$27569)</f>
        <v>https://iris.who.int/bitstream/handle/10665/376898/OEW19-0612052024.pdf; https://reliefweb.int/report/zimbabwe/unicef-zimbabwe-humanitarian-situation-report-no-8-cholera-outbreak-27-apr-31-may-2024 ; https://acleddata.com/explorer/</v>
      </c>
      <c r="BQ141" s="229">
        <f t="array" ref="BQ141">LOOKUP(2,1/(Log!$K$1:$K$27569=BJ141),Log!$L$1:$L$27569)</f>
        <v>45777</v>
      </c>
      <c r="BR141" s="227" t="str">
        <f t="shared" si="160"/>
        <v>ZWE001Buildings damaged</v>
      </c>
      <c r="BS141" s="230" t="str">
        <f t="array" ref="BS141">LOOKUP(2,1/(Log!$K$1:$K$27569=BR141),Log!$E$1:$E$27569)</f>
        <v>x</v>
      </c>
      <c r="BT141" s="230" t="str">
        <f t="array" ref="BT141">LOOKUP(2,1/(Log!$K$1:$K$27569=BR141),Log!$F$1:$F$27569)</f>
        <v>x</v>
      </c>
      <c r="BU141" s="230" t="str">
        <f t="array" ref="BU141">LOOKUP(2,1/(Log!$K$1:$K$27569=BR141),Log!$G$1:$G$27569)</f>
        <v>x</v>
      </c>
      <c r="BV141" s="230" t="str">
        <f t="array" ref="BV141">LOOKUP(2,1/(Log!$K$1:$K$27569=BR141),Log!$H$1:$H$27569)</f>
        <v>x</v>
      </c>
      <c r="BW141" s="230" t="str">
        <f t="array" ref="BW141">LOOKUP(2,1/(Log!$K$1:$K$27569=BR141),Log!$J$1:$J$27569)</f>
        <v>x</v>
      </c>
      <c r="BX141" s="230" t="str">
        <f t="array" ref="BX141">LOOKUP(2,1/(Log!$K$1:$K$27569=BR141),Log!$I$1:$I$27569)</f>
        <v>x</v>
      </c>
      <c r="BY141" s="214">
        <f t="array" ref="BY141">LOOKUP(2,1/(Log!$K$1:$K$27569=BR141),Log!$L$1:$L$27569)</f>
        <v>43787</v>
      </c>
      <c r="BZ141" s="228" t="str">
        <f t="shared" si="161"/>
        <v>ZWE001Buildings destroyed</v>
      </c>
      <c r="CA141" s="228" t="str">
        <f t="array" ref="CA141">LOOKUP(2,1/(Log!$K$1:$K$27569=BZ141),Log!$E$1:$E$27569)</f>
        <v>x</v>
      </c>
      <c r="CB141" s="228" t="str">
        <f t="array" ref="CB141">LOOKUP(2,1/(Log!$K$1:$K$27569=BZ141),Log!$F$1:$F$27569)</f>
        <v>x</v>
      </c>
      <c r="CC141" s="228" t="str">
        <f t="array" ref="CC141">LOOKUP(2,1/(Log!$K$1:$K$27569=BZ141),Log!$G$1:$G$27569)</f>
        <v>x</v>
      </c>
      <c r="CD141" s="228" t="str">
        <f t="array" ref="CD141">LOOKUP(2,1/(Log!$K$1:$K$27569=BZ141),Log!$H$1:$H$27569)</f>
        <v>x</v>
      </c>
      <c r="CE141" s="228" t="str">
        <f t="array" ref="CE141">LOOKUP(2,1/(Log!$K$1:$K$27569=BZ141),Log!$J$1:$J$27569)</f>
        <v>x</v>
      </c>
      <c r="CF141" s="228" t="str">
        <f t="array" ref="CF141">LOOKUP(2,1/(Log!$K$1:$K$27569=BZ141),Log!$I$1:$I$27569)</f>
        <v>x</v>
      </c>
      <c r="CG141" s="229">
        <f t="array" ref="CG141">LOOKUP(2,1/(Log!$K$1:$K$27569=BZ141),Log!$L$1:$L$27569)</f>
        <v>43787</v>
      </c>
      <c r="CH141" s="227" t="str">
        <f t="shared" si="162"/>
        <v>ZWE001Buildings in the affected area</v>
      </c>
      <c r="CI141" s="228" t="e">
        <f t="array" ref="CI141">LOOKUP(2,1/(Log!$K$1:$K$27569=CH141),Log!$E$1:$E$27569)</f>
        <v>#N/A</v>
      </c>
      <c r="CJ141" s="228" t="e">
        <f t="array" ref="CJ141">LOOKUP(2,1/(Log!$K$1:$K$27569=CH141),Log!$F$1:$F$27569)</f>
        <v>#N/A</v>
      </c>
      <c r="CK141" s="228" t="e">
        <f t="array" ref="CK141">LOOKUP(2,1/(Log!$K$1:$K$27569=CH141),Log!$G$1:$G$27569)</f>
        <v>#N/A</v>
      </c>
      <c r="CL141" s="228" t="e">
        <f t="array" ref="CL141">LOOKUP(2,1/(Log!$K$1:$K$27569=CH141),Log!$H$1:$H$27569)</f>
        <v>#N/A</v>
      </c>
      <c r="CM141" s="228" t="e">
        <f t="array" ref="CM141">LOOKUP(2,1/(Log!$K$1:$K$27569=CH141),Log!$J$1:$J$27569)</f>
        <v>#N/A</v>
      </c>
      <c r="CN141" s="228" t="e">
        <f t="array" ref="CN141">LOOKUP(2,1/(Log!$K$1:$K$27569=CH141),Log!$I$1:$I$27569)</f>
        <v>#N/A</v>
      </c>
      <c r="CO141" s="231" t="e">
        <f t="array" ref="CO141">LOOKUP(2,1/(Log!$K$1:$K$27569=CH141),Log!$L$1:$L$27569)</f>
        <v>#N/A</v>
      </c>
      <c r="CP141" s="228" t="str">
        <f t="shared" si="163"/>
        <v>ZWE001Economic Losses</v>
      </c>
      <c r="CQ141" s="230" t="str">
        <f t="array" ref="CQ141">LOOKUP(2,1/(Log!$K$1:$K$27569=CP141),Log!$E$1:$E$27569)</f>
        <v>x</v>
      </c>
      <c r="CR141" s="230">
        <f t="array" ref="CR141">LOOKUP(2,1/(Log!$K$1:$K$27569=CP141),Log!$F$1:$F$27569)</f>
        <v>0</v>
      </c>
      <c r="CS141" s="230" t="str">
        <f t="array" ref="CS141">LOOKUP(2,1/(Log!$K$1:$K$27569=CP141),Log!$G$1:$G$27569)</f>
        <v>x</v>
      </c>
      <c r="CT141" s="230" t="str">
        <f t="array" ref="CT141">LOOKUP(2,1/(Log!$K$1:$K$27569=CP141),Log!$H$1:$H$27569)</f>
        <v>x</v>
      </c>
      <c r="CU141" s="230">
        <f t="array" ref="CU141">LOOKUP(2,1/(Log!$K$1:$K$27569=CP141),Log!$J$1:$J$27569)</f>
        <v>0</v>
      </c>
      <c r="CV141" s="230">
        <f t="array" ref="CV141">LOOKUP(2,1/(Log!$K$1:$K$27569=CP141),Log!$I$1:$I$27569)</f>
        <v>0</v>
      </c>
      <c r="CW141" s="214">
        <f t="array" ref="CW141">LOOKUP(2,1/(Log!$K$1:$K$27569=CP141),Log!$L$1:$L$27569)</f>
        <v>43502</v>
      </c>
      <c r="CX141" s="228" t="str">
        <f t="shared" si="164"/>
        <v>ZWE001People in Need</v>
      </c>
      <c r="CY141" s="218">
        <f t="shared" si="165"/>
        <v>7600000</v>
      </c>
      <c r="CZ141" s="218" t="str">
        <f t="shared" si="166"/>
        <v>OCHA 26/03/2025</v>
      </c>
      <c r="DA141" s="218" t="str">
        <f t="shared" si="167"/>
        <v xml:space="preserve">Medium </v>
      </c>
      <c r="DB141" s="218">
        <f t="shared" si="168"/>
        <v>2</v>
      </c>
      <c r="DC141" s="218" t="str">
        <f t="shared" si="169"/>
        <v xml:space="preserve">According to INFORM Severity Index methodology, the sum of people in levels 3, 4 and 5 is equal to the total number of people in need. The number of people in level 3 corresponds to the total number of people in need.  We chose the appeal since it provides information on people in need as a result of drought and the need by sector brought by drought in the country. The reliability is medium since this figure is projection till June 2025 </v>
      </c>
      <c r="DD141" s="218" t="str">
        <f t="shared" si="170"/>
        <v xml:space="preserve">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v>
      </c>
      <c r="DE141" s="220">
        <f t="shared" si="171"/>
        <v>45777</v>
      </c>
      <c r="DF141" s="227" t="str">
        <f t="shared" si="172"/>
        <v>ZWE001Minimal humanitarian conditions - Level 1</v>
      </c>
      <c r="DG141" s="213">
        <f t="array" ref="DG141">IF(LOOKUP(2,1/(Log!$K$1:$K$27569=DF141),Log!$E$1:$E$27569)="x","x",ROUND(LOOKUP(2,1/(Log!$K$1:$K$27569=DF141),Log!$E$1:$E$27569),-3))</f>
        <v>0</v>
      </c>
      <c r="DH141" s="230" t="str">
        <f t="array" ref="DH141">LOOKUP(2,1/(Log!$K$1:$K$27569=DF141),Log!$F$1:$F$27569)</f>
        <v>world population review accessed on 15/04/2025; UNICEF 17/10/2024</v>
      </c>
      <c r="DI141" s="230" t="str">
        <f t="array" ref="DI141">LOOKUP(2,1/(Log!$K$1:$K$27569=DF141),Log!$G$1:$G$27569)</f>
        <v xml:space="preserve">Medium </v>
      </c>
      <c r="DJ141" s="230">
        <f t="array" ref="DJ141">LOOKUP(2,1/(Log!$K$1:$K$27569=DF141),Log!$H$1:$H$27569)</f>
        <v>2</v>
      </c>
      <c r="DK141" s="230" t="str">
        <f t="array" ref="DK141">LOOKUP(2,1/(Log!$K$1:$K$27569=DF141),Log!$J$1:$J$27569)</f>
        <v>According to INFORM SI methodology, the number of people in Level 1 is equal to the people exposed minus the people affected. Since the whole population is affected, there are no people in Level 1. The reliability of this data is medium because this figures are based on projections</v>
      </c>
      <c r="DL141" s="230" t="str">
        <f t="array" ref="DL141">LOOKUP(2,1/(Log!$K$1:$K$27569=DF141),Log!$I$1:$I$27569)</f>
        <v>https://worldpopulationreview.com/countries/zimbabwe-population ; https://reliefweb.int/report/zimbabwe/unicef-zimbabwe-humanitarian-situation-report-no-6-multi-hazard-august-2024</v>
      </c>
      <c r="DM141" s="214">
        <f t="array" ref="DM141">LOOKUP(2,1/(Log!$K$1:$K$27569=DF141),Log!$L$1:$L$27569)</f>
        <v>45777</v>
      </c>
      <c r="DN141" s="228" t="str">
        <f t="shared" si="173"/>
        <v>ZWE001Stressed humanitarian conditions - Level 2</v>
      </c>
      <c r="DO141" s="218">
        <f t="array" ref="DO141">IF(LOOKUP(2,1/(Log!$K$1:$K$27569=DN141),Log!$E$1:$E$27569)="x","x",ROUND(LOOKUP(2,1/(Log!$K$1:$K$27569=DN141),Log!$E$1:$E$27569),-3))</f>
        <v>9273000</v>
      </c>
      <c r="DP141" s="228" t="str">
        <f t="array" ref="DP141">LOOKUP(2,1/(Log!$K$1:$K$27569=DN141),Log!$F$1:$F$27569)</f>
        <v>world population review accessed on 15/04/2025; UNICEF 17/10/2024</v>
      </c>
      <c r="DQ141" s="228" t="str">
        <f t="array" ref="DQ141">LOOKUP(2,1/(Log!$K$1:$K$27569=DN141),Log!$G$1:$G$27569)</f>
        <v xml:space="preserve">Medium </v>
      </c>
      <c r="DR141" s="228">
        <f t="array" ref="DR141">LOOKUP(2,1/(Log!$K$1:$K$27569=DN141),Log!$H$1:$H$27569)</f>
        <v>2</v>
      </c>
      <c r="DS141" s="228" t="str">
        <f t="array" ref="DS141">LOOKUP(2,1/(Log!$K$1:$K$27569=DN141),Log!$J$1:$J$27569)</f>
        <v>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and drought that leads to food insecurity was declared a national disaster in 2024 and still persists. The reliability of this data is medium because the figure is based on projections and there might be some levels of outliers making it not highly reliable</v>
      </c>
      <c r="DT141" s="228" t="str">
        <f t="array" ref="DT141">LOOKUP(2,1/(Log!$K$1:$K$27569=DN141),Log!$I$1:$I$27569)</f>
        <v>https://worldpopulationreview.com/countries/zimbabwe-population ; https://reliefweb.int/report/zimbabwe/unicef-zimbabwe-humanitarian-situation-report-no-6-multi-hazard-august-2024</v>
      </c>
      <c r="DU141" s="229">
        <f t="array" ref="DU141">LOOKUP(2,1/(Log!$K$1:$K$27569=DN141),Log!$L$1:$L$27569)</f>
        <v>45777</v>
      </c>
      <c r="DV141" s="227" t="str">
        <f t="shared" si="174"/>
        <v>ZWE001Moderate humanitarian conditions - Level 3</v>
      </c>
      <c r="DW141" s="213">
        <f t="array" ref="DW141">IF(LOOKUP(2,1/(Log!$K$1:$K$27569=DV141),Log!$E$1:$E$27569)="x","x",ROUND(LOOKUP(2,1/(Log!$K$1:$K$27569=DV141),Log!$E$1:$E$27569),-3))</f>
        <v>7600000</v>
      </c>
      <c r="DX141" s="230" t="str">
        <f t="array" ref="DX141">LOOKUP(2,1/(Log!$K$1:$K$27569=DV141),Log!$F$1:$F$27569)</f>
        <v>OCHA 26/03/2025</v>
      </c>
      <c r="DY141" s="230" t="str">
        <f t="array" ref="DY141">LOOKUP(2,1/(Log!$K$1:$K$27569=DV141),Log!$G$1:$G$27569)</f>
        <v xml:space="preserve">Medium </v>
      </c>
      <c r="DZ141" s="230">
        <f t="array" ref="DZ141">LOOKUP(2,1/(Log!$K$1:$K$27569=DV141),Log!$H$1:$H$27569)</f>
        <v>2</v>
      </c>
      <c r="EA141" s="230" t="str">
        <f t="array" ref="EA141">LOOKUP(2,1/(Log!$K$1:$K$27569=DV141),Log!$J$1:$J$27569)</f>
        <v xml:space="preserve">According to INFORM Severity Index methodology, the sum of people in levels 3, 4 and 5 is equal to the total number of people in need. The number of people in level 3 corresponds to the total number of people in need.  We chose the appeal since it provides information on people in need as a result of drought and the need by sector brought by drought in the country. The reliability is medium since this figure is projection till June 2025 </v>
      </c>
      <c r="EB141" s="230" t="str">
        <f t="array" ref="EB141">LOOKUP(2,1/(Log!$K$1:$K$27569=DV141),Log!$I$1:$I$27569)</f>
        <v xml:space="preserve">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v>
      </c>
      <c r="EC141" s="214">
        <f t="array" ref="EC141">LOOKUP(2,1/(Log!$K$1:$K$27569=DV141),Log!$L$1:$L$27569)</f>
        <v>45777</v>
      </c>
      <c r="ED141" s="228" t="str">
        <f t="shared" si="175"/>
        <v>ZWE001Severe humanitarian conditions - Level 4</v>
      </c>
      <c r="EE141" s="218" t="str">
        <f t="array" ref="EE141">IF(LOOKUP(2,1/(Log!$K$1:$K$27569=ED141),Log!$E$1:$E$27569)="x","x",ROUND(LOOKUP(2,1/(Log!$K$1:$K$27569=ED141),Log!$E$1:$E$27569),-3))</f>
        <v>x</v>
      </c>
      <c r="EF141" s="228" t="str">
        <f t="array" ref="EF141">LOOKUP(2,1/(Log!$K$1:$K$27569=ED141),Log!$F$1:$F$27569)</f>
        <v>OCHA 26/03/2025</v>
      </c>
      <c r="EG141" s="228" t="str">
        <f t="array" ref="EG141">LOOKUP(2,1/(Log!$K$1:$K$27569=ED141),Log!$G$1:$G$27569)</f>
        <v>Low</v>
      </c>
      <c r="EH141" s="228">
        <f t="array" ref="EH141">LOOKUP(2,1/(Log!$K$1:$K$27569=ED141),Log!$H$1:$H$27569)</f>
        <v>3</v>
      </c>
      <c r="EI141" s="228" t="str">
        <f t="array" ref="EI141">LOOKUP(2,1/(Log!$K$1:$K$27569=ED141),Log!$J$1:$J$27569)</f>
        <v>There is no analysis of the severity of needs so we entered x instead as an infogap. From the Appeal we do not have severity levels of people in level 4 and 5 so we placed everyone in need in level 3. However, there might be people in level 4 and 5 because of severity of the drought delared in 2024. The reliability is low because we can not confidently say the number of people in this severity</v>
      </c>
      <c r="EJ141" s="228" t="str">
        <f t="array" ref="EJ141">LOOKUP(2,1/(Log!$K$1:$K$27569=ED141),Log!$I$1:$I$27569)</f>
        <v xml:space="preserve">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v>
      </c>
      <c r="EK141" s="229">
        <f t="array" ref="EK141">LOOKUP(2,1/(Log!$K$1:$K$27569=ED141),Log!$L$1:$L$27569)</f>
        <v>45777</v>
      </c>
      <c r="EL141" s="227" t="str">
        <f t="shared" si="176"/>
        <v>ZWE001Extreme humanitarian conditions - Level 5</v>
      </c>
      <c r="EM141" s="213" t="str">
        <f t="array" ref="EM141">IF(LOOKUP(2,1/(Log!$K$1:$K$27569=EL141),Log!$E$1:$E$27569)="x","x",ROUND(LOOKUP(2,1/(Log!$K$1:$K$27569=EL141),Log!$E$1:$E$27569),-3))</f>
        <v>x</v>
      </c>
      <c r="EN141" s="230" t="str">
        <f t="array" ref="EN141">LOOKUP(2,1/(Log!$K$1:$K$27569=EL141),Log!$F$1:$F$27569)</f>
        <v>OCHA 26/03/2025</v>
      </c>
      <c r="EO141" s="230" t="str">
        <f t="array" ref="EO141">LOOKUP(2,1/(Log!$K$1:$K$27569=EL141),Log!$G$1:$G$27569)</f>
        <v>Low</v>
      </c>
      <c r="EP141" s="230">
        <f t="array" ref="EP141">LOOKUP(2,1/(Log!$K$1:$K$27569=EL141),Log!$H$1:$H$27569)</f>
        <v>3</v>
      </c>
      <c r="EQ141" s="230" t="str">
        <f t="array" ref="EQ141">LOOKUP(2,1/(Log!$K$1:$K$27569=EL141),Log!$J$1:$J$27569)</f>
        <v>There is no analysis of the severity of needs so we entered x instead as an infogap. From the Appeal we do not have severity levels of people in level 4 and 5 so we placed everyone in need in level 3. However, there might be people in level 4 and 5 because of severity of the drought delared in 2024. The reliability is low because we can not confidently say the number of people in this severity</v>
      </c>
      <c r="ER141" s="230" t="str">
        <f t="array" ref="ER141">LOOKUP(2,1/(Log!$K$1:$K$27569=EL141),Log!$I$1:$I$27569)</f>
        <v xml:space="preserve">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v>
      </c>
      <c r="ES141" s="214">
        <f t="array" ref="ES141">LOOKUP(2,1/(Log!$K$1:$K$27569=EL141),Log!$L$1:$L$27569)</f>
        <v>45777</v>
      </c>
      <c r="ET141" s="228" t="str">
        <f t="shared" si="177"/>
        <v>ZWE001Fatalities in all crises</v>
      </c>
      <c r="EU141" s="228">
        <f t="array" ref="EU141">LOOKUP(2,1/(Log!$K$1:$K$27569=ET141),Log!$E$1:$E$27569)</f>
        <v>733</v>
      </c>
      <c r="EV141" s="228" t="str">
        <f t="array" ref="EV141">LOOKUP(2,1/(Log!$K$1:$K$27569=ET141),Log!$F$1:$F$27569)</f>
        <v>ACLED 15/04/2025; WHO 12/05/2024; UNICEF 18/06/2024; UNICEF 02/08/2024</v>
      </c>
      <c r="EW141" s="228" t="str">
        <f t="array" ref="EW141">LOOKUP(2,1/(Log!$K$1:$K$27569=ET141),Log!$G$1:$G$27569)</f>
        <v>Low</v>
      </c>
      <c r="EX141" s="228">
        <f t="array" ref="EX141">LOOKUP(2,1/(Log!$K$1:$K$27569=ET141),Log!$H$1:$H$27569)</f>
        <v>3</v>
      </c>
      <c r="EY141" s="228" t="str">
        <f t="array" ref="EY141">LOOKUP(2,1/(Log!$K$1:$K$27569=ET141),Log!$J$1:$J$27569)</f>
        <v>14  fatalities between 1 October 2024 to 1 April 2025  from ACLED. However, from the exported data there were no fatalities related to drought or floods from the justification in the data. As of 30 June 2024, Zimbabwe has recorded a cumulative total of 34,550 cholera cases from 63 districts across the 10 provinces with 719 deaths which resulted in a case fatality rate of 2.1%. The reliability is low since we can not confirm the total number of cholera related deaths in the last six months</v>
      </c>
      <c r="EZ141" s="228" t="str">
        <f t="array" ref="EZ141">LOOKUP(2,1/(Log!$K$1:$K$27569=ET141),Log!$I$1:$I$27569)</f>
        <v>https://iris.who.int/bitstream/handle/10665/376898/OEW19-0612052024.pdf; https://reliefweb.int/report/zimbabwe/unicef-zimbabwe-humanitarian-situation-report-no-8-cholera-outbreak-27-apr-31-may-2024 ; https://acleddata.com/explorer/</v>
      </c>
      <c r="FA141" s="229">
        <f t="array" ref="FA141">LOOKUP(2,1/(Log!$K$1:$K$27569=ET141),Log!$L$1:$L$27569)</f>
        <v>45777</v>
      </c>
      <c r="FB141" s="227" t="str">
        <f t="shared" si="178"/>
        <v>ZWE001Crisis affected groups</v>
      </c>
      <c r="FC141" s="230">
        <f t="array" ref="FC141">LOOKUP(2,1/(Log!$K$1:$K$27569=FB141),Log!$E$1:$E$27569)</f>
        <v>4</v>
      </c>
      <c r="FD141" s="230" t="str">
        <f t="array" ref="FD141">LOOKUP(2,1/(Log!$K$1:$K$27569=FB141),Log!$F$1:$F$27569)</f>
        <v>x</v>
      </c>
      <c r="FE141" s="230" t="str">
        <f t="array" ref="FE141">LOOKUP(2,1/(Log!$K$1:$K$27569=FB141),Log!$G$1:$G$27569)</f>
        <v xml:space="preserve">Medium </v>
      </c>
      <c r="FF141" s="230">
        <f t="array" ref="FF141">LOOKUP(2,1/(Log!$K$1:$K$27569=FB141),Log!$H$1:$H$27569)</f>
        <v>2</v>
      </c>
      <c r="FG141" s="230" t="str">
        <f t="array" ref="FG141">LOOKUP(2,1/(Log!$K$1:$K$27569=FB141),Log!$J$1:$J$27569)</f>
        <v>Host-community, IDPs, refugees , returnees</v>
      </c>
      <c r="FH141" s="230" t="str">
        <f t="array" ref="FH141">LOOKUP(2,1/(Log!$K$1:$K$27569=FB141),Log!$I$1:$I$27569)</f>
        <v>x</v>
      </c>
      <c r="FI141" s="214">
        <f t="array" ref="FI141">LOOKUP(2,1/(Log!$K$1:$K$27569=FB141),Log!$L$1:$L$27569)</f>
        <v>45747</v>
      </c>
      <c r="FJ141" s="227" t="str">
        <f t="shared" si="179"/>
        <v>ZWE001People facing limited access constraints</v>
      </c>
      <c r="FK141" s="228" t="str">
        <f t="array" ref="FK141">LOOKUP(2,1/(Log!$K$1:$K$27569=FJ141),Log!$E$1:$E$27569)</f>
        <v>x</v>
      </c>
      <c r="FL141" s="228">
        <f t="array" ref="FL141">LOOKUP(2,1/(Log!$K$1:$K$27569=FJ141),Log!$F$1:$F$27569)</f>
        <v>0</v>
      </c>
      <c r="FM141" s="228" t="str">
        <f t="array" ref="FM141">LOOKUP(2,1/(Log!$K$1:$K$27569=FJ141),Log!$G$1:$G$27569)</f>
        <v>x</v>
      </c>
      <c r="FN141" s="228" t="str">
        <f t="array" ref="FN141">LOOKUP(2,1/(Log!$K$1:$K$27569=FJ141),Log!$H$1:$H$27569)</f>
        <v>x</v>
      </c>
      <c r="FO141" s="228">
        <f t="array" ref="FO141">LOOKUP(2,1/(Log!$K$1:$K$27569=FJ141),Log!$J$1:$J$27569)</f>
        <v>0</v>
      </c>
      <c r="FP141" s="218">
        <f t="array" ref="FP141">LOOKUP(2,1/(Log!$K$1:$K$27569=FJ141),Log!$I$1:$I$27569)</f>
        <v>0</v>
      </c>
      <c r="FQ141" s="219">
        <f t="array" ref="FQ141">LOOKUP(2,1/(Log!$K$1:$K$27569=FJ141),Log!$L$1:$L$27569)</f>
        <v>43502</v>
      </c>
      <c r="FR141" s="227" t="str">
        <f t="shared" si="180"/>
        <v>ZWE001People facing restricted access constraints</v>
      </c>
      <c r="FS141" s="230" t="str">
        <f t="array" ref="FS141">LOOKUP(2,1/(Log!$K$1:$K$27569=FR141),Log!$E$1:$E$27569)</f>
        <v>x</v>
      </c>
      <c r="FT141" s="230">
        <f t="array" ref="FT141">LOOKUP(2,1/(Log!$K$1:$K$27569=FR141),Log!$F$1:$F$27569)</f>
        <v>0</v>
      </c>
      <c r="FU141" s="230" t="str">
        <f t="array" ref="FU141">LOOKUP(2,1/(Log!$K$1:$K$27569=FR141),Log!$G$1:$G$27569)</f>
        <v>x</v>
      </c>
      <c r="FV141" s="230" t="str">
        <f t="array" ref="FV141">LOOKUP(2,1/(Log!$K$1:$K$27569=FR141),Log!$H$1:$H$27569)</f>
        <v>x</v>
      </c>
      <c r="FW141" s="230">
        <f t="array" ref="FW141">LOOKUP(2,1/(Log!$K$1:$K$27569=FR141),Log!$J$1:$J$27569)</f>
        <v>0</v>
      </c>
      <c r="FX141" s="230">
        <f t="array" ref="FX141">LOOKUP(2,1/(Log!$K$1:$K$27569=FR141),Log!$I$1:$I$27569)</f>
        <v>0</v>
      </c>
      <c r="FY141" s="214">
        <f t="array" ref="FY141">LOOKUP(2,1/(Log!$K$1:$K$27569=FR141),Log!$L$1:$L$27569)</f>
        <v>43502</v>
      </c>
      <c r="FZ141" s="228" t="str">
        <f t="shared" si="181"/>
        <v>ZWE001Impediments to entry into country (bureaucratic and administrative)</v>
      </c>
      <c r="GA141" s="228">
        <f t="array" ref="GA141">LOOKUP(2,1/(Log!$K$1:$K$27569=FZ141),Log!$E$1:$E$27569)</f>
        <v>2</v>
      </c>
      <c r="GB141" s="228" t="str">
        <f t="array" ref="GB141">LOOKUP(2,1/(Log!$K$1:$K$27569=FZ141),Log!$F$1:$F$27569)</f>
        <v>ACAPS Access Methodology</v>
      </c>
      <c r="GC141" s="228" t="str">
        <f t="array" ref="GC141">LOOKUP(2,1/(Log!$K$1:$K$27569=FZ141),Log!$G$1:$G$27569)</f>
        <v>Medium</v>
      </c>
      <c r="GD141" s="228">
        <f t="array" ref="GD141">LOOKUP(2,1/(Log!$K$1:$K$27569=FZ141),Log!$H$1:$H$27569)</f>
        <v>2</v>
      </c>
      <c r="GE141" s="228" t="str">
        <f t="array" ref="GE141">LOOKUP(2,1/(Log!$K$1:$K$27569=FZ141),Log!$J$1:$J$27569)</f>
        <v>x</v>
      </c>
      <c r="GF141" s="228" t="str">
        <f t="array" ref="GF141">LOOKUP(2,1/(Log!$K$1:$K$27569=FZ141),Log!$I$1:$I$27569)</f>
        <v>x</v>
      </c>
      <c r="GG141" s="229">
        <f t="array" ref="GG141">LOOKUP(2,1/(Log!$K$1:$K$27569=FZ141),Log!$L$1:$L$27569)</f>
        <v>45608</v>
      </c>
      <c r="GH141" s="227" t="str">
        <f t="shared" si="182"/>
        <v>ZWE001Restriction of movement (impediments to freedom of movement and/or administrative restrictions)</v>
      </c>
      <c r="GI141" s="230">
        <f t="array" ref="GI141">LOOKUP(2,1/(Log!$K$1:$K$27569=GH141),Log!$E$1:$E$27569)</f>
        <v>0</v>
      </c>
      <c r="GJ141" s="230" t="str">
        <f t="array" ref="GJ141">LOOKUP(2,1/(Log!$K$1:$K$27569=GH141),Log!$F$1:$F$27569)</f>
        <v>ACAPS Access Methodology</v>
      </c>
      <c r="GK141" s="230" t="str">
        <f t="array" ref="GK141">LOOKUP(2,1/(Log!$K$1:$K$27569=GH141),Log!$G$1:$G$27569)</f>
        <v>Medium</v>
      </c>
      <c r="GL141" s="230">
        <f t="array" ref="GL141">LOOKUP(2,1/(Log!$K$1:$K$27569=GH141),Log!$H$1:$H$27569)</f>
        <v>2</v>
      </c>
      <c r="GM141" s="230" t="str">
        <f t="array" ref="GM141">LOOKUP(2,1/(Log!$K$1:$K$27569=GH141),Log!$J$1:$J$27569)</f>
        <v>x</v>
      </c>
      <c r="GN141" s="230" t="str">
        <f t="array" ref="GN141">LOOKUP(2,1/(Log!$K$1:$K$27569=GH141),Log!$I$1:$I$27569)</f>
        <v>x</v>
      </c>
      <c r="GO141" s="214">
        <f t="array" ref="GO141">LOOKUP(2,1/(Log!$K$1:$K$27569=GH141),Log!$L$1:$L$27569)</f>
        <v>45608</v>
      </c>
      <c r="GP141" s="228" t="str">
        <f t="shared" si="183"/>
        <v>ZWE001Interference into implementation of humanitarian activities</v>
      </c>
      <c r="GQ141" s="228">
        <f t="array" ref="GQ141">LOOKUP(2,1/(Log!$K$1:$K$27569=GP141),Log!$E$1:$E$27569)</f>
        <v>2</v>
      </c>
      <c r="GR141" s="228" t="str">
        <f t="array" ref="GR141">LOOKUP(2,1/(Log!$K$1:$K$27569=GP141),Log!$F$1:$F$27569)</f>
        <v>ACAPS Access Methodology</v>
      </c>
      <c r="GS141" s="228" t="str">
        <f t="array" ref="GS141">LOOKUP(2,1/(Log!$K$1:$K$27569=GP141),Log!$G$1:$G$27569)</f>
        <v>Medium</v>
      </c>
      <c r="GT141" s="228">
        <f t="array" ref="GT141">LOOKUP(2,1/(Log!$K$1:$K$27569=GP141),Log!$H$1:$H$27569)</f>
        <v>2</v>
      </c>
      <c r="GU141" s="228" t="str">
        <f t="array" ref="GU141">LOOKUP(2,1/(Log!$K$1:$K$27569=GP141),Log!$J$1:$J$27569)</f>
        <v>x</v>
      </c>
      <c r="GV141" s="228" t="str">
        <f t="array" ref="GV141">LOOKUP(2,1/(Log!$K$1:$K$27569=GP141),Log!$I$1:$I$27569)</f>
        <v>x</v>
      </c>
      <c r="GW141" s="229">
        <f t="array" ref="GW141">LOOKUP(2,1/(Log!$K$1:$K$27569=GP141),Log!$L$1:$L$27569)</f>
        <v>45608</v>
      </c>
      <c r="GX141" s="227" t="str">
        <f t="shared" si="184"/>
        <v>ZWE001Violence against personnel, facilities and assets</v>
      </c>
      <c r="GY141" s="230">
        <f t="array" ref="GY141">LOOKUP(2,1/(Log!$K$1:$K$27569=GX141),Log!$E$1:$E$27569)</f>
        <v>0</v>
      </c>
      <c r="GZ141" s="230" t="str">
        <f t="array" ref="GZ141">LOOKUP(2,1/(Log!$K$1:$K$27569=GX141),Log!$F$1:$F$27569)</f>
        <v>ACAPS Access Methodology</v>
      </c>
      <c r="HA141" s="230" t="str">
        <f t="array" ref="HA141">LOOKUP(2,1/(Log!$K$1:$K$27569=GX141),Log!$G$1:$G$27569)</f>
        <v>Medium</v>
      </c>
      <c r="HB141" s="230">
        <f t="array" ref="HB141">LOOKUP(2,1/(Log!$K$1:$K$27569=GX141),Log!$H$1:$H$27569)</f>
        <v>2</v>
      </c>
      <c r="HC141" s="230" t="str">
        <f t="array" ref="HC141">LOOKUP(2,1/(Log!$K$1:$K$27569=GX141),Log!$J$1:$J$27569)</f>
        <v>x</v>
      </c>
      <c r="HD141" s="230" t="str">
        <f t="array" ref="HD141">LOOKUP(2,1/(Log!$K$1:$K$27569=GX141),Log!$I$1:$I$27569)</f>
        <v>x</v>
      </c>
      <c r="HE141" s="214">
        <f t="array" ref="HE141">LOOKUP(2,1/(Log!$K$1:$K$27569=GX141),Log!$L$1:$L$27569)</f>
        <v>45608</v>
      </c>
      <c r="HF141" s="228" t="str">
        <f t="shared" si="185"/>
        <v>ZWE001Denial of existence of humanitarian needs or entitlements to assistance</v>
      </c>
      <c r="HG141" s="228">
        <f t="array" ref="HG141">LOOKUP(2,1/(Log!$K$1:$K$27569=HF141),Log!$E$1:$E$27569)</f>
        <v>2</v>
      </c>
      <c r="HH141" s="228" t="str">
        <f t="array" ref="HH141">LOOKUP(2,1/(Log!$K$1:$K$27569=HF141),Log!$F$1:$F$27569)</f>
        <v>ACAPS Access Methodology</v>
      </c>
      <c r="HI141" s="228" t="str">
        <f t="array" ref="HI141">LOOKUP(2,1/(Log!$K$1:$K$27569=HF141),Log!$G$1:$G$27569)</f>
        <v>Medium</v>
      </c>
      <c r="HJ141" s="228">
        <f t="array" ref="HJ141">LOOKUP(2,1/(Log!$K$1:$K$27569=HF141),Log!$H$1:$H$27569)</f>
        <v>2</v>
      </c>
      <c r="HK141" s="228" t="str">
        <f t="array" ref="HK141">LOOKUP(2,1/(Log!$K$1:$K$27569=HF141),Log!$J$1:$J$27569)</f>
        <v>x</v>
      </c>
      <c r="HL141" s="228" t="str">
        <f t="array" ref="HL141">LOOKUP(2,1/(Log!$K$1:$K$27569=HF141),Log!$I$1:$I$27569)</f>
        <v>x</v>
      </c>
      <c r="HM141" s="229">
        <f t="array" ref="HM141">LOOKUP(2,1/(Log!$K$1:$K$27569=HF141),Log!$L$1:$L$27569)</f>
        <v>45608</v>
      </c>
      <c r="HN141" s="227" t="str">
        <f t="shared" si="186"/>
        <v>ZWE001Restriction and obstruction of access to services and assistance</v>
      </c>
      <c r="HO141" s="230">
        <f t="array" ref="HO141">LOOKUP(2,1/(Log!$K$1:$K$27569=HN141),Log!$E$1:$E$27569)</f>
        <v>0</v>
      </c>
      <c r="HP141" s="230" t="str">
        <f t="array" ref="HP141">LOOKUP(2,1/(Log!$K$1:$K$27569=HN141),Log!$F$1:$F$27569)</f>
        <v>ACAPS Access Methodology</v>
      </c>
      <c r="HQ141" s="230" t="str">
        <f t="array" ref="HQ141">LOOKUP(2,1/(Log!$K$1:$K$27569=HN141),Log!$G$1:$G$27569)</f>
        <v>Medium</v>
      </c>
      <c r="HR141" s="230">
        <f t="array" ref="HR141">LOOKUP(2,1/(Log!$K$1:$K$27569=HN141),Log!$H$1:$H$27569)</f>
        <v>2</v>
      </c>
      <c r="HS141" s="230" t="str">
        <f t="array" ref="HS141">LOOKUP(2,1/(Log!$K$1:$K$27569=HN141),Log!$J$1:$J$27569)</f>
        <v>x</v>
      </c>
      <c r="HT141" s="230" t="str">
        <f t="array" ref="HT141">LOOKUP(2,1/(Log!$K$1:$K$27569=HN141),Log!$I$1:$I$27569)</f>
        <v>x</v>
      </c>
      <c r="HU141" s="214">
        <f t="array" ref="HU141">LOOKUP(2,1/(Log!$K$1:$K$27569=HN141),Log!$L$1:$L$27569)</f>
        <v>45608</v>
      </c>
      <c r="HV141" s="228" t="str">
        <f t="shared" si="187"/>
        <v>ZWE001Ongoing insecurity/hostilities affecting humanitarian assistance</v>
      </c>
      <c r="HW141" s="228">
        <f t="array" ref="HW141">LOOKUP(2,1/(Log!$K$1:$K$27569=HV141),Log!$E$1:$E$27569)</f>
        <v>0</v>
      </c>
      <c r="HX141" s="228" t="str">
        <f t="array" ref="HX141">LOOKUP(2,1/(Log!$K$1:$K$27569=HV141),Log!$F$1:$F$27569)</f>
        <v>ACAPS Access Methodology</v>
      </c>
      <c r="HY141" s="228" t="str">
        <f t="array" ref="HY141">LOOKUP(2,1/(Log!$K$1:$K$27569=HV141),Log!$G$1:$G$27569)</f>
        <v>Medium</v>
      </c>
      <c r="HZ141" s="228">
        <f t="array" ref="HZ141">LOOKUP(2,1/(Log!$K$1:$K$27569=HV141),Log!$H$1:$H$27569)</f>
        <v>2</v>
      </c>
      <c r="IA141" s="228" t="str">
        <f t="array" ref="IA141">LOOKUP(2,1/(Log!$K$1:$K$27569=HV141),Log!$J$1:$J$27569)</f>
        <v>x</v>
      </c>
      <c r="IB141" s="228" t="str">
        <f t="array" ref="IB141">LOOKUP(2,1/(Log!$K$1:$K$27569=HV141),Log!$I$1:$I$27569)</f>
        <v>x</v>
      </c>
      <c r="IC141" s="229">
        <f t="array" ref="IC141">LOOKUP(2,1/(Log!$K$1:$K$27569=HV141),Log!$L$1:$L$27569)</f>
        <v>45608</v>
      </c>
      <c r="ID141" s="227" t="str">
        <f t="shared" si="188"/>
        <v>ZWE001Presence of mines and improvised explosive devices</v>
      </c>
      <c r="IE141" s="230">
        <f t="array" ref="IE141">LOOKUP(2,1/(Log!$K$1:$K$27569=ID141),Log!$E$1:$E$27569)</f>
        <v>2</v>
      </c>
      <c r="IF141" s="230" t="str">
        <f t="array" ref="IF141">LOOKUP(2,1/(Log!$K$1:$K$27569=ID141),Log!$F$1:$F$27569)</f>
        <v>ACAPS Access Methodology</v>
      </c>
      <c r="IG141" s="230" t="str">
        <f t="array" ref="IG141">LOOKUP(2,1/(Log!$K$1:$K$27569=ID141),Log!$G$1:$G$27569)</f>
        <v>Medium</v>
      </c>
      <c r="IH141" s="230">
        <f t="array" ref="IH141">LOOKUP(2,1/(Log!$K$1:$K$27569=ID141),Log!$H$1:$H$27569)</f>
        <v>2</v>
      </c>
      <c r="II141" s="230" t="str">
        <f t="array" ref="II141">LOOKUP(2,1/(Log!$K$1:$K$27569=ID141),Log!$J$1:$J$27569)</f>
        <v>x</v>
      </c>
      <c r="IJ141" s="230" t="str">
        <f t="array" ref="IJ141">LOOKUP(2,1/(Log!$K$1:$K$27569=ID141),Log!$I$1:$I$27569)</f>
        <v>x</v>
      </c>
      <c r="IK141" s="214">
        <f t="array" ref="IK141">LOOKUP(2,1/(Log!$K$1:$K$27569=ID141),Log!$L$1:$L$27569)</f>
        <v>45608</v>
      </c>
      <c r="IL141" s="228" t="str">
        <f t="shared" si="189"/>
        <v>ZWE001Physical constraints in the environment (obstacles related to terrain, climate, lack of infrastructure, etc.)</v>
      </c>
      <c r="IM141" s="228">
        <f t="array" ref="IM141">LOOKUP(2,1/(Log!$K$1:$K$27569=IL141),Log!$E$1:$E$27569)</f>
        <v>2</v>
      </c>
      <c r="IN141" s="228" t="str">
        <f t="array" ref="IN141">LOOKUP(2,1/(Log!$K$1:$K$27569=IL141),Log!$F$1:$F$27569)</f>
        <v>ACAPS Access Methodology</v>
      </c>
      <c r="IO141" s="228" t="str">
        <f t="array" ref="IO141">LOOKUP(2,1/(Log!$K$1:$K$27569=IL141),Log!$G$1:$G$27569)</f>
        <v>Medium</v>
      </c>
      <c r="IP141" s="228">
        <f t="array" ref="IP141">LOOKUP(2,1/(Log!$K$1:$K$27569=IL141),Log!$H$1:$H$27569)</f>
        <v>2</v>
      </c>
      <c r="IQ141" s="228" t="str">
        <f t="array" ref="IQ141">LOOKUP(2,1/(Log!$K$1:$K$27569=IL141),Log!$J$1:$J$27569)</f>
        <v>x</v>
      </c>
      <c r="IR141" s="228" t="str">
        <f t="array" ref="IR141">LOOKUP(2,1/(Log!$K$1:$K$27569=IL141),Log!$I$1:$I$27569)</f>
        <v>x</v>
      </c>
      <c r="IS141" s="229">
        <f t="array" ref="IS141">LOOKUP(2,1/(Log!$K$1:$K$27569=IL141),Log!$L$1:$L$27569)</f>
        <v>45608</v>
      </c>
    </row>
  </sheetData>
  <mergeCells count="3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vt:i4>
      </vt:variant>
    </vt:vector>
  </HeadingPairs>
  <TitlesOfParts>
    <vt:vector size="32" baseType="lpstr">
      <vt:lpstr>Log</vt: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Ana Escaso</cp:lastModifiedBy>
  <cp:lastPrinted>2020-10-09T14:28:48Z</cp:lastPrinted>
  <dcterms:created xsi:type="dcterms:W3CDTF">2013-01-24T09:37:59Z</dcterms:created>
  <dcterms:modified xsi:type="dcterms:W3CDTF">2025-05-09T08:32:50Z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